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b6549db32b85ec/Fantasy/2024 NFL Season/"/>
    </mc:Choice>
  </mc:AlternateContent>
  <xr:revisionPtr revIDLastSave="2" documentId="8_{B011BBD6-A835-479E-9A57-53A7479EAC09}" xr6:coauthVersionLast="47" xr6:coauthVersionMax="47" xr10:uidLastSave="{43BB0D94-C6FA-4D09-AFB4-15E883857BBC}"/>
  <bookViews>
    <workbookView xWindow="-120" yWindow="-120" windowWidth="38640" windowHeight="21120" tabRatio="582" activeTab="10" xr2:uid="{3F2A9F4A-8217-4B86-95E2-13A72E861A5A}"/>
  </bookViews>
  <sheets>
    <sheet name="Index" sheetId="4" r:id="rId1"/>
    <sheet name="DVOA" sheetId="1" r:id="rId2"/>
    <sheet name="DVOA Pred" sheetId="30" r:id="rId3"/>
    <sheet name="WDVOA" sheetId="19" r:id="rId4"/>
    <sheet name="ALYO" sheetId="11" state="hidden" r:id="rId5"/>
    <sheet name="ALYD" sheetId="15" state="hidden" r:id="rId6"/>
    <sheet name="Tend" sheetId="18" state="hidden" r:id="rId7"/>
    <sheet name="PR" sheetId="12" state="hidden" r:id="rId8"/>
    <sheet name="NFL Elo" sheetId="2" state="hidden" r:id="rId9"/>
    <sheet name="Multiples" sheetId="14" r:id="rId10"/>
    <sheet name="Tracker" sheetId="3" r:id="rId11"/>
    <sheet name="Week 1" sheetId="5" state="hidden" r:id="rId12"/>
    <sheet name="Week 2" sheetId="6" state="hidden" r:id="rId13"/>
    <sheet name="Week 3" sheetId="7" state="hidden" r:id="rId14"/>
    <sheet name="Week 4" sheetId="8" state="hidden" r:id="rId15"/>
    <sheet name="Week 5" sheetId="9" state="hidden" r:id="rId16"/>
    <sheet name="Week 6" sheetId="13" state="hidden" r:id="rId17"/>
    <sheet name="Results" sheetId="17" r:id="rId18"/>
    <sheet name="Regression" sheetId="10" r:id="rId19"/>
    <sheet name="Key Numbers" sheetId="28" r:id="rId20"/>
  </sheets>
  <definedNames>
    <definedName name="_xlnm._FilterDatabase" localSheetId="5" hidden="1">ALYD!$A$1:$U$1</definedName>
    <definedName name="_xlnm._FilterDatabase" localSheetId="4" hidden="1">ALYO!$A$1:$U$1</definedName>
    <definedName name="_xlnm._FilterDatabase" localSheetId="1" hidden="1">DVOA!$A$1:$AD$1</definedName>
    <definedName name="_xlnm._FilterDatabase" localSheetId="2" hidden="1">'DVOA Pred'!$A$1:$H$1</definedName>
    <definedName name="_xlnm._FilterDatabase" localSheetId="8" hidden="1">'NFL Elo'!$A$1:$AQ$1</definedName>
    <definedName name="_xlnm._FilterDatabase" localSheetId="7" hidden="1">PR!$A$1:$V$1</definedName>
    <definedName name="_xlnm._FilterDatabase" localSheetId="17" hidden="1">Results!$A$1:$O$1</definedName>
    <definedName name="_xlnm._FilterDatabase" localSheetId="6" hidden="1">Tend!$D$1:$AU$33</definedName>
    <definedName name="_xlnm._FilterDatabase" localSheetId="10" hidden="1">Tracker!$A$1:$AJ$1</definedName>
    <definedName name="_xlnm._FilterDatabase" localSheetId="3" hidden="1">WDVOA!$A$1:$W$33</definedName>
    <definedName name="_xlnm._FilterDatabase" localSheetId="11" hidden="1">'Week 1'!$A$1:$E$7</definedName>
    <definedName name="_xlnm._FilterDatabase" localSheetId="12" hidden="1">'Week 2'!$A$1:$G$7</definedName>
    <definedName name="_xlnm._FilterDatabase" localSheetId="13" hidden="1">'Week 3'!$A$1:$G$9</definedName>
    <definedName name="_xlnm._FilterDatabase" localSheetId="14" hidden="1">'Week 4'!$A$1:$R$16</definedName>
    <definedName name="_xlnm._FilterDatabase" localSheetId="15" hidden="1">'Week 5'!$A$1:$Z$1</definedName>
    <definedName name="_xlnm._FilterDatabase" localSheetId="16" hidden="1">'Week 6'!$A$1:$S$1</definedName>
    <definedName name="_xlnm.Print_Area" localSheetId="10">Tracker!$AD$971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42" i="3" l="1"/>
  <c r="AF1142" i="3" s="1"/>
  <c r="AC1142" i="3"/>
  <c r="AE1142" i="3" s="1"/>
  <c r="AB1142" i="3"/>
  <c r="V1142" i="3" a="1"/>
  <c r="R1142" i="3" a="1"/>
  <c r="Q1142" i="3" a="1"/>
  <c r="P1142" i="3" a="1"/>
  <c r="O1142" i="3" a="1"/>
  <c r="N1142" i="3" a="1"/>
  <c r="U1142" i="3" s="1"/>
  <c r="M1142" i="3" a="1"/>
  <c r="K1142" i="3"/>
  <c r="C1142" i="3"/>
  <c r="V1081" i="3" a="1"/>
  <c r="X1081" i="3" s="1"/>
  <c r="V1020" i="3" a="1"/>
  <c r="V1128" i="3" a="1"/>
  <c r="X1128" i="3" s="1"/>
  <c r="V1042" i="3" a="1"/>
  <c r="X1042" i="3" s="1"/>
  <c r="V1144" i="3" a="1"/>
  <c r="V1171" i="3" a="1"/>
  <c r="V966" i="3" a="1"/>
  <c r="V1157" i="3" a="1"/>
  <c r="V978" i="3" a="1"/>
  <c r="V1150" i="3" a="1"/>
  <c r="X1150" i="3" s="1"/>
  <c r="V985" i="3" a="1"/>
  <c r="V1036" i="3" a="1"/>
  <c r="V1135" i="3" a="1"/>
  <c r="V1076" i="3" a="1"/>
  <c r="V1026" i="3" a="1"/>
  <c r="X1026" i="3" s="1"/>
  <c r="V1021" i="3" a="1"/>
  <c r="V1079" i="3" a="1"/>
  <c r="V1061" i="3" a="1"/>
  <c r="V1046" i="3" a="1"/>
  <c r="V1125" i="3" a="1"/>
  <c r="V991" i="3" a="1"/>
  <c r="V1104" i="3" a="1"/>
  <c r="X1104" i="3" s="1"/>
  <c r="V1067" i="3" a="1"/>
  <c r="V1137" i="3" a="1"/>
  <c r="V988" i="3" a="1"/>
  <c r="V1122" i="3" a="1"/>
  <c r="V996" i="3" a="1"/>
  <c r="X996" i="3" s="1"/>
  <c r="V1055" i="3" a="1"/>
  <c r="V1052" i="3" a="1"/>
  <c r="V1174" i="3" a="1"/>
  <c r="V964" i="3" a="1"/>
  <c r="V1124" i="3" a="1"/>
  <c r="V994" i="3" a="1"/>
  <c r="V1069" i="3" a="1"/>
  <c r="V1103" i="3" a="1"/>
  <c r="X1103" i="3" s="1"/>
  <c r="V1158" i="3" a="1"/>
  <c r="V979" i="3" a="1"/>
  <c r="V1097" i="3" a="1"/>
  <c r="V1006" i="3" a="1"/>
  <c r="X1006" i="3" s="1"/>
  <c r="V1155" i="3" a="1"/>
  <c r="V976" i="3" a="1"/>
  <c r="V1133" i="3" a="1"/>
  <c r="X1133" i="3" s="1"/>
  <c r="V989" i="3" a="1"/>
  <c r="V1136" i="3" a="1"/>
  <c r="V986" i="3" a="1"/>
  <c r="V993" i="3" a="1"/>
  <c r="V1138" i="3" a="1"/>
  <c r="X1138" i="3" s="1"/>
  <c r="V1146" i="3" a="1"/>
  <c r="V984" i="3" a="1"/>
  <c r="V1090" i="3" a="1"/>
  <c r="V1010" i="3" a="1"/>
  <c r="V1096" i="3" a="1"/>
  <c r="X1096" i="3" s="1"/>
  <c r="V1016" i="3" a="1"/>
  <c r="V1106" i="3" a="1"/>
  <c r="X1106" i="3" s="1"/>
  <c r="V1008" i="3" a="1"/>
  <c r="V1114" i="3" a="1"/>
  <c r="V1001" i="3" a="1"/>
  <c r="V1113" i="3" a="1"/>
  <c r="V998" i="3" a="1"/>
  <c r="V1082" i="3" a="1"/>
  <c r="X1082" i="3" s="1"/>
  <c r="V1089" i="3" a="1"/>
  <c r="V1048" i="3" a="1"/>
  <c r="V1054" i="3" a="1"/>
  <c r="V1017" i="3" a="1"/>
  <c r="V1153" i="3" a="1"/>
  <c r="V1169" i="3" a="1"/>
  <c r="X1169" i="3" s="1"/>
  <c r="V971" i="3" a="1"/>
  <c r="X971" i="3" s="1"/>
  <c r="V1145" i="3" a="1"/>
  <c r="V981" i="3" a="1"/>
  <c r="V1172" i="3" a="1"/>
  <c r="V967" i="3" a="1"/>
  <c r="V1027" i="3" a="1"/>
  <c r="V1084" i="3" a="1"/>
  <c r="V1032" i="3" a="1"/>
  <c r="X1032" i="3" s="1"/>
  <c r="V1140" i="3" a="1"/>
  <c r="V1024" i="3" a="1"/>
  <c r="V1148" i="3" a="1"/>
  <c r="V1030" i="3" a="1"/>
  <c r="X1030" i="3" s="1"/>
  <c r="V1072" i="3" a="1"/>
  <c r="X1072" i="3" s="1"/>
  <c r="V1117" i="3" a="1"/>
  <c r="V997" i="3" a="1"/>
  <c r="V1041" i="3" a="1"/>
  <c r="V1062" i="3" a="1"/>
  <c r="V1161" i="3" a="1"/>
  <c r="V1011" i="3" a="1"/>
  <c r="V1132" i="3" a="1"/>
  <c r="X1132" i="3" s="1"/>
  <c r="V1038" i="3" a="1"/>
  <c r="V1109" i="3" a="1"/>
  <c r="V1064" i="3" a="1"/>
  <c r="V1139" i="3" a="1"/>
  <c r="W1139" i="3" s="1"/>
  <c r="V1031" i="3" a="1"/>
  <c r="X1031" i="3" s="1"/>
  <c r="V1120" i="3" a="1"/>
  <c r="X1120" i="3" s="1"/>
  <c r="V1050" i="3" a="1"/>
  <c r="V1014" i="3" a="1"/>
  <c r="V1156" i="3" a="1"/>
  <c r="V1080" i="3" a="1"/>
  <c r="V1037" i="3" a="1"/>
  <c r="V1170" i="3" a="1"/>
  <c r="V968" i="3" a="1"/>
  <c r="X968" i="3" s="1"/>
  <c r="V1025" i="3" a="1"/>
  <c r="V1147" i="3" a="1"/>
  <c r="V1168" i="3" a="1"/>
  <c r="V970" i="3" a="1"/>
  <c r="X970" i="3" s="1"/>
  <c r="V983" i="3" a="1"/>
  <c r="V1154" i="3" a="1"/>
  <c r="V1108" i="3" a="1"/>
  <c r="X1108" i="3" s="1"/>
  <c r="V1063" i="3" a="1"/>
  <c r="V1121" i="3" a="1"/>
  <c r="V995" i="3" a="1"/>
  <c r="V1100" i="3" a="1"/>
  <c r="V1003" i="3" a="1"/>
  <c r="X1003" i="3" s="1"/>
  <c r="V1077" i="3" a="1"/>
  <c r="V1022" i="3" a="1"/>
  <c r="V1143" i="3" a="1"/>
  <c r="V1028" i="3" a="1"/>
  <c r="W1028" i="3" s="1"/>
  <c r="V1086" i="3" a="1"/>
  <c r="V1013" i="3" a="1"/>
  <c r="V1119" i="3" a="1"/>
  <c r="X1119" i="3" s="1"/>
  <c r="V1051" i="3" a="1"/>
  <c r="V1098" i="3" a="1"/>
  <c r="W1098" i="3" s="1"/>
  <c r="V1005" i="3" a="1"/>
  <c r="V1093" i="3" a="1"/>
  <c r="V1075" i="3" a="1"/>
  <c r="V1066" i="3" a="1"/>
  <c r="V1034" i="3" a="1"/>
  <c r="V1175" i="3" a="1"/>
  <c r="V963" i="3" a="1"/>
  <c r="V1141" i="3" a="1"/>
  <c r="V982" i="3" a="1"/>
  <c r="V1110" i="3" a="1"/>
  <c r="X1110" i="3" s="1"/>
  <c r="V1060" i="3" a="1"/>
  <c r="X1060" i="3" s="1"/>
  <c r="V999" i="3" a="1"/>
  <c r="V1107" i="3" a="1"/>
  <c r="V1151" i="3" a="1"/>
  <c r="V1019" i="3" a="1"/>
  <c r="V1163" i="3" a="1"/>
  <c r="V975" i="3" a="1"/>
  <c r="V1073" i="3" a="1"/>
  <c r="X1073" i="3" s="1"/>
  <c r="V1039" i="3" a="1"/>
  <c r="V1049" i="3" a="1"/>
  <c r="V1056" i="3" a="1"/>
  <c r="V1095" i="3" a="1"/>
  <c r="X1095" i="3" s="1"/>
  <c r="V1009" i="3" a="1"/>
  <c r="X1009" i="3" s="1"/>
  <c r="V1058" i="3" a="1"/>
  <c r="V1116" i="3" a="1"/>
  <c r="V1167" i="3" a="1"/>
  <c r="W1167" i="3" s="1"/>
  <c r="V969" i="3" a="1"/>
  <c r="V1045" i="3" a="1"/>
  <c r="V1126" i="3" a="1"/>
  <c r="V1134" i="3" a="1"/>
  <c r="X1134" i="3" s="1"/>
  <c r="V1035" i="3" a="1"/>
  <c r="V1053" i="3" a="1"/>
  <c r="V1118" i="3" a="1"/>
  <c r="V1088" i="3" a="1"/>
  <c r="V1023" i="3" a="1"/>
  <c r="X1023" i="3" s="1"/>
  <c r="V965" i="3" a="1"/>
  <c r="X965" i="3" s="1"/>
  <c r="V1173" i="3" a="1"/>
  <c r="V1131" i="3" a="1"/>
  <c r="V990" i="3" a="1"/>
  <c r="V1094" i="3" a="1"/>
  <c r="V1004" i="3" a="1"/>
  <c r="V1065" i="3" a="1"/>
  <c r="V1105" i="3" a="1"/>
  <c r="X1105" i="3" s="1"/>
  <c r="V1070" i="3" a="1"/>
  <c r="V1033" i="3" a="1"/>
  <c r="V1074" i="3" a="1"/>
  <c r="V1092" i="3" a="1"/>
  <c r="X1092" i="3" s="1"/>
  <c r="V1078" i="3" a="1"/>
  <c r="V1091" i="3" a="1"/>
  <c r="V987" i="3" a="1"/>
  <c r="W987" i="3" s="1"/>
  <c r="V1149" i="3" a="1"/>
  <c r="V1159" i="3" a="1"/>
  <c r="V1012" i="3" a="1"/>
  <c r="V1129" i="3" a="1"/>
  <c r="V992" i="3" a="1"/>
  <c r="X992" i="3" s="1"/>
  <c r="V1101" i="3" a="1"/>
  <c r="V1007" i="3" a="1"/>
  <c r="V1123" i="3" a="1"/>
  <c r="V1047" i="3" a="1"/>
  <c r="V1083" i="3" a="1"/>
  <c r="V1087" i="3" a="1"/>
  <c r="V1164" i="3" a="1"/>
  <c r="X1164" i="3" s="1"/>
  <c r="V974" i="3" a="1"/>
  <c r="V1085" i="3" a="1"/>
  <c r="V1015" i="3" a="1"/>
  <c r="V1040" i="3" a="1"/>
  <c r="V1130" i="3" a="1"/>
  <c r="V1160" i="3" a="1"/>
  <c r="X1160" i="3" s="1"/>
  <c r="V977" i="3" a="1"/>
  <c r="V1152" i="3" a="1"/>
  <c r="V1018" i="3" a="1"/>
  <c r="V1115" i="3" a="1"/>
  <c r="V1057" i="3" a="1"/>
  <c r="V1165" i="3" a="1"/>
  <c r="X1165" i="3" s="1"/>
  <c r="V972" i="3" a="1"/>
  <c r="W972" i="3" s="1"/>
  <c r="V1059" i="3" a="1"/>
  <c r="V1044" i="3" a="1"/>
  <c r="V1166" i="3" a="1"/>
  <c r="V980" i="3" a="1"/>
  <c r="V1111" i="3" a="1"/>
  <c r="V1002" i="3" a="1"/>
  <c r="V1068" i="3" a="1"/>
  <c r="X1068" i="3" s="1"/>
  <c r="V1102" i="3" a="1"/>
  <c r="V1162" i="3" a="1"/>
  <c r="V973" i="3" a="1"/>
  <c r="V1112" i="3" a="1"/>
  <c r="X1112" i="3" s="1"/>
  <c r="V1000" i="3" a="1"/>
  <c r="X1000" i="3" s="1"/>
  <c r="V1099" i="3" a="1"/>
  <c r="V1071" i="3" a="1"/>
  <c r="V1176" i="3" a="1"/>
  <c r="V962" i="3" a="1"/>
  <c r="V1043" i="3" a="1"/>
  <c r="V1127" i="3" a="1"/>
  <c r="V961" i="3" a="1"/>
  <c r="X961" i="3" s="1"/>
  <c r="V960" i="3" a="1"/>
  <c r="V959" i="3" a="1"/>
  <c r="V958" i="3" a="1"/>
  <c r="V957" i="3" a="1"/>
  <c r="W957" i="3" s="1"/>
  <c r="V956" i="3" a="1"/>
  <c r="V955" i="3" a="1"/>
  <c r="X955" i="3" s="1"/>
  <c r="V954" i="3" a="1"/>
  <c r="V953" i="3" a="1"/>
  <c r="V952" i="3" a="1"/>
  <c r="V951" i="3" a="1"/>
  <c r="V950" i="3" a="1"/>
  <c r="V949" i="3" a="1"/>
  <c r="V948" i="3" a="1"/>
  <c r="V947" i="3" a="1"/>
  <c r="V946" i="3" a="1"/>
  <c r="W946" i="3" s="1"/>
  <c r="V945" i="3" a="1"/>
  <c r="V944" i="3" a="1"/>
  <c r="X944" i="3" s="1"/>
  <c r="V943" i="3" a="1"/>
  <c r="V942" i="3" a="1"/>
  <c r="V941" i="3" a="1"/>
  <c r="W941" i="3" s="1"/>
  <c r="V940" i="3" a="1"/>
  <c r="V939" i="3" a="1"/>
  <c r="V938" i="3" a="1"/>
  <c r="V937" i="3" a="1"/>
  <c r="V936" i="3" a="1"/>
  <c r="X936" i="3" s="1"/>
  <c r="V935" i="3" a="1"/>
  <c r="V934" i="3" a="1"/>
  <c r="V933" i="3" a="1"/>
  <c r="W933" i="3" s="1"/>
  <c r="V932" i="3" a="1"/>
  <c r="V931" i="3" a="1"/>
  <c r="X931" i="3" s="1"/>
  <c r="V930" i="3" a="1"/>
  <c r="V929" i="3" a="1"/>
  <c r="X929" i="3" s="1"/>
  <c r="V928" i="3" a="1"/>
  <c r="V927" i="3" a="1"/>
  <c r="V926" i="3" a="1"/>
  <c r="V925" i="3" a="1"/>
  <c r="V924" i="3" a="1"/>
  <c r="V923" i="3" a="1"/>
  <c r="X923" i="3" s="1"/>
  <c r="V922" i="3" a="1"/>
  <c r="V921" i="3" a="1"/>
  <c r="V920" i="3" a="1"/>
  <c r="V919" i="3" a="1"/>
  <c r="V918" i="3" a="1"/>
  <c r="V917" i="3" a="1"/>
  <c r="X917" i="3" s="1"/>
  <c r="V916" i="3" a="1"/>
  <c r="X916" i="3" s="1"/>
  <c r="V915" i="3" a="1"/>
  <c r="V914" i="3" a="1"/>
  <c r="V913" i="3" a="1"/>
  <c r="V912" i="3" a="1"/>
  <c r="V911" i="3" a="1"/>
  <c r="V910" i="3" a="1"/>
  <c r="V909" i="3" a="1"/>
  <c r="X909" i="3" s="1"/>
  <c r="V908" i="3" a="1"/>
  <c r="W908" i="3" s="1"/>
  <c r="V907" i="3" a="1"/>
  <c r="V906" i="3" a="1"/>
  <c r="V905" i="3" a="1"/>
  <c r="V904" i="3" a="1"/>
  <c r="X904" i="3" s="1"/>
  <c r="V903" i="3" a="1"/>
  <c r="V902" i="3" a="1"/>
  <c r="V901" i="3" a="1"/>
  <c r="W901" i="3" s="1"/>
  <c r="V900" i="3" a="1"/>
  <c r="V899" i="3" a="1"/>
  <c r="V898" i="3" a="1"/>
  <c r="V897" i="3" a="1"/>
  <c r="X897" i="3" s="1"/>
  <c r="V896" i="3" a="1"/>
  <c r="V895" i="3" a="1"/>
  <c r="V894" i="3" a="1"/>
  <c r="V893" i="3" a="1"/>
  <c r="V892" i="3" a="1"/>
  <c r="X892" i="3" s="1"/>
  <c r="V891" i="3" a="1"/>
  <c r="X891" i="3" s="1"/>
  <c r="V890" i="3" a="1"/>
  <c r="V889" i="3" a="1"/>
  <c r="V888" i="3" a="1"/>
  <c r="V887" i="3" a="1"/>
  <c r="V886" i="3" a="1"/>
  <c r="V885" i="3" a="1"/>
  <c r="V884" i="3" a="1"/>
  <c r="X884" i="3" s="1"/>
  <c r="V883" i="3" a="1"/>
  <c r="V882" i="3" a="1"/>
  <c r="V881" i="3" a="1"/>
  <c r="V880" i="3" a="1"/>
  <c r="X880" i="3" s="1"/>
  <c r="V879" i="3" a="1"/>
  <c r="V878" i="3" a="1"/>
  <c r="V877" i="3" a="1"/>
  <c r="W877" i="3" s="1"/>
  <c r="V876" i="3" a="1"/>
  <c r="V875" i="3" a="1"/>
  <c r="V874" i="3" a="1"/>
  <c r="V873" i="3" a="1"/>
  <c r="V872" i="3" a="1"/>
  <c r="X872" i="3" s="1"/>
  <c r="V871" i="3" a="1"/>
  <c r="V870" i="3" a="1"/>
  <c r="V869" i="3" a="1"/>
  <c r="V868" i="3" a="1"/>
  <c r="V867" i="3" a="1"/>
  <c r="V866" i="3" a="1"/>
  <c r="V865" i="3" a="1"/>
  <c r="X865" i="3" s="1"/>
  <c r="V864" i="3" a="1"/>
  <c r="V863" i="3" a="1"/>
  <c r="V862" i="3" a="1"/>
  <c r="V861" i="3" a="1"/>
  <c r="V860" i="3" a="1"/>
  <c r="V859" i="3" a="1"/>
  <c r="X859" i="3" s="1"/>
  <c r="V858" i="3" a="1"/>
  <c r="V857" i="3" a="1"/>
  <c r="V856" i="3" a="1"/>
  <c r="V855" i="3" a="1"/>
  <c r="V854" i="3" a="1"/>
  <c r="V853" i="3" a="1"/>
  <c r="V852" i="3" a="1"/>
  <c r="X852" i="3" s="1"/>
  <c r="V851" i="3" a="1"/>
  <c r="V850" i="3" a="1"/>
  <c r="V849" i="3" a="1"/>
  <c r="V848" i="3" a="1"/>
  <c r="V847" i="3" a="1"/>
  <c r="V846" i="3" a="1"/>
  <c r="V845" i="3" a="1"/>
  <c r="X845" i="3" s="1"/>
  <c r="V844" i="3" a="1"/>
  <c r="V843" i="3" a="1"/>
  <c r="V842" i="3" a="1"/>
  <c r="V841" i="3" a="1"/>
  <c r="X841" i="3" s="1"/>
  <c r="V840" i="3" a="1"/>
  <c r="X840" i="3" s="1"/>
  <c r="V839" i="3" a="1"/>
  <c r="V838" i="3" a="1"/>
  <c r="V837" i="3" a="1"/>
  <c r="V836" i="3" a="1"/>
  <c r="V835" i="3" a="1"/>
  <c r="V834" i="3" a="1"/>
  <c r="V833" i="3" a="1"/>
  <c r="V832" i="3" a="1"/>
  <c r="V831" i="3" a="1"/>
  <c r="V830" i="3" a="1"/>
  <c r="V829" i="3" a="1"/>
  <c r="V828" i="3" a="1"/>
  <c r="W828" i="3" s="1"/>
  <c r="V827" i="3" a="1"/>
  <c r="V826" i="3" a="1"/>
  <c r="V825" i="3" a="1"/>
  <c r="V824" i="3" a="1"/>
  <c r="V823" i="3" a="1"/>
  <c r="V822" i="3" a="1"/>
  <c r="V821" i="3" a="1"/>
  <c r="V820" i="3" a="1"/>
  <c r="X820" i="3" s="1"/>
  <c r="V819" i="3" a="1"/>
  <c r="V818" i="3" a="1"/>
  <c r="V817" i="3" a="1"/>
  <c r="V816" i="3" a="1"/>
  <c r="X816" i="3" s="1"/>
  <c r="V815" i="3" a="1"/>
  <c r="V814" i="3" a="1"/>
  <c r="V813" i="3" a="1"/>
  <c r="V812" i="3" a="1"/>
  <c r="V811" i="3" a="1"/>
  <c r="V810" i="3" a="1"/>
  <c r="V809" i="3" a="1"/>
  <c r="V808" i="3" a="1"/>
  <c r="X808" i="3" s="1"/>
  <c r="V807" i="3" a="1"/>
  <c r="V806" i="3" a="1"/>
  <c r="V805" i="3" a="1"/>
  <c r="V804" i="3" a="1"/>
  <c r="W804" i="3" s="1"/>
  <c r="V803" i="3" a="1"/>
  <c r="X803" i="3" s="1"/>
  <c r="V802" i="3" a="1"/>
  <c r="V801" i="3" a="1"/>
  <c r="V800" i="3" a="1"/>
  <c r="V799" i="3" a="1"/>
  <c r="V798" i="3" a="1"/>
  <c r="V797" i="3" a="1"/>
  <c r="V796" i="3" a="1"/>
  <c r="V795" i="3" a="1"/>
  <c r="X795" i="3" s="1"/>
  <c r="V794" i="3" a="1"/>
  <c r="V793" i="3" a="1"/>
  <c r="V792" i="3" a="1"/>
  <c r="V791" i="3" a="1"/>
  <c r="V790" i="3" a="1"/>
  <c r="V789" i="3" a="1"/>
  <c r="X789" i="3" s="1"/>
  <c r="V788" i="3" a="1"/>
  <c r="X788" i="3" s="1"/>
  <c r="V787" i="3" a="1"/>
  <c r="V786" i="3" a="1"/>
  <c r="V785" i="3" a="1"/>
  <c r="V784" i="3" a="1"/>
  <c r="V783" i="3" a="1"/>
  <c r="V782" i="3" a="1"/>
  <c r="V781" i="3" a="1"/>
  <c r="X781" i="3" s="1"/>
  <c r="V780" i="3" a="1"/>
  <c r="V779" i="3" a="1"/>
  <c r="V778" i="3" a="1"/>
  <c r="V777" i="3" a="1"/>
  <c r="X777" i="3" s="1"/>
  <c r="V776" i="3" a="1"/>
  <c r="X776" i="3" s="1"/>
  <c r="V775" i="3" a="1"/>
  <c r="V774" i="3" a="1"/>
  <c r="V773" i="3" a="1"/>
  <c r="W773" i="3" s="1"/>
  <c r="V772" i="3" a="1"/>
  <c r="V771" i="3" a="1"/>
  <c r="V770" i="3" a="1"/>
  <c r="V769" i="3" a="1"/>
  <c r="X769" i="3" s="1"/>
  <c r="V768" i="3" a="1"/>
  <c r="V767" i="3" a="1"/>
  <c r="V766" i="3" a="1"/>
  <c r="V765" i="3" a="1"/>
  <c r="V764" i="3" a="1"/>
  <c r="X764" i="3" s="1"/>
  <c r="V763" i="3" a="1"/>
  <c r="X763" i="3" s="1"/>
  <c r="V762" i="3" a="1"/>
  <c r="V761" i="3" a="1"/>
  <c r="V760" i="3" a="1"/>
  <c r="V759" i="3" a="1"/>
  <c r="V758" i="3" a="1"/>
  <c r="V757" i="3" a="1"/>
  <c r="V756" i="3" a="1"/>
  <c r="X756" i="3" s="1"/>
  <c r="V755" i="3" a="1"/>
  <c r="V754" i="3" a="1"/>
  <c r="V753" i="3" a="1"/>
  <c r="V752" i="3" a="1"/>
  <c r="V751" i="3" a="1"/>
  <c r="V750" i="3" a="1"/>
  <c r="V749" i="3" a="1"/>
  <c r="X749" i="3" s="1"/>
  <c r="V748" i="3" a="1"/>
  <c r="V747" i="3" a="1"/>
  <c r="V746" i="3" a="1"/>
  <c r="V745" i="3" a="1"/>
  <c r="V744" i="3" a="1"/>
  <c r="X744" i="3" s="1"/>
  <c r="V743" i="3" a="1"/>
  <c r="V742" i="3" a="1"/>
  <c r="V741" i="3" a="1"/>
  <c r="V740" i="3" a="1"/>
  <c r="V739" i="3" a="1"/>
  <c r="X739" i="3" s="1"/>
  <c r="V738" i="3" a="1"/>
  <c r="V737" i="3" a="1"/>
  <c r="V736" i="3" a="1"/>
  <c r="V735" i="3" a="1"/>
  <c r="V734" i="3" a="1"/>
  <c r="V733" i="3" a="1"/>
  <c r="V732" i="3" a="1"/>
  <c r="V731" i="3" a="1"/>
  <c r="X731" i="3" s="1"/>
  <c r="V730" i="3" a="1"/>
  <c r="V729" i="3" a="1"/>
  <c r="V728" i="3" a="1"/>
  <c r="V727" i="3" a="1"/>
  <c r="V726" i="3" a="1"/>
  <c r="V725" i="3" a="1"/>
  <c r="V724" i="3" a="1"/>
  <c r="X724" i="3" s="1"/>
  <c r="V723" i="3" a="1"/>
  <c r="V722" i="3" a="1"/>
  <c r="V721" i="3" a="1"/>
  <c r="V720" i="3" a="1"/>
  <c r="V719" i="3" a="1"/>
  <c r="V718" i="3" a="1"/>
  <c r="V717" i="3" a="1"/>
  <c r="V716" i="3" a="1"/>
  <c r="V715" i="3" a="1"/>
  <c r="V714" i="3" a="1"/>
  <c r="V713" i="3" a="1"/>
  <c r="X713" i="3" s="1"/>
  <c r="V712" i="3" a="1"/>
  <c r="V711" i="3" a="1"/>
  <c r="V710" i="3" a="1"/>
  <c r="V709" i="3" a="1"/>
  <c r="V708" i="3" a="1"/>
  <c r="V707" i="3" a="1"/>
  <c r="V706" i="3" a="1"/>
  <c r="V705" i="3" a="1"/>
  <c r="V704" i="3" a="1"/>
  <c r="V703" i="3" a="1"/>
  <c r="V702" i="3" a="1"/>
  <c r="V701" i="3" a="1"/>
  <c r="V700" i="3" a="1"/>
  <c r="W700" i="3" s="1"/>
  <c r="V699" i="3" a="1"/>
  <c r="V698" i="3" a="1"/>
  <c r="V697" i="3" a="1"/>
  <c r="V696" i="3" a="1"/>
  <c r="V695" i="3" a="1"/>
  <c r="V694" i="3" a="1"/>
  <c r="V693" i="3" a="1"/>
  <c r="V692" i="3" a="1"/>
  <c r="X692" i="3" s="1"/>
  <c r="V691" i="3" a="1"/>
  <c r="V690" i="3" a="1"/>
  <c r="V689" i="3" a="1"/>
  <c r="V688" i="3" a="1"/>
  <c r="X688" i="3" s="1"/>
  <c r="V687" i="3" a="1"/>
  <c r="V686" i="3" a="1"/>
  <c r="V685" i="3" a="1"/>
  <c r="V684" i="3" a="1"/>
  <c r="V683" i="3" a="1"/>
  <c r="V682" i="3" a="1"/>
  <c r="V681" i="3" a="1"/>
  <c r="V680" i="3" a="1"/>
  <c r="X680" i="3" s="1"/>
  <c r="V679" i="3" a="1"/>
  <c r="V678" i="3" a="1"/>
  <c r="V677" i="3" a="1"/>
  <c r="V676" i="3" a="1"/>
  <c r="V675" i="3" a="1"/>
  <c r="X675" i="3" s="1"/>
  <c r="V674" i="3" a="1"/>
  <c r="V673" i="3" a="1"/>
  <c r="V672" i="3" a="1"/>
  <c r="V671" i="3" a="1"/>
  <c r="V670" i="3" a="1"/>
  <c r="V669" i="3" a="1"/>
  <c r="V668" i="3" a="1"/>
  <c r="V667" i="3" a="1"/>
  <c r="X667" i="3" s="1"/>
  <c r="V666" i="3" a="1"/>
  <c r="V665" i="3" a="1"/>
  <c r="V664" i="3" a="1"/>
  <c r="V663" i="3" a="1"/>
  <c r="V662" i="3" a="1"/>
  <c r="V661" i="3" a="1"/>
  <c r="X661" i="3" s="1"/>
  <c r="V660" i="3" a="1"/>
  <c r="X660" i="3" s="1"/>
  <c r="V659" i="3" a="1"/>
  <c r="V658" i="3" a="1"/>
  <c r="V657" i="3" a="1"/>
  <c r="V656" i="3" a="1"/>
  <c r="V655" i="3" a="1"/>
  <c r="V654" i="3" a="1"/>
  <c r="V653" i="3" a="1"/>
  <c r="X653" i="3" s="1"/>
  <c r="V652" i="3" a="1"/>
  <c r="V651" i="3" a="1"/>
  <c r="V650" i="3" a="1"/>
  <c r="V649" i="3" a="1"/>
  <c r="X649" i="3" s="1"/>
  <c r="V648" i="3" a="1"/>
  <c r="X648" i="3" s="1"/>
  <c r="V647" i="3" a="1"/>
  <c r="V646" i="3" a="1"/>
  <c r="V645" i="3" a="1"/>
  <c r="W645" i="3" s="1"/>
  <c r="V644" i="3" a="1"/>
  <c r="V643" i="3" a="1"/>
  <c r="X643" i="3" s="1"/>
  <c r="V642" i="3" a="1"/>
  <c r="V641" i="3" a="1"/>
  <c r="V640" i="3" a="1"/>
  <c r="V639" i="3" a="1"/>
  <c r="X639" i="3" s="1"/>
  <c r="V638" i="3" a="1"/>
  <c r="V637" i="3" a="1"/>
  <c r="V636" i="3" a="1"/>
  <c r="V635" i="3" a="1"/>
  <c r="V634" i="3" a="1"/>
  <c r="V633" i="3" a="1"/>
  <c r="V632" i="3" a="1"/>
  <c r="X632" i="3" s="1"/>
  <c r="V631" i="3" a="1"/>
  <c r="V630" i="3" a="1"/>
  <c r="V629" i="3" a="1"/>
  <c r="V628" i="3" a="1"/>
  <c r="X628" i="3" s="1"/>
  <c r="V627" i="3" a="1"/>
  <c r="X627" i="3" s="1"/>
  <c r="V626" i="3" a="1"/>
  <c r="V625" i="3" a="1"/>
  <c r="V624" i="3" a="1"/>
  <c r="V623" i="3" a="1"/>
  <c r="V622" i="3" a="1"/>
  <c r="V621" i="3" a="1"/>
  <c r="V620" i="3" a="1"/>
  <c r="V619" i="3" a="1"/>
  <c r="V618" i="3" a="1"/>
  <c r="V617" i="3" a="1"/>
  <c r="X617" i="3" s="1"/>
  <c r="V616" i="3" a="1"/>
  <c r="X616" i="3" s="1"/>
  <c r="V615" i="3" a="1"/>
  <c r="V614" i="3" a="1"/>
  <c r="V613" i="3" a="1"/>
  <c r="V612" i="3" a="1"/>
  <c r="V611" i="3" a="1"/>
  <c r="X611" i="3" s="1"/>
  <c r="V610" i="3" a="1"/>
  <c r="V609" i="3" a="1"/>
  <c r="V608" i="3" a="1"/>
  <c r="V607" i="3" a="1"/>
  <c r="V606" i="3" a="1"/>
  <c r="V605" i="3" a="1"/>
  <c r="V604" i="3" a="1"/>
  <c r="V603" i="3" a="1"/>
  <c r="V602" i="3" a="1"/>
  <c r="V601" i="3" a="1"/>
  <c r="V600" i="3" a="1"/>
  <c r="X600" i="3" s="1"/>
  <c r="V599" i="3" a="1"/>
  <c r="V598" i="3" a="1"/>
  <c r="V597" i="3" a="1"/>
  <c r="V596" i="3" a="1"/>
  <c r="X596" i="3" s="1"/>
  <c r="V595" i="3" a="1"/>
  <c r="X595" i="3" s="1"/>
  <c r="V594" i="3" a="1"/>
  <c r="V593" i="3" a="1"/>
  <c r="V592" i="3" a="1"/>
  <c r="V591" i="3" a="1"/>
  <c r="V590" i="3" a="1"/>
  <c r="V589" i="3" a="1"/>
  <c r="V588" i="3" a="1"/>
  <c r="X588" i="3" s="1"/>
  <c r="V587" i="3" a="1"/>
  <c r="V586" i="3" a="1"/>
  <c r="V585" i="3" a="1"/>
  <c r="X585" i="3" s="1"/>
  <c r="V584" i="3" a="1"/>
  <c r="V583" i="3" a="1"/>
  <c r="V582" i="3" a="1"/>
  <c r="V581" i="3" a="1"/>
  <c r="V580" i="3" a="1"/>
  <c r="V579" i="3" a="1"/>
  <c r="X579" i="3" s="1"/>
  <c r="V578" i="3" a="1"/>
  <c r="V577" i="3" a="1"/>
  <c r="V576" i="3" a="1"/>
  <c r="V575" i="3" a="1"/>
  <c r="V574" i="3" a="1"/>
  <c r="V573" i="3" a="1"/>
  <c r="X573" i="3" s="1"/>
  <c r="V572" i="3" a="1"/>
  <c r="W572" i="3" s="1"/>
  <c r="V571" i="3" a="1"/>
  <c r="V570" i="3" a="1"/>
  <c r="V569" i="3" a="1"/>
  <c r="V568" i="3" a="1"/>
  <c r="V567" i="3" a="1"/>
  <c r="X567" i="3" s="1"/>
  <c r="V566" i="3" a="1"/>
  <c r="V565" i="3" a="1"/>
  <c r="V564" i="3" a="1"/>
  <c r="X564" i="3" s="1"/>
  <c r="V563" i="3" a="1"/>
  <c r="V562" i="3" a="1"/>
  <c r="V561" i="3" a="1"/>
  <c r="V560" i="3" a="1"/>
  <c r="V559" i="3" a="1"/>
  <c r="V558" i="3" a="1"/>
  <c r="V557" i="3" a="1"/>
  <c r="V556" i="3" a="1"/>
  <c r="X556" i="3" s="1"/>
  <c r="V555" i="3" a="1"/>
  <c r="V554" i="3" a="1"/>
  <c r="V553" i="3" a="1"/>
  <c r="X553" i="3" s="1"/>
  <c r="V552" i="3" a="1"/>
  <c r="X552" i="3" s="1"/>
  <c r="V551" i="3" a="1"/>
  <c r="V550" i="3" a="1"/>
  <c r="V549" i="3" a="1"/>
  <c r="V548" i="3" a="1"/>
  <c r="W548" i="3" s="1"/>
  <c r="V547" i="3" a="1"/>
  <c r="V546" i="3" a="1"/>
  <c r="V545" i="3" a="1"/>
  <c r="V544" i="3" a="1"/>
  <c r="X544" i="3" s="1"/>
  <c r="V543" i="3" a="1"/>
  <c r="V542" i="3" a="1"/>
  <c r="V541" i="3" a="1"/>
  <c r="V540" i="3" a="1"/>
  <c r="V539" i="3" a="1"/>
  <c r="V538" i="3" a="1"/>
  <c r="V537" i="3" a="1"/>
  <c r="V536" i="3" a="1"/>
  <c r="V535" i="3" a="1"/>
  <c r="V534" i="3" a="1"/>
  <c r="X534" i="3" s="1"/>
  <c r="V533" i="3" a="1"/>
  <c r="V532" i="3" a="1"/>
  <c r="V531" i="3" a="1"/>
  <c r="V530" i="3" a="1"/>
  <c r="V529" i="3" a="1"/>
  <c r="V528" i="3" a="1"/>
  <c r="X528" i="3" s="1"/>
  <c r="V527" i="3" a="1"/>
  <c r="V526" i="3" a="1"/>
  <c r="V525" i="3" a="1"/>
  <c r="X525" i="3" s="1"/>
  <c r="V524" i="3" a="1"/>
  <c r="V523" i="3" a="1"/>
  <c r="V522" i="3" a="1"/>
  <c r="V521" i="3" a="1"/>
  <c r="V520" i="3" a="1"/>
  <c r="X520" i="3" s="1"/>
  <c r="V519" i="3" a="1"/>
  <c r="V518" i="3" a="1"/>
  <c r="V517" i="3" a="1"/>
  <c r="X517" i="3" s="1"/>
  <c r="V516" i="3" a="1"/>
  <c r="X516" i="3" s="1"/>
  <c r="V515" i="3" a="1"/>
  <c r="V514" i="3" a="1"/>
  <c r="V513" i="3" a="1"/>
  <c r="V512" i="3" a="1"/>
  <c r="V511" i="3" a="1"/>
  <c r="V510" i="3" a="1"/>
  <c r="X510" i="3" s="1"/>
  <c r="V509" i="3" a="1"/>
  <c r="V508" i="3" a="1"/>
  <c r="V507" i="3" a="1"/>
  <c r="X507" i="3" s="1"/>
  <c r="V506" i="3" a="1"/>
  <c r="V505" i="3" a="1"/>
  <c r="V504" i="3" a="1"/>
  <c r="V503" i="3" a="1"/>
  <c r="V502" i="3" a="1"/>
  <c r="X502" i="3" s="1"/>
  <c r="V501" i="3" a="1"/>
  <c r="X501" i="3" s="1"/>
  <c r="V500" i="3" a="1"/>
  <c r="V499" i="3" a="1"/>
  <c r="X499" i="3" s="1"/>
  <c r="V498" i="3" a="1"/>
  <c r="V497" i="3" a="1"/>
  <c r="X497" i="3" s="1"/>
  <c r="V496" i="3" a="1"/>
  <c r="V495" i="3" a="1"/>
  <c r="V494" i="3" a="1"/>
  <c r="V493" i="3" a="1"/>
  <c r="W493" i="3" s="1"/>
  <c r="V492" i="3" a="1"/>
  <c r="V491" i="3" a="1"/>
  <c r="V490" i="3" a="1"/>
  <c r="V489" i="3" a="1"/>
  <c r="X489" i="3" s="1"/>
  <c r="V488" i="3" a="1"/>
  <c r="V487" i="3" a="1"/>
  <c r="V486" i="3" a="1"/>
  <c r="V485" i="3" a="1"/>
  <c r="V484" i="3" a="1"/>
  <c r="X484" i="3" s="1"/>
  <c r="V483" i="3" a="1"/>
  <c r="V482" i="3" a="1"/>
  <c r="V481" i="3" a="1"/>
  <c r="V480" i="3" a="1"/>
  <c r="X480" i="3" s="1"/>
  <c r="V479" i="3" a="1"/>
  <c r="X479" i="3" s="1"/>
  <c r="V478" i="3" a="1"/>
  <c r="V477" i="3" a="1"/>
  <c r="V476" i="3" a="1"/>
  <c r="V475" i="3" a="1"/>
  <c r="X475" i="3" s="1"/>
  <c r="V474" i="3" a="1"/>
  <c r="V473" i="3" a="1"/>
  <c r="X473" i="3" s="1"/>
  <c r="V472" i="3" a="1"/>
  <c r="V471" i="3" a="1"/>
  <c r="V470" i="3" a="1"/>
  <c r="X470" i="3" s="1"/>
  <c r="V469" i="3" a="1"/>
  <c r="W469" i="3" s="1"/>
  <c r="V468" i="3" a="1"/>
  <c r="V467" i="3" a="1"/>
  <c r="V466" i="3" a="1"/>
  <c r="V465" i="3" a="1"/>
  <c r="X465" i="3" s="1"/>
  <c r="V464" i="3" a="1"/>
  <c r="X464" i="3" s="1"/>
  <c r="V463" i="3" a="1"/>
  <c r="V462" i="3" a="1"/>
  <c r="X462" i="3" s="1"/>
  <c r="V461" i="3" a="1"/>
  <c r="X461" i="3" s="1"/>
  <c r="V460" i="3" a="1"/>
  <c r="V459" i="3" a="1"/>
  <c r="V458" i="3" a="1"/>
  <c r="V457" i="3" a="1"/>
  <c r="V456" i="3" a="1"/>
  <c r="V455" i="3" a="1"/>
  <c r="W455" i="3" s="1"/>
  <c r="V454" i="3" a="1"/>
  <c r="V453" i="3" a="1"/>
  <c r="X453" i="3" s="1"/>
  <c r="V452" i="3" a="1"/>
  <c r="V451" i="3" a="1"/>
  <c r="V450" i="3" a="1"/>
  <c r="V449" i="3" a="1"/>
  <c r="V448" i="3" a="1"/>
  <c r="V447" i="3" a="1"/>
  <c r="V446" i="3" a="1"/>
  <c r="X446" i="3" s="1"/>
  <c r="V445" i="3" a="1"/>
  <c r="V444" i="3" a="1"/>
  <c r="X444" i="3" s="1"/>
  <c r="V443" i="3" a="1"/>
  <c r="X443" i="3" s="1"/>
  <c r="V442" i="3" a="1"/>
  <c r="V441" i="3" a="1"/>
  <c r="W441" i="3" s="1"/>
  <c r="V440" i="3" a="1"/>
  <c r="V439" i="3" a="1"/>
  <c r="V438" i="3" a="1"/>
  <c r="X438" i="3" s="1"/>
  <c r="V437" i="3" a="1"/>
  <c r="V436" i="3" a="1"/>
  <c r="V435" i="3" a="1"/>
  <c r="X435" i="3" s="1"/>
  <c r="V434" i="3" a="1"/>
  <c r="V433" i="3" a="1"/>
  <c r="X433" i="3" s="1"/>
  <c r="V432" i="3" a="1"/>
  <c r="V431" i="3" a="1"/>
  <c r="V430" i="3" a="1"/>
  <c r="V429" i="3" a="1"/>
  <c r="V428" i="3" a="1"/>
  <c r="X428" i="3" s="1"/>
  <c r="V427" i="3" a="1"/>
  <c r="V426" i="3" a="1"/>
  <c r="V425" i="3" a="1"/>
  <c r="X425" i="3" s="1"/>
  <c r="V424" i="3" a="1"/>
  <c r="X424" i="3" s="1"/>
  <c r="V423" i="3" a="1"/>
  <c r="V422" i="3" a="1"/>
  <c r="V421" i="3" a="1"/>
  <c r="V420" i="3" a="1"/>
  <c r="V419" i="3" a="1"/>
  <c r="V418" i="3" a="1"/>
  <c r="V417" i="3" a="1"/>
  <c r="V416" i="3" a="1"/>
  <c r="V415" i="3" a="1"/>
  <c r="X415" i="3" s="1"/>
  <c r="V414" i="3" a="1"/>
  <c r="V413" i="3" a="1"/>
  <c r="V412" i="3" a="1"/>
  <c r="V411" i="3" a="1"/>
  <c r="X411" i="3" s="1"/>
  <c r="V410" i="3" a="1"/>
  <c r="V409" i="3" a="1"/>
  <c r="V408" i="3" a="1"/>
  <c r="V407" i="3" a="1"/>
  <c r="X407" i="3" s="1"/>
  <c r="V406" i="3" a="1"/>
  <c r="X406" i="3" s="1"/>
  <c r="V405" i="3" a="1"/>
  <c r="V404" i="3" a="1"/>
  <c r="W404" i="3" s="1"/>
  <c r="V403" i="3" a="1"/>
  <c r="V402" i="3" a="1"/>
  <c r="V401" i="3" a="1"/>
  <c r="V400" i="3" a="1"/>
  <c r="V399" i="3" a="1"/>
  <c r="X399" i="3" s="1"/>
  <c r="V398" i="3" a="1"/>
  <c r="X398" i="3" s="1"/>
  <c r="V397" i="3" a="1"/>
  <c r="V396" i="3" a="1"/>
  <c r="V395" i="3" a="1"/>
  <c r="V394" i="3" a="1"/>
  <c r="V393" i="3" a="1"/>
  <c r="V392" i="3" a="1"/>
  <c r="W392" i="3" s="1"/>
  <c r="V391" i="3" a="1"/>
  <c r="W391" i="3" s="1"/>
  <c r="V390" i="3" a="1"/>
  <c r="X390" i="3" s="1"/>
  <c r="V389" i="3" a="1"/>
  <c r="V388" i="3" a="1"/>
  <c r="V387" i="3" a="1"/>
  <c r="V386" i="3" a="1"/>
  <c r="X386" i="3" s="1"/>
  <c r="V385" i="3" a="1"/>
  <c r="X385" i="3" s="1"/>
  <c r="V384" i="3" a="1"/>
  <c r="V383" i="3" a="1"/>
  <c r="X383" i="3" s="1"/>
  <c r="V382" i="3" a="1"/>
  <c r="X382" i="3" s="1"/>
  <c r="V381" i="3" a="1"/>
  <c r="V380" i="3" a="1"/>
  <c r="V379" i="3" a="1"/>
  <c r="V378" i="3" a="1"/>
  <c r="X378" i="3" s="1"/>
  <c r="V377" i="3" a="1"/>
  <c r="X377" i="3" s="1"/>
  <c r="V376" i="3" a="1"/>
  <c r="V375" i="3" a="1"/>
  <c r="X375" i="3" s="1"/>
  <c r="V374" i="3" a="1"/>
  <c r="X374" i="3" s="1"/>
  <c r="V373" i="3" a="1"/>
  <c r="V372" i="3" a="1"/>
  <c r="V371" i="3" a="1"/>
  <c r="V370" i="3" a="1"/>
  <c r="X370" i="3" s="1"/>
  <c r="V369" i="3" a="1"/>
  <c r="X369" i="3" s="1"/>
  <c r="V368" i="3" a="1"/>
  <c r="V367" i="3" a="1"/>
  <c r="X367" i="3" s="1"/>
  <c r="V366" i="3" a="1"/>
  <c r="X366" i="3" s="1"/>
  <c r="V365" i="3" a="1"/>
  <c r="V364" i="3" a="1"/>
  <c r="V363" i="3" a="1"/>
  <c r="V362" i="3" a="1"/>
  <c r="X362" i="3" s="1"/>
  <c r="V361" i="3" a="1"/>
  <c r="V360" i="3" a="1"/>
  <c r="V359" i="3" a="1"/>
  <c r="V358" i="3" a="1"/>
  <c r="V357" i="3" a="1"/>
  <c r="V356" i="3" a="1"/>
  <c r="V355" i="3" a="1"/>
  <c r="V354" i="3" a="1"/>
  <c r="X354" i="3" s="1"/>
  <c r="V353" i="3" a="1"/>
  <c r="X353" i="3" s="1"/>
  <c r="V352" i="3" a="1"/>
  <c r="V351" i="3" a="1"/>
  <c r="V350" i="3" a="1"/>
  <c r="V349" i="3" a="1"/>
  <c r="V348" i="3" a="1"/>
  <c r="V347" i="3" a="1"/>
  <c r="V346" i="3" a="1"/>
  <c r="X346" i="3" s="1"/>
  <c r="V345" i="3" a="1"/>
  <c r="X345" i="3" s="1"/>
  <c r="V344" i="3" a="1"/>
  <c r="V343" i="3" a="1"/>
  <c r="V342" i="3" a="1"/>
  <c r="V341" i="3" a="1"/>
  <c r="W341" i="3" s="1"/>
  <c r="V340" i="3" a="1"/>
  <c r="W340" i="3" s="1"/>
  <c r="V339" i="3" a="1"/>
  <c r="V338" i="3" a="1"/>
  <c r="X338" i="3" s="1"/>
  <c r="V337" i="3" a="1"/>
  <c r="X337" i="3" s="1"/>
  <c r="V336" i="3" a="1"/>
  <c r="V335" i="3" a="1"/>
  <c r="V334" i="3" a="1"/>
  <c r="V333" i="3" a="1"/>
  <c r="V332" i="3" a="1"/>
  <c r="V331" i="3" a="1"/>
  <c r="V330" i="3" a="1"/>
  <c r="X330" i="3" s="1"/>
  <c r="V329" i="3" a="1"/>
  <c r="V328" i="3" a="1"/>
  <c r="V327" i="3" a="1"/>
  <c r="V326" i="3" a="1"/>
  <c r="X326" i="3" s="1"/>
  <c r="V325" i="3" a="1"/>
  <c r="V324" i="3" a="1"/>
  <c r="V323" i="3" a="1"/>
  <c r="V322" i="3" a="1"/>
  <c r="V321" i="3" a="1"/>
  <c r="V320" i="3" a="1"/>
  <c r="V319" i="3" a="1"/>
  <c r="X319" i="3" s="1"/>
  <c r="V318" i="3" a="1"/>
  <c r="V317" i="3" a="1"/>
  <c r="V316" i="3" a="1"/>
  <c r="W316" i="3" s="1"/>
  <c r="V315" i="3" a="1"/>
  <c r="V314" i="3" a="1"/>
  <c r="V313" i="3" a="1"/>
  <c r="V312" i="3" a="1"/>
  <c r="V311" i="3" a="1"/>
  <c r="X311" i="3" s="1"/>
  <c r="V310" i="3" a="1"/>
  <c r="X310" i="3" s="1"/>
  <c r="V309" i="3" a="1"/>
  <c r="V308" i="3" a="1"/>
  <c r="V307" i="3" a="1"/>
  <c r="V306" i="3" a="1"/>
  <c r="V305" i="3" a="1"/>
  <c r="V304" i="3" a="1"/>
  <c r="V303" i="3" a="1"/>
  <c r="V302" i="3" a="1"/>
  <c r="X302" i="3" s="1"/>
  <c r="V301" i="3" a="1"/>
  <c r="W301" i="3" s="1"/>
  <c r="V300" i="3" a="1"/>
  <c r="V299" i="3" a="1"/>
  <c r="V298" i="3" a="1"/>
  <c r="X298" i="3" s="1"/>
  <c r="V297" i="3" a="1"/>
  <c r="X297" i="3" s="1"/>
  <c r="V296" i="3" a="1"/>
  <c r="V295" i="3" a="1"/>
  <c r="V294" i="3" a="1"/>
  <c r="X294" i="3" s="1"/>
  <c r="V293" i="3" a="1"/>
  <c r="V292" i="3" a="1"/>
  <c r="V291" i="3" a="1"/>
  <c r="V290" i="3" a="1"/>
  <c r="X290" i="3" s="1"/>
  <c r="V289" i="3" a="1"/>
  <c r="V288" i="3" a="1"/>
  <c r="W288" i="3" s="1"/>
  <c r="V287" i="3" a="1"/>
  <c r="V286" i="3" a="1"/>
  <c r="V285" i="3" a="1"/>
  <c r="V284" i="3" a="1"/>
  <c r="V283" i="3" a="1"/>
  <c r="V282" i="3" a="1"/>
  <c r="X282" i="3" s="1"/>
  <c r="V281" i="3" a="1"/>
  <c r="V280" i="3" a="1"/>
  <c r="V279" i="3" a="1"/>
  <c r="V278" i="3" a="1"/>
  <c r="X278" i="3" s="1"/>
  <c r="V277" i="3" a="1"/>
  <c r="V276" i="3" a="1"/>
  <c r="V275" i="3" a="1"/>
  <c r="V274" i="3" a="1"/>
  <c r="X274" i="3" s="1"/>
  <c r="V273" i="3" a="1"/>
  <c r="V272" i="3" a="1"/>
  <c r="V271" i="3" a="1"/>
  <c r="V270" i="3" a="1"/>
  <c r="V269" i="3" a="1"/>
  <c r="V268" i="3" a="1"/>
  <c r="V267" i="3" a="1"/>
  <c r="V266" i="3" a="1"/>
  <c r="X266" i="3" s="1"/>
  <c r="V265" i="3" a="1"/>
  <c r="V264" i="3" a="1"/>
  <c r="V263" i="3" a="1"/>
  <c r="V262" i="3" a="1"/>
  <c r="X262" i="3" s="1"/>
  <c r="V261" i="3" a="1"/>
  <c r="V260" i="3" a="1"/>
  <c r="V259" i="3" a="1"/>
  <c r="V258" i="3" a="1"/>
  <c r="V257" i="3" a="1"/>
  <c r="V256" i="3" a="1"/>
  <c r="V255" i="3" a="1"/>
  <c r="V254" i="3" a="1"/>
  <c r="X254" i="3" s="1"/>
  <c r="V253" i="3" a="1"/>
  <c r="V252" i="3" a="1"/>
  <c r="V251" i="3" a="1"/>
  <c r="V250" i="3" a="1"/>
  <c r="V249" i="3" a="1"/>
  <c r="W249" i="3" s="1"/>
  <c r="V248" i="3" a="1"/>
  <c r="V247" i="3" a="1"/>
  <c r="X247" i="3" s="1"/>
  <c r="V246" i="3" a="1"/>
  <c r="X246" i="3" s="1"/>
  <c r="V245" i="3" a="1"/>
  <c r="V244" i="3" a="1"/>
  <c r="V243" i="3" a="1"/>
  <c r="V242" i="3" a="1"/>
  <c r="V241" i="3" a="1"/>
  <c r="V240" i="3" a="1"/>
  <c r="V239" i="3" a="1"/>
  <c r="X239" i="3" s="1"/>
  <c r="V238" i="3" a="1"/>
  <c r="V237" i="3" a="1"/>
  <c r="W237" i="3" s="1"/>
  <c r="V236" i="3" a="1"/>
  <c r="V235" i="3" a="1"/>
  <c r="V234" i="3" a="1"/>
  <c r="V233" i="3" a="1"/>
  <c r="V232" i="3" a="1"/>
  <c r="V231" i="3" a="1"/>
  <c r="V230" i="3" a="1"/>
  <c r="X230" i="3" s="1"/>
  <c r="V229" i="3" a="1"/>
  <c r="V228" i="3" a="1"/>
  <c r="V227" i="3" a="1"/>
  <c r="V226" i="3" a="1"/>
  <c r="V225" i="3" a="1"/>
  <c r="V224" i="3" a="1"/>
  <c r="V223" i="3" a="1"/>
  <c r="V222" i="3" a="1"/>
  <c r="V221" i="3" a="1"/>
  <c r="V220" i="3" a="1"/>
  <c r="V219" i="3" a="1"/>
  <c r="V218" i="3" a="1"/>
  <c r="V217" i="3" a="1"/>
  <c r="V216" i="3" a="1"/>
  <c r="V215" i="3" a="1"/>
  <c r="V214" i="3" a="1"/>
  <c r="V213" i="3" a="1"/>
  <c r="V212" i="3" a="1"/>
  <c r="V211" i="3" a="1"/>
  <c r="V210" i="3" a="1"/>
  <c r="V209" i="3" a="1"/>
  <c r="V208" i="3" a="1"/>
  <c r="V207" i="3" a="1"/>
  <c r="V206" i="3" a="1"/>
  <c r="V205" i="3" a="1"/>
  <c r="V204" i="3" a="1"/>
  <c r="V203" i="3" a="1"/>
  <c r="V202" i="3" a="1"/>
  <c r="V201" i="3" a="1"/>
  <c r="V200" i="3" a="1"/>
  <c r="V199" i="3" a="1"/>
  <c r="V198" i="3" a="1"/>
  <c r="X198" i="3" s="1"/>
  <c r="V197" i="3" a="1"/>
  <c r="V196" i="3" a="1"/>
  <c r="V195" i="3" a="1"/>
  <c r="W195" i="3" s="1"/>
  <c r="V194" i="3" a="1"/>
  <c r="V193" i="3" a="1"/>
  <c r="V192" i="3" a="1"/>
  <c r="V191" i="3" a="1"/>
  <c r="V190" i="3" a="1"/>
  <c r="V189" i="3" a="1"/>
  <c r="V188" i="3" a="1"/>
  <c r="V187" i="3" a="1"/>
  <c r="V186" i="3" a="1"/>
  <c r="V185" i="3" a="1"/>
  <c r="V184" i="3" a="1"/>
  <c r="V183" i="3" a="1"/>
  <c r="V182" i="3" a="1"/>
  <c r="V181" i="3" a="1"/>
  <c r="V180" i="3" a="1"/>
  <c r="V179" i="3" a="1"/>
  <c r="V178" i="3" a="1"/>
  <c r="V177" i="3" a="1"/>
  <c r="V176" i="3" a="1"/>
  <c r="V175" i="3" a="1"/>
  <c r="V174" i="3" a="1"/>
  <c r="V173" i="3" a="1"/>
  <c r="V172" i="3" a="1"/>
  <c r="V171" i="3" a="1"/>
  <c r="V170" i="3" a="1"/>
  <c r="V169" i="3" a="1"/>
  <c r="V168" i="3" a="1"/>
  <c r="V167" i="3" a="1"/>
  <c r="V166" i="3" a="1"/>
  <c r="V165" i="3" a="1"/>
  <c r="V164" i="3" a="1"/>
  <c r="V163" i="3" a="1"/>
  <c r="V162" i="3" a="1"/>
  <c r="V161" i="3" a="1"/>
  <c r="V160" i="3" a="1"/>
  <c r="V159" i="3" a="1"/>
  <c r="V158" i="3" a="1"/>
  <c r="V157" i="3" a="1"/>
  <c r="V156" i="3" a="1"/>
  <c r="V155" i="3" a="1"/>
  <c r="V154" i="3" a="1"/>
  <c r="W154" i="3" s="1"/>
  <c r="V153" i="3" a="1"/>
  <c r="V152" i="3" a="1"/>
  <c r="V151" i="3" a="1"/>
  <c r="V150" i="3" a="1"/>
  <c r="V149" i="3" a="1"/>
  <c r="V148" i="3" a="1"/>
  <c r="V147" i="3" a="1"/>
  <c r="V146" i="3" a="1"/>
  <c r="V145" i="3" a="1"/>
  <c r="V144" i="3" a="1"/>
  <c r="V143" i="3" a="1"/>
  <c r="V142" i="3" a="1"/>
  <c r="V141" i="3" a="1"/>
  <c r="V140" i="3" a="1"/>
  <c r="V139" i="3" a="1"/>
  <c r="V138" i="3" a="1"/>
  <c r="V137" i="3" a="1"/>
  <c r="V136" i="3" a="1"/>
  <c r="V135" i="3" a="1"/>
  <c r="V134" i="3" a="1"/>
  <c r="V133" i="3" a="1"/>
  <c r="V132" i="3" a="1"/>
  <c r="V131" i="3" a="1"/>
  <c r="V130" i="3" a="1"/>
  <c r="V129" i="3" a="1"/>
  <c r="V128" i="3" a="1"/>
  <c r="V127" i="3" a="1"/>
  <c r="V126" i="3" a="1"/>
  <c r="V125" i="3" a="1"/>
  <c r="V124" i="3" a="1"/>
  <c r="V123" i="3" a="1"/>
  <c r="V122" i="3" a="1"/>
  <c r="V121" i="3" a="1"/>
  <c r="V120" i="3" a="1"/>
  <c r="V119" i="3" a="1"/>
  <c r="W119" i="3" s="1"/>
  <c r="V118" i="3" a="1"/>
  <c r="X118" i="3" s="1"/>
  <c r="V117" i="3" a="1"/>
  <c r="V116" i="3" a="1"/>
  <c r="V115" i="3" a="1"/>
  <c r="V114" i="3" a="1"/>
  <c r="V113" i="3" a="1"/>
  <c r="V112" i="3" a="1"/>
  <c r="V111" i="3" a="1"/>
  <c r="V110" i="3" a="1"/>
  <c r="V109" i="3" a="1"/>
  <c r="V108" i="3" a="1"/>
  <c r="V107" i="3" a="1"/>
  <c r="V106" i="3" a="1"/>
  <c r="V105" i="3" a="1"/>
  <c r="V104" i="3" a="1"/>
  <c r="V103" i="3" a="1"/>
  <c r="V102" i="3" a="1"/>
  <c r="V101" i="3" a="1"/>
  <c r="V100" i="3" a="1"/>
  <c r="V99" i="3" a="1"/>
  <c r="V98" i="3" a="1"/>
  <c r="V97" i="3" a="1"/>
  <c r="V96" i="3" a="1"/>
  <c r="V95" i="3" a="1"/>
  <c r="V94" i="3" a="1"/>
  <c r="V93" i="3" a="1"/>
  <c r="V92" i="3" a="1"/>
  <c r="V91" i="3" a="1"/>
  <c r="V90" i="3" a="1"/>
  <c r="V89" i="3" a="1"/>
  <c r="V88" i="3" a="1"/>
  <c r="V87" i="3" a="1"/>
  <c r="W87" i="3" s="1"/>
  <c r="V86" i="3" a="1"/>
  <c r="V85" i="3" a="1"/>
  <c r="V84" i="3" a="1"/>
  <c r="V83" i="3" a="1"/>
  <c r="V82" i="3" a="1"/>
  <c r="V81" i="3" a="1"/>
  <c r="V80" i="3" a="1"/>
  <c r="V79" i="3" a="1"/>
  <c r="V78" i="3" a="1"/>
  <c r="V77" i="3" a="1"/>
  <c r="V76" i="3" a="1"/>
  <c r="V75" i="3" a="1"/>
  <c r="V74" i="3" a="1"/>
  <c r="V73" i="3" a="1"/>
  <c r="V72" i="3" a="1"/>
  <c r="V71" i="3" a="1"/>
  <c r="V70" i="3" a="1"/>
  <c r="V69" i="3" a="1"/>
  <c r="V68" i="3" a="1"/>
  <c r="V67" i="3" a="1"/>
  <c r="V66" i="3" a="1"/>
  <c r="V65" i="3" a="1"/>
  <c r="V64" i="3" a="1"/>
  <c r="V63" i="3" a="1"/>
  <c r="V62" i="3" a="1"/>
  <c r="V61" i="3" a="1"/>
  <c r="V60" i="3" a="1"/>
  <c r="V59" i="3" a="1"/>
  <c r="V58" i="3" a="1"/>
  <c r="V57" i="3" a="1"/>
  <c r="V56" i="3" a="1"/>
  <c r="V55" i="3" a="1"/>
  <c r="V54" i="3" a="1"/>
  <c r="V53" i="3" a="1"/>
  <c r="V52" i="3" a="1"/>
  <c r="V51" i="3" a="1"/>
  <c r="V50" i="3" a="1"/>
  <c r="V49" i="3" a="1"/>
  <c r="V48" i="3" a="1"/>
  <c r="V47" i="3" a="1"/>
  <c r="V46" i="3" a="1"/>
  <c r="V45" i="3" a="1"/>
  <c r="V44" i="3" a="1"/>
  <c r="V43" i="3" a="1"/>
  <c r="V42" i="3" a="1"/>
  <c r="V41" i="3" a="1"/>
  <c r="V40" i="3" a="1"/>
  <c r="V39" i="3" a="1"/>
  <c r="V38" i="3" a="1"/>
  <c r="V37" i="3" a="1"/>
  <c r="V36" i="3" a="1"/>
  <c r="V35" i="3" a="1"/>
  <c r="V34" i="3" a="1"/>
  <c r="V33" i="3" a="1"/>
  <c r="V32" i="3" a="1"/>
  <c r="V31" i="3" a="1"/>
  <c r="V30" i="3" a="1"/>
  <c r="V29" i="3" a="1"/>
  <c r="V28" i="3" a="1"/>
  <c r="V27" i="3" a="1"/>
  <c r="V26" i="3" a="1"/>
  <c r="V25" i="3" a="1"/>
  <c r="V24" i="3" a="1"/>
  <c r="V23" i="3" a="1"/>
  <c r="V22" i="3" a="1"/>
  <c r="V21" i="3" a="1"/>
  <c r="V20" i="3" a="1"/>
  <c r="V19" i="3" a="1"/>
  <c r="V18" i="3" a="1"/>
  <c r="V17" i="3" a="1"/>
  <c r="V16" i="3" a="1"/>
  <c r="V15" i="3" a="1"/>
  <c r="V14" i="3" a="1"/>
  <c r="V13" i="3" a="1"/>
  <c r="V12" i="3" a="1"/>
  <c r="V11" i="3" a="1"/>
  <c r="V10" i="3" a="1"/>
  <c r="V9" i="3" a="1"/>
  <c r="V8" i="3" a="1"/>
  <c r="V7" i="3" a="1"/>
  <c r="V6" i="3" a="1"/>
  <c r="V5" i="3" a="1"/>
  <c r="V4" i="3" a="1"/>
  <c r="V3" i="3" a="1"/>
  <c r="V2" i="3" a="1"/>
  <c r="V1029" i="3" a="1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H3" i="30"/>
  <c r="H2" i="30"/>
  <c r="H108" i="30"/>
  <c r="U417" i="3"/>
  <c r="U416" i="3"/>
  <c r="U415" i="3"/>
  <c r="U414" i="3"/>
  <c r="U413" i="3"/>
  <c r="U412" i="3"/>
  <c r="U411" i="3"/>
  <c r="U410" i="3"/>
  <c r="U409" i="3"/>
  <c r="U408" i="3"/>
  <c r="U407" i="3"/>
  <c r="U406" i="3"/>
  <c r="U405" i="3"/>
  <c r="U404" i="3"/>
  <c r="U403" i="3"/>
  <c r="U402" i="3"/>
  <c r="U401" i="3"/>
  <c r="U400" i="3"/>
  <c r="U399" i="3"/>
  <c r="U398" i="3"/>
  <c r="U397" i="3"/>
  <c r="U396" i="3"/>
  <c r="U395" i="3"/>
  <c r="U394" i="3"/>
  <c r="U393" i="3"/>
  <c r="U392" i="3"/>
  <c r="U391" i="3"/>
  <c r="U390" i="3"/>
  <c r="U389" i="3"/>
  <c r="U388" i="3"/>
  <c r="U387" i="3"/>
  <c r="U386" i="3"/>
  <c r="U385" i="3"/>
  <c r="U384" i="3"/>
  <c r="U383" i="3"/>
  <c r="U382" i="3"/>
  <c r="U381" i="3"/>
  <c r="U380" i="3"/>
  <c r="U379" i="3"/>
  <c r="U378" i="3"/>
  <c r="U377" i="3"/>
  <c r="U376" i="3"/>
  <c r="U375" i="3"/>
  <c r="U374" i="3"/>
  <c r="U373" i="3"/>
  <c r="U372" i="3"/>
  <c r="U371" i="3"/>
  <c r="U370" i="3"/>
  <c r="U369" i="3"/>
  <c r="U368" i="3"/>
  <c r="U367" i="3"/>
  <c r="U366" i="3"/>
  <c r="U365" i="3"/>
  <c r="U364" i="3"/>
  <c r="U363" i="3"/>
  <c r="U362" i="3"/>
  <c r="U361" i="3"/>
  <c r="U360" i="3"/>
  <c r="U359" i="3"/>
  <c r="U358" i="3"/>
  <c r="U357" i="3"/>
  <c r="U356" i="3"/>
  <c r="U355" i="3"/>
  <c r="U354" i="3"/>
  <c r="U353" i="3"/>
  <c r="U352" i="3"/>
  <c r="U351" i="3"/>
  <c r="U350" i="3"/>
  <c r="U349" i="3"/>
  <c r="U348" i="3"/>
  <c r="U347" i="3"/>
  <c r="U346" i="3"/>
  <c r="U345" i="3"/>
  <c r="U344" i="3"/>
  <c r="U343" i="3"/>
  <c r="U342" i="3"/>
  <c r="U341" i="3"/>
  <c r="U340" i="3"/>
  <c r="U339" i="3"/>
  <c r="U338" i="3"/>
  <c r="U337" i="3"/>
  <c r="U336" i="3"/>
  <c r="U335" i="3"/>
  <c r="U334" i="3"/>
  <c r="U333" i="3"/>
  <c r="U332" i="3"/>
  <c r="U331" i="3"/>
  <c r="U330" i="3"/>
  <c r="U329" i="3"/>
  <c r="U328" i="3"/>
  <c r="U327" i="3"/>
  <c r="U326" i="3"/>
  <c r="U325" i="3"/>
  <c r="U324" i="3"/>
  <c r="U323" i="3"/>
  <c r="U322" i="3"/>
  <c r="U321" i="3"/>
  <c r="U320" i="3"/>
  <c r="U319" i="3"/>
  <c r="U318" i="3"/>
  <c r="U317" i="3"/>
  <c r="U316" i="3"/>
  <c r="U315" i="3"/>
  <c r="U314" i="3"/>
  <c r="U313" i="3"/>
  <c r="U312" i="3"/>
  <c r="U311" i="3"/>
  <c r="U310" i="3"/>
  <c r="U309" i="3"/>
  <c r="U308" i="3"/>
  <c r="U307" i="3"/>
  <c r="U306" i="3"/>
  <c r="U305" i="3"/>
  <c r="U304" i="3"/>
  <c r="U303" i="3"/>
  <c r="U302" i="3"/>
  <c r="U301" i="3"/>
  <c r="U300" i="3"/>
  <c r="U299" i="3"/>
  <c r="U298" i="3"/>
  <c r="U297" i="3"/>
  <c r="U296" i="3"/>
  <c r="U295" i="3"/>
  <c r="U294" i="3"/>
  <c r="U293" i="3"/>
  <c r="U292" i="3"/>
  <c r="U291" i="3"/>
  <c r="U290" i="3"/>
  <c r="U289" i="3"/>
  <c r="U288" i="3"/>
  <c r="U287" i="3"/>
  <c r="U286" i="3"/>
  <c r="U285" i="3"/>
  <c r="U284" i="3"/>
  <c r="U283" i="3"/>
  <c r="U282" i="3"/>
  <c r="U281" i="3"/>
  <c r="U280" i="3"/>
  <c r="U279" i="3"/>
  <c r="U278" i="3"/>
  <c r="U277" i="3"/>
  <c r="U276" i="3"/>
  <c r="U275" i="3"/>
  <c r="U274" i="3"/>
  <c r="U273" i="3"/>
  <c r="U272" i="3"/>
  <c r="U271" i="3"/>
  <c r="U270" i="3"/>
  <c r="U269" i="3"/>
  <c r="U268" i="3"/>
  <c r="U267" i="3"/>
  <c r="U266" i="3"/>
  <c r="U265" i="3"/>
  <c r="U264" i="3"/>
  <c r="U263" i="3"/>
  <c r="U262" i="3"/>
  <c r="U261" i="3"/>
  <c r="U260" i="3"/>
  <c r="U259" i="3"/>
  <c r="U258" i="3"/>
  <c r="U257" i="3"/>
  <c r="U256" i="3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1" i="3"/>
  <c r="U240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U226" i="3"/>
  <c r="U225" i="3"/>
  <c r="U224" i="3"/>
  <c r="U223" i="3"/>
  <c r="U222" i="3"/>
  <c r="U221" i="3"/>
  <c r="U220" i="3"/>
  <c r="U219" i="3"/>
  <c r="U218" i="3"/>
  <c r="U217" i="3"/>
  <c r="U216" i="3"/>
  <c r="U215" i="3"/>
  <c r="U214" i="3"/>
  <c r="U213" i="3"/>
  <c r="U212" i="3"/>
  <c r="U211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8" i="3"/>
  <c r="U147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2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G107" i="30"/>
  <c r="G106" i="30"/>
  <c r="G105" i="30"/>
  <c r="G104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G3" i="30"/>
  <c r="G2" i="30"/>
  <c r="G108" i="30"/>
  <c r="L1142" i="3" l="1"/>
  <c r="W1142" i="3"/>
  <c r="X1142" i="3"/>
  <c r="T1142" i="3"/>
  <c r="S1142" i="3"/>
  <c r="J1142" i="3"/>
  <c r="W852" i="3"/>
  <c r="W1096" i="3"/>
  <c r="X182" i="3"/>
  <c r="W182" i="3"/>
  <c r="W310" i="3"/>
  <c r="W534" i="3"/>
  <c r="W326" i="3"/>
  <c r="W595" i="3"/>
  <c r="W884" i="3"/>
  <c r="W1026" i="3"/>
  <c r="W374" i="3"/>
  <c r="W617" i="3"/>
  <c r="W917" i="3"/>
  <c r="X249" i="3"/>
  <c r="W390" i="3"/>
  <c r="W648" i="3"/>
  <c r="W955" i="3"/>
  <c r="X316" i="3"/>
  <c r="W406" i="3"/>
  <c r="W680" i="3"/>
  <c r="W1160" i="3"/>
  <c r="X548" i="3"/>
  <c r="W443" i="3"/>
  <c r="W713" i="3"/>
  <c r="W1023" i="3"/>
  <c r="X700" i="3"/>
  <c r="W461" i="3"/>
  <c r="W781" i="3"/>
  <c r="W1119" i="3"/>
  <c r="X828" i="3"/>
  <c r="W516" i="3"/>
  <c r="W816" i="3"/>
  <c r="W1132" i="3"/>
  <c r="X957" i="3"/>
  <c r="X135" i="3"/>
  <c r="W135" i="3"/>
  <c r="X358" i="3"/>
  <c r="W358" i="3"/>
  <c r="W365" i="3"/>
  <c r="X365" i="3"/>
  <c r="X373" i="3"/>
  <c r="W373" i="3"/>
  <c r="X1029" i="3"/>
  <c r="W1029" i="3"/>
  <c r="X72" i="3"/>
  <c r="W72" i="3"/>
  <c r="X80" i="3"/>
  <c r="W80" i="3"/>
  <c r="X350" i="3"/>
  <c r="W350" i="3"/>
  <c r="X96" i="3"/>
  <c r="W96" i="3"/>
  <c r="X104" i="3"/>
  <c r="W104" i="3"/>
  <c r="X342" i="3"/>
  <c r="W342" i="3"/>
  <c r="X334" i="3"/>
  <c r="W334" i="3"/>
  <c r="X12" i="3"/>
  <c r="W12" i="3"/>
  <c r="X20" i="3"/>
  <c r="W20" i="3"/>
  <c r="W43" i="3"/>
  <c r="X43" i="3"/>
  <c r="X142" i="3"/>
  <c r="W142" i="3"/>
  <c r="X150" i="3"/>
  <c r="W150" i="3"/>
  <c r="X166" i="3"/>
  <c r="W166" i="3"/>
  <c r="X327" i="3"/>
  <c r="W327" i="3"/>
  <c r="X6" i="3"/>
  <c r="W6" i="3"/>
  <c r="X8" i="3"/>
  <c r="W8" i="3"/>
  <c r="X16" i="3"/>
  <c r="W16" i="3"/>
  <c r="X54" i="3"/>
  <c r="W54" i="3"/>
  <c r="X70" i="3"/>
  <c r="W70" i="3"/>
  <c r="X2" i="3"/>
  <c r="W2" i="3"/>
  <c r="X9" i="3"/>
  <c r="W9" i="3"/>
  <c r="X103" i="3"/>
  <c r="W103" i="3"/>
  <c r="X134" i="3"/>
  <c r="W134" i="3"/>
  <c r="X271" i="3"/>
  <c r="W271" i="3"/>
  <c r="X381" i="3"/>
  <c r="W381" i="3"/>
  <c r="X388" i="3"/>
  <c r="W388" i="3"/>
  <c r="X420" i="3"/>
  <c r="W420" i="3"/>
  <c r="X427" i="3"/>
  <c r="W427" i="3"/>
  <c r="X451" i="3"/>
  <c r="W451" i="3"/>
  <c r="X459" i="3"/>
  <c r="W459" i="3"/>
  <c r="X490" i="3"/>
  <c r="W490" i="3"/>
  <c r="X4" i="3"/>
  <c r="W4" i="3"/>
  <c r="W11" i="3"/>
  <c r="X11" i="3"/>
  <c r="X34" i="3"/>
  <c r="W34" i="3"/>
  <c r="X57" i="3"/>
  <c r="W57" i="3"/>
  <c r="X65" i="3"/>
  <c r="W65" i="3"/>
  <c r="X73" i="3"/>
  <c r="W73" i="3"/>
  <c r="X35" i="3"/>
  <c r="W35" i="3"/>
  <c r="X50" i="3"/>
  <c r="W50" i="3"/>
  <c r="X58" i="3"/>
  <c r="W58" i="3"/>
  <c r="X66" i="3"/>
  <c r="W66" i="3"/>
  <c r="W21" i="3"/>
  <c r="X21" i="3"/>
  <c r="X28" i="3"/>
  <c r="W28" i="3"/>
  <c r="X36" i="3"/>
  <c r="W36" i="3"/>
  <c r="W51" i="3"/>
  <c r="X51" i="3"/>
  <c r="W75" i="3"/>
  <c r="X75" i="3"/>
  <c r="X27" i="3"/>
  <c r="W27" i="3"/>
  <c r="W13" i="3"/>
  <c r="X13" i="3"/>
  <c r="X14" i="3"/>
  <c r="W14" i="3"/>
  <c r="X22" i="3"/>
  <c r="W22" i="3"/>
  <c r="X7" i="3"/>
  <c r="W7" i="3"/>
  <c r="X23" i="3"/>
  <c r="W23" i="3"/>
  <c r="W30" i="3"/>
  <c r="X30" i="3"/>
  <c r="X38" i="3"/>
  <c r="W38" i="3"/>
  <c r="X541" i="3"/>
  <c r="W541" i="3"/>
  <c r="X563" i="3"/>
  <c r="W563" i="3"/>
  <c r="X571" i="3"/>
  <c r="W571" i="3"/>
  <c r="X738" i="3"/>
  <c r="W738" i="3"/>
  <c r="X746" i="3"/>
  <c r="W746" i="3"/>
  <c r="X817" i="3"/>
  <c r="W817" i="3"/>
  <c r="X833" i="3"/>
  <c r="W833" i="3"/>
  <c r="W911" i="3"/>
  <c r="X911" i="3"/>
  <c r="X919" i="3"/>
  <c r="W919" i="3"/>
  <c r="W927" i="3"/>
  <c r="X927" i="3"/>
  <c r="X934" i="3"/>
  <c r="W934" i="3"/>
  <c r="X942" i="3"/>
  <c r="W942" i="3"/>
  <c r="X15" i="3"/>
  <c r="W15" i="3"/>
  <c r="X29" i="3"/>
  <c r="W29" i="3"/>
  <c r="W37" i="3"/>
  <c r="X37" i="3"/>
  <c r="X44" i="3"/>
  <c r="W44" i="3"/>
  <c r="X52" i="3"/>
  <c r="W52" i="3"/>
  <c r="X59" i="3"/>
  <c r="W59" i="3"/>
  <c r="X89" i="3"/>
  <c r="W89" i="3"/>
  <c r="X97" i="3"/>
  <c r="W97" i="3"/>
  <c r="X128" i="3"/>
  <c r="W128" i="3"/>
  <c r="X273" i="3"/>
  <c r="W273" i="3"/>
  <c r="X281" i="3"/>
  <c r="W281" i="3"/>
  <c r="W289" i="3"/>
  <c r="X289" i="3"/>
  <c r="X60" i="3"/>
  <c r="W60" i="3"/>
  <c r="X68" i="3"/>
  <c r="W68" i="3"/>
  <c r="X82" i="3"/>
  <c r="W82" i="3"/>
  <c r="W90" i="3"/>
  <c r="X90" i="3"/>
  <c r="X98" i="3"/>
  <c r="W98" i="3"/>
  <c r="W114" i="3"/>
  <c r="X114" i="3"/>
  <c r="X121" i="3"/>
  <c r="W121" i="3"/>
  <c r="X220" i="3"/>
  <c r="W220" i="3"/>
  <c r="X228" i="3"/>
  <c r="W228" i="3"/>
  <c r="X235" i="3"/>
  <c r="W235" i="3"/>
  <c r="X243" i="3"/>
  <c r="W243" i="3"/>
  <c r="X251" i="3"/>
  <c r="W251" i="3"/>
  <c r="X39" i="3"/>
  <c r="W39" i="3"/>
  <c r="X46" i="3"/>
  <c r="W46" i="3"/>
  <c r="X61" i="3"/>
  <c r="W61" i="3"/>
  <c r="W69" i="3"/>
  <c r="X69" i="3"/>
  <c r="X83" i="3"/>
  <c r="W83" i="3"/>
  <c r="X91" i="3"/>
  <c r="W91" i="3"/>
  <c r="W107" i="3"/>
  <c r="X107" i="3"/>
  <c r="W192" i="3"/>
  <c r="X192" i="3"/>
  <c r="X199" i="3"/>
  <c r="W199" i="3"/>
  <c r="X206" i="3"/>
  <c r="W206" i="3"/>
  <c r="X214" i="3"/>
  <c r="W214" i="3"/>
  <c r="X299" i="3"/>
  <c r="W299" i="3"/>
  <c r="W18" i="3"/>
  <c r="X18" i="3"/>
  <c r="X32" i="3"/>
  <c r="W32" i="3"/>
  <c r="X40" i="3"/>
  <c r="W40" i="3"/>
  <c r="X47" i="3"/>
  <c r="W47" i="3"/>
  <c r="W62" i="3"/>
  <c r="X62" i="3"/>
  <c r="X76" i="3"/>
  <c r="W76" i="3"/>
  <c r="X84" i="3"/>
  <c r="W84" i="3"/>
  <c r="X92" i="3"/>
  <c r="W92" i="3"/>
  <c r="X100" i="3"/>
  <c r="W100" i="3"/>
  <c r="X123" i="3"/>
  <c r="W123" i="3"/>
  <c r="X178" i="3"/>
  <c r="W178" i="3"/>
  <c r="X185" i="3"/>
  <c r="W185" i="3"/>
  <c r="X25" i="3"/>
  <c r="W25" i="3"/>
  <c r="W5" i="3"/>
  <c r="X5" i="3"/>
  <c r="X19" i="3"/>
  <c r="W19" i="3"/>
  <c r="W26" i="3"/>
  <c r="X26" i="3"/>
  <c r="X33" i="3"/>
  <c r="W33" i="3"/>
  <c r="X41" i="3"/>
  <c r="W41" i="3"/>
  <c r="X48" i="3"/>
  <c r="W48" i="3"/>
  <c r="X55" i="3"/>
  <c r="W55" i="3"/>
  <c r="W63" i="3"/>
  <c r="X63" i="3"/>
  <c r="W77" i="3"/>
  <c r="X77" i="3"/>
  <c r="X155" i="3"/>
  <c r="W155" i="3"/>
  <c r="X171" i="3"/>
  <c r="W171" i="3"/>
  <c r="X42" i="3"/>
  <c r="W42" i="3"/>
  <c r="X49" i="3"/>
  <c r="W49" i="3"/>
  <c r="X56" i="3"/>
  <c r="W56" i="3"/>
  <c r="X64" i="3"/>
  <c r="W64" i="3"/>
  <c r="X71" i="3"/>
  <c r="W71" i="3"/>
  <c r="X78" i="3"/>
  <c r="W78" i="3"/>
  <c r="X86" i="3"/>
  <c r="W86" i="3"/>
  <c r="X102" i="3"/>
  <c r="W102" i="3"/>
  <c r="X156" i="3"/>
  <c r="W156" i="3"/>
  <c r="X164" i="3"/>
  <c r="W164" i="3"/>
  <c r="W187" i="3"/>
  <c r="X187" i="3"/>
  <c r="X79" i="3"/>
  <c r="W79" i="3"/>
  <c r="X93" i="3"/>
  <c r="W93" i="3"/>
  <c r="W101" i="3"/>
  <c r="X101" i="3"/>
  <c r="W115" i="3"/>
  <c r="X115" i="3"/>
  <c r="X122" i="3"/>
  <c r="W122" i="3"/>
  <c r="X129" i="3"/>
  <c r="W129" i="3"/>
  <c r="X136" i="3"/>
  <c r="W136" i="3"/>
  <c r="X143" i="3"/>
  <c r="W143" i="3"/>
  <c r="X157" i="3"/>
  <c r="W157" i="3"/>
  <c r="X165" i="3"/>
  <c r="W165" i="3"/>
  <c r="X179" i="3"/>
  <c r="W179" i="3"/>
  <c r="X186" i="3"/>
  <c r="W186" i="3"/>
  <c r="X193" i="3"/>
  <c r="W193" i="3"/>
  <c r="X200" i="3"/>
  <c r="W200" i="3"/>
  <c r="X207" i="3"/>
  <c r="W207" i="3"/>
  <c r="X221" i="3"/>
  <c r="W221" i="3"/>
  <c r="W229" i="3"/>
  <c r="X229" i="3"/>
  <c r="X236" i="3"/>
  <c r="W236" i="3"/>
  <c r="X244" i="3"/>
  <c r="W244" i="3"/>
  <c r="W252" i="3"/>
  <c r="X252" i="3"/>
  <c r="X260" i="3"/>
  <c r="W260" i="3"/>
  <c r="X267" i="3"/>
  <c r="W267" i="3"/>
  <c r="X305" i="3"/>
  <c r="W305" i="3"/>
  <c r="X313" i="3"/>
  <c r="W313" i="3"/>
  <c r="X321" i="3"/>
  <c r="W321" i="3"/>
  <c r="W328" i="3"/>
  <c r="X328" i="3"/>
  <c r="X335" i="3"/>
  <c r="W335" i="3"/>
  <c r="X343" i="3"/>
  <c r="W343" i="3"/>
  <c r="X351" i="3"/>
  <c r="W351" i="3"/>
  <c r="X359" i="3"/>
  <c r="W359" i="3"/>
  <c r="X397" i="3"/>
  <c r="W397" i="3"/>
  <c r="W405" i="3"/>
  <c r="X405" i="3"/>
  <c r="X413" i="3"/>
  <c r="W413" i="3"/>
  <c r="X452" i="3"/>
  <c r="W452" i="3"/>
  <c r="W460" i="3"/>
  <c r="X460" i="3"/>
  <c r="W468" i="3"/>
  <c r="X468" i="3"/>
  <c r="X476" i="3"/>
  <c r="W476" i="3"/>
  <c r="X483" i="3"/>
  <c r="W483" i="3"/>
  <c r="X491" i="3"/>
  <c r="W491" i="3"/>
  <c r="X529" i="3"/>
  <c r="W529" i="3"/>
  <c r="X535" i="3"/>
  <c r="W535" i="3"/>
  <c r="X612" i="3"/>
  <c r="W612" i="3"/>
  <c r="X691" i="3"/>
  <c r="W691" i="3"/>
  <c r="X699" i="3"/>
  <c r="W699" i="3"/>
  <c r="X912" i="3"/>
  <c r="W912" i="3"/>
  <c r="X1083" i="3"/>
  <c r="W1083" i="3"/>
  <c r="X1070" i="3"/>
  <c r="W1070" i="3"/>
  <c r="X1045" i="3"/>
  <c r="W1045" i="3"/>
  <c r="X999" i="3"/>
  <c r="W999" i="3"/>
  <c r="X1066" i="3"/>
  <c r="W1066" i="3"/>
  <c r="X1086" i="3"/>
  <c r="W1086" i="3"/>
  <c r="X1161" i="3"/>
  <c r="W1161" i="3"/>
  <c r="X1136" i="3"/>
  <c r="W1136" i="3"/>
  <c r="X1158" i="3"/>
  <c r="W1158" i="3"/>
  <c r="X1055" i="3"/>
  <c r="W1055" i="3"/>
  <c r="X1125" i="3"/>
  <c r="W1125" i="3"/>
  <c r="W198" i="3"/>
  <c r="W94" i="3"/>
  <c r="X94" i="3"/>
  <c r="X108" i="3"/>
  <c r="W108" i="3"/>
  <c r="X116" i="3"/>
  <c r="W116" i="3"/>
  <c r="X130" i="3"/>
  <c r="W130" i="3"/>
  <c r="X137" i="3"/>
  <c r="W137" i="3"/>
  <c r="X144" i="3"/>
  <c r="W144" i="3"/>
  <c r="X151" i="3"/>
  <c r="W151" i="3"/>
  <c r="X158" i="3"/>
  <c r="W158" i="3"/>
  <c r="X172" i="3"/>
  <c r="W172" i="3"/>
  <c r="X180" i="3"/>
  <c r="W180" i="3"/>
  <c r="X194" i="3"/>
  <c r="W194" i="3"/>
  <c r="X201" i="3"/>
  <c r="W201" i="3"/>
  <c r="X208" i="3"/>
  <c r="W208" i="3"/>
  <c r="X215" i="3"/>
  <c r="W215" i="3"/>
  <c r="X222" i="3"/>
  <c r="W222" i="3"/>
  <c r="X306" i="3"/>
  <c r="W306" i="3"/>
  <c r="X314" i="3"/>
  <c r="W314" i="3"/>
  <c r="X322" i="3"/>
  <c r="W322" i="3"/>
  <c r="X329" i="3"/>
  <c r="W329" i="3"/>
  <c r="X336" i="3"/>
  <c r="W336" i="3"/>
  <c r="X344" i="3"/>
  <c r="W344" i="3"/>
  <c r="W352" i="3"/>
  <c r="X352" i="3"/>
  <c r="X429" i="3"/>
  <c r="W429" i="3"/>
  <c r="X437" i="3"/>
  <c r="W437" i="3"/>
  <c r="X445" i="3"/>
  <c r="W445" i="3"/>
  <c r="X492" i="3"/>
  <c r="W492" i="3"/>
  <c r="X500" i="3"/>
  <c r="W500" i="3"/>
  <c r="X508" i="3"/>
  <c r="W508" i="3"/>
  <c r="X515" i="3"/>
  <c r="W515" i="3"/>
  <c r="X522" i="3"/>
  <c r="W522" i="3"/>
  <c r="X536" i="3"/>
  <c r="W536" i="3"/>
  <c r="X550" i="3"/>
  <c r="W550" i="3"/>
  <c r="X557" i="3"/>
  <c r="W557" i="3"/>
  <c r="X565" i="3"/>
  <c r="W565" i="3"/>
  <c r="X581" i="3"/>
  <c r="W581" i="3"/>
  <c r="X589" i="3"/>
  <c r="W589" i="3"/>
  <c r="W597" i="3"/>
  <c r="X597" i="3"/>
  <c r="X605" i="3"/>
  <c r="W605" i="3"/>
  <c r="X621" i="3"/>
  <c r="W621" i="3"/>
  <c r="X819" i="3"/>
  <c r="W819" i="3"/>
  <c r="X827" i="3"/>
  <c r="W827" i="3"/>
  <c r="X890" i="3"/>
  <c r="W890" i="3"/>
  <c r="X898" i="3"/>
  <c r="W898" i="3"/>
  <c r="X905" i="3"/>
  <c r="W905" i="3"/>
  <c r="X969" i="3"/>
  <c r="W969" i="3"/>
  <c r="W1039" i="3"/>
  <c r="X1039" i="3"/>
  <c r="X1010" i="3"/>
  <c r="W1010" i="3"/>
  <c r="W479" i="3"/>
  <c r="X391" i="3"/>
  <c r="X3" i="3"/>
  <c r="W3" i="3"/>
  <c r="X10" i="3"/>
  <c r="W10" i="3"/>
  <c r="X17" i="3"/>
  <c r="W17" i="3"/>
  <c r="X24" i="3"/>
  <c r="W24" i="3"/>
  <c r="X31" i="3"/>
  <c r="W31" i="3"/>
  <c r="W45" i="3"/>
  <c r="X45" i="3"/>
  <c r="X53" i="3"/>
  <c r="W53" i="3"/>
  <c r="X67" i="3"/>
  <c r="W67" i="3"/>
  <c r="X74" i="3"/>
  <c r="W74" i="3"/>
  <c r="X81" i="3"/>
  <c r="W81" i="3"/>
  <c r="X88" i="3"/>
  <c r="W88" i="3"/>
  <c r="X95" i="3"/>
  <c r="W95" i="3"/>
  <c r="W109" i="3"/>
  <c r="X109" i="3"/>
  <c r="X117" i="3"/>
  <c r="W117" i="3"/>
  <c r="X131" i="3"/>
  <c r="W131" i="3"/>
  <c r="X138" i="3"/>
  <c r="W138" i="3"/>
  <c r="X145" i="3"/>
  <c r="W145" i="3"/>
  <c r="X152" i="3"/>
  <c r="W152" i="3"/>
  <c r="W159" i="3"/>
  <c r="X159" i="3"/>
  <c r="W173" i="3"/>
  <c r="X173" i="3"/>
  <c r="W181" i="3"/>
  <c r="X181" i="3"/>
  <c r="X202" i="3"/>
  <c r="W202" i="3"/>
  <c r="X209" i="3"/>
  <c r="W209" i="3"/>
  <c r="W216" i="3"/>
  <c r="X216" i="3"/>
  <c r="X223" i="3"/>
  <c r="W223" i="3"/>
  <c r="X231" i="3"/>
  <c r="W231" i="3"/>
  <c r="X238" i="3"/>
  <c r="W238" i="3"/>
  <c r="X269" i="3"/>
  <c r="W269" i="3"/>
  <c r="W276" i="3"/>
  <c r="X276" i="3"/>
  <c r="X284" i="3"/>
  <c r="W284" i="3"/>
  <c r="X292" i="3"/>
  <c r="W292" i="3"/>
  <c r="X307" i="3"/>
  <c r="W307" i="3"/>
  <c r="X315" i="3"/>
  <c r="W315" i="3"/>
  <c r="X323" i="3"/>
  <c r="W323" i="3"/>
  <c r="X361" i="3"/>
  <c r="W361" i="3"/>
  <c r="X368" i="3"/>
  <c r="W368" i="3"/>
  <c r="X376" i="3"/>
  <c r="W376" i="3"/>
  <c r="W384" i="3"/>
  <c r="X384" i="3"/>
  <c r="X430" i="3"/>
  <c r="W430" i="3"/>
  <c r="X454" i="3"/>
  <c r="W454" i="3"/>
  <c r="X523" i="3"/>
  <c r="W523" i="3"/>
  <c r="X537" i="3"/>
  <c r="W537" i="3"/>
  <c r="X543" i="3"/>
  <c r="W543" i="3"/>
  <c r="X606" i="3"/>
  <c r="W606" i="3"/>
  <c r="X637" i="3"/>
  <c r="W637" i="3"/>
  <c r="X678" i="3"/>
  <c r="W678" i="3"/>
  <c r="X685" i="3"/>
  <c r="W685" i="3"/>
  <c r="W701" i="3"/>
  <c r="X701" i="3"/>
  <c r="X717" i="3"/>
  <c r="W717" i="3"/>
  <c r="X725" i="3"/>
  <c r="W725" i="3"/>
  <c r="X733" i="3"/>
  <c r="W733" i="3"/>
  <c r="X851" i="3"/>
  <c r="W851" i="3"/>
  <c r="X867" i="3"/>
  <c r="W867" i="3"/>
  <c r="X883" i="3"/>
  <c r="W883" i="3"/>
  <c r="X1065" i="3"/>
  <c r="W1065" i="3"/>
  <c r="X1088" i="3"/>
  <c r="W1088" i="3"/>
  <c r="X1113" i="3"/>
  <c r="W1113" i="3"/>
  <c r="W230" i="3"/>
  <c r="W497" i="3"/>
  <c r="X455" i="3"/>
  <c r="X110" i="3"/>
  <c r="W110" i="3"/>
  <c r="X124" i="3"/>
  <c r="W124" i="3"/>
  <c r="X132" i="3"/>
  <c r="W132" i="3"/>
  <c r="W146" i="3"/>
  <c r="X146" i="3"/>
  <c r="X153" i="3"/>
  <c r="W153" i="3"/>
  <c r="W160" i="3"/>
  <c r="X160" i="3"/>
  <c r="X167" i="3"/>
  <c r="W167" i="3"/>
  <c r="X174" i="3"/>
  <c r="W174" i="3"/>
  <c r="X188" i="3"/>
  <c r="W188" i="3"/>
  <c r="W196" i="3"/>
  <c r="X196" i="3"/>
  <c r="X210" i="3"/>
  <c r="W210" i="3"/>
  <c r="X217" i="3"/>
  <c r="W217" i="3"/>
  <c r="W224" i="3"/>
  <c r="X224" i="3"/>
  <c r="X255" i="3"/>
  <c r="W255" i="3"/>
  <c r="X270" i="3"/>
  <c r="W270" i="3"/>
  <c r="W277" i="3"/>
  <c r="X277" i="3"/>
  <c r="X285" i="3"/>
  <c r="W285" i="3"/>
  <c r="X293" i="3"/>
  <c r="W293" i="3"/>
  <c r="X300" i="3"/>
  <c r="W300" i="3"/>
  <c r="X400" i="3"/>
  <c r="W400" i="3"/>
  <c r="W408" i="3"/>
  <c r="X408" i="3"/>
  <c r="W416" i="3"/>
  <c r="X416" i="3"/>
  <c r="X423" i="3"/>
  <c r="W423" i="3"/>
  <c r="W431" i="3"/>
  <c r="X431" i="3"/>
  <c r="X439" i="3"/>
  <c r="W439" i="3"/>
  <c r="X447" i="3"/>
  <c r="W447" i="3"/>
  <c r="X463" i="3"/>
  <c r="W463" i="3"/>
  <c r="X471" i="3"/>
  <c r="W471" i="3"/>
  <c r="X486" i="3"/>
  <c r="W486" i="3"/>
  <c r="W524" i="3"/>
  <c r="X524" i="3"/>
  <c r="X531" i="3"/>
  <c r="W531" i="3"/>
  <c r="X559" i="3"/>
  <c r="W559" i="3"/>
  <c r="X575" i="3"/>
  <c r="W575" i="3"/>
  <c r="X591" i="3"/>
  <c r="W591" i="3"/>
  <c r="X599" i="3"/>
  <c r="W599" i="3"/>
  <c r="X607" i="3"/>
  <c r="W607" i="3"/>
  <c r="X623" i="3"/>
  <c r="W623" i="3"/>
  <c r="X638" i="3"/>
  <c r="W638" i="3"/>
  <c r="X644" i="3"/>
  <c r="W644" i="3"/>
  <c r="W652" i="3"/>
  <c r="X652" i="3"/>
  <c r="X657" i="3"/>
  <c r="W657" i="3"/>
  <c r="X665" i="3"/>
  <c r="W665" i="3"/>
  <c r="W671" i="3"/>
  <c r="X671" i="3"/>
  <c r="X765" i="3"/>
  <c r="W765" i="3"/>
  <c r="X806" i="3"/>
  <c r="W806" i="3"/>
  <c r="X813" i="3"/>
  <c r="W813" i="3"/>
  <c r="W829" i="3"/>
  <c r="X829" i="3"/>
  <c r="X868" i="3"/>
  <c r="W868" i="3"/>
  <c r="X876" i="3"/>
  <c r="W876" i="3"/>
  <c r="X915" i="3"/>
  <c r="W915" i="3"/>
  <c r="X1084" i="3"/>
  <c r="W1084" i="3"/>
  <c r="X1153" i="3"/>
  <c r="W1153" i="3"/>
  <c r="W118" i="3"/>
  <c r="W246" i="3"/>
  <c r="X87" i="3"/>
  <c r="X111" i="3"/>
  <c r="W111" i="3"/>
  <c r="X125" i="3"/>
  <c r="W125" i="3"/>
  <c r="W133" i="3"/>
  <c r="X133" i="3"/>
  <c r="W139" i="3"/>
  <c r="X139" i="3"/>
  <c r="X147" i="3"/>
  <c r="W147" i="3"/>
  <c r="X161" i="3"/>
  <c r="W161" i="3"/>
  <c r="W168" i="3"/>
  <c r="X168" i="3"/>
  <c r="X175" i="3"/>
  <c r="W175" i="3"/>
  <c r="X189" i="3"/>
  <c r="W189" i="3"/>
  <c r="X197" i="3"/>
  <c r="W197" i="3"/>
  <c r="X203" i="3"/>
  <c r="W203" i="3"/>
  <c r="X211" i="3"/>
  <c r="W211" i="3"/>
  <c r="X218" i="3"/>
  <c r="W218" i="3"/>
  <c r="X225" i="3"/>
  <c r="W225" i="3"/>
  <c r="X233" i="3"/>
  <c r="W233" i="3"/>
  <c r="X248" i="3"/>
  <c r="W248" i="3"/>
  <c r="W256" i="3"/>
  <c r="X256" i="3"/>
  <c r="X263" i="3"/>
  <c r="W263" i="3"/>
  <c r="X286" i="3"/>
  <c r="W286" i="3"/>
  <c r="X325" i="3"/>
  <c r="W325" i="3"/>
  <c r="X331" i="3"/>
  <c r="W331" i="3"/>
  <c r="X339" i="3"/>
  <c r="W339" i="3"/>
  <c r="X347" i="3"/>
  <c r="W347" i="3"/>
  <c r="X355" i="3"/>
  <c r="W355" i="3"/>
  <c r="X393" i="3"/>
  <c r="W393" i="3"/>
  <c r="X401" i="3"/>
  <c r="W401" i="3"/>
  <c r="X409" i="3"/>
  <c r="W409" i="3"/>
  <c r="W417" i="3"/>
  <c r="X417" i="3"/>
  <c r="X456" i="3"/>
  <c r="W456" i="3"/>
  <c r="X487" i="3"/>
  <c r="W487" i="3"/>
  <c r="W495" i="3"/>
  <c r="X495" i="3"/>
  <c r="X503" i="3"/>
  <c r="W503" i="3"/>
  <c r="X511" i="3"/>
  <c r="W511" i="3"/>
  <c r="X518" i="3"/>
  <c r="W518" i="3"/>
  <c r="X539" i="3"/>
  <c r="W539" i="3"/>
  <c r="X545" i="3"/>
  <c r="W545" i="3"/>
  <c r="X568" i="3"/>
  <c r="W568" i="3"/>
  <c r="X584" i="3"/>
  <c r="W584" i="3"/>
  <c r="X592" i="3"/>
  <c r="W592" i="3"/>
  <c r="X624" i="3"/>
  <c r="W624" i="3"/>
  <c r="X631" i="3"/>
  <c r="W631" i="3"/>
  <c r="W687" i="3"/>
  <c r="X687" i="3"/>
  <c r="X703" i="3"/>
  <c r="W703" i="3"/>
  <c r="X719" i="3"/>
  <c r="W719" i="3"/>
  <c r="W735" i="3"/>
  <c r="X735" i="3"/>
  <c r="W751" i="3"/>
  <c r="X751" i="3"/>
  <c r="X766" i="3"/>
  <c r="W766" i="3"/>
  <c r="X772" i="3"/>
  <c r="W772" i="3"/>
  <c r="W780" i="3"/>
  <c r="X780" i="3"/>
  <c r="X785" i="3"/>
  <c r="W785" i="3"/>
  <c r="X793" i="3"/>
  <c r="W793" i="3"/>
  <c r="W799" i="3"/>
  <c r="X799" i="3"/>
  <c r="X853" i="3"/>
  <c r="W853" i="3"/>
  <c r="X861" i="3"/>
  <c r="W861" i="3"/>
  <c r="X1115" i="3"/>
  <c r="W1115" i="3"/>
  <c r="X1101" i="3"/>
  <c r="W1101" i="3"/>
  <c r="W1078" i="3"/>
  <c r="X1078" i="3"/>
  <c r="W1163" i="3"/>
  <c r="X1163" i="3"/>
  <c r="X1077" i="3"/>
  <c r="W1077" i="3"/>
  <c r="X1080" i="3"/>
  <c r="W1080" i="3"/>
  <c r="X1117" i="3"/>
  <c r="W1117" i="3"/>
  <c r="X1017" i="3"/>
  <c r="W1017" i="3"/>
  <c r="X1146" i="3"/>
  <c r="W1146" i="3"/>
  <c r="X1021" i="3"/>
  <c r="W1021" i="3"/>
  <c r="W262" i="3"/>
  <c r="W749" i="3"/>
  <c r="X119" i="3"/>
  <c r="X105" i="3"/>
  <c r="W105" i="3"/>
  <c r="X112" i="3"/>
  <c r="W112" i="3"/>
  <c r="W126" i="3"/>
  <c r="X126" i="3"/>
  <c r="X140" i="3"/>
  <c r="W140" i="3"/>
  <c r="X148" i="3"/>
  <c r="W148" i="3"/>
  <c r="X162" i="3"/>
  <c r="W162" i="3"/>
  <c r="X169" i="3"/>
  <c r="W169" i="3"/>
  <c r="W176" i="3"/>
  <c r="X176" i="3"/>
  <c r="X183" i="3"/>
  <c r="W183" i="3"/>
  <c r="X190" i="3"/>
  <c r="W190" i="3"/>
  <c r="W204" i="3"/>
  <c r="X204" i="3"/>
  <c r="X212" i="3"/>
  <c r="W212" i="3"/>
  <c r="X226" i="3"/>
  <c r="W226" i="3"/>
  <c r="X234" i="3"/>
  <c r="W234" i="3"/>
  <c r="X241" i="3"/>
  <c r="W241" i="3"/>
  <c r="X257" i="3"/>
  <c r="W257" i="3"/>
  <c r="W264" i="3"/>
  <c r="X264" i="3"/>
  <c r="X279" i="3"/>
  <c r="W279" i="3"/>
  <c r="X287" i="3"/>
  <c r="W287" i="3"/>
  <c r="X295" i="3"/>
  <c r="W295" i="3"/>
  <c r="X318" i="3"/>
  <c r="W318" i="3"/>
  <c r="X363" i="3"/>
  <c r="W363" i="3"/>
  <c r="X371" i="3"/>
  <c r="W371" i="3"/>
  <c r="X379" i="3"/>
  <c r="W379" i="3"/>
  <c r="X394" i="3"/>
  <c r="W394" i="3"/>
  <c r="X402" i="3"/>
  <c r="W402" i="3"/>
  <c r="X410" i="3"/>
  <c r="W410" i="3"/>
  <c r="X418" i="3"/>
  <c r="W418" i="3"/>
  <c r="X488" i="3"/>
  <c r="W488" i="3"/>
  <c r="X526" i="3"/>
  <c r="W526" i="3"/>
  <c r="X533" i="3"/>
  <c r="W533" i="3"/>
  <c r="X561" i="3"/>
  <c r="W561" i="3"/>
  <c r="X577" i="3"/>
  <c r="W577" i="3"/>
  <c r="X593" i="3"/>
  <c r="W593" i="3"/>
  <c r="X609" i="3"/>
  <c r="W609" i="3"/>
  <c r="X673" i="3"/>
  <c r="W673" i="3"/>
  <c r="X712" i="3"/>
  <c r="W712" i="3"/>
  <c r="X752" i="3"/>
  <c r="W752" i="3"/>
  <c r="X759" i="3"/>
  <c r="W759" i="3"/>
  <c r="W815" i="3"/>
  <c r="X815" i="3"/>
  <c r="X831" i="3"/>
  <c r="W831" i="3"/>
  <c r="X947" i="3"/>
  <c r="W947" i="3"/>
  <c r="X1018" i="3"/>
  <c r="W1018" i="3"/>
  <c r="X974" i="3"/>
  <c r="W974" i="3"/>
  <c r="X1156" i="3"/>
  <c r="W1156" i="3"/>
  <c r="X1038" i="3"/>
  <c r="W1038" i="3"/>
  <c r="W278" i="3"/>
  <c r="W552" i="3"/>
  <c r="X154" i="3"/>
  <c r="W85" i="3"/>
  <c r="X85" i="3"/>
  <c r="X99" i="3"/>
  <c r="W99" i="3"/>
  <c r="X106" i="3"/>
  <c r="W106" i="3"/>
  <c r="X113" i="3"/>
  <c r="W113" i="3"/>
  <c r="X120" i="3"/>
  <c r="W120" i="3"/>
  <c r="W127" i="3"/>
  <c r="X127" i="3"/>
  <c r="W141" i="3"/>
  <c r="X141" i="3"/>
  <c r="W149" i="3"/>
  <c r="X149" i="3"/>
  <c r="X163" i="3"/>
  <c r="W163" i="3"/>
  <c r="X170" i="3"/>
  <c r="W170" i="3"/>
  <c r="X177" i="3"/>
  <c r="W177" i="3"/>
  <c r="X184" i="3"/>
  <c r="W184" i="3"/>
  <c r="X191" i="3"/>
  <c r="W191" i="3"/>
  <c r="W205" i="3"/>
  <c r="X205" i="3"/>
  <c r="W213" i="3"/>
  <c r="X213" i="3"/>
  <c r="X219" i="3"/>
  <c r="W219" i="3"/>
  <c r="X227" i="3"/>
  <c r="W227" i="3"/>
  <c r="X242" i="3"/>
  <c r="W242" i="3"/>
  <c r="X250" i="3"/>
  <c r="W250" i="3"/>
  <c r="X258" i="3"/>
  <c r="W258" i="3"/>
  <c r="X265" i="3"/>
  <c r="W265" i="3"/>
  <c r="X296" i="3"/>
  <c r="W296" i="3"/>
  <c r="X303" i="3"/>
  <c r="W303" i="3"/>
  <c r="W357" i="3"/>
  <c r="X357" i="3"/>
  <c r="X364" i="3"/>
  <c r="W364" i="3"/>
  <c r="X372" i="3"/>
  <c r="W372" i="3"/>
  <c r="W380" i="3"/>
  <c r="X380" i="3"/>
  <c r="X387" i="3"/>
  <c r="W387" i="3"/>
  <c r="X395" i="3"/>
  <c r="W395" i="3"/>
  <c r="X419" i="3"/>
  <c r="W419" i="3"/>
  <c r="X434" i="3"/>
  <c r="W434" i="3"/>
  <c r="X442" i="3"/>
  <c r="W442" i="3"/>
  <c r="X450" i="3"/>
  <c r="W450" i="3"/>
  <c r="X466" i="3"/>
  <c r="W466" i="3"/>
  <c r="X474" i="3"/>
  <c r="W474" i="3"/>
  <c r="X482" i="3"/>
  <c r="W482" i="3"/>
  <c r="X505" i="3"/>
  <c r="W505" i="3"/>
  <c r="X513" i="3"/>
  <c r="W513" i="3"/>
  <c r="X519" i="3"/>
  <c r="W519" i="3"/>
  <c r="X547" i="3"/>
  <c r="W547" i="3"/>
  <c r="X555" i="3"/>
  <c r="W555" i="3"/>
  <c r="X578" i="3"/>
  <c r="W578" i="3"/>
  <c r="X586" i="3"/>
  <c r="W586" i="3"/>
  <c r="X594" i="3"/>
  <c r="W594" i="3"/>
  <c r="X602" i="3"/>
  <c r="W602" i="3"/>
  <c r="X610" i="3"/>
  <c r="W610" i="3"/>
  <c r="X618" i="3"/>
  <c r="W618" i="3"/>
  <c r="X689" i="3"/>
  <c r="W689" i="3"/>
  <c r="X705" i="3"/>
  <c r="W705" i="3"/>
  <c r="X721" i="3"/>
  <c r="W721" i="3"/>
  <c r="X737" i="3"/>
  <c r="W737" i="3"/>
  <c r="X801" i="3"/>
  <c r="W801" i="3"/>
  <c r="X839" i="3"/>
  <c r="W839" i="3"/>
  <c r="X847" i="3"/>
  <c r="W847" i="3"/>
  <c r="W879" i="3"/>
  <c r="X879" i="3"/>
  <c r="X948" i="3"/>
  <c r="W948" i="3"/>
  <c r="X956" i="3"/>
  <c r="W956" i="3"/>
  <c r="X1043" i="3"/>
  <c r="W1043" i="3"/>
  <c r="X1162" i="3"/>
  <c r="W1162" i="3"/>
  <c r="X1044" i="3"/>
  <c r="W1044" i="3"/>
  <c r="X1100" i="3"/>
  <c r="W1100" i="3"/>
  <c r="X1168" i="3"/>
  <c r="W1168" i="3"/>
  <c r="X1076" i="3"/>
  <c r="W1076" i="3"/>
  <c r="X1171" i="3"/>
  <c r="W1171" i="3"/>
  <c r="W294" i="3"/>
  <c r="W424" i="3"/>
  <c r="W573" i="3"/>
  <c r="X195" i="3"/>
  <c r="X467" i="3"/>
  <c r="W467" i="3"/>
  <c r="X496" i="3"/>
  <c r="W496" i="3"/>
  <c r="X504" i="3"/>
  <c r="W504" i="3"/>
  <c r="X512" i="3"/>
  <c r="W512" i="3"/>
  <c r="X532" i="3"/>
  <c r="W532" i="3"/>
  <c r="X538" i="3"/>
  <c r="W538" i="3"/>
  <c r="X551" i="3"/>
  <c r="W551" i="3"/>
  <c r="X558" i="3"/>
  <c r="W558" i="3"/>
  <c r="X598" i="3"/>
  <c r="W598" i="3"/>
  <c r="X619" i="3"/>
  <c r="W619" i="3"/>
  <c r="X658" i="3"/>
  <c r="W658" i="3"/>
  <c r="X666" i="3"/>
  <c r="W666" i="3"/>
  <c r="X672" i="3"/>
  <c r="W672" i="3"/>
  <c r="X679" i="3"/>
  <c r="W679" i="3"/>
  <c r="X686" i="3"/>
  <c r="W686" i="3"/>
  <c r="X726" i="3"/>
  <c r="W726" i="3"/>
  <c r="X747" i="3"/>
  <c r="W747" i="3"/>
  <c r="X760" i="3"/>
  <c r="W760" i="3"/>
  <c r="X786" i="3"/>
  <c r="W786" i="3"/>
  <c r="X794" i="3"/>
  <c r="W794" i="3"/>
  <c r="X800" i="3"/>
  <c r="W800" i="3"/>
  <c r="X807" i="3"/>
  <c r="W807" i="3"/>
  <c r="X814" i="3"/>
  <c r="W814" i="3"/>
  <c r="X854" i="3"/>
  <c r="W854" i="3"/>
  <c r="X862" i="3"/>
  <c r="W862" i="3"/>
  <c r="X869" i="3"/>
  <c r="W869" i="3"/>
  <c r="X906" i="3"/>
  <c r="W906" i="3"/>
  <c r="X913" i="3"/>
  <c r="W913" i="3"/>
  <c r="X920" i="3"/>
  <c r="W920" i="3"/>
  <c r="X928" i="3"/>
  <c r="W928" i="3"/>
  <c r="X935" i="3"/>
  <c r="W935" i="3"/>
  <c r="X949" i="3"/>
  <c r="W949" i="3"/>
  <c r="X962" i="3"/>
  <c r="W962" i="3"/>
  <c r="X1102" i="3"/>
  <c r="W1102" i="3"/>
  <c r="X1152" i="3"/>
  <c r="W1152" i="3"/>
  <c r="X1004" i="3"/>
  <c r="W1004" i="3"/>
  <c r="X1118" i="3"/>
  <c r="W1118" i="3"/>
  <c r="X1075" i="3"/>
  <c r="W1075" i="3"/>
  <c r="X995" i="3"/>
  <c r="W995" i="3"/>
  <c r="X1147" i="3"/>
  <c r="W1147" i="3"/>
  <c r="X1014" i="3"/>
  <c r="W1014" i="3"/>
  <c r="X1027" i="3"/>
  <c r="W1027" i="3"/>
  <c r="X1001" i="3"/>
  <c r="W1001" i="3"/>
  <c r="X1090" i="3"/>
  <c r="W1090" i="3"/>
  <c r="X989" i="3"/>
  <c r="W989" i="3"/>
  <c r="X1135" i="3"/>
  <c r="W1135" i="3"/>
  <c r="X1144" i="3"/>
  <c r="W1144" i="3"/>
  <c r="W247" i="3"/>
  <c r="W311" i="3"/>
  <c r="W375" i="3"/>
  <c r="W407" i="3"/>
  <c r="W425" i="3"/>
  <c r="W444" i="3"/>
  <c r="W462" i="3"/>
  <c r="W480" i="3"/>
  <c r="W499" i="3"/>
  <c r="W517" i="3"/>
  <c r="W553" i="3"/>
  <c r="W596" i="3"/>
  <c r="W649" i="3"/>
  <c r="W788" i="3"/>
  <c r="W820" i="3"/>
  <c r="W891" i="3"/>
  <c r="W923" i="3"/>
  <c r="W1164" i="3"/>
  <c r="W1134" i="3"/>
  <c r="W1072" i="3"/>
  <c r="W1138" i="3"/>
  <c r="X392" i="3"/>
  <c r="X572" i="3"/>
  <c r="X972" i="3"/>
  <c r="X620" i="3"/>
  <c r="W620" i="3"/>
  <c r="X625" i="3"/>
  <c r="W625" i="3"/>
  <c r="X633" i="3"/>
  <c r="W633" i="3"/>
  <c r="X646" i="3"/>
  <c r="W646" i="3"/>
  <c r="X659" i="3"/>
  <c r="W659" i="3"/>
  <c r="X693" i="3"/>
  <c r="W693" i="3"/>
  <c r="X706" i="3"/>
  <c r="W706" i="3"/>
  <c r="X714" i="3"/>
  <c r="W714" i="3"/>
  <c r="X720" i="3"/>
  <c r="W720" i="3"/>
  <c r="X727" i="3"/>
  <c r="W727" i="3"/>
  <c r="X734" i="3"/>
  <c r="W734" i="3"/>
  <c r="X740" i="3"/>
  <c r="W740" i="3"/>
  <c r="X748" i="3"/>
  <c r="W748" i="3"/>
  <c r="X753" i="3"/>
  <c r="W753" i="3"/>
  <c r="X761" i="3"/>
  <c r="W761" i="3"/>
  <c r="W767" i="3"/>
  <c r="X767" i="3"/>
  <c r="X774" i="3"/>
  <c r="W774" i="3"/>
  <c r="X787" i="3"/>
  <c r="W787" i="3"/>
  <c r="X821" i="3"/>
  <c r="W821" i="3"/>
  <c r="X834" i="3"/>
  <c r="W834" i="3"/>
  <c r="X848" i="3"/>
  <c r="W848" i="3"/>
  <c r="X855" i="3"/>
  <c r="W855" i="3"/>
  <c r="W863" i="3"/>
  <c r="X863" i="3"/>
  <c r="X870" i="3"/>
  <c r="W870" i="3"/>
  <c r="X878" i="3"/>
  <c r="W878" i="3"/>
  <c r="X899" i="3"/>
  <c r="W899" i="3"/>
  <c r="X907" i="3"/>
  <c r="W907" i="3"/>
  <c r="X914" i="3"/>
  <c r="W914" i="3"/>
  <c r="X921" i="3"/>
  <c r="W921" i="3"/>
  <c r="W943" i="3"/>
  <c r="X943" i="3"/>
  <c r="X950" i="3"/>
  <c r="W950" i="3"/>
  <c r="X958" i="3"/>
  <c r="W958" i="3"/>
  <c r="X1176" i="3"/>
  <c r="W1176" i="3"/>
  <c r="X1059" i="3"/>
  <c r="W1059" i="3"/>
  <c r="X977" i="3"/>
  <c r="W977" i="3"/>
  <c r="X1087" i="3"/>
  <c r="W1087" i="3"/>
  <c r="X1129" i="3"/>
  <c r="W1129" i="3"/>
  <c r="X1094" i="3"/>
  <c r="W1094" i="3"/>
  <c r="W1053" i="3"/>
  <c r="X1053" i="3"/>
  <c r="X1116" i="3"/>
  <c r="W1116" i="3"/>
  <c r="X975" i="3"/>
  <c r="W975" i="3"/>
  <c r="X1093" i="3"/>
  <c r="W1093" i="3"/>
  <c r="X1121" i="3"/>
  <c r="W1121" i="3"/>
  <c r="X1025" i="3"/>
  <c r="W1025" i="3"/>
  <c r="X1050" i="3"/>
  <c r="W1050" i="3"/>
  <c r="X1011" i="3"/>
  <c r="W1011" i="3"/>
  <c r="X967" i="3"/>
  <c r="W967" i="3"/>
  <c r="W1114" i="3"/>
  <c r="X1114" i="3"/>
  <c r="X984" i="3"/>
  <c r="W984" i="3"/>
  <c r="X1069" i="3"/>
  <c r="W1069" i="3"/>
  <c r="X1122" i="3"/>
  <c r="W1122" i="3"/>
  <c r="X1046" i="3"/>
  <c r="W1046" i="3"/>
  <c r="X1036" i="3"/>
  <c r="W1036" i="3"/>
  <c r="W297" i="3"/>
  <c r="W345" i="3"/>
  <c r="W377" i="3"/>
  <c r="W428" i="3"/>
  <c r="W446" i="3"/>
  <c r="W464" i="3"/>
  <c r="W501" i="3"/>
  <c r="W556" i="3"/>
  <c r="W627" i="3"/>
  <c r="W653" i="3"/>
  <c r="W688" i="3"/>
  <c r="W724" i="3"/>
  <c r="W756" i="3"/>
  <c r="W789" i="3"/>
  <c r="W859" i="3"/>
  <c r="W892" i="3"/>
  <c r="W929" i="3"/>
  <c r="W961" i="3"/>
  <c r="W1009" i="3"/>
  <c r="W1003" i="3"/>
  <c r="W1030" i="3"/>
  <c r="W1133" i="3"/>
  <c r="W1150" i="3"/>
  <c r="X340" i="3"/>
  <c r="X404" i="3"/>
  <c r="X469" i="3"/>
  <c r="X987" i="3"/>
  <c r="X308" i="3"/>
  <c r="W308" i="3"/>
  <c r="X389" i="3"/>
  <c r="W389" i="3"/>
  <c r="X403" i="3"/>
  <c r="W403" i="3"/>
  <c r="X432" i="3"/>
  <c r="W432" i="3"/>
  <c r="X440" i="3"/>
  <c r="W440" i="3"/>
  <c r="X448" i="3"/>
  <c r="W448" i="3"/>
  <c r="X477" i="3"/>
  <c r="W477" i="3"/>
  <c r="X498" i="3"/>
  <c r="W498" i="3"/>
  <c r="X506" i="3"/>
  <c r="W506" i="3"/>
  <c r="X514" i="3"/>
  <c r="W514" i="3"/>
  <c r="W527" i="3"/>
  <c r="X527" i="3"/>
  <c r="X540" i="3"/>
  <c r="W540" i="3"/>
  <c r="X566" i="3"/>
  <c r="W566" i="3"/>
  <c r="X587" i="3"/>
  <c r="W587" i="3"/>
  <c r="X613" i="3"/>
  <c r="W613" i="3"/>
  <c r="X626" i="3"/>
  <c r="W626" i="3"/>
  <c r="X634" i="3"/>
  <c r="W634" i="3"/>
  <c r="X640" i="3"/>
  <c r="W640" i="3"/>
  <c r="X647" i="3"/>
  <c r="W647" i="3"/>
  <c r="X654" i="3"/>
  <c r="W654" i="3"/>
  <c r="X668" i="3"/>
  <c r="W668" i="3"/>
  <c r="X681" i="3"/>
  <c r="W681" i="3"/>
  <c r="X694" i="3"/>
  <c r="W694" i="3"/>
  <c r="X707" i="3"/>
  <c r="W707" i="3"/>
  <c r="X715" i="3"/>
  <c r="W715" i="3"/>
  <c r="X728" i="3"/>
  <c r="W728" i="3"/>
  <c r="X741" i="3"/>
  <c r="W741" i="3"/>
  <c r="X754" i="3"/>
  <c r="W754" i="3"/>
  <c r="X762" i="3"/>
  <c r="W762" i="3"/>
  <c r="X768" i="3"/>
  <c r="W768" i="3"/>
  <c r="X775" i="3"/>
  <c r="W775" i="3"/>
  <c r="X782" i="3"/>
  <c r="W782" i="3"/>
  <c r="X796" i="3"/>
  <c r="W796" i="3"/>
  <c r="X809" i="3"/>
  <c r="W809" i="3"/>
  <c r="X822" i="3"/>
  <c r="W822" i="3"/>
  <c r="X835" i="3"/>
  <c r="W835" i="3"/>
  <c r="X842" i="3"/>
  <c r="W842" i="3"/>
  <c r="X849" i="3"/>
  <c r="W849" i="3"/>
  <c r="X856" i="3"/>
  <c r="W856" i="3"/>
  <c r="X864" i="3"/>
  <c r="W864" i="3"/>
  <c r="X871" i="3"/>
  <c r="W871" i="3"/>
  <c r="X885" i="3"/>
  <c r="W885" i="3"/>
  <c r="X893" i="3"/>
  <c r="W893" i="3"/>
  <c r="X900" i="3"/>
  <c r="W900" i="3"/>
  <c r="X922" i="3"/>
  <c r="W922" i="3"/>
  <c r="X930" i="3"/>
  <c r="W930" i="3"/>
  <c r="X937" i="3"/>
  <c r="W937" i="3"/>
  <c r="X951" i="3"/>
  <c r="W951" i="3"/>
  <c r="X959" i="3"/>
  <c r="W959" i="3"/>
  <c r="X1071" i="3"/>
  <c r="W1071" i="3"/>
  <c r="X1002" i="3"/>
  <c r="W1002" i="3"/>
  <c r="X1012" i="3"/>
  <c r="W1012" i="3"/>
  <c r="X1074" i="3"/>
  <c r="W1074" i="3"/>
  <c r="X990" i="3"/>
  <c r="W990" i="3"/>
  <c r="X1035" i="3"/>
  <c r="W1035" i="3"/>
  <c r="X1058" i="3"/>
  <c r="W1058" i="3"/>
  <c r="X982" i="3"/>
  <c r="W982" i="3"/>
  <c r="X1005" i="3"/>
  <c r="W1005" i="3"/>
  <c r="X1143" i="3"/>
  <c r="W1143" i="3"/>
  <c r="X1063" i="3"/>
  <c r="W1063" i="3"/>
  <c r="X1172" i="3"/>
  <c r="W1172" i="3"/>
  <c r="X1054" i="3"/>
  <c r="W1054" i="3"/>
  <c r="X1008" i="3"/>
  <c r="W1008" i="3"/>
  <c r="X976" i="3"/>
  <c r="W976" i="3"/>
  <c r="X994" i="3"/>
  <c r="W994" i="3"/>
  <c r="X988" i="3"/>
  <c r="W988" i="3"/>
  <c r="X1061" i="3"/>
  <c r="W1061" i="3"/>
  <c r="X985" i="3"/>
  <c r="W985" i="3"/>
  <c r="W266" i="3"/>
  <c r="W282" i="3"/>
  <c r="W298" i="3"/>
  <c r="W330" i="3"/>
  <c r="W346" i="3"/>
  <c r="W362" i="3"/>
  <c r="W378" i="3"/>
  <c r="W411" i="3"/>
  <c r="W465" i="3"/>
  <c r="W484" i="3"/>
  <c r="W502" i="3"/>
  <c r="W520" i="3"/>
  <c r="W579" i="3"/>
  <c r="W600" i="3"/>
  <c r="W628" i="3"/>
  <c r="W660" i="3"/>
  <c r="W692" i="3"/>
  <c r="W763" i="3"/>
  <c r="W795" i="3"/>
  <c r="W865" i="3"/>
  <c r="W897" i="3"/>
  <c r="W931" i="3"/>
  <c r="W1000" i="3"/>
  <c r="W992" i="3"/>
  <c r="W1095" i="3"/>
  <c r="W1108" i="3"/>
  <c r="W1032" i="3"/>
  <c r="W1006" i="3"/>
  <c r="W1042" i="3"/>
  <c r="X341" i="3"/>
  <c r="X877" i="3"/>
  <c r="X245" i="3"/>
  <c r="W245" i="3"/>
  <c r="X259" i="3"/>
  <c r="W259" i="3"/>
  <c r="X272" i="3"/>
  <c r="W272" i="3"/>
  <c r="W280" i="3"/>
  <c r="X280" i="3"/>
  <c r="X309" i="3"/>
  <c r="W309" i="3"/>
  <c r="X317" i="3"/>
  <c r="W317" i="3"/>
  <c r="X324" i="3"/>
  <c r="W324" i="3"/>
  <c r="X360" i="3"/>
  <c r="W360" i="3"/>
  <c r="X396" i="3"/>
  <c r="W396" i="3"/>
  <c r="X412" i="3"/>
  <c r="W412" i="3"/>
  <c r="X426" i="3"/>
  <c r="W426" i="3"/>
  <c r="X449" i="3"/>
  <c r="W449" i="3"/>
  <c r="X478" i="3"/>
  <c r="W478" i="3"/>
  <c r="X485" i="3"/>
  <c r="W485" i="3"/>
  <c r="X521" i="3"/>
  <c r="W521" i="3"/>
  <c r="X546" i="3"/>
  <c r="W546" i="3"/>
  <c r="X554" i="3"/>
  <c r="W554" i="3"/>
  <c r="X560" i="3"/>
  <c r="W560" i="3"/>
  <c r="X574" i="3"/>
  <c r="W574" i="3"/>
  <c r="X580" i="3"/>
  <c r="W580" i="3"/>
  <c r="X601" i="3"/>
  <c r="W601" i="3"/>
  <c r="X614" i="3"/>
  <c r="W614" i="3"/>
  <c r="X635" i="3"/>
  <c r="W635" i="3"/>
  <c r="X674" i="3"/>
  <c r="W674" i="3"/>
  <c r="X682" i="3"/>
  <c r="W682" i="3"/>
  <c r="X695" i="3"/>
  <c r="W695" i="3"/>
  <c r="X702" i="3"/>
  <c r="W702" i="3"/>
  <c r="X708" i="3"/>
  <c r="W708" i="3"/>
  <c r="X716" i="3"/>
  <c r="W716" i="3"/>
  <c r="X729" i="3"/>
  <c r="W729" i="3"/>
  <c r="X742" i="3"/>
  <c r="W742" i="3"/>
  <c r="X755" i="3"/>
  <c r="W755" i="3"/>
  <c r="X802" i="3"/>
  <c r="W802" i="3"/>
  <c r="X810" i="3"/>
  <c r="W810" i="3"/>
  <c r="X823" i="3"/>
  <c r="W823" i="3"/>
  <c r="X830" i="3"/>
  <c r="W830" i="3"/>
  <c r="X836" i="3"/>
  <c r="W836" i="3"/>
  <c r="X843" i="3"/>
  <c r="W843" i="3"/>
  <c r="X850" i="3"/>
  <c r="W850" i="3"/>
  <c r="X857" i="3"/>
  <c r="W857" i="3"/>
  <c r="X886" i="3"/>
  <c r="W886" i="3"/>
  <c r="X894" i="3"/>
  <c r="W894" i="3"/>
  <c r="X938" i="3"/>
  <c r="W938" i="3"/>
  <c r="X945" i="3"/>
  <c r="W945" i="3"/>
  <c r="X952" i="3"/>
  <c r="W952" i="3"/>
  <c r="X960" i="3"/>
  <c r="W960" i="3"/>
  <c r="X1099" i="3"/>
  <c r="W1099" i="3"/>
  <c r="X1130" i="3"/>
  <c r="W1130" i="3"/>
  <c r="X1159" i="3"/>
  <c r="W1159" i="3"/>
  <c r="X1033" i="3"/>
  <c r="W1033" i="3"/>
  <c r="X1131" i="3"/>
  <c r="W1131" i="3"/>
  <c r="X1141" i="3"/>
  <c r="W1141" i="3"/>
  <c r="X1022" i="3"/>
  <c r="W1022" i="3"/>
  <c r="X1170" i="3"/>
  <c r="W1170" i="3"/>
  <c r="X1148" i="3"/>
  <c r="W1148" i="3"/>
  <c r="X981" i="3"/>
  <c r="W981" i="3"/>
  <c r="X1048" i="3"/>
  <c r="W1048" i="3"/>
  <c r="W1155" i="3"/>
  <c r="X1155" i="3"/>
  <c r="X1124" i="3"/>
  <c r="W1124" i="3"/>
  <c r="W1137" i="3"/>
  <c r="X1137" i="3"/>
  <c r="X1079" i="3"/>
  <c r="W1079" i="3"/>
  <c r="X1020" i="3"/>
  <c r="W1020" i="3"/>
  <c r="W254" i="3"/>
  <c r="W302" i="3"/>
  <c r="W366" i="3"/>
  <c r="W382" i="3"/>
  <c r="W398" i="3"/>
  <c r="W415" i="3"/>
  <c r="W433" i="3"/>
  <c r="W470" i="3"/>
  <c r="W507" i="3"/>
  <c r="W525" i="3"/>
  <c r="W632" i="3"/>
  <c r="W661" i="3"/>
  <c r="W731" i="3"/>
  <c r="W764" i="3"/>
  <c r="W904" i="3"/>
  <c r="W936" i="3"/>
  <c r="W1112" i="3"/>
  <c r="W1073" i="3"/>
  <c r="W970" i="3"/>
  <c r="W971" i="3"/>
  <c r="W1103" i="3"/>
  <c r="W1128" i="3"/>
  <c r="X288" i="3"/>
  <c r="X493" i="3"/>
  <c r="X901" i="3"/>
  <c r="X1167" i="3"/>
  <c r="X608" i="3"/>
  <c r="W608" i="3"/>
  <c r="X615" i="3"/>
  <c r="W615" i="3"/>
  <c r="X622" i="3"/>
  <c r="W622" i="3"/>
  <c r="X636" i="3"/>
  <c r="W636" i="3"/>
  <c r="X641" i="3"/>
  <c r="W641" i="3"/>
  <c r="W655" i="3"/>
  <c r="X655" i="3"/>
  <c r="X662" i="3"/>
  <c r="W662" i="3"/>
  <c r="X669" i="3"/>
  <c r="W669" i="3"/>
  <c r="X683" i="3"/>
  <c r="W683" i="3"/>
  <c r="X696" i="3"/>
  <c r="W696" i="3"/>
  <c r="X709" i="3"/>
  <c r="W709" i="3"/>
  <c r="X722" i="3"/>
  <c r="W722" i="3"/>
  <c r="X730" i="3"/>
  <c r="W730" i="3"/>
  <c r="X736" i="3"/>
  <c r="W736" i="3"/>
  <c r="X743" i="3"/>
  <c r="W743" i="3"/>
  <c r="X750" i="3"/>
  <c r="W750" i="3"/>
  <c r="W783" i="3"/>
  <c r="X783" i="3"/>
  <c r="X790" i="3"/>
  <c r="W790" i="3"/>
  <c r="X797" i="3"/>
  <c r="W797" i="3"/>
  <c r="X811" i="3"/>
  <c r="W811" i="3"/>
  <c r="X824" i="3"/>
  <c r="W824" i="3"/>
  <c r="X837" i="3"/>
  <c r="W837" i="3"/>
  <c r="X844" i="3"/>
  <c r="W844" i="3"/>
  <c r="X858" i="3"/>
  <c r="W858" i="3"/>
  <c r="X866" i="3"/>
  <c r="W866" i="3"/>
  <c r="X873" i="3"/>
  <c r="W873" i="3"/>
  <c r="X887" i="3"/>
  <c r="W887" i="3"/>
  <c r="W895" i="3"/>
  <c r="X895" i="3"/>
  <c r="X902" i="3"/>
  <c r="W902" i="3"/>
  <c r="X910" i="3"/>
  <c r="W910" i="3"/>
  <c r="X924" i="3"/>
  <c r="W924" i="3"/>
  <c r="X939" i="3"/>
  <c r="W939" i="3"/>
  <c r="X953" i="3"/>
  <c r="W953" i="3"/>
  <c r="X1111" i="3"/>
  <c r="W1111" i="3"/>
  <c r="X1057" i="3"/>
  <c r="W1057" i="3"/>
  <c r="X1040" i="3"/>
  <c r="W1040" i="3"/>
  <c r="X1047" i="3"/>
  <c r="W1047" i="3"/>
  <c r="X1149" i="3"/>
  <c r="W1149" i="3"/>
  <c r="X1173" i="3"/>
  <c r="W1173" i="3"/>
  <c r="X1126" i="3"/>
  <c r="W1126" i="3"/>
  <c r="X1019" i="3"/>
  <c r="W1019" i="3"/>
  <c r="X963" i="3"/>
  <c r="W963" i="3"/>
  <c r="X1051" i="3"/>
  <c r="W1051" i="3"/>
  <c r="X1154" i="3"/>
  <c r="W1154" i="3"/>
  <c r="X1037" i="3"/>
  <c r="W1037" i="3"/>
  <c r="X1062" i="3"/>
  <c r="W1062" i="3"/>
  <c r="X1024" i="3"/>
  <c r="W1024" i="3"/>
  <c r="X1145" i="3"/>
  <c r="W1145" i="3"/>
  <c r="X1089" i="3"/>
  <c r="W1089" i="3"/>
  <c r="X1016" i="3"/>
  <c r="W1016" i="3"/>
  <c r="X964" i="3"/>
  <c r="W964" i="3"/>
  <c r="X1067" i="3"/>
  <c r="W1067" i="3"/>
  <c r="X978" i="3"/>
  <c r="W978" i="3"/>
  <c r="W239" i="3"/>
  <c r="W319" i="3"/>
  <c r="W367" i="3"/>
  <c r="W383" i="3"/>
  <c r="W399" i="3"/>
  <c r="W435" i="3"/>
  <c r="W453" i="3"/>
  <c r="W489" i="3"/>
  <c r="W544" i="3"/>
  <c r="W564" i="3"/>
  <c r="W585" i="3"/>
  <c r="W667" i="3"/>
  <c r="W769" i="3"/>
  <c r="W803" i="3"/>
  <c r="W840" i="3"/>
  <c r="W872" i="3"/>
  <c r="W1068" i="3"/>
  <c r="W1092" i="3"/>
  <c r="W1060" i="3"/>
  <c r="W968" i="3"/>
  <c r="W1169" i="3"/>
  <c r="X645" i="3"/>
  <c r="X773" i="3"/>
  <c r="X908" i="3"/>
  <c r="X1098" i="3"/>
  <c r="X232" i="3"/>
  <c r="W232" i="3"/>
  <c r="X253" i="3"/>
  <c r="W253" i="3"/>
  <c r="X261" i="3"/>
  <c r="W261" i="3"/>
  <c r="X332" i="3"/>
  <c r="W332" i="3"/>
  <c r="X348" i="3"/>
  <c r="W348" i="3"/>
  <c r="X414" i="3"/>
  <c r="W414" i="3"/>
  <c r="X421" i="3"/>
  <c r="W421" i="3"/>
  <c r="X457" i="3"/>
  <c r="W457" i="3"/>
  <c r="X472" i="3"/>
  <c r="W472" i="3"/>
  <c r="X509" i="3"/>
  <c r="W509" i="3"/>
  <c r="X530" i="3"/>
  <c r="W530" i="3"/>
  <c r="X542" i="3"/>
  <c r="W542" i="3"/>
  <c r="X569" i="3"/>
  <c r="W569" i="3"/>
  <c r="X582" i="3"/>
  <c r="W582" i="3"/>
  <c r="X603" i="3"/>
  <c r="W603" i="3"/>
  <c r="W629" i="3"/>
  <c r="X629" i="3"/>
  <c r="X642" i="3"/>
  <c r="W642" i="3"/>
  <c r="X650" i="3"/>
  <c r="W650" i="3"/>
  <c r="X656" i="3"/>
  <c r="W656" i="3"/>
  <c r="X663" i="3"/>
  <c r="W663" i="3"/>
  <c r="X670" i="3"/>
  <c r="W670" i="3"/>
  <c r="W676" i="3"/>
  <c r="X676" i="3"/>
  <c r="W684" i="3"/>
  <c r="X684" i="3"/>
  <c r="X697" i="3"/>
  <c r="W697" i="3"/>
  <c r="X710" i="3"/>
  <c r="W710" i="3"/>
  <c r="X723" i="3"/>
  <c r="W723" i="3"/>
  <c r="X757" i="3"/>
  <c r="W757" i="3"/>
  <c r="X770" i="3"/>
  <c r="W770" i="3"/>
  <c r="X778" i="3"/>
  <c r="W778" i="3"/>
  <c r="X784" i="3"/>
  <c r="W784" i="3"/>
  <c r="X791" i="3"/>
  <c r="W791" i="3"/>
  <c r="X798" i="3"/>
  <c r="W798" i="3"/>
  <c r="X812" i="3"/>
  <c r="W812" i="3"/>
  <c r="X825" i="3"/>
  <c r="W825" i="3"/>
  <c r="X838" i="3"/>
  <c r="W838" i="3"/>
  <c r="X874" i="3"/>
  <c r="W874" i="3"/>
  <c r="X881" i="3"/>
  <c r="W881" i="3"/>
  <c r="X888" i="3"/>
  <c r="W888" i="3"/>
  <c r="X896" i="3"/>
  <c r="W896" i="3"/>
  <c r="X903" i="3"/>
  <c r="W903" i="3"/>
  <c r="X925" i="3"/>
  <c r="W925" i="3"/>
  <c r="W932" i="3"/>
  <c r="X932" i="3"/>
  <c r="W940" i="3"/>
  <c r="X940" i="3"/>
  <c r="X954" i="3"/>
  <c r="W954" i="3"/>
  <c r="X1127" i="3"/>
  <c r="W1127" i="3"/>
  <c r="X980" i="3"/>
  <c r="W980" i="3"/>
  <c r="X1015" i="3"/>
  <c r="W1015" i="3"/>
  <c r="X1123" i="3"/>
  <c r="W1123" i="3"/>
  <c r="X1056" i="3"/>
  <c r="W1056" i="3"/>
  <c r="X1151" i="3"/>
  <c r="W1151" i="3"/>
  <c r="X1175" i="3"/>
  <c r="W1175" i="3"/>
  <c r="W983" i="3"/>
  <c r="X983" i="3"/>
  <c r="X1064" i="3"/>
  <c r="W1064" i="3"/>
  <c r="W1041" i="3"/>
  <c r="X1041" i="3"/>
  <c r="X1140" i="3"/>
  <c r="W1140" i="3"/>
  <c r="X993" i="3"/>
  <c r="W993" i="3"/>
  <c r="X1097" i="3"/>
  <c r="W1097" i="3"/>
  <c r="X1174" i="3"/>
  <c r="W1174" i="3"/>
  <c r="X1157" i="3"/>
  <c r="W1157" i="3"/>
  <c r="W1081" i="3"/>
  <c r="W337" i="3"/>
  <c r="W353" i="3"/>
  <c r="W369" i="3"/>
  <c r="W385" i="3"/>
  <c r="W473" i="3"/>
  <c r="W510" i="3"/>
  <c r="W528" i="3"/>
  <c r="W567" i="3"/>
  <c r="W588" i="3"/>
  <c r="W611" i="3"/>
  <c r="W639" i="3"/>
  <c r="W739" i="3"/>
  <c r="W776" i="3"/>
  <c r="W808" i="3"/>
  <c r="W841" i="3"/>
  <c r="W909" i="3"/>
  <c r="W944" i="3"/>
  <c r="W1105" i="3"/>
  <c r="W1110" i="3"/>
  <c r="W1120" i="3"/>
  <c r="W1082" i="3"/>
  <c r="W996" i="3"/>
  <c r="X237" i="3"/>
  <c r="X301" i="3"/>
  <c r="X441" i="3"/>
  <c r="X1028" i="3"/>
  <c r="X240" i="3"/>
  <c r="W240" i="3"/>
  <c r="X268" i="3"/>
  <c r="W268" i="3"/>
  <c r="X275" i="3"/>
  <c r="W275" i="3"/>
  <c r="X283" i="3"/>
  <c r="W283" i="3"/>
  <c r="X291" i="3"/>
  <c r="W291" i="3"/>
  <c r="X304" i="3"/>
  <c r="W304" i="3"/>
  <c r="X312" i="3"/>
  <c r="W312" i="3"/>
  <c r="X320" i="3"/>
  <c r="W320" i="3"/>
  <c r="X333" i="3"/>
  <c r="W333" i="3"/>
  <c r="X349" i="3"/>
  <c r="W349" i="3"/>
  <c r="X356" i="3"/>
  <c r="W356" i="3"/>
  <c r="X422" i="3"/>
  <c r="W422" i="3"/>
  <c r="W436" i="3"/>
  <c r="X436" i="3"/>
  <c r="X458" i="3"/>
  <c r="W458" i="3"/>
  <c r="W481" i="3"/>
  <c r="X481" i="3"/>
  <c r="X494" i="3"/>
  <c r="W494" i="3"/>
  <c r="X549" i="3"/>
  <c r="W549" i="3"/>
  <c r="X562" i="3"/>
  <c r="W562" i="3"/>
  <c r="X570" i="3"/>
  <c r="W570" i="3"/>
  <c r="X576" i="3"/>
  <c r="W576" i="3"/>
  <c r="X583" i="3"/>
  <c r="W583" i="3"/>
  <c r="X590" i="3"/>
  <c r="W590" i="3"/>
  <c r="X604" i="3"/>
  <c r="W604" i="3"/>
  <c r="X630" i="3"/>
  <c r="W630" i="3"/>
  <c r="X651" i="3"/>
  <c r="W651" i="3"/>
  <c r="X664" i="3"/>
  <c r="W664" i="3"/>
  <c r="X677" i="3"/>
  <c r="W677" i="3"/>
  <c r="X690" i="3"/>
  <c r="W690" i="3"/>
  <c r="X698" i="3"/>
  <c r="W698" i="3"/>
  <c r="X704" i="3"/>
  <c r="W704" i="3"/>
  <c r="X711" i="3"/>
  <c r="W711" i="3"/>
  <c r="X718" i="3"/>
  <c r="W718" i="3"/>
  <c r="X732" i="3"/>
  <c r="W732" i="3"/>
  <c r="X745" i="3"/>
  <c r="W745" i="3"/>
  <c r="X758" i="3"/>
  <c r="W758" i="3"/>
  <c r="X771" i="3"/>
  <c r="W771" i="3"/>
  <c r="X779" i="3"/>
  <c r="W779" i="3"/>
  <c r="X792" i="3"/>
  <c r="W792" i="3"/>
  <c r="X805" i="3"/>
  <c r="W805" i="3"/>
  <c r="X818" i="3"/>
  <c r="W818" i="3"/>
  <c r="X826" i="3"/>
  <c r="W826" i="3"/>
  <c r="X832" i="3"/>
  <c r="W832" i="3"/>
  <c r="X846" i="3"/>
  <c r="W846" i="3"/>
  <c r="X860" i="3"/>
  <c r="W860" i="3"/>
  <c r="X875" i="3"/>
  <c r="W875" i="3"/>
  <c r="X882" i="3"/>
  <c r="W882" i="3"/>
  <c r="X889" i="3"/>
  <c r="W889" i="3"/>
  <c r="X918" i="3"/>
  <c r="W918" i="3"/>
  <c r="X926" i="3"/>
  <c r="W926" i="3"/>
  <c r="X973" i="3"/>
  <c r="W973" i="3"/>
  <c r="X1166" i="3"/>
  <c r="W1166" i="3"/>
  <c r="W1085" i="3"/>
  <c r="X1085" i="3"/>
  <c r="X1007" i="3"/>
  <c r="W1007" i="3"/>
  <c r="X1091" i="3"/>
  <c r="W1091" i="3"/>
  <c r="X1049" i="3"/>
  <c r="W1049" i="3"/>
  <c r="X1107" i="3"/>
  <c r="W1107" i="3"/>
  <c r="X1034" i="3"/>
  <c r="W1034" i="3"/>
  <c r="X1013" i="3"/>
  <c r="W1013" i="3"/>
  <c r="X1109" i="3"/>
  <c r="W1109" i="3"/>
  <c r="X997" i="3"/>
  <c r="W997" i="3"/>
  <c r="X998" i="3"/>
  <c r="W998" i="3"/>
  <c r="X986" i="3"/>
  <c r="W986" i="3"/>
  <c r="X979" i="3"/>
  <c r="W979" i="3"/>
  <c r="X1052" i="3"/>
  <c r="W1052" i="3"/>
  <c r="X991" i="3"/>
  <c r="W991" i="3"/>
  <c r="X966" i="3"/>
  <c r="W966" i="3"/>
  <c r="W274" i="3"/>
  <c r="W290" i="3"/>
  <c r="W338" i="3"/>
  <c r="W354" i="3"/>
  <c r="W370" i="3"/>
  <c r="W386" i="3"/>
  <c r="W438" i="3"/>
  <c r="W475" i="3"/>
  <c r="W616" i="3"/>
  <c r="W643" i="3"/>
  <c r="W675" i="3"/>
  <c r="W744" i="3"/>
  <c r="W777" i="3"/>
  <c r="W845" i="3"/>
  <c r="W880" i="3"/>
  <c r="W916" i="3"/>
  <c r="W1165" i="3"/>
  <c r="W965" i="3"/>
  <c r="W1031" i="3"/>
  <c r="W1106" i="3"/>
  <c r="W1104" i="3"/>
  <c r="X804" i="3"/>
  <c r="X1139" i="3"/>
  <c r="K1171" i="3" l="1"/>
  <c r="K1157" i="3"/>
  <c r="K1174" i="3"/>
  <c r="K1150" i="3"/>
  <c r="K1125" i="3"/>
  <c r="K1081" i="3"/>
  <c r="K1021" i="3"/>
  <c r="K1104" i="3"/>
  <c r="L1104" i="3" s="1"/>
  <c r="K1029" i="3"/>
  <c r="L1029" i="3" s="1"/>
  <c r="K1026" i="3"/>
  <c r="K1128" i="3"/>
  <c r="L1128" i="3" s="1"/>
  <c r="K1036" i="3"/>
  <c r="L1036" i="3" s="1"/>
  <c r="K1046" i="3"/>
  <c r="K1055" i="3"/>
  <c r="K988" i="3"/>
  <c r="K1122" i="3"/>
  <c r="K1135" i="3"/>
  <c r="L1135" i="3" s="1"/>
  <c r="K1042" i="3"/>
  <c r="L1042" i="3" s="1"/>
  <c r="K1137" i="3"/>
  <c r="K996" i="3"/>
  <c r="K1144" i="3"/>
  <c r="L1144" i="3" s="1"/>
  <c r="K1052" i="3"/>
  <c r="K1061" i="3"/>
  <c r="K1067" i="3"/>
  <c r="L1067" i="3" s="1"/>
  <c r="K1076" i="3"/>
  <c r="K1079" i="3"/>
  <c r="K1020" i="3"/>
  <c r="K985" i="3"/>
  <c r="K964" i="3"/>
  <c r="K991" i="3"/>
  <c r="K978" i="3"/>
  <c r="K966" i="3"/>
  <c r="K1124" i="3"/>
  <c r="K994" i="3"/>
  <c r="K1069" i="3"/>
  <c r="L1069" i="3" s="1"/>
  <c r="K1103" i="3"/>
  <c r="L1103" i="3" s="1"/>
  <c r="K1158" i="3"/>
  <c r="K979" i="3"/>
  <c r="K1097" i="3"/>
  <c r="K1006" i="3"/>
  <c r="K1155" i="3"/>
  <c r="K976" i="3"/>
  <c r="K1133" i="3"/>
  <c r="K989" i="3"/>
  <c r="K1136" i="3"/>
  <c r="K986" i="3"/>
  <c r="K993" i="3"/>
  <c r="K1138" i="3"/>
  <c r="K1146" i="3"/>
  <c r="K984" i="3"/>
  <c r="K1090" i="3"/>
  <c r="K1010" i="3"/>
  <c r="K1096" i="3"/>
  <c r="K1016" i="3"/>
  <c r="K1106" i="3"/>
  <c r="K1008" i="3"/>
  <c r="K1114" i="3"/>
  <c r="K1001" i="3"/>
  <c r="K1113" i="3"/>
  <c r="K998" i="3"/>
  <c r="K1082" i="3"/>
  <c r="L1082" i="3" s="1"/>
  <c r="K1089" i="3"/>
  <c r="L1089" i="3" s="1"/>
  <c r="K1048" i="3"/>
  <c r="K1054" i="3"/>
  <c r="K1017" i="3"/>
  <c r="L1017" i="3" s="1"/>
  <c r="K1153" i="3"/>
  <c r="L1153" i="3" s="1"/>
  <c r="K1169" i="3"/>
  <c r="K971" i="3"/>
  <c r="K1145" i="3"/>
  <c r="K981" i="3"/>
  <c r="K1172" i="3"/>
  <c r="K967" i="3"/>
  <c r="K1027" i="3"/>
  <c r="K1084" i="3"/>
  <c r="K1032" i="3"/>
  <c r="L1032" i="3" s="1"/>
  <c r="K1140" i="3"/>
  <c r="L1140" i="3" s="1"/>
  <c r="K1024" i="3"/>
  <c r="L1024" i="3" s="1"/>
  <c r="K1148" i="3"/>
  <c r="L1148" i="3" s="1"/>
  <c r="K1030" i="3"/>
  <c r="K1072" i="3"/>
  <c r="K1117" i="3"/>
  <c r="K997" i="3"/>
  <c r="K1041" i="3"/>
  <c r="K1062" i="3"/>
  <c r="K1161" i="3"/>
  <c r="L1161" i="3" s="1"/>
  <c r="K1011" i="3"/>
  <c r="L1011" i="3" s="1"/>
  <c r="K1132" i="3"/>
  <c r="K1038" i="3"/>
  <c r="K1109" i="3"/>
  <c r="L1109" i="3" s="1"/>
  <c r="K1064" i="3"/>
  <c r="L1064" i="3" s="1"/>
  <c r="K1139" i="3"/>
  <c r="L1139" i="3" s="1"/>
  <c r="K1031" i="3"/>
  <c r="L1031" i="3" s="1"/>
  <c r="K1120" i="3"/>
  <c r="L1120" i="3" s="1"/>
  <c r="K1050" i="3"/>
  <c r="L1050" i="3" s="1"/>
  <c r="K1014" i="3"/>
  <c r="L1014" i="3" s="1"/>
  <c r="K1156" i="3"/>
  <c r="L1156" i="3" s="1"/>
  <c r="K1080" i="3"/>
  <c r="K1037" i="3"/>
  <c r="K1170" i="3"/>
  <c r="K968" i="3"/>
  <c r="K1025" i="3"/>
  <c r="L1025" i="3" s="1"/>
  <c r="K1147" i="3"/>
  <c r="L1147" i="3" s="1"/>
  <c r="K1168" i="3"/>
  <c r="K970" i="3"/>
  <c r="K983" i="3"/>
  <c r="K1154" i="3"/>
  <c r="K1108" i="3"/>
  <c r="L1108" i="3" s="1"/>
  <c r="K1063" i="3"/>
  <c r="L1063" i="3" s="1"/>
  <c r="K1121" i="3"/>
  <c r="K995" i="3"/>
  <c r="K1100" i="3"/>
  <c r="K1003" i="3"/>
  <c r="K1077" i="3"/>
  <c r="K1022" i="3"/>
  <c r="K1143" i="3"/>
  <c r="L1143" i="3" s="1"/>
  <c r="K1028" i="3"/>
  <c r="L1028" i="3" s="1"/>
  <c r="K1086" i="3"/>
  <c r="K1013" i="3"/>
  <c r="K1119" i="3"/>
  <c r="L1119" i="3" s="1"/>
  <c r="K1051" i="3"/>
  <c r="L1051" i="3" s="1"/>
  <c r="K1098" i="3"/>
  <c r="K1005" i="3"/>
  <c r="K1093" i="3"/>
  <c r="L1093" i="3" s="1"/>
  <c r="K1075" i="3"/>
  <c r="L1075" i="3" s="1"/>
  <c r="K1066" i="3"/>
  <c r="K1034" i="3"/>
  <c r="K1175" i="3"/>
  <c r="K963" i="3"/>
  <c r="K1141" i="3"/>
  <c r="K982" i="3"/>
  <c r="K1110" i="3"/>
  <c r="L1110" i="3" s="1"/>
  <c r="K1060" i="3"/>
  <c r="L1060" i="3" s="1"/>
  <c r="K999" i="3"/>
  <c r="K1107" i="3"/>
  <c r="K1151" i="3"/>
  <c r="L1151" i="3" s="1"/>
  <c r="K1019" i="3"/>
  <c r="L1019" i="3" s="1"/>
  <c r="K1163" i="3"/>
  <c r="K975" i="3"/>
  <c r="K1073" i="3"/>
  <c r="K1039" i="3"/>
  <c r="K1049" i="3"/>
  <c r="K1056" i="3"/>
  <c r="K1095" i="3"/>
  <c r="K1009" i="3"/>
  <c r="K1058" i="3"/>
  <c r="L1058" i="3" s="1"/>
  <c r="K1116" i="3"/>
  <c r="L1116" i="3" s="1"/>
  <c r="K1167" i="3"/>
  <c r="K969" i="3"/>
  <c r="K1045" i="3"/>
  <c r="L1045" i="3" s="1"/>
  <c r="K1126" i="3"/>
  <c r="L1126" i="3" s="1"/>
  <c r="K1152" i="3"/>
  <c r="K1059" i="3"/>
  <c r="K1164" i="3"/>
  <c r="K1112" i="3"/>
  <c r="K1165" i="3"/>
  <c r="K1160" i="3"/>
  <c r="K1085" i="3"/>
  <c r="K1068" i="3"/>
  <c r="L1068" i="3" s="1"/>
  <c r="K1040" i="3"/>
  <c r="L1040" i="3" s="1"/>
  <c r="K1043" i="3"/>
  <c r="L1043" i="3" s="1"/>
  <c r="K1099" i="3"/>
  <c r="L1099" i="3" s="1"/>
  <c r="K1115" i="3"/>
  <c r="L1115" i="3" s="1"/>
  <c r="K1176" i="3"/>
  <c r="K1162" i="3"/>
  <c r="K1111" i="3"/>
  <c r="K1166" i="3"/>
  <c r="K980" i="3"/>
  <c r="K1057" i="3"/>
  <c r="L1057" i="3" s="1"/>
  <c r="K1071" i="3"/>
  <c r="L1071" i="3" s="1"/>
  <c r="K1127" i="3"/>
  <c r="L1127" i="3" s="1"/>
  <c r="K1130" i="3"/>
  <c r="L1130" i="3" s="1"/>
  <c r="K1102" i="3"/>
  <c r="L1102" i="3" s="1"/>
  <c r="K1002" i="3"/>
  <c r="K973" i="3"/>
  <c r="K1015" i="3"/>
  <c r="K962" i="3"/>
  <c r="K977" i="3"/>
  <c r="K972" i="3"/>
  <c r="K1000" i="3"/>
  <c r="K974" i="3"/>
  <c r="K1044" i="3"/>
  <c r="K1018" i="3"/>
  <c r="K1134" i="3"/>
  <c r="L1134" i="3" s="1"/>
  <c r="K1035" i="3"/>
  <c r="L1035" i="3" s="1"/>
  <c r="K1053" i="3"/>
  <c r="L1053" i="3" s="1"/>
  <c r="K1118" i="3"/>
  <c r="L1118" i="3" s="1"/>
  <c r="K1088" i="3"/>
  <c r="K1023" i="3"/>
  <c r="K965" i="3"/>
  <c r="K1173" i="3"/>
  <c r="K1131" i="3"/>
  <c r="K990" i="3"/>
  <c r="K1094" i="3"/>
  <c r="K1004" i="3"/>
  <c r="K1065" i="3"/>
  <c r="L1065" i="3" s="1"/>
  <c r="K1105" i="3"/>
  <c r="L1105" i="3" s="1"/>
  <c r="K1070" i="3"/>
  <c r="K1033" i="3"/>
  <c r="K1074" i="3"/>
  <c r="L1074" i="3" s="1"/>
  <c r="K1092" i="3"/>
  <c r="L1092" i="3" s="1"/>
  <c r="K1078" i="3"/>
  <c r="L1078" i="3" s="1"/>
  <c r="K1091" i="3"/>
  <c r="L1091" i="3" s="1"/>
  <c r="K987" i="3"/>
  <c r="K1149" i="3"/>
  <c r="K1159" i="3"/>
  <c r="L1159" i="3" s="1"/>
  <c r="K1012" i="3"/>
  <c r="L1012" i="3" s="1"/>
  <c r="K1129" i="3"/>
  <c r="K992" i="3"/>
  <c r="K1101" i="3"/>
  <c r="K1007" i="3"/>
  <c r="K1123" i="3"/>
  <c r="L1123" i="3" s="1"/>
  <c r="K1047" i="3"/>
  <c r="L1047" i="3" s="1"/>
  <c r="K1083" i="3"/>
  <c r="L1083" i="3" s="1"/>
  <c r="K1087" i="3"/>
  <c r="L1087" i="3" s="1"/>
  <c r="K961" i="3"/>
  <c r="K960" i="3"/>
  <c r="K959" i="3"/>
  <c r="L959" i="3" s="1"/>
  <c r="K958" i="3"/>
  <c r="L958" i="3" s="1"/>
  <c r="K957" i="3"/>
  <c r="K956" i="3"/>
  <c r="K955" i="3"/>
  <c r="K954" i="3"/>
  <c r="K953" i="3"/>
  <c r="L953" i="3" s="1"/>
  <c r="K952" i="3"/>
  <c r="L952" i="3" s="1"/>
  <c r="K951" i="3"/>
  <c r="L951" i="3" s="1"/>
  <c r="K950" i="3"/>
  <c r="L950" i="3" s="1"/>
  <c r="K949" i="3"/>
  <c r="K948" i="3"/>
  <c r="K947" i="3"/>
  <c r="L947" i="3" s="1"/>
  <c r="K945" i="3"/>
  <c r="K944" i="3"/>
  <c r="K943" i="3"/>
  <c r="K942" i="3"/>
  <c r="K940" i="3"/>
  <c r="L940" i="3" s="1"/>
  <c r="K939" i="3"/>
  <c r="K938" i="3"/>
  <c r="K937" i="3"/>
  <c r="K936" i="3"/>
  <c r="K935" i="3"/>
  <c r="L935" i="3" s="1"/>
  <c r="K934" i="3"/>
  <c r="L934" i="3" s="1"/>
  <c r="K932" i="3"/>
  <c r="L932" i="3" s="1"/>
  <c r="K931" i="3"/>
  <c r="L931" i="3" s="1"/>
  <c r="K930" i="3"/>
  <c r="L930" i="3" s="1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L917" i="3" s="1"/>
  <c r="K916" i="3"/>
  <c r="L916" i="3" s="1"/>
  <c r="K915" i="3"/>
  <c r="K914" i="3"/>
  <c r="K913" i="3"/>
  <c r="L913" i="3" s="1"/>
  <c r="K912" i="3"/>
  <c r="L912" i="3" s="1"/>
  <c r="K911" i="3"/>
  <c r="K910" i="3"/>
  <c r="K909" i="3"/>
  <c r="K908" i="3"/>
  <c r="K907" i="3"/>
  <c r="L907" i="3" s="1"/>
  <c r="K906" i="3"/>
  <c r="L906" i="3" s="1"/>
  <c r="K905" i="3"/>
  <c r="K904" i="3"/>
  <c r="K903" i="3"/>
  <c r="K902" i="3"/>
  <c r="K901" i="3"/>
  <c r="K900" i="3"/>
  <c r="K899" i="3"/>
  <c r="L899" i="3" s="1"/>
  <c r="K898" i="3"/>
  <c r="L898" i="3" s="1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L871" i="3" s="1"/>
  <c r="K870" i="3"/>
  <c r="L870" i="3" s="1"/>
  <c r="K869" i="3"/>
  <c r="K868" i="3"/>
  <c r="K867" i="3"/>
  <c r="K866" i="3"/>
  <c r="K865" i="3"/>
  <c r="K864" i="3"/>
  <c r="K863" i="3"/>
  <c r="L863" i="3" s="1"/>
  <c r="K862" i="3"/>
  <c r="L862" i="3" s="1"/>
  <c r="K861" i="3"/>
  <c r="L861" i="3" s="1"/>
  <c r="K860" i="3"/>
  <c r="L860" i="3" s="1"/>
  <c r="K859" i="3"/>
  <c r="L859" i="3" s="1"/>
  <c r="K858" i="3"/>
  <c r="L858" i="3" s="1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L845" i="3" s="1"/>
  <c r="K844" i="3"/>
  <c r="L844" i="3" s="1"/>
  <c r="K843" i="3"/>
  <c r="K842" i="3"/>
  <c r="K841" i="3"/>
  <c r="K840" i="3"/>
  <c r="K839" i="3"/>
  <c r="K838" i="3"/>
  <c r="K837" i="3"/>
  <c r="L837" i="3" s="1"/>
  <c r="K836" i="3"/>
  <c r="L836" i="3" s="1"/>
  <c r="K835" i="3"/>
  <c r="K834" i="3"/>
  <c r="K833" i="3"/>
  <c r="K832" i="3"/>
  <c r="K831" i="3"/>
  <c r="K830" i="3"/>
  <c r="K829" i="3"/>
  <c r="L829" i="3" s="1"/>
  <c r="K828" i="3"/>
  <c r="L828" i="3" s="1"/>
  <c r="K827" i="3"/>
  <c r="K826" i="3"/>
  <c r="K825" i="3"/>
  <c r="K824" i="3"/>
  <c r="K823" i="3"/>
  <c r="K822" i="3"/>
  <c r="K821" i="3"/>
  <c r="K820" i="3"/>
  <c r="K819" i="3"/>
  <c r="L819" i="3" s="1"/>
  <c r="K818" i="3"/>
  <c r="L818" i="3" s="1"/>
  <c r="K817" i="3"/>
  <c r="K816" i="3"/>
  <c r="K815" i="3"/>
  <c r="K814" i="3"/>
  <c r="K813" i="3"/>
  <c r="L813" i="3" s="1"/>
  <c r="K812" i="3"/>
  <c r="L812" i="3" s="1"/>
  <c r="K811" i="3"/>
  <c r="K810" i="3"/>
  <c r="K809" i="3"/>
  <c r="K808" i="3"/>
  <c r="K807" i="3"/>
  <c r="L807" i="3" s="1"/>
  <c r="K806" i="3"/>
  <c r="L806" i="3" s="1"/>
  <c r="K805" i="3"/>
  <c r="K804" i="3"/>
  <c r="K803" i="3"/>
  <c r="K802" i="3"/>
  <c r="K801" i="3"/>
  <c r="K800" i="3"/>
  <c r="K799" i="3"/>
  <c r="L799" i="3" s="1"/>
  <c r="K798" i="3"/>
  <c r="L798" i="3" s="1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L783" i="3" s="1"/>
  <c r="K782" i="3"/>
  <c r="L782" i="3" s="1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L765" i="3" s="1"/>
  <c r="K764" i="3"/>
  <c r="L764" i="3" s="1"/>
  <c r="K763" i="3"/>
  <c r="K762" i="3"/>
  <c r="K761" i="3"/>
  <c r="L761" i="3" s="1"/>
  <c r="K760" i="3"/>
  <c r="L760" i="3" s="1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L747" i="3" s="1"/>
  <c r="K746" i="3"/>
  <c r="L746" i="3" s="1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L727" i="3" s="1"/>
  <c r="K726" i="3"/>
  <c r="L726" i="3" s="1"/>
  <c r="K725" i="3"/>
  <c r="K724" i="3"/>
  <c r="K723" i="3"/>
  <c r="L723" i="3" s="1"/>
  <c r="K722" i="3"/>
  <c r="L722" i="3" s="1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L691" i="3" s="1"/>
  <c r="K690" i="3"/>
  <c r="L690" i="3" s="1"/>
  <c r="K689" i="3"/>
  <c r="K688" i="3"/>
  <c r="K687" i="3"/>
  <c r="L687" i="3" s="1"/>
  <c r="K686" i="3"/>
  <c r="L686" i="3" s="1"/>
  <c r="K685" i="3"/>
  <c r="K684" i="3"/>
  <c r="K683" i="3"/>
  <c r="K682" i="3"/>
  <c r="K681" i="3"/>
  <c r="L681" i="3" s="1"/>
  <c r="K680" i="3"/>
  <c r="L680" i="3" s="1"/>
  <c r="K679" i="3"/>
  <c r="K678" i="3"/>
  <c r="K677" i="3"/>
  <c r="L677" i="3" s="1"/>
  <c r="K676" i="3"/>
  <c r="L676" i="3" s="1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L649" i="3" s="1"/>
  <c r="K648" i="3"/>
  <c r="L648" i="3" s="1"/>
  <c r="K647" i="3"/>
  <c r="K646" i="3"/>
  <c r="K645" i="3"/>
  <c r="L645" i="3" s="1"/>
  <c r="K644" i="3"/>
  <c r="L644" i="3" s="1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L629" i="3" s="1"/>
  <c r="K628" i="3"/>
  <c r="L628" i="3" s="1"/>
  <c r="K627" i="3"/>
  <c r="K626" i="3"/>
  <c r="K625" i="3"/>
  <c r="L625" i="3" s="1"/>
  <c r="K624" i="3"/>
  <c r="L624" i="3" s="1"/>
  <c r="K623" i="3"/>
  <c r="L623" i="3" s="1"/>
  <c r="K622" i="3"/>
  <c r="L622" i="3" s="1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L609" i="3" s="1"/>
  <c r="K608" i="3"/>
  <c r="L608" i="3" s="1"/>
  <c r="K607" i="3"/>
  <c r="K606" i="3"/>
  <c r="K605" i="3"/>
  <c r="K604" i="3"/>
  <c r="K603" i="3"/>
  <c r="L603" i="3" s="1"/>
  <c r="K602" i="3"/>
  <c r="L602" i="3" s="1"/>
  <c r="K601" i="3"/>
  <c r="K600" i="3"/>
  <c r="K599" i="3"/>
  <c r="L599" i="3" s="1"/>
  <c r="K598" i="3"/>
  <c r="L598" i="3" s="1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L583" i="3" s="1"/>
  <c r="K582" i="3"/>
  <c r="L582" i="3" s="1"/>
  <c r="K581" i="3"/>
  <c r="K580" i="3"/>
  <c r="K579" i="3"/>
  <c r="K578" i="3"/>
  <c r="K577" i="3"/>
  <c r="K576" i="3"/>
  <c r="K575" i="3"/>
  <c r="L575" i="3" s="1"/>
  <c r="K574" i="3"/>
  <c r="L574" i="3" s="1"/>
  <c r="K573" i="3"/>
  <c r="K572" i="3"/>
  <c r="K571" i="3"/>
  <c r="L571" i="3" s="1"/>
  <c r="K570" i="3"/>
  <c r="L570" i="3" s="1"/>
  <c r="K569" i="3"/>
  <c r="L569" i="3" s="1"/>
  <c r="K568" i="3"/>
  <c r="L568" i="3" s="1"/>
  <c r="K567" i="3"/>
  <c r="L567" i="3" s="1"/>
  <c r="K566" i="3"/>
  <c r="L566" i="3" s="1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L549" i="3" s="1"/>
  <c r="K548" i="3"/>
  <c r="L548" i="3" s="1"/>
  <c r="K547" i="3"/>
  <c r="K546" i="3"/>
  <c r="K545" i="3"/>
  <c r="K544" i="3"/>
  <c r="K543" i="3"/>
  <c r="K542" i="3"/>
  <c r="K541" i="3"/>
  <c r="K540" i="3"/>
  <c r="K539" i="3"/>
  <c r="L539" i="3" s="1"/>
  <c r="K538" i="3"/>
  <c r="L538" i="3" s="1"/>
  <c r="K537" i="3"/>
  <c r="K536" i="3"/>
  <c r="K535" i="3"/>
  <c r="L535" i="3" s="1"/>
  <c r="K534" i="3"/>
  <c r="L534" i="3" s="1"/>
  <c r="K533" i="3"/>
  <c r="K532" i="3"/>
  <c r="K531" i="3"/>
  <c r="L531" i="3" s="1"/>
  <c r="K530" i="3"/>
  <c r="L530" i="3" s="1"/>
  <c r="K529" i="3"/>
  <c r="L529" i="3" s="1"/>
  <c r="K528" i="3"/>
  <c r="L528" i="3" s="1"/>
  <c r="K527" i="3"/>
  <c r="L527" i="3" s="1"/>
  <c r="K526" i="3"/>
  <c r="L526" i="3" s="1"/>
  <c r="K525" i="3"/>
  <c r="K524" i="3"/>
  <c r="K523" i="3"/>
  <c r="K522" i="3"/>
  <c r="K521" i="3"/>
  <c r="K520" i="3"/>
  <c r="K519" i="3"/>
  <c r="K518" i="3"/>
  <c r="K517" i="3"/>
  <c r="L517" i="3" s="1"/>
  <c r="K516" i="3"/>
  <c r="L516" i="3" s="1"/>
  <c r="K515" i="3"/>
  <c r="K514" i="3"/>
  <c r="K513" i="3"/>
  <c r="K512" i="3"/>
  <c r="K511" i="3"/>
  <c r="L511" i="3" s="1"/>
  <c r="K510" i="3"/>
  <c r="L510" i="3" s="1"/>
  <c r="K509" i="3"/>
  <c r="K508" i="3"/>
  <c r="K507" i="3"/>
  <c r="L507" i="3" s="1"/>
  <c r="K506" i="3"/>
  <c r="L506" i="3" s="1"/>
  <c r="K505" i="3"/>
  <c r="L505" i="3" s="1"/>
  <c r="K504" i="3"/>
  <c r="L504" i="3" s="1"/>
  <c r="K503" i="3"/>
  <c r="K502" i="3"/>
  <c r="K501" i="3"/>
  <c r="L501" i="3" s="1"/>
  <c r="K500" i="3"/>
  <c r="L500" i="3" s="1"/>
  <c r="K499" i="3"/>
  <c r="K498" i="3"/>
  <c r="K497" i="3"/>
  <c r="L497" i="3" s="1"/>
  <c r="K496" i="3"/>
  <c r="L496" i="3" s="1"/>
  <c r="K495" i="3"/>
  <c r="K494" i="3"/>
  <c r="K493" i="3"/>
  <c r="K492" i="3"/>
  <c r="K491" i="3"/>
  <c r="L491" i="3" s="1"/>
  <c r="K490" i="3"/>
  <c r="L490" i="3" s="1"/>
  <c r="K489" i="3"/>
  <c r="K488" i="3"/>
  <c r="K487" i="3"/>
  <c r="K486" i="3"/>
  <c r="K485" i="3"/>
  <c r="L485" i="3" s="1"/>
  <c r="K484" i="3"/>
  <c r="L484" i="3" s="1"/>
  <c r="K483" i="3"/>
  <c r="L483" i="3" s="1"/>
  <c r="K482" i="3"/>
  <c r="L482" i="3" s="1"/>
  <c r="K481" i="3"/>
  <c r="L481" i="3" s="1"/>
  <c r="K480" i="3"/>
  <c r="L480" i="3" s="1"/>
  <c r="K479" i="3"/>
  <c r="K478" i="3"/>
  <c r="K477" i="3"/>
  <c r="K476" i="3"/>
  <c r="K475" i="3"/>
  <c r="L475" i="3" s="1"/>
  <c r="K474" i="3"/>
  <c r="L474" i="3" s="1"/>
  <c r="K473" i="3"/>
  <c r="K472" i="3"/>
  <c r="K471" i="3"/>
  <c r="K470" i="3"/>
  <c r="K469" i="3"/>
  <c r="L469" i="3" s="1"/>
  <c r="K468" i="3"/>
  <c r="L468" i="3" s="1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L453" i="3" s="1"/>
  <c r="K452" i="3"/>
  <c r="L452" i="3" s="1"/>
  <c r="K451" i="3"/>
  <c r="K450" i="3"/>
  <c r="K449" i="3"/>
  <c r="L449" i="3" s="1"/>
  <c r="K448" i="3"/>
  <c r="L448" i="3" s="1"/>
  <c r="K447" i="3"/>
  <c r="K446" i="3"/>
  <c r="K445" i="3"/>
  <c r="K444" i="3"/>
  <c r="K443" i="3"/>
  <c r="K442" i="3"/>
  <c r="K441" i="3"/>
  <c r="K440" i="3"/>
  <c r="K439" i="3"/>
  <c r="L439" i="3" s="1"/>
  <c r="K438" i="3"/>
  <c r="L438" i="3" s="1"/>
  <c r="K437" i="3"/>
  <c r="L437" i="3" s="1"/>
  <c r="K436" i="3"/>
  <c r="L436" i="3" s="1"/>
  <c r="K435" i="3"/>
  <c r="L435" i="3" s="1"/>
  <c r="K434" i="3"/>
  <c r="L434" i="3" s="1"/>
  <c r="K433" i="3"/>
  <c r="L433" i="3" s="1"/>
  <c r="K432" i="3"/>
  <c r="L432" i="3" s="1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L415" i="3" s="1"/>
  <c r="K414" i="3"/>
  <c r="L414" i="3" s="1"/>
  <c r="K413" i="3"/>
  <c r="K412" i="3"/>
  <c r="K411" i="3"/>
  <c r="L411" i="3" s="1"/>
  <c r="K410" i="3"/>
  <c r="L410" i="3" s="1"/>
  <c r="K409" i="3"/>
  <c r="L409" i="3" s="1"/>
  <c r="K408" i="3"/>
  <c r="L408" i="3" s="1"/>
  <c r="K407" i="3"/>
  <c r="K406" i="3"/>
  <c r="K405" i="3"/>
  <c r="K404" i="3"/>
  <c r="K403" i="3"/>
  <c r="K402" i="3"/>
  <c r="K401" i="3"/>
  <c r="L401" i="3" s="1"/>
  <c r="K400" i="3"/>
  <c r="L400" i="3" s="1"/>
  <c r="K399" i="3"/>
  <c r="K398" i="3"/>
  <c r="K397" i="3"/>
  <c r="L397" i="3" s="1"/>
  <c r="K396" i="3"/>
  <c r="L396" i="3" s="1"/>
  <c r="K395" i="3"/>
  <c r="K394" i="3"/>
  <c r="K393" i="3"/>
  <c r="K392" i="3"/>
  <c r="K391" i="3"/>
  <c r="L391" i="3" s="1"/>
  <c r="K390" i="3"/>
  <c r="L390" i="3" s="1"/>
  <c r="K389" i="3"/>
  <c r="K388" i="3"/>
  <c r="K387" i="3"/>
  <c r="K386" i="3"/>
  <c r="K385" i="3"/>
  <c r="L385" i="3" s="1"/>
  <c r="K384" i="3"/>
  <c r="L384" i="3" s="1"/>
  <c r="K383" i="3"/>
  <c r="K382" i="3"/>
  <c r="K381" i="3"/>
  <c r="K380" i="3"/>
  <c r="K379" i="3"/>
  <c r="K378" i="3"/>
  <c r="K377" i="3"/>
  <c r="L377" i="3" s="1"/>
  <c r="K376" i="3"/>
  <c r="L376" i="3" s="1"/>
  <c r="K375" i="3"/>
  <c r="K374" i="3"/>
  <c r="K373" i="3"/>
  <c r="L373" i="3" s="1"/>
  <c r="K372" i="3"/>
  <c r="L372" i="3" s="1"/>
  <c r="K371" i="3"/>
  <c r="L371" i="3" s="1"/>
  <c r="K370" i="3"/>
  <c r="L370" i="3" s="1"/>
  <c r="K369" i="3"/>
  <c r="K368" i="3"/>
  <c r="K367" i="3"/>
  <c r="K366" i="3"/>
  <c r="K365" i="3"/>
  <c r="K364" i="3"/>
  <c r="K363" i="3"/>
  <c r="K362" i="3"/>
  <c r="K361" i="3"/>
  <c r="L361" i="3" s="1"/>
  <c r="K360" i="3"/>
  <c r="L360" i="3" s="1"/>
  <c r="K359" i="3"/>
  <c r="L359" i="3" s="1"/>
  <c r="K358" i="3"/>
  <c r="L358" i="3" s="1"/>
  <c r="K357" i="3"/>
  <c r="L357" i="3" s="1"/>
  <c r="K356" i="3"/>
  <c r="L356" i="3" s="1"/>
  <c r="K355" i="3"/>
  <c r="K354" i="3"/>
  <c r="K353" i="3"/>
  <c r="L353" i="3" s="1"/>
  <c r="K352" i="3"/>
  <c r="L352" i="3" s="1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L337" i="3" s="1"/>
  <c r="K336" i="3"/>
  <c r="L336" i="3" s="1"/>
  <c r="K335" i="3"/>
  <c r="L335" i="3" s="1"/>
  <c r="K334" i="3"/>
  <c r="L334" i="3" s="1"/>
  <c r="K333" i="3"/>
  <c r="K332" i="3"/>
  <c r="K331" i="3"/>
  <c r="L331" i="3" s="1"/>
  <c r="K330" i="3"/>
  <c r="L330" i="3" s="1"/>
  <c r="K329" i="3"/>
  <c r="K328" i="3"/>
  <c r="K327" i="3"/>
  <c r="K326" i="3"/>
  <c r="K325" i="3"/>
  <c r="K324" i="3"/>
  <c r="K323" i="3"/>
  <c r="K322" i="3"/>
  <c r="K321" i="3"/>
  <c r="L321" i="3" s="1"/>
  <c r="K320" i="3"/>
  <c r="L320" i="3" s="1"/>
  <c r="K319" i="3"/>
  <c r="K318" i="3"/>
  <c r="K317" i="3"/>
  <c r="K316" i="3"/>
  <c r="K315" i="3"/>
  <c r="K314" i="3"/>
  <c r="K313" i="3"/>
  <c r="K312" i="3"/>
  <c r="K311" i="3"/>
  <c r="L311" i="3" s="1"/>
  <c r="K310" i="3"/>
  <c r="L310" i="3" s="1"/>
  <c r="K309" i="3"/>
  <c r="L309" i="3" s="1"/>
  <c r="K308" i="3"/>
  <c r="L308" i="3" s="1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L287" i="3" s="1"/>
  <c r="K286" i="3"/>
  <c r="L286" i="3" s="1"/>
  <c r="K285" i="3"/>
  <c r="L285" i="3" s="1"/>
  <c r="K284" i="3"/>
  <c r="L284" i="3" s="1"/>
  <c r="K283" i="3"/>
  <c r="K282" i="3"/>
  <c r="K281" i="3"/>
  <c r="L281" i="3" s="1"/>
  <c r="K280" i="3"/>
  <c r="L280" i="3" s="1"/>
  <c r="K279" i="3"/>
  <c r="K278" i="3"/>
  <c r="K277" i="3"/>
  <c r="L277" i="3" s="1"/>
  <c r="K276" i="3"/>
  <c r="L276" i="3" s="1"/>
  <c r="K275" i="3"/>
  <c r="L275" i="3" s="1"/>
  <c r="K274" i="3"/>
  <c r="L274" i="3" s="1"/>
  <c r="K273" i="3"/>
  <c r="L273" i="3" s="1"/>
  <c r="K272" i="3"/>
  <c r="L272" i="3" s="1"/>
  <c r="K271" i="3"/>
  <c r="L271" i="3" s="1"/>
  <c r="K270" i="3"/>
  <c r="L270" i="3" s="1"/>
  <c r="K269" i="3"/>
  <c r="K268" i="3"/>
  <c r="K267" i="3"/>
  <c r="K266" i="3"/>
  <c r="K265" i="3"/>
  <c r="K264" i="3"/>
  <c r="K263" i="3"/>
  <c r="K262" i="3"/>
  <c r="K261" i="3"/>
  <c r="L261" i="3" s="1"/>
  <c r="K260" i="3"/>
  <c r="L260" i="3" s="1"/>
  <c r="K259" i="3"/>
  <c r="L259" i="3" s="1"/>
  <c r="K258" i="3"/>
  <c r="L258" i="3" s="1"/>
  <c r="K257" i="3"/>
  <c r="L257" i="3" s="1"/>
  <c r="K256" i="3"/>
  <c r="L256" i="3" s="1"/>
  <c r="K255" i="3"/>
  <c r="K254" i="3"/>
  <c r="K253" i="3"/>
  <c r="L253" i="3" s="1"/>
  <c r="K252" i="3"/>
  <c r="L252" i="3" s="1"/>
  <c r="K251" i="3"/>
  <c r="K250" i="3"/>
  <c r="K249" i="3"/>
  <c r="K248" i="3"/>
  <c r="K247" i="3"/>
  <c r="K246" i="3"/>
  <c r="K245" i="3"/>
  <c r="L245" i="3" s="1"/>
  <c r="K244" i="3"/>
  <c r="L244" i="3" s="1"/>
  <c r="K243" i="3"/>
  <c r="K242" i="3"/>
  <c r="K241" i="3"/>
  <c r="K240" i="3"/>
  <c r="K239" i="3"/>
  <c r="K238" i="3"/>
  <c r="K237" i="3"/>
  <c r="K236" i="3"/>
  <c r="K235" i="3"/>
  <c r="L235" i="3" s="1"/>
  <c r="K234" i="3"/>
  <c r="L234" i="3" s="1"/>
  <c r="K233" i="3"/>
  <c r="K232" i="3"/>
  <c r="K231" i="3"/>
  <c r="L231" i="3" s="1"/>
  <c r="K230" i="3"/>
  <c r="L230" i="3" s="1"/>
  <c r="K229" i="3"/>
  <c r="L229" i="3" s="1"/>
  <c r="K228" i="3"/>
  <c r="L228" i="3" s="1"/>
  <c r="K227" i="3"/>
  <c r="K226" i="3"/>
  <c r="K225" i="3"/>
  <c r="K224" i="3"/>
  <c r="K223" i="3"/>
  <c r="L223" i="3" s="1"/>
  <c r="K222" i="3"/>
  <c r="L222" i="3" s="1"/>
  <c r="K221" i="3"/>
  <c r="L221" i="3" s="1"/>
  <c r="K220" i="3"/>
  <c r="L220" i="3" s="1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L205" i="3" s="1"/>
  <c r="K204" i="3"/>
  <c r="L204" i="3" s="1"/>
  <c r="K203" i="3"/>
  <c r="K202" i="3"/>
  <c r="K201" i="3"/>
  <c r="K200" i="3"/>
  <c r="K199" i="3"/>
  <c r="K198" i="3"/>
  <c r="K197" i="3"/>
  <c r="L197" i="3" s="1"/>
  <c r="K196" i="3"/>
  <c r="L196" i="3" s="1"/>
  <c r="K195" i="3"/>
  <c r="L195" i="3" s="1"/>
  <c r="K194" i="3"/>
  <c r="L194" i="3" s="1"/>
  <c r="K193" i="3"/>
  <c r="K192" i="3"/>
  <c r="K191" i="3"/>
  <c r="K190" i="3"/>
  <c r="K189" i="3"/>
  <c r="K188" i="3"/>
  <c r="K187" i="3"/>
  <c r="K186" i="3"/>
  <c r="K185" i="3"/>
  <c r="L185" i="3" s="1"/>
  <c r="K184" i="3"/>
  <c r="L184" i="3" s="1"/>
  <c r="K183" i="3"/>
  <c r="L183" i="3" s="1"/>
  <c r="K182" i="3"/>
  <c r="L182" i="3" s="1"/>
  <c r="K181" i="3"/>
  <c r="K180" i="3"/>
  <c r="K179" i="3"/>
  <c r="K178" i="3"/>
  <c r="K177" i="3"/>
  <c r="L177" i="3" s="1"/>
  <c r="K176" i="3"/>
  <c r="L176" i="3" s="1"/>
  <c r="K175" i="3"/>
  <c r="K174" i="3"/>
  <c r="K173" i="3"/>
  <c r="K172" i="3"/>
  <c r="K171" i="3"/>
  <c r="L171" i="3" s="1"/>
  <c r="K170" i="3"/>
  <c r="L170" i="3" s="1"/>
  <c r="K169" i="3"/>
  <c r="L169" i="3" s="1"/>
  <c r="K168" i="3"/>
  <c r="L168" i="3" s="1"/>
  <c r="K167" i="3"/>
  <c r="L167" i="3" s="1"/>
  <c r="K166" i="3"/>
  <c r="L166" i="3" s="1"/>
  <c r="K165" i="3"/>
  <c r="K164" i="3"/>
  <c r="K163" i="3"/>
  <c r="K162" i="3"/>
  <c r="K161" i="3"/>
  <c r="K160" i="3"/>
  <c r="K159" i="3"/>
  <c r="K158" i="3"/>
  <c r="K157" i="3"/>
  <c r="L157" i="3" s="1"/>
  <c r="K156" i="3"/>
  <c r="L156" i="3" s="1"/>
  <c r="K155" i="3"/>
  <c r="K154" i="3"/>
  <c r="K153" i="3"/>
  <c r="L153" i="3" s="1"/>
  <c r="K152" i="3"/>
  <c r="L152" i="3" s="1"/>
  <c r="K151" i="3"/>
  <c r="K150" i="3"/>
  <c r="K149" i="3"/>
  <c r="K148" i="3"/>
  <c r="K147" i="3"/>
  <c r="L147" i="3" s="1"/>
  <c r="K146" i="3"/>
  <c r="L146" i="3" s="1"/>
  <c r="K145" i="3"/>
  <c r="L145" i="3" s="1"/>
  <c r="K144" i="3"/>
  <c r="L144" i="3" s="1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L131" i="3" s="1"/>
  <c r="K130" i="3"/>
  <c r="L130" i="3" s="1"/>
  <c r="K129" i="3"/>
  <c r="K128" i="3"/>
  <c r="K127" i="3"/>
  <c r="K126" i="3"/>
  <c r="K125" i="3"/>
  <c r="L125" i="3" s="1"/>
  <c r="K124" i="3"/>
  <c r="L124" i="3" s="1"/>
  <c r="K123" i="3"/>
  <c r="K122" i="3"/>
  <c r="K121" i="3"/>
  <c r="K120" i="3"/>
  <c r="K119" i="3"/>
  <c r="K118" i="3"/>
  <c r="K117" i="3"/>
  <c r="K116" i="3"/>
  <c r="K115" i="3"/>
  <c r="L115" i="3" s="1"/>
  <c r="K114" i="3"/>
  <c r="L114" i="3" s="1"/>
  <c r="K113" i="3"/>
  <c r="K112" i="3"/>
  <c r="K111" i="3"/>
  <c r="L111" i="3" s="1"/>
  <c r="K110" i="3"/>
  <c r="L110" i="3" s="1"/>
  <c r="K109" i="3"/>
  <c r="K108" i="3"/>
  <c r="K107" i="3"/>
  <c r="K106" i="3"/>
  <c r="K105" i="3"/>
  <c r="K104" i="3"/>
  <c r="K103" i="3"/>
  <c r="L103" i="3" s="1"/>
  <c r="K102" i="3"/>
  <c r="L102" i="3" s="1"/>
  <c r="K101" i="3"/>
  <c r="K100" i="3"/>
  <c r="K99" i="3"/>
  <c r="K98" i="3"/>
  <c r="K97" i="3"/>
  <c r="K96" i="3"/>
  <c r="K95" i="3"/>
  <c r="L95" i="3" s="1"/>
  <c r="K94" i="3"/>
  <c r="L94" i="3" s="1"/>
  <c r="K93" i="3"/>
  <c r="K92" i="3"/>
  <c r="K91" i="3"/>
  <c r="L91" i="3" s="1"/>
  <c r="K90" i="3"/>
  <c r="L90" i="3" s="1"/>
  <c r="K89" i="3"/>
  <c r="K88" i="3"/>
  <c r="K87" i="3"/>
  <c r="K86" i="3"/>
  <c r="K85" i="3"/>
  <c r="L85" i="3" s="1"/>
  <c r="K84" i="3"/>
  <c r="L84" i="3" s="1"/>
  <c r="K83" i="3"/>
  <c r="K82" i="3"/>
  <c r="K81" i="3"/>
  <c r="K80" i="3"/>
  <c r="K79" i="3"/>
  <c r="K78" i="3"/>
  <c r="K77" i="3"/>
  <c r="L77" i="3" s="1"/>
  <c r="K76" i="3"/>
  <c r="L76" i="3" s="1"/>
  <c r="K75" i="3"/>
  <c r="K74" i="3"/>
  <c r="K73" i="3"/>
  <c r="K72" i="3"/>
  <c r="K71" i="3"/>
  <c r="K70" i="3"/>
  <c r="K69" i="3"/>
  <c r="K68" i="3"/>
  <c r="K67" i="3"/>
  <c r="L67" i="3" s="1"/>
  <c r="K66" i="3"/>
  <c r="L66" i="3" s="1"/>
  <c r="K65" i="3"/>
  <c r="L65" i="3" s="1"/>
  <c r="K64" i="3"/>
  <c r="L64" i="3" s="1"/>
  <c r="K63" i="3"/>
  <c r="K62" i="3"/>
  <c r="K61" i="3"/>
  <c r="K60" i="3"/>
  <c r="K59" i="3"/>
  <c r="L59" i="3" s="1"/>
  <c r="K58" i="3"/>
  <c r="L58" i="3" s="1"/>
  <c r="K57" i="3"/>
  <c r="K56" i="3"/>
  <c r="K55" i="3"/>
  <c r="L55" i="3" s="1"/>
  <c r="K54" i="3"/>
  <c r="L54" i="3" s="1"/>
  <c r="K53" i="3"/>
  <c r="K52" i="3"/>
  <c r="K51" i="3"/>
  <c r="K50" i="3"/>
  <c r="K49" i="3"/>
  <c r="L49" i="3" s="1"/>
  <c r="K48" i="3"/>
  <c r="L48" i="3" s="1"/>
  <c r="K47" i="3"/>
  <c r="K46" i="3"/>
  <c r="K45" i="3"/>
  <c r="K44" i="3"/>
  <c r="K43" i="3"/>
  <c r="K42" i="3"/>
  <c r="K41" i="3"/>
  <c r="L41" i="3" s="1"/>
  <c r="K40" i="3"/>
  <c r="L40" i="3" s="1"/>
  <c r="K39" i="3"/>
  <c r="K38" i="3"/>
  <c r="K37" i="3"/>
  <c r="K36" i="3"/>
  <c r="K35" i="3"/>
  <c r="K34" i="3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K26" i="3"/>
  <c r="K25" i="3"/>
  <c r="L25" i="3" s="1"/>
  <c r="K24" i="3"/>
  <c r="L24" i="3" s="1"/>
  <c r="K23" i="3"/>
  <c r="K22" i="3"/>
  <c r="K21" i="3"/>
  <c r="K20" i="3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K10" i="3"/>
  <c r="K9" i="3"/>
  <c r="L9" i="3" s="1"/>
  <c r="K8" i="3"/>
  <c r="L8" i="3" s="1"/>
  <c r="K7" i="3"/>
  <c r="L7" i="3" s="1"/>
  <c r="K6" i="3"/>
  <c r="L6" i="3" s="1"/>
  <c r="K5" i="3"/>
  <c r="L5" i="3" s="1"/>
  <c r="K4" i="3"/>
  <c r="L4" i="3" s="1"/>
  <c r="K3" i="3"/>
  <c r="L3" i="3" s="1"/>
  <c r="K2" i="3"/>
  <c r="L2" i="3" s="1"/>
  <c r="A3" i="28"/>
  <c r="N76" i="10"/>
  <c r="Q76" i="10" s="1"/>
  <c r="N75" i="10"/>
  <c r="N74" i="10"/>
  <c r="Q74" i="10" s="1"/>
  <c r="N73" i="10"/>
  <c r="N72" i="10"/>
  <c r="Q72" i="10" s="1"/>
  <c r="N71" i="10"/>
  <c r="O71" i="10" s="1"/>
  <c r="N70" i="10"/>
  <c r="O70" i="10" s="1"/>
  <c r="N69" i="10"/>
  <c r="O69" i="10" s="1"/>
  <c r="N68" i="10"/>
  <c r="Q68" i="10" s="1"/>
  <c r="N67" i="10"/>
  <c r="N66" i="10"/>
  <c r="N65" i="10"/>
  <c r="N64" i="10"/>
  <c r="O64" i="10" s="1"/>
  <c r="N63" i="10"/>
  <c r="Q63" i="10" s="1"/>
  <c r="N62" i="10"/>
  <c r="Q62" i="10" s="1"/>
  <c r="N61" i="10"/>
  <c r="O61" i="10" s="1"/>
  <c r="N60" i="10"/>
  <c r="O60" i="10" s="1"/>
  <c r="N59" i="10"/>
  <c r="Q59" i="10" s="1"/>
  <c r="N58" i="10"/>
  <c r="P58" i="10" s="1"/>
  <c r="N57" i="10"/>
  <c r="N56" i="10"/>
  <c r="Q56" i="10" s="1"/>
  <c r="N55" i="10"/>
  <c r="O55" i="10" s="1"/>
  <c r="N54" i="10"/>
  <c r="O54" i="10" s="1"/>
  <c r="N53" i="10"/>
  <c r="O53" i="10" s="1"/>
  <c r="N52" i="10"/>
  <c r="Q52" i="10" s="1"/>
  <c r="N51" i="10"/>
  <c r="N50" i="10"/>
  <c r="N49" i="10"/>
  <c r="N48" i="10"/>
  <c r="Q48" i="10" s="1"/>
  <c r="N47" i="10"/>
  <c r="Q47" i="10" s="1"/>
  <c r="N46" i="10"/>
  <c r="O46" i="10" s="1"/>
  <c r="N45" i="10"/>
  <c r="O45" i="10" s="1"/>
  <c r="N44" i="10"/>
  <c r="P44" i="10" s="1"/>
  <c r="N43" i="10"/>
  <c r="N42" i="10"/>
  <c r="N41" i="10"/>
  <c r="N40" i="10"/>
  <c r="Q40" i="10" s="1"/>
  <c r="N39" i="10"/>
  <c r="O39" i="10" s="1"/>
  <c r="N38" i="10"/>
  <c r="O38" i="10" s="1"/>
  <c r="N37" i="10"/>
  <c r="O37" i="10" s="1"/>
  <c r="N36" i="10"/>
  <c r="Q36" i="10" s="1"/>
  <c r="N35" i="10"/>
  <c r="N34" i="10"/>
  <c r="Q34" i="10" s="1"/>
  <c r="N33" i="10"/>
  <c r="N32" i="10"/>
  <c r="O32" i="10" s="1"/>
  <c r="N31" i="10"/>
  <c r="Q31" i="10" s="1"/>
  <c r="N30" i="10"/>
  <c r="Q30" i="10" s="1"/>
  <c r="N29" i="10"/>
  <c r="O29" i="10" s="1"/>
  <c r="N28" i="10"/>
  <c r="P28" i="10" s="1"/>
  <c r="N77" i="10"/>
  <c r="Q77" i="10"/>
  <c r="O75" i="10"/>
  <c r="O67" i="10"/>
  <c r="O59" i="10"/>
  <c r="O51" i="10"/>
  <c r="O43" i="10"/>
  <c r="O35" i="10"/>
  <c r="Q75" i="10"/>
  <c r="Q73" i="10"/>
  <c r="Q67" i="10"/>
  <c r="Q66" i="10"/>
  <c r="Q65" i="10"/>
  <c r="Q64" i="10"/>
  <c r="Q58" i="10"/>
  <c r="Q57" i="10"/>
  <c r="Q51" i="10"/>
  <c r="Q50" i="10"/>
  <c r="Q49" i="10"/>
  <c r="Q43" i="10"/>
  <c r="Q42" i="10"/>
  <c r="Q41" i="10"/>
  <c r="Q35" i="10"/>
  <c r="Q33" i="10"/>
  <c r="Q32" i="10"/>
  <c r="P76" i="10"/>
  <c r="P75" i="10"/>
  <c r="P74" i="10"/>
  <c r="P73" i="10"/>
  <c r="P68" i="10"/>
  <c r="P67" i="10"/>
  <c r="P66" i="10"/>
  <c r="P65" i="10"/>
  <c r="P64" i="10"/>
  <c r="P60" i="10"/>
  <c r="P59" i="10"/>
  <c r="P57" i="10"/>
  <c r="P51" i="10"/>
  <c r="P50" i="10"/>
  <c r="P49" i="10"/>
  <c r="P43" i="10"/>
  <c r="P42" i="10"/>
  <c r="P41" i="10"/>
  <c r="P36" i="10"/>
  <c r="P35" i="10"/>
  <c r="P34" i="10"/>
  <c r="P33" i="10"/>
  <c r="O76" i="10"/>
  <c r="O74" i="10"/>
  <c r="O73" i="10"/>
  <c r="O72" i="10"/>
  <c r="O68" i="10"/>
  <c r="O66" i="10"/>
  <c r="O65" i="10"/>
  <c r="O58" i="10"/>
  <c r="O57" i="10"/>
  <c r="O56" i="10"/>
  <c r="O52" i="10"/>
  <c r="O50" i="10"/>
  <c r="O49" i="10"/>
  <c r="O47" i="10"/>
  <c r="O42" i="10"/>
  <c r="O41" i="10"/>
  <c r="O40" i="10"/>
  <c r="O36" i="10"/>
  <c r="O34" i="10"/>
  <c r="O33" i="10"/>
  <c r="M75" i="10"/>
  <c r="M74" i="10" s="1"/>
  <c r="M73" i="10" s="1"/>
  <c r="M72" i="10" s="1"/>
  <c r="M71" i="10" s="1"/>
  <c r="M70" i="10" s="1"/>
  <c r="M69" i="10" s="1"/>
  <c r="M68" i="10" s="1"/>
  <c r="M67" i="10" s="1"/>
  <c r="M66" i="10" s="1"/>
  <c r="M65" i="10" s="1"/>
  <c r="M64" i="10" s="1"/>
  <c r="M63" i="10" s="1"/>
  <c r="M62" i="10" s="1"/>
  <c r="M61" i="10" s="1"/>
  <c r="M60" i="10" s="1"/>
  <c r="M59" i="10" s="1"/>
  <c r="M58" i="10" s="1"/>
  <c r="M57" i="10" s="1"/>
  <c r="M76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H25" i="10"/>
  <c r="I27" i="10" s="1"/>
  <c r="J30" i="3" l="1"/>
  <c r="J70" i="3"/>
  <c r="J94" i="3"/>
  <c r="J118" i="3"/>
  <c r="J134" i="3"/>
  <c r="J158" i="3"/>
  <c r="J174" i="3"/>
  <c r="J190" i="3"/>
  <c r="J206" i="3"/>
  <c r="J238" i="3"/>
  <c r="J254" i="3"/>
  <c r="J270" i="3"/>
  <c r="J278" i="3"/>
  <c r="J294" i="3"/>
  <c r="J310" i="3"/>
  <c r="J334" i="3"/>
  <c r="J374" i="3"/>
  <c r="J398" i="3"/>
  <c r="J414" i="3"/>
  <c r="J422" i="3"/>
  <c r="J438" i="3"/>
  <c r="J454" i="3"/>
  <c r="J478" i="3"/>
  <c r="J494" i="3"/>
  <c r="J510" i="3"/>
  <c r="J526" i="3"/>
  <c r="J550" i="3"/>
  <c r="J566" i="3"/>
  <c r="J574" i="3"/>
  <c r="J590" i="3"/>
  <c r="J606" i="3"/>
  <c r="J630" i="3"/>
  <c r="J646" i="3"/>
  <c r="J670" i="3"/>
  <c r="J686" i="3"/>
  <c r="J710" i="3"/>
  <c r="J726" i="3"/>
  <c r="J742" i="3"/>
  <c r="J758" i="3"/>
  <c r="J782" i="3"/>
  <c r="J798" i="3"/>
  <c r="J814" i="3"/>
  <c r="J830" i="3"/>
  <c r="J846" i="3"/>
  <c r="J862" i="3"/>
  <c r="J878" i="3"/>
  <c r="J902" i="3"/>
  <c r="J918" i="3"/>
  <c r="J944" i="3"/>
  <c r="J961" i="3"/>
  <c r="J1074" i="3"/>
  <c r="J1134" i="3"/>
  <c r="J1015" i="3"/>
  <c r="J1040" i="3"/>
  <c r="J1095" i="3"/>
  <c r="J1151" i="3"/>
  <c r="J1119" i="3"/>
  <c r="J1168" i="3"/>
  <c r="J1132" i="3"/>
  <c r="L1132" i="3" s="1"/>
  <c r="J1172" i="3"/>
  <c r="J1106" i="3"/>
  <c r="J1097" i="3"/>
  <c r="J1061" i="3"/>
  <c r="J1021" i="3"/>
  <c r="J7" i="3"/>
  <c r="J15" i="3"/>
  <c r="J23" i="3"/>
  <c r="J31" i="3"/>
  <c r="J39" i="3"/>
  <c r="J47" i="3"/>
  <c r="J55" i="3"/>
  <c r="J63" i="3"/>
  <c r="J71" i="3"/>
  <c r="J79" i="3"/>
  <c r="J87" i="3"/>
  <c r="J95" i="3"/>
  <c r="J103" i="3"/>
  <c r="J111" i="3"/>
  <c r="J119" i="3"/>
  <c r="J127" i="3"/>
  <c r="J135" i="3"/>
  <c r="J143" i="3"/>
  <c r="J151" i="3"/>
  <c r="J159" i="3"/>
  <c r="J167" i="3"/>
  <c r="J175" i="3"/>
  <c r="J183" i="3"/>
  <c r="J191" i="3"/>
  <c r="J199" i="3"/>
  <c r="J207" i="3"/>
  <c r="J215" i="3"/>
  <c r="J223" i="3"/>
  <c r="J231" i="3"/>
  <c r="J239" i="3"/>
  <c r="J247" i="3"/>
  <c r="J255" i="3"/>
  <c r="J263" i="3"/>
  <c r="J271" i="3"/>
  <c r="J279" i="3"/>
  <c r="J287" i="3"/>
  <c r="J295" i="3"/>
  <c r="J303" i="3"/>
  <c r="J311" i="3"/>
  <c r="J319" i="3"/>
  <c r="J327" i="3"/>
  <c r="J335" i="3"/>
  <c r="J343" i="3"/>
  <c r="J351" i="3"/>
  <c r="J359" i="3"/>
  <c r="J367" i="3"/>
  <c r="J375" i="3"/>
  <c r="J383" i="3"/>
  <c r="J391" i="3"/>
  <c r="J399" i="3"/>
  <c r="J407" i="3"/>
  <c r="J415" i="3"/>
  <c r="J423" i="3"/>
  <c r="J431" i="3"/>
  <c r="J439" i="3"/>
  <c r="J447" i="3"/>
  <c r="J455" i="3"/>
  <c r="J463" i="3"/>
  <c r="J471" i="3"/>
  <c r="J479" i="3"/>
  <c r="J487" i="3"/>
  <c r="J495" i="3"/>
  <c r="J503" i="3"/>
  <c r="J511" i="3"/>
  <c r="J519" i="3"/>
  <c r="J527" i="3"/>
  <c r="J535" i="3"/>
  <c r="J543" i="3"/>
  <c r="J551" i="3"/>
  <c r="J559" i="3"/>
  <c r="J567" i="3"/>
  <c r="J575" i="3"/>
  <c r="J583" i="3"/>
  <c r="J591" i="3"/>
  <c r="J599" i="3"/>
  <c r="J607" i="3"/>
  <c r="J615" i="3"/>
  <c r="J623" i="3"/>
  <c r="J631" i="3"/>
  <c r="J639" i="3"/>
  <c r="J647" i="3"/>
  <c r="J655" i="3"/>
  <c r="J663" i="3"/>
  <c r="J671" i="3"/>
  <c r="J679" i="3"/>
  <c r="J687" i="3"/>
  <c r="J695" i="3"/>
  <c r="J703" i="3"/>
  <c r="J711" i="3"/>
  <c r="J719" i="3"/>
  <c r="J727" i="3"/>
  <c r="J735" i="3"/>
  <c r="J743" i="3"/>
  <c r="J751" i="3"/>
  <c r="J759" i="3"/>
  <c r="J767" i="3"/>
  <c r="J775" i="3"/>
  <c r="J783" i="3"/>
  <c r="J791" i="3"/>
  <c r="J799" i="3"/>
  <c r="J807" i="3"/>
  <c r="J815" i="3"/>
  <c r="J823" i="3"/>
  <c r="J831" i="3"/>
  <c r="J839" i="3"/>
  <c r="J847" i="3"/>
  <c r="J855" i="3"/>
  <c r="J863" i="3"/>
  <c r="J871" i="3"/>
  <c r="J879" i="3"/>
  <c r="J887" i="3"/>
  <c r="J895" i="3"/>
  <c r="J903" i="3"/>
  <c r="J911" i="3"/>
  <c r="J919" i="3"/>
  <c r="J927" i="3"/>
  <c r="J936" i="3"/>
  <c r="J945" i="3"/>
  <c r="J954" i="3"/>
  <c r="J1087" i="3"/>
  <c r="J1012" i="3"/>
  <c r="J1033" i="3"/>
  <c r="J1173" i="3"/>
  <c r="J1018" i="3"/>
  <c r="L1018" i="3" s="1"/>
  <c r="J973" i="3"/>
  <c r="J1166" i="3"/>
  <c r="J1068" i="3"/>
  <c r="J1126" i="3"/>
  <c r="J1056" i="3"/>
  <c r="J1107" i="3"/>
  <c r="J1034" i="3"/>
  <c r="J1013" i="3"/>
  <c r="J995" i="3"/>
  <c r="J1147" i="3"/>
  <c r="J1050" i="3"/>
  <c r="J1011" i="3"/>
  <c r="J1148" i="3"/>
  <c r="J981" i="3"/>
  <c r="J1089" i="3"/>
  <c r="J1016" i="3"/>
  <c r="J986" i="3"/>
  <c r="J979" i="3"/>
  <c r="J991" i="3"/>
  <c r="J1052" i="3"/>
  <c r="J1055" i="3"/>
  <c r="J1081" i="3"/>
  <c r="J6" i="3"/>
  <c r="J54" i="3"/>
  <c r="J78" i="3"/>
  <c r="J102" i="3"/>
  <c r="J126" i="3"/>
  <c r="J150" i="3"/>
  <c r="J166" i="3"/>
  <c r="J182" i="3"/>
  <c r="J198" i="3"/>
  <c r="J214" i="3"/>
  <c r="J230" i="3"/>
  <c r="J246" i="3"/>
  <c r="J262" i="3"/>
  <c r="J286" i="3"/>
  <c r="J302" i="3"/>
  <c r="J318" i="3"/>
  <c r="J326" i="3"/>
  <c r="J350" i="3"/>
  <c r="J390" i="3"/>
  <c r="J406" i="3"/>
  <c r="J430" i="3"/>
  <c r="J446" i="3"/>
  <c r="J462" i="3"/>
  <c r="J470" i="3"/>
  <c r="J486" i="3"/>
  <c r="J502" i="3"/>
  <c r="J518" i="3"/>
  <c r="J534" i="3"/>
  <c r="J542" i="3"/>
  <c r="J558" i="3"/>
  <c r="J582" i="3"/>
  <c r="J598" i="3"/>
  <c r="J622" i="3"/>
  <c r="J638" i="3"/>
  <c r="J654" i="3"/>
  <c r="J662" i="3"/>
  <c r="J678" i="3"/>
  <c r="J694" i="3"/>
  <c r="J702" i="3"/>
  <c r="J718" i="3"/>
  <c r="J734" i="3"/>
  <c r="J750" i="3"/>
  <c r="J766" i="3"/>
  <c r="J774" i="3"/>
  <c r="J790" i="3"/>
  <c r="J806" i="3"/>
  <c r="J822" i="3"/>
  <c r="J838" i="3"/>
  <c r="J854" i="3"/>
  <c r="J870" i="3"/>
  <c r="J886" i="3"/>
  <c r="J894" i="3"/>
  <c r="J910" i="3"/>
  <c r="J926" i="3"/>
  <c r="J935" i="3"/>
  <c r="J953" i="3"/>
  <c r="J1129" i="3"/>
  <c r="J1131" i="3"/>
  <c r="J980" i="3"/>
  <c r="J1152" i="3"/>
  <c r="L1152" i="3" s="1"/>
  <c r="J1175" i="3"/>
  <c r="J1100" i="3"/>
  <c r="J1014" i="3"/>
  <c r="J1030" i="3"/>
  <c r="J1048" i="3"/>
  <c r="J993" i="3"/>
  <c r="J978" i="3"/>
  <c r="J988" i="3"/>
  <c r="J8" i="3"/>
  <c r="J16" i="3"/>
  <c r="J24" i="3"/>
  <c r="J32" i="3"/>
  <c r="J40" i="3"/>
  <c r="J48" i="3"/>
  <c r="J56" i="3"/>
  <c r="J64" i="3"/>
  <c r="J72" i="3"/>
  <c r="J80" i="3"/>
  <c r="J88" i="3"/>
  <c r="J96" i="3"/>
  <c r="J104" i="3"/>
  <c r="J112" i="3"/>
  <c r="J120" i="3"/>
  <c r="J128" i="3"/>
  <c r="J136" i="3"/>
  <c r="J144" i="3"/>
  <c r="J152" i="3"/>
  <c r="J160" i="3"/>
  <c r="J168" i="3"/>
  <c r="J176" i="3"/>
  <c r="J184" i="3"/>
  <c r="J192" i="3"/>
  <c r="J200" i="3"/>
  <c r="J208" i="3"/>
  <c r="J216" i="3"/>
  <c r="J224" i="3"/>
  <c r="J232" i="3"/>
  <c r="J240" i="3"/>
  <c r="J248" i="3"/>
  <c r="J256" i="3"/>
  <c r="J264" i="3"/>
  <c r="J272" i="3"/>
  <c r="J280" i="3"/>
  <c r="J288" i="3"/>
  <c r="J296" i="3"/>
  <c r="J304" i="3"/>
  <c r="J312" i="3"/>
  <c r="J320" i="3"/>
  <c r="J328" i="3"/>
  <c r="J336" i="3"/>
  <c r="J344" i="3"/>
  <c r="J352" i="3"/>
  <c r="J360" i="3"/>
  <c r="J368" i="3"/>
  <c r="J376" i="3"/>
  <c r="J384" i="3"/>
  <c r="J392" i="3"/>
  <c r="J400" i="3"/>
  <c r="J408" i="3"/>
  <c r="J416" i="3"/>
  <c r="J424" i="3"/>
  <c r="J432" i="3"/>
  <c r="J440" i="3"/>
  <c r="J448" i="3"/>
  <c r="J456" i="3"/>
  <c r="L456" i="3" s="1"/>
  <c r="J464" i="3"/>
  <c r="J472" i="3"/>
  <c r="J480" i="3"/>
  <c r="J488" i="3"/>
  <c r="J496" i="3"/>
  <c r="J504" i="3"/>
  <c r="J512" i="3"/>
  <c r="J520" i="3"/>
  <c r="J528" i="3"/>
  <c r="J536" i="3"/>
  <c r="J544" i="3"/>
  <c r="L544" i="3" s="1"/>
  <c r="J552" i="3"/>
  <c r="J560" i="3"/>
  <c r="J568" i="3"/>
  <c r="J576" i="3"/>
  <c r="J584" i="3"/>
  <c r="J592" i="3"/>
  <c r="J600" i="3"/>
  <c r="J608" i="3"/>
  <c r="J616" i="3"/>
  <c r="J624" i="3"/>
  <c r="J632" i="3"/>
  <c r="J640" i="3"/>
  <c r="J648" i="3"/>
  <c r="J656" i="3"/>
  <c r="J664" i="3"/>
  <c r="J672" i="3"/>
  <c r="J680" i="3"/>
  <c r="J688" i="3"/>
  <c r="J696" i="3"/>
  <c r="J704" i="3"/>
  <c r="J712" i="3"/>
  <c r="J720" i="3"/>
  <c r="J728" i="3"/>
  <c r="J736" i="3"/>
  <c r="J744" i="3"/>
  <c r="J752" i="3"/>
  <c r="J760" i="3"/>
  <c r="J768" i="3"/>
  <c r="J776" i="3"/>
  <c r="J784" i="3"/>
  <c r="J792" i="3"/>
  <c r="J800" i="3"/>
  <c r="J808" i="3"/>
  <c r="J816" i="3"/>
  <c r="J824" i="3"/>
  <c r="J832" i="3"/>
  <c r="J840" i="3"/>
  <c r="J848" i="3"/>
  <c r="J856" i="3"/>
  <c r="J864" i="3"/>
  <c r="J872" i="3"/>
  <c r="J880" i="3"/>
  <c r="J888" i="3"/>
  <c r="J896" i="3"/>
  <c r="J904" i="3"/>
  <c r="J912" i="3"/>
  <c r="J920" i="3"/>
  <c r="J928" i="3"/>
  <c r="J937" i="3"/>
  <c r="J947" i="3"/>
  <c r="J955" i="3"/>
  <c r="J1083" i="3"/>
  <c r="J1159" i="3"/>
  <c r="J1070" i="3"/>
  <c r="J965" i="3"/>
  <c r="J1044" i="3"/>
  <c r="J1002" i="3"/>
  <c r="J1111" i="3"/>
  <c r="J1085" i="3"/>
  <c r="J1045" i="3"/>
  <c r="J1049" i="3"/>
  <c r="J999" i="3"/>
  <c r="J1066" i="3"/>
  <c r="J1086" i="3"/>
  <c r="J1121" i="3"/>
  <c r="J1025" i="3"/>
  <c r="J1120" i="3"/>
  <c r="J1161" i="3"/>
  <c r="J1024" i="3"/>
  <c r="J1145" i="3"/>
  <c r="J1082" i="3"/>
  <c r="J1096" i="3"/>
  <c r="J1136" i="3"/>
  <c r="J1158" i="3"/>
  <c r="J964" i="3"/>
  <c r="J1144" i="3"/>
  <c r="J1046" i="3"/>
  <c r="J1125" i="3"/>
  <c r="J22" i="3"/>
  <c r="J62" i="3"/>
  <c r="J86" i="3"/>
  <c r="J110" i="3"/>
  <c r="J142" i="3"/>
  <c r="J222" i="3"/>
  <c r="J614" i="3"/>
  <c r="J9" i="3"/>
  <c r="J17" i="3"/>
  <c r="J25" i="3"/>
  <c r="J33" i="3"/>
  <c r="J41" i="3"/>
  <c r="J49" i="3"/>
  <c r="J57" i="3"/>
  <c r="J65" i="3"/>
  <c r="J73" i="3"/>
  <c r="J81" i="3"/>
  <c r="J89" i="3"/>
  <c r="J97" i="3"/>
  <c r="J105" i="3"/>
  <c r="J113" i="3"/>
  <c r="J121" i="3"/>
  <c r="J129" i="3"/>
  <c r="J137" i="3"/>
  <c r="J145" i="3"/>
  <c r="J153" i="3"/>
  <c r="J161" i="3"/>
  <c r="J169" i="3"/>
  <c r="J177" i="3"/>
  <c r="J185" i="3"/>
  <c r="J193" i="3"/>
  <c r="J201" i="3"/>
  <c r="J209" i="3"/>
  <c r="J217" i="3"/>
  <c r="J225" i="3"/>
  <c r="J233" i="3"/>
  <c r="J241" i="3"/>
  <c r="J249" i="3"/>
  <c r="J257" i="3"/>
  <c r="J265" i="3"/>
  <c r="J273" i="3"/>
  <c r="J281" i="3"/>
  <c r="J289" i="3"/>
  <c r="J297" i="3"/>
  <c r="J305" i="3"/>
  <c r="J313" i="3"/>
  <c r="J321" i="3"/>
  <c r="J329" i="3"/>
  <c r="J337" i="3"/>
  <c r="J345" i="3"/>
  <c r="J353" i="3"/>
  <c r="J361" i="3"/>
  <c r="J369" i="3"/>
  <c r="J377" i="3"/>
  <c r="J385" i="3"/>
  <c r="J393" i="3"/>
  <c r="J401" i="3"/>
  <c r="J409" i="3"/>
  <c r="J417" i="3"/>
  <c r="J425" i="3"/>
  <c r="J433" i="3"/>
  <c r="J441" i="3"/>
  <c r="J449" i="3"/>
  <c r="J457" i="3"/>
  <c r="L457" i="3" s="1"/>
  <c r="J465" i="3"/>
  <c r="J473" i="3"/>
  <c r="J481" i="3"/>
  <c r="J489" i="3"/>
  <c r="J497" i="3"/>
  <c r="J505" i="3"/>
  <c r="J513" i="3"/>
  <c r="J521" i="3"/>
  <c r="J529" i="3"/>
  <c r="J537" i="3"/>
  <c r="J545" i="3"/>
  <c r="L545" i="3" s="1"/>
  <c r="J553" i="3"/>
  <c r="J561" i="3"/>
  <c r="J569" i="3"/>
  <c r="J577" i="3"/>
  <c r="J585" i="3"/>
  <c r="J593" i="3"/>
  <c r="J601" i="3"/>
  <c r="J609" i="3"/>
  <c r="J617" i="3"/>
  <c r="J625" i="3"/>
  <c r="J633" i="3"/>
  <c r="J641" i="3"/>
  <c r="J649" i="3"/>
  <c r="J657" i="3"/>
  <c r="J665" i="3"/>
  <c r="J673" i="3"/>
  <c r="J681" i="3"/>
  <c r="J689" i="3"/>
  <c r="J697" i="3"/>
  <c r="J705" i="3"/>
  <c r="J713" i="3"/>
  <c r="J721" i="3"/>
  <c r="J729" i="3"/>
  <c r="J737" i="3"/>
  <c r="J745" i="3"/>
  <c r="J753" i="3"/>
  <c r="J761" i="3"/>
  <c r="J769" i="3"/>
  <c r="J777" i="3"/>
  <c r="J785" i="3"/>
  <c r="J793" i="3"/>
  <c r="J801" i="3"/>
  <c r="J809" i="3"/>
  <c r="J817" i="3"/>
  <c r="J825" i="3"/>
  <c r="J833" i="3"/>
  <c r="J841" i="3"/>
  <c r="J849" i="3"/>
  <c r="J857" i="3"/>
  <c r="J865" i="3"/>
  <c r="J873" i="3"/>
  <c r="J881" i="3"/>
  <c r="J889" i="3"/>
  <c r="J897" i="3"/>
  <c r="J905" i="3"/>
  <c r="J913" i="3"/>
  <c r="J921" i="3"/>
  <c r="J929" i="3"/>
  <c r="J938" i="3"/>
  <c r="J948" i="3"/>
  <c r="J956" i="3"/>
  <c r="J1047" i="3"/>
  <c r="J1149" i="3"/>
  <c r="J1105" i="3"/>
  <c r="J1023" i="3"/>
  <c r="J974" i="3"/>
  <c r="J1102" i="3"/>
  <c r="J1162" i="3"/>
  <c r="J1160" i="3"/>
  <c r="J969" i="3"/>
  <c r="J1039" i="3"/>
  <c r="J1060" i="3"/>
  <c r="J1075" i="3"/>
  <c r="J1028" i="3"/>
  <c r="J1063" i="3"/>
  <c r="J968" i="3"/>
  <c r="J1031" i="3"/>
  <c r="J1062" i="3"/>
  <c r="J1140" i="3"/>
  <c r="J971" i="3"/>
  <c r="J998" i="3"/>
  <c r="J1010" i="3"/>
  <c r="J989" i="3"/>
  <c r="J1103" i="3"/>
  <c r="J985" i="3"/>
  <c r="J996" i="3"/>
  <c r="J1036" i="3"/>
  <c r="J1150" i="3"/>
  <c r="J14" i="3"/>
  <c r="J342" i="3"/>
  <c r="J18" i="3"/>
  <c r="J42" i="3"/>
  <c r="J66" i="3"/>
  <c r="J98" i="3"/>
  <c r="J122" i="3"/>
  <c r="J138" i="3"/>
  <c r="J162" i="3"/>
  <c r="J178" i="3"/>
  <c r="J194" i="3"/>
  <c r="J210" i="3"/>
  <c r="J226" i="3"/>
  <c r="J242" i="3"/>
  <c r="J266" i="3"/>
  <c r="J282" i="3"/>
  <c r="J298" i="3"/>
  <c r="J314" i="3"/>
  <c r="J322" i="3"/>
  <c r="J330" i="3"/>
  <c r="J338" i="3"/>
  <c r="J354" i="3"/>
  <c r="J362" i="3"/>
  <c r="J370" i="3"/>
  <c r="J378" i="3"/>
  <c r="J386" i="3"/>
  <c r="J394" i="3"/>
  <c r="J402" i="3"/>
  <c r="J410" i="3"/>
  <c r="J418" i="3"/>
  <c r="J426" i="3"/>
  <c r="J434" i="3"/>
  <c r="J442" i="3"/>
  <c r="J450" i="3"/>
  <c r="J458" i="3"/>
  <c r="J466" i="3"/>
  <c r="J474" i="3"/>
  <c r="J482" i="3"/>
  <c r="J490" i="3"/>
  <c r="J498" i="3"/>
  <c r="J506" i="3"/>
  <c r="J514" i="3"/>
  <c r="J522" i="3"/>
  <c r="L522" i="3" s="1"/>
  <c r="J530" i="3"/>
  <c r="J538" i="3"/>
  <c r="J546" i="3"/>
  <c r="J554" i="3"/>
  <c r="J562" i="3"/>
  <c r="J570" i="3"/>
  <c r="J578" i="3"/>
  <c r="J586" i="3"/>
  <c r="J594" i="3"/>
  <c r="J602" i="3"/>
  <c r="J610" i="3"/>
  <c r="J626" i="3"/>
  <c r="J634" i="3"/>
  <c r="J642" i="3"/>
  <c r="J650" i="3"/>
  <c r="J658" i="3"/>
  <c r="J666" i="3"/>
  <c r="J674" i="3"/>
  <c r="J682" i="3"/>
  <c r="J690" i="3"/>
  <c r="J698" i="3"/>
  <c r="J706" i="3"/>
  <c r="J714" i="3"/>
  <c r="J722" i="3"/>
  <c r="J730" i="3"/>
  <c r="J738" i="3"/>
  <c r="J746" i="3"/>
  <c r="J754" i="3"/>
  <c r="J762" i="3"/>
  <c r="J770" i="3"/>
  <c r="J778" i="3"/>
  <c r="J786" i="3"/>
  <c r="J794" i="3"/>
  <c r="J802" i="3"/>
  <c r="J810" i="3"/>
  <c r="J818" i="3"/>
  <c r="J826" i="3"/>
  <c r="J834" i="3"/>
  <c r="J842" i="3"/>
  <c r="J850" i="3"/>
  <c r="J858" i="3"/>
  <c r="J866" i="3"/>
  <c r="J874" i="3"/>
  <c r="J882" i="3"/>
  <c r="J890" i="3"/>
  <c r="J898" i="3"/>
  <c r="J906" i="3"/>
  <c r="J914" i="3"/>
  <c r="J922" i="3"/>
  <c r="J930" i="3"/>
  <c r="J939" i="3"/>
  <c r="J949" i="3"/>
  <c r="J957" i="3"/>
  <c r="J1123" i="3"/>
  <c r="J987" i="3"/>
  <c r="J1065" i="3"/>
  <c r="J1088" i="3"/>
  <c r="J1000" i="3"/>
  <c r="J1130" i="3"/>
  <c r="J1176" i="3"/>
  <c r="J1165" i="3"/>
  <c r="J1167" i="3"/>
  <c r="J1073" i="3"/>
  <c r="J1110" i="3"/>
  <c r="J1093" i="3"/>
  <c r="J1143" i="3"/>
  <c r="J1108" i="3"/>
  <c r="J1170" i="3"/>
  <c r="J1139" i="3"/>
  <c r="J1041" i="3"/>
  <c r="J1032" i="3"/>
  <c r="J1169" i="3"/>
  <c r="J1113" i="3"/>
  <c r="J1090" i="3"/>
  <c r="J1133" i="3"/>
  <c r="J1069" i="3"/>
  <c r="J1020" i="3"/>
  <c r="J1137" i="3"/>
  <c r="J1128" i="3"/>
  <c r="J1174" i="3"/>
  <c r="J46" i="3"/>
  <c r="J358" i="3"/>
  <c r="J2" i="3"/>
  <c r="J10" i="3"/>
  <c r="J26" i="3"/>
  <c r="J34" i="3"/>
  <c r="J50" i="3"/>
  <c r="J58" i="3"/>
  <c r="J74" i="3"/>
  <c r="J82" i="3"/>
  <c r="J90" i="3"/>
  <c r="J106" i="3"/>
  <c r="J114" i="3"/>
  <c r="J130" i="3"/>
  <c r="J146" i="3"/>
  <c r="J154" i="3"/>
  <c r="J170" i="3"/>
  <c r="J186" i="3"/>
  <c r="J202" i="3"/>
  <c r="J218" i="3"/>
  <c r="J234" i="3"/>
  <c r="J250" i="3"/>
  <c r="J258" i="3"/>
  <c r="J274" i="3"/>
  <c r="J290" i="3"/>
  <c r="J306" i="3"/>
  <c r="J346" i="3"/>
  <c r="J618" i="3"/>
  <c r="J3" i="3"/>
  <c r="J11" i="3"/>
  <c r="J19" i="3"/>
  <c r="J27" i="3"/>
  <c r="J35" i="3"/>
  <c r="J43" i="3"/>
  <c r="J51" i="3"/>
  <c r="J59" i="3"/>
  <c r="J67" i="3"/>
  <c r="J75" i="3"/>
  <c r="J83" i="3"/>
  <c r="J91" i="3"/>
  <c r="J99" i="3"/>
  <c r="J107" i="3"/>
  <c r="J115" i="3"/>
  <c r="J123" i="3"/>
  <c r="J131" i="3"/>
  <c r="J139" i="3"/>
  <c r="J147" i="3"/>
  <c r="J155" i="3"/>
  <c r="J163" i="3"/>
  <c r="L163" i="3" s="1"/>
  <c r="J171" i="3"/>
  <c r="J179" i="3"/>
  <c r="J187" i="3"/>
  <c r="J195" i="3"/>
  <c r="J203" i="3"/>
  <c r="J211" i="3"/>
  <c r="J219" i="3"/>
  <c r="J227" i="3"/>
  <c r="J235" i="3"/>
  <c r="J243" i="3"/>
  <c r="J251" i="3"/>
  <c r="J259" i="3"/>
  <c r="J267" i="3"/>
  <c r="J275" i="3"/>
  <c r="J283" i="3"/>
  <c r="J291" i="3"/>
  <c r="J299" i="3"/>
  <c r="J307" i="3"/>
  <c r="J315" i="3"/>
  <c r="J323" i="3"/>
  <c r="J331" i="3"/>
  <c r="J339" i="3"/>
  <c r="J347" i="3"/>
  <c r="J355" i="3"/>
  <c r="J363" i="3"/>
  <c r="J371" i="3"/>
  <c r="J379" i="3"/>
  <c r="J387" i="3"/>
  <c r="J395" i="3"/>
  <c r="J403" i="3"/>
  <c r="J411" i="3"/>
  <c r="J419" i="3"/>
  <c r="J427" i="3"/>
  <c r="J435" i="3"/>
  <c r="J443" i="3"/>
  <c r="J451" i="3"/>
  <c r="J459" i="3"/>
  <c r="J467" i="3"/>
  <c r="J475" i="3"/>
  <c r="J483" i="3"/>
  <c r="J491" i="3"/>
  <c r="J499" i="3"/>
  <c r="J507" i="3"/>
  <c r="J515" i="3"/>
  <c r="J523" i="3"/>
  <c r="L523" i="3" s="1"/>
  <c r="J531" i="3"/>
  <c r="J539" i="3"/>
  <c r="J547" i="3"/>
  <c r="J555" i="3"/>
  <c r="J563" i="3"/>
  <c r="J571" i="3"/>
  <c r="J579" i="3"/>
  <c r="J587" i="3"/>
  <c r="J595" i="3"/>
  <c r="J603" i="3"/>
  <c r="J611" i="3"/>
  <c r="J619" i="3"/>
  <c r="J627" i="3"/>
  <c r="J635" i="3"/>
  <c r="J643" i="3"/>
  <c r="J651" i="3"/>
  <c r="J659" i="3"/>
  <c r="J667" i="3"/>
  <c r="J675" i="3"/>
  <c r="J683" i="3"/>
  <c r="J691" i="3"/>
  <c r="J699" i="3"/>
  <c r="J707" i="3"/>
  <c r="J715" i="3"/>
  <c r="J723" i="3"/>
  <c r="J731" i="3"/>
  <c r="J739" i="3"/>
  <c r="J747" i="3"/>
  <c r="J755" i="3"/>
  <c r="J763" i="3"/>
  <c r="J771" i="3"/>
  <c r="J779" i="3"/>
  <c r="J787" i="3"/>
  <c r="J795" i="3"/>
  <c r="J803" i="3"/>
  <c r="J811" i="3"/>
  <c r="J819" i="3"/>
  <c r="J827" i="3"/>
  <c r="J835" i="3"/>
  <c r="J843" i="3"/>
  <c r="J851" i="3"/>
  <c r="J859" i="3"/>
  <c r="J867" i="3"/>
  <c r="J875" i="3"/>
  <c r="J883" i="3"/>
  <c r="J891" i="3"/>
  <c r="J899" i="3"/>
  <c r="J907" i="3"/>
  <c r="J915" i="3"/>
  <c r="J923" i="3"/>
  <c r="J931" i="3"/>
  <c r="J940" i="3"/>
  <c r="J950" i="3"/>
  <c r="J958" i="3"/>
  <c r="J1007" i="3"/>
  <c r="J1091" i="3"/>
  <c r="J1004" i="3"/>
  <c r="J1118" i="3"/>
  <c r="J972" i="3"/>
  <c r="J1127" i="3"/>
  <c r="J1115" i="3"/>
  <c r="J1112" i="3"/>
  <c r="J1116" i="3"/>
  <c r="J975" i="3"/>
  <c r="J982" i="3"/>
  <c r="J1005" i="3"/>
  <c r="J1022" i="3"/>
  <c r="J1154" i="3"/>
  <c r="J1037" i="3"/>
  <c r="J1064" i="3"/>
  <c r="J997" i="3"/>
  <c r="J1084" i="3"/>
  <c r="J1153" i="3"/>
  <c r="J1001" i="3"/>
  <c r="J984" i="3"/>
  <c r="J976" i="3"/>
  <c r="J994" i="3"/>
  <c r="J1079" i="3"/>
  <c r="J1042" i="3"/>
  <c r="J1026" i="3"/>
  <c r="J1157" i="3"/>
  <c r="J366" i="3"/>
  <c r="J4" i="3"/>
  <c r="J20" i="3"/>
  <c r="J28" i="3"/>
  <c r="J36" i="3"/>
  <c r="J44" i="3"/>
  <c r="J52" i="3"/>
  <c r="J60" i="3"/>
  <c r="J68" i="3"/>
  <c r="J76" i="3"/>
  <c r="J84" i="3"/>
  <c r="J92" i="3"/>
  <c r="J100" i="3"/>
  <c r="J108" i="3"/>
  <c r="J116" i="3"/>
  <c r="J124" i="3"/>
  <c r="J132" i="3"/>
  <c r="J140" i="3"/>
  <c r="J148" i="3"/>
  <c r="J156" i="3"/>
  <c r="J164" i="3"/>
  <c r="J172" i="3"/>
  <c r="J180" i="3"/>
  <c r="J188" i="3"/>
  <c r="J196" i="3"/>
  <c r="J204" i="3"/>
  <c r="J212" i="3"/>
  <c r="J220" i="3"/>
  <c r="J228" i="3"/>
  <c r="J236" i="3"/>
  <c r="J244" i="3"/>
  <c r="J252" i="3"/>
  <c r="J260" i="3"/>
  <c r="J268" i="3"/>
  <c r="J276" i="3"/>
  <c r="J284" i="3"/>
  <c r="J292" i="3"/>
  <c r="J300" i="3"/>
  <c r="J308" i="3"/>
  <c r="J316" i="3"/>
  <c r="J324" i="3"/>
  <c r="J332" i="3"/>
  <c r="J340" i="3"/>
  <c r="J348" i="3"/>
  <c r="J356" i="3"/>
  <c r="J364" i="3"/>
  <c r="J372" i="3"/>
  <c r="J380" i="3"/>
  <c r="J388" i="3"/>
  <c r="J396" i="3"/>
  <c r="J404" i="3"/>
  <c r="J412" i="3"/>
  <c r="J420" i="3"/>
  <c r="J428" i="3"/>
  <c r="J436" i="3"/>
  <c r="J444" i="3"/>
  <c r="J452" i="3"/>
  <c r="J460" i="3"/>
  <c r="J468" i="3"/>
  <c r="J476" i="3"/>
  <c r="J484" i="3"/>
  <c r="J492" i="3"/>
  <c r="L492" i="3" s="1"/>
  <c r="J500" i="3"/>
  <c r="J508" i="3"/>
  <c r="J516" i="3"/>
  <c r="J524" i="3"/>
  <c r="J532" i="3"/>
  <c r="L532" i="3" s="1"/>
  <c r="J540" i="3"/>
  <c r="J548" i="3"/>
  <c r="J556" i="3"/>
  <c r="J564" i="3"/>
  <c r="J572" i="3"/>
  <c r="J580" i="3"/>
  <c r="J588" i="3"/>
  <c r="J596" i="3"/>
  <c r="J604" i="3"/>
  <c r="J612" i="3"/>
  <c r="J620" i="3"/>
  <c r="J628" i="3"/>
  <c r="J636" i="3"/>
  <c r="J644" i="3"/>
  <c r="J652" i="3"/>
  <c r="J660" i="3"/>
  <c r="J668" i="3"/>
  <c r="J676" i="3"/>
  <c r="J684" i="3"/>
  <c r="J692" i="3"/>
  <c r="J700" i="3"/>
  <c r="J708" i="3"/>
  <c r="J716" i="3"/>
  <c r="J724" i="3"/>
  <c r="J732" i="3"/>
  <c r="J740" i="3"/>
  <c r="J748" i="3"/>
  <c r="J756" i="3"/>
  <c r="J764" i="3"/>
  <c r="J772" i="3"/>
  <c r="J780" i="3"/>
  <c r="J788" i="3"/>
  <c r="J796" i="3"/>
  <c r="J804" i="3"/>
  <c r="J812" i="3"/>
  <c r="J820" i="3"/>
  <c r="J828" i="3"/>
  <c r="J836" i="3"/>
  <c r="J844" i="3"/>
  <c r="J852" i="3"/>
  <c r="J860" i="3"/>
  <c r="J868" i="3"/>
  <c r="J876" i="3"/>
  <c r="J884" i="3"/>
  <c r="J892" i="3"/>
  <c r="J900" i="3"/>
  <c r="J908" i="3"/>
  <c r="J916" i="3"/>
  <c r="J924" i="3"/>
  <c r="J932" i="3"/>
  <c r="J942" i="3"/>
  <c r="J951" i="3"/>
  <c r="J959" i="3"/>
  <c r="J1101" i="3"/>
  <c r="J1078" i="3"/>
  <c r="J1094" i="3"/>
  <c r="J1053" i="3"/>
  <c r="J977" i="3"/>
  <c r="J1071" i="3"/>
  <c r="J1099" i="3"/>
  <c r="J1164" i="3"/>
  <c r="J1058" i="3"/>
  <c r="J1163" i="3"/>
  <c r="J1141" i="3"/>
  <c r="J1098" i="3"/>
  <c r="J1077" i="3"/>
  <c r="J983" i="3"/>
  <c r="J1080" i="3"/>
  <c r="J1109" i="3"/>
  <c r="J1117" i="3"/>
  <c r="J1027" i="3"/>
  <c r="J1017" i="3"/>
  <c r="J1114" i="3"/>
  <c r="J1146" i="3"/>
  <c r="J1155" i="3"/>
  <c r="J1124" i="3"/>
  <c r="J1076" i="3"/>
  <c r="J1135" i="3"/>
  <c r="J1029" i="3"/>
  <c r="J1171" i="3"/>
  <c r="J38" i="3"/>
  <c r="J382" i="3"/>
  <c r="J12" i="3"/>
  <c r="J5" i="3"/>
  <c r="J13" i="3"/>
  <c r="J21" i="3"/>
  <c r="J29" i="3"/>
  <c r="J37" i="3"/>
  <c r="J45" i="3"/>
  <c r="J53" i="3"/>
  <c r="J61" i="3"/>
  <c r="J69" i="3"/>
  <c r="J77" i="3"/>
  <c r="J85" i="3"/>
  <c r="J93" i="3"/>
  <c r="J101" i="3"/>
  <c r="J109" i="3"/>
  <c r="J117" i="3"/>
  <c r="J125" i="3"/>
  <c r="J133" i="3"/>
  <c r="J141" i="3"/>
  <c r="J149" i="3"/>
  <c r="J157" i="3"/>
  <c r="J165" i="3"/>
  <c r="J173" i="3"/>
  <c r="J181" i="3"/>
  <c r="J189" i="3"/>
  <c r="J197" i="3"/>
  <c r="J205" i="3"/>
  <c r="J213" i="3"/>
  <c r="J221" i="3"/>
  <c r="J229" i="3"/>
  <c r="J237" i="3"/>
  <c r="J245" i="3"/>
  <c r="J253" i="3"/>
  <c r="J261" i="3"/>
  <c r="J269" i="3"/>
  <c r="J277" i="3"/>
  <c r="J285" i="3"/>
  <c r="J293" i="3"/>
  <c r="J301" i="3"/>
  <c r="J309" i="3"/>
  <c r="J317" i="3"/>
  <c r="J325" i="3"/>
  <c r="J333" i="3"/>
  <c r="J341" i="3"/>
  <c r="J349" i="3"/>
  <c r="J357" i="3"/>
  <c r="J365" i="3"/>
  <c r="J373" i="3"/>
  <c r="J381" i="3"/>
  <c r="J389" i="3"/>
  <c r="J397" i="3"/>
  <c r="J405" i="3"/>
  <c r="J413" i="3"/>
  <c r="J421" i="3"/>
  <c r="J429" i="3"/>
  <c r="J437" i="3"/>
  <c r="J445" i="3"/>
  <c r="J453" i="3"/>
  <c r="J461" i="3"/>
  <c r="J469" i="3"/>
  <c r="J477" i="3"/>
  <c r="J485" i="3"/>
  <c r="J493" i="3"/>
  <c r="L493" i="3" s="1"/>
  <c r="J501" i="3"/>
  <c r="J509" i="3"/>
  <c r="J517" i="3"/>
  <c r="J525" i="3"/>
  <c r="J533" i="3"/>
  <c r="L533" i="3" s="1"/>
  <c r="J541" i="3"/>
  <c r="J549" i="3"/>
  <c r="J557" i="3"/>
  <c r="J565" i="3"/>
  <c r="J573" i="3"/>
  <c r="J581" i="3"/>
  <c r="J589" i="3"/>
  <c r="J597" i="3"/>
  <c r="J605" i="3"/>
  <c r="J613" i="3"/>
  <c r="J621" i="3"/>
  <c r="J629" i="3"/>
  <c r="J637" i="3"/>
  <c r="J645" i="3"/>
  <c r="J653" i="3"/>
  <c r="J661" i="3"/>
  <c r="J669" i="3"/>
  <c r="J677" i="3"/>
  <c r="J685" i="3"/>
  <c r="J693" i="3"/>
  <c r="J701" i="3"/>
  <c r="J709" i="3"/>
  <c r="J717" i="3"/>
  <c r="J725" i="3"/>
  <c r="J733" i="3"/>
  <c r="J741" i="3"/>
  <c r="J749" i="3"/>
  <c r="J757" i="3"/>
  <c r="J765" i="3"/>
  <c r="J773" i="3"/>
  <c r="J781" i="3"/>
  <c r="J789" i="3"/>
  <c r="J797" i="3"/>
  <c r="J805" i="3"/>
  <c r="J813" i="3"/>
  <c r="J821" i="3"/>
  <c r="J829" i="3"/>
  <c r="J837" i="3"/>
  <c r="J845" i="3"/>
  <c r="J853" i="3"/>
  <c r="J861" i="3"/>
  <c r="J869" i="3"/>
  <c r="J877" i="3"/>
  <c r="J885" i="3"/>
  <c r="J893" i="3"/>
  <c r="J901" i="3"/>
  <c r="J909" i="3"/>
  <c r="J917" i="3"/>
  <c r="J925" i="3"/>
  <c r="J934" i="3"/>
  <c r="J943" i="3"/>
  <c r="J952" i="3"/>
  <c r="J960" i="3"/>
  <c r="J992" i="3"/>
  <c r="J1092" i="3"/>
  <c r="J990" i="3"/>
  <c r="J1035" i="3"/>
  <c r="J962" i="3"/>
  <c r="J1057" i="3"/>
  <c r="J1043" i="3"/>
  <c r="J1059" i="3"/>
  <c r="J1009" i="3"/>
  <c r="J1019" i="3"/>
  <c r="J963" i="3"/>
  <c r="J1051" i="3"/>
  <c r="J1003" i="3"/>
  <c r="J970" i="3"/>
  <c r="J1156" i="3"/>
  <c r="J1038" i="3"/>
  <c r="L1038" i="3" s="1"/>
  <c r="J1072" i="3"/>
  <c r="J967" i="3"/>
  <c r="J1054" i="3"/>
  <c r="J1008" i="3"/>
  <c r="J1138" i="3"/>
  <c r="J1006" i="3"/>
  <c r="J966" i="3"/>
  <c r="J1067" i="3"/>
  <c r="J1122" i="3"/>
  <c r="J1104" i="3"/>
  <c r="A4" i="28"/>
  <c r="Q60" i="10"/>
  <c r="Q44" i="10"/>
  <c r="Q28" i="10"/>
  <c r="O44" i="10"/>
  <c r="O28" i="10"/>
  <c r="P52" i="10"/>
  <c r="P40" i="10"/>
  <c r="O31" i="10"/>
  <c r="P56" i="10"/>
  <c r="Q38" i="10"/>
  <c r="O48" i="10"/>
  <c r="Q39" i="10"/>
  <c r="P32" i="10"/>
  <c r="P48" i="10"/>
  <c r="P72" i="10"/>
  <c r="Q55" i="10"/>
  <c r="Q70" i="10"/>
  <c r="Q71" i="10"/>
  <c r="Q46" i="10"/>
  <c r="Q54" i="10"/>
  <c r="O30" i="10"/>
  <c r="O62" i="10"/>
  <c r="O63" i="10"/>
  <c r="P77" i="10"/>
  <c r="R77" i="10" s="1"/>
  <c r="O77" i="10"/>
  <c r="P29" i="10"/>
  <c r="P37" i="10"/>
  <c r="P45" i="10"/>
  <c r="P53" i="10"/>
  <c r="P61" i="10"/>
  <c r="P69" i="10"/>
  <c r="P30" i="10"/>
  <c r="P38" i="10"/>
  <c r="P46" i="10"/>
  <c r="P54" i="10"/>
  <c r="P62" i="10"/>
  <c r="P70" i="10"/>
  <c r="Q29" i="10"/>
  <c r="Q37" i="10"/>
  <c r="Q45" i="10"/>
  <c r="Q53" i="10"/>
  <c r="Q61" i="10"/>
  <c r="Q69" i="10"/>
  <c r="P31" i="10"/>
  <c r="P39" i="10"/>
  <c r="P47" i="10"/>
  <c r="P55" i="10"/>
  <c r="P63" i="10"/>
  <c r="P71" i="10"/>
  <c r="M56" i="10"/>
  <c r="R76" i="10"/>
  <c r="A5" i="28" l="1"/>
  <c r="M55" i="10"/>
  <c r="R56" i="10"/>
  <c r="R57" i="10"/>
  <c r="A6" i="28" l="1"/>
  <c r="M54" i="10"/>
  <c r="R55" i="10"/>
  <c r="R75" i="10"/>
  <c r="A7" i="28" l="1"/>
  <c r="M53" i="10"/>
  <c r="R54" i="10"/>
  <c r="R74" i="10"/>
  <c r="AF1171" i="3"/>
  <c r="AE1171" i="3"/>
  <c r="AD1171" i="3"/>
  <c r="AC1171" i="3"/>
  <c r="AB1171" i="3"/>
  <c r="AF1157" i="3"/>
  <c r="AE1157" i="3"/>
  <c r="AD1157" i="3"/>
  <c r="AC1157" i="3"/>
  <c r="AB1157" i="3"/>
  <c r="AD1174" i="3"/>
  <c r="AF1174" i="3" s="1"/>
  <c r="AC1174" i="3"/>
  <c r="AE1174" i="3" s="1"/>
  <c r="AB1174" i="3"/>
  <c r="AF1150" i="3"/>
  <c r="AE1150" i="3"/>
  <c r="AD1150" i="3"/>
  <c r="AC1150" i="3"/>
  <c r="AB1150" i="3"/>
  <c r="AF1081" i="3"/>
  <c r="AE1081" i="3"/>
  <c r="AD1081" i="3"/>
  <c r="AC1081" i="3"/>
  <c r="AB1081" i="3"/>
  <c r="AF1021" i="3"/>
  <c r="AE1021" i="3"/>
  <c r="AD1021" i="3"/>
  <c r="AC1021" i="3"/>
  <c r="AB1021" i="3"/>
  <c r="AF1104" i="3"/>
  <c r="AE1104" i="3"/>
  <c r="AD1104" i="3"/>
  <c r="AC1104" i="3"/>
  <c r="AB1104" i="3"/>
  <c r="AF1125" i="3"/>
  <c r="AE1125" i="3"/>
  <c r="AD1125" i="3"/>
  <c r="AC1125" i="3"/>
  <c r="AB1125" i="3"/>
  <c r="AF1036" i="3"/>
  <c r="AE1036" i="3"/>
  <c r="AD1036" i="3"/>
  <c r="AC1036" i="3"/>
  <c r="AB1036" i="3"/>
  <c r="AF1029" i="3"/>
  <c r="AE1029" i="3"/>
  <c r="AD1029" i="3"/>
  <c r="AC1029" i="3"/>
  <c r="AB1029" i="3"/>
  <c r="AF1128" i="3"/>
  <c r="AE1128" i="3"/>
  <c r="AD1128" i="3"/>
  <c r="AC1128" i="3"/>
  <c r="AB1128" i="3"/>
  <c r="AF1046" i="3"/>
  <c r="AE1046" i="3"/>
  <c r="AD1046" i="3"/>
  <c r="AC1046" i="3"/>
  <c r="AB1046" i="3"/>
  <c r="AF1026" i="3"/>
  <c r="AE1026" i="3"/>
  <c r="AD1026" i="3"/>
  <c r="AC1026" i="3"/>
  <c r="AB1026" i="3"/>
  <c r="AF1055" i="3"/>
  <c r="AE1055" i="3"/>
  <c r="AD1055" i="3"/>
  <c r="AC1055" i="3"/>
  <c r="AB1055" i="3"/>
  <c r="AF1122" i="3"/>
  <c r="AE1122" i="3"/>
  <c r="AD1122" i="3"/>
  <c r="AC1122" i="3"/>
  <c r="AB1122" i="3"/>
  <c r="AF988" i="3"/>
  <c r="AE988" i="3"/>
  <c r="AD988" i="3"/>
  <c r="AC988" i="3"/>
  <c r="AB988" i="3"/>
  <c r="AF1042" i="3"/>
  <c r="AE1042" i="3"/>
  <c r="AD1042" i="3"/>
  <c r="AC1042" i="3"/>
  <c r="AB1042" i="3"/>
  <c r="AF1137" i="3"/>
  <c r="AE1137" i="3"/>
  <c r="AD1137" i="3"/>
  <c r="AC1137" i="3"/>
  <c r="AB1137" i="3"/>
  <c r="AF1144" i="3"/>
  <c r="AE1144" i="3"/>
  <c r="AD1144" i="3"/>
  <c r="AC1144" i="3"/>
  <c r="AB1144" i="3"/>
  <c r="AF1135" i="3"/>
  <c r="AE1135" i="3"/>
  <c r="AD1135" i="3"/>
  <c r="AC1135" i="3"/>
  <c r="AB1135" i="3"/>
  <c r="AF996" i="3"/>
  <c r="AE996" i="3"/>
  <c r="AD996" i="3"/>
  <c r="AC996" i="3"/>
  <c r="AB996" i="3"/>
  <c r="AF1052" i="3"/>
  <c r="AE1052" i="3"/>
  <c r="AD1052" i="3"/>
  <c r="AC1052" i="3"/>
  <c r="AB1052" i="3"/>
  <c r="AF1061" i="3"/>
  <c r="AE1061" i="3"/>
  <c r="AD1061" i="3"/>
  <c r="AC1061" i="3"/>
  <c r="AB1061" i="3"/>
  <c r="AF1076" i="3"/>
  <c r="AE1076" i="3"/>
  <c r="AD1076" i="3"/>
  <c r="AC1076" i="3"/>
  <c r="AB1076" i="3"/>
  <c r="AF1067" i="3"/>
  <c r="AE1067" i="3"/>
  <c r="AD1067" i="3"/>
  <c r="AC1067" i="3"/>
  <c r="AB1067" i="3"/>
  <c r="AF991" i="3"/>
  <c r="AE991" i="3"/>
  <c r="AD991" i="3"/>
  <c r="AC991" i="3"/>
  <c r="AB991" i="3"/>
  <c r="AF1079" i="3"/>
  <c r="AE1079" i="3"/>
  <c r="AD1079" i="3"/>
  <c r="AC1079" i="3"/>
  <c r="AB1079" i="3"/>
  <c r="AF1020" i="3"/>
  <c r="AE1020" i="3"/>
  <c r="AD1020" i="3"/>
  <c r="AC1020" i="3"/>
  <c r="AB1020" i="3"/>
  <c r="AF985" i="3"/>
  <c r="AE985" i="3"/>
  <c r="AD985" i="3"/>
  <c r="AC985" i="3"/>
  <c r="AB985" i="3"/>
  <c r="AD964" i="3"/>
  <c r="AF964" i="3" s="1"/>
  <c r="AC964" i="3"/>
  <c r="AE964" i="3" s="1"/>
  <c r="AB964" i="3"/>
  <c r="AF978" i="3"/>
  <c r="AE978" i="3"/>
  <c r="AD978" i="3"/>
  <c r="AC978" i="3"/>
  <c r="AB978" i="3"/>
  <c r="AF966" i="3"/>
  <c r="AE966" i="3"/>
  <c r="AD966" i="3"/>
  <c r="AC966" i="3"/>
  <c r="AB966" i="3"/>
  <c r="R1079" i="3" a="1"/>
  <c r="Q1079" i="3" a="1"/>
  <c r="P1079" i="3" a="1"/>
  <c r="O1079" i="3" a="1"/>
  <c r="N1079" i="3" a="1"/>
  <c r="M1079" i="3" a="1"/>
  <c r="N1174" i="3" a="1"/>
  <c r="O1174" i="3" a="1"/>
  <c r="Q1174" i="3" a="1"/>
  <c r="R1174" i="3" a="1"/>
  <c r="N964" i="3" a="1"/>
  <c r="O964" i="3" a="1"/>
  <c r="Q964" i="3" a="1"/>
  <c r="U964" i="3" s="1"/>
  <c r="R964" i="3" a="1"/>
  <c r="N1052" i="3" a="1"/>
  <c r="O1052" i="3" a="1"/>
  <c r="Q1052" i="3" a="1"/>
  <c r="R1052" i="3" a="1"/>
  <c r="N1055" i="3" a="1"/>
  <c r="O1055" i="3" a="1"/>
  <c r="Q1055" i="3" a="1"/>
  <c r="U1055" i="3" s="1"/>
  <c r="R1055" i="3" a="1"/>
  <c r="N996" i="3" a="1"/>
  <c r="O996" i="3" a="1"/>
  <c r="Q996" i="3" a="1"/>
  <c r="R996" i="3" a="1"/>
  <c r="N1122" i="3" a="1"/>
  <c r="O1122" i="3" a="1"/>
  <c r="Q1122" i="3" a="1"/>
  <c r="R1122" i="3" a="1"/>
  <c r="N1137" i="3" a="1"/>
  <c r="O1137" i="3" a="1"/>
  <c r="Q1137" i="3" a="1"/>
  <c r="R1137" i="3" a="1"/>
  <c r="N988" i="3" a="1"/>
  <c r="O988" i="3" a="1"/>
  <c r="Q988" i="3" a="1"/>
  <c r="R988" i="3" a="1"/>
  <c r="N1067" i="3" a="1"/>
  <c r="O1067" i="3" a="1"/>
  <c r="Q1067" i="3" a="1"/>
  <c r="R1067" i="3" a="1"/>
  <c r="N1104" i="3" a="1"/>
  <c r="O1104" i="3" a="1"/>
  <c r="Q1104" i="3" a="1"/>
  <c r="R1104" i="3" a="1"/>
  <c r="N991" i="3" a="1"/>
  <c r="O991" i="3" a="1"/>
  <c r="Q991" i="3" a="1"/>
  <c r="R991" i="3" a="1"/>
  <c r="N1125" i="3" a="1"/>
  <c r="O1125" i="3" a="1"/>
  <c r="Q1125" i="3" a="1"/>
  <c r="R1125" i="3" a="1"/>
  <c r="N1061" i="3" a="1"/>
  <c r="O1061" i="3" a="1"/>
  <c r="Q1061" i="3" a="1"/>
  <c r="R1061" i="3" a="1"/>
  <c r="N1046" i="3" a="1"/>
  <c r="O1046" i="3" a="1"/>
  <c r="Q1046" i="3" a="1"/>
  <c r="R1046" i="3" a="1"/>
  <c r="N1021" i="3" a="1"/>
  <c r="O1021" i="3" a="1"/>
  <c r="Q1021" i="3" a="1"/>
  <c r="R1021" i="3" a="1"/>
  <c r="N1076" i="3" a="1"/>
  <c r="O1076" i="3" a="1"/>
  <c r="Q1076" i="3" a="1"/>
  <c r="R1076" i="3" a="1"/>
  <c r="N1026" i="3" a="1"/>
  <c r="O1026" i="3" a="1"/>
  <c r="Q1026" i="3" a="1"/>
  <c r="R1026" i="3" a="1"/>
  <c r="N1036" i="3" a="1"/>
  <c r="O1036" i="3" a="1"/>
  <c r="Q1036" i="3" a="1"/>
  <c r="R1036" i="3" a="1"/>
  <c r="N1135" i="3" a="1"/>
  <c r="O1135" i="3" a="1"/>
  <c r="Q1135" i="3" a="1"/>
  <c r="R1135" i="3" a="1"/>
  <c r="N985" i="3" a="1"/>
  <c r="O985" i="3" a="1"/>
  <c r="Q985" i="3" a="1"/>
  <c r="R985" i="3" a="1"/>
  <c r="N1150" i="3" a="1"/>
  <c r="O1150" i="3" a="1"/>
  <c r="Q1150" i="3" a="1"/>
  <c r="R1150" i="3" a="1"/>
  <c r="N1157" i="3" a="1"/>
  <c r="O1157" i="3" a="1"/>
  <c r="Q1157" i="3" a="1"/>
  <c r="R1157" i="3" a="1"/>
  <c r="N978" i="3" a="1"/>
  <c r="O978" i="3" a="1"/>
  <c r="Q978" i="3" a="1"/>
  <c r="R978" i="3" a="1"/>
  <c r="N966" i="3" a="1"/>
  <c r="O966" i="3" a="1"/>
  <c r="Q966" i="3" a="1"/>
  <c r="R966" i="3" a="1"/>
  <c r="N1171" i="3" a="1"/>
  <c r="O1171" i="3" a="1"/>
  <c r="Q1171" i="3" a="1"/>
  <c r="R1171" i="3" a="1"/>
  <c r="N1144" i="3" a="1"/>
  <c r="O1144" i="3" a="1"/>
  <c r="Q1144" i="3" a="1"/>
  <c r="R1144" i="3" a="1"/>
  <c r="N1029" i="3" a="1"/>
  <c r="O1029" i="3" a="1"/>
  <c r="Q1029" i="3" a="1"/>
  <c r="R1029" i="3" a="1"/>
  <c r="N1042" i="3" a="1"/>
  <c r="O1042" i="3" a="1"/>
  <c r="Q1042" i="3" a="1"/>
  <c r="R1042" i="3" a="1"/>
  <c r="N1128" i="3" a="1"/>
  <c r="O1128" i="3" a="1"/>
  <c r="Q1128" i="3" a="1"/>
  <c r="R1128" i="3" a="1"/>
  <c r="N1081" i="3" a="1"/>
  <c r="O1081" i="3" a="1"/>
  <c r="Q1081" i="3" a="1"/>
  <c r="R1081" i="3" a="1"/>
  <c r="N1020" i="3" a="1"/>
  <c r="O1020" i="3" a="1"/>
  <c r="Q1020" i="3" a="1"/>
  <c r="R1020" i="3" a="1"/>
  <c r="E7905" i="1"/>
  <c r="E7904" i="1"/>
  <c r="E7903" i="1"/>
  <c r="E7902" i="1"/>
  <c r="M1042" i="3" s="1" a="1"/>
  <c r="E7901" i="1"/>
  <c r="E7900" i="1"/>
  <c r="M1081" i="3" s="1" a="1"/>
  <c r="E7899" i="1"/>
  <c r="P1036" i="3" s="1" a="1"/>
  <c r="E7898" i="1"/>
  <c r="E7897" i="1"/>
  <c r="P1081" i="3" s="1" a="1"/>
  <c r="T1081" i="3" s="1"/>
  <c r="E7896" i="1"/>
  <c r="P1157" i="3" s="1" a="1"/>
  <c r="E7895" i="1"/>
  <c r="E7894" i="1"/>
  <c r="E7893" i="1"/>
  <c r="E7892" i="1"/>
  <c r="E7891" i="1"/>
  <c r="E7890" i="1"/>
  <c r="M1157" i="3" s="1" a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P966" i="3" s="1" a="1"/>
  <c r="E7877" i="1"/>
  <c r="E7876" i="1"/>
  <c r="E7875" i="1"/>
  <c r="E7874" i="1"/>
  <c r="C964" i="3"/>
  <c r="C1052" i="3"/>
  <c r="C1055" i="3"/>
  <c r="C996" i="3"/>
  <c r="C1122" i="3"/>
  <c r="C1137" i="3"/>
  <c r="C988" i="3"/>
  <c r="C1067" i="3"/>
  <c r="C1104" i="3"/>
  <c r="C991" i="3"/>
  <c r="C1125" i="3"/>
  <c r="C1061" i="3"/>
  <c r="C1046" i="3"/>
  <c r="C1021" i="3"/>
  <c r="C1079" i="3"/>
  <c r="C1076" i="3"/>
  <c r="C1026" i="3"/>
  <c r="C1036" i="3"/>
  <c r="C1135" i="3"/>
  <c r="C985" i="3"/>
  <c r="C1150" i="3"/>
  <c r="C1157" i="3"/>
  <c r="C978" i="3"/>
  <c r="C966" i="3"/>
  <c r="C1171" i="3"/>
  <c r="C1144" i="3"/>
  <c r="C1029" i="3"/>
  <c r="C1042" i="3"/>
  <c r="C1128" i="3"/>
  <c r="C1081" i="3"/>
  <c r="C1020" i="3"/>
  <c r="C1174" i="3"/>
  <c r="W65" i="19"/>
  <c r="W64" i="19"/>
  <c r="W63" i="19"/>
  <c r="W62" i="19"/>
  <c r="W61" i="19"/>
  <c r="W60" i="19"/>
  <c r="W59" i="19"/>
  <c r="W58" i="19"/>
  <c r="W57" i="19"/>
  <c r="W56" i="19"/>
  <c r="W55" i="19"/>
  <c r="W54" i="19"/>
  <c r="W53" i="19"/>
  <c r="W52" i="19"/>
  <c r="W51" i="19"/>
  <c r="W50" i="19"/>
  <c r="W49" i="19"/>
  <c r="W48" i="19"/>
  <c r="W47" i="19"/>
  <c r="W46" i="19"/>
  <c r="W45" i="19"/>
  <c r="W44" i="19"/>
  <c r="W43" i="19"/>
  <c r="W42" i="19"/>
  <c r="W41" i="19"/>
  <c r="W40" i="19"/>
  <c r="W39" i="19"/>
  <c r="W38" i="19"/>
  <c r="W37" i="19"/>
  <c r="W36" i="19"/>
  <c r="W35" i="19"/>
  <c r="W34" i="19"/>
  <c r="AB1161" i="3"/>
  <c r="AC1161" i="3"/>
  <c r="AE1161" i="3" s="1"/>
  <c r="AD1161" i="3"/>
  <c r="AF1161" i="3"/>
  <c r="AB1041" i="3"/>
  <c r="AC1041" i="3"/>
  <c r="AE1041" i="3" s="1"/>
  <c r="AD1041" i="3"/>
  <c r="AF1041" i="3" s="1"/>
  <c r="AB1172" i="3"/>
  <c r="AC1172" i="3"/>
  <c r="AE1172" i="3" s="1"/>
  <c r="AD1172" i="3"/>
  <c r="AF1172" i="3" s="1"/>
  <c r="AB1010" i="3"/>
  <c r="AC1010" i="3"/>
  <c r="AE1010" i="3" s="1"/>
  <c r="AD1010" i="3"/>
  <c r="AF1010" i="3" s="1"/>
  <c r="AB994" i="3"/>
  <c r="AC994" i="3"/>
  <c r="AE994" i="3" s="1"/>
  <c r="AD994" i="3"/>
  <c r="AF994" i="3" s="1"/>
  <c r="AB984" i="3"/>
  <c r="AC984" i="3"/>
  <c r="AE984" i="3" s="1"/>
  <c r="AD984" i="3"/>
  <c r="AF984" i="3" s="1"/>
  <c r="AB1001" i="3"/>
  <c r="AC1001" i="3"/>
  <c r="AE1001" i="3" s="1"/>
  <c r="AD1001" i="3"/>
  <c r="AF1001" i="3" s="1"/>
  <c r="AB993" i="3"/>
  <c r="AC993" i="3"/>
  <c r="AE993" i="3" s="1"/>
  <c r="AD993" i="3"/>
  <c r="AF993" i="3" s="1"/>
  <c r="AB976" i="3"/>
  <c r="AC976" i="3"/>
  <c r="AE976" i="3" s="1"/>
  <c r="AD976" i="3"/>
  <c r="AF976" i="3" s="1"/>
  <c r="AB1103" i="3"/>
  <c r="AC1103" i="3"/>
  <c r="AE1103" i="3" s="1"/>
  <c r="AD1103" i="3"/>
  <c r="AF1103" i="3" s="1"/>
  <c r="AB1158" i="3"/>
  <c r="AC1158" i="3"/>
  <c r="AE1158" i="3" s="1"/>
  <c r="AD1158" i="3"/>
  <c r="AF1158" i="3" s="1"/>
  <c r="AB1136" i="3"/>
  <c r="AC1136" i="3"/>
  <c r="AE1136" i="3" s="1"/>
  <c r="AD1136" i="3"/>
  <c r="AF1136" i="3" s="1"/>
  <c r="AB998" i="3"/>
  <c r="AC998" i="3"/>
  <c r="AE998" i="3" s="1"/>
  <c r="AD998" i="3"/>
  <c r="AF998" i="3" s="1"/>
  <c r="AB1016" i="3"/>
  <c r="AC1016" i="3"/>
  <c r="AE1016" i="3" s="1"/>
  <c r="AD1016" i="3"/>
  <c r="AF1016" i="3" s="1"/>
  <c r="AB1133" i="3"/>
  <c r="AC1133" i="3"/>
  <c r="AE1133" i="3" s="1"/>
  <c r="AD1133" i="3"/>
  <c r="AF1133" i="3" s="1"/>
  <c r="AB1097" i="3"/>
  <c r="AC1097" i="3"/>
  <c r="AE1097" i="3" s="1"/>
  <c r="AD1097" i="3"/>
  <c r="AF1097" i="3" s="1"/>
  <c r="AB1008" i="3"/>
  <c r="AC1008" i="3"/>
  <c r="AE1008" i="3" s="1"/>
  <c r="AD1008" i="3"/>
  <c r="AF1008" i="3" s="1"/>
  <c r="AB1106" i="3"/>
  <c r="AC1106" i="3"/>
  <c r="AE1106" i="3" s="1"/>
  <c r="AD1106" i="3"/>
  <c r="AF1106" i="3" s="1"/>
  <c r="AB1113" i="3"/>
  <c r="AC1113" i="3"/>
  <c r="AE1113" i="3" s="1"/>
  <c r="AD1113" i="3"/>
  <c r="AF1113" i="3" s="1"/>
  <c r="AB989" i="3"/>
  <c r="AC989" i="3"/>
  <c r="AE989" i="3" s="1"/>
  <c r="AD989" i="3"/>
  <c r="AF989" i="3" s="1"/>
  <c r="AB1096" i="3"/>
  <c r="AC1096" i="3"/>
  <c r="AE1096" i="3" s="1"/>
  <c r="AD1096" i="3"/>
  <c r="AF1096" i="3" s="1"/>
  <c r="AB1155" i="3"/>
  <c r="AC1155" i="3"/>
  <c r="AE1155" i="3" s="1"/>
  <c r="AD1155" i="3"/>
  <c r="AF1155" i="3" s="1"/>
  <c r="AB986" i="3"/>
  <c r="AC986" i="3"/>
  <c r="AE986" i="3" s="1"/>
  <c r="AD986" i="3"/>
  <c r="AF986" i="3" s="1"/>
  <c r="AB1006" i="3"/>
  <c r="AC1006" i="3"/>
  <c r="AE1006" i="3" s="1"/>
  <c r="AD1006" i="3"/>
  <c r="AF1006" i="3" s="1"/>
  <c r="AB979" i="3"/>
  <c r="AC979" i="3"/>
  <c r="AE979" i="3" s="1"/>
  <c r="AD979" i="3"/>
  <c r="AF979" i="3" s="1"/>
  <c r="AB1069" i="3"/>
  <c r="AC1069" i="3"/>
  <c r="AE1069" i="3" s="1"/>
  <c r="AD1069" i="3"/>
  <c r="AF1069" i="3" s="1"/>
  <c r="AB1138" i="3"/>
  <c r="AC1138" i="3"/>
  <c r="AE1138" i="3" s="1"/>
  <c r="AD1138" i="3"/>
  <c r="AF1138" i="3" s="1"/>
  <c r="AB1114" i="3"/>
  <c r="AC1114" i="3"/>
  <c r="AE1114" i="3" s="1"/>
  <c r="AD1114" i="3"/>
  <c r="AF1114" i="3" s="1"/>
  <c r="AB1146" i="3"/>
  <c r="AC1146" i="3"/>
  <c r="AE1146" i="3" s="1"/>
  <c r="AD1146" i="3"/>
  <c r="AF1146" i="3" s="1"/>
  <c r="AB1124" i="3"/>
  <c r="AC1124" i="3"/>
  <c r="AE1124" i="3" s="1"/>
  <c r="AD1124" i="3"/>
  <c r="AF1124" i="3" s="1"/>
  <c r="AB1090" i="3"/>
  <c r="AC1090" i="3"/>
  <c r="AE1090" i="3" s="1"/>
  <c r="AD1090" i="3"/>
  <c r="AF1090" i="3" s="1"/>
  <c r="AB1089" i="3"/>
  <c r="AC1089" i="3"/>
  <c r="AE1089" i="3" s="1"/>
  <c r="AD1089" i="3"/>
  <c r="AF1089" i="3" s="1"/>
  <c r="AB1082" i="3"/>
  <c r="AC1082" i="3"/>
  <c r="AE1082" i="3" s="1"/>
  <c r="AD1082" i="3"/>
  <c r="AF1082" i="3" s="1"/>
  <c r="N1089" i="3" a="1"/>
  <c r="U1089" i="3" s="1"/>
  <c r="Q1089" i="3" a="1"/>
  <c r="N1082" i="3" a="1"/>
  <c r="U1082" i="3" s="1"/>
  <c r="Q1082" i="3" a="1"/>
  <c r="C1089" i="3"/>
  <c r="C1082" i="3"/>
  <c r="N998" i="3" a="1"/>
  <c r="U998" i="3" s="1"/>
  <c r="Q998" i="3" a="1"/>
  <c r="N1113" i="3" a="1"/>
  <c r="U1113" i="3" s="1"/>
  <c r="Q1113" i="3" a="1"/>
  <c r="N1001" i="3" a="1"/>
  <c r="U1001" i="3" s="1"/>
  <c r="Q1001" i="3" a="1"/>
  <c r="N1114" i="3" a="1"/>
  <c r="U1114" i="3" s="1"/>
  <c r="Q1114" i="3" a="1"/>
  <c r="N1008" i="3" a="1"/>
  <c r="U1008" i="3" s="1"/>
  <c r="Q1008" i="3" a="1"/>
  <c r="N1106" i="3" a="1"/>
  <c r="U1106" i="3" s="1"/>
  <c r="Q1106" i="3" a="1"/>
  <c r="N1016" i="3" a="1"/>
  <c r="U1016" i="3" s="1"/>
  <c r="Q1016" i="3" a="1"/>
  <c r="N1096" i="3" a="1"/>
  <c r="U1096" i="3" s="1"/>
  <c r="Q1096" i="3" a="1"/>
  <c r="N1010" i="3" a="1"/>
  <c r="U1010" i="3" s="1"/>
  <c r="Q1010" i="3" a="1"/>
  <c r="N1090" i="3" a="1"/>
  <c r="U1090" i="3" s="1"/>
  <c r="Q1090" i="3" a="1"/>
  <c r="N1146" i="3" a="1"/>
  <c r="U1146" i="3" s="1"/>
  <c r="Q1146" i="3" a="1"/>
  <c r="N984" i="3" a="1"/>
  <c r="U984" i="3" s="1"/>
  <c r="Q984" i="3" a="1"/>
  <c r="N1138" i="3" a="1"/>
  <c r="U1138" i="3" s="1"/>
  <c r="Q1138" i="3" a="1"/>
  <c r="N993" i="3" a="1"/>
  <c r="U993" i="3" s="1"/>
  <c r="Q993" i="3" a="1"/>
  <c r="N986" i="3" a="1"/>
  <c r="U986" i="3" s="1"/>
  <c r="Q986" i="3" a="1"/>
  <c r="N1136" i="3" a="1"/>
  <c r="U1136" i="3" s="1"/>
  <c r="Q1136" i="3" a="1"/>
  <c r="N989" i="3" a="1"/>
  <c r="U989" i="3" s="1"/>
  <c r="Q989" i="3" a="1"/>
  <c r="N1133" i="3" a="1"/>
  <c r="U1133" i="3" s="1"/>
  <c r="Q1133" i="3" a="1"/>
  <c r="N976" i="3" a="1"/>
  <c r="U976" i="3" s="1"/>
  <c r="Q976" i="3" a="1"/>
  <c r="N1155" i="3" a="1"/>
  <c r="U1155" i="3" s="1"/>
  <c r="Q1155" i="3" a="1"/>
  <c r="N1006" i="3" a="1"/>
  <c r="U1006" i="3" s="1"/>
  <c r="Q1006" i="3" a="1"/>
  <c r="N1097" i="3" a="1"/>
  <c r="U1097" i="3" s="1"/>
  <c r="Q1097" i="3" a="1"/>
  <c r="N1158" i="3" a="1"/>
  <c r="U1158" i="3" s="1"/>
  <c r="Q1158" i="3" a="1"/>
  <c r="N979" i="3" a="1"/>
  <c r="U979" i="3" s="1"/>
  <c r="Q979" i="3" a="1"/>
  <c r="N1103" i="3" a="1"/>
  <c r="U1103" i="3" s="1"/>
  <c r="Q1103" i="3" a="1"/>
  <c r="N1069" i="3" a="1"/>
  <c r="U1069" i="3" s="1"/>
  <c r="Q1069" i="3" a="1"/>
  <c r="N994" i="3" a="1"/>
  <c r="U994" i="3" s="1"/>
  <c r="Q994" i="3" a="1"/>
  <c r="N1124" i="3" a="1"/>
  <c r="U1124" i="3" s="1"/>
  <c r="Q1124" i="3" a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C1124" i="3"/>
  <c r="C994" i="3"/>
  <c r="C1069" i="3"/>
  <c r="C1103" i="3"/>
  <c r="C979" i="3"/>
  <c r="C1158" i="3"/>
  <c r="C1097" i="3"/>
  <c r="C1006" i="3"/>
  <c r="C1155" i="3"/>
  <c r="C976" i="3"/>
  <c r="C1133" i="3"/>
  <c r="C989" i="3"/>
  <c r="C1136" i="3"/>
  <c r="C986" i="3"/>
  <c r="C993" i="3"/>
  <c r="C1138" i="3"/>
  <c r="C984" i="3"/>
  <c r="C1146" i="3"/>
  <c r="C1090" i="3"/>
  <c r="C1010" i="3"/>
  <c r="C1096" i="3"/>
  <c r="C1016" i="3"/>
  <c r="C1106" i="3"/>
  <c r="C1008" i="3"/>
  <c r="C1114" i="3"/>
  <c r="C1001" i="3"/>
  <c r="C1113" i="3"/>
  <c r="C998" i="3"/>
  <c r="C7817" i="1"/>
  <c r="C7829" i="1"/>
  <c r="C7814" i="1"/>
  <c r="C7828" i="1"/>
  <c r="C7831" i="1"/>
  <c r="C7824" i="1"/>
  <c r="C7840" i="1"/>
  <c r="C7827" i="1"/>
  <c r="C7835" i="1"/>
  <c r="C7833" i="1"/>
  <c r="C7834" i="1"/>
  <c r="C7810" i="1"/>
  <c r="C7815" i="1"/>
  <c r="C7823" i="1"/>
  <c r="C7826" i="1"/>
  <c r="C7818" i="1"/>
  <c r="C7819" i="1"/>
  <c r="C7839" i="1"/>
  <c r="C7836" i="1"/>
  <c r="C7811" i="1"/>
  <c r="C7816" i="1"/>
  <c r="C7841" i="1"/>
  <c r="C7821" i="1"/>
  <c r="C7838" i="1"/>
  <c r="C7837" i="1"/>
  <c r="C7822" i="1"/>
  <c r="C7813" i="1"/>
  <c r="C7820" i="1"/>
  <c r="C7832" i="1"/>
  <c r="C7825" i="1"/>
  <c r="C7812" i="1"/>
  <c r="C783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E7817" i="1"/>
  <c r="E7829" i="1"/>
  <c r="E7814" i="1"/>
  <c r="E7828" i="1"/>
  <c r="E7831" i="1"/>
  <c r="E7824" i="1"/>
  <c r="E7840" i="1"/>
  <c r="E7827" i="1"/>
  <c r="E7835" i="1"/>
  <c r="E7833" i="1"/>
  <c r="E7834" i="1"/>
  <c r="E7810" i="1"/>
  <c r="E7815" i="1"/>
  <c r="E7823" i="1"/>
  <c r="E7826" i="1"/>
  <c r="E7818" i="1"/>
  <c r="E7819" i="1"/>
  <c r="E7839" i="1"/>
  <c r="E7836" i="1"/>
  <c r="E7811" i="1"/>
  <c r="E7816" i="1"/>
  <c r="E7841" i="1"/>
  <c r="E7821" i="1"/>
  <c r="E7838" i="1"/>
  <c r="E7837" i="1"/>
  <c r="E7822" i="1"/>
  <c r="E7813" i="1"/>
  <c r="E7820" i="1"/>
  <c r="E7832" i="1"/>
  <c r="E7825" i="1"/>
  <c r="E7812" i="1"/>
  <c r="E7830" i="1"/>
  <c r="AD1048" i="3"/>
  <c r="AF1048" i="3" s="1"/>
  <c r="AC1048" i="3"/>
  <c r="AE1048" i="3" s="1"/>
  <c r="AB1048" i="3"/>
  <c r="C1048" i="3"/>
  <c r="AD1054" i="3"/>
  <c r="AF1054" i="3" s="1"/>
  <c r="AC1054" i="3"/>
  <c r="AE1054" i="3" s="1"/>
  <c r="AB1054" i="3"/>
  <c r="C1054" i="3"/>
  <c r="AD1153" i="3"/>
  <c r="AF1153" i="3" s="1"/>
  <c r="AC1153" i="3"/>
  <c r="AE1153" i="3" s="1"/>
  <c r="AB1153" i="3"/>
  <c r="C1153" i="3"/>
  <c r="AD1017" i="3"/>
  <c r="AF1017" i="3" s="1"/>
  <c r="AC1017" i="3"/>
  <c r="AE1017" i="3" s="1"/>
  <c r="AB1017" i="3"/>
  <c r="C1017" i="3"/>
  <c r="AD971" i="3"/>
  <c r="AF971" i="3" s="1"/>
  <c r="AC971" i="3"/>
  <c r="AE971" i="3" s="1"/>
  <c r="AB971" i="3"/>
  <c r="C971" i="3"/>
  <c r="AD1169" i="3"/>
  <c r="AF1169" i="3" s="1"/>
  <c r="AC1169" i="3"/>
  <c r="AE1169" i="3" s="1"/>
  <c r="AB1169" i="3"/>
  <c r="C1169" i="3"/>
  <c r="AD1145" i="3"/>
  <c r="AF1145" i="3" s="1"/>
  <c r="AC1145" i="3"/>
  <c r="AE1145" i="3" s="1"/>
  <c r="AB1145" i="3"/>
  <c r="C1145" i="3"/>
  <c r="AD981" i="3"/>
  <c r="AF981" i="3" s="1"/>
  <c r="AC981" i="3"/>
  <c r="AE981" i="3" s="1"/>
  <c r="AB981" i="3"/>
  <c r="C981" i="3"/>
  <c r="C1172" i="3"/>
  <c r="AD967" i="3"/>
  <c r="AF967" i="3" s="1"/>
  <c r="AC967" i="3"/>
  <c r="AE967" i="3" s="1"/>
  <c r="AB967" i="3"/>
  <c r="C967" i="3"/>
  <c r="AD1084" i="3"/>
  <c r="AF1084" i="3" s="1"/>
  <c r="AC1084" i="3"/>
  <c r="AE1084" i="3" s="1"/>
  <c r="AB1084" i="3"/>
  <c r="C1084" i="3"/>
  <c r="AD1027" i="3"/>
  <c r="AF1027" i="3" s="1"/>
  <c r="AC1027" i="3"/>
  <c r="AE1027" i="3" s="1"/>
  <c r="AB1027" i="3"/>
  <c r="C1027" i="3"/>
  <c r="AD1032" i="3"/>
  <c r="AF1032" i="3" s="1"/>
  <c r="AC1032" i="3"/>
  <c r="AE1032" i="3" s="1"/>
  <c r="AB1032" i="3"/>
  <c r="C1032" i="3"/>
  <c r="AD1140" i="3"/>
  <c r="AF1140" i="3" s="1"/>
  <c r="AC1140" i="3"/>
  <c r="AE1140" i="3" s="1"/>
  <c r="AB1140" i="3"/>
  <c r="C1140" i="3"/>
  <c r="AD1148" i="3"/>
  <c r="AF1148" i="3" s="1"/>
  <c r="AC1148" i="3"/>
  <c r="AE1148" i="3" s="1"/>
  <c r="AB1148" i="3"/>
  <c r="C1148" i="3"/>
  <c r="AD1024" i="3"/>
  <c r="AF1024" i="3" s="1"/>
  <c r="AC1024" i="3"/>
  <c r="AE1024" i="3" s="1"/>
  <c r="AB1024" i="3"/>
  <c r="C1024" i="3"/>
  <c r="AD1072" i="3"/>
  <c r="AF1072" i="3" s="1"/>
  <c r="AC1072" i="3"/>
  <c r="AE1072" i="3" s="1"/>
  <c r="AB1072" i="3"/>
  <c r="C1072" i="3"/>
  <c r="AD1030" i="3"/>
  <c r="AF1030" i="3" s="1"/>
  <c r="AC1030" i="3"/>
  <c r="AE1030" i="3" s="1"/>
  <c r="AB1030" i="3"/>
  <c r="C1030" i="3"/>
  <c r="AD997" i="3"/>
  <c r="AF997" i="3" s="1"/>
  <c r="AC997" i="3"/>
  <c r="AE997" i="3" s="1"/>
  <c r="AB997" i="3"/>
  <c r="C997" i="3"/>
  <c r="AD1117" i="3"/>
  <c r="AF1117" i="3" s="1"/>
  <c r="AC1117" i="3"/>
  <c r="AE1117" i="3" s="1"/>
  <c r="AB1117" i="3"/>
  <c r="C1117" i="3"/>
  <c r="C1041" i="3"/>
  <c r="AD1062" i="3"/>
  <c r="AF1062" i="3" s="1"/>
  <c r="AC1062" i="3"/>
  <c r="AE1062" i="3" s="1"/>
  <c r="AB1062" i="3"/>
  <c r="C1062" i="3"/>
  <c r="AD1011" i="3"/>
  <c r="AF1011" i="3" s="1"/>
  <c r="AC1011" i="3"/>
  <c r="AE1011" i="3" s="1"/>
  <c r="AB1011" i="3"/>
  <c r="C1011" i="3"/>
  <c r="C1161" i="3"/>
  <c r="AD1132" i="3"/>
  <c r="AF1132" i="3" s="1"/>
  <c r="AC1132" i="3"/>
  <c r="AE1132" i="3" s="1"/>
  <c r="AB1132" i="3"/>
  <c r="C1132" i="3"/>
  <c r="AD1038" i="3"/>
  <c r="AF1038" i="3" s="1"/>
  <c r="AC1038" i="3"/>
  <c r="AE1038" i="3" s="1"/>
  <c r="AB1038" i="3"/>
  <c r="C1038" i="3"/>
  <c r="AD1064" i="3"/>
  <c r="AF1064" i="3" s="1"/>
  <c r="AC1064" i="3"/>
  <c r="AE1064" i="3" s="1"/>
  <c r="AB1064" i="3"/>
  <c r="C1064" i="3"/>
  <c r="AD1109" i="3"/>
  <c r="AF1109" i="3" s="1"/>
  <c r="AC1109" i="3"/>
  <c r="AE1109" i="3" s="1"/>
  <c r="AB1109" i="3"/>
  <c r="C1109" i="3"/>
  <c r="AD1014" i="3"/>
  <c r="AF1014" i="3" s="1"/>
  <c r="AD1170" i="3"/>
  <c r="AF1170" i="3" s="1"/>
  <c r="AD1168" i="3"/>
  <c r="AF1168" i="3" s="1"/>
  <c r="AB1121" i="3"/>
  <c r="AD1100" i="3"/>
  <c r="AF1100" i="3" s="1"/>
  <c r="AD1143" i="3"/>
  <c r="AF1143" i="3" s="1"/>
  <c r="AB1086" i="3"/>
  <c r="AD1031" i="3"/>
  <c r="AF1031" i="3" s="1"/>
  <c r="AC1031" i="3"/>
  <c r="AE1031" i="3" s="1"/>
  <c r="AB1031" i="3"/>
  <c r="AD1139" i="3"/>
  <c r="AF1139" i="3" s="1"/>
  <c r="AC1139" i="3"/>
  <c r="AE1139" i="3" s="1"/>
  <c r="AB1139" i="3"/>
  <c r="AD1050" i="3"/>
  <c r="AF1050" i="3" s="1"/>
  <c r="AC1050" i="3"/>
  <c r="AE1050" i="3" s="1"/>
  <c r="AB1050" i="3"/>
  <c r="AD1120" i="3"/>
  <c r="AF1120" i="3" s="1"/>
  <c r="AC1120" i="3"/>
  <c r="AE1120" i="3" s="1"/>
  <c r="AB1120" i="3"/>
  <c r="AD1156" i="3"/>
  <c r="AF1156" i="3" s="1"/>
  <c r="AC1156" i="3"/>
  <c r="AE1156" i="3" s="1"/>
  <c r="AB1156" i="3"/>
  <c r="AD1080" i="3"/>
  <c r="AF1080" i="3" s="1"/>
  <c r="AC1080" i="3"/>
  <c r="AE1080" i="3" s="1"/>
  <c r="AB1080" i="3"/>
  <c r="AD1037" i="3"/>
  <c r="AF1037" i="3" s="1"/>
  <c r="AC1037" i="3"/>
  <c r="AE1037" i="3" s="1"/>
  <c r="AB1037" i="3"/>
  <c r="AD968" i="3"/>
  <c r="AF968" i="3" s="1"/>
  <c r="AC968" i="3"/>
  <c r="AE968" i="3" s="1"/>
  <c r="AB968" i="3"/>
  <c r="AD1147" i="3"/>
  <c r="AF1147" i="3" s="1"/>
  <c r="AC1147" i="3"/>
  <c r="AE1147" i="3" s="1"/>
  <c r="AB1147" i="3"/>
  <c r="AD1025" i="3"/>
  <c r="AF1025" i="3" s="1"/>
  <c r="AC1025" i="3"/>
  <c r="AE1025" i="3" s="1"/>
  <c r="AB1025" i="3"/>
  <c r="AD970" i="3"/>
  <c r="AF970" i="3" s="1"/>
  <c r="AC970" i="3"/>
  <c r="AE970" i="3" s="1"/>
  <c r="AB970" i="3"/>
  <c r="AD983" i="3"/>
  <c r="AF983" i="3" s="1"/>
  <c r="AC983" i="3"/>
  <c r="AE983" i="3" s="1"/>
  <c r="AB983" i="3"/>
  <c r="AD1154" i="3"/>
  <c r="AF1154" i="3" s="1"/>
  <c r="AC1154" i="3"/>
  <c r="AE1154" i="3" s="1"/>
  <c r="AB1154" i="3"/>
  <c r="AD1063" i="3"/>
  <c r="AF1063" i="3" s="1"/>
  <c r="AC1063" i="3"/>
  <c r="AE1063" i="3" s="1"/>
  <c r="AB1063" i="3"/>
  <c r="AB1108" i="3"/>
  <c r="AD1121" i="3"/>
  <c r="AF1121" i="3" s="1"/>
  <c r="AC1121" i="3"/>
  <c r="AE1121" i="3" s="1"/>
  <c r="AD995" i="3"/>
  <c r="AF995" i="3" s="1"/>
  <c r="AC995" i="3"/>
  <c r="AE995" i="3" s="1"/>
  <c r="AB995" i="3"/>
  <c r="AD1003" i="3"/>
  <c r="AF1003" i="3" s="1"/>
  <c r="AC1003" i="3"/>
  <c r="AE1003" i="3" s="1"/>
  <c r="AB1003" i="3"/>
  <c r="AD1022" i="3"/>
  <c r="AF1022" i="3" s="1"/>
  <c r="AC1022" i="3"/>
  <c r="AE1022" i="3" s="1"/>
  <c r="AB1022" i="3"/>
  <c r="AD1077" i="3"/>
  <c r="AF1077" i="3" s="1"/>
  <c r="AC1077" i="3"/>
  <c r="AE1077" i="3" s="1"/>
  <c r="AB1077" i="3"/>
  <c r="AD1028" i="3"/>
  <c r="AF1028" i="3" s="1"/>
  <c r="AC1028" i="3"/>
  <c r="AE1028" i="3" s="1"/>
  <c r="AB1028" i="3"/>
  <c r="AD1086" i="3"/>
  <c r="AF1086" i="3" s="1"/>
  <c r="AC1086" i="3"/>
  <c r="AE1086" i="3" s="1"/>
  <c r="AD1013" i="3"/>
  <c r="AF1013" i="3" s="1"/>
  <c r="AC1013" i="3"/>
  <c r="AE1013" i="3" s="1"/>
  <c r="AB1013" i="3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C1086" i="3"/>
  <c r="C1028" i="3"/>
  <c r="C1143" i="3"/>
  <c r="C1077" i="3"/>
  <c r="C1022" i="3"/>
  <c r="C1003" i="3"/>
  <c r="C1100" i="3"/>
  <c r="C995" i="3"/>
  <c r="C1121" i="3"/>
  <c r="C1108" i="3"/>
  <c r="C1063" i="3"/>
  <c r="C1154" i="3"/>
  <c r="C983" i="3"/>
  <c r="C970" i="3"/>
  <c r="C1168" i="3"/>
  <c r="C1025" i="3"/>
  <c r="C1147" i="3"/>
  <c r="C968" i="3"/>
  <c r="C1170" i="3"/>
  <c r="C1037" i="3"/>
  <c r="C1080" i="3"/>
  <c r="C1156" i="3"/>
  <c r="C1014" i="3"/>
  <c r="C1120" i="3"/>
  <c r="C1050" i="3"/>
  <c r="C1139" i="3"/>
  <c r="C1031" i="3"/>
  <c r="C1013" i="3"/>
  <c r="C1119" i="3"/>
  <c r="C1051" i="3"/>
  <c r="C1098" i="3"/>
  <c r="C1005" i="3"/>
  <c r="C1093" i="3"/>
  <c r="C1075" i="3"/>
  <c r="C1066" i="3"/>
  <c r="C1034" i="3"/>
  <c r="C1175" i="3"/>
  <c r="C963" i="3"/>
  <c r="C1141" i="3"/>
  <c r="C982" i="3"/>
  <c r="C1110" i="3"/>
  <c r="C1060" i="3"/>
  <c r="C999" i="3"/>
  <c r="C1107" i="3"/>
  <c r="C1151" i="3"/>
  <c r="C1019" i="3"/>
  <c r="C1163" i="3"/>
  <c r="C975" i="3"/>
  <c r="C1073" i="3"/>
  <c r="C1039" i="3"/>
  <c r="C1049" i="3"/>
  <c r="C1056" i="3"/>
  <c r="C1095" i="3"/>
  <c r="C1009" i="3"/>
  <c r="C1058" i="3"/>
  <c r="C1116" i="3"/>
  <c r="C1167" i="3"/>
  <c r="C969" i="3"/>
  <c r="C1045" i="3"/>
  <c r="C1126" i="3"/>
  <c r="AC7777" i="1"/>
  <c r="AC7776" i="1"/>
  <c r="AC7775" i="1"/>
  <c r="AC7774" i="1"/>
  <c r="AC7773" i="1"/>
  <c r="AC7772" i="1"/>
  <c r="AC7771" i="1"/>
  <c r="AC7770" i="1"/>
  <c r="AC7769" i="1"/>
  <c r="AC7768" i="1"/>
  <c r="AC7767" i="1"/>
  <c r="AC7766" i="1"/>
  <c r="AC7765" i="1"/>
  <c r="AC7764" i="1"/>
  <c r="AC7763" i="1"/>
  <c r="AC7762" i="1"/>
  <c r="AC7761" i="1"/>
  <c r="AC7760" i="1"/>
  <c r="AC7759" i="1"/>
  <c r="AC7758" i="1"/>
  <c r="AC7757" i="1"/>
  <c r="AC7756" i="1"/>
  <c r="AC7755" i="1"/>
  <c r="AC7754" i="1"/>
  <c r="AC7753" i="1"/>
  <c r="AC7752" i="1"/>
  <c r="AC7751" i="1"/>
  <c r="AC7750" i="1"/>
  <c r="AC7749" i="1"/>
  <c r="AC7748" i="1"/>
  <c r="AC7747" i="1"/>
  <c r="AC7746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C7766" i="1"/>
  <c r="E7765" i="1"/>
  <c r="C7765" i="1"/>
  <c r="E7764" i="1"/>
  <c r="C7764" i="1"/>
  <c r="E7763" i="1"/>
  <c r="C7763" i="1"/>
  <c r="E7762" i="1"/>
  <c r="C7762" i="1"/>
  <c r="E7761" i="1"/>
  <c r="C7761" i="1"/>
  <c r="E7760" i="1"/>
  <c r="C7760" i="1"/>
  <c r="E7759" i="1"/>
  <c r="C7759" i="1"/>
  <c r="E7758" i="1"/>
  <c r="C7758" i="1"/>
  <c r="E7757" i="1"/>
  <c r="C7757" i="1"/>
  <c r="E7756" i="1"/>
  <c r="C7756" i="1"/>
  <c r="E7755" i="1"/>
  <c r="C7755" i="1"/>
  <c r="E7754" i="1"/>
  <c r="C7754" i="1"/>
  <c r="E7753" i="1"/>
  <c r="C7753" i="1"/>
  <c r="E7752" i="1"/>
  <c r="C7752" i="1"/>
  <c r="E7751" i="1"/>
  <c r="C7751" i="1"/>
  <c r="E7750" i="1"/>
  <c r="C7750" i="1"/>
  <c r="E7749" i="1"/>
  <c r="C7749" i="1"/>
  <c r="E7748" i="1"/>
  <c r="C7748" i="1"/>
  <c r="E7747" i="1"/>
  <c r="C7747" i="1"/>
  <c r="E7746" i="1"/>
  <c r="C7746" i="1"/>
  <c r="AB1100" i="3"/>
  <c r="AC1108" i="3"/>
  <c r="AE1108" i="3" s="1"/>
  <c r="AB1168" i="3"/>
  <c r="AB1014" i="3"/>
  <c r="AC1100" i="3"/>
  <c r="AE1100" i="3" s="1"/>
  <c r="AD1108" i="3"/>
  <c r="AF1108" i="3" s="1"/>
  <c r="AC1168" i="3"/>
  <c r="AE1168" i="3" s="1"/>
  <c r="AC1014" i="3"/>
  <c r="AE1014" i="3" s="1"/>
  <c r="AB1143" i="3"/>
  <c r="AB1170" i="3"/>
  <c r="AC1143" i="3"/>
  <c r="AE1143" i="3" s="1"/>
  <c r="AC1170" i="3"/>
  <c r="AE1170" i="3" s="1"/>
  <c r="AD1119" i="3"/>
  <c r="AF1119" i="3" s="1"/>
  <c r="AC1119" i="3"/>
  <c r="AE1119" i="3" s="1"/>
  <c r="AB1119" i="3"/>
  <c r="AD1051" i="3"/>
  <c r="AF1051" i="3" s="1"/>
  <c r="AC1051" i="3"/>
  <c r="AE1051" i="3" s="1"/>
  <c r="AB1051" i="3"/>
  <c r="AD1005" i="3"/>
  <c r="AF1005" i="3" s="1"/>
  <c r="AC1005" i="3"/>
  <c r="AE1005" i="3" s="1"/>
  <c r="AB1005" i="3"/>
  <c r="AD1098" i="3"/>
  <c r="AF1098" i="3" s="1"/>
  <c r="AC1098" i="3"/>
  <c r="AE1098" i="3" s="1"/>
  <c r="AB1098" i="3"/>
  <c r="AD1093" i="3"/>
  <c r="AF1093" i="3" s="1"/>
  <c r="AC1093" i="3"/>
  <c r="AE1093" i="3" s="1"/>
  <c r="AB1093" i="3"/>
  <c r="AD1075" i="3"/>
  <c r="AF1075" i="3" s="1"/>
  <c r="AC1075" i="3"/>
  <c r="AE1075" i="3" s="1"/>
  <c r="AB1075" i="3"/>
  <c r="AD1034" i="3"/>
  <c r="AF1034" i="3" s="1"/>
  <c r="AC1034" i="3"/>
  <c r="AE1034" i="3" s="1"/>
  <c r="AB1034" i="3"/>
  <c r="AD1066" i="3"/>
  <c r="AF1066" i="3" s="1"/>
  <c r="AC1066" i="3"/>
  <c r="AE1066" i="3" s="1"/>
  <c r="AB1066" i="3"/>
  <c r="AD1175" i="3"/>
  <c r="AF1175" i="3" s="1"/>
  <c r="AC1175" i="3"/>
  <c r="AE1175" i="3" s="1"/>
  <c r="AB1175" i="3"/>
  <c r="AD963" i="3"/>
  <c r="AF963" i="3" s="1"/>
  <c r="AC963" i="3"/>
  <c r="AE963" i="3" s="1"/>
  <c r="AB963" i="3"/>
  <c r="AD982" i="3"/>
  <c r="AF982" i="3" s="1"/>
  <c r="AC982" i="3"/>
  <c r="AE982" i="3" s="1"/>
  <c r="AB982" i="3"/>
  <c r="AD1141" i="3"/>
  <c r="AF1141" i="3" s="1"/>
  <c r="AC1141" i="3"/>
  <c r="AE1141" i="3" s="1"/>
  <c r="AB1141" i="3"/>
  <c r="AD1060" i="3"/>
  <c r="AF1060" i="3" s="1"/>
  <c r="AC1060" i="3"/>
  <c r="AE1060" i="3" s="1"/>
  <c r="AB1060" i="3"/>
  <c r="AD1110" i="3"/>
  <c r="AF1110" i="3" s="1"/>
  <c r="AC1110" i="3"/>
  <c r="AE1110" i="3" s="1"/>
  <c r="AB1110" i="3"/>
  <c r="AD999" i="3"/>
  <c r="AF999" i="3" s="1"/>
  <c r="AC999" i="3"/>
  <c r="AE999" i="3" s="1"/>
  <c r="AB999" i="3"/>
  <c r="AD1107" i="3"/>
  <c r="AF1107" i="3" s="1"/>
  <c r="AC1107" i="3"/>
  <c r="AE1107" i="3" s="1"/>
  <c r="AB1107" i="3"/>
  <c r="AD1151" i="3"/>
  <c r="AF1151" i="3" s="1"/>
  <c r="AC1151" i="3"/>
  <c r="AE1151" i="3" s="1"/>
  <c r="AB1151" i="3"/>
  <c r="AD1019" i="3"/>
  <c r="AF1019" i="3" s="1"/>
  <c r="AC1019" i="3"/>
  <c r="AE1019" i="3" s="1"/>
  <c r="AB1019" i="3"/>
  <c r="AD975" i="3"/>
  <c r="AF975" i="3" s="1"/>
  <c r="AC975" i="3"/>
  <c r="AE975" i="3" s="1"/>
  <c r="AB975" i="3"/>
  <c r="AD1163" i="3"/>
  <c r="AF1163" i="3" s="1"/>
  <c r="AC1163" i="3"/>
  <c r="AE1163" i="3" s="1"/>
  <c r="AB1163" i="3"/>
  <c r="AD1039" i="3"/>
  <c r="AF1039" i="3" s="1"/>
  <c r="AC1039" i="3"/>
  <c r="AE1039" i="3" s="1"/>
  <c r="AB1039" i="3"/>
  <c r="AD1073" i="3"/>
  <c r="AF1073" i="3" s="1"/>
  <c r="AC1073" i="3"/>
  <c r="AE1073" i="3" s="1"/>
  <c r="AB1073" i="3"/>
  <c r="AD1056" i="3"/>
  <c r="AF1056" i="3" s="1"/>
  <c r="AC1056" i="3"/>
  <c r="AE1056" i="3" s="1"/>
  <c r="AB1056" i="3"/>
  <c r="AD1049" i="3"/>
  <c r="AF1049" i="3" s="1"/>
  <c r="AC1049" i="3"/>
  <c r="AE1049" i="3" s="1"/>
  <c r="AB1049" i="3"/>
  <c r="AD1095" i="3"/>
  <c r="AF1095" i="3" s="1"/>
  <c r="AC1095" i="3"/>
  <c r="AE1095" i="3" s="1"/>
  <c r="AB1095" i="3"/>
  <c r="AD1009" i="3"/>
  <c r="AF1009" i="3" s="1"/>
  <c r="AC1009" i="3"/>
  <c r="AE1009" i="3" s="1"/>
  <c r="AB1009" i="3"/>
  <c r="AD1058" i="3"/>
  <c r="AF1058" i="3" s="1"/>
  <c r="AC1058" i="3"/>
  <c r="AE1058" i="3" s="1"/>
  <c r="AB1058" i="3"/>
  <c r="AD1116" i="3"/>
  <c r="AF1116" i="3" s="1"/>
  <c r="AC1116" i="3"/>
  <c r="AE1116" i="3" s="1"/>
  <c r="AB1116" i="3"/>
  <c r="AD1167" i="3"/>
  <c r="AF1167" i="3" s="1"/>
  <c r="AC1167" i="3"/>
  <c r="AE1167" i="3" s="1"/>
  <c r="AB1167" i="3"/>
  <c r="AD969" i="3"/>
  <c r="AF969" i="3" s="1"/>
  <c r="AC969" i="3"/>
  <c r="AE969" i="3" s="1"/>
  <c r="AB969" i="3"/>
  <c r="AD1126" i="3"/>
  <c r="AF1126" i="3" s="1"/>
  <c r="AC1126" i="3"/>
  <c r="AE1126" i="3" s="1"/>
  <c r="AB1126" i="3"/>
  <c r="AD1045" i="3"/>
  <c r="AF1045" i="3" s="1"/>
  <c r="AC1045" i="3"/>
  <c r="AE1045" i="3" s="1"/>
  <c r="AB1045" i="3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AB1083" i="3"/>
  <c r="AC1083" i="3"/>
  <c r="AE1083" i="3" s="1"/>
  <c r="AD1083" i="3"/>
  <c r="AF1083" i="3" s="1"/>
  <c r="AB1087" i="3"/>
  <c r="AC1087" i="3"/>
  <c r="AE1087" i="3" s="1"/>
  <c r="AD1087" i="3"/>
  <c r="AF1087" i="3" s="1"/>
  <c r="AB1047" i="3"/>
  <c r="AC1047" i="3"/>
  <c r="AD1047" i="3"/>
  <c r="AE1047" i="3"/>
  <c r="AF1047" i="3"/>
  <c r="AB1123" i="3"/>
  <c r="AC1123" i="3"/>
  <c r="AD1123" i="3"/>
  <c r="AE1123" i="3"/>
  <c r="AF1123" i="3"/>
  <c r="AB1007" i="3"/>
  <c r="AC1007" i="3"/>
  <c r="AD1007" i="3"/>
  <c r="AE1007" i="3"/>
  <c r="AF1007" i="3"/>
  <c r="AB1101" i="3"/>
  <c r="AC1101" i="3"/>
  <c r="AD1101" i="3"/>
  <c r="AE1101" i="3"/>
  <c r="AF1101" i="3"/>
  <c r="AB992" i="3"/>
  <c r="AC992" i="3"/>
  <c r="AD992" i="3"/>
  <c r="AE992" i="3"/>
  <c r="AF992" i="3"/>
  <c r="AB1129" i="3"/>
  <c r="AC1129" i="3"/>
  <c r="AD1129" i="3"/>
  <c r="AE1129" i="3"/>
  <c r="AF1129" i="3"/>
  <c r="AB1012" i="3"/>
  <c r="AC1012" i="3"/>
  <c r="AD1012" i="3"/>
  <c r="AE1012" i="3"/>
  <c r="AF1012" i="3"/>
  <c r="AB1159" i="3"/>
  <c r="AC1159" i="3"/>
  <c r="AD1159" i="3"/>
  <c r="AE1159" i="3"/>
  <c r="AF1159" i="3"/>
  <c r="AB987" i="3"/>
  <c r="AC987" i="3"/>
  <c r="AD987" i="3"/>
  <c r="AE987" i="3"/>
  <c r="AF987" i="3"/>
  <c r="AB1149" i="3"/>
  <c r="AC1149" i="3"/>
  <c r="AD1149" i="3"/>
  <c r="AE1149" i="3"/>
  <c r="AF1149" i="3"/>
  <c r="AB1078" i="3"/>
  <c r="AC1078" i="3"/>
  <c r="AD1078" i="3"/>
  <c r="AE1078" i="3"/>
  <c r="AF1078" i="3"/>
  <c r="AB1091" i="3"/>
  <c r="AC1091" i="3"/>
  <c r="AD1091" i="3"/>
  <c r="AE1091" i="3"/>
  <c r="AF1091" i="3"/>
  <c r="AB1092" i="3"/>
  <c r="AC1092" i="3"/>
  <c r="AD1092" i="3"/>
  <c r="AE1092" i="3"/>
  <c r="AF1092" i="3"/>
  <c r="AB1074" i="3"/>
  <c r="AC1074" i="3"/>
  <c r="AD1074" i="3"/>
  <c r="AE1074" i="3"/>
  <c r="AF1074" i="3"/>
  <c r="AB1033" i="3"/>
  <c r="AC1033" i="3"/>
  <c r="AD1033" i="3"/>
  <c r="AE1033" i="3"/>
  <c r="AF1033" i="3"/>
  <c r="AB1070" i="3"/>
  <c r="AC1070" i="3"/>
  <c r="AD1070" i="3"/>
  <c r="AE1070" i="3"/>
  <c r="AF1070" i="3"/>
  <c r="AB1105" i="3"/>
  <c r="AC1105" i="3"/>
  <c r="AD1105" i="3"/>
  <c r="AE1105" i="3"/>
  <c r="AF1105" i="3"/>
  <c r="AB1065" i="3"/>
  <c r="AC1065" i="3"/>
  <c r="AD1065" i="3"/>
  <c r="AE1065" i="3"/>
  <c r="AF1065" i="3"/>
  <c r="AB1004" i="3"/>
  <c r="AC1004" i="3"/>
  <c r="AD1004" i="3"/>
  <c r="AE1004" i="3"/>
  <c r="AF1004" i="3"/>
  <c r="AB1094" i="3"/>
  <c r="AC1094" i="3"/>
  <c r="AD1094" i="3"/>
  <c r="AE1094" i="3"/>
  <c r="AF1094" i="3"/>
  <c r="AB990" i="3"/>
  <c r="AC990" i="3"/>
  <c r="AD990" i="3"/>
  <c r="AE990" i="3"/>
  <c r="AF990" i="3"/>
  <c r="AB1131" i="3"/>
  <c r="AC1131" i="3"/>
  <c r="AD1131" i="3"/>
  <c r="AE1131" i="3"/>
  <c r="AF1131" i="3"/>
  <c r="AB1173" i="3"/>
  <c r="AC1173" i="3"/>
  <c r="AD1173" i="3"/>
  <c r="AE1173" i="3"/>
  <c r="AF1173" i="3"/>
  <c r="AB965" i="3"/>
  <c r="AC965" i="3"/>
  <c r="AD965" i="3"/>
  <c r="AE965" i="3"/>
  <c r="AF965" i="3"/>
  <c r="AB1023" i="3"/>
  <c r="AC1023" i="3"/>
  <c r="AD1023" i="3"/>
  <c r="AE1023" i="3"/>
  <c r="AF1023" i="3"/>
  <c r="AB1088" i="3"/>
  <c r="AC1088" i="3"/>
  <c r="AD1088" i="3"/>
  <c r="AE1088" i="3"/>
  <c r="AF1088" i="3"/>
  <c r="AB1053" i="3"/>
  <c r="AC1053" i="3"/>
  <c r="AD1053" i="3"/>
  <c r="AE1053" i="3"/>
  <c r="AF1053" i="3"/>
  <c r="AB1118" i="3"/>
  <c r="AC1118" i="3"/>
  <c r="AD1118" i="3"/>
  <c r="AE1118" i="3"/>
  <c r="AF1118" i="3"/>
  <c r="AB1035" i="3"/>
  <c r="AC1035" i="3"/>
  <c r="AD1035" i="3"/>
  <c r="AE1035" i="3"/>
  <c r="AF1035" i="3"/>
  <c r="AB1134" i="3"/>
  <c r="AC1134" i="3"/>
  <c r="AD1134" i="3"/>
  <c r="AE1134" i="3"/>
  <c r="AF1134" i="3"/>
  <c r="C1083" i="3"/>
  <c r="C1087" i="3"/>
  <c r="C1047" i="3"/>
  <c r="C1123" i="3"/>
  <c r="C1007" i="3"/>
  <c r="C1101" i="3"/>
  <c r="C992" i="3"/>
  <c r="C1129" i="3"/>
  <c r="C1012" i="3"/>
  <c r="C1159" i="3"/>
  <c r="C987" i="3"/>
  <c r="C1149" i="3"/>
  <c r="C1078" i="3"/>
  <c r="C1091" i="3"/>
  <c r="C1092" i="3"/>
  <c r="C1074" i="3"/>
  <c r="C1033" i="3"/>
  <c r="C1070" i="3"/>
  <c r="C1105" i="3"/>
  <c r="C1065" i="3"/>
  <c r="C1004" i="3"/>
  <c r="C1094" i="3"/>
  <c r="C990" i="3"/>
  <c r="C1131" i="3"/>
  <c r="C1173" i="3"/>
  <c r="C965" i="3"/>
  <c r="C1023" i="3"/>
  <c r="C1088" i="3"/>
  <c r="C1053" i="3"/>
  <c r="C1118" i="3"/>
  <c r="C1035" i="3"/>
  <c r="C1134" i="3"/>
  <c r="C1018" i="3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C7713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650" i="1"/>
  <c r="U65" i="19"/>
  <c r="U64" i="19"/>
  <c r="U63" i="19"/>
  <c r="U62" i="19"/>
  <c r="U61" i="19"/>
  <c r="U60" i="19"/>
  <c r="U59" i="19"/>
  <c r="U58" i="19"/>
  <c r="U57" i="19"/>
  <c r="U56" i="19"/>
  <c r="U55" i="19"/>
  <c r="U54" i="19"/>
  <c r="U53" i="19"/>
  <c r="U52" i="19"/>
  <c r="U51" i="19"/>
  <c r="U50" i="19"/>
  <c r="U49" i="19"/>
  <c r="U48" i="19"/>
  <c r="U47" i="19"/>
  <c r="U46" i="19"/>
  <c r="U45" i="19"/>
  <c r="U44" i="19"/>
  <c r="U43" i="19"/>
  <c r="U42" i="19"/>
  <c r="U41" i="19"/>
  <c r="U40" i="19"/>
  <c r="U39" i="19"/>
  <c r="U38" i="19"/>
  <c r="U37" i="19"/>
  <c r="U36" i="19"/>
  <c r="U35" i="19"/>
  <c r="U34" i="19"/>
  <c r="AB1176" i="3"/>
  <c r="AC1176" i="3"/>
  <c r="AE1176" i="3" s="1"/>
  <c r="AD1176" i="3"/>
  <c r="AF1176" i="3" s="1"/>
  <c r="AB962" i="3"/>
  <c r="AC962" i="3"/>
  <c r="AE962" i="3" s="1"/>
  <c r="AD962" i="3"/>
  <c r="AF962" i="3" s="1"/>
  <c r="AB1099" i="3"/>
  <c r="AC1099" i="3"/>
  <c r="AE1099" i="3" s="1"/>
  <c r="AD1099" i="3"/>
  <c r="AF1099" i="3" s="1"/>
  <c r="AB1071" i="3"/>
  <c r="AC1071" i="3"/>
  <c r="AE1071" i="3" s="1"/>
  <c r="AD1071" i="3"/>
  <c r="AF1071" i="3" s="1"/>
  <c r="AB1000" i="3"/>
  <c r="AC1000" i="3"/>
  <c r="AE1000" i="3" s="1"/>
  <c r="AD1000" i="3"/>
  <c r="AF1000" i="3" s="1"/>
  <c r="AB1112" i="3"/>
  <c r="AC1112" i="3"/>
  <c r="AE1112" i="3" s="1"/>
  <c r="AD1112" i="3"/>
  <c r="AF1112" i="3" s="1"/>
  <c r="AB1162" i="3"/>
  <c r="AC1162" i="3"/>
  <c r="AE1162" i="3" s="1"/>
  <c r="AD1162" i="3"/>
  <c r="AF1162" i="3" s="1"/>
  <c r="AB973" i="3"/>
  <c r="AC973" i="3"/>
  <c r="AE973" i="3" s="1"/>
  <c r="AD973" i="3"/>
  <c r="AF973" i="3" s="1"/>
  <c r="AB1102" i="3"/>
  <c r="AC1102" i="3"/>
  <c r="AE1102" i="3" s="1"/>
  <c r="AD1102" i="3"/>
  <c r="AF1102" i="3" s="1"/>
  <c r="AB1068" i="3"/>
  <c r="AC1068" i="3"/>
  <c r="AE1068" i="3" s="1"/>
  <c r="AD1068" i="3"/>
  <c r="AF1068" i="3" s="1"/>
  <c r="AB1111" i="3"/>
  <c r="AC1111" i="3"/>
  <c r="AE1111" i="3" s="1"/>
  <c r="AD1111" i="3"/>
  <c r="AF1111" i="3" s="1"/>
  <c r="AB1002" i="3"/>
  <c r="AC1002" i="3"/>
  <c r="AE1002" i="3" s="1"/>
  <c r="AD1002" i="3"/>
  <c r="AF1002" i="3" s="1"/>
  <c r="AB1166" i="3"/>
  <c r="AC1166" i="3"/>
  <c r="AE1166" i="3" s="1"/>
  <c r="AD1166" i="3"/>
  <c r="AF1166" i="3" s="1"/>
  <c r="AB980" i="3"/>
  <c r="AC980" i="3"/>
  <c r="AE980" i="3" s="1"/>
  <c r="AD980" i="3"/>
  <c r="AF980" i="3" s="1"/>
  <c r="AB1044" i="3"/>
  <c r="AC1044" i="3"/>
  <c r="AE1044" i="3" s="1"/>
  <c r="AD1044" i="3"/>
  <c r="AF1044" i="3" s="1"/>
  <c r="AB1059" i="3"/>
  <c r="AC1059" i="3"/>
  <c r="AE1059" i="3" s="1"/>
  <c r="AD1059" i="3"/>
  <c r="AF1059" i="3" s="1"/>
  <c r="AB972" i="3"/>
  <c r="AC972" i="3"/>
  <c r="AE972" i="3" s="1"/>
  <c r="AD972" i="3"/>
  <c r="AF972" i="3" s="1"/>
  <c r="AB1165" i="3"/>
  <c r="AC1165" i="3"/>
  <c r="AE1165" i="3" s="1"/>
  <c r="AD1165" i="3"/>
  <c r="AF1165" i="3" s="1"/>
  <c r="AB1057" i="3"/>
  <c r="AC1057" i="3"/>
  <c r="AE1057" i="3" s="1"/>
  <c r="AD1057" i="3"/>
  <c r="AF1057" i="3" s="1"/>
  <c r="AB1115" i="3"/>
  <c r="AC1115" i="3"/>
  <c r="AE1115" i="3" s="1"/>
  <c r="AD1115" i="3"/>
  <c r="AF1115" i="3" s="1"/>
  <c r="AB1018" i="3"/>
  <c r="AC1018" i="3"/>
  <c r="AE1018" i="3" s="1"/>
  <c r="AD1018" i="3"/>
  <c r="AF1018" i="3" s="1"/>
  <c r="AB1152" i="3"/>
  <c r="AC1152" i="3"/>
  <c r="AE1152" i="3" s="1"/>
  <c r="AD1152" i="3"/>
  <c r="AF1152" i="3" s="1"/>
  <c r="AB977" i="3"/>
  <c r="AC977" i="3"/>
  <c r="AE977" i="3" s="1"/>
  <c r="AD977" i="3"/>
  <c r="AF977" i="3" s="1"/>
  <c r="AB1160" i="3"/>
  <c r="AC1160" i="3"/>
  <c r="AE1160" i="3" s="1"/>
  <c r="AD1160" i="3"/>
  <c r="AF1160" i="3" s="1"/>
  <c r="AB1130" i="3"/>
  <c r="AC1130" i="3"/>
  <c r="AE1130" i="3" s="1"/>
  <c r="AD1130" i="3"/>
  <c r="AF1130" i="3" s="1"/>
  <c r="AB1040" i="3"/>
  <c r="AC1040" i="3"/>
  <c r="AE1040" i="3" s="1"/>
  <c r="AD1040" i="3"/>
  <c r="AF1040" i="3" s="1"/>
  <c r="AB1015" i="3"/>
  <c r="AC1015" i="3"/>
  <c r="AE1015" i="3" s="1"/>
  <c r="AD1015" i="3"/>
  <c r="AF1015" i="3" s="1"/>
  <c r="AB1085" i="3"/>
  <c r="AC1085" i="3"/>
  <c r="AE1085" i="3" s="1"/>
  <c r="AD1085" i="3"/>
  <c r="AF1085" i="3" s="1"/>
  <c r="AB974" i="3"/>
  <c r="AC974" i="3"/>
  <c r="AE974" i="3" s="1"/>
  <c r="AD974" i="3"/>
  <c r="AF974" i="3" s="1"/>
  <c r="AB1164" i="3"/>
  <c r="AC1164" i="3"/>
  <c r="AE1164" i="3" s="1"/>
  <c r="AD1164" i="3"/>
  <c r="AF1164" i="3" s="1"/>
  <c r="AD1043" i="3"/>
  <c r="AF1043" i="3" s="1"/>
  <c r="AC1043" i="3"/>
  <c r="AE1043" i="3" s="1"/>
  <c r="AB1043" i="3"/>
  <c r="AC933" i="3"/>
  <c r="AE933" i="3" s="1"/>
  <c r="AB933" i="3"/>
  <c r="AD945" i="3"/>
  <c r="AF945" i="3" s="1"/>
  <c r="AC945" i="3"/>
  <c r="AE945" i="3" s="1"/>
  <c r="AB945" i="3"/>
  <c r="AD957" i="3"/>
  <c r="AF957" i="3" s="1"/>
  <c r="AC957" i="3"/>
  <c r="AE957" i="3" s="1"/>
  <c r="AB957" i="3"/>
  <c r="AD943" i="3"/>
  <c r="AF943" i="3" s="1"/>
  <c r="AC943" i="3"/>
  <c r="AE943" i="3" s="1"/>
  <c r="AB943" i="3"/>
  <c r="AD951" i="3"/>
  <c r="AF951" i="3" s="1"/>
  <c r="AC951" i="3"/>
  <c r="AE951" i="3" s="1"/>
  <c r="AB951" i="3"/>
  <c r="AD939" i="3"/>
  <c r="AF939" i="3" s="1"/>
  <c r="AC939" i="3"/>
  <c r="AE939" i="3" s="1"/>
  <c r="AB939" i="3"/>
  <c r="AD953" i="3"/>
  <c r="AF953" i="3" s="1"/>
  <c r="AC953" i="3"/>
  <c r="AE953" i="3" s="1"/>
  <c r="AB953" i="3"/>
  <c r="AD937" i="3"/>
  <c r="AF937" i="3" s="1"/>
  <c r="AC937" i="3"/>
  <c r="AE937" i="3" s="1"/>
  <c r="AB937" i="3"/>
  <c r="AD949" i="3"/>
  <c r="AF949" i="3" s="1"/>
  <c r="AC949" i="3"/>
  <c r="AE949" i="3" s="1"/>
  <c r="AB949" i="3"/>
  <c r="AD935" i="3"/>
  <c r="AF935" i="3" s="1"/>
  <c r="AC935" i="3"/>
  <c r="AE935" i="3" s="1"/>
  <c r="AB935" i="3"/>
  <c r="AD961" i="3"/>
  <c r="AF961" i="3" s="1"/>
  <c r="AC961" i="3"/>
  <c r="AE961" i="3" s="1"/>
  <c r="AB961" i="3"/>
  <c r="AC941" i="3"/>
  <c r="AE941" i="3" s="1"/>
  <c r="AB941" i="3"/>
  <c r="AD959" i="3"/>
  <c r="AF959" i="3" s="1"/>
  <c r="AC959" i="3"/>
  <c r="AE959" i="3" s="1"/>
  <c r="AB959" i="3"/>
  <c r="AD955" i="3"/>
  <c r="AF955" i="3" s="1"/>
  <c r="AC955" i="3"/>
  <c r="AE955" i="3" s="1"/>
  <c r="AB955" i="3"/>
  <c r="AD947" i="3"/>
  <c r="AF947" i="3" s="1"/>
  <c r="AC947" i="3"/>
  <c r="AE947" i="3" s="1"/>
  <c r="AB947" i="3"/>
  <c r="AD958" i="3"/>
  <c r="AF958" i="3" s="1"/>
  <c r="AC958" i="3"/>
  <c r="AE958" i="3" s="1"/>
  <c r="AB958" i="3"/>
  <c r="AD956" i="3"/>
  <c r="AF956" i="3" s="1"/>
  <c r="AC956" i="3"/>
  <c r="AE956" i="3" s="1"/>
  <c r="AB956" i="3"/>
  <c r="AD940" i="3"/>
  <c r="AF940" i="3" s="1"/>
  <c r="AC940" i="3"/>
  <c r="AE940" i="3" s="1"/>
  <c r="AB940" i="3"/>
  <c r="AD934" i="3"/>
  <c r="AF934" i="3" s="1"/>
  <c r="AC934" i="3"/>
  <c r="AE934" i="3" s="1"/>
  <c r="AB934" i="3"/>
  <c r="AD954" i="3"/>
  <c r="AF954" i="3" s="1"/>
  <c r="AC954" i="3"/>
  <c r="AE954" i="3" s="1"/>
  <c r="AB954" i="3"/>
  <c r="AD930" i="3"/>
  <c r="AF930" i="3" s="1"/>
  <c r="AC930" i="3"/>
  <c r="AE930" i="3" s="1"/>
  <c r="AB930" i="3"/>
  <c r="AD960" i="3"/>
  <c r="AF960" i="3" s="1"/>
  <c r="AC960" i="3"/>
  <c r="AE960" i="3" s="1"/>
  <c r="AB960" i="3"/>
  <c r="AD952" i="3"/>
  <c r="AF952" i="3" s="1"/>
  <c r="AC952" i="3"/>
  <c r="AE952" i="3" s="1"/>
  <c r="AB952" i="3"/>
  <c r="AD950" i="3"/>
  <c r="AF950" i="3" s="1"/>
  <c r="AC950" i="3"/>
  <c r="AE950" i="3" s="1"/>
  <c r="AB950" i="3"/>
  <c r="AD948" i="3"/>
  <c r="AF948" i="3" s="1"/>
  <c r="AC948" i="3"/>
  <c r="AE948" i="3" s="1"/>
  <c r="AB948" i="3"/>
  <c r="AD932" i="3"/>
  <c r="AF932" i="3" s="1"/>
  <c r="AC932" i="3"/>
  <c r="AE932" i="3" s="1"/>
  <c r="AB932" i="3"/>
  <c r="AD936" i="3"/>
  <c r="AF936" i="3" s="1"/>
  <c r="AC936" i="3"/>
  <c r="AE936" i="3" s="1"/>
  <c r="AB936" i="3"/>
  <c r="AD938" i="3"/>
  <c r="AF938" i="3" s="1"/>
  <c r="AC938" i="3"/>
  <c r="AE938" i="3" s="1"/>
  <c r="AB938" i="3"/>
  <c r="AC946" i="3"/>
  <c r="AE946" i="3" s="1"/>
  <c r="AB946" i="3"/>
  <c r="AD942" i="3"/>
  <c r="AF942" i="3" s="1"/>
  <c r="AC942" i="3"/>
  <c r="AE942" i="3" s="1"/>
  <c r="AB942" i="3"/>
  <c r="AD944" i="3"/>
  <c r="AF944" i="3" s="1"/>
  <c r="AC944" i="3"/>
  <c r="AE944" i="3" s="1"/>
  <c r="AB944" i="3"/>
  <c r="AD1127" i="3"/>
  <c r="AF1127" i="3" s="1"/>
  <c r="AC1127" i="3"/>
  <c r="AE1127" i="3" s="1"/>
  <c r="AB1127" i="3"/>
  <c r="C962" i="3"/>
  <c r="C1176" i="3"/>
  <c r="C1099" i="3"/>
  <c r="C1071" i="3"/>
  <c r="C1112" i="3"/>
  <c r="C1000" i="3"/>
  <c r="C973" i="3"/>
  <c r="C1162" i="3"/>
  <c r="C1102" i="3"/>
  <c r="C1068" i="3"/>
  <c r="C1002" i="3"/>
  <c r="C1111" i="3"/>
  <c r="C1166" i="3"/>
  <c r="C980" i="3"/>
  <c r="C1044" i="3"/>
  <c r="C1059" i="3"/>
  <c r="C972" i="3"/>
  <c r="C1165" i="3"/>
  <c r="C1057" i="3"/>
  <c r="C1115" i="3"/>
  <c r="C1152" i="3"/>
  <c r="C977" i="3"/>
  <c r="C1160" i="3"/>
  <c r="C1040" i="3"/>
  <c r="C1130" i="3"/>
  <c r="C1085" i="3"/>
  <c r="C1015" i="3"/>
  <c r="C1164" i="3"/>
  <c r="C974" i="3"/>
  <c r="C1127" i="3"/>
  <c r="C1043" i="3"/>
  <c r="C961" i="3"/>
  <c r="C960" i="3"/>
  <c r="C945" i="3"/>
  <c r="I946" i="3"/>
  <c r="I941" i="3"/>
  <c r="I933" i="3"/>
  <c r="AB927" i="3"/>
  <c r="AD901" i="3"/>
  <c r="AF901" i="3" s="1"/>
  <c r="AC903" i="3"/>
  <c r="AE903" i="3" s="1"/>
  <c r="AD905" i="3"/>
  <c r="AF905" i="3" s="1"/>
  <c r="AB905" i="3"/>
  <c r="AB906" i="3"/>
  <c r="AC908" i="3"/>
  <c r="AE908" i="3" s="1"/>
  <c r="AC913" i="3"/>
  <c r="AE913" i="3" s="1"/>
  <c r="AB913" i="3"/>
  <c r="AB917" i="3"/>
  <c r="AB919" i="3"/>
  <c r="AB922" i="3"/>
  <c r="AB925" i="3"/>
  <c r="AC926" i="3"/>
  <c r="AE926" i="3" s="1"/>
  <c r="AC921" i="3"/>
  <c r="AE921" i="3" s="1"/>
  <c r="AB908" i="3"/>
  <c r="C7681" i="1"/>
  <c r="C7673" i="1"/>
  <c r="C7654" i="1"/>
  <c r="C7666" i="1"/>
  <c r="C7659" i="1"/>
  <c r="C7663" i="1"/>
  <c r="C7655" i="1"/>
  <c r="C7671" i="1"/>
  <c r="C7676" i="1"/>
  <c r="C7668" i="1"/>
  <c r="C7680" i="1"/>
  <c r="C7651" i="1"/>
  <c r="C7670" i="1"/>
  <c r="C7679" i="1"/>
  <c r="C7675" i="1"/>
  <c r="C7664" i="1"/>
  <c r="C7672" i="1"/>
  <c r="C7674" i="1"/>
  <c r="C7677" i="1"/>
  <c r="C7667" i="1"/>
  <c r="C7657" i="1"/>
  <c r="C7661" i="1"/>
  <c r="C7656" i="1"/>
  <c r="C7658" i="1"/>
  <c r="C7660" i="1"/>
  <c r="C7669" i="1"/>
  <c r="C7653" i="1"/>
  <c r="C7662" i="1"/>
  <c r="C7665" i="1"/>
  <c r="C7652" i="1"/>
  <c r="C7678" i="1"/>
  <c r="C959" i="3"/>
  <c r="C957" i="3"/>
  <c r="C933" i="3"/>
  <c r="C947" i="3"/>
  <c r="C958" i="3"/>
  <c r="C949" i="3"/>
  <c r="C955" i="3"/>
  <c r="C954" i="3"/>
  <c r="C941" i="3"/>
  <c r="C942" i="3"/>
  <c r="C953" i="3"/>
  <c r="C932" i="3"/>
  <c r="C935" i="3"/>
  <c r="C952" i="3"/>
  <c r="C956" i="3"/>
  <c r="C946" i="3"/>
  <c r="C943" i="3"/>
  <c r="C940" i="3"/>
  <c r="C950" i="3"/>
  <c r="C944" i="3"/>
  <c r="AD931" i="3"/>
  <c r="AF931" i="3" s="1"/>
  <c r="AC931" i="3"/>
  <c r="AE931" i="3" s="1"/>
  <c r="AB931" i="3"/>
  <c r="C931" i="3"/>
  <c r="C934" i="3"/>
  <c r="C939" i="3"/>
  <c r="C938" i="3"/>
  <c r="C937" i="3"/>
  <c r="C948" i="3"/>
  <c r="C936" i="3"/>
  <c r="C951" i="3"/>
  <c r="C930" i="3"/>
  <c r="AB898" i="3"/>
  <c r="AC898" i="3"/>
  <c r="AE898" i="3" s="1"/>
  <c r="AD898" i="3"/>
  <c r="AF898" i="3" s="1"/>
  <c r="AB900" i="3"/>
  <c r="AC900" i="3"/>
  <c r="AE900" i="3" s="1"/>
  <c r="AD900" i="3"/>
  <c r="AF900" i="3" s="1"/>
  <c r="AB902" i="3"/>
  <c r="AC902" i="3"/>
  <c r="AE902" i="3" s="1"/>
  <c r="AD902" i="3"/>
  <c r="AF902" i="3" s="1"/>
  <c r="AB904" i="3"/>
  <c r="AC904" i="3"/>
  <c r="AE904" i="3" s="1"/>
  <c r="AD904" i="3"/>
  <c r="AF904" i="3" s="1"/>
  <c r="AB907" i="3"/>
  <c r="AC907" i="3"/>
  <c r="AE907" i="3" s="1"/>
  <c r="AD907" i="3"/>
  <c r="AF907" i="3" s="1"/>
  <c r="AB909" i="3"/>
  <c r="AC909" i="3"/>
  <c r="AE909" i="3" s="1"/>
  <c r="AD909" i="3"/>
  <c r="AF909" i="3" s="1"/>
  <c r="AB911" i="3"/>
  <c r="AC911" i="3"/>
  <c r="AE911" i="3" s="1"/>
  <c r="AD911" i="3"/>
  <c r="AF911" i="3" s="1"/>
  <c r="AB915" i="3"/>
  <c r="AC915" i="3"/>
  <c r="AE915" i="3" s="1"/>
  <c r="AD915" i="3"/>
  <c r="AF915" i="3" s="1"/>
  <c r="AB918" i="3"/>
  <c r="AC918" i="3"/>
  <c r="AE918" i="3" s="1"/>
  <c r="AD918" i="3"/>
  <c r="AF918" i="3" s="1"/>
  <c r="AB921" i="3"/>
  <c r="AC925" i="3"/>
  <c r="AE925" i="3" s="1"/>
  <c r="AD925" i="3"/>
  <c r="AF925" i="3" s="1"/>
  <c r="AC927" i="3"/>
  <c r="AE927" i="3" s="1"/>
  <c r="AD927" i="3"/>
  <c r="AF927" i="3" s="1"/>
  <c r="AB928" i="3"/>
  <c r="AC928" i="3"/>
  <c r="AE928" i="3" s="1"/>
  <c r="AD928" i="3"/>
  <c r="AF928" i="3" s="1"/>
  <c r="AB899" i="3"/>
  <c r="AC899" i="3"/>
  <c r="AE899" i="3" s="1"/>
  <c r="AD899" i="3"/>
  <c r="AF899" i="3" s="1"/>
  <c r="AB901" i="3"/>
  <c r="AC901" i="3"/>
  <c r="AE901" i="3" s="1"/>
  <c r="AB903" i="3"/>
  <c r="AD903" i="3"/>
  <c r="AF903" i="3" s="1"/>
  <c r="AD908" i="3"/>
  <c r="AF908" i="3" s="1"/>
  <c r="AB910" i="3"/>
  <c r="AC910" i="3"/>
  <c r="AE910" i="3" s="1"/>
  <c r="AD910" i="3"/>
  <c r="AF910" i="3" s="1"/>
  <c r="AB912" i="3"/>
  <c r="AC912" i="3"/>
  <c r="AE912" i="3" s="1"/>
  <c r="AD912" i="3"/>
  <c r="AF912" i="3" s="1"/>
  <c r="AB914" i="3"/>
  <c r="AC914" i="3"/>
  <c r="AE914" i="3" s="1"/>
  <c r="AD914" i="3"/>
  <c r="AF914" i="3" s="1"/>
  <c r="AB916" i="3"/>
  <c r="AC916" i="3"/>
  <c r="AE916" i="3" s="1"/>
  <c r="AD916" i="3"/>
  <c r="AF916" i="3" s="1"/>
  <c r="AC919" i="3"/>
  <c r="AE919" i="3" s="1"/>
  <c r="AD919" i="3"/>
  <c r="AF919" i="3" s="1"/>
  <c r="AB920" i="3"/>
  <c r="AC920" i="3"/>
  <c r="AE920" i="3" s="1"/>
  <c r="AD920" i="3"/>
  <c r="AF920" i="3" s="1"/>
  <c r="AB923" i="3"/>
  <c r="AC923" i="3"/>
  <c r="AE923" i="3" s="1"/>
  <c r="AD923" i="3"/>
  <c r="AF923" i="3" s="1"/>
  <c r="AB924" i="3"/>
  <c r="AC924" i="3"/>
  <c r="AE924" i="3" s="1"/>
  <c r="AD924" i="3"/>
  <c r="AF924" i="3" s="1"/>
  <c r="AB926" i="3"/>
  <c r="AD926" i="3"/>
  <c r="AF926" i="3" s="1"/>
  <c r="AB929" i="3"/>
  <c r="AC929" i="3"/>
  <c r="AE929" i="3" s="1"/>
  <c r="AD929" i="3"/>
  <c r="AF929" i="3" s="1"/>
  <c r="C898" i="3"/>
  <c r="C900" i="3"/>
  <c r="C902" i="3"/>
  <c r="C904" i="3"/>
  <c r="C907" i="3"/>
  <c r="C909" i="3"/>
  <c r="C911" i="3"/>
  <c r="C913" i="3"/>
  <c r="C915" i="3"/>
  <c r="C917" i="3"/>
  <c r="C918" i="3"/>
  <c r="C921" i="3"/>
  <c r="C922" i="3"/>
  <c r="C925" i="3"/>
  <c r="C927" i="3"/>
  <c r="C928" i="3"/>
  <c r="C899" i="3"/>
  <c r="C901" i="3"/>
  <c r="C903" i="3"/>
  <c r="C905" i="3"/>
  <c r="C906" i="3"/>
  <c r="C908" i="3"/>
  <c r="C910" i="3"/>
  <c r="C912" i="3"/>
  <c r="C914" i="3"/>
  <c r="C916" i="3"/>
  <c r="C919" i="3"/>
  <c r="C920" i="3"/>
  <c r="C923" i="3"/>
  <c r="C924" i="3"/>
  <c r="C926" i="3"/>
  <c r="C929" i="3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W33" i="19"/>
  <c r="W32" i="19"/>
  <c r="W31" i="19"/>
  <c r="W30" i="19"/>
  <c r="W29" i="19"/>
  <c r="W28" i="19"/>
  <c r="W27" i="19"/>
  <c r="W26" i="19"/>
  <c r="W25" i="19"/>
  <c r="W24" i="19"/>
  <c r="W23" i="19"/>
  <c r="W22" i="19"/>
  <c r="W21" i="19"/>
  <c r="W20" i="19"/>
  <c r="W19" i="19"/>
  <c r="W18" i="19"/>
  <c r="W17" i="19"/>
  <c r="W16" i="19"/>
  <c r="W15" i="19"/>
  <c r="W14" i="19"/>
  <c r="W13" i="19"/>
  <c r="W12" i="19"/>
  <c r="W11" i="19"/>
  <c r="W10" i="19"/>
  <c r="W9" i="19"/>
  <c r="W8" i="19"/>
  <c r="W7" i="19"/>
  <c r="W6" i="19"/>
  <c r="W5" i="19"/>
  <c r="W4" i="19"/>
  <c r="W3" i="19"/>
  <c r="W2" i="19"/>
  <c r="U33" i="19"/>
  <c r="U32" i="19"/>
  <c r="U31" i="19"/>
  <c r="U30" i="19"/>
  <c r="U29" i="19"/>
  <c r="U28" i="19"/>
  <c r="U27" i="19"/>
  <c r="U26" i="19"/>
  <c r="U25" i="19"/>
  <c r="U24" i="19"/>
  <c r="U23" i="19"/>
  <c r="U22" i="19"/>
  <c r="U21" i="19"/>
  <c r="U20" i="19"/>
  <c r="U19" i="19"/>
  <c r="U18" i="19"/>
  <c r="U17" i="19"/>
  <c r="U16" i="19"/>
  <c r="U15" i="19"/>
  <c r="U14" i="19"/>
  <c r="U13" i="19"/>
  <c r="U12" i="19"/>
  <c r="U11" i="19"/>
  <c r="U10" i="19"/>
  <c r="U9" i="19"/>
  <c r="U8" i="19"/>
  <c r="U7" i="19"/>
  <c r="U6" i="19"/>
  <c r="U5" i="19"/>
  <c r="U4" i="19"/>
  <c r="U3" i="19"/>
  <c r="N702" i="3" a="1"/>
  <c r="U702" i="3" s="1"/>
  <c r="U2" i="19"/>
  <c r="N935" i="3" a="1"/>
  <c r="U935" i="3" s="1"/>
  <c r="AD880" i="3"/>
  <c r="AF880" i="3" s="1"/>
  <c r="AC880" i="3"/>
  <c r="AE880" i="3" s="1"/>
  <c r="AB880" i="3"/>
  <c r="AD890" i="3"/>
  <c r="AF890" i="3" s="1"/>
  <c r="AC890" i="3"/>
  <c r="AE890" i="3" s="1"/>
  <c r="AB890" i="3"/>
  <c r="AD894" i="3"/>
  <c r="AF894" i="3" s="1"/>
  <c r="AC894" i="3"/>
  <c r="AE894" i="3" s="1"/>
  <c r="AB894" i="3"/>
  <c r="AD897" i="3"/>
  <c r="AF897" i="3" s="1"/>
  <c r="AC897" i="3"/>
  <c r="AE897" i="3" s="1"/>
  <c r="AB897" i="3"/>
  <c r="AD888" i="3"/>
  <c r="AF888" i="3" s="1"/>
  <c r="AC888" i="3"/>
  <c r="AE888" i="3" s="1"/>
  <c r="AB888" i="3"/>
  <c r="AD893" i="3"/>
  <c r="AF893" i="3" s="1"/>
  <c r="AC893" i="3"/>
  <c r="AE893" i="3" s="1"/>
  <c r="AB893" i="3"/>
  <c r="AD896" i="3"/>
  <c r="AF896" i="3" s="1"/>
  <c r="AC896" i="3"/>
  <c r="AE896" i="3" s="1"/>
  <c r="AB896" i="3"/>
  <c r="AD885" i="3"/>
  <c r="AF885" i="3" s="1"/>
  <c r="AC885" i="3"/>
  <c r="AE885" i="3" s="1"/>
  <c r="AB885" i="3"/>
  <c r="AD873" i="3"/>
  <c r="AF873" i="3" s="1"/>
  <c r="AC873" i="3"/>
  <c r="AE873" i="3" s="1"/>
  <c r="AB873" i="3"/>
  <c r="AD895" i="3"/>
  <c r="AF895" i="3" s="1"/>
  <c r="AC895" i="3"/>
  <c r="AE895" i="3" s="1"/>
  <c r="AB895" i="3"/>
  <c r="AD892" i="3"/>
  <c r="AF892" i="3" s="1"/>
  <c r="AC892" i="3"/>
  <c r="AE892" i="3" s="1"/>
  <c r="AB892" i="3"/>
  <c r="AD891" i="3"/>
  <c r="AF891" i="3" s="1"/>
  <c r="AC891" i="3"/>
  <c r="AE891" i="3" s="1"/>
  <c r="AB891" i="3"/>
  <c r="AD869" i="3"/>
  <c r="AF869" i="3" s="1"/>
  <c r="AC869" i="3"/>
  <c r="AE869" i="3" s="1"/>
  <c r="AB869" i="3"/>
  <c r="AD886" i="3"/>
  <c r="AF886" i="3" s="1"/>
  <c r="AC886" i="3"/>
  <c r="AE886" i="3" s="1"/>
  <c r="AB886" i="3"/>
  <c r="AD879" i="3"/>
  <c r="AF879" i="3" s="1"/>
  <c r="AC879" i="3"/>
  <c r="AE879" i="3" s="1"/>
  <c r="AB879" i="3"/>
  <c r="AD889" i="3"/>
  <c r="AF889" i="3" s="1"/>
  <c r="AC889" i="3"/>
  <c r="AE889" i="3" s="1"/>
  <c r="AB889" i="3"/>
  <c r="AD875" i="3"/>
  <c r="AF875" i="3" s="1"/>
  <c r="AC875" i="3"/>
  <c r="AE875" i="3" s="1"/>
  <c r="AB875" i="3"/>
  <c r="AD887" i="3"/>
  <c r="AF887" i="3" s="1"/>
  <c r="AC887" i="3"/>
  <c r="AE887" i="3" s="1"/>
  <c r="AB887" i="3"/>
  <c r="AD883" i="3"/>
  <c r="AF883" i="3" s="1"/>
  <c r="AC883" i="3"/>
  <c r="AE883" i="3" s="1"/>
  <c r="AB883" i="3"/>
  <c r="AD884" i="3"/>
  <c r="AF884" i="3" s="1"/>
  <c r="AC884" i="3"/>
  <c r="AE884" i="3" s="1"/>
  <c r="AB884" i="3"/>
  <c r="AD877" i="3"/>
  <c r="AF877" i="3" s="1"/>
  <c r="AC877" i="3"/>
  <c r="AE877" i="3" s="1"/>
  <c r="AB877" i="3"/>
  <c r="AD882" i="3"/>
  <c r="AF882" i="3" s="1"/>
  <c r="AC882" i="3"/>
  <c r="AE882" i="3" s="1"/>
  <c r="AB882" i="3"/>
  <c r="AD881" i="3"/>
  <c r="AF881" i="3" s="1"/>
  <c r="AC881" i="3"/>
  <c r="AE881" i="3" s="1"/>
  <c r="AB881" i="3"/>
  <c r="AD878" i="3"/>
  <c r="AF878" i="3" s="1"/>
  <c r="AC878" i="3"/>
  <c r="AE878" i="3" s="1"/>
  <c r="AB878" i="3"/>
  <c r="AD876" i="3"/>
  <c r="AF876" i="3" s="1"/>
  <c r="AC876" i="3"/>
  <c r="AE876" i="3" s="1"/>
  <c r="AB876" i="3"/>
  <c r="AD874" i="3"/>
  <c r="AF874" i="3" s="1"/>
  <c r="AC874" i="3"/>
  <c r="AE874" i="3" s="1"/>
  <c r="AB874" i="3"/>
  <c r="AD870" i="3"/>
  <c r="AF870" i="3" s="1"/>
  <c r="AC870" i="3"/>
  <c r="AE870" i="3" s="1"/>
  <c r="AB870" i="3"/>
  <c r="AD872" i="3"/>
  <c r="AF872" i="3" s="1"/>
  <c r="AC872" i="3"/>
  <c r="AE872" i="3" s="1"/>
  <c r="AB872" i="3"/>
  <c r="AD871" i="3"/>
  <c r="AF871" i="3" s="1"/>
  <c r="AC871" i="3"/>
  <c r="AE871" i="3" s="1"/>
  <c r="AB871" i="3"/>
  <c r="AD868" i="3"/>
  <c r="AF868" i="3" s="1"/>
  <c r="AC868" i="3"/>
  <c r="AE868" i="3" s="1"/>
  <c r="AB868" i="3"/>
  <c r="AD866" i="3"/>
  <c r="AF866" i="3" s="1"/>
  <c r="AC866" i="3"/>
  <c r="AE866" i="3" s="1"/>
  <c r="AB866" i="3"/>
  <c r="AD867" i="3"/>
  <c r="AF867" i="3" s="1"/>
  <c r="AC867" i="3"/>
  <c r="AE867" i="3" s="1"/>
  <c r="AB867" i="3"/>
  <c r="C867" i="3"/>
  <c r="C866" i="3"/>
  <c r="C868" i="3"/>
  <c r="C871" i="3"/>
  <c r="C872" i="3"/>
  <c r="C870" i="3"/>
  <c r="C874" i="3"/>
  <c r="C876" i="3"/>
  <c r="C878" i="3"/>
  <c r="C881" i="3"/>
  <c r="C882" i="3"/>
  <c r="C877" i="3"/>
  <c r="C884" i="3"/>
  <c r="C883" i="3"/>
  <c r="C887" i="3"/>
  <c r="C875" i="3"/>
  <c r="C889" i="3"/>
  <c r="C879" i="3"/>
  <c r="C886" i="3"/>
  <c r="C869" i="3"/>
  <c r="C891" i="3"/>
  <c r="C892" i="3"/>
  <c r="C895" i="3"/>
  <c r="C873" i="3"/>
  <c r="C885" i="3"/>
  <c r="C896" i="3"/>
  <c r="C893" i="3"/>
  <c r="C888" i="3"/>
  <c r="C897" i="3"/>
  <c r="C894" i="3"/>
  <c r="C890" i="3"/>
  <c r="C880" i="3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AC905" i="3"/>
  <c r="AE905" i="3" s="1"/>
  <c r="AD921" i="3"/>
  <c r="AF921" i="3" s="1"/>
  <c r="AD922" i="3"/>
  <c r="AF922" i="3" s="1"/>
  <c r="AC922" i="3"/>
  <c r="AE922" i="3" s="1"/>
  <c r="AD906" i="3"/>
  <c r="AF906" i="3" s="1"/>
  <c r="AD917" i="3"/>
  <c r="AF917" i="3" s="1"/>
  <c r="AC906" i="3"/>
  <c r="AE906" i="3" s="1"/>
  <c r="AC917" i="3"/>
  <c r="AE917" i="3" s="1"/>
  <c r="AD913" i="3"/>
  <c r="AF913" i="3" s="1"/>
  <c r="AB835" i="3"/>
  <c r="AC835" i="3"/>
  <c r="AE835" i="3" s="1"/>
  <c r="AD835" i="3"/>
  <c r="AF835" i="3" s="1"/>
  <c r="AB836" i="3"/>
  <c r="AC836" i="3"/>
  <c r="AE836" i="3" s="1"/>
  <c r="AD836" i="3"/>
  <c r="AF836" i="3" s="1"/>
  <c r="AB838" i="3"/>
  <c r="AC838" i="3"/>
  <c r="AE838" i="3" s="1"/>
  <c r="AD838" i="3"/>
  <c r="AF838" i="3" s="1"/>
  <c r="AB841" i="3"/>
  <c r="AC841" i="3"/>
  <c r="AE841" i="3" s="1"/>
  <c r="AD841" i="3"/>
  <c r="AF841" i="3" s="1"/>
  <c r="AB842" i="3"/>
  <c r="AC842" i="3"/>
  <c r="AE842" i="3" s="1"/>
  <c r="AD842" i="3"/>
  <c r="AF842" i="3" s="1"/>
  <c r="AB840" i="3"/>
  <c r="AC840" i="3"/>
  <c r="AE840" i="3" s="1"/>
  <c r="AD840" i="3"/>
  <c r="AF840" i="3" s="1"/>
  <c r="AB845" i="3"/>
  <c r="AC845" i="3"/>
  <c r="AE845" i="3" s="1"/>
  <c r="AD845" i="3"/>
  <c r="AF845" i="3" s="1"/>
  <c r="AB846" i="3"/>
  <c r="AC846" i="3"/>
  <c r="AE846" i="3" s="1"/>
  <c r="AD846" i="3"/>
  <c r="AF846" i="3" s="1"/>
  <c r="AB849" i="3"/>
  <c r="AC849" i="3"/>
  <c r="AE849" i="3" s="1"/>
  <c r="AD849" i="3"/>
  <c r="AF849" i="3" s="1"/>
  <c r="AB837" i="3"/>
  <c r="AC837" i="3"/>
  <c r="AE837" i="3" s="1"/>
  <c r="AD837" i="3"/>
  <c r="AF837" i="3" s="1"/>
  <c r="AB851" i="3"/>
  <c r="AC851" i="3"/>
  <c r="AE851" i="3" s="1"/>
  <c r="AD851" i="3"/>
  <c r="AF851" i="3" s="1"/>
  <c r="AB852" i="3"/>
  <c r="AC852" i="3"/>
  <c r="AE852" i="3" s="1"/>
  <c r="AD852" i="3"/>
  <c r="AF852" i="3" s="1"/>
  <c r="AB854" i="3"/>
  <c r="AC854" i="3"/>
  <c r="AE854" i="3" s="1"/>
  <c r="AD854" i="3"/>
  <c r="AF854" i="3" s="1"/>
  <c r="AB856" i="3"/>
  <c r="AC856" i="3"/>
  <c r="AE856" i="3" s="1"/>
  <c r="AD856" i="3"/>
  <c r="AF856" i="3" s="1"/>
  <c r="AB853" i="3"/>
  <c r="AC853" i="3"/>
  <c r="AE853" i="3" s="1"/>
  <c r="AD853" i="3"/>
  <c r="AF853" i="3" s="1"/>
  <c r="AB847" i="3"/>
  <c r="AC847" i="3"/>
  <c r="AE847" i="3" s="1"/>
  <c r="AD847" i="3"/>
  <c r="AF847" i="3" s="1"/>
  <c r="AB858" i="3"/>
  <c r="AC858" i="3"/>
  <c r="AE858" i="3" s="1"/>
  <c r="AD858" i="3"/>
  <c r="AF858" i="3" s="1"/>
  <c r="AB844" i="3"/>
  <c r="AC844" i="3"/>
  <c r="AE844" i="3" s="1"/>
  <c r="AD844" i="3"/>
  <c r="AF844" i="3" s="1"/>
  <c r="AB860" i="3"/>
  <c r="AC860" i="3"/>
  <c r="AE860" i="3" s="1"/>
  <c r="AD860" i="3"/>
  <c r="AF860" i="3" s="1"/>
  <c r="AB850" i="3"/>
  <c r="AC850" i="3"/>
  <c r="AE850" i="3" s="1"/>
  <c r="AD850" i="3"/>
  <c r="AF850" i="3" s="1"/>
  <c r="AB862" i="3"/>
  <c r="AC862" i="3"/>
  <c r="AE862" i="3" s="1"/>
  <c r="AD862" i="3"/>
  <c r="AF862" i="3" s="1"/>
  <c r="AB861" i="3"/>
  <c r="AC861" i="3"/>
  <c r="AE861" i="3" s="1"/>
  <c r="AD861" i="3"/>
  <c r="AF861" i="3" s="1"/>
  <c r="AB848" i="3"/>
  <c r="AC848" i="3"/>
  <c r="AE848" i="3" s="1"/>
  <c r="AD848" i="3"/>
  <c r="AF848" i="3" s="1"/>
  <c r="AB857" i="3"/>
  <c r="AC857" i="3"/>
  <c r="AE857" i="3" s="1"/>
  <c r="AD857" i="3"/>
  <c r="AF857" i="3" s="1"/>
  <c r="AB843" i="3"/>
  <c r="AC843" i="3"/>
  <c r="AE843" i="3" s="1"/>
  <c r="AD843" i="3"/>
  <c r="AF843" i="3" s="1"/>
  <c r="AB839" i="3"/>
  <c r="AC839" i="3"/>
  <c r="AE839" i="3" s="1"/>
  <c r="AD839" i="3"/>
  <c r="AF839" i="3" s="1"/>
  <c r="AB864" i="3"/>
  <c r="AC864" i="3"/>
  <c r="AE864" i="3" s="1"/>
  <c r="AD864" i="3"/>
  <c r="AF864" i="3" s="1"/>
  <c r="AB855" i="3"/>
  <c r="AC855" i="3"/>
  <c r="AE855" i="3" s="1"/>
  <c r="AD855" i="3"/>
  <c r="AF855" i="3" s="1"/>
  <c r="AB859" i="3"/>
  <c r="AC859" i="3"/>
  <c r="AE859" i="3" s="1"/>
  <c r="AD859" i="3"/>
  <c r="AF859" i="3" s="1"/>
  <c r="AB834" i="3"/>
  <c r="AC834" i="3"/>
  <c r="AE834" i="3" s="1"/>
  <c r="AD834" i="3"/>
  <c r="AF834" i="3" s="1"/>
  <c r="AB863" i="3"/>
  <c r="AC863" i="3"/>
  <c r="AE863" i="3" s="1"/>
  <c r="AD863" i="3"/>
  <c r="AF863" i="3" s="1"/>
  <c r="AB865" i="3"/>
  <c r="AC865" i="3"/>
  <c r="AE865" i="3" s="1"/>
  <c r="AD865" i="3"/>
  <c r="AF865" i="3" s="1"/>
  <c r="C863" i="3"/>
  <c r="C865" i="3"/>
  <c r="C835" i="3"/>
  <c r="C836" i="3"/>
  <c r="C838" i="3"/>
  <c r="C841" i="3"/>
  <c r="C842" i="3"/>
  <c r="C840" i="3"/>
  <c r="C845" i="3"/>
  <c r="C846" i="3"/>
  <c r="C849" i="3"/>
  <c r="C837" i="3"/>
  <c r="C851" i="3"/>
  <c r="C852" i="3"/>
  <c r="C854" i="3"/>
  <c r="C856" i="3"/>
  <c r="C853" i="3"/>
  <c r="C847" i="3"/>
  <c r="C858" i="3"/>
  <c r="C844" i="3"/>
  <c r="C860" i="3"/>
  <c r="C850" i="3"/>
  <c r="C862" i="3"/>
  <c r="C861" i="3"/>
  <c r="C848" i="3"/>
  <c r="C857" i="3"/>
  <c r="C843" i="3"/>
  <c r="C839" i="3"/>
  <c r="C864" i="3"/>
  <c r="C855" i="3"/>
  <c r="C859" i="3"/>
  <c r="C834" i="3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AB805" i="3"/>
  <c r="AC805" i="3"/>
  <c r="AE805" i="3" s="1"/>
  <c r="AD805" i="3"/>
  <c r="AF805" i="3" s="1"/>
  <c r="AB806" i="3"/>
  <c r="AC806" i="3"/>
  <c r="AE806" i="3" s="1"/>
  <c r="AD806" i="3"/>
  <c r="AF806" i="3" s="1"/>
  <c r="AB809" i="3"/>
  <c r="AC809" i="3"/>
  <c r="AE809" i="3" s="1"/>
  <c r="AD809" i="3"/>
  <c r="AF809" i="3" s="1"/>
  <c r="AB810" i="3"/>
  <c r="AC810" i="3"/>
  <c r="AE810" i="3" s="1"/>
  <c r="AD810" i="3"/>
  <c r="AF810" i="3" s="1"/>
  <c r="AB812" i="3"/>
  <c r="AC812" i="3"/>
  <c r="AE812" i="3" s="1"/>
  <c r="AD812" i="3"/>
  <c r="AF812" i="3" s="1"/>
  <c r="AB808" i="3"/>
  <c r="AC808" i="3"/>
  <c r="AE808" i="3" s="1"/>
  <c r="AD808" i="3"/>
  <c r="AF808" i="3" s="1"/>
  <c r="AB815" i="3"/>
  <c r="AC815" i="3"/>
  <c r="AE815" i="3" s="1"/>
  <c r="AD815" i="3"/>
  <c r="AF815" i="3" s="1"/>
  <c r="AB813" i="3"/>
  <c r="AC813" i="3"/>
  <c r="AE813" i="3" s="1"/>
  <c r="AD813" i="3"/>
  <c r="AF813" i="3" s="1"/>
  <c r="AB817" i="3"/>
  <c r="AC817" i="3"/>
  <c r="AE817" i="3" s="1"/>
  <c r="AD817" i="3"/>
  <c r="AF817" i="3" s="1"/>
  <c r="AB819" i="3"/>
  <c r="AC819" i="3"/>
  <c r="AE819" i="3" s="1"/>
  <c r="AD819" i="3"/>
  <c r="AF819" i="3" s="1"/>
  <c r="AB820" i="3"/>
  <c r="AC820" i="3"/>
  <c r="AE820" i="3" s="1"/>
  <c r="AD820" i="3"/>
  <c r="AF820" i="3" s="1"/>
  <c r="AB816" i="3"/>
  <c r="AC816" i="3"/>
  <c r="AE816" i="3" s="1"/>
  <c r="AD816" i="3"/>
  <c r="AF816" i="3" s="1"/>
  <c r="AB823" i="3"/>
  <c r="AC823" i="3"/>
  <c r="AE823" i="3" s="1"/>
  <c r="AD823" i="3"/>
  <c r="AF823" i="3" s="1"/>
  <c r="AB824" i="3"/>
  <c r="AC824" i="3"/>
  <c r="AE824" i="3" s="1"/>
  <c r="AD824" i="3"/>
  <c r="AF824" i="3" s="1"/>
  <c r="AB827" i="3"/>
  <c r="AC827" i="3"/>
  <c r="AE827" i="3" s="1"/>
  <c r="AD827" i="3"/>
  <c r="AF827" i="3" s="1"/>
  <c r="AB825" i="3"/>
  <c r="AC825" i="3"/>
  <c r="AE825" i="3" s="1"/>
  <c r="AD825" i="3"/>
  <c r="AF825" i="3" s="1"/>
  <c r="AB828" i="3"/>
  <c r="AC828" i="3"/>
  <c r="AE828" i="3" s="1"/>
  <c r="AD828" i="3"/>
  <c r="AF828" i="3" s="1"/>
  <c r="AB804" i="3"/>
  <c r="AC804" i="3"/>
  <c r="AE804" i="3" s="1"/>
  <c r="AD804" i="3"/>
  <c r="AF804" i="3" s="1"/>
  <c r="AB807" i="3"/>
  <c r="AC807" i="3"/>
  <c r="AE807" i="3" s="1"/>
  <c r="AD807" i="3"/>
  <c r="AF807" i="3" s="1"/>
  <c r="AB831" i="3"/>
  <c r="AC831" i="3"/>
  <c r="AE831" i="3" s="1"/>
  <c r="AD831" i="3"/>
  <c r="AF831" i="3" s="1"/>
  <c r="AB833" i="3"/>
  <c r="AC833" i="3"/>
  <c r="AE833" i="3" s="1"/>
  <c r="AD833" i="3"/>
  <c r="AF833" i="3" s="1"/>
  <c r="AB822" i="3"/>
  <c r="AC822" i="3"/>
  <c r="AE822" i="3" s="1"/>
  <c r="AD822" i="3"/>
  <c r="AF822" i="3" s="1"/>
  <c r="AB811" i="3"/>
  <c r="AC811" i="3"/>
  <c r="AE811" i="3" s="1"/>
  <c r="AD811" i="3"/>
  <c r="AF811" i="3" s="1"/>
  <c r="AB814" i="3"/>
  <c r="AC814" i="3"/>
  <c r="AE814" i="3" s="1"/>
  <c r="AD814" i="3"/>
  <c r="AF814" i="3" s="1"/>
  <c r="AB832" i="3"/>
  <c r="AC832" i="3"/>
  <c r="AE832" i="3" s="1"/>
  <c r="AD832" i="3"/>
  <c r="AF832" i="3" s="1"/>
  <c r="AB818" i="3"/>
  <c r="AC818" i="3"/>
  <c r="AE818" i="3" s="1"/>
  <c r="AD818" i="3"/>
  <c r="AF818" i="3" s="1"/>
  <c r="AB826" i="3"/>
  <c r="AC826" i="3"/>
  <c r="AE826" i="3" s="1"/>
  <c r="AD826" i="3"/>
  <c r="AF826" i="3" s="1"/>
  <c r="AB821" i="3"/>
  <c r="AC821" i="3"/>
  <c r="AE821" i="3" s="1"/>
  <c r="AD821" i="3"/>
  <c r="AF821" i="3" s="1"/>
  <c r="AB830" i="3"/>
  <c r="AC830" i="3"/>
  <c r="AE830" i="3" s="1"/>
  <c r="AD830" i="3"/>
  <c r="AF830" i="3" s="1"/>
  <c r="AB829" i="3"/>
  <c r="AC829" i="3"/>
  <c r="AE829" i="3" s="1"/>
  <c r="AD829" i="3"/>
  <c r="AF829" i="3" s="1"/>
  <c r="C833" i="3"/>
  <c r="C822" i="3"/>
  <c r="C811" i="3"/>
  <c r="C814" i="3"/>
  <c r="C832" i="3"/>
  <c r="C818" i="3"/>
  <c r="C805" i="3"/>
  <c r="C806" i="3"/>
  <c r="C809" i="3"/>
  <c r="C810" i="3"/>
  <c r="C812" i="3"/>
  <c r="C808" i="3"/>
  <c r="C815" i="3"/>
  <c r="C813" i="3"/>
  <c r="C817" i="3"/>
  <c r="C819" i="3"/>
  <c r="C820" i="3"/>
  <c r="C816" i="3"/>
  <c r="C823" i="3"/>
  <c r="C824" i="3"/>
  <c r="C827" i="3"/>
  <c r="C825" i="3"/>
  <c r="C828" i="3"/>
  <c r="C804" i="3"/>
  <c r="C807" i="3"/>
  <c r="C831" i="3"/>
  <c r="C826" i="3"/>
  <c r="C821" i="3"/>
  <c r="C830" i="3"/>
  <c r="C829" i="3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AE802" i="3"/>
  <c r="AF802" i="3"/>
  <c r="AE801" i="3"/>
  <c r="AF801" i="3"/>
  <c r="AF800" i="3"/>
  <c r="AE800" i="3"/>
  <c r="AE803" i="3"/>
  <c r="AB783" i="3"/>
  <c r="AB781" i="3"/>
  <c r="AB789" i="3"/>
  <c r="AB798" i="3"/>
  <c r="AC799" i="3"/>
  <c r="AE799" i="3" s="1"/>
  <c r="AC788" i="3"/>
  <c r="AE788" i="3" s="1"/>
  <c r="AC780" i="3"/>
  <c r="AE780" i="3" s="1"/>
  <c r="AC803" i="3"/>
  <c r="AC784" i="3"/>
  <c r="AE784" i="3" s="1"/>
  <c r="AC801" i="3"/>
  <c r="AC782" i="3"/>
  <c r="AE782" i="3" s="1"/>
  <c r="AC794" i="3"/>
  <c r="AE794" i="3" s="1"/>
  <c r="AC786" i="3"/>
  <c r="AE786" i="3" s="1"/>
  <c r="AC791" i="3"/>
  <c r="AE791" i="3" s="1"/>
  <c r="AC792" i="3"/>
  <c r="AE792" i="3" s="1"/>
  <c r="AC779" i="3"/>
  <c r="AE779" i="3" s="1"/>
  <c r="AC796" i="3"/>
  <c r="AE796" i="3" s="1"/>
  <c r="AC795" i="3"/>
  <c r="AE795" i="3" s="1"/>
  <c r="AC797" i="3"/>
  <c r="AE797" i="3" s="1"/>
  <c r="AC778" i="3"/>
  <c r="AE778" i="3" s="1"/>
  <c r="AC793" i="3"/>
  <c r="AE793" i="3" s="1"/>
  <c r="AC790" i="3"/>
  <c r="AE790" i="3" s="1"/>
  <c r="AC787" i="3"/>
  <c r="AE787" i="3" s="1"/>
  <c r="AC800" i="3"/>
  <c r="AC785" i="3"/>
  <c r="AE785" i="3" s="1"/>
  <c r="AC802" i="3"/>
  <c r="AC783" i="3"/>
  <c r="AE783" i="3" s="1"/>
  <c r="AC781" i="3"/>
  <c r="AE781" i="3" s="1"/>
  <c r="AC789" i="3"/>
  <c r="AE789" i="3" s="1"/>
  <c r="AC798" i="3"/>
  <c r="AE798" i="3" s="1"/>
  <c r="AB799" i="3"/>
  <c r="AB788" i="3"/>
  <c r="AB780" i="3"/>
  <c r="AB803" i="3"/>
  <c r="AB784" i="3"/>
  <c r="AB801" i="3"/>
  <c r="AB782" i="3"/>
  <c r="AB794" i="3"/>
  <c r="AB786" i="3"/>
  <c r="AB791" i="3"/>
  <c r="AB792" i="3"/>
  <c r="AB779" i="3"/>
  <c r="AB796" i="3"/>
  <c r="AB795" i="3"/>
  <c r="AB797" i="3"/>
  <c r="AB778" i="3"/>
  <c r="AB793" i="3"/>
  <c r="AB790" i="3"/>
  <c r="AB787" i="3"/>
  <c r="AB800" i="3"/>
  <c r="AB785" i="3"/>
  <c r="AB802" i="3"/>
  <c r="AD799" i="3"/>
  <c r="AF799" i="3" s="1"/>
  <c r="AD788" i="3"/>
  <c r="AF788" i="3" s="1"/>
  <c r="AD780" i="3"/>
  <c r="AF780" i="3" s="1"/>
  <c r="AF803" i="3"/>
  <c r="AD803" i="3"/>
  <c r="AD784" i="3"/>
  <c r="AF784" i="3" s="1"/>
  <c r="AD801" i="3"/>
  <c r="AD782" i="3"/>
  <c r="AF782" i="3" s="1"/>
  <c r="AD794" i="3"/>
  <c r="AF794" i="3" s="1"/>
  <c r="AD786" i="3"/>
  <c r="AF786" i="3" s="1"/>
  <c r="AD791" i="3"/>
  <c r="AF791" i="3" s="1"/>
  <c r="AD792" i="3"/>
  <c r="AF792" i="3" s="1"/>
  <c r="AD796" i="3"/>
  <c r="AF796" i="3" s="1"/>
  <c r="AD795" i="3"/>
  <c r="AF795" i="3" s="1"/>
  <c r="AD797" i="3"/>
  <c r="AF797" i="3" s="1"/>
  <c r="AD779" i="3"/>
  <c r="AF779" i="3" s="1"/>
  <c r="AD778" i="3"/>
  <c r="AF778" i="3" s="1"/>
  <c r="AD793" i="3"/>
  <c r="AF793" i="3" s="1"/>
  <c r="AD790" i="3"/>
  <c r="AF790" i="3" s="1"/>
  <c r="AD787" i="3"/>
  <c r="AF787" i="3" s="1"/>
  <c r="AD800" i="3"/>
  <c r="AD785" i="3"/>
  <c r="AF785" i="3" s="1"/>
  <c r="AD802" i="3"/>
  <c r="AD783" i="3"/>
  <c r="AF783" i="3" s="1"/>
  <c r="AD781" i="3"/>
  <c r="AF781" i="3" s="1"/>
  <c r="AD789" i="3"/>
  <c r="AF789" i="3" s="1"/>
  <c r="AD798" i="3"/>
  <c r="AF798" i="3" s="1"/>
  <c r="AB769" i="3"/>
  <c r="C769" i="3"/>
  <c r="C758" i="3"/>
  <c r="C752" i="3"/>
  <c r="C770" i="3"/>
  <c r="C762" i="3"/>
  <c r="C760" i="3"/>
  <c r="C773" i="3"/>
  <c r="C766" i="3"/>
  <c r="C749" i="3"/>
  <c r="C765" i="3"/>
  <c r="C747" i="3"/>
  <c r="C774" i="3"/>
  <c r="C755" i="3"/>
  <c r="C757" i="3"/>
  <c r="C777" i="3"/>
  <c r="C750" i="3"/>
  <c r="C751" i="3"/>
  <c r="C776" i="3"/>
  <c r="C746" i="3"/>
  <c r="C756" i="3"/>
  <c r="C764" i="3"/>
  <c r="C754" i="3"/>
  <c r="C775" i="3"/>
  <c r="C748" i="3"/>
  <c r="C761" i="3"/>
  <c r="C772" i="3"/>
  <c r="C767" i="3"/>
  <c r="C763" i="3"/>
  <c r="C771" i="3"/>
  <c r="C753" i="3"/>
  <c r="C768" i="3"/>
  <c r="C759" i="3"/>
  <c r="C803" i="3"/>
  <c r="C802" i="3"/>
  <c r="C800" i="3"/>
  <c r="C801" i="3"/>
  <c r="C799" i="3"/>
  <c r="C798" i="3"/>
  <c r="C796" i="3"/>
  <c r="C797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8" i="3"/>
  <c r="C779" i="3"/>
  <c r="C736" i="3"/>
  <c r="C719" i="3"/>
  <c r="C728" i="3"/>
  <c r="C727" i="3"/>
  <c r="C723" i="3"/>
  <c r="C739" i="3"/>
  <c r="C733" i="3"/>
  <c r="C745" i="3"/>
  <c r="C743" i="3"/>
  <c r="C725" i="3"/>
  <c r="C721" i="3"/>
  <c r="C740" i="3"/>
  <c r="C734" i="3"/>
  <c r="C730" i="3"/>
  <c r="C731" i="3"/>
  <c r="C741" i="3"/>
  <c r="C720" i="3"/>
  <c r="C724" i="3"/>
  <c r="C735" i="3"/>
  <c r="C722" i="3"/>
  <c r="C742" i="3"/>
  <c r="C726" i="3"/>
  <c r="C744" i="3"/>
  <c r="C738" i="3"/>
  <c r="C732" i="3"/>
  <c r="C729" i="3"/>
  <c r="C718" i="3"/>
  <c r="C737" i="3"/>
  <c r="C698" i="3"/>
  <c r="C701" i="3"/>
  <c r="C710" i="3"/>
  <c r="C693" i="3"/>
  <c r="C715" i="3"/>
  <c r="C690" i="3"/>
  <c r="C708" i="3"/>
  <c r="C707" i="3"/>
  <c r="C695" i="3"/>
  <c r="C717" i="3"/>
  <c r="C705" i="3"/>
  <c r="C713" i="3"/>
  <c r="C697" i="3"/>
  <c r="C703" i="3"/>
  <c r="C702" i="3"/>
  <c r="C696" i="3"/>
  <c r="C712" i="3"/>
  <c r="C704" i="3"/>
  <c r="C716" i="3"/>
  <c r="C691" i="3"/>
  <c r="C694" i="3"/>
  <c r="C706" i="3"/>
  <c r="C714" i="3"/>
  <c r="C709" i="3"/>
  <c r="C692" i="3"/>
  <c r="C711" i="3"/>
  <c r="C700" i="3"/>
  <c r="C699" i="3"/>
  <c r="C689" i="3"/>
  <c r="C688" i="3"/>
  <c r="C687" i="3"/>
  <c r="C686" i="3"/>
  <c r="C684" i="3"/>
  <c r="C685" i="3"/>
  <c r="C683" i="3"/>
  <c r="C682" i="3"/>
  <c r="C680" i="3"/>
  <c r="C681" i="3"/>
  <c r="C679" i="3"/>
  <c r="C678" i="3"/>
  <c r="C676" i="3"/>
  <c r="C677" i="3"/>
  <c r="C674" i="3"/>
  <c r="C675" i="3"/>
  <c r="C672" i="3"/>
  <c r="C673" i="3"/>
  <c r="C670" i="3"/>
  <c r="C671" i="3"/>
  <c r="C669" i="3"/>
  <c r="C668" i="3"/>
  <c r="C666" i="3"/>
  <c r="C667" i="3"/>
  <c r="C664" i="3"/>
  <c r="C665" i="3"/>
  <c r="C663" i="3"/>
  <c r="C662" i="3"/>
  <c r="C661" i="3"/>
  <c r="C660" i="3"/>
  <c r="C659" i="3"/>
  <c r="C658" i="3"/>
  <c r="C656" i="3"/>
  <c r="C657" i="3"/>
  <c r="C654" i="3"/>
  <c r="C655" i="3"/>
  <c r="C653" i="3"/>
  <c r="C652" i="3"/>
  <c r="C650" i="3"/>
  <c r="C651" i="3"/>
  <c r="C648" i="3"/>
  <c r="C649" i="3"/>
  <c r="C646" i="3"/>
  <c r="C647" i="3"/>
  <c r="C644" i="3"/>
  <c r="C645" i="3"/>
  <c r="C642" i="3"/>
  <c r="C643" i="3"/>
  <c r="C640" i="3"/>
  <c r="C641" i="3"/>
  <c r="C638" i="3"/>
  <c r="C639" i="3"/>
  <c r="C636" i="3"/>
  <c r="C637" i="3"/>
  <c r="C634" i="3"/>
  <c r="C635" i="3"/>
  <c r="C633" i="3"/>
  <c r="C632" i="3"/>
  <c r="C631" i="3"/>
  <c r="C630" i="3"/>
  <c r="C629" i="3"/>
  <c r="C628" i="3"/>
  <c r="C626" i="3"/>
  <c r="C627" i="3"/>
  <c r="C624" i="3"/>
  <c r="C625" i="3"/>
  <c r="C623" i="3"/>
  <c r="C622" i="3"/>
  <c r="C620" i="3"/>
  <c r="C621" i="3"/>
  <c r="C618" i="3"/>
  <c r="C619" i="3"/>
  <c r="C617" i="3"/>
  <c r="C616" i="3"/>
  <c r="C614" i="3"/>
  <c r="C615" i="3"/>
  <c r="C613" i="3"/>
  <c r="C612" i="3"/>
  <c r="C610" i="3"/>
  <c r="C611" i="3"/>
  <c r="C608" i="3"/>
  <c r="C609" i="3"/>
  <c r="C607" i="3"/>
  <c r="C606" i="3"/>
  <c r="C604" i="3"/>
  <c r="C605" i="3"/>
  <c r="C602" i="3"/>
  <c r="C603" i="3"/>
  <c r="C601" i="3"/>
  <c r="C600" i="3"/>
  <c r="C599" i="3"/>
  <c r="C598" i="3"/>
  <c r="C597" i="3"/>
  <c r="C596" i="3"/>
  <c r="C594" i="3"/>
  <c r="C595" i="3"/>
  <c r="C592" i="3"/>
  <c r="C593" i="3"/>
  <c r="C590" i="3"/>
  <c r="C591" i="3"/>
  <c r="C589" i="3"/>
  <c r="C588" i="3"/>
  <c r="C586" i="3"/>
  <c r="C587" i="3"/>
  <c r="C584" i="3"/>
  <c r="C585" i="3"/>
  <c r="C583" i="3"/>
  <c r="C582" i="3"/>
  <c r="C580" i="3"/>
  <c r="C581" i="3"/>
  <c r="C578" i="3"/>
  <c r="C579" i="3"/>
  <c r="C577" i="3"/>
  <c r="C576" i="3"/>
  <c r="C574" i="3"/>
  <c r="C575" i="3"/>
  <c r="C572" i="3"/>
  <c r="C573" i="3"/>
  <c r="C570" i="3"/>
  <c r="C571" i="3"/>
  <c r="C568" i="3"/>
  <c r="C569" i="3"/>
  <c r="C567" i="3"/>
  <c r="C566" i="3"/>
  <c r="C565" i="3"/>
  <c r="C564" i="3"/>
  <c r="C563" i="3"/>
  <c r="C562" i="3"/>
  <c r="C561" i="3"/>
  <c r="C560" i="3"/>
  <c r="C558" i="3"/>
  <c r="C559" i="3"/>
  <c r="C556" i="3"/>
  <c r="C557" i="3"/>
  <c r="C555" i="3"/>
  <c r="C554" i="3"/>
  <c r="C552" i="3"/>
  <c r="C553" i="3"/>
  <c r="C551" i="3"/>
  <c r="C550" i="3"/>
  <c r="C549" i="3"/>
  <c r="C548" i="3"/>
  <c r="C546" i="3"/>
  <c r="C547" i="3"/>
  <c r="C544" i="3"/>
  <c r="C545" i="3"/>
  <c r="C542" i="3"/>
  <c r="C543" i="3"/>
  <c r="C541" i="3"/>
  <c r="C540" i="3"/>
  <c r="C538" i="3"/>
  <c r="C539" i="3"/>
  <c r="C537" i="3"/>
  <c r="C536" i="3"/>
  <c r="C535" i="3"/>
  <c r="C534" i="3"/>
  <c r="C533" i="3"/>
  <c r="C532" i="3"/>
  <c r="C530" i="3"/>
  <c r="C531" i="3"/>
  <c r="C529" i="3"/>
  <c r="C528" i="3"/>
  <c r="C527" i="3"/>
  <c r="C526" i="3"/>
  <c r="C525" i="3"/>
  <c r="C524" i="3"/>
  <c r="C522" i="3"/>
  <c r="C523" i="3"/>
  <c r="C520" i="3"/>
  <c r="C521" i="3"/>
  <c r="C519" i="3"/>
  <c r="C518" i="3"/>
  <c r="C517" i="3"/>
  <c r="C516" i="3"/>
  <c r="C515" i="3"/>
  <c r="C514" i="3"/>
  <c r="C512" i="3"/>
  <c r="C513" i="3"/>
  <c r="C511" i="3"/>
  <c r="C510" i="3"/>
  <c r="C509" i="3"/>
  <c r="C508" i="3"/>
  <c r="C507" i="3"/>
  <c r="C506" i="3"/>
  <c r="C504" i="3"/>
  <c r="C505" i="3"/>
  <c r="C503" i="3"/>
  <c r="C502" i="3"/>
  <c r="C500" i="3"/>
  <c r="C501" i="3"/>
  <c r="C498" i="3"/>
  <c r="C499" i="3"/>
  <c r="C497" i="3"/>
  <c r="C496" i="3"/>
  <c r="C494" i="3"/>
  <c r="C495" i="3"/>
  <c r="C492" i="3"/>
  <c r="C493" i="3"/>
  <c r="C491" i="3"/>
  <c r="C490" i="3"/>
  <c r="C489" i="3"/>
  <c r="C488" i="3"/>
  <c r="C486" i="3"/>
  <c r="C487" i="3"/>
  <c r="C485" i="3"/>
  <c r="C484" i="3"/>
  <c r="C482" i="3"/>
  <c r="C483" i="3"/>
  <c r="C480" i="3"/>
  <c r="C481" i="3"/>
  <c r="C479" i="3"/>
  <c r="C478" i="3"/>
  <c r="C476" i="3"/>
  <c r="C477" i="3"/>
  <c r="C474" i="3"/>
  <c r="C475" i="3"/>
  <c r="C472" i="3"/>
  <c r="C473" i="3"/>
  <c r="C471" i="3"/>
  <c r="C470" i="3"/>
  <c r="C469" i="3"/>
  <c r="C468" i="3"/>
  <c r="C467" i="3"/>
  <c r="C466" i="3"/>
  <c r="C464" i="3"/>
  <c r="C465" i="3"/>
  <c r="C463" i="3"/>
  <c r="C462" i="3"/>
  <c r="C460" i="3"/>
  <c r="C461" i="3"/>
  <c r="C458" i="3"/>
  <c r="C459" i="3"/>
  <c r="C456" i="3"/>
  <c r="C457" i="3"/>
  <c r="C454" i="3"/>
  <c r="C455" i="3"/>
  <c r="C453" i="3"/>
  <c r="C452" i="3"/>
  <c r="C451" i="3"/>
  <c r="C450" i="3"/>
  <c r="C448" i="3"/>
  <c r="C449" i="3"/>
  <c r="C446" i="3"/>
  <c r="C447" i="3"/>
  <c r="C444" i="3"/>
  <c r="C445" i="3"/>
  <c r="C442" i="3"/>
  <c r="C443" i="3"/>
  <c r="C441" i="3"/>
  <c r="C440" i="3"/>
  <c r="C439" i="3"/>
  <c r="C438" i="3"/>
  <c r="C436" i="3"/>
  <c r="C437" i="3"/>
  <c r="C434" i="3"/>
  <c r="C435" i="3"/>
  <c r="C432" i="3"/>
  <c r="C433" i="3"/>
  <c r="C430" i="3"/>
  <c r="C431" i="3"/>
  <c r="C429" i="3"/>
  <c r="C428" i="3"/>
  <c r="C427" i="3"/>
  <c r="C426" i="3"/>
  <c r="C424" i="3"/>
  <c r="C425" i="3"/>
  <c r="C423" i="3"/>
  <c r="C422" i="3"/>
  <c r="C420" i="3"/>
  <c r="C421" i="3"/>
  <c r="C419" i="3"/>
  <c r="C418" i="3"/>
  <c r="C417" i="3"/>
  <c r="C416" i="3"/>
  <c r="C415" i="3"/>
  <c r="C414" i="3"/>
  <c r="C413" i="3"/>
  <c r="C412" i="3"/>
  <c r="C410" i="3"/>
  <c r="C411" i="3"/>
  <c r="C409" i="3"/>
  <c r="C408" i="3"/>
  <c r="C407" i="3"/>
  <c r="C406" i="3"/>
  <c r="C405" i="3"/>
  <c r="C404" i="3"/>
  <c r="C402" i="3"/>
  <c r="C403" i="3"/>
  <c r="C400" i="3"/>
  <c r="C401" i="3"/>
  <c r="C398" i="3"/>
  <c r="C399" i="3"/>
  <c r="C397" i="3"/>
  <c r="C396" i="3"/>
  <c r="C394" i="3"/>
  <c r="C395" i="3"/>
  <c r="C393" i="3"/>
  <c r="C392" i="3"/>
  <c r="C391" i="3"/>
  <c r="C390" i="3"/>
  <c r="C388" i="3"/>
  <c r="C389" i="3"/>
  <c r="C386" i="3"/>
  <c r="C387" i="3"/>
  <c r="C385" i="3"/>
  <c r="C384" i="3"/>
  <c r="C383" i="3"/>
  <c r="C382" i="3"/>
  <c r="C381" i="3"/>
  <c r="C380" i="3"/>
  <c r="C378" i="3"/>
  <c r="C379" i="3"/>
  <c r="C376" i="3"/>
  <c r="C377" i="3"/>
  <c r="C374" i="3"/>
  <c r="C375" i="3"/>
  <c r="C373" i="3"/>
  <c r="C372" i="3"/>
  <c r="C371" i="3"/>
  <c r="C370" i="3"/>
  <c r="C369" i="3"/>
  <c r="C368" i="3"/>
  <c r="C366" i="3"/>
  <c r="C367" i="3"/>
  <c r="C364" i="3"/>
  <c r="C365" i="3"/>
  <c r="C362" i="3"/>
  <c r="C363" i="3"/>
  <c r="C360" i="3"/>
  <c r="C361" i="3"/>
  <c r="C359" i="3"/>
  <c r="C358" i="3"/>
  <c r="C357" i="3"/>
  <c r="C356" i="3"/>
  <c r="C354" i="3"/>
  <c r="C355" i="3"/>
  <c r="C353" i="3"/>
  <c r="C352" i="3"/>
  <c r="C351" i="3"/>
  <c r="C350" i="3"/>
  <c r="C348" i="3"/>
  <c r="C349" i="3"/>
  <c r="C347" i="3"/>
  <c r="C346" i="3"/>
  <c r="C345" i="3"/>
  <c r="C344" i="3"/>
  <c r="C343" i="3"/>
  <c r="C342" i="3"/>
  <c r="C341" i="3"/>
  <c r="C340" i="3"/>
  <c r="C338" i="3"/>
  <c r="C339" i="3"/>
  <c r="C337" i="3"/>
  <c r="C336" i="3"/>
  <c r="C334" i="3"/>
  <c r="C335" i="3"/>
  <c r="C332" i="3"/>
  <c r="C333" i="3"/>
  <c r="C330" i="3"/>
  <c r="C331" i="3"/>
  <c r="C329" i="3"/>
  <c r="C328" i="3"/>
  <c r="C326" i="3"/>
  <c r="C327" i="3"/>
  <c r="C324" i="3"/>
  <c r="C325" i="3"/>
  <c r="C322" i="3"/>
  <c r="C323" i="3"/>
  <c r="C320" i="3"/>
  <c r="C321" i="3"/>
  <c r="C319" i="3"/>
  <c r="C318" i="3"/>
  <c r="C316" i="3"/>
  <c r="C317" i="3"/>
  <c r="C315" i="3"/>
  <c r="C314" i="3"/>
  <c r="C313" i="3"/>
  <c r="C312" i="3"/>
  <c r="C310" i="3"/>
  <c r="C311" i="3"/>
  <c r="C309" i="3"/>
  <c r="C308" i="3"/>
  <c r="C306" i="3"/>
  <c r="C307" i="3"/>
  <c r="C304" i="3"/>
  <c r="C305" i="3"/>
  <c r="C302" i="3"/>
  <c r="C303" i="3"/>
  <c r="C300" i="3"/>
  <c r="C301" i="3"/>
  <c r="C299" i="3"/>
  <c r="C298" i="3"/>
  <c r="C297" i="3"/>
  <c r="C296" i="3"/>
  <c r="C294" i="3"/>
  <c r="C295" i="3"/>
  <c r="C293" i="3"/>
  <c r="C292" i="3"/>
  <c r="C290" i="3"/>
  <c r="C291" i="3"/>
  <c r="C289" i="3"/>
  <c r="C288" i="3"/>
  <c r="C287" i="3"/>
  <c r="C286" i="3"/>
  <c r="C285" i="3"/>
  <c r="C284" i="3"/>
  <c r="C282" i="3"/>
  <c r="C283" i="3"/>
  <c r="C281" i="3"/>
  <c r="C280" i="3"/>
  <c r="C278" i="3"/>
  <c r="C279" i="3"/>
  <c r="C277" i="3"/>
  <c r="C276" i="3"/>
  <c r="C274" i="3"/>
  <c r="C275" i="3"/>
  <c r="C272" i="3"/>
  <c r="C273" i="3"/>
  <c r="C270" i="3"/>
  <c r="C271" i="3"/>
  <c r="C269" i="3"/>
  <c r="C268" i="3"/>
  <c r="C266" i="3"/>
  <c r="C267" i="3"/>
  <c r="C264" i="3"/>
  <c r="C265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0" i="3"/>
  <c r="C251" i="3"/>
  <c r="C249" i="3"/>
  <c r="C248" i="3"/>
  <c r="C246" i="3"/>
  <c r="C247" i="3"/>
  <c r="C244" i="3"/>
  <c r="C245" i="3"/>
  <c r="C243" i="3"/>
  <c r="C242" i="3"/>
  <c r="C241" i="3"/>
  <c r="C240" i="3"/>
  <c r="C238" i="3"/>
  <c r="C239" i="3"/>
  <c r="C237" i="3"/>
  <c r="C236" i="3"/>
  <c r="C234" i="3"/>
  <c r="C235" i="3"/>
  <c r="C232" i="3"/>
  <c r="C233" i="3"/>
  <c r="C230" i="3"/>
  <c r="C231" i="3"/>
  <c r="C229" i="3"/>
  <c r="C228" i="3"/>
  <c r="C227" i="3"/>
  <c r="C226" i="3"/>
  <c r="C224" i="3"/>
  <c r="C225" i="3"/>
  <c r="C223" i="3"/>
  <c r="C222" i="3"/>
  <c r="C221" i="3"/>
  <c r="C220" i="3"/>
  <c r="C219" i="3"/>
  <c r="C218" i="3"/>
  <c r="C217" i="3"/>
  <c r="C216" i="3"/>
  <c r="C214" i="3"/>
  <c r="C215" i="3"/>
  <c r="C212" i="3"/>
  <c r="C213" i="3"/>
  <c r="C210" i="3"/>
  <c r="C211" i="3"/>
  <c r="C209" i="3"/>
  <c r="C208" i="3"/>
  <c r="C206" i="3"/>
  <c r="C207" i="3"/>
  <c r="C204" i="3"/>
  <c r="C205" i="3"/>
  <c r="C202" i="3"/>
  <c r="C203" i="3"/>
  <c r="C201" i="3"/>
  <c r="C200" i="3"/>
  <c r="C198" i="3"/>
  <c r="C199" i="3"/>
  <c r="C197" i="3"/>
  <c r="C196" i="3"/>
  <c r="C194" i="3"/>
  <c r="C195" i="3"/>
  <c r="C193" i="3"/>
  <c r="C192" i="3"/>
  <c r="C190" i="3"/>
  <c r="C191" i="3"/>
  <c r="C189" i="3"/>
  <c r="C188" i="3"/>
  <c r="C187" i="3"/>
  <c r="C186" i="3"/>
  <c r="C184" i="3"/>
  <c r="C185" i="3"/>
  <c r="C182" i="3"/>
  <c r="C183" i="3"/>
  <c r="C181" i="3"/>
  <c r="C180" i="3"/>
  <c r="C179" i="3"/>
  <c r="C178" i="3"/>
  <c r="C176" i="3"/>
  <c r="C177" i="3"/>
  <c r="C174" i="3"/>
  <c r="C175" i="3"/>
  <c r="C173" i="3"/>
  <c r="C172" i="3"/>
  <c r="C170" i="3"/>
  <c r="C171" i="3"/>
  <c r="C168" i="3"/>
  <c r="C169" i="3"/>
  <c r="C166" i="3"/>
  <c r="C167" i="3"/>
  <c r="C165" i="3"/>
  <c r="C164" i="3"/>
  <c r="C163" i="3"/>
  <c r="C162" i="3"/>
  <c r="C160" i="3"/>
  <c r="C161" i="3"/>
  <c r="C158" i="3"/>
  <c r="C159" i="3"/>
  <c r="C157" i="3"/>
  <c r="C156" i="3"/>
  <c r="C155" i="3"/>
  <c r="C154" i="3"/>
  <c r="C153" i="3"/>
  <c r="C152" i="3"/>
  <c r="C150" i="3"/>
  <c r="C151" i="3"/>
  <c r="C149" i="3"/>
  <c r="C148" i="3"/>
  <c r="C146" i="3"/>
  <c r="C147" i="3"/>
  <c r="C144" i="3"/>
  <c r="C145" i="3"/>
  <c r="C143" i="3"/>
  <c r="C142" i="3"/>
  <c r="C141" i="3"/>
  <c r="C140" i="3"/>
  <c r="C138" i="3"/>
  <c r="C139" i="3"/>
  <c r="C136" i="3"/>
  <c r="C137" i="3"/>
  <c r="C135" i="3"/>
  <c r="C134" i="3"/>
  <c r="C133" i="3"/>
  <c r="C132" i="3"/>
  <c r="C130" i="3"/>
  <c r="C131" i="3"/>
  <c r="C129" i="3"/>
  <c r="C128" i="3"/>
  <c r="C126" i="3"/>
  <c r="C127" i="3"/>
  <c r="C125" i="3"/>
  <c r="C124" i="3"/>
  <c r="C122" i="3"/>
  <c r="C123" i="3"/>
  <c r="C121" i="3"/>
  <c r="C120" i="3"/>
  <c r="C119" i="3"/>
  <c r="C118" i="3"/>
  <c r="C117" i="3"/>
  <c r="C116" i="3"/>
  <c r="C115" i="3"/>
  <c r="C114" i="3"/>
  <c r="C113" i="3"/>
  <c r="C112" i="3"/>
  <c r="C110" i="3"/>
  <c r="C111" i="3"/>
  <c r="C108" i="3"/>
  <c r="C109" i="3"/>
  <c r="C106" i="3"/>
  <c r="C107" i="3"/>
  <c r="C105" i="3"/>
  <c r="C104" i="3"/>
  <c r="C103" i="3"/>
  <c r="C102" i="3"/>
  <c r="C100" i="3"/>
  <c r="C101" i="3"/>
  <c r="C98" i="3"/>
  <c r="C99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0" i="3"/>
  <c r="C81" i="3"/>
  <c r="C78" i="3"/>
  <c r="C79" i="3"/>
  <c r="C76" i="3"/>
  <c r="C77" i="3"/>
  <c r="C74" i="3"/>
  <c r="C75" i="3"/>
  <c r="C73" i="3"/>
  <c r="C72" i="3"/>
  <c r="C70" i="3"/>
  <c r="C71" i="3"/>
  <c r="C68" i="3"/>
  <c r="C69" i="3"/>
  <c r="C66" i="3"/>
  <c r="C67" i="3"/>
  <c r="C65" i="3"/>
  <c r="C64" i="3"/>
  <c r="C62" i="3"/>
  <c r="C63" i="3"/>
  <c r="C61" i="3"/>
  <c r="C60" i="3"/>
  <c r="C59" i="3"/>
  <c r="C58" i="3"/>
  <c r="C56" i="3"/>
  <c r="C57" i="3"/>
  <c r="C54" i="3"/>
  <c r="C55" i="3"/>
  <c r="C53" i="3"/>
  <c r="C52" i="3"/>
  <c r="C51" i="3"/>
  <c r="C50" i="3"/>
  <c r="C48" i="3"/>
  <c r="C49" i="3"/>
  <c r="C46" i="3"/>
  <c r="C47" i="3"/>
  <c r="C44" i="3"/>
  <c r="C45" i="3"/>
  <c r="C43" i="3"/>
  <c r="C42" i="3"/>
  <c r="C41" i="3"/>
  <c r="C40" i="3"/>
  <c r="C38" i="3"/>
  <c r="C39" i="3"/>
  <c r="C36" i="3"/>
  <c r="C37" i="3"/>
  <c r="C34" i="3"/>
  <c r="C35" i="3"/>
  <c r="C32" i="3"/>
  <c r="C33" i="3"/>
  <c r="C31" i="3"/>
  <c r="C30" i="3"/>
  <c r="C28" i="3"/>
  <c r="C29" i="3"/>
  <c r="C27" i="3"/>
  <c r="C26" i="3"/>
  <c r="C24" i="3"/>
  <c r="C25" i="3"/>
  <c r="C23" i="3"/>
  <c r="C22" i="3"/>
  <c r="C21" i="3"/>
  <c r="C20" i="3"/>
  <c r="C18" i="3"/>
  <c r="C19" i="3"/>
  <c r="C17" i="3"/>
  <c r="C16" i="3"/>
  <c r="C14" i="3"/>
  <c r="C15" i="3"/>
  <c r="C12" i="3"/>
  <c r="C13" i="3"/>
  <c r="C11" i="3"/>
  <c r="C10" i="3"/>
  <c r="C8" i="3"/>
  <c r="C9" i="3"/>
  <c r="C7" i="3"/>
  <c r="C6" i="3"/>
  <c r="C5" i="3"/>
  <c r="C4" i="3"/>
  <c r="C2" i="3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AD776" i="3"/>
  <c r="AF776" i="3" s="1"/>
  <c r="AC776" i="3"/>
  <c r="AE776" i="3" s="1"/>
  <c r="AB776" i="3"/>
  <c r="AD777" i="3"/>
  <c r="AF777" i="3" s="1"/>
  <c r="AC777" i="3"/>
  <c r="AE777" i="3" s="1"/>
  <c r="AB777" i="3"/>
  <c r="AD774" i="3"/>
  <c r="AF774" i="3" s="1"/>
  <c r="AC774" i="3"/>
  <c r="AE774" i="3" s="1"/>
  <c r="AB774" i="3"/>
  <c r="AD775" i="3"/>
  <c r="AF775" i="3" s="1"/>
  <c r="AC775" i="3"/>
  <c r="AE775" i="3" s="1"/>
  <c r="AB775" i="3"/>
  <c r="AD772" i="3"/>
  <c r="AF772" i="3" s="1"/>
  <c r="AC772" i="3"/>
  <c r="AE772" i="3" s="1"/>
  <c r="AB772" i="3"/>
  <c r="AD773" i="3"/>
  <c r="AF773" i="3" s="1"/>
  <c r="AC773" i="3"/>
  <c r="AE773" i="3" s="1"/>
  <c r="AB773" i="3"/>
  <c r="AD770" i="3"/>
  <c r="AF770" i="3" s="1"/>
  <c r="AC770" i="3"/>
  <c r="AE770" i="3" s="1"/>
  <c r="AB770" i="3"/>
  <c r="AD771" i="3"/>
  <c r="AF771" i="3" s="1"/>
  <c r="AC771" i="3"/>
  <c r="AE771" i="3" s="1"/>
  <c r="AB771" i="3"/>
  <c r="AD768" i="3"/>
  <c r="AF768" i="3" s="1"/>
  <c r="AC768" i="3"/>
  <c r="AE768" i="3" s="1"/>
  <c r="AB768" i="3"/>
  <c r="AD769" i="3"/>
  <c r="AF769" i="3" s="1"/>
  <c r="AC769" i="3"/>
  <c r="AE769" i="3" s="1"/>
  <c r="AD767" i="3"/>
  <c r="AF767" i="3" s="1"/>
  <c r="AC767" i="3"/>
  <c r="AE767" i="3" s="1"/>
  <c r="AB767" i="3"/>
  <c r="AD766" i="3"/>
  <c r="AF766" i="3" s="1"/>
  <c r="AC766" i="3"/>
  <c r="AE766" i="3" s="1"/>
  <c r="AB766" i="3"/>
  <c r="AD765" i="3"/>
  <c r="AF765" i="3" s="1"/>
  <c r="AC765" i="3"/>
  <c r="AE765" i="3" s="1"/>
  <c r="AB765" i="3"/>
  <c r="AD764" i="3"/>
  <c r="AF764" i="3" s="1"/>
  <c r="AC764" i="3"/>
  <c r="AE764" i="3" s="1"/>
  <c r="AB764" i="3"/>
  <c r="AD763" i="3"/>
  <c r="AF763" i="3" s="1"/>
  <c r="AC763" i="3"/>
  <c r="AE763" i="3" s="1"/>
  <c r="AB763" i="3"/>
  <c r="AD762" i="3"/>
  <c r="AF762" i="3" s="1"/>
  <c r="AC762" i="3"/>
  <c r="AE762" i="3" s="1"/>
  <c r="AB762" i="3"/>
  <c r="AD760" i="3"/>
  <c r="AF760" i="3" s="1"/>
  <c r="AC760" i="3"/>
  <c r="AE760" i="3" s="1"/>
  <c r="AB760" i="3"/>
  <c r="AD761" i="3"/>
  <c r="AF761" i="3" s="1"/>
  <c r="AC761" i="3"/>
  <c r="AE761" i="3" s="1"/>
  <c r="AB761" i="3"/>
  <c r="AD759" i="3"/>
  <c r="AF759" i="3" s="1"/>
  <c r="AC759" i="3"/>
  <c r="AE759" i="3" s="1"/>
  <c r="AB759" i="3"/>
  <c r="AD758" i="3"/>
  <c r="AF758" i="3" s="1"/>
  <c r="AC758" i="3"/>
  <c r="AE758" i="3" s="1"/>
  <c r="AB758" i="3"/>
  <c r="AD757" i="3"/>
  <c r="AF757" i="3" s="1"/>
  <c r="AC757" i="3"/>
  <c r="AE757" i="3" s="1"/>
  <c r="AB757" i="3"/>
  <c r="AD756" i="3"/>
  <c r="AF756" i="3" s="1"/>
  <c r="AC756" i="3"/>
  <c r="AE756" i="3" s="1"/>
  <c r="AB756" i="3"/>
  <c r="AD754" i="3"/>
  <c r="AF754" i="3" s="1"/>
  <c r="AC754" i="3"/>
  <c r="AE754" i="3" s="1"/>
  <c r="AB754" i="3"/>
  <c r="AD755" i="3"/>
  <c r="AF755" i="3" s="1"/>
  <c r="AC755" i="3"/>
  <c r="AE755" i="3" s="1"/>
  <c r="AB755" i="3"/>
  <c r="AD752" i="3"/>
  <c r="AF752" i="3" s="1"/>
  <c r="AC752" i="3"/>
  <c r="AE752" i="3" s="1"/>
  <c r="AB752" i="3"/>
  <c r="AD753" i="3"/>
  <c r="AF753" i="3" s="1"/>
  <c r="AC753" i="3"/>
  <c r="AE753" i="3" s="1"/>
  <c r="AB753" i="3"/>
  <c r="AD751" i="3"/>
  <c r="AF751" i="3" s="1"/>
  <c r="AC751" i="3"/>
  <c r="AE751" i="3" s="1"/>
  <c r="AB751" i="3"/>
  <c r="AD750" i="3"/>
  <c r="AF750" i="3" s="1"/>
  <c r="AC750" i="3"/>
  <c r="AE750" i="3" s="1"/>
  <c r="AB750" i="3"/>
  <c r="AD749" i="3"/>
  <c r="AF749" i="3" s="1"/>
  <c r="AC749" i="3"/>
  <c r="AE749" i="3" s="1"/>
  <c r="AB749" i="3"/>
  <c r="AD748" i="3"/>
  <c r="AF748" i="3" s="1"/>
  <c r="AC748" i="3"/>
  <c r="AE748" i="3" s="1"/>
  <c r="AB748" i="3"/>
  <c r="AD747" i="3"/>
  <c r="AF747" i="3" s="1"/>
  <c r="AC747" i="3"/>
  <c r="AE747" i="3" s="1"/>
  <c r="AB747" i="3"/>
  <c r="AD746" i="3"/>
  <c r="AF746" i="3" s="1"/>
  <c r="AC746" i="3"/>
  <c r="AE746" i="3" s="1"/>
  <c r="AB746" i="3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AB718" i="3"/>
  <c r="AC718" i="3"/>
  <c r="AE718" i="3" s="1"/>
  <c r="AD718" i="3"/>
  <c r="AF718" i="3" s="1"/>
  <c r="AB720" i="3"/>
  <c r="AC720" i="3"/>
  <c r="AE720" i="3" s="1"/>
  <c r="AD720" i="3"/>
  <c r="AF720" i="3" s="1"/>
  <c r="AB722" i="3"/>
  <c r="AC722" i="3"/>
  <c r="AE722" i="3" s="1"/>
  <c r="AD722" i="3"/>
  <c r="AF722" i="3" s="1"/>
  <c r="AB725" i="3"/>
  <c r="AC725" i="3"/>
  <c r="AE725" i="3" s="1"/>
  <c r="AD725" i="3"/>
  <c r="AF725" i="3" s="1"/>
  <c r="AB727" i="3"/>
  <c r="AC727" i="3"/>
  <c r="AE727" i="3" s="1"/>
  <c r="AD727" i="3"/>
  <c r="AF727" i="3" s="1"/>
  <c r="AB728" i="3"/>
  <c r="AC728" i="3"/>
  <c r="AE728" i="3" s="1"/>
  <c r="AD728" i="3"/>
  <c r="AF728" i="3" s="1"/>
  <c r="AB731" i="3"/>
  <c r="AC731" i="3"/>
  <c r="AE731" i="3" s="1"/>
  <c r="AD731" i="3"/>
  <c r="AF731" i="3" s="1"/>
  <c r="AB732" i="3"/>
  <c r="AC732" i="3"/>
  <c r="AE732" i="3" s="1"/>
  <c r="AD732" i="3"/>
  <c r="AF732" i="3" s="1"/>
  <c r="AB723" i="3"/>
  <c r="AC723" i="3"/>
  <c r="AE723" i="3" s="1"/>
  <c r="AD723" i="3"/>
  <c r="AF723" i="3" s="1"/>
  <c r="AB734" i="3"/>
  <c r="AC734" i="3"/>
  <c r="AE734" i="3" s="1"/>
  <c r="AD734" i="3"/>
  <c r="AF734" i="3" s="1"/>
  <c r="AB737" i="3"/>
  <c r="AC737" i="3"/>
  <c r="AE737" i="3" s="1"/>
  <c r="AD737" i="3"/>
  <c r="AF737" i="3" s="1"/>
  <c r="AB729" i="3"/>
  <c r="AC729" i="3"/>
  <c r="AE729" i="3" s="1"/>
  <c r="AD729" i="3"/>
  <c r="AF729" i="3" s="1"/>
  <c r="AB739" i="3"/>
  <c r="AC739" i="3"/>
  <c r="AE739" i="3" s="1"/>
  <c r="AD739" i="3"/>
  <c r="AF739" i="3" s="1"/>
  <c r="AB741" i="3"/>
  <c r="AC741" i="3"/>
  <c r="AE741" i="3" s="1"/>
  <c r="AD741" i="3"/>
  <c r="AF741" i="3" s="1"/>
  <c r="AB719" i="3"/>
  <c r="AC719" i="3"/>
  <c r="AE719" i="3" s="1"/>
  <c r="AD719" i="3"/>
  <c r="AF719" i="3" s="1"/>
  <c r="AB743" i="3"/>
  <c r="AC743" i="3"/>
  <c r="AE743" i="3" s="1"/>
  <c r="AD743" i="3"/>
  <c r="AF743" i="3" s="1"/>
  <c r="AB721" i="3"/>
  <c r="AC721" i="3"/>
  <c r="AE721" i="3" s="1"/>
  <c r="AD721" i="3"/>
  <c r="AF721" i="3" s="1"/>
  <c r="AB735" i="3"/>
  <c r="AC735" i="3"/>
  <c r="AE735" i="3" s="1"/>
  <c r="AD735" i="3"/>
  <c r="AF735" i="3" s="1"/>
  <c r="AB733" i="3"/>
  <c r="AC733" i="3"/>
  <c r="AE733" i="3" s="1"/>
  <c r="AD733" i="3"/>
  <c r="AF733" i="3" s="1"/>
  <c r="AB738" i="3"/>
  <c r="AC738" i="3"/>
  <c r="AE738" i="3" s="1"/>
  <c r="AD738" i="3"/>
  <c r="AF738" i="3" s="1"/>
  <c r="AB742" i="3"/>
  <c r="AC742" i="3"/>
  <c r="AE742" i="3" s="1"/>
  <c r="AD742" i="3"/>
  <c r="AF742" i="3" s="1"/>
  <c r="AB745" i="3"/>
  <c r="AC745" i="3"/>
  <c r="AE745" i="3" s="1"/>
  <c r="AD745" i="3"/>
  <c r="AF745" i="3" s="1"/>
  <c r="AB740" i="3"/>
  <c r="AC740" i="3"/>
  <c r="AE740" i="3" s="1"/>
  <c r="AD740" i="3"/>
  <c r="AF740" i="3" s="1"/>
  <c r="AB724" i="3"/>
  <c r="AC724" i="3"/>
  <c r="AE724" i="3" s="1"/>
  <c r="AD724" i="3"/>
  <c r="AF724" i="3" s="1"/>
  <c r="AB730" i="3"/>
  <c r="AC730" i="3"/>
  <c r="AE730" i="3" s="1"/>
  <c r="AD730" i="3"/>
  <c r="AF730" i="3" s="1"/>
  <c r="AB736" i="3"/>
  <c r="AC736" i="3"/>
  <c r="AE736" i="3" s="1"/>
  <c r="AD736" i="3"/>
  <c r="AF736" i="3" s="1"/>
  <c r="AB726" i="3"/>
  <c r="AC726" i="3"/>
  <c r="AE726" i="3" s="1"/>
  <c r="AD726" i="3"/>
  <c r="AF726" i="3" s="1"/>
  <c r="AB744" i="3"/>
  <c r="AC744" i="3"/>
  <c r="AE744" i="3" s="1"/>
  <c r="AD744" i="3"/>
  <c r="AF744" i="3" s="1"/>
  <c r="AF716" i="3"/>
  <c r="AE716" i="3"/>
  <c r="AD716" i="3"/>
  <c r="AC716" i="3"/>
  <c r="AB716" i="3"/>
  <c r="AF717" i="3"/>
  <c r="AE717" i="3"/>
  <c r="AD717" i="3"/>
  <c r="AC717" i="3"/>
  <c r="AB717" i="3"/>
  <c r="AF714" i="3"/>
  <c r="AE714" i="3"/>
  <c r="AD714" i="3"/>
  <c r="AC714" i="3"/>
  <c r="AB714" i="3"/>
  <c r="AF715" i="3"/>
  <c r="AE715" i="3"/>
  <c r="AD715" i="3"/>
  <c r="AC715" i="3"/>
  <c r="AB715" i="3"/>
  <c r="AD712" i="3"/>
  <c r="AF712" i="3" s="1"/>
  <c r="AC712" i="3"/>
  <c r="AE712" i="3" s="1"/>
  <c r="AB712" i="3"/>
  <c r="AD713" i="3"/>
  <c r="AF713" i="3" s="1"/>
  <c r="AC713" i="3"/>
  <c r="AE713" i="3" s="1"/>
  <c r="AB713" i="3"/>
  <c r="AD710" i="3"/>
  <c r="AF710" i="3" s="1"/>
  <c r="AC710" i="3"/>
  <c r="AE710" i="3" s="1"/>
  <c r="AB710" i="3"/>
  <c r="AD711" i="3"/>
  <c r="AF711" i="3" s="1"/>
  <c r="AC711" i="3"/>
  <c r="AE711" i="3" s="1"/>
  <c r="AB711" i="3"/>
  <c r="AD708" i="3"/>
  <c r="AF708" i="3" s="1"/>
  <c r="AC708" i="3"/>
  <c r="AE708" i="3" s="1"/>
  <c r="AB708" i="3"/>
  <c r="AD709" i="3"/>
  <c r="AF709" i="3" s="1"/>
  <c r="AC709" i="3"/>
  <c r="AE709" i="3" s="1"/>
  <c r="AB709" i="3"/>
  <c r="AD707" i="3"/>
  <c r="AF707" i="3" s="1"/>
  <c r="AC707" i="3"/>
  <c r="AE707" i="3" s="1"/>
  <c r="AB707" i="3"/>
  <c r="AD706" i="3"/>
  <c r="AF706" i="3" s="1"/>
  <c r="AC706" i="3"/>
  <c r="AE706" i="3" s="1"/>
  <c r="AB706" i="3"/>
  <c r="AD704" i="3"/>
  <c r="AF704" i="3" s="1"/>
  <c r="AC704" i="3"/>
  <c r="AE704" i="3" s="1"/>
  <c r="AB704" i="3"/>
  <c r="AD705" i="3"/>
  <c r="AF705" i="3" s="1"/>
  <c r="AC705" i="3"/>
  <c r="AE705" i="3" s="1"/>
  <c r="AB705" i="3"/>
  <c r="AD702" i="3"/>
  <c r="AF702" i="3" s="1"/>
  <c r="AC702" i="3"/>
  <c r="AE702" i="3" s="1"/>
  <c r="AB702" i="3"/>
  <c r="AD703" i="3"/>
  <c r="AF703" i="3" s="1"/>
  <c r="AC703" i="3"/>
  <c r="AE703" i="3" s="1"/>
  <c r="AB703" i="3"/>
  <c r="AD700" i="3"/>
  <c r="AF700" i="3" s="1"/>
  <c r="AC700" i="3"/>
  <c r="AE700" i="3" s="1"/>
  <c r="AB700" i="3"/>
  <c r="AD701" i="3"/>
  <c r="AF701" i="3" s="1"/>
  <c r="AC701" i="3"/>
  <c r="AE701" i="3" s="1"/>
  <c r="AB701" i="3"/>
  <c r="AD698" i="3"/>
  <c r="AF698" i="3" s="1"/>
  <c r="AC698" i="3"/>
  <c r="AE698" i="3" s="1"/>
  <c r="AB698" i="3"/>
  <c r="AD699" i="3"/>
  <c r="AF699" i="3" s="1"/>
  <c r="AC699" i="3"/>
  <c r="AE699" i="3" s="1"/>
  <c r="AB699" i="3"/>
  <c r="AD696" i="3"/>
  <c r="AF696" i="3" s="1"/>
  <c r="AC696" i="3"/>
  <c r="AE696" i="3" s="1"/>
  <c r="AB696" i="3"/>
  <c r="AD697" i="3"/>
  <c r="AF697" i="3" s="1"/>
  <c r="AC697" i="3"/>
  <c r="AE697" i="3" s="1"/>
  <c r="AB697" i="3"/>
  <c r="AD695" i="3"/>
  <c r="AF695" i="3" s="1"/>
  <c r="AC695" i="3"/>
  <c r="AE695" i="3" s="1"/>
  <c r="AB695" i="3"/>
  <c r="AD694" i="3"/>
  <c r="AF694" i="3" s="1"/>
  <c r="AC694" i="3"/>
  <c r="AE694" i="3" s="1"/>
  <c r="AB694" i="3"/>
  <c r="AD693" i="3"/>
  <c r="AF693" i="3" s="1"/>
  <c r="AC693" i="3"/>
  <c r="AE693" i="3" s="1"/>
  <c r="AB693" i="3"/>
  <c r="AD692" i="3"/>
  <c r="AF692" i="3" s="1"/>
  <c r="AC692" i="3"/>
  <c r="AE692" i="3" s="1"/>
  <c r="AB692" i="3"/>
  <c r="AD691" i="3"/>
  <c r="AF691" i="3" s="1"/>
  <c r="AC691" i="3"/>
  <c r="AE691" i="3" s="1"/>
  <c r="AB691" i="3"/>
  <c r="AD690" i="3"/>
  <c r="AF690" i="3" s="1"/>
  <c r="AC690" i="3"/>
  <c r="AE690" i="3" s="1"/>
  <c r="AB690" i="3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C687" i="3"/>
  <c r="AE687" i="3" s="1"/>
  <c r="AC680" i="3"/>
  <c r="AE680" i="3" s="1"/>
  <c r="AB678" i="3"/>
  <c r="AC676" i="3"/>
  <c r="AE676" i="3" s="1"/>
  <c r="AD671" i="3"/>
  <c r="AF671" i="3" s="1"/>
  <c r="AC671" i="3"/>
  <c r="AE671" i="3" s="1"/>
  <c r="AB666" i="3"/>
  <c r="AC664" i="3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C97" i="15"/>
  <c r="A97" i="15"/>
  <c r="C96" i="15"/>
  <c r="A96" i="15"/>
  <c r="C95" i="15"/>
  <c r="A95" i="15"/>
  <c r="C94" i="15"/>
  <c r="A94" i="15"/>
  <c r="C93" i="15"/>
  <c r="A93" i="15"/>
  <c r="C92" i="15"/>
  <c r="A92" i="15"/>
  <c r="C91" i="15"/>
  <c r="A91" i="15"/>
  <c r="C90" i="15"/>
  <c r="A90" i="15"/>
  <c r="C89" i="15"/>
  <c r="A89" i="15"/>
  <c r="C88" i="15"/>
  <c r="A88" i="15"/>
  <c r="C87" i="15"/>
  <c r="A87" i="15"/>
  <c r="C86" i="15"/>
  <c r="A86" i="15"/>
  <c r="C85" i="15"/>
  <c r="A85" i="15"/>
  <c r="C84" i="15"/>
  <c r="A84" i="15"/>
  <c r="C83" i="15"/>
  <c r="A83" i="15"/>
  <c r="C82" i="15"/>
  <c r="A82" i="15"/>
  <c r="C81" i="15"/>
  <c r="A81" i="15"/>
  <c r="C80" i="15"/>
  <c r="A80" i="15"/>
  <c r="C79" i="15"/>
  <c r="A79" i="15"/>
  <c r="C78" i="15"/>
  <c r="A78" i="15"/>
  <c r="C77" i="15"/>
  <c r="A77" i="15"/>
  <c r="C76" i="15"/>
  <c r="A76" i="15"/>
  <c r="C75" i="15"/>
  <c r="A75" i="15"/>
  <c r="C74" i="15"/>
  <c r="A74" i="15"/>
  <c r="C73" i="15"/>
  <c r="A73" i="15"/>
  <c r="C72" i="15"/>
  <c r="A72" i="15"/>
  <c r="C71" i="15"/>
  <c r="A71" i="15"/>
  <c r="C70" i="15"/>
  <c r="A70" i="15"/>
  <c r="C69" i="15"/>
  <c r="A69" i="15"/>
  <c r="C68" i="15"/>
  <c r="A68" i="15"/>
  <c r="C67" i="15"/>
  <c r="A67" i="15"/>
  <c r="C66" i="15"/>
  <c r="A66" i="15"/>
  <c r="C161" i="11"/>
  <c r="A161" i="11"/>
  <c r="C160" i="11"/>
  <c r="A160" i="11"/>
  <c r="C159" i="11"/>
  <c r="A159" i="11"/>
  <c r="C158" i="11"/>
  <c r="A158" i="11"/>
  <c r="C157" i="11"/>
  <c r="A157" i="11"/>
  <c r="C156" i="11"/>
  <c r="A156" i="11"/>
  <c r="C155" i="11"/>
  <c r="A155" i="11"/>
  <c r="C154" i="11"/>
  <c r="A154" i="11"/>
  <c r="C153" i="11"/>
  <c r="A153" i="11"/>
  <c r="C152" i="11"/>
  <c r="A152" i="11"/>
  <c r="C151" i="11"/>
  <c r="A151" i="11"/>
  <c r="C150" i="11"/>
  <c r="A150" i="11"/>
  <c r="C149" i="11"/>
  <c r="A149" i="11"/>
  <c r="C148" i="11"/>
  <c r="A148" i="11"/>
  <c r="C147" i="11"/>
  <c r="A147" i="11"/>
  <c r="C146" i="11"/>
  <c r="A146" i="11"/>
  <c r="C145" i="11"/>
  <c r="A145" i="11"/>
  <c r="C144" i="11"/>
  <c r="A144" i="11"/>
  <c r="C143" i="11"/>
  <c r="A143" i="11"/>
  <c r="C142" i="11"/>
  <c r="A142" i="11"/>
  <c r="C141" i="11"/>
  <c r="A141" i="11"/>
  <c r="C140" i="11"/>
  <c r="A140" i="11"/>
  <c r="C139" i="11"/>
  <c r="A139" i="11"/>
  <c r="C138" i="11"/>
  <c r="A138" i="11"/>
  <c r="C137" i="11"/>
  <c r="A137" i="11"/>
  <c r="C136" i="11"/>
  <c r="A136" i="11"/>
  <c r="C135" i="11"/>
  <c r="A135" i="11"/>
  <c r="C134" i="11"/>
  <c r="A134" i="11"/>
  <c r="C133" i="11"/>
  <c r="A133" i="11"/>
  <c r="C132" i="11"/>
  <c r="A132" i="11"/>
  <c r="C131" i="11"/>
  <c r="A131" i="11"/>
  <c r="C130" i="11"/>
  <c r="A130" i="1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AD689" i="3"/>
  <c r="AF689" i="3" s="1"/>
  <c r="AC689" i="3"/>
  <c r="AE689" i="3" s="1"/>
  <c r="AB689" i="3"/>
  <c r="AD688" i="3"/>
  <c r="AF688" i="3" s="1"/>
  <c r="AC688" i="3"/>
  <c r="AE688" i="3" s="1"/>
  <c r="AB688" i="3"/>
  <c r="AD687" i="3"/>
  <c r="AF687" i="3" s="1"/>
  <c r="AB687" i="3"/>
  <c r="AD686" i="3"/>
  <c r="AF686" i="3" s="1"/>
  <c r="AC686" i="3"/>
  <c r="AE686" i="3" s="1"/>
  <c r="AB686" i="3"/>
  <c r="AD683" i="3"/>
  <c r="AF683" i="3" s="1"/>
  <c r="AC683" i="3"/>
  <c r="AE683" i="3" s="1"/>
  <c r="AB683" i="3"/>
  <c r="AD682" i="3"/>
  <c r="AF682" i="3" s="1"/>
  <c r="AC682" i="3"/>
  <c r="AE682" i="3" s="1"/>
  <c r="AB682" i="3"/>
  <c r="AD684" i="3"/>
  <c r="AF684" i="3" s="1"/>
  <c r="AC684" i="3"/>
  <c r="AE684" i="3" s="1"/>
  <c r="AB684" i="3"/>
  <c r="AC685" i="3"/>
  <c r="AE685" i="3" s="1"/>
  <c r="AD681" i="3"/>
  <c r="AF681" i="3" s="1"/>
  <c r="AC681" i="3"/>
  <c r="AE681" i="3" s="1"/>
  <c r="AB681" i="3"/>
  <c r="AC666" i="3"/>
  <c r="AE666" i="3" s="1"/>
  <c r="AD667" i="3"/>
  <c r="AF667" i="3" s="1"/>
  <c r="AC667" i="3"/>
  <c r="AE667" i="3" s="1"/>
  <c r="AB667" i="3"/>
  <c r="AD678" i="3"/>
  <c r="AF678" i="3" s="1"/>
  <c r="AC678" i="3"/>
  <c r="AE678" i="3" s="1"/>
  <c r="AD679" i="3"/>
  <c r="AF679" i="3" s="1"/>
  <c r="AC679" i="3"/>
  <c r="AE679" i="3" s="1"/>
  <c r="AB679" i="3"/>
  <c r="AD668" i="3"/>
  <c r="AF668" i="3" s="1"/>
  <c r="AC668" i="3"/>
  <c r="AE668" i="3" s="1"/>
  <c r="AB668" i="3"/>
  <c r="AD669" i="3"/>
  <c r="AF669" i="3" s="1"/>
  <c r="AC669" i="3"/>
  <c r="AE669" i="3" s="1"/>
  <c r="AB671" i="3"/>
  <c r="AD670" i="3"/>
  <c r="AF670" i="3" s="1"/>
  <c r="AC670" i="3"/>
  <c r="AE670" i="3" s="1"/>
  <c r="AB670" i="3"/>
  <c r="AD674" i="3"/>
  <c r="AF674" i="3" s="1"/>
  <c r="AC674" i="3"/>
  <c r="AE674" i="3" s="1"/>
  <c r="AB674" i="3"/>
  <c r="AD675" i="3"/>
  <c r="AF675" i="3" s="1"/>
  <c r="AC675" i="3"/>
  <c r="AE675" i="3" s="1"/>
  <c r="AB675" i="3"/>
  <c r="AD677" i="3"/>
  <c r="AF677" i="3" s="1"/>
  <c r="AC677" i="3"/>
  <c r="AE677" i="3" s="1"/>
  <c r="AB677" i="3"/>
  <c r="AB673" i="3"/>
  <c r="AD672" i="3"/>
  <c r="AF672" i="3" s="1"/>
  <c r="AC672" i="3"/>
  <c r="AE672" i="3" s="1"/>
  <c r="AB672" i="3"/>
  <c r="AD664" i="3"/>
  <c r="AF664" i="3" s="1"/>
  <c r="AD665" i="3"/>
  <c r="AF665" i="3" s="1"/>
  <c r="AC665" i="3"/>
  <c r="AE665" i="3" s="1"/>
  <c r="AB665" i="3"/>
  <c r="AD662" i="3"/>
  <c r="AF662" i="3" s="1"/>
  <c r="AC662" i="3"/>
  <c r="AE662" i="3" s="1"/>
  <c r="AB662" i="3"/>
  <c r="AD663" i="3"/>
  <c r="AF663" i="3" s="1"/>
  <c r="AC663" i="3"/>
  <c r="AE663" i="3" s="1"/>
  <c r="AB663" i="3"/>
  <c r="AD644" i="3"/>
  <c r="AF644" i="3" s="1"/>
  <c r="AC642" i="3"/>
  <c r="AE642" i="3" s="1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U4" i="17"/>
  <c r="U3" i="17"/>
  <c r="P22" i="17"/>
  <c r="P17" i="17"/>
  <c r="P12" i="17"/>
  <c r="P7" i="17"/>
  <c r="P2" i="17"/>
  <c r="AD635" i="3"/>
  <c r="AF635" i="3" s="1"/>
  <c r="AC635" i="3"/>
  <c r="AE635" i="3" s="1"/>
  <c r="AB635" i="3"/>
  <c r="AD638" i="3"/>
  <c r="AF638" i="3" s="1"/>
  <c r="AC638" i="3"/>
  <c r="AE638" i="3" s="1"/>
  <c r="AB638" i="3"/>
  <c r="AB634" i="3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129" i="11"/>
  <c r="A129" i="11"/>
  <c r="C128" i="11"/>
  <c r="A128" i="11"/>
  <c r="C127" i="11"/>
  <c r="A127" i="11"/>
  <c r="C126" i="11"/>
  <c r="A126" i="11"/>
  <c r="C125" i="11"/>
  <c r="A125" i="11"/>
  <c r="C124" i="11"/>
  <c r="A124" i="11"/>
  <c r="C123" i="11"/>
  <c r="A123" i="11"/>
  <c r="C122" i="11"/>
  <c r="A122" i="11"/>
  <c r="C121" i="11"/>
  <c r="A121" i="11"/>
  <c r="C120" i="11"/>
  <c r="A120" i="11"/>
  <c r="C119" i="11"/>
  <c r="A119" i="11"/>
  <c r="C118" i="11"/>
  <c r="A118" i="11"/>
  <c r="C117" i="11"/>
  <c r="A117" i="11"/>
  <c r="C116" i="11"/>
  <c r="A116" i="11"/>
  <c r="C115" i="11"/>
  <c r="A115" i="11"/>
  <c r="C114" i="11"/>
  <c r="A114" i="11"/>
  <c r="C113" i="11"/>
  <c r="A113" i="11"/>
  <c r="C112" i="11"/>
  <c r="A112" i="11"/>
  <c r="C111" i="11"/>
  <c r="A111" i="11"/>
  <c r="C110" i="11"/>
  <c r="A110" i="11"/>
  <c r="C109" i="11"/>
  <c r="A109" i="11"/>
  <c r="C108" i="11"/>
  <c r="A108" i="11"/>
  <c r="C107" i="11"/>
  <c r="A107" i="11"/>
  <c r="C106" i="11"/>
  <c r="A106" i="11"/>
  <c r="C105" i="11"/>
  <c r="A105" i="11"/>
  <c r="C104" i="11"/>
  <c r="A104" i="11"/>
  <c r="C103" i="11"/>
  <c r="A103" i="11"/>
  <c r="C102" i="11"/>
  <c r="A102" i="11"/>
  <c r="C101" i="11"/>
  <c r="A101" i="11"/>
  <c r="C100" i="11"/>
  <c r="A100" i="11"/>
  <c r="C99" i="11"/>
  <c r="A99" i="11"/>
  <c r="C98" i="11"/>
  <c r="A98" i="11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B660" i="3"/>
  <c r="AC660" i="3"/>
  <c r="AE660" i="3" s="1"/>
  <c r="AD660" i="3"/>
  <c r="AF660" i="3" s="1"/>
  <c r="AD661" i="3"/>
  <c r="AF661" i="3" s="1"/>
  <c r="AC661" i="3"/>
  <c r="AE661" i="3" s="1"/>
  <c r="AB661" i="3"/>
  <c r="AD659" i="3"/>
  <c r="AF659" i="3" s="1"/>
  <c r="AC659" i="3"/>
  <c r="AE659" i="3" s="1"/>
  <c r="AB659" i="3"/>
  <c r="AD658" i="3"/>
  <c r="AF658" i="3" s="1"/>
  <c r="AC658" i="3"/>
  <c r="AE658" i="3" s="1"/>
  <c r="AB658" i="3"/>
  <c r="AD656" i="3"/>
  <c r="AF656" i="3" s="1"/>
  <c r="AC656" i="3"/>
  <c r="AE656" i="3" s="1"/>
  <c r="AB656" i="3"/>
  <c r="AD657" i="3"/>
  <c r="AF657" i="3" s="1"/>
  <c r="AC657" i="3"/>
  <c r="AE657" i="3" s="1"/>
  <c r="AB657" i="3"/>
  <c r="AD655" i="3"/>
  <c r="AF655" i="3" s="1"/>
  <c r="AC655" i="3"/>
  <c r="AE655" i="3" s="1"/>
  <c r="AB655" i="3"/>
  <c r="AD654" i="3"/>
  <c r="AF654" i="3" s="1"/>
  <c r="AC654" i="3"/>
  <c r="AE654" i="3" s="1"/>
  <c r="AB654" i="3"/>
  <c r="AD652" i="3"/>
  <c r="AF652" i="3" s="1"/>
  <c r="AC652" i="3"/>
  <c r="AE652" i="3" s="1"/>
  <c r="AB652" i="3"/>
  <c r="AD653" i="3"/>
  <c r="AF653" i="3" s="1"/>
  <c r="AC653" i="3"/>
  <c r="AE653" i="3" s="1"/>
  <c r="AB653" i="3"/>
  <c r="AD651" i="3"/>
  <c r="AF651" i="3" s="1"/>
  <c r="AC651" i="3"/>
  <c r="AE651" i="3" s="1"/>
  <c r="AB651" i="3"/>
  <c r="AD650" i="3"/>
  <c r="AF650" i="3" s="1"/>
  <c r="AC650" i="3"/>
  <c r="AE650" i="3" s="1"/>
  <c r="AB650" i="3"/>
  <c r="AD648" i="3"/>
  <c r="AF648" i="3" s="1"/>
  <c r="AC648" i="3"/>
  <c r="AE648" i="3" s="1"/>
  <c r="AB648" i="3"/>
  <c r="AD649" i="3"/>
  <c r="AF649" i="3" s="1"/>
  <c r="AC649" i="3"/>
  <c r="AE649" i="3" s="1"/>
  <c r="AB649" i="3"/>
  <c r="AD646" i="3"/>
  <c r="AF646" i="3" s="1"/>
  <c r="AC646" i="3"/>
  <c r="AE646" i="3" s="1"/>
  <c r="AB646" i="3"/>
  <c r="AD647" i="3"/>
  <c r="AF647" i="3" s="1"/>
  <c r="AC647" i="3"/>
  <c r="AE647" i="3" s="1"/>
  <c r="AB647" i="3"/>
  <c r="AD645" i="3"/>
  <c r="AF645" i="3" s="1"/>
  <c r="AC645" i="3"/>
  <c r="AE645" i="3" s="1"/>
  <c r="AB645" i="3"/>
  <c r="AD642" i="3"/>
  <c r="AF642" i="3" s="1"/>
  <c r="AB642" i="3"/>
  <c r="AD643" i="3"/>
  <c r="AF643" i="3" s="1"/>
  <c r="AC643" i="3"/>
  <c r="AE643" i="3" s="1"/>
  <c r="AB643" i="3"/>
  <c r="AD640" i="3"/>
  <c r="AF640" i="3" s="1"/>
  <c r="AC640" i="3"/>
  <c r="AE640" i="3" s="1"/>
  <c r="AB640" i="3"/>
  <c r="AD641" i="3"/>
  <c r="AF641" i="3" s="1"/>
  <c r="AC641" i="3"/>
  <c r="AE641" i="3" s="1"/>
  <c r="AB641" i="3"/>
  <c r="AD639" i="3"/>
  <c r="AF639" i="3" s="1"/>
  <c r="AC639" i="3"/>
  <c r="AE639" i="3" s="1"/>
  <c r="AB639" i="3"/>
  <c r="AD637" i="3"/>
  <c r="AF637" i="3" s="1"/>
  <c r="AC637" i="3"/>
  <c r="AE637" i="3" s="1"/>
  <c r="AB637" i="3"/>
  <c r="AD636" i="3"/>
  <c r="AF636" i="3" s="1"/>
  <c r="AC636" i="3"/>
  <c r="AE636" i="3" s="1"/>
  <c r="AB636" i="3"/>
  <c r="AD633" i="3"/>
  <c r="AF633" i="3" s="1"/>
  <c r="AC633" i="3"/>
  <c r="AE633" i="3" s="1"/>
  <c r="AB633" i="3"/>
  <c r="AD632" i="3"/>
  <c r="AF632" i="3" s="1"/>
  <c r="AC632" i="3"/>
  <c r="AE632" i="3" s="1"/>
  <c r="AB632" i="3"/>
  <c r="AD630" i="3"/>
  <c r="AF630" i="3" s="1"/>
  <c r="AC630" i="3"/>
  <c r="AE630" i="3" s="1"/>
  <c r="AB630" i="3"/>
  <c r="AD631" i="3"/>
  <c r="AF631" i="3" s="1"/>
  <c r="AC631" i="3"/>
  <c r="AE631" i="3" s="1"/>
  <c r="AB631" i="3"/>
  <c r="C3" i="3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N686" i="3" a="1"/>
  <c r="U686" i="3" s="1"/>
  <c r="N756" i="3" a="1"/>
  <c r="U756" i="3" s="1"/>
  <c r="N758" i="3" a="1"/>
  <c r="U758" i="3" s="1"/>
  <c r="Q746" i="3" a="1"/>
  <c r="N696" i="3" a="1"/>
  <c r="U696" i="3" s="1"/>
  <c r="N737" i="3" a="1"/>
  <c r="U737" i="3" s="1"/>
  <c r="Q713" i="3" a="1"/>
  <c r="Q744" i="3" a="1"/>
  <c r="N708" i="3" a="1"/>
  <c r="U708" i="3" s="1"/>
  <c r="N724" i="3" a="1"/>
  <c r="U724" i="3" s="1"/>
  <c r="Q701" i="3" a="1"/>
  <c r="Q726" i="3" a="1"/>
  <c r="N762" i="3" a="1"/>
  <c r="U762" i="3" s="1"/>
  <c r="N729" i="3" a="1"/>
  <c r="U729" i="3" s="1"/>
  <c r="N720" i="3" a="1"/>
  <c r="U720" i="3" s="1"/>
  <c r="N745" i="3" a="1"/>
  <c r="U745" i="3" s="1"/>
  <c r="Q742" i="3" a="1"/>
  <c r="Q762" i="3" a="1"/>
  <c r="Q751" i="3" a="1"/>
  <c r="N715" i="3" a="1"/>
  <c r="U715" i="3" s="1"/>
  <c r="N732" i="3" a="1"/>
  <c r="U732" i="3" s="1"/>
  <c r="N741" i="3" a="1"/>
  <c r="U741" i="3" s="1"/>
  <c r="Q712" i="3" a="1"/>
  <c r="Q737" i="3" a="1"/>
  <c r="Q735" i="3" a="1"/>
  <c r="N763" i="3" a="1"/>
  <c r="U763" i="3" s="1"/>
  <c r="N663" i="3" a="1"/>
  <c r="U663" i="3" s="1"/>
  <c r="Q770" i="3" a="1"/>
  <c r="N680" i="3" a="1"/>
  <c r="U680" i="3" s="1"/>
  <c r="N694" i="3" a="1"/>
  <c r="U694" i="3" s="1"/>
  <c r="N693" i="3" a="1"/>
  <c r="U693" i="3" s="1"/>
  <c r="N731" i="3" a="1"/>
  <c r="U731" i="3" s="1"/>
  <c r="Q669" i="3" a="1"/>
  <c r="Q709" i="3" a="1"/>
  <c r="Q696" i="3" a="1"/>
  <c r="Q708" i="3" a="1"/>
  <c r="Q718" i="3" a="1"/>
  <c r="N769" i="3" a="1"/>
  <c r="U769" i="3" s="1"/>
  <c r="N656" i="3" a="1"/>
  <c r="U656" i="3" s="1"/>
  <c r="N761" i="3" a="1"/>
  <c r="U761" i="3" s="1"/>
  <c r="Q768" i="3" a="1"/>
  <c r="N662" i="3" a="1"/>
  <c r="U662" i="3" s="1"/>
  <c r="N764" i="3" a="1"/>
  <c r="U764" i="3" s="1"/>
  <c r="Q777" i="3" a="1"/>
  <c r="N670" i="3" a="1"/>
  <c r="U670" i="3" s="1"/>
  <c r="N757" i="3" a="1"/>
  <c r="U757" i="3" s="1"/>
  <c r="Q753" i="3" a="1"/>
  <c r="Q775" i="3" a="1"/>
  <c r="Q774" i="3" a="1"/>
  <c r="N665" i="3" a="1"/>
  <c r="U665" i="3" s="1"/>
  <c r="N673" i="3" a="1"/>
  <c r="U673" i="3" s="1"/>
  <c r="N689" i="3" a="1"/>
  <c r="U689" i="3" s="1"/>
  <c r="N759" i="3" a="1"/>
  <c r="U759" i="3" s="1"/>
  <c r="N748" i="3" a="1"/>
  <c r="U748" i="3" s="1"/>
  <c r="N777" i="3" a="1"/>
  <c r="U777" i="3" s="1"/>
  <c r="N773" i="3" a="1"/>
  <c r="U773" i="3" s="1"/>
  <c r="Q771" i="3" a="1"/>
  <c r="Q776" i="3" a="1"/>
  <c r="Q749" i="3" a="1"/>
  <c r="Q752" i="3" a="1"/>
  <c r="N664" i="3" a="1"/>
  <c r="U664" i="3" s="1"/>
  <c r="N672" i="3" a="1"/>
  <c r="U672" i="3" s="1"/>
  <c r="N682" i="3" a="1"/>
  <c r="U682" i="3" s="1"/>
  <c r="N699" i="3" a="1"/>
  <c r="U699" i="3" s="1"/>
  <c r="N691" i="3" a="1"/>
  <c r="U691" i="3" s="1"/>
  <c r="N705" i="3" a="1"/>
  <c r="U705" i="3" s="1"/>
  <c r="N710" i="3" a="1"/>
  <c r="U710" i="3" s="1"/>
  <c r="N744" i="3" a="1"/>
  <c r="U744" i="3" s="1"/>
  <c r="N730" i="3" a="1"/>
  <c r="U730" i="3" s="1"/>
  <c r="N723" i="3" a="1"/>
  <c r="U723" i="3" s="1"/>
  <c r="Q673" i="3" a="1"/>
  <c r="Q714" i="3" a="1"/>
  <c r="Q702" i="3" a="1"/>
  <c r="Q690" i="3" a="1"/>
  <c r="Q729" i="3" a="1"/>
  <c r="Q720" i="3" a="1"/>
  <c r="N755" i="3" a="1"/>
  <c r="U755" i="3" s="1"/>
  <c r="Q754" i="3" a="1"/>
  <c r="N746" i="3" a="1"/>
  <c r="U746" i="3" s="1"/>
  <c r="Q760" i="3" a="1"/>
  <c r="N671" i="3" a="1"/>
  <c r="U671" i="3" s="1"/>
  <c r="Q773" i="3" a="1"/>
  <c r="N768" i="3" a="1"/>
  <c r="U768" i="3" s="1"/>
  <c r="N751" i="3" a="1"/>
  <c r="U751" i="3" s="1"/>
  <c r="N753" i="3" a="1"/>
  <c r="U753" i="3" s="1"/>
  <c r="N775" i="3" a="1"/>
  <c r="U775" i="3" s="1"/>
  <c r="N774" i="3" a="1"/>
  <c r="U774" i="3" s="1"/>
  <c r="N770" i="3" a="1"/>
  <c r="U770" i="3" s="1"/>
  <c r="Q772" i="3" a="1"/>
  <c r="Q750" i="3" a="1"/>
  <c r="Q747" i="3" a="1"/>
  <c r="Q758" i="3" a="1"/>
  <c r="N667" i="3" a="1"/>
  <c r="U667" i="3" s="1"/>
  <c r="N675" i="3" a="1"/>
  <c r="U675" i="3" s="1"/>
  <c r="N683" i="3" a="1"/>
  <c r="U683" i="3" s="1"/>
  <c r="N700" i="3" a="1"/>
  <c r="U700" i="3" s="1"/>
  <c r="N716" i="3" a="1"/>
  <c r="U716" i="3" s="1"/>
  <c r="N717" i="3" a="1"/>
  <c r="U717" i="3" s="1"/>
  <c r="N701" i="3" a="1"/>
  <c r="U701" i="3" s="1"/>
  <c r="N726" i="3" a="1"/>
  <c r="U726" i="3" s="1"/>
  <c r="N740" i="3" a="1"/>
  <c r="U740" i="3" s="1"/>
  <c r="N727" i="3" a="1"/>
  <c r="U727" i="3" s="1"/>
  <c r="Q674" i="3" a="1"/>
  <c r="Q706" i="3" a="1"/>
  <c r="Q703" i="3" a="1"/>
  <c r="Q715" i="3" a="1"/>
  <c r="Q732" i="3" a="1"/>
  <c r="Q731" i="3" a="1"/>
  <c r="N776" i="3" a="1"/>
  <c r="U776" i="3" s="1"/>
  <c r="N749" i="3" a="1"/>
  <c r="U749" i="3" s="1"/>
  <c r="Q755" i="3" a="1"/>
  <c r="Q756" i="3" a="1"/>
  <c r="Q769" i="3" a="1"/>
  <c r="N666" i="3" a="1"/>
  <c r="U666" i="3" s="1"/>
  <c r="N674" i="3" a="1"/>
  <c r="U674" i="3" s="1"/>
  <c r="N685" i="3" a="1"/>
  <c r="U685" i="3" s="1"/>
  <c r="N711" i="3" a="1"/>
  <c r="U711" i="3" s="1"/>
  <c r="N712" i="3" a="1"/>
  <c r="U712" i="3" s="1"/>
  <c r="N695" i="3" a="1"/>
  <c r="U695" i="3" s="1"/>
  <c r="N698" i="3" a="1"/>
  <c r="U698" i="3" s="1"/>
  <c r="N722" i="3" a="1"/>
  <c r="U722" i="3" s="1"/>
  <c r="N721" i="3" a="1"/>
  <c r="U721" i="3" s="1"/>
  <c r="N728" i="3" a="1"/>
  <c r="U728" i="3" s="1"/>
  <c r="Q684" i="3" a="1"/>
  <c r="Q694" i="3" a="1"/>
  <c r="Q697" i="3" a="1"/>
  <c r="Q693" i="3" a="1"/>
  <c r="Q736" i="3" a="1"/>
  <c r="Q733" i="3" a="1"/>
  <c r="Q689" i="3" a="1"/>
  <c r="N657" i="3" a="1"/>
  <c r="U657" i="3" s="1"/>
  <c r="N644" i="3" a="1"/>
  <c r="U644" i="3" s="1"/>
  <c r="Q645" i="3" a="1"/>
  <c r="Q650" i="3" a="1"/>
  <c r="Q675" i="3" a="1"/>
  <c r="Q682" i="3" a="1"/>
  <c r="Q668" i="3" a="1"/>
  <c r="Q677" i="3" a="1"/>
  <c r="Q685" i="3" a="1"/>
  <c r="Q635" i="3" a="1"/>
  <c r="Q662" i="3" a="1"/>
  <c r="Q671" i="3" a="1"/>
  <c r="Q678" i="3" a="1"/>
  <c r="Q686" i="3" a="1"/>
  <c r="Q638" i="3" a="1"/>
  <c r="Q646" i="3" a="1"/>
  <c r="Q663" i="3" a="1"/>
  <c r="Q670" i="3" a="1"/>
  <c r="Q679" i="3" a="1"/>
  <c r="Q687" i="3" a="1"/>
  <c r="Q641" i="3" a="1"/>
  <c r="Q649" i="3" a="1"/>
  <c r="Q657" i="3" a="1"/>
  <c r="Q665" i="3" a="1"/>
  <c r="Q681" i="3" a="1"/>
  <c r="Q688" i="3" a="1"/>
  <c r="Q656" i="3" a="1"/>
  <c r="Q664" i="3" a="1"/>
  <c r="Q672" i="3" a="1"/>
  <c r="Q680" i="3" a="1"/>
  <c r="Q730" i="3" a="1"/>
  <c r="Q734" i="3" a="1"/>
  <c r="Q740" i="3" a="1"/>
  <c r="Q721" i="3" a="1"/>
  <c r="Q745" i="3" a="1"/>
  <c r="Q739" i="3" a="1"/>
  <c r="Q723" i="3" a="1"/>
  <c r="Q727" i="3" a="1"/>
  <c r="Q728" i="3" a="1"/>
  <c r="Q725" i="3" a="1"/>
  <c r="Q719" i="3" a="1"/>
  <c r="AD680" i="3"/>
  <c r="AF680" i="3" s="1"/>
  <c r="AD685" i="3"/>
  <c r="AF685" i="3" s="1"/>
  <c r="AD676" i="3"/>
  <c r="AF676" i="3" s="1"/>
  <c r="AD666" i="3"/>
  <c r="AF666" i="3" s="1"/>
  <c r="AE664" i="3"/>
  <c r="AC673" i="3"/>
  <c r="AE673" i="3" s="1"/>
  <c r="AD673" i="3"/>
  <c r="AF673" i="3" s="1"/>
  <c r="AB676" i="3"/>
  <c r="AB669" i="3"/>
  <c r="AB685" i="3"/>
  <c r="AB664" i="3"/>
  <c r="AB680" i="3"/>
  <c r="AB644" i="3"/>
  <c r="AC644" i="3"/>
  <c r="AE644" i="3" s="1"/>
  <c r="AC634" i="3"/>
  <c r="AE634" i="3" s="1"/>
  <c r="AD634" i="3"/>
  <c r="AF634" i="3" s="1"/>
  <c r="Q630" i="3" a="1"/>
  <c r="Q659" i="3" a="1"/>
  <c r="Q640" i="3" a="1"/>
  <c r="Q609" i="3" a="1"/>
  <c r="Q631" i="3" a="1"/>
  <c r="Q621" i="3" a="1"/>
  <c r="Q633" i="3" a="1"/>
  <c r="Q654" i="3" a="1"/>
  <c r="Q639" i="3" a="1"/>
  <c r="Q643" i="3" a="1"/>
  <c r="N651" i="3" a="1"/>
  <c r="U651" i="3" s="1"/>
  <c r="Q642" i="3" a="1"/>
  <c r="N646" i="3" a="1"/>
  <c r="U646" i="3" s="1"/>
  <c r="Q617" i="3" a="1"/>
  <c r="N619" i="3" a="1"/>
  <c r="U619" i="3" s="1"/>
  <c r="N630" i="3" a="1"/>
  <c r="U630" i="3" s="1"/>
  <c r="Q607" i="3" a="1"/>
  <c r="Q655" i="3" a="1"/>
  <c r="N639" i="3" a="1"/>
  <c r="U639" i="3" s="1"/>
  <c r="Q632" i="3" a="1"/>
  <c r="Q647" i="3" a="1"/>
  <c r="N635" i="3" a="1"/>
  <c r="U635" i="3" s="1"/>
  <c r="Q658" i="3" a="1"/>
  <c r="N643" i="3" a="1"/>
  <c r="U643" i="3" s="1"/>
  <c r="N661" i="3" a="1"/>
  <c r="U661" i="3" s="1"/>
  <c r="Q660" i="3" a="1"/>
  <c r="Q661" i="3" a="1"/>
  <c r="N606" i="3" a="1"/>
  <c r="U606" i="3" s="1"/>
  <c r="N638" i="3" a="1"/>
  <c r="U638" i="3" s="1"/>
  <c r="N609" i="3" a="1"/>
  <c r="U609" i="3" s="1"/>
  <c r="N654" i="3" a="1"/>
  <c r="U654" i="3" s="1"/>
  <c r="N608" i="3" a="1"/>
  <c r="U608" i="3" s="1"/>
  <c r="N632" i="3" a="1"/>
  <c r="U632" i="3" s="1"/>
  <c r="Q577" i="3" a="1"/>
  <c r="N607" i="3" a="1"/>
  <c r="U607" i="3" s="1"/>
  <c r="N641" i="3" a="1"/>
  <c r="U641" i="3" s="1"/>
  <c r="N652" i="3" a="1"/>
  <c r="U652" i="3" s="1"/>
  <c r="N650" i="3" a="1"/>
  <c r="U650" i="3" s="1"/>
  <c r="N626" i="3" a="1"/>
  <c r="U626" i="3" s="1"/>
  <c r="N605" i="3" a="1"/>
  <c r="U605" i="3" s="1"/>
  <c r="N645" i="3" a="1"/>
  <c r="U645" i="3" s="1"/>
  <c r="N620" i="3" a="1"/>
  <c r="U620" i="3" s="1"/>
  <c r="N642" i="3" a="1"/>
  <c r="U642" i="3" s="1"/>
  <c r="N660" i="3" a="1"/>
  <c r="U660" i="3" s="1"/>
  <c r="N637" i="3" a="1"/>
  <c r="U637" i="3" s="1"/>
  <c r="N659" i="3" a="1"/>
  <c r="U659" i="3" s="1"/>
  <c r="N634" i="3" a="1"/>
  <c r="U634" i="3" s="1"/>
  <c r="Q651" i="3" a="1"/>
  <c r="N658" i="3" a="1"/>
  <c r="U658" i="3" s="1"/>
  <c r="Q636" i="3" a="1"/>
  <c r="N647" i="3" a="1"/>
  <c r="U647" i="3" s="1"/>
  <c r="N633" i="3" a="1"/>
  <c r="U633" i="3" s="1"/>
  <c r="Q634" i="3" a="1"/>
  <c r="Q644" i="3" a="1"/>
  <c r="N655" i="3" a="1"/>
  <c r="U655" i="3" s="1"/>
  <c r="N640" i="3" a="1"/>
  <c r="U640" i="3" s="1"/>
  <c r="Q652" i="3" a="1"/>
  <c r="Q653" i="3" a="1"/>
  <c r="N631" i="3" a="1"/>
  <c r="U631" i="3" s="1"/>
  <c r="N653" i="3" a="1"/>
  <c r="U653" i="3" s="1"/>
  <c r="N648" i="3" a="1"/>
  <c r="U648" i="3" s="1"/>
  <c r="N610" i="3" a="1"/>
  <c r="U610" i="3" s="1"/>
  <c r="N622" i="3" a="1"/>
  <c r="U622" i="3" s="1"/>
  <c r="N612" i="3" a="1"/>
  <c r="U612" i="3" s="1"/>
  <c r="N596" i="3" a="1"/>
  <c r="U596" i="3" s="1"/>
  <c r="Q616" i="3" a="1"/>
  <c r="N578" i="3" a="1"/>
  <c r="U578" i="3" s="1"/>
  <c r="Q608" i="3" a="1"/>
  <c r="N621" i="3" a="1"/>
  <c r="U621" i="3" s="1"/>
  <c r="Q618" i="3" a="1"/>
  <c r="Q613" i="3" a="1"/>
  <c r="N625" i="3" a="1"/>
  <c r="U625" i="3" s="1"/>
  <c r="Q628" i="3" a="1"/>
  <c r="N617" i="3" a="1"/>
  <c r="U617" i="3" s="1"/>
  <c r="N629" i="3" a="1"/>
  <c r="U629" i="3" s="1"/>
  <c r="N614" i="3" a="1"/>
  <c r="U614" i="3" s="1"/>
  <c r="Q597" i="3" a="1"/>
  <c r="N624" i="3" a="1"/>
  <c r="U624" i="3" s="1"/>
  <c r="N623" i="3" a="1"/>
  <c r="U623" i="3" s="1"/>
  <c r="Q629" i="3" a="1"/>
  <c r="Q614" i="3" a="1"/>
  <c r="N914" i="3" a="1"/>
  <c r="U914" i="3" s="1"/>
  <c r="N924" i="3" a="1"/>
  <c r="U924" i="3" s="1"/>
  <c r="Q832" i="3" a="1"/>
  <c r="Q958" i="3" a="1"/>
  <c r="Q806" i="3" a="1"/>
  <c r="N628" i="3" a="1"/>
  <c r="U628" i="3" s="1"/>
  <c r="Q626" i="3" a="1"/>
  <c r="N613" i="3" a="1"/>
  <c r="U613" i="3" s="1"/>
  <c r="N576" i="3" a="1"/>
  <c r="U576" i="3" s="1"/>
  <c r="N616" i="3" a="1"/>
  <c r="U616" i="3" s="1"/>
  <c r="Q610" i="3" a="1"/>
  <c r="N627" i="3" a="1"/>
  <c r="U627" i="3" s="1"/>
  <c r="Q620" i="3" a="1"/>
  <c r="Q953" i="3" a="1"/>
  <c r="Q913" i="3" a="1"/>
  <c r="N887" i="3" a="1"/>
  <c r="N937" i="3" a="1"/>
  <c r="U937" i="3" s="1"/>
  <c r="Q885" i="3" a="1"/>
  <c r="N863" i="3" a="1"/>
  <c r="U863" i="3" s="1"/>
  <c r="N913" i="3" a="1"/>
  <c r="U913" i="3" s="1"/>
  <c r="N949" i="3" a="1"/>
  <c r="U949" i="3" s="1"/>
  <c r="Q916" i="3" a="1"/>
  <c r="N953" i="3" a="1"/>
  <c r="U953" i="3" s="1"/>
  <c r="N911" i="3" a="1"/>
  <c r="U911" i="3" s="1"/>
  <c r="N857" i="3" a="1"/>
  <c r="U857" i="3" s="1"/>
  <c r="N808" i="3" a="1"/>
  <c r="U808" i="3" s="1"/>
  <c r="Q928" i="3" a="1"/>
  <c r="N890" i="3" a="1"/>
  <c r="Q902" i="3" a="1"/>
  <c r="Q919" i="3" a="1"/>
  <c r="Q901" i="3" a="1"/>
  <c r="N849" i="3" a="1"/>
  <c r="U849" i="3" s="1"/>
  <c r="Q805" i="3" a="1"/>
  <c r="Q944" i="3" a="1"/>
  <c r="N905" i="3" a="1"/>
  <c r="U905" i="3" s="1"/>
  <c r="Q611" i="3" a="1"/>
  <c r="Q625" i="3" a="1"/>
  <c r="Q868" i="3" a="1"/>
  <c r="N861" i="3" a="1"/>
  <c r="U861" i="3" s="1"/>
  <c r="N785" i="3" a="1"/>
  <c r="U785" i="3" s="1"/>
  <c r="N919" i="3" a="1"/>
  <c r="U919" i="3" s="1"/>
  <c r="Q888" i="3" a="1"/>
  <c r="N815" i="3" a="1"/>
  <c r="U815" i="3" s="1"/>
  <c r="N954" i="3" a="1"/>
  <c r="U954" i="3" s="1"/>
  <c r="Q590" i="3" a="1"/>
  <c r="Q499" i="3" a="1"/>
  <c r="Q619" i="3" a="1"/>
  <c r="Q476" i="3" a="1"/>
  <c r="Q426" i="3" a="1"/>
  <c r="Q579" i="3" a="1"/>
  <c r="Q435" i="3" a="1"/>
  <c r="Q606" i="3" a="1"/>
  <c r="Q623" i="3" a="1"/>
  <c r="Q604" i="3" a="1"/>
  <c r="Q615" i="3" a="1"/>
  <c r="Q622" i="3" a="1"/>
  <c r="Q506" i="3" a="1"/>
  <c r="Q624" i="3" a="1"/>
  <c r="Q612" i="3" a="1"/>
  <c r="Q586" i="3" a="1"/>
  <c r="N611" i="3" a="1"/>
  <c r="U611" i="3" s="1"/>
  <c r="N615" i="3" a="1"/>
  <c r="U615" i="3" s="1"/>
  <c r="Q578" i="3" a="1"/>
  <c r="Q605" i="3" a="1"/>
  <c r="Q555" i="3" a="1"/>
  <c r="Q474" i="3" a="1"/>
  <c r="Q627" i="3" a="1"/>
  <c r="C11" i="15"/>
  <c r="C18" i="15"/>
  <c r="C33" i="15"/>
  <c r="C19" i="15"/>
  <c r="C21" i="15"/>
  <c r="C22" i="15"/>
  <c r="C16" i="15"/>
  <c r="C10" i="15"/>
  <c r="C2" i="15"/>
  <c r="C9" i="15"/>
  <c r="C8" i="15"/>
  <c r="C6" i="15"/>
  <c r="C23" i="15"/>
  <c r="C26" i="15"/>
  <c r="C20" i="15"/>
  <c r="C31" i="15"/>
  <c r="C28" i="15"/>
  <c r="C7" i="15"/>
  <c r="C27" i="15"/>
  <c r="C17" i="15"/>
  <c r="C30" i="15"/>
  <c r="C25" i="15"/>
  <c r="C15" i="15"/>
  <c r="C3" i="15"/>
  <c r="C5" i="15"/>
  <c r="C14" i="15"/>
  <c r="C24" i="15"/>
  <c r="C13" i="15"/>
  <c r="C32" i="15"/>
  <c r="C29" i="15"/>
  <c r="C4" i="15"/>
  <c r="C12" i="15"/>
  <c r="C96" i="11"/>
  <c r="C68" i="11"/>
  <c r="C87" i="11"/>
  <c r="C76" i="11"/>
  <c r="C72" i="11"/>
  <c r="C84" i="11"/>
  <c r="C77" i="11"/>
  <c r="C73" i="11"/>
  <c r="C92" i="11"/>
  <c r="C79" i="11"/>
  <c r="C75" i="11"/>
  <c r="C91" i="11"/>
  <c r="C90" i="11"/>
  <c r="C97" i="11"/>
  <c r="C85" i="11"/>
  <c r="C71" i="11"/>
  <c r="C67" i="11"/>
  <c r="C86" i="11"/>
  <c r="C89" i="11"/>
  <c r="C74" i="11"/>
  <c r="C93" i="11"/>
  <c r="C94" i="11"/>
  <c r="C82" i="11"/>
  <c r="C88" i="11"/>
  <c r="C83" i="11"/>
  <c r="C69" i="11"/>
  <c r="C95" i="11"/>
  <c r="C80" i="11"/>
  <c r="C81" i="11"/>
  <c r="C70" i="11"/>
  <c r="C78" i="11"/>
  <c r="C66" i="11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E13" i="13"/>
  <c r="P13" i="13" s="1"/>
  <c r="D13" i="13"/>
  <c r="AD628" i="3"/>
  <c r="AF628" i="3" s="1"/>
  <c r="AC628" i="3"/>
  <c r="AE628" i="3" s="1"/>
  <c r="AB628" i="3"/>
  <c r="AD629" i="3"/>
  <c r="AF629" i="3" s="1"/>
  <c r="AC629" i="3"/>
  <c r="AE629" i="3" s="1"/>
  <c r="AB629" i="3"/>
  <c r="AD627" i="3"/>
  <c r="AF627" i="3" s="1"/>
  <c r="AC627" i="3"/>
  <c r="AE627" i="3" s="1"/>
  <c r="AB627" i="3"/>
  <c r="AD626" i="3"/>
  <c r="AF626" i="3" s="1"/>
  <c r="AC626" i="3"/>
  <c r="AE626" i="3" s="1"/>
  <c r="AB626" i="3"/>
  <c r="AD624" i="3"/>
  <c r="AF624" i="3" s="1"/>
  <c r="AC624" i="3"/>
  <c r="AE624" i="3" s="1"/>
  <c r="AB624" i="3"/>
  <c r="AD625" i="3"/>
  <c r="AF625" i="3" s="1"/>
  <c r="AC625" i="3"/>
  <c r="AE625" i="3" s="1"/>
  <c r="AB625" i="3"/>
  <c r="AD622" i="3"/>
  <c r="AF622" i="3" s="1"/>
  <c r="AC622" i="3"/>
  <c r="AE622" i="3" s="1"/>
  <c r="AB622" i="3"/>
  <c r="AD623" i="3"/>
  <c r="AF623" i="3" s="1"/>
  <c r="AC623" i="3"/>
  <c r="AE623" i="3" s="1"/>
  <c r="AB623" i="3"/>
  <c r="AD621" i="3"/>
  <c r="AF621" i="3" s="1"/>
  <c r="AC621" i="3"/>
  <c r="AE621" i="3" s="1"/>
  <c r="AB621" i="3"/>
  <c r="AD620" i="3"/>
  <c r="AF620" i="3" s="1"/>
  <c r="AC620" i="3"/>
  <c r="AE620" i="3" s="1"/>
  <c r="AB620" i="3"/>
  <c r="AD618" i="3"/>
  <c r="AF618" i="3" s="1"/>
  <c r="AC618" i="3"/>
  <c r="AE618" i="3" s="1"/>
  <c r="AB618" i="3"/>
  <c r="AD619" i="3"/>
  <c r="AF619" i="3" s="1"/>
  <c r="AC619" i="3"/>
  <c r="AE619" i="3" s="1"/>
  <c r="AB619" i="3"/>
  <c r="AD617" i="3"/>
  <c r="AF617" i="3" s="1"/>
  <c r="AC617" i="3"/>
  <c r="AE617" i="3" s="1"/>
  <c r="AB617" i="3"/>
  <c r="AD616" i="3"/>
  <c r="AF616" i="3" s="1"/>
  <c r="AC616" i="3"/>
  <c r="AE616" i="3" s="1"/>
  <c r="AB616" i="3"/>
  <c r="AD615" i="3"/>
  <c r="AF615" i="3" s="1"/>
  <c r="AC615" i="3"/>
  <c r="AE615" i="3" s="1"/>
  <c r="AB615" i="3"/>
  <c r="AD614" i="3"/>
  <c r="AF614" i="3" s="1"/>
  <c r="AC614" i="3"/>
  <c r="AE614" i="3" s="1"/>
  <c r="AB614" i="3"/>
  <c r="AD612" i="3"/>
  <c r="AF612" i="3" s="1"/>
  <c r="AC612" i="3"/>
  <c r="AE612" i="3" s="1"/>
  <c r="AB612" i="3"/>
  <c r="AD613" i="3"/>
  <c r="AF613" i="3" s="1"/>
  <c r="AC613" i="3"/>
  <c r="AE613" i="3" s="1"/>
  <c r="AB613" i="3"/>
  <c r="AD610" i="3"/>
  <c r="AF610" i="3" s="1"/>
  <c r="AC610" i="3"/>
  <c r="AE610" i="3" s="1"/>
  <c r="AB610" i="3"/>
  <c r="AD611" i="3"/>
  <c r="AF611" i="3" s="1"/>
  <c r="AC611" i="3"/>
  <c r="AE611" i="3" s="1"/>
  <c r="AB611" i="3"/>
  <c r="AD609" i="3"/>
  <c r="AF609" i="3" s="1"/>
  <c r="AC609" i="3"/>
  <c r="AE609" i="3" s="1"/>
  <c r="AB609" i="3"/>
  <c r="AD608" i="3"/>
  <c r="AF608" i="3" s="1"/>
  <c r="AC608" i="3"/>
  <c r="AE608" i="3" s="1"/>
  <c r="AB608" i="3"/>
  <c r="AD606" i="3"/>
  <c r="AF606" i="3" s="1"/>
  <c r="AC606" i="3"/>
  <c r="AE606" i="3" s="1"/>
  <c r="AB606" i="3"/>
  <c r="AD607" i="3"/>
  <c r="AF607" i="3" s="1"/>
  <c r="AC607" i="3"/>
  <c r="AE607" i="3" s="1"/>
  <c r="AB607" i="3"/>
  <c r="AD605" i="3"/>
  <c r="AF605" i="3" s="1"/>
  <c r="AC605" i="3"/>
  <c r="AE605" i="3" s="1"/>
  <c r="AB605" i="3"/>
  <c r="AD604" i="3"/>
  <c r="AF604" i="3" s="1"/>
  <c r="AC604" i="3"/>
  <c r="AE604" i="3" s="1"/>
  <c r="AB604" i="3"/>
  <c r="C16" i="13"/>
  <c r="D16" i="13"/>
  <c r="E16" i="13"/>
  <c r="C14" i="13"/>
  <c r="D14" i="13"/>
  <c r="E14" i="13"/>
  <c r="P14" i="13" s="1"/>
  <c r="C15" i="13"/>
  <c r="D15" i="13"/>
  <c r="E15" i="13"/>
  <c r="P15" i="13" s="1"/>
  <c r="C12" i="13"/>
  <c r="D12" i="13"/>
  <c r="E12" i="13"/>
  <c r="P12" i="13" s="1"/>
  <c r="C13" i="13"/>
  <c r="C7" i="13"/>
  <c r="D7" i="13"/>
  <c r="E7" i="13"/>
  <c r="P7" i="13" s="1"/>
  <c r="C9" i="13"/>
  <c r="D9" i="13"/>
  <c r="E9" i="13"/>
  <c r="P9" i="13" s="1"/>
  <c r="C6" i="13"/>
  <c r="D6" i="13"/>
  <c r="E6" i="13"/>
  <c r="P6" i="13" s="1"/>
  <c r="C11" i="13"/>
  <c r="D11" i="13"/>
  <c r="E11" i="13"/>
  <c r="P11" i="13" s="1"/>
  <c r="C4" i="13"/>
  <c r="D4" i="13"/>
  <c r="E4" i="13"/>
  <c r="P4" i="13" s="1"/>
  <c r="C8" i="13"/>
  <c r="D8" i="13"/>
  <c r="E8" i="13"/>
  <c r="P8" i="13" s="1"/>
  <c r="E5" i="13"/>
  <c r="P5" i="13" s="1"/>
  <c r="E10" i="13"/>
  <c r="P10" i="13" s="1"/>
  <c r="E2" i="13"/>
  <c r="P2" i="13" s="1"/>
  <c r="E3" i="13"/>
  <c r="P3" i="13" s="1"/>
  <c r="C2" i="13"/>
  <c r="D2" i="13"/>
  <c r="C10" i="13"/>
  <c r="D10" i="13"/>
  <c r="B2" i="14"/>
  <c r="C5" i="13"/>
  <c r="D5" i="13"/>
  <c r="C3" i="13"/>
  <c r="D3" i="13"/>
  <c r="A15" i="13"/>
  <c r="A14" i="13"/>
  <c r="A13" i="13"/>
  <c r="A12" i="13"/>
  <c r="A7" i="13"/>
  <c r="A9" i="13"/>
  <c r="A6" i="13"/>
  <c r="A11" i="13"/>
  <c r="A4" i="13"/>
  <c r="A8" i="13"/>
  <c r="A2" i="13"/>
  <c r="A10" i="13"/>
  <c r="A5" i="13"/>
  <c r="A3" i="13"/>
  <c r="I2" i="10"/>
  <c r="N854" i="3" a="1"/>
  <c r="U854" i="3" s="1"/>
  <c r="N871" i="3" a="1"/>
  <c r="N922" i="3" a="1"/>
  <c r="U922" i="3" s="1"/>
  <c r="Q807" i="3" a="1"/>
  <c r="N793" i="3" a="1"/>
  <c r="U793" i="3" s="1"/>
  <c r="N917" i="3" a="1"/>
  <c r="U917" i="3" s="1"/>
  <c r="Q891" i="3" a="1"/>
  <c r="N878" i="3" a="1"/>
  <c r="U878" i="3" s="1"/>
  <c r="Q813" i="3" a="1"/>
  <c r="N836" i="3" a="1"/>
  <c r="U836" i="3" s="1"/>
  <c r="N939" i="3" a="1"/>
  <c r="U939" i="3" s="1"/>
  <c r="N908" i="3" a="1"/>
  <c r="U908" i="3" s="1"/>
  <c r="Q937" i="3" a="1"/>
  <c r="N938" i="3" a="1"/>
  <c r="U938" i="3" s="1"/>
  <c r="Q862" i="3" a="1"/>
  <c r="Q906" i="3" a="1"/>
  <c r="N875" i="3" a="1"/>
  <c r="N920" i="3" a="1"/>
  <c r="U920" i="3" s="1"/>
  <c r="Q833" i="3" a="1"/>
  <c r="N848" i="3" a="1"/>
  <c r="U848" i="3" s="1"/>
  <c r="Q793" i="3" a="1"/>
  <c r="Q792" i="3" a="1"/>
  <c r="N829" i="3" a="1"/>
  <c r="U829" i="3" s="1"/>
  <c r="N780" i="3" a="1"/>
  <c r="U780" i="3" s="1"/>
  <c r="Q850" i="3" a="1"/>
  <c r="N860" i="3" a="1"/>
  <c r="U860" i="3" s="1"/>
  <c r="N801" i="3" a="1"/>
  <c r="U801" i="3" s="1"/>
  <c r="Q798" i="3" a="1"/>
  <c r="Q866" i="3" a="1"/>
  <c r="N841" i="3" a="1"/>
  <c r="U841" i="3" s="1"/>
  <c r="Q871" i="3" a="1"/>
  <c r="N832" i="3" a="1"/>
  <c r="U832" i="3" s="1"/>
  <c r="N874" i="3" a="1"/>
  <c r="N825" i="3" a="1"/>
  <c r="U825" i="3" s="1"/>
  <c r="N789" i="3" a="1"/>
  <c r="U789" i="3" s="1"/>
  <c r="Q882" i="3" a="1"/>
  <c r="N840" i="3" a="1"/>
  <c r="U840" i="3" s="1"/>
  <c r="N902" i="3" a="1"/>
  <c r="U902" i="3" s="1"/>
  <c r="N856" i="3" a="1"/>
  <c r="U856" i="3" s="1"/>
  <c r="N958" i="3" a="1"/>
  <c r="U958" i="3" s="1"/>
  <c r="N818" i="3" a="1"/>
  <c r="U818" i="3" s="1"/>
  <c r="N881" i="3" a="1"/>
  <c r="Q845" i="3" a="1"/>
  <c r="N903" i="3" a="1"/>
  <c r="U903" i="3" s="1"/>
  <c r="N867" i="3" a="1"/>
  <c r="N910" i="3" a="1"/>
  <c r="U910" i="3" s="1"/>
  <c r="Q838" i="3" a="1"/>
  <c r="N831" i="3" a="1"/>
  <c r="U831" i="3" s="1"/>
  <c r="Q867" i="3" a="1"/>
  <c r="Q648" i="3" a="1"/>
  <c r="Q491" i="3" a="1"/>
  <c r="Q600" i="3" a="1"/>
  <c r="N826" i="3" a="1"/>
  <c r="U826" i="3" s="1"/>
  <c r="Q905" i="3" a="1"/>
  <c r="Q869" i="3" a="1"/>
  <c r="Q815" i="3" a="1"/>
  <c r="N936" i="3" a="1"/>
  <c r="U936" i="3" s="1"/>
  <c r="Q904" i="3" a="1"/>
  <c r="Q925" i="3" a="1"/>
  <c r="N844" i="3" a="1"/>
  <c r="U844" i="3" s="1"/>
  <c r="Q951" i="3" a="1"/>
  <c r="N870" i="3" a="1"/>
  <c r="N797" i="3" a="1"/>
  <c r="U797" i="3" s="1"/>
  <c r="N827" i="3" a="1"/>
  <c r="U827" i="3" s="1"/>
  <c r="N790" i="3" a="1"/>
  <c r="U790" i="3" s="1"/>
  <c r="Q795" i="3" a="1"/>
  <c r="Q831" i="3" a="1"/>
  <c r="Q784" i="3" a="1"/>
  <c r="Q853" i="3" a="1"/>
  <c r="N956" i="3" a="1"/>
  <c r="U956" i="3" s="1"/>
  <c r="Q781" i="3" a="1"/>
  <c r="Q779" i="3" a="1"/>
  <c r="N783" i="3" a="1"/>
  <c r="U783" i="3" s="1"/>
  <c r="Q860" i="3" a="1"/>
  <c r="Q872" i="3" a="1"/>
  <c r="N851" i="3" a="1"/>
  <c r="U851" i="3" s="1"/>
  <c r="Q809" i="3" a="1"/>
  <c r="N916" i="3" a="1"/>
  <c r="U916" i="3" s="1"/>
  <c r="Q828" i="3" a="1"/>
  <c r="Q911" i="3" a="1"/>
  <c r="N823" i="3" a="1"/>
  <c r="U823" i="3" s="1"/>
  <c r="Q863" i="3" a="1"/>
  <c r="Q892" i="3" a="1"/>
  <c r="N837" i="3" a="1"/>
  <c r="U837" i="3" s="1"/>
  <c r="Q824" i="3" a="1"/>
  <c r="N891" i="3" a="1"/>
  <c r="Q912" i="3" a="1"/>
  <c r="Q852" i="3" a="1"/>
  <c r="N955" i="3" a="1"/>
  <c r="U955" i="3" s="1"/>
  <c r="N885" i="3" a="1"/>
  <c r="N850" i="3" a="1"/>
  <c r="U850" i="3" s="1"/>
  <c r="Q844" i="3" a="1"/>
  <c r="Q436" i="3" a="1"/>
  <c r="N523" i="3" a="1"/>
  <c r="U523" i="3" s="1"/>
  <c r="Q841" i="3" a="1"/>
  <c r="N959" i="3" a="1"/>
  <c r="U959" i="3" s="1"/>
  <c r="N603" i="3" a="1"/>
  <c r="U603" i="3" s="1"/>
  <c r="Q421" i="3" a="1"/>
  <c r="Q936" i="3" a="1"/>
  <c r="N877" i="3" a="1"/>
  <c r="Q926" i="3" a="1"/>
  <c r="Q938" i="3" a="1"/>
  <c r="N858" i="3" a="1"/>
  <c r="U858" i="3" s="1"/>
  <c r="Q917" i="3" a="1"/>
  <c r="Q796" i="3" a="1"/>
  <c r="N893" i="3" a="1"/>
  <c r="Q583" i="3" a="1"/>
  <c r="Q502" i="3" a="1"/>
  <c r="Q501" i="3" a="1"/>
  <c r="N587" i="3" a="1"/>
  <c r="U587" i="3" s="1"/>
  <c r="Q743" i="3" a="1"/>
  <c r="N907" i="3" a="1"/>
  <c r="U907" i="3" s="1"/>
  <c r="Q959" i="3" a="1"/>
  <c r="N884" i="3" a="1"/>
  <c r="Q945" i="3" a="1"/>
  <c r="Q942" i="3" a="1"/>
  <c r="Q875" i="3" a="1"/>
  <c r="Q886" i="3" a="1"/>
  <c r="Q846" i="3" a="1"/>
  <c r="Q791" i="3" a="1"/>
  <c r="N944" i="3" a="1"/>
  <c r="U944" i="3" s="1"/>
  <c r="N896" i="3" a="1"/>
  <c r="Q903" i="3" a="1"/>
  <c r="Q811" i="3" a="1"/>
  <c r="Q873" i="3" a="1"/>
  <c r="N886" i="3" a="1"/>
  <c r="U886" i="3" s="1"/>
  <c r="N909" i="3" a="1"/>
  <c r="U909" i="3" s="1"/>
  <c r="N847" i="3" a="1"/>
  <c r="U847" i="3" s="1"/>
  <c r="N892" i="3" a="1"/>
  <c r="U892" i="3" s="1"/>
  <c r="Q812" i="3" a="1"/>
  <c r="N806" i="3" a="1"/>
  <c r="U806" i="3" s="1"/>
  <c r="Q924" i="3" a="1"/>
  <c r="Q797" i="3" a="1"/>
  <c r="N941" i="3" a="1"/>
  <c r="U941" i="3" s="1"/>
  <c r="Q780" i="3" a="1"/>
  <c r="Q897" i="3" a="1"/>
  <c r="N781" i="3" a="1"/>
  <c r="U781" i="3" s="1"/>
  <c r="N803" i="3" a="1"/>
  <c r="U803" i="3" s="1"/>
  <c r="N811" i="3" a="1"/>
  <c r="U811" i="3" s="1"/>
  <c r="N787" i="3" a="1"/>
  <c r="U787" i="3" s="1"/>
  <c r="N951" i="3" a="1"/>
  <c r="U951" i="3" s="1"/>
  <c r="Q864" i="3" a="1"/>
  <c r="N784" i="3" a="1"/>
  <c r="U784" i="3" s="1"/>
  <c r="N869" i="3" a="1"/>
  <c r="N828" i="3" a="1"/>
  <c r="U828" i="3" s="1"/>
  <c r="N897" i="3" a="1"/>
  <c r="Q923" i="3" a="1"/>
  <c r="Q842" i="3" a="1"/>
  <c r="N950" i="3" a="1"/>
  <c r="U950" i="3" s="1"/>
  <c r="Q900" i="3" a="1"/>
  <c r="Q932" i="3" a="1"/>
  <c r="N842" i="3" a="1"/>
  <c r="U842" i="3" s="1"/>
  <c r="Q929" i="3" a="1"/>
  <c r="Q851" i="3" a="1"/>
  <c r="Q956" i="3" a="1"/>
  <c r="Q941" i="3" a="1"/>
  <c r="N843" i="3" a="1"/>
  <c r="U843" i="3" s="1"/>
  <c r="Q857" i="3" a="1"/>
  <c r="Q593" i="3" a="1"/>
  <c r="Q787" i="3" a="1"/>
  <c r="Q571" i="3" a="1"/>
  <c r="Q482" i="3" a="1"/>
  <c r="Q524" i="3" a="1"/>
  <c r="Q823" i="3" a="1"/>
  <c r="N835" i="3" a="1"/>
  <c r="U835" i="3" s="1"/>
  <c r="Q874" i="3" a="1"/>
  <c r="Q490" i="3" a="1"/>
  <c r="N599" i="3" a="1"/>
  <c r="U599" i="3" s="1"/>
  <c r="Q585" i="3" a="1"/>
  <c r="Q418" i="3" a="1"/>
  <c r="N925" i="3" a="1"/>
  <c r="U925" i="3" s="1"/>
  <c r="N900" i="3" a="1"/>
  <c r="U900" i="3" s="1"/>
  <c r="N894" i="3" a="1"/>
  <c r="Q854" i="3" a="1"/>
  <c r="Q829" i="3" a="1"/>
  <c r="Q952" i="3" a="1"/>
  <c r="N895" i="3" a="1"/>
  <c r="Q870" i="3" a="1"/>
  <c r="N819" i="3" a="1"/>
  <c r="U819" i="3" s="1"/>
  <c r="N933" i="3" a="1"/>
  <c r="U933" i="3" s="1"/>
  <c r="Q865" i="3" a="1"/>
  <c r="Q785" i="3" a="1"/>
  <c r="N817" i="3" a="1"/>
  <c r="U817" i="3" s="1"/>
  <c r="N927" i="3" a="1"/>
  <c r="U927" i="3" s="1"/>
  <c r="N813" i="3" a="1"/>
  <c r="U813" i="3" s="1"/>
  <c r="Q918" i="3" a="1"/>
  <c r="N889" i="3" a="1"/>
  <c r="Q933" i="3" a="1"/>
  <c r="Q915" i="3" a="1"/>
  <c r="N901" i="3" a="1"/>
  <c r="U901" i="3" s="1"/>
  <c r="Q839" i="3" a="1"/>
  <c r="N796" i="3" a="1"/>
  <c r="U796" i="3" s="1"/>
  <c r="N820" i="3" a="1"/>
  <c r="U820" i="3" s="1"/>
  <c r="Q821" i="3" a="1"/>
  <c r="Q782" i="3" a="1"/>
  <c r="Q840" i="3" a="1"/>
  <c r="Q818" i="3" a="1"/>
  <c r="Q843" i="3" a="1"/>
  <c r="N807" i="3" a="1"/>
  <c r="U807" i="3" s="1"/>
  <c r="Q788" i="3" a="1"/>
  <c r="N918" i="3" a="1"/>
  <c r="U918" i="3" s="1"/>
  <c r="N873" i="3" a="1"/>
  <c r="N932" i="3" a="1"/>
  <c r="U932" i="3" s="1"/>
  <c r="Q908" i="3" a="1"/>
  <c r="Q889" i="3" a="1"/>
  <c r="N866" i="3" a="1"/>
  <c r="U866" i="3" s="1"/>
  <c r="N824" i="3" a="1"/>
  <c r="U824" i="3" s="1"/>
  <c r="Q957" i="3" a="1"/>
  <c r="N853" i="3" a="1"/>
  <c r="U853" i="3" s="1"/>
  <c r="N904" i="3" a="1"/>
  <c r="U904" i="3" s="1"/>
  <c r="N882" i="3" a="1"/>
  <c r="Q931" i="3" a="1"/>
  <c r="Q947" i="3" a="1"/>
  <c r="Q946" i="3" a="1"/>
  <c r="Q940" i="3" a="1"/>
  <c r="N883" i="3" a="1"/>
  <c r="N864" i="3" a="1"/>
  <c r="U864" i="3" s="1"/>
  <c r="Q890" i="3" a="1"/>
  <c r="Q954" i="3" a="1"/>
  <c r="Q786" i="3" a="1"/>
  <c r="N906" i="3" a="1"/>
  <c r="U906" i="3" s="1"/>
  <c r="N929" i="3" a="1"/>
  <c r="U929" i="3" s="1"/>
  <c r="N821" i="3" a="1"/>
  <c r="U821" i="3" s="1"/>
  <c r="Q894" i="3" a="1"/>
  <c r="N792" i="3" a="1"/>
  <c r="U792" i="3" s="1"/>
  <c r="N839" i="3" a="1"/>
  <c r="U839" i="3" s="1"/>
  <c r="Q855" i="3" a="1"/>
  <c r="N802" i="3" a="1"/>
  <c r="U802" i="3" s="1"/>
  <c r="Q825" i="3" a="1"/>
  <c r="Q830" i="3" a="1"/>
  <c r="Q820" i="3" a="1"/>
  <c r="Q861" i="3" a="1"/>
  <c r="Q800" i="3" a="1"/>
  <c r="Q810" i="3" a="1"/>
  <c r="N952" i="3" a="1"/>
  <c r="U952" i="3" s="1"/>
  <c r="Q816" i="3" a="1"/>
  <c r="Q893" i="3" a="1"/>
  <c r="N943" i="3" a="1"/>
  <c r="U943" i="3" s="1"/>
  <c r="Q836" i="3" a="1"/>
  <c r="N928" i="3" a="1"/>
  <c r="U928" i="3" s="1"/>
  <c r="Q847" i="3" a="1"/>
  <c r="N859" i="3" a="1"/>
  <c r="U859" i="3" s="1"/>
  <c r="N934" i="3" a="1"/>
  <c r="U934" i="3" s="1"/>
  <c r="N786" i="3" a="1"/>
  <c r="U786" i="3" s="1"/>
  <c r="N912" i="3" a="1"/>
  <c r="U912" i="3" s="1"/>
  <c r="Q887" i="3" a="1"/>
  <c r="Q898" i="3" a="1"/>
  <c r="Q910" i="3" a="1"/>
  <c r="Q914" i="3" a="1"/>
  <c r="N800" i="3" a="1"/>
  <c r="U800" i="3" s="1"/>
  <c r="Q817" i="3" a="1"/>
  <c r="N809" i="3" a="1"/>
  <c r="U809" i="3" s="1"/>
  <c r="N794" i="3" a="1"/>
  <c r="U794" i="3" s="1"/>
  <c r="N778" i="3" a="1"/>
  <c r="U778" i="3" s="1"/>
  <c r="N855" i="3" a="1"/>
  <c r="U855" i="3" s="1"/>
  <c r="N862" i="3" a="1"/>
  <c r="U862" i="3" s="1"/>
  <c r="Q803" i="3" a="1"/>
  <c r="Q802" i="3" a="1"/>
  <c r="Q943" i="3" a="1"/>
  <c r="Q877" i="3" a="1"/>
  <c r="Q859" i="3" a="1"/>
  <c r="N834" i="3" a="1"/>
  <c r="U834" i="3" s="1"/>
  <c r="Q826" i="3" a="1"/>
  <c r="Q804" i="3" a="1"/>
  <c r="N947" i="3" a="1"/>
  <c r="U947" i="3" s="1"/>
  <c r="N915" i="3" a="1"/>
  <c r="U915" i="3" s="1"/>
  <c r="Q939" i="3" a="1"/>
  <c r="N931" i="3" a="1"/>
  <c r="U931" i="3" s="1"/>
  <c r="Q948" i="3" a="1"/>
  <c r="N812" i="3" a="1"/>
  <c r="U812" i="3" s="1"/>
  <c r="N899" i="3" a="1"/>
  <c r="U899" i="3" s="1"/>
  <c r="Q814" i="3" a="1"/>
  <c r="Q562" i="3" a="1"/>
  <c r="Q493" i="3" a="1"/>
  <c r="N514" i="3" a="1"/>
  <c r="U514" i="3" s="1"/>
  <c r="N539" i="3" a="1"/>
  <c r="U539" i="3" s="1"/>
  <c r="N559" i="3" a="1"/>
  <c r="U559" i="3" s="1"/>
  <c r="Q575" i="3" a="1"/>
  <c r="Q896" i="3" a="1"/>
  <c r="Q827" i="3" a="1"/>
  <c r="N942" i="3" a="1"/>
  <c r="U942" i="3" s="1"/>
  <c r="Q955" i="3" a="1"/>
  <c r="Q858" i="3" a="1"/>
  <c r="Q920" i="3" a="1"/>
  <c r="Q837" i="3" a="1"/>
  <c r="N921" i="3" a="1"/>
  <c r="U921" i="3" s="1"/>
  <c r="N948" i="3" a="1"/>
  <c r="U948" i="3" s="1"/>
  <c r="N898" i="3" a="1"/>
  <c r="U898" i="3" s="1"/>
  <c r="N946" i="3" a="1"/>
  <c r="U946" i="3" s="1"/>
  <c r="Q881" i="3" a="1"/>
  <c r="N805" i="3" a="1"/>
  <c r="U805" i="3" s="1"/>
  <c r="Q907" i="3" a="1"/>
  <c r="Q822" i="3" a="1"/>
  <c r="Q799" i="3" a="1"/>
  <c r="N880" i="3" a="1"/>
  <c r="N940" i="3" a="1"/>
  <c r="U940" i="3" s="1"/>
  <c r="Q848" i="3" a="1"/>
  <c r="N814" i="3" a="1"/>
  <c r="U814" i="3" s="1"/>
  <c r="Q819" i="3" a="1"/>
  <c r="N782" i="3" a="1"/>
  <c r="U782" i="3" s="1"/>
  <c r="Q790" i="3" a="1"/>
  <c r="Q794" i="3" a="1"/>
  <c r="Q880" i="3" a="1"/>
  <c r="N816" i="3" a="1"/>
  <c r="U816" i="3" s="1"/>
  <c r="N791" i="3" a="1"/>
  <c r="U791" i="3" s="1"/>
  <c r="N788" i="3" a="1"/>
  <c r="U788" i="3" s="1"/>
  <c r="N926" i="3" a="1"/>
  <c r="U926" i="3" s="1"/>
  <c r="N872" i="3" a="1"/>
  <c r="Q921" i="3" a="1"/>
  <c r="Q883" i="3" a="1"/>
  <c r="N923" i="3" a="1"/>
  <c r="U923" i="3" s="1"/>
  <c r="Q922" i="3" a="1"/>
  <c r="N779" i="3" a="1"/>
  <c r="U779" i="3" s="1"/>
  <c r="N879" i="3" a="1"/>
  <c r="N838" i="3" a="1"/>
  <c r="U838" i="3" s="1"/>
  <c r="Q778" i="3" a="1"/>
  <c r="Q856" i="3" a="1"/>
  <c r="Q927" i="3" a="1"/>
  <c r="N804" i="3" a="1"/>
  <c r="U804" i="3" s="1"/>
  <c r="N876" i="3" a="1"/>
  <c r="N822" i="3" a="1"/>
  <c r="U822" i="3" s="1"/>
  <c r="N845" i="3" a="1"/>
  <c r="U845" i="3" s="1"/>
  <c r="N888" i="3" a="1"/>
  <c r="Q876" i="3" a="1"/>
  <c r="N810" i="3" a="1"/>
  <c r="U810" i="3" s="1"/>
  <c r="Q899" i="3" a="1"/>
  <c r="Q895" i="3" a="1"/>
  <c r="Q808" i="3" a="1"/>
  <c r="N957" i="3" a="1"/>
  <c r="U957" i="3" s="1"/>
  <c r="N830" i="3" a="1"/>
  <c r="U830" i="3" s="1"/>
  <c r="N833" i="3" a="1"/>
  <c r="U833" i="3" s="1"/>
  <c r="N799" i="3" a="1"/>
  <c r="U799" i="3" s="1"/>
  <c r="N795" i="3" a="1"/>
  <c r="U795" i="3" s="1"/>
  <c r="Q783" i="3" a="1"/>
  <c r="N852" i="3" a="1"/>
  <c r="U852" i="3" s="1"/>
  <c r="N865" i="3" a="1"/>
  <c r="U865" i="3" s="1"/>
  <c r="Q789" i="3" a="1"/>
  <c r="Q801" i="3" a="1"/>
  <c r="Q878" i="3" a="1"/>
  <c r="N798" i="3" a="1"/>
  <c r="U798" i="3" s="1"/>
  <c r="N868" i="3" a="1"/>
  <c r="Q879" i="3" a="1"/>
  <c r="Q950" i="3" a="1"/>
  <c r="Q909" i="3" a="1"/>
  <c r="Q849" i="3" a="1"/>
  <c r="Q884" i="3" a="1"/>
  <c r="Q949" i="3" a="1"/>
  <c r="Q835" i="3" a="1"/>
  <c r="N945" i="3" a="1"/>
  <c r="U945" i="3" s="1"/>
  <c r="Q934" i="3" a="1"/>
  <c r="Q834" i="3" a="1"/>
  <c r="N846" i="3" a="1"/>
  <c r="U846" i="3" s="1"/>
  <c r="N579" i="3" a="1"/>
  <c r="U579" i="3" s="1"/>
  <c r="Q588" i="3" a="1"/>
  <c r="Q602" i="3" a="1"/>
  <c r="Q471" i="3" a="1"/>
  <c r="Q531" i="3" a="1"/>
  <c r="Q676" i="3" a="1"/>
  <c r="Q420" i="3" a="1"/>
  <c r="Q559" i="3" a="1"/>
  <c r="N734" i="3" a="1"/>
  <c r="U734" i="3" s="1"/>
  <c r="N464" i="3" a="1"/>
  <c r="U464" i="3" s="1"/>
  <c r="N553" i="3" a="1"/>
  <c r="U553" i="3" s="1"/>
  <c r="Q432" i="3" a="1"/>
  <c r="N433" i="3" a="1"/>
  <c r="U433" i="3" s="1"/>
  <c r="N544" i="3" a="1"/>
  <c r="U544" i="3" s="1"/>
  <c r="N505" i="3" a="1"/>
  <c r="U505" i="3" s="1"/>
  <c r="N479" i="3" a="1"/>
  <c r="U479" i="3" s="1"/>
  <c r="N513" i="3" a="1"/>
  <c r="U513" i="3" s="1"/>
  <c r="N586" i="3" a="1"/>
  <c r="U586" i="3" s="1"/>
  <c r="N427" i="3" a="1"/>
  <c r="U427" i="3" s="1"/>
  <c r="N443" i="3" a="1"/>
  <c r="U443" i="3" s="1"/>
  <c r="Q419" i="3" a="1"/>
  <c r="N492" i="3" a="1"/>
  <c r="U492" i="3" s="1"/>
  <c r="N421" i="3" a="1"/>
  <c r="U421" i="3" s="1"/>
  <c r="N597" i="3" a="1"/>
  <c r="U597" i="3" s="1"/>
  <c r="N435" i="3" a="1"/>
  <c r="U435" i="3" s="1"/>
  <c r="N509" i="3" a="1"/>
  <c r="U509" i="3" s="1"/>
  <c r="N530" i="3" a="1"/>
  <c r="U530" i="3" s="1"/>
  <c r="N589" i="3" a="1"/>
  <c r="U589" i="3" s="1"/>
  <c r="N524" i="3" a="1"/>
  <c r="U524" i="3" s="1"/>
  <c r="N531" i="3" a="1"/>
  <c r="U531" i="3" s="1"/>
  <c r="N551" i="3" a="1"/>
  <c r="U551" i="3" s="1"/>
  <c r="N585" i="3" a="1"/>
  <c r="U585" i="3" s="1"/>
  <c r="Q464" i="3" a="1"/>
  <c r="Q516" i="3" a="1"/>
  <c r="Q478" i="3" a="1"/>
  <c r="Q511" i="3" a="1"/>
  <c r="Q545" i="3" a="1"/>
  <c r="Q550" i="3" a="1"/>
  <c r="N456" i="3" a="1"/>
  <c r="U456" i="3" s="1"/>
  <c r="Q567" i="3" a="1"/>
  <c r="N525" i="3" a="1"/>
  <c r="U525" i="3" s="1"/>
  <c r="N594" i="3" a="1"/>
  <c r="U594" i="3" s="1"/>
  <c r="Q570" i="3" a="1"/>
  <c r="Q425" i="3" a="1"/>
  <c r="Q429" i="3" a="1"/>
  <c r="Q485" i="3" a="1"/>
  <c r="Q705" i="3" a="1"/>
  <c r="Q518" i="3" a="1"/>
  <c r="N483" i="3" a="1"/>
  <c r="U483" i="3" s="1"/>
  <c r="Q437" i="3" a="1"/>
  <c r="Q599" i="3" a="1"/>
  <c r="Q451" i="3" a="1"/>
  <c r="Q438" i="3" a="1"/>
  <c r="Q466" i="3" a="1"/>
  <c r="Q549" i="3" a="1"/>
  <c r="Q469" i="3" a="1"/>
  <c r="N502" i="3" a="1"/>
  <c r="U502" i="3" s="1"/>
  <c r="N582" i="3" a="1"/>
  <c r="U582" i="3" s="1"/>
  <c r="N529" i="3" a="1"/>
  <c r="U529" i="3" s="1"/>
  <c r="Q497" i="3" a="1"/>
  <c r="N496" i="3" a="1"/>
  <c r="U496" i="3" s="1"/>
  <c r="N569" i="3" a="1"/>
  <c r="U569" i="3" s="1"/>
  <c r="Q448" i="3" a="1"/>
  <c r="N542" i="3" a="1"/>
  <c r="U542" i="3" s="1"/>
  <c r="Q456" i="3" a="1"/>
  <c r="N564" i="3" a="1"/>
  <c r="U564" i="3" s="1"/>
  <c r="N419" i="3" a="1"/>
  <c r="U419" i="3" s="1"/>
  <c r="N580" i="3" a="1"/>
  <c r="U580" i="3" s="1"/>
  <c r="N426" i="3" a="1"/>
  <c r="U426" i="3" s="1"/>
  <c r="N474" i="3" a="1"/>
  <c r="U474" i="3" s="1"/>
  <c r="N491" i="3" a="1"/>
  <c r="U491" i="3" s="1"/>
  <c r="N548" i="3" a="1"/>
  <c r="U548" i="3" s="1"/>
  <c r="Q764" i="3" a="1"/>
  <c r="N508" i="3" a="1"/>
  <c r="U508" i="3" s="1"/>
  <c r="N507" i="3" a="1"/>
  <c r="U507" i="3" s="1"/>
  <c r="N500" i="3" a="1"/>
  <c r="U500" i="3" s="1"/>
  <c r="N595" i="3" a="1"/>
  <c r="U595" i="3" s="1"/>
  <c r="Q445" i="3" a="1"/>
  <c r="N550" i="3" a="1"/>
  <c r="U550" i="3" s="1"/>
  <c r="N649" i="3" a="1"/>
  <c r="U649" i="3" s="1"/>
  <c r="Q529" i="3" a="1"/>
  <c r="Q581" i="3" a="1"/>
  <c r="Q543" i="3" a="1"/>
  <c r="Q574" i="3" a="1"/>
  <c r="N448" i="3" a="1"/>
  <c r="U448" i="3" s="1"/>
  <c r="Q460" i="3" a="1"/>
  <c r="N487" i="3" a="1"/>
  <c r="U487" i="3" s="1"/>
  <c r="N566" i="3" a="1"/>
  <c r="U566" i="3" s="1"/>
  <c r="N520" i="3" a="1"/>
  <c r="U520" i="3" s="1"/>
  <c r="Q573" i="3" a="1"/>
  <c r="Q536" i="3" a="1"/>
  <c r="N430" i="3" a="1"/>
  <c r="U430" i="3" s="1"/>
  <c r="N577" i="3" a="1"/>
  <c r="U577" i="3" s="1"/>
  <c r="N536" i="3" a="1"/>
  <c r="U536" i="3" s="1"/>
  <c r="N501" i="3" a="1"/>
  <c r="U501" i="3" s="1"/>
  <c r="N420" i="3" a="1"/>
  <c r="U420" i="3" s="1"/>
  <c r="Q534" i="3" a="1"/>
  <c r="N494" i="3" a="1"/>
  <c r="U494" i="3" s="1"/>
  <c r="N600" i="3" a="1"/>
  <c r="U600" i="3" s="1"/>
  <c r="N484" i="3" a="1"/>
  <c r="U484" i="3" s="1"/>
  <c r="N428" i="3" a="1"/>
  <c r="U428" i="3" s="1"/>
  <c r="N447" i="3" a="1"/>
  <c r="U447" i="3" s="1"/>
  <c r="N593" i="3" a="1"/>
  <c r="U593" i="3" s="1"/>
  <c r="Q544" i="3" a="1"/>
  <c r="N458" i="3" a="1"/>
  <c r="U458" i="3" s="1"/>
  <c r="N469" i="3" a="1"/>
  <c r="U469" i="3" s="1"/>
  <c r="N565" i="3" a="1"/>
  <c r="U565" i="3" s="1"/>
  <c r="Q483" i="3" a="1"/>
  <c r="Q556" i="3" a="1"/>
  <c r="Q565" i="3" a="1"/>
  <c r="Q598" i="3" a="1"/>
  <c r="N547" i="3" a="1"/>
  <c r="U547" i="3" s="1"/>
  <c r="Q423" i="3" a="1"/>
  <c r="N554" i="3" a="1"/>
  <c r="U554" i="3" s="1"/>
  <c r="Q548" i="3" a="1"/>
  <c r="Q530" i="3" a="1"/>
  <c r="N519" i="3" a="1"/>
  <c r="U519" i="3" s="1"/>
  <c r="Q547" i="3" a="1"/>
  <c r="N431" i="3" a="1"/>
  <c r="U431" i="3" s="1"/>
  <c r="Q533" i="3" a="1"/>
  <c r="N446" i="3" a="1"/>
  <c r="U446" i="3" s="1"/>
  <c r="N481" i="3" a="1"/>
  <c r="U481" i="3" s="1"/>
  <c r="N592" i="3" a="1"/>
  <c r="U592" i="3" s="1"/>
  <c r="Q440" i="3" a="1"/>
  <c r="Q561" i="3" a="1"/>
  <c r="N560" i="3" a="1"/>
  <c r="U560" i="3" s="1"/>
  <c r="Q441" i="3" a="1"/>
  <c r="Q512" i="3" a="1"/>
  <c r="Q520" i="3" a="1"/>
  <c r="N541" i="3" a="1"/>
  <c r="U541" i="3" s="1"/>
  <c r="N467" i="3" a="1"/>
  <c r="U467" i="3" s="1"/>
  <c r="N563" i="3" a="1"/>
  <c r="U563" i="3" s="1"/>
  <c r="N468" i="3" a="1"/>
  <c r="U468" i="3" s="1"/>
  <c r="N453" i="3" a="1"/>
  <c r="U453" i="3" s="1"/>
  <c r="N451" i="3" a="1"/>
  <c r="U451" i="3" s="1"/>
  <c r="N557" i="3" a="1"/>
  <c r="U557" i="3" s="1"/>
  <c r="N636" i="3" a="1"/>
  <c r="U636" i="3" s="1"/>
  <c r="N444" i="3" a="1"/>
  <c r="U444" i="3" s="1"/>
  <c r="Q442" i="3" a="1"/>
  <c r="N482" i="3" a="1"/>
  <c r="U482" i="3" s="1"/>
  <c r="Q508" i="3" a="1"/>
  <c r="Q439" i="3" a="1"/>
  <c r="Q473" i="3" a="1"/>
  <c r="Q592" i="3" a="1"/>
  <c r="Q453" i="3" a="1"/>
  <c r="N462" i="3" a="1"/>
  <c r="U462" i="3" s="1"/>
  <c r="N534" i="3" a="1"/>
  <c r="U534" i="3" s="1"/>
  <c r="N512" i="3" a="1"/>
  <c r="U512" i="3" s="1"/>
  <c r="Q525" i="3" a="1"/>
  <c r="N439" i="3" a="1"/>
  <c r="U439" i="3" s="1"/>
  <c r="N473" i="3" a="1"/>
  <c r="U473" i="3" s="1"/>
  <c r="N584" i="3" a="1"/>
  <c r="U584" i="3" s="1"/>
  <c r="Q430" i="3" a="1"/>
  <c r="N522" i="3" a="1"/>
  <c r="U522" i="3" s="1"/>
  <c r="N570" i="3" a="1"/>
  <c r="U570" i="3" s="1"/>
  <c r="N485" i="3" a="1"/>
  <c r="U485" i="3" s="1"/>
  <c r="N602" i="3" a="1"/>
  <c r="U602" i="3" s="1"/>
  <c r="N436" i="3" a="1"/>
  <c r="U436" i="3" s="1"/>
  <c r="N533" i="3" a="1"/>
  <c r="U533" i="3" s="1"/>
  <c r="N618" i="3" a="1"/>
  <c r="U618" i="3" s="1"/>
  <c r="N704" i="3" a="1"/>
  <c r="U704" i="3" s="1"/>
  <c r="Q475" i="3" a="1"/>
  <c r="Q503" i="3" a="1"/>
  <c r="Q517" i="3" a="1"/>
  <c r="N465" i="3" a="1"/>
  <c r="U465" i="3" s="1"/>
  <c r="N503" i="3" a="1"/>
  <c r="U503" i="3" s="1"/>
  <c r="N517" i="3" a="1"/>
  <c r="U517" i="3" s="1"/>
  <c r="N581" i="3" a="1"/>
  <c r="U581" i="3" s="1"/>
  <c r="N418" i="3" a="1"/>
  <c r="U418" i="3" s="1"/>
  <c r="N677" i="3" a="1"/>
  <c r="U677" i="3" s="1"/>
  <c r="Q539" i="3" a="1"/>
  <c r="Q580" i="3" a="1"/>
  <c r="N528" i="3" a="1"/>
  <c r="U528" i="3" s="1"/>
  <c r="N567" i="3" a="1"/>
  <c r="U567" i="3" s="1"/>
  <c r="N493" i="3" a="1"/>
  <c r="U493" i="3" s="1"/>
  <c r="N572" i="3" a="1"/>
  <c r="U572" i="3" s="1"/>
  <c r="Q603" i="3" a="1"/>
  <c r="N504" i="3" a="1"/>
  <c r="U504" i="3" s="1"/>
  <c r="N558" i="3" a="1"/>
  <c r="U558" i="3" s="1"/>
  <c r="N497" i="3" a="1"/>
  <c r="U497" i="3" s="1"/>
  <c r="N429" i="3" a="1"/>
  <c r="U429" i="3" s="1"/>
  <c r="N555" i="3" a="1"/>
  <c r="U555" i="3" s="1"/>
  <c r="Q498" i="3" a="1"/>
  <c r="Q554" i="3" a="1"/>
  <c r="N470" i="3" a="1"/>
  <c r="U470" i="3" s="1"/>
  <c r="N510" i="3" a="1"/>
  <c r="U510" i="3" s="1"/>
  <c r="Q514" i="3" a="1"/>
  <c r="Q500" i="3" a="1"/>
  <c r="Q582" i="3" a="1"/>
  <c r="Q486" i="3" a="1"/>
  <c r="Q458" i="3" a="1"/>
  <c r="Q447" i="3" a="1"/>
  <c r="N511" i="3" a="1"/>
  <c r="U511" i="3" s="1"/>
  <c r="N545" i="3" a="1"/>
  <c r="U545" i="3" s="1"/>
  <c r="Q424" i="3" a="1"/>
  <c r="Q505" i="3" a="1"/>
  <c r="N590" i="3" a="1"/>
  <c r="U590" i="3" s="1"/>
  <c r="Q504" i="3" a="1"/>
  <c r="Q457" i="3" a="1"/>
  <c r="Q465" i="3" a="1"/>
  <c r="N540" i="3" a="1"/>
  <c r="U540" i="3" s="1"/>
  <c r="N450" i="3" a="1"/>
  <c r="U450" i="3" s="1"/>
  <c r="N461" i="3" a="1"/>
  <c r="U461" i="3" s="1"/>
  <c r="Q470" i="3" a="1"/>
  <c r="Q589" i="3" a="1"/>
  <c r="N765" i="3" a="1"/>
  <c r="U765" i="3" s="1"/>
  <c r="Q507" i="3" a="1"/>
  <c r="Q480" i="3" a="1"/>
  <c r="N588" i="3" a="1"/>
  <c r="U588" i="3" s="1"/>
  <c r="Q472" i="3" a="1"/>
  <c r="Q509" i="3" a="1"/>
  <c r="Q584" i="3" a="1"/>
  <c r="Q467" i="3" a="1"/>
  <c r="Q455" i="3" a="1"/>
  <c r="Q462" i="3" a="1"/>
  <c r="Q510" i="3" a="1"/>
  <c r="Q515" i="3" a="1"/>
  <c r="Q594" i="3" a="1"/>
  <c r="Q450" i="3" a="1"/>
  <c r="N490" i="3" a="1"/>
  <c r="U490" i="3" s="1"/>
  <c r="Q461" i="3" a="1"/>
  <c r="Q538" i="3" a="1"/>
  <c r="N574" i="3" a="1"/>
  <c r="U574" i="3" s="1"/>
  <c r="Q489" i="3" a="1"/>
  <c r="Q569" i="3" a="1"/>
  <c r="Q449" i="3" a="1"/>
  <c r="Q568" i="3" a="1"/>
  <c r="Q521" i="3" a="1"/>
  <c r="Q494" i="3" a="1"/>
  <c r="Q528" i="3" a="1"/>
  <c r="Q434" i="3" a="1"/>
  <c r="N460" i="3" a="1"/>
  <c r="U460" i="3" s="1"/>
  <c r="N515" i="3" a="1"/>
  <c r="U515" i="3" s="1"/>
  <c r="Q637" i="3" a="1"/>
  <c r="N452" i="3" a="1"/>
  <c r="U452" i="3" s="1"/>
  <c r="N422" i="3" a="1"/>
  <c r="U422" i="3" s="1"/>
  <c r="Q766" i="3" a="1"/>
  <c r="Q546" i="3" a="1"/>
  <c r="N526" i="3" a="1"/>
  <c r="U526" i="3" s="1"/>
  <c r="N543" i="3" a="1"/>
  <c r="U543" i="3" s="1"/>
  <c r="N454" i="3" a="1"/>
  <c r="U454" i="3" s="1"/>
  <c r="Q540" i="3" a="1"/>
  <c r="Q428" i="3" a="1"/>
  <c r="Q523" i="3" a="1"/>
  <c r="N475" i="3" a="1"/>
  <c r="U475" i="3" s="1"/>
  <c r="N562" i="3" a="1"/>
  <c r="U562" i="3" s="1"/>
  <c r="Q557" i="3" a="1"/>
  <c r="N527" i="3" a="1"/>
  <c r="U527" i="3" s="1"/>
  <c r="Q468" i="3" a="1"/>
  <c r="Q433" i="3" a="1"/>
  <c r="Q552" i="3" a="1"/>
  <c r="N472" i="3" a="1"/>
  <c r="U472" i="3" s="1"/>
  <c r="Q479" i="3" a="1"/>
  <c r="Q513" i="3" a="1"/>
  <c r="Q551" i="3" a="1"/>
  <c r="N424" i="3" a="1"/>
  <c r="U424" i="3" s="1"/>
  <c r="Q526" i="3" a="1"/>
  <c r="Q558" i="3" a="1"/>
  <c r="N432" i="3" a="1"/>
  <c r="U432" i="3" s="1"/>
  <c r="N476" i="3" a="1"/>
  <c r="U476" i="3" s="1"/>
  <c r="Q427" i="3" a="1"/>
  <c r="N498" i="3" a="1"/>
  <c r="U498" i="3" s="1"/>
  <c r="Q444" i="3" a="1"/>
  <c r="N489" i="3" a="1"/>
  <c r="U489" i="3" s="1"/>
  <c r="N573" i="3" a="1"/>
  <c r="U573" i="3" s="1"/>
  <c r="N535" i="3" a="1"/>
  <c r="U535" i="3" s="1"/>
  <c r="N583" i="3" a="1"/>
  <c r="U583" i="3" s="1"/>
  <c r="Q595" i="3" a="1"/>
  <c r="Q566" i="3" a="1"/>
  <c r="Q443" i="3" a="1"/>
  <c r="N742" i="3" a="1"/>
  <c r="U742" i="3" s="1"/>
  <c r="N499" i="3" a="1"/>
  <c r="U499" i="3" s="1"/>
  <c r="Q477" i="3" a="1"/>
  <c r="Q535" i="3" a="1"/>
  <c r="Q532" i="3" a="1"/>
  <c r="Q431" i="3" a="1"/>
  <c r="Q463" i="3" a="1"/>
  <c r="Q496" i="3" a="1"/>
  <c r="N425" i="3" a="1"/>
  <c r="U425" i="3" s="1"/>
  <c r="N537" i="3" a="1"/>
  <c r="U537" i="3" s="1"/>
  <c r="Q542" i="3" a="1"/>
  <c r="Q576" i="3" a="1"/>
  <c r="N478" i="3" a="1"/>
  <c r="U478" i="3" s="1"/>
  <c r="N477" i="3" a="1"/>
  <c r="U477" i="3" s="1"/>
  <c r="N423" i="3" a="1"/>
  <c r="U423" i="3" s="1"/>
  <c r="N506" i="3" a="1"/>
  <c r="U506" i="3" s="1"/>
  <c r="Q484" i="3" a="1"/>
  <c r="N438" i="3" a="1"/>
  <c r="U438" i="3" s="1"/>
  <c r="N463" i="3" a="1"/>
  <c r="U463" i="3" s="1"/>
  <c r="Q492" i="3" a="1"/>
  <c r="Q591" i="3" a="1"/>
  <c r="Q522" i="3" a="1"/>
  <c r="N471" i="3" a="1"/>
  <c r="U471" i="3" s="1"/>
  <c r="Q587" i="3" a="1"/>
  <c r="Q459" i="3" a="1"/>
  <c r="Q541" i="3" a="1"/>
  <c r="N571" i="3" a="1"/>
  <c r="U571" i="3" s="1"/>
  <c r="Q564" i="3" a="1"/>
  <c r="Q596" i="3" a="1"/>
  <c r="Q495" i="3" a="1"/>
  <c r="Q527" i="3" a="1"/>
  <c r="Q560" i="3" a="1"/>
  <c r="N488" i="3" a="1"/>
  <c r="U488" i="3" s="1"/>
  <c r="N601" i="3" a="1"/>
  <c r="U601" i="3" s="1"/>
  <c r="N455" i="3" a="1"/>
  <c r="U455" i="3" s="1"/>
  <c r="N480" i="3" a="1"/>
  <c r="U480" i="3" s="1"/>
  <c r="N440" i="3" a="1"/>
  <c r="U440" i="3" s="1"/>
  <c r="N552" i="3" a="1"/>
  <c r="U552" i="3" s="1"/>
  <c r="N575" i="3" a="1"/>
  <c r="U575" i="3" s="1"/>
  <c r="N449" i="3" a="1"/>
  <c r="U449" i="3" s="1"/>
  <c r="N561" i="3" a="1"/>
  <c r="U561" i="3" s="1"/>
  <c r="N604" i="3" a="1"/>
  <c r="U604" i="3" s="1"/>
  <c r="N442" i="3" a="1"/>
  <c r="U442" i="3" s="1"/>
  <c r="N459" i="3" a="1"/>
  <c r="U459" i="3" s="1"/>
  <c r="N767" i="3" a="1"/>
  <c r="U767" i="3" s="1"/>
  <c r="N516" i="3" a="1"/>
  <c r="U516" i="3" s="1"/>
  <c r="N437" i="3" a="1"/>
  <c r="U437" i="3" s="1"/>
  <c r="N434" i="3" a="1"/>
  <c r="U434" i="3" s="1"/>
  <c r="N532" i="3" a="1"/>
  <c r="U532" i="3" s="1"/>
  <c r="N549" i="3" a="1"/>
  <c r="U549" i="3" s="1"/>
  <c r="N546" i="3" a="1"/>
  <c r="U546" i="3" s="1"/>
  <c r="N466" i="3" a="1"/>
  <c r="U466" i="3" s="1"/>
  <c r="Q563" i="3" a="1"/>
  <c r="Q572" i="3" a="1"/>
  <c r="N486" i="3" a="1"/>
  <c r="U486" i="3" s="1"/>
  <c r="N521" i="3" a="1"/>
  <c r="U521" i="3" s="1"/>
  <c r="Q452" i="3" a="1"/>
  <c r="Q446" i="3" a="1"/>
  <c r="Q481" i="3" a="1"/>
  <c r="Q601" i="3" a="1"/>
  <c r="Q487" i="3" a="1"/>
  <c r="Q519" i="3" a="1"/>
  <c r="Q553" i="3" a="1"/>
  <c r="N445" i="3" a="1"/>
  <c r="U445" i="3" s="1"/>
  <c r="N441" i="3" a="1"/>
  <c r="U441" i="3" s="1"/>
  <c r="N556" i="3" a="1"/>
  <c r="U556" i="3" s="1"/>
  <c r="N518" i="3" a="1"/>
  <c r="U518" i="3" s="1"/>
  <c r="N598" i="3" a="1"/>
  <c r="U598" i="3" s="1"/>
  <c r="N495" i="3" a="1"/>
  <c r="U495" i="3" s="1"/>
  <c r="N538" i="3" a="1"/>
  <c r="U538" i="3" s="1"/>
  <c r="Q422" i="3" a="1"/>
  <c r="N591" i="3" a="1"/>
  <c r="U591" i="3" s="1"/>
  <c r="Q454" i="3" a="1"/>
  <c r="N457" i="3" a="1"/>
  <c r="U457" i="3" s="1"/>
  <c r="N568" i="3" a="1"/>
  <c r="U568" i="3" s="1"/>
  <c r="Q488" i="3" a="1"/>
  <c r="Q537" i="3" a="1"/>
  <c r="J43" i="10"/>
  <c r="J28" i="10"/>
  <c r="C40" i="12"/>
  <c r="C51" i="12"/>
  <c r="C47" i="12"/>
  <c r="C48" i="12"/>
  <c r="C56" i="12"/>
  <c r="C62" i="12"/>
  <c r="C60" i="12"/>
  <c r="C63" i="12"/>
  <c r="C42" i="12"/>
  <c r="C39" i="12"/>
  <c r="C61" i="12"/>
  <c r="C43" i="12"/>
  <c r="C58" i="12"/>
  <c r="C50" i="12"/>
  <c r="C57" i="12"/>
  <c r="C54" i="12"/>
  <c r="C36" i="12"/>
  <c r="C37" i="12"/>
  <c r="C44" i="12"/>
  <c r="C49" i="12"/>
  <c r="C45" i="12"/>
  <c r="C41" i="12"/>
  <c r="C65" i="12"/>
  <c r="C53" i="12"/>
  <c r="C64" i="12"/>
  <c r="C55" i="12"/>
  <c r="C35" i="12"/>
  <c r="C52" i="12"/>
  <c r="C59" i="12"/>
  <c r="C46" i="12"/>
  <c r="C34" i="12"/>
  <c r="C38" i="12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D603" i="3"/>
  <c r="AF603" i="3" s="1"/>
  <c r="AC603" i="3"/>
  <c r="AE603" i="3" s="1"/>
  <c r="AB603" i="3"/>
  <c r="AD602" i="3"/>
  <c r="AF602" i="3" s="1"/>
  <c r="AC602" i="3"/>
  <c r="AE602" i="3" s="1"/>
  <c r="AB602" i="3"/>
  <c r="C7297" i="1"/>
  <c r="A7297" i="1"/>
  <c r="C7296" i="1"/>
  <c r="A7296" i="1"/>
  <c r="C7295" i="1"/>
  <c r="A7295" i="1"/>
  <c r="C7294" i="1"/>
  <c r="A7294" i="1"/>
  <c r="C7293" i="1"/>
  <c r="A7293" i="1"/>
  <c r="C7292" i="1"/>
  <c r="A7292" i="1"/>
  <c r="C7291" i="1"/>
  <c r="A7291" i="1"/>
  <c r="C7290" i="1"/>
  <c r="A7290" i="1"/>
  <c r="C7289" i="1"/>
  <c r="A7289" i="1"/>
  <c r="C7288" i="1"/>
  <c r="A7288" i="1"/>
  <c r="C7287" i="1"/>
  <c r="A7287" i="1"/>
  <c r="C7286" i="1"/>
  <c r="A7286" i="1"/>
  <c r="C7285" i="1"/>
  <c r="A7285" i="1"/>
  <c r="C7284" i="1"/>
  <c r="A7284" i="1"/>
  <c r="C7283" i="1"/>
  <c r="A7283" i="1"/>
  <c r="C7282" i="1"/>
  <c r="A7282" i="1"/>
  <c r="C7281" i="1"/>
  <c r="A7281" i="1"/>
  <c r="C7280" i="1"/>
  <c r="A7280" i="1"/>
  <c r="C7279" i="1"/>
  <c r="A7279" i="1"/>
  <c r="C7278" i="1"/>
  <c r="A7278" i="1"/>
  <c r="C7277" i="1"/>
  <c r="A7277" i="1"/>
  <c r="C7276" i="1"/>
  <c r="A7276" i="1"/>
  <c r="C7275" i="1"/>
  <c r="A7275" i="1"/>
  <c r="C7274" i="1"/>
  <c r="A7274" i="1"/>
  <c r="C7273" i="1"/>
  <c r="A7273" i="1"/>
  <c r="C7272" i="1"/>
  <c r="A7272" i="1"/>
  <c r="C7271" i="1"/>
  <c r="A7271" i="1"/>
  <c r="C7270" i="1"/>
  <c r="A7270" i="1"/>
  <c r="C7269" i="1"/>
  <c r="A7269" i="1"/>
  <c r="C7268" i="1"/>
  <c r="A7268" i="1"/>
  <c r="C7267" i="1"/>
  <c r="A7267" i="1"/>
  <c r="C7266" i="1"/>
  <c r="A7266" i="1"/>
  <c r="AD600" i="3"/>
  <c r="AF600" i="3" s="1"/>
  <c r="AC600" i="3"/>
  <c r="AE600" i="3" s="1"/>
  <c r="AB600" i="3"/>
  <c r="AD601" i="3"/>
  <c r="AF601" i="3" s="1"/>
  <c r="AC601" i="3"/>
  <c r="AE601" i="3" s="1"/>
  <c r="AB601" i="3"/>
  <c r="AD595" i="3"/>
  <c r="AF595" i="3" s="1"/>
  <c r="AC595" i="3"/>
  <c r="AE595" i="3" s="1"/>
  <c r="AB595" i="3"/>
  <c r="AD594" i="3"/>
  <c r="AF594" i="3" s="1"/>
  <c r="AC594" i="3"/>
  <c r="AE594" i="3" s="1"/>
  <c r="AB594" i="3"/>
  <c r="AD598" i="3"/>
  <c r="AF598" i="3" s="1"/>
  <c r="AC598" i="3"/>
  <c r="AE598" i="3" s="1"/>
  <c r="AB598" i="3"/>
  <c r="AD599" i="3"/>
  <c r="AF599" i="3" s="1"/>
  <c r="AC599" i="3"/>
  <c r="AE599" i="3" s="1"/>
  <c r="AB599" i="3"/>
  <c r="AD597" i="3"/>
  <c r="AF597" i="3" s="1"/>
  <c r="AC597" i="3"/>
  <c r="AE597" i="3" s="1"/>
  <c r="AB597" i="3"/>
  <c r="AD596" i="3"/>
  <c r="AF596" i="3" s="1"/>
  <c r="AC596" i="3"/>
  <c r="AE596" i="3" s="1"/>
  <c r="AB596" i="3"/>
  <c r="AD592" i="3"/>
  <c r="AF592" i="3" s="1"/>
  <c r="AC592" i="3"/>
  <c r="AE592" i="3" s="1"/>
  <c r="AB592" i="3"/>
  <c r="AD593" i="3"/>
  <c r="AF593" i="3" s="1"/>
  <c r="AC593" i="3"/>
  <c r="AE593" i="3" s="1"/>
  <c r="AB593" i="3"/>
  <c r="AD582" i="3"/>
  <c r="AF582" i="3" s="1"/>
  <c r="AC582" i="3"/>
  <c r="AE582" i="3" s="1"/>
  <c r="AB582" i="3"/>
  <c r="AD583" i="3"/>
  <c r="AF583" i="3" s="1"/>
  <c r="AC583" i="3"/>
  <c r="AE583" i="3" s="1"/>
  <c r="AB583" i="3"/>
  <c r="AD585" i="3"/>
  <c r="AF585" i="3" s="1"/>
  <c r="AC585" i="3"/>
  <c r="AE585" i="3" s="1"/>
  <c r="AB585" i="3"/>
  <c r="AD584" i="3"/>
  <c r="AF584" i="3" s="1"/>
  <c r="AC584" i="3"/>
  <c r="AE584" i="3" s="1"/>
  <c r="AB584" i="3"/>
  <c r="AD580" i="3"/>
  <c r="AF580" i="3" s="1"/>
  <c r="AC580" i="3"/>
  <c r="AE580" i="3" s="1"/>
  <c r="AB580" i="3"/>
  <c r="AD581" i="3"/>
  <c r="AF581" i="3" s="1"/>
  <c r="AC581" i="3"/>
  <c r="AE581" i="3" s="1"/>
  <c r="AB581" i="3"/>
  <c r="AD586" i="3"/>
  <c r="AF586" i="3" s="1"/>
  <c r="AC586" i="3"/>
  <c r="AE586" i="3" s="1"/>
  <c r="AB586" i="3"/>
  <c r="AD587" i="3"/>
  <c r="AF587" i="3" s="1"/>
  <c r="AC587" i="3"/>
  <c r="AE587" i="3" s="1"/>
  <c r="AB587" i="3"/>
  <c r="AD578" i="3"/>
  <c r="AF578" i="3" s="1"/>
  <c r="AC578" i="3"/>
  <c r="AE578" i="3" s="1"/>
  <c r="AB578" i="3"/>
  <c r="AD579" i="3"/>
  <c r="AF579" i="3" s="1"/>
  <c r="AC579" i="3"/>
  <c r="AE579" i="3" s="1"/>
  <c r="AB579" i="3"/>
  <c r="AD589" i="3"/>
  <c r="AF589" i="3" s="1"/>
  <c r="AC589" i="3"/>
  <c r="AE589" i="3" s="1"/>
  <c r="AB589" i="3"/>
  <c r="AD588" i="3"/>
  <c r="AF588" i="3" s="1"/>
  <c r="AC588" i="3"/>
  <c r="AE588" i="3" s="1"/>
  <c r="AB588" i="3"/>
  <c r="AD590" i="3"/>
  <c r="AF590" i="3" s="1"/>
  <c r="AC590" i="3"/>
  <c r="AE590" i="3" s="1"/>
  <c r="AB590" i="3"/>
  <c r="AD591" i="3"/>
  <c r="AF591" i="3" s="1"/>
  <c r="AC591" i="3"/>
  <c r="AE591" i="3" s="1"/>
  <c r="AB591" i="3"/>
  <c r="AD577" i="3"/>
  <c r="AF577" i="3" s="1"/>
  <c r="AC577" i="3"/>
  <c r="AE577" i="3" s="1"/>
  <c r="AB577" i="3"/>
  <c r="AD576" i="3"/>
  <c r="AF576" i="3" s="1"/>
  <c r="AC576" i="3"/>
  <c r="AE576" i="3" s="1"/>
  <c r="AB576" i="3"/>
  <c r="AD575" i="3"/>
  <c r="AF575" i="3" s="1"/>
  <c r="AC575" i="3"/>
  <c r="AE575" i="3" s="1"/>
  <c r="AB575" i="3"/>
  <c r="AD574" i="3"/>
  <c r="AF574" i="3" s="1"/>
  <c r="AC574" i="3"/>
  <c r="AE574" i="3" s="1"/>
  <c r="AB574" i="3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E4" i="9"/>
  <c r="E7" i="9"/>
  <c r="E9" i="9"/>
  <c r="E6" i="9"/>
  <c r="E14" i="9"/>
  <c r="E10" i="9"/>
  <c r="E3" i="9"/>
  <c r="E12" i="9"/>
  <c r="E13" i="9"/>
  <c r="E5" i="9"/>
  <c r="E15" i="9"/>
  <c r="E11" i="9"/>
  <c r="E8" i="9"/>
  <c r="E2" i="9"/>
  <c r="D4" i="9"/>
  <c r="D7" i="9"/>
  <c r="D9" i="9"/>
  <c r="D6" i="9"/>
  <c r="D14" i="9"/>
  <c r="D10" i="9"/>
  <c r="D3" i="9"/>
  <c r="D12" i="9"/>
  <c r="D13" i="9"/>
  <c r="D5" i="9"/>
  <c r="D15" i="9"/>
  <c r="D11" i="9"/>
  <c r="D8" i="9"/>
  <c r="D2" i="9"/>
  <c r="M4" i="9"/>
  <c r="M7" i="9"/>
  <c r="M9" i="9"/>
  <c r="M6" i="9"/>
  <c r="M14" i="9"/>
  <c r="M10" i="9"/>
  <c r="M3" i="9"/>
  <c r="M12" i="9"/>
  <c r="M13" i="9"/>
  <c r="M5" i="9"/>
  <c r="M15" i="9"/>
  <c r="M11" i="9"/>
  <c r="M8" i="9"/>
  <c r="M2" i="9"/>
  <c r="L4" i="9"/>
  <c r="L7" i="9"/>
  <c r="L9" i="9"/>
  <c r="L6" i="9"/>
  <c r="L14" i="9"/>
  <c r="L10" i="9"/>
  <c r="L3" i="9"/>
  <c r="L12" i="9"/>
  <c r="L13" i="9"/>
  <c r="L5" i="9"/>
  <c r="L15" i="9"/>
  <c r="L11" i="9"/>
  <c r="L8" i="9"/>
  <c r="L2" i="9"/>
  <c r="AD416" i="3"/>
  <c r="AF416" i="3" s="1"/>
  <c r="AC416" i="3"/>
  <c r="AE416" i="3" s="1"/>
  <c r="AB416" i="3"/>
  <c r="AD417" i="3"/>
  <c r="AF417" i="3" s="1"/>
  <c r="AC417" i="3"/>
  <c r="AE417" i="3" s="1"/>
  <c r="AB417" i="3"/>
  <c r="AD414" i="3"/>
  <c r="AF414" i="3" s="1"/>
  <c r="AC414" i="3"/>
  <c r="AE414" i="3" s="1"/>
  <c r="AB414" i="3"/>
  <c r="AD415" i="3"/>
  <c r="AF415" i="3" s="1"/>
  <c r="AC415" i="3"/>
  <c r="AE415" i="3" s="1"/>
  <c r="AB415" i="3"/>
  <c r="K4" i="9"/>
  <c r="K7" i="9"/>
  <c r="K9" i="9"/>
  <c r="K6" i="9"/>
  <c r="K14" i="9"/>
  <c r="K10" i="9"/>
  <c r="K3" i="9"/>
  <c r="K12" i="9"/>
  <c r="K13" i="9"/>
  <c r="K5" i="9"/>
  <c r="K15" i="9"/>
  <c r="K11" i="9"/>
  <c r="K8" i="9"/>
  <c r="K2" i="9"/>
  <c r="J4" i="9"/>
  <c r="J7" i="9"/>
  <c r="J9" i="9"/>
  <c r="J6" i="9"/>
  <c r="J14" i="9"/>
  <c r="J10" i="9"/>
  <c r="J3" i="9"/>
  <c r="J12" i="9"/>
  <c r="J13" i="9"/>
  <c r="J5" i="9"/>
  <c r="J15" i="9"/>
  <c r="J11" i="9"/>
  <c r="J8" i="9"/>
  <c r="J2" i="9"/>
  <c r="G4" i="9"/>
  <c r="G7" i="9"/>
  <c r="I7" i="9"/>
  <c r="G9" i="9"/>
  <c r="G6" i="9"/>
  <c r="G14" i="9"/>
  <c r="I14" i="9"/>
  <c r="G10" i="9"/>
  <c r="G3" i="9"/>
  <c r="G12" i="9"/>
  <c r="I12" i="9" s="1"/>
  <c r="G13" i="9"/>
  <c r="G5" i="9"/>
  <c r="I5" i="9" s="1"/>
  <c r="G15" i="9"/>
  <c r="I15" i="9"/>
  <c r="G11" i="9"/>
  <c r="I11" i="9" s="1"/>
  <c r="G8" i="9"/>
  <c r="G2" i="9"/>
  <c r="I2" i="9"/>
  <c r="F4" i="9"/>
  <c r="F7" i="9"/>
  <c r="F9" i="9"/>
  <c r="H9" i="9" s="1"/>
  <c r="F6" i="9"/>
  <c r="F14" i="9"/>
  <c r="H14" i="9" s="1"/>
  <c r="F10" i="9"/>
  <c r="H10" i="9"/>
  <c r="F3" i="9"/>
  <c r="F12" i="9"/>
  <c r="F13" i="9"/>
  <c r="H13" i="9" s="1"/>
  <c r="F5" i="9"/>
  <c r="F15" i="9"/>
  <c r="H15" i="9" s="1"/>
  <c r="F11" i="9"/>
  <c r="H11" i="9"/>
  <c r="F8" i="9"/>
  <c r="H8" i="9" s="1"/>
  <c r="F2" i="9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R979" i="3" s="1" a="1"/>
  <c r="AD5" i="3"/>
  <c r="AF5" i="3" s="1"/>
  <c r="AC5" i="3"/>
  <c r="AE5" i="3" s="1"/>
  <c r="AB5" i="3"/>
  <c r="AD13" i="3"/>
  <c r="AF13" i="3" s="1"/>
  <c r="AC13" i="3"/>
  <c r="AE13" i="3" s="1"/>
  <c r="AB13" i="3"/>
  <c r="AC21" i="3"/>
  <c r="AE21" i="3" s="1"/>
  <c r="AD21" i="3"/>
  <c r="AF21" i="3" s="1"/>
  <c r="AB21" i="3"/>
  <c r="AD29" i="3"/>
  <c r="AF29" i="3" s="1"/>
  <c r="AC29" i="3"/>
  <c r="AE29" i="3" s="1"/>
  <c r="AB29" i="3"/>
  <c r="AC37" i="3"/>
  <c r="AE37" i="3" s="1"/>
  <c r="AD37" i="3"/>
  <c r="AF37" i="3" s="1"/>
  <c r="AB37" i="3"/>
  <c r="AC44" i="3"/>
  <c r="AE44" i="3" s="1"/>
  <c r="AB44" i="3"/>
  <c r="AD44" i="3"/>
  <c r="AF44" i="3" s="1"/>
  <c r="AC52" i="3"/>
  <c r="AE52" i="3" s="1"/>
  <c r="AD52" i="3"/>
  <c r="AF52" i="3" s="1"/>
  <c r="AB52" i="3"/>
  <c r="AB60" i="3"/>
  <c r="AD60" i="3"/>
  <c r="AF60" i="3" s="1"/>
  <c r="AC60" i="3"/>
  <c r="AE60" i="3" s="1"/>
  <c r="AD69" i="3"/>
  <c r="AF69" i="3" s="1"/>
  <c r="AC69" i="3"/>
  <c r="AE69" i="3" s="1"/>
  <c r="AB69" i="3"/>
  <c r="AB76" i="3"/>
  <c r="AC76" i="3"/>
  <c r="AE76" i="3" s="1"/>
  <c r="AD76" i="3"/>
  <c r="AF76" i="3" s="1"/>
  <c r="AB85" i="3"/>
  <c r="AC85" i="3"/>
  <c r="AE85" i="3" s="1"/>
  <c r="AD85" i="3"/>
  <c r="AF85" i="3" s="1"/>
  <c r="AB92" i="3"/>
  <c r="AD92" i="3"/>
  <c r="AF92" i="3" s="1"/>
  <c r="AC92" i="3"/>
  <c r="AE92" i="3" s="1"/>
  <c r="AC100" i="3"/>
  <c r="AE100" i="3" s="1"/>
  <c r="AD100" i="3"/>
  <c r="AF100" i="3" s="1"/>
  <c r="AB100" i="3"/>
  <c r="AB109" i="3"/>
  <c r="AD109" i="3"/>
  <c r="AF109" i="3" s="1"/>
  <c r="AC109" i="3"/>
  <c r="AE109" i="3" s="1"/>
  <c r="AC117" i="3"/>
  <c r="AE117" i="3" s="1"/>
  <c r="AD117" i="3"/>
  <c r="AF117" i="3" s="1"/>
  <c r="AB117" i="3"/>
  <c r="AC124" i="3"/>
  <c r="AE124" i="3" s="1"/>
  <c r="AD124" i="3"/>
  <c r="AF124" i="3" s="1"/>
  <c r="AB124" i="3"/>
  <c r="AC132" i="3"/>
  <c r="AE132" i="3" s="1"/>
  <c r="AD132" i="3"/>
  <c r="AF132" i="3" s="1"/>
  <c r="AB132" i="3"/>
  <c r="AD141" i="3"/>
  <c r="AF141" i="3" s="1"/>
  <c r="AC141" i="3"/>
  <c r="AE141" i="3" s="1"/>
  <c r="AB141" i="3"/>
  <c r="AD148" i="3"/>
  <c r="AF148" i="3" s="1"/>
  <c r="AB148" i="3"/>
  <c r="AC148" i="3"/>
  <c r="AE148" i="3" s="1"/>
  <c r="AB157" i="3"/>
  <c r="AD157" i="3"/>
  <c r="AF157" i="3" s="1"/>
  <c r="AC157" i="3"/>
  <c r="AE157" i="3" s="1"/>
  <c r="AD165" i="3"/>
  <c r="AF165" i="3" s="1"/>
  <c r="AC165" i="3"/>
  <c r="AE165" i="3" s="1"/>
  <c r="AB165" i="3"/>
  <c r="AD173" i="3"/>
  <c r="AF173" i="3" s="1"/>
  <c r="AB173" i="3"/>
  <c r="AC173" i="3"/>
  <c r="AE173" i="3" s="1"/>
  <c r="AB180" i="3"/>
  <c r="AC180" i="3"/>
  <c r="AE180" i="3" s="1"/>
  <c r="AD180" i="3"/>
  <c r="AF180" i="3" s="1"/>
  <c r="AC188" i="3"/>
  <c r="AE188" i="3" s="1"/>
  <c r="AD188" i="3"/>
  <c r="AF188" i="3" s="1"/>
  <c r="AB188" i="3"/>
  <c r="AC196" i="3"/>
  <c r="AE196" i="3" s="1"/>
  <c r="AD196" i="3"/>
  <c r="AF196" i="3" s="1"/>
  <c r="AB196" i="3"/>
  <c r="AD205" i="3"/>
  <c r="AF205" i="3" s="1"/>
  <c r="AC205" i="3"/>
  <c r="AE205" i="3" s="1"/>
  <c r="AB205" i="3"/>
  <c r="AD212" i="3"/>
  <c r="AF212" i="3" s="1"/>
  <c r="AC212" i="3"/>
  <c r="AE212" i="3" s="1"/>
  <c r="AB212" i="3"/>
  <c r="AB220" i="3"/>
  <c r="AC220" i="3"/>
  <c r="AE220" i="3" s="1"/>
  <c r="AD220" i="3"/>
  <c r="AF220" i="3" s="1"/>
  <c r="AD229" i="3"/>
  <c r="AF229" i="3" s="1"/>
  <c r="AB229" i="3"/>
  <c r="AC229" i="3"/>
  <c r="AE229" i="3" s="1"/>
  <c r="AC237" i="3"/>
  <c r="AE237" i="3" s="1"/>
  <c r="AD237" i="3"/>
  <c r="AF237" i="3" s="1"/>
  <c r="AB237" i="3"/>
  <c r="AD245" i="3"/>
  <c r="AF245" i="3" s="1"/>
  <c r="AC245" i="3"/>
  <c r="AE245" i="3" s="1"/>
  <c r="AB245" i="3"/>
  <c r="AB253" i="3"/>
  <c r="AD253" i="3"/>
  <c r="AF253" i="3" s="1"/>
  <c r="AC253" i="3"/>
  <c r="AE253" i="3" s="1"/>
  <c r="AC261" i="3"/>
  <c r="AE261" i="3" s="1"/>
  <c r="AD261" i="3"/>
  <c r="AF261" i="3" s="1"/>
  <c r="AB261" i="3"/>
  <c r="AC268" i="3"/>
  <c r="AE268" i="3" s="1"/>
  <c r="AD268" i="3"/>
  <c r="AF268" i="3" s="1"/>
  <c r="AB268" i="3"/>
  <c r="AC276" i="3"/>
  <c r="AE276" i="3" s="1"/>
  <c r="AB276" i="3"/>
  <c r="AD276" i="3"/>
  <c r="AF276" i="3" s="1"/>
  <c r="AB284" i="3"/>
  <c r="AD284" i="3"/>
  <c r="AF284" i="3" s="1"/>
  <c r="AC284" i="3"/>
  <c r="AE284" i="3" s="1"/>
  <c r="AC292" i="3"/>
  <c r="AE292" i="3" s="1"/>
  <c r="AB292" i="3"/>
  <c r="AD292" i="3"/>
  <c r="AF292" i="3" s="1"/>
  <c r="AB301" i="3"/>
  <c r="AC301" i="3"/>
  <c r="AE301" i="3" s="1"/>
  <c r="AD301" i="3"/>
  <c r="AF301" i="3" s="1"/>
  <c r="AC309" i="3"/>
  <c r="AE309" i="3" s="1"/>
  <c r="AD309" i="3"/>
  <c r="AF309" i="3" s="1"/>
  <c r="AB309" i="3"/>
  <c r="AB317" i="3"/>
  <c r="AD317" i="3"/>
  <c r="AF317" i="3" s="1"/>
  <c r="AC317" i="3"/>
  <c r="AE317" i="3" s="1"/>
  <c r="AC324" i="3"/>
  <c r="AE324" i="3" s="1"/>
  <c r="AB324" i="3"/>
  <c r="AD324" i="3"/>
  <c r="AF324" i="3" s="1"/>
  <c r="AD333" i="3"/>
  <c r="AF333" i="3" s="1"/>
  <c r="AC333" i="3"/>
  <c r="AE333" i="3" s="1"/>
  <c r="AB333" i="3"/>
  <c r="AC340" i="3"/>
  <c r="AE340" i="3" s="1"/>
  <c r="AB340" i="3"/>
  <c r="AD340" i="3"/>
  <c r="AF340" i="3" s="1"/>
  <c r="AD348" i="3"/>
  <c r="AF348" i="3" s="1"/>
  <c r="AC348" i="3"/>
  <c r="AE348" i="3" s="1"/>
  <c r="AB348" i="3"/>
  <c r="AC356" i="3"/>
  <c r="AE356" i="3" s="1"/>
  <c r="AB356" i="3"/>
  <c r="AD356" i="3"/>
  <c r="AF356" i="3" s="1"/>
  <c r="AD365" i="3"/>
  <c r="AF365" i="3" s="1"/>
  <c r="AC365" i="3"/>
  <c r="AE365" i="3" s="1"/>
  <c r="AB365" i="3"/>
  <c r="AC373" i="3"/>
  <c r="AE373" i="3" s="1"/>
  <c r="AD373" i="3"/>
  <c r="AF373" i="3" s="1"/>
  <c r="AB373" i="3"/>
  <c r="AC381" i="3"/>
  <c r="AE381" i="3" s="1"/>
  <c r="AD381" i="3"/>
  <c r="AF381" i="3" s="1"/>
  <c r="AB381" i="3"/>
  <c r="AC389" i="3"/>
  <c r="AE389" i="3" s="1"/>
  <c r="AD389" i="3"/>
  <c r="AF389" i="3" s="1"/>
  <c r="AB389" i="3"/>
  <c r="AB396" i="3"/>
  <c r="AC396" i="3"/>
  <c r="AE396" i="3" s="1"/>
  <c r="AD396" i="3"/>
  <c r="AF396" i="3" s="1"/>
  <c r="AD405" i="3"/>
  <c r="AF405" i="3" s="1"/>
  <c r="AC405" i="3"/>
  <c r="AE405" i="3" s="1"/>
  <c r="AB405" i="3"/>
  <c r="AB412" i="3"/>
  <c r="AC412" i="3"/>
  <c r="AE412" i="3" s="1"/>
  <c r="AD412" i="3"/>
  <c r="AF412" i="3" s="1"/>
  <c r="AC4" i="3"/>
  <c r="AE4" i="3" s="1"/>
  <c r="AD4" i="3"/>
  <c r="AF4" i="3" s="1"/>
  <c r="AB4" i="3"/>
  <c r="AC12" i="3"/>
  <c r="AE12" i="3" s="1"/>
  <c r="AD12" i="3"/>
  <c r="AF12" i="3" s="1"/>
  <c r="AB12" i="3"/>
  <c r="AD20" i="3"/>
  <c r="AF20" i="3" s="1"/>
  <c r="AC20" i="3"/>
  <c r="AE20" i="3" s="1"/>
  <c r="AB20" i="3"/>
  <c r="AC28" i="3"/>
  <c r="AE28" i="3" s="1"/>
  <c r="AD28" i="3"/>
  <c r="AF28" i="3" s="1"/>
  <c r="AB28" i="3"/>
  <c r="AC36" i="3"/>
  <c r="AE36" i="3" s="1"/>
  <c r="AD36" i="3"/>
  <c r="AF36" i="3" s="1"/>
  <c r="AB36" i="3"/>
  <c r="AC45" i="3"/>
  <c r="AE45" i="3" s="1"/>
  <c r="AB45" i="3"/>
  <c r="AD45" i="3"/>
  <c r="AF45" i="3" s="1"/>
  <c r="AD53" i="3"/>
  <c r="AF53" i="3" s="1"/>
  <c r="AC53" i="3"/>
  <c r="AE53" i="3" s="1"/>
  <c r="AB53" i="3"/>
  <c r="AB61" i="3"/>
  <c r="AD61" i="3"/>
  <c r="AF61" i="3" s="1"/>
  <c r="AC61" i="3"/>
  <c r="AE61" i="3" s="1"/>
  <c r="AC68" i="3"/>
  <c r="AE68" i="3" s="1"/>
  <c r="AB68" i="3"/>
  <c r="AD68" i="3"/>
  <c r="AF68" i="3" s="1"/>
  <c r="AB77" i="3"/>
  <c r="AD77" i="3"/>
  <c r="AF77" i="3" s="1"/>
  <c r="AC77" i="3"/>
  <c r="AE77" i="3" s="1"/>
  <c r="AD84" i="3"/>
  <c r="AF84" i="3" s="1"/>
  <c r="AC84" i="3"/>
  <c r="AE84" i="3" s="1"/>
  <c r="AB84" i="3"/>
  <c r="AD93" i="3"/>
  <c r="AF93" i="3" s="1"/>
  <c r="AC93" i="3"/>
  <c r="AE93" i="3" s="1"/>
  <c r="AB93" i="3"/>
  <c r="AD101" i="3"/>
  <c r="AF101" i="3" s="1"/>
  <c r="AC101" i="3"/>
  <c r="AE101" i="3" s="1"/>
  <c r="AB101" i="3"/>
  <c r="AD108" i="3"/>
  <c r="AF108" i="3" s="1"/>
  <c r="AC108" i="3"/>
  <c r="AE108" i="3" s="1"/>
  <c r="AB108" i="3"/>
  <c r="AD116" i="3"/>
  <c r="AF116" i="3" s="1"/>
  <c r="AC116" i="3"/>
  <c r="AE116" i="3" s="1"/>
  <c r="AB116" i="3"/>
  <c r="AD125" i="3"/>
  <c r="AF125" i="3" s="1"/>
  <c r="AC125" i="3"/>
  <c r="AE125" i="3" s="1"/>
  <c r="AB125" i="3"/>
  <c r="AC133" i="3"/>
  <c r="AE133" i="3" s="1"/>
  <c r="AB133" i="3"/>
  <c r="AD133" i="3"/>
  <c r="AF133" i="3" s="1"/>
  <c r="AC140" i="3"/>
  <c r="AE140" i="3" s="1"/>
  <c r="AB140" i="3"/>
  <c r="AD140" i="3"/>
  <c r="AF140" i="3" s="1"/>
  <c r="AB149" i="3"/>
  <c r="AD149" i="3"/>
  <c r="AF149" i="3" s="1"/>
  <c r="AC149" i="3"/>
  <c r="AE149" i="3" s="1"/>
  <c r="AB156" i="3"/>
  <c r="AD156" i="3"/>
  <c r="AF156" i="3" s="1"/>
  <c r="AC156" i="3"/>
  <c r="AE156" i="3" s="1"/>
  <c r="AC164" i="3"/>
  <c r="AE164" i="3" s="1"/>
  <c r="AD164" i="3"/>
  <c r="AF164" i="3" s="1"/>
  <c r="AB164" i="3"/>
  <c r="AB172" i="3"/>
  <c r="AD172" i="3"/>
  <c r="AF172" i="3" s="1"/>
  <c r="AC172" i="3"/>
  <c r="AE172" i="3" s="1"/>
  <c r="AD181" i="3"/>
  <c r="AF181" i="3" s="1"/>
  <c r="AC181" i="3"/>
  <c r="AE181" i="3" s="1"/>
  <c r="AB181" i="3"/>
  <c r="AB189" i="3"/>
  <c r="AD189" i="3"/>
  <c r="AF189" i="3" s="1"/>
  <c r="AC189" i="3"/>
  <c r="AE189" i="3" s="1"/>
  <c r="AD197" i="3"/>
  <c r="AF197" i="3" s="1"/>
  <c r="AC197" i="3"/>
  <c r="AE197" i="3" s="1"/>
  <c r="AB197" i="3"/>
  <c r="AD204" i="3"/>
  <c r="AF204" i="3" s="1"/>
  <c r="AC204" i="3"/>
  <c r="AE204" i="3" s="1"/>
  <c r="AB204" i="3"/>
  <c r="AD213" i="3"/>
  <c r="AF213" i="3" s="1"/>
  <c r="AC213" i="3"/>
  <c r="AE213" i="3" s="1"/>
  <c r="AB213" i="3"/>
  <c r="AB221" i="3"/>
  <c r="AD221" i="3"/>
  <c r="AF221" i="3" s="1"/>
  <c r="AC221" i="3"/>
  <c r="AE221" i="3" s="1"/>
  <c r="AC228" i="3"/>
  <c r="AE228" i="3" s="1"/>
  <c r="AD228" i="3"/>
  <c r="AF228" i="3" s="1"/>
  <c r="AB228" i="3"/>
  <c r="AC236" i="3"/>
  <c r="AE236" i="3" s="1"/>
  <c r="AD236" i="3"/>
  <c r="AF236" i="3" s="1"/>
  <c r="AB236" i="3"/>
  <c r="AB244" i="3"/>
  <c r="AD244" i="3"/>
  <c r="AF244" i="3" s="1"/>
  <c r="AC244" i="3"/>
  <c r="AE244" i="3" s="1"/>
  <c r="AB252" i="3"/>
  <c r="AD252" i="3"/>
  <c r="AF252" i="3" s="1"/>
  <c r="AC252" i="3"/>
  <c r="AE252" i="3" s="1"/>
  <c r="AC260" i="3"/>
  <c r="AE260" i="3" s="1"/>
  <c r="AB260" i="3"/>
  <c r="AD260" i="3"/>
  <c r="AF260" i="3" s="1"/>
  <c r="AD269" i="3"/>
  <c r="AF269" i="3" s="1"/>
  <c r="AB269" i="3"/>
  <c r="AC269" i="3"/>
  <c r="AE269" i="3" s="1"/>
  <c r="AC277" i="3"/>
  <c r="AE277" i="3" s="1"/>
  <c r="AB277" i="3"/>
  <c r="AD277" i="3"/>
  <c r="AF277" i="3" s="1"/>
  <c r="AD285" i="3"/>
  <c r="AF285" i="3" s="1"/>
  <c r="AC285" i="3"/>
  <c r="AE285" i="3" s="1"/>
  <c r="AB285" i="3"/>
  <c r="AC293" i="3"/>
  <c r="AE293" i="3" s="1"/>
  <c r="AD293" i="3"/>
  <c r="AF293" i="3" s="1"/>
  <c r="AB293" i="3"/>
  <c r="AB300" i="3"/>
  <c r="AC300" i="3"/>
  <c r="AE300" i="3" s="1"/>
  <c r="AD300" i="3"/>
  <c r="AF300" i="3" s="1"/>
  <c r="AC308" i="3"/>
  <c r="AE308" i="3" s="1"/>
  <c r="AB308" i="3"/>
  <c r="AD308" i="3"/>
  <c r="AF308" i="3" s="1"/>
  <c r="AC316" i="3"/>
  <c r="AE316" i="3" s="1"/>
  <c r="AD316" i="3"/>
  <c r="AF316" i="3" s="1"/>
  <c r="AB316" i="3"/>
  <c r="AC325" i="3"/>
  <c r="AE325" i="3" s="1"/>
  <c r="AD325" i="3"/>
  <c r="AF325" i="3" s="1"/>
  <c r="AB325" i="3"/>
  <c r="AD332" i="3"/>
  <c r="AF332" i="3" s="1"/>
  <c r="AB332" i="3"/>
  <c r="AC332" i="3"/>
  <c r="AE332" i="3" s="1"/>
  <c r="AC341" i="3"/>
  <c r="AE341" i="3" s="1"/>
  <c r="AB341" i="3"/>
  <c r="AD341" i="3"/>
  <c r="AF341" i="3" s="1"/>
  <c r="AB349" i="3"/>
  <c r="AD349" i="3"/>
  <c r="AF349" i="3" s="1"/>
  <c r="AC349" i="3"/>
  <c r="AE349" i="3" s="1"/>
  <c r="AC357" i="3"/>
  <c r="AE357" i="3" s="1"/>
  <c r="AD357" i="3"/>
  <c r="AF357" i="3" s="1"/>
  <c r="AB357" i="3"/>
  <c r="AD364" i="3"/>
  <c r="AF364" i="3" s="1"/>
  <c r="AC364" i="3"/>
  <c r="AE364" i="3" s="1"/>
  <c r="AB364" i="3"/>
  <c r="AC372" i="3"/>
  <c r="AE372" i="3" s="1"/>
  <c r="AB372" i="3"/>
  <c r="AD372" i="3"/>
  <c r="AF372" i="3" s="1"/>
  <c r="AC380" i="3"/>
  <c r="AE380" i="3" s="1"/>
  <c r="AB380" i="3"/>
  <c r="AD380" i="3"/>
  <c r="AF380" i="3" s="1"/>
  <c r="AD388" i="3"/>
  <c r="AF388" i="3" s="1"/>
  <c r="AC388" i="3"/>
  <c r="AE388" i="3" s="1"/>
  <c r="AB388" i="3"/>
  <c r="AB397" i="3"/>
  <c r="AC397" i="3"/>
  <c r="AE397" i="3" s="1"/>
  <c r="AD397" i="3"/>
  <c r="AF397" i="3" s="1"/>
  <c r="AC404" i="3"/>
  <c r="AE404" i="3" s="1"/>
  <c r="AB404" i="3"/>
  <c r="AD404" i="3"/>
  <c r="AF404" i="3" s="1"/>
  <c r="AC413" i="3"/>
  <c r="AE413" i="3" s="1"/>
  <c r="AB413" i="3"/>
  <c r="AD413" i="3"/>
  <c r="AF413" i="3" s="1"/>
  <c r="AB9" i="3"/>
  <c r="AD9" i="3"/>
  <c r="AF9" i="3" s="1"/>
  <c r="AC9" i="3"/>
  <c r="AE9" i="3" s="1"/>
  <c r="AC16" i="3"/>
  <c r="AE16" i="3" s="1"/>
  <c r="AD16" i="3"/>
  <c r="AF16" i="3" s="1"/>
  <c r="AB16" i="3"/>
  <c r="AD24" i="3"/>
  <c r="AF24" i="3" s="1"/>
  <c r="AB24" i="3"/>
  <c r="AC24" i="3"/>
  <c r="AE24" i="3" s="1"/>
  <c r="AB32" i="3"/>
  <c r="AC32" i="3"/>
  <c r="AE32" i="3" s="1"/>
  <c r="AD32" i="3"/>
  <c r="AF32" i="3" s="1"/>
  <c r="AD41" i="3"/>
  <c r="AF41" i="3" s="1"/>
  <c r="AC41" i="3"/>
  <c r="AE41" i="3" s="1"/>
  <c r="AB41" i="3"/>
  <c r="AB49" i="3"/>
  <c r="AD49" i="3"/>
  <c r="AF49" i="3" s="1"/>
  <c r="AC49" i="3"/>
  <c r="AE49" i="3" s="1"/>
  <c r="AC57" i="3"/>
  <c r="AE57" i="3" s="1"/>
  <c r="AB57" i="3"/>
  <c r="AD57" i="3"/>
  <c r="AF57" i="3" s="1"/>
  <c r="AD64" i="3"/>
  <c r="AF64" i="3" s="1"/>
  <c r="AC64" i="3"/>
  <c r="AE64" i="3" s="1"/>
  <c r="AB64" i="3"/>
  <c r="AB73" i="3"/>
  <c r="AD73" i="3"/>
  <c r="AF73" i="3" s="1"/>
  <c r="AC73" i="3"/>
  <c r="AE73" i="3" s="1"/>
  <c r="AB80" i="3"/>
  <c r="AD80" i="3"/>
  <c r="AF80" i="3" s="1"/>
  <c r="AC80" i="3"/>
  <c r="AE80" i="3" s="1"/>
  <c r="AB88" i="3"/>
  <c r="AD88" i="3"/>
  <c r="AF88" i="3" s="1"/>
  <c r="AC88" i="3"/>
  <c r="AE88" i="3" s="1"/>
  <c r="AC96" i="3"/>
  <c r="AE96" i="3" s="1"/>
  <c r="AD96" i="3"/>
  <c r="AF96" i="3" s="1"/>
  <c r="AB96" i="3"/>
  <c r="AB105" i="3"/>
  <c r="AC105" i="3"/>
  <c r="AE105" i="3" s="1"/>
  <c r="AD105" i="3"/>
  <c r="AF105" i="3" s="1"/>
  <c r="AC112" i="3"/>
  <c r="AE112" i="3" s="1"/>
  <c r="AD112" i="3"/>
  <c r="AF112" i="3" s="1"/>
  <c r="AB112" i="3"/>
  <c r="AC120" i="3"/>
  <c r="AE120" i="3" s="1"/>
  <c r="AB120" i="3"/>
  <c r="AD120" i="3"/>
  <c r="AF120" i="3" s="1"/>
  <c r="AD128" i="3"/>
  <c r="AF128" i="3" s="1"/>
  <c r="AB128" i="3"/>
  <c r="AC128" i="3"/>
  <c r="AE128" i="3" s="1"/>
  <c r="AD137" i="3"/>
  <c r="AF137" i="3" s="1"/>
  <c r="AB137" i="3"/>
  <c r="AC137" i="3"/>
  <c r="AE137" i="3" s="1"/>
  <c r="AC145" i="3"/>
  <c r="AE145" i="3" s="1"/>
  <c r="AB145" i="3"/>
  <c r="AD145" i="3"/>
  <c r="AF145" i="3" s="1"/>
  <c r="AC153" i="3"/>
  <c r="AE153" i="3" s="1"/>
  <c r="AB153" i="3"/>
  <c r="AD153" i="3"/>
  <c r="AF153" i="3" s="1"/>
  <c r="AC161" i="3"/>
  <c r="AE161" i="3" s="1"/>
  <c r="AB161" i="3"/>
  <c r="AD161" i="3"/>
  <c r="AF161" i="3" s="1"/>
  <c r="AD169" i="3"/>
  <c r="AF169" i="3" s="1"/>
  <c r="AC169" i="3"/>
  <c r="AE169" i="3" s="1"/>
  <c r="AB169" i="3"/>
  <c r="AD176" i="3"/>
  <c r="AF176" i="3" s="1"/>
  <c r="AB176" i="3"/>
  <c r="AC176" i="3"/>
  <c r="AE176" i="3" s="1"/>
  <c r="AD184" i="3"/>
  <c r="AF184" i="3" s="1"/>
  <c r="AC184" i="3"/>
  <c r="AE184" i="3" s="1"/>
  <c r="AB184" i="3"/>
  <c r="AB192" i="3"/>
  <c r="AC192" i="3"/>
  <c r="AE192" i="3" s="1"/>
  <c r="AD192" i="3"/>
  <c r="AF192" i="3" s="1"/>
  <c r="AD201" i="3"/>
  <c r="AF201" i="3" s="1"/>
  <c r="AC201" i="3"/>
  <c r="AE201" i="3" s="1"/>
  <c r="AB201" i="3"/>
  <c r="AC208" i="3"/>
  <c r="AE208" i="3" s="1"/>
  <c r="AB208" i="3"/>
  <c r="AD208" i="3"/>
  <c r="AF208" i="3" s="1"/>
  <c r="AD216" i="3"/>
  <c r="AF216" i="3" s="1"/>
  <c r="AC216" i="3"/>
  <c r="AE216" i="3" s="1"/>
  <c r="AB216" i="3"/>
  <c r="AD225" i="3"/>
  <c r="AF225" i="3" s="1"/>
  <c r="AC225" i="3"/>
  <c r="AE225" i="3" s="1"/>
  <c r="AB225" i="3"/>
  <c r="AC232" i="3"/>
  <c r="AE232" i="3" s="1"/>
  <c r="AB232" i="3"/>
  <c r="AD232" i="3"/>
  <c r="AF232" i="3" s="1"/>
  <c r="AD241" i="3"/>
  <c r="AF241" i="3" s="1"/>
  <c r="AC241" i="3"/>
  <c r="AE241" i="3" s="1"/>
  <c r="AB241" i="3"/>
  <c r="AC249" i="3"/>
  <c r="AE249" i="3" s="1"/>
  <c r="AB249" i="3"/>
  <c r="AD249" i="3"/>
  <c r="AF249" i="3" s="1"/>
  <c r="AD257" i="3"/>
  <c r="AF257" i="3" s="1"/>
  <c r="AC257" i="3"/>
  <c r="AE257" i="3" s="1"/>
  <c r="AB257" i="3"/>
  <c r="AB264" i="3"/>
  <c r="AC264" i="3"/>
  <c r="AE264" i="3" s="1"/>
  <c r="AD264" i="3"/>
  <c r="AF264" i="3" s="1"/>
  <c r="AD272" i="3"/>
  <c r="AF272" i="3" s="1"/>
  <c r="AC272" i="3"/>
  <c r="AE272" i="3" s="1"/>
  <c r="AB272" i="3"/>
  <c r="AB280" i="3"/>
  <c r="AD280" i="3"/>
  <c r="AF280" i="3" s="1"/>
  <c r="AC280" i="3"/>
  <c r="AE280" i="3" s="1"/>
  <c r="AD288" i="3"/>
  <c r="AF288" i="3" s="1"/>
  <c r="AC288" i="3"/>
  <c r="AE288" i="3" s="1"/>
  <c r="AB288" i="3"/>
  <c r="AB296" i="3"/>
  <c r="AD296" i="3"/>
  <c r="AF296" i="3" s="1"/>
  <c r="AC296" i="3"/>
  <c r="AE296" i="3" s="1"/>
  <c r="AD305" i="3"/>
  <c r="AF305" i="3" s="1"/>
  <c r="AC305" i="3"/>
  <c r="AE305" i="3" s="1"/>
  <c r="AB305" i="3"/>
  <c r="AB312" i="3"/>
  <c r="AD312" i="3"/>
  <c r="AF312" i="3" s="1"/>
  <c r="AC312" i="3"/>
  <c r="AE312" i="3" s="1"/>
  <c r="AD321" i="3"/>
  <c r="AF321" i="3" s="1"/>
  <c r="AB321" i="3"/>
  <c r="AC321" i="3"/>
  <c r="AE321" i="3" s="1"/>
  <c r="AB329" i="3"/>
  <c r="AD329" i="3"/>
  <c r="AF329" i="3" s="1"/>
  <c r="AC329" i="3"/>
  <c r="AE329" i="3" s="1"/>
  <c r="AD337" i="3"/>
  <c r="AF337" i="3" s="1"/>
  <c r="AB337" i="3"/>
  <c r="AC337" i="3"/>
  <c r="AE337" i="3" s="1"/>
  <c r="AB344" i="3"/>
  <c r="AD344" i="3"/>
  <c r="AF344" i="3" s="1"/>
  <c r="AC344" i="3"/>
  <c r="AE344" i="3" s="1"/>
  <c r="AD352" i="3"/>
  <c r="AF352" i="3" s="1"/>
  <c r="AC352" i="3"/>
  <c r="AE352" i="3" s="1"/>
  <c r="AB352" i="3"/>
  <c r="AB361" i="3"/>
  <c r="AC361" i="3"/>
  <c r="AE361" i="3" s="1"/>
  <c r="AD361" i="3"/>
  <c r="AF361" i="3" s="1"/>
  <c r="AD369" i="3"/>
  <c r="AF369" i="3" s="1"/>
  <c r="AC369" i="3"/>
  <c r="AE369" i="3" s="1"/>
  <c r="AB369" i="3"/>
  <c r="AB377" i="3"/>
  <c r="AC377" i="3"/>
  <c r="AE377" i="3" s="1"/>
  <c r="AD377" i="3"/>
  <c r="AF377" i="3" s="1"/>
  <c r="AD385" i="3"/>
  <c r="AF385" i="3" s="1"/>
  <c r="AB385" i="3"/>
  <c r="AC385" i="3"/>
  <c r="AE385" i="3" s="1"/>
  <c r="AB393" i="3"/>
  <c r="AD393" i="3"/>
  <c r="AF393" i="3" s="1"/>
  <c r="AC393" i="3"/>
  <c r="AE393" i="3" s="1"/>
  <c r="AD401" i="3"/>
  <c r="AF401" i="3" s="1"/>
  <c r="AC401" i="3"/>
  <c r="AE401" i="3" s="1"/>
  <c r="AB401" i="3"/>
  <c r="AC409" i="3"/>
  <c r="AE409" i="3" s="1"/>
  <c r="AB409" i="3"/>
  <c r="AD409" i="3"/>
  <c r="AF409" i="3" s="1"/>
  <c r="AC8" i="3"/>
  <c r="AE8" i="3" s="1"/>
  <c r="AB8" i="3"/>
  <c r="AD8" i="3"/>
  <c r="AF8" i="3" s="1"/>
  <c r="AD17" i="3"/>
  <c r="AF17" i="3" s="1"/>
  <c r="AC17" i="3"/>
  <c r="AE17" i="3" s="1"/>
  <c r="AB17" i="3"/>
  <c r="AD25" i="3"/>
  <c r="AF25" i="3" s="1"/>
  <c r="AC25" i="3"/>
  <c r="AE25" i="3" s="1"/>
  <c r="AB25" i="3"/>
  <c r="AD33" i="3"/>
  <c r="AF33" i="3" s="1"/>
  <c r="AC33" i="3"/>
  <c r="AE33" i="3" s="1"/>
  <c r="AB33" i="3"/>
  <c r="AD40" i="3"/>
  <c r="AF40" i="3" s="1"/>
  <c r="AC40" i="3"/>
  <c r="AE40" i="3" s="1"/>
  <c r="AB40" i="3"/>
  <c r="AD48" i="3"/>
  <c r="AF48" i="3" s="1"/>
  <c r="AC48" i="3"/>
  <c r="AE48" i="3" s="1"/>
  <c r="AB48" i="3"/>
  <c r="AD56" i="3"/>
  <c r="AF56" i="3" s="1"/>
  <c r="AC56" i="3"/>
  <c r="AE56" i="3" s="1"/>
  <c r="AB56" i="3"/>
  <c r="AB65" i="3"/>
  <c r="AD65" i="3"/>
  <c r="AF65" i="3" s="1"/>
  <c r="AC65" i="3"/>
  <c r="AE65" i="3" s="1"/>
  <c r="AD72" i="3"/>
  <c r="AF72" i="3" s="1"/>
  <c r="AB72" i="3"/>
  <c r="AC72" i="3"/>
  <c r="AE72" i="3" s="1"/>
  <c r="AD81" i="3"/>
  <c r="AF81" i="3" s="1"/>
  <c r="AB81" i="3"/>
  <c r="AC81" i="3"/>
  <c r="AE81" i="3" s="1"/>
  <c r="AB89" i="3"/>
  <c r="AD89" i="3"/>
  <c r="AF89" i="3" s="1"/>
  <c r="AC89" i="3"/>
  <c r="AE89" i="3" s="1"/>
  <c r="AB97" i="3"/>
  <c r="AD97" i="3"/>
  <c r="AF97" i="3" s="1"/>
  <c r="AC97" i="3"/>
  <c r="AE97" i="3" s="1"/>
  <c r="AB104" i="3"/>
  <c r="AC104" i="3"/>
  <c r="AE104" i="3" s="1"/>
  <c r="AD104" i="3"/>
  <c r="AF104" i="3" s="1"/>
  <c r="AC113" i="3"/>
  <c r="AE113" i="3" s="1"/>
  <c r="AD113" i="3"/>
  <c r="AF113" i="3" s="1"/>
  <c r="AB113" i="3"/>
  <c r="AC121" i="3"/>
  <c r="AE121" i="3" s="1"/>
  <c r="AB121" i="3"/>
  <c r="AD121" i="3"/>
  <c r="AF121" i="3" s="1"/>
  <c r="AC129" i="3"/>
  <c r="AE129" i="3" s="1"/>
  <c r="AD129" i="3"/>
  <c r="AF129" i="3" s="1"/>
  <c r="AB129" i="3"/>
  <c r="AD136" i="3"/>
  <c r="AF136" i="3" s="1"/>
  <c r="AB136" i="3"/>
  <c r="AC136" i="3"/>
  <c r="AE136" i="3" s="1"/>
  <c r="AB144" i="3"/>
  <c r="AC144" i="3"/>
  <c r="AE144" i="3" s="1"/>
  <c r="AD144" i="3"/>
  <c r="AF144" i="3" s="1"/>
  <c r="AC152" i="3"/>
  <c r="AE152" i="3" s="1"/>
  <c r="AB152" i="3"/>
  <c r="AD152" i="3"/>
  <c r="AF152" i="3" s="1"/>
  <c r="AD160" i="3"/>
  <c r="AF160" i="3" s="1"/>
  <c r="AB160" i="3"/>
  <c r="AC160" i="3"/>
  <c r="AE160" i="3" s="1"/>
  <c r="AB168" i="3"/>
  <c r="AD168" i="3"/>
  <c r="AF168" i="3" s="1"/>
  <c r="AC168" i="3"/>
  <c r="AE168" i="3" s="1"/>
  <c r="AD177" i="3"/>
  <c r="AF177" i="3" s="1"/>
  <c r="AC177" i="3"/>
  <c r="AE177" i="3" s="1"/>
  <c r="AB177" i="3"/>
  <c r="AD185" i="3"/>
  <c r="AF185" i="3" s="1"/>
  <c r="AC185" i="3"/>
  <c r="AE185" i="3" s="1"/>
  <c r="AB185" i="3"/>
  <c r="AC193" i="3"/>
  <c r="AE193" i="3" s="1"/>
  <c r="AB193" i="3"/>
  <c r="AD193" i="3"/>
  <c r="AF193" i="3" s="1"/>
  <c r="AD200" i="3"/>
  <c r="AF200" i="3" s="1"/>
  <c r="AC200" i="3"/>
  <c r="AE200" i="3" s="1"/>
  <c r="AB200" i="3"/>
  <c r="AD209" i="3"/>
  <c r="AF209" i="3" s="1"/>
  <c r="AB209" i="3"/>
  <c r="AC209" i="3"/>
  <c r="AE209" i="3" s="1"/>
  <c r="AB217" i="3"/>
  <c r="AD217" i="3"/>
  <c r="AF217" i="3" s="1"/>
  <c r="AC217" i="3"/>
  <c r="AE217" i="3" s="1"/>
  <c r="AC224" i="3"/>
  <c r="AE224" i="3" s="1"/>
  <c r="AD224" i="3"/>
  <c r="AF224" i="3" s="1"/>
  <c r="AB224" i="3"/>
  <c r="AC233" i="3"/>
  <c r="AE233" i="3" s="1"/>
  <c r="AB233" i="3"/>
  <c r="AD233" i="3"/>
  <c r="AF233" i="3" s="1"/>
  <c r="AB240" i="3"/>
  <c r="AD240" i="3"/>
  <c r="AF240" i="3" s="1"/>
  <c r="AC240" i="3"/>
  <c r="AE240" i="3" s="1"/>
  <c r="AB248" i="3"/>
  <c r="AD248" i="3"/>
  <c r="AF248" i="3" s="1"/>
  <c r="AC248" i="3"/>
  <c r="AE248" i="3" s="1"/>
  <c r="AC256" i="3"/>
  <c r="AE256" i="3" s="1"/>
  <c r="AD256" i="3"/>
  <c r="AF256" i="3" s="1"/>
  <c r="AB256" i="3"/>
  <c r="AC265" i="3"/>
  <c r="AE265" i="3" s="1"/>
  <c r="AB265" i="3"/>
  <c r="AD265" i="3"/>
  <c r="AF265" i="3" s="1"/>
  <c r="AD273" i="3"/>
  <c r="AF273" i="3" s="1"/>
  <c r="AC273" i="3"/>
  <c r="AE273" i="3" s="1"/>
  <c r="AB273" i="3"/>
  <c r="AC281" i="3"/>
  <c r="AE281" i="3" s="1"/>
  <c r="AB281" i="3"/>
  <c r="AD281" i="3"/>
  <c r="AF281" i="3" s="1"/>
  <c r="AB289" i="3"/>
  <c r="AD289" i="3"/>
  <c r="AF289" i="3" s="1"/>
  <c r="AC289" i="3"/>
  <c r="AE289" i="3" s="1"/>
  <c r="AC297" i="3"/>
  <c r="AE297" i="3" s="1"/>
  <c r="AD297" i="3"/>
  <c r="AF297" i="3" s="1"/>
  <c r="AB297" i="3"/>
  <c r="AD304" i="3"/>
  <c r="AF304" i="3" s="1"/>
  <c r="AC304" i="3"/>
  <c r="AE304" i="3" s="1"/>
  <c r="AB304" i="3"/>
  <c r="AC313" i="3"/>
  <c r="AE313" i="3" s="1"/>
  <c r="AD313" i="3"/>
  <c r="AF313" i="3" s="1"/>
  <c r="AB313" i="3"/>
  <c r="AC320" i="3"/>
  <c r="AE320" i="3" s="1"/>
  <c r="AB320" i="3"/>
  <c r="AD320" i="3"/>
  <c r="AF320" i="3" s="1"/>
  <c r="AC328" i="3"/>
  <c r="AE328" i="3" s="1"/>
  <c r="AB328" i="3"/>
  <c r="AD328" i="3"/>
  <c r="AF328" i="3" s="1"/>
  <c r="AD336" i="3"/>
  <c r="AF336" i="3" s="1"/>
  <c r="AC336" i="3"/>
  <c r="AE336" i="3" s="1"/>
  <c r="AB336" i="3"/>
  <c r="AC345" i="3"/>
  <c r="AE345" i="3" s="1"/>
  <c r="AD345" i="3"/>
  <c r="AF345" i="3" s="1"/>
  <c r="AB345" i="3"/>
  <c r="AB353" i="3"/>
  <c r="AD353" i="3"/>
  <c r="AF353" i="3" s="1"/>
  <c r="AC353" i="3"/>
  <c r="AE353" i="3" s="1"/>
  <c r="AC360" i="3"/>
  <c r="AE360" i="3" s="1"/>
  <c r="AD360" i="3"/>
  <c r="AF360" i="3" s="1"/>
  <c r="AB360" i="3"/>
  <c r="AB368" i="3"/>
  <c r="AC368" i="3"/>
  <c r="AE368" i="3" s="1"/>
  <c r="AD368" i="3"/>
  <c r="AF368" i="3" s="1"/>
  <c r="AC376" i="3"/>
  <c r="AE376" i="3" s="1"/>
  <c r="AD376" i="3"/>
  <c r="AF376" i="3" s="1"/>
  <c r="AB376" i="3"/>
  <c r="AD384" i="3"/>
  <c r="AF384" i="3" s="1"/>
  <c r="AC384" i="3"/>
  <c r="AE384" i="3" s="1"/>
  <c r="AB384" i="3"/>
  <c r="AD392" i="3"/>
  <c r="AF392" i="3" s="1"/>
  <c r="AC392" i="3"/>
  <c r="AE392" i="3" s="1"/>
  <c r="AB392" i="3"/>
  <c r="AB400" i="3"/>
  <c r="AD400" i="3"/>
  <c r="AF400" i="3" s="1"/>
  <c r="AC400" i="3"/>
  <c r="AE400" i="3" s="1"/>
  <c r="AC408" i="3"/>
  <c r="AE408" i="3" s="1"/>
  <c r="AD408" i="3"/>
  <c r="AF408" i="3" s="1"/>
  <c r="AB408" i="3"/>
  <c r="AB7" i="3"/>
  <c r="AD7" i="3"/>
  <c r="AF7" i="3" s="1"/>
  <c r="AC7" i="3"/>
  <c r="AE7" i="3" s="1"/>
  <c r="AB14" i="3"/>
  <c r="AD14" i="3"/>
  <c r="AF14" i="3" s="1"/>
  <c r="AC14" i="3"/>
  <c r="AE14" i="3" s="1"/>
  <c r="AD22" i="3"/>
  <c r="AF22" i="3" s="1"/>
  <c r="AC22" i="3"/>
  <c r="AE22" i="3" s="1"/>
  <c r="AB22" i="3"/>
  <c r="AD31" i="3"/>
  <c r="AF31" i="3" s="1"/>
  <c r="AC31" i="3"/>
  <c r="AE31" i="3" s="1"/>
  <c r="AB31" i="3"/>
  <c r="AD39" i="3"/>
  <c r="AF39" i="3" s="1"/>
  <c r="AC39" i="3"/>
  <c r="AE39" i="3" s="1"/>
  <c r="AB39" i="3"/>
  <c r="AB46" i="3"/>
  <c r="AD46" i="3"/>
  <c r="AF46" i="3" s="1"/>
  <c r="AC46" i="3"/>
  <c r="AE46" i="3" s="1"/>
  <c r="AD54" i="3"/>
  <c r="AF54" i="3" s="1"/>
  <c r="AB54" i="3"/>
  <c r="AC54" i="3"/>
  <c r="AE54" i="3" s="1"/>
  <c r="AD63" i="3"/>
  <c r="AF63" i="3" s="1"/>
  <c r="AB63" i="3"/>
  <c r="AC63" i="3"/>
  <c r="AE63" i="3" s="1"/>
  <c r="AB70" i="3"/>
  <c r="AD70" i="3"/>
  <c r="AF70" i="3" s="1"/>
  <c r="AC70" i="3"/>
  <c r="AE70" i="3" s="1"/>
  <c r="AB78" i="3"/>
  <c r="AD78" i="3"/>
  <c r="AF78" i="3" s="1"/>
  <c r="AC78" i="3"/>
  <c r="AE78" i="3" s="1"/>
  <c r="AB86" i="3"/>
  <c r="AD86" i="3"/>
  <c r="AF86" i="3" s="1"/>
  <c r="AC86" i="3"/>
  <c r="AE86" i="3" s="1"/>
  <c r="AC95" i="3"/>
  <c r="AE95" i="3" s="1"/>
  <c r="AB95" i="3"/>
  <c r="AD95" i="3"/>
  <c r="AF95" i="3" s="1"/>
  <c r="AC102" i="3"/>
  <c r="AE102" i="3" s="1"/>
  <c r="AD102" i="3"/>
  <c r="AF102" i="3" s="1"/>
  <c r="AB102" i="3"/>
  <c r="AC111" i="3"/>
  <c r="AE111" i="3" s="1"/>
  <c r="AD111" i="3"/>
  <c r="AF111" i="3" s="1"/>
  <c r="AB111" i="3"/>
  <c r="AC119" i="3"/>
  <c r="AE119" i="3" s="1"/>
  <c r="AB119" i="3"/>
  <c r="AD119" i="3"/>
  <c r="AF119" i="3" s="1"/>
  <c r="AD126" i="3"/>
  <c r="AF126" i="3" s="1"/>
  <c r="AC126" i="3"/>
  <c r="AE126" i="3" s="1"/>
  <c r="AB126" i="3"/>
  <c r="AC134" i="3"/>
  <c r="AE134" i="3" s="1"/>
  <c r="AD134" i="3"/>
  <c r="AF134" i="3" s="1"/>
  <c r="AB134" i="3"/>
  <c r="AD142" i="3"/>
  <c r="AF142" i="3" s="1"/>
  <c r="AB142" i="3"/>
  <c r="AC142" i="3"/>
  <c r="AE142" i="3" s="1"/>
  <c r="AB150" i="3"/>
  <c r="AD150" i="3"/>
  <c r="AF150" i="3" s="1"/>
  <c r="AC150" i="3"/>
  <c r="AE150" i="3" s="1"/>
  <c r="AC159" i="3"/>
  <c r="AE159" i="3" s="1"/>
  <c r="AB159" i="3"/>
  <c r="AD159" i="3"/>
  <c r="AF159" i="3" s="1"/>
  <c r="AB167" i="3"/>
  <c r="AD167" i="3"/>
  <c r="AF167" i="3" s="1"/>
  <c r="AC167" i="3"/>
  <c r="AE167" i="3" s="1"/>
  <c r="AD174" i="3"/>
  <c r="AF174" i="3" s="1"/>
  <c r="AC174" i="3"/>
  <c r="AE174" i="3" s="1"/>
  <c r="AB174" i="3"/>
  <c r="AB182" i="3"/>
  <c r="AD182" i="3"/>
  <c r="AF182" i="3" s="1"/>
  <c r="AC182" i="3"/>
  <c r="AE182" i="3" s="1"/>
  <c r="AD191" i="3"/>
  <c r="AF191" i="3" s="1"/>
  <c r="AC191" i="3"/>
  <c r="AE191" i="3" s="1"/>
  <c r="AB191" i="3"/>
  <c r="AC198" i="3"/>
  <c r="AE198" i="3" s="1"/>
  <c r="AD198" i="3"/>
  <c r="AF198" i="3" s="1"/>
  <c r="AB198" i="3"/>
  <c r="AB207" i="3"/>
  <c r="AD207" i="3"/>
  <c r="AF207" i="3" s="1"/>
  <c r="AC207" i="3"/>
  <c r="AE207" i="3" s="1"/>
  <c r="AD215" i="3"/>
  <c r="AF215" i="3" s="1"/>
  <c r="AB215" i="3"/>
  <c r="AC215" i="3"/>
  <c r="AE215" i="3" s="1"/>
  <c r="AB222" i="3"/>
  <c r="AD222" i="3"/>
  <c r="AF222" i="3" s="1"/>
  <c r="AC222" i="3"/>
  <c r="AE222" i="3" s="1"/>
  <c r="AB230" i="3"/>
  <c r="AD230" i="3"/>
  <c r="AF230" i="3" s="1"/>
  <c r="AC230" i="3"/>
  <c r="AE230" i="3" s="1"/>
  <c r="AB239" i="3"/>
  <c r="AD239" i="3"/>
  <c r="AF239" i="3" s="1"/>
  <c r="AC239" i="3"/>
  <c r="AE239" i="3" s="1"/>
  <c r="AD246" i="3"/>
  <c r="AF246" i="3" s="1"/>
  <c r="AB246" i="3"/>
  <c r="AC246" i="3"/>
  <c r="AE246" i="3" s="1"/>
  <c r="AB255" i="3"/>
  <c r="AD255" i="3"/>
  <c r="AF255" i="3" s="1"/>
  <c r="AC255" i="3"/>
  <c r="AE255" i="3" s="1"/>
  <c r="AC262" i="3"/>
  <c r="AE262" i="3" s="1"/>
  <c r="AB262" i="3"/>
  <c r="AD262" i="3"/>
  <c r="AF262" i="3" s="1"/>
  <c r="AD271" i="3"/>
  <c r="AF271" i="3" s="1"/>
  <c r="AC271" i="3"/>
  <c r="AE271" i="3" s="1"/>
  <c r="AB271" i="3"/>
  <c r="AC279" i="3"/>
  <c r="AE279" i="3" s="1"/>
  <c r="AD279" i="3"/>
  <c r="AF279" i="3" s="1"/>
  <c r="AB279" i="3"/>
  <c r="AB286" i="3"/>
  <c r="AD286" i="3"/>
  <c r="AF286" i="3" s="1"/>
  <c r="AC286" i="3"/>
  <c r="AE286" i="3" s="1"/>
  <c r="AC294" i="3"/>
  <c r="AE294" i="3" s="1"/>
  <c r="AD294" i="3"/>
  <c r="AF294" i="3" s="1"/>
  <c r="AB294" i="3"/>
  <c r="AC303" i="3"/>
  <c r="AE303" i="3" s="1"/>
  <c r="AB303" i="3"/>
  <c r="AD303" i="3"/>
  <c r="AF303" i="3" s="1"/>
  <c r="AC311" i="3"/>
  <c r="AE311" i="3" s="1"/>
  <c r="AB311" i="3"/>
  <c r="AD311" i="3"/>
  <c r="AF311" i="3" s="1"/>
  <c r="AD319" i="3"/>
  <c r="AF319" i="3" s="1"/>
  <c r="AC319" i="3"/>
  <c r="AE319" i="3" s="1"/>
  <c r="AB319" i="3"/>
  <c r="AC326" i="3"/>
  <c r="AE326" i="3" s="1"/>
  <c r="AB326" i="3"/>
  <c r="AD326" i="3"/>
  <c r="AF326" i="3" s="1"/>
  <c r="AD335" i="3"/>
  <c r="AF335" i="3" s="1"/>
  <c r="AB335" i="3"/>
  <c r="AC335" i="3"/>
  <c r="AE335" i="3" s="1"/>
  <c r="AC342" i="3"/>
  <c r="AE342" i="3" s="1"/>
  <c r="AD342" i="3"/>
  <c r="AF342" i="3" s="1"/>
  <c r="AB342" i="3"/>
  <c r="AC351" i="3"/>
  <c r="AE351" i="3" s="1"/>
  <c r="AB351" i="3"/>
  <c r="AD351" i="3"/>
  <c r="AF351" i="3" s="1"/>
  <c r="AC358" i="3"/>
  <c r="AE358" i="3" s="1"/>
  <c r="AD358" i="3"/>
  <c r="AF358" i="3" s="1"/>
  <c r="AB358" i="3"/>
  <c r="AC367" i="3"/>
  <c r="AE367" i="3" s="1"/>
  <c r="AB367" i="3"/>
  <c r="AD367" i="3"/>
  <c r="AF367" i="3" s="1"/>
  <c r="AC375" i="3"/>
  <c r="AE375" i="3" s="1"/>
  <c r="AD375" i="3"/>
  <c r="AF375" i="3" s="1"/>
  <c r="AB375" i="3"/>
  <c r="AC382" i="3"/>
  <c r="AE382" i="3" s="1"/>
  <c r="AB382" i="3"/>
  <c r="AD382" i="3"/>
  <c r="AF382" i="3" s="1"/>
  <c r="AC390" i="3"/>
  <c r="AE390" i="3" s="1"/>
  <c r="AB390" i="3"/>
  <c r="AD390" i="3"/>
  <c r="AF390" i="3" s="1"/>
  <c r="AB399" i="3"/>
  <c r="AD399" i="3"/>
  <c r="AF399" i="3" s="1"/>
  <c r="AC399" i="3"/>
  <c r="AE399" i="3" s="1"/>
  <c r="AD406" i="3"/>
  <c r="AF406" i="3" s="1"/>
  <c r="AC406" i="3"/>
  <c r="AE406" i="3" s="1"/>
  <c r="AB406" i="3"/>
  <c r="AC6" i="3"/>
  <c r="AE6" i="3" s="1"/>
  <c r="AD6" i="3"/>
  <c r="AF6" i="3" s="1"/>
  <c r="AB6" i="3"/>
  <c r="AD15" i="3"/>
  <c r="AF15" i="3" s="1"/>
  <c r="AC15" i="3"/>
  <c r="AE15" i="3" s="1"/>
  <c r="AB15" i="3"/>
  <c r="AC23" i="3"/>
  <c r="AE23" i="3" s="1"/>
  <c r="AB23" i="3"/>
  <c r="AD23" i="3"/>
  <c r="AF23" i="3" s="1"/>
  <c r="AD30" i="3"/>
  <c r="AF30" i="3" s="1"/>
  <c r="AB30" i="3"/>
  <c r="AC30" i="3"/>
  <c r="AE30" i="3" s="1"/>
  <c r="AB38" i="3"/>
  <c r="AD38" i="3"/>
  <c r="AF38" i="3" s="1"/>
  <c r="AC38" i="3"/>
  <c r="AE38" i="3" s="1"/>
  <c r="AB47" i="3"/>
  <c r="AD47" i="3"/>
  <c r="AF47" i="3" s="1"/>
  <c r="AC47" i="3"/>
  <c r="AE47" i="3" s="1"/>
  <c r="AC55" i="3"/>
  <c r="AE55" i="3" s="1"/>
  <c r="AD55" i="3"/>
  <c r="AF55" i="3" s="1"/>
  <c r="AB55" i="3"/>
  <c r="AB62" i="3"/>
  <c r="AD62" i="3"/>
  <c r="AF62" i="3" s="1"/>
  <c r="AC62" i="3"/>
  <c r="AE62" i="3" s="1"/>
  <c r="AD71" i="3"/>
  <c r="AF71" i="3" s="1"/>
  <c r="AC71" i="3"/>
  <c r="AE71" i="3" s="1"/>
  <c r="AB71" i="3"/>
  <c r="AD79" i="3"/>
  <c r="AF79" i="3" s="1"/>
  <c r="AC79" i="3"/>
  <c r="AE79" i="3" s="1"/>
  <c r="AB79" i="3"/>
  <c r="AD87" i="3"/>
  <c r="AF87" i="3" s="1"/>
  <c r="AC87" i="3"/>
  <c r="AE87" i="3" s="1"/>
  <c r="AB87" i="3"/>
  <c r="AC94" i="3"/>
  <c r="AE94" i="3" s="1"/>
  <c r="AB94" i="3"/>
  <c r="AD94" i="3"/>
  <c r="AF94" i="3" s="1"/>
  <c r="AD103" i="3"/>
  <c r="AF103" i="3" s="1"/>
  <c r="AC103" i="3"/>
  <c r="AE103" i="3" s="1"/>
  <c r="AB103" i="3"/>
  <c r="AD110" i="3"/>
  <c r="AF110" i="3" s="1"/>
  <c r="AB110" i="3"/>
  <c r="AC110" i="3"/>
  <c r="AE110" i="3" s="1"/>
  <c r="AD118" i="3"/>
  <c r="AF118" i="3" s="1"/>
  <c r="AC118" i="3"/>
  <c r="AE118" i="3" s="1"/>
  <c r="AB118" i="3"/>
  <c r="AD127" i="3"/>
  <c r="AF127" i="3" s="1"/>
  <c r="AB127" i="3"/>
  <c r="AC127" i="3"/>
  <c r="AE127" i="3" s="1"/>
  <c r="AB135" i="3"/>
  <c r="AD135" i="3"/>
  <c r="AF135" i="3" s="1"/>
  <c r="AC135" i="3"/>
  <c r="AE135" i="3" s="1"/>
  <c r="AD143" i="3"/>
  <c r="AF143" i="3" s="1"/>
  <c r="AB143" i="3"/>
  <c r="AC143" i="3"/>
  <c r="AE143" i="3" s="1"/>
  <c r="AB151" i="3"/>
  <c r="AD151" i="3"/>
  <c r="AF151" i="3" s="1"/>
  <c r="AC151" i="3"/>
  <c r="AE151" i="3" s="1"/>
  <c r="AC158" i="3"/>
  <c r="AE158" i="3" s="1"/>
  <c r="AB158" i="3"/>
  <c r="AD158" i="3"/>
  <c r="AF158" i="3" s="1"/>
  <c r="AB166" i="3"/>
  <c r="AD166" i="3"/>
  <c r="AF166" i="3" s="1"/>
  <c r="AC166" i="3"/>
  <c r="AE166" i="3" s="1"/>
  <c r="AC175" i="3"/>
  <c r="AE175" i="3" s="1"/>
  <c r="AB175" i="3"/>
  <c r="AD175" i="3"/>
  <c r="AF175" i="3" s="1"/>
  <c r="AD183" i="3"/>
  <c r="AF183" i="3" s="1"/>
  <c r="AC183" i="3"/>
  <c r="AE183" i="3" s="1"/>
  <c r="AB183" i="3"/>
  <c r="AD190" i="3"/>
  <c r="AF190" i="3" s="1"/>
  <c r="AC190" i="3"/>
  <c r="AE190" i="3" s="1"/>
  <c r="AB190" i="3"/>
  <c r="AB199" i="3"/>
  <c r="AD199" i="3"/>
  <c r="AF199" i="3" s="1"/>
  <c r="AC199" i="3"/>
  <c r="AE199" i="3" s="1"/>
  <c r="AB206" i="3"/>
  <c r="AD206" i="3"/>
  <c r="AF206" i="3" s="1"/>
  <c r="AC206" i="3"/>
  <c r="AE206" i="3" s="1"/>
  <c r="AB214" i="3"/>
  <c r="AD214" i="3"/>
  <c r="AF214" i="3" s="1"/>
  <c r="AC214" i="3"/>
  <c r="AE214" i="3" s="1"/>
  <c r="AB223" i="3"/>
  <c r="AC223" i="3"/>
  <c r="AE223" i="3" s="1"/>
  <c r="AD223" i="3"/>
  <c r="AF223" i="3" s="1"/>
  <c r="AB231" i="3"/>
  <c r="AD231" i="3"/>
  <c r="AF231" i="3" s="1"/>
  <c r="AC231" i="3"/>
  <c r="AE231" i="3" s="1"/>
  <c r="AC238" i="3"/>
  <c r="AE238" i="3" s="1"/>
  <c r="AD238" i="3"/>
  <c r="AF238" i="3" s="1"/>
  <c r="AB238" i="3"/>
  <c r="AC247" i="3"/>
  <c r="AE247" i="3" s="1"/>
  <c r="AB247" i="3"/>
  <c r="AD247" i="3"/>
  <c r="AF247" i="3" s="1"/>
  <c r="AC254" i="3"/>
  <c r="AE254" i="3" s="1"/>
  <c r="AD254" i="3"/>
  <c r="AF254" i="3" s="1"/>
  <c r="AB254" i="3"/>
  <c r="AB263" i="3"/>
  <c r="AC263" i="3"/>
  <c r="AE263" i="3" s="1"/>
  <c r="AD263" i="3"/>
  <c r="AF263" i="3" s="1"/>
  <c r="AD270" i="3"/>
  <c r="AF270" i="3" s="1"/>
  <c r="AC270" i="3"/>
  <c r="AE270" i="3" s="1"/>
  <c r="AB270" i="3"/>
  <c r="AB278" i="3"/>
  <c r="AD278" i="3"/>
  <c r="AF278" i="3" s="1"/>
  <c r="AC278" i="3"/>
  <c r="AE278" i="3" s="1"/>
  <c r="AD287" i="3"/>
  <c r="AF287" i="3" s="1"/>
  <c r="AB287" i="3"/>
  <c r="AC287" i="3"/>
  <c r="AE287" i="3" s="1"/>
  <c r="AB295" i="3"/>
  <c r="AD295" i="3"/>
  <c r="AF295" i="3" s="1"/>
  <c r="AC295" i="3"/>
  <c r="AE295" i="3" s="1"/>
  <c r="AD302" i="3"/>
  <c r="AF302" i="3" s="1"/>
  <c r="AC302" i="3"/>
  <c r="AE302" i="3" s="1"/>
  <c r="AB302" i="3"/>
  <c r="AB310" i="3"/>
  <c r="AD310" i="3"/>
  <c r="AF310" i="3" s="1"/>
  <c r="AC310" i="3"/>
  <c r="AE310" i="3" s="1"/>
  <c r="AD318" i="3"/>
  <c r="AF318" i="3" s="1"/>
  <c r="AC318" i="3"/>
  <c r="AE318" i="3" s="1"/>
  <c r="AB318" i="3"/>
  <c r="AB327" i="3"/>
  <c r="AC327" i="3"/>
  <c r="AE327" i="3" s="1"/>
  <c r="AD327" i="3"/>
  <c r="AF327" i="3" s="1"/>
  <c r="AD334" i="3"/>
  <c r="AF334" i="3" s="1"/>
  <c r="AB334" i="3"/>
  <c r="AC334" i="3"/>
  <c r="AE334" i="3" s="1"/>
  <c r="AB343" i="3"/>
  <c r="AD343" i="3"/>
  <c r="AF343" i="3" s="1"/>
  <c r="AC343" i="3"/>
  <c r="AE343" i="3" s="1"/>
  <c r="AD350" i="3"/>
  <c r="AF350" i="3" s="1"/>
  <c r="AB350" i="3"/>
  <c r="AC350" i="3"/>
  <c r="AE350" i="3" s="1"/>
  <c r="AB359" i="3"/>
  <c r="AC359" i="3"/>
  <c r="AE359" i="3" s="1"/>
  <c r="AD359" i="3"/>
  <c r="AF359" i="3" s="1"/>
  <c r="AD366" i="3"/>
  <c r="AF366" i="3" s="1"/>
  <c r="AB366" i="3"/>
  <c r="AC366" i="3"/>
  <c r="AE366" i="3" s="1"/>
  <c r="AB374" i="3"/>
  <c r="AD374" i="3"/>
  <c r="AF374" i="3" s="1"/>
  <c r="AC374" i="3"/>
  <c r="AE374" i="3" s="1"/>
  <c r="AD383" i="3"/>
  <c r="AF383" i="3" s="1"/>
  <c r="AB383" i="3"/>
  <c r="AC383" i="3"/>
  <c r="AE383" i="3" s="1"/>
  <c r="AC391" i="3"/>
  <c r="AE391" i="3" s="1"/>
  <c r="AB391" i="3"/>
  <c r="AD391" i="3"/>
  <c r="AF391" i="3" s="1"/>
  <c r="AD398" i="3"/>
  <c r="AF398" i="3" s="1"/>
  <c r="AB398" i="3"/>
  <c r="AC398" i="3"/>
  <c r="AE398" i="3" s="1"/>
  <c r="AB407" i="3"/>
  <c r="AC407" i="3"/>
  <c r="AE407" i="3" s="1"/>
  <c r="AD407" i="3"/>
  <c r="AF407" i="3" s="1"/>
  <c r="AD2" i="3"/>
  <c r="AF2" i="3" s="1"/>
  <c r="AC2" i="3"/>
  <c r="AE2" i="3" s="1"/>
  <c r="AB2" i="3"/>
  <c r="AD11" i="3"/>
  <c r="AF11" i="3" s="1"/>
  <c r="AC11" i="3"/>
  <c r="AE11" i="3" s="1"/>
  <c r="AB11" i="3"/>
  <c r="AB19" i="3"/>
  <c r="AC19" i="3"/>
  <c r="AE19" i="3" s="1"/>
  <c r="AD19" i="3"/>
  <c r="AF19" i="3" s="1"/>
  <c r="AB27" i="3"/>
  <c r="AC27" i="3"/>
  <c r="AE27" i="3" s="1"/>
  <c r="AD27" i="3"/>
  <c r="AF27" i="3" s="1"/>
  <c r="AB35" i="3"/>
  <c r="AC35" i="3"/>
  <c r="AE35" i="3" s="1"/>
  <c r="AD35" i="3"/>
  <c r="AF35" i="3" s="1"/>
  <c r="AB42" i="3"/>
  <c r="AD42" i="3"/>
  <c r="AF42" i="3" s="1"/>
  <c r="AC42" i="3"/>
  <c r="AE42" i="3" s="1"/>
  <c r="AC50" i="3"/>
  <c r="AE50" i="3" s="1"/>
  <c r="AD50" i="3"/>
  <c r="AF50" i="3" s="1"/>
  <c r="AB50" i="3"/>
  <c r="AC58" i="3"/>
  <c r="AE58" i="3" s="1"/>
  <c r="AB58" i="3"/>
  <c r="AD58" i="3"/>
  <c r="AF58" i="3" s="1"/>
  <c r="AD67" i="3"/>
  <c r="AF67" i="3" s="1"/>
  <c r="AC67" i="3"/>
  <c r="AE67" i="3" s="1"/>
  <c r="AB67" i="3"/>
  <c r="AD74" i="3"/>
  <c r="AF74" i="3" s="1"/>
  <c r="AC74" i="3"/>
  <c r="AE74" i="3" s="1"/>
  <c r="AB74" i="3"/>
  <c r="AC83" i="3"/>
  <c r="AE83" i="3" s="1"/>
  <c r="AB83" i="3"/>
  <c r="AD83" i="3"/>
  <c r="AF83" i="3" s="1"/>
  <c r="AB90" i="3"/>
  <c r="AD90" i="3"/>
  <c r="AF90" i="3" s="1"/>
  <c r="AC90" i="3"/>
  <c r="AE90" i="3" s="1"/>
  <c r="AD99" i="3"/>
  <c r="AF99" i="3" s="1"/>
  <c r="AC99" i="3"/>
  <c r="AE99" i="3" s="1"/>
  <c r="AB99" i="3"/>
  <c r="AB107" i="3"/>
  <c r="AD107" i="3"/>
  <c r="AF107" i="3" s="1"/>
  <c r="AC107" i="3"/>
  <c r="AE107" i="3" s="1"/>
  <c r="AD114" i="3"/>
  <c r="AF114" i="3" s="1"/>
  <c r="AC114" i="3"/>
  <c r="AE114" i="3" s="1"/>
  <c r="AB114" i="3"/>
  <c r="AC123" i="3"/>
  <c r="AE123" i="3" s="1"/>
  <c r="AD123" i="3"/>
  <c r="AF123" i="3" s="1"/>
  <c r="AB123" i="3"/>
  <c r="AD131" i="3"/>
  <c r="AF131" i="3" s="1"/>
  <c r="AC131" i="3"/>
  <c r="AE131" i="3" s="1"/>
  <c r="AB131" i="3"/>
  <c r="AD139" i="3"/>
  <c r="AF139" i="3" s="1"/>
  <c r="AC139" i="3"/>
  <c r="AE139" i="3" s="1"/>
  <c r="AB139" i="3"/>
  <c r="AD146" i="3"/>
  <c r="AF146" i="3" s="1"/>
  <c r="AC146" i="3"/>
  <c r="AE146" i="3" s="1"/>
  <c r="AB146" i="3"/>
  <c r="AB154" i="3"/>
  <c r="AD154" i="3"/>
  <c r="AF154" i="3" s="1"/>
  <c r="AC154" i="3"/>
  <c r="AE154" i="3" s="1"/>
  <c r="AD163" i="3"/>
  <c r="AF163" i="3" s="1"/>
  <c r="AC163" i="3"/>
  <c r="AE163" i="3" s="1"/>
  <c r="AB163" i="3"/>
  <c r="AD171" i="3"/>
  <c r="AF171" i="3" s="1"/>
  <c r="AB171" i="3"/>
  <c r="AC171" i="3"/>
  <c r="AE171" i="3" s="1"/>
  <c r="AC179" i="3"/>
  <c r="AE179" i="3" s="1"/>
  <c r="AB179" i="3"/>
  <c r="AD179" i="3"/>
  <c r="AF179" i="3" s="1"/>
  <c r="AB186" i="3"/>
  <c r="AD186" i="3"/>
  <c r="AF186" i="3" s="1"/>
  <c r="AC186" i="3"/>
  <c r="AE186" i="3" s="1"/>
  <c r="AC195" i="3"/>
  <c r="AE195" i="3" s="1"/>
  <c r="AB195" i="3"/>
  <c r="AD195" i="3"/>
  <c r="AF195" i="3" s="1"/>
  <c r="AB203" i="3"/>
  <c r="AD203" i="3"/>
  <c r="AF203" i="3" s="1"/>
  <c r="AC203" i="3"/>
  <c r="AE203" i="3" s="1"/>
  <c r="AD211" i="3"/>
  <c r="AF211" i="3" s="1"/>
  <c r="AB211" i="3"/>
  <c r="AC211" i="3"/>
  <c r="AE211" i="3" s="1"/>
  <c r="AD218" i="3"/>
  <c r="AF218" i="3" s="1"/>
  <c r="AC218" i="3"/>
  <c r="AE218" i="3" s="1"/>
  <c r="AB218" i="3"/>
  <c r="AC226" i="3"/>
  <c r="AE226" i="3" s="1"/>
  <c r="AD226" i="3"/>
  <c r="AF226" i="3" s="1"/>
  <c r="AB226" i="3"/>
  <c r="AD235" i="3"/>
  <c r="AF235" i="3" s="1"/>
  <c r="AC235" i="3"/>
  <c r="AE235" i="3" s="1"/>
  <c r="AB235" i="3"/>
  <c r="AD242" i="3"/>
  <c r="AF242" i="3" s="1"/>
  <c r="AC242" i="3"/>
  <c r="AE242" i="3" s="1"/>
  <c r="AB242" i="3"/>
  <c r="AC250" i="3"/>
  <c r="AE250" i="3" s="1"/>
  <c r="AD250" i="3"/>
  <c r="AF250" i="3" s="1"/>
  <c r="AB250" i="3"/>
  <c r="AD258" i="3"/>
  <c r="AF258" i="3" s="1"/>
  <c r="AC258" i="3"/>
  <c r="AE258" i="3" s="1"/>
  <c r="AB258" i="3"/>
  <c r="AB267" i="3"/>
  <c r="AC267" i="3"/>
  <c r="AE267" i="3" s="1"/>
  <c r="AD267" i="3"/>
  <c r="AF267" i="3" s="1"/>
  <c r="AD274" i="3"/>
  <c r="AF274" i="3" s="1"/>
  <c r="AC274" i="3"/>
  <c r="AE274" i="3" s="1"/>
  <c r="AB274" i="3"/>
  <c r="AB283" i="3"/>
  <c r="AD283" i="3"/>
  <c r="AF283" i="3" s="1"/>
  <c r="AC283" i="3"/>
  <c r="AE283" i="3" s="1"/>
  <c r="AD290" i="3"/>
  <c r="AF290" i="3" s="1"/>
  <c r="AC290" i="3"/>
  <c r="AE290" i="3" s="1"/>
  <c r="AB290" i="3"/>
  <c r="AB298" i="3"/>
  <c r="AD298" i="3"/>
  <c r="AF298" i="3" s="1"/>
  <c r="AC298" i="3"/>
  <c r="AE298" i="3" s="1"/>
  <c r="AD307" i="3"/>
  <c r="AF307" i="3" s="1"/>
  <c r="AB307" i="3"/>
  <c r="AC307" i="3"/>
  <c r="AE307" i="3" s="1"/>
  <c r="AB314" i="3"/>
  <c r="AD314" i="3"/>
  <c r="AF314" i="3" s="1"/>
  <c r="AC314" i="3"/>
  <c r="AE314" i="3" s="1"/>
  <c r="AD322" i="3"/>
  <c r="AF322" i="3" s="1"/>
  <c r="AC322" i="3"/>
  <c r="AE322" i="3" s="1"/>
  <c r="AB322" i="3"/>
  <c r="AB330" i="3"/>
  <c r="AD330" i="3"/>
  <c r="AF330" i="3" s="1"/>
  <c r="AC330" i="3"/>
  <c r="AE330" i="3" s="1"/>
  <c r="AD338" i="3"/>
  <c r="AF338" i="3" s="1"/>
  <c r="AC338" i="3"/>
  <c r="AE338" i="3" s="1"/>
  <c r="AB338" i="3"/>
  <c r="AB347" i="3"/>
  <c r="AC347" i="3"/>
  <c r="AE347" i="3" s="1"/>
  <c r="AD347" i="3"/>
  <c r="AF347" i="3" s="1"/>
  <c r="AD355" i="3"/>
  <c r="AF355" i="3" s="1"/>
  <c r="AC355" i="3"/>
  <c r="AE355" i="3" s="1"/>
  <c r="AB355" i="3"/>
  <c r="AB362" i="3"/>
  <c r="AD362" i="3"/>
  <c r="AF362" i="3" s="1"/>
  <c r="AC362" i="3"/>
  <c r="AE362" i="3" s="1"/>
  <c r="AD371" i="3"/>
  <c r="AF371" i="3" s="1"/>
  <c r="AB371" i="3"/>
  <c r="AC371" i="3"/>
  <c r="AE371" i="3" s="1"/>
  <c r="AB378" i="3"/>
  <c r="AD378" i="3"/>
  <c r="AF378" i="3" s="1"/>
  <c r="AC378" i="3"/>
  <c r="AE378" i="3" s="1"/>
  <c r="AD386" i="3"/>
  <c r="AF386" i="3" s="1"/>
  <c r="AB386" i="3"/>
  <c r="AC386" i="3"/>
  <c r="AE386" i="3" s="1"/>
  <c r="AB395" i="3"/>
  <c r="AC395" i="3"/>
  <c r="AE395" i="3" s="1"/>
  <c r="AD395" i="3"/>
  <c r="AF395" i="3" s="1"/>
  <c r="AD403" i="3"/>
  <c r="AF403" i="3" s="1"/>
  <c r="AB403" i="3"/>
  <c r="AC403" i="3"/>
  <c r="AE403" i="3" s="1"/>
  <c r="AC411" i="3"/>
  <c r="AE411" i="3" s="1"/>
  <c r="AB411" i="3"/>
  <c r="AD411" i="3"/>
  <c r="AF411" i="3" s="1"/>
  <c r="AC3" i="3"/>
  <c r="AE3" i="3" s="1"/>
  <c r="AD3" i="3"/>
  <c r="AF3" i="3" s="1"/>
  <c r="AB3" i="3"/>
  <c r="AC10" i="3"/>
  <c r="AE10" i="3" s="1"/>
  <c r="AD10" i="3"/>
  <c r="AF10" i="3" s="1"/>
  <c r="AB10" i="3"/>
  <c r="AB18" i="3"/>
  <c r="AD18" i="3"/>
  <c r="AF18" i="3" s="1"/>
  <c r="AC18" i="3"/>
  <c r="AE18" i="3" s="1"/>
  <c r="AB26" i="3"/>
  <c r="AD26" i="3"/>
  <c r="AF26" i="3" s="1"/>
  <c r="AC26" i="3"/>
  <c r="AE26" i="3" s="1"/>
  <c r="AD34" i="3"/>
  <c r="AF34" i="3" s="1"/>
  <c r="AC34" i="3"/>
  <c r="AE34" i="3" s="1"/>
  <c r="AB34" i="3"/>
  <c r="AB43" i="3"/>
  <c r="AD43" i="3"/>
  <c r="AF43" i="3" s="1"/>
  <c r="AC43" i="3"/>
  <c r="AE43" i="3" s="1"/>
  <c r="AB51" i="3"/>
  <c r="AD51" i="3"/>
  <c r="AF51" i="3" s="1"/>
  <c r="AC51" i="3"/>
  <c r="AE51" i="3" s="1"/>
  <c r="AC59" i="3"/>
  <c r="AE59" i="3" s="1"/>
  <c r="AD59" i="3"/>
  <c r="AF59" i="3" s="1"/>
  <c r="AB59" i="3"/>
  <c r="AC66" i="3"/>
  <c r="AE66" i="3" s="1"/>
  <c r="AD66" i="3"/>
  <c r="AF66" i="3" s="1"/>
  <c r="AB66" i="3"/>
  <c r="AB75" i="3"/>
  <c r="AD75" i="3"/>
  <c r="AF75" i="3" s="1"/>
  <c r="AC75" i="3"/>
  <c r="AE75" i="3" s="1"/>
  <c r="AB82" i="3"/>
  <c r="AD82" i="3"/>
  <c r="AF82" i="3" s="1"/>
  <c r="AC82" i="3"/>
  <c r="AE82" i="3" s="1"/>
  <c r="AB91" i="3"/>
  <c r="AD91" i="3"/>
  <c r="AF91" i="3" s="1"/>
  <c r="AC91" i="3"/>
  <c r="AE91" i="3" s="1"/>
  <c r="AC98" i="3"/>
  <c r="AE98" i="3" s="1"/>
  <c r="AB98" i="3"/>
  <c r="AD98" i="3"/>
  <c r="AF98" i="3" s="1"/>
  <c r="AC106" i="3"/>
  <c r="AE106" i="3" s="1"/>
  <c r="AD106" i="3"/>
  <c r="AF106" i="3" s="1"/>
  <c r="AB106" i="3"/>
  <c r="AB115" i="3"/>
  <c r="AD115" i="3"/>
  <c r="AF115" i="3" s="1"/>
  <c r="AC115" i="3"/>
  <c r="AE115" i="3" s="1"/>
  <c r="AB122" i="3"/>
  <c r="AC122" i="3"/>
  <c r="AE122" i="3" s="1"/>
  <c r="AD122" i="3"/>
  <c r="AF122" i="3" s="1"/>
  <c r="AC130" i="3"/>
  <c r="AE130" i="3" s="1"/>
  <c r="AD130" i="3"/>
  <c r="AF130" i="3" s="1"/>
  <c r="AB130" i="3"/>
  <c r="AD138" i="3"/>
  <c r="AF138" i="3" s="1"/>
  <c r="AC138" i="3"/>
  <c r="AE138" i="3" s="1"/>
  <c r="AB138" i="3"/>
  <c r="AB147" i="3"/>
  <c r="AD147" i="3"/>
  <c r="AF147" i="3" s="1"/>
  <c r="AC147" i="3"/>
  <c r="AE147" i="3" s="1"/>
  <c r="AB155" i="3"/>
  <c r="AD155" i="3"/>
  <c r="AF155" i="3" s="1"/>
  <c r="AC155" i="3"/>
  <c r="AE155" i="3" s="1"/>
  <c r="AC162" i="3"/>
  <c r="AE162" i="3" s="1"/>
  <c r="AB162" i="3"/>
  <c r="AD162" i="3"/>
  <c r="AF162" i="3" s="1"/>
  <c r="AD170" i="3"/>
  <c r="AF170" i="3" s="1"/>
  <c r="AC170" i="3"/>
  <c r="AE170" i="3" s="1"/>
  <c r="AB170" i="3"/>
  <c r="AC178" i="3"/>
  <c r="AE178" i="3" s="1"/>
  <c r="AD178" i="3"/>
  <c r="AF178" i="3" s="1"/>
  <c r="AB178" i="3"/>
  <c r="AD187" i="3"/>
  <c r="AF187" i="3" s="1"/>
  <c r="AB187" i="3"/>
  <c r="AC187" i="3"/>
  <c r="AE187" i="3" s="1"/>
  <c r="AC194" i="3"/>
  <c r="AE194" i="3" s="1"/>
  <c r="AB194" i="3"/>
  <c r="AD194" i="3"/>
  <c r="AF194" i="3" s="1"/>
  <c r="AB202" i="3"/>
  <c r="AD202" i="3"/>
  <c r="AF202" i="3" s="1"/>
  <c r="AC202" i="3"/>
  <c r="AE202" i="3" s="1"/>
  <c r="AD210" i="3"/>
  <c r="AF210" i="3" s="1"/>
  <c r="AC210" i="3"/>
  <c r="AE210" i="3" s="1"/>
  <c r="AB210" i="3"/>
  <c r="AB219" i="3"/>
  <c r="AC219" i="3"/>
  <c r="AE219" i="3" s="1"/>
  <c r="AD219" i="3"/>
  <c r="AF219" i="3" s="1"/>
  <c r="AB227" i="3"/>
  <c r="AC227" i="3"/>
  <c r="AE227" i="3" s="1"/>
  <c r="AD227" i="3"/>
  <c r="AF227" i="3" s="1"/>
  <c r="AB234" i="3"/>
  <c r="AD234" i="3"/>
  <c r="AF234" i="3" s="1"/>
  <c r="AC234" i="3"/>
  <c r="AE234" i="3" s="1"/>
  <c r="AB243" i="3"/>
  <c r="AD243" i="3"/>
  <c r="AF243" i="3" s="1"/>
  <c r="AC243" i="3"/>
  <c r="AE243" i="3" s="1"/>
  <c r="AC251" i="3"/>
  <c r="AE251" i="3" s="1"/>
  <c r="AB251" i="3"/>
  <c r="AD251" i="3"/>
  <c r="AF251" i="3" s="1"/>
  <c r="AC259" i="3"/>
  <c r="AE259" i="3" s="1"/>
  <c r="AD259" i="3"/>
  <c r="AF259" i="3" s="1"/>
  <c r="AB259" i="3"/>
  <c r="AC266" i="3"/>
  <c r="AE266" i="3" s="1"/>
  <c r="AB266" i="3"/>
  <c r="AD266" i="3"/>
  <c r="AF266" i="3" s="1"/>
  <c r="AC275" i="3"/>
  <c r="AE275" i="3" s="1"/>
  <c r="AD275" i="3"/>
  <c r="AF275" i="3" s="1"/>
  <c r="AB275" i="3"/>
  <c r="AC282" i="3"/>
  <c r="AE282" i="3" s="1"/>
  <c r="AD282" i="3"/>
  <c r="AF282" i="3" s="1"/>
  <c r="AB282" i="3"/>
  <c r="AC291" i="3"/>
  <c r="AE291" i="3" s="1"/>
  <c r="AD291" i="3"/>
  <c r="AF291" i="3" s="1"/>
  <c r="AB291" i="3"/>
  <c r="AD299" i="3"/>
  <c r="AF299" i="3" s="1"/>
  <c r="AC299" i="3"/>
  <c r="AE299" i="3" s="1"/>
  <c r="AB299" i="3"/>
  <c r="AC306" i="3"/>
  <c r="AE306" i="3" s="1"/>
  <c r="AD306" i="3"/>
  <c r="AF306" i="3" s="1"/>
  <c r="AB306" i="3"/>
  <c r="AD315" i="3"/>
  <c r="AF315" i="3" s="1"/>
  <c r="AC315" i="3"/>
  <c r="AE315" i="3" s="1"/>
  <c r="AB315" i="3"/>
  <c r="AC323" i="3"/>
  <c r="AE323" i="3" s="1"/>
  <c r="AD323" i="3"/>
  <c r="AF323" i="3" s="1"/>
  <c r="AB323" i="3"/>
  <c r="AB331" i="3"/>
  <c r="AD331" i="3"/>
  <c r="AF331" i="3" s="1"/>
  <c r="AC331" i="3"/>
  <c r="AE331" i="3" s="1"/>
  <c r="AC339" i="3"/>
  <c r="AE339" i="3" s="1"/>
  <c r="AD339" i="3"/>
  <c r="AF339" i="3" s="1"/>
  <c r="AB339" i="3"/>
  <c r="AB346" i="3"/>
  <c r="AD346" i="3"/>
  <c r="AF346" i="3" s="1"/>
  <c r="AC346" i="3"/>
  <c r="AE346" i="3" s="1"/>
  <c r="AC354" i="3"/>
  <c r="AE354" i="3" s="1"/>
  <c r="AD354" i="3"/>
  <c r="AF354" i="3" s="1"/>
  <c r="AB354" i="3"/>
  <c r="AD363" i="3"/>
  <c r="AF363" i="3" s="1"/>
  <c r="AB363" i="3"/>
  <c r="AC363" i="3"/>
  <c r="AE363" i="3" s="1"/>
  <c r="AC370" i="3"/>
  <c r="AE370" i="3" s="1"/>
  <c r="AB370" i="3"/>
  <c r="AD370" i="3"/>
  <c r="AF370" i="3" s="1"/>
  <c r="AB379" i="3"/>
  <c r="AD379" i="3"/>
  <c r="AF379" i="3" s="1"/>
  <c r="AC379" i="3"/>
  <c r="AE379" i="3" s="1"/>
  <c r="AD387" i="3"/>
  <c r="AF387" i="3" s="1"/>
  <c r="AC387" i="3"/>
  <c r="AE387" i="3" s="1"/>
  <c r="AB387" i="3"/>
  <c r="AB394" i="3"/>
  <c r="AC394" i="3"/>
  <c r="AE394" i="3" s="1"/>
  <c r="AD394" i="3"/>
  <c r="AF394" i="3" s="1"/>
  <c r="AC402" i="3"/>
  <c r="AE402" i="3" s="1"/>
  <c r="AD402" i="3"/>
  <c r="AF402" i="3" s="1"/>
  <c r="AB402" i="3"/>
  <c r="AB410" i="3"/>
  <c r="AD410" i="3"/>
  <c r="AF410" i="3" s="1"/>
  <c r="AC410" i="3"/>
  <c r="AE410" i="3" s="1"/>
  <c r="H4" i="9"/>
  <c r="H7" i="9"/>
  <c r="H6" i="9"/>
  <c r="H3" i="9"/>
  <c r="H12" i="9"/>
  <c r="H5" i="9"/>
  <c r="AD553" i="3"/>
  <c r="AF553" i="3" s="1"/>
  <c r="AC553" i="3"/>
  <c r="AE553" i="3" s="1"/>
  <c r="AB553" i="3"/>
  <c r="AD552" i="3"/>
  <c r="AF552" i="3" s="1"/>
  <c r="AC552" i="3"/>
  <c r="AE552" i="3" s="1"/>
  <c r="AB552" i="3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02" i="1"/>
  <c r="A11" i="9"/>
  <c r="A15" i="9"/>
  <c r="A8" i="9"/>
  <c r="A14" i="9"/>
  <c r="A2" i="9"/>
  <c r="A13" i="9"/>
  <c r="A5" i="9"/>
  <c r="A10" i="9"/>
  <c r="A12" i="9"/>
  <c r="A7" i="9"/>
  <c r="A6" i="9"/>
  <c r="A4" i="9"/>
  <c r="A3" i="9"/>
  <c r="A9" i="9"/>
  <c r="I9" i="9"/>
  <c r="I8" i="9"/>
  <c r="I10" i="9"/>
  <c r="I6" i="9"/>
  <c r="I13" i="9"/>
  <c r="I4" i="9"/>
  <c r="I3" i="9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D573" i="3"/>
  <c r="AF573" i="3" s="1"/>
  <c r="AC573" i="3"/>
  <c r="AE573" i="3" s="1"/>
  <c r="AB573" i="3"/>
  <c r="AD572" i="3"/>
  <c r="AF572" i="3" s="1"/>
  <c r="AC572" i="3"/>
  <c r="AE572" i="3" s="1"/>
  <c r="AB572" i="3"/>
  <c r="AD571" i="3"/>
  <c r="AF571" i="3" s="1"/>
  <c r="AC571" i="3"/>
  <c r="AE571" i="3" s="1"/>
  <c r="AB571" i="3"/>
  <c r="AD570" i="3"/>
  <c r="AF570" i="3" s="1"/>
  <c r="AC570" i="3"/>
  <c r="AE570" i="3" s="1"/>
  <c r="AB570" i="3"/>
  <c r="AD564" i="3"/>
  <c r="AF564" i="3" s="1"/>
  <c r="AC564" i="3"/>
  <c r="AE564" i="3" s="1"/>
  <c r="AB564" i="3"/>
  <c r="AD565" i="3"/>
  <c r="AF565" i="3" s="1"/>
  <c r="AC565" i="3"/>
  <c r="AE565" i="3" s="1"/>
  <c r="AB565" i="3"/>
  <c r="AD560" i="3"/>
  <c r="AF560" i="3" s="1"/>
  <c r="AC560" i="3"/>
  <c r="AE560" i="3" s="1"/>
  <c r="AB560" i="3"/>
  <c r="AD561" i="3"/>
  <c r="AF561" i="3" s="1"/>
  <c r="AC561" i="3"/>
  <c r="AE561" i="3" s="1"/>
  <c r="AB561" i="3"/>
  <c r="AD566" i="3"/>
  <c r="AF566" i="3" s="1"/>
  <c r="AC566" i="3"/>
  <c r="AE566" i="3" s="1"/>
  <c r="AB566" i="3"/>
  <c r="AD567" i="3"/>
  <c r="AF567" i="3" s="1"/>
  <c r="AC567" i="3"/>
  <c r="AE567" i="3" s="1"/>
  <c r="AB567" i="3"/>
  <c r="AD551" i="3"/>
  <c r="AF551" i="3" s="1"/>
  <c r="AC551" i="3"/>
  <c r="AE551" i="3" s="1"/>
  <c r="AB551" i="3"/>
  <c r="AD550" i="3"/>
  <c r="AF550" i="3" s="1"/>
  <c r="AC550" i="3"/>
  <c r="AE550" i="3" s="1"/>
  <c r="AB550" i="3"/>
  <c r="AD556" i="3"/>
  <c r="AF556" i="3" s="1"/>
  <c r="AC556" i="3"/>
  <c r="AE556" i="3" s="1"/>
  <c r="AB556" i="3"/>
  <c r="AD557" i="3"/>
  <c r="AF557" i="3" s="1"/>
  <c r="AC557" i="3"/>
  <c r="AE557" i="3" s="1"/>
  <c r="AB557" i="3"/>
  <c r="AD554" i="3"/>
  <c r="AF554" i="3" s="1"/>
  <c r="AC554" i="3"/>
  <c r="AE554" i="3" s="1"/>
  <c r="AB554" i="3"/>
  <c r="AD555" i="3"/>
  <c r="AF555" i="3" s="1"/>
  <c r="AC555" i="3"/>
  <c r="AE555" i="3" s="1"/>
  <c r="AB555" i="3"/>
  <c r="AD558" i="3"/>
  <c r="AF558" i="3" s="1"/>
  <c r="AC558" i="3"/>
  <c r="AE558" i="3" s="1"/>
  <c r="AB558" i="3"/>
  <c r="AD559" i="3"/>
  <c r="AF559" i="3" s="1"/>
  <c r="AC559" i="3"/>
  <c r="AE559" i="3" s="1"/>
  <c r="AB559" i="3"/>
  <c r="AD569" i="3"/>
  <c r="AF569" i="3" s="1"/>
  <c r="AC569" i="3"/>
  <c r="AE569" i="3" s="1"/>
  <c r="AB569" i="3"/>
  <c r="AD568" i="3"/>
  <c r="AF568" i="3" s="1"/>
  <c r="AC568" i="3"/>
  <c r="AE568" i="3" s="1"/>
  <c r="AB568" i="3"/>
  <c r="AD562" i="3"/>
  <c r="AF562" i="3" s="1"/>
  <c r="AC562" i="3"/>
  <c r="AE562" i="3" s="1"/>
  <c r="AB562" i="3"/>
  <c r="AD563" i="3"/>
  <c r="AF563" i="3" s="1"/>
  <c r="AC563" i="3"/>
  <c r="AE563" i="3" s="1"/>
  <c r="AB563" i="3"/>
  <c r="AD548" i="3"/>
  <c r="AF548" i="3" s="1"/>
  <c r="AC548" i="3"/>
  <c r="AE548" i="3" s="1"/>
  <c r="AB548" i="3"/>
  <c r="AD549" i="3"/>
  <c r="AF549" i="3" s="1"/>
  <c r="AC549" i="3"/>
  <c r="AE549" i="3" s="1"/>
  <c r="AB549" i="3"/>
  <c r="AD547" i="3"/>
  <c r="AF547" i="3" s="1"/>
  <c r="AC547" i="3"/>
  <c r="AE547" i="3" s="1"/>
  <c r="AB547" i="3"/>
  <c r="AD546" i="3"/>
  <c r="AF546" i="3" s="1"/>
  <c r="AC546" i="3"/>
  <c r="AE546" i="3" s="1"/>
  <c r="AB546" i="3"/>
  <c r="AD513" i="3"/>
  <c r="AF513" i="3" s="1"/>
  <c r="AD509" i="3"/>
  <c r="AD501" i="3"/>
  <c r="AF501" i="3" s="1"/>
  <c r="AD498" i="3"/>
  <c r="AB494" i="3"/>
  <c r="AC493" i="3"/>
  <c r="AE493" i="3" s="1"/>
  <c r="AD490" i="3"/>
  <c r="AD488" i="3"/>
  <c r="AF488" i="3" s="1"/>
  <c r="AD486" i="3"/>
  <c r="AF486" i="3" s="1"/>
  <c r="AD485" i="3"/>
  <c r="AF485" i="3" s="1"/>
  <c r="AD483" i="3"/>
  <c r="AF483" i="3" s="1"/>
  <c r="AD512" i="3"/>
  <c r="AC512" i="3"/>
  <c r="AE512" i="3" s="1"/>
  <c r="AB512" i="3"/>
  <c r="AC513" i="3"/>
  <c r="AE513" i="3" s="1"/>
  <c r="AB513" i="3"/>
  <c r="AD511" i="3"/>
  <c r="AF511" i="3" s="1"/>
  <c r="AC511" i="3"/>
  <c r="AE511" i="3" s="1"/>
  <c r="AB511" i="3"/>
  <c r="AC510" i="3"/>
  <c r="AE510" i="3" s="1"/>
  <c r="AB510" i="3"/>
  <c r="AD508" i="3"/>
  <c r="AC508" i="3"/>
  <c r="AE508" i="3" s="1"/>
  <c r="AB508" i="3"/>
  <c r="AD506" i="3"/>
  <c r="AC506" i="3"/>
  <c r="AE506" i="3" s="1"/>
  <c r="AB506" i="3"/>
  <c r="AD507" i="3"/>
  <c r="AC507" i="3"/>
  <c r="AE507" i="3" s="1"/>
  <c r="AB507" i="3"/>
  <c r="AD505" i="3"/>
  <c r="AF505" i="3" s="1"/>
  <c r="AC505" i="3"/>
  <c r="AE505" i="3" s="1"/>
  <c r="AB505" i="3"/>
  <c r="AD504" i="3"/>
  <c r="AF504" i="3" s="1"/>
  <c r="AC504" i="3"/>
  <c r="AE504" i="3" s="1"/>
  <c r="AB504" i="3"/>
  <c r="AD503" i="3"/>
  <c r="AC503" i="3"/>
  <c r="AE503" i="3" s="1"/>
  <c r="AB503" i="3"/>
  <c r="AD502" i="3"/>
  <c r="AF502" i="3" s="1"/>
  <c r="AC502" i="3"/>
  <c r="AE502" i="3" s="1"/>
  <c r="AB502" i="3"/>
  <c r="AD500" i="3"/>
  <c r="AC500" i="3"/>
  <c r="AE500" i="3" s="1"/>
  <c r="AB500" i="3"/>
  <c r="AC501" i="3"/>
  <c r="AE501" i="3" s="1"/>
  <c r="AB501" i="3"/>
  <c r="AD499" i="3"/>
  <c r="AC499" i="3"/>
  <c r="AE499" i="3" s="1"/>
  <c r="AB499" i="3"/>
  <c r="AD497" i="3"/>
  <c r="AC497" i="3"/>
  <c r="AE497" i="3" s="1"/>
  <c r="AB497" i="3"/>
  <c r="AD496" i="3"/>
  <c r="AF496" i="3" s="1"/>
  <c r="AC496" i="3"/>
  <c r="AE496" i="3" s="1"/>
  <c r="AB496" i="3"/>
  <c r="AD495" i="3"/>
  <c r="AF495" i="3" s="1"/>
  <c r="AC495" i="3"/>
  <c r="AE495" i="3" s="1"/>
  <c r="AB495" i="3"/>
  <c r="AD494" i="3"/>
  <c r="AF494" i="3" s="1"/>
  <c r="AD492" i="3"/>
  <c r="AC492" i="3"/>
  <c r="AE492" i="3" s="1"/>
  <c r="AB492" i="3"/>
  <c r="AD493" i="3"/>
  <c r="AB493" i="3"/>
  <c r="AD491" i="3"/>
  <c r="AC491" i="3"/>
  <c r="AE491" i="3" s="1"/>
  <c r="AB491" i="3"/>
  <c r="AC490" i="3"/>
  <c r="AE490" i="3" s="1"/>
  <c r="AD489" i="3"/>
  <c r="AF489" i="3" s="1"/>
  <c r="AC489" i="3"/>
  <c r="AE489" i="3" s="1"/>
  <c r="AB489" i="3"/>
  <c r="AC488" i="3"/>
  <c r="AE488" i="3" s="1"/>
  <c r="AB488" i="3"/>
  <c r="AD487" i="3"/>
  <c r="AF487" i="3" s="1"/>
  <c r="AC487" i="3"/>
  <c r="AE487" i="3" s="1"/>
  <c r="AB487" i="3"/>
  <c r="AC486" i="3"/>
  <c r="AE486" i="3" s="1"/>
  <c r="AB486" i="3"/>
  <c r="AD484" i="3"/>
  <c r="AC484" i="3"/>
  <c r="AE484" i="3" s="1"/>
  <c r="AB484" i="3"/>
  <c r="AC485" i="3"/>
  <c r="AE485" i="3" s="1"/>
  <c r="AB485" i="3"/>
  <c r="AD482" i="3"/>
  <c r="AC482" i="3"/>
  <c r="AE482" i="3" s="1"/>
  <c r="AB482" i="3"/>
  <c r="AD481" i="3"/>
  <c r="AF481" i="3" s="1"/>
  <c r="AC481" i="3"/>
  <c r="AE481" i="3" s="1"/>
  <c r="AB481" i="3"/>
  <c r="AD480" i="3"/>
  <c r="AF480" i="3" s="1"/>
  <c r="AC480" i="3"/>
  <c r="AE480" i="3" s="1"/>
  <c r="AB480" i="3"/>
  <c r="AD478" i="3"/>
  <c r="AF478" i="3" s="1"/>
  <c r="AC478" i="3"/>
  <c r="AE478" i="3" s="1"/>
  <c r="AB478" i="3"/>
  <c r="AD479" i="3"/>
  <c r="AF479" i="3" s="1"/>
  <c r="AC479" i="3"/>
  <c r="AE479" i="3" s="1"/>
  <c r="AB479" i="3"/>
  <c r="AD477" i="3"/>
  <c r="AF477" i="3" s="1"/>
  <c r="AC477" i="3"/>
  <c r="AE477" i="3" s="1"/>
  <c r="AB477" i="3"/>
  <c r="AD476" i="3"/>
  <c r="AF476" i="3" s="1"/>
  <c r="AC476" i="3"/>
  <c r="AE476" i="3" s="1"/>
  <c r="AB476" i="3"/>
  <c r="AD474" i="3"/>
  <c r="AF474" i="3" s="1"/>
  <c r="AC474" i="3"/>
  <c r="AE474" i="3" s="1"/>
  <c r="AB474" i="3"/>
  <c r="AD475" i="3"/>
  <c r="AF475" i="3" s="1"/>
  <c r="AC475" i="3"/>
  <c r="AE475" i="3" s="1"/>
  <c r="AB475" i="3"/>
  <c r="AD472" i="3"/>
  <c r="AF472" i="3" s="1"/>
  <c r="AC472" i="3"/>
  <c r="AE472" i="3" s="1"/>
  <c r="AB472" i="3"/>
  <c r="AD473" i="3"/>
  <c r="AF473" i="3" s="1"/>
  <c r="AC473" i="3"/>
  <c r="AE473" i="3" s="1"/>
  <c r="AB473" i="3"/>
  <c r="AD470" i="3"/>
  <c r="AF470" i="3" s="1"/>
  <c r="AC470" i="3"/>
  <c r="AE470" i="3" s="1"/>
  <c r="AB470" i="3"/>
  <c r="AD471" i="3"/>
  <c r="AF471" i="3" s="1"/>
  <c r="AC471" i="3"/>
  <c r="AE471" i="3" s="1"/>
  <c r="AB471" i="3"/>
  <c r="AD468" i="3"/>
  <c r="AF468" i="3" s="1"/>
  <c r="AC468" i="3"/>
  <c r="AE468" i="3" s="1"/>
  <c r="AB468" i="3"/>
  <c r="AD469" i="3"/>
  <c r="AF469" i="3" s="1"/>
  <c r="AC469" i="3"/>
  <c r="AE469" i="3" s="1"/>
  <c r="AB469" i="3"/>
  <c r="AD466" i="3"/>
  <c r="AF466" i="3" s="1"/>
  <c r="AC466" i="3"/>
  <c r="AE466" i="3" s="1"/>
  <c r="AB466" i="3"/>
  <c r="AD467" i="3"/>
  <c r="AF467" i="3" s="1"/>
  <c r="AC467" i="3"/>
  <c r="AE467" i="3" s="1"/>
  <c r="AB467" i="3"/>
  <c r="AD464" i="3"/>
  <c r="AF464" i="3" s="1"/>
  <c r="AC464" i="3"/>
  <c r="AE464" i="3" s="1"/>
  <c r="AB464" i="3"/>
  <c r="AD465" i="3"/>
  <c r="AF465" i="3" s="1"/>
  <c r="AC465" i="3"/>
  <c r="AE465" i="3" s="1"/>
  <c r="AB465" i="3"/>
  <c r="AD463" i="3"/>
  <c r="AF463" i="3" s="1"/>
  <c r="AC463" i="3"/>
  <c r="AE463" i="3" s="1"/>
  <c r="AB463" i="3"/>
  <c r="AD462" i="3"/>
  <c r="AF462" i="3" s="1"/>
  <c r="AC462" i="3"/>
  <c r="AE462" i="3" s="1"/>
  <c r="AB462" i="3"/>
  <c r="AD461" i="3"/>
  <c r="AF461" i="3" s="1"/>
  <c r="AC461" i="3"/>
  <c r="AE461" i="3" s="1"/>
  <c r="AB461" i="3"/>
  <c r="AD460" i="3"/>
  <c r="AF460" i="3" s="1"/>
  <c r="AC460" i="3"/>
  <c r="AE460" i="3" s="1"/>
  <c r="AB460" i="3"/>
  <c r="AD458" i="3"/>
  <c r="AF458" i="3" s="1"/>
  <c r="AC458" i="3"/>
  <c r="AE458" i="3" s="1"/>
  <c r="AB458" i="3"/>
  <c r="AD459" i="3"/>
  <c r="AF459" i="3" s="1"/>
  <c r="AC459" i="3"/>
  <c r="AE459" i="3" s="1"/>
  <c r="AB459" i="3"/>
  <c r="AD456" i="3"/>
  <c r="AF456" i="3" s="1"/>
  <c r="AC456" i="3"/>
  <c r="AE456" i="3" s="1"/>
  <c r="AB456" i="3"/>
  <c r="AD457" i="3"/>
  <c r="AF457" i="3" s="1"/>
  <c r="AC457" i="3"/>
  <c r="AE457" i="3" s="1"/>
  <c r="AB457" i="3"/>
  <c r="AD454" i="3"/>
  <c r="AF454" i="3" s="1"/>
  <c r="AC454" i="3"/>
  <c r="AE454" i="3" s="1"/>
  <c r="AB454" i="3"/>
  <c r="AD455" i="3"/>
  <c r="AF455" i="3" s="1"/>
  <c r="AC455" i="3"/>
  <c r="AE455" i="3" s="1"/>
  <c r="AB455" i="3"/>
  <c r="AD453" i="3"/>
  <c r="AF453" i="3" s="1"/>
  <c r="AC453" i="3"/>
  <c r="AE453" i="3" s="1"/>
  <c r="AB453" i="3"/>
  <c r="AD452" i="3"/>
  <c r="AF452" i="3" s="1"/>
  <c r="AC452" i="3"/>
  <c r="AE452" i="3" s="1"/>
  <c r="AB452" i="3"/>
  <c r="AD451" i="3"/>
  <c r="AF451" i="3" s="1"/>
  <c r="AC451" i="3"/>
  <c r="AE451" i="3" s="1"/>
  <c r="AB451" i="3"/>
  <c r="AD450" i="3"/>
  <c r="AF450" i="3" s="1"/>
  <c r="AC450" i="3"/>
  <c r="AE450" i="3" s="1"/>
  <c r="AB450" i="3"/>
  <c r="AD449" i="3"/>
  <c r="AF449" i="3" s="1"/>
  <c r="AC449" i="3"/>
  <c r="AE449" i="3" s="1"/>
  <c r="AB449" i="3"/>
  <c r="AD448" i="3"/>
  <c r="AF448" i="3" s="1"/>
  <c r="AC448" i="3"/>
  <c r="AE448" i="3" s="1"/>
  <c r="AB448" i="3"/>
  <c r="AD447" i="3"/>
  <c r="AF447" i="3" s="1"/>
  <c r="AC447" i="3"/>
  <c r="AE447" i="3" s="1"/>
  <c r="AB447" i="3"/>
  <c r="AD446" i="3"/>
  <c r="AF446" i="3" s="1"/>
  <c r="AC446" i="3"/>
  <c r="AE446" i="3" s="1"/>
  <c r="AB446" i="3"/>
  <c r="AD444" i="3"/>
  <c r="AF444" i="3" s="1"/>
  <c r="AC444" i="3"/>
  <c r="AE444" i="3" s="1"/>
  <c r="AB444" i="3"/>
  <c r="AD445" i="3"/>
  <c r="AF445" i="3" s="1"/>
  <c r="AC445" i="3"/>
  <c r="AE445" i="3" s="1"/>
  <c r="AB445" i="3"/>
  <c r="AD442" i="3"/>
  <c r="AF442" i="3" s="1"/>
  <c r="AC442" i="3"/>
  <c r="AE442" i="3" s="1"/>
  <c r="AB442" i="3"/>
  <c r="AD443" i="3"/>
  <c r="AF443" i="3" s="1"/>
  <c r="AC443" i="3"/>
  <c r="AE443" i="3" s="1"/>
  <c r="AB443" i="3"/>
  <c r="AD441" i="3"/>
  <c r="AF441" i="3" s="1"/>
  <c r="AC441" i="3"/>
  <c r="AE441" i="3" s="1"/>
  <c r="AB441" i="3"/>
  <c r="AD440" i="3"/>
  <c r="AF440" i="3" s="1"/>
  <c r="AC440" i="3"/>
  <c r="AE440" i="3" s="1"/>
  <c r="AB440" i="3"/>
  <c r="AD438" i="3"/>
  <c r="AF438" i="3" s="1"/>
  <c r="AC438" i="3"/>
  <c r="AE438" i="3" s="1"/>
  <c r="AB438" i="3"/>
  <c r="AD439" i="3"/>
  <c r="AF439" i="3" s="1"/>
  <c r="AC439" i="3"/>
  <c r="AE439" i="3" s="1"/>
  <c r="AB439" i="3"/>
  <c r="AD436" i="3"/>
  <c r="AF436" i="3" s="1"/>
  <c r="AC436" i="3"/>
  <c r="AE436" i="3" s="1"/>
  <c r="AB436" i="3"/>
  <c r="AD437" i="3"/>
  <c r="AF437" i="3" s="1"/>
  <c r="AC437" i="3"/>
  <c r="AE437" i="3" s="1"/>
  <c r="AB437" i="3"/>
  <c r="AD434" i="3"/>
  <c r="AF434" i="3" s="1"/>
  <c r="AC434" i="3"/>
  <c r="AE434" i="3" s="1"/>
  <c r="AB434" i="3"/>
  <c r="AD435" i="3"/>
  <c r="AF435" i="3" s="1"/>
  <c r="AC435" i="3"/>
  <c r="AE435" i="3" s="1"/>
  <c r="AB435" i="3"/>
  <c r="AD432" i="3"/>
  <c r="AF432" i="3" s="1"/>
  <c r="AC432" i="3"/>
  <c r="AE432" i="3" s="1"/>
  <c r="AB432" i="3"/>
  <c r="AD433" i="3"/>
  <c r="AF433" i="3" s="1"/>
  <c r="AC433" i="3"/>
  <c r="AE433" i="3" s="1"/>
  <c r="AB433" i="3"/>
  <c r="AD431" i="3"/>
  <c r="AF431" i="3" s="1"/>
  <c r="AC431" i="3"/>
  <c r="AE431" i="3" s="1"/>
  <c r="AB431" i="3"/>
  <c r="AD430" i="3"/>
  <c r="AF430" i="3" s="1"/>
  <c r="AC430" i="3"/>
  <c r="AE430" i="3" s="1"/>
  <c r="AB430" i="3"/>
  <c r="AD428" i="3"/>
  <c r="AF428" i="3" s="1"/>
  <c r="AC428" i="3"/>
  <c r="AE428" i="3" s="1"/>
  <c r="AB428" i="3"/>
  <c r="AD429" i="3"/>
  <c r="AF429" i="3" s="1"/>
  <c r="AC429" i="3"/>
  <c r="AE429" i="3" s="1"/>
  <c r="AB429" i="3"/>
  <c r="AD427" i="3"/>
  <c r="AF427" i="3" s="1"/>
  <c r="AC427" i="3"/>
  <c r="AE427" i="3" s="1"/>
  <c r="AB427" i="3"/>
  <c r="AD426" i="3"/>
  <c r="AF426" i="3" s="1"/>
  <c r="AC426" i="3"/>
  <c r="AE426" i="3" s="1"/>
  <c r="AB426" i="3"/>
  <c r="AD424" i="3"/>
  <c r="AF424" i="3" s="1"/>
  <c r="AC424" i="3"/>
  <c r="AE424" i="3" s="1"/>
  <c r="AB424" i="3"/>
  <c r="AD425" i="3"/>
  <c r="AF425" i="3" s="1"/>
  <c r="AC425" i="3"/>
  <c r="AE425" i="3" s="1"/>
  <c r="AB425" i="3"/>
  <c r="AD422" i="3"/>
  <c r="AF422" i="3" s="1"/>
  <c r="AC422" i="3"/>
  <c r="AE422" i="3" s="1"/>
  <c r="AB422" i="3"/>
  <c r="AD423" i="3"/>
  <c r="AF423" i="3" s="1"/>
  <c r="AC423" i="3"/>
  <c r="AE423" i="3" s="1"/>
  <c r="AB423" i="3"/>
  <c r="AD420" i="3"/>
  <c r="AF420" i="3" s="1"/>
  <c r="AC420" i="3"/>
  <c r="AE420" i="3" s="1"/>
  <c r="AB420" i="3"/>
  <c r="AD421" i="3"/>
  <c r="AF421" i="3" s="1"/>
  <c r="AC421" i="3"/>
  <c r="AE421" i="3" s="1"/>
  <c r="AB421" i="3"/>
  <c r="AD419" i="3"/>
  <c r="AF419" i="3" s="1"/>
  <c r="AC419" i="3"/>
  <c r="AE419" i="3" s="1"/>
  <c r="AB419" i="3"/>
  <c r="AD418" i="3"/>
  <c r="AF418" i="3" s="1"/>
  <c r="AC418" i="3"/>
  <c r="AE418" i="3" s="1"/>
  <c r="AB418" i="3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O941" i="3" a="1"/>
  <c r="S941" i="3" s="1"/>
  <c r="R943" i="3" a="1"/>
  <c r="O887" i="3" a="1"/>
  <c r="O871" i="3" a="1"/>
  <c r="R891" i="3" a="1"/>
  <c r="O882" i="3" a="1"/>
  <c r="O866" i="3" a="1"/>
  <c r="R880" i="3" a="1"/>
  <c r="O885" i="3" a="1"/>
  <c r="R895" i="3" a="1"/>
  <c r="R863" i="3" a="1"/>
  <c r="O859" i="3" a="1"/>
  <c r="O847" i="3" a="1"/>
  <c r="R818" i="3" a="1"/>
  <c r="O816" i="3" a="1"/>
  <c r="O856" i="3" a="1"/>
  <c r="R805" i="3" a="1"/>
  <c r="R770" i="3" a="1"/>
  <c r="O661" i="3" a="1"/>
  <c r="R653" i="3" a="1"/>
  <c r="R654" i="3" a="1"/>
  <c r="O776" i="3" a="1"/>
  <c r="R659" i="3" a="1"/>
  <c r="O653" i="3" a="1"/>
  <c r="O843" i="3" a="1"/>
  <c r="R861" i="3" a="1"/>
  <c r="O849" i="3" a="1"/>
  <c r="R826" i="3" a="1"/>
  <c r="O814" i="3" a="1"/>
  <c r="O831" i="3" a="1"/>
  <c r="R759" i="3" a="1"/>
  <c r="O751" i="3" a="1"/>
  <c r="O750" i="3" a="1"/>
  <c r="R656" i="3" a="1"/>
  <c r="O634" i="3" a="1"/>
  <c r="O655" i="3" a="1"/>
  <c r="R855" i="3" a="1"/>
  <c r="O839" i="3" a="1"/>
  <c r="O830" i="3" a="1"/>
  <c r="R831" i="3" a="1"/>
  <c r="O811" i="3" a="1"/>
  <c r="O828" i="3" a="1"/>
  <c r="O809" i="3" a="1"/>
  <c r="R776" i="3" a="1"/>
  <c r="O635" i="3" a="1"/>
  <c r="R658" i="3" a="1"/>
  <c r="R777" i="3" a="1"/>
  <c r="R661" i="3" a="1"/>
  <c r="O652" i="3" a="1"/>
  <c r="R774" i="3" a="1"/>
  <c r="O658" i="3" a="1"/>
  <c r="O650" i="3" a="1"/>
  <c r="O645" i="3" a="1"/>
  <c r="R859" i="3" a="1"/>
  <c r="O864" i="3" a="1"/>
  <c r="R857" i="3" a="1"/>
  <c r="R854" i="3" a="1"/>
  <c r="O837" i="3" a="1"/>
  <c r="R814" i="3" a="1"/>
  <c r="O853" i="3" a="1"/>
  <c r="R830" i="3" a="1"/>
  <c r="S830" i="3" s="1"/>
  <c r="R832" i="3" a="1"/>
  <c r="R851" i="3" a="1"/>
  <c r="O822" i="3" a="1"/>
  <c r="R817" i="3" a="1"/>
  <c r="R765" i="3" a="1"/>
  <c r="O758" i="3" a="1"/>
  <c r="R749" i="3" a="1"/>
  <c r="R764" i="3" a="1"/>
  <c r="O757" i="3" a="1"/>
  <c r="R748" i="3" a="1"/>
  <c r="O756" i="3" a="1"/>
  <c r="R747" i="3" a="1"/>
  <c r="O660" i="3" a="1"/>
  <c r="O855" i="3" a="1"/>
  <c r="R843" i="3" a="1"/>
  <c r="O848" i="3" a="1"/>
  <c r="O854" i="3" a="1"/>
  <c r="O826" i="3" a="1"/>
  <c r="O807" i="3" a="1"/>
  <c r="R804" i="3" a="1"/>
  <c r="O825" i="3" a="1"/>
  <c r="R816" i="3" a="1"/>
  <c r="O851" i="3" a="1"/>
  <c r="O818" i="3" a="1"/>
  <c r="R833" i="3" a="1"/>
  <c r="O806" i="3" a="1"/>
  <c r="O777" i="3" a="1"/>
  <c r="R769" i="3" a="1"/>
  <c r="O656" i="3" a="1"/>
  <c r="O774" i="3" a="1"/>
  <c r="R767" i="3" a="1"/>
  <c r="O659" i="3" a="1"/>
  <c r="R651" i="3" a="1"/>
  <c r="O775" i="3" a="1"/>
  <c r="R657" i="3" a="1"/>
  <c r="O649" i="3" a="1"/>
  <c r="O642" i="3" a="1"/>
  <c r="R646" i="3" a="1"/>
  <c r="R643" i="3" a="1"/>
  <c r="R636" i="3" a="1"/>
  <c r="R699" i="3" a="1"/>
  <c r="R803" i="3" a="1"/>
  <c r="O791" i="3" a="1"/>
  <c r="R698" i="3" a="1"/>
  <c r="R797" i="3" a="1"/>
  <c r="R779" i="3" a="1"/>
  <c r="R713" i="3" a="1"/>
  <c r="O697" i="3" a="1"/>
  <c r="O730" i="3" a="1"/>
  <c r="O795" i="3" a="1"/>
  <c r="O803" i="3" a="1"/>
  <c r="O719" i="3" a="1"/>
  <c r="R745" i="3" a="1"/>
  <c r="R725" i="3" a="1"/>
  <c r="O704" i="3" a="1"/>
  <c r="O674" i="3" a="1"/>
  <c r="O688" i="3" a="1"/>
  <c r="R711" i="3" a="1"/>
  <c r="O679" i="3" a="1"/>
  <c r="O672" i="3" a="1"/>
  <c r="R666" i="3" a="1"/>
  <c r="O632" i="3" a="1"/>
  <c r="R647" i="3" a="1"/>
  <c r="R640" i="3" a="1"/>
  <c r="R780" i="3" a="1"/>
  <c r="R737" i="3" a="1"/>
  <c r="R743" i="3" a="1"/>
  <c r="O797" i="3" a="1"/>
  <c r="O744" i="3" a="1"/>
  <c r="O703" i="3" a="1"/>
  <c r="O743" i="3" a="1"/>
  <c r="R710" i="3" a="1"/>
  <c r="O724" i="3" a="1"/>
  <c r="R681" i="3" a="1"/>
  <c r="R672" i="3" a="1"/>
  <c r="R689" i="3" a="1"/>
  <c r="O712" i="3" a="1"/>
  <c r="R674" i="3" a="1"/>
  <c r="O682" i="3" a="1"/>
  <c r="O631" i="3" a="1"/>
  <c r="R650" i="3" a="1"/>
  <c r="R645" i="3" a="1"/>
  <c r="O800" i="3" a="1"/>
  <c r="R697" i="3" a="1"/>
  <c r="O755" i="3" a="1"/>
  <c r="R721" i="3" a="1"/>
  <c r="R692" i="3" a="1"/>
  <c r="R800" i="3" a="1"/>
  <c r="O798" i="3" a="1"/>
  <c r="R778" i="3" a="1"/>
  <c r="O785" i="3" a="1"/>
  <c r="R690" i="3" a="1"/>
  <c r="O726" i="3" a="1"/>
  <c r="R738" i="3" a="1"/>
  <c r="O699" i="3" a="1"/>
  <c r="O663" i="3" a="1"/>
  <c r="O668" i="3" a="1"/>
  <c r="O698" i="3" a="1"/>
  <c r="R685" i="3" a="1"/>
  <c r="R677" i="3" a="1"/>
  <c r="R648" i="3" a="1"/>
  <c r="R644" i="3" a="1"/>
  <c r="R639" i="3" a="1"/>
  <c r="R703" i="3" a="1"/>
  <c r="R702" i="3" a="1"/>
  <c r="O799" i="3" a="1"/>
  <c r="R739" i="3" a="1"/>
  <c r="R735" i="3" a="1"/>
  <c r="O802" i="3" a="1"/>
  <c r="R694" i="3" a="1"/>
  <c r="R712" i="3" a="1"/>
  <c r="S712" i="3" s="1"/>
  <c r="R786" i="3" a="1"/>
  <c r="R709" i="3" a="1"/>
  <c r="R707" i="3" a="1"/>
  <c r="R720" i="3" a="1"/>
  <c r="O684" i="3" a="1"/>
  <c r="R695" i="3" a="1"/>
  <c r="O720" i="3" a="1"/>
  <c r="R687" i="3" a="1"/>
  <c r="O678" i="3" a="1"/>
  <c r="O717" i="3" a="1"/>
  <c r="R680" i="3" a="1"/>
  <c r="O662" i="3" a="1"/>
  <c r="O706" i="3" a="1"/>
  <c r="R641" i="3" a="1"/>
  <c r="R668" i="3" a="1"/>
  <c r="O633" i="3" a="1"/>
  <c r="R783" i="3" a="1"/>
  <c r="O789" i="3" a="1"/>
  <c r="R792" i="3" a="1"/>
  <c r="O778" i="3" a="1"/>
  <c r="R796" i="3" a="1"/>
  <c r="R741" i="3" a="1"/>
  <c r="R784" i="3" a="1"/>
  <c r="O794" i="3" a="1"/>
  <c r="R781" i="3" a="1"/>
  <c r="O780" i="3" a="1"/>
  <c r="R791" i="3" a="1"/>
  <c r="R790" i="3" a="1"/>
  <c r="R724" i="3" a="1"/>
  <c r="R722" i="3" a="1"/>
  <c r="R736" i="3" a="1"/>
  <c r="R678" i="3" a="1"/>
  <c r="O725" i="3" a="1"/>
  <c r="O716" i="3" a="1"/>
  <c r="O683" i="3" a="1"/>
  <c r="O740" i="3" a="1"/>
  <c r="O686" i="3" a="1"/>
  <c r="O731" i="3" a="1"/>
  <c r="O708" i="3" a="1"/>
  <c r="R740" i="3" a="1"/>
  <c r="O718" i="3" a="1"/>
  <c r="O671" i="3" a="1"/>
  <c r="R684" i="3" a="1"/>
  <c r="O838" i="3" a="1"/>
  <c r="R835" i="3" a="1"/>
  <c r="O640" i="3" a="1"/>
  <c r="O680" i="3" a="1"/>
  <c r="O676" i="3" a="1"/>
  <c r="O689" i="3" a="1"/>
  <c r="R686" i="3" a="1"/>
  <c r="R846" i="3" a="1"/>
  <c r="O845" i="3" a="1"/>
  <c r="R744" i="3" a="1"/>
  <c r="O842" i="3" a="1"/>
  <c r="O836" i="3" a="1"/>
  <c r="O670" i="3" a="1"/>
  <c r="O846" i="3" a="1"/>
  <c r="R840" i="3" a="1"/>
  <c r="R620" i="3" a="1"/>
  <c r="O619" i="3" a="1"/>
  <c r="O607" i="3" a="1"/>
  <c r="R621" i="3" a="1"/>
  <c r="O615" i="3" a="1"/>
  <c r="O624" i="3" a="1"/>
  <c r="O616" i="3" a="1"/>
  <c r="R604" i="3" a="1"/>
  <c r="O622" i="3" a="1"/>
  <c r="R606" i="3" a="1"/>
  <c r="O614" i="3" a="1"/>
  <c r="O609" i="3" a="1"/>
  <c r="O606" i="3" a="1"/>
  <c r="O612" i="3" a="1"/>
  <c r="O627" i="3" a="1"/>
  <c r="R629" i="3" a="1"/>
  <c r="R609" i="3" a="1"/>
  <c r="O610" i="3" a="1"/>
  <c r="O628" i="3" a="1"/>
  <c r="R612" i="3" a="1"/>
  <c r="R623" i="3" a="1"/>
  <c r="O626" i="3" a="1"/>
  <c r="O608" i="3" a="1"/>
  <c r="R618" i="3" a="1"/>
  <c r="O623" i="3" a="1"/>
  <c r="O604" i="3" a="1"/>
  <c r="R602" i="3" a="1"/>
  <c r="O600" i="3" a="1"/>
  <c r="R577" i="3" a="1"/>
  <c r="R592" i="3" a="1"/>
  <c r="R593" i="3" a="1"/>
  <c r="O586" i="3" a="1"/>
  <c r="R596" i="3" a="1"/>
  <c r="O581" i="3" a="1"/>
  <c r="R591" i="3" a="1"/>
  <c r="R589" i="3" a="1"/>
  <c r="R599" i="3" a="1"/>
  <c r="O585" i="3" a="1"/>
  <c r="R578" i="3" a="1"/>
  <c r="R579" i="3" a="1"/>
  <c r="R594" i="3" a="1"/>
  <c r="R586" i="3" a="1"/>
  <c r="R587" i="3" a="1"/>
  <c r="R601" i="3" a="1"/>
  <c r="O577" i="3" a="1"/>
  <c r="S577" i="3" s="1"/>
  <c r="O596" i="3" a="1"/>
  <c r="R581" i="3" a="1"/>
  <c r="O590" i="3" a="1"/>
  <c r="O588" i="3" a="1"/>
  <c r="O599" i="3" a="1"/>
  <c r="R584" i="3" a="1"/>
  <c r="R582" i="3" a="1"/>
  <c r="O579" i="3" a="1"/>
  <c r="O594" i="3" a="1"/>
  <c r="O595" i="3" a="1"/>
  <c r="O575" i="3" a="1"/>
  <c r="O73" i="3" a="1"/>
  <c r="S73" i="3" s="1"/>
  <c r="R61" i="3" a="1"/>
  <c r="O415" i="3" a="1"/>
  <c r="S415" i="3" s="1"/>
  <c r="R396" i="3" a="1"/>
  <c r="R382" i="3" a="1"/>
  <c r="O325" i="3" a="1"/>
  <c r="S325" i="3" s="1"/>
  <c r="R413" i="3" a="1"/>
  <c r="R389" i="3" a="1"/>
  <c r="R370" i="3" a="1"/>
  <c r="O300" i="3" a="1"/>
  <c r="S300" i="3" s="1"/>
  <c r="R403" i="3" a="1"/>
  <c r="O348" i="3" a="1"/>
  <c r="S348" i="3" s="1"/>
  <c r="R333" i="3" a="1"/>
  <c r="O384" i="3" a="1"/>
  <c r="S384" i="3" s="1"/>
  <c r="O369" i="3" a="1"/>
  <c r="S369" i="3" s="1"/>
  <c r="R352" i="3" a="1"/>
  <c r="O340" i="3" a="1"/>
  <c r="S340" i="3" s="1"/>
  <c r="O323" i="3" a="1"/>
  <c r="S323" i="3" s="1"/>
  <c r="R307" i="3" a="1"/>
  <c r="R401" i="3" a="1"/>
  <c r="O376" i="3" a="1"/>
  <c r="S376" i="3" s="1"/>
  <c r="O361" i="3" a="1"/>
  <c r="S361" i="3" s="1"/>
  <c r="R378" i="3" a="1"/>
  <c r="R344" i="3" a="1"/>
  <c r="R408" i="3" a="1"/>
  <c r="O388" i="3" a="1"/>
  <c r="S388" i="3" s="1"/>
  <c r="O374" i="3" a="1"/>
  <c r="S374" i="3" s="1"/>
  <c r="R359" i="3" a="1"/>
  <c r="O327" i="3" a="1"/>
  <c r="S327" i="3" s="1"/>
  <c r="O269" i="3" a="1"/>
  <c r="S269" i="3" s="1"/>
  <c r="R248" i="3" a="1"/>
  <c r="O272" i="3" a="1"/>
  <c r="S272" i="3" s="1"/>
  <c r="R218" i="3" a="1"/>
  <c r="R312" i="3" a="1"/>
  <c r="R287" i="3" a="1"/>
  <c r="R265" i="3" a="1"/>
  <c r="O235" i="3" a="1"/>
  <c r="S235" i="3" s="1"/>
  <c r="R283" i="3" a="1"/>
  <c r="O266" i="3" a="1"/>
  <c r="S266" i="3" s="1"/>
  <c r="O248" i="3" a="1"/>
  <c r="S248" i="3" s="1"/>
  <c r="O81" i="3" a="1"/>
  <c r="S81" i="3" s="1"/>
  <c r="R44" i="3" a="1"/>
  <c r="R416" i="3" a="1"/>
  <c r="R415" i="3" a="1"/>
  <c r="R410" i="3" a="1"/>
  <c r="O394" i="3" a="1"/>
  <c r="S394" i="3" s="1"/>
  <c r="R379" i="3" a="1"/>
  <c r="O359" i="3" a="1"/>
  <c r="S359" i="3" s="1"/>
  <c r="O322" i="3" a="1"/>
  <c r="S322" i="3" s="1"/>
  <c r="R303" i="3" a="1"/>
  <c r="O410" i="3" a="1"/>
  <c r="S410" i="3" s="1"/>
  <c r="O387" i="3" a="1"/>
  <c r="S387" i="3" s="1"/>
  <c r="R319" i="3" a="1"/>
  <c r="O382" i="3" a="1"/>
  <c r="S382" i="3" s="1"/>
  <c r="R367" i="3" a="1"/>
  <c r="R347" i="3" a="1"/>
  <c r="O331" i="3" a="1"/>
  <c r="S331" i="3" s="1"/>
  <c r="R317" i="3" a="1"/>
  <c r="R383" i="3" a="1"/>
  <c r="R338" i="3" a="1"/>
  <c r="R302" i="3" a="1"/>
  <c r="R374" i="3" a="1"/>
  <c r="R318" i="3" a="1"/>
  <c r="O407" i="3" a="1"/>
  <c r="S407" i="3" s="1"/>
  <c r="O386" i="3" a="1"/>
  <c r="S386" i="3" s="1"/>
  <c r="R372" i="3" a="1"/>
  <c r="O358" i="3" a="1"/>
  <c r="S358" i="3" s="1"/>
  <c r="O314" i="3" a="1"/>
  <c r="S314" i="3" s="1"/>
  <c r="O267" i="3" a="1"/>
  <c r="S267" i="3" s="1"/>
  <c r="O249" i="3" a="1"/>
  <c r="S249" i="3" s="1"/>
  <c r="R271" i="3" a="1"/>
  <c r="R232" i="3" a="1"/>
  <c r="O217" i="3" a="1"/>
  <c r="S217" i="3" s="1"/>
  <c r="O286" i="3" a="1"/>
  <c r="S286" i="3" s="1"/>
  <c r="O37" i="3" a="1"/>
  <c r="S37" i="3" s="1"/>
  <c r="R72" i="3" a="1"/>
  <c r="O56" i="3" a="1"/>
  <c r="S56" i="3" s="1"/>
  <c r="O413" i="3" a="1"/>
  <c r="S413" i="3" s="1"/>
  <c r="R392" i="3" a="1"/>
  <c r="O408" i="3" a="1"/>
  <c r="S408" i="3" s="1"/>
  <c r="O393" i="3" a="1"/>
  <c r="S393" i="3" s="1"/>
  <c r="R340" i="3" a="1"/>
  <c r="R321" i="3" a="1"/>
  <c r="O385" i="3" a="1"/>
  <c r="S385" i="3" s="1"/>
  <c r="O364" i="3" a="1"/>
  <c r="S364" i="3" s="1"/>
  <c r="R295" i="3" a="1"/>
  <c r="O398" i="3" a="1"/>
  <c r="S398" i="3" s="1"/>
  <c r="O379" i="3" a="1"/>
  <c r="S379" i="3" s="1"/>
  <c r="R363" i="3" a="1"/>
  <c r="O329" i="3" a="1"/>
  <c r="S329" i="3" s="1"/>
  <c r="O315" i="3" a="1"/>
  <c r="S315" i="3" s="1"/>
  <c r="R349" i="3" a="1"/>
  <c r="R334" i="3" a="1"/>
  <c r="O319" i="3" a="1"/>
  <c r="S319" i="3" s="1"/>
  <c r="R414" i="3" a="1"/>
  <c r="O391" i="3" a="1"/>
  <c r="S391" i="3" s="1"/>
  <c r="R353" i="3" a="1"/>
  <c r="R301" i="3" a="1"/>
  <c r="R356" i="3" a="1"/>
  <c r="O338" i="3" a="1"/>
  <c r="S338" i="3" s="1"/>
  <c r="O320" i="3" a="1"/>
  <c r="S320" i="3" s="1"/>
  <c r="O307" i="3" a="1"/>
  <c r="S307" i="3" s="1"/>
  <c r="O404" i="3" a="1"/>
  <c r="S404" i="3" s="1"/>
  <c r="R385" i="3" a="1"/>
  <c r="O373" i="3" a="1"/>
  <c r="S373" i="3" s="1"/>
  <c r="R306" i="3" a="1"/>
  <c r="O263" i="3" a="1"/>
  <c r="S263" i="3" s="1"/>
  <c r="R284" i="3" a="1"/>
  <c r="R266" i="3" a="1"/>
  <c r="O255" i="3" a="1"/>
  <c r="S255" i="3" s="1"/>
  <c r="R228" i="3" a="1"/>
  <c r="R214" i="3" a="1"/>
  <c r="O303" i="3" a="1"/>
  <c r="S303" i="3" s="1"/>
  <c r="R262" i="3" a="1"/>
  <c r="O42" i="3" a="1"/>
  <c r="S42" i="3" s="1"/>
  <c r="R36" i="3" a="1"/>
  <c r="R390" i="3" a="1"/>
  <c r="O372" i="3" a="1"/>
  <c r="S372" i="3" s="1"/>
  <c r="O356" i="3" a="1"/>
  <c r="S356" i="3" s="1"/>
  <c r="O339" i="3" a="1"/>
  <c r="S339" i="3" s="1"/>
  <c r="O316" i="3" a="1"/>
  <c r="S316" i="3" s="1"/>
  <c r="O362" i="3" a="1"/>
  <c r="S362" i="3" s="1"/>
  <c r="O345" i="3" a="1"/>
  <c r="S345" i="3" s="1"/>
  <c r="R328" i="3" a="1"/>
  <c r="O417" i="3" a="1"/>
  <c r="S417" i="3" s="1"/>
  <c r="O377" i="3" a="1"/>
  <c r="S377" i="3" s="1"/>
  <c r="R310" i="3" a="1"/>
  <c r="R412" i="3" a="1"/>
  <c r="R388" i="3" a="1"/>
  <c r="R314" i="3" a="1"/>
  <c r="O299" i="3" a="1"/>
  <c r="S299" i="3" s="1"/>
  <c r="R402" i="3" a="1"/>
  <c r="O354" i="3" a="1"/>
  <c r="S354" i="3" s="1"/>
  <c r="O334" i="3" a="1"/>
  <c r="S334" i="3" s="1"/>
  <c r="O302" i="3" a="1"/>
  <c r="S302" i="3" s="1"/>
  <c r="R371" i="3" a="1"/>
  <c r="O352" i="3" a="1"/>
  <c r="S352" i="3" s="1"/>
  <c r="O301" i="3" a="1"/>
  <c r="S301" i="3" s="1"/>
  <c r="R279" i="3" a="1"/>
  <c r="O244" i="3" a="1"/>
  <c r="S244" i="3" s="1"/>
  <c r="O282" i="3" a="1"/>
  <c r="S282" i="3" s="1"/>
  <c r="O251" i="3" a="1"/>
  <c r="S251" i="3" s="1"/>
  <c r="O229" i="3" a="1"/>
  <c r="S229" i="3" s="1"/>
  <c r="O215" i="3" a="1"/>
  <c r="S215" i="3" s="1"/>
  <c r="R193" i="3" a="1"/>
  <c r="R276" i="3" a="1"/>
  <c r="R259" i="3" a="1"/>
  <c r="R225" i="3" a="1"/>
  <c r="R211" i="3" a="1"/>
  <c r="R336" i="3" a="1"/>
  <c r="O279" i="3" a="1"/>
  <c r="S279" i="3" s="1"/>
  <c r="O228" i="3" a="1"/>
  <c r="S228" i="3" s="1"/>
  <c r="R316" i="3" a="1"/>
  <c r="O271" i="3" a="1"/>
  <c r="S271" i="3" s="1"/>
  <c r="O49" i="3" a="1"/>
  <c r="S49" i="3" s="1"/>
  <c r="R411" i="3" a="1"/>
  <c r="O402" i="3" a="1"/>
  <c r="S402" i="3" s="1"/>
  <c r="R387" i="3" a="1"/>
  <c r="O371" i="3" a="1"/>
  <c r="S371" i="3" s="1"/>
  <c r="R355" i="3" a="1"/>
  <c r="R315" i="3" a="1"/>
  <c r="R298" i="3" a="1"/>
  <c r="R343" i="3" a="1"/>
  <c r="O311" i="3" a="1"/>
  <c r="S311" i="3" s="1"/>
  <c r="R361" i="3" a="1"/>
  <c r="R395" i="3" a="1"/>
  <c r="R360" i="3" a="1"/>
  <c r="O313" i="3" a="1"/>
  <c r="S313" i="3" s="1"/>
  <c r="O411" i="3" a="1"/>
  <c r="S411" i="3" s="1"/>
  <c r="O389" i="3" a="1"/>
  <c r="S389" i="3" s="1"/>
  <c r="O347" i="3" a="1"/>
  <c r="S347" i="3" s="1"/>
  <c r="O310" i="3" a="1"/>
  <c r="S310" i="3" s="1"/>
  <c r="O295" i="3" a="1"/>
  <c r="S295" i="3" s="1"/>
  <c r="O368" i="3" a="1"/>
  <c r="S368" i="3" s="1"/>
  <c r="R332" i="3" a="1"/>
  <c r="R400" i="3" a="1"/>
  <c r="R275" i="3" a="1"/>
  <c r="R246" i="3" a="1"/>
  <c r="O192" i="3" a="1"/>
  <c r="S192" i="3" s="1"/>
  <c r="O275" i="3" a="1"/>
  <c r="S275" i="3" s="1"/>
  <c r="O258" i="3" a="1"/>
  <c r="S258" i="3" s="1"/>
  <c r="R221" i="3" a="1"/>
  <c r="O209" i="3" a="1"/>
  <c r="S209" i="3" s="1"/>
  <c r="O254" i="3" a="1"/>
  <c r="S254" i="3" s="1"/>
  <c r="R240" i="3" a="1"/>
  <c r="R305" i="3" a="1"/>
  <c r="O54" i="3" a="1"/>
  <c r="S54" i="3" s="1"/>
  <c r="R48" i="3" a="1"/>
  <c r="R407" i="3" a="1"/>
  <c r="O366" i="3" a="1"/>
  <c r="S366" i="3" s="1"/>
  <c r="O400" i="3" a="1"/>
  <c r="S400" i="3" s="1"/>
  <c r="R369" i="3" a="1"/>
  <c r="R350" i="3" a="1"/>
  <c r="R335" i="3" a="1"/>
  <c r="R376" i="3" a="1"/>
  <c r="R357" i="3" a="1"/>
  <c r="O342" i="3" a="1"/>
  <c r="S342" i="3" s="1"/>
  <c r="R326" i="3" a="1"/>
  <c r="R409" i="3" a="1"/>
  <c r="R391" i="3" a="1"/>
  <c r="O336" i="3" a="1"/>
  <c r="S336" i="3" s="1"/>
  <c r="O304" i="3" a="1"/>
  <c r="S304" i="3" s="1"/>
  <c r="O375" i="3" a="1"/>
  <c r="S375" i="3" s="1"/>
  <c r="O409" i="3" a="1"/>
  <c r="S409" i="3" s="1"/>
  <c r="R386" i="3" a="1"/>
  <c r="O367" i="3" a="1"/>
  <c r="S367" i="3" s="1"/>
  <c r="O328" i="3" a="1"/>
  <c r="S328" i="3" s="1"/>
  <c r="R308" i="3" a="1"/>
  <c r="R399" i="3" a="1"/>
  <c r="O383" i="3" a="1"/>
  <c r="S383" i="3" s="1"/>
  <c r="R366" i="3" a="1"/>
  <c r="R351" i="3" a="1"/>
  <c r="O333" i="3" a="1"/>
  <c r="S333" i="3" s="1"/>
  <c r="O317" i="3" a="1"/>
  <c r="S317" i="3" s="1"/>
  <c r="R297" i="3" a="1"/>
  <c r="O401" i="3" a="1"/>
  <c r="S401" i="3" s="1"/>
  <c r="R345" i="3" a="1"/>
  <c r="O256" i="3" a="1"/>
  <c r="S256" i="3" s="1"/>
  <c r="R299" i="3" a="1"/>
  <c r="R243" i="3" a="1"/>
  <c r="R191" i="3" a="1"/>
  <c r="R257" i="3" a="1"/>
  <c r="O220" i="3" a="1"/>
  <c r="S220" i="3" s="1"/>
  <c r="R206" i="3" a="1"/>
  <c r="R252" i="3" a="1"/>
  <c r="O241" i="3" a="1"/>
  <c r="S241" i="3" s="1"/>
  <c r="O226" i="3" a="1"/>
  <c r="S226" i="3" s="1"/>
  <c r="R300" i="3" a="1"/>
  <c r="O232" i="3" a="1"/>
  <c r="S232" i="3" s="1"/>
  <c r="O214" i="3" a="1"/>
  <c r="S214" i="3" s="1"/>
  <c r="R406" i="3" a="1"/>
  <c r="O406" i="3" a="1"/>
  <c r="S406" i="3" s="1"/>
  <c r="O378" i="3" a="1"/>
  <c r="S378" i="3" s="1"/>
  <c r="R362" i="3" a="1"/>
  <c r="R398" i="3" a="1"/>
  <c r="R384" i="3" a="1"/>
  <c r="O351" i="3" a="1"/>
  <c r="S351" i="3" s="1"/>
  <c r="R331" i="3" a="1"/>
  <c r="R309" i="3" a="1"/>
  <c r="R292" i="3" a="1"/>
  <c r="R323" i="3" a="1"/>
  <c r="O350" i="3" a="1"/>
  <c r="S350" i="3" s="1"/>
  <c r="R320" i="3" a="1"/>
  <c r="R373" i="3" a="1"/>
  <c r="R358" i="3" a="1"/>
  <c r="O343" i="3" a="1"/>
  <c r="S343" i="3" s="1"/>
  <c r="O326" i="3" a="1"/>
  <c r="S326" i="3" s="1"/>
  <c r="R404" i="3" a="1"/>
  <c r="R365" i="3" a="1"/>
  <c r="R341" i="3" a="1"/>
  <c r="R327" i="3" a="1"/>
  <c r="O397" i="3" a="1"/>
  <c r="S397" i="3" s="1"/>
  <c r="R380" i="3" a="1"/>
  <c r="R346" i="3" a="1"/>
  <c r="R330" i="3" a="1"/>
  <c r="R394" i="3" a="1"/>
  <c r="R339" i="3" a="1"/>
  <c r="R254" i="3" a="1"/>
  <c r="R294" i="3" a="1"/>
  <c r="O260" i="3" a="1"/>
  <c r="S260" i="3" s="1"/>
  <c r="O242" i="3" a="1"/>
  <c r="S242" i="3" s="1"/>
  <c r="R187" i="3" a="1"/>
  <c r="R325" i="3" a="1"/>
  <c r="R290" i="3" a="1"/>
  <c r="O236" i="3" a="1"/>
  <c r="S236" i="3" s="1"/>
  <c r="O207" i="3" a="1"/>
  <c r="S207" i="3" s="1"/>
  <c r="O253" i="3" a="1"/>
  <c r="S253" i="3" s="1"/>
  <c r="R239" i="3" a="1"/>
  <c r="O223" i="3" a="1"/>
  <c r="S223" i="3" s="1"/>
  <c r="O296" i="3" a="1"/>
  <c r="S296" i="3" s="1"/>
  <c r="O87" i="3" a="1"/>
  <c r="S87" i="3" s="1"/>
  <c r="O67" i="3" a="1"/>
  <c r="S67" i="3" s="1"/>
  <c r="R66" i="3" a="1"/>
  <c r="O414" i="3" a="1"/>
  <c r="S414" i="3" s="1"/>
  <c r="R405" i="3" a="1"/>
  <c r="O416" i="3" a="1"/>
  <c r="S416" i="3" s="1"/>
  <c r="R377" i="3" a="1"/>
  <c r="O399" i="3" a="1"/>
  <c r="S399" i="3" s="1"/>
  <c r="O306" i="3" a="1"/>
  <c r="S306" i="3" s="1"/>
  <c r="R417" i="3" a="1"/>
  <c r="O390" i="3" a="1"/>
  <c r="S390" i="3" s="1"/>
  <c r="R375" i="3" a="1"/>
  <c r="O337" i="3" a="1"/>
  <c r="S337" i="3" s="1"/>
  <c r="O305" i="3" a="1"/>
  <c r="S305" i="3" s="1"/>
  <c r="O405" i="3" a="1"/>
  <c r="S405" i="3" s="1"/>
  <c r="R368" i="3" a="1"/>
  <c r="O335" i="3" a="1"/>
  <c r="S335" i="3" s="1"/>
  <c r="O321" i="3" a="1"/>
  <c r="S321" i="3" s="1"/>
  <c r="O370" i="3" a="1"/>
  <c r="S370" i="3" s="1"/>
  <c r="O357" i="3" a="1"/>
  <c r="S357" i="3" s="1"/>
  <c r="R324" i="3" a="1"/>
  <c r="O309" i="3" a="1"/>
  <c r="S309" i="3" s="1"/>
  <c r="O403" i="3" a="1"/>
  <c r="S403" i="3" s="1"/>
  <c r="O363" i="3" a="1"/>
  <c r="S363" i="3" s="1"/>
  <c r="O395" i="3" a="1"/>
  <c r="S395" i="3" s="1"/>
  <c r="O381" i="3" a="1"/>
  <c r="S381" i="3" s="1"/>
  <c r="O412" i="3" a="1"/>
  <c r="S412" i="3" s="1"/>
  <c r="O360" i="3" a="1"/>
  <c r="S360" i="3" s="1"/>
  <c r="O291" i="3" a="1"/>
  <c r="S291" i="3" s="1"/>
  <c r="O332" i="3" a="1"/>
  <c r="S332" i="3" s="1"/>
  <c r="R273" i="3" a="1"/>
  <c r="O238" i="3" a="1"/>
  <c r="S238" i="3" s="1"/>
  <c r="R205" i="3" a="1"/>
  <c r="O318" i="3" a="1"/>
  <c r="S318" i="3" s="1"/>
  <c r="O289" i="3" a="1"/>
  <c r="S289" i="3" s="1"/>
  <c r="O231" i="3" a="1"/>
  <c r="S231" i="3" s="1"/>
  <c r="R304" i="3" a="1"/>
  <c r="R216" i="3" a="1"/>
  <c r="R337" i="3" a="1"/>
  <c r="R256" i="3" a="1"/>
  <c r="O218" i="3" a="1"/>
  <c r="S218" i="3" s="1"/>
  <c r="O290" i="3" a="1"/>
  <c r="S290" i="3" s="1"/>
  <c r="O257" i="3" a="1"/>
  <c r="S257" i="3" s="1"/>
  <c r="R222" i="3" a="1"/>
  <c r="O206" i="3" a="1"/>
  <c r="S206" i="3" s="1"/>
  <c r="R322" i="3" a="1"/>
  <c r="R291" i="3" a="1"/>
  <c r="R238" i="3" a="1"/>
  <c r="O204" i="3" a="1"/>
  <c r="S204" i="3" s="1"/>
  <c r="O346" i="3" a="1"/>
  <c r="S346" i="3" s="1"/>
  <c r="R289" i="3" a="1"/>
  <c r="R200" i="3" a="1"/>
  <c r="R177" i="3" a="1"/>
  <c r="O137" i="3" a="1"/>
  <c r="S137" i="3" s="1"/>
  <c r="R121" i="3" a="1"/>
  <c r="R105" i="3" a="1"/>
  <c r="O219" i="3" a="1"/>
  <c r="S219" i="3" s="1"/>
  <c r="R145" i="3" a="1"/>
  <c r="O122" i="3" a="1"/>
  <c r="S122" i="3" s="1"/>
  <c r="R55" i="3" a="1"/>
  <c r="R173" i="3" a="1"/>
  <c r="O141" i="3" a="1"/>
  <c r="S141" i="3" s="1"/>
  <c r="R86" i="3" a="1"/>
  <c r="R175" i="3" a="1"/>
  <c r="O161" i="3" a="1"/>
  <c r="S161" i="3" s="1"/>
  <c r="O99" i="3" a="1"/>
  <c r="S99" i="3" s="1"/>
  <c r="R63" i="3" a="1"/>
  <c r="R45" i="3" a="1"/>
  <c r="R153" i="3" a="1"/>
  <c r="R138" i="3" a="1"/>
  <c r="R118" i="3" a="1"/>
  <c r="R102" i="3" a="1"/>
  <c r="R85" i="3" a="1"/>
  <c r="O39" i="3" a="1"/>
  <c r="S39" i="3" s="1"/>
  <c r="O182" i="3" a="1"/>
  <c r="S182" i="3" s="1"/>
  <c r="O294" i="3" a="1"/>
  <c r="S294" i="3" s="1"/>
  <c r="R250" i="3" a="1"/>
  <c r="R213" i="3" a="1"/>
  <c r="R274" i="3" a="1"/>
  <c r="R233" i="3" a="1"/>
  <c r="R195" i="3" a="1"/>
  <c r="O330" i="3" a="1"/>
  <c r="S330" i="3" s="1"/>
  <c r="O287" i="3" a="1"/>
  <c r="S287" i="3" s="1"/>
  <c r="R237" i="3" a="1"/>
  <c r="R219" i="3" a="1"/>
  <c r="R272" i="3" a="1"/>
  <c r="R255" i="3" a="1"/>
  <c r="O239" i="3" a="1"/>
  <c r="S239" i="3" s="1"/>
  <c r="R217" i="3" a="1"/>
  <c r="O288" i="3" a="1"/>
  <c r="S288" i="3" s="1"/>
  <c r="O274" i="3" a="1"/>
  <c r="S274" i="3" s="1"/>
  <c r="R196" i="3" a="1"/>
  <c r="O176" i="3" a="1"/>
  <c r="S176" i="3" s="1"/>
  <c r="O157" i="3" a="1"/>
  <c r="S157" i="3" s="1"/>
  <c r="O133" i="3" a="1"/>
  <c r="S133" i="3" s="1"/>
  <c r="R101" i="3" a="1"/>
  <c r="R140" i="3" a="1"/>
  <c r="O120" i="3" a="1"/>
  <c r="S120" i="3" s="1"/>
  <c r="R34" i="3" a="1"/>
  <c r="O201" i="3" a="1"/>
  <c r="S201" i="3" s="1"/>
  <c r="O156" i="3" a="1"/>
  <c r="S156" i="3" s="1"/>
  <c r="R139" i="3" a="1"/>
  <c r="R69" i="3" a="1"/>
  <c r="O41" i="3" a="1"/>
  <c r="S41" i="3" s="1"/>
  <c r="O194" i="3" a="1"/>
  <c r="S194" i="3" s="1"/>
  <c r="O174" i="3" a="1"/>
  <c r="S174" i="3" s="1"/>
  <c r="R159" i="3" a="1"/>
  <c r="R128" i="3" a="1"/>
  <c r="R96" i="3" a="1"/>
  <c r="O61" i="3" a="1"/>
  <c r="S61" i="3" s="1"/>
  <c r="O44" i="3" a="1"/>
  <c r="S44" i="3" s="1"/>
  <c r="R223" i="3" a="1"/>
  <c r="R184" i="3" a="1"/>
  <c r="R149" i="3" a="1"/>
  <c r="O82" i="3" a="1"/>
  <c r="S82" i="3" s="1"/>
  <c r="R68" i="3" a="1"/>
  <c r="R37" i="3" a="1"/>
  <c r="O180" i="3" a="1"/>
  <c r="S180" i="3" s="1"/>
  <c r="R142" i="3" a="1"/>
  <c r="R122" i="3" a="1"/>
  <c r="O292" i="3" a="1"/>
  <c r="S292" i="3" s="1"/>
  <c r="R247" i="3" a="1"/>
  <c r="O212" i="3" a="1"/>
  <c r="S212" i="3" s="1"/>
  <c r="O324" i="3" a="1"/>
  <c r="S324" i="3" s="1"/>
  <c r="O273" i="3" a="1"/>
  <c r="S273" i="3" s="1"/>
  <c r="R230" i="3" a="1"/>
  <c r="R208" i="3" a="1"/>
  <c r="O193" i="3" a="1"/>
  <c r="S193" i="3" s="1"/>
  <c r="O234" i="3" a="1"/>
  <c r="S234" i="3" s="1"/>
  <c r="R201" i="3" a="1"/>
  <c r="R186" i="3" a="1"/>
  <c r="O308" i="3" a="1"/>
  <c r="S308" i="3" s="1"/>
  <c r="R251" i="3" a="1"/>
  <c r="O216" i="3" a="1"/>
  <c r="S216" i="3" s="1"/>
  <c r="O203" i="3" a="1"/>
  <c r="S203" i="3" s="1"/>
  <c r="R329" i="3" a="1"/>
  <c r="R286" i="3" a="1"/>
  <c r="O270" i="3" a="1"/>
  <c r="S270" i="3" s="1"/>
  <c r="R174" i="3" a="1"/>
  <c r="R150" i="3" a="1"/>
  <c r="O117" i="3" a="1"/>
  <c r="S117" i="3" s="1"/>
  <c r="O100" i="3" a="1"/>
  <c r="S100" i="3" s="1"/>
  <c r="R79" i="3" a="1"/>
  <c r="R207" i="3" a="1"/>
  <c r="O170" i="3" a="1"/>
  <c r="S170" i="3" s="1"/>
  <c r="O152" i="3" a="1"/>
  <c r="S152" i="3" s="1"/>
  <c r="O70" i="3" a="1"/>
  <c r="S70" i="3" s="1"/>
  <c r="R194" i="3" a="1"/>
  <c r="R155" i="3" a="1"/>
  <c r="R119" i="3" a="1"/>
  <c r="R98" i="3" a="1"/>
  <c r="O83" i="3" a="1"/>
  <c r="S83" i="3" s="1"/>
  <c r="O66" i="3" a="1"/>
  <c r="S66" i="3" s="1"/>
  <c r="R53" i="3" a="1"/>
  <c r="R39" i="3" a="1"/>
  <c r="R171" i="3" a="1"/>
  <c r="O154" i="3" a="1"/>
  <c r="S154" i="3" s="1"/>
  <c r="O127" i="3" a="1"/>
  <c r="S127" i="3" s="1"/>
  <c r="O111" i="3" a="1"/>
  <c r="S111" i="3" s="1"/>
  <c r="O79" i="3" a="1"/>
  <c r="S79" i="3" s="1"/>
  <c r="R59" i="3" a="1"/>
  <c r="R42" i="3" a="1"/>
  <c r="R81" i="3" a="1"/>
  <c r="O264" i="3" a="1"/>
  <c r="S264" i="3" s="1"/>
  <c r="R245" i="3" a="1"/>
  <c r="R270" i="3" a="1"/>
  <c r="R227" i="3" a="1"/>
  <c r="R204" i="3" a="1"/>
  <c r="R190" i="3" a="1"/>
  <c r="R280" i="3" a="1"/>
  <c r="R267" i="3" a="1"/>
  <c r="R249" i="3" a="1"/>
  <c r="R197" i="3" a="1"/>
  <c r="O185" i="3" a="1"/>
  <c r="S185" i="3" s="1"/>
  <c r="O250" i="3" a="1"/>
  <c r="S250" i="3" s="1"/>
  <c r="R215" i="3" a="1"/>
  <c r="O199" i="3" a="1"/>
  <c r="R282" i="3" a="1"/>
  <c r="R264" i="3" a="1"/>
  <c r="R168" i="3" a="1"/>
  <c r="O146" i="3" a="1"/>
  <c r="S146" i="3" s="1"/>
  <c r="R114" i="3" a="1"/>
  <c r="R99" i="3" a="1"/>
  <c r="R76" i="3" a="1"/>
  <c r="O103" i="3" a="1"/>
  <c r="S103" i="3" s="1"/>
  <c r="O84" i="3" a="1"/>
  <c r="S84" i="3" s="1"/>
  <c r="O48" i="3" a="1"/>
  <c r="S48" i="3" s="1"/>
  <c r="R236" i="3" a="1"/>
  <c r="O190" i="3" a="1"/>
  <c r="S190" i="3" s="1"/>
  <c r="R151" i="3" a="1"/>
  <c r="O116" i="3" a="1"/>
  <c r="S116" i="3" s="1"/>
  <c r="R80" i="3" a="1"/>
  <c r="R65" i="3" a="1"/>
  <c r="O52" i="3" a="1"/>
  <c r="S52" i="3" s="1"/>
  <c r="O36" i="3" a="1"/>
  <c r="S36" i="3" s="1"/>
  <c r="O168" i="3" a="1"/>
  <c r="S168" i="3" s="1"/>
  <c r="O136" i="3" a="1"/>
  <c r="S136" i="3" s="1"/>
  <c r="O124" i="3" a="1"/>
  <c r="S124" i="3" s="1"/>
  <c r="R109" i="3" a="1"/>
  <c r="O76" i="3" a="1"/>
  <c r="S76" i="3" s="1"/>
  <c r="R57" i="3" a="1"/>
  <c r="O210" i="3" a="1"/>
  <c r="O162" i="3" a="1"/>
  <c r="S162" i="3" s="1"/>
  <c r="R95" i="3" a="1"/>
  <c r="R67" i="3" a="1"/>
  <c r="O281" i="3" a="1"/>
  <c r="S281" i="3" s="1"/>
  <c r="R234" i="3" a="1"/>
  <c r="O200" i="3" a="1"/>
  <c r="S200" i="3" s="1"/>
  <c r="R288" i="3" a="1"/>
  <c r="O246" i="3" a="1"/>
  <c r="S246" i="3" s="1"/>
  <c r="O205" i="3" a="1"/>
  <c r="S205" i="3" s="1"/>
  <c r="O191" i="3" a="1"/>
  <c r="S191" i="3" s="1"/>
  <c r="R311" i="3" a="1"/>
  <c r="R277" i="3" a="1"/>
  <c r="O265" i="3" a="1"/>
  <c r="S265" i="3" s="1"/>
  <c r="O196" i="3" a="1"/>
  <c r="R183" i="3" a="1"/>
  <c r="O285" i="3" a="1"/>
  <c r="S285" i="3" s="1"/>
  <c r="O247" i="3" a="1"/>
  <c r="S247" i="3" s="1"/>
  <c r="R210" i="3" a="1"/>
  <c r="R260" i="3" a="1"/>
  <c r="O186" i="3" a="1"/>
  <c r="S186" i="3" s="1"/>
  <c r="O169" i="3" a="1"/>
  <c r="S169" i="3" s="1"/>
  <c r="O129" i="3" a="1"/>
  <c r="S129" i="3" s="1"/>
  <c r="R111" i="3" a="1"/>
  <c r="O97" i="3" a="1"/>
  <c r="S97" i="3" s="1"/>
  <c r="O75" i="3" a="1"/>
  <c r="S75" i="3" s="1"/>
  <c r="R162" i="3" a="1"/>
  <c r="R82" i="3" a="1"/>
  <c r="O183" i="3" a="1"/>
  <c r="S183" i="3" s="1"/>
  <c r="O150" i="3" a="1"/>
  <c r="S150" i="3" s="1"/>
  <c r="O131" i="3" a="1"/>
  <c r="S131" i="3" s="1"/>
  <c r="R115" i="3" a="1"/>
  <c r="O94" i="3" a="1"/>
  <c r="S94" i="3" s="1"/>
  <c r="R77" i="3" a="1"/>
  <c r="R47" i="3" a="1"/>
  <c r="R166" i="3" a="1"/>
  <c r="R135" i="3" a="1"/>
  <c r="R123" i="3" a="1"/>
  <c r="O106" i="3" a="1"/>
  <c r="S106" i="3" s="1"/>
  <c r="O89" i="3" a="1"/>
  <c r="S89" i="3" s="1"/>
  <c r="R71" i="3" a="1"/>
  <c r="O55" i="3" a="1"/>
  <c r="S55" i="3" s="1"/>
  <c r="R112" i="3" a="1"/>
  <c r="O93" i="3" a="1"/>
  <c r="S93" i="3" s="1"/>
  <c r="R49" i="3" a="1"/>
  <c r="R278" i="3" a="1"/>
  <c r="R199" i="3" a="1"/>
  <c r="R285" i="3" a="1"/>
  <c r="O243" i="3" a="1"/>
  <c r="S243" i="3" s="1"/>
  <c r="O298" i="3" a="1"/>
  <c r="S298" i="3" s="1"/>
  <c r="O276" i="3" a="1"/>
  <c r="S276" i="3" s="1"/>
  <c r="R263" i="3" a="1"/>
  <c r="O213" i="3" a="1"/>
  <c r="O341" i="3" a="1"/>
  <c r="S341" i="3" s="1"/>
  <c r="R244" i="3" a="1"/>
  <c r="R229" i="3" a="1"/>
  <c r="R192" i="3" a="1"/>
  <c r="O261" i="3" a="1"/>
  <c r="S261" i="3" s="1"/>
  <c r="R167" i="3" a="1"/>
  <c r="R127" i="3" a="1"/>
  <c r="O108" i="3" a="1"/>
  <c r="S108" i="3" s="1"/>
  <c r="R94" i="3" a="1"/>
  <c r="R188" i="3" a="1"/>
  <c r="O163" i="3" a="1"/>
  <c r="S163" i="3" s="1"/>
  <c r="R130" i="3" a="1"/>
  <c r="O43" i="3" a="1"/>
  <c r="S43" i="3" s="1"/>
  <c r="O224" i="3" a="1"/>
  <c r="S224" i="3" s="1"/>
  <c r="R148" i="3" a="1"/>
  <c r="R110" i="3" a="1"/>
  <c r="O230" i="3" a="1"/>
  <c r="S230" i="3" s="1"/>
  <c r="R182" i="3" a="1"/>
  <c r="O167" i="3" a="1"/>
  <c r="S167" i="3" s="1"/>
  <c r="O134" i="3" a="1"/>
  <c r="S134" i="3" s="1"/>
  <c r="O105" i="3" a="1"/>
  <c r="S105" i="3" s="1"/>
  <c r="R198" i="3" a="1"/>
  <c r="O353" i="3" a="1"/>
  <c r="S353" i="3" s="1"/>
  <c r="R268" i="3" a="1"/>
  <c r="O198" i="3" a="1"/>
  <c r="S198" i="3" s="1"/>
  <c r="O284" i="3" a="1"/>
  <c r="S284" i="3" s="1"/>
  <c r="R261" i="3" a="1"/>
  <c r="R293" i="3" a="1"/>
  <c r="O262" i="3" a="1"/>
  <c r="S262" i="3" s="1"/>
  <c r="R224" i="3" a="1"/>
  <c r="O283" i="3" a="1"/>
  <c r="S283" i="3" s="1"/>
  <c r="O245" i="3" a="1"/>
  <c r="S245" i="3" s="1"/>
  <c r="O227" i="3" a="1"/>
  <c r="S227" i="3" s="1"/>
  <c r="R189" i="3" a="1"/>
  <c r="R258" i="3" a="1"/>
  <c r="O164" i="3" a="1"/>
  <c r="S164" i="3" s="1"/>
  <c r="O126" i="3" a="1"/>
  <c r="S126" i="3" s="1"/>
  <c r="R106" i="3" a="1"/>
  <c r="R93" i="3" a="1"/>
  <c r="R231" i="3" a="1"/>
  <c r="R185" i="3" a="1"/>
  <c r="R161" i="3" a="1"/>
  <c r="O113" i="3" a="1"/>
  <c r="S113" i="3" s="1"/>
  <c r="O62" i="3" a="1"/>
  <c r="S62" i="3" s="1"/>
  <c r="R40" i="3" a="1"/>
  <c r="R144" i="3" a="1"/>
  <c r="R125" i="3" a="1"/>
  <c r="R90" i="3" a="1"/>
  <c r="R74" i="3" a="1"/>
  <c r="R179" i="3" a="1"/>
  <c r="R165" i="3" a="1"/>
  <c r="O147" i="3" a="1"/>
  <c r="S147" i="3" s="1"/>
  <c r="R132" i="3" a="1"/>
  <c r="O35" i="3" a="1"/>
  <c r="S35" i="3" s="1"/>
  <c r="O195" i="3" a="1"/>
  <c r="S195" i="3" s="1"/>
  <c r="R87" i="3" a="1"/>
  <c r="O40" i="3" a="1"/>
  <c r="S40" i="3" s="1"/>
  <c r="R164" i="3" a="1"/>
  <c r="O151" i="3" a="1"/>
  <c r="S151" i="3" s="1"/>
  <c r="O130" i="3" a="1"/>
  <c r="S130" i="3" s="1"/>
  <c r="O110" i="3" a="1"/>
  <c r="S110" i="3" s="1"/>
  <c r="R97" i="3" a="1"/>
  <c r="R78" i="3" a="1"/>
  <c r="O63" i="3" a="1"/>
  <c r="S63" i="3" s="1"/>
  <c r="O344" i="3" a="1"/>
  <c r="S344" i="3" s="1"/>
  <c r="R342" i="3" a="1"/>
  <c r="O259" i="3" a="1"/>
  <c r="S259" i="3" s="1"/>
  <c r="O225" i="3" a="1"/>
  <c r="S225" i="3" s="1"/>
  <c r="O211" i="3" a="1"/>
  <c r="S211" i="3" s="1"/>
  <c r="O293" i="3" a="1"/>
  <c r="S293" i="3" s="1"/>
  <c r="O278" i="3" a="1"/>
  <c r="S278" i="3" s="1"/>
  <c r="R242" i="3" a="1"/>
  <c r="O188" i="3" a="1"/>
  <c r="S188" i="3" s="1"/>
  <c r="O277" i="3" a="1"/>
  <c r="S277" i="3" s="1"/>
  <c r="R226" i="3" a="1"/>
  <c r="O138" i="3" a="1"/>
  <c r="S138" i="3" s="1"/>
  <c r="R124" i="3" a="1"/>
  <c r="O107" i="3" a="1"/>
  <c r="S107" i="3" s="1"/>
  <c r="O178" i="3" a="1"/>
  <c r="S178" i="3" s="1"/>
  <c r="O158" i="3" a="1"/>
  <c r="S158" i="3" s="1"/>
  <c r="O92" i="3" a="1"/>
  <c r="S92" i="3" s="1"/>
  <c r="O60" i="3" a="1"/>
  <c r="S60" i="3" s="1"/>
  <c r="R212" i="3" a="1"/>
  <c r="O143" i="3" a="1"/>
  <c r="S143" i="3" s="1"/>
  <c r="R104" i="3" a="1"/>
  <c r="O88" i="3" a="1"/>
  <c r="S88" i="3" s="1"/>
  <c r="O72" i="3" a="1"/>
  <c r="S72" i="3" s="1"/>
  <c r="O177" i="3" a="1"/>
  <c r="S177" i="3" s="1"/>
  <c r="R160" i="3" a="1"/>
  <c r="O114" i="3" a="1"/>
  <c r="S114" i="3" s="1"/>
  <c r="O101" i="3" a="1"/>
  <c r="S101" i="3" s="1"/>
  <c r="O64" i="3" a="1"/>
  <c r="S64" i="3" s="1"/>
  <c r="O237" i="3" a="1"/>
  <c r="S237" i="3" s="1"/>
  <c r="O140" i="3" a="1"/>
  <c r="S140" i="3" s="1"/>
  <c r="O121" i="3" a="1"/>
  <c r="S121" i="3" s="1"/>
  <c r="O86" i="3" a="1"/>
  <c r="S86" i="3" s="1"/>
  <c r="O58" i="3" a="1"/>
  <c r="S58" i="3" s="1"/>
  <c r="R176" i="3" a="1"/>
  <c r="R152" i="3" a="1"/>
  <c r="O125" i="3" a="1"/>
  <c r="S125" i="3" s="1"/>
  <c r="O104" i="3" a="1"/>
  <c r="S104" i="3" s="1"/>
  <c r="O65" i="3" a="1"/>
  <c r="S65" i="3" s="1"/>
  <c r="O222" i="3" a="1"/>
  <c r="S222" i="3" s="1"/>
  <c r="R163" i="3" a="1"/>
  <c r="O144" i="3" a="1"/>
  <c r="S144" i="3" s="1"/>
  <c r="R83" i="3" a="1"/>
  <c r="O233" i="3" a="1"/>
  <c r="S233" i="3" s="1"/>
  <c r="R143" i="3" a="1"/>
  <c r="O68" i="3" a="1"/>
  <c r="S68" i="3" s="1"/>
  <c r="R89" i="3" a="1"/>
  <c r="O91" i="3" a="1"/>
  <c r="S91" i="3" s="1"/>
  <c r="R58" i="3" a="1"/>
  <c r="R51" i="3" a="1"/>
  <c r="R172" i="3" a="1"/>
  <c r="O148" i="3" a="1"/>
  <c r="S148" i="3" s="1"/>
  <c r="O179" i="3" a="1"/>
  <c r="S179" i="3" s="1"/>
  <c r="O160" i="3" a="1"/>
  <c r="S160" i="3" s="1"/>
  <c r="R126" i="3" a="1"/>
  <c r="R100" i="3" a="1"/>
  <c r="R156" i="3" a="1"/>
  <c r="O142" i="3" a="1"/>
  <c r="S142" i="3" s="1"/>
  <c r="O112" i="3" a="1"/>
  <c r="S112" i="3" s="1"/>
  <c r="R92" i="3" a="1"/>
  <c r="O173" i="3" a="1"/>
  <c r="S173" i="3" s="1"/>
  <c r="R146" i="3" a="1"/>
  <c r="O119" i="3" a="1"/>
  <c r="S119" i="3" s="1"/>
  <c r="O80" i="3" a="1"/>
  <c r="S80" i="3" s="1"/>
  <c r="R43" i="3" a="1"/>
  <c r="O175" i="3" a="1"/>
  <c r="S175" i="3" s="1"/>
  <c r="R158" i="3" a="1"/>
  <c r="O123" i="3" a="1"/>
  <c r="S123" i="3" s="1"/>
  <c r="O98" i="3" a="1"/>
  <c r="S98" i="3" s="1"/>
  <c r="R62" i="3" a="1"/>
  <c r="O45" i="3" a="1"/>
  <c r="S45" i="3" s="1"/>
  <c r="R141" i="3" a="1"/>
  <c r="R41" i="3" a="1"/>
  <c r="O46" i="3" a="1"/>
  <c r="S46" i="3" s="1"/>
  <c r="O145" i="3" a="1"/>
  <c r="S145" i="3" s="1"/>
  <c r="O139" i="3" a="1"/>
  <c r="S139" i="3" s="1"/>
  <c r="R117" i="3" a="1"/>
  <c r="O77" i="3" a="1"/>
  <c r="S77" i="3" s="1"/>
  <c r="O197" i="3" a="1"/>
  <c r="S197" i="3" s="1"/>
  <c r="O96" i="3" a="1"/>
  <c r="S96" i="3" s="1"/>
  <c r="R60" i="3" a="1"/>
  <c r="O208" i="3" a="1"/>
  <c r="O172" i="3" a="1"/>
  <c r="S172" i="3" s="1"/>
  <c r="R136" i="3" a="1"/>
  <c r="R120" i="3" a="1"/>
  <c r="R235" i="3" a="1"/>
  <c r="R113" i="3" a="1"/>
  <c r="R75" i="3" a="1"/>
  <c r="R54" i="3" a="1"/>
  <c r="R38" i="3" a="1"/>
  <c r="O95" i="3" a="1"/>
  <c r="S95" i="3" s="1"/>
  <c r="O74" i="3" a="1"/>
  <c r="S74" i="3" s="1"/>
  <c r="O59" i="3" a="1"/>
  <c r="S59" i="3" s="1"/>
  <c r="O153" i="3" a="1"/>
  <c r="S153" i="3" s="1"/>
  <c r="O118" i="3" a="1"/>
  <c r="S118" i="3" s="1"/>
  <c r="R209" i="3" a="1"/>
  <c r="R133" i="3" a="1"/>
  <c r="R108" i="3" a="1"/>
  <c r="R73" i="3" a="1"/>
  <c r="O53" i="3" a="1"/>
  <c r="S53" i="3" s="1"/>
  <c r="O34" i="3" a="1"/>
  <c r="S34" i="3" s="1"/>
  <c r="R169" i="3" a="1"/>
  <c r="O115" i="3" a="1"/>
  <c r="S115" i="3" s="1"/>
  <c r="R56" i="3" a="1"/>
  <c r="O189" i="3" a="1"/>
  <c r="S189" i="3" s="1"/>
  <c r="R116" i="3" a="1"/>
  <c r="R64" i="3" a="1"/>
  <c r="R70" i="3" a="1"/>
  <c r="R202" i="3" a="1"/>
  <c r="O159" i="3" a="1"/>
  <c r="S159" i="3" s="1"/>
  <c r="O71" i="3" a="1"/>
  <c r="S71" i="3" s="1"/>
  <c r="O184" i="3" a="1"/>
  <c r="O166" i="3" a="1"/>
  <c r="S166" i="3" s="1"/>
  <c r="R137" i="3" a="1"/>
  <c r="R88" i="3" a="1"/>
  <c r="O57" i="3" a="1"/>
  <c r="S57" i="3" s="1"/>
  <c r="R181" i="3" a="1"/>
  <c r="O149" i="3" a="1"/>
  <c r="S149" i="3" s="1"/>
  <c r="R131" i="3" a="1"/>
  <c r="R52" i="3" a="1"/>
  <c r="O187" i="3" a="1"/>
  <c r="S187" i="3" s="1"/>
  <c r="R157" i="3" a="1"/>
  <c r="R107" i="3" a="1"/>
  <c r="O69" i="3" a="1"/>
  <c r="S69" i="3" s="1"/>
  <c r="O50" i="3" a="1"/>
  <c r="S50" i="3" s="1"/>
  <c r="O165" i="3" a="1"/>
  <c r="S165" i="3" s="1"/>
  <c r="O132" i="3" a="1"/>
  <c r="S132" i="3" s="1"/>
  <c r="O109" i="3" a="1"/>
  <c r="S109" i="3" s="1"/>
  <c r="R178" i="3" a="1"/>
  <c r="R147" i="3" a="1"/>
  <c r="O78" i="3" a="1"/>
  <c r="S78" i="3" s="1"/>
  <c r="R35" i="3" a="1"/>
  <c r="O38" i="3" a="1"/>
  <c r="S38" i="3" s="1"/>
  <c r="R513" i="3" a="1"/>
  <c r="O2" i="3" a="1"/>
  <c r="S2" i="3" s="1"/>
  <c r="O22" i="3" a="1"/>
  <c r="S22" i="3" s="1"/>
  <c r="O128" i="3" a="1"/>
  <c r="S128" i="3" s="1"/>
  <c r="R552" i="3" a="1"/>
  <c r="O427" i="3" a="1"/>
  <c r="S427" i="3" s="1"/>
  <c r="O490" i="3" a="1"/>
  <c r="O563" i="3" a="1"/>
  <c r="S563" i="3" s="1"/>
  <c r="R466" i="3" a="1"/>
  <c r="O8" i="3" a="1"/>
  <c r="S8" i="3" s="1"/>
  <c r="O508" i="3" a="1"/>
  <c r="R568" i="3" a="1"/>
  <c r="R21" i="3" a="1"/>
  <c r="R571" i="3" a="1"/>
  <c r="R566" i="3" a="1"/>
  <c r="O435" i="3" a="1"/>
  <c r="S435" i="3" s="1"/>
  <c r="O498" i="3" a="1"/>
  <c r="O562" i="3" a="1"/>
  <c r="R474" i="3" a="1"/>
  <c r="R20" i="3" a="1"/>
  <c r="O474" i="3" a="1"/>
  <c r="S474" i="3" s="1"/>
  <c r="O539" i="3" a="1"/>
  <c r="R449" i="3" a="1"/>
  <c r="R553" i="3" a="1"/>
  <c r="O453" i="3" a="1"/>
  <c r="S453" i="3" s="1"/>
  <c r="O517" i="3" a="1"/>
  <c r="R425" i="3" a="1"/>
  <c r="R499" i="3" a="1"/>
  <c r="R433" i="3" a="1"/>
  <c r="R451" i="3" a="1"/>
  <c r="R430" i="3" a="1"/>
  <c r="O23" i="3" a="1"/>
  <c r="S23" i="3" s="1"/>
  <c r="R530" i="3" a="1"/>
  <c r="R18" i="3" a="1"/>
  <c r="R509" i="3" a="1"/>
  <c r="R554" i="3" a="1"/>
  <c r="O442" i="3" a="1"/>
  <c r="S442" i="3" s="1"/>
  <c r="O507" i="3" a="1"/>
  <c r="O556" i="3" a="1"/>
  <c r="R487" i="3" a="1"/>
  <c r="O419" i="3" a="1"/>
  <c r="S419" i="3" s="1"/>
  <c r="O482" i="3" a="1"/>
  <c r="O550" i="3" a="1"/>
  <c r="R458" i="3" a="1"/>
  <c r="O461" i="3" a="1"/>
  <c r="S461" i="3" s="1"/>
  <c r="O524" i="3" a="1"/>
  <c r="R515" i="3" a="1"/>
  <c r="O476" i="3" a="1"/>
  <c r="S476" i="3" s="1"/>
  <c r="O3" i="3" a="1"/>
  <c r="S3" i="3" s="1"/>
  <c r="O436" i="3" a="1"/>
  <c r="S436" i="3" s="1"/>
  <c r="O445" i="3" a="1"/>
  <c r="S445" i="3" s="1"/>
  <c r="R22" i="3" a="1"/>
  <c r="R501" i="3" a="1"/>
  <c r="O451" i="3" a="1"/>
  <c r="S451" i="3" s="1"/>
  <c r="O514" i="3" a="1"/>
  <c r="R422" i="3" a="1"/>
  <c r="R496" i="3" a="1"/>
  <c r="O426" i="3" a="1"/>
  <c r="S426" i="3" s="1"/>
  <c r="O491" i="3" a="1"/>
  <c r="O565" i="3" a="1"/>
  <c r="R467" i="3" a="1"/>
  <c r="O469" i="3" a="1"/>
  <c r="S469" i="3" s="1"/>
  <c r="O533" i="3" a="1"/>
  <c r="R441" i="3" a="1"/>
  <c r="R531" i="3" a="1"/>
  <c r="O541" i="3" a="1"/>
  <c r="O459" i="3" a="1"/>
  <c r="S459" i="3" s="1"/>
  <c r="O500" i="3" a="1"/>
  <c r="O467" i="3" a="1"/>
  <c r="S467" i="3" s="1"/>
  <c r="O551" i="3" a="1"/>
  <c r="R5" i="3" a="1"/>
  <c r="O20" i="3" a="1"/>
  <c r="S20" i="3" s="1"/>
  <c r="O30" i="3" a="1"/>
  <c r="S30" i="3" s="1"/>
  <c r="R444" i="3" a="1"/>
  <c r="R103" i="3" a="1"/>
  <c r="O458" i="3" a="1"/>
  <c r="S458" i="3" s="1"/>
  <c r="O522" i="3" a="1"/>
  <c r="R431" i="3" a="1"/>
  <c r="R510" i="3" a="1"/>
  <c r="O434" i="3" a="1"/>
  <c r="S434" i="3" s="1"/>
  <c r="O499" i="3" a="1"/>
  <c r="O572" i="3" a="1"/>
  <c r="R476" i="3" a="1"/>
  <c r="O17" i="3" a="1"/>
  <c r="S17" i="3" s="1"/>
  <c r="R550" i="3" a="1"/>
  <c r="R514" i="3" a="1"/>
  <c r="R479" i="3" a="1"/>
  <c r="R440" i="3" a="1"/>
  <c r="R2" i="3" a="1"/>
  <c r="R28" i="3" a="1"/>
  <c r="R33" i="3" a="1"/>
  <c r="R437" i="3" a="1"/>
  <c r="O171" i="3" a="1"/>
  <c r="S171" i="3" s="1"/>
  <c r="O155" i="3" a="1"/>
  <c r="S155" i="3" s="1"/>
  <c r="O28" i="3" a="1"/>
  <c r="S28" i="3" s="1"/>
  <c r="O466" i="3" a="1"/>
  <c r="S466" i="3" s="1"/>
  <c r="O530" i="3" a="1"/>
  <c r="R439" i="3" a="1"/>
  <c r="R527" i="3" a="1"/>
  <c r="O51" i="3" a="1"/>
  <c r="S51" i="3" s="1"/>
  <c r="O443" i="3" a="1"/>
  <c r="S443" i="3" s="1"/>
  <c r="O506" i="3" a="1"/>
  <c r="O555" i="3" a="1"/>
  <c r="R486" i="3" a="1"/>
  <c r="R29" i="3" a="1"/>
  <c r="O421" i="3" a="1"/>
  <c r="S421" i="3" s="1"/>
  <c r="O484" i="3" a="1"/>
  <c r="O554" i="3" a="1"/>
  <c r="R459" i="3" a="1"/>
  <c r="O523" i="3" a="1"/>
  <c r="O561" i="3" a="1"/>
  <c r="O531" i="3" a="1"/>
  <c r="R520" i="3" a="1"/>
  <c r="R16" i="3" a="1"/>
  <c r="R17" i="3" a="1"/>
  <c r="O475" i="3" a="1"/>
  <c r="S475" i="3" s="1"/>
  <c r="O538" i="3" a="1"/>
  <c r="S538" i="3" s="1"/>
  <c r="R448" i="3" a="1"/>
  <c r="R543" i="3" a="1"/>
  <c r="O450" i="3" a="1"/>
  <c r="S450" i="3" s="1"/>
  <c r="O515" i="3" a="1"/>
  <c r="R423" i="3" a="1"/>
  <c r="R498" i="3" a="1"/>
  <c r="O428" i="3" a="1"/>
  <c r="S428" i="3" s="1"/>
  <c r="O492" i="3" a="1"/>
  <c r="O566" i="3" a="1"/>
  <c r="R469" i="3" a="1"/>
  <c r="O10" i="3" a="1"/>
  <c r="S10" i="3" s="1"/>
  <c r="O252" i="3" a="1"/>
  <c r="S252" i="3" s="1"/>
  <c r="R512" i="3" a="1"/>
  <c r="R521" i="3" a="1"/>
  <c r="O15" i="3" a="1"/>
  <c r="S15" i="3" s="1"/>
  <c r="R129" i="3" a="1"/>
  <c r="O418" i="3" a="1"/>
  <c r="S418" i="3" s="1"/>
  <c r="O483" i="3" a="1"/>
  <c r="S483" i="3" s="1"/>
  <c r="O553" i="3" a="1"/>
  <c r="R457" i="3" a="1"/>
  <c r="R555" i="3" a="1"/>
  <c r="R489" i="3" a="1"/>
  <c r="O429" i="3" a="1"/>
  <c r="S429" i="3" s="1"/>
  <c r="O493" i="3" a="1"/>
  <c r="O547" i="3" a="1"/>
  <c r="R470" i="3" a="1"/>
  <c r="O438" i="3" a="1"/>
  <c r="S438" i="3" s="1"/>
  <c r="O503" i="3" a="1"/>
  <c r="O558" i="3" a="1"/>
  <c r="R480" i="3" a="1"/>
  <c r="R19" i="3" a="1"/>
  <c r="O471" i="3" a="1"/>
  <c r="S471" i="3" s="1"/>
  <c r="O534" i="3" a="1"/>
  <c r="R445" i="3" a="1"/>
  <c r="R538" i="3" a="1"/>
  <c r="O464" i="3" a="1"/>
  <c r="S464" i="3" s="1"/>
  <c r="O528" i="3" a="1"/>
  <c r="R436" i="3" a="1"/>
  <c r="R523" i="3" a="1"/>
  <c r="O441" i="3" a="1"/>
  <c r="S441" i="3" s="1"/>
  <c r="O504" i="3" a="1"/>
  <c r="O549" i="3" a="1"/>
  <c r="R484" i="3" a="1"/>
  <c r="O33" i="3" a="1"/>
  <c r="S33" i="3" s="1"/>
  <c r="O380" i="3" a="1"/>
  <c r="S380" i="3" s="1"/>
  <c r="R381" i="3" a="1"/>
  <c r="R281" i="3" a="1"/>
  <c r="O437" i="3" a="1"/>
  <c r="S437" i="3" s="1"/>
  <c r="O501" i="3" a="1"/>
  <c r="S501" i="3" s="1"/>
  <c r="O571" i="3" a="1"/>
  <c r="R478" i="3" a="1"/>
  <c r="O447" i="3" a="1"/>
  <c r="S447" i="3" s="1"/>
  <c r="O511" i="3" a="1"/>
  <c r="R418" i="3" a="1"/>
  <c r="R491" i="3" a="1"/>
  <c r="R24" i="3" a="1"/>
  <c r="O478" i="3" a="1"/>
  <c r="S478" i="3" s="1"/>
  <c r="O543" i="3" a="1"/>
  <c r="S543" i="3" s="1"/>
  <c r="R455" i="3" a="1"/>
  <c r="R562" i="3" a="1"/>
  <c r="O472" i="3" a="1"/>
  <c r="S472" i="3" s="1"/>
  <c r="O536" i="3" a="1"/>
  <c r="R447" i="3" a="1"/>
  <c r="R539" i="3" a="1"/>
  <c r="O449" i="3" a="1"/>
  <c r="S449" i="3" s="1"/>
  <c r="O512" i="3" a="1"/>
  <c r="R420" i="3" a="1"/>
  <c r="R494" i="3" a="1"/>
  <c r="R364" i="3" a="1"/>
  <c r="O349" i="3" a="1"/>
  <c r="S349" i="3" s="1"/>
  <c r="O280" i="3" a="1"/>
  <c r="S280" i="3" s="1"/>
  <c r="O221" i="3" a="1"/>
  <c r="S221" i="3" s="1"/>
  <c r="R50" i="3" a="1"/>
  <c r="R15" i="3" a="1"/>
  <c r="R549" i="3" a="1"/>
  <c r="R504" i="3" a="1"/>
  <c r="R567" i="3" a="1"/>
  <c r="R505" i="3" a="1"/>
  <c r="O29" i="3" a="1"/>
  <c r="S29" i="3" s="1"/>
  <c r="R570" i="3" a="1"/>
  <c r="R558" i="3" a="1"/>
  <c r="R12" i="3" a="1"/>
  <c r="R547" i="3" a="1"/>
  <c r="R493" i="3" a="1"/>
  <c r="O102" i="3" a="1"/>
  <c r="S102" i="3" s="1"/>
  <c r="R84" i="3" a="1"/>
  <c r="R541" i="3" a="1"/>
  <c r="R220" i="3" a="1"/>
  <c r="O444" i="3" a="1"/>
  <c r="S444" i="3" s="1"/>
  <c r="O509" i="3" a="1"/>
  <c r="O552" i="3" a="1"/>
  <c r="R490" i="3" a="1"/>
  <c r="O31" i="3" a="1"/>
  <c r="S31" i="3" s="1"/>
  <c r="O455" i="3" a="1"/>
  <c r="S455" i="3" s="1"/>
  <c r="O519" i="3" a="1"/>
  <c r="R427" i="3" a="1"/>
  <c r="R502" i="3" a="1"/>
  <c r="O423" i="3" a="1"/>
  <c r="S423" i="3" s="1"/>
  <c r="O486" i="3" a="1"/>
  <c r="O573" i="3" a="1"/>
  <c r="R463" i="3" a="1"/>
  <c r="O480" i="3" a="1"/>
  <c r="S480" i="3" s="1"/>
  <c r="O545" i="3" a="1"/>
  <c r="R454" i="3" a="1"/>
  <c r="R572" i="3" a="1"/>
  <c r="O457" i="3" a="1"/>
  <c r="S457" i="3" s="1"/>
  <c r="O520" i="3" a="1"/>
  <c r="R429" i="3" a="1"/>
  <c r="R511" i="3" a="1"/>
  <c r="O365" i="3" a="1"/>
  <c r="S365" i="3" s="1"/>
  <c r="O392" i="3" a="1"/>
  <c r="S392" i="3" s="1"/>
  <c r="R393" i="3" a="1"/>
  <c r="R296" i="3" a="1"/>
  <c r="R269" i="3" a="1"/>
  <c r="O240" i="3" a="1"/>
  <c r="S240" i="3" s="1"/>
  <c r="R154" i="3" a="1"/>
  <c r="R134" i="3" a="1"/>
  <c r="R30" i="3" a="1"/>
  <c r="O14" i="3" a="1"/>
  <c r="S14" i="3" s="1"/>
  <c r="R564" i="3" a="1"/>
  <c r="R497" i="3" a="1"/>
  <c r="R546" i="3" a="1"/>
  <c r="R27" i="3" a="1"/>
  <c r="O13" i="3" a="1"/>
  <c r="S13" i="3" s="1"/>
  <c r="R573" i="3" a="1"/>
  <c r="R569" i="3" a="1"/>
  <c r="R10" i="3" a="1"/>
  <c r="R557" i="3" a="1"/>
  <c r="R485" i="3" a="1"/>
  <c r="R533" i="3" a="1"/>
  <c r="O452" i="3" a="1"/>
  <c r="S452" i="3" s="1"/>
  <c r="O516" i="3" a="1"/>
  <c r="R424" i="3" a="1"/>
  <c r="R503" i="3" a="1"/>
  <c r="O462" i="3" a="1"/>
  <c r="S462" i="3" s="1"/>
  <c r="O526" i="3" a="1"/>
  <c r="R435" i="3" a="1"/>
  <c r="R518" i="3" a="1"/>
  <c r="O430" i="3" a="1"/>
  <c r="S430" i="3" s="1"/>
  <c r="O494" i="3" a="1"/>
  <c r="O570" i="3" a="1"/>
  <c r="R472" i="3" a="1"/>
  <c r="O425" i="3" a="1"/>
  <c r="S425" i="3" s="1"/>
  <c r="O489" i="3" a="1"/>
  <c r="S489" i="3" s="1"/>
  <c r="O560" i="3" a="1"/>
  <c r="R464" i="3" a="1"/>
  <c r="O6" i="3" a="1"/>
  <c r="S6" i="3" s="1"/>
  <c r="O465" i="3" a="1"/>
  <c r="S465" i="3" s="1"/>
  <c r="O529" i="3" a="1"/>
  <c r="R438" i="3" a="1"/>
  <c r="R526" i="3" a="1"/>
  <c r="R354" i="3" a="1"/>
  <c r="O268" i="3" a="1"/>
  <c r="S268" i="3" s="1"/>
  <c r="O26" i="3" a="1"/>
  <c r="S26" i="3" s="1"/>
  <c r="R13" i="3" a="1"/>
  <c r="R548" i="3" a="1"/>
  <c r="R488" i="3" a="1"/>
  <c r="R560" i="3" a="1"/>
  <c r="O11" i="3" a="1"/>
  <c r="S11" i="3" s="1"/>
  <c r="R91" i="3" a="1"/>
  <c r="R559" i="3" a="1"/>
  <c r="R26" i="3" a="1"/>
  <c r="R8" i="3" a="1"/>
  <c r="R540" i="3" a="1"/>
  <c r="R477" i="3" a="1"/>
  <c r="R524" i="3" a="1"/>
  <c r="O460" i="3" a="1"/>
  <c r="S460" i="3" s="1"/>
  <c r="O525" i="3" a="1"/>
  <c r="R432" i="3" a="1"/>
  <c r="R519" i="3" a="1"/>
  <c r="O470" i="3" a="1"/>
  <c r="S470" i="3" s="1"/>
  <c r="O535" i="3" a="1"/>
  <c r="R443" i="3" a="1"/>
  <c r="R534" i="3" a="1"/>
  <c r="O439" i="3" a="1"/>
  <c r="S439" i="3" s="1"/>
  <c r="O502" i="3" a="1"/>
  <c r="O568" i="3" a="1"/>
  <c r="R483" i="3" a="1"/>
  <c r="O85" i="3" a="1"/>
  <c r="S85" i="3" s="1"/>
  <c r="O433" i="3" a="1"/>
  <c r="S433" i="3" s="1"/>
  <c r="O496" i="3" a="1"/>
  <c r="O546" i="3" a="1"/>
  <c r="R473" i="3" a="1"/>
  <c r="R14" i="3" a="1"/>
  <c r="O473" i="3" a="1"/>
  <c r="S473" i="3" s="1"/>
  <c r="O537" i="3" a="1"/>
  <c r="R446" i="3" a="1"/>
  <c r="R542" i="3" a="1"/>
  <c r="R313" i="3" a="1"/>
  <c r="O202" i="3" a="1"/>
  <c r="R348" i="3" a="1"/>
  <c r="R25" i="3" a="1"/>
  <c r="R11" i="3" a="1"/>
  <c r="R544" i="3" a="1"/>
  <c r="R481" i="3" a="1"/>
  <c r="R545" i="3" a="1"/>
  <c r="O9" i="3" a="1"/>
  <c r="S9" i="3" s="1"/>
  <c r="O47" i="3" a="1"/>
  <c r="S47" i="3" s="1"/>
  <c r="O90" i="3" a="1"/>
  <c r="S90" i="3" s="1"/>
  <c r="R6" i="3" a="1"/>
  <c r="R532" i="3" a="1"/>
  <c r="R468" i="3" a="1"/>
  <c r="O135" i="3" a="1"/>
  <c r="S135" i="3" s="1"/>
  <c r="R517" i="3" a="1"/>
  <c r="R170" i="3" a="1"/>
  <c r="O468" i="3" a="1"/>
  <c r="S468" i="3" s="1"/>
  <c r="O532" i="3" a="1"/>
  <c r="R442" i="3" a="1"/>
  <c r="R535" i="3" a="1"/>
  <c r="O479" i="3" a="1"/>
  <c r="S479" i="3" s="1"/>
  <c r="O542" i="3" a="1"/>
  <c r="R453" i="3" a="1"/>
  <c r="R565" i="3" a="1"/>
  <c r="O446" i="3" a="1"/>
  <c r="S446" i="3" s="1"/>
  <c r="O510" i="3" a="1"/>
  <c r="R419" i="3" a="1"/>
  <c r="R492" i="3" a="1"/>
  <c r="O440" i="3" a="1"/>
  <c r="S440" i="3" s="1"/>
  <c r="O505" i="3" a="1"/>
  <c r="O567" i="3" a="1"/>
  <c r="R482" i="3" a="1"/>
  <c r="O21" i="3" a="1"/>
  <c r="S21" i="3" s="1"/>
  <c r="O481" i="3" a="1"/>
  <c r="S481" i="3" s="1"/>
  <c r="O544" i="3" a="1"/>
  <c r="R456" i="3" a="1"/>
  <c r="R556" i="3" a="1"/>
  <c r="O312" i="3" a="1"/>
  <c r="S312" i="3" s="1"/>
  <c r="O355" i="3" a="1"/>
  <c r="S355" i="3" s="1"/>
  <c r="R397" i="3" a="1"/>
  <c r="R203" i="3" a="1"/>
  <c r="R180" i="3" a="1"/>
  <c r="R9" i="3" a="1"/>
  <c r="R537" i="3" a="1"/>
  <c r="R536" i="3" a="1"/>
  <c r="O7" i="3" a="1"/>
  <c r="S7" i="3" s="1"/>
  <c r="O25" i="3" a="1"/>
  <c r="S25" i="3" s="1"/>
  <c r="R23" i="3" a="1"/>
  <c r="R4" i="3" a="1"/>
  <c r="R525" i="3" a="1"/>
  <c r="R460" i="3" a="1"/>
  <c r="R46" i="3" a="1"/>
  <c r="O32" i="3" a="1"/>
  <c r="S32" i="3" s="1"/>
  <c r="R551" i="3" a="1"/>
  <c r="R508" i="3" a="1"/>
  <c r="O477" i="3" a="1"/>
  <c r="S477" i="3" s="1"/>
  <c r="O540" i="3" a="1"/>
  <c r="R450" i="3" a="1"/>
  <c r="R563" i="3" a="1"/>
  <c r="O422" i="3" a="1"/>
  <c r="S422" i="3" s="1"/>
  <c r="O487" i="3" a="1"/>
  <c r="O559" i="3" a="1"/>
  <c r="R462" i="3" a="1"/>
  <c r="O4" i="3" a="1"/>
  <c r="S4" i="3" s="1"/>
  <c r="O454" i="3" a="1"/>
  <c r="S454" i="3" s="1"/>
  <c r="O518" i="3" a="1"/>
  <c r="R426" i="3" a="1"/>
  <c r="R507" i="3" a="1"/>
  <c r="O448" i="3" a="1"/>
  <c r="S448" i="3" s="1"/>
  <c r="O513" i="3" a="1"/>
  <c r="R421" i="3" a="1"/>
  <c r="R495" i="3" a="1"/>
  <c r="O27" i="3" a="1"/>
  <c r="S27" i="3" s="1"/>
  <c r="O424" i="3" a="1"/>
  <c r="S424" i="3" s="1"/>
  <c r="O488" i="3" a="1"/>
  <c r="O548" i="3" a="1"/>
  <c r="R465" i="3" a="1"/>
  <c r="O297" i="3" a="1"/>
  <c r="S297" i="3" s="1"/>
  <c r="O396" i="3" a="1"/>
  <c r="S396" i="3" s="1"/>
  <c r="R241" i="3" a="1"/>
  <c r="R7" i="3" a="1"/>
  <c r="R529" i="3" a="1"/>
  <c r="O24" i="3" a="1"/>
  <c r="S24" i="3" s="1"/>
  <c r="R528" i="3" a="1"/>
  <c r="R32" i="3" a="1"/>
  <c r="O19" i="3" a="1"/>
  <c r="S19" i="3" s="1"/>
  <c r="O5" i="3" a="1"/>
  <c r="S5" i="3" s="1"/>
  <c r="O18" i="3" a="1"/>
  <c r="S18" i="3" s="1"/>
  <c r="R3" i="3" a="1"/>
  <c r="R516" i="3" a="1"/>
  <c r="R452" i="3" a="1"/>
  <c r="R31" i="3" a="1"/>
  <c r="O16" i="3" a="1"/>
  <c r="S16" i="3" s="1"/>
  <c r="R561" i="3" a="1"/>
  <c r="R500" i="3" a="1"/>
  <c r="O420" i="3" a="1"/>
  <c r="S420" i="3" s="1"/>
  <c r="O485" i="3" a="1"/>
  <c r="S485" i="3" s="1"/>
  <c r="O557" i="3" a="1"/>
  <c r="R461" i="3" a="1"/>
  <c r="O431" i="3" a="1"/>
  <c r="S431" i="3" s="1"/>
  <c r="O495" i="3" a="1"/>
  <c r="O569" i="3" a="1"/>
  <c r="R471" i="3" a="1"/>
  <c r="O12" i="3" a="1"/>
  <c r="S12" i="3" s="1"/>
  <c r="O463" i="3" a="1"/>
  <c r="S463" i="3" s="1"/>
  <c r="O527" i="3" a="1"/>
  <c r="R434" i="3" a="1"/>
  <c r="R522" i="3" a="1"/>
  <c r="O456" i="3" a="1"/>
  <c r="S456" i="3" s="1"/>
  <c r="O521" i="3" a="1"/>
  <c r="R428" i="3" a="1"/>
  <c r="R506" i="3" a="1"/>
  <c r="O432" i="3" a="1"/>
  <c r="S432" i="3" s="1"/>
  <c r="O497" i="3" a="1"/>
  <c r="O564" i="3" a="1"/>
  <c r="R475" i="3" a="1"/>
  <c r="R253" i="3" a="1"/>
  <c r="O181" i="3" a="1"/>
  <c r="S181" i="3" s="1"/>
  <c r="N3" i="9"/>
  <c r="O3" i="9" s="1"/>
  <c r="T3" i="9" s="1"/>
  <c r="Y3" i="9" s="1"/>
  <c r="N4" i="9"/>
  <c r="O4" i="9" s="1"/>
  <c r="T4" i="9" s="1"/>
  <c r="H2" i="9"/>
  <c r="N5" i="9"/>
  <c r="O5" i="9" s="1"/>
  <c r="T5" i="9" s="1"/>
  <c r="N6" i="9"/>
  <c r="O6" i="9" s="1"/>
  <c r="T6" i="9" s="1"/>
  <c r="AF512" i="3"/>
  <c r="AD510" i="3"/>
  <c r="AF510" i="3" s="1"/>
  <c r="AF509" i="3"/>
  <c r="AB509" i="3"/>
  <c r="AC509" i="3"/>
  <c r="AE509" i="3" s="1"/>
  <c r="AF508" i="3"/>
  <c r="AF507" i="3"/>
  <c r="AF506" i="3"/>
  <c r="AF503" i="3"/>
  <c r="AF500" i="3"/>
  <c r="AB498" i="3"/>
  <c r="AC498" i="3"/>
  <c r="AE498" i="3" s="1"/>
  <c r="AF498" i="3"/>
  <c r="AF499" i="3"/>
  <c r="AF497" i="3"/>
  <c r="AC494" i="3"/>
  <c r="AE494" i="3" s="1"/>
  <c r="AF493" i="3"/>
  <c r="AF492" i="3"/>
  <c r="AB490" i="3"/>
  <c r="AF490" i="3"/>
  <c r="AF491" i="3"/>
  <c r="AF484" i="3"/>
  <c r="AF482" i="3"/>
  <c r="AB483" i="3"/>
  <c r="AC483" i="3"/>
  <c r="AE483" i="3" s="1"/>
  <c r="S797" i="3"/>
  <c r="S851" i="3"/>
  <c r="S698" i="3"/>
  <c r="S854" i="3"/>
  <c r="S859" i="3"/>
  <c r="S744" i="3"/>
  <c r="S816" i="3"/>
  <c r="S803" i="3"/>
  <c r="S594" i="3"/>
  <c r="AD544" i="3"/>
  <c r="AF544" i="3" s="1"/>
  <c r="AD537" i="3"/>
  <c r="AF537" i="3" s="1"/>
  <c r="AD540" i="3"/>
  <c r="AF540" i="3" s="1"/>
  <c r="AD520" i="3"/>
  <c r="AF520" i="3" s="1"/>
  <c r="AD527" i="3"/>
  <c r="AF527" i="3" s="1"/>
  <c r="AD539" i="3"/>
  <c r="AF539" i="3" s="1"/>
  <c r="AD525" i="3"/>
  <c r="AF525" i="3" s="1"/>
  <c r="AD515" i="3"/>
  <c r="AF515" i="3" s="1"/>
  <c r="AD534" i="3"/>
  <c r="AF534" i="3" s="1"/>
  <c r="AD532" i="3"/>
  <c r="AF532" i="3" s="1"/>
  <c r="AD529" i="3"/>
  <c r="AF529" i="3" s="1"/>
  <c r="AD531" i="3"/>
  <c r="AF531" i="3" s="1"/>
  <c r="AD519" i="3"/>
  <c r="AF519" i="3" s="1"/>
  <c r="AD517" i="3"/>
  <c r="AF517" i="3" s="1"/>
  <c r="AD522" i="3"/>
  <c r="AF522" i="3" s="1"/>
  <c r="AD543" i="3"/>
  <c r="AF543" i="3" s="1"/>
  <c r="AD530" i="3"/>
  <c r="AF530" i="3" s="1"/>
  <c r="AD528" i="3"/>
  <c r="AF528" i="3" s="1"/>
  <c r="AD542" i="3"/>
  <c r="AF542" i="3" s="1"/>
  <c r="AD533" i="3"/>
  <c r="AF533" i="3" s="1"/>
  <c r="AD535" i="3"/>
  <c r="AF535" i="3" s="1"/>
  <c r="AD524" i="3"/>
  <c r="AF524" i="3" s="1"/>
  <c r="AD538" i="3"/>
  <c r="AF538" i="3" s="1"/>
  <c r="AD523" i="3"/>
  <c r="AF523" i="3" s="1"/>
  <c r="AD516" i="3"/>
  <c r="AF516" i="3" s="1"/>
  <c r="AD518" i="3"/>
  <c r="AF518" i="3" s="1"/>
  <c r="AD526" i="3"/>
  <c r="AF526" i="3" s="1"/>
  <c r="AD514" i="3"/>
  <c r="AF514" i="3" s="1"/>
  <c r="AD521" i="3"/>
  <c r="AF521" i="3" s="1"/>
  <c r="AD541" i="3"/>
  <c r="AF541" i="3" s="1"/>
  <c r="AD536" i="3"/>
  <c r="AF536" i="3" s="1"/>
  <c r="AD545" i="3"/>
  <c r="AF545" i="3" s="1"/>
  <c r="AC544" i="3"/>
  <c r="AE544" i="3" s="1"/>
  <c r="AC537" i="3"/>
  <c r="AE537" i="3" s="1"/>
  <c r="AC540" i="3"/>
  <c r="AE540" i="3" s="1"/>
  <c r="AC520" i="3"/>
  <c r="AE520" i="3" s="1"/>
  <c r="AC527" i="3"/>
  <c r="AE527" i="3" s="1"/>
  <c r="AC539" i="3"/>
  <c r="AE539" i="3" s="1"/>
  <c r="AC525" i="3"/>
  <c r="AE525" i="3" s="1"/>
  <c r="AC515" i="3"/>
  <c r="AE515" i="3" s="1"/>
  <c r="AC534" i="3"/>
  <c r="AE534" i="3" s="1"/>
  <c r="AC532" i="3"/>
  <c r="AE532" i="3" s="1"/>
  <c r="AC529" i="3"/>
  <c r="AE529" i="3" s="1"/>
  <c r="AC531" i="3"/>
  <c r="AE531" i="3" s="1"/>
  <c r="AC519" i="3"/>
  <c r="AE519" i="3" s="1"/>
  <c r="AC517" i="3"/>
  <c r="AE517" i="3" s="1"/>
  <c r="AC522" i="3"/>
  <c r="AE522" i="3" s="1"/>
  <c r="AC543" i="3"/>
  <c r="AE543" i="3" s="1"/>
  <c r="AC530" i="3"/>
  <c r="AE530" i="3" s="1"/>
  <c r="AC528" i="3"/>
  <c r="AE528" i="3" s="1"/>
  <c r="AC542" i="3"/>
  <c r="AE542" i="3" s="1"/>
  <c r="AC533" i="3"/>
  <c r="AE533" i="3" s="1"/>
  <c r="AC535" i="3"/>
  <c r="AE535" i="3" s="1"/>
  <c r="AC524" i="3"/>
  <c r="AE524" i="3" s="1"/>
  <c r="AC538" i="3"/>
  <c r="AE538" i="3" s="1"/>
  <c r="AC523" i="3"/>
  <c r="AE523" i="3" s="1"/>
  <c r="AC516" i="3"/>
  <c r="AE516" i="3" s="1"/>
  <c r="AC518" i="3"/>
  <c r="AE518" i="3" s="1"/>
  <c r="AC526" i="3"/>
  <c r="AE526" i="3" s="1"/>
  <c r="AC514" i="3"/>
  <c r="AE514" i="3" s="1"/>
  <c r="AC521" i="3"/>
  <c r="AE521" i="3" s="1"/>
  <c r="AC541" i="3"/>
  <c r="AE541" i="3" s="1"/>
  <c r="AC536" i="3"/>
  <c r="AE536" i="3" s="1"/>
  <c r="AC545" i="3"/>
  <c r="AE545" i="3" s="1"/>
  <c r="AB544" i="3"/>
  <c r="AB537" i="3"/>
  <c r="AB540" i="3"/>
  <c r="AB520" i="3"/>
  <c r="AB527" i="3"/>
  <c r="AB539" i="3"/>
  <c r="AB525" i="3"/>
  <c r="AB515" i="3"/>
  <c r="AB534" i="3"/>
  <c r="AB532" i="3"/>
  <c r="AB529" i="3"/>
  <c r="AB531" i="3"/>
  <c r="AB519" i="3"/>
  <c r="AB517" i="3"/>
  <c r="AB522" i="3"/>
  <c r="AB543" i="3"/>
  <c r="AB530" i="3"/>
  <c r="AB528" i="3"/>
  <c r="AB542" i="3"/>
  <c r="AB533" i="3"/>
  <c r="AB535" i="3"/>
  <c r="AB524" i="3"/>
  <c r="AB538" i="3"/>
  <c r="AB523" i="3"/>
  <c r="AB516" i="3"/>
  <c r="AB518" i="3"/>
  <c r="AB526" i="3"/>
  <c r="AB514" i="3"/>
  <c r="AB521" i="3"/>
  <c r="AB541" i="3"/>
  <c r="AB536" i="3"/>
  <c r="AB545" i="3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N3" i="13"/>
  <c r="N9" i="13"/>
  <c r="N15" i="13"/>
  <c r="N14" i="13"/>
  <c r="N11" i="13"/>
  <c r="N706" i="3" a="1"/>
  <c r="U706" i="3" s="1"/>
  <c r="Q695" i="3" a="1"/>
  <c r="N703" i="3" a="1"/>
  <c r="U703" i="3" s="1"/>
  <c r="Q716" i="3" a="1"/>
  <c r="N709" i="3" a="1"/>
  <c r="U709" i="3" s="1"/>
  <c r="Q699" i="3" a="1"/>
  <c r="N684" i="3" a="1"/>
  <c r="U684" i="3" s="1"/>
  <c r="N750" i="3" a="1"/>
  <c r="U750" i="3" s="1"/>
  <c r="Q761" i="3" a="1"/>
  <c r="Q962" i="3" a="1"/>
  <c r="Q1112" i="3" a="1"/>
  <c r="Q1102" i="3" a="1"/>
  <c r="Q1166" i="3" a="1"/>
  <c r="Q972" i="3" a="1"/>
  <c r="Q1152" i="3" a="1"/>
  <c r="Q1040" i="3" a="1"/>
  <c r="Q1164" i="3" a="1"/>
  <c r="Q961" i="3" a="1"/>
  <c r="Q724" i="3" a="1"/>
  <c r="N738" i="3" a="1"/>
  <c r="U738" i="3" s="1"/>
  <c r="N754" i="3" a="1"/>
  <c r="U754" i="3" s="1"/>
  <c r="Q692" i="3" a="1"/>
  <c r="N688" i="3" a="1"/>
  <c r="U688" i="3" s="1"/>
  <c r="Q704" i="3" a="1"/>
  <c r="N714" i="3" a="1"/>
  <c r="U714" i="3" s="1"/>
  <c r="Q700" i="3" a="1"/>
  <c r="Q683" i="3" a="1"/>
  <c r="N719" i="3" a="1"/>
  <c r="U719" i="3" s="1"/>
  <c r="N676" i="3" a="1"/>
  <c r="U676" i="3" s="1"/>
  <c r="N772" i="3" a="1"/>
  <c r="U772" i="3" s="1"/>
  <c r="Q759" i="3" a="1"/>
  <c r="N1176" i="3" a="1"/>
  <c r="U1176" i="3" s="1"/>
  <c r="N1000" i="3" a="1"/>
  <c r="U1000" i="3" s="1"/>
  <c r="N1068" i="3" a="1"/>
  <c r="U1068" i="3" s="1"/>
  <c r="N980" i="3" a="1"/>
  <c r="U980" i="3" s="1"/>
  <c r="N1165" i="3" a="1"/>
  <c r="U1165" i="3" s="1"/>
  <c r="N1018" i="3" a="1"/>
  <c r="U1018" i="3" s="1"/>
  <c r="N1130" i="3" a="1"/>
  <c r="U1130" i="3" s="1"/>
  <c r="N974" i="3" a="1"/>
  <c r="U974" i="3" s="1"/>
  <c r="Q757" i="3" a="1"/>
  <c r="Q666" i="3" a="1"/>
  <c r="N681" i="3" a="1"/>
  <c r="U681" i="3" s="1"/>
  <c r="Q711" i="3" a="1"/>
  <c r="N687" i="3" a="1"/>
  <c r="U687" i="3" s="1"/>
  <c r="N736" i="3" a="1"/>
  <c r="U736" i="3" s="1"/>
  <c r="Q722" i="3" a="1"/>
  <c r="N725" i="3" a="1"/>
  <c r="U725" i="3" s="1"/>
  <c r="N668" i="3" a="1"/>
  <c r="U668" i="3" s="1"/>
  <c r="N771" i="3" a="1"/>
  <c r="U771" i="3" s="1"/>
  <c r="Q738" i="3" a="1"/>
  <c r="Q1176" i="3" a="1"/>
  <c r="Q1000" i="3" a="1"/>
  <c r="Q1068" i="3" a="1"/>
  <c r="Q980" i="3" a="1"/>
  <c r="Q1165" i="3" a="1"/>
  <c r="Q1018" i="3" a="1"/>
  <c r="Q1130" i="3" a="1"/>
  <c r="Q974" i="3" a="1"/>
  <c r="N713" i="3" a="1"/>
  <c r="U713" i="3" s="1"/>
  <c r="N678" i="3" a="1"/>
  <c r="U678" i="3" s="1"/>
  <c r="N733" i="3" a="1"/>
  <c r="U733" i="3" s="1"/>
  <c r="Q748" i="3" a="1"/>
  <c r="Q667" i="3" a="1"/>
  <c r="N679" i="3" a="1"/>
  <c r="U679" i="3" s="1"/>
  <c r="N743" i="3" a="1"/>
  <c r="U743" i="3" s="1"/>
  <c r="Q741" i="3" a="1"/>
  <c r="N735" i="3" a="1"/>
  <c r="U735" i="3" s="1"/>
  <c r="Q765" i="3" a="1"/>
  <c r="N669" i="3" a="1"/>
  <c r="U669" i="3" s="1"/>
  <c r="Q767" i="3" a="1"/>
  <c r="N1043" i="3" a="1"/>
  <c r="U1043" i="3" s="1"/>
  <c r="N1099" i="3" a="1"/>
  <c r="U1099" i="3" s="1"/>
  <c r="N973" i="3" a="1"/>
  <c r="U973" i="3" s="1"/>
  <c r="N1002" i="3" a="1"/>
  <c r="U1002" i="3" s="1"/>
  <c r="N1044" i="3" a="1"/>
  <c r="U1044" i="3" s="1"/>
  <c r="N1057" i="3" a="1"/>
  <c r="U1057" i="3" s="1"/>
  <c r="N977" i="3" a="1"/>
  <c r="U977" i="3" s="1"/>
  <c r="N1085" i="3" a="1"/>
  <c r="U1085" i="3" s="1"/>
  <c r="Q935" i="3" a="1"/>
  <c r="Q1043" i="3" a="1"/>
  <c r="Q1099" i="3" a="1"/>
  <c r="Q973" i="3" a="1"/>
  <c r="Q1002" i="3" a="1"/>
  <c r="Q1044" i="3" a="1"/>
  <c r="Q1057" i="3" a="1"/>
  <c r="Q977" i="3" a="1"/>
  <c r="Q1085" i="3" a="1"/>
  <c r="N718" i="3" a="1"/>
  <c r="U718" i="3" s="1"/>
  <c r="Q710" i="3" a="1"/>
  <c r="N707" i="3" a="1"/>
  <c r="U707" i="3" s="1"/>
  <c r="Q763" i="3" a="1"/>
  <c r="N766" i="3" a="1"/>
  <c r="U766" i="3" s="1"/>
  <c r="N1145" i="3" a="1"/>
  <c r="U1145" i="3" s="1"/>
  <c r="N981" i="3" a="1"/>
  <c r="U981" i="3" s="1"/>
  <c r="Q1172" i="3" a="1"/>
  <c r="Q967" i="3" a="1"/>
  <c r="N1072" i="3" a="1"/>
  <c r="U1072" i="3" s="1"/>
  <c r="Q1030" i="3" a="1"/>
  <c r="N1038" i="3" a="1"/>
  <c r="U1038" i="3" s="1"/>
  <c r="Q1064" i="3" a="1"/>
  <c r="Q1139" i="3" a="1"/>
  <c r="N1080" i="3" a="1"/>
  <c r="U1080" i="3" s="1"/>
  <c r="Q968" i="3" a="1"/>
  <c r="N983" i="3" a="1"/>
  <c r="U983" i="3" s="1"/>
  <c r="Q1108" i="3" a="1"/>
  <c r="N1022" i="3" a="1"/>
  <c r="U1022" i="3" s="1"/>
  <c r="Q1028" i="3" a="1"/>
  <c r="Q1168" i="3" a="1"/>
  <c r="N1108" i="3" a="1"/>
  <c r="U1108" i="3" s="1"/>
  <c r="N1028" i="3" a="1"/>
  <c r="U1028" i="3" s="1"/>
  <c r="Q1086" i="3" a="1"/>
  <c r="N1172" i="3" a="1"/>
  <c r="U1172" i="3" s="1"/>
  <c r="N967" i="3" a="1"/>
  <c r="U967" i="3" s="1"/>
  <c r="N1030" i="3" a="1"/>
  <c r="U1030" i="3" s="1"/>
  <c r="Q997" i="3" a="1"/>
  <c r="N1064" i="3" a="1"/>
  <c r="U1064" i="3" s="1"/>
  <c r="Q1109" i="3" a="1"/>
  <c r="N1139" i="3" a="1"/>
  <c r="U1139" i="3" s="1"/>
  <c r="Q1014" i="3" a="1"/>
  <c r="N968" i="3" a="1"/>
  <c r="U968" i="3" s="1"/>
  <c r="Q1100" i="3" a="1"/>
  <c r="Q1084" i="3" a="1"/>
  <c r="N997" i="3" a="1"/>
  <c r="U997" i="3" s="1"/>
  <c r="Q1117" i="3" a="1"/>
  <c r="N1109" i="3" a="1"/>
  <c r="U1109" i="3" s="1"/>
  <c r="N1014" i="3" a="1"/>
  <c r="U1014" i="3" s="1"/>
  <c r="Q1037" i="3" a="1"/>
  <c r="N1168" i="3" a="1"/>
  <c r="U1168" i="3" s="1"/>
  <c r="Q1154" i="3" a="1"/>
  <c r="N1100" i="3" a="1"/>
  <c r="U1100" i="3" s="1"/>
  <c r="Q1077" i="3" a="1"/>
  <c r="Q1147" i="3" a="1"/>
  <c r="N1154" i="3" a="1"/>
  <c r="U1154" i="3" s="1"/>
  <c r="N1077" i="3" a="1"/>
  <c r="U1077" i="3" s="1"/>
  <c r="N1084" i="3" a="1"/>
  <c r="U1084" i="3" s="1"/>
  <c r="Q1027" i="3" a="1"/>
  <c r="N1117" i="3" a="1"/>
  <c r="U1117" i="3" s="1"/>
  <c r="Q1041" i="3" a="1"/>
  <c r="Q1050" i="3" a="1"/>
  <c r="N1037" i="3" a="1"/>
  <c r="U1037" i="3" s="1"/>
  <c r="Q1121" i="3" a="1"/>
  <c r="N1013" i="3" a="1"/>
  <c r="U1013" i="3" s="1"/>
  <c r="N1048" i="3" a="1"/>
  <c r="U1048" i="3" s="1"/>
  <c r="Q1054" i="3" a="1"/>
  <c r="N1027" i="3" a="1"/>
  <c r="U1027" i="3" s="1"/>
  <c r="Q1032" i="3" a="1"/>
  <c r="N1041" i="3" a="1"/>
  <c r="U1041" i="3" s="1"/>
  <c r="Q1062" i="3" a="1"/>
  <c r="N1050" i="3" a="1"/>
  <c r="U1050" i="3" s="1"/>
  <c r="Q1156" i="3" a="1"/>
  <c r="N1147" i="3" a="1"/>
  <c r="U1147" i="3" s="1"/>
  <c r="Q970" i="3" a="1"/>
  <c r="N1121" i="3" a="1"/>
  <c r="U1121" i="3" s="1"/>
  <c r="Q1003" i="3" a="1"/>
  <c r="N1086" i="3" a="1"/>
  <c r="U1086" i="3" s="1"/>
  <c r="N1003" i="3" a="1"/>
  <c r="U1003" i="3" s="1"/>
  <c r="N1170" i="3" a="1"/>
  <c r="U1170" i="3" s="1"/>
  <c r="Q995" i="3" a="1"/>
  <c r="N1120" i="3" a="1"/>
  <c r="U1120" i="3" s="1"/>
  <c r="N995" i="3" a="1"/>
  <c r="U995" i="3" s="1"/>
  <c r="N1054" i="3" a="1"/>
  <c r="U1054" i="3" s="1"/>
  <c r="Q1153" i="3" a="1"/>
  <c r="Q1017" i="3" a="1"/>
  <c r="N1032" i="3" a="1"/>
  <c r="U1032" i="3" s="1"/>
  <c r="Q1140" i="3" a="1"/>
  <c r="N1062" i="3" a="1"/>
  <c r="U1062" i="3" s="1"/>
  <c r="Q1011" i="3" a="1"/>
  <c r="Q1161" i="3" a="1"/>
  <c r="Q1031" i="3" a="1"/>
  <c r="N1156" i="3" a="1"/>
  <c r="U1156" i="3" s="1"/>
  <c r="Q1170" i="3" a="1"/>
  <c r="N970" i="3" a="1"/>
  <c r="U970" i="3" s="1"/>
  <c r="Q1063" i="3" a="1"/>
  <c r="Q1143" i="3" a="1"/>
  <c r="N1063" i="3" a="1"/>
  <c r="U1063" i="3" s="1"/>
  <c r="Q1013" i="3" a="1"/>
  <c r="Q983" i="3" a="1"/>
  <c r="Q1048" i="3" a="1"/>
  <c r="N1153" i="3" a="1"/>
  <c r="U1153" i="3" s="1"/>
  <c r="N1017" i="3" a="1"/>
  <c r="U1017" i="3" s="1"/>
  <c r="Q971" i="3" a="1"/>
  <c r="Q1169" i="3" a="1"/>
  <c r="N1140" i="3" a="1"/>
  <c r="U1140" i="3" s="1"/>
  <c r="Q1148" i="3" a="1"/>
  <c r="Q1024" i="3" a="1"/>
  <c r="N1011" i="3" a="1"/>
  <c r="U1011" i="3" s="1"/>
  <c r="N1161" i="3" a="1"/>
  <c r="U1161" i="3" s="1"/>
  <c r="Q1132" i="3" a="1"/>
  <c r="N1031" i="3" a="1"/>
  <c r="U1031" i="3" s="1"/>
  <c r="Q1120" i="3" a="1"/>
  <c r="Q1025" i="3" a="1"/>
  <c r="N1143" i="3" a="1"/>
  <c r="U1143" i="3" s="1"/>
  <c r="N1025" i="3" a="1"/>
  <c r="U1025" i="3" s="1"/>
  <c r="N971" i="3" a="1"/>
  <c r="U971" i="3" s="1"/>
  <c r="N1169" i="3" a="1"/>
  <c r="U1169" i="3" s="1"/>
  <c r="Q1145" i="3" a="1"/>
  <c r="Q981" i="3" a="1"/>
  <c r="N1148" i="3" a="1"/>
  <c r="U1148" i="3" s="1"/>
  <c r="N1024" i="3" a="1"/>
  <c r="U1024" i="3" s="1"/>
  <c r="Q1072" i="3" a="1"/>
  <c r="N1132" i="3" a="1"/>
  <c r="U1132" i="3" s="1"/>
  <c r="Q1038" i="3" a="1"/>
  <c r="Q1080" i="3" a="1"/>
  <c r="Q1022" i="3" a="1"/>
  <c r="N1127" i="3" a="1"/>
  <c r="U1127" i="3" s="1"/>
  <c r="N1071" i="3" a="1"/>
  <c r="U1071" i="3" s="1"/>
  <c r="N1162" i="3" a="1"/>
  <c r="U1162" i="3" s="1"/>
  <c r="N1111" i="3" a="1"/>
  <c r="U1111" i="3" s="1"/>
  <c r="N1059" i="3" a="1"/>
  <c r="U1059" i="3" s="1"/>
  <c r="N1115" i="3" a="1"/>
  <c r="U1115" i="3" s="1"/>
  <c r="N1160" i="3" a="1"/>
  <c r="U1160" i="3" s="1"/>
  <c r="N1015" i="3" a="1"/>
  <c r="U1015" i="3" s="1"/>
  <c r="Q930" i="3" a="1"/>
  <c r="Q1127" i="3" a="1"/>
  <c r="Q1071" i="3" a="1"/>
  <c r="Q1162" i="3" a="1"/>
  <c r="Q1111" i="3" a="1"/>
  <c r="Q1059" i="3" a="1"/>
  <c r="Q1115" i="3" a="1"/>
  <c r="Q1160" i="3" a="1"/>
  <c r="Q1015" i="3" a="1"/>
  <c r="N960" i="3" a="1"/>
  <c r="U960" i="3" s="1"/>
  <c r="Q960" i="3" a="1"/>
  <c r="N1045" i="3" a="1"/>
  <c r="U1045" i="3" s="1"/>
  <c r="N739" i="3" a="1"/>
  <c r="U739" i="3" s="1"/>
  <c r="N760" i="3" a="1"/>
  <c r="U760" i="3" s="1"/>
  <c r="Q707" i="3" a="1"/>
  <c r="N697" i="3" a="1"/>
  <c r="U697" i="3" s="1"/>
  <c r="Q698" i="3" a="1"/>
  <c r="N690" i="3" a="1"/>
  <c r="U690" i="3" s="1"/>
  <c r="Q717" i="3" a="1"/>
  <c r="Q691" i="3" a="1"/>
  <c r="N692" i="3" a="1"/>
  <c r="U692" i="3" s="1"/>
  <c r="N747" i="3" a="1"/>
  <c r="U747" i="3" s="1"/>
  <c r="N752" i="3" a="1"/>
  <c r="U752" i="3" s="1"/>
  <c r="N962" i="3" a="1"/>
  <c r="U962" i="3" s="1"/>
  <c r="N1112" i="3" a="1"/>
  <c r="U1112" i="3" s="1"/>
  <c r="N1102" i="3" a="1"/>
  <c r="U1102" i="3" s="1"/>
  <c r="N1166" i="3" a="1"/>
  <c r="U1166" i="3" s="1"/>
  <c r="N972" i="3" a="1"/>
  <c r="U972" i="3" s="1"/>
  <c r="N1152" i="3" a="1"/>
  <c r="U1152" i="3" s="1"/>
  <c r="N1040" i="3" a="1"/>
  <c r="U1040" i="3" s="1"/>
  <c r="N1164" i="3" a="1"/>
  <c r="U1164" i="3" s="1"/>
  <c r="Q1045" i="3" a="1"/>
  <c r="R924" i="3" a="1"/>
  <c r="R911" i="3" a="1"/>
  <c r="O928" i="3" a="1"/>
  <c r="R936" i="3" a="1"/>
  <c r="M1048" i="3" a="1"/>
  <c r="R1054" i="3" a="1"/>
  <c r="O1153" i="3" a="1"/>
  <c r="P971" i="3" a="1"/>
  <c r="M981" i="3" a="1"/>
  <c r="R1172" i="3" a="1"/>
  <c r="P1148" i="3" a="1"/>
  <c r="P1117" i="3" a="1"/>
  <c r="M1041" i="3" a="1"/>
  <c r="R1062" i="3" a="1"/>
  <c r="O1011" i="3" a="1"/>
  <c r="P1132" i="3" a="1"/>
  <c r="M1038" i="3" a="1"/>
  <c r="R1064" i="3" a="1"/>
  <c r="O1109" i="3" a="1"/>
  <c r="O1031" i="3" a="1"/>
  <c r="M1050" i="3" a="1"/>
  <c r="R1156" i="3" a="1"/>
  <c r="P1037" i="3" a="1"/>
  <c r="O1170" i="3" a="1"/>
  <c r="M1147" i="3" a="1"/>
  <c r="R970" i="3" a="1"/>
  <c r="P1154" i="3" a="1"/>
  <c r="O1063" i="3" a="1"/>
  <c r="M1121" i="3" a="1"/>
  <c r="R1003" i="3" a="1"/>
  <c r="P1077" i="3" a="1"/>
  <c r="O1143" i="3" a="1"/>
  <c r="M1086" i="3" a="1"/>
  <c r="P1080" i="3" a="1"/>
  <c r="O1037" i="3" a="1"/>
  <c r="M1108" i="3" a="1"/>
  <c r="M1143" i="3" a="1"/>
  <c r="O1003" i="3" a="1"/>
  <c r="R1017" i="3" a="1"/>
  <c r="O971" i="3" a="1"/>
  <c r="P1145" i="3" a="1"/>
  <c r="M967" i="3" a="1"/>
  <c r="P1027" i="3" a="1"/>
  <c r="M1032" i="3" a="1"/>
  <c r="R1140" i="3" a="1"/>
  <c r="O1148" i="3" a="1"/>
  <c r="P1072" i="3" a="1"/>
  <c r="M1030" i="3" a="1"/>
  <c r="R997" i="3" a="1"/>
  <c r="O1117" i="3" a="1"/>
  <c r="R1161" i="3" a="1"/>
  <c r="O1132" i="3" a="1"/>
  <c r="M1139" i="3" a="1"/>
  <c r="R1014" i="3" a="1"/>
  <c r="M968" i="3" a="1"/>
  <c r="O1077" i="3" a="1"/>
  <c r="O970" i="3" a="1"/>
  <c r="P1054" i="3" a="1"/>
  <c r="M1153" i="3" a="1"/>
  <c r="R1169" i="3" a="1"/>
  <c r="O1145" i="3" a="1"/>
  <c r="P1172" i="3" a="1"/>
  <c r="R1084" i="3" a="1"/>
  <c r="O1027" i="3" a="1"/>
  <c r="R1024" i="3" a="1"/>
  <c r="O1072" i="3" a="1"/>
  <c r="P1062" i="3" a="1"/>
  <c r="M1011" i="3" a="1"/>
  <c r="P1064" i="3" a="1"/>
  <c r="M1109" i="3" a="1"/>
  <c r="M1031" i="3" a="1"/>
  <c r="R1120" i="3" a="1"/>
  <c r="P1156" i="3" a="1"/>
  <c r="O1080" i="3" a="1"/>
  <c r="M1170" i="3" a="1"/>
  <c r="R1025" i="3" a="1"/>
  <c r="P970" i="3" a="1"/>
  <c r="O983" i="3" a="1"/>
  <c r="M1063" i="3" a="1"/>
  <c r="R995" i="3" a="1"/>
  <c r="P1003" i="3" a="1"/>
  <c r="P1168" i="3" a="1"/>
  <c r="O1054" i="3" a="1"/>
  <c r="P1017" i="3" a="1"/>
  <c r="M971" i="3" a="1"/>
  <c r="R981" i="3" a="1"/>
  <c r="O1172" i="3" a="1"/>
  <c r="P1140" i="3" a="1"/>
  <c r="M1148" i="3" a="1"/>
  <c r="P997" i="3" a="1"/>
  <c r="M1117" i="3" a="1"/>
  <c r="R1041" i="3" a="1"/>
  <c r="O1062" i="3" a="1"/>
  <c r="P1161" i="3" a="1"/>
  <c r="M1132" i="3" a="1"/>
  <c r="R1038" i="3" a="1"/>
  <c r="O1064" i="3" a="1"/>
  <c r="R1050" i="3" a="1"/>
  <c r="P1014" i="3" a="1"/>
  <c r="O1156" i="3" a="1"/>
  <c r="M1037" i="3" a="1"/>
  <c r="T1037" i="3" s="1"/>
  <c r="P1100" i="3" a="1"/>
  <c r="R1048" i="3" a="1"/>
  <c r="O1017" i="3" a="1"/>
  <c r="P1169" i="3" a="1"/>
  <c r="M1145" i="3" a="1"/>
  <c r="R967" i="3" a="1"/>
  <c r="P1084" i="3" a="1"/>
  <c r="M1027" i="3" a="1"/>
  <c r="R1032" i="3" a="1"/>
  <c r="O1140" i="3" a="1"/>
  <c r="P1024" i="3" a="1"/>
  <c r="M1072" i="3" a="1"/>
  <c r="R1030" i="3" a="1"/>
  <c r="O997" i="3" a="1"/>
  <c r="O1161" i="3" a="1"/>
  <c r="R1139" i="3" a="1"/>
  <c r="P1120" i="3" a="1"/>
  <c r="O1014" i="3" a="1"/>
  <c r="M1080" i="3" a="1"/>
  <c r="R968" i="3" a="1"/>
  <c r="P1025" i="3" a="1"/>
  <c r="O1168" i="3" a="1"/>
  <c r="M983" i="3" a="1"/>
  <c r="R1108" i="3" a="1"/>
  <c r="P995" i="3" a="1"/>
  <c r="O1100" i="3" a="1"/>
  <c r="M1022" i="3" a="1"/>
  <c r="R1028" i="3" a="1"/>
  <c r="P1013" i="3" a="1"/>
  <c r="P1086" i="3" a="1"/>
  <c r="O1154" i="3" a="1"/>
  <c r="M1028" i="3" a="1"/>
  <c r="R1121" i="3" a="1"/>
  <c r="P1048" i="3" a="1"/>
  <c r="M1054" i="3" a="1"/>
  <c r="R1153" i="3" a="1"/>
  <c r="O1169" i="3" a="1"/>
  <c r="P981" i="3" a="1"/>
  <c r="M1172" i="3" a="1"/>
  <c r="O1084" i="3" a="1"/>
  <c r="O1024" i="3" a="1"/>
  <c r="P1041" i="3" a="1"/>
  <c r="M1062" i="3" a="1"/>
  <c r="R1011" i="3" a="1"/>
  <c r="P1038" i="3" a="1"/>
  <c r="M1064" i="3" a="1"/>
  <c r="R1109" i="3" a="1"/>
  <c r="R1031" i="3" a="1"/>
  <c r="P1050" i="3" a="1"/>
  <c r="O1120" i="3" a="1"/>
  <c r="M1156" i="3" a="1"/>
  <c r="R1170" i="3" a="1"/>
  <c r="P1147" i="3" a="1"/>
  <c r="O1025" i="3" a="1"/>
  <c r="M970" i="3" a="1"/>
  <c r="R1063" i="3" a="1"/>
  <c r="P1121" i="3" a="1"/>
  <c r="O995" i="3" a="1"/>
  <c r="M1003" i="3" a="1"/>
  <c r="R1143" i="3" a="1"/>
  <c r="O1013" i="3" a="1"/>
  <c r="R1100" i="3" a="1"/>
  <c r="R1013" i="3" a="1"/>
  <c r="M1077" i="3" a="1"/>
  <c r="T1077" i="3" s="1"/>
  <c r="O1048" i="3" a="1"/>
  <c r="M1017" i="3" a="1"/>
  <c r="R971" i="3" a="1"/>
  <c r="O981" i="3" a="1"/>
  <c r="P967" i="3" a="1"/>
  <c r="P1032" i="3" a="1"/>
  <c r="M1140" i="3" a="1"/>
  <c r="R1148" i="3" a="1"/>
  <c r="P1030" i="3" a="1"/>
  <c r="M997" i="3" a="1"/>
  <c r="R1117" i="3" a="1"/>
  <c r="O1041" i="3" a="1"/>
  <c r="M1161" i="3" a="1"/>
  <c r="R1132" i="3" a="1"/>
  <c r="O1038" i="3" a="1"/>
  <c r="P1139" i="3" a="1"/>
  <c r="O1050" i="3" a="1"/>
  <c r="M1014" i="3" a="1"/>
  <c r="R1037" i="3" a="1"/>
  <c r="S1037" i="3" s="1"/>
  <c r="P968" i="3" a="1"/>
  <c r="O1147" i="3" a="1"/>
  <c r="M1168" i="3" a="1"/>
  <c r="R1154" i="3" a="1"/>
  <c r="S1154" i="3" s="1"/>
  <c r="P1108" i="3" a="1"/>
  <c r="O1121" i="3" a="1"/>
  <c r="M1100" i="3" a="1"/>
  <c r="R1077" i="3" a="1"/>
  <c r="P1028" i="3" a="1"/>
  <c r="O1086" i="3" a="1"/>
  <c r="M1013" i="3" a="1"/>
  <c r="P983" i="3" a="1"/>
  <c r="O1022" i="3" a="1"/>
  <c r="M1154" i="3" a="1"/>
  <c r="P1153" i="3" a="1"/>
  <c r="M1169" i="3" a="1"/>
  <c r="R1145" i="3" a="1"/>
  <c r="O967" i="3" a="1"/>
  <c r="M1084" i="3" a="1"/>
  <c r="R1027" i="3" a="1"/>
  <c r="S1027" i="3" s="1"/>
  <c r="O1032" i="3" a="1"/>
  <c r="M1024" i="3" a="1"/>
  <c r="R1072" i="3" a="1"/>
  <c r="O1030" i="3" a="1"/>
  <c r="P1011" i="3" a="1"/>
  <c r="P1109" i="3" a="1"/>
  <c r="P1031" i="3" a="1"/>
  <c r="O1139" i="3" a="1"/>
  <c r="M1120" i="3" a="1"/>
  <c r="R1080" i="3" a="1"/>
  <c r="P1170" i="3" a="1"/>
  <c r="O968" i="3" a="1"/>
  <c r="M1025" i="3" a="1"/>
  <c r="R983" i="3" a="1"/>
  <c r="P1063" i="3" a="1"/>
  <c r="O1108" i="3" a="1"/>
  <c r="M995" i="3" a="1"/>
  <c r="R1022" i="3" a="1"/>
  <c r="P1143" i="3" a="1"/>
  <c r="O1028" i="3" a="1"/>
  <c r="R1168" i="3" a="1"/>
  <c r="P1022" i="3" a="1"/>
  <c r="R1147" i="3" a="1"/>
  <c r="R1086" i="3" a="1"/>
  <c r="O913" i="3" a="1"/>
  <c r="R904" i="3" a="1"/>
  <c r="R903" i="3" a="1"/>
  <c r="R918" i="3" a="1"/>
  <c r="O904" i="3" a="1"/>
  <c r="O924" i="3" a="1"/>
  <c r="O937" i="3" a="1"/>
  <c r="S937" i="3" s="1"/>
  <c r="R942" i="3" a="1"/>
  <c r="R876" i="3" a="1"/>
  <c r="S680" i="3"/>
  <c r="S612" i="3"/>
  <c r="O1141" i="3" a="1"/>
  <c r="M1034" i="3" a="1"/>
  <c r="O1093" i="3" a="1"/>
  <c r="O1098" i="3" a="1"/>
  <c r="R1051" i="3" a="1"/>
  <c r="M1119" i="3" a="1"/>
  <c r="R1116" i="3" a="1"/>
  <c r="M1095" i="3" a="1"/>
  <c r="M1049" i="3" a="1"/>
  <c r="O1056" i="3" a="1"/>
  <c r="O1073" i="3" a="1"/>
  <c r="P1039" i="3" a="1"/>
  <c r="P1163" i="3" a="1"/>
  <c r="R975" i="3" a="1"/>
  <c r="M1151" i="3" a="1"/>
  <c r="O1110" i="3" a="1"/>
  <c r="P1060" i="3" a="1"/>
  <c r="P1141" i="3" a="1"/>
  <c r="R982" i="3" a="1"/>
  <c r="R963" i="3" a="1"/>
  <c r="R1175" i="3" a="1"/>
  <c r="O1075" i="3" a="1"/>
  <c r="P1093" i="3" a="1"/>
  <c r="P1098" i="3" a="1"/>
  <c r="M1019" i="3" a="1"/>
  <c r="O999" i="3" a="1"/>
  <c r="P1110" i="3" a="1"/>
  <c r="M1066" i="3" a="1"/>
  <c r="O1034" i="3" a="1"/>
  <c r="P1075" i="3" a="1"/>
  <c r="M1051" i="3" a="1"/>
  <c r="O1119" i="3" a="1"/>
  <c r="M1126" i="3" a="1"/>
  <c r="M1009" i="3" a="1"/>
  <c r="P1073" i="3" a="1"/>
  <c r="M1116" i="3" a="1"/>
  <c r="M1058" i="3" a="1"/>
  <c r="O1049" i="3" a="1"/>
  <c r="P1056" i="3" a="1"/>
  <c r="R1163" i="3" a="1"/>
  <c r="O1107" i="3" a="1"/>
  <c r="R1141" i="3" a="1"/>
  <c r="M963" i="3" a="1"/>
  <c r="M1175" i="3" a="1"/>
  <c r="R1098" i="3" a="1"/>
  <c r="P1119" i="3" a="1"/>
  <c r="O969" i="3" a="1"/>
  <c r="O1126" i="3" a="1"/>
  <c r="M1167" i="3" a="1"/>
  <c r="O1009" i="3" a="1"/>
  <c r="O1095" i="3" a="1"/>
  <c r="P1049" i="3" a="1"/>
  <c r="R1073" i="3" a="1"/>
  <c r="R1039" i="3" a="1"/>
  <c r="M975" i="3" a="1"/>
  <c r="O1019" i="3" a="1"/>
  <c r="O1151" i="3" a="1"/>
  <c r="P1107" i="3" a="1"/>
  <c r="P999" i="3" a="1"/>
  <c r="R1110" i="3" a="1"/>
  <c r="R1060" i="3" a="1"/>
  <c r="M982" i="3" a="1"/>
  <c r="O1066" i="3" a="1"/>
  <c r="P1034" i="3" a="1"/>
  <c r="M1005" i="3" a="1"/>
  <c r="R1093" i="3" a="1"/>
  <c r="O918" i="3" a="1"/>
  <c r="R1075" i="3" a="1"/>
  <c r="R1005" i="3" a="1"/>
  <c r="M1107" i="3" a="1"/>
  <c r="R1019" i="3" a="1"/>
  <c r="O1163" i="3" a="1"/>
  <c r="O1039" i="3" a="1"/>
  <c r="S1039" i="3" s="1"/>
  <c r="R1095" i="3" a="1"/>
  <c r="R1009" i="3" a="1"/>
  <c r="R1058" i="3" a="1"/>
  <c r="P1045" i="3" a="1"/>
  <c r="O1051" i="3" a="1"/>
  <c r="R1045" i="3" a="1"/>
  <c r="M1045" i="3" a="1"/>
  <c r="P1009" i="3" a="1"/>
  <c r="P1095" i="3" a="1"/>
  <c r="R1056" i="3" a="1"/>
  <c r="S1056" i="3" s="1"/>
  <c r="M1163" i="3" a="1"/>
  <c r="P1019" i="3" a="1"/>
  <c r="P1151" i="3" a="1"/>
  <c r="M1141" i="3" a="1"/>
  <c r="O963" i="3" a="1"/>
  <c r="P1066" i="3" a="1"/>
  <c r="M1098" i="3" a="1"/>
  <c r="P1051" i="3" a="1"/>
  <c r="R1167" i="3" a="1"/>
  <c r="P1126" i="3" a="1"/>
  <c r="O1116" i="3" a="1"/>
  <c r="P1058" i="3" a="1"/>
  <c r="R1049" i="3" a="1"/>
  <c r="M1039" i="3" a="1"/>
  <c r="O975" i="3" a="1"/>
  <c r="R1107" i="3" a="1"/>
  <c r="S1107" i="3" s="1"/>
  <c r="R999" i="3" a="1"/>
  <c r="M1060" i="3" a="1"/>
  <c r="O982" i="3" a="1"/>
  <c r="P963" i="3" a="1"/>
  <c r="O1175" i="3" a="1"/>
  <c r="R1034" i="3" a="1"/>
  <c r="M1093" i="3" a="1"/>
  <c r="O1005" i="3" a="1"/>
  <c r="R1119" i="3" a="1"/>
  <c r="P969" i="3" a="1"/>
  <c r="R969" i="3" a="1"/>
  <c r="O1058" i="3" a="1"/>
  <c r="O1167" i="3" a="1"/>
  <c r="O1045" i="3" a="1"/>
  <c r="R1126" i="3" a="1"/>
  <c r="M969" i="3" a="1"/>
  <c r="P1167" i="3" a="1"/>
  <c r="P1116" i="3" a="1"/>
  <c r="M1056" i="3" a="1"/>
  <c r="M1073" i="3" a="1"/>
  <c r="P975" i="3" a="1"/>
  <c r="R1151" i="3" a="1"/>
  <c r="M1110" i="3" a="1"/>
  <c r="P982" i="3" a="1"/>
  <c r="P1175" i="3" a="1"/>
  <c r="R1066" i="3" a="1"/>
  <c r="M1075" i="3" a="1"/>
  <c r="T1075" i="3" s="1"/>
  <c r="P1005" i="3" a="1"/>
  <c r="M999" i="3" a="1"/>
  <c r="O1060" i="3" a="1"/>
  <c r="S686" i="3"/>
  <c r="S724" i="3"/>
  <c r="S672" i="3"/>
  <c r="S678" i="3"/>
  <c r="S703" i="3"/>
  <c r="S596" i="3"/>
  <c r="S791" i="3"/>
  <c r="S609" i="3"/>
  <c r="S640" i="3"/>
  <c r="S586" i="3"/>
  <c r="S740" i="3"/>
  <c r="S846" i="3"/>
  <c r="S581" i="3"/>
  <c r="Q1110" i="3" a="1"/>
  <c r="N1060" i="3" a="1"/>
  <c r="U1060" i="3" s="1"/>
  <c r="Q1066" i="3" a="1"/>
  <c r="N1034" i="3" a="1"/>
  <c r="U1034" i="3" s="1"/>
  <c r="N999" i="3" a="1"/>
  <c r="U999" i="3" s="1"/>
  <c r="Q1107" i="3" a="1"/>
  <c r="N1056" i="3" a="1"/>
  <c r="U1056" i="3" s="1"/>
  <c r="Q1049" i="3" a="1"/>
  <c r="Q999" i="3" a="1"/>
  <c r="N1107" i="3" a="1"/>
  <c r="U1107" i="3" s="1"/>
  <c r="Q1039" i="3" a="1"/>
  <c r="N1073" i="3" a="1"/>
  <c r="U1073" i="3" s="1"/>
  <c r="Q975" i="3" a="1"/>
  <c r="N1163" i="3" a="1"/>
  <c r="U1163" i="3" s="1"/>
  <c r="Q1075" i="3" a="1"/>
  <c r="N1093" i="3" a="1"/>
  <c r="U1093" i="3" s="1"/>
  <c r="Q1051" i="3" a="1"/>
  <c r="N1126" i="3" a="1"/>
  <c r="U1126" i="3" s="1"/>
  <c r="N1119" i="3" a="1"/>
  <c r="U1119" i="3" s="1"/>
  <c r="Q963" i="3" a="1"/>
  <c r="N1175" i="3" a="1"/>
  <c r="U1175" i="3" s="1"/>
  <c r="Q1167" i="3" a="1"/>
  <c r="N969" i="3" a="1"/>
  <c r="U969" i="3" s="1"/>
  <c r="Q1093" i="3" a="1"/>
  <c r="N1075" i="3" a="1"/>
  <c r="U1075" i="3" s="1"/>
  <c r="Q1116" i="3" a="1"/>
  <c r="N1058" i="3" a="1"/>
  <c r="U1058" i="3" s="1"/>
  <c r="Q1098" i="3" a="1"/>
  <c r="N1005" i="3" a="1"/>
  <c r="U1005" i="3" s="1"/>
  <c r="Q1119" i="3" a="1"/>
  <c r="N1051" i="3" a="1"/>
  <c r="U1051" i="3" s="1"/>
  <c r="Q1126" i="3" a="1"/>
  <c r="N1151" i="3" a="1"/>
  <c r="U1151" i="3" s="1"/>
  <c r="Q1019" i="3" a="1"/>
  <c r="N1095" i="3" a="1"/>
  <c r="U1095" i="3" s="1"/>
  <c r="Q1009" i="3" a="1"/>
  <c r="Q1058" i="3" a="1"/>
  <c r="N1116" i="3" a="1"/>
  <c r="U1116" i="3" s="1"/>
  <c r="Q1141" i="3" a="1"/>
  <c r="N982" i="3" a="1"/>
  <c r="U982" i="3" s="1"/>
  <c r="Q1073" i="3" a="1"/>
  <c r="N1039" i="3" a="1"/>
  <c r="U1039" i="3" s="1"/>
  <c r="Q969" i="3" a="1"/>
  <c r="N1167" i="3" a="1"/>
  <c r="U1167" i="3" s="1"/>
  <c r="N1141" i="3" a="1"/>
  <c r="U1141" i="3" s="1"/>
  <c r="Q982" i="3" a="1"/>
  <c r="N975" i="3" a="1"/>
  <c r="U975" i="3" s="1"/>
  <c r="Q1163" i="3" a="1"/>
  <c r="N1019" i="3" a="1"/>
  <c r="U1019" i="3" s="1"/>
  <c r="Q1151" i="3" a="1"/>
  <c r="Q1095" i="3" a="1"/>
  <c r="N1009" i="3" a="1"/>
  <c r="U1009" i="3" s="1"/>
  <c r="Q1056" i="3" a="1"/>
  <c r="N1049" i="3" a="1"/>
  <c r="U1049" i="3" s="1"/>
  <c r="Q1005" i="3" a="1"/>
  <c r="N1098" i="3" a="1"/>
  <c r="U1098" i="3" s="1"/>
  <c r="Q1175" i="3" a="1"/>
  <c r="N963" i="3" a="1"/>
  <c r="U963" i="3" s="1"/>
  <c r="Q1034" i="3" a="1"/>
  <c r="N1066" i="3" a="1"/>
  <c r="U1066" i="3" s="1"/>
  <c r="N1110" i="3" a="1"/>
  <c r="U1110" i="3" s="1"/>
  <c r="Q1060" i="3" a="1"/>
  <c r="S579" i="3"/>
  <c r="S720" i="3"/>
  <c r="N1118" i="3" a="1"/>
  <c r="U1118" i="3" s="1"/>
  <c r="Q1053" i="3" a="1"/>
  <c r="Q1131" i="3" a="1"/>
  <c r="N990" i="3" a="1"/>
  <c r="U990" i="3" s="1"/>
  <c r="N961" i="3" a="1"/>
  <c r="U961" i="3" s="1"/>
  <c r="N930" i="3" a="1"/>
  <c r="U930" i="3" s="1"/>
  <c r="N1123" i="3" a="1"/>
  <c r="U1123" i="3" s="1"/>
  <c r="Q1047" i="3" a="1"/>
  <c r="N1101" i="3" a="1"/>
  <c r="U1101" i="3" s="1"/>
  <c r="Q1007" i="3" a="1"/>
  <c r="Q1101" i="3" a="1"/>
  <c r="N1007" i="3" a="1"/>
  <c r="U1007" i="3" s="1"/>
  <c r="N1087" i="3" a="1"/>
  <c r="U1087" i="3" s="1"/>
  <c r="Q1083" i="3" a="1"/>
  <c r="Q1087" i="3" a="1"/>
  <c r="N1083" i="3" a="1"/>
  <c r="U1083" i="3" s="1"/>
  <c r="Q1123" i="3" a="1"/>
  <c r="N1047" i="3" a="1"/>
  <c r="U1047" i="3" s="1"/>
  <c r="Q965" i="3" a="1"/>
  <c r="N1173" i="3" a="1"/>
  <c r="U1173" i="3" s="1"/>
  <c r="Q1088" i="3" a="1"/>
  <c r="N1023" i="3" a="1"/>
  <c r="U1023" i="3" s="1"/>
  <c r="N1094" i="3" a="1"/>
  <c r="U1094" i="3" s="1"/>
  <c r="Q1004" i="3" a="1"/>
  <c r="Q1118" i="3" a="1"/>
  <c r="N1053" i="3" a="1"/>
  <c r="U1053" i="3" s="1"/>
  <c r="N1065" i="3" a="1"/>
  <c r="U1065" i="3" s="1"/>
  <c r="Q1105" i="3" a="1"/>
  <c r="N1074" i="3" a="1"/>
  <c r="U1074" i="3" s="1"/>
  <c r="Q1092" i="3" a="1"/>
  <c r="Q1134" i="3" a="1"/>
  <c r="N1035" i="3" a="1"/>
  <c r="U1035" i="3" s="1"/>
  <c r="Q1091" i="3" a="1"/>
  <c r="N1078" i="3" a="1"/>
  <c r="U1078" i="3" s="1"/>
  <c r="Q1094" i="3" a="1"/>
  <c r="N1004" i="3" a="1"/>
  <c r="U1004" i="3" s="1"/>
  <c r="N965" i="3" a="1"/>
  <c r="U965" i="3" s="1"/>
  <c r="Q1173" i="3" a="1"/>
  <c r="N1149" i="3" a="1"/>
  <c r="U1149" i="3" s="1"/>
  <c r="Q987" i="3" a="1"/>
  <c r="Q1074" i="3" a="1"/>
  <c r="N1092" i="3" a="1"/>
  <c r="U1092" i="3" s="1"/>
  <c r="N1088" i="3" a="1"/>
  <c r="U1088" i="3" s="1"/>
  <c r="Q1023" i="3" a="1"/>
  <c r="N1129" i="3" a="1"/>
  <c r="U1129" i="3" s="1"/>
  <c r="Q992" i="3" a="1"/>
  <c r="Q1065" i="3" a="1"/>
  <c r="N1105" i="3" a="1"/>
  <c r="U1105" i="3" s="1"/>
  <c r="N1070" i="3" a="1"/>
  <c r="U1070" i="3" s="1"/>
  <c r="Q1033" i="3" a="1"/>
  <c r="Q1159" i="3" a="1"/>
  <c r="N1012" i="3" a="1"/>
  <c r="U1012" i="3" s="1"/>
  <c r="N1091" i="3" a="1"/>
  <c r="U1091" i="3" s="1"/>
  <c r="Q1078" i="3" a="1"/>
  <c r="N1159" i="3" a="1"/>
  <c r="U1159" i="3" s="1"/>
  <c r="Q1012" i="3" a="1"/>
  <c r="Q1129" i="3" a="1"/>
  <c r="N992" i="3" a="1"/>
  <c r="U992" i="3" s="1"/>
  <c r="Q1070" i="3" a="1"/>
  <c r="N1033" i="3" a="1"/>
  <c r="U1033" i="3" s="1"/>
  <c r="N1131" i="3" a="1"/>
  <c r="U1131" i="3" s="1"/>
  <c r="Q990" i="3" a="1"/>
  <c r="Q1149" i="3" a="1"/>
  <c r="N987" i="3" a="1"/>
  <c r="U987" i="3" s="1"/>
  <c r="N1134" i="3" a="1"/>
  <c r="U1134" i="3" s="1"/>
  <c r="Q1035" i="3" a="1"/>
  <c r="O921" i="3" a="1"/>
  <c r="O681" i="3" a="1"/>
  <c r="O1004" i="3" a="1"/>
  <c r="M1004" i="3" a="1"/>
  <c r="R1065" i="3" a="1"/>
  <c r="P1065" i="3" a="1"/>
  <c r="O1065" i="3" a="1"/>
  <c r="M1065" i="3" a="1"/>
  <c r="R1105" i="3" a="1"/>
  <c r="P1105" i="3" a="1"/>
  <c r="O1105" i="3" a="1"/>
  <c r="M1105" i="3" a="1"/>
  <c r="R1070" i="3" a="1"/>
  <c r="P1070" i="3" a="1"/>
  <c r="O1070" i="3" a="1"/>
  <c r="M1070" i="3" a="1"/>
  <c r="R1033" i="3" a="1"/>
  <c r="P1033" i="3" a="1"/>
  <c r="O1033" i="3" a="1"/>
  <c r="M1033" i="3" a="1"/>
  <c r="R1074" i="3" a="1"/>
  <c r="P1074" i="3" a="1"/>
  <c r="O1074" i="3" a="1"/>
  <c r="M1074" i="3" a="1"/>
  <c r="R1092" i="3" a="1"/>
  <c r="P1092" i="3" a="1"/>
  <c r="O1092" i="3" a="1"/>
  <c r="M1092" i="3" a="1"/>
  <c r="R1091" i="3" a="1"/>
  <c r="P1091" i="3" a="1"/>
  <c r="O1091" i="3" a="1"/>
  <c r="M1091" i="3" a="1"/>
  <c r="R1078" i="3" a="1"/>
  <c r="P1078" i="3" a="1"/>
  <c r="O1078" i="3" a="1"/>
  <c r="M1078" i="3" a="1"/>
  <c r="R1149" i="3" a="1"/>
  <c r="P1149" i="3" a="1"/>
  <c r="O1149" i="3" a="1"/>
  <c r="M1149" i="3" a="1"/>
  <c r="R987" i="3" a="1"/>
  <c r="P987" i="3" a="1"/>
  <c r="O987" i="3" a="1"/>
  <c r="M987" i="3" a="1"/>
  <c r="R1159" i="3" a="1"/>
  <c r="P1159" i="3" a="1"/>
  <c r="O1159" i="3" a="1"/>
  <c r="M1159" i="3" a="1"/>
  <c r="R1012" i="3" a="1"/>
  <c r="P1012" i="3" a="1"/>
  <c r="O1012" i="3" a="1"/>
  <c r="M1012" i="3" a="1"/>
  <c r="R1129" i="3" a="1"/>
  <c r="P1129" i="3" a="1"/>
  <c r="O1129" i="3" a="1"/>
  <c r="M1129" i="3" a="1"/>
  <c r="R992" i="3" a="1"/>
  <c r="P992" i="3" a="1"/>
  <c r="O992" i="3" a="1"/>
  <c r="M992" i="3" a="1"/>
  <c r="R1101" i="3" a="1"/>
  <c r="P1101" i="3" a="1"/>
  <c r="O1101" i="3" a="1"/>
  <c r="M1101" i="3" a="1"/>
  <c r="R1007" i="3" a="1"/>
  <c r="P1007" i="3" a="1"/>
  <c r="R1123" i="3" a="1"/>
  <c r="P1123" i="3" a="1"/>
  <c r="R1047" i="3" a="1"/>
  <c r="M1047" i="3" a="1"/>
  <c r="R1083" i="3" a="1"/>
  <c r="M1083" i="3" a="1"/>
  <c r="M1087" i="3" a="1"/>
  <c r="O1007" i="3" a="1"/>
  <c r="M1007" i="3" a="1"/>
  <c r="O1123" i="3" a="1"/>
  <c r="M1123" i="3" a="1"/>
  <c r="O1087" i="3" a="1"/>
  <c r="O1047" i="3" a="1"/>
  <c r="R1087" i="3" a="1"/>
  <c r="P1087" i="3" a="1"/>
  <c r="P1083" i="3" a="1"/>
  <c r="P1047" i="3" a="1"/>
  <c r="O1083" i="3" a="1"/>
  <c r="O959" i="3" a="1"/>
  <c r="O909" i="3" a="1"/>
  <c r="R1134" i="3" a="1"/>
  <c r="P1134" i="3" a="1"/>
  <c r="O1134" i="3" a="1"/>
  <c r="M1134" i="3" a="1"/>
  <c r="R1035" i="3" a="1"/>
  <c r="P1035" i="3" a="1"/>
  <c r="O1035" i="3" a="1"/>
  <c r="M1035" i="3" a="1"/>
  <c r="R1118" i="3" a="1"/>
  <c r="P1118" i="3" a="1"/>
  <c r="O1118" i="3" a="1"/>
  <c r="M1118" i="3" a="1"/>
  <c r="R1053" i="3" a="1"/>
  <c r="P1053" i="3" a="1"/>
  <c r="O1053" i="3" a="1"/>
  <c r="M1053" i="3" a="1"/>
  <c r="R1088" i="3" a="1"/>
  <c r="P1088" i="3" a="1"/>
  <c r="O1088" i="3" a="1"/>
  <c r="M1088" i="3" a="1"/>
  <c r="R1023" i="3" a="1"/>
  <c r="P1023" i="3" a="1"/>
  <c r="O1023" i="3" a="1"/>
  <c r="M1023" i="3" a="1"/>
  <c r="R965" i="3" a="1"/>
  <c r="P965" i="3" a="1"/>
  <c r="O965" i="3" a="1"/>
  <c r="M965" i="3" a="1"/>
  <c r="R1173" i="3" a="1"/>
  <c r="P1173" i="3" a="1"/>
  <c r="O1173" i="3" a="1"/>
  <c r="M1173" i="3" a="1"/>
  <c r="R1131" i="3" a="1"/>
  <c r="P1131" i="3" a="1"/>
  <c r="O1131" i="3" a="1"/>
  <c r="M1131" i="3" a="1"/>
  <c r="R990" i="3" a="1"/>
  <c r="P990" i="3" a="1"/>
  <c r="O990" i="3" a="1"/>
  <c r="M990" i="3" a="1"/>
  <c r="R1094" i="3" a="1"/>
  <c r="P1094" i="3" a="1"/>
  <c r="O1094" i="3" a="1"/>
  <c r="M1094" i="3" a="1"/>
  <c r="R1004" i="3" a="1"/>
  <c r="P1004" i="3" a="1"/>
  <c r="N7" i="13"/>
  <c r="N16" i="13"/>
  <c r="N6" i="13"/>
  <c r="R583" i="3" a="1"/>
  <c r="O598" i="3" a="1"/>
  <c r="S598" i="3" s="1"/>
  <c r="O580" i="3" a="1"/>
  <c r="S580" i="3" s="1"/>
  <c r="R580" i="3" a="1"/>
  <c r="O576" i="3" a="1"/>
  <c r="O574" i="3" a="1"/>
  <c r="S574" i="3" s="1"/>
  <c r="O584" i="3" a="1"/>
  <c r="S584" i="3" s="1"/>
  <c r="R590" i="3" a="1"/>
  <c r="S590" i="3"/>
  <c r="O601" i="3" a="1"/>
  <c r="S601" i="3" s="1"/>
  <c r="R603" i="3" a="1"/>
  <c r="O621" i="3" a="1"/>
  <c r="S621" i="3" s="1"/>
  <c r="O611" i="3" a="1"/>
  <c r="O620" i="3" a="1"/>
  <c r="S620" i="3" s="1"/>
  <c r="R607" i="3" a="1"/>
  <c r="S607" i="3" s="1"/>
  <c r="O605" i="3" a="1"/>
  <c r="R608" i="3" a="1"/>
  <c r="S608" i="3" s="1"/>
  <c r="O618" i="3" a="1"/>
  <c r="S618" i="3" s="1"/>
  <c r="R627" i="3" a="1"/>
  <c r="S627" i="3" s="1"/>
  <c r="O629" i="3" a="1"/>
  <c r="S629" i="3" s="1"/>
  <c r="O666" i="3" a="1"/>
  <c r="S666" i="3" s="1"/>
  <c r="O841" i="3" a="1"/>
  <c r="R696" i="3" a="1"/>
  <c r="R662" i="3" a="1"/>
  <c r="S662" i="3" s="1"/>
  <c r="O840" i="3" a="1"/>
  <c r="S840" i="3" s="1"/>
  <c r="O673" i="3" a="1"/>
  <c r="R688" i="3" a="1"/>
  <c r="S688" i="3" s="1"/>
  <c r="R673" i="3" a="1"/>
  <c r="O665" i="3" a="1"/>
  <c r="O733" i="3" a="1"/>
  <c r="R714" i="3" a="1"/>
  <c r="R708" i="3" a="1"/>
  <c r="S708" i="3" s="1"/>
  <c r="O711" i="3" a="1"/>
  <c r="S711" i="3" s="1"/>
  <c r="R642" i="3" a="1"/>
  <c r="S642" i="3" s="1"/>
  <c r="O700" i="3" a="1"/>
  <c r="O667" i="3" a="1"/>
  <c r="O710" i="3" a="1"/>
  <c r="S710" i="3" s="1"/>
  <c r="R664" i="3" a="1"/>
  <c r="O739" i="3" a="1"/>
  <c r="O701" i="3" a="1"/>
  <c r="O793" i="3" a="1"/>
  <c r="O788" i="3" a="1"/>
  <c r="O722" i="3" a="1"/>
  <c r="S722" i="3" s="1"/>
  <c r="R742" i="3" a="1"/>
  <c r="R718" i="3" a="1"/>
  <c r="S718" i="3" s="1"/>
  <c r="O729" i="3" a="1"/>
  <c r="R700" i="3" a="1"/>
  <c r="O786" i="3" a="1"/>
  <c r="S786" i="3" s="1"/>
  <c r="O630" i="3" a="1"/>
  <c r="R705" i="3" a="1"/>
  <c r="R730" i="3" a="1"/>
  <c r="S730" i="3" s="1"/>
  <c r="R727" i="3" a="1"/>
  <c r="R787" i="3" a="1"/>
  <c r="R782" i="3" a="1"/>
  <c r="O784" i="3" a="1"/>
  <c r="S784" i="3" s="1"/>
  <c r="R682" i="3" a="1"/>
  <c r="S682" i="3" s="1"/>
  <c r="R716" i="3" a="1"/>
  <c r="S716" i="3" s="1"/>
  <c r="O685" i="3" a="1"/>
  <c r="S685" i="3" s="1"/>
  <c r="O690" i="3" a="1"/>
  <c r="S690" i="3" s="1"/>
  <c r="O792" i="3" a="1"/>
  <c r="S792" i="3" s="1"/>
  <c r="R734" i="3" a="1"/>
  <c r="R785" i="3" a="1"/>
  <c r="S785" i="3" s="1"/>
  <c r="O737" i="3" a="1"/>
  <c r="S737" i="3" s="1"/>
  <c r="O644" i="3" a="1"/>
  <c r="S644" i="3" s="1"/>
  <c r="O759" i="3" a="1"/>
  <c r="S759" i="3" s="1"/>
  <c r="R751" i="3" a="1"/>
  <c r="S751" i="3" s="1"/>
  <c r="R753" i="3" a="1"/>
  <c r="O817" i="3" a="1"/>
  <c r="R812" i="3" a="1"/>
  <c r="O815" i="3" a="1"/>
  <c r="O844" i="3" a="1"/>
  <c r="O648" i="3" a="1"/>
  <c r="S648" i="3" s="1"/>
  <c r="O770" i="3" a="1"/>
  <c r="S770" i="3" s="1"/>
  <c r="O654" i="3" a="1"/>
  <c r="O812" i="3" a="1"/>
  <c r="R819" i="3" a="1"/>
  <c r="R823" i="3" a="1"/>
  <c r="R860" i="3" a="1"/>
  <c r="R630" i="3" a="1"/>
  <c r="R761" i="3" a="1"/>
  <c r="R760" i="3" a="1"/>
  <c r="R755" i="3" a="1"/>
  <c r="S755" i="3" s="1"/>
  <c r="R829" i="3" a="1"/>
  <c r="O852" i="3" a="1"/>
  <c r="R844" i="3" a="1"/>
  <c r="O641" i="3" a="1"/>
  <c r="S641" i="3" s="1"/>
  <c r="R757" i="3" a="1"/>
  <c r="O766" i="3" a="1"/>
  <c r="R775" i="3" a="1"/>
  <c r="S775" i="3" s="1"/>
  <c r="O827" i="3" a="1"/>
  <c r="R813" i="3" a="1"/>
  <c r="O834" i="3" a="1"/>
  <c r="R752" i="3" a="1"/>
  <c r="O754" i="3" a="1"/>
  <c r="O748" i="3" a="1"/>
  <c r="S748" i="3" s="1"/>
  <c r="O824" i="3" a="1"/>
  <c r="O804" i="3" a="1"/>
  <c r="S804" i="3" s="1"/>
  <c r="R862" i="3" a="1"/>
  <c r="O886" i="3" a="1"/>
  <c r="O888" i="3" a="1"/>
  <c r="R870" i="3" a="1"/>
  <c r="R887" i="3" a="1"/>
  <c r="S887" i="3" s="1"/>
  <c r="R873" i="3" a="1"/>
  <c r="O867" i="3" a="1"/>
  <c r="O878" i="3" a="1"/>
  <c r="O879" i="3" a="1"/>
  <c r="O893" i="3" a="1"/>
  <c r="R871" i="3" a="1"/>
  <c r="S871" i="3" s="1"/>
  <c r="O884" i="3" a="1"/>
  <c r="R926" i="3" a="1"/>
  <c r="O911" i="3" a="1"/>
  <c r="R899" i="3" a="1"/>
  <c r="O919" i="3" a="1"/>
  <c r="O923" i="3" a="1"/>
  <c r="R954" i="3" a="1"/>
  <c r="R916" i="3" a="1"/>
  <c r="O903" i="3" a="1"/>
  <c r="O949" i="3" a="1"/>
  <c r="S949" i="3" s="1"/>
  <c r="R955" i="3" a="1"/>
  <c r="R906" i="3" a="1"/>
  <c r="R953" i="3" a="1"/>
  <c r="R949" i="3" a="1"/>
  <c r="O932" i="3" a="1"/>
  <c r="S932" i="3" s="1"/>
  <c r="O947" i="3" a="1"/>
  <c r="S947" i="3" s="1"/>
  <c r="O906" i="3" a="1"/>
  <c r="O953" i="3" a="1"/>
  <c r="S953" i="3" s="1"/>
  <c r="R940" i="3" a="1"/>
  <c r="R941" i="3" a="1"/>
  <c r="R574" i="3" a="1"/>
  <c r="O589" i="3" a="1"/>
  <c r="S589" i="3" s="1"/>
  <c r="O597" i="3" a="1"/>
  <c r="S597" i="3" s="1"/>
  <c r="O592" i="3" a="1"/>
  <c r="S592" i="3" s="1"/>
  <c r="R600" i="3" a="1"/>
  <c r="S600" i="3"/>
  <c r="R595" i="3" a="1"/>
  <c r="S595" i="3"/>
  <c r="R598" i="3" a="1"/>
  <c r="O582" i="3" a="1"/>
  <c r="S582" i="3" s="1"/>
  <c r="O587" i="3" a="1"/>
  <c r="S587" i="3" s="1"/>
  <c r="O602" i="3" a="1"/>
  <c r="S602" i="3" s="1"/>
  <c r="R611" i="3" a="1"/>
  <c r="S611" i="3" s="1"/>
  <c r="R628" i="3" a="1"/>
  <c r="S628" i="3" s="1"/>
  <c r="R605" i="3" a="1"/>
  <c r="R613" i="3" a="1"/>
  <c r="R616" i="3" a="1"/>
  <c r="S616" i="3" s="1"/>
  <c r="R626" i="3" a="1"/>
  <c r="S626" i="3" s="1"/>
  <c r="O617" i="3" a="1"/>
  <c r="R617" i="3" a="1"/>
  <c r="R838" i="3" a="1"/>
  <c r="S838" i="3" s="1"/>
  <c r="O835" i="3" a="1"/>
  <c r="S835" i="3" s="1"/>
  <c r="R842" i="3" a="1"/>
  <c r="S842" i="3" s="1"/>
  <c r="R723" i="3" a="1"/>
  <c r="R732" i="3" a="1"/>
  <c r="R845" i="3" a="1"/>
  <c r="S845" i="3" s="1"/>
  <c r="R665" i="3" a="1"/>
  <c r="R679" i="3" a="1"/>
  <c r="O695" i="3" a="1"/>
  <c r="S695" i="3" s="1"/>
  <c r="O669" i="3" a="1"/>
  <c r="O741" i="3" a="1"/>
  <c r="S741" i="3" s="1"/>
  <c r="O707" i="3" a="1"/>
  <c r="S707" i="3" s="1"/>
  <c r="R733" i="3" a="1"/>
  <c r="R693" i="3" a="1"/>
  <c r="R649" i="3" a="1"/>
  <c r="S649" i="3" s="1"/>
  <c r="O727" i="3" a="1"/>
  <c r="S727" i="3" s="1"/>
  <c r="O705" i="3" a="1"/>
  <c r="O734" i="3" a="1"/>
  <c r="R731" i="3" a="1"/>
  <c r="S731" i="3" s="1"/>
  <c r="O782" i="3" a="1"/>
  <c r="R802" i="3" a="1"/>
  <c r="S802" i="3" s="1"/>
  <c r="O790" i="3" a="1"/>
  <c r="S790" i="3" s="1"/>
  <c r="R683" i="3" a="1"/>
  <c r="S683" i="3" s="1"/>
  <c r="R671" i="3" a="1"/>
  <c r="S671" i="3" s="1"/>
  <c r="O736" i="3" a="1"/>
  <c r="S736" i="3" s="1"/>
  <c r="O715" i="3" a="1"/>
  <c r="O787" i="3" a="1"/>
  <c r="O694" i="3" a="1"/>
  <c r="S694" i="3" s="1"/>
  <c r="R789" i="3" a="1"/>
  <c r="S789" i="3" s="1"/>
  <c r="R638" i="3" a="1"/>
  <c r="R669" i="3" a="1"/>
  <c r="O713" i="3" a="1"/>
  <c r="S713" i="3" s="1"/>
  <c r="O709" i="3" a="1"/>
  <c r="S709" i="3" s="1"/>
  <c r="O742" i="3" a="1"/>
  <c r="R717" i="3" a="1"/>
  <c r="S717" i="3" s="1"/>
  <c r="R633" i="3" a="1"/>
  <c r="S633" i="3" s="1"/>
  <c r="O675" i="3" a="1"/>
  <c r="O728" i="3" a="1"/>
  <c r="R676" i="3" a="1"/>
  <c r="S676" i="3" s="1"/>
  <c r="O738" i="3" a="1"/>
  <c r="S738" i="3" s="1"/>
  <c r="R794" i="3" a="1"/>
  <c r="S794" i="3" s="1"/>
  <c r="R801" i="3" a="1"/>
  <c r="R798" i="3" a="1"/>
  <c r="S798" i="3" s="1"/>
  <c r="R795" i="3" a="1"/>
  <c r="S795" i="3" s="1"/>
  <c r="O637" i="3" a="1"/>
  <c r="R766" i="3" a="1"/>
  <c r="O761" i="3" a="1"/>
  <c r="O760" i="3" a="1"/>
  <c r="R824" i="3" a="1"/>
  <c r="O819" i="3" a="1"/>
  <c r="O823" i="3" a="1"/>
  <c r="R850" i="3" a="1"/>
  <c r="R652" i="3" a="1"/>
  <c r="S652" i="3" s="1"/>
  <c r="O657" i="3" a="1"/>
  <c r="R660" i="3" a="1"/>
  <c r="R806" i="3" a="1"/>
  <c r="S806" i="3" s="1"/>
  <c r="R825" i="3" a="1"/>
  <c r="S825" i="3" s="1"/>
  <c r="R807" i="3" a="1"/>
  <c r="O861" i="3" a="1"/>
  <c r="O638" i="3" a="1"/>
  <c r="O769" i="3" a="1"/>
  <c r="S769" i="3" s="1"/>
  <c r="O768" i="3" a="1"/>
  <c r="R762" i="3" a="1"/>
  <c r="R808" i="3" a="1"/>
  <c r="R853" i="3" a="1"/>
  <c r="S853" i="3" s="1"/>
  <c r="O862" i="3" a="1"/>
  <c r="O647" i="3" a="1"/>
  <c r="S647" i="3" s="1"/>
  <c r="O765" i="3" a="1"/>
  <c r="S765" i="3" s="1"/>
  <c r="R772" i="3" a="1"/>
  <c r="O805" i="3" a="1"/>
  <c r="R828" i="3" a="1"/>
  <c r="S828" i="3" s="1"/>
  <c r="R858" i="3" a="1"/>
  <c r="R865" i="3" a="1"/>
  <c r="O762" i="3" a="1"/>
  <c r="O763" i="3" a="1"/>
  <c r="R756" i="3" a="1"/>
  <c r="S756" i="3" s="1"/>
  <c r="O833" i="3" a="1"/>
  <c r="S833" i="3" s="1"/>
  <c r="O821" i="3" a="1"/>
  <c r="O857" i="3" a="1"/>
  <c r="S857" i="3" s="1"/>
  <c r="R869" i="3" a="1"/>
  <c r="R897" i="3" a="1"/>
  <c r="O876" i="3" a="1"/>
  <c r="O889" i="3" a="1"/>
  <c r="O896" i="3" a="1"/>
  <c r="R866" i="3" a="1"/>
  <c r="R881" i="3" a="1"/>
  <c r="R886" i="3" a="1"/>
  <c r="S886" i="3" s="1"/>
  <c r="R888" i="3" a="1"/>
  <c r="R872" i="3" a="1"/>
  <c r="R883" i="3" a="1"/>
  <c r="R952" i="3" a="1"/>
  <c r="R908" i="3" a="1"/>
  <c r="R921" i="3" a="1"/>
  <c r="O946" i="3" a="1"/>
  <c r="S946" i="3" s="1"/>
  <c r="O900" i="3" a="1"/>
  <c r="O954" i="3" a="1"/>
  <c r="S954" i="3" s="1"/>
  <c r="O943" i="3" a="1"/>
  <c r="S943" i="3" s="1"/>
  <c r="O912" i="3" a="1"/>
  <c r="R929" i="3" a="1"/>
  <c r="R948" i="3" a="1"/>
  <c r="O927" i="3" a="1"/>
  <c r="O945" i="3" a="1"/>
  <c r="S945" i="3" s="1"/>
  <c r="R925" i="3" a="1"/>
  <c r="R919" i="3" a="1"/>
  <c r="O948" i="3" a="1"/>
  <c r="S948" i="3" s="1"/>
  <c r="O917" i="3" a="1"/>
  <c r="R901" i="3" a="1"/>
  <c r="N8" i="9"/>
  <c r="O8" i="9" s="1"/>
  <c r="T8" i="9" s="1"/>
  <c r="O771" i="3" a="1"/>
  <c r="O820" i="3" a="1"/>
  <c r="O813" i="3" a="1"/>
  <c r="R848" i="3" a="1"/>
  <c r="S848" i="3" s="1"/>
  <c r="O651" i="3" a="1"/>
  <c r="R773" i="3" a="1"/>
  <c r="R655" i="3" a="1"/>
  <c r="S655" i="3" s="1"/>
  <c r="R809" i="3" a="1"/>
  <c r="R811" i="3" a="1"/>
  <c r="S811" i="3" s="1"/>
  <c r="O850" i="3" a="1"/>
  <c r="O646" i="3" a="1"/>
  <c r="S646" i="3" s="1"/>
  <c r="R768" i="3" a="1"/>
  <c r="R771" i="3" a="1"/>
  <c r="O764" i="3" a="1"/>
  <c r="S764" i="3" s="1"/>
  <c r="R821" i="3" a="1"/>
  <c r="R849" i="3" a="1"/>
  <c r="S849" i="3" s="1"/>
  <c r="R839" i="3" a="1"/>
  <c r="O892" i="3" a="1"/>
  <c r="O890" i="3" a="1"/>
  <c r="R878" i="3" a="1"/>
  <c r="R879" i="3" a="1"/>
  <c r="R893" i="3" a="1"/>
  <c r="O868" i="3" a="1"/>
  <c r="O877" i="3" a="1"/>
  <c r="O891" i="3" a="1"/>
  <c r="S891" i="3" s="1"/>
  <c r="O894" i="3" a="1"/>
  <c r="O874" i="3" a="1"/>
  <c r="O875" i="3" a="1"/>
  <c r="O944" i="3" a="1"/>
  <c r="S944" i="3" s="1"/>
  <c r="R950" i="3" a="1"/>
  <c r="R937" i="3" a="1"/>
  <c r="R920" i="3" a="1"/>
  <c r="O951" i="3" a="1"/>
  <c r="S951" i="3" s="1"/>
  <c r="O901" i="3" a="1"/>
  <c r="O908" i="3" a="1"/>
  <c r="R909" i="3" a="1"/>
  <c r="R932" i="3" a="1"/>
  <c r="R951" i="3" a="1"/>
  <c r="R928" i="3" a="1"/>
  <c r="O926" i="3" a="1"/>
  <c r="R959" i="3" a="1"/>
  <c r="O957" i="3" a="1"/>
  <c r="S957" i="3" s="1"/>
  <c r="R944" i="3" a="1"/>
  <c r="R917" i="3" a="1"/>
  <c r="O916" i="3" a="1"/>
  <c r="R915" i="3" a="1"/>
  <c r="O931" i="3" a="1"/>
  <c r="S931" i="3" s="1"/>
  <c r="P277" i="3" a="1"/>
  <c r="T277" i="3" s="1"/>
  <c r="P276" i="3" a="1"/>
  <c r="P275" i="3" a="1"/>
  <c r="P274" i="3" a="1"/>
  <c r="P329" i="3" a="1"/>
  <c r="P328" i="3" a="1"/>
  <c r="T328" i="3" s="1"/>
  <c r="P327" i="3" a="1"/>
  <c r="P326" i="3" a="1"/>
  <c r="P325" i="3" a="1"/>
  <c r="P324" i="3" a="1"/>
  <c r="P323" i="3" a="1"/>
  <c r="T323" i="3" s="1"/>
  <c r="P322" i="3" a="1"/>
  <c r="T322" i="3" s="1"/>
  <c r="P321" i="3" a="1"/>
  <c r="P320" i="3" a="1"/>
  <c r="T320" i="3" s="1"/>
  <c r="P319" i="3" a="1"/>
  <c r="P318" i="3" a="1"/>
  <c r="P317" i="3" a="1"/>
  <c r="P316" i="3" a="1"/>
  <c r="P315" i="3" a="1"/>
  <c r="P314" i="3" a="1"/>
  <c r="P313" i="3" a="1"/>
  <c r="P312" i="3" a="1"/>
  <c r="T312" i="3" s="1"/>
  <c r="P311" i="3" a="1"/>
  <c r="P310" i="3" a="1"/>
  <c r="P309" i="3" a="1"/>
  <c r="P308" i="3" a="1"/>
  <c r="P307" i="3" a="1"/>
  <c r="P306" i="3" a="1"/>
  <c r="P305" i="3" a="1"/>
  <c r="P304" i="3" a="1"/>
  <c r="P303" i="3" a="1"/>
  <c r="P302" i="3" a="1"/>
  <c r="P361" i="3" a="1"/>
  <c r="T361" i="3" s="1"/>
  <c r="P360" i="3" a="1"/>
  <c r="P359" i="3" a="1"/>
  <c r="P358" i="3" a="1"/>
  <c r="P357" i="3" a="1"/>
  <c r="P356" i="3" a="1"/>
  <c r="T356" i="3" s="1"/>
  <c r="P355" i="3" a="1"/>
  <c r="P354" i="3" a="1"/>
  <c r="P353" i="3" a="1"/>
  <c r="P352" i="3" a="1"/>
  <c r="P351" i="3" a="1"/>
  <c r="T351" i="3" s="1"/>
  <c r="P350" i="3" a="1"/>
  <c r="T350" i="3" s="1"/>
  <c r="P349" i="3" a="1"/>
  <c r="P348" i="3" a="1"/>
  <c r="T348" i="3" s="1"/>
  <c r="P347" i="3" a="1"/>
  <c r="P346" i="3" a="1"/>
  <c r="P344" i="3" a="1"/>
  <c r="P341" i="3" a="1"/>
  <c r="P338" i="3" a="1"/>
  <c r="P335" i="3" a="1"/>
  <c r="P332" i="3" a="1"/>
  <c r="P391" i="3" a="1"/>
  <c r="P388" i="3" a="1"/>
  <c r="P385" i="3" a="1"/>
  <c r="P382" i="3" a="1"/>
  <c r="P379" i="3" a="1"/>
  <c r="P376" i="3" a="1"/>
  <c r="P373" i="3" a="1"/>
  <c r="P370" i="3" a="1"/>
  <c r="P367" i="3" a="1"/>
  <c r="P364" i="3" a="1"/>
  <c r="P417" i="3" a="1"/>
  <c r="P414" i="3" a="1"/>
  <c r="P411" i="3" a="1"/>
  <c r="P408" i="3" a="1"/>
  <c r="P405" i="3" a="1"/>
  <c r="P402" i="3" a="1"/>
  <c r="P399" i="3" a="1"/>
  <c r="P396" i="3" a="1"/>
  <c r="P393" i="3" a="1"/>
  <c r="P64" i="3" a="1"/>
  <c r="P61" i="3" a="1"/>
  <c r="P58" i="3" a="1"/>
  <c r="P55" i="3" a="1"/>
  <c r="P52" i="3" a="1"/>
  <c r="P49" i="3" a="1"/>
  <c r="P46" i="3" a="1"/>
  <c r="P43" i="3" a="1"/>
  <c r="P40" i="3" a="1"/>
  <c r="P37" i="3" a="1"/>
  <c r="P34" i="3" a="1"/>
  <c r="P95" i="3" a="1"/>
  <c r="P92" i="3" a="1"/>
  <c r="P89" i="3" a="1"/>
  <c r="P86" i="3" a="1"/>
  <c r="P83" i="3" a="1"/>
  <c r="P80" i="3" a="1"/>
  <c r="P77" i="3" a="1"/>
  <c r="P345" i="3" a="1"/>
  <c r="P342" i="3" a="1"/>
  <c r="P339" i="3" a="1"/>
  <c r="P336" i="3" a="1"/>
  <c r="P333" i="3" a="1"/>
  <c r="P330" i="3" a="1"/>
  <c r="P389" i="3" a="1"/>
  <c r="T389" i="3" s="1"/>
  <c r="P386" i="3" a="1"/>
  <c r="T386" i="3" s="1"/>
  <c r="P383" i="3" a="1"/>
  <c r="P380" i="3" a="1"/>
  <c r="P377" i="3" a="1"/>
  <c r="P374" i="3" a="1"/>
  <c r="P371" i="3" a="1"/>
  <c r="P368" i="3" a="1"/>
  <c r="P365" i="3" a="1"/>
  <c r="P362" i="3" a="1"/>
  <c r="P415" i="3" a="1"/>
  <c r="P412" i="3" a="1"/>
  <c r="P409" i="3" a="1"/>
  <c r="P406" i="3" a="1"/>
  <c r="P403" i="3" a="1"/>
  <c r="P400" i="3" a="1"/>
  <c r="P397" i="3" a="1"/>
  <c r="P394" i="3" a="1"/>
  <c r="P65" i="3" a="1"/>
  <c r="P343" i="3" a="1"/>
  <c r="P340" i="3" a="1"/>
  <c r="P337" i="3" a="1"/>
  <c r="P334" i="3" a="1"/>
  <c r="P331" i="3" a="1"/>
  <c r="P390" i="3" a="1"/>
  <c r="P387" i="3" a="1"/>
  <c r="P384" i="3" a="1"/>
  <c r="P381" i="3" a="1"/>
  <c r="P378" i="3" a="1"/>
  <c r="P375" i="3" a="1"/>
  <c r="P372" i="3" a="1"/>
  <c r="P369" i="3" a="1"/>
  <c r="P366" i="3" a="1"/>
  <c r="P363" i="3" a="1"/>
  <c r="P416" i="3" a="1"/>
  <c r="P413" i="3" a="1"/>
  <c r="P410" i="3" a="1"/>
  <c r="P407" i="3" a="1"/>
  <c r="P404" i="3" a="1"/>
  <c r="P401" i="3" a="1"/>
  <c r="P398" i="3" a="1"/>
  <c r="P395" i="3" a="1"/>
  <c r="P392" i="3" a="1"/>
  <c r="P63" i="3" a="1"/>
  <c r="P60" i="3" a="1"/>
  <c r="P57" i="3" a="1"/>
  <c r="P54" i="3" a="1"/>
  <c r="P51" i="3" a="1"/>
  <c r="P48" i="3" a="1"/>
  <c r="P45" i="3" a="1"/>
  <c r="P59" i="3" a="1"/>
  <c r="P50" i="3" a="1"/>
  <c r="P38" i="3" a="1"/>
  <c r="P36" i="3" a="1"/>
  <c r="P93" i="3" a="1"/>
  <c r="P91" i="3" a="1"/>
  <c r="P84" i="3" a="1"/>
  <c r="P82" i="3" a="1"/>
  <c r="P75" i="3" a="1"/>
  <c r="P72" i="3" a="1"/>
  <c r="P69" i="3" a="1"/>
  <c r="P66" i="3" a="1"/>
  <c r="P127" i="3" a="1"/>
  <c r="P124" i="3" a="1"/>
  <c r="P121" i="3" a="1"/>
  <c r="P118" i="3" a="1"/>
  <c r="P115" i="3" a="1"/>
  <c r="P112" i="3" a="1"/>
  <c r="P109" i="3" a="1"/>
  <c r="P106" i="3" a="1"/>
  <c r="P103" i="3" a="1"/>
  <c r="P100" i="3" a="1"/>
  <c r="P161" i="3" a="1"/>
  <c r="P158" i="3" a="1"/>
  <c r="P155" i="3" a="1"/>
  <c r="P152" i="3" a="1"/>
  <c r="P149" i="3" a="1"/>
  <c r="P146" i="3" a="1"/>
  <c r="P143" i="3" a="1"/>
  <c r="P140" i="3" a="1"/>
  <c r="P137" i="3" a="1"/>
  <c r="P134" i="3" a="1"/>
  <c r="P131" i="3" a="1"/>
  <c r="P188" i="3" a="1"/>
  <c r="P185" i="3" a="1"/>
  <c r="P182" i="3" a="1"/>
  <c r="P179" i="3" a="1"/>
  <c r="P176" i="3" a="1"/>
  <c r="P173" i="3" a="1"/>
  <c r="P170" i="3" a="1"/>
  <c r="P167" i="3" a="1"/>
  <c r="P164" i="3" a="1"/>
  <c r="P217" i="3" a="1"/>
  <c r="P214" i="3" a="1"/>
  <c r="P211" i="3" a="1"/>
  <c r="P208" i="3" a="1"/>
  <c r="P205" i="3" a="1"/>
  <c r="P202" i="3" a="1"/>
  <c r="P199" i="3" a="1"/>
  <c r="P196" i="3" a="1"/>
  <c r="P193" i="3" a="1"/>
  <c r="P190" i="3" a="1"/>
  <c r="P245" i="3" a="1"/>
  <c r="P242" i="3" a="1"/>
  <c r="P239" i="3" a="1"/>
  <c r="P62" i="3" a="1"/>
  <c r="P53" i="3" a="1"/>
  <c r="P44" i="3" a="1"/>
  <c r="P42" i="3" a="1"/>
  <c r="P35" i="3" a="1"/>
  <c r="P97" i="3" a="1"/>
  <c r="P90" i="3" a="1"/>
  <c r="P88" i="3" a="1"/>
  <c r="P81" i="3" a="1"/>
  <c r="P79" i="3" a="1"/>
  <c r="P73" i="3" a="1"/>
  <c r="P70" i="3" a="1"/>
  <c r="P67" i="3" a="1"/>
  <c r="P128" i="3" a="1"/>
  <c r="P125" i="3" a="1"/>
  <c r="P122" i="3" a="1"/>
  <c r="P119" i="3" a="1"/>
  <c r="P116" i="3" a="1"/>
  <c r="P113" i="3" a="1"/>
  <c r="P110" i="3" a="1"/>
  <c r="P107" i="3" a="1"/>
  <c r="P104" i="3" a="1"/>
  <c r="P101" i="3" a="1"/>
  <c r="P98" i="3" a="1"/>
  <c r="P159" i="3" a="1"/>
  <c r="P156" i="3" a="1"/>
  <c r="P153" i="3" a="1"/>
  <c r="P150" i="3" a="1"/>
  <c r="P147" i="3" a="1"/>
  <c r="P144" i="3" a="1"/>
  <c r="P141" i="3" a="1"/>
  <c r="P138" i="3" a="1"/>
  <c r="P135" i="3" a="1"/>
  <c r="P132" i="3" a="1"/>
  <c r="P189" i="3" a="1"/>
  <c r="P186" i="3" a="1"/>
  <c r="P56" i="3" a="1"/>
  <c r="P47" i="3" a="1"/>
  <c r="P41" i="3" a="1"/>
  <c r="P39" i="3" a="1"/>
  <c r="P96" i="3" a="1"/>
  <c r="P94" i="3" a="1"/>
  <c r="P87" i="3" a="1"/>
  <c r="P85" i="3" a="1"/>
  <c r="P78" i="3" a="1"/>
  <c r="P76" i="3" a="1"/>
  <c r="P74" i="3" a="1"/>
  <c r="P71" i="3" a="1"/>
  <c r="P68" i="3" a="1"/>
  <c r="P129" i="3" a="1"/>
  <c r="P126" i="3" a="1"/>
  <c r="P123" i="3" a="1"/>
  <c r="P120" i="3" a="1"/>
  <c r="P117" i="3" a="1"/>
  <c r="P114" i="3" a="1"/>
  <c r="P111" i="3" a="1"/>
  <c r="P108" i="3" a="1"/>
  <c r="P105" i="3" a="1"/>
  <c r="P102" i="3" a="1"/>
  <c r="P99" i="3" a="1"/>
  <c r="P160" i="3" a="1"/>
  <c r="P157" i="3" a="1"/>
  <c r="P154" i="3" a="1"/>
  <c r="P151" i="3" a="1"/>
  <c r="P148" i="3" a="1"/>
  <c r="P145" i="3" a="1"/>
  <c r="P142" i="3" a="1"/>
  <c r="P139" i="3" a="1"/>
  <c r="P136" i="3" a="1"/>
  <c r="P133" i="3" a="1"/>
  <c r="P130" i="3" a="1"/>
  <c r="P187" i="3" a="1"/>
  <c r="P184" i="3" a="1"/>
  <c r="P181" i="3" a="1"/>
  <c r="P178" i="3" a="1"/>
  <c r="P175" i="3" a="1"/>
  <c r="P172" i="3" a="1"/>
  <c r="P169" i="3" a="1"/>
  <c r="P166" i="3" a="1"/>
  <c r="P180" i="3" a="1"/>
  <c r="P171" i="3" a="1"/>
  <c r="P163" i="3" a="1"/>
  <c r="P212" i="3" a="1"/>
  <c r="P210" i="3" a="1"/>
  <c r="P203" i="3" a="1"/>
  <c r="P201" i="3" a="1"/>
  <c r="P194" i="3" a="1"/>
  <c r="P192" i="3" a="1"/>
  <c r="P243" i="3" a="1"/>
  <c r="P241" i="3" a="1"/>
  <c r="P237" i="3" a="1"/>
  <c r="P234" i="3" a="1"/>
  <c r="P231" i="3" a="1"/>
  <c r="P228" i="3" a="1"/>
  <c r="P225" i="3" a="1"/>
  <c r="P222" i="3" a="1"/>
  <c r="P219" i="3" a="1"/>
  <c r="P272" i="3" a="1"/>
  <c r="P269" i="3" a="1"/>
  <c r="P266" i="3" a="1"/>
  <c r="P263" i="3" a="1"/>
  <c r="P260" i="3" a="1"/>
  <c r="P257" i="3" a="1"/>
  <c r="P254" i="3" a="1"/>
  <c r="P251" i="3" a="1"/>
  <c r="P248" i="3" a="1"/>
  <c r="P447" i="3" a="1"/>
  <c r="P444" i="3" a="1"/>
  <c r="P441" i="3" a="1"/>
  <c r="P438" i="3" a="1"/>
  <c r="P435" i="3" a="1"/>
  <c r="P432" i="3" a="1"/>
  <c r="P429" i="3" a="1"/>
  <c r="P426" i="3" a="1"/>
  <c r="P423" i="3" a="1"/>
  <c r="P420" i="3" a="1"/>
  <c r="P717" i="3" a="1"/>
  <c r="P714" i="3" a="1"/>
  <c r="P711" i="3" a="1"/>
  <c r="P708" i="3" a="1"/>
  <c r="P705" i="3" a="1"/>
  <c r="P702" i="3" a="1"/>
  <c r="P699" i="3" a="1"/>
  <c r="P696" i="3" a="1"/>
  <c r="P693" i="3" a="1"/>
  <c r="P690" i="3" a="1"/>
  <c r="P743" i="3" a="1"/>
  <c r="P740" i="3" a="1"/>
  <c r="P737" i="3" a="1"/>
  <c r="P734" i="3" a="1"/>
  <c r="P731" i="3" a="1"/>
  <c r="P728" i="3" a="1"/>
  <c r="P725" i="3" a="1"/>
  <c r="P722" i="3" a="1"/>
  <c r="P719" i="3" a="1"/>
  <c r="P776" i="3" a="1"/>
  <c r="P773" i="3" a="1"/>
  <c r="P770" i="3" a="1"/>
  <c r="P767" i="3" a="1"/>
  <c r="P764" i="3" a="1"/>
  <c r="P761" i="3" a="1"/>
  <c r="P758" i="3" a="1"/>
  <c r="P755" i="3" a="1"/>
  <c r="P752" i="3" a="1"/>
  <c r="P749" i="3" a="1"/>
  <c r="P746" i="3" a="1"/>
  <c r="P801" i="3" a="1"/>
  <c r="P798" i="3" a="1"/>
  <c r="P795" i="3" a="1"/>
  <c r="P792" i="3" a="1"/>
  <c r="P183" i="3" a="1"/>
  <c r="P174" i="3" a="1"/>
  <c r="P165" i="3" a="1"/>
  <c r="P162" i="3" a="1"/>
  <c r="P216" i="3" a="1"/>
  <c r="P209" i="3" a="1"/>
  <c r="P207" i="3" a="1"/>
  <c r="P200" i="3" a="1"/>
  <c r="P198" i="3" a="1"/>
  <c r="P191" i="3" a="1"/>
  <c r="P247" i="3" a="1"/>
  <c r="P240" i="3" a="1"/>
  <c r="P238" i="3" a="1"/>
  <c r="P235" i="3" a="1"/>
  <c r="P232" i="3" a="1"/>
  <c r="P229" i="3" a="1"/>
  <c r="P226" i="3" a="1"/>
  <c r="P223" i="3" a="1"/>
  <c r="P220" i="3" a="1"/>
  <c r="P273" i="3" a="1"/>
  <c r="P270" i="3" a="1"/>
  <c r="P267" i="3" a="1"/>
  <c r="P264" i="3" a="1"/>
  <c r="P261" i="3" a="1"/>
  <c r="P258" i="3" a="1"/>
  <c r="P255" i="3" a="1"/>
  <c r="P252" i="3" a="1"/>
  <c r="P249" i="3" a="1"/>
  <c r="P448" i="3" a="1"/>
  <c r="P445" i="3" a="1"/>
  <c r="P442" i="3" a="1"/>
  <c r="P439" i="3" a="1"/>
  <c r="P436" i="3" a="1"/>
  <c r="P433" i="3" a="1"/>
  <c r="P430" i="3" a="1"/>
  <c r="P427" i="3" a="1"/>
  <c r="P424" i="3" a="1"/>
  <c r="P421" i="3" a="1"/>
  <c r="P418" i="3" a="1"/>
  <c r="P715" i="3" a="1"/>
  <c r="P712" i="3" a="1"/>
  <c r="P709" i="3" a="1"/>
  <c r="P706" i="3" a="1"/>
  <c r="P703" i="3" a="1"/>
  <c r="P177" i="3" a="1"/>
  <c r="P168" i="3" a="1"/>
  <c r="P215" i="3" a="1"/>
  <c r="P213" i="3" a="1"/>
  <c r="P206" i="3" a="1"/>
  <c r="P204" i="3" a="1"/>
  <c r="P197" i="3" a="1"/>
  <c r="P195" i="3" a="1"/>
  <c r="P246" i="3" a="1"/>
  <c r="P244" i="3" a="1"/>
  <c r="P236" i="3" a="1"/>
  <c r="P233" i="3" a="1"/>
  <c r="P230" i="3" a="1"/>
  <c r="P227" i="3" a="1"/>
  <c r="P224" i="3" a="1"/>
  <c r="P221" i="3" a="1"/>
  <c r="P218" i="3" a="1"/>
  <c r="P271" i="3" a="1"/>
  <c r="P268" i="3" a="1"/>
  <c r="P265" i="3" a="1"/>
  <c r="P262" i="3" a="1"/>
  <c r="P259" i="3" a="1"/>
  <c r="P256" i="3" a="1"/>
  <c r="P253" i="3" a="1"/>
  <c r="P250" i="3" a="1"/>
  <c r="P449" i="3" a="1"/>
  <c r="P446" i="3" a="1"/>
  <c r="P443" i="3" a="1"/>
  <c r="P440" i="3" a="1"/>
  <c r="P437" i="3" a="1"/>
  <c r="P434" i="3" a="1"/>
  <c r="P431" i="3" a="1"/>
  <c r="P428" i="3" a="1"/>
  <c r="P425" i="3" a="1"/>
  <c r="P422" i="3" a="1"/>
  <c r="P419" i="3" a="1"/>
  <c r="P716" i="3" a="1"/>
  <c r="P713" i="3" a="1"/>
  <c r="P710" i="3" a="1"/>
  <c r="P707" i="3" a="1"/>
  <c r="P704" i="3" a="1"/>
  <c r="J11" i="13" s="1"/>
  <c r="P701" i="3" a="1"/>
  <c r="P698" i="3" a="1"/>
  <c r="P695" i="3" a="1"/>
  <c r="P692" i="3" a="1"/>
  <c r="P745" i="3" a="1"/>
  <c r="P742" i="3" a="1"/>
  <c r="P739" i="3" a="1"/>
  <c r="P736" i="3" a="1"/>
  <c r="P733" i="3" a="1"/>
  <c r="P730" i="3" a="1"/>
  <c r="P727" i="3" a="1"/>
  <c r="P724" i="3" a="1"/>
  <c r="P721" i="3" a="1"/>
  <c r="P718" i="3" a="1"/>
  <c r="P775" i="3" a="1"/>
  <c r="P772" i="3" a="1"/>
  <c r="P769" i="3" a="1"/>
  <c r="P766" i="3" a="1"/>
  <c r="P763" i="3" a="1"/>
  <c r="P760" i="3" a="1"/>
  <c r="P757" i="3" a="1"/>
  <c r="P754" i="3" a="1"/>
  <c r="P751" i="3" a="1"/>
  <c r="P748" i="3" a="1"/>
  <c r="P803" i="3" a="1"/>
  <c r="P800" i="3" a="1"/>
  <c r="P797" i="3" a="1"/>
  <c r="P794" i="3" a="1"/>
  <c r="P791" i="3" a="1"/>
  <c r="P789" i="3" a="1"/>
  <c r="P700" i="3" a="1"/>
  <c r="P694" i="3" a="1"/>
  <c r="P744" i="3" a="1"/>
  <c r="P738" i="3" a="1"/>
  <c r="P732" i="3" a="1"/>
  <c r="P726" i="3" a="1"/>
  <c r="P720" i="3" a="1"/>
  <c r="P790" i="3" a="1"/>
  <c r="P788" i="3" a="1"/>
  <c r="P786" i="3" a="1"/>
  <c r="P784" i="3" a="1"/>
  <c r="P782" i="3" a="1"/>
  <c r="P780" i="3" a="1"/>
  <c r="P778" i="3" a="1"/>
  <c r="P697" i="3" a="1"/>
  <c r="P691" i="3" a="1"/>
  <c r="P741" i="3" a="1"/>
  <c r="P735" i="3" a="1"/>
  <c r="P729" i="3" a="1"/>
  <c r="P723" i="3" a="1"/>
  <c r="P777" i="3" a="1"/>
  <c r="P771" i="3" a="1"/>
  <c r="P774" i="3" a="1"/>
  <c r="P759" i="3" a="1"/>
  <c r="P747" i="3" a="1"/>
  <c r="P793" i="3" a="1"/>
  <c r="P831" i="3" a="1"/>
  <c r="P826" i="3" a="1"/>
  <c r="P823" i="3" a="1"/>
  <c r="P818" i="3" a="1"/>
  <c r="P815" i="3" a="1"/>
  <c r="P810" i="3" a="1"/>
  <c r="P807" i="3" a="1"/>
  <c r="P864" i="3" a="1"/>
  <c r="P861" i="3" a="1"/>
  <c r="P856" i="3" a="1"/>
  <c r="P853" i="3" a="1"/>
  <c r="P848" i="3" a="1"/>
  <c r="P845" i="3" a="1"/>
  <c r="P840" i="3" a="1"/>
  <c r="P837" i="3" a="1"/>
  <c r="P896" i="3" a="1"/>
  <c r="P893" i="3" a="1"/>
  <c r="P888" i="3" a="1"/>
  <c r="P885" i="3" a="1"/>
  <c r="P880" i="3" a="1"/>
  <c r="P877" i="3" a="1"/>
  <c r="P872" i="3" a="1"/>
  <c r="P869" i="3" a="1"/>
  <c r="P928" i="3" a="1"/>
  <c r="P925" i="3" a="1"/>
  <c r="P920" i="3" a="1"/>
  <c r="P917" i="3" a="1"/>
  <c r="P912" i="3" a="1"/>
  <c r="P909" i="3" a="1"/>
  <c r="P768" i="3" a="1"/>
  <c r="P756" i="3" a="1"/>
  <c r="P802" i="3" a="1"/>
  <c r="P785" i="3" a="1"/>
  <c r="P781" i="3" a="1"/>
  <c r="P833" i="3" a="1"/>
  <c r="P828" i="3" a="1"/>
  <c r="P825" i="3" a="1"/>
  <c r="P820" i="3" a="1"/>
  <c r="P817" i="3" a="1"/>
  <c r="P812" i="3" a="1"/>
  <c r="P809" i="3" a="1"/>
  <c r="P804" i="3" a="1"/>
  <c r="P863" i="3" a="1"/>
  <c r="P858" i="3" a="1"/>
  <c r="P855" i="3" a="1"/>
  <c r="P850" i="3" a="1"/>
  <c r="P847" i="3" a="1"/>
  <c r="P765" i="3" a="1"/>
  <c r="P753" i="3" a="1"/>
  <c r="P799" i="3" a="1"/>
  <c r="P830" i="3" a="1"/>
  <c r="P827" i="3" a="1"/>
  <c r="P822" i="3" a="1"/>
  <c r="P819" i="3" a="1"/>
  <c r="P814" i="3" a="1"/>
  <c r="P811" i="3" a="1"/>
  <c r="P806" i="3" a="1"/>
  <c r="P865" i="3" a="1"/>
  <c r="P860" i="3" a="1"/>
  <c r="P857" i="3" a="1"/>
  <c r="P852" i="3" a="1"/>
  <c r="P849" i="3" a="1"/>
  <c r="P844" i="3" a="1"/>
  <c r="P841" i="3" a="1"/>
  <c r="P836" i="3" a="1"/>
  <c r="P762" i="3" a="1"/>
  <c r="P750" i="3" a="1"/>
  <c r="P796" i="3" a="1"/>
  <c r="P787" i="3" a="1"/>
  <c r="P783" i="3" a="1"/>
  <c r="P779" i="3" a="1"/>
  <c r="P832" i="3" a="1"/>
  <c r="P829" i="3" a="1"/>
  <c r="P824" i="3" a="1"/>
  <c r="P821" i="3" a="1"/>
  <c r="P816" i="3" a="1"/>
  <c r="P813" i="3" a="1"/>
  <c r="P808" i="3" a="1"/>
  <c r="P805" i="3" a="1"/>
  <c r="P862" i="3" a="1"/>
  <c r="P859" i="3" a="1"/>
  <c r="P854" i="3" a="1"/>
  <c r="P851" i="3" a="1"/>
  <c r="P846" i="3" a="1"/>
  <c r="P843" i="3" a="1"/>
  <c r="P838" i="3" a="1"/>
  <c r="P835" i="3" a="1"/>
  <c r="P894" i="3" a="1"/>
  <c r="P891" i="3" a="1"/>
  <c r="P886" i="3" a="1"/>
  <c r="P883" i="3" a="1"/>
  <c r="P878" i="3" a="1"/>
  <c r="P875" i="3" a="1"/>
  <c r="P870" i="3" a="1"/>
  <c r="P834" i="3" a="1"/>
  <c r="P887" i="3" a="1"/>
  <c r="P882" i="3" a="1"/>
  <c r="P871" i="3" a="1"/>
  <c r="P867" i="3" a="1"/>
  <c r="P927" i="3" a="1"/>
  <c r="P924" i="3" a="1"/>
  <c r="P913" i="3" a="1"/>
  <c r="P910" i="3" a="1"/>
  <c r="P906" i="3" a="1"/>
  <c r="P901" i="3" a="1"/>
  <c r="P898" i="3" a="1"/>
  <c r="P477" i="3" a="1"/>
  <c r="P474" i="3" a="1"/>
  <c r="P469" i="3" a="1"/>
  <c r="P466" i="3" a="1"/>
  <c r="P461" i="3" a="1"/>
  <c r="P458" i="3" a="1"/>
  <c r="P453" i="3" a="1"/>
  <c r="P450" i="3" a="1"/>
  <c r="P509" i="3" a="1"/>
  <c r="P506" i="3" a="1"/>
  <c r="P501" i="3" a="1"/>
  <c r="P498" i="3" a="1"/>
  <c r="P493" i="3" a="1"/>
  <c r="P490" i="3" a="1"/>
  <c r="P485" i="3" a="1"/>
  <c r="P482" i="3" a="1"/>
  <c r="P541" i="3" a="1"/>
  <c r="P538" i="3" a="1"/>
  <c r="P533" i="3" a="1"/>
  <c r="P530" i="3" a="1"/>
  <c r="P525" i="3" a="1"/>
  <c r="P522" i="3" a="1"/>
  <c r="P517" i="3" a="1"/>
  <c r="P514" i="3" a="1"/>
  <c r="P569" i="3" a="1"/>
  <c r="P566" i="3" a="1"/>
  <c r="P561" i="3" a="1"/>
  <c r="P558" i="3" a="1"/>
  <c r="P553" i="3" a="1"/>
  <c r="P550" i="3" a="1"/>
  <c r="P603" i="3" a="1"/>
  <c r="P600" i="3" a="1"/>
  <c r="P595" i="3" a="1"/>
  <c r="P592" i="3" a="1"/>
  <c r="P587" i="3" a="1"/>
  <c r="P584" i="3" a="1"/>
  <c r="P579" i="3" a="1"/>
  <c r="P576" i="3" a="1"/>
  <c r="P627" i="3" a="1"/>
  <c r="P624" i="3" a="1"/>
  <c r="P619" i="3" a="1"/>
  <c r="P616" i="3" a="1"/>
  <c r="P611" i="3" a="1"/>
  <c r="P608" i="3" a="1"/>
  <c r="P661" i="3" a="1"/>
  <c r="P658" i="3" a="1"/>
  <c r="J14" i="13" s="1"/>
  <c r="P653" i="3" a="1"/>
  <c r="P650" i="3" a="1"/>
  <c r="P645" i="3" a="1"/>
  <c r="P642" i="3" a="1"/>
  <c r="J4" i="13" s="1"/>
  <c r="P637" i="3" a="1"/>
  <c r="P634" i="3" a="1"/>
  <c r="P689" i="3" a="1"/>
  <c r="P686" i="3" a="1"/>
  <c r="J3" i="13" s="1"/>
  <c r="P681" i="3" a="1"/>
  <c r="P678" i="3" a="1"/>
  <c r="P673" i="3" a="1"/>
  <c r="P842" i="3" a="1"/>
  <c r="P897" i="3" a="1"/>
  <c r="P892" i="3" a="1"/>
  <c r="P881" i="3" a="1"/>
  <c r="P876" i="3" a="1"/>
  <c r="P866" i="3" a="1"/>
  <c r="P923" i="3" a="1"/>
  <c r="P919" i="3" a="1"/>
  <c r="P916" i="3" a="1"/>
  <c r="P903" i="3" a="1"/>
  <c r="P900" i="3" a="1"/>
  <c r="P479" i="3" a="1"/>
  <c r="P476" i="3" a="1"/>
  <c r="P471" i="3" a="1"/>
  <c r="P468" i="3" a="1"/>
  <c r="P463" i="3" a="1"/>
  <c r="P460" i="3" a="1"/>
  <c r="P455" i="3" a="1"/>
  <c r="P452" i="3" a="1"/>
  <c r="P511" i="3" a="1"/>
  <c r="P508" i="3" a="1"/>
  <c r="P503" i="3" a="1"/>
  <c r="P500" i="3" a="1"/>
  <c r="P495" i="3" a="1"/>
  <c r="P492" i="3" a="1"/>
  <c r="P487" i="3" a="1"/>
  <c r="P484" i="3" a="1"/>
  <c r="P543" i="3" a="1"/>
  <c r="P540" i="3" a="1"/>
  <c r="P535" i="3" a="1"/>
  <c r="P532" i="3" a="1"/>
  <c r="P527" i="3" a="1"/>
  <c r="P524" i="3" a="1"/>
  <c r="P519" i="3" a="1"/>
  <c r="P516" i="3" a="1"/>
  <c r="P571" i="3" a="1"/>
  <c r="P568" i="3" a="1"/>
  <c r="P563" i="3" a="1"/>
  <c r="P839" i="3" a="1"/>
  <c r="P895" i="3" a="1"/>
  <c r="P890" i="3" a="1"/>
  <c r="P879" i="3" a="1"/>
  <c r="P874" i="3" a="1"/>
  <c r="P929" i="3" a="1"/>
  <c r="P926" i="3" a="1"/>
  <c r="P922" i="3" a="1"/>
  <c r="P915" i="3" a="1"/>
  <c r="P911" i="3" a="1"/>
  <c r="P908" i="3" a="1"/>
  <c r="P905" i="3" a="1"/>
  <c r="P902" i="3" a="1"/>
  <c r="P481" i="3" a="1"/>
  <c r="P478" i="3" a="1"/>
  <c r="P473" i="3" a="1"/>
  <c r="P470" i="3" a="1"/>
  <c r="P465" i="3" a="1"/>
  <c r="P462" i="3" a="1"/>
  <c r="P457" i="3" a="1"/>
  <c r="P454" i="3" a="1"/>
  <c r="P513" i="3" a="1"/>
  <c r="P510" i="3" a="1"/>
  <c r="P505" i="3" a="1"/>
  <c r="P502" i="3" a="1"/>
  <c r="P497" i="3" a="1"/>
  <c r="P494" i="3" a="1"/>
  <c r="P489" i="3" a="1"/>
  <c r="P486" i="3" a="1"/>
  <c r="P545" i="3" a="1"/>
  <c r="P542" i="3" a="1"/>
  <c r="P537" i="3" a="1"/>
  <c r="P534" i="3" a="1"/>
  <c r="P529" i="3" a="1"/>
  <c r="P526" i="3" a="1"/>
  <c r="P521" i="3" a="1"/>
  <c r="P518" i="3" a="1"/>
  <c r="P573" i="3" a="1"/>
  <c r="P570" i="3" a="1"/>
  <c r="P889" i="3" a="1"/>
  <c r="P884" i="3" a="1"/>
  <c r="P873" i="3" a="1"/>
  <c r="P868" i="3" a="1"/>
  <c r="P921" i="3" a="1"/>
  <c r="P918" i="3" a="1"/>
  <c r="P914" i="3" a="1"/>
  <c r="P907" i="3" a="1"/>
  <c r="P904" i="3" a="1"/>
  <c r="P899" i="3" a="1"/>
  <c r="P480" i="3" a="1"/>
  <c r="P475" i="3" a="1"/>
  <c r="P472" i="3" a="1"/>
  <c r="P467" i="3" a="1"/>
  <c r="P464" i="3" a="1"/>
  <c r="P459" i="3" a="1"/>
  <c r="P456" i="3" a="1"/>
  <c r="P451" i="3" a="1"/>
  <c r="P512" i="3" a="1"/>
  <c r="P507" i="3" a="1"/>
  <c r="P504" i="3" a="1"/>
  <c r="P499" i="3" a="1"/>
  <c r="P496" i="3" a="1"/>
  <c r="P491" i="3" a="1"/>
  <c r="P488" i="3" a="1"/>
  <c r="P483" i="3" a="1"/>
  <c r="P544" i="3" a="1"/>
  <c r="P539" i="3" a="1"/>
  <c r="P536" i="3" a="1"/>
  <c r="P531" i="3" a="1"/>
  <c r="P528" i="3" a="1"/>
  <c r="P523" i="3" a="1"/>
  <c r="P520" i="3" a="1"/>
  <c r="P515" i="3" a="1"/>
  <c r="P572" i="3" a="1"/>
  <c r="P567" i="3" a="1"/>
  <c r="P564" i="3" a="1"/>
  <c r="P559" i="3" a="1"/>
  <c r="P556" i="3" a="1"/>
  <c r="P551" i="3" a="1"/>
  <c r="P548" i="3" a="1"/>
  <c r="P601" i="3" a="1"/>
  <c r="P598" i="3" a="1"/>
  <c r="P593" i="3" a="1"/>
  <c r="P590" i="3" a="1"/>
  <c r="P585" i="3" a="1"/>
  <c r="P582" i="3" a="1"/>
  <c r="P577" i="3" a="1"/>
  <c r="P574" i="3" a="1"/>
  <c r="P625" i="3" a="1"/>
  <c r="P622" i="3" a="1"/>
  <c r="P617" i="3" a="1"/>
  <c r="P614" i="3" a="1"/>
  <c r="P609" i="3" a="1"/>
  <c r="P606" i="3" a="1"/>
  <c r="P659" i="3" a="1"/>
  <c r="J16" i="13" s="1"/>
  <c r="P656" i="3" a="1"/>
  <c r="J8" i="13" s="1"/>
  <c r="P651" i="3" a="1"/>
  <c r="J7" i="13" s="1"/>
  <c r="P648" i="3" a="1"/>
  <c r="P554" i="3" a="1"/>
  <c r="P549" i="3" a="1"/>
  <c r="P596" i="3" a="1"/>
  <c r="P591" i="3" a="1"/>
  <c r="P580" i="3" a="1"/>
  <c r="P575" i="3" a="1"/>
  <c r="P620" i="3" a="1"/>
  <c r="P615" i="3" a="1"/>
  <c r="P604" i="3" a="1"/>
  <c r="P657" i="3" a="1"/>
  <c r="H2" i="13" s="1"/>
  <c r="P646" i="3" a="1"/>
  <c r="P643" i="3" a="1"/>
  <c r="H13" i="13" s="1"/>
  <c r="P639" i="3" a="1"/>
  <c r="P632" i="3" a="1"/>
  <c r="P688" i="3" a="1"/>
  <c r="P685" i="3" a="1"/>
  <c r="P674" i="3" a="1"/>
  <c r="P671" i="3" a="1"/>
  <c r="P668" i="3" a="1"/>
  <c r="P663" i="3" a="1"/>
  <c r="P1112" i="3" a="1"/>
  <c r="P1040" i="3" a="1"/>
  <c r="P1115" i="3" a="1"/>
  <c r="P1002" i="3" a="1"/>
  <c r="P1015" i="3" a="1"/>
  <c r="P977" i="3" a="1"/>
  <c r="P1130" i="3" a="1"/>
  <c r="P1044" i="3" a="1"/>
  <c r="P960" i="3" a="1"/>
  <c r="P955" i="3" a="1"/>
  <c r="P952" i="3" a="1"/>
  <c r="P947" i="3" a="1"/>
  <c r="P944" i="3" a="1"/>
  <c r="P939" i="3" a="1"/>
  <c r="P936" i="3" a="1"/>
  <c r="P931" i="3" a="1"/>
  <c r="M32" i="3" a="1"/>
  <c r="M27" i="3" a="1"/>
  <c r="M24" i="3" a="1"/>
  <c r="M19" i="3" a="1"/>
  <c r="M16" i="3" a="1"/>
  <c r="M11" i="3" a="1"/>
  <c r="M8" i="3" a="1"/>
  <c r="M3" i="3" a="1"/>
  <c r="M300" i="3" a="1"/>
  <c r="M295" i="3" a="1"/>
  <c r="M292" i="3" a="1"/>
  <c r="M287" i="3" a="1"/>
  <c r="M284" i="3" a="1"/>
  <c r="M279" i="3" a="1"/>
  <c r="M276" i="3" a="1"/>
  <c r="T276" i="3" s="1"/>
  <c r="M327" i="3" a="1"/>
  <c r="M324" i="3" a="1"/>
  <c r="M319" i="3" a="1"/>
  <c r="M316" i="3" a="1"/>
  <c r="M311" i="3" a="1"/>
  <c r="T311" i="3" s="1"/>
  <c r="M308" i="3" a="1"/>
  <c r="M303" i="3" a="1"/>
  <c r="M360" i="3" a="1"/>
  <c r="T360" i="3" s="1"/>
  <c r="M355" i="3" a="1"/>
  <c r="M352" i="3" a="1"/>
  <c r="M347" i="3" a="1"/>
  <c r="M344" i="3" a="1"/>
  <c r="M339" i="3" a="1"/>
  <c r="M336" i="3" a="1"/>
  <c r="M331" i="3" a="1"/>
  <c r="M390" i="3" a="1"/>
  <c r="M385" i="3" a="1"/>
  <c r="M382" i="3" a="1"/>
  <c r="M377" i="3" a="1"/>
  <c r="T377" i="3" s="1"/>
  <c r="M374" i="3" a="1"/>
  <c r="T374" i="3" s="1"/>
  <c r="M369" i="3" a="1"/>
  <c r="M366" i="3" a="1"/>
  <c r="M417" i="3" a="1"/>
  <c r="M414" i="3" a="1"/>
  <c r="M409" i="3" a="1"/>
  <c r="M406" i="3" a="1"/>
  <c r="T406" i="3" s="1"/>
  <c r="M401" i="3" a="1"/>
  <c r="M398" i="3" a="1"/>
  <c r="M393" i="3" a="1"/>
  <c r="M64" i="3" a="1"/>
  <c r="M59" i="3" a="1"/>
  <c r="M56" i="3" a="1"/>
  <c r="T56" i="3" s="1"/>
  <c r="M51" i="3" a="1"/>
  <c r="M48" i="3" a="1"/>
  <c r="M43" i="3" a="1"/>
  <c r="M40" i="3" a="1"/>
  <c r="M35" i="3" a="1"/>
  <c r="M96" i="3" a="1"/>
  <c r="M91" i="3" a="1"/>
  <c r="M88" i="3" a="1"/>
  <c r="M83" i="3" a="1"/>
  <c r="M80" i="3" a="1"/>
  <c r="M75" i="3" a="1"/>
  <c r="M72" i="3" a="1"/>
  <c r="M67" i="3" a="1"/>
  <c r="M128" i="3" a="1"/>
  <c r="M123" i="3" a="1"/>
  <c r="M120" i="3" a="1"/>
  <c r="T120" i="3" s="1"/>
  <c r="M115" i="3" a="1"/>
  <c r="T115" i="3" s="1"/>
  <c r="M112" i="3" a="1"/>
  <c r="T112" i="3" s="1"/>
  <c r="M107" i="3" a="1"/>
  <c r="M104" i="3" a="1"/>
  <c r="M99" i="3" a="1"/>
  <c r="M160" i="3" a="1"/>
  <c r="M155" i="3" a="1"/>
  <c r="M152" i="3" a="1"/>
  <c r="M147" i="3" a="1"/>
  <c r="M144" i="3" a="1"/>
  <c r="M139" i="3" a="1"/>
  <c r="T139" i="3" s="1"/>
  <c r="M136" i="3" a="1"/>
  <c r="T136" i="3" s="1"/>
  <c r="M131" i="3" a="1"/>
  <c r="M188" i="3" a="1"/>
  <c r="M183" i="3" a="1"/>
  <c r="M180" i="3" a="1"/>
  <c r="M175" i="3" a="1"/>
  <c r="M172" i="3" a="1"/>
  <c r="T172" i="3" s="1"/>
  <c r="M167" i="3" a="1"/>
  <c r="M164" i="3" a="1"/>
  <c r="M215" i="3" a="1"/>
  <c r="M212" i="3" a="1"/>
  <c r="M207" i="3" a="1"/>
  <c r="M204" i="3" a="1"/>
  <c r="M199" i="3" a="1"/>
  <c r="T199" i="3" s="1"/>
  <c r="M196" i="3" a="1"/>
  <c r="T196" i="3" s="1"/>
  <c r="M191" i="3" a="1"/>
  <c r="M246" i="3" a="1"/>
  <c r="M241" i="3" a="1"/>
  <c r="M238" i="3" a="1"/>
  <c r="M233" i="3" a="1"/>
  <c r="M230" i="3" a="1"/>
  <c r="T230" i="3" s="1"/>
  <c r="M225" i="3" a="1"/>
  <c r="M222" i="3" a="1"/>
  <c r="M273" i="3" a="1"/>
  <c r="M270" i="3" a="1"/>
  <c r="M265" i="3" a="1"/>
  <c r="T265" i="3" s="1"/>
  <c r="M368" i="3" a="1"/>
  <c r="T368" i="3" s="1"/>
  <c r="M363" i="3" a="1"/>
  <c r="M411" i="3" a="1"/>
  <c r="T411" i="3" s="1"/>
  <c r="M408" i="3" a="1"/>
  <c r="T408" i="3" s="1"/>
  <c r="M400" i="3" a="1"/>
  <c r="T400" i="3" s="1"/>
  <c r="M392" i="3" a="1"/>
  <c r="M58" i="3" a="1"/>
  <c r="M53" i="3" a="1"/>
  <c r="M45" i="3" a="1"/>
  <c r="M37" i="3" a="1"/>
  <c r="M93" i="3" a="1"/>
  <c r="M85" i="3" a="1"/>
  <c r="M82" i="3" a="1"/>
  <c r="M74" i="3" a="1"/>
  <c r="P565" i="3" a="1"/>
  <c r="P552" i="3" a="1"/>
  <c r="P547" i="3" a="1"/>
  <c r="P594" i="3" a="1"/>
  <c r="P589" i="3" a="1"/>
  <c r="P578" i="3" a="1"/>
  <c r="P629" i="3" a="1"/>
  <c r="P618" i="3" a="1"/>
  <c r="P613" i="3" a="1"/>
  <c r="P660" i="3" a="1"/>
  <c r="J10" i="13" s="1"/>
  <c r="P655" i="3" a="1"/>
  <c r="J5" i="13" s="1"/>
  <c r="P638" i="3" a="1"/>
  <c r="P635" i="3" a="1"/>
  <c r="P631" i="3" a="1"/>
  <c r="P684" i="3" a="1"/>
  <c r="P680" i="3" a="1"/>
  <c r="P677" i="3" a="1"/>
  <c r="P670" i="3" a="1"/>
  <c r="P665" i="3" a="1"/>
  <c r="P662" i="3" a="1"/>
  <c r="P1164" i="3" a="1"/>
  <c r="P1043" i="3" a="1"/>
  <c r="P1085" i="3" a="1"/>
  <c r="P1111" i="3" a="1"/>
  <c r="P1166" i="3" a="1"/>
  <c r="P1071" i="3" a="1"/>
  <c r="P972" i="3" a="1"/>
  <c r="P1000" i="3" a="1"/>
  <c r="P957" i="3" a="1"/>
  <c r="P954" i="3" a="1"/>
  <c r="P949" i="3" a="1"/>
  <c r="P946" i="3" a="1"/>
  <c r="P941" i="3" a="1"/>
  <c r="P938" i="3" a="1"/>
  <c r="P933" i="3" a="1"/>
  <c r="P930" i="3" a="1"/>
  <c r="M29" i="3" a="1"/>
  <c r="M26" i="3" a="1"/>
  <c r="M21" i="3" a="1"/>
  <c r="M18" i="3" a="1"/>
  <c r="M13" i="3" a="1"/>
  <c r="M10" i="3" a="1"/>
  <c r="M5" i="3" a="1"/>
  <c r="M2" i="3" a="1"/>
  <c r="M297" i="3" a="1"/>
  <c r="M294" i="3" a="1"/>
  <c r="M289" i="3" a="1"/>
  <c r="M286" i="3" a="1"/>
  <c r="M281" i="3" a="1"/>
  <c r="M278" i="3" a="1"/>
  <c r="M329" i="3" a="1"/>
  <c r="M326" i="3" a="1"/>
  <c r="M321" i="3" a="1"/>
  <c r="M318" i="3" a="1"/>
  <c r="M313" i="3" a="1"/>
  <c r="M310" i="3" a="1"/>
  <c r="M305" i="3" a="1"/>
  <c r="M302" i="3" a="1"/>
  <c r="M357" i="3" a="1"/>
  <c r="M354" i="3" a="1"/>
  <c r="M349" i="3" a="1"/>
  <c r="M346" i="3" a="1"/>
  <c r="M341" i="3" a="1"/>
  <c r="M338" i="3" a="1"/>
  <c r="M333" i="3" a="1"/>
  <c r="M330" i="3" a="1"/>
  <c r="M387" i="3" a="1"/>
  <c r="M384" i="3" a="1"/>
  <c r="M379" i="3" a="1"/>
  <c r="T379" i="3" s="1"/>
  <c r="M376" i="3" a="1"/>
  <c r="T376" i="3" s="1"/>
  <c r="M371" i="3" a="1"/>
  <c r="M416" i="3" a="1"/>
  <c r="M403" i="3" a="1"/>
  <c r="M395" i="3" a="1"/>
  <c r="M61" i="3" a="1"/>
  <c r="M50" i="3" a="1"/>
  <c r="M42" i="3" a="1"/>
  <c r="M34" i="3" a="1"/>
  <c r="T34" i="3" s="1"/>
  <c r="M90" i="3" a="1"/>
  <c r="T90" i="3" s="1"/>
  <c r="M77" i="3" a="1"/>
  <c r="P562" i="3" a="1"/>
  <c r="P557" i="3" a="1"/>
  <c r="P546" i="3" a="1"/>
  <c r="P599" i="3" a="1"/>
  <c r="P588" i="3" a="1"/>
  <c r="P583" i="3" a="1"/>
  <c r="P628" i="3" a="1"/>
  <c r="P623" i="3" a="1"/>
  <c r="P612" i="3" a="1"/>
  <c r="P607" i="3" a="1"/>
  <c r="P654" i="3" a="1"/>
  <c r="H15" i="13" s="1"/>
  <c r="P649" i="3" a="1"/>
  <c r="P644" i="3" a="1"/>
  <c r="P641" i="3" a="1"/>
  <c r="H9" i="13" s="1"/>
  <c r="P630" i="3" a="1"/>
  <c r="P687" i="3" a="1"/>
  <c r="P683" i="3" a="1"/>
  <c r="P676" i="3" a="1"/>
  <c r="P672" i="3" a="1"/>
  <c r="P667" i="3" a="1"/>
  <c r="P664" i="3" a="1"/>
  <c r="P1152" i="3" a="1"/>
  <c r="P1068" i="3" a="1"/>
  <c r="P1160" i="3" a="1"/>
  <c r="P973" i="3" a="1"/>
  <c r="P1176" i="3" a="1"/>
  <c r="P1057" i="3" a="1"/>
  <c r="P1102" i="3" a="1"/>
  <c r="P1018" i="3" a="1"/>
  <c r="P959" i="3" a="1"/>
  <c r="P956" i="3" a="1"/>
  <c r="P951" i="3" a="1"/>
  <c r="P948" i="3" a="1"/>
  <c r="P943" i="3" a="1"/>
  <c r="P940" i="3" a="1"/>
  <c r="P935" i="3" a="1"/>
  <c r="P932" i="3" a="1"/>
  <c r="M31" i="3" a="1"/>
  <c r="M28" i="3" a="1"/>
  <c r="M23" i="3" a="1"/>
  <c r="M20" i="3" a="1"/>
  <c r="M15" i="3" a="1"/>
  <c r="M12" i="3" a="1"/>
  <c r="M7" i="3" a="1"/>
  <c r="M4" i="3" a="1"/>
  <c r="M299" i="3" a="1"/>
  <c r="M296" i="3" a="1"/>
  <c r="M291" i="3" a="1"/>
  <c r="M288" i="3" a="1"/>
  <c r="M283" i="3" a="1"/>
  <c r="M280" i="3" a="1"/>
  <c r="M275" i="3" a="1"/>
  <c r="M328" i="3" a="1"/>
  <c r="M323" i="3" a="1"/>
  <c r="M320" i="3" a="1"/>
  <c r="M315" i="3" a="1"/>
  <c r="M312" i="3" a="1"/>
  <c r="M307" i="3" a="1"/>
  <c r="M304" i="3" a="1"/>
  <c r="M359" i="3" a="1"/>
  <c r="M356" i="3" a="1"/>
  <c r="M351" i="3" a="1"/>
  <c r="M348" i="3" a="1"/>
  <c r="M343" i="3" a="1"/>
  <c r="M340" i="3" a="1"/>
  <c r="M335" i="3" a="1"/>
  <c r="M332" i="3" a="1"/>
  <c r="M389" i="3" a="1"/>
  <c r="M386" i="3" a="1"/>
  <c r="M381" i="3" a="1"/>
  <c r="M378" i="3" a="1"/>
  <c r="M373" i="3" a="1"/>
  <c r="M370" i="3" a="1"/>
  <c r="M365" i="3" a="1"/>
  <c r="M362" i="3" a="1"/>
  <c r="M413" i="3" a="1"/>
  <c r="M410" i="3" a="1"/>
  <c r="M405" i="3" a="1"/>
  <c r="M402" i="3" a="1"/>
  <c r="M397" i="3" a="1"/>
  <c r="M394" i="3" a="1"/>
  <c r="P560" i="3" a="1"/>
  <c r="P555" i="3" a="1"/>
  <c r="P602" i="3" a="1"/>
  <c r="P597" i="3" a="1"/>
  <c r="P586" i="3" a="1"/>
  <c r="P581" i="3" a="1"/>
  <c r="P626" i="3" a="1"/>
  <c r="P621" i="3" a="1"/>
  <c r="P610" i="3" a="1"/>
  <c r="P605" i="3" a="1"/>
  <c r="P652" i="3" a="1"/>
  <c r="P647" i="3" a="1"/>
  <c r="P640" i="3" a="1"/>
  <c r="P636" i="3" a="1"/>
  <c r="P633" i="3" a="1"/>
  <c r="P682" i="3" a="1"/>
  <c r="P679" i="3" a="1"/>
  <c r="P675" i="3" a="1"/>
  <c r="P669" i="3" a="1"/>
  <c r="P666" i="3" a="1"/>
  <c r="P1059" i="3" a="1"/>
  <c r="P1165" i="3" a="1"/>
  <c r="P1099" i="3" a="1"/>
  <c r="P980" i="3" a="1"/>
  <c r="P962" i="3" a="1"/>
  <c r="P1162" i="3" a="1"/>
  <c r="P1127" i="3" a="1"/>
  <c r="P974" i="3" a="1"/>
  <c r="P961" i="3" a="1"/>
  <c r="P958" i="3" a="1"/>
  <c r="P953" i="3" a="1"/>
  <c r="P950" i="3" a="1"/>
  <c r="P945" i="3" a="1"/>
  <c r="P942" i="3" a="1"/>
  <c r="P937" i="3" a="1"/>
  <c r="P934" i="3" a="1"/>
  <c r="M33" i="3" a="1"/>
  <c r="M30" i="3" a="1"/>
  <c r="M25" i="3" a="1"/>
  <c r="M22" i="3" a="1"/>
  <c r="M17" i="3" a="1"/>
  <c r="M14" i="3" a="1"/>
  <c r="M9" i="3" a="1"/>
  <c r="M6" i="3" a="1"/>
  <c r="M301" i="3" a="1"/>
  <c r="M298" i="3" a="1"/>
  <c r="M293" i="3" a="1"/>
  <c r="M290" i="3" a="1"/>
  <c r="M285" i="3" a="1"/>
  <c r="M282" i="3" a="1"/>
  <c r="M277" i="3" a="1"/>
  <c r="M274" i="3" a="1"/>
  <c r="M325" i="3" a="1"/>
  <c r="M322" i="3" a="1"/>
  <c r="M317" i="3" a="1"/>
  <c r="M314" i="3" a="1"/>
  <c r="M309" i="3" a="1"/>
  <c r="M306" i="3" a="1"/>
  <c r="M361" i="3" a="1"/>
  <c r="M358" i="3" a="1"/>
  <c r="M353" i="3" a="1"/>
  <c r="M350" i="3" a="1"/>
  <c r="M345" i="3" a="1"/>
  <c r="M342" i="3" a="1"/>
  <c r="M337" i="3" a="1"/>
  <c r="M334" i="3" a="1"/>
  <c r="M391" i="3" a="1"/>
  <c r="M388" i="3" a="1"/>
  <c r="M383" i="3" a="1"/>
  <c r="M380" i="3" a="1"/>
  <c r="M375" i="3" a="1"/>
  <c r="M372" i="3" a="1"/>
  <c r="M367" i="3" a="1"/>
  <c r="M364" i="3" a="1"/>
  <c r="M415" i="3" a="1"/>
  <c r="M412" i="3" a="1"/>
  <c r="M407" i="3" a="1"/>
  <c r="M404" i="3" a="1"/>
  <c r="M399" i="3" a="1"/>
  <c r="M396" i="3" a="1"/>
  <c r="M65" i="3" a="1"/>
  <c r="M62" i="3" a="1"/>
  <c r="M57" i="3" a="1"/>
  <c r="M54" i="3" a="1"/>
  <c r="M49" i="3" a="1"/>
  <c r="M46" i="3" a="1"/>
  <c r="M41" i="3" a="1"/>
  <c r="M38" i="3" a="1"/>
  <c r="M97" i="3" a="1"/>
  <c r="M94" i="3" a="1"/>
  <c r="M89" i="3" a="1"/>
  <c r="M86" i="3" a="1"/>
  <c r="M81" i="3" a="1"/>
  <c r="M78" i="3" a="1"/>
  <c r="M73" i="3" a="1"/>
  <c r="M70" i="3" a="1"/>
  <c r="M129" i="3" a="1"/>
  <c r="M126" i="3" a="1"/>
  <c r="M121" i="3" a="1"/>
  <c r="M118" i="3" a="1"/>
  <c r="M113" i="3" a="1"/>
  <c r="M110" i="3" a="1"/>
  <c r="M105" i="3" a="1"/>
  <c r="M102" i="3" a="1"/>
  <c r="M161" i="3" a="1"/>
  <c r="M158" i="3" a="1"/>
  <c r="M153" i="3" a="1"/>
  <c r="M150" i="3" a="1"/>
  <c r="M145" i="3" a="1"/>
  <c r="M142" i="3" a="1"/>
  <c r="M137" i="3" a="1"/>
  <c r="M134" i="3" a="1"/>
  <c r="M189" i="3" a="1"/>
  <c r="M186" i="3" a="1"/>
  <c r="M52" i="3" a="1"/>
  <c r="M39" i="3" a="1"/>
  <c r="M76" i="3" a="1"/>
  <c r="M68" i="3" a="1"/>
  <c r="M125" i="3" a="1"/>
  <c r="M119" i="3" a="1"/>
  <c r="M98" i="3" a="1"/>
  <c r="M156" i="3" a="1"/>
  <c r="M149" i="3" a="1"/>
  <c r="M143" i="3" a="1"/>
  <c r="M179" i="3" a="1"/>
  <c r="M174" i="3" a="1"/>
  <c r="M170" i="3" a="1"/>
  <c r="M217" i="3" a="1"/>
  <c r="M213" i="3" a="1"/>
  <c r="M208" i="3" a="1"/>
  <c r="T208" i="3" s="1"/>
  <c r="M195" i="3" a="1"/>
  <c r="M190" i="3" a="1"/>
  <c r="T190" i="3" s="1"/>
  <c r="M244" i="3" a="1"/>
  <c r="M235" i="3" a="1"/>
  <c r="M231" i="3" a="1"/>
  <c r="M226" i="3" a="1"/>
  <c r="M269" i="3" a="1"/>
  <c r="M264" i="3" a="1"/>
  <c r="M261" i="3" a="1"/>
  <c r="M254" i="3" a="1"/>
  <c r="M251" i="3" a="1"/>
  <c r="M446" i="3" a="1"/>
  <c r="M443" i="3" a="1"/>
  <c r="M436" i="3" a="1"/>
  <c r="M433" i="3" a="1"/>
  <c r="M426" i="3" a="1"/>
  <c r="M423" i="3" a="1"/>
  <c r="M716" i="3" a="1"/>
  <c r="T716" i="3" s="1"/>
  <c r="M713" i="3" a="1"/>
  <c r="M706" i="3" a="1"/>
  <c r="M703" i="3" a="1"/>
  <c r="M696" i="3" a="1"/>
  <c r="M693" i="3" a="1"/>
  <c r="M742" i="3" a="1"/>
  <c r="M739" i="3" a="1"/>
  <c r="M732" i="3" a="1"/>
  <c r="M729" i="3" a="1"/>
  <c r="M722" i="3" a="1"/>
  <c r="M719" i="3" a="1"/>
  <c r="M772" i="3" a="1"/>
  <c r="M769" i="3" a="1"/>
  <c r="M762" i="3" a="1"/>
  <c r="M759" i="3" a="1"/>
  <c r="M752" i="3" a="1"/>
  <c r="M749" i="3" a="1"/>
  <c r="M800" i="3" a="1"/>
  <c r="T800" i="3" s="1"/>
  <c r="M797" i="3" a="1"/>
  <c r="M790" i="3" a="1"/>
  <c r="M787" i="3" a="1"/>
  <c r="M780" i="3" a="1"/>
  <c r="M833" i="3" a="1"/>
  <c r="M826" i="3" a="1"/>
  <c r="T826" i="3" s="1"/>
  <c r="M823" i="3" a="1"/>
  <c r="M816" i="3" a="1"/>
  <c r="T816" i="3" s="1"/>
  <c r="M813" i="3" a="1"/>
  <c r="M806" i="3" a="1"/>
  <c r="M865" i="3" a="1"/>
  <c r="M858" i="3" a="1"/>
  <c r="T858" i="3" s="1"/>
  <c r="M855" i="3" a="1"/>
  <c r="T855" i="3" s="1"/>
  <c r="M848" i="3" a="1"/>
  <c r="T848" i="3" s="1"/>
  <c r="M845" i="3" a="1"/>
  <c r="M838" i="3" a="1"/>
  <c r="M835" i="3" a="1"/>
  <c r="M63" i="3" a="1"/>
  <c r="M36" i="3" a="1"/>
  <c r="M87" i="3" a="1"/>
  <c r="M66" i="3" a="1"/>
  <c r="M124" i="3" a="1"/>
  <c r="T124" i="3" s="1"/>
  <c r="M117" i="3" a="1"/>
  <c r="M111" i="3" a="1"/>
  <c r="M154" i="3" a="1"/>
  <c r="M148" i="3" a="1"/>
  <c r="M141" i="3" a="1"/>
  <c r="M135" i="3" a="1"/>
  <c r="M182" i="3" a="1"/>
  <c r="M178" i="3" a="1"/>
  <c r="M169" i="3" a="1"/>
  <c r="M165" i="3" a="1"/>
  <c r="M216" i="3" a="1"/>
  <c r="M203" i="3" a="1"/>
  <c r="T203" i="3" s="1"/>
  <c r="M198" i="3" a="1"/>
  <c r="M194" i="3" a="1"/>
  <c r="T194" i="3" s="1"/>
  <c r="M243" i="3" a="1"/>
  <c r="M239" i="3" a="1"/>
  <c r="M234" i="3" a="1"/>
  <c r="M221" i="3" a="1"/>
  <c r="M272" i="3" a="1"/>
  <c r="M268" i="3" a="1"/>
  <c r="T268" i="3" s="1"/>
  <c r="M260" i="3" a="1"/>
  <c r="T260" i="3" s="1"/>
  <c r="M257" i="3" a="1"/>
  <c r="T257" i="3" s="1"/>
  <c r="M250" i="3" a="1"/>
  <c r="M449" i="3" a="1"/>
  <c r="M442" i="3" a="1"/>
  <c r="M439" i="3" a="1"/>
  <c r="M432" i="3" a="1"/>
  <c r="M429" i="3" a="1"/>
  <c r="M422" i="3" a="1"/>
  <c r="M419" i="3" a="1"/>
  <c r="M712" i="3" a="1"/>
  <c r="M709" i="3" a="1"/>
  <c r="M702" i="3" a="1"/>
  <c r="T702" i="3" s="1"/>
  <c r="M699" i="3" a="1"/>
  <c r="T699" i="3" s="1"/>
  <c r="M692" i="3" a="1"/>
  <c r="M745" i="3" a="1"/>
  <c r="M738" i="3" a="1"/>
  <c r="M60" i="3" a="1"/>
  <c r="M47" i="3" a="1"/>
  <c r="M84" i="3" a="1"/>
  <c r="M122" i="3" a="1"/>
  <c r="M116" i="3" a="1"/>
  <c r="M109" i="3" a="1"/>
  <c r="T109" i="3" s="1"/>
  <c r="M103" i="3" a="1"/>
  <c r="M146" i="3" a="1"/>
  <c r="M140" i="3" a="1"/>
  <c r="T140" i="3" s="1"/>
  <c r="M133" i="3" a="1"/>
  <c r="M187" i="3" a="1"/>
  <c r="M177" i="3" a="1"/>
  <c r="M173" i="3" a="1"/>
  <c r="M168" i="3" a="1"/>
  <c r="T168" i="3" s="1"/>
  <c r="M211" i="3" a="1"/>
  <c r="M206" i="3" a="1"/>
  <c r="M202" i="3" a="1"/>
  <c r="M193" i="3" a="1"/>
  <c r="M247" i="3" a="1"/>
  <c r="T247" i="3" s="1"/>
  <c r="M242" i="3" a="1"/>
  <c r="M229" i="3" a="1"/>
  <c r="M224" i="3" a="1"/>
  <c r="M220" i="3" a="1"/>
  <c r="M267" i="3" a="1"/>
  <c r="M263" i="3" a="1"/>
  <c r="M256" i="3" a="1"/>
  <c r="M253" i="3" a="1"/>
  <c r="M448" i="3" a="1"/>
  <c r="M445" i="3" a="1"/>
  <c r="M438" i="3" a="1"/>
  <c r="M44" i="3" a="1"/>
  <c r="M95" i="3" a="1"/>
  <c r="M71" i="3" a="1"/>
  <c r="M114" i="3" a="1"/>
  <c r="M108" i="3" a="1"/>
  <c r="T108" i="3" s="1"/>
  <c r="M101" i="3" a="1"/>
  <c r="M159" i="3" a="1"/>
  <c r="T159" i="3" s="1"/>
  <c r="M138" i="3" a="1"/>
  <c r="M132" i="3" a="1"/>
  <c r="M185" i="3" a="1"/>
  <c r="M181" i="3" a="1"/>
  <c r="M176" i="3" a="1"/>
  <c r="M163" i="3" a="1"/>
  <c r="M214" i="3" a="1"/>
  <c r="T214" i="3" s="1"/>
  <c r="M210" i="3" a="1"/>
  <c r="M201" i="3" a="1"/>
  <c r="M197" i="3" a="1"/>
  <c r="M192" i="3" a="1"/>
  <c r="M237" i="3" a="1"/>
  <c r="M232" i="3" a="1"/>
  <c r="M228" i="3" a="1"/>
  <c r="M219" i="3" a="1"/>
  <c r="M271" i="3" a="1"/>
  <c r="M266" i="3" a="1"/>
  <c r="T266" i="3" s="1"/>
  <c r="M262" i="3" a="1"/>
  <c r="M259" i="3" a="1"/>
  <c r="M252" i="3" a="1"/>
  <c r="M249" i="3" a="1"/>
  <c r="M444" i="3" a="1"/>
  <c r="M441" i="3" a="1"/>
  <c r="M434" i="3" a="1"/>
  <c r="M431" i="3" a="1"/>
  <c r="M424" i="3" a="1"/>
  <c r="M421" i="3" a="1"/>
  <c r="M714" i="3" a="1"/>
  <c r="M711" i="3" a="1"/>
  <c r="M704" i="3" a="1"/>
  <c r="G11" i="13" s="1"/>
  <c r="M701" i="3" a="1"/>
  <c r="M694" i="3" a="1"/>
  <c r="T694" i="3" s="1"/>
  <c r="M691" i="3" a="1"/>
  <c r="M740" i="3" a="1"/>
  <c r="M737" i="3" a="1"/>
  <c r="M730" i="3" a="1"/>
  <c r="M727" i="3" a="1"/>
  <c r="M720" i="3" a="1"/>
  <c r="M777" i="3" a="1"/>
  <c r="M770" i="3" a="1"/>
  <c r="M55" i="3" a="1"/>
  <c r="M92" i="3" a="1"/>
  <c r="M79" i="3" a="1"/>
  <c r="M69" i="3" a="1"/>
  <c r="M127" i="3" a="1"/>
  <c r="M106" i="3" a="1"/>
  <c r="T106" i="3" s="1"/>
  <c r="M100" i="3" a="1"/>
  <c r="M157" i="3" a="1"/>
  <c r="M151" i="3" a="1"/>
  <c r="M130" i="3" a="1"/>
  <c r="M184" i="3" a="1"/>
  <c r="M171" i="3" a="1"/>
  <c r="M166" i="3" a="1"/>
  <c r="M162" i="3" a="1"/>
  <c r="M209" i="3" a="1"/>
  <c r="M205" i="3" a="1"/>
  <c r="M200" i="3" a="1"/>
  <c r="M245" i="3" a="1"/>
  <c r="M240" i="3" a="1"/>
  <c r="M236" i="3" a="1"/>
  <c r="M227" i="3" a="1"/>
  <c r="T227" i="3" s="1"/>
  <c r="M223" i="3" a="1"/>
  <c r="M218" i="3" a="1"/>
  <c r="M258" i="3" a="1"/>
  <c r="T258" i="3" s="1"/>
  <c r="M255" i="3" a="1"/>
  <c r="M248" i="3" a="1"/>
  <c r="M447" i="3" a="1"/>
  <c r="M440" i="3" a="1"/>
  <c r="M437" i="3" a="1"/>
  <c r="M430" i="3" a="1"/>
  <c r="M427" i="3" a="1"/>
  <c r="M420" i="3" a="1"/>
  <c r="M717" i="3" a="1"/>
  <c r="M710" i="3" a="1"/>
  <c r="M707" i="3" a="1"/>
  <c r="M700" i="3" a="1"/>
  <c r="M697" i="3" a="1"/>
  <c r="T697" i="3" s="1"/>
  <c r="M690" i="3" a="1"/>
  <c r="M743" i="3" a="1"/>
  <c r="M736" i="3" a="1"/>
  <c r="T736" i="3" s="1"/>
  <c r="M733" i="3" a="1"/>
  <c r="T733" i="3" s="1"/>
  <c r="M726" i="3" a="1"/>
  <c r="M723" i="3" a="1"/>
  <c r="M776" i="3" a="1"/>
  <c r="M773" i="3" a="1"/>
  <c r="M766" i="3" a="1"/>
  <c r="T766" i="3" s="1"/>
  <c r="M763" i="3" a="1"/>
  <c r="M756" i="3" a="1"/>
  <c r="M753" i="3" a="1"/>
  <c r="T753" i="3" s="1"/>
  <c r="M746" i="3" a="1"/>
  <c r="M801" i="3" a="1"/>
  <c r="M794" i="3" a="1"/>
  <c r="T794" i="3" s="1"/>
  <c r="M791" i="3" a="1"/>
  <c r="T791" i="3" s="1"/>
  <c r="M784" i="3" a="1"/>
  <c r="M781" i="3" a="1"/>
  <c r="M435" i="3" a="1"/>
  <c r="M418" i="3" a="1"/>
  <c r="M741" i="3" a="1"/>
  <c r="M731" i="3" a="1"/>
  <c r="M774" i="3" a="1"/>
  <c r="M767" i="3" a="1"/>
  <c r="M761" i="3" a="1"/>
  <c r="T761" i="3" s="1"/>
  <c r="M755" i="3" a="1"/>
  <c r="M750" i="3" a="1"/>
  <c r="M802" i="3" a="1"/>
  <c r="M796" i="3" a="1"/>
  <c r="M831" i="3" a="1"/>
  <c r="M827" i="3" a="1"/>
  <c r="T827" i="3" s="1"/>
  <c r="M822" i="3" a="1"/>
  <c r="T822" i="3" s="1"/>
  <c r="M818" i="3" a="1"/>
  <c r="T818" i="3" s="1"/>
  <c r="M814" i="3" a="1"/>
  <c r="T814" i="3" s="1"/>
  <c r="M810" i="3" a="1"/>
  <c r="M851" i="3" a="1"/>
  <c r="M847" i="3" a="1"/>
  <c r="M843" i="3" a="1"/>
  <c r="M839" i="3" a="1"/>
  <c r="M834" i="3" a="1"/>
  <c r="M895" i="3" a="1"/>
  <c r="M888" i="3" a="1"/>
  <c r="M885" i="3" a="1"/>
  <c r="M878" i="3" a="1"/>
  <c r="M875" i="3" a="1"/>
  <c r="M868" i="3" a="1"/>
  <c r="M929" i="3" a="1"/>
  <c r="M922" i="3" a="1"/>
  <c r="M919" i="3" a="1"/>
  <c r="M912" i="3" a="1"/>
  <c r="M909" i="3" a="1"/>
  <c r="M902" i="3" a="1"/>
  <c r="M899" i="3" a="1"/>
  <c r="T899" i="3" s="1"/>
  <c r="M476" i="3" a="1"/>
  <c r="M473" i="3" a="1"/>
  <c r="M466" i="3" a="1"/>
  <c r="M463" i="3" a="1"/>
  <c r="M456" i="3" a="1"/>
  <c r="M453" i="3" a="1"/>
  <c r="M510" i="3" a="1"/>
  <c r="M507" i="3" a="1"/>
  <c r="M500" i="3" a="1"/>
  <c r="M497" i="3" a="1"/>
  <c r="M490" i="3" a="1"/>
  <c r="M487" i="3" a="1"/>
  <c r="M544" i="3" a="1"/>
  <c r="M541" i="3" a="1"/>
  <c r="M534" i="3" a="1"/>
  <c r="M531" i="3" a="1"/>
  <c r="M524" i="3" a="1"/>
  <c r="M521" i="3" a="1"/>
  <c r="M514" i="3" a="1"/>
  <c r="M571" i="3" a="1"/>
  <c r="M564" i="3" a="1"/>
  <c r="M561" i="3" a="1"/>
  <c r="M554" i="3" a="1"/>
  <c r="M551" i="3" a="1"/>
  <c r="M602" i="3" a="1"/>
  <c r="M599" i="3" a="1"/>
  <c r="M592" i="3" a="1"/>
  <c r="M589" i="3" a="1"/>
  <c r="T589" i="3" s="1"/>
  <c r="M582" i="3" a="1"/>
  <c r="T582" i="3" s="1"/>
  <c r="M579" i="3" a="1"/>
  <c r="M628" i="3" a="1"/>
  <c r="M625" i="3" a="1"/>
  <c r="T625" i="3" s="1"/>
  <c r="M618" i="3" a="1"/>
  <c r="M615" i="3" a="1"/>
  <c r="M608" i="3" a="1"/>
  <c r="M605" i="3" a="1"/>
  <c r="T605" i="3" s="1"/>
  <c r="M656" i="3" a="1"/>
  <c r="M653" i="3" a="1"/>
  <c r="M646" i="3" a="1"/>
  <c r="M643" i="3" a="1"/>
  <c r="M636" i="3" a="1"/>
  <c r="M633" i="3" a="1"/>
  <c r="M686" i="3" a="1"/>
  <c r="G3" i="13" s="1"/>
  <c r="M683" i="3" a="1"/>
  <c r="T683" i="3" s="1"/>
  <c r="M676" i="3" a="1"/>
  <c r="M673" i="3" a="1"/>
  <c r="M666" i="3" a="1"/>
  <c r="M663" i="3" a="1"/>
  <c r="M1068" i="3" a="1"/>
  <c r="M1099" i="3" a="1"/>
  <c r="M1111" i="3" a="1"/>
  <c r="M1176" i="3" a="1"/>
  <c r="M1130" i="3" a="1"/>
  <c r="M972" i="3" a="1"/>
  <c r="T972" i="3" s="1"/>
  <c r="M958" i="3" a="1"/>
  <c r="M955" i="3" a="1"/>
  <c r="M948" i="3" a="1"/>
  <c r="M945" i="3" a="1"/>
  <c r="M938" i="3" a="1"/>
  <c r="M935" i="3" a="1"/>
  <c r="M570" i="3" a="1"/>
  <c r="M560" i="3" a="1"/>
  <c r="M550" i="3" a="1"/>
  <c r="M595" i="3" a="1"/>
  <c r="M585" i="3" a="1"/>
  <c r="M624" i="3" a="1"/>
  <c r="M614" i="3" a="1"/>
  <c r="T614" i="3" s="1"/>
  <c r="M659" i="3" a="1"/>
  <c r="G16" i="13" s="1"/>
  <c r="M649" i="3" a="1"/>
  <c r="M632" i="3" a="1"/>
  <c r="M682" i="3" a="1"/>
  <c r="M669" i="3" a="1"/>
  <c r="M1152" i="3" a="1"/>
  <c r="M1162" i="3" a="1"/>
  <c r="T1162" i="3" s="1"/>
  <c r="M961" i="3" a="1"/>
  <c r="M944" i="3" a="1"/>
  <c r="M934" i="3" a="1"/>
  <c r="M607" i="3" a="1"/>
  <c r="M648" i="3" a="1"/>
  <c r="M688" i="3" a="1"/>
  <c r="T688" i="3" s="1"/>
  <c r="M678" i="3" a="1"/>
  <c r="M1165" i="3" a="1"/>
  <c r="M715" i="3" a="1"/>
  <c r="M698" i="3" a="1"/>
  <c r="T698" i="3" s="1"/>
  <c r="M728" i="3" a="1"/>
  <c r="M721" i="3" a="1"/>
  <c r="M765" i="3" a="1"/>
  <c r="M760" i="3" a="1"/>
  <c r="M754" i="3" a="1"/>
  <c r="M748" i="3" a="1"/>
  <c r="M785" i="3" a="1"/>
  <c r="M779" i="3" a="1"/>
  <c r="M830" i="3" a="1"/>
  <c r="M809" i="3" a="1"/>
  <c r="M805" i="3" a="1"/>
  <c r="M863" i="3" a="1"/>
  <c r="M859" i="3" a="1"/>
  <c r="M854" i="3" a="1"/>
  <c r="M850" i="3" a="1"/>
  <c r="M846" i="3" a="1"/>
  <c r="T846" i="3" s="1"/>
  <c r="M842" i="3" a="1"/>
  <c r="M894" i="3" a="1"/>
  <c r="T894" i="3" s="1"/>
  <c r="M891" i="3" a="1"/>
  <c r="T891" i="3" s="1"/>
  <c r="M884" i="3" a="1"/>
  <c r="T884" i="3" s="1"/>
  <c r="M881" i="3" a="1"/>
  <c r="M874" i="3" a="1"/>
  <c r="M871" i="3" a="1"/>
  <c r="M928" i="3" a="1"/>
  <c r="M925" i="3" a="1"/>
  <c r="M918" i="3" a="1"/>
  <c r="T918" i="3" s="1"/>
  <c r="M915" i="3" a="1"/>
  <c r="M908" i="3" a="1"/>
  <c r="M905" i="3" a="1"/>
  <c r="M898" i="3" a="1"/>
  <c r="M479" i="3" a="1"/>
  <c r="M472" i="3" a="1"/>
  <c r="M469" i="3" a="1"/>
  <c r="M462" i="3" a="1"/>
  <c r="T462" i="3" s="1"/>
  <c r="M459" i="3" a="1"/>
  <c r="M452" i="3" a="1"/>
  <c r="M513" i="3" a="1"/>
  <c r="M506" i="3" a="1"/>
  <c r="T506" i="3" s="1"/>
  <c r="M503" i="3" a="1"/>
  <c r="M496" i="3" a="1"/>
  <c r="M493" i="3" a="1"/>
  <c r="T493" i="3" s="1"/>
  <c r="M486" i="3" a="1"/>
  <c r="T486" i="3" s="1"/>
  <c r="M483" i="3" a="1"/>
  <c r="M540" i="3" a="1"/>
  <c r="M537" i="3" a="1"/>
  <c r="M530" i="3" a="1"/>
  <c r="M527" i="3" a="1"/>
  <c r="M520" i="3" a="1"/>
  <c r="M517" i="3" a="1"/>
  <c r="M567" i="3" a="1"/>
  <c r="T567" i="3" s="1"/>
  <c r="M547" i="3" a="1"/>
  <c r="M578" i="3" a="1"/>
  <c r="M611" i="3" a="1"/>
  <c r="M642" i="3" a="1"/>
  <c r="M672" i="3" a="1"/>
  <c r="M1085" i="3" a="1"/>
  <c r="M954" i="3" a="1"/>
  <c r="M931" i="3" a="1"/>
  <c r="M645" i="3" a="1"/>
  <c r="M675" i="3" a="1"/>
  <c r="M428" i="3" a="1"/>
  <c r="M695" i="3" a="1"/>
  <c r="M735" i="3" a="1"/>
  <c r="M718" i="3" a="1"/>
  <c r="T718" i="3" s="1"/>
  <c r="M771" i="3" a="1"/>
  <c r="M764" i="3" a="1"/>
  <c r="M758" i="3" a="1"/>
  <c r="M795" i="3" a="1"/>
  <c r="T795" i="3" s="1"/>
  <c r="M789" i="3" a="1"/>
  <c r="M783" i="3" a="1"/>
  <c r="M778" i="3" a="1"/>
  <c r="M829" i="3" a="1"/>
  <c r="M825" i="3" a="1"/>
  <c r="M821" i="3" a="1"/>
  <c r="M817" i="3" a="1"/>
  <c r="M812" i="3" a="1"/>
  <c r="M808" i="3" a="1"/>
  <c r="M804" i="3" a="1"/>
  <c r="M862" i="3" a="1"/>
  <c r="M841" i="3" a="1"/>
  <c r="M837" i="3" a="1"/>
  <c r="T837" i="3" s="1"/>
  <c r="M897" i="3" a="1"/>
  <c r="M890" i="3" a="1"/>
  <c r="M887" i="3" a="1"/>
  <c r="M880" i="3" a="1"/>
  <c r="M877" i="3" a="1"/>
  <c r="M870" i="3" a="1"/>
  <c r="M867" i="3" a="1"/>
  <c r="M924" i="3" a="1"/>
  <c r="M921" i="3" a="1"/>
  <c r="M914" i="3" a="1"/>
  <c r="M911" i="3" a="1"/>
  <c r="M904" i="3" a="1"/>
  <c r="M901" i="3" a="1"/>
  <c r="M478" i="3" a="1"/>
  <c r="M475" i="3" a="1"/>
  <c r="T475" i="3" s="1"/>
  <c r="M468" i="3" a="1"/>
  <c r="M465" i="3" a="1"/>
  <c r="M458" i="3" a="1"/>
  <c r="M455" i="3" a="1"/>
  <c r="M512" i="3" a="1"/>
  <c r="T512" i="3" s="1"/>
  <c r="M509" i="3" a="1"/>
  <c r="M502" i="3" a="1"/>
  <c r="M499" i="3" a="1"/>
  <c r="T499" i="3" s="1"/>
  <c r="M492" i="3" a="1"/>
  <c r="M489" i="3" a="1"/>
  <c r="M482" i="3" a="1"/>
  <c r="M543" i="3" a="1"/>
  <c r="M536" i="3" a="1"/>
  <c r="M533" i="3" a="1"/>
  <c r="M526" i="3" a="1"/>
  <c r="M523" i="3" a="1"/>
  <c r="M516" i="3" a="1"/>
  <c r="M573" i="3" a="1"/>
  <c r="M566" i="3" a="1"/>
  <c r="M563" i="3" a="1"/>
  <c r="M556" i="3" a="1"/>
  <c r="M553" i="3" a="1"/>
  <c r="M546" i="3" a="1"/>
  <c r="M601" i="3" a="1"/>
  <c r="T601" i="3" s="1"/>
  <c r="M594" i="3" a="1"/>
  <c r="M591" i="3" a="1"/>
  <c r="M584" i="3" a="1"/>
  <c r="M581" i="3" a="1"/>
  <c r="M574" i="3" a="1"/>
  <c r="M627" i="3" a="1"/>
  <c r="M620" i="3" a="1"/>
  <c r="M617" i="3" a="1"/>
  <c r="T617" i="3" s="1"/>
  <c r="M658" i="3" a="1"/>
  <c r="G14" i="13" s="1"/>
  <c r="M638" i="3" a="1"/>
  <c r="M668" i="3" a="1"/>
  <c r="M425" i="3" a="1"/>
  <c r="M708" i="3" a="1"/>
  <c r="M734" i="3" a="1"/>
  <c r="M725" i="3" a="1"/>
  <c r="M768" i="3" a="1"/>
  <c r="T768" i="3" s="1"/>
  <c r="M747" i="3" a="1"/>
  <c r="T747" i="3" s="1"/>
  <c r="M799" i="3" a="1"/>
  <c r="T799" i="3" s="1"/>
  <c r="M793" i="3" a="1"/>
  <c r="M788" i="3" a="1"/>
  <c r="M782" i="3" a="1"/>
  <c r="M832" i="3" a="1"/>
  <c r="M828" i="3" a="1"/>
  <c r="M824" i="3" a="1"/>
  <c r="T824" i="3" s="1"/>
  <c r="M820" i="3" a="1"/>
  <c r="M861" i="3" a="1"/>
  <c r="M857" i="3" a="1"/>
  <c r="M853" i="3" a="1"/>
  <c r="M849" i="3" a="1"/>
  <c r="M844" i="3" a="1"/>
  <c r="M840" i="3" a="1"/>
  <c r="M836" i="3" a="1"/>
  <c r="M896" i="3" a="1"/>
  <c r="M893" i="3" a="1"/>
  <c r="M886" i="3" a="1"/>
  <c r="M883" i="3" a="1"/>
  <c r="M876" i="3" a="1"/>
  <c r="M873" i="3" a="1"/>
  <c r="M866" i="3" a="1"/>
  <c r="M927" i="3" a="1"/>
  <c r="T927" i="3" s="1"/>
  <c r="M920" i="3" a="1"/>
  <c r="T920" i="3" s="1"/>
  <c r="M917" i="3" a="1"/>
  <c r="M910" i="3" a="1"/>
  <c r="M907" i="3" a="1"/>
  <c r="M900" i="3" a="1"/>
  <c r="M481" i="3" a="1"/>
  <c r="M474" i="3" a="1"/>
  <c r="M471" i="3" a="1"/>
  <c r="M464" i="3" a="1"/>
  <c r="T464" i="3" s="1"/>
  <c r="M461" i="3" a="1"/>
  <c r="M454" i="3" a="1"/>
  <c r="M451" i="3" a="1"/>
  <c r="T451" i="3" s="1"/>
  <c r="M508" i="3" a="1"/>
  <c r="M505" i="3" a="1"/>
  <c r="M498" i="3" a="1"/>
  <c r="M495" i="3" a="1"/>
  <c r="M488" i="3" a="1"/>
  <c r="M485" i="3" a="1"/>
  <c r="M542" i="3" a="1"/>
  <c r="M539" i="3" a="1"/>
  <c r="M532" i="3" a="1"/>
  <c r="M529" i="3" a="1"/>
  <c r="M522" i="3" a="1"/>
  <c r="M519" i="3" a="1"/>
  <c r="M572" i="3" a="1"/>
  <c r="M569" i="3" a="1"/>
  <c r="M562" i="3" a="1"/>
  <c r="M559" i="3" a="1"/>
  <c r="M552" i="3" a="1"/>
  <c r="T552" i="3" s="1"/>
  <c r="M549" i="3" a="1"/>
  <c r="M600" i="3" a="1"/>
  <c r="M597" i="3" a="1"/>
  <c r="T597" i="3" s="1"/>
  <c r="M590" i="3" a="1"/>
  <c r="M587" i="3" a="1"/>
  <c r="M580" i="3" a="1"/>
  <c r="M577" i="3" a="1"/>
  <c r="M626" i="3" a="1"/>
  <c r="M623" i="3" a="1"/>
  <c r="M616" i="3" a="1"/>
  <c r="M613" i="3" a="1"/>
  <c r="T613" i="3" s="1"/>
  <c r="M606" i="3" a="1"/>
  <c r="T606" i="3" s="1"/>
  <c r="M661" i="3" a="1"/>
  <c r="M654" i="3" a="1"/>
  <c r="M651" i="3" a="1"/>
  <c r="T651" i="3" s="1"/>
  <c r="M644" i="3" a="1"/>
  <c r="M641" i="3" a="1"/>
  <c r="G9" i="13" s="1"/>
  <c r="M634" i="3" a="1"/>
  <c r="M631" i="3" a="1"/>
  <c r="M684" i="3" a="1"/>
  <c r="M681" i="3" a="1"/>
  <c r="G12" i="13" s="1"/>
  <c r="M674" i="3" a="1"/>
  <c r="M671" i="3" a="1"/>
  <c r="M664" i="3" a="1"/>
  <c r="M1059" i="3" a="1"/>
  <c r="M1043" i="3" a="1"/>
  <c r="M1160" i="3" a="1"/>
  <c r="M1015" i="3" a="1"/>
  <c r="M1166" i="3" a="1"/>
  <c r="T1166" i="3" s="1"/>
  <c r="M974" i="3" a="1"/>
  <c r="M705" i="3" a="1"/>
  <c r="M744" i="3" a="1"/>
  <c r="M724" i="3" a="1"/>
  <c r="T724" i="3" s="1"/>
  <c r="M775" i="3" a="1"/>
  <c r="M757" i="3" a="1"/>
  <c r="M751" i="3" a="1"/>
  <c r="T751" i="3" s="1"/>
  <c r="M803" i="3" a="1"/>
  <c r="M798" i="3" a="1"/>
  <c r="T798" i="3" s="1"/>
  <c r="M792" i="3" a="1"/>
  <c r="M786" i="3" a="1"/>
  <c r="M819" i="3" a="1"/>
  <c r="M815" i="3" a="1"/>
  <c r="T815" i="3" s="1"/>
  <c r="M811" i="3" a="1"/>
  <c r="M807" i="3" a="1"/>
  <c r="T807" i="3" s="1"/>
  <c r="M864" i="3" a="1"/>
  <c r="T864" i="3" s="1"/>
  <c r="M860" i="3" a="1"/>
  <c r="M856" i="3" a="1"/>
  <c r="T856" i="3" s="1"/>
  <c r="M852" i="3" a="1"/>
  <c r="M892" i="3" a="1"/>
  <c r="M889" i="3" a="1"/>
  <c r="M882" i="3" a="1"/>
  <c r="M879" i="3" a="1"/>
  <c r="M872" i="3" a="1"/>
  <c r="T872" i="3" s="1"/>
  <c r="M869" i="3" a="1"/>
  <c r="M926" i="3" a="1"/>
  <c r="M923" i="3" a="1"/>
  <c r="M916" i="3" a="1"/>
  <c r="T916" i="3" s="1"/>
  <c r="M913" i="3" a="1"/>
  <c r="M906" i="3" a="1"/>
  <c r="M903" i="3" a="1"/>
  <c r="M480" i="3" a="1"/>
  <c r="M477" i="3" a="1"/>
  <c r="M470" i="3" a="1"/>
  <c r="T470" i="3" s="1"/>
  <c r="M467" i="3" a="1"/>
  <c r="M460" i="3" a="1"/>
  <c r="T460" i="3" s="1"/>
  <c r="M457" i="3" a="1"/>
  <c r="T457" i="3" s="1"/>
  <c r="M450" i="3" a="1"/>
  <c r="T450" i="3" s="1"/>
  <c r="M511" i="3" a="1"/>
  <c r="T511" i="3" s="1"/>
  <c r="M504" i="3" a="1"/>
  <c r="M501" i="3" a="1"/>
  <c r="M494" i="3" a="1"/>
  <c r="M491" i="3" a="1"/>
  <c r="M484" i="3" a="1"/>
  <c r="M545" i="3" a="1"/>
  <c r="M538" i="3" a="1"/>
  <c r="T538" i="3" s="1"/>
  <c r="M535" i="3" a="1"/>
  <c r="M528" i="3" a="1"/>
  <c r="M525" i="3" a="1"/>
  <c r="M518" i="3" a="1"/>
  <c r="M515" i="3" a="1"/>
  <c r="M568" i="3" a="1"/>
  <c r="M565" i="3" a="1"/>
  <c r="M558" i="3" a="1"/>
  <c r="T558" i="3" s="1"/>
  <c r="M555" i="3" a="1"/>
  <c r="M548" i="3" a="1"/>
  <c r="M603" i="3" a="1"/>
  <c r="T603" i="3" s="1"/>
  <c r="M596" i="3" a="1"/>
  <c r="M593" i="3" a="1"/>
  <c r="M586" i="3" a="1"/>
  <c r="M583" i="3" a="1"/>
  <c r="M576" i="3" a="1"/>
  <c r="M629" i="3" a="1"/>
  <c r="M622" i="3" a="1"/>
  <c r="M619" i="3" a="1"/>
  <c r="M612" i="3" a="1"/>
  <c r="T612" i="3" s="1"/>
  <c r="M609" i="3" a="1"/>
  <c r="M660" i="3" a="1"/>
  <c r="G10" i="13" s="1"/>
  <c r="M657" i="3" a="1"/>
  <c r="T657" i="3" s="1"/>
  <c r="M650" i="3" a="1"/>
  <c r="T650" i="3" s="1"/>
  <c r="M647" i="3" a="1"/>
  <c r="M640" i="3" a="1"/>
  <c r="M637" i="3" a="1"/>
  <c r="M630" i="3" a="1"/>
  <c r="M687" i="3" a="1"/>
  <c r="M680" i="3" a="1"/>
  <c r="M677" i="3" a="1"/>
  <c r="M670" i="3" a="1"/>
  <c r="M667" i="3" a="1"/>
  <c r="M1112" i="3" a="1"/>
  <c r="T1112" i="3" s="1"/>
  <c r="M1164" i="3" a="1"/>
  <c r="M980" i="3" a="1"/>
  <c r="T980" i="3" s="1"/>
  <c r="M1002" i="3" a="1"/>
  <c r="T1002" i="3" s="1"/>
  <c r="M1057" i="3" a="1"/>
  <c r="T1057" i="3" s="1"/>
  <c r="M1127" i="3" a="1"/>
  <c r="T1127" i="3" s="1"/>
  <c r="M1000" i="3" a="1"/>
  <c r="M959" i="3" a="1"/>
  <c r="M952" i="3" a="1"/>
  <c r="M949" i="3" a="1"/>
  <c r="M942" i="3" a="1"/>
  <c r="M939" i="3" a="1"/>
  <c r="M932" i="3" a="1"/>
  <c r="M557" i="3" a="1"/>
  <c r="M598" i="3" a="1"/>
  <c r="M588" i="3" a="1"/>
  <c r="M575" i="3" a="1"/>
  <c r="M621" i="3" a="1"/>
  <c r="M604" i="3" a="1"/>
  <c r="M652" i="3" a="1"/>
  <c r="M639" i="3" a="1"/>
  <c r="M689" i="3" a="1"/>
  <c r="M679" i="3" a="1"/>
  <c r="M662" i="3" a="1"/>
  <c r="M1115" i="3" a="1"/>
  <c r="T1115" i="3" s="1"/>
  <c r="M977" i="3" a="1"/>
  <c r="M1018" i="3" a="1"/>
  <c r="M951" i="3" a="1"/>
  <c r="M941" i="3" a="1"/>
  <c r="M610" i="3" a="1"/>
  <c r="M655" i="3" a="1"/>
  <c r="T655" i="3" s="1"/>
  <c r="M635" i="3" a="1"/>
  <c r="M685" i="3" a="1"/>
  <c r="M665" i="3" a="1"/>
  <c r="M1040" i="3" a="1"/>
  <c r="M1071" i="3" a="1"/>
  <c r="T1071" i="3" s="1"/>
  <c r="M950" i="3" a="1"/>
  <c r="M943" i="3" a="1"/>
  <c r="M947" i="3" a="1"/>
  <c r="M1102" i="3" a="1"/>
  <c r="M957" i="3" a="1"/>
  <c r="M933" i="3" a="1"/>
  <c r="M973" i="3" a="1"/>
  <c r="T973" i="3" s="1"/>
  <c r="M956" i="3" a="1"/>
  <c r="M962" i="3" a="1"/>
  <c r="M1044" i="3" a="1"/>
  <c r="M946" i="3" a="1"/>
  <c r="M937" i="3" a="1"/>
  <c r="M960" i="3" a="1"/>
  <c r="M953" i="3" a="1"/>
  <c r="M936" i="3" a="1"/>
  <c r="M940" i="3" a="1"/>
  <c r="M930" i="3" a="1"/>
  <c r="S656" i="3"/>
  <c r="O873" i="3" a="1"/>
  <c r="S873" i="3" s="1"/>
  <c r="R867" i="3" a="1"/>
  <c r="S867" i="3" s="1"/>
  <c r="O881" i="3" a="1"/>
  <c r="R913" i="3" a="1"/>
  <c r="S913" i="3" s="1"/>
  <c r="R922" i="3" a="1"/>
  <c r="O956" i="3" a="1"/>
  <c r="S956" i="3" s="1"/>
  <c r="O902" i="3" a="1"/>
  <c r="O952" i="3" a="1"/>
  <c r="S952" i="3" s="1"/>
  <c r="O905" i="3" a="1"/>
  <c r="O925" i="3" a="1"/>
  <c r="O907" i="3" a="1"/>
  <c r="O898" i="3" a="1"/>
  <c r="R957" i="3" a="1"/>
  <c r="R910" i="3" a="1"/>
  <c r="O958" i="3" a="1"/>
  <c r="S958" i="3" s="1"/>
  <c r="R914" i="3" a="1"/>
  <c r="O950" i="3" a="1"/>
  <c r="S950" i="3" s="1"/>
  <c r="R905" i="3" a="1"/>
  <c r="R934" i="3" a="1"/>
  <c r="O920" i="3" a="1"/>
  <c r="O939" i="3" a="1"/>
  <c r="S939" i="3" s="1"/>
  <c r="R947" i="3" a="1"/>
  <c r="O578" i="3" a="1"/>
  <c r="S578" i="3" s="1"/>
  <c r="R575" i="3" a="1"/>
  <c r="S575" i="3"/>
  <c r="R585" i="3" a="1"/>
  <c r="S585" i="3"/>
  <c r="O591" i="3" a="1"/>
  <c r="S591" i="3" s="1"/>
  <c r="O593" i="3" a="1"/>
  <c r="S593" i="3" s="1"/>
  <c r="O583" i="3" a="1"/>
  <c r="S583" i="3" s="1"/>
  <c r="R588" i="3" a="1"/>
  <c r="S588" i="3"/>
  <c r="R597" i="3" a="1"/>
  <c r="R576" i="3" a="1"/>
  <c r="O603" i="3" a="1"/>
  <c r="S603" i="3" s="1"/>
  <c r="R624" i="3" a="1"/>
  <c r="S624" i="3" s="1"/>
  <c r="O625" i="3" a="1"/>
  <c r="O613" i="3" a="1"/>
  <c r="R610" i="3" a="1"/>
  <c r="S610" i="3" s="1"/>
  <c r="R614" i="3" a="1"/>
  <c r="S614" i="3" s="1"/>
  <c r="R615" i="3" a="1"/>
  <c r="S615" i="3" s="1"/>
  <c r="R622" i="3" a="1"/>
  <c r="S622" i="3" s="1"/>
  <c r="R625" i="3" a="1"/>
  <c r="R619" i="3" a="1"/>
  <c r="S619" i="3" s="1"/>
  <c r="O745" i="3" a="1"/>
  <c r="S745" i="3" s="1"/>
  <c r="R836" i="3" a="1"/>
  <c r="S836" i="3" s="1"/>
  <c r="R667" i="3" a="1"/>
  <c r="R841" i="3" a="1"/>
  <c r="S841" i="3" s="1"/>
  <c r="O664" i="3" a="1"/>
  <c r="R706" i="3" a="1"/>
  <c r="S706" i="3" s="1"/>
  <c r="R670" i="3" a="1"/>
  <c r="S670" i="3" s="1"/>
  <c r="R663" i="3" a="1"/>
  <c r="S663" i="3" s="1"/>
  <c r="R715" i="3" a="1"/>
  <c r="R701" i="3" a="1"/>
  <c r="O796" i="3" a="1"/>
  <c r="S796" i="3" s="1"/>
  <c r="O692" i="3" a="1"/>
  <c r="S692" i="3" s="1"/>
  <c r="R637" i="3" a="1"/>
  <c r="O691" i="3" a="1"/>
  <c r="O677" i="3" a="1"/>
  <c r="S677" i="3" s="1"/>
  <c r="O696" i="3" a="1"/>
  <c r="R675" i="3" a="1"/>
  <c r="O735" i="3" a="1"/>
  <c r="S735" i="3" s="1"/>
  <c r="R691" i="3" a="1"/>
  <c r="R793" i="3" a="1"/>
  <c r="R788" i="3" a="1"/>
  <c r="O636" i="3" a="1"/>
  <c r="S636" i="3" s="1"/>
  <c r="O723" i="3" a="1"/>
  <c r="R728" i="3" a="1"/>
  <c r="O721" i="3" a="1"/>
  <c r="S721" i="3" s="1"/>
  <c r="R754" i="3" a="1"/>
  <c r="R729" i="3" a="1"/>
  <c r="O779" i="3" a="1"/>
  <c r="S779" i="3" s="1"/>
  <c r="O639" i="3" a="1"/>
  <c r="S639" i="3" s="1"/>
  <c r="O732" i="3" a="1"/>
  <c r="O693" i="3" a="1"/>
  <c r="R799" i="3" a="1"/>
  <c r="S799" i="3" s="1"/>
  <c r="O781" i="3" a="1"/>
  <c r="S781" i="3" s="1"/>
  <c r="O801" i="3" a="1"/>
  <c r="O643" i="3" a="1"/>
  <c r="O702" i="3" a="1"/>
  <c r="S702" i="3" s="1"/>
  <c r="O687" i="3" a="1"/>
  <c r="S687" i="3" s="1"/>
  <c r="R726" i="3" a="1"/>
  <c r="S726" i="3" s="1"/>
  <c r="O783" i="3" a="1"/>
  <c r="S783" i="3" s="1"/>
  <c r="R704" i="3" a="1"/>
  <c r="R719" i="3" a="1"/>
  <c r="S719" i="3" s="1"/>
  <c r="O714" i="3" a="1"/>
  <c r="R631" i="3" a="1"/>
  <c r="S631" i="3" s="1"/>
  <c r="R750" i="3" a="1"/>
  <c r="S750" i="3" s="1"/>
  <c r="R635" i="3" a="1"/>
  <c r="S635" i="3" s="1"/>
  <c r="R632" i="3" a="1"/>
  <c r="S632" i="3" s="1"/>
  <c r="R810" i="3" a="1"/>
  <c r="R856" i="3" a="1"/>
  <c r="S856" i="3" s="1"/>
  <c r="O832" i="3" a="1"/>
  <c r="R847" i="3" a="1"/>
  <c r="S847" i="3" s="1"/>
  <c r="R834" i="3" a="1"/>
  <c r="R763" i="3" a="1"/>
  <c r="O773" i="3" a="1"/>
  <c r="O772" i="3" a="1"/>
  <c r="O808" i="3" a="1"/>
  <c r="R815" i="3" a="1"/>
  <c r="O858" i="3" a="1"/>
  <c r="O865" i="3" a="1"/>
  <c r="O753" i="3" a="1"/>
  <c r="O752" i="3" a="1"/>
  <c r="R746" i="3" a="1"/>
  <c r="R822" i="3" a="1"/>
  <c r="S822" i="3" s="1"/>
  <c r="O829" i="3" a="1"/>
  <c r="S829" i="3" s="1"/>
  <c r="R837" i="3" a="1"/>
  <c r="S837" i="3" s="1"/>
  <c r="O863" i="3" a="1"/>
  <c r="S863" i="3" s="1"/>
  <c r="O749" i="3" a="1"/>
  <c r="S749" i="3" s="1"/>
  <c r="R758" i="3" a="1"/>
  <c r="S758" i="3" s="1"/>
  <c r="O767" i="3" a="1"/>
  <c r="S767" i="3" s="1"/>
  <c r="R820" i="3" a="1"/>
  <c r="R852" i="3" a="1"/>
  <c r="R864" i="3" a="1"/>
  <c r="S864" i="3" s="1"/>
  <c r="O746" i="3" a="1"/>
  <c r="O747" i="3" a="1"/>
  <c r="S747" i="3" s="1"/>
  <c r="R634" i="3" a="1"/>
  <c r="S634" i="3" s="1"/>
  <c r="O810" i="3" a="1"/>
  <c r="R827" i="3" a="1"/>
  <c r="O860" i="3" a="1"/>
  <c r="R889" i="3" a="1"/>
  <c r="R896" i="3" a="1"/>
  <c r="O872" i="3" a="1"/>
  <c r="O883" i="3" a="1"/>
  <c r="O895" i="3" a="1"/>
  <c r="S895" i="3" s="1"/>
  <c r="O880" i="3" a="1"/>
  <c r="S880" i="3" s="1"/>
  <c r="R874" i="3" a="1"/>
  <c r="R875" i="3" a="1"/>
  <c r="R885" i="3" a="1"/>
  <c r="S885" i="3" s="1"/>
  <c r="R868" i="3" a="1"/>
  <c r="S868" i="3" s="1"/>
  <c r="R882" i="3" a="1"/>
  <c r="S882" i="3" s="1"/>
  <c r="R927" i="3" a="1"/>
  <c r="R923" i="3" a="1"/>
  <c r="O910" i="3" a="1"/>
  <c r="O922" i="3" a="1"/>
  <c r="R898" i="3" a="1"/>
  <c r="O936" i="3" a="1"/>
  <c r="S936" i="3" s="1"/>
  <c r="O955" i="3" a="1"/>
  <c r="S955" i="3" s="1"/>
  <c r="R956" i="3" a="1"/>
  <c r="O899" i="3" a="1"/>
  <c r="R938" i="3" a="1"/>
  <c r="R907" i="3" a="1"/>
  <c r="R931" i="3" a="1"/>
  <c r="R939" i="3" a="1"/>
  <c r="R902" i="3" a="1"/>
  <c r="O938" i="3" a="1"/>
  <c r="S938" i="3" s="1"/>
  <c r="R958" i="3" a="1"/>
  <c r="O940" i="3" a="1"/>
  <c r="S940" i="3" s="1"/>
  <c r="O933" i="3" a="1"/>
  <c r="S933" i="3" s="1"/>
  <c r="N15" i="9"/>
  <c r="O15" i="9" s="1"/>
  <c r="T15" i="9" s="1"/>
  <c r="P33" i="3" a="1"/>
  <c r="P32" i="3" a="1"/>
  <c r="P31" i="3" a="1"/>
  <c r="P30" i="3" a="1"/>
  <c r="P29" i="3" a="1"/>
  <c r="P28" i="3" a="1"/>
  <c r="P27" i="3" a="1"/>
  <c r="P26" i="3" a="1"/>
  <c r="P25" i="3" a="1"/>
  <c r="P24" i="3" a="1"/>
  <c r="P23" i="3" a="1"/>
  <c r="P22" i="3" a="1"/>
  <c r="P21" i="3" a="1"/>
  <c r="P20" i="3" a="1"/>
  <c r="P19" i="3" a="1"/>
  <c r="P18" i="3" a="1"/>
  <c r="P17" i="3" a="1"/>
  <c r="P16" i="3" a="1"/>
  <c r="P15" i="3" a="1"/>
  <c r="P14" i="3" a="1"/>
  <c r="P13" i="3" a="1"/>
  <c r="P12" i="3" a="1"/>
  <c r="P11" i="3" a="1"/>
  <c r="P10" i="3" a="1"/>
  <c r="P9" i="3" a="1"/>
  <c r="P8" i="3" a="1"/>
  <c r="P7" i="3" a="1"/>
  <c r="P6" i="3" a="1"/>
  <c r="P5" i="3" a="1"/>
  <c r="P4" i="3" a="1"/>
  <c r="P3" i="3" a="1"/>
  <c r="P2" i="3" a="1"/>
  <c r="P301" i="3" a="1"/>
  <c r="P300" i="3" a="1"/>
  <c r="P299" i="3" a="1"/>
  <c r="P298" i="3" a="1"/>
  <c r="P297" i="3" a="1"/>
  <c r="P296" i="3" a="1"/>
  <c r="P295" i="3" a="1"/>
  <c r="P294" i="3" a="1"/>
  <c r="P293" i="3" a="1"/>
  <c r="P292" i="3" a="1"/>
  <c r="P291" i="3" a="1"/>
  <c r="P290" i="3" a="1"/>
  <c r="P289" i="3" a="1"/>
  <c r="P288" i="3" a="1"/>
  <c r="P287" i="3" a="1"/>
  <c r="P286" i="3" a="1"/>
  <c r="P285" i="3" a="1"/>
  <c r="P284" i="3" a="1"/>
  <c r="P283" i="3" a="1"/>
  <c r="P282" i="3" a="1"/>
  <c r="P281" i="3" a="1"/>
  <c r="P280" i="3" a="1"/>
  <c r="P279" i="3" a="1"/>
  <c r="P278" i="3" a="1"/>
  <c r="O942" i="3" a="1"/>
  <c r="S942" i="3" s="1"/>
  <c r="O915" i="3" a="1"/>
  <c r="N11" i="9"/>
  <c r="O11" i="9" s="1"/>
  <c r="T11" i="9" s="1"/>
  <c r="N7" i="9"/>
  <c r="O7" i="9"/>
  <c r="T7" i="9" s="1"/>
  <c r="O914" i="3" a="1"/>
  <c r="N9" i="9"/>
  <c r="O9" i="9"/>
  <c r="T9" i="9" s="1"/>
  <c r="U9" i="9" s="1"/>
  <c r="O934" i="3" a="1"/>
  <c r="S934" i="3" s="1"/>
  <c r="R933" i="3" a="1"/>
  <c r="N12" i="9"/>
  <c r="O12" i="9" s="1"/>
  <c r="T12" i="9" s="1"/>
  <c r="Y12" i="9" s="1"/>
  <c r="N13" i="9"/>
  <c r="O13" i="9" s="1"/>
  <c r="T13" i="9" s="1"/>
  <c r="O929" i="3" a="1"/>
  <c r="R946" i="3" a="1"/>
  <c r="N14" i="9"/>
  <c r="O14" i="9" s="1"/>
  <c r="T14" i="9" s="1"/>
  <c r="Y14" i="9" s="1"/>
  <c r="N10" i="9"/>
  <c r="O10" i="9" s="1"/>
  <c r="T10" i="9" s="1"/>
  <c r="U10" i="9" s="1"/>
  <c r="S959" i="3"/>
  <c r="S520" i="3"/>
  <c r="S500" i="3"/>
  <c r="S513" i="3"/>
  <c r="S572" i="3"/>
  <c r="S509" i="3"/>
  <c r="S523" i="3"/>
  <c r="S499" i="3"/>
  <c r="S554" i="3"/>
  <c r="S535" i="3"/>
  <c r="S522" i="3"/>
  <c r="S539" i="3"/>
  <c r="S487" i="3"/>
  <c r="S508" i="3"/>
  <c r="S486" i="3"/>
  <c r="Y5" i="9"/>
  <c r="U5" i="9"/>
  <c r="Y8" i="9"/>
  <c r="U8" i="9"/>
  <c r="U4" i="9"/>
  <c r="Y4" i="9"/>
  <c r="U6" i="9"/>
  <c r="Y6" i="9"/>
  <c r="S555" i="3"/>
  <c r="O1043" i="3" a="1"/>
  <c r="S1043" i="3" s="1"/>
  <c r="R962" i="3" a="1"/>
  <c r="O1176" i="3" a="1"/>
  <c r="S1176" i="3" s="1"/>
  <c r="U3" i="9"/>
  <c r="N2" i="9"/>
  <c r="O2" i="9"/>
  <c r="T2" i="9"/>
  <c r="Y2" i="9" s="1"/>
  <c r="R1040" i="3" a="1"/>
  <c r="O1040" i="3" a="1"/>
  <c r="S1040" i="3" s="1"/>
  <c r="R1160" i="3" a="1"/>
  <c r="O1160" i="3" a="1"/>
  <c r="S1160" i="3" s="1"/>
  <c r="R977" i="3" a="1"/>
  <c r="O977" i="3" a="1"/>
  <c r="S977" i="3" s="1"/>
  <c r="R1018" i="3" a="1"/>
  <c r="O1018" i="3" a="1"/>
  <c r="S1018" i="3" s="1"/>
  <c r="R1152" i="3" a="1"/>
  <c r="O1152" i="3" a="1"/>
  <c r="S1152" i="3" s="1"/>
  <c r="R1115" i="3" a="1"/>
  <c r="O1115" i="3" a="1"/>
  <c r="S1115" i="3" s="1"/>
  <c r="R1057" i="3" a="1"/>
  <c r="O1057" i="3" a="1"/>
  <c r="S1057" i="3" s="1"/>
  <c r="R1165" i="3" a="1"/>
  <c r="O1165" i="3" a="1"/>
  <c r="S1165" i="3" s="1"/>
  <c r="R972" i="3" a="1"/>
  <c r="O972" i="3" a="1"/>
  <c r="S972" i="3" s="1"/>
  <c r="R1059" i="3" a="1"/>
  <c r="O1059" i="3" a="1"/>
  <c r="S1059" i="3" s="1"/>
  <c r="R1044" i="3" a="1"/>
  <c r="O1044" i="3" a="1"/>
  <c r="S1044" i="3" s="1"/>
  <c r="R980" i="3" a="1"/>
  <c r="O980" i="3" a="1"/>
  <c r="S980" i="3" s="1"/>
  <c r="R1166" i="3" a="1"/>
  <c r="O1166" i="3" a="1"/>
  <c r="S1166" i="3" s="1"/>
  <c r="R1111" i="3" a="1"/>
  <c r="O1111" i="3" a="1"/>
  <c r="S1111" i="3" s="1"/>
  <c r="R1002" i="3" a="1"/>
  <c r="O1002" i="3" a="1"/>
  <c r="S1002" i="3" s="1"/>
  <c r="R1068" i="3" a="1"/>
  <c r="O1068" i="3" a="1"/>
  <c r="S1068" i="3" s="1"/>
  <c r="R1102" i="3" a="1"/>
  <c r="O1102" i="3" a="1"/>
  <c r="S1102" i="3" s="1"/>
  <c r="R1162" i="3" a="1"/>
  <c r="O1162" i="3" a="1"/>
  <c r="S1162" i="3" s="1"/>
  <c r="R973" i="3" a="1"/>
  <c r="O973" i="3" a="1"/>
  <c r="S973" i="3" s="1"/>
  <c r="R1000" i="3" a="1"/>
  <c r="O1000" i="3" a="1"/>
  <c r="S1000" i="3" s="1"/>
  <c r="R1112" i="3" a="1"/>
  <c r="O1112" i="3" a="1"/>
  <c r="S1112" i="3" s="1"/>
  <c r="R1071" i="3" a="1"/>
  <c r="R1043" i="3" a="1"/>
  <c r="O1127" i="3" a="1"/>
  <c r="S1127" i="3" s="1"/>
  <c r="R1176" i="3" a="1"/>
  <c r="O1099" i="3" a="1"/>
  <c r="S1099" i="3" s="1"/>
  <c r="R912" i="3" a="1"/>
  <c r="S912" i="3" s="1"/>
  <c r="R1127" i="3" a="1"/>
  <c r="O962" i="3" a="1"/>
  <c r="S962" i="3" s="1"/>
  <c r="R1099" i="3" a="1"/>
  <c r="O1071" i="3" a="1"/>
  <c r="S1071" i="3" s="1"/>
  <c r="O960" i="3" a="1"/>
  <c r="R960" i="3" a="1"/>
  <c r="O930" i="3" a="1"/>
  <c r="S930" i="3" s="1"/>
  <c r="R930" i="3" a="1"/>
  <c r="O961" i="3" a="1"/>
  <c r="R961" i="3" a="1"/>
  <c r="O935" i="3" a="1"/>
  <c r="S935" i="3" s="1"/>
  <c r="R935" i="3" a="1"/>
  <c r="R974" i="3" a="1"/>
  <c r="O974" i="3" a="1"/>
  <c r="S974" i="3" s="1"/>
  <c r="R1164" i="3" a="1"/>
  <c r="O1164" i="3" a="1"/>
  <c r="S1164" i="3" s="1"/>
  <c r="R1015" i="3" a="1"/>
  <c r="O1015" i="3" a="1"/>
  <c r="S1015" i="3" s="1"/>
  <c r="R1085" i="3" a="1"/>
  <c r="O1085" i="3" a="1"/>
  <c r="S1085" i="3" s="1"/>
  <c r="R1130" i="3" a="1"/>
  <c r="O1130" i="3" a="1"/>
  <c r="S1130" i="3" s="1"/>
  <c r="S493" i="3"/>
  <c r="S604" i="3"/>
  <c r="S540" i="3"/>
  <c r="S551" i="3"/>
  <c r="S556" i="3"/>
  <c r="S566" i="3"/>
  <c r="S533" i="3"/>
  <c r="S491" i="3"/>
  <c r="S530" i="3"/>
  <c r="S552" i="3"/>
  <c r="S699" i="3"/>
  <c r="S514" i="3"/>
  <c r="S548" i="3"/>
  <c r="S507" i="3"/>
  <c r="S567" i="3"/>
  <c r="S510" i="3"/>
  <c r="S512" i="3"/>
  <c r="S549" i="3"/>
  <c r="S498" i="3"/>
  <c r="S517" i="3"/>
  <c r="S213" i="3"/>
  <c r="S518" i="3"/>
  <c r="S568" i="3"/>
  <c r="S559" i="3"/>
  <c r="S503" i="3"/>
  <c r="S502" i="3"/>
  <c r="S490" i="3"/>
  <c r="S541" i="3"/>
  <c r="S504" i="3"/>
  <c r="S545" i="3"/>
  <c r="S202" i="3"/>
  <c r="S542" i="3"/>
  <c r="S560" i="3"/>
  <c r="U14" i="9"/>
  <c r="S497" i="3"/>
  <c r="S196" i="3"/>
  <c r="S199" i="3"/>
  <c r="S506" i="3"/>
  <c r="S528" i="3"/>
  <c r="S482" i="3"/>
  <c r="S524" i="3"/>
  <c r="S511" i="3"/>
  <c r="S488" i="3"/>
  <c r="S561" i="3"/>
  <c r="S494" i="3"/>
  <c r="S565" i="3"/>
  <c r="S505" i="3"/>
  <c r="S532" i="3"/>
  <c r="S492" i="3"/>
  <c r="S526" i="3"/>
  <c r="S558" i="3"/>
  <c r="S564" i="3"/>
  <c r="S536" i="3"/>
  <c r="S570" i="3"/>
  <c r="S515" i="3"/>
  <c r="S553" i="3"/>
  <c r="S521" i="3"/>
  <c r="S569" i="3"/>
  <c r="S537" i="3"/>
  <c r="S544" i="3"/>
  <c r="S546" i="3"/>
  <c r="S573" i="3"/>
  <c r="S562" i="3"/>
  <c r="S534" i="3"/>
  <c r="S659" i="3"/>
  <c r="S599" i="3"/>
  <c r="S777" i="3"/>
  <c r="S818" i="3"/>
  <c r="S531" i="3"/>
  <c r="S210" i="3"/>
  <c r="S550" i="3"/>
  <c r="S527" i="3"/>
  <c r="S516" i="3"/>
  <c r="S484" i="3"/>
  <c r="S780" i="3"/>
  <c r="S855" i="3"/>
  <c r="N4" i="13"/>
  <c r="N12" i="13"/>
  <c r="S496" i="3"/>
  <c r="S495" i="3"/>
  <c r="S557" i="3"/>
  <c r="S547" i="3"/>
  <c r="S571" i="3"/>
  <c r="S681" i="3"/>
  <c r="S743" i="3"/>
  <c r="S689" i="3"/>
  <c r="S778" i="3"/>
  <c r="S928" i="3"/>
  <c r="S739" i="3"/>
  <c r="S757" i="3"/>
  <c r="N8" i="13"/>
  <c r="N13" i="13"/>
  <c r="N5" i="13"/>
  <c r="N10" i="13"/>
  <c r="S525" i="3"/>
  <c r="S519" i="3"/>
  <c r="S529" i="3"/>
  <c r="S184" i="3"/>
  <c r="S208" i="3"/>
  <c r="S1100" i="3"/>
  <c r="S1168" i="3"/>
  <c r="S1151" i="3"/>
  <c r="S1126" i="3"/>
  <c r="S1049" i="3"/>
  <c r="S1119" i="3"/>
  <c r="S1051" i="3"/>
  <c r="S1087" i="3"/>
  <c r="S844" i="3"/>
  <c r="S823" i="3"/>
  <c r="G7" i="13"/>
  <c r="S651" i="3"/>
  <c r="S576" i="3"/>
  <c r="Y10" i="9"/>
  <c r="U2" i="9"/>
  <c r="N2" i="13"/>
  <c r="S1038" i="3"/>
  <c r="S1084" i="3"/>
  <c r="S1095" i="3" l="1"/>
  <c r="S1143" i="3"/>
  <c r="S879" i="3"/>
  <c r="T383" i="3"/>
  <c r="T380" i="3"/>
  <c r="T49" i="3"/>
  <c r="T97" i="3"/>
  <c r="T78" i="3"/>
  <c r="T121" i="3"/>
  <c r="T118" i="3"/>
  <c r="T145" i="3"/>
  <c r="T142" i="3"/>
  <c r="T213" i="3"/>
  <c r="T889" i="3"/>
  <c r="T866" i="3"/>
  <c r="T503" i="3"/>
  <c r="T785" i="3"/>
  <c r="T1111" i="3"/>
  <c r="T922" i="3"/>
  <c r="T193" i="3"/>
  <c r="T149" i="3"/>
  <c r="T52" i="3"/>
  <c r="S1088" i="3"/>
  <c r="T1060" i="3"/>
  <c r="S1030" i="3"/>
  <c r="S1080" i="3"/>
  <c r="S983" i="3"/>
  <c r="S1072" i="3"/>
  <c r="T1024" i="3"/>
  <c r="S1169" i="3"/>
  <c r="S1013" i="3"/>
  <c r="H4" i="13"/>
  <c r="T616" i="3"/>
  <c r="T474" i="3"/>
  <c r="T828" i="3"/>
  <c r="T546" i="3"/>
  <c r="T526" i="3"/>
  <c r="T778" i="3"/>
  <c r="T672" i="3"/>
  <c r="T592" i="3"/>
  <c r="T166" i="3"/>
  <c r="T711" i="3"/>
  <c r="T176" i="3"/>
  <c r="T114" i="3"/>
  <c r="T712" i="3"/>
  <c r="T354" i="3"/>
  <c r="T326" i="3"/>
  <c r="T183" i="3"/>
  <c r="T91" i="3"/>
  <c r="T417" i="3"/>
  <c r="T331" i="3"/>
  <c r="S800" i="3"/>
  <c r="U869" i="3"/>
  <c r="H5" i="13"/>
  <c r="S714" i="3"/>
  <c r="T593" i="3"/>
  <c r="T880" i="3"/>
  <c r="T524" i="3"/>
  <c r="T868" i="3"/>
  <c r="T206" i="3"/>
  <c r="T198" i="3"/>
  <c r="T141" i="3"/>
  <c r="T330" i="3"/>
  <c r="T302" i="3"/>
  <c r="T393" i="3"/>
  <c r="T369" i="3"/>
  <c r="S1034" i="3"/>
  <c r="T1140" i="3"/>
  <c r="S1063" i="3"/>
  <c r="S1031" i="3"/>
  <c r="U891" i="3"/>
  <c r="S927" i="3"/>
  <c r="H6" i="13"/>
  <c r="T1018" i="3"/>
  <c r="T604" i="3"/>
  <c r="T630" i="3"/>
  <c r="T596" i="3"/>
  <c r="T518" i="3"/>
  <c r="T494" i="3"/>
  <c r="T926" i="3"/>
  <c r="T705" i="3"/>
  <c r="T577" i="3"/>
  <c r="T559" i="3"/>
  <c r="T539" i="3"/>
  <c r="T452" i="3"/>
  <c r="T908" i="3"/>
  <c r="T760" i="3"/>
  <c r="T531" i="3"/>
  <c r="T507" i="3"/>
  <c r="T796" i="3"/>
  <c r="T726" i="3"/>
  <c r="T710" i="3"/>
  <c r="T130" i="3"/>
  <c r="T262" i="3"/>
  <c r="T197" i="3"/>
  <c r="T220" i="3"/>
  <c r="T148" i="3"/>
  <c r="T790" i="3"/>
  <c r="T226" i="3"/>
  <c r="T119" i="3"/>
  <c r="T134" i="3"/>
  <c r="T394" i="3"/>
  <c r="T316" i="3"/>
  <c r="S903" i="3"/>
  <c r="U867" i="3"/>
  <c r="S696" i="3"/>
  <c r="T665" i="3"/>
  <c r="T674" i="3"/>
  <c r="T857" i="3"/>
  <c r="T566" i="3"/>
  <c r="T890" i="3"/>
  <c r="T547" i="3"/>
  <c r="T554" i="3"/>
  <c r="T878" i="3"/>
  <c r="T692" i="3"/>
  <c r="T154" i="3"/>
  <c r="T719" i="3"/>
  <c r="T125" i="3"/>
  <c r="T41" i="3"/>
  <c r="T310" i="3"/>
  <c r="T74" i="3"/>
  <c r="T43" i="3"/>
  <c r="T401" i="3"/>
  <c r="U872" i="3"/>
  <c r="T810" i="3"/>
  <c r="T706" i="3"/>
  <c r="T68" i="3"/>
  <c r="T341" i="3"/>
  <c r="T82" i="3"/>
  <c r="T324" i="3"/>
  <c r="T165" i="3"/>
  <c r="T838" i="3"/>
  <c r="T352" i="3"/>
  <c r="T555" i="3"/>
  <c r="T1015" i="3"/>
  <c r="T492" i="3"/>
  <c r="T771" i="3"/>
  <c r="T842" i="3"/>
  <c r="T912" i="3"/>
  <c r="T755" i="3"/>
  <c r="T743" i="3"/>
  <c r="T100" i="3"/>
  <c r="T101" i="3"/>
  <c r="T242" i="3"/>
  <c r="T346" i="3"/>
  <c r="T318" i="3"/>
  <c r="T225" i="3"/>
  <c r="T83" i="3"/>
  <c r="T51" i="3"/>
  <c r="T385" i="3"/>
  <c r="U873" i="3"/>
  <c r="U871" i="3"/>
  <c r="S1147" i="3"/>
  <c r="S1086" i="3"/>
  <c r="S1077" i="3"/>
  <c r="S1123" i="3"/>
  <c r="T1058" i="3"/>
  <c r="T1172" i="3"/>
  <c r="U870" i="3"/>
  <c r="U890" i="3"/>
  <c r="U868" i="3"/>
  <c r="S1159" i="3"/>
  <c r="T525" i="3"/>
  <c r="T255" i="3"/>
  <c r="T151" i="3"/>
  <c r="T138" i="3"/>
  <c r="T813" i="3"/>
  <c r="T137" i="3"/>
  <c r="T317" i="3"/>
  <c r="T397" i="3"/>
  <c r="T191" i="3"/>
  <c r="S992" i="3"/>
  <c r="S1012" i="3"/>
  <c r="S1078" i="3"/>
  <c r="T963" i="3"/>
  <c r="T1161" i="3"/>
  <c r="S815" i="3"/>
  <c r="T977" i="3"/>
  <c r="T637" i="3"/>
  <c r="T501" i="3"/>
  <c r="T869" i="3"/>
  <c r="T1094" i="3"/>
  <c r="T1131" i="3"/>
  <c r="T965" i="3"/>
  <c r="T1088" i="3"/>
  <c r="T1118" i="3"/>
  <c r="T1134" i="3"/>
  <c r="T1098" i="3"/>
  <c r="T1072" i="3"/>
  <c r="S999" i="3"/>
  <c r="S963" i="3"/>
  <c r="T1064" i="3"/>
  <c r="T1170" i="3"/>
  <c r="T1153" i="3"/>
  <c r="T319" i="3"/>
  <c r="T619" i="3"/>
  <c r="T347" i="3"/>
  <c r="T477" i="3"/>
  <c r="T860" i="3"/>
  <c r="T758" i="3"/>
  <c r="T200" i="3"/>
  <c r="T201" i="3"/>
  <c r="T1132" i="3"/>
  <c r="T127" i="3"/>
  <c r="T971" i="3"/>
  <c r="T792" i="3"/>
  <c r="T883" i="3"/>
  <c r="T853" i="3"/>
  <c r="T911" i="3"/>
  <c r="T863" i="3"/>
  <c r="T595" i="3"/>
  <c r="T245" i="3"/>
  <c r="T211" i="3"/>
  <c r="T103" i="3"/>
  <c r="T396" i="3"/>
  <c r="T372" i="3"/>
  <c r="T403" i="3"/>
  <c r="T333" i="3"/>
  <c r="T104" i="3"/>
  <c r="S1083" i="3"/>
  <c r="S1058" i="3"/>
  <c r="T1066" i="3"/>
  <c r="U1081" i="3"/>
  <c r="U1042" i="3"/>
  <c r="U1144" i="3"/>
  <c r="U966" i="3"/>
  <c r="U1157" i="3"/>
  <c r="U985" i="3"/>
  <c r="U1036" i="3"/>
  <c r="U1076" i="3"/>
  <c r="U1046" i="3"/>
  <c r="U1125" i="3"/>
  <c r="U1104" i="3"/>
  <c r="U988" i="3"/>
  <c r="U1122" i="3"/>
  <c r="T797" i="3"/>
  <c r="S1173" i="3"/>
  <c r="S1004" i="3"/>
  <c r="T685" i="3"/>
  <c r="T622" i="3"/>
  <c r="T480" i="3"/>
  <c r="T569" i="3"/>
  <c r="T917" i="3"/>
  <c r="T465" i="3"/>
  <c r="T821" i="3"/>
  <c r="T607" i="3"/>
  <c r="T560" i="3"/>
  <c r="T673" i="3"/>
  <c r="T541" i="3"/>
  <c r="T885" i="3"/>
  <c r="T750" i="3"/>
  <c r="T157" i="3"/>
  <c r="T229" i="3"/>
  <c r="T722" i="3"/>
  <c r="T46" i="3"/>
  <c r="T404" i="3"/>
  <c r="T371" i="3"/>
  <c r="T144" i="3"/>
  <c r="H10" i="13"/>
  <c r="S669" i="3"/>
  <c r="S812" i="3"/>
  <c r="S852" i="3"/>
  <c r="T1102" i="3"/>
  <c r="T662" i="3"/>
  <c r="T667" i="3"/>
  <c r="T535" i="3"/>
  <c r="T903" i="3"/>
  <c r="T879" i="3"/>
  <c r="T590" i="3"/>
  <c r="T572" i="3"/>
  <c r="T488" i="3"/>
  <c r="T594" i="3"/>
  <c r="T924" i="3"/>
  <c r="T825" i="3"/>
  <c r="T517" i="3"/>
  <c r="T469" i="3"/>
  <c r="T925" i="3"/>
  <c r="T830" i="3"/>
  <c r="T728" i="3"/>
  <c r="T649" i="3"/>
  <c r="T676" i="3"/>
  <c r="T656" i="3"/>
  <c r="T564" i="3"/>
  <c r="T544" i="3"/>
  <c r="T456" i="3"/>
  <c r="T763" i="3"/>
  <c r="T209" i="3"/>
  <c r="T777" i="3"/>
  <c r="T701" i="3"/>
  <c r="T122" i="3"/>
  <c r="T234" i="3"/>
  <c r="T169" i="3"/>
  <c r="T117" i="3"/>
  <c r="T845" i="3"/>
  <c r="T823" i="3"/>
  <c r="T729" i="3"/>
  <c r="T713" i="3"/>
  <c r="T244" i="3"/>
  <c r="T179" i="3"/>
  <c r="T76" i="3"/>
  <c r="T353" i="3"/>
  <c r="T325" i="3"/>
  <c r="T85" i="3"/>
  <c r="T175" i="3"/>
  <c r="T409" i="3"/>
  <c r="T355" i="3"/>
  <c r="T327" i="3"/>
  <c r="S862" i="3"/>
  <c r="T645" i="3"/>
  <c r="T648" i="3"/>
  <c r="T851" i="3"/>
  <c r="S915" i="3"/>
  <c r="T679" i="3"/>
  <c r="T598" i="3"/>
  <c r="T670" i="3"/>
  <c r="T882" i="3"/>
  <c r="T495" i="3"/>
  <c r="T836" i="3"/>
  <c r="T867" i="3"/>
  <c r="T1176" i="3"/>
  <c r="T463" i="3"/>
  <c r="T919" i="3"/>
  <c r="T895" i="3"/>
  <c r="T690" i="3"/>
  <c r="T228" i="3"/>
  <c r="T732" i="3"/>
  <c r="T143" i="3"/>
  <c r="T86" i="3"/>
  <c r="T54" i="3"/>
  <c r="T388" i="3"/>
  <c r="T93" i="3"/>
  <c r="T715" i="3"/>
  <c r="T727" i="3"/>
  <c r="T123" i="3"/>
  <c r="T610" i="3"/>
  <c r="T557" i="3"/>
  <c r="T527" i="3"/>
  <c r="T133" i="3"/>
  <c r="T47" i="3"/>
  <c r="T833" i="3"/>
  <c r="T261" i="3"/>
  <c r="T233" i="3"/>
  <c r="T303" i="3"/>
  <c r="T962" i="3"/>
  <c r="T529" i="3"/>
  <c r="T873" i="3"/>
  <c r="T509" i="3"/>
  <c r="T695" i="3"/>
  <c r="T615" i="3"/>
  <c r="T497" i="3"/>
  <c r="T714" i="3"/>
  <c r="T780" i="3"/>
  <c r="T364" i="3"/>
  <c r="T334" i="3"/>
  <c r="T128" i="3"/>
  <c r="G5" i="13"/>
  <c r="T888" i="3"/>
  <c r="T781" i="3"/>
  <c r="T407" i="3"/>
  <c r="T301" i="3"/>
  <c r="T147" i="3"/>
  <c r="G2" i="13"/>
  <c r="T1145" i="3"/>
  <c r="T600" i="3"/>
  <c r="T725" i="3"/>
  <c r="T871" i="3"/>
  <c r="T514" i="3"/>
  <c r="T232" i="3"/>
  <c r="T182" i="3"/>
  <c r="T66" i="3"/>
  <c r="T89" i="3"/>
  <c r="T57" i="3"/>
  <c r="T391" i="3"/>
  <c r="T37" i="3"/>
  <c r="T363" i="3"/>
  <c r="T207" i="3"/>
  <c r="T279" i="3"/>
  <c r="T1169" i="3"/>
  <c r="T1003" i="3"/>
  <c r="T1156" i="3"/>
  <c r="G8" i="13"/>
  <c r="G4" i="13"/>
  <c r="T804" i="3"/>
  <c r="T898" i="3"/>
  <c r="T854" i="3"/>
  <c r="T624" i="3"/>
  <c r="T236" i="3"/>
  <c r="T730" i="3"/>
  <c r="T263" i="3"/>
  <c r="T762" i="3"/>
  <c r="T264" i="3"/>
  <c r="T362" i="3"/>
  <c r="T304" i="3"/>
  <c r="T61" i="3"/>
  <c r="T387" i="3"/>
  <c r="T160" i="3"/>
  <c r="T336" i="3"/>
  <c r="T308" i="3"/>
  <c r="H3" i="13"/>
  <c r="T782" i="3"/>
  <c r="T723" i="3"/>
  <c r="T146" i="3"/>
  <c r="T738" i="3"/>
  <c r="T36" i="3"/>
  <c r="T865" i="3"/>
  <c r="T693" i="3"/>
  <c r="T367" i="3"/>
  <c r="T337" i="3"/>
  <c r="T395" i="3"/>
  <c r="T215" i="3"/>
  <c r="T67" i="3"/>
  <c r="T35" i="3"/>
  <c r="T1141" i="3"/>
  <c r="T975" i="3"/>
  <c r="T1151" i="3"/>
  <c r="T1154" i="3"/>
  <c r="H8" i="13"/>
  <c r="T1107" i="3"/>
  <c r="T1028" i="3"/>
  <c r="H7" i="13"/>
  <c r="H12" i="13"/>
  <c r="H16" i="13"/>
  <c r="H11" i="13"/>
  <c r="T886" i="3"/>
  <c r="T482" i="3"/>
  <c r="T717" i="3"/>
  <c r="T231" i="3"/>
  <c r="T399" i="3"/>
  <c r="T375" i="3"/>
  <c r="T77" i="3"/>
  <c r="T107" i="3"/>
  <c r="T295" i="3"/>
  <c r="T992" i="3"/>
  <c r="T1012" i="3"/>
  <c r="T987" i="3"/>
  <c r="T1078" i="3"/>
  <c r="T1092" i="3"/>
  <c r="T1033" i="3"/>
  <c r="T1105" i="3"/>
  <c r="T970" i="3"/>
  <c r="T1011" i="3"/>
  <c r="T1032" i="3"/>
  <c r="T1108" i="3"/>
  <c r="H14" i="13"/>
  <c r="T635" i="3"/>
  <c r="T588" i="3"/>
  <c r="T647" i="3"/>
  <c r="T629" i="3"/>
  <c r="T684" i="3"/>
  <c r="T896" i="3"/>
  <c r="T820" i="3"/>
  <c r="T516" i="3"/>
  <c r="T468" i="3"/>
  <c r="T570" i="3"/>
  <c r="T1130" i="3"/>
  <c r="T218" i="3"/>
  <c r="T219" i="3"/>
  <c r="T177" i="3"/>
  <c r="T749" i="3"/>
  <c r="T251" i="3"/>
  <c r="T113" i="3"/>
  <c r="T81" i="3"/>
  <c r="T405" i="3"/>
  <c r="T381" i="3"/>
  <c r="T294" i="3"/>
  <c r="T906" i="3"/>
  <c r="T841" i="3"/>
  <c r="T928" i="3"/>
  <c r="T178" i="3"/>
  <c r="T576" i="3"/>
  <c r="T704" i="3"/>
  <c r="T412" i="3"/>
  <c r="T274" i="3"/>
  <c r="T677" i="3"/>
  <c r="T565" i="3"/>
  <c r="T913" i="3"/>
  <c r="T634" i="3"/>
  <c r="T522" i="3"/>
  <c r="T498" i="3"/>
  <c r="T840" i="3"/>
  <c r="T620" i="3"/>
  <c r="T502" i="3"/>
  <c r="T478" i="3"/>
  <c r="T870" i="3"/>
  <c r="T862" i="3"/>
  <c r="T735" i="3"/>
  <c r="T850" i="3"/>
  <c r="T608" i="3"/>
  <c r="T490" i="3"/>
  <c r="T466" i="3"/>
  <c r="T767" i="3"/>
  <c r="T773" i="3"/>
  <c r="T256" i="3"/>
  <c r="T250" i="3"/>
  <c r="T243" i="3"/>
  <c r="T759" i="3"/>
  <c r="T153" i="3"/>
  <c r="T413" i="3"/>
  <c r="T50" i="3"/>
  <c r="S660" i="3"/>
  <c r="T639" i="3"/>
  <c r="T568" i="3"/>
  <c r="T484" i="3"/>
  <c r="T892" i="3"/>
  <c r="T819" i="3"/>
  <c r="T832" i="3"/>
  <c r="T783" i="3"/>
  <c r="T530" i="3"/>
  <c r="T874" i="3"/>
  <c r="T748" i="3"/>
  <c r="T1165" i="3"/>
  <c r="T839" i="3"/>
  <c r="T171" i="3"/>
  <c r="T252" i="3"/>
  <c r="T237" i="3"/>
  <c r="T202" i="3"/>
  <c r="T135" i="3"/>
  <c r="T87" i="3"/>
  <c r="T742" i="3"/>
  <c r="T158" i="3"/>
  <c r="T126" i="3"/>
  <c r="T62" i="3"/>
  <c r="T306" i="3"/>
  <c r="T45" i="3"/>
  <c r="T238" i="3"/>
  <c r="T212" i="3"/>
  <c r="T188" i="3"/>
  <c r="T96" i="3"/>
  <c r="T811" i="3"/>
  <c r="T523" i="3"/>
  <c r="T1085" i="3"/>
  <c r="T358" i="3"/>
  <c r="T152" i="3"/>
  <c r="T609" i="3"/>
  <c r="T515" i="3"/>
  <c r="T491" i="3"/>
  <c r="T467" i="3"/>
  <c r="T923" i="3"/>
  <c r="T786" i="3"/>
  <c r="T664" i="3"/>
  <c r="T644" i="3"/>
  <c r="T532" i="3"/>
  <c r="T508" i="3"/>
  <c r="T900" i="3"/>
  <c r="T876" i="3"/>
  <c r="T849" i="3"/>
  <c r="T808" i="3"/>
  <c r="T789" i="3"/>
  <c r="T754" i="3"/>
  <c r="T678" i="3"/>
  <c r="T585" i="3"/>
  <c r="T1068" i="3"/>
  <c r="T636" i="3"/>
  <c r="T500" i="3"/>
  <c r="T476" i="3"/>
  <c r="T731" i="3"/>
  <c r="T801" i="3"/>
  <c r="T184" i="3"/>
  <c r="T737" i="3"/>
  <c r="T95" i="3"/>
  <c r="T269" i="3"/>
  <c r="T189" i="3"/>
  <c r="T335" i="3"/>
  <c r="T1047" i="3"/>
  <c r="T812" i="3"/>
  <c r="T551" i="3"/>
  <c r="T44" i="3"/>
  <c r="T314" i="3"/>
  <c r="T270" i="3"/>
  <c r="T246" i="3"/>
  <c r="T164" i="3"/>
  <c r="T72" i="3"/>
  <c r="T907" i="3"/>
  <c r="T581" i="3"/>
  <c r="T887" i="3"/>
  <c r="T540" i="3"/>
  <c r="T63" i="3"/>
  <c r="T772" i="3"/>
  <c r="T102" i="3"/>
  <c r="T342" i="3"/>
  <c r="T621" i="3"/>
  <c r="T1164" i="3"/>
  <c r="T974" i="3"/>
  <c r="T580" i="3"/>
  <c r="T562" i="3"/>
  <c r="T542" i="3"/>
  <c r="T454" i="3"/>
  <c r="T793" i="3"/>
  <c r="T668" i="3"/>
  <c r="T584" i="3"/>
  <c r="T458" i="3"/>
  <c r="T483" i="3"/>
  <c r="T459" i="3"/>
  <c r="T915" i="3"/>
  <c r="T765" i="3"/>
  <c r="T682" i="3"/>
  <c r="T550" i="3"/>
  <c r="T666" i="3"/>
  <c r="T646" i="3"/>
  <c r="T628" i="3"/>
  <c r="T534" i="3"/>
  <c r="T510" i="3"/>
  <c r="T902" i="3"/>
  <c r="T802" i="3"/>
  <c r="T55" i="3"/>
  <c r="T691" i="3"/>
  <c r="T224" i="3"/>
  <c r="T216" i="3"/>
  <c r="T170" i="3"/>
  <c r="T73" i="3"/>
  <c r="T373" i="3"/>
  <c r="T343" i="3"/>
  <c r="T286" i="3"/>
  <c r="T910" i="3"/>
  <c r="T817" i="3"/>
  <c r="T299" i="3"/>
  <c r="S827" i="3"/>
  <c r="T689" i="3"/>
  <c r="T1044" i="3"/>
  <c r="T914" i="3"/>
  <c r="T805" i="3"/>
  <c r="T983" i="3"/>
  <c r="T1004" i="3"/>
  <c r="S820" i="3"/>
  <c r="T1000" i="3"/>
  <c r="T757" i="3"/>
  <c r="T1160" i="3"/>
  <c r="T631" i="3"/>
  <c r="T519" i="3"/>
  <c r="T471" i="3"/>
  <c r="T829" i="3"/>
  <c r="T520" i="3"/>
  <c r="T496" i="3"/>
  <c r="T472" i="3"/>
  <c r="T779" i="3"/>
  <c r="T571" i="3"/>
  <c r="T487" i="3"/>
  <c r="T784" i="3"/>
  <c r="T223" i="3"/>
  <c r="T162" i="3"/>
  <c r="T720" i="3"/>
  <c r="T163" i="3"/>
  <c r="T253" i="3"/>
  <c r="T187" i="3"/>
  <c r="T84" i="3"/>
  <c r="T709" i="3"/>
  <c r="T239" i="3"/>
  <c r="T752" i="3"/>
  <c r="T254" i="3"/>
  <c r="T39" i="3"/>
  <c r="T150" i="3"/>
  <c r="T410" i="3"/>
  <c r="T42" i="3"/>
  <c r="T349" i="3"/>
  <c r="T321" i="3"/>
  <c r="T297" i="3"/>
  <c r="T204" i="3"/>
  <c r="T180" i="3"/>
  <c r="T88" i="3"/>
  <c r="T414" i="3"/>
  <c r="T390" i="3"/>
  <c r="T1007" i="3"/>
  <c r="T1163" i="3"/>
  <c r="T1175" i="3"/>
  <c r="T1116" i="3"/>
  <c r="T1084" i="3"/>
  <c r="T1013" i="3"/>
  <c r="T1168" i="3"/>
  <c r="T1117" i="3"/>
  <c r="U894" i="3"/>
  <c r="T195" i="3"/>
  <c r="T969" i="3"/>
  <c r="T967" i="3"/>
  <c r="U877" i="3"/>
  <c r="T1157" i="3"/>
  <c r="T545" i="3"/>
  <c r="T834" i="3"/>
  <c r="T249" i="3"/>
  <c r="T359" i="3"/>
  <c r="T155" i="3"/>
  <c r="T59" i="3"/>
  <c r="T680" i="3"/>
  <c r="T586" i="3"/>
  <c r="T1059" i="3"/>
  <c r="T641" i="3"/>
  <c r="T623" i="3"/>
  <c r="T549" i="3"/>
  <c r="T505" i="3"/>
  <c r="T481" i="3"/>
  <c r="T844" i="3"/>
  <c r="T734" i="3"/>
  <c r="T627" i="3"/>
  <c r="T553" i="3"/>
  <c r="T533" i="3"/>
  <c r="T901" i="3"/>
  <c r="T877" i="3"/>
  <c r="T1099" i="3"/>
  <c r="T633" i="3"/>
  <c r="T599" i="3"/>
  <c r="T521" i="3"/>
  <c r="T473" i="3"/>
  <c r="T929" i="3"/>
  <c r="T774" i="3"/>
  <c r="T776" i="3"/>
  <c r="T700" i="3"/>
  <c r="T69" i="3"/>
  <c r="T181" i="3"/>
  <c r="T71" i="3"/>
  <c r="T60" i="3"/>
  <c r="T156" i="3"/>
  <c r="T186" i="3"/>
  <c r="T94" i="3"/>
  <c r="T282" i="3"/>
  <c r="T332" i="3"/>
  <c r="T280" i="3"/>
  <c r="T357" i="3"/>
  <c r="T329" i="3"/>
  <c r="T64" i="3"/>
  <c r="T366" i="3"/>
  <c r="T284" i="3"/>
  <c r="S1094" i="3"/>
  <c r="T1087" i="3"/>
  <c r="T1110" i="3"/>
  <c r="T1093" i="3"/>
  <c r="T1009" i="3"/>
  <c r="T1034" i="3"/>
  <c r="T1025" i="3"/>
  <c r="T1148" i="3"/>
  <c r="T1086" i="3"/>
  <c r="T1147" i="3"/>
  <c r="T1038" i="3"/>
  <c r="T981" i="3"/>
  <c r="S606" i="3"/>
  <c r="S668" i="3"/>
  <c r="S674" i="3"/>
  <c r="S814" i="3"/>
  <c r="U888" i="3"/>
  <c r="U882" i="3"/>
  <c r="U889" i="3"/>
  <c r="T583" i="3"/>
  <c r="T1043" i="3"/>
  <c r="T415" i="3"/>
  <c r="T384" i="3"/>
  <c r="S701" i="3"/>
  <c r="T652" i="3"/>
  <c r="T687" i="3"/>
  <c r="T852" i="3"/>
  <c r="T744" i="3"/>
  <c r="T626" i="3"/>
  <c r="T708" i="3"/>
  <c r="T574" i="3"/>
  <c r="T556" i="3"/>
  <c r="T536" i="3"/>
  <c r="T904" i="3"/>
  <c r="T611" i="3"/>
  <c r="T537" i="3"/>
  <c r="T513" i="3"/>
  <c r="T905" i="3"/>
  <c r="T881" i="3"/>
  <c r="T859" i="3"/>
  <c r="T1152" i="3"/>
  <c r="T618" i="3"/>
  <c r="T602" i="3"/>
  <c r="T843" i="3"/>
  <c r="T831" i="3"/>
  <c r="T707" i="3"/>
  <c r="T240" i="3"/>
  <c r="T79" i="3"/>
  <c r="T259" i="3"/>
  <c r="T192" i="3"/>
  <c r="T185" i="3"/>
  <c r="T267" i="3"/>
  <c r="T787" i="3"/>
  <c r="T769" i="3"/>
  <c r="T98" i="3"/>
  <c r="T161" i="3"/>
  <c r="T129" i="3"/>
  <c r="T65" i="3"/>
  <c r="T309" i="3"/>
  <c r="T285" i="3"/>
  <c r="T365" i="3"/>
  <c r="T307" i="3"/>
  <c r="T283" i="3"/>
  <c r="T278" i="3"/>
  <c r="T53" i="3"/>
  <c r="T241" i="3"/>
  <c r="T131" i="3"/>
  <c r="T99" i="3"/>
  <c r="T339" i="3"/>
  <c r="T287" i="3"/>
  <c r="T1083" i="3"/>
  <c r="T1101" i="3"/>
  <c r="T1129" i="3"/>
  <c r="T1159" i="3"/>
  <c r="T1149" i="3"/>
  <c r="T1091" i="3"/>
  <c r="T1074" i="3"/>
  <c r="T1070" i="3"/>
  <c r="T1065" i="3"/>
  <c r="T1039" i="3"/>
  <c r="T1005" i="3"/>
  <c r="T1167" i="3"/>
  <c r="T1126" i="3"/>
  <c r="T1019" i="3"/>
  <c r="T1049" i="3"/>
  <c r="T1062" i="3"/>
  <c r="T1054" i="3"/>
  <c r="T1022" i="3"/>
  <c r="T1080" i="3"/>
  <c r="T1030" i="3"/>
  <c r="U879" i="3"/>
  <c r="U897" i="3"/>
  <c r="U896" i="3"/>
  <c r="U884" i="3"/>
  <c r="U893" i="3"/>
  <c r="U885" i="3"/>
  <c r="U881" i="3"/>
  <c r="U887" i="3"/>
  <c r="T775" i="3"/>
  <c r="T479" i="3"/>
  <c r="T739" i="3"/>
  <c r="T275" i="3"/>
  <c r="S899" i="3"/>
  <c r="T1040" i="3"/>
  <c r="T671" i="3"/>
  <c r="T788" i="3"/>
  <c r="T563" i="3"/>
  <c r="T543" i="3"/>
  <c r="T455" i="3"/>
  <c r="T578" i="3"/>
  <c r="T669" i="3"/>
  <c r="T663" i="3"/>
  <c r="T875" i="3"/>
  <c r="T847" i="3"/>
  <c r="T741" i="3"/>
  <c r="T746" i="3"/>
  <c r="T248" i="3"/>
  <c r="T92" i="3"/>
  <c r="T740" i="3"/>
  <c r="T132" i="3"/>
  <c r="T745" i="3"/>
  <c r="T806" i="3"/>
  <c r="T696" i="3"/>
  <c r="T217" i="3"/>
  <c r="T70" i="3"/>
  <c r="T38" i="3"/>
  <c r="T290" i="3"/>
  <c r="T370" i="3"/>
  <c r="T340" i="3"/>
  <c r="T288" i="3"/>
  <c r="T305" i="3"/>
  <c r="T281" i="3"/>
  <c r="T58" i="3"/>
  <c r="T40" i="3"/>
  <c r="T398" i="3"/>
  <c r="T344" i="3"/>
  <c r="T292" i="3"/>
  <c r="S824" i="3"/>
  <c r="S906" i="3"/>
  <c r="S787" i="3"/>
  <c r="S665" i="3"/>
  <c r="T999" i="3"/>
  <c r="T1045" i="3"/>
  <c r="T1095" i="3"/>
  <c r="T1100" i="3"/>
  <c r="T1014" i="3"/>
  <c r="T997" i="3"/>
  <c r="T1017" i="3"/>
  <c r="T1063" i="3"/>
  <c r="T1031" i="3"/>
  <c r="T968" i="3"/>
  <c r="S684" i="3"/>
  <c r="S697" i="3"/>
  <c r="U895" i="3"/>
  <c r="U874" i="3"/>
  <c r="U875" i="3"/>
  <c r="U1020" i="3"/>
  <c r="U1128" i="3"/>
  <c r="U1029" i="3"/>
  <c r="U1171" i="3"/>
  <c r="U978" i="3"/>
  <c r="U1150" i="3"/>
  <c r="U1135" i="3"/>
  <c r="U1026" i="3"/>
  <c r="U1021" i="3"/>
  <c r="U1061" i="3"/>
  <c r="U991" i="3"/>
  <c r="U1067" i="3"/>
  <c r="U1137" i="3"/>
  <c r="U996" i="3"/>
  <c r="U1052" i="3"/>
  <c r="U1174" i="3"/>
  <c r="T272" i="3"/>
  <c r="T703" i="3"/>
  <c r="T345" i="3"/>
  <c r="T293" i="3"/>
  <c r="T315" i="3"/>
  <c r="T338" i="3"/>
  <c r="T273" i="3"/>
  <c r="T75" i="3"/>
  <c r="T990" i="3"/>
  <c r="T1173" i="3"/>
  <c r="T1023" i="3"/>
  <c r="T1053" i="3"/>
  <c r="T1035" i="3"/>
  <c r="T1073" i="3"/>
  <c r="T1051" i="3"/>
  <c r="T1109" i="3"/>
  <c r="U876" i="3"/>
  <c r="U883" i="3"/>
  <c r="T1079" i="3"/>
  <c r="T835" i="3"/>
  <c r="T105" i="3"/>
  <c r="T291" i="3"/>
  <c r="T416" i="3"/>
  <c r="T392" i="3"/>
  <c r="T167" i="3"/>
  <c r="S896" i="3"/>
  <c r="S723" i="3"/>
  <c r="S881" i="3"/>
  <c r="T575" i="3"/>
  <c r="T640" i="3"/>
  <c r="T548" i="3"/>
  <c r="T528" i="3"/>
  <c r="T504" i="3"/>
  <c r="T803" i="3"/>
  <c r="T661" i="3"/>
  <c r="T587" i="3"/>
  <c r="T485" i="3"/>
  <c r="T461" i="3"/>
  <c r="T893" i="3"/>
  <c r="T861" i="3"/>
  <c r="T638" i="3"/>
  <c r="T591" i="3"/>
  <c r="T573" i="3"/>
  <c r="T489" i="3"/>
  <c r="T921" i="3"/>
  <c r="T897" i="3"/>
  <c r="T764" i="3"/>
  <c r="T809" i="3"/>
  <c r="T721" i="3"/>
  <c r="T632" i="3"/>
  <c r="T653" i="3"/>
  <c r="T579" i="3"/>
  <c r="T561" i="3"/>
  <c r="T453" i="3"/>
  <c r="T909" i="3"/>
  <c r="T756" i="3"/>
  <c r="T205" i="3"/>
  <c r="T770" i="3"/>
  <c r="T271" i="3"/>
  <c r="T210" i="3"/>
  <c r="T173" i="3"/>
  <c r="T116" i="3"/>
  <c r="T221" i="3"/>
  <c r="T111" i="3"/>
  <c r="T235" i="3"/>
  <c r="T174" i="3"/>
  <c r="T110" i="3"/>
  <c r="T298" i="3"/>
  <c r="T402" i="3"/>
  <c r="T378" i="3"/>
  <c r="T296" i="3"/>
  <c r="T313" i="3"/>
  <c r="T289" i="3"/>
  <c r="T222" i="3"/>
  <c r="T80" i="3"/>
  <c r="T48" i="3"/>
  <c r="T382" i="3"/>
  <c r="T300" i="3"/>
  <c r="S761" i="3"/>
  <c r="T1123" i="3"/>
  <c r="T1056" i="3"/>
  <c r="T982" i="3"/>
  <c r="T1119" i="3"/>
  <c r="T995" i="3"/>
  <c r="T1120" i="3"/>
  <c r="T1027" i="3"/>
  <c r="T1139" i="3"/>
  <c r="T1143" i="3"/>
  <c r="T1121" i="3"/>
  <c r="T1050" i="3"/>
  <c r="T1041" i="3"/>
  <c r="T1048" i="3"/>
  <c r="U880" i="3"/>
  <c r="U1079" i="3"/>
  <c r="T660" i="3"/>
  <c r="F12" i="13"/>
  <c r="T681" i="3"/>
  <c r="F15" i="13"/>
  <c r="T654" i="3"/>
  <c r="T658" i="3"/>
  <c r="T675" i="3"/>
  <c r="F4" i="13"/>
  <c r="T642" i="3"/>
  <c r="T659" i="3"/>
  <c r="F3" i="13"/>
  <c r="T686" i="3"/>
  <c r="F13" i="13"/>
  <c r="T643" i="3"/>
  <c r="K933" i="3"/>
  <c r="L933" i="3" s="1"/>
  <c r="X933" i="3"/>
  <c r="K941" i="3"/>
  <c r="L941" i="3" s="1"/>
  <c r="X941" i="3"/>
  <c r="K946" i="3"/>
  <c r="X946" i="3"/>
  <c r="S1066" i="3"/>
  <c r="S1022" i="3"/>
  <c r="S831" i="3"/>
  <c r="S965" i="3"/>
  <c r="S1118" i="3"/>
  <c r="S1134" i="3"/>
  <c r="S1101" i="3"/>
  <c r="S1074" i="3"/>
  <c r="S753" i="3"/>
  <c r="AD946" i="3"/>
  <c r="AF946" i="3" s="1"/>
  <c r="S990" i="3"/>
  <c r="S1023" i="3"/>
  <c r="S1053" i="3"/>
  <c r="S1035" i="3"/>
  <c r="S623" i="3"/>
  <c r="S872" i="3"/>
  <c r="S876" i="3"/>
  <c r="S645" i="3"/>
  <c r="S617" i="3"/>
  <c r="S673" i="3"/>
  <c r="S1007" i="3"/>
  <c r="S968" i="3"/>
  <c r="S821" i="3"/>
  <c r="J9" i="13"/>
  <c r="S888" i="3"/>
  <c r="J2" i="13"/>
  <c r="J15" i="13"/>
  <c r="S834" i="3"/>
  <c r="S667" i="3"/>
  <c r="S858" i="3"/>
  <c r="S742" i="3"/>
  <c r="S808" i="3"/>
  <c r="J6" i="13"/>
  <c r="S625" i="3"/>
  <c r="S893" i="3"/>
  <c r="S734" i="3"/>
  <c r="J12" i="13"/>
  <c r="S813" i="3"/>
  <c r="M9" i="13"/>
  <c r="O9" i="13" s="1"/>
  <c r="J13" i="13"/>
  <c r="M5" i="13"/>
  <c r="O5" i="13" s="1"/>
  <c r="B2" i="28"/>
  <c r="B3" i="28"/>
  <c r="B4" i="28"/>
  <c r="B5" i="28"/>
  <c r="S1047" i="3"/>
  <c r="S1129" i="3"/>
  <c r="S1149" i="3"/>
  <c r="AD933" i="3"/>
  <c r="AF933" i="3" s="1"/>
  <c r="AD941" i="3"/>
  <c r="AF941" i="3" s="1"/>
  <c r="S805" i="3"/>
  <c r="B7" i="28"/>
  <c r="S613" i="3"/>
  <c r="B6" i="28"/>
  <c r="A8" i="28"/>
  <c r="B8" i="28" s="1"/>
  <c r="M8" i="13"/>
  <c r="O8" i="13" s="1"/>
  <c r="R73" i="10"/>
  <c r="M52" i="10"/>
  <c r="S1055" i="3"/>
  <c r="S860" i="3"/>
  <c r="S664" i="3"/>
  <c r="S729" i="3"/>
  <c r="S801" i="3"/>
  <c r="S754" i="3"/>
  <c r="S638" i="3"/>
  <c r="S715" i="3"/>
  <c r="S733" i="3"/>
  <c r="S919" i="3"/>
  <c r="S1019" i="3"/>
  <c r="S1163" i="3"/>
  <c r="S605" i="3"/>
  <c r="S917" i="3"/>
  <c r="S875" i="3"/>
  <c r="S773" i="3"/>
  <c r="S772" i="3"/>
  <c r="S732" i="3"/>
  <c r="S637" i="3"/>
  <c r="S763" i="3"/>
  <c r="S793" i="3"/>
  <c r="S883" i="3"/>
  <c r="S657" i="3"/>
  <c r="M2" i="13" s="1"/>
  <c r="O2" i="13" s="1"/>
  <c r="S923" i="3"/>
  <c r="S874" i="3"/>
  <c r="S1054" i="3"/>
  <c r="S996" i="3"/>
  <c r="S819" i="3"/>
  <c r="S1167" i="3"/>
  <c r="S1131" i="3"/>
  <c r="S661" i="3"/>
  <c r="S693" i="3"/>
  <c r="S1137" i="3"/>
  <c r="S1079" i="3"/>
  <c r="S964" i="3"/>
  <c r="S1052" i="3"/>
  <c r="S1122" i="3"/>
  <c r="S904" i="3"/>
  <c r="S725" i="3"/>
  <c r="S1174" i="3"/>
  <c r="S1020" i="3"/>
  <c r="I12" i="13"/>
  <c r="S1036" i="3"/>
  <c r="S1135" i="3"/>
  <c r="S832" i="3"/>
  <c r="S850" i="3"/>
  <c r="S762" i="3"/>
  <c r="S776" i="3"/>
  <c r="S1081" i="3"/>
  <c r="S1021" i="3"/>
  <c r="S1046" i="3"/>
  <c r="S1061" i="3"/>
  <c r="S1125" i="3"/>
  <c r="S991" i="3"/>
  <c r="S1104" i="3"/>
  <c r="S1067" i="3"/>
  <c r="S988" i="3"/>
  <c r="S902" i="3"/>
  <c r="S1033" i="3"/>
  <c r="S971" i="3"/>
  <c r="S1170" i="3"/>
  <c r="S774" i="3"/>
  <c r="P996" i="3" a="1"/>
  <c r="M1122" i="3" a="1"/>
  <c r="P985" i="3" a="1"/>
  <c r="M1150" i="3" a="1"/>
  <c r="M1036" i="3" a="1"/>
  <c r="T1036" i="3" s="1"/>
  <c r="P1135" i="3" a="1"/>
  <c r="M966" i="3" a="1"/>
  <c r="T966" i="3" s="1"/>
  <c r="P1171" i="3" a="1"/>
  <c r="M1021" i="3" a="1"/>
  <c r="P1144" i="3" a="1"/>
  <c r="M1029" i="3" a="1"/>
  <c r="M1144" i="3" a="1"/>
  <c r="P1029" i="3" a="1"/>
  <c r="M1137" i="3" a="1"/>
  <c r="P988" i="3" a="1"/>
  <c r="P1137" i="3" a="1"/>
  <c r="M988" i="3" a="1"/>
  <c r="M985" i="3" a="1"/>
  <c r="P1150" i="3" a="1"/>
  <c r="P991" i="3" a="1"/>
  <c r="M1125" i="3" a="1"/>
  <c r="S1128" i="3"/>
  <c r="S1144" i="3"/>
  <c r="S978" i="3"/>
  <c r="S1150" i="3"/>
  <c r="M1020" i="3" a="1"/>
  <c r="S1029" i="3"/>
  <c r="S966" i="3"/>
  <c r="S985" i="3"/>
  <c r="P1076" i="3" a="1"/>
  <c r="M1026" i="3" a="1"/>
  <c r="M1052" i="3" a="1"/>
  <c r="P1055" i="3" a="1"/>
  <c r="P1042" i="3" a="1"/>
  <c r="T1042" i="3" s="1"/>
  <c r="M1128" i="3" a="1"/>
  <c r="P1061" i="3" a="1"/>
  <c r="M1046" i="3" a="1"/>
  <c r="M1061" i="3" a="1"/>
  <c r="P1046" i="3" a="1"/>
  <c r="M1067" i="3" a="1"/>
  <c r="P1104" i="3" a="1"/>
  <c r="P1020" i="3" a="1"/>
  <c r="S1042" i="3"/>
  <c r="S1171" i="3"/>
  <c r="S1157" i="3"/>
  <c r="S1026" i="3"/>
  <c r="P1128" i="3" a="1"/>
  <c r="M1171" i="3" a="1"/>
  <c r="T1171" i="3" s="1"/>
  <c r="P978" i="3" a="1"/>
  <c r="M978" i="3" a="1"/>
  <c r="M1135" i="3" a="1"/>
  <c r="T1135" i="3" s="1"/>
  <c r="S1076" i="3"/>
  <c r="P1067" i="3" a="1"/>
  <c r="M1104" i="3" a="1"/>
  <c r="M1076" i="3" a="1"/>
  <c r="T1076" i="3" s="1"/>
  <c r="P1026" i="3" a="1"/>
  <c r="M991" i="3" a="1"/>
  <c r="T991" i="3" s="1"/>
  <c r="P1125" i="3" a="1"/>
  <c r="P1021" i="3" a="1"/>
  <c r="M996" i="3" a="1"/>
  <c r="P1122" i="3" a="1"/>
  <c r="P1052" i="3" a="1"/>
  <c r="M1055" i="3" a="1"/>
  <c r="M1174" i="3" a="1"/>
  <c r="P964" i="3" a="1"/>
  <c r="P1174" i="3" a="1"/>
  <c r="M964" i="3" a="1"/>
  <c r="S922" i="3"/>
  <c r="F6" i="13"/>
  <c r="S746" i="3"/>
  <c r="S905" i="3"/>
  <c r="S925" i="3"/>
  <c r="M7" i="13"/>
  <c r="O7" i="13" s="1"/>
  <c r="S1092" i="3"/>
  <c r="S658" i="3"/>
  <c r="M14" i="13" s="1"/>
  <c r="O14" i="13" s="1"/>
  <c r="S630" i="3"/>
  <c r="S975" i="3"/>
  <c r="S967" i="3"/>
  <c r="S970" i="3"/>
  <c r="S826" i="3"/>
  <c r="S839" i="3"/>
  <c r="S866" i="3"/>
  <c r="S700" i="3"/>
  <c r="S1075" i="3"/>
  <c r="S901" i="3"/>
  <c r="S918" i="3"/>
  <c r="M3" i="13"/>
  <c r="O3" i="13" s="1"/>
  <c r="I3" i="13"/>
  <c r="S650" i="3"/>
  <c r="S914" i="3"/>
  <c r="S691" i="3"/>
  <c r="S807" i="3"/>
  <c r="S911" i="3"/>
  <c r="S924" i="3"/>
  <c r="S1108" i="3"/>
  <c r="S1050" i="3"/>
  <c r="S809" i="3"/>
  <c r="S861" i="3"/>
  <c r="S843" i="3"/>
  <c r="S916" i="3"/>
  <c r="S921" i="3"/>
  <c r="S760" i="3"/>
  <c r="S679" i="3"/>
  <c r="S817" i="3"/>
  <c r="S1070" i="3"/>
  <c r="S1060" i="3"/>
  <c r="S1098" i="3"/>
  <c r="S1032" i="3"/>
  <c r="S653" i="3"/>
  <c r="O1089" i="3" a="1"/>
  <c r="R1089" i="3" a="1"/>
  <c r="O1082" i="3" a="1"/>
  <c r="R1082" i="3" a="1"/>
  <c r="F10" i="13"/>
  <c r="M1089" i="3" a="1"/>
  <c r="P1082" i="3" a="1"/>
  <c r="P1089" i="3" a="1"/>
  <c r="M1082" i="3" a="1"/>
  <c r="M12" i="13"/>
  <c r="O12" i="13" s="1"/>
  <c r="M16" i="13"/>
  <c r="O16" i="13" s="1"/>
  <c r="F5" i="13"/>
  <c r="S910" i="3"/>
  <c r="S865" i="3"/>
  <c r="S909" i="3"/>
  <c r="S1091" i="3"/>
  <c r="S1116" i="3"/>
  <c r="S768" i="3"/>
  <c r="S1048" i="3"/>
  <c r="S1017" i="3"/>
  <c r="S1041" i="3"/>
  <c r="S1064" i="3"/>
  <c r="S1025" i="3"/>
  <c r="S997" i="3"/>
  <c r="S643" i="3"/>
  <c r="M13" i="13" s="1"/>
  <c r="O13" i="13" s="1"/>
  <c r="G13" i="13"/>
  <c r="M4" i="13"/>
  <c r="O4" i="13" s="1"/>
  <c r="Y9" i="9"/>
  <c r="U12" i="9"/>
  <c r="S898" i="3"/>
  <c r="S810" i="3"/>
  <c r="S920" i="3"/>
  <c r="S908" i="3"/>
  <c r="S889" i="3"/>
  <c r="S766" i="3"/>
  <c r="S782" i="3"/>
  <c r="S771" i="3"/>
  <c r="S705" i="3"/>
  <c r="S987" i="3"/>
  <c r="S1105" i="3"/>
  <c r="S1065" i="3"/>
  <c r="S1009" i="3"/>
  <c r="S1073" i="3"/>
  <c r="S995" i="3"/>
  <c r="S1045" i="3"/>
  <c r="S1161" i="3"/>
  <c r="S1062" i="3"/>
  <c r="S969" i="3"/>
  <c r="R877" i="3" a="1"/>
  <c r="S877" i="3" s="1"/>
  <c r="O897" i="3" a="1"/>
  <c r="S897" i="3" s="1"/>
  <c r="O870" i="3" a="1"/>
  <c r="S870" i="3" s="1"/>
  <c r="R892" i="3" a="1"/>
  <c r="S892" i="3" s="1"/>
  <c r="R900" i="3" a="1"/>
  <c r="S900" i="3" s="1"/>
  <c r="R1124" i="3" a="1"/>
  <c r="R994" i="3" a="1"/>
  <c r="M994" i="3" a="1"/>
  <c r="M1069" i="3" a="1"/>
  <c r="M1010" i="3" a="1"/>
  <c r="O1010" i="3" a="1"/>
  <c r="P1010" i="3" a="1"/>
  <c r="R1010" i="3" a="1"/>
  <c r="M1090" i="3" a="1"/>
  <c r="O1090" i="3" a="1"/>
  <c r="P1090" i="3" a="1"/>
  <c r="R1090" i="3" a="1"/>
  <c r="M1146" i="3" a="1"/>
  <c r="O1146" i="3" a="1"/>
  <c r="P1146" i="3" a="1"/>
  <c r="R1146" i="3" a="1"/>
  <c r="M984" i="3" a="1"/>
  <c r="O984" i="3" a="1"/>
  <c r="P984" i="3" a="1"/>
  <c r="R984" i="3" a="1"/>
  <c r="M1138" i="3" a="1"/>
  <c r="O1138" i="3" a="1"/>
  <c r="P1138" i="3" a="1"/>
  <c r="R1138" i="3" a="1"/>
  <c r="M993" i="3" a="1"/>
  <c r="O993" i="3" a="1"/>
  <c r="P993" i="3" a="1"/>
  <c r="R993" i="3" a="1"/>
  <c r="M986" i="3" a="1"/>
  <c r="O986" i="3" a="1"/>
  <c r="P986" i="3" a="1"/>
  <c r="R986" i="3" a="1"/>
  <c r="M1136" i="3" a="1"/>
  <c r="O1136" i="3" a="1"/>
  <c r="P1136" i="3" a="1"/>
  <c r="R1136" i="3" a="1"/>
  <c r="M1133" i="3" a="1"/>
  <c r="P1133" i="3" a="1"/>
  <c r="O976" i="3" a="1"/>
  <c r="R976" i="3" a="1"/>
  <c r="M1006" i="3" a="1"/>
  <c r="P1006" i="3" a="1"/>
  <c r="O1097" i="3" a="1"/>
  <c r="R1097" i="3" a="1"/>
  <c r="M979" i="3" a="1"/>
  <c r="P979" i="3" a="1"/>
  <c r="O1103" i="3" a="1"/>
  <c r="R1103" i="3" a="1"/>
  <c r="M989" i="3" a="1"/>
  <c r="P989" i="3" a="1"/>
  <c r="O1133" i="3" a="1"/>
  <c r="R1133" i="3" a="1"/>
  <c r="M1155" i="3" a="1"/>
  <c r="P1155" i="3" a="1"/>
  <c r="O1006" i="3" a="1"/>
  <c r="R1006" i="3" a="1"/>
  <c r="M1158" i="3" a="1"/>
  <c r="P1158" i="3" a="1"/>
  <c r="O989" i="3" a="1"/>
  <c r="R989" i="3" a="1"/>
  <c r="M976" i="3" a="1"/>
  <c r="P976" i="3" a="1"/>
  <c r="O1155" i="3" a="1"/>
  <c r="R1155" i="3" a="1"/>
  <c r="M1097" i="3" a="1"/>
  <c r="P1097" i="3" a="1"/>
  <c r="O1158" i="3" a="1"/>
  <c r="R1158" i="3" a="1"/>
  <c r="M1103" i="3" a="1"/>
  <c r="P1103" i="3" a="1"/>
  <c r="O1069" i="3" a="1"/>
  <c r="R1069" i="3" a="1"/>
  <c r="M1124" i="3" a="1"/>
  <c r="P1124" i="3" a="1"/>
  <c r="O1124" i="3" a="1"/>
  <c r="P994" i="3" a="1"/>
  <c r="O979" i="3" a="1"/>
  <c r="S979" i="3" s="1"/>
  <c r="O869" i="3" a="1"/>
  <c r="S869" i="3" s="1"/>
  <c r="R894" i="3" a="1"/>
  <c r="S894" i="3" s="1"/>
  <c r="R884" i="3" a="1"/>
  <c r="S884" i="3" s="1"/>
  <c r="R890" i="3" a="1"/>
  <c r="S890" i="3" s="1"/>
  <c r="O994" i="3" a="1"/>
  <c r="S994" i="3" s="1"/>
  <c r="P1069" i="3" a="1"/>
  <c r="M998" i="3" a="1"/>
  <c r="O998" i="3" a="1"/>
  <c r="P998" i="3" a="1"/>
  <c r="R998" i="3" a="1"/>
  <c r="M1113" i="3" a="1"/>
  <c r="O1113" i="3" a="1"/>
  <c r="P1113" i="3" a="1"/>
  <c r="R1113" i="3" a="1"/>
  <c r="M1001" i="3" a="1"/>
  <c r="O1001" i="3" a="1"/>
  <c r="P1001" i="3" a="1"/>
  <c r="R1001" i="3" a="1"/>
  <c r="M1114" i="3" a="1"/>
  <c r="O1114" i="3" a="1"/>
  <c r="P1114" i="3" a="1"/>
  <c r="R1114" i="3" a="1"/>
  <c r="M1008" i="3" a="1"/>
  <c r="O1008" i="3" a="1"/>
  <c r="P1008" i="3" a="1"/>
  <c r="R1008" i="3" a="1"/>
  <c r="M1106" i="3" a="1"/>
  <c r="O1106" i="3" a="1"/>
  <c r="P1106" i="3" a="1"/>
  <c r="R1106" i="3" a="1"/>
  <c r="M1016" i="3" a="1"/>
  <c r="O1016" i="3" a="1"/>
  <c r="P1016" i="3" a="1"/>
  <c r="R1016" i="3" a="1"/>
  <c r="M1096" i="3" a="1"/>
  <c r="O1096" i="3" a="1"/>
  <c r="P1096" i="3" a="1"/>
  <c r="R1096" i="3" a="1"/>
  <c r="S675" i="3"/>
  <c r="M6" i="13" s="1"/>
  <c r="O6" i="13" s="1"/>
  <c r="G6" i="13"/>
  <c r="S654" i="3"/>
  <c r="M15" i="13" s="1"/>
  <c r="O15" i="13" s="1"/>
  <c r="G15" i="13"/>
  <c r="S728" i="3"/>
  <c r="S878" i="3"/>
  <c r="S929" i="3"/>
  <c r="S752" i="3"/>
  <c r="S788" i="3"/>
  <c r="S1005" i="3"/>
  <c r="S1028" i="3"/>
  <c r="S1121" i="3"/>
  <c r="S1120" i="3"/>
  <c r="S1109" i="3"/>
  <c r="S1140" i="3"/>
  <c r="S1172" i="3"/>
  <c r="S1110" i="3"/>
  <c r="S704" i="3"/>
  <c r="M11" i="13" s="1"/>
  <c r="O11" i="13" s="1"/>
  <c r="S907" i="3"/>
  <c r="S926" i="3"/>
  <c r="S1132" i="3"/>
  <c r="S1117" i="3"/>
  <c r="S1156" i="3"/>
  <c r="S982" i="3"/>
  <c r="S1139" i="3"/>
  <c r="S1148" i="3"/>
  <c r="S981" i="3"/>
  <c r="S1011" i="3"/>
  <c r="S1014" i="3"/>
  <c r="Y15" i="9"/>
  <c r="U15" i="9"/>
  <c r="U7" i="9"/>
  <c r="Y7" i="9"/>
  <c r="M10" i="13"/>
  <c r="O10" i="13" s="1"/>
  <c r="U13" i="9"/>
  <c r="Y13" i="9"/>
  <c r="Y11" i="9"/>
  <c r="U11" i="9"/>
  <c r="S1093" i="3"/>
  <c r="S1175" i="3"/>
  <c r="S1003" i="3"/>
  <c r="S1141" i="3"/>
  <c r="S1145" i="3"/>
  <c r="S1153" i="3"/>
  <c r="S1024" i="3"/>
  <c r="R945" i="3" a="1"/>
  <c r="T1082" i="3" l="1"/>
  <c r="J933" i="3"/>
  <c r="J941" i="3"/>
  <c r="J946" i="3"/>
  <c r="T1055" i="3"/>
  <c r="T996" i="3"/>
  <c r="T978" i="3"/>
  <c r="T985" i="3"/>
  <c r="T1026" i="3"/>
  <c r="T1103" i="3"/>
  <c r="T976" i="3"/>
  <c r="T1155" i="3"/>
  <c r="T979" i="3"/>
  <c r="T1133" i="3"/>
  <c r="T986" i="3"/>
  <c r="T1138" i="3"/>
  <c r="T1146" i="3"/>
  <c r="T1010" i="3"/>
  <c r="T1174" i="3"/>
  <c r="T1067" i="3"/>
  <c r="T1008" i="3"/>
  <c r="T998" i="3"/>
  <c r="T1069" i="3"/>
  <c r="T1016" i="3"/>
  <c r="T1001" i="3"/>
  <c r="T1104" i="3"/>
  <c r="T1061" i="3"/>
  <c r="T1137" i="3"/>
  <c r="T1144" i="3"/>
  <c r="T994" i="3"/>
  <c r="T1046" i="3"/>
  <c r="T1125" i="3"/>
  <c r="T1124" i="3"/>
  <c r="T1097" i="3"/>
  <c r="T1158" i="3"/>
  <c r="T989" i="3"/>
  <c r="T1006" i="3"/>
  <c r="T1136" i="3"/>
  <c r="T993" i="3"/>
  <c r="T984" i="3"/>
  <c r="T1090" i="3"/>
  <c r="T1089" i="3"/>
  <c r="T1150" i="3"/>
  <c r="T1096" i="3"/>
  <c r="T1106" i="3"/>
  <c r="T1114" i="3"/>
  <c r="T1113" i="3"/>
  <c r="T964" i="3"/>
  <c r="T1128" i="3"/>
  <c r="T1029" i="3"/>
  <c r="T1020" i="3"/>
  <c r="T1122" i="3"/>
  <c r="T988" i="3"/>
  <c r="T1021" i="3"/>
  <c r="T1052" i="3"/>
  <c r="A9" i="28"/>
  <c r="B9" i="28" s="1"/>
  <c r="R53" i="10"/>
  <c r="M51" i="10"/>
  <c r="R52" i="10"/>
  <c r="R72" i="10"/>
  <c r="S1124" i="3"/>
  <c r="S1082" i="3"/>
  <c r="S1089" i="3"/>
  <c r="S1010" i="3"/>
  <c r="S1106" i="3"/>
  <c r="S1001" i="3"/>
  <c r="S1158" i="3"/>
  <c r="S1006" i="3"/>
  <c r="S1097" i="3"/>
  <c r="S986" i="3"/>
  <c r="S984" i="3"/>
  <c r="S1069" i="3"/>
  <c r="S989" i="3"/>
  <c r="S1103" i="3"/>
  <c r="S998" i="3"/>
  <c r="S1136" i="3"/>
  <c r="S1138" i="3"/>
  <c r="S1090" i="3"/>
  <c r="S1016" i="3"/>
  <c r="S1114" i="3"/>
  <c r="S1096" i="3"/>
  <c r="S1008" i="3"/>
  <c r="S1113" i="3"/>
  <c r="S1155" i="3"/>
  <c r="S1133" i="3"/>
  <c r="S976" i="3"/>
  <c r="S993" i="3"/>
  <c r="S1146" i="3"/>
  <c r="A10" i="28" l="1"/>
  <c r="B10" i="28" s="1"/>
  <c r="M50" i="10"/>
  <c r="R51" i="10"/>
  <c r="R71" i="10"/>
  <c r="A11" i="28" l="1"/>
  <c r="B11" i="28" s="1"/>
  <c r="M49" i="10"/>
  <c r="R50" i="10"/>
  <c r="R70" i="10"/>
  <c r="A12" i="28" l="1"/>
  <c r="B12" i="28" s="1"/>
  <c r="M48" i="10"/>
  <c r="R49" i="10"/>
  <c r="R69" i="10"/>
  <c r="A13" i="28" l="1"/>
  <c r="B13" i="28" s="1"/>
  <c r="M47" i="10"/>
  <c r="R48" i="10"/>
  <c r="R67" i="10"/>
  <c r="R68" i="10"/>
  <c r="A14" i="28" l="1"/>
  <c r="B14" i="28" s="1"/>
  <c r="M46" i="10"/>
  <c r="R47" i="10"/>
  <c r="A15" i="28" l="1"/>
  <c r="B15" i="28" s="1"/>
  <c r="M45" i="10"/>
  <c r="R46" i="10"/>
  <c r="R65" i="10"/>
  <c r="R66" i="10"/>
  <c r="A16" i="28" l="1"/>
  <c r="B16" i="28" s="1"/>
  <c r="M44" i="10"/>
  <c r="A17" i="28" l="1"/>
  <c r="B17" i="28" s="1"/>
  <c r="R45" i="10"/>
  <c r="M43" i="10"/>
  <c r="R64" i="10"/>
  <c r="A18" i="28" l="1"/>
  <c r="B18" i="28" s="1"/>
  <c r="R44" i="10"/>
  <c r="M42" i="10"/>
  <c r="R63" i="10"/>
  <c r="R62" i="10"/>
  <c r="A19" i="28" l="1"/>
  <c r="B19" i="28" s="1"/>
  <c r="R43" i="10"/>
  <c r="M41" i="10"/>
  <c r="A20" i="28" l="1"/>
  <c r="B20" i="28" s="1"/>
  <c r="R42" i="10"/>
  <c r="M40" i="10"/>
  <c r="R41" i="10"/>
  <c r="R61" i="10"/>
  <c r="A21" i="28" l="1"/>
  <c r="B21" i="28" s="1"/>
  <c r="M39" i="10"/>
  <c r="R60" i="10"/>
  <c r="A22" i="28" l="1"/>
  <c r="B22" i="28" s="1"/>
  <c r="R40" i="10"/>
  <c r="M38" i="10"/>
  <c r="R59" i="10"/>
  <c r="A23" i="28" l="1"/>
  <c r="B23" i="28" s="1"/>
  <c r="R39" i="10"/>
  <c r="M37" i="10"/>
  <c r="R58" i="10"/>
  <c r="A24" i="28" l="1"/>
  <c r="B24" i="28" s="1"/>
  <c r="M36" i="10"/>
  <c r="R38" i="10"/>
  <c r="A25" i="28" l="1"/>
  <c r="B25" i="28" s="1"/>
  <c r="R37" i="10"/>
  <c r="M35" i="10"/>
  <c r="A26" i="28" l="1"/>
  <c r="B26" i="28" s="1"/>
  <c r="M34" i="10"/>
  <c r="R35" i="10"/>
  <c r="R36" i="10"/>
  <c r="A27" i="28" l="1"/>
  <c r="B27" i="28" s="1"/>
  <c r="M33" i="10"/>
  <c r="A28" i="28" l="1"/>
  <c r="B28" i="28" s="1"/>
  <c r="R34" i="10"/>
  <c r="M32" i="10"/>
  <c r="R33" i="10"/>
  <c r="A29" i="28" l="1"/>
  <c r="B29" i="28" s="1"/>
  <c r="M31" i="10"/>
  <c r="R32" i="10"/>
  <c r="A30" i="28" l="1"/>
  <c r="B30" i="28" s="1"/>
  <c r="M30" i="10"/>
  <c r="R31" i="10"/>
  <c r="A31" i="28" l="1"/>
  <c r="B31" i="28" s="1"/>
  <c r="M29" i="10"/>
  <c r="R30" i="10"/>
  <c r="A32" i="28" l="1"/>
  <c r="B32" i="28" s="1"/>
  <c r="M28" i="10"/>
  <c r="A33" i="28" l="1"/>
  <c r="B33" i="28" s="1"/>
  <c r="R29" i="10"/>
  <c r="A34" i="28" l="1"/>
  <c r="B34" i="28" s="1"/>
  <c r="R28" i="10"/>
  <c r="A35" i="28" l="1"/>
  <c r="B35" i="28" s="1"/>
  <c r="A36" i="28" l="1"/>
  <c r="B36" i="28" l="1"/>
  <c r="C34" i="28" s="1"/>
  <c r="A37" i="28"/>
  <c r="C19" i="28" l="1"/>
  <c r="C9" i="28"/>
  <c r="C21" i="28"/>
  <c r="C5" i="28"/>
  <c r="C8" i="28"/>
  <c r="C32" i="28"/>
  <c r="C7" i="28"/>
  <c r="C30" i="28"/>
  <c r="C2" i="28"/>
  <c r="C11" i="28"/>
  <c r="C18" i="28"/>
  <c r="C10" i="28"/>
  <c r="C3" i="28"/>
  <c r="C24" i="28"/>
  <c r="C14" i="28"/>
  <c r="C13" i="28"/>
  <c r="C27" i="28"/>
  <c r="C28" i="28"/>
  <c r="C25" i="28"/>
  <c r="C33" i="28"/>
  <c r="C26" i="28"/>
  <c r="C17" i="28"/>
  <c r="C6" i="28"/>
  <c r="C36" i="28"/>
  <c r="C15" i="28"/>
  <c r="C29" i="28"/>
  <c r="C22" i="28"/>
  <c r="C12" i="28"/>
  <c r="C20" i="28"/>
  <c r="C35" i="28"/>
  <c r="C31" i="28"/>
  <c r="C23" i="28"/>
  <c r="C16" i="28"/>
  <c r="C4" i="28"/>
  <c r="A38" i="28"/>
  <c r="B37" i="28"/>
  <c r="C37" i="28" s="1"/>
  <c r="L946" i="3" l="1"/>
  <c r="L47" i="3"/>
  <c r="L143" i="3"/>
  <c r="L158" i="3"/>
  <c r="L640" i="3"/>
  <c r="L674" i="3"/>
  <c r="L875" i="3"/>
  <c r="L1084" i="3"/>
  <c r="L884" i="3"/>
  <c r="L246" i="3"/>
  <c r="L847" i="3"/>
  <c r="L1166" i="3"/>
  <c r="L587" i="3"/>
  <c r="L901" i="3"/>
  <c r="L1168" i="3"/>
  <c r="L318" i="3"/>
  <c r="L239" i="3"/>
  <c r="L442" i="3"/>
  <c r="L814" i="3"/>
  <c r="L313" i="3"/>
  <c r="L857" i="3"/>
  <c r="L590" i="3"/>
  <c r="L1173" i="3"/>
  <c r="L1096" i="3"/>
  <c r="L314" i="3"/>
  <c r="L1080" i="3"/>
  <c r="L1111" i="3"/>
  <c r="L107" i="3"/>
  <c r="L367" i="3"/>
  <c r="L738" i="3"/>
  <c r="L1138" i="3"/>
  <c r="L594" i="3"/>
  <c r="L509" i="3"/>
  <c r="L983" i="3"/>
  <c r="L970" i="3"/>
  <c r="L69" i="3"/>
  <c r="L815" i="3"/>
  <c r="L616" i="3"/>
  <c r="L756" i="3"/>
  <c r="L421" i="3"/>
  <c r="L1150" i="3"/>
  <c r="L238" i="3"/>
  <c r="L463" i="3"/>
  <c r="L613" i="3"/>
  <c r="L773" i="3"/>
  <c r="L821" i="3"/>
  <c r="L776" i="3"/>
  <c r="L296" i="3"/>
  <c r="L704" i="3"/>
  <c r="I11" i="13" s="1"/>
  <c r="L1002" i="3"/>
  <c r="L113" i="3"/>
  <c r="L172" i="3"/>
  <c r="L173" i="3"/>
  <c r="L304" i="3"/>
  <c r="L772" i="3"/>
  <c r="L826" i="3"/>
  <c r="L443" i="3"/>
  <c r="L1100" i="3"/>
  <c r="L243" i="3"/>
  <c r="L606" i="3"/>
  <c r="L250" i="3"/>
  <c r="L689" i="3"/>
  <c r="L679" i="3"/>
  <c r="L591" i="3"/>
  <c r="L1169" i="3"/>
  <c r="L350" i="3"/>
  <c r="L159" i="3"/>
  <c r="L682" i="3"/>
  <c r="L460" i="3"/>
  <c r="L993" i="3"/>
  <c r="L612" i="3"/>
  <c r="L618" i="3"/>
  <c r="L268" i="3"/>
  <c r="L1008" i="3"/>
  <c r="L823" i="3"/>
  <c r="L757" i="3"/>
  <c r="L864" i="3"/>
  <c r="L965" i="3"/>
  <c r="L775" i="3"/>
  <c r="L203" i="3"/>
  <c r="L827" i="3"/>
  <c r="L106" i="3"/>
  <c r="L639" i="3"/>
  <c r="L705" i="3"/>
  <c r="L478" i="3"/>
  <c r="L794" i="3"/>
  <c r="L561" i="3"/>
  <c r="L696" i="3"/>
  <c r="L854" i="3"/>
  <c r="L688" i="3"/>
  <c r="L1172" i="3"/>
  <c r="L461" i="3"/>
  <c r="L678" i="3"/>
  <c r="L303" i="3"/>
  <c r="L1001" i="3"/>
  <c r="L351" i="3"/>
  <c r="L877" i="3"/>
  <c r="L68" i="3"/>
  <c r="L269" i="3"/>
  <c r="L942" i="3"/>
  <c r="L856" i="3"/>
  <c r="L865" i="3"/>
  <c r="L694" i="3"/>
  <c r="L447" i="3"/>
  <c r="L918" i="3"/>
  <c r="L987" i="3"/>
  <c r="L1114" i="3"/>
  <c r="L247" i="3"/>
  <c r="L305" i="3"/>
  <c r="L312" i="3"/>
  <c r="L518" i="3"/>
  <c r="L853" i="3"/>
  <c r="L900" i="3"/>
  <c r="L795" i="3"/>
  <c r="L297" i="3"/>
  <c r="L560" i="3"/>
  <c r="L1016" i="3"/>
  <c r="L846" i="3"/>
  <c r="L242" i="3"/>
  <c r="L46" i="3"/>
  <c r="L695" i="3"/>
  <c r="L896" i="3"/>
  <c r="L1088" i="3"/>
  <c r="L1174" i="3"/>
  <c r="L972" i="3"/>
  <c r="L1039" i="3"/>
  <c r="L593" i="3"/>
  <c r="L822" i="3"/>
  <c r="L519" i="3"/>
  <c r="L446" i="3"/>
  <c r="L651" i="3"/>
  <c r="I7" i="13" s="1"/>
  <c r="L796" i="3"/>
  <c r="L939" i="3"/>
  <c r="L897" i="3"/>
  <c r="L1003" i="3"/>
  <c r="L774" i="3"/>
  <c r="L855" i="3"/>
  <c r="L797" i="3"/>
  <c r="L142" i="3"/>
  <c r="L444" i="3"/>
  <c r="L1027" i="3"/>
  <c r="L697" i="3"/>
  <c r="L675" i="3"/>
  <c r="I6" i="13" s="1"/>
  <c r="L366" i="3"/>
  <c r="L479" i="3"/>
  <c r="L100" i="3"/>
  <c r="L852" i="3"/>
  <c r="L420" i="3"/>
  <c r="L283" i="3"/>
  <c r="L638" i="3"/>
  <c r="L282" i="3"/>
  <c r="L315" i="3"/>
  <c r="L1149" i="3"/>
  <c r="L592" i="3"/>
  <c r="L319" i="3"/>
  <c r="L919" i="3"/>
  <c r="L885" i="3"/>
  <c r="L662" i="3"/>
  <c r="L964" i="3"/>
  <c r="L683" i="3"/>
  <c r="L980" i="3"/>
  <c r="L938" i="3"/>
  <c r="L849" i="3"/>
  <c r="L467" i="3"/>
  <c r="L777" i="3"/>
  <c r="L650" i="3"/>
  <c r="L619" i="3"/>
  <c r="L466" i="3"/>
  <c r="L876" i="3"/>
  <c r="L595" i="3"/>
  <c r="L462" i="3"/>
  <c r="L508" i="3"/>
  <c r="L117" i="3"/>
  <c r="L251" i="3"/>
  <c r="L255" i="3"/>
  <c r="L967" i="3"/>
  <c r="L1023" i="3"/>
  <c r="L943" i="3"/>
  <c r="L874" i="3"/>
  <c r="L641" i="3"/>
  <c r="L101" i="3"/>
  <c r="L1154" i="3"/>
  <c r="L985" i="3"/>
  <c r="L254" i="3"/>
  <c r="L739" i="3"/>
  <c r="L1106" i="3"/>
  <c r="L1073" i="3"/>
  <c r="L112" i="3"/>
  <c r="L607" i="3"/>
  <c r="L848" i="3"/>
  <c r="L1037" i="3"/>
  <c r="L116" i="3"/>
  <c r="L445" i="3"/>
  <c r="L1165" i="3"/>
  <c r="L971" i="3"/>
  <c r="L302" i="3"/>
  <c r="L663" i="3"/>
  <c r="L202" i="3"/>
  <c r="L586" i="3"/>
  <c r="L617" i="3"/>
  <c r="L355" i="3"/>
  <c r="L601" i="3"/>
  <c r="L354" i="3"/>
  <c r="L600" i="3"/>
  <c r="L911" i="3"/>
  <c r="L389" i="3"/>
  <c r="L555" i="3"/>
  <c r="L805" i="3"/>
  <c r="L388" i="3"/>
  <c r="L749" i="3"/>
  <c r="L1125" i="3"/>
  <c r="L200" i="3"/>
  <c r="L804" i="3"/>
  <c r="L748" i="3"/>
  <c r="L991" i="3"/>
  <c r="L910" i="3"/>
  <c r="L201" i="3"/>
  <c r="L300" i="3"/>
  <c r="L301" i="3"/>
  <c r="L554" i="3"/>
  <c r="L249" i="3"/>
  <c r="L139" i="3"/>
  <c r="L909" i="3"/>
  <c r="L584" i="3"/>
  <c r="L541" i="3"/>
  <c r="L248" i="3"/>
  <c r="L585" i="3"/>
  <c r="L540" i="3"/>
  <c r="L908" i="3"/>
  <c r="L138" i="3"/>
  <c r="L293" i="3"/>
  <c r="L736" i="3"/>
  <c r="L79" i="3"/>
  <c r="L75" i="3"/>
  <c r="L441" i="3"/>
  <c r="L186" i="3"/>
  <c r="L793" i="3"/>
  <c r="L1041" i="3"/>
  <c r="L655" i="3"/>
  <c r="I5" i="13" s="1"/>
  <c r="L263" i="3"/>
  <c r="L211" i="3"/>
  <c r="L737" i="3"/>
  <c r="L74" i="3"/>
  <c r="L189" i="3"/>
  <c r="L1176" i="3"/>
  <c r="L118" i="3"/>
  <c r="L374" i="3"/>
  <c r="L342" i="3"/>
  <c r="L1021" i="3"/>
  <c r="L262" i="3"/>
  <c r="L503" i="3"/>
  <c r="L289" i="3"/>
  <c r="L654" i="3"/>
  <c r="I15" i="13" s="1"/>
  <c r="L458" i="3"/>
  <c r="L154" i="3"/>
  <c r="L1059" i="3"/>
  <c r="L72" i="3"/>
  <c r="L288" i="3"/>
  <c r="L792" i="3"/>
  <c r="L1044" i="3"/>
  <c r="L119" i="3"/>
  <c r="L78" i="3"/>
  <c r="L1079" i="3"/>
  <c r="L198" i="3"/>
  <c r="L962" i="3"/>
  <c r="L210" i="3"/>
  <c r="L459" i="3"/>
  <c r="L1062" i="3"/>
  <c r="L502" i="3"/>
  <c r="L343" i="3"/>
  <c r="L199" i="3"/>
  <c r="L188" i="3"/>
  <c r="L155" i="3"/>
  <c r="L375" i="3"/>
  <c r="L440" i="3"/>
  <c r="L187" i="3"/>
  <c r="L73" i="3"/>
  <c r="L292" i="3"/>
  <c r="L317" i="3"/>
  <c r="L868" i="3"/>
  <c r="L869" i="3"/>
  <c r="L904" i="3"/>
  <c r="L264" i="3"/>
  <c r="L721" i="3"/>
  <c r="L881" i="3"/>
  <c r="L720" i="3"/>
  <c r="L880" i="3"/>
  <c r="L316" i="3"/>
  <c r="L265" i="3"/>
  <c r="L905" i="3"/>
  <c r="L834" i="3"/>
  <c r="L811" i="3"/>
  <c r="L340" i="3"/>
  <c r="L730" i="3"/>
  <c r="L341" i="3"/>
  <c r="L810" i="3"/>
  <c r="L731" i="3"/>
  <c r="L835" i="3"/>
  <c r="L128" i="3"/>
  <c r="L825" i="3"/>
  <c r="L1097" i="3"/>
  <c r="L175" i="3"/>
  <c r="L82" i="3"/>
  <c r="L979" i="3"/>
  <c r="L706" i="3"/>
  <c r="L395" i="3"/>
  <c r="L512" i="3"/>
  <c r="L454" i="3"/>
  <c r="L70" i="3"/>
  <c r="L707" i="3"/>
  <c r="L665" i="3"/>
  <c r="L386" i="3"/>
  <c r="L693" i="3"/>
  <c r="L741" i="3"/>
  <c r="L428" i="3"/>
  <c r="L1048" i="3"/>
  <c r="L455" i="3"/>
  <c r="L1055" i="3"/>
  <c r="L267" i="3"/>
  <c r="L692" i="3"/>
  <c r="L992" i="3"/>
  <c r="L817" i="3"/>
  <c r="L1146" i="3"/>
  <c r="L851" i="3"/>
  <c r="L604" i="3"/>
  <c r="L394" i="3"/>
  <c r="L236" i="3"/>
  <c r="L515" i="3"/>
  <c r="L218" i="3"/>
  <c r="L703" i="3"/>
  <c r="L565" i="3"/>
  <c r="L833" i="3"/>
  <c r="L883" i="3"/>
  <c r="L832" i="3"/>
  <c r="L824" i="3"/>
  <c r="L808" i="3"/>
  <c r="L1054" i="3"/>
  <c r="L816" i="3"/>
  <c r="L787" i="3"/>
  <c r="L92" i="3"/>
  <c r="L809" i="3"/>
  <c r="L339" i="3"/>
  <c r="L768" i="3"/>
  <c r="L729" i="3"/>
  <c r="L140" i="3"/>
  <c r="L477" i="3"/>
  <c r="L850" i="3"/>
  <c r="L83" i="3"/>
  <c r="L579" i="3"/>
  <c r="L627" i="3"/>
  <c r="L387" i="3"/>
  <c r="L266" i="3"/>
  <c r="L1124" i="3"/>
  <c r="L346" i="3"/>
  <c r="L513" i="3"/>
  <c r="L174" i="3"/>
  <c r="L969" i="3"/>
  <c r="L212" i="3"/>
  <c r="L984" i="3"/>
  <c r="L786" i="3"/>
  <c r="L213" i="3"/>
  <c r="L564" i="3"/>
  <c r="L429" i="3"/>
  <c r="L93" i="3"/>
  <c r="L347" i="3"/>
  <c r="L1007" i="3"/>
  <c r="L514" i="3"/>
  <c r="L129" i="3"/>
  <c r="L1129" i="3"/>
  <c r="L237" i="3"/>
  <c r="L338" i="3"/>
  <c r="L233" i="3"/>
  <c r="L685" i="3"/>
  <c r="L476" i="3"/>
  <c r="L578" i="3"/>
  <c r="L1056" i="3"/>
  <c r="L605" i="3"/>
  <c r="L637" i="3"/>
  <c r="L684" i="3"/>
  <c r="L728" i="3"/>
  <c r="L702" i="3"/>
  <c r="L141" i="3"/>
  <c r="L150" i="3"/>
  <c r="L190" i="3"/>
  <c r="L1167" i="3"/>
  <c r="L1006" i="3"/>
  <c r="L610" i="3"/>
  <c r="L1049" i="3"/>
  <c r="L636" i="3"/>
  <c r="L769" i="3"/>
  <c r="L151" i="3"/>
  <c r="L1101" i="3"/>
  <c r="L572" i="3"/>
  <c r="L840" i="3"/>
  <c r="L219" i="3"/>
  <c r="L573" i="3"/>
  <c r="L664" i="3"/>
  <c r="L882" i="3"/>
  <c r="L1052" i="3"/>
  <c r="L417" i="3"/>
  <c r="L994" i="3"/>
  <c r="L407" i="3"/>
  <c r="L406" i="3"/>
  <c r="L1158" i="3"/>
  <c r="L740" i="3"/>
  <c r="L71" i="3"/>
  <c r="L626" i="3"/>
  <c r="L841" i="3"/>
  <c r="L191" i="3"/>
  <c r="L232" i="3"/>
  <c r="L611" i="3"/>
  <c r="L416" i="3"/>
  <c r="L1072" i="3"/>
  <c r="L52" i="3"/>
  <c r="L642" i="3"/>
  <c r="I4" i="13" s="1"/>
  <c r="L1000" i="3"/>
  <c r="L178" i="3"/>
  <c r="L838" i="3"/>
  <c r="L1026" i="3"/>
  <c r="L658" i="3"/>
  <c r="I14" i="13" s="1"/>
  <c r="L1171" i="3"/>
  <c r="L473" i="3"/>
  <c r="L779" i="3"/>
  <c r="L543" i="3"/>
  <c r="L839" i="3"/>
  <c r="L778" i="3"/>
  <c r="L1112" i="3"/>
  <c r="L631" i="3"/>
  <c r="L1136" i="3"/>
  <c r="L542" i="3"/>
  <c r="L630" i="3"/>
  <c r="L745" i="3"/>
  <c r="L744" i="3"/>
  <c r="L657" i="3"/>
  <c r="I2" i="13" s="1"/>
  <c r="L802" i="3"/>
  <c r="L781" i="3"/>
  <c r="L656" i="3"/>
  <c r="I8" i="13" s="1"/>
  <c r="L179" i="3"/>
  <c r="L148" i="3"/>
  <c r="L149" i="3"/>
  <c r="L1076" i="3"/>
  <c r="L659" i="3"/>
  <c r="L803" i="3"/>
  <c r="L986" i="3"/>
  <c r="L780" i="3"/>
  <c r="L966" i="3"/>
  <c r="L771" i="3"/>
  <c r="L53" i="3"/>
  <c r="L770" i="3"/>
  <c r="L643" i="3"/>
  <c r="I13" i="13" s="1"/>
  <c r="L1030" i="3"/>
  <c r="L472" i="3"/>
  <c r="L712" i="3"/>
  <c r="L713" i="3"/>
  <c r="L402" i="3"/>
  <c r="L403" i="3"/>
  <c r="L398" i="3"/>
  <c r="L57" i="3"/>
  <c r="L62" i="3"/>
  <c r="L873" i="3"/>
  <c r="L1141" i="3"/>
  <c r="L63" i="3"/>
  <c r="L982" i="3"/>
  <c r="L752" i="3"/>
  <c r="L123" i="3"/>
  <c r="L61" i="3"/>
  <c r="L181" i="3"/>
  <c r="L51" i="3"/>
  <c r="L753" i="3"/>
  <c r="L872" i="3"/>
  <c r="L227" i="3"/>
  <c r="L333" i="3"/>
  <c r="L122" i="3"/>
  <c r="L399" i="3"/>
  <c r="L180" i="3"/>
  <c r="L332" i="3"/>
  <c r="L226" i="3"/>
  <c r="L56" i="3"/>
  <c r="L50" i="3"/>
  <c r="L60" i="3"/>
  <c r="L559" i="3"/>
  <c r="L889" i="3"/>
  <c r="L715" i="3"/>
  <c r="L709" i="3"/>
  <c r="L96" i="3"/>
  <c r="L742" i="3"/>
  <c r="L431" i="3"/>
  <c r="L879" i="3"/>
  <c r="L207" i="3"/>
  <c r="L97" i="3"/>
  <c r="L121" i="3"/>
  <c r="L963" i="3"/>
  <c r="L86" i="3"/>
  <c r="L647" i="3"/>
  <c r="L486" i="3"/>
  <c r="L997" i="3"/>
  <c r="L1098" i="3"/>
  <c r="L1094" i="3"/>
  <c r="L120" i="3"/>
  <c r="L558" i="3"/>
  <c r="L39" i="3"/>
  <c r="L762" i="3"/>
  <c r="L646" i="3"/>
  <c r="L975" i="3"/>
  <c r="L365" i="3"/>
  <c r="L430" i="3"/>
  <c r="L878" i="3"/>
  <c r="L766" i="3"/>
  <c r="L1005" i="3"/>
  <c r="L1004" i="3"/>
  <c r="L767" i="3"/>
  <c r="L557" i="3"/>
  <c r="L1121" i="3"/>
  <c r="L926" i="3"/>
  <c r="L45" i="3"/>
  <c r="L563" i="3"/>
  <c r="L43" i="3"/>
  <c r="L291" i="3"/>
  <c r="L1117" i="3"/>
  <c r="L927" i="3"/>
  <c r="L44" i="3"/>
  <c r="L634" i="3"/>
  <c r="L206" i="3"/>
  <c r="L763" i="3"/>
  <c r="L126" i="3"/>
  <c r="L487" i="3"/>
  <c r="L368" i="3"/>
  <c r="L87" i="3"/>
  <c r="L743" i="3"/>
  <c r="L369" i="3"/>
  <c r="L104" i="3"/>
  <c r="L323" i="3"/>
  <c r="L562" i="3"/>
  <c r="L1175" i="3"/>
  <c r="L1022" i="3"/>
  <c r="L708" i="3"/>
  <c r="L759" i="3"/>
  <c r="L995" i="3"/>
  <c r="L364" i="3"/>
  <c r="L127" i="3"/>
  <c r="L888" i="3"/>
  <c r="L241" i="3"/>
  <c r="L322" i="3"/>
  <c r="L105" i="3"/>
  <c r="L240" i="3"/>
  <c r="L162" i="3"/>
  <c r="L635" i="3"/>
  <c r="L38" i="3"/>
  <c r="L1163" i="3"/>
  <c r="L290" i="3"/>
  <c r="L42" i="3"/>
  <c r="L556" i="3"/>
  <c r="L1077" i="3"/>
  <c r="L714" i="3"/>
  <c r="L758" i="3"/>
  <c r="L981" i="3"/>
  <c r="L537" i="3"/>
  <c r="L998" i="3"/>
  <c r="L192" i="3"/>
  <c r="L495" i="3"/>
  <c r="L866" i="3"/>
  <c r="L89" i="3"/>
  <c r="L1160" i="3"/>
  <c r="L23" i="3"/>
  <c r="L279" i="3"/>
  <c r="L581" i="3"/>
  <c r="L956" i="3"/>
  <c r="L1090" i="3"/>
  <c r="L1145" i="3"/>
  <c r="L1081" i="3"/>
  <c r="L668" i="3"/>
  <c r="L1009" i="3"/>
  <c r="L669" i="3"/>
  <c r="L580" i="3"/>
  <c r="L801" i="3"/>
  <c r="L974" i="3"/>
  <c r="L788" i="3"/>
  <c r="L22" i="3"/>
  <c r="L546" i="3"/>
  <c r="L1010" i="3"/>
  <c r="L498" i="3"/>
  <c r="L451" i="3"/>
  <c r="L698" i="3"/>
  <c r="L193" i="3"/>
  <c r="L699" i="3"/>
  <c r="L88" i="3"/>
  <c r="L711" i="3"/>
  <c r="L393" i="3"/>
  <c r="L977" i="3"/>
  <c r="L800" i="3"/>
  <c r="L1164" i="3"/>
  <c r="L37" i="3"/>
  <c r="L1015" i="3"/>
  <c r="L957" i="3"/>
  <c r="L80" i="3"/>
  <c r="L701" i="3"/>
  <c r="L536" i="3"/>
  <c r="L494" i="3"/>
  <c r="L36" i="3"/>
  <c r="L789" i="3"/>
  <c r="L710" i="3"/>
  <c r="L499" i="3"/>
  <c r="L547" i="3"/>
  <c r="L26" i="3"/>
  <c r="L327" i="3"/>
  <c r="L830" i="3"/>
  <c r="L450" i="3"/>
  <c r="L278" i="3"/>
  <c r="L700" i="3"/>
  <c r="L1113" i="3"/>
  <c r="L1020" i="3"/>
  <c r="L326" i="3"/>
  <c r="L1095" i="3"/>
  <c r="L1085" i="3"/>
  <c r="L867" i="3"/>
  <c r="L27" i="3"/>
  <c r="L81" i="3"/>
  <c r="L831" i="3"/>
  <c r="L392" i="3"/>
  <c r="L928" i="3"/>
  <c r="L160" i="3"/>
  <c r="L1137" i="3"/>
  <c r="L133" i="3"/>
  <c r="L633" i="3"/>
  <c r="L404" i="3"/>
  <c r="L427" i="3"/>
  <c r="L215" i="3"/>
  <c r="L968" i="3"/>
  <c r="L298" i="3"/>
  <c r="L426" i="3"/>
  <c r="L299" i="3"/>
  <c r="L134" i="3"/>
  <c r="L21" i="3"/>
  <c r="L751" i="3"/>
  <c r="L596" i="3"/>
  <c r="L653" i="3"/>
  <c r="L717" i="3"/>
  <c r="L990" i="3"/>
  <c r="L214" i="3"/>
  <c r="L735" i="3"/>
  <c r="L733" i="3"/>
  <c r="L378" i="3"/>
  <c r="L988" i="3"/>
  <c r="L892" i="3"/>
  <c r="L734" i="3"/>
  <c r="L924" i="3"/>
  <c r="L925" i="3"/>
  <c r="L1131" i="3"/>
  <c r="L380" i="3"/>
  <c r="L893" i="3"/>
  <c r="L161" i="3"/>
  <c r="L379" i="3"/>
  <c r="L1170" i="3"/>
  <c r="L652" i="3"/>
  <c r="L135" i="3"/>
  <c r="L732" i="3"/>
  <c r="L929" i="3"/>
  <c r="L1133" i="3"/>
  <c r="L20" i="3"/>
  <c r="L716" i="3"/>
  <c r="L843" i="3"/>
  <c r="L750" i="3"/>
  <c r="L632" i="3"/>
  <c r="L209" i="3"/>
  <c r="L978" i="3"/>
  <c r="L973" i="3"/>
  <c r="L597" i="3"/>
  <c r="L132" i="3"/>
  <c r="L989" i="3"/>
  <c r="L405" i="3"/>
  <c r="L1157" i="3"/>
  <c r="L842" i="3"/>
  <c r="L208" i="3"/>
  <c r="L1162" i="3"/>
  <c r="L381" i="3"/>
  <c r="L224" i="3"/>
  <c r="L363" i="3"/>
  <c r="L576" i="3"/>
  <c r="L294" i="3"/>
  <c r="L921" i="3"/>
  <c r="L1086" i="3"/>
  <c r="L470" i="3"/>
  <c r="L11" i="3"/>
  <c r="L424" i="3"/>
  <c r="L894" i="3"/>
  <c r="L719" i="3"/>
  <c r="L820" i="3"/>
  <c r="L345" i="3"/>
  <c r="L1122" i="3"/>
  <c r="L165" i="3"/>
  <c r="L550" i="3"/>
  <c r="L551" i="3"/>
  <c r="L903" i="3"/>
  <c r="L914" i="3"/>
  <c r="L1033" i="3"/>
  <c r="L577" i="3"/>
  <c r="L164" i="3"/>
  <c r="L785" i="3"/>
  <c r="L344" i="3"/>
  <c r="L34" i="3"/>
  <c r="L891" i="3"/>
  <c r="L418" i="3"/>
  <c r="L1046" i="3"/>
  <c r="L524" i="3"/>
  <c r="L419" i="3"/>
  <c r="L922" i="3"/>
  <c r="L553" i="3"/>
  <c r="L955" i="3"/>
  <c r="L886" i="3"/>
  <c r="L895" i="3"/>
  <c r="L948" i="3"/>
  <c r="L108" i="3"/>
  <c r="L362" i="3"/>
  <c r="L521" i="3"/>
  <c r="L1070" i="3"/>
  <c r="L471" i="3"/>
  <c r="L98" i="3"/>
  <c r="L552" i="3"/>
  <c r="L923" i="3"/>
  <c r="L425" i="3"/>
  <c r="L325" i="3"/>
  <c r="L936" i="3"/>
  <c r="L348" i="3"/>
  <c r="L225" i="3"/>
  <c r="L589" i="3"/>
  <c r="L960" i="3"/>
  <c r="L920" i="3"/>
  <c r="L754" i="3"/>
  <c r="L382" i="3"/>
  <c r="L10" i="3"/>
  <c r="L791" i="3"/>
  <c r="L413" i="3"/>
  <c r="L937" i="3"/>
  <c r="L902" i="3"/>
  <c r="L961" i="3"/>
  <c r="L383" i="3"/>
  <c r="L525" i="3"/>
  <c r="L99" i="3"/>
  <c r="L423" i="3"/>
  <c r="L784" i="3"/>
  <c r="L996" i="3"/>
  <c r="L915" i="3"/>
  <c r="L718" i="3"/>
  <c r="L949" i="3"/>
  <c r="L412" i="3"/>
  <c r="L954" i="3"/>
  <c r="L1061" i="3"/>
  <c r="L109" i="3"/>
  <c r="L349" i="3"/>
  <c r="L35" i="3"/>
  <c r="L295" i="3"/>
  <c r="L324" i="3"/>
  <c r="L667" i="3"/>
  <c r="L422" i="3"/>
  <c r="L755" i="3"/>
  <c r="L666" i="3"/>
  <c r="L520" i="3"/>
  <c r="L790" i="3"/>
  <c r="L887" i="3"/>
  <c r="L588" i="3"/>
  <c r="L1013" i="3"/>
  <c r="L890" i="3"/>
  <c r="L670" i="3"/>
  <c r="L724" i="3"/>
  <c r="L217" i="3"/>
  <c r="L672" i="3"/>
  <c r="L976" i="3"/>
  <c r="L945" i="3"/>
  <c r="L1107" i="3"/>
  <c r="L673" i="3"/>
  <c r="L489" i="3"/>
  <c r="L306" i="3"/>
  <c r="L660" i="3"/>
  <c r="I10" i="13" s="1"/>
  <c r="L1066" i="3"/>
  <c r="L999" i="3"/>
  <c r="L1034" i="3"/>
  <c r="L216" i="3"/>
  <c r="L136" i="3"/>
  <c r="L615" i="3"/>
  <c r="L944" i="3"/>
  <c r="L328" i="3"/>
  <c r="L621" i="3"/>
  <c r="L307" i="3"/>
  <c r="L329" i="3"/>
  <c r="L1155" i="3"/>
  <c r="L465" i="3"/>
  <c r="L488" i="3"/>
  <c r="L725" i="3"/>
  <c r="L671" i="3"/>
  <c r="L620" i="3"/>
  <c r="L137" i="3"/>
  <c r="L464" i="3"/>
  <c r="L661" i="3"/>
  <c r="L614" i="3"/>
  <c r="I9" i="13"/>
  <c r="I16" i="13"/>
  <c r="A39" i="28"/>
  <c r="B38" i="28"/>
  <c r="C38" i="28" s="1"/>
  <c r="Y1142" i="3" l="1"/>
  <c r="Y620" i="3"/>
  <c r="Y348" i="3"/>
  <c r="Y565" i="3"/>
  <c r="Y999" i="3"/>
  <c r="Y219" i="3"/>
  <c r="Y119" i="3"/>
  <c r="Y737" i="3"/>
  <c r="Y585" i="3"/>
  <c r="Y300" i="3"/>
  <c r="Y805" i="3"/>
  <c r="Y355" i="3"/>
  <c r="Y1016" i="3"/>
  <c r="Y876" i="3"/>
  <c r="Y757" i="3"/>
  <c r="Y796" i="3"/>
  <c r="Y697" i="3"/>
  <c r="Y689" i="3"/>
  <c r="Y688" i="3"/>
  <c r="Y143" i="3"/>
  <c r="Y239" i="3"/>
  <c r="Y987" i="3"/>
  <c r="Y443" i="3"/>
  <c r="Y887" i="3"/>
  <c r="Y789" i="3"/>
  <c r="Y369" i="3"/>
  <c r="Y178" i="3"/>
  <c r="Y904" i="3"/>
  <c r="Y991" i="3"/>
  <c r="Y69" i="3"/>
  <c r="Y1173" i="3"/>
  <c r="Y718" i="3"/>
  <c r="Y968" i="3"/>
  <c r="Y322" i="3"/>
  <c r="Y323" i="3"/>
  <c r="Y986" i="3"/>
  <c r="Y233" i="3"/>
  <c r="Y316" i="3"/>
  <c r="Y328" i="3"/>
  <c r="Y790" i="3"/>
  <c r="Y413" i="3"/>
  <c r="Y719" i="3"/>
  <c r="Y98" i="3"/>
  <c r="Y1162" i="3"/>
  <c r="Y215" i="3"/>
  <c r="Y209" i="3"/>
  <c r="Y751" i="3"/>
  <c r="Y379" i="3"/>
  <c r="Y831" i="3"/>
  <c r="Y89" i="3"/>
  <c r="Y537" i="3"/>
  <c r="Y788" i="3"/>
  <c r="Y646" i="3"/>
  <c r="Y759" i="3"/>
  <c r="Y647" i="3"/>
  <c r="Y44" i="3"/>
  <c r="Y766" i="3"/>
  <c r="Y1121" i="3"/>
  <c r="Y57" i="3"/>
  <c r="Y712" i="3"/>
  <c r="F2" i="13"/>
  <c r="Y657" i="3"/>
  <c r="F8" i="13"/>
  <c r="Y656" i="3"/>
  <c r="Y417" i="3"/>
  <c r="Y190" i="3"/>
  <c r="Y703" i="3"/>
  <c r="Y573" i="3"/>
  <c r="Y740" i="3"/>
  <c r="Y387" i="3"/>
  <c r="Y191" i="3"/>
  <c r="Y1049" i="3"/>
  <c r="Y905" i="3"/>
  <c r="Y736" i="3"/>
  <c r="Y186" i="3"/>
  <c r="Y584" i="3"/>
  <c r="Y200" i="3"/>
  <c r="Y388" i="3"/>
  <c r="Y600" i="3"/>
  <c r="Y586" i="3"/>
  <c r="Y827" i="3"/>
  <c r="Y509" i="3"/>
  <c r="Y885" i="3"/>
  <c r="Y616" i="3"/>
  <c r="F11" i="13"/>
  <c r="Y704" i="3"/>
  <c r="Y1073" i="3"/>
  <c r="Y662" i="3"/>
  <c r="Y678" i="3"/>
  <c r="Y797" i="3"/>
  <c r="Y1096" i="3"/>
  <c r="Y996" i="3"/>
  <c r="Y892" i="3"/>
  <c r="Y1175" i="3"/>
  <c r="Y62" i="3"/>
  <c r="Y825" i="3"/>
  <c r="Y721" i="3"/>
  <c r="Y970" i="3"/>
  <c r="Y467" i="3"/>
  <c r="Y203" i="3"/>
  <c r="Y298" i="3"/>
  <c r="Y393" i="3"/>
  <c r="Y563" i="3"/>
  <c r="Y713" i="3"/>
  <c r="Y514" i="3"/>
  <c r="Y416" i="3"/>
  <c r="Y329" i="3"/>
  <c r="Y216" i="3"/>
  <c r="Y954" i="3"/>
  <c r="Y755" i="3"/>
  <c r="Y902" i="3"/>
  <c r="Y791" i="3"/>
  <c r="Y1086" i="3"/>
  <c r="Y132" i="3"/>
  <c r="Y989" i="3"/>
  <c r="Y404" i="3"/>
  <c r="Y1170" i="3"/>
  <c r="Y427" i="3"/>
  <c r="Y956" i="3"/>
  <c r="Y830" i="3"/>
  <c r="Y36" i="3"/>
  <c r="Y193" i="3"/>
  <c r="Y1098" i="3"/>
  <c r="Y742" i="3"/>
  <c r="Y634" i="3"/>
  <c r="Y1117" i="3"/>
  <c r="Y1077" i="3"/>
  <c r="Y333" i="3"/>
  <c r="Y56" i="3"/>
  <c r="Y403" i="3"/>
  <c r="Y631" i="3"/>
  <c r="Y148" i="3"/>
  <c r="Y692" i="3"/>
  <c r="Y512" i="3"/>
  <c r="Y175" i="3"/>
  <c r="Y174" i="3"/>
  <c r="Y236" i="3"/>
  <c r="Y610" i="3"/>
  <c r="Y883" i="3"/>
  <c r="Y730" i="3"/>
  <c r="Y720" i="3"/>
  <c r="Y342" i="3"/>
  <c r="Y155" i="3"/>
  <c r="Y138" i="3"/>
  <c r="Y554" i="3"/>
  <c r="Y1125" i="3"/>
  <c r="Y269" i="3"/>
  <c r="Y617" i="3"/>
  <c r="Y663" i="3"/>
  <c r="Y884" i="3"/>
  <c r="Y855" i="3"/>
  <c r="Y68" i="3"/>
  <c r="Y466" i="3"/>
  <c r="Y756" i="3"/>
  <c r="Y826" i="3"/>
  <c r="Y590" i="3"/>
  <c r="Y964" i="3"/>
  <c r="F7" i="13"/>
  <c r="Y651" i="3"/>
  <c r="Y405" i="3"/>
  <c r="Y192" i="3"/>
  <c r="Y60" i="3"/>
  <c r="Y605" i="3"/>
  <c r="Y611" i="3"/>
  <c r="Y201" i="3"/>
  <c r="Y591" i="3"/>
  <c r="Y1155" i="3"/>
  <c r="Y550" i="3"/>
  <c r="Y669" i="3"/>
  <c r="Y743" i="3"/>
  <c r="Y332" i="3"/>
  <c r="Y1052" i="3"/>
  <c r="Y976" i="3"/>
  <c r="Y754" i="3"/>
  <c r="Y903" i="3"/>
  <c r="Y886" i="3"/>
  <c r="Y521" i="3"/>
  <c r="Y34" i="3"/>
  <c r="Y378" i="3"/>
  <c r="Y1133" i="3"/>
  <c r="Y426" i="3"/>
  <c r="Y929" i="3"/>
  <c r="Y988" i="3"/>
  <c r="Y279" i="3"/>
  <c r="Y998" i="3"/>
  <c r="Y392" i="3"/>
  <c r="Y536" i="3"/>
  <c r="Y879" i="3"/>
  <c r="Y763" i="3"/>
  <c r="Y709" i="3"/>
  <c r="Y368" i="3"/>
  <c r="Y762" i="3"/>
  <c r="Y226" i="3"/>
  <c r="Y61" i="3"/>
  <c r="Y402" i="3"/>
  <c r="F14" i="13"/>
  <c r="Y658" i="3"/>
  <c r="Y179" i="3"/>
  <c r="Y454" i="3"/>
  <c r="Y218" i="3"/>
  <c r="Y627" i="3"/>
  <c r="Y564" i="3"/>
  <c r="Y266" i="3"/>
  <c r="Y513" i="3"/>
  <c r="Y604" i="3"/>
  <c r="Y340" i="3"/>
  <c r="Y317" i="3"/>
  <c r="Y154" i="3"/>
  <c r="Y187" i="3"/>
  <c r="Y908" i="3"/>
  <c r="Y749" i="3"/>
  <c r="Y910" i="3"/>
  <c r="Y508" i="3"/>
  <c r="Y640" i="3"/>
  <c r="Y478" i="3"/>
  <c r="Y100" i="3"/>
  <c r="Y822" i="3"/>
  <c r="Y202" i="3"/>
  <c r="Y854" i="3"/>
  <c r="Y268" i="3"/>
  <c r="Y919" i="3"/>
  <c r="Y442" i="3"/>
  <c r="Y242" i="3"/>
  <c r="Y1174" i="3"/>
  <c r="Y412" i="3"/>
  <c r="Y973" i="3"/>
  <c r="Y88" i="3"/>
  <c r="Y878" i="3"/>
  <c r="Y741" i="3"/>
  <c r="Y386" i="3"/>
  <c r="Y118" i="3"/>
  <c r="Y243" i="3"/>
  <c r="Y1084" i="3"/>
  <c r="Y383" i="3"/>
  <c r="Y214" i="3"/>
  <c r="Y546" i="3"/>
  <c r="Y758" i="3"/>
  <c r="Y802" i="3"/>
  <c r="Y338" i="3"/>
  <c r="Y1158" i="3"/>
  <c r="Y671" i="3"/>
  <c r="Y217" i="3"/>
  <c r="Y921" i="3"/>
  <c r="Y11" i="3"/>
  <c r="Y524" i="3"/>
  <c r="Y349" i="3"/>
  <c r="Y1081" i="3"/>
  <c r="Y1020" i="3"/>
  <c r="Y978" i="3"/>
  <c r="Y1079" i="3"/>
  <c r="Y994" i="3"/>
  <c r="Y984" i="3"/>
  <c r="Y1001" i="3"/>
  <c r="Y1153" i="3"/>
  <c r="Y1064" i="3"/>
  <c r="Y1037" i="3"/>
  <c r="Y1154" i="3"/>
  <c r="Y975" i="3"/>
  <c r="Y1116" i="3"/>
  <c r="Y1118" i="3"/>
  <c r="Y1004" i="3"/>
  <c r="Y1091" i="3"/>
  <c r="Y1007" i="3"/>
  <c r="Y1015" i="3"/>
  <c r="Y1057" i="3"/>
  <c r="Y1002" i="3"/>
  <c r="Y1071" i="3"/>
  <c r="Y958" i="3"/>
  <c r="Y950" i="3"/>
  <c r="Y942" i="3"/>
  <c r="Y934" i="3"/>
  <c r="Y926" i="3"/>
  <c r="Y894" i="3"/>
  <c r="Y870" i="3"/>
  <c r="Y862" i="3"/>
  <c r="Y846" i="3"/>
  <c r="Y838" i="3"/>
  <c r="Y814" i="3"/>
  <c r="Y806" i="3"/>
  <c r="Y798" i="3"/>
  <c r="Y782" i="3"/>
  <c r="Y774" i="3"/>
  <c r="Y726" i="3"/>
  <c r="Y1128" i="3"/>
  <c r="Y1150" i="3"/>
  <c r="Y1061" i="3"/>
  <c r="Y1069" i="3"/>
  <c r="Y1090" i="3"/>
  <c r="Y1169" i="3"/>
  <c r="Y1032" i="3"/>
  <c r="Y1041" i="3"/>
  <c r="Y1139" i="3"/>
  <c r="Y1108" i="3"/>
  <c r="Y1143" i="3"/>
  <c r="Y1093" i="3"/>
  <c r="Y1110" i="3"/>
  <c r="Y1088" i="3"/>
  <c r="Y1065" i="3"/>
  <c r="Y1123" i="3"/>
  <c r="Y1040" i="3"/>
  <c r="Y1165" i="3"/>
  <c r="Y1068" i="3"/>
  <c r="Y1176" i="3"/>
  <c r="Y949" i="3"/>
  <c r="Y925" i="3"/>
  <c r="Y917" i="3"/>
  <c r="Y901" i="3"/>
  <c r="Y861" i="3"/>
  <c r="Y853" i="3"/>
  <c r="Y845" i="3"/>
  <c r="Y837" i="3"/>
  <c r="Y829" i="3"/>
  <c r="Y821" i="3"/>
  <c r="Y813" i="3"/>
  <c r="Y781" i="3"/>
  <c r="Y773" i="3"/>
  <c r="Y765" i="3"/>
  <c r="Y725" i="3"/>
  <c r="Y717" i="3"/>
  <c r="Y685" i="3"/>
  <c r="Y677" i="3"/>
  <c r="Y661" i="3"/>
  <c r="Y653" i="3"/>
  <c r="Y645" i="3"/>
  <c r="Y637" i="3"/>
  <c r="Y629" i="3"/>
  <c r="Y613" i="3"/>
  <c r="Y589" i="3"/>
  <c r="Y557" i="3"/>
  <c r="Y549" i="3"/>
  <c r="Y533" i="3"/>
  <c r="Y517" i="3"/>
  <c r="Y501" i="3"/>
  <c r="Y1042" i="3"/>
  <c r="Y985" i="3"/>
  <c r="Y1046" i="3"/>
  <c r="Y1103" i="3"/>
  <c r="Y1010" i="3"/>
  <c r="Y971" i="3"/>
  <c r="Y1140" i="3"/>
  <c r="Y1062" i="3"/>
  <c r="Y1031" i="3"/>
  <c r="Y1063" i="3"/>
  <c r="Y1028" i="3"/>
  <c r="Y1075" i="3"/>
  <c r="Y1060" i="3"/>
  <c r="Y1023" i="3"/>
  <c r="Y1105" i="3"/>
  <c r="Y1047" i="3"/>
  <c r="Y1130" i="3"/>
  <c r="Y972" i="3"/>
  <c r="Y1102" i="3"/>
  <c r="Y962" i="3"/>
  <c r="Y948" i="3"/>
  <c r="Y940" i="3"/>
  <c r="Y1029" i="3"/>
  <c r="Y1036" i="3"/>
  <c r="Y1082" i="3"/>
  <c r="Y1024" i="3"/>
  <c r="Y1161" i="3"/>
  <c r="Y1120" i="3"/>
  <c r="Y1025" i="3"/>
  <c r="Y1066" i="3"/>
  <c r="Y1045" i="3"/>
  <c r="Y1070" i="3"/>
  <c r="Y1159" i="3"/>
  <c r="Y1083" i="3"/>
  <c r="Y1059" i="3"/>
  <c r="Y1043" i="3"/>
  <c r="Y947" i="3"/>
  <c r="Y931" i="3"/>
  <c r="Y923" i="3"/>
  <c r="Y915" i="3"/>
  <c r="Y907" i="3"/>
  <c r="Y899" i="3"/>
  <c r="Y891" i="3"/>
  <c r="Y875" i="3"/>
  <c r="Y859" i="3"/>
  <c r="Y851" i="3"/>
  <c r="Y843" i="3"/>
  <c r="Y835" i="3"/>
  <c r="Y819" i="3"/>
  <c r="Y811" i="3"/>
  <c r="Y795" i="3"/>
  <c r="Y787" i="3"/>
  <c r="Y771" i="3"/>
  <c r="Y747" i="3"/>
  <c r="Y739" i="3"/>
  <c r="Y723" i="3"/>
  <c r="Y715" i="3"/>
  <c r="Y699" i="3"/>
  <c r="Y691" i="3"/>
  <c r="Y683" i="3"/>
  <c r="Y675" i="3"/>
  <c r="Y667" i="3"/>
  <c r="Y643" i="3"/>
  <c r="Y619" i="3"/>
  <c r="Y603" i="3"/>
  <c r="Y595" i="3"/>
  <c r="Y579" i="3"/>
  <c r="Y571" i="3"/>
  <c r="Y539" i="3"/>
  <c r="Y531" i="3"/>
  <c r="Y523" i="3"/>
  <c r="Y507" i="3"/>
  <c r="Y499" i="3"/>
  <c r="Y1076" i="3"/>
  <c r="Y1104" i="3"/>
  <c r="Y993" i="3"/>
  <c r="Y1048" i="3"/>
  <c r="Y1132" i="3"/>
  <c r="Y1014" i="3"/>
  <c r="Y1119" i="3"/>
  <c r="Y1151" i="3"/>
  <c r="Y1095" i="3"/>
  <c r="Y1134" i="3"/>
  <c r="Y1131" i="3"/>
  <c r="Y1074" i="3"/>
  <c r="Y1164" i="3"/>
  <c r="Y1152" i="3"/>
  <c r="Y1166" i="3"/>
  <c r="Y1112" i="3"/>
  <c r="Y961" i="3"/>
  <c r="Y953" i="3"/>
  <c r="Y945" i="3"/>
  <c r="Y937" i="3"/>
  <c r="Y913" i="3"/>
  <c r="Y897" i="3"/>
  <c r="Y873" i="3"/>
  <c r="Y865" i="3"/>
  <c r="Y849" i="3"/>
  <c r="Y841" i="3"/>
  <c r="Y833" i="3"/>
  <c r="Y817" i="3"/>
  <c r="Y809" i="3"/>
  <c r="Y801" i="3"/>
  <c r="Y793" i="3"/>
  <c r="Y785" i="3"/>
  <c r="Y777" i="3"/>
  <c r="Y769" i="3"/>
  <c r="Y761" i="3"/>
  <c r="Y753" i="3"/>
  <c r="Y745" i="3"/>
  <c r="Y729" i="3"/>
  <c r="Y681" i="3"/>
  <c r="Y665" i="3"/>
  <c r="Y649" i="3"/>
  <c r="Y625" i="3"/>
  <c r="Y609" i="3"/>
  <c r="Y593" i="3"/>
  <c r="Y569" i="3"/>
  <c r="Y553" i="3"/>
  <c r="Y545" i="3"/>
  <c r="Y529" i="3"/>
  <c r="Y505" i="3"/>
  <c r="Y497" i="3"/>
  <c r="Y1144" i="3"/>
  <c r="Y1138" i="3"/>
  <c r="Y1109" i="3"/>
  <c r="Y1053" i="3"/>
  <c r="Y1044" i="3"/>
  <c r="Y959" i="3"/>
  <c r="Y936" i="3"/>
  <c r="Y872" i="3"/>
  <c r="Y840" i="3"/>
  <c r="Y808" i="3"/>
  <c r="Y792" i="3"/>
  <c r="Y776" i="3"/>
  <c r="Y760" i="3"/>
  <c r="Y744" i="3"/>
  <c r="Y728" i="3"/>
  <c r="Y714" i="3"/>
  <c r="Y676" i="3"/>
  <c r="Y624" i="3"/>
  <c r="Y612" i="3"/>
  <c r="Y1146" i="3"/>
  <c r="Y1050" i="3"/>
  <c r="Y1019" i="3"/>
  <c r="Y1101" i="3"/>
  <c r="Y980" i="3"/>
  <c r="Y935" i="3"/>
  <c r="Y871" i="3"/>
  <c r="Y839" i="3"/>
  <c r="Y807" i="3"/>
  <c r="Y775" i="3"/>
  <c r="Y727" i="3"/>
  <c r="Y687" i="3"/>
  <c r="Y674" i="3"/>
  <c r="Y648" i="3"/>
  <c r="Y636" i="3"/>
  <c r="Y623" i="3"/>
  <c r="Y598" i="3"/>
  <c r="Y534" i="3"/>
  <c r="Y495" i="3"/>
  <c r="Y471" i="3"/>
  <c r="Y463" i="3"/>
  <c r="Y447" i="3"/>
  <c r="Y439" i="3"/>
  <c r="Y431" i="3"/>
  <c r="Y423" i="3"/>
  <c r="Y415" i="3"/>
  <c r="Y407" i="3"/>
  <c r="Y391" i="3"/>
  <c r="Y375" i="3"/>
  <c r="Y367" i="3"/>
  <c r="Y359" i="3"/>
  <c r="Y351" i="3"/>
  <c r="Y335" i="3"/>
  <c r="Y327" i="3"/>
  <c r="Y319" i="3"/>
  <c r="Y311" i="3"/>
  <c r="Y303" i="3"/>
  <c r="Y295" i="3"/>
  <c r="Y287" i="3"/>
  <c r="Y271" i="3"/>
  <c r="Y263" i="3"/>
  <c r="Y255" i="3"/>
  <c r="Y247" i="3"/>
  <c r="Y231" i="3"/>
  <c r="Y223" i="3"/>
  <c r="Y207" i="3"/>
  <c r="Y199" i="3"/>
  <c r="Y183" i="3"/>
  <c r="Y167" i="3"/>
  <c r="Y151" i="3"/>
  <c r="Y135" i="3"/>
  <c r="Y127" i="3"/>
  <c r="Y1157" i="3"/>
  <c r="Y1135" i="3"/>
  <c r="Y1124" i="3"/>
  <c r="Y1148" i="3"/>
  <c r="Y1080" i="3"/>
  <c r="Y1051" i="3"/>
  <c r="Y1094" i="3"/>
  <c r="Y974" i="3"/>
  <c r="Y951" i="3"/>
  <c r="Y930" i="3"/>
  <c r="Y914" i="3"/>
  <c r="Y898" i="3"/>
  <c r="Y850" i="3"/>
  <c r="Y834" i="3"/>
  <c r="Y818" i="3"/>
  <c r="Y786" i="3"/>
  <c r="Y770" i="3"/>
  <c r="Y738" i="3"/>
  <c r="Y722" i="3"/>
  <c r="Y710" i="3"/>
  <c r="Y684" i="3"/>
  <c r="Y594" i="3"/>
  <c r="Y582" i="3"/>
  <c r="Y568" i="3"/>
  <c r="Y556" i="3"/>
  <c r="Y543" i="3"/>
  <c r="Y530" i="3"/>
  <c r="Y518" i="3"/>
  <c r="Y504" i="3"/>
  <c r="Y493" i="3"/>
  <c r="Y485" i="3"/>
  <c r="Y477" i="3"/>
  <c r="Y469" i="3"/>
  <c r="Y461" i="3"/>
  <c r="Y453" i="3"/>
  <c r="Y445" i="3"/>
  <c r="Y437" i="3"/>
  <c r="Y429" i="3"/>
  <c r="Y421" i="3"/>
  <c r="Y397" i="3"/>
  <c r="Y381" i="3"/>
  <c r="Y373" i="3"/>
  <c r="Y357" i="3"/>
  <c r="Y325" i="3"/>
  <c r="Y309" i="3"/>
  <c r="Y293" i="3"/>
  <c r="Y285" i="3"/>
  <c r="Y277" i="3"/>
  <c r="Y261" i="3"/>
  <c r="Y253" i="3"/>
  <c r="Y245" i="3"/>
  <c r="Y229" i="3"/>
  <c r="Y221" i="3"/>
  <c r="Y213" i="3"/>
  <c r="Y205" i="3"/>
  <c r="Y197" i="3"/>
  <c r="Y189" i="3"/>
  <c r="Y181" i="3"/>
  <c r="Y173" i="3"/>
  <c r="Y165" i="3"/>
  <c r="Y157" i="3"/>
  <c r="Y141" i="3"/>
  <c r="Y1026" i="3"/>
  <c r="Y1114" i="3"/>
  <c r="Y1147" i="3"/>
  <c r="Y1009" i="3"/>
  <c r="Y1033" i="3"/>
  <c r="Y1085" i="3"/>
  <c r="Y1000" i="3"/>
  <c r="Y912" i="3"/>
  <c r="Y896" i="3"/>
  <c r="Y864" i="3"/>
  <c r="Y848" i="3"/>
  <c r="Y832" i="3"/>
  <c r="Y816" i="3"/>
  <c r="Y800" i="3"/>
  <c r="Y784" i="3"/>
  <c r="Y768" i="3"/>
  <c r="Y752" i="3"/>
  <c r="Y695" i="3"/>
  <c r="Y682" i="3"/>
  <c r="Y644" i="3"/>
  <c r="Y618" i="3"/>
  <c r="Y592" i="3"/>
  <c r="Y567" i="3"/>
  <c r="Y542" i="3"/>
  <c r="Y528" i="3"/>
  <c r="Y516" i="3"/>
  <c r="Y503" i="3"/>
  <c r="Y492" i="3"/>
  <c r="Y484" i="3"/>
  <c r="Y476" i="3"/>
  <c r="Y468" i="3"/>
  <c r="Y460" i="3"/>
  <c r="Y452" i="3"/>
  <c r="Y444" i="3"/>
  <c r="Y436" i="3"/>
  <c r="Y428" i="3"/>
  <c r="Y420" i="3"/>
  <c r="Y396" i="3"/>
  <c r="Y380" i="3"/>
  <c r="Y372" i="3"/>
  <c r="Y356" i="3"/>
  <c r="Y324" i="3"/>
  <c r="Y308" i="3"/>
  <c r="Y292" i="3"/>
  <c r="Y284" i="3"/>
  <c r="Y276" i="3"/>
  <c r="Y260" i="3"/>
  <c r="Y252" i="3"/>
  <c r="Y244" i="3"/>
  <c r="Y228" i="3"/>
  <c r="Y220" i="3"/>
  <c r="Y212" i="3"/>
  <c r="Y204" i="3"/>
  <c r="Y196" i="3"/>
  <c r="Y188" i="3"/>
  <c r="Y180" i="3"/>
  <c r="Y172" i="3"/>
  <c r="Y164" i="3"/>
  <c r="Y156" i="3"/>
  <c r="Y1021" i="3"/>
  <c r="Y1089" i="3"/>
  <c r="Y1034" i="3"/>
  <c r="Y1058" i="3"/>
  <c r="Y1092" i="3"/>
  <c r="Y1099" i="3"/>
  <c r="Y944" i="3"/>
  <c r="Y927" i="3"/>
  <c r="Y895" i="3"/>
  <c r="Y863" i="3"/>
  <c r="Y847" i="3"/>
  <c r="Y815" i="3"/>
  <c r="Y799" i="3"/>
  <c r="Y783" i="3"/>
  <c r="Y694" i="3"/>
  <c r="Y680" i="3"/>
  <c r="Y655" i="3"/>
  <c r="Y642" i="3"/>
  <c r="Y578" i="3"/>
  <c r="Y566" i="3"/>
  <c r="Y552" i="3"/>
  <c r="Y527" i="3"/>
  <c r="Y502" i="3"/>
  <c r="Y491" i="3"/>
  <c r="Y483" i="3"/>
  <c r="Y475" i="3"/>
  <c r="Y459" i="3"/>
  <c r="Y451" i="3"/>
  <c r="Y435" i="3"/>
  <c r="Y419" i="3"/>
  <c r="Y411" i="3"/>
  <c r="Y395" i="3"/>
  <c r="Y371" i="3"/>
  <c r="Y363" i="3"/>
  <c r="Y347" i="3"/>
  <c r="Y331" i="3"/>
  <c r="Y315" i="3"/>
  <c r="Y307" i="3"/>
  <c r="Y291" i="3"/>
  <c r="Y275" i="3"/>
  <c r="Y259" i="3"/>
  <c r="Y251" i="3"/>
  <c r="Y235" i="3"/>
  <c r="Y211" i="3"/>
  <c r="Y195" i="3"/>
  <c r="Y171" i="3"/>
  <c r="Y163" i="3"/>
  <c r="Y147" i="3"/>
  <c r="Y131" i="3"/>
  <c r="Y123" i="3"/>
  <c r="Y1018" i="3"/>
  <c r="Y932" i="3"/>
  <c r="Y890" i="3"/>
  <c r="Y844" i="3"/>
  <c r="Y686" i="3"/>
  <c r="Y652" i="3"/>
  <c r="Y615" i="3"/>
  <c r="Y588" i="3"/>
  <c r="Y511" i="3"/>
  <c r="Y489" i="3"/>
  <c r="Y473" i="3"/>
  <c r="Y457" i="3"/>
  <c r="Y441" i="3"/>
  <c r="Y425" i="3"/>
  <c r="Y409" i="3"/>
  <c r="Y377" i="3"/>
  <c r="Y361" i="3"/>
  <c r="Y345" i="3"/>
  <c r="Y313" i="3"/>
  <c r="Y297" i="3"/>
  <c r="Y281" i="3"/>
  <c r="Y265" i="3"/>
  <c r="Y185" i="3"/>
  <c r="Y169" i="3"/>
  <c r="Y153" i="3"/>
  <c r="Y140" i="3"/>
  <c r="Y129" i="3"/>
  <c r="Y111" i="3"/>
  <c r="Y103" i="3"/>
  <c r="Y95" i="3"/>
  <c r="Y87" i="3"/>
  <c r="Y71" i="3"/>
  <c r="Y55" i="3"/>
  <c r="Y47" i="3"/>
  <c r="Y39" i="3"/>
  <c r="Y31" i="3"/>
  <c r="Y23" i="3"/>
  <c r="Y15" i="3"/>
  <c r="Y7" i="3"/>
  <c r="Y1035" i="3"/>
  <c r="Y874" i="3"/>
  <c r="Y746" i="3"/>
  <c r="Y500" i="3"/>
  <c r="Y434" i="3"/>
  <c r="Y290" i="3"/>
  <c r="Y210" i="3"/>
  <c r="Y125" i="3"/>
  <c r="Y108" i="3"/>
  <c r="Y28" i="3"/>
  <c r="Y943" i="3"/>
  <c r="Y462" i="3"/>
  <c r="Y318" i="3"/>
  <c r="Y270" i="3"/>
  <c r="Y206" i="3"/>
  <c r="Y113" i="3"/>
  <c r="Y73" i="3"/>
  <c r="Y33" i="3"/>
  <c r="Y1067" i="3"/>
  <c r="Y1011" i="3"/>
  <c r="Y1163" i="3"/>
  <c r="Y1115" i="3"/>
  <c r="Y924" i="3"/>
  <c r="Y842" i="3"/>
  <c r="Y716" i="3"/>
  <c r="Y614" i="3"/>
  <c r="Y535" i="3"/>
  <c r="Y510" i="3"/>
  <c r="Y488" i="3"/>
  <c r="Y472" i="3"/>
  <c r="Y456" i="3"/>
  <c r="Y440" i="3"/>
  <c r="Y424" i="3"/>
  <c r="Y408" i="3"/>
  <c r="Y376" i="3"/>
  <c r="Y360" i="3"/>
  <c r="Y344" i="3"/>
  <c r="Y312" i="3"/>
  <c r="Y296" i="3"/>
  <c r="Y280" i="3"/>
  <c r="Y264" i="3"/>
  <c r="Y184" i="3"/>
  <c r="Y168" i="3"/>
  <c r="Y152" i="3"/>
  <c r="Y128" i="3"/>
  <c r="Y110" i="3"/>
  <c r="Y102" i="3"/>
  <c r="Y94" i="3"/>
  <c r="Y86" i="3"/>
  <c r="Y70" i="3"/>
  <c r="Y54" i="3"/>
  <c r="Y46" i="3"/>
  <c r="Y38" i="3"/>
  <c r="Y30" i="3"/>
  <c r="Y22" i="3"/>
  <c r="Y14" i="3"/>
  <c r="Y6" i="3"/>
  <c r="Y1156" i="3"/>
  <c r="Y916" i="3"/>
  <c r="Y602" i="3"/>
  <c r="Y482" i="3"/>
  <c r="Y418" i="3"/>
  <c r="Y258" i="3"/>
  <c r="Y162" i="3"/>
  <c r="Y116" i="3"/>
  <c r="Y84" i="3"/>
  <c r="Y20" i="3"/>
  <c r="Y1012" i="3"/>
  <c r="Y446" i="3"/>
  <c r="Y366" i="3"/>
  <c r="Y286" i="3"/>
  <c r="Y222" i="3"/>
  <c r="Y121" i="3"/>
  <c r="Y65" i="3"/>
  <c r="Y25" i="3"/>
  <c r="Y1087" i="3"/>
  <c r="Y1038" i="3"/>
  <c r="Y1126" i="3"/>
  <c r="Y1111" i="3"/>
  <c r="Y922" i="3"/>
  <c r="Y836" i="3"/>
  <c r="Y794" i="3"/>
  <c r="Y711" i="3"/>
  <c r="Y608" i="3"/>
  <c r="Y583" i="3"/>
  <c r="Y532" i="3"/>
  <c r="Y506" i="3"/>
  <c r="Y470" i="3"/>
  <c r="Y438" i="3"/>
  <c r="Y422" i="3"/>
  <c r="Y406" i="3"/>
  <c r="Y390" i="3"/>
  <c r="Y374" i="3"/>
  <c r="Y358" i="3"/>
  <c r="Y326" i="3"/>
  <c r="Y310" i="3"/>
  <c r="Y294" i="3"/>
  <c r="Y262" i="3"/>
  <c r="Y246" i="3"/>
  <c r="Y230" i="3"/>
  <c r="Y198" i="3"/>
  <c r="Y182" i="3"/>
  <c r="Y166" i="3"/>
  <c r="Y150" i="3"/>
  <c r="Y137" i="3"/>
  <c r="Y126" i="3"/>
  <c r="Y117" i="3"/>
  <c r="Y109" i="3"/>
  <c r="Y93" i="3"/>
  <c r="Y85" i="3"/>
  <c r="Y77" i="3"/>
  <c r="Y53" i="3"/>
  <c r="Y29" i="3"/>
  <c r="Y21" i="3"/>
  <c r="Y13" i="3"/>
  <c r="Y5" i="3"/>
  <c r="Y1127" i="3"/>
  <c r="Y828" i="3"/>
  <c r="Y526" i="3"/>
  <c r="Y450" i="3"/>
  <c r="Y370" i="3"/>
  <c r="Y306" i="3"/>
  <c r="Y194" i="3"/>
  <c r="Y136" i="3"/>
  <c r="Y76" i="3"/>
  <c r="Y52" i="3"/>
  <c r="Y4" i="3"/>
  <c r="Y414" i="3"/>
  <c r="Y334" i="3"/>
  <c r="Y254" i="3"/>
  <c r="Y144" i="3"/>
  <c r="Y97" i="3"/>
  <c r="Y41" i="3"/>
  <c r="Y9" i="3"/>
  <c r="Y274" i="3"/>
  <c r="Y92" i="3"/>
  <c r="Y12" i="3"/>
  <c r="Y983" i="3"/>
  <c r="Y990" i="3"/>
  <c r="Y960" i="3"/>
  <c r="Y780" i="3"/>
  <c r="Y666" i="3"/>
  <c r="Y575" i="3"/>
  <c r="Y498" i="3"/>
  <c r="Y481" i="3"/>
  <c r="Y465" i="3"/>
  <c r="Y449" i="3"/>
  <c r="Y433" i="3"/>
  <c r="Y401" i="3"/>
  <c r="Y385" i="3"/>
  <c r="Y353" i="3"/>
  <c r="Y337" i="3"/>
  <c r="Y321" i="3"/>
  <c r="Y305" i="3"/>
  <c r="Y289" i="3"/>
  <c r="Y273" i="3"/>
  <c r="Y257" i="3"/>
  <c r="Y241" i="3"/>
  <c r="Y225" i="3"/>
  <c r="Y177" i="3"/>
  <c r="Y161" i="3"/>
  <c r="Y146" i="3"/>
  <c r="Y134" i="3"/>
  <c r="Y124" i="3"/>
  <c r="Y115" i="3"/>
  <c r="Y107" i="3"/>
  <c r="Y91" i="3"/>
  <c r="Y83" i="3"/>
  <c r="Y75" i="3"/>
  <c r="Y67" i="3"/>
  <c r="Y59" i="3"/>
  <c r="Y51" i="3"/>
  <c r="Y43" i="3"/>
  <c r="Y19" i="3"/>
  <c r="Y3" i="3"/>
  <c r="Y1078" i="3"/>
  <c r="Y952" i="3"/>
  <c r="Y906" i="3"/>
  <c r="Y860" i="3"/>
  <c r="Y820" i="3"/>
  <c r="Y698" i="3"/>
  <c r="Y664" i="3"/>
  <c r="Y628" i="3"/>
  <c r="Y599" i="3"/>
  <c r="Y574" i="3"/>
  <c r="Y548" i="3"/>
  <c r="Y522" i="3"/>
  <c r="Y496" i="3"/>
  <c r="Y480" i="3"/>
  <c r="Y464" i="3"/>
  <c r="Y448" i="3"/>
  <c r="Y432" i="3"/>
  <c r="Y400" i="3"/>
  <c r="Y384" i="3"/>
  <c r="Y352" i="3"/>
  <c r="Y336" i="3"/>
  <c r="Y320" i="3"/>
  <c r="Y304" i="3"/>
  <c r="Y288" i="3"/>
  <c r="Y272" i="3"/>
  <c r="Y256" i="3"/>
  <c r="Y240" i="3"/>
  <c r="Y224" i="3"/>
  <c r="Y176" i="3"/>
  <c r="Y160" i="3"/>
  <c r="Y145" i="3"/>
  <c r="Y122" i="3"/>
  <c r="Y114" i="3"/>
  <c r="Y106" i="3"/>
  <c r="Y90" i="3"/>
  <c r="Y82" i="3"/>
  <c r="Y74" i="3"/>
  <c r="Y66" i="3"/>
  <c r="Y58" i="3"/>
  <c r="Y50" i="3"/>
  <c r="Y42" i="3"/>
  <c r="Y18" i="3"/>
  <c r="Y10" i="3"/>
  <c r="Y2" i="3"/>
  <c r="Y1054" i="3"/>
  <c r="Y900" i="3"/>
  <c r="Y858" i="3"/>
  <c r="Y812" i="3"/>
  <c r="Y772" i="3"/>
  <c r="Y660" i="3"/>
  <c r="Y570" i="3"/>
  <c r="Y544" i="3"/>
  <c r="Y519" i="3"/>
  <c r="Y494" i="3"/>
  <c r="Y430" i="3"/>
  <c r="Y350" i="3"/>
  <c r="Y302" i="3"/>
  <c r="Y105" i="3"/>
  <c r="Y81" i="3"/>
  <c r="Y49" i="3"/>
  <c r="Y17" i="3"/>
  <c r="Y1017" i="3"/>
  <c r="Y764" i="3"/>
  <c r="Y852" i="3"/>
  <c r="Y538" i="3"/>
  <c r="Y394" i="3"/>
  <c r="Y72" i="3"/>
  <c r="Y8" i="3"/>
  <c r="Y810" i="3"/>
  <c r="Y250" i="3"/>
  <c r="Y130" i="3"/>
  <c r="Y64" i="3"/>
  <c r="Y458" i="3"/>
  <c r="Y104" i="3"/>
  <c r="Y410" i="3"/>
  <c r="Y724" i="3"/>
  <c r="Y490" i="3"/>
  <c r="Y362" i="3"/>
  <c r="Y234" i="3"/>
  <c r="Y120" i="3"/>
  <c r="Y654" i="3"/>
  <c r="Y40" i="3"/>
  <c r="Y170" i="3"/>
  <c r="Y80" i="3"/>
  <c r="Y690" i="3"/>
  <c r="Y474" i="3"/>
  <c r="Y346" i="3"/>
  <c r="Y112" i="3"/>
  <c r="Y48" i="3"/>
  <c r="Y330" i="3"/>
  <c r="Y622" i="3"/>
  <c r="Y314" i="3"/>
  <c r="Y96" i="3"/>
  <c r="Y32" i="3"/>
  <c r="Y24" i="3"/>
  <c r="Y16" i="3"/>
  <c r="Y933" i="3"/>
  <c r="Y941" i="3"/>
  <c r="Y732" i="3"/>
  <c r="Y893" i="3"/>
  <c r="Y208" i="3"/>
  <c r="Y633" i="3"/>
  <c r="Y1113" i="3"/>
  <c r="Y1145" i="3"/>
  <c r="Y977" i="3"/>
  <c r="Y668" i="3"/>
  <c r="Y26" i="3"/>
  <c r="Y486" i="3"/>
  <c r="Y963" i="3"/>
  <c r="Y365" i="3"/>
  <c r="Y1005" i="3"/>
  <c r="Y708" i="3"/>
  <c r="Y1141" i="3"/>
  <c r="Y227" i="3"/>
  <c r="Y966" i="3"/>
  <c r="Y1030" i="3"/>
  <c r="Y803" i="3"/>
  <c r="Y232" i="3"/>
  <c r="Y1129" i="3"/>
  <c r="Y702" i="3"/>
  <c r="Y237" i="3"/>
  <c r="Y455" i="3"/>
  <c r="Y824" i="3"/>
  <c r="Y267" i="3"/>
  <c r="Y731" i="3"/>
  <c r="Y868" i="3"/>
  <c r="Y79" i="3"/>
  <c r="Y249" i="3"/>
  <c r="Y541" i="3"/>
  <c r="Y301" i="3"/>
  <c r="Y804" i="3"/>
  <c r="Y479" i="3"/>
  <c r="Y679" i="3"/>
  <c r="Y1100" i="3"/>
  <c r="Y918" i="3"/>
  <c r="Y857" i="3"/>
  <c r="Y238" i="3"/>
  <c r="Y1106" i="3"/>
  <c r="Y282" i="3"/>
  <c r="F9" i="13"/>
  <c r="Y641" i="3"/>
  <c r="Y1008" i="3"/>
  <c r="Y606" i="3"/>
  <c r="Y939" i="3"/>
  <c r="Y99" i="3"/>
  <c r="Y981" i="3"/>
  <c r="Y558" i="3"/>
  <c r="Y1072" i="3"/>
  <c r="Y1167" i="3"/>
  <c r="Y540" i="3"/>
  <c r="Y705" i="3"/>
  <c r="Y142" i="3"/>
  <c r="Y920" i="3"/>
  <c r="Y299" i="3"/>
  <c r="Y562" i="3"/>
  <c r="Y672" i="3"/>
  <c r="Y551" i="3"/>
  <c r="Y733" i="3"/>
  <c r="Y1137" i="3"/>
  <c r="Y734" i="3"/>
  <c r="Y735" i="3"/>
  <c r="Y581" i="3"/>
  <c r="Y27" i="3"/>
  <c r="Y580" i="3"/>
  <c r="Y701" i="3"/>
  <c r="Y547" i="3"/>
  <c r="Y559" i="3"/>
  <c r="Y995" i="3"/>
  <c r="Y767" i="3"/>
  <c r="Y1022" i="3"/>
  <c r="Y364" i="3"/>
  <c r="Y63" i="3"/>
  <c r="Y399" i="3"/>
  <c r="Y630" i="3"/>
  <c r="Y778" i="3"/>
  <c r="Y779" i="3"/>
  <c r="Y572" i="3"/>
  <c r="Y882" i="3"/>
  <c r="Y1055" i="3"/>
  <c r="Y979" i="3"/>
  <c r="Y339" i="3"/>
  <c r="Y693" i="3"/>
  <c r="Y707" i="3"/>
  <c r="Y341" i="3"/>
  <c r="Y880" i="3"/>
  <c r="Y343" i="3"/>
  <c r="Y248" i="3"/>
  <c r="Y139" i="3"/>
  <c r="Y748" i="3"/>
  <c r="Y555" i="3"/>
  <c r="Y158" i="3"/>
  <c r="Y159" i="3"/>
  <c r="Y1003" i="3"/>
  <c r="Y823" i="3"/>
  <c r="Y696" i="3"/>
  <c r="Y638" i="3"/>
  <c r="Y650" i="3"/>
  <c r="Y639" i="3"/>
  <c r="Y856" i="3"/>
  <c r="Y967" i="3"/>
  <c r="Y1149" i="3"/>
  <c r="Y587" i="3"/>
  <c r="Y632" i="3"/>
  <c r="Y37" i="3"/>
  <c r="Y635" i="3"/>
  <c r="Y1171" i="3"/>
  <c r="Y1006" i="3"/>
  <c r="Y354" i="3"/>
  <c r="Y1027" i="3"/>
  <c r="Y673" i="3"/>
  <c r="Y596" i="3"/>
  <c r="Y700" i="3"/>
  <c r="Y1107" i="3"/>
  <c r="Y520" i="3"/>
  <c r="Y1013" i="3"/>
  <c r="Y955" i="3"/>
  <c r="Y1122" i="3"/>
  <c r="Y621" i="3"/>
  <c r="Y670" i="3"/>
  <c r="Y525" i="3"/>
  <c r="Y577" i="3"/>
  <c r="Y576" i="3"/>
  <c r="Y382" i="3"/>
  <c r="Y35" i="3"/>
  <c r="Y928" i="3"/>
  <c r="Y750" i="3"/>
  <c r="Y597" i="3"/>
  <c r="Y133" i="3"/>
  <c r="Y957" i="3"/>
  <c r="Y866" i="3"/>
  <c r="Y278" i="3"/>
  <c r="Y1160" i="3"/>
  <c r="Y867" i="3"/>
  <c r="Y888" i="3"/>
  <c r="Y889" i="3"/>
  <c r="Y997" i="3"/>
  <c r="Y45" i="3"/>
  <c r="Y487" i="3"/>
  <c r="Y398" i="3"/>
  <c r="Y982" i="3"/>
  <c r="F16" i="13"/>
  <c r="Y659" i="3"/>
  <c r="Y149" i="3"/>
  <c r="Y1136" i="3"/>
  <c r="Y1097" i="3"/>
  <c r="Y706" i="3"/>
  <c r="Y1056" i="3"/>
  <c r="Y626" i="3"/>
  <c r="Y992" i="3"/>
  <c r="Y969" i="3"/>
  <c r="Y515" i="3"/>
  <c r="Y881" i="3"/>
  <c r="Y869" i="3"/>
  <c r="Y78" i="3"/>
  <c r="Y909" i="3"/>
  <c r="Y911" i="3"/>
  <c r="Y389" i="3"/>
  <c r="Y601" i="3"/>
  <c r="Y1172" i="3"/>
  <c r="Y101" i="3"/>
  <c r="Y938" i="3"/>
  <c r="Y607" i="3"/>
  <c r="Y877" i="3"/>
  <c r="Y965" i="3"/>
  <c r="Y561" i="3"/>
  <c r="Y1039" i="3"/>
  <c r="Y560" i="3"/>
  <c r="Y1168" i="3"/>
  <c r="Y283" i="3"/>
  <c r="Y946" i="3"/>
  <c r="B39" i="28"/>
  <c r="C39" i="28" s="1"/>
  <c r="A40" i="28"/>
  <c r="B40" i="28" l="1"/>
  <c r="C40" i="28" s="1"/>
  <c r="A41" i="28"/>
  <c r="B41" i="28" l="1"/>
  <c r="C41" i="28" s="1"/>
  <c r="A42" i="28"/>
  <c r="A43" i="28" l="1"/>
  <c r="B42" i="28"/>
  <c r="C42" i="28" s="1"/>
  <c r="A44" i="28" l="1"/>
  <c r="B43" i="28"/>
  <c r="C43" i="28" s="1"/>
  <c r="B44" i="28" l="1"/>
  <c r="C44" i="28" s="1"/>
  <c r="A45" i="28"/>
  <c r="A46" i="28" l="1"/>
  <c r="B45" i="28"/>
  <c r="C45" i="28" s="1"/>
  <c r="B46" i="28" l="1"/>
  <c r="C46" i="28" s="1"/>
  <c r="A47" i="28"/>
  <c r="B47" i="28" l="1"/>
  <c r="C47" i="28" s="1"/>
  <c r="A48" i="28"/>
  <c r="A49" i="28" l="1"/>
  <c r="B48" i="28"/>
  <c r="C48" i="28" s="1"/>
  <c r="B49" i="28" l="1"/>
  <c r="C49" i="28" s="1"/>
  <c r="A50" i="28"/>
  <c r="A51" i="28" l="1"/>
  <c r="B50" i="28"/>
  <c r="C50" i="28" s="1"/>
  <c r="B51" i="28" l="1"/>
  <c r="C51" i="28" s="1"/>
  <c r="A52" i="28"/>
  <c r="B52" i="28" l="1"/>
  <c r="C52" i="28" s="1"/>
  <c r="A53" i="28"/>
  <c r="B53" i="28" l="1"/>
  <c r="C53" i="28" s="1"/>
  <c r="A54" i="28"/>
  <c r="A55" i="28" l="1"/>
  <c r="B54" i="28"/>
  <c r="C54" i="28" s="1"/>
  <c r="B55" i="28" l="1"/>
  <c r="C55" i="28" s="1"/>
  <c r="A56" i="28"/>
  <c r="B56" i="28" l="1"/>
  <c r="C56" i="28" s="1"/>
  <c r="A57" i="28"/>
  <c r="A58" i="28" l="1"/>
  <c r="B57" i="28"/>
  <c r="C57" i="28" s="1"/>
  <c r="B58" i="28" l="1"/>
  <c r="C58" i="28" s="1"/>
  <c r="A59" i="28"/>
  <c r="A60" i="28" l="1"/>
  <c r="B59" i="28"/>
  <c r="C59" i="28" s="1"/>
  <c r="B60" i="28" l="1"/>
  <c r="C60" i="28" s="1"/>
  <c r="A61" i="28"/>
  <c r="A62" i="28" l="1"/>
  <c r="B61" i="28"/>
  <c r="C61" i="28" s="1"/>
  <c r="A63" i="28" l="1"/>
  <c r="B62" i="28"/>
  <c r="C62" i="28" s="1"/>
  <c r="B63" i="28" l="1"/>
  <c r="C63" i="28" s="1"/>
  <c r="A64" i="28"/>
  <c r="A65" i="28" l="1"/>
  <c r="B64" i="28"/>
  <c r="C64" i="28" s="1"/>
  <c r="B65" i="28" l="1"/>
  <c r="C65" i="28" s="1"/>
  <c r="A66" i="28"/>
  <c r="A67" i="28" l="1"/>
  <c r="B66" i="28"/>
  <c r="C66" i="28" s="1"/>
  <c r="A68" i="28" l="1"/>
  <c r="B67" i="28"/>
  <c r="C67" i="28" s="1"/>
  <c r="A69" i="28" l="1"/>
  <c r="B68" i="28"/>
  <c r="C68" i="28" s="1"/>
  <c r="A70" i="28" l="1"/>
  <c r="B69" i="28"/>
  <c r="C69" i="28" s="1"/>
  <c r="B70" i="28" l="1"/>
  <c r="C70" i="28" s="1"/>
  <c r="A71" i="28"/>
  <c r="B71" i="28" s="1"/>
  <c r="C71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tc={364A7E91-A07F-4201-A6A6-23F36FB823C2}</author>
    <author>tc={5EE44A2D-0B83-4F1A-A0EA-886583582E1C}</author>
    <author>tc={8F6C8DE3-EFE1-42FC-A564-D49F35B463B8}</author>
    <author>tc={BE67871A-40DE-4FC7-89D7-44219E5C6F7B}</author>
    <author>tc={E715C088-CB80-4A58-9523-0142CF37EB08}</author>
    <author>tc={AE135345-0F3F-4C35-AA42-474F153CA462}</author>
  </authors>
  <commentList>
    <comment ref="AI944" authorId="0" shapeId="0" xr:uid="{364A7E91-A07F-4201-A6A6-23F36FB823C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Chase unlikely to play, will be limited. Tee Higgins on DNP Fri, Doubtful for game. That said, Jacoby Brissett is still NE starter...</t>
      </text>
    </comment>
    <comment ref="AI953" authorId="1" shapeId="0" xr:uid="{5EE44A2D-0B83-4F1A-A0EA-886583582E1C}">
      <text>
        <t>[Threaded comment]
Your version of Excel allows you to read this threaded comment; however, any edits to it will get removed if the file is opened in a newer version of Excel. Learn more: https://go.microsoft.com/fwlink/?linkid=870924
Comment:
    Fields may be slotted in last minute as starter, Russell banged up. Roman Wilson out. Either way ATL looks much healthier</t>
      </text>
    </comment>
    <comment ref="AI1002" authorId="2" shapeId="0" xr:uid="{8F6C8DE3-EFE1-42FC-A564-D49F35B463B8}">
      <text>
        <t>[Threaded comment]
Your version of Excel allows you to read this threaded comment; however, any edits to it will get removed if the file is opened in a newer version of Excel. Learn more: https://go.microsoft.com/fwlink/?linkid=870924
Comment:
    Seattle traveling across country, NE defense looked solid. Kenneth Walker injured</t>
      </text>
    </comment>
    <comment ref="AI1015" authorId="3" shapeId="0" xr:uid="{BE67871A-40DE-4FC7-89D7-44219E5C6F7B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 better defense from Bears than Indy, offensive adjustments vs team with tape to study. Should be close</t>
      </text>
    </comment>
    <comment ref="AI1115" authorId="4" shapeId="0" xr:uid="{E715C088-CB80-4A58-9523-0142CF37EB08}">
      <text>
        <t>[Threaded comment]
Your version of Excel allows you to read this threaded comment; however, any edits to it will get removed if the file is opened in a newer version of Excel. Learn more: https://go.microsoft.com/fwlink/?linkid=870924
Comment:
    Worst team in history</t>
      </text>
    </comment>
    <comment ref="AI1152" authorId="5" shapeId="0" xr:uid="{AE135345-0F3F-4C35-AA42-474F153CA462}">
      <text>
        <t>[Threaded comment]
Your version of Excel allows you to read this threaded comment; however, any edits to it will get removed if the file is opened in a newer version of Excel. Learn more: https://go.microsoft.com/fwlink/?linkid=870924
Comment:
    Serious O Line problems &amp; Puka out for Rams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Hackett</author>
    <author>tc={947EA96C-76EA-455D-B4B5-802A211DA4FA}</author>
  </authors>
  <commentList>
    <comment ref="N1" authorId="0" shapeId="0" xr:uid="{B9FDC0F7-13BC-43B1-9F6F-684E6D7DE3B8}">
      <text>
        <r>
          <rPr>
            <sz val="11"/>
            <color theme="1"/>
            <rFont val="Calibri"/>
            <family val="2"/>
            <scheme val="minor"/>
          </rPr>
          <t>John Hackett:
Higher/more positive number favors home team
Lower/more negative number favors away team</t>
        </r>
      </text>
    </comment>
    <comment ref="T1" authorId="1" shapeId="0" xr:uid="{947EA96C-76EA-455D-B4B5-802A211DA4FA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Higher/more positive numbers favor home team
Lower/more negative numbers favor away team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tc={1A7FF3F9-EA7D-4446-A623-0FE979DC5F2B}</author>
  </authors>
  <commentList>
    <comment ref="O1" authorId="0" shapeId="0" xr:uid="{1A7FF3F9-EA7D-4446-A623-0FE979DC5F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Higher/more positive numbers favor home team
Lower/more negative numbers favor away team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<sst xmlns="http://schemas.openxmlformats.org/spreadsheetml/2006/main" count="22750" uniqueCount="896">
  <si>
    <t>BUF</t>
  </si>
  <si>
    <t>SF</t>
  </si>
  <si>
    <t>Dallas Cowboys</t>
  </si>
  <si>
    <t>DAL</t>
  </si>
  <si>
    <t>MIA</t>
  </si>
  <si>
    <t>KC</t>
  </si>
  <si>
    <t>Philadelphia Eagles</t>
  </si>
  <si>
    <t>PHI</t>
  </si>
  <si>
    <t>New York Jets</t>
  </si>
  <si>
    <t>NYJ</t>
  </si>
  <si>
    <t>CLE</t>
  </si>
  <si>
    <t>Jacksonville Jaguars</t>
  </si>
  <si>
    <t>JAX</t>
  </si>
  <si>
    <t>Kansas City Chiefs</t>
  </si>
  <si>
    <t>New York Giants</t>
  </si>
  <si>
    <t>NYG</t>
  </si>
  <si>
    <t>New England Patriots</t>
  </si>
  <si>
    <t>NE</t>
  </si>
  <si>
    <t>BAL</t>
  </si>
  <si>
    <t>Green Bay Packers</t>
  </si>
  <si>
    <t>GB</t>
  </si>
  <si>
    <t>DET</t>
  </si>
  <si>
    <t>Detroit Lions</t>
  </si>
  <si>
    <t>ARI</t>
  </si>
  <si>
    <t>CIN</t>
  </si>
  <si>
    <t>Washington Commanders</t>
  </si>
  <si>
    <t>WAS</t>
  </si>
  <si>
    <t>NO</t>
  </si>
  <si>
    <t>LAC</t>
  </si>
  <si>
    <t>San Francisco 49ers</t>
  </si>
  <si>
    <t>SEA</t>
  </si>
  <si>
    <t>Arizona Cardinals</t>
  </si>
  <si>
    <t>PIT</t>
  </si>
  <si>
    <t>Cincinnati Bengals</t>
  </si>
  <si>
    <t>Buffalo Bills</t>
  </si>
  <si>
    <t>IND</t>
  </si>
  <si>
    <t>Indianapolis Colts</t>
  </si>
  <si>
    <t>Tampa Bay Buccaneers</t>
  </si>
  <si>
    <t>TB</t>
  </si>
  <si>
    <t>DEN</t>
  </si>
  <si>
    <t>Miami Dolphins</t>
  </si>
  <si>
    <t>LA</t>
  </si>
  <si>
    <t>LAR</t>
  </si>
  <si>
    <t>ATL</t>
  </si>
  <si>
    <t>Tennessee Titans</t>
  </si>
  <si>
    <t>TEN</t>
  </si>
  <si>
    <t>MIN</t>
  </si>
  <si>
    <t>Seattle Seahawks</t>
  </si>
  <si>
    <t>Houston Texans</t>
  </si>
  <si>
    <t>HOU</t>
  </si>
  <si>
    <t>Carolina Panthers</t>
  </si>
  <si>
    <t>CAR</t>
  </si>
  <si>
    <t>OAK</t>
  </si>
  <si>
    <t>LV</t>
  </si>
  <si>
    <t>Los Angeles Chargers</t>
  </si>
  <si>
    <t>Minnesota Vikings</t>
  </si>
  <si>
    <t>JAC</t>
  </si>
  <si>
    <t>Las Vegas Raiders</t>
  </si>
  <si>
    <t>Baltimore Ravens</t>
  </si>
  <si>
    <t>Denver Broncos</t>
  </si>
  <si>
    <t>Cleveland Browns</t>
  </si>
  <si>
    <t>Los Angeles Rams</t>
  </si>
  <si>
    <t>New Orleans Saints</t>
  </si>
  <si>
    <t>Pittsburgh Steelers</t>
  </si>
  <si>
    <t>CHI</t>
  </si>
  <si>
    <t>Chicago Bears</t>
  </si>
  <si>
    <t>Atlanta Falcons</t>
  </si>
  <si>
    <t>STL</t>
  </si>
  <si>
    <t>SD</t>
  </si>
  <si>
    <t>WEEK</t>
  </si>
  <si>
    <t>SEASON</t>
  </si>
  <si>
    <t>TEAM</t>
  </si>
  <si>
    <t>Dec Bin</t>
  </si>
  <si>
    <t>DVOA Adj</t>
  </si>
  <si>
    <t>TOTAL DVOA RANK</t>
  </si>
  <si>
    <t>TOTAL DVOA</t>
  </si>
  <si>
    <t>LAST WEEK</t>
  </si>
  <si>
    <t>NON-ADJ TOTAL VOA</t>
  </si>
  <si>
    <t>W-L</t>
  </si>
  <si>
    <t>OFFENSE DVOA</t>
  </si>
  <si>
    <t>OFFENSE RANK</t>
  </si>
  <si>
    <t>DEFENSE DVOA</t>
  </si>
  <si>
    <t>DEFENSE RANK</t>
  </si>
  <si>
    <t>SPECIAL TEAMS DVOA</t>
  </si>
  <si>
    <t>SPECIAL TEAMS RANK</t>
  </si>
  <si>
    <t>OFFENSE VOA UNADJ</t>
  </si>
  <si>
    <t>DEFENSE VOA UNADJ</t>
  </si>
  <si>
    <t>SPECIAL VOA UNADJ</t>
  </si>
  <si>
    <t>ESTIMATED WINS</t>
  </si>
  <si>
    <t>RANK</t>
  </si>
  <si>
    <t>WEIGHTED DVOA</t>
  </si>
  <si>
    <t>WEIGHT RANK</t>
  </si>
  <si>
    <t>PAST SCHEDULE</t>
  </si>
  <si>
    <t>PAST RANK</t>
  </si>
  <si>
    <t>FUTURE SCHEDULE</t>
  </si>
  <si>
    <t>FUTURE RANK</t>
  </si>
  <si>
    <t>VARIANCE</t>
  </si>
  <si>
    <t>VAR RANK</t>
  </si>
  <si>
    <t>1-0</t>
  </si>
  <si>
    <t>0-1</t>
  </si>
  <si>
    <t>2-0</t>
  </si>
  <si>
    <t>1-1</t>
  </si>
  <si>
    <t>0-2</t>
  </si>
  <si>
    <t>2-1</t>
  </si>
  <si>
    <t>3-0</t>
  </si>
  <si>
    <t>1-2</t>
  </si>
  <si>
    <t>0-3</t>
  </si>
  <si>
    <t>3-1</t>
  </si>
  <si>
    <t>2-2</t>
  </si>
  <si>
    <t>1-3</t>
  </si>
  <si>
    <t>0-4</t>
  </si>
  <si>
    <t>4-1</t>
  </si>
  <si>
    <t>3-2</t>
  </si>
  <si>
    <t>2-3</t>
  </si>
  <si>
    <t>1-4</t>
  </si>
  <si>
    <t>0-5</t>
  </si>
  <si>
    <t>4-2</t>
  </si>
  <si>
    <t>5-1</t>
  </si>
  <si>
    <t>3-3</t>
  </si>
  <si>
    <t>2-4</t>
  </si>
  <si>
    <t>1-5</t>
  </si>
  <si>
    <t>5-2</t>
  </si>
  <si>
    <t>4-3</t>
  </si>
  <si>
    <t>2-5</t>
  </si>
  <si>
    <t>1-6</t>
  </si>
  <si>
    <t>3-4</t>
  </si>
  <si>
    <t>0-6</t>
  </si>
  <si>
    <t>6-1</t>
  </si>
  <si>
    <t>5-3</t>
  </si>
  <si>
    <t>3-5</t>
  </si>
  <si>
    <t>2-6</t>
  </si>
  <si>
    <t>4-4</t>
  </si>
  <si>
    <t>0-7</t>
  </si>
  <si>
    <t>6-2</t>
  </si>
  <si>
    <t>6-3</t>
  </si>
  <si>
    <t>4-5</t>
  </si>
  <si>
    <t>5-4</t>
  </si>
  <si>
    <t>1-7</t>
  </si>
  <si>
    <t>0-8</t>
  </si>
  <si>
    <t>7-2</t>
  </si>
  <si>
    <t>3-6</t>
  </si>
  <si>
    <t>2-7</t>
  </si>
  <si>
    <t>1-8</t>
  </si>
  <si>
    <t>7-3</t>
  </si>
  <si>
    <t>8-2</t>
  </si>
  <si>
    <t>5-5</t>
  </si>
  <si>
    <t>6-4</t>
  </si>
  <si>
    <t>3-7</t>
  </si>
  <si>
    <t>4-6</t>
  </si>
  <si>
    <t>2-8</t>
  </si>
  <si>
    <t>1-9</t>
  </si>
  <si>
    <t>9-2</t>
  </si>
  <si>
    <t>7-4</t>
  </si>
  <si>
    <t>8-3</t>
  </si>
  <si>
    <t>6-5</t>
  </si>
  <si>
    <t>5-6</t>
  </si>
  <si>
    <t>4-7</t>
  </si>
  <si>
    <t>3-8</t>
  </si>
  <si>
    <t>2-9</t>
  </si>
  <si>
    <t>1-10</t>
  </si>
  <si>
    <t>10-2</t>
  </si>
  <si>
    <t>8-4</t>
  </si>
  <si>
    <t>9-3</t>
  </si>
  <si>
    <t>6-6</t>
  </si>
  <si>
    <t>5-7</t>
  </si>
  <si>
    <t>7-5</t>
  </si>
  <si>
    <t>4-8</t>
  </si>
  <si>
    <t>2-10</t>
  </si>
  <si>
    <t>3-9</t>
  </si>
  <si>
    <t>1-11</t>
  </si>
  <si>
    <t>11-2</t>
  </si>
  <si>
    <t>9-4</t>
  </si>
  <si>
    <t>10-3</t>
  </si>
  <si>
    <t>8-5</t>
  </si>
  <si>
    <t>7-6</t>
  </si>
  <si>
    <t>5-8</t>
  </si>
  <si>
    <t>3-10</t>
  </si>
  <si>
    <t>4-9</t>
  </si>
  <si>
    <t>6-7</t>
  </si>
  <si>
    <t>2-11</t>
  </si>
  <si>
    <t>1-12</t>
  </si>
  <si>
    <t>12-2</t>
  </si>
  <si>
    <t>10-4</t>
  </si>
  <si>
    <t>9-5</t>
  </si>
  <si>
    <t>8-6</t>
  </si>
  <si>
    <t>6-8</t>
  </si>
  <si>
    <t>7-7</t>
  </si>
  <si>
    <t>5-9</t>
  </si>
  <si>
    <t>4-10</t>
  </si>
  <si>
    <t>3-11</t>
  </si>
  <si>
    <t>2-12</t>
  </si>
  <si>
    <t>13-2</t>
  </si>
  <si>
    <t>11-4</t>
  </si>
  <si>
    <t>10-5</t>
  </si>
  <si>
    <t>9-6</t>
  </si>
  <si>
    <t>12-3</t>
  </si>
  <si>
    <t>8-7</t>
  </si>
  <si>
    <t>7-8</t>
  </si>
  <si>
    <t>6-9</t>
  </si>
  <si>
    <t>5-10</t>
  </si>
  <si>
    <t>4-11</t>
  </si>
  <si>
    <t>2-13</t>
  </si>
  <si>
    <t>14-2</t>
  </si>
  <si>
    <t>12-4</t>
  </si>
  <si>
    <t>10-6</t>
  </si>
  <si>
    <t>13-3</t>
  </si>
  <si>
    <t>11-5</t>
  </si>
  <si>
    <t>9-7</t>
  </si>
  <si>
    <t>6-10</t>
  </si>
  <si>
    <t>7-9</t>
  </si>
  <si>
    <t>8-8</t>
  </si>
  <si>
    <t>4-12</t>
  </si>
  <si>
    <t>5-11</t>
  </si>
  <si>
    <t>2-14</t>
  </si>
  <si>
    <t>4-0</t>
  </si>
  <si>
    <t>5-0</t>
  </si>
  <si>
    <t>6-0</t>
  </si>
  <si>
    <t>7-0</t>
  </si>
  <si>
    <t>8-0</t>
  </si>
  <si>
    <t>7-1</t>
  </si>
  <si>
    <t>0-9</t>
  </si>
  <si>
    <t>9-0</t>
  </si>
  <si>
    <t>8-1</t>
  </si>
  <si>
    <t>0-10</t>
  </si>
  <si>
    <t>9-1</t>
  </si>
  <si>
    <t>10-0</t>
  </si>
  <si>
    <t>11-0</t>
  </si>
  <si>
    <t>0-11</t>
  </si>
  <si>
    <t>12-0</t>
  </si>
  <si>
    <t>0-12</t>
  </si>
  <si>
    <t>13-0</t>
  </si>
  <si>
    <t>0-13</t>
  </si>
  <si>
    <t>11-3</t>
  </si>
  <si>
    <t>13-1</t>
  </si>
  <si>
    <t>1-13</t>
  </si>
  <si>
    <t>14-1</t>
  </si>
  <si>
    <t>3-12</t>
  </si>
  <si>
    <t>15-1</t>
  </si>
  <si>
    <t>3-13</t>
  </si>
  <si>
    <t>6-2-1</t>
  </si>
  <si>
    <t>3-5-1</t>
  </si>
  <si>
    <t>7-2-1</t>
  </si>
  <si>
    <t>3-6-1</t>
  </si>
  <si>
    <t>8-2-1</t>
  </si>
  <si>
    <t>10-1</t>
  </si>
  <si>
    <t>4-6-1</t>
  </si>
  <si>
    <t>8-3-1</t>
  </si>
  <si>
    <t>11-1</t>
  </si>
  <si>
    <t>5-6-1</t>
  </si>
  <si>
    <t>9-3-1</t>
  </si>
  <si>
    <t>6-6-1</t>
  </si>
  <si>
    <t>10-3-1</t>
  </si>
  <si>
    <t>6-7-1</t>
  </si>
  <si>
    <t>10-4-1</t>
  </si>
  <si>
    <t>7-7-1</t>
  </si>
  <si>
    <t>11-4-1</t>
  </si>
  <si>
    <t>7-8-1</t>
  </si>
  <si>
    <t>5-5-1</t>
  </si>
  <si>
    <t>2-8-1</t>
  </si>
  <si>
    <t>3-8-1</t>
  </si>
  <si>
    <t>3-9-1</t>
  </si>
  <si>
    <t>7-6-1</t>
  </si>
  <si>
    <t>4-9-1</t>
  </si>
  <si>
    <t>4-10-1</t>
  </si>
  <si>
    <t>8-7-1</t>
  </si>
  <si>
    <t>5-10-1</t>
  </si>
  <si>
    <t>3-1-1</t>
  </si>
  <si>
    <t>3-2-1</t>
  </si>
  <si>
    <t>3-3-1</t>
  </si>
  <si>
    <t>4-2-1</t>
  </si>
  <si>
    <t>3-4-1</t>
  </si>
  <si>
    <t>5-2-1</t>
  </si>
  <si>
    <t>5-3-1</t>
  </si>
  <si>
    <t>6-3-1</t>
  </si>
  <si>
    <t>3-7-1</t>
  </si>
  <si>
    <t>7-3-1</t>
  </si>
  <si>
    <t>8-4-1</t>
  </si>
  <si>
    <t>4-8-1</t>
  </si>
  <si>
    <t>9-4-1</t>
  </si>
  <si>
    <t>5-8-1</t>
  </si>
  <si>
    <t>6-8-1</t>
  </si>
  <si>
    <t>10-5-1</t>
  </si>
  <si>
    <t>14-0</t>
  </si>
  <si>
    <t>LARM</t>
  </si>
  <si>
    <t>4-1-1</t>
  </si>
  <si>
    <t>4-3-1</t>
  </si>
  <si>
    <t>4-4-1</t>
  </si>
  <si>
    <t>4-5-1</t>
  </si>
  <si>
    <t>6-4-1</t>
  </si>
  <si>
    <t>6-5-1</t>
  </si>
  <si>
    <t>4-7-1</t>
  </si>
  <si>
    <t>7-5-1</t>
  </si>
  <si>
    <t>5-7-1</t>
  </si>
  <si>
    <t>0-14</t>
  </si>
  <si>
    <t>8-6-1</t>
  </si>
  <si>
    <t>9-5-1</t>
  </si>
  <si>
    <t>5-9-1</t>
  </si>
  <si>
    <t>1-14</t>
  </si>
  <si>
    <t>6-9-1</t>
  </si>
  <si>
    <t>1-15</t>
  </si>
  <si>
    <t>0-0</t>
  </si>
  <si>
    <t>LACH</t>
  </si>
  <si>
    <t>0-15</t>
  </si>
  <si>
    <t>0-16</t>
  </si>
  <si>
    <t>0-0-1</t>
  </si>
  <si>
    <t>1-0-1</t>
  </si>
  <si>
    <t>0-1-1</t>
  </si>
  <si>
    <t>1-1-1</t>
  </si>
  <si>
    <t>2-1-1</t>
  </si>
  <si>
    <t>1-2-1</t>
  </si>
  <si>
    <t>2-2-1</t>
  </si>
  <si>
    <t>2-3-1</t>
  </si>
  <si>
    <t>2-4-1</t>
  </si>
  <si>
    <t>2-5-1</t>
  </si>
  <si>
    <t>2-6-1</t>
  </si>
  <si>
    <t>5-4-1</t>
  </si>
  <si>
    <t>7-4-1</t>
  </si>
  <si>
    <t>8-5-1</t>
  </si>
  <si>
    <t>9-6-1</t>
  </si>
  <si>
    <t>2-0-1</t>
  </si>
  <si>
    <t>0-2-1</t>
  </si>
  <si>
    <t>0-3-1</t>
  </si>
  <si>
    <t>1-3-1</t>
  </si>
  <si>
    <t>3-10-1</t>
  </si>
  <si>
    <t>3-11-1</t>
  </si>
  <si>
    <t>3-12-1</t>
  </si>
  <si>
    <t>1-4-1</t>
  </si>
  <si>
    <t>1-5-1</t>
  </si>
  <si>
    <t>2-7-1</t>
  </si>
  <si>
    <t>2-9-1</t>
  </si>
  <si>
    <t>12-1</t>
  </si>
  <si>
    <t>2-10-1</t>
  </si>
  <si>
    <t>4-11-1</t>
  </si>
  <si>
    <t>0-8-1</t>
  </si>
  <si>
    <t>0-9-1</t>
  </si>
  <si>
    <t>0-10-1</t>
  </si>
  <si>
    <t>1-10-1</t>
  </si>
  <si>
    <t>1-11-1</t>
  </si>
  <si>
    <t>2-11-1</t>
  </si>
  <si>
    <t>2-12-1</t>
  </si>
  <si>
    <t>2-13-1</t>
  </si>
  <si>
    <t>12-5</t>
  </si>
  <si>
    <t>11-6</t>
  </si>
  <si>
    <t>13-4</t>
  </si>
  <si>
    <t>10-7</t>
  </si>
  <si>
    <t>7-10</t>
  </si>
  <si>
    <t>9-8</t>
  </si>
  <si>
    <t>8-9</t>
  </si>
  <si>
    <t>6-11</t>
  </si>
  <si>
    <t>9-7-1</t>
  </si>
  <si>
    <t>4-13</t>
  </si>
  <si>
    <t>5-12</t>
  </si>
  <si>
    <t>3-13-1</t>
  </si>
  <si>
    <t>3-14</t>
  </si>
  <si>
    <t>1-6-1</t>
  </si>
  <si>
    <t>1-7-1</t>
  </si>
  <si>
    <t>1-8-1</t>
  </si>
  <si>
    <t>1-9-1</t>
  </si>
  <si>
    <t>1-12-1</t>
  </si>
  <si>
    <t>14-3</t>
  </si>
  <si>
    <t>8-8-1</t>
  </si>
  <si>
    <t>4-12-1</t>
  </si>
  <si>
    <t>Team</t>
  </si>
  <si>
    <t>Year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</si>
  <si>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</si>
  <si>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</si>
  <si>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</si>
  <si>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</si>
  <si>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</si>
  <si>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</si>
  <si>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</si>
  <si>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</si>
  <si>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</si>
  <si>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</si>
  <si>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</si>
  <si>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</si>
  <si>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</si>
  <si>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</si>
  <si>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</si>
  <si>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</si>
  <si>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</si>
  <si>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</si>
  <si>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</t>
  </si>
  <si>
    <t>Last 4</t>
  </si>
  <si>
    <t>YEAR</t>
  </si>
  <si>
    <t>ADJ LINE YARDS</t>
  </si>
  <si>
    <t>RB YARDS</t>
  </si>
  <si>
    <t>POWER SUCCESS</t>
  </si>
  <si>
    <t>STUFFED</t>
  </si>
  <si>
    <t>SECOND LEVEL</t>
  </si>
  <si>
    <t>OPEN FIELD</t>
  </si>
  <si>
    <t>SACKS</t>
  </si>
  <si>
    <t>ADJUSTED SACK RATE</t>
  </si>
  <si>
    <t>unique_id</t>
  </si>
  <si>
    <t>season</t>
  </si>
  <si>
    <t>team</t>
  </si>
  <si>
    <t>team_nick</t>
  </si>
  <si>
    <t>team_name</t>
  </si>
  <si>
    <t>team_logo_espn</t>
  </si>
  <si>
    <t>team_color</t>
  </si>
  <si>
    <t>pass_rate</t>
  </si>
  <si>
    <t>rush_rate</t>
  </si>
  <si>
    <t>proe</t>
  </si>
  <si>
    <t>personnel_11</t>
  </si>
  <si>
    <t>personnel_12</t>
  </si>
  <si>
    <t>personnel_13</t>
  </si>
  <si>
    <t>personnel_21</t>
  </si>
  <si>
    <t>personnel_22</t>
  </si>
  <si>
    <t>personnel_other</t>
  </si>
  <si>
    <t>form_shotgun</t>
  </si>
  <si>
    <t>form_single</t>
  </si>
  <si>
    <t>form_iform</t>
  </si>
  <si>
    <t>form_empty</t>
  </si>
  <si>
    <t>form_other</t>
  </si>
  <si>
    <t>adot</t>
  </si>
  <si>
    <t>to_sticks</t>
  </si>
  <si>
    <t>pass_left</t>
  </si>
  <si>
    <t>pass_middle</t>
  </si>
  <si>
    <t>pass_right</t>
  </si>
  <si>
    <t>wr_target</t>
  </si>
  <si>
    <t>te_target</t>
  </si>
  <si>
    <t>rb_target</t>
  </si>
  <si>
    <t>run_left</t>
  </si>
  <si>
    <t>run_right</t>
  </si>
  <si>
    <t>run_guard</t>
  </si>
  <si>
    <t>run_tackle</t>
  </si>
  <si>
    <t>run_end</t>
  </si>
  <si>
    <t>go_fourth</t>
  </si>
  <si>
    <t>go_two</t>
  </si>
  <si>
    <t>rec_gini</t>
  </si>
  <si>
    <t>rush_gini</t>
  </si>
  <si>
    <t>personnel_gini</t>
  </si>
  <si>
    <t>formation_gini</t>
  </si>
  <si>
    <t>play_clock_used</t>
  </si>
  <si>
    <t>plays_per_minute</t>
  </si>
  <si>
    <t>avg_top</t>
  </si>
  <si>
    <t>no_huddle</t>
  </si>
  <si>
    <t>ARI_2023</t>
  </si>
  <si>
    <t>Cardinals</t>
  </si>
  <si>
    <t>https://a.espncdn.com/i/teamlogos/nfl/500/ari.png</t>
  </si>
  <si>
    <t>#97233F</t>
  </si>
  <si>
    <t>ATL_2023</t>
  </si>
  <si>
    <t>Falcons</t>
  </si>
  <si>
    <t>https://a.espncdn.com/i/teamlogos/nfl/500/atl.png</t>
  </si>
  <si>
    <t>#A71930</t>
  </si>
  <si>
    <t>BAL_2023</t>
  </si>
  <si>
    <t>Ravens</t>
  </si>
  <si>
    <t>https://a.espncdn.com/i/teamlogos/nfl/500/bal.png</t>
  </si>
  <si>
    <t>#241773</t>
  </si>
  <si>
    <t>BUF_2023</t>
  </si>
  <si>
    <t>Bills</t>
  </si>
  <si>
    <t>https://a.espncdn.com/i/teamlogos/nfl/500/buf.png</t>
  </si>
  <si>
    <t>#00338D</t>
  </si>
  <si>
    <t>CAR_2023</t>
  </si>
  <si>
    <t>Panthers</t>
  </si>
  <si>
    <t>https://a.espncdn.com/i/teamlogos/nfl/500-dark/car.png</t>
  </si>
  <si>
    <t>#0085CA</t>
  </si>
  <si>
    <t>CHI_2023</t>
  </si>
  <si>
    <t>Bears</t>
  </si>
  <si>
    <t>https://a.espncdn.com/i/teamlogos/nfl/500/chi.png</t>
  </si>
  <si>
    <t>#0B162A</t>
  </si>
  <si>
    <t>CIN_2023</t>
  </si>
  <si>
    <t>Bengals</t>
  </si>
  <si>
    <t>https://a.espncdn.com/i/teamlogos/nfl/500/cin.png</t>
  </si>
  <si>
    <t>#FB4F14</t>
  </si>
  <si>
    <t>CLE_2023</t>
  </si>
  <si>
    <t>Browns</t>
  </si>
  <si>
    <t>https://a.espncdn.com/i/teamlogos/nfl/500/cle.png</t>
  </si>
  <si>
    <t>#FF3C00</t>
  </si>
  <si>
    <t>DAL_2023</t>
  </si>
  <si>
    <t>Cowboys</t>
  </si>
  <si>
    <t>https://a.espncdn.com/i/teamlogos/nfl/500/dal.png</t>
  </si>
  <si>
    <t>#002244</t>
  </si>
  <si>
    <t>DEN_2023</t>
  </si>
  <si>
    <t>Broncos</t>
  </si>
  <si>
    <t>https://a.espncdn.com/i/teamlogos/nfl/500/den.png</t>
  </si>
  <si>
    <t>DET_2023</t>
  </si>
  <si>
    <t>Lions</t>
  </si>
  <si>
    <t>https://a.espncdn.com/i/teamlogos/nfl/500/det.png</t>
  </si>
  <si>
    <t>#0076B6</t>
  </si>
  <si>
    <t>GB_2023</t>
  </si>
  <si>
    <t>Packers</t>
  </si>
  <si>
    <t>https://a.espncdn.com/i/teamlogos/nfl/500/gb.png</t>
  </si>
  <si>
    <t>#203731</t>
  </si>
  <si>
    <t>HOU_2023</t>
  </si>
  <si>
    <t>Texans</t>
  </si>
  <si>
    <t>https://a.espncdn.com/i/teamlogos/nfl/500/hou.png</t>
  </si>
  <si>
    <t>#03202F</t>
  </si>
  <si>
    <t>IND_2023</t>
  </si>
  <si>
    <t>Colts</t>
  </si>
  <si>
    <t>https://a.espncdn.com/i/teamlogos/nfl/500/ind.png</t>
  </si>
  <si>
    <t>#002C5F</t>
  </si>
  <si>
    <t>JAX_2023</t>
  </si>
  <si>
    <t>Jaguars</t>
  </si>
  <si>
    <t>https://a.espncdn.com/i/teamlogos/nfl/500/jax.png</t>
  </si>
  <si>
    <t>#006778</t>
  </si>
  <si>
    <t>KC_2023</t>
  </si>
  <si>
    <t>Chiefs</t>
  </si>
  <si>
    <t>https://a.espncdn.com/i/teamlogos/nfl/500/kc.png</t>
  </si>
  <si>
    <t>#E31837</t>
  </si>
  <si>
    <t>LAR_2023</t>
  </si>
  <si>
    <t>Rams</t>
  </si>
  <si>
    <t>https://a.espncdn.com/i/teamlogos/nfl/500/lar.png</t>
  </si>
  <si>
    <t>#003594</t>
  </si>
  <si>
    <t>LAC_2023</t>
  </si>
  <si>
    <t>Chargers</t>
  </si>
  <si>
    <t>https://a.espncdn.com/i/teamlogos/nfl/500/lac.png</t>
  </si>
  <si>
    <t>#007BC7</t>
  </si>
  <si>
    <t>OAK_2023</t>
  </si>
  <si>
    <t>Raiders</t>
  </si>
  <si>
    <t>https://a.espncdn.com/i/teamlogos/nfl/500/lv.png</t>
  </si>
  <si>
    <t>#000000</t>
  </si>
  <si>
    <t>MIA_2023</t>
  </si>
  <si>
    <t>Dolphins</t>
  </si>
  <si>
    <t>https://a.espncdn.com/i/teamlogos/nfl/500/mia.png</t>
  </si>
  <si>
    <t>#008E97</t>
  </si>
  <si>
    <t>MIN_2023</t>
  </si>
  <si>
    <t>Vikings</t>
  </si>
  <si>
    <t>https://a.espncdn.com/i/teamlogos/nfl/500/min.png</t>
  </si>
  <si>
    <t>#4F2683</t>
  </si>
  <si>
    <t>NE_2023</t>
  </si>
  <si>
    <t>Patriots</t>
  </si>
  <si>
    <t>https://a.espncdn.com/i/teamlogos/nfl/500/ne.png</t>
  </si>
  <si>
    <t>NO_2023</t>
  </si>
  <si>
    <t>Saints</t>
  </si>
  <si>
    <t>https://a.espncdn.com/i/teamlogos/nfl/500/no.png</t>
  </si>
  <si>
    <t>#D3BC8D</t>
  </si>
  <si>
    <t>NYG_2023</t>
  </si>
  <si>
    <t>Giants</t>
  </si>
  <si>
    <t>https://a.espncdn.com/i/teamlogos/nfl/500/nyg.png</t>
  </si>
  <si>
    <t>#0B2265</t>
  </si>
  <si>
    <t>NYJ_2023</t>
  </si>
  <si>
    <t>Jets</t>
  </si>
  <si>
    <t>https://a.espncdn.com/i/teamlogos/nfl/500/nyj.png</t>
  </si>
  <si>
    <t>#003F2D</t>
  </si>
  <si>
    <t>PHI_2023</t>
  </si>
  <si>
    <t>Eagles</t>
  </si>
  <si>
    <t>https://a.espncdn.com/i/teamlogos/nfl/500/phi.png</t>
  </si>
  <si>
    <t>#004C54</t>
  </si>
  <si>
    <t>PIT_2023</t>
  </si>
  <si>
    <t>Steelers</t>
  </si>
  <si>
    <t>https://a.espncdn.com/i/teamlogos/nfl/500/pit.png</t>
  </si>
  <si>
    <t>SEA_2023</t>
  </si>
  <si>
    <t>Seahawks</t>
  </si>
  <si>
    <t>https://a.espncdn.com/i/teamlogos/nfl/500/sea.png</t>
  </si>
  <si>
    <t>SF_2023</t>
  </si>
  <si>
    <t>49ers</t>
  </si>
  <si>
    <t>https://a.espncdn.com/i/teamlogos/nfl/500/sf.png</t>
  </si>
  <si>
    <t>#AA0000</t>
  </si>
  <si>
    <t>TB_2023</t>
  </si>
  <si>
    <t>Buccaneers</t>
  </si>
  <si>
    <t>https://a.espncdn.com/i/teamlogos/nfl/500/tb.png</t>
  </si>
  <si>
    <t>TEN_2023</t>
  </si>
  <si>
    <t>Titans</t>
  </si>
  <si>
    <t>https://a.espncdn.com/i/teamlogos/nfl/500/ten.png</t>
  </si>
  <si>
    <t>WAS_2023</t>
  </si>
  <si>
    <t>Commanders</t>
  </si>
  <si>
    <t>https://a.espncdn.com/i/teamlogos/nfl/500/wsh.png</t>
  </si>
  <si>
    <t>#5A1414</t>
  </si>
  <si>
    <t>Tm</t>
  </si>
  <si>
    <t>G</t>
  </si>
  <si>
    <t>Att</t>
  </si>
  <si>
    <t>Cmp</t>
  </si>
  <si>
    <t>Yds</t>
  </si>
  <si>
    <t>TD</t>
  </si>
  <si>
    <t>DADOT</t>
  </si>
  <si>
    <t>Air</t>
  </si>
  <si>
    <t>YAC</t>
  </si>
  <si>
    <t>Bltz</t>
  </si>
  <si>
    <t>Bltz%</t>
  </si>
  <si>
    <t>Hrry</t>
  </si>
  <si>
    <t>Hrry%</t>
  </si>
  <si>
    <t>QBKD</t>
  </si>
  <si>
    <t>QBKD%</t>
  </si>
  <si>
    <t>Sk</t>
  </si>
  <si>
    <t>Prss</t>
  </si>
  <si>
    <t>Prss%▼</t>
  </si>
  <si>
    <t>MTkl</t>
  </si>
  <si>
    <t>elo_rank</t>
  </si>
  <si>
    <t>wow_rank_change</t>
  </si>
  <si>
    <t>nfelo</t>
  </si>
  <si>
    <t>_538_qb_adj</t>
  </si>
  <si>
    <t>spread_val</t>
  </si>
  <si>
    <t>wow_spread_val</t>
  </si>
  <si>
    <t>soy_spread_val</t>
  </si>
  <si>
    <t>soy_rank_change</t>
  </si>
  <si>
    <t>wins</t>
  </si>
  <si>
    <t>points_for_ytd</t>
  </si>
  <si>
    <t>points_against_ytd</t>
  </si>
  <si>
    <t>point_dif_ytd</t>
  </si>
  <si>
    <t>film_dif_ytd</t>
  </si>
  <si>
    <t>epa_per_play_ytd</t>
  </si>
  <si>
    <t>epa_per_pass_ytd</t>
  </si>
  <si>
    <t>epa_per_rush_ytd</t>
  </si>
  <si>
    <t>epa_per_play_against_ytd</t>
  </si>
  <si>
    <t>epa_per_pass_against_ytd</t>
  </si>
  <si>
    <t>epa_per_rush_against_ytd</t>
  </si>
  <si>
    <t>net_epa_per_play_ytd</t>
  </si>
  <si>
    <t>wepa_margin_ytd</t>
  </si>
  <si>
    <t>wepa_for_ytd</t>
  </si>
  <si>
    <t>wepa_against_ytd</t>
  </si>
  <si>
    <t>expected_wins_538_ytd</t>
  </si>
  <si>
    <t>expected_wins_pff_ytd</t>
  </si>
  <si>
    <t>qb_value_538_ytd</t>
  </si>
  <si>
    <t>pythag_wins</t>
  </si>
  <si>
    <t>nfelo_rank</t>
  </si>
  <si>
    <t>point_dif_ytd_rank</t>
  </si>
  <si>
    <t>net_epa_per_play_ytd_rank</t>
  </si>
  <si>
    <t>epa_per_play_ytd_rank</t>
  </si>
  <si>
    <t>epa_per_pass_ytd_rank</t>
  </si>
  <si>
    <t>epa_per_rush_ytd_rank</t>
  </si>
  <si>
    <t>epa_per_play_against_ytd_rank</t>
  </si>
  <si>
    <t>epa_per_pass_against_ytd_rank</t>
  </si>
  <si>
    <t>epa_per_rush_against_ytd_rank</t>
  </si>
  <si>
    <t>week</t>
  </si>
  <si>
    <t>Home Adjustment</t>
  </si>
  <si>
    <t>&lt;-Editable</t>
  </si>
  <si>
    <t>Away Adjustment</t>
  </si>
  <si>
    <t>Line Value Weighting</t>
  </si>
  <si>
    <t>DVOA Multiplier</t>
  </si>
  <si>
    <t>Season</t>
  </si>
  <si>
    <t>W/S</t>
  </si>
  <si>
    <t>ID</t>
  </si>
  <si>
    <t>H/A</t>
  </si>
  <si>
    <t>Opp</t>
  </si>
  <si>
    <t>Open</t>
  </si>
  <si>
    <t>Close</t>
  </si>
  <si>
    <t>Line Val</t>
  </si>
  <si>
    <t>DVOA</t>
  </si>
  <si>
    <t>L4 DVOA</t>
  </si>
  <si>
    <t>VAR</t>
  </si>
  <si>
    <t>Opp DOVA</t>
  </si>
  <si>
    <t>L4 Opp DVOA</t>
  </si>
  <si>
    <t>Opp VAR</t>
  </si>
  <si>
    <t>Game VAR</t>
  </si>
  <si>
    <t>Expected Line</t>
  </si>
  <si>
    <t>Exp Line Diff</t>
  </si>
  <si>
    <t>ELD Closing</t>
  </si>
  <si>
    <t>Index</t>
  </si>
  <si>
    <t>Result</t>
  </si>
  <si>
    <t>Outright</t>
  </si>
  <si>
    <t>Diff O</t>
  </si>
  <si>
    <t>Diff C</t>
  </si>
  <si>
    <t>Cov O</t>
  </si>
  <si>
    <t>Cov C</t>
  </si>
  <si>
    <t>Picked</t>
  </si>
  <si>
    <t>Weekly T5</t>
  </si>
  <si>
    <t>JH Rank</t>
  </si>
  <si>
    <t>Notes &amp; Injuries</t>
  </si>
  <si>
    <t>A</t>
  </si>
  <si>
    <t>No</t>
  </si>
  <si>
    <t>H</t>
  </si>
  <si>
    <t>Yes</t>
  </si>
  <si>
    <t>N</t>
  </si>
  <si>
    <t>x</t>
  </si>
  <si>
    <t>S</t>
  </si>
  <si>
    <t>Lean</t>
  </si>
  <si>
    <t>s</t>
  </si>
  <si>
    <t xml:space="preserve"> </t>
  </si>
  <si>
    <t>If chase out</t>
  </si>
  <si>
    <t>HM</t>
  </si>
  <si>
    <t>Lean, Check injuries</t>
  </si>
  <si>
    <t>Out</t>
  </si>
  <si>
    <t>SL</t>
  </si>
  <si>
    <t>Steelers defense will be way too much for Richardson to handle. Steelers should run the ball effectively</t>
  </si>
  <si>
    <t>Love expected back</t>
  </si>
  <si>
    <t>Algorithm still overestimating NO based on blowouts</t>
  </si>
  <si>
    <t>Tank Dell out</t>
  </si>
  <si>
    <t>Very confused as to why LA isn't favored in this game. Liked LA, now I think stay away</t>
  </si>
  <si>
    <t>AJ Brown &amp; Devonta Smith ruled out
Winfield &amp; Kancey out for TB
Eagles are still frauds. I like TB outright</t>
  </si>
  <si>
    <t>This line feels too big based on Carolina's performance last week. but taking them could be overreaction...</t>
  </si>
  <si>
    <t>McBride out</t>
  </si>
  <si>
    <t>Deebo expected to play</t>
  </si>
  <si>
    <t>D. Adams Ruled Out</t>
  </si>
  <si>
    <t>Herbert playing but still not close to 100%. Bosa out</t>
  </si>
  <si>
    <t>Lean Buffalo, but too close/high variance to predict</t>
  </si>
  <si>
    <t>Tyler Huntley starting. He showed he's capable in BAL</t>
  </si>
  <si>
    <t>wait and see on Alexander</t>
  </si>
  <si>
    <t>Engram back</t>
  </si>
  <si>
    <t>Brisker out, Stevenson doubtful</t>
  </si>
  <si>
    <t>Rattler starting</t>
  </si>
  <si>
    <t>Rattler starting for NO. shouldn't be close</t>
  </si>
  <si>
    <t>Stevenson out for NE</t>
  </si>
  <si>
    <t>Singletary, Nabors, Kayvon out</t>
  </si>
  <si>
    <t>JAX getting 33% of bets and 56% of money &gt; Sharp / 3D% heavily in favor of Jags O &amp; NE D. strength on strength</t>
  </si>
  <si>
    <t>ATL #31 in 3D Def, SEA #21. Comparable offense 3D%</t>
  </si>
  <si>
    <t>L3 3rd down conversion rates offense &amp; defense heavily favor HOU</t>
  </si>
  <si>
    <t>Mason Rudolph starting for TEN</t>
  </si>
  <si>
    <t>Both offenses bad on 3rd down, Def. heavily favors TEN</t>
  </si>
  <si>
    <t>LV #4 in 3D Def L3, #23 3D% Offense. Rams mid of pack both O and D</t>
  </si>
  <si>
    <t>Huge RLM</t>
  </si>
  <si>
    <t>DEF 3rd down rate favors jets heavily, offenses similar. Russ starting for Pit (upgrade?)</t>
  </si>
  <si>
    <t>MHJ set to play</t>
  </si>
  <si>
    <t>Rank</t>
  </si>
  <si>
    <t>Home Team</t>
  </si>
  <si>
    <t>Away Team</t>
  </si>
  <si>
    <t>Line</t>
  </si>
  <si>
    <t>Pick</t>
  </si>
  <si>
    <t>BAL -9.5</t>
  </si>
  <si>
    <t>HOU +9.5</t>
  </si>
  <si>
    <t>NO -3.5</t>
  </si>
  <si>
    <t>TEN +3.5</t>
  </si>
  <si>
    <t>WAS - 6.5</t>
  </si>
  <si>
    <t>WAS -6.5</t>
  </si>
  <si>
    <t>DAL -3.5</t>
  </si>
  <si>
    <t>NYG +3.5</t>
  </si>
  <si>
    <t>MIN -6.5</t>
  </si>
  <si>
    <t>TB +6.5</t>
  </si>
  <si>
    <t>JAX -4.5</t>
  </si>
  <si>
    <t>Current Line</t>
  </si>
  <si>
    <t>Notes</t>
  </si>
  <si>
    <t>NO -2.5</t>
  </si>
  <si>
    <t>NO -3</t>
  </si>
  <si>
    <t>Carolina is absolutely atrocious, Carr looked pretty good vs good TEN defense</t>
  </si>
  <si>
    <t>BUF -9.5</t>
  </si>
  <si>
    <t>BUF -8.5</t>
  </si>
  <si>
    <t>LV +9.5</t>
  </si>
  <si>
    <t>Way too many points in this matchup. Allen continues to turn ball over at high pace, Raiders D improved. Expecting a FG game and Raiders might win it</t>
  </si>
  <si>
    <t>DET -5.5</t>
  </si>
  <si>
    <t>DET -4.5</t>
  </si>
  <si>
    <t>Seattle O-line severely short staffed. Expecting movement back towards Lions</t>
  </si>
  <si>
    <t>MIA -2.5</t>
  </si>
  <si>
    <t>MIA -3</t>
  </si>
  <si>
    <t>MIA offense extremely explosive, but D is concerning. Mac Jones posted good stats playing from behind all game last week, but I don't think they can keep up</t>
  </si>
  <si>
    <t>CIN -3.5</t>
  </si>
  <si>
    <t>CIN -3</t>
  </si>
  <si>
    <t>BAL +3.5</t>
  </si>
  <si>
    <t>Baltimore passing attack looks improved. Last week didn't do much to help Burrow shake off rust. Expecting CIN to keep it close but Ravens to win by a TD</t>
  </si>
  <si>
    <t>TB -2.5</t>
  </si>
  <si>
    <t>CHI +2.5</t>
  </si>
  <si>
    <t>DAL - 11.5</t>
  </si>
  <si>
    <t>DAL -12.5</t>
  </si>
  <si>
    <t>CLE -3.5</t>
  </si>
  <si>
    <t>LV - 3</t>
  </si>
  <si>
    <t>PIT +3</t>
  </si>
  <si>
    <t>WAS +6.5</t>
  </si>
  <si>
    <t>WAS +5.5</t>
  </si>
  <si>
    <t>JAX - 9.5</t>
  </si>
  <si>
    <t>JAX - 7.5</t>
  </si>
  <si>
    <t>DET -3.5</t>
  </si>
  <si>
    <t>GB -1.5</t>
  </si>
  <si>
    <t>GB -1</t>
  </si>
  <si>
    <t>MIN -.5</t>
  </si>
  <si>
    <t>Home DVOA Rank</t>
  </si>
  <si>
    <t>Away DVOA Rank</t>
  </si>
  <si>
    <t>Home Weighted DVOA</t>
  </si>
  <si>
    <t>Away Weighted DVOA</t>
  </si>
  <si>
    <t>Home Variance</t>
  </si>
  <si>
    <t>Away Variance</t>
  </si>
  <si>
    <t>Home Past Schedule</t>
  </si>
  <si>
    <t>Away Past Schedule</t>
  </si>
  <si>
    <t>DVOA Differential (Home - Away)</t>
  </si>
  <si>
    <t>DVOA Differential Rank</t>
  </si>
  <si>
    <t>Current Line SAT</t>
  </si>
  <si>
    <t>Current Line SUN AM</t>
  </si>
  <si>
    <t>SEA +1.5</t>
  </si>
  <si>
    <t>SEA -1.5</t>
  </si>
  <si>
    <t>MIN -3.5</t>
  </si>
  <si>
    <t>MIN -4.5</t>
  </si>
  <si>
    <t>MIN - 4.5</t>
  </si>
  <si>
    <t>CLE -2.5</t>
  </si>
  <si>
    <t>BAL - 1.5</t>
  </si>
  <si>
    <t>BAL +2.5</t>
  </si>
  <si>
    <t>Watson Out</t>
  </si>
  <si>
    <t>LAC -5.5</t>
  </si>
  <si>
    <t>LAC -6</t>
  </si>
  <si>
    <t>LAC - 6.5</t>
  </si>
  <si>
    <t>Jimmy G Out</t>
  </si>
  <si>
    <t>DAL -6.5</t>
  </si>
  <si>
    <t>DAL - 6.5</t>
  </si>
  <si>
    <t>NE + 6.5</t>
  </si>
  <si>
    <t>BUF -2.5</t>
  </si>
  <si>
    <t>BUF -3</t>
  </si>
  <si>
    <t>BUF - 3</t>
  </si>
  <si>
    <t>MIA +2.5</t>
  </si>
  <si>
    <t>KC -9.5</t>
  </si>
  <si>
    <t>KC -8.5</t>
  </si>
  <si>
    <t>KC - 8.5</t>
  </si>
  <si>
    <t>SF -13.5</t>
  </si>
  <si>
    <t>SF -14</t>
  </si>
  <si>
    <t>SF - 14</t>
  </si>
  <si>
    <t>PHI -8.5</t>
  </si>
  <si>
    <t>PHI -9</t>
  </si>
  <si>
    <t>PHI - 9</t>
  </si>
  <si>
    <t>PIT -3.5</t>
  </si>
  <si>
    <t>PIT -3</t>
  </si>
  <si>
    <t>PIT - 3</t>
  </si>
  <si>
    <t>HOU +3.5</t>
  </si>
  <si>
    <t>IND -1.5</t>
  </si>
  <si>
    <t>IND -1</t>
  </si>
  <si>
    <t>LA - 1</t>
  </si>
  <si>
    <t>LAR +1.5</t>
  </si>
  <si>
    <t>CIN -2.5</t>
  </si>
  <si>
    <t>CIN - 2.5</t>
  </si>
  <si>
    <t>NO - 3.5</t>
  </si>
  <si>
    <t>TB +3.5</t>
  </si>
  <si>
    <t>DEN -3.5</t>
  </si>
  <si>
    <t>DEN - 3.5</t>
  </si>
  <si>
    <t>CHI +3.5</t>
  </si>
  <si>
    <t>JAC -3.5</t>
  </si>
  <si>
    <t>JAC -3</t>
  </si>
  <si>
    <t>ATL +3.5</t>
  </si>
  <si>
    <t>Home DVOA</t>
  </si>
  <si>
    <t>Away DVOA</t>
  </si>
  <si>
    <t>Weighted DVOA Differential (Home - Away)</t>
  </si>
  <si>
    <t>Weighted DVOA Points Calc</t>
  </si>
  <si>
    <t>Favorite</t>
  </si>
  <si>
    <t>Dog</t>
  </si>
  <si>
    <t>Weighted DVOA/Line Difference</t>
  </si>
  <si>
    <t>Absolute Values</t>
  </si>
  <si>
    <t>Model Lean</t>
  </si>
  <si>
    <t>JH Lean Rank</t>
  </si>
  <si>
    <t>Higgins D</t>
  </si>
  <si>
    <t>Javonte Williams Q, Jeudy Q</t>
  </si>
  <si>
    <t>Pickett Q, Friermuth D</t>
  </si>
  <si>
    <t>+2.5</t>
  </si>
  <si>
    <t>No Juwan Johnson, Carr limited</t>
  </si>
  <si>
    <t>Kyren Williams P, Kupp TBD</t>
  </si>
  <si>
    <t>ARSB trending towards not playing</t>
  </si>
  <si>
    <t>Saquon may return, still massive injuries on o line</t>
  </si>
  <si>
    <t>Home Team Favored</t>
  </si>
  <si>
    <t>Away Team Favored</t>
  </si>
  <si>
    <t>Opponent</t>
  </si>
  <si>
    <t>Closing Line</t>
  </si>
  <si>
    <t>Team DVOA</t>
  </si>
  <si>
    <t>Opponent DVOA</t>
  </si>
  <si>
    <t>Adjusted DVOA Dif</t>
  </si>
  <si>
    <t>Team Variance</t>
  </si>
  <si>
    <t>Opponent Variance</t>
  </si>
  <si>
    <t>Team Past Schedule</t>
  </si>
  <si>
    <t>Opponent Past Schedule</t>
  </si>
  <si>
    <t>Exp Line Difference</t>
  </si>
  <si>
    <t>DVOA Diff</t>
  </si>
  <si>
    <t>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</si>
  <si>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</si>
  <si>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</si>
  <si>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</si>
  <si>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</si>
  <si>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</si>
  <si>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</si>
  <si>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</si>
  <si>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</si>
  <si>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</si>
  <si>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</si>
  <si>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</si>
  <si>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</si>
  <si>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</si>
  <si>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</si>
  <si>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</si>
  <si>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</si>
  <si>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</si>
  <si>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</si>
  <si>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</si>
  <si>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</si>
  <si>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</si>
  <si>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</si>
  <si>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</si>
  <si>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</si>
  <si>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</si>
  <si>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so...</t>
  </si>
  <si>
    <t>Testing</t>
  </si>
  <si>
    <t>Record</t>
  </si>
  <si>
    <t>2023 W3</t>
  </si>
  <si>
    <t>Overall</t>
  </si>
  <si>
    <t>W</t>
  </si>
  <si>
    <t>L</t>
  </si>
  <si>
    <t>2023 W4</t>
  </si>
  <si>
    <t>2023 W5</t>
  </si>
  <si>
    <t>2023 W6</t>
  </si>
  <si>
    <t>2023 W7</t>
  </si>
  <si>
    <t>Daniels huge question mark. 4pm ET window may make this a stay away</t>
  </si>
  <si>
    <t>84% of bets and 72% of money on BAL - Reverse line movement in favor of Cleveland</t>
  </si>
  <si>
    <t>Sheet likes this one overall, L4 not as good of an indicator as no Dalton</t>
  </si>
  <si>
    <t>Philly 16th against the pass, 23rd against run. Cincy O 5th pass 23rd run</t>
  </si>
  <si>
    <t>Miami gets Tua back. Miami D 13th pass 30th run. Could be big Conner day</t>
  </si>
  <si>
    <t>Expecting line to drop in the AM. Schefter reporting WAS expects Daniels to play</t>
  </si>
  <si>
    <t>No Parsons, Bland for DAL. SF's weakness has been run D. Dallas rush O 26th in the league. Dallas Pass O 24th.</t>
  </si>
  <si>
    <t>for every</t>
  </si>
  <si>
    <t>points of DVOA diff, outright moves by +1</t>
  </si>
  <si>
    <t>Actuals</t>
  </si>
  <si>
    <t>Above</t>
  </si>
  <si>
    <t>Unadjusted</t>
  </si>
  <si>
    <t>Home</t>
  </si>
  <si>
    <t>Away</t>
  </si>
  <si>
    <t>Adjusted</t>
  </si>
  <si>
    <t>Adj Mult</t>
  </si>
  <si>
    <t>H Adv.</t>
  </si>
  <si>
    <t>Instances</t>
  </si>
  <si>
    <t>Diff</t>
  </si>
  <si>
    <t>Percentage</t>
  </si>
  <si>
    <t>Home Pts</t>
  </si>
  <si>
    <t>Away Pts</t>
  </si>
  <si>
    <t>L4 DVOA Diff</t>
  </si>
  <si>
    <t>ELH</t>
  </si>
  <si>
    <t>ELA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</si>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</sst>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%"/>
    <numFmt numFmtId="166" formatCode="0.0%"/>
    <numFmt numFmtId="167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</cellStyleXfs>
  <cellXfs count="25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0" borderId="8" xfId="0" applyFont="1" applyBorder="1"/>
    <xf numFmtId="0" fontId="4" fillId="6" borderId="8" xfId="0" applyFont="1" applyFill="1" applyBorder="1" applyAlignment="1">
      <alignment horizontal="center"/>
    </xf>
    <xf numFmtId="10" fontId="4" fillId="0" borderId="8" xfId="0" applyNumberFormat="1" applyFont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0" fontId="4" fillId="6" borderId="8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4" fillId="6" borderId="8" xfId="0" applyFont="1" applyFill="1" applyBorder="1"/>
    <xf numFmtId="0" fontId="4" fillId="8" borderId="8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0" fillId="0" borderId="0" xfId="0" applyNumberFormat="1"/>
    <xf numFmtId="0" fontId="0" fillId="10" borderId="0" xfId="0" applyFill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0" fontId="0" fillId="0" borderId="0" xfId="1" applyNumberFormat="1" applyFont="1"/>
    <xf numFmtId="0" fontId="2" fillId="0" borderId="7" xfId="0" applyFont="1" applyBorder="1" applyAlignment="1">
      <alignment horizontal="centerContinuous"/>
    </xf>
    <xf numFmtId="0" fontId="0" fillId="0" borderId="9" xfId="0" applyBorder="1"/>
    <xf numFmtId="9" fontId="0" fillId="0" borderId="1" xfId="0" applyNumberFormat="1" applyBorder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/>
    <xf numFmtId="1" fontId="0" fillId="2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3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9" fontId="0" fillId="3" borderId="0" xfId="1" applyFont="1" applyFill="1" applyAlignment="1">
      <alignment horizontal="center"/>
    </xf>
    <xf numFmtId="10" fontId="0" fillId="0" borderId="0" xfId="0" applyNumberFormat="1"/>
    <xf numFmtId="164" fontId="2" fillId="4" borderId="1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166" fontId="0" fillId="0" borderId="0" xfId="0" applyNumberFormat="1"/>
    <xf numFmtId="164" fontId="0" fillId="2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0" fontId="2" fillId="0" borderId="11" xfId="0" applyFont="1" applyBorder="1"/>
    <xf numFmtId="0" fontId="2" fillId="0" borderId="13" xfId="0" applyFont="1" applyBorder="1"/>
    <xf numFmtId="0" fontId="2" fillId="0" borderId="15" xfId="0" applyFont="1" applyBorder="1"/>
    <xf numFmtId="0" fontId="2" fillId="2" borderId="12" xfId="0" applyFont="1" applyFill="1" applyBorder="1"/>
    <xf numFmtId="0" fontId="2" fillId="2" borderId="14" xfId="0" applyFont="1" applyFill="1" applyBorder="1"/>
    <xf numFmtId="0" fontId="2" fillId="2" borderId="16" xfId="0" applyFont="1" applyFill="1" applyBorder="1"/>
    <xf numFmtId="0" fontId="2" fillId="3" borderId="14" xfId="0" applyFont="1" applyFill="1" applyBorder="1"/>
    <xf numFmtId="0" fontId="0" fillId="8" borderId="0" xfId="0" applyFill="1"/>
    <xf numFmtId="0" fontId="0" fillId="6" borderId="0" xfId="0" applyFill="1"/>
    <xf numFmtId="164" fontId="2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9" fontId="2" fillId="0" borderId="5" xfId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164" fontId="2" fillId="4" borderId="24" xfId="0" applyNumberFormat="1" applyFont="1" applyFill="1" applyBorder="1" applyAlignment="1">
      <alignment horizontal="center"/>
    </xf>
    <xf numFmtId="164" fontId="2" fillId="2" borderId="24" xfId="0" applyNumberFormat="1" applyFont="1" applyFill="1" applyBorder="1" applyAlignment="1">
      <alignment horizontal="center"/>
    </xf>
    <xf numFmtId="164" fontId="2" fillId="0" borderId="24" xfId="0" applyNumberFormat="1" applyFont="1" applyBorder="1" applyAlignment="1">
      <alignment horizontal="center"/>
    </xf>
    <xf numFmtId="9" fontId="2" fillId="0" borderId="24" xfId="1" applyFont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164" fontId="2" fillId="2" borderId="18" xfId="0" applyNumberFormat="1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9" fontId="2" fillId="0" borderId="18" xfId="1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164" fontId="2" fillId="3" borderId="18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0" xfId="0" applyFill="1"/>
    <xf numFmtId="0" fontId="8" fillId="3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3" borderId="5" xfId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0" borderId="10" xfId="1" applyNumberFormat="1" applyFont="1" applyBorder="1" applyAlignment="1">
      <alignment horizontal="center"/>
    </xf>
    <xf numFmtId="9" fontId="0" fillId="2" borderId="10" xfId="1" applyFont="1" applyFill="1" applyBorder="1" applyAlignment="1">
      <alignment horizontal="center"/>
    </xf>
    <xf numFmtId="0" fontId="0" fillId="2" borderId="10" xfId="1" applyNumberFormat="1" applyFont="1" applyFill="1" applyBorder="1" applyAlignment="1">
      <alignment horizontal="center"/>
    </xf>
    <xf numFmtId="9" fontId="0" fillId="0" borderId="17" xfId="1" applyFont="1" applyBorder="1" applyAlignment="1">
      <alignment horizontal="center"/>
    </xf>
    <xf numFmtId="0" fontId="0" fillId="0" borderId="18" xfId="1" applyNumberFormat="1" applyFont="1" applyBorder="1" applyAlignment="1">
      <alignment horizontal="center"/>
    </xf>
    <xf numFmtId="9" fontId="0" fillId="0" borderId="18" xfId="1" applyFont="1" applyBorder="1" applyAlignment="1">
      <alignment horizontal="center"/>
    </xf>
    <xf numFmtId="9" fontId="0" fillId="2" borderId="18" xfId="1" applyFont="1" applyFill="1" applyBorder="1" applyAlignment="1">
      <alignment horizontal="center"/>
    </xf>
    <xf numFmtId="0" fontId="0" fillId="2" borderId="18" xfId="1" applyNumberFormat="1" applyFont="1" applyFill="1" applyBorder="1" applyAlignment="1">
      <alignment horizontal="center"/>
    </xf>
    <xf numFmtId="9" fontId="2" fillId="3" borderId="19" xfId="1" applyFont="1" applyFill="1" applyBorder="1" applyAlignment="1">
      <alignment horizontal="center"/>
    </xf>
    <xf numFmtId="9" fontId="0" fillId="0" borderId="2" xfId="1" applyFont="1" applyBorder="1" applyAlignment="1">
      <alignment horizontal="center"/>
    </xf>
    <xf numFmtId="9" fontId="2" fillId="3" borderId="3" xfId="1" applyFont="1" applyFill="1" applyBorder="1" applyAlignment="1">
      <alignment horizontal="center"/>
    </xf>
    <xf numFmtId="9" fontId="0" fillId="0" borderId="20" xfId="1" applyFont="1" applyBorder="1" applyAlignment="1">
      <alignment horizont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9" fontId="0" fillId="0" borderId="30" xfId="1" applyFont="1" applyBorder="1" applyAlignment="1">
      <alignment horizontal="center"/>
    </xf>
    <xf numFmtId="9" fontId="2" fillId="3" borderId="29" xfId="1" applyFont="1" applyFill="1" applyBorder="1" applyAlignment="1">
      <alignment horizontal="center"/>
    </xf>
    <xf numFmtId="167" fontId="2" fillId="3" borderId="0" xfId="0" applyNumberFormat="1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9" fontId="0" fillId="0" borderId="32" xfId="1" applyFont="1" applyBorder="1" applyAlignment="1">
      <alignment horizontal="center"/>
    </xf>
    <xf numFmtId="0" fontId="0" fillId="0" borderId="33" xfId="1" applyNumberFormat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9" fontId="0" fillId="2" borderId="33" xfId="1" applyFont="1" applyFill="1" applyBorder="1" applyAlignment="1">
      <alignment horizontal="center"/>
    </xf>
    <xf numFmtId="0" fontId="0" fillId="2" borderId="33" xfId="1" applyNumberFormat="1" applyFont="1" applyFill="1" applyBorder="1" applyAlignment="1">
      <alignment horizontal="center"/>
    </xf>
    <xf numFmtId="9" fontId="2" fillId="3" borderId="34" xfId="1" applyFont="1" applyFill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2" fillId="3" borderId="36" xfId="1" applyFont="1" applyFill="1" applyBorder="1" applyAlignment="1">
      <alignment horizontal="center"/>
    </xf>
    <xf numFmtId="9" fontId="0" fillId="0" borderId="37" xfId="1" applyFont="1" applyBorder="1" applyAlignment="1">
      <alignment horizontal="center"/>
    </xf>
    <xf numFmtId="0" fontId="0" fillId="0" borderId="31" xfId="1" applyNumberFormat="1" applyFont="1" applyBorder="1" applyAlignment="1">
      <alignment horizontal="center"/>
    </xf>
    <xf numFmtId="9" fontId="0" fillId="0" borderId="31" xfId="1" applyFont="1" applyBorder="1" applyAlignment="1">
      <alignment horizontal="center"/>
    </xf>
    <xf numFmtId="9" fontId="0" fillId="2" borderId="31" xfId="1" applyFont="1" applyFill="1" applyBorder="1" applyAlignment="1">
      <alignment horizontal="center"/>
    </xf>
    <xf numFmtId="0" fontId="0" fillId="2" borderId="31" xfId="1" applyNumberFormat="1" applyFont="1" applyFill="1" applyBorder="1" applyAlignment="1">
      <alignment horizontal="center"/>
    </xf>
    <xf numFmtId="9" fontId="2" fillId="3" borderId="38" xfId="1" applyFont="1" applyFill="1" applyBorder="1" applyAlignment="1">
      <alignment horizontal="center"/>
    </xf>
    <xf numFmtId="166" fontId="0" fillId="4" borderId="0" xfId="1" applyNumberFormat="1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9" fontId="2" fillId="3" borderId="0" xfId="0" applyNumberFormat="1" applyFont="1" applyFill="1" applyAlignment="1">
      <alignment horizontal="center"/>
    </xf>
    <xf numFmtId="16" fontId="2" fillId="3" borderId="0" xfId="0" applyNumberFormat="1" applyFont="1" applyFill="1" applyAlignment="1">
      <alignment horizontal="center"/>
    </xf>
    <xf numFmtId="17" fontId="2" fillId="3" borderId="0" xfId="0" applyNumberFormat="1" applyFont="1" applyFill="1" applyAlignment="1">
      <alignment horizontal="center"/>
    </xf>
    <xf numFmtId="166" fontId="0" fillId="4" borderId="39" xfId="1" applyNumberFormat="1" applyFont="1" applyFill="1" applyBorder="1" applyAlignment="1">
      <alignment horizontal="center"/>
    </xf>
    <xf numFmtId="166" fontId="0" fillId="4" borderId="40" xfId="1" applyNumberFormat="1" applyFont="1" applyFill="1" applyBorder="1" applyAlignment="1">
      <alignment horizontal="center"/>
    </xf>
    <xf numFmtId="166" fontId="0" fillId="4" borderId="41" xfId="1" applyNumberFormat="1" applyFont="1" applyFill="1" applyBorder="1" applyAlignment="1">
      <alignment horizontal="center"/>
    </xf>
    <xf numFmtId="2" fontId="2" fillId="3" borderId="0" xfId="0" applyNumberFormat="1" applyFont="1" applyFill="1" applyAlignment="1">
      <alignment horizontal="center"/>
    </xf>
    <xf numFmtId="166" fontId="0" fillId="0" borderId="33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31" xfId="1" applyNumberFormat="1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9" xfId="0" applyFill="1" applyBorder="1"/>
    <xf numFmtId="166" fontId="0" fillId="2" borderId="0" xfId="1" applyNumberFormat="1" applyFont="1" applyFill="1"/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8" borderId="1" xfId="0" applyFont="1" applyFill="1" applyBorder="1" applyAlignment="1">
      <alignment horizontal="center"/>
    </xf>
    <xf numFmtId="164" fontId="0" fillId="0" borderId="0" xfId="0" applyNumberFormat="1"/>
    <xf numFmtId="0" fontId="2" fillId="11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9" fillId="0" borderId="3" xfId="0" applyFont="1" applyBorder="1"/>
    <xf numFmtId="0" fontId="0" fillId="0" borderId="44" xfId="0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0" fillId="0" borderId="0" xfId="0" applyAlignment="1">
      <alignment horizontal="left"/>
    </xf>
    <xf numFmtId="0" fontId="12" fillId="0" borderId="12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9" fontId="0" fillId="0" borderId="42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11" xfId="3" applyNumberFormat="1" applyFont="1" applyBorder="1" applyAlignment="1">
      <alignment horizontal="center"/>
    </xf>
    <xf numFmtId="164" fontId="0" fillId="0" borderId="12" xfId="3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46" xfId="0" applyNumberFormat="1" applyBorder="1" applyAlignment="1">
      <alignment horizontal="center"/>
    </xf>
    <xf numFmtId="164" fontId="0" fillId="0" borderId="13" xfId="3" applyNumberFormat="1" applyFont="1" applyBorder="1" applyAlignment="1">
      <alignment horizontal="center"/>
    </xf>
    <xf numFmtId="164" fontId="0" fillId="0" borderId="14" xfId="3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164" fontId="0" fillId="0" borderId="47" xfId="0" applyNumberFormat="1" applyBorder="1" applyAlignment="1">
      <alignment horizontal="center"/>
    </xf>
    <xf numFmtId="164" fontId="0" fillId="0" borderId="15" xfId="3" applyNumberFormat="1" applyFont="1" applyBorder="1" applyAlignment="1">
      <alignment horizontal="center"/>
    </xf>
    <xf numFmtId="164" fontId="0" fillId="0" borderId="16" xfId="3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9" fontId="0" fillId="0" borderId="45" xfId="1" applyFont="1" applyBorder="1" applyAlignment="1">
      <alignment horizontal="center"/>
    </xf>
    <xf numFmtId="9" fontId="0" fillId="0" borderId="46" xfId="1" applyFont="1" applyBorder="1" applyAlignment="1">
      <alignment horizontal="center"/>
    </xf>
    <xf numFmtId="9" fontId="0" fillId="0" borderId="47" xfId="1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12" xfId="0" applyFont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3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9" fontId="0" fillId="2" borderId="43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3" xfId="1" applyNumberFormat="1" applyFont="1" applyFill="1" applyBorder="1" applyAlignment="1">
      <alignment horizontal="center"/>
    </xf>
    <xf numFmtId="166" fontId="0" fillId="0" borderId="6" xfId="1" applyNumberFormat="1" applyFont="1" applyFill="1" applyBorder="1" applyAlignment="1">
      <alignment horizontal="center"/>
    </xf>
    <xf numFmtId="166" fontId="2" fillId="0" borderId="1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/>
    </xf>
    <xf numFmtId="9" fontId="2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0" borderId="1" xfId="0" applyNumberFormat="1" applyFont="1" applyBorder="1" applyAlignment="1">
      <alignment horizontal="center" vertical="center"/>
    </xf>
    <xf numFmtId="166" fontId="2" fillId="0" borderId="5" xfId="1" applyNumberFormat="1" applyFont="1" applyBorder="1" applyAlignment="1">
      <alignment horizontal="center"/>
    </xf>
    <xf numFmtId="9" fontId="2" fillId="3" borderId="5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3" xfId="2" xr:uid="{936F32CF-2ABC-4280-AFC4-420D2EA91DEF}"/>
    <cellStyle name="Percent" xfId="1" builtinId="5"/>
  </cellStyles>
  <dxfs count="7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Regression!$D$2:$D$477</c:f>
              <c:numCache>
                <c:formatCode>0</c:formatCode>
                <c:ptCount val="476"/>
                <c:pt idx="0">
                  <c:v>33.904461148192674</c:v>
                </c:pt>
                <c:pt idx="1">
                  <c:v>-33.904461148192674</c:v>
                </c:pt>
                <c:pt idx="2">
                  <c:v>94.364947204005745</c:v>
                </c:pt>
                <c:pt idx="3">
                  <c:v>-94.364947204005745</c:v>
                </c:pt>
                <c:pt idx="4">
                  <c:v>-12.16397994086612</c:v>
                </c:pt>
                <c:pt idx="5">
                  <c:v>12.16397994086612</c:v>
                </c:pt>
                <c:pt idx="6">
                  <c:v>-60.320994950688267</c:v>
                </c:pt>
                <c:pt idx="7">
                  <c:v>60.320994950688267</c:v>
                </c:pt>
                <c:pt idx="8">
                  <c:v>-16.379476897379195</c:v>
                </c:pt>
                <c:pt idx="9">
                  <c:v>16.379476897379195</c:v>
                </c:pt>
                <c:pt idx="10">
                  <c:v>-18.873282617274956</c:v>
                </c:pt>
                <c:pt idx="11">
                  <c:v>18.873282617274956</c:v>
                </c:pt>
                <c:pt idx="12">
                  <c:v>-18.135150809037281</c:v>
                </c:pt>
                <c:pt idx="13">
                  <c:v>18.135150809037281</c:v>
                </c:pt>
                <c:pt idx="14">
                  <c:v>31.188439833467001</c:v>
                </c:pt>
                <c:pt idx="15">
                  <c:v>-31.188439833467001</c:v>
                </c:pt>
                <c:pt idx="16">
                  <c:v>95.179370095471143</c:v>
                </c:pt>
                <c:pt idx="17">
                  <c:v>-95.179370095471143</c:v>
                </c:pt>
                <c:pt idx="18">
                  <c:v>-7.0686566252151719</c:v>
                </c:pt>
                <c:pt idx="19">
                  <c:v>7.0686566252151719</c:v>
                </c:pt>
                <c:pt idx="20">
                  <c:v>43.888115950680884</c:v>
                </c:pt>
                <c:pt idx="21">
                  <c:v>-43.888115950680884</c:v>
                </c:pt>
                <c:pt idx="22">
                  <c:v>-12.267090758913838</c:v>
                </c:pt>
                <c:pt idx="23">
                  <c:v>12.267090758913838</c:v>
                </c:pt>
                <c:pt idx="24">
                  <c:v>-39.561462656673832</c:v>
                </c:pt>
                <c:pt idx="25">
                  <c:v>39.561462656673832</c:v>
                </c:pt>
                <c:pt idx="26">
                  <c:v>23.587310877847642</c:v>
                </c:pt>
                <c:pt idx="27">
                  <c:v>-23.587310877847642</c:v>
                </c:pt>
                <c:pt idx="28">
                  <c:v>94.780601296277524</c:v>
                </c:pt>
                <c:pt idx="29">
                  <c:v>-94.780601296277524</c:v>
                </c:pt>
                <c:pt idx="30">
                  <c:v>17.830762646900869</c:v>
                </c:pt>
                <c:pt idx="31">
                  <c:v>-17.830762646900869</c:v>
                </c:pt>
                <c:pt idx="32">
                  <c:v>41.890832091252825</c:v>
                </c:pt>
                <c:pt idx="33">
                  <c:v>-41.890832091252825</c:v>
                </c:pt>
                <c:pt idx="34">
                  <c:v>-11.652167609549757</c:v>
                </c:pt>
                <c:pt idx="35">
                  <c:v>11.652167609549757</c:v>
                </c:pt>
                <c:pt idx="36">
                  <c:v>29.184465614028404</c:v>
                </c:pt>
                <c:pt idx="37">
                  <c:v>-29.184465614028404</c:v>
                </c:pt>
                <c:pt idx="38">
                  <c:v>-77.143900681133147</c:v>
                </c:pt>
                <c:pt idx="39">
                  <c:v>77.143900681133147</c:v>
                </c:pt>
                <c:pt idx="40">
                  <c:v>66.242046836724626</c:v>
                </c:pt>
                <c:pt idx="41">
                  <c:v>-66.242046836724626</c:v>
                </c:pt>
                <c:pt idx="42">
                  <c:v>27.659804220862455</c:v>
                </c:pt>
                <c:pt idx="43">
                  <c:v>-27.659804220862455</c:v>
                </c:pt>
                <c:pt idx="44">
                  <c:v>-1.1733239899616166</c:v>
                </c:pt>
                <c:pt idx="45">
                  <c:v>1.1733239899616166</c:v>
                </c:pt>
                <c:pt idx="46">
                  <c:v>61.218729459971946</c:v>
                </c:pt>
                <c:pt idx="47">
                  <c:v>-61.218729459971946</c:v>
                </c:pt>
                <c:pt idx="48">
                  <c:v>21.672207246221635</c:v>
                </c:pt>
                <c:pt idx="49">
                  <c:v>-21.672207246221635</c:v>
                </c:pt>
                <c:pt idx="50">
                  <c:v>6.0308024636916198</c:v>
                </c:pt>
                <c:pt idx="51">
                  <c:v>-6.0308024636916198</c:v>
                </c:pt>
                <c:pt idx="52">
                  <c:v>14.087455685311923</c:v>
                </c:pt>
                <c:pt idx="53">
                  <c:v>-14.087455685311923</c:v>
                </c:pt>
                <c:pt idx="54">
                  <c:v>38.079533670867605</c:v>
                </c:pt>
                <c:pt idx="55">
                  <c:v>-38.079533670867605</c:v>
                </c:pt>
                <c:pt idx="56">
                  <c:v>13.107460114516822</c:v>
                </c:pt>
                <c:pt idx="57">
                  <c:v>-13.107460114516822</c:v>
                </c:pt>
                <c:pt idx="58">
                  <c:v>-24.163894633006134</c:v>
                </c:pt>
                <c:pt idx="59">
                  <c:v>24.163894633006134</c:v>
                </c:pt>
                <c:pt idx="60">
                  <c:v>-2.0568267023453797</c:v>
                </c:pt>
                <c:pt idx="61">
                  <c:v>2.0568267023453797</c:v>
                </c:pt>
                <c:pt idx="62">
                  <c:v>3.6316917556565422</c:v>
                </c:pt>
                <c:pt idx="63">
                  <c:v>-3.6316917556565422</c:v>
                </c:pt>
                <c:pt idx="64">
                  <c:v>-13.949663313696753</c:v>
                </c:pt>
                <c:pt idx="65">
                  <c:v>13.949663313696753</c:v>
                </c:pt>
                <c:pt idx="66">
                  <c:v>14.084206001235412</c:v>
                </c:pt>
                <c:pt idx="67">
                  <c:v>-14.084206001235412</c:v>
                </c:pt>
                <c:pt idx="68">
                  <c:v>-24.127939090064043</c:v>
                </c:pt>
                <c:pt idx="69">
                  <c:v>24.127939090064043</c:v>
                </c:pt>
                <c:pt idx="70">
                  <c:v>-20.133051869264627</c:v>
                </c:pt>
                <c:pt idx="71">
                  <c:v>20.133051869264627</c:v>
                </c:pt>
                <c:pt idx="72">
                  <c:v>56.82066818817033</c:v>
                </c:pt>
                <c:pt idx="73">
                  <c:v>-56.82066818817033</c:v>
                </c:pt>
                <c:pt idx="74">
                  <c:v>28.122481629247392</c:v>
                </c:pt>
                <c:pt idx="75">
                  <c:v>-28.122481629247392</c:v>
                </c:pt>
                <c:pt idx="76">
                  <c:v>-8.8378972456601144</c:v>
                </c:pt>
                <c:pt idx="77">
                  <c:v>8.8378972456601144</c:v>
                </c:pt>
                <c:pt idx="78">
                  <c:v>7.2278205051300919</c:v>
                </c:pt>
                <c:pt idx="79">
                  <c:v>-7.2278205051300919</c:v>
                </c:pt>
                <c:pt idx="80">
                  <c:v>-31.125358470672975</c:v>
                </c:pt>
                <c:pt idx="81">
                  <c:v>31.125358470672975</c:v>
                </c:pt>
                <c:pt idx="82">
                  <c:v>-2.8735526066286932</c:v>
                </c:pt>
                <c:pt idx="83">
                  <c:v>2.8735526066286932</c:v>
                </c:pt>
                <c:pt idx="84">
                  <c:v>-16.322298908365738</c:v>
                </c:pt>
                <c:pt idx="85">
                  <c:v>16.322298908365738</c:v>
                </c:pt>
                <c:pt idx="86">
                  <c:v>-36.980647833262829</c:v>
                </c:pt>
                <c:pt idx="87">
                  <c:v>36.980647833262829</c:v>
                </c:pt>
                <c:pt idx="88">
                  <c:v>13.532177868211104</c:v>
                </c:pt>
                <c:pt idx="89">
                  <c:v>-13.532177868211104</c:v>
                </c:pt>
                <c:pt idx="90">
                  <c:v>16.295900076788001</c:v>
                </c:pt>
                <c:pt idx="91">
                  <c:v>-16.295900076788001</c:v>
                </c:pt>
                <c:pt idx="92">
                  <c:v>6.2702270763811963E-2</c:v>
                </c:pt>
                <c:pt idx="93">
                  <c:v>-6.2702270763811963E-2</c:v>
                </c:pt>
                <c:pt idx="94">
                  <c:v>-30.283203748504228</c:v>
                </c:pt>
                <c:pt idx="95">
                  <c:v>30.283203748504228</c:v>
                </c:pt>
                <c:pt idx="96">
                  <c:v>33.476199581119658</c:v>
                </c:pt>
                <c:pt idx="97">
                  <c:v>-33.476199581119658</c:v>
                </c:pt>
                <c:pt idx="98">
                  <c:v>-15.433408729736783</c:v>
                </c:pt>
                <c:pt idx="99">
                  <c:v>15.433408729736783</c:v>
                </c:pt>
                <c:pt idx="100">
                  <c:v>-39.713506937705169</c:v>
                </c:pt>
                <c:pt idx="101">
                  <c:v>39.713506937705169</c:v>
                </c:pt>
                <c:pt idx="102">
                  <c:v>19.590710043203877</c:v>
                </c:pt>
                <c:pt idx="103">
                  <c:v>-19.590710043203877</c:v>
                </c:pt>
                <c:pt idx="104">
                  <c:v>56.766421154964164</c:v>
                </c:pt>
                <c:pt idx="105">
                  <c:v>-56.766421154964164</c:v>
                </c:pt>
                <c:pt idx="106">
                  <c:v>-1.0200859413621324</c:v>
                </c:pt>
                <c:pt idx="107">
                  <c:v>1.0200859413621324</c:v>
                </c:pt>
                <c:pt idx="108">
                  <c:v>6.0612664448373144</c:v>
                </c:pt>
                <c:pt idx="109">
                  <c:v>-6.0612664448373144</c:v>
                </c:pt>
                <c:pt idx="110">
                  <c:v>-16.063151230653812</c:v>
                </c:pt>
                <c:pt idx="111">
                  <c:v>16.063151230653812</c:v>
                </c:pt>
                <c:pt idx="112">
                  <c:v>20.859643672674029</c:v>
                </c:pt>
                <c:pt idx="113">
                  <c:v>-20.859643672674029</c:v>
                </c:pt>
                <c:pt idx="114">
                  <c:v>-13.00302228653579</c:v>
                </c:pt>
                <c:pt idx="115">
                  <c:v>13.00302228653579</c:v>
                </c:pt>
                <c:pt idx="116">
                  <c:v>21.255521478181088</c:v>
                </c:pt>
                <c:pt idx="117">
                  <c:v>-21.255521478181088</c:v>
                </c:pt>
                <c:pt idx="118">
                  <c:v>-39.442316734228434</c:v>
                </c:pt>
                <c:pt idx="119">
                  <c:v>39.442316734228434</c:v>
                </c:pt>
                <c:pt idx="120">
                  <c:v>30.527524672013008</c:v>
                </c:pt>
                <c:pt idx="121">
                  <c:v>-30.527524672013008</c:v>
                </c:pt>
                <c:pt idx="122">
                  <c:v>-60.022267949626141</c:v>
                </c:pt>
                <c:pt idx="123">
                  <c:v>60.022267949626141</c:v>
                </c:pt>
                <c:pt idx="124">
                  <c:v>34.133696429295057</c:v>
                </c:pt>
                <c:pt idx="125">
                  <c:v>-34.133696429295057</c:v>
                </c:pt>
                <c:pt idx="126">
                  <c:v>29.274395647287189</c:v>
                </c:pt>
                <c:pt idx="127">
                  <c:v>-29.274395647287189</c:v>
                </c:pt>
                <c:pt idx="128">
                  <c:v>11.014969865698673</c:v>
                </c:pt>
                <c:pt idx="129">
                  <c:v>-11.014969865698673</c:v>
                </c:pt>
                <c:pt idx="130">
                  <c:v>-22.783990854590634</c:v>
                </c:pt>
                <c:pt idx="131">
                  <c:v>22.783990854590634</c:v>
                </c:pt>
                <c:pt idx="132">
                  <c:v>1.6326977620801091</c:v>
                </c:pt>
                <c:pt idx="133">
                  <c:v>-1.6326977620801091</c:v>
                </c:pt>
                <c:pt idx="134">
                  <c:v>15.213697612552568</c:v>
                </c:pt>
                <c:pt idx="135">
                  <c:v>-15.213697612552568</c:v>
                </c:pt>
                <c:pt idx="136">
                  <c:v>-40.292476911256124</c:v>
                </c:pt>
                <c:pt idx="137">
                  <c:v>40.292476911256124</c:v>
                </c:pt>
                <c:pt idx="138">
                  <c:v>8.4382163169263915</c:v>
                </c:pt>
                <c:pt idx="139">
                  <c:v>-8.4382163169263915</c:v>
                </c:pt>
                <c:pt idx="140">
                  <c:v>8.2386721792278301</c:v>
                </c:pt>
                <c:pt idx="141">
                  <c:v>-8.2386721792278301</c:v>
                </c:pt>
                <c:pt idx="142">
                  <c:v>29.482319040628713</c:v>
                </c:pt>
                <c:pt idx="143">
                  <c:v>-29.482319040628713</c:v>
                </c:pt>
                <c:pt idx="144">
                  <c:v>-37.598975586999195</c:v>
                </c:pt>
                <c:pt idx="145">
                  <c:v>37.598975586999195</c:v>
                </c:pt>
                <c:pt idx="146">
                  <c:v>-16.002658603155389</c:v>
                </c:pt>
                <c:pt idx="147">
                  <c:v>16.002658603155389</c:v>
                </c:pt>
                <c:pt idx="148">
                  <c:v>-24.313581887912591</c:v>
                </c:pt>
                <c:pt idx="149">
                  <c:v>24.313581887912591</c:v>
                </c:pt>
                <c:pt idx="150">
                  <c:v>18.538039557265105</c:v>
                </c:pt>
                <c:pt idx="151">
                  <c:v>-18.538039557265105</c:v>
                </c:pt>
                <c:pt idx="152">
                  <c:v>-22.419799278679314</c:v>
                </c:pt>
                <c:pt idx="153">
                  <c:v>22.419799278679314</c:v>
                </c:pt>
                <c:pt idx="154">
                  <c:v>-12.685479591974296</c:v>
                </c:pt>
                <c:pt idx="155">
                  <c:v>12.685479591974296</c:v>
                </c:pt>
                <c:pt idx="156">
                  <c:v>-4.4327498357668027</c:v>
                </c:pt>
                <c:pt idx="157">
                  <c:v>4.4327498357668027</c:v>
                </c:pt>
                <c:pt idx="158">
                  <c:v>27.516930177076603</c:v>
                </c:pt>
                <c:pt idx="159">
                  <c:v>-27.516930177076603</c:v>
                </c:pt>
                <c:pt idx="160">
                  <c:v>-21.595713392183107</c:v>
                </c:pt>
                <c:pt idx="161">
                  <c:v>21.595713392183107</c:v>
                </c:pt>
                <c:pt idx="162">
                  <c:v>7.7333874431377163</c:v>
                </c:pt>
                <c:pt idx="163">
                  <c:v>-7.7333874431377163</c:v>
                </c:pt>
                <c:pt idx="164">
                  <c:v>-43.521743330954024</c:v>
                </c:pt>
                <c:pt idx="165">
                  <c:v>43.521743330954024</c:v>
                </c:pt>
                <c:pt idx="166">
                  <c:v>14.643210850691379</c:v>
                </c:pt>
                <c:pt idx="167">
                  <c:v>-14.643210850691379</c:v>
                </c:pt>
                <c:pt idx="168">
                  <c:v>29.935508835418446</c:v>
                </c:pt>
                <c:pt idx="169">
                  <c:v>-29.935508835418446</c:v>
                </c:pt>
                <c:pt idx="170">
                  <c:v>3.5489528293413923</c:v>
                </c:pt>
                <c:pt idx="171">
                  <c:v>-3.5489528293413923</c:v>
                </c:pt>
                <c:pt idx="172">
                  <c:v>-17.661400815293078</c:v>
                </c:pt>
                <c:pt idx="173">
                  <c:v>17.661400815293078</c:v>
                </c:pt>
                <c:pt idx="174">
                  <c:v>4.2766850523287134</c:v>
                </c:pt>
                <c:pt idx="175">
                  <c:v>-4.2766850523287134</c:v>
                </c:pt>
                <c:pt idx="176">
                  <c:v>-5.220979534031482</c:v>
                </c:pt>
                <c:pt idx="177">
                  <c:v>5.220979534031482</c:v>
                </c:pt>
                <c:pt idx="178">
                  <c:v>8.5928542669441423</c:v>
                </c:pt>
                <c:pt idx="179">
                  <c:v>-8.5928542669441423</c:v>
                </c:pt>
                <c:pt idx="180">
                  <c:v>-34.715286337079611</c:v>
                </c:pt>
                <c:pt idx="181">
                  <c:v>34.715286337079611</c:v>
                </c:pt>
                <c:pt idx="182">
                  <c:v>11.639308290456359</c:v>
                </c:pt>
                <c:pt idx="183">
                  <c:v>-11.639308290456359</c:v>
                </c:pt>
                <c:pt idx="184">
                  <c:v>-9.1502860487317168</c:v>
                </c:pt>
                <c:pt idx="185">
                  <c:v>9.1502860487317168</c:v>
                </c:pt>
                <c:pt idx="186">
                  <c:v>-12.14088133868966</c:v>
                </c:pt>
                <c:pt idx="187">
                  <c:v>12.14088133868966</c:v>
                </c:pt>
                <c:pt idx="188">
                  <c:v>22.383537346990089</c:v>
                </c:pt>
                <c:pt idx="189">
                  <c:v>-22.383537346990089</c:v>
                </c:pt>
                <c:pt idx="190">
                  <c:v>-42.897241012442493</c:v>
                </c:pt>
                <c:pt idx="191">
                  <c:v>42.897241012442493</c:v>
                </c:pt>
                <c:pt idx="192">
                  <c:v>-9.3067929852856182</c:v>
                </c:pt>
                <c:pt idx="193">
                  <c:v>9.3067929852856182</c:v>
                </c:pt>
                <c:pt idx="194">
                  <c:v>15.566575867877679</c:v>
                </c:pt>
                <c:pt idx="195">
                  <c:v>-15.566575867877679</c:v>
                </c:pt>
                <c:pt idx="196">
                  <c:v>0.69174920809292506</c:v>
                </c:pt>
                <c:pt idx="197">
                  <c:v>-0.69174920809292506</c:v>
                </c:pt>
                <c:pt idx="198">
                  <c:v>46.463509129408401</c:v>
                </c:pt>
                <c:pt idx="199">
                  <c:v>-46.463509129408401</c:v>
                </c:pt>
                <c:pt idx="200">
                  <c:v>-19.034994351600609</c:v>
                </c:pt>
                <c:pt idx="201">
                  <c:v>19.034994351600609</c:v>
                </c:pt>
                <c:pt idx="202">
                  <c:v>-4.1844972198964605</c:v>
                </c:pt>
                <c:pt idx="203">
                  <c:v>4.1844972198964605</c:v>
                </c:pt>
                <c:pt idx="204">
                  <c:v>-10.862206403094913</c:v>
                </c:pt>
                <c:pt idx="205">
                  <c:v>10.862206403094913</c:v>
                </c:pt>
                <c:pt idx="206">
                  <c:v>-20.355339209175238</c:v>
                </c:pt>
                <c:pt idx="207">
                  <c:v>20.355339209175238</c:v>
                </c:pt>
                <c:pt idx="208">
                  <c:v>62.525964913871825</c:v>
                </c:pt>
                <c:pt idx="209">
                  <c:v>-62.525964913871825</c:v>
                </c:pt>
                <c:pt idx="210">
                  <c:v>8.9951799212492656</c:v>
                </c:pt>
                <c:pt idx="211">
                  <c:v>-8.9951799212492656</c:v>
                </c:pt>
                <c:pt idx="212">
                  <c:v>-60.473841604516011</c:v>
                </c:pt>
                <c:pt idx="213">
                  <c:v>60.473841604516011</c:v>
                </c:pt>
                <c:pt idx="214">
                  <c:v>9.4105544702086199</c:v>
                </c:pt>
                <c:pt idx="215">
                  <c:v>-9.4105544702086199</c:v>
                </c:pt>
                <c:pt idx="216">
                  <c:v>4.3589271812705324</c:v>
                </c:pt>
                <c:pt idx="217">
                  <c:v>-4.3589271812705324</c:v>
                </c:pt>
                <c:pt idx="218">
                  <c:v>-4.9158529195578407</c:v>
                </c:pt>
                <c:pt idx="219">
                  <c:v>4.9158529195578407</c:v>
                </c:pt>
                <c:pt idx="220">
                  <c:v>-20.735500188603517</c:v>
                </c:pt>
                <c:pt idx="221">
                  <c:v>20.735500188603517</c:v>
                </c:pt>
                <c:pt idx="222">
                  <c:v>-24.593050909646408</c:v>
                </c:pt>
                <c:pt idx="223">
                  <c:v>24.593050909646408</c:v>
                </c:pt>
                <c:pt idx="224">
                  <c:v>-1.6638573411980704</c:v>
                </c:pt>
                <c:pt idx="225">
                  <c:v>1.6638573411980704</c:v>
                </c:pt>
                <c:pt idx="226">
                  <c:v>-28.510489583846361</c:v>
                </c:pt>
                <c:pt idx="227">
                  <c:v>28.510489583846361</c:v>
                </c:pt>
                <c:pt idx="228">
                  <c:v>40.08580910898182</c:v>
                </c:pt>
                <c:pt idx="229">
                  <c:v>-40.08580910898182</c:v>
                </c:pt>
                <c:pt idx="230">
                  <c:v>-30.463253152068326</c:v>
                </c:pt>
                <c:pt idx="231">
                  <c:v>30.463253152068326</c:v>
                </c:pt>
                <c:pt idx="232">
                  <c:v>-20.326881585603527</c:v>
                </c:pt>
                <c:pt idx="233">
                  <c:v>20.326881585603527</c:v>
                </c:pt>
                <c:pt idx="234">
                  <c:v>30.921057935182549</c:v>
                </c:pt>
                <c:pt idx="235">
                  <c:v>-30.921057935182549</c:v>
                </c:pt>
                <c:pt idx="236">
                  <c:v>29.038663764523541</c:v>
                </c:pt>
                <c:pt idx="237">
                  <c:v>-29.038663764523541</c:v>
                </c:pt>
                <c:pt idx="238">
                  <c:v>21.151298486583009</c:v>
                </c:pt>
                <c:pt idx="239">
                  <c:v>-21.151298486583009</c:v>
                </c:pt>
                <c:pt idx="240">
                  <c:v>7.7445881335585973</c:v>
                </c:pt>
                <c:pt idx="241">
                  <c:v>-7.7445881335585973</c:v>
                </c:pt>
                <c:pt idx="242">
                  <c:v>48.529118328422086</c:v>
                </c:pt>
                <c:pt idx="243">
                  <c:v>-48.529118328422086</c:v>
                </c:pt>
                <c:pt idx="244">
                  <c:v>-23.884523351470786</c:v>
                </c:pt>
                <c:pt idx="245">
                  <c:v>23.884523351470786</c:v>
                </c:pt>
                <c:pt idx="246">
                  <c:v>-14.815650868652336</c:v>
                </c:pt>
                <c:pt idx="247">
                  <c:v>14.815650868652336</c:v>
                </c:pt>
                <c:pt idx="248">
                  <c:v>-1.75724236748683</c:v>
                </c:pt>
                <c:pt idx="249">
                  <c:v>1.75724236748683</c:v>
                </c:pt>
                <c:pt idx="250">
                  <c:v>1.1413726360575285</c:v>
                </c:pt>
                <c:pt idx="251">
                  <c:v>-1.1413726360575285</c:v>
                </c:pt>
                <c:pt idx="252">
                  <c:v>-22.18243742274133</c:v>
                </c:pt>
                <c:pt idx="253">
                  <c:v>22.18243742274133</c:v>
                </c:pt>
                <c:pt idx="254">
                  <c:v>-19.298977437696447</c:v>
                </c:pt>
                <c:pt idx="255">
                  <c:v>19.298977437696447</c:v>
                </c:pt>
                <c:pt idx="256">
                  <c:v>32.490136088782556</c:v>
                </c:pt>
                <c:pt idx="257">
                  <c:v>-32.490136088782556</c:v>
                </c:pt>
                <c:pt idx="258">
                  <c:v>-8.5030625259590202</c:v>
                </c:pt>
                <c:pt idx="259">
                  <c:v>8.5030625259590202</c:v>
                </c:pt>
                <c:pt idx="260">
                  <c:v>-13.464047406521724</c:v>
                </c:pt>
                <c:pt idx="261">
                  <c:v>13.464047406521724</c:v>
                </c:pt>
                <c:pt idx="262">
                  <c:v>50.3939511894433</c:v>
                </c:pt>
                <c:pt idx="263">
                  <c:v>-50.3939511894433</c:v>
                </c:pt>
                <c:pt idx="264">
                  <c:v>-5.2572901406461714</c:v>
                </c:pt>
                <c:pt idx="265">
                  <c:v>5.2572901406461714</c:v>
                </c:pt>
                <c:pt idx="266">
                  <c:v>13.885709103768626</c:v>
                </c:pt>
                <c:pt idx="267">
                  <c:v>-13.885709103768626</c:v>
                </c:pt>
                <c:pt idx="268">
                  <c:v>45.885412880898457</c:v>
                </c:pt>
                <c:pt idx="269">
                  <c:v>-45.885412880898457</c:v>
                </c:pt>
                <c:pt idx="270">
                  <c:v>-48.274194417465957</c:v>
                </c:pt>
                <c:pt idx="271">
                  <c:v>48.274194417465957</c:v>
                </c:pt>
                <c:pt idx="272">
                  <c:v>9.3850310268962095E-2</c:v>
                </c:pt>
                <c:pt idx="273">
                  <c:v>-9.3850310268962095E-2</c:v>
                </c:pt>
                <c:pt idx="274">
                  <c:v>-8.9351464454790506</c:v>
                </c:pt>
                <c:pt idx="275">
                  <c:v>8.9351464454790506</c:v>
                </c:pt>
                <c:pt idx="276">
                  <c:v>2.4105891840182583</c:v>
                </c:pt>
                <c:pt idx="277">
                  <c:v>-2.4105891840182583</c:v>
                </c:pt>
                <c:pt idx="278">
                  <c:v>58.607530531663642</c:v>
                </c:pt>
                <c:pt idx="279">
                  <c:v>-58.607530531663642</c:v>
                </c:pt>
                <c:pt idx="280">
                  <c:v>-13.499799790197489</c:v>
                </c:pt>
                <c:pt idx="281">
                  <c:v>13.499799790197489</c:v>
                </c:pt>
                <c:pt idx="282">
                  <c:v>3.3621246939789016</c:v>
                </c:pt>
                <c:pt idx="283">
                  <c:v>-3.3621246939789016</c:v>
                </c:pt>
                <c:pt idx="284">
                  <c:v>26.614850034072813</c:v>
                </c:pt>
                <c:pt idx="285">
                  <c:v>-26.614850034072813</c:v>
                </c:pt>
                <c:pt idx="286">
                  <c:v>16.42600194784357</c:v>
                </c:pt>
                <c:pt idx="287">
                  <c:v>-16.42600194784357</c:v>
                </c:pt>
                <c:pt idx="288">
                  <c:v>31.676845762870144</c:v>
                </c:pt>
                <c:pt idx="289">
                  <c:v>-31.676845762870144</c:v>
                </c:pt>
                <c:pt idx="290">
                  <c:v>-26.562511882753743</c:v>
                </c:pt>
                <c:pt idx="291">
                  <c:v>26.562511882753743</c:v>
                </c:pt>
                <c:pt idx="292">
                  <c:v>34.888594914131154</c:v>
                </c:pt>
                <c:pt idx="293">
                  <c:v>-34.888594914131154</c:v>
                </c:pt>
                <c:pt idx="294">
                  <c:v>45.634034703626043</c:v>
                </c:pt>
                <c:pt idx="295">
                  <c:v>-45.634034703626043</c:v>
                </c:pt>
                <c:pt idx="296">
                  <c:v>-19.99940141409343</c:v>
                </c:pt>
                <c:pt idx="297">
                  <c:v>19.99940141409343</c:v>
                </c:pt>
                <c:pt idx="298">
                  <c:v>-12.505113688772795</c:v>
                </c:pt>
                <c:pt idx="299">
                  <c:v>12.505113688772795</c:v>
                </c:pt>
                <c:pt idx="300">
                  <c:v>2.9009545996283972</c:v>
                </c:pt>
                <c:pt idx="301">
                  <c:v>-2.9009545996283972</c:v>
                </c:pt>
                <c:pt idx="302">
                  <c:v>-49.999262393294764</c:v>
                </c:pt>
                <c:pt idx="303">
                  <c:v>49.999262393294764</c:v>
                </c:pt>
                <c:pt idx="304">
                  <c:v>-23.134347874776935</c:v>
                </c:pt>
                <c:pt idx="305">
                  <c:v>23.134347874776935</c:v>
                </c:pt>
                <c:pt idx="306">
                  <c:v>1.0012935064607813</c:v>
                </c:pt>
                <c:pt idx="307">
                  <c:v>-1.0012935064607813</c:v>
                </c:pt>
                <c:pt idx="308">
                  <c:v>-5.514011339575525</c:v>
                </c:pt>
                <c:pt idx="309">
                  <c:v>5.514011339575525</c:v>
                </c:pt>
                <c:pt idx="310">
                  <c:v>33.242150211736998</c:v>
                </c:pt>
                <c:pt idx="311">
                  <c:v>-33.242150211736998</c:v>
                </c:pt>
                <c:pt idx="312">
                  <c:v>-10.648148920676954</c:v>
                </c:pt>
                <c:pt idx="313">
                  <c:v>10.648148920676954</c:v>
                </c:pt>
                <c:pt idx="314">
                  <c:v>-22.031120850134851</c:v>
                </c:pt>
                <c:pt idx="315">
                  <c:v>22.031120850134851</c:v>
                </c:pt>
                <c:pt idx="316">
                  <c:v>47.781960468649466</c:v>
                </c:pt>
                <c:pt idx="317">
                  <c:v>-47.781960468649466</c:v>
                </c:pt>
                <c:pt idx="318">
                  <c:v>-30.961257245906598</c:v>
                </c:pt>
                <c:pt idx="319">
                  <c:v>30.961257245906598</c:v>
                </c:pt>
                <c:pt idx="320">
                  <c:v>-35.130455997684507</c:v>
                </c:pt>
                <c:pt idx="321">
                  <c:v>35.130455997684507</c:v>
                </c:pt>
                <c:pt idx="322">
                  <c:v>-12.132404998086905</c:v>
                </c:pt>
                <c:pt idx="323">
                  <c:v>12.132404998086905</c:v>
                </c:pt>
                <c:pt idx="324">
                  <c:v>23.129057820612793</c:v>
                </c:pt>
                <c:pt idx="325">
                  <c:v>-23.129057820612793</c:v>
                </c:pt>
                <c:pt idx="326">
                  <c:v>6.9662535802588108</c:v>
                </c:pt>
                <c:pt idx="327">
                  <c:v>-6.9662535802588108</c:v>
                </c:pt>
                <c:pt idx="328">
                  <c:v>-14.263360943501221</c:v>
                </c:pt>
                <c:pt idx="329">
                  <c:v>14.263360943501221</c:v>
                </c:pt>
                <c:pt idx="330">
                  <c:v>0.2498460084286877</c:v>
                </c:pt>
                <c:pt idx="331">
                  <c:v>-0.2498460084286877</c:v>
                </c:pt>
                <c:pt idx="332">
                  <c:v>-18.23644472810734</c:v>
                </c:pt>
                <c:pt idx="333">
                  <c:v>18.23644472810734</c:v>
                </c:pt>
                <c:pt idx="334">
                  <c:v>-8.2503844101313959</c:v>
                </c:pt>
                <c:pt idx="335">
                  <c:v>8.2503844101313959</c:v>
                </c:pt>
                <c:pt idx="336">
                  <c:v>27.678848633504156</c:v>
                </c:pt>
                <c:pt idx="337">
                  <c:v>-27.678848633504156</c:v>
                </c:pt>
                <c:pt idx="338">
                  <c:v>53.968189371080634</c:v>
                </c:pt>
                <c:pt idx="339">
                  <c:v>-53.968189371080634</c:v>
                </c:pt>
                <c:pt idx="340">
                  <c:v>33.96994771678434</c:v>
                </c:pt>
                <c:pt idx="341">
                  <c:v>-33.96994771678434</c:v>
                </c:pt>
                <c:pt idx="342">
                  <c:v>-25.249561129020027</c:v>
                </c:pt>
                <c:pt idx="343">
                  <c:v>25.249561129020027</c:v>
                </c:pt>
                <c:pt idx="344">
                  <c:v>-4.4963064541478328</c:v>
                </c:pt>
                <c:pt idx="345">
                  <c:v>4.4963064541478328</c:v>
                </c:pt>
                <c:pt idx="346">
                  <c:v>-5.1690332368480192</c:v>
                </c:pt>
                <c:pt idx="347">
                  <c:v>5.1690332368480192</c:v>
                </c:pt>
                <c:pt idx="348">
                  <c:v>-5.0637918653113596</c:v>
                </c:pt>
                <c:pt idx="349">
                  <c:v>5.0637918653113596</c:v>
                </c:pt>
                <c:pt idx="350">
                  <c:v>54.193715155294676</c:v>
                </c:pt>
                <c:pt idx="351">
                  <c:v>-54.193715155294676</c:v>
                </c:pt>
                <c:pt idx="352">
                  <c:v>-26.958328726701158</c:v>
                </c:pt>
                <c:pt idx="353">
                  <c:v>26.958328726701158</c:v>
                </c:pt>
                <c:pt idx="354">
                  <c:v>-10.21622388144495</c:v>
                </c:pt>
                <c:pt idx="355">
                  <c:v>10.21622388144495</c:v>
                </c:pt>
                <c:pt idx="356">
                  <c:v>13.845549152953703</c:v>
                </c:pt>
                <c:pt idx="357">
                  <c:v>-13.845549152953703</c:v>
                </c:pt>
                <c:pt idx="358">
                  <c:v>-12.408108686002539</c:v>
                </c:pt>
                <c:pt idx="359">
                  <c:v>12.408108686002539</c:v>
                </c:pt>
                <c:pt idx="360">
                  <c:v>37.613693204509282</c:v>
                </c:pt>
                <c:pt idx="361">
                  <c:v>-37.613693204509282</c:v>
                </c:pt>
                <c:pt idx="362">
                  <c:v>18.928524056249778</c:v>
                </c:pt>
                <c:pt idx="363">
                  <c:v>-18.928524056249778</c:v>
                </c:pt>
                <c:pt idx="364">
                  <c:v>72.314263249733273</c:v>
                </c:pt>
                <c:pt idx="365">
                  <c:v>-72.314263249733273</c:v>
                </c:pt>
                <c:pt idx="366">
                  <c:v>-39.476339548161079</c:v>
                </c:pt>
                <c:pt idx="367">
                  <c:v>39.476339548161079</c:v>
                </c:pt>
                <c:pt idx="368">
                  <c:v>26.782476719693872</c:v>
                </c:pt>
                <c:pt idx="369">
                  <c:v>-26.782476719693872</c:v>
                </c:pt>
                <c:pt idx="370">
                  <c:v>-32.320565007358823</c:v>
                </c:pt>
                <c:pt idx="371">
                  <c:v>32.320565007358823</c:v>
                </c:pt>
                <c:pt idx="372">
                  <c:v>13.374510208884288</c:v>
                </c:pt>
                <c:pt idx="373">
                  <c:v>-13.374510208884288</c:v>
                </c:pt>
                <c:pt idx="374">
                  <c:v>-28.81935279097728</c:v>
                </c:pt>
                <c:pt idx="375">
                  <c:v>28.81935279097728</c:v>
                </c:pt>
                <c:pt idx="376">
                  <c:v>-25.970658284595604</c:v>
                </c:pt>
                <c:pt idx="377">
                  <c:v>25.970658284595604</c:v>
                </c:pt>
                <c:pt idx="378">
                  <c:v>-25.688344610069347</c:v>
                </c:pt>
                <c:pt idx="379">
                  <c:v>25.688344610069347</c:v>
                </c:pt>
                <c:pt idx="380">
                  <c:v>5.6085354796215983</c:v>
                </c:pt>
                <c:pt idx="381">
                  <c:v>-5.6085354796215983</c:v>
                </c:pt>
                <c:pt idx="382">
                  <c:v>-7.19657482309497</c:v>
                </c:pt>
                <c:pt idx="383">
                  <c:v>7.19657482309497</c:v>
                </c:pt>
                <c:pt idx="384">
                  <c:v>-21.910280682308453</c:v>
                </c:pt>
                <c:pt idx="385">
                  <c:v>21.910280682308453</c:v>
                </c:pt>
                <c:pt idx="386">
                  <c:v>-23.983870301865274</c:v>
                </c:pt>
                <c:pt idx="387">
                  <c:v>23.983870301865274</c:v>
                </c:pt>
                <c:pt idx="388">
                  <c:v>0.75705745440375616</c:v>
                </c:pt>
                <c:pt idx="389">
                  <c:v>-0.75705745440375616</c:v>
                </c:pt>
                <c:pt idx="390">
                  <c:v>54.393300975607197</c:v>
                </c:pt>
                <c:pt idx="391">
                  <c:v>-54.393300975607197</c:v>
                </c:pt>
                <c:pt idx="392">
                  <c:v>13.384408861789055</c:v>
                </c:pt>
                <c:pt idx="393">
                  <c:v>-13.384408861789055</c:v>
                </c:pt>
                <c:pt idx="394">
                  <c:v>19.322693364112091</c:v>
                </c:pt>
                <c:pt idx="395">
                  <c:v>-19.322693364112091</c:v>
                </c:pt>
                <c:pt idx="396">
                  <c:v>-33.139371305886236</c:v>
                </c:pt>
                <c:pt idx="397">
                  <c:v>33.139371305886236</c:v>
                </c:pt>
                <c:pt idx="398">
                  <c:v>28.146960282464224</c:v>
                </c:pt>
                <c:pt idx="399">
                  <c:v>-28.146960282464224</c:v>
                </c:pt>
                <c:pt idx="400">
                  <c:v>-18.841346452894953</c:v>
                </c:pt>
                <c:pt idx="401">
                  <c:v>18.841346452894953</c:v>
                </c:pt>
                <c:pt idx="402">
                  <c:v>5.7543889514096112</c:v>
                </c:pt>
                <c:pt idx="403">
                  <c:v>-5.7543889514096112</c:v>
                </c:pt>
                <c:pt idx="404">
                  <c:v>-40.669641707938347</c:v>
                </c:pt>
                <c:pt idx="405">
                  <c:v>40.669641707938347</c:v>
                </c:pt>
                <c:pt idx="406">
                  <c:v>39.519183131828832</c:v>
                </c:pt>
                <c:pt idx="407">
                  <c:v>-39.519183131828832</c:v>
                </c:pt>
                <c:pt idx="408">
                  <c:v>36.935602123985277</c:v>
                </c:pt>
                <c:pt idx="409">
                  <c:v>-36.935602123985277</c:v>
                </c:pt>
                <c:pt idx="410">
                  <c:v>5.3388880011027355</c:v>
                </c:pt>
                <c:pt idx="411">
                  <c:v>-5.3388880011027355</c:v>
                </c:pt>
                <c:pt idx="412">
                  <c:v>18.832258799887409</c:v>
                </c:pt>
                <c:pt idx="413">
                  <c:v>-18.832258799887409</c:v>
                </c:pt>
                <c:pt idx="414">
                  <c:v>-30.180897023468962</c:v>
                </c:pt>
                <c:pt idx="415">
                  <c:v>30.180897023468962</c:v>
                </c:pt>
                <c:pt idx="416">
                  <c:v>-35.930561688152075</c:v>
                </c:pt>
                <c:pt idx="417">
                  <c:v>35.930561688152075</c:v>
                </c:pt>
                <c:pt idx="418">
                  <c:v>38.921613682867964</c:v>
                </c:pt>
                <c:pt idx="419">
                  <c:v>-38.921613682867964</c:v>
                </c:pt>
                <c:pt idx="420">
                  <c:v>-8.6588602256260945</c:v>
                </c:pt>
                <c:pt idx="421">
                  <c:v>8.6588602256260945</c:v>
                </c:pt>
                <c:pt idx="422">
                  <c:v>-15.049538399428808</c:v>
                </c:pt>
                <c:pt idx="423">
                  <c:v>15.049538399428808</c:v>
                </c:pt>
                <c:pt idx="424">
                  <c:v>6.6227306087285411</c:v>
                </c:pt>
                <c:pt idx="425">
                  <c:v>-6.6227306087285411</c:v>
                </c:pt>
                <c:pt idx="426">
                  <c:v>-4.2987562046421317</c:v>
                </c:pt>
                <c:pt idx="427">
                  <c:v>4.2987562046421317</c:v>
                </c:pt>
                <c:pt idx="428">
                  <c:v>-55.859509325393731</c:v>
                </c:pt>
                <c:pt idx="429">
                  <c:v>55.859509325393731</c:v>
                </c:pt>
                <c:pt idx="430">
                  <c:v>-49.25006359496745</c:v>
                </c:pt>
                <c:pt idx="431">
                  <c:v>49.25006359496745</c:v>
                </c:pt>
                <c:pt idx="432">
                  <c:v>-55.726518489983192</c:v>
                </c:pt>
                <c:pt idx="433">
                  <c:v>55.726518489983192</c:v>
                </c:pt>
                <c:pt idx="434">
                  <c:v>-20.970134528880706</c:v>
                </c:pt>
                <c:pt idx="435">
                  <c:v>20.970134528880706</c:v>
                </c:pt>
                <c:pt idx="436">
                  <c:v>57.26122073316008</c:v>
                </c:pt>
                <c:pt idx="437">
                  <c:v>-57.26122073316008</c:v>
                </c:pt>
                <c:pt idx="438">
                  <c:v>-0.68156712300915856</c:v>
                </c:pt>
                <c:pt idx="439">
                  <c:v>0.68156712300915856</c:v>
                </c:pt>
                <c:pt idx="440">
                  <c:v>3.8830834816550031</c:v>
                </c:pt>
                <c:pt idx="441">
                  <c:v>-3.8830834816550031</c:v>
                </c:pt>
                <c:pt idx="442">
                  <c:v>-18.04108703464836</c:v>
                </c:pt>
                <c:pt idx="443">
                  <c:v>18.04108703464836</c:v>
                </c:pt>
                <c:pt idx="444">
                  <c:v>34.079842115291179</c:v>
                </c:pt>
                <c:pt idx="445">
                  <c:v>-34.079842115291179</c:v>
                </c:pt>
                <c:pt idx="446">
                  <c:v>-31.902225507310007</c:v>
                </c:pt>
                <c:pt idx="447">
                  <c:v>31.902225507310007</c:v>
                </c:pt>
                <c:pt idx="448">
                  <c:v>-33.157989797546186</c:v>
                </c:pt>
                <c:pt idx="449">
                  <c:v>33.157989797546186</c:v>
                </c:pt>
                <c:pt idx="450">
                  <c:v>9.0208071525635827</c:v>
                </c:pt>
                <c:pt idx="451">
                  <c:v>-9.0208071525635827</c:v>
                </c:pt>
                <c:pt idx="452">
                  <c:v>-12.10096410965787</c:v>
                </c:pt>
                <c:pt idx="453">
                  <c:v>12.10096410965787</c:v>
                </c:pt>
                <c:pt idx="454">
                  <c:v>11.329192988961234</c:v>
                </c:pt>
                <c:pt idx="455">
                  <c:v>-11.329192988961234</c:v>
                </c:pt>
                <c:pt idx="456">
                  <c:v>-28.340799216307484</c:v>
                </c:pt>
                <c:pt idx="457">
                  <c:v>28.340799216307484</c:v>
                </c:pt>
                <c:pt idx="458">
                  <c:v>-2.6354719526335444</c:v>
                </c:pt>
                <c:pt idx="459">
                  <c:v>2.6354719526335444</c:v>
                </c:pt>
                <c:pt idx="460">
                  <c:v>14.790248450843679</c:v>
                </c:pt>
                <c:pt idx="461">
                  <c:v>-14.790248450843679</c:v>
                </c:pt>
                <c:pt idx="462">
                  <c:v>23.567044912774257</c:v>
                </c:pt>
                <c:pt idx="463">
                  <c:v>-23.567044912774257</c:v>
                </c:pt>
                <c:pt idx="464">
                  <c:v>4.1650323481541696</c:v>
                </c:pt>
                <c:pt idx="465">
                  <c:v>-4.1650323481541696</c:v>
                </c:pt>
                <c:pt idx="466">
                  <c:v>-15.167987507877283</c:v>
                </c:pt>
                <c:pt idx="467">
                  <c:v>15.167987507877283</c:v>
                </c:pt>
                <c:pt idx="468">
                  <c:v>15.181854005647279</c:v>
                </c:pt>
                <c:pt idx="469">
                  <c:v>-15.181854005647279</c:v>
                </c:pt>
                <c:pt idx="470">
                  <c:v>-18.091453292969312</c:v>
                </c:pt>
                <c:pt idx="471">
                  <c:v>18.091453292969312</c:v>
                </c:pt>
                <c:pt idx="472">
                  <c:v>-3.4992122447105012</c:v>
                </c:pt>
                <c:pt idx="473">
                  <c:v>3.4992122447105012</c:v>
                </c:pt>
                <c:pt idx="474">
                  <c:v>3.4206050238095274</c:v>
                </c:pt>
                <c:pt idx="475">
                  <c:v>-3.4206050238095274</c:v>
                </c:pt>
              </c:numCache>
            </c:numRef>
          </c:xVal>
          <c:yVal>
            <c:numRef>
              <c:f>Regression!$E$2:$E$477</c:f>
              <c:numCache>
                <c:formatCode>General</c:formatCode>
                <c:ptCount val="476"/>
                <c:pt idx="0">
                  <c:v>3</c:v>
                </c:pt>
                <c:pt idx="1">
                  <c:v>-3</c:v>
                </c:pt>
                <c:pt idx="2">
                  <c:v>-1</c:v>
                </c:pt>
                <c:pt idx="3">
                  <c:v>1</c:v>
                </c:pt>
                <c:pt idx="4">
                  <c:v>9</c:v>
                </c:pt>
                <c:pt idx="5">
                  <c:v>-9</c:v>
                </c:pt>
                <c:pt idx="6">
                  <c:v>-10</c:v>
                </c:pt>
                <c:pt idx="7">
                  <c:v>10</c:v>
                </c:pt>
                <c:pt idx="8">
                  <c:v>-3</c:v>
                </c:pt>
                <c:pt idx="9">
                  <c:v>3</c:v>
                </c:pt>
                <c:pt idx="10">
                  <c:v>3</c:v>
                </c:pt>
                <c:pt idx="11">
                  <c:v>-3</c:v>
                </c:pt>
                <c:pt idx="12">
                  <c:v>-24</c:v>
                </c:pt>
                <c:pt idx="13">
                  <c:v>24</c:v>
                </c:pt>
                <c:pt idx="14">
                  <c:v>-4</c:v>
                </c:pt>
                <c:pt idx="15">
                  <c:v>4</c:v>
                </c:pt>
                <c:pt idx="16">
                  <c:v>-4</c:v>
                </c:pt>
                <c:pt idx="17">
                  <c:v>4</c:v>
                </c:pt>
                <c:pt idx="18">
                  <c:v>-20</c:v>
                </c:pt>
                <c:pt idx="19">
                  <c:v>20</c:v>
                </c:pt>
                <c:pt idx="20">
                  <c:v>-2</c:v>
                </c:pt>
                <c:pt idx="21">
                  <c:v>2</c:v>
                </c:pt>
                <c:pt idx="22">
                  <c:v>7</c:v>
                </c:pt>
                <c:pt idx="23">
                  <c:v>-7</c:v>
                </c:pt>
                <c:pt idx="24">
                  <c:v>6</c:v>
                </c:pt>
                <c:pt idx="25">
                  <c:v>-6</c:v>
                </c:pt>
                <c:pt idx="26">
                  <c:v>-17</c:v>
                </c:pt>
                <c:pt idx="27">
                  <c:v>17</c:v>
                </c:pt>
                <c:pt idx="28">
                  <c:v>34</c:v>
                </c:pt>
                <c:pt idx="29">
                  <c:v>-34</c:v>
                </c:pt>
                <c:pt idx="30">
                  <c:v>-17</c:v>
                </c:pt>
                <c:pt idx="31">
                  <c:v>17</c:v>
                </c:pt>
                <c:pt idx="32">
                  <c:v>12</c:v>
                </c:pt>
                <c:pt idx="33">
                  <c:v>-12</c:v>
                </c:pt>
                <c:pt idx="34">
                  <c:v>3</c:v>
                </c:pt>
                <c:pt idx="35">
                  <c:v>-3</c:v>
                </c:pt>
                <c:pt idx="36">
                  <c:v>-2</c:v>
                </c:pt>
                <c:pt idx="37">
                  <c:v>2</c:v>
                </c:pt>
                <c:pt idx="38">
                  <c:v>3</c:v>
                </c:pt>
                <c:pt idx="39">
                  <c:v>-3</c:v>
                </c:pt>
                <c:pt idx="40">
                  <c:v>-2</c:v>
                </c:pt>
                <c:pt idx="41">
                  <c:v>2</c:v>
                </c:pt>
                <c:pt idx="42">
                  <c:v>11</c:v>
                </c:pt>
                <c:pt idx="43">
                  <c:v>-11</c:v>
                </c:pt>
                <c:pt idx="44">
                  <c:v>15</c:v>
                </c:pt>
                <c:pt idx="45">
                  <c:v>-15</c:v>
                </c:pt>
                <c:pt idx="46">
                  <c:v>16</c:v>
                </c:pt>
                <c:pt idx="47">
                  <c:v>-16</c:v>
                </c:pt>
                <c:pt idx="48">
                  <c:v>8</c:v>
                </c:pt>
                <c:pt idx="49">
                  <c:v>-8</c:v>
                </c:pt>
                <c:pt idx="50">
                  <c:v>-8</c:v>
                </c:pt>
                <c:pt idx="51">
                  <c:v>8</c:v>
                </c:pt>
                <c:pt idx="52">
                  <c:v>4</c:v>
                </c:pt>
                <c:pt idx="53">
                  <c:v>-4</c:v>
                </c:pt>
                <c:pt idx="54">
                  <c:v>-4</c:v>
                </c:pt>
                <c:pt idx="55">
                  <c:v>4</c:v>
                </c:pt>
                <c:pt idx="56">
                  <c:v>28</c:v>
                </c:pt>
                <c:pt idx="57">
                  <c:v>-28</c:v>
                </c:pt>
                <c:pt idx="58">
                  <c:v>2</c:v>
                </c:pt>
                <c:pt idx="59">
                  <c:v>-2</c:v>
                </c:pt>
                <c:pt idx="60">
                  <c:v>1</c:v>
                </c:pt>
                <c:pt idx="61">
                  <c:v>-1</c:v>
                </c:pt>
                <c:pt idx="62">
                  <c:v>7</c:v>
                </c:pt>
                <c:pt idx="63">
                  <c:v>-7</c:v>
                </c:pt>
                <c:pt idx="64">
                  <c:v>12</c:v>
                </c:pt>
                <c:pt idx="65">
                  <c:v>-12</c:v>
                </c:pt>
                <c:pt idx="66">
                  <c:v>3</c:v>
                </c:pt>
                <c:pt idx="67">
                  <c:v>-3</c:v>
                </c:pt>
                <c:pt idx="68">
                  <c:v>-8</c:v>
                </c:pt>
                <c:pt idx="69">
                  <c:v>8</c:v>
                </c:pt>
                <c:pt idx="70">
                  <c:v>3</c:v>
                </c:pt>
                <c:pt idx="71">
                  <c:v>-3</c:v>
                </c:pt>
                <c:pt idx="72">
                  <c:v>15</c:v>
                </c:pt>
                <c:pt idx="73">
                  <c:v>-15</c:v>
                </c:pt>
                <c:pt idx="74">
                  <c:v>-3</c:v>
                </c:pt>
                <c:pt idx="75">
                  <c:v>3</c:v>
                </c:pt>
                <c:pt idx="76">
                  <c:v>3</c:v>
                </c:pt>
                <c:pt idx="77">
                  <c:v>-3</c:v>
                </c:pt>
                <c:pt idx="78">
                  <c:v>-8</c:v>
                </c:pt>
                <c:pt idx="79">
                  <c:v>8</c:v>
                </c:pt>
                <c:pt idx="80">
                  <c:v>4</c:v>
                </c:pt>
                <c:pt idx="81">
                  <c:v>-4</c:v>
                </c:pt>
                <c:pt idx="82">
                  <c:v>-3</c:v>
                </c:pt>
                <c:pt idx="83">
                  <c:v>3</c:v>
                </c:pt>
                <c:pt idx="84">
                  <c:v>-10</c:v>
                </c:pt>
                <c:pt idx="85">
                  <c:v>10</c:v>
                </c:pt>
                <c:pt idx="86">
                  <c:v>10</c:v>
                </c:pt>
                <c:pt idx="87">
                  <c:v>-10</c:v>
                </c:pt>
                <c:pt idx="88">
                  <c:v>3</c:v>
                </c:pt>
                <c:pt idx="89">
                  <c:v>-3</c:v>
                </c:pt>
                <c:pt idx="90">
                  <c:v>-9</c:v>
                </c:pt>
                <c:pt idx="91">
                  <c:v>9</c:v>
                </c:pt>
                <c:pt idx="92">
                  <c:v>10</c:v>
                </c:pt>
                <c:pt idx="93">
                  <c:v>-10</c:v>
                </c:pt>
                <c:pt idx="94">
                  <c:v>-15</c:v>
                </c:pt>
                <c:pt idx="95">
                  <c:v>15</c:v>
                </c:pt>
                <c:pt idx="96">
                  <c:v>-3</c:v>
                </c:pt>
                <c:pt idx="97">
                  <c:v>3</c:v>
                </c:pt>
                <c:pt idx="98">
                  <c:v>-7</c:v>
                </c:pt>
                <c:pt idx="99">
                  <c:v>7</c:v>
                </c:pt>
                <c:pt idx="100">
                  <c:v>7</c:v>
                </c:pt>
                <c:pt idx="101">
                  <c:v>-7</c:v>
                </c:pt>
                <c:pt idx="102">
                  <c:v>-5</c:v>
                </c:pt>
                <c:pt idx="103">
                  <c:v>5</c:v>
                </c:pt>
                <c:pt idx="104">
                  <c:v>35</c:v>
                </c:pt>
                <c:pt idx="105">
                  <c:v>-35</c:v>
                </c:pt>
                <c:pt idx="106">
                  <c:v>-2</c:v>
                </c:pt>
                <c:pt idx="107">
                  <c:v>2</c:v>
                </c:pt>
                <c:pt idx="108">
                  <c:v>-29</c:v>
                </c:pt>
                <c:pt idx="109">
                  <c:v>29</c:v>
                </c:pt>
                <c:pt idx="110">
                  <c:v>7</c:v>
                </c:pt>
                <c:pt idx="111">
                  <c:v>-7</c:v>
                </c:pt>
                <c:pt idx="112">
                  <c:v>-23</c:v>
                </c:pt>
                <c:pt idx="113">
                  <c:v>23</c:v>
                </c:pt>
                <c:pt idx="114">
                  <c:v>-6</c:v>
                </c:pt>
                <c:pt idx="115">
                  <c:v>6</c:v>
                </c:pt>
                <c:pt idx="116">
                  <c:v>4</c:v>
                </c:pt>
                <c:pt idx="117">
                  <c:v>-4</c:v>
                </c:pt>
                <c:pt idx="118">
                  <c:v>-22</c:v>
                </c:pt>
                <c:pt idx="119">
                  <c:v>22</c:v>
                </c:pt>
                <c:pt idx="120">
                  <c:v>12</c:v>
                </c:pt>
                <c:pt idx="121">
                  <c:v>-12</c:v>
                </c:pt>
                <c:pt idx="122">
                  <c:v>-3</c:v>
                </c:pt>
                <c:pt idx="123">
                  <c:v>3</c:v>
                </c:pt>
                <c:pt idx="124">
                  <c:v>2</c:v>
                </c:pt>
                <c:pt idx="125">
                  <c:v>-2</c:v>
                </c:pt>
                <c:pt idx="126">
                  <c:v>1</c:v>
                </c:pt>
                <c:pt idx="127">
                  <c:v>-1</c:v>
                </c:pt>
                <c:pt idx="128">
                  <c:v>-5</c:v>
                </c:pt>
                <c:pt idx="129">
                  <c:v>5</c:v>
                </c:pt>
                <c:pt idx="130">
                  <c:v>14</c:v>
                </c:pt>
                <c:pt idx="131">
                  <c:v>-14</c:v>
                </c:pt>
                <c:pt idx="132">
                  <c:v>-23</c:v>
                </c:pt>
                <c:pt idx="133">
                  <c:v>23</c:v>
                </c:pt>
                <c:pt idx="134">
                  <c:v>-17</c:v>
                </c:pt>
                <c:pt idx="135">
                  <c:v>17</c:v>
                </c:pt>
                <c:pt idx="136">
                  <c:v>7</c:v>
                </c:pt>
                <c:pt idx="137">
                  <c:v>-7</c:v>
                </c:pt>
                <c:pt idx="138">
                  <c:v>-8</c:v>
                </c:pt>
                <c:pt idx="139">
                  <c:v>8</c:v>
                </c:pt>
                <c:pt idx="140">
                  <c:v>4</c:v>
                </c:pt>
                <c:pt idx="141">
                  <c:v>-4</c:v>
                </c:pt>
                <c:pt idx="142">
                  <c:v>-4</c:v>
                </c:pt>
                <c:pt idx="143">
                  <c:v>4</c:v>
                </c:pt>
                <c:pt idx="144">
                  <c:v>2</c:v>
                </c:pt>
                <c:pt idx="145">
                  <c:v>-2</c:v>
                </c:pt>
                <c:pt idx="146">
                  <c:v>-14</c:v>
                </c:pt>
                <c:pt idx="147">
                  <c:v>14</c:v>
                </c:pt>
                <c:pt idx="148">
                  <c:v>-10</c:v>
                </c:pt>
                <c:pt idx="149">
                  <c:v>10</c:v>
                </c:pt>
                <c:pt idx="150">
                  <c:v>4</c:v>
                </c:pt>
                <c:pt idx="151">
                  <c:v>-4</c:v>
                </c:pt>
                <c:pt idx="152">
                  <c:v>-9</c:v>
                </c:pt>
                <c:pt idx="153">
                  <c:v>9</c:v>
                </c:pt>
                <c:pt idx="154">
                  <c:v>-3</c:v>
                </c:pt>
                <c:pt idx="155">
                  <c:v>3</c:v>
                </c:pt>
                <c:pt idx="156">
                  <c:v>8</c:v>
                </c:pt>
                <c:pt idx="157">
                  <c:v>-8</c:v>
                </c:pt>
                <c:pt idx="158">
                  <c:v>18</c:v>
                </c:pt>
                <c:pt idx="159">
                  <c:v>-18</c:v>
                </c:pt>
                <c:pt idx="160">
                  <c:v>-9</c:v>
                </c:pt>
                <c:pt idx="161">
                  <c:v>9</c:v>
                </c:pt>
                <c:pt idx="162">
                  <c:v>-2</c:v>
                </c:pt>
                <c:pt idx="163">
                  <c:v>2</c:v>
                </c:pt>
                <c:pt idx="164">
                  <c:v>18</c:v>
                </c:pt>
                <c:pt idx="165">
                  <c:v>-18</c:v>
                </c:pt>
                <c:pt idx="166">
                  <c:v>-6</c:v>
                </c:pt>
                <c:pt idx="167">
                  <c:v>6</c:v>
                </c:pt>
                <c:pt idx="168">
                  <c:v>3</c:v>
                </c:pt>
                <c:pt idx="169">
                  <c:v>-3</c:v>
                </c:pt>
                <c:pt idx="170">
                  <c:v>-7</c:v>
                </c:pt>
                <c:pt idx="171">
                  <c:v>7</c:v>
                </c:pt>
                <c:pt idx="172">
                  <c:v>-18</c:v>
                </c:pt>
                <c:pt idx="173">
                  <c:v>18</c:v>
                </c:pt>
                <c:pt idx="174">
                  <c:v>-14</c:v>
                </c:pt>
                <c:pt idx="175">
                  <c:v>14</c:v>
                </c:pt>
                <c:pt idx="176">
                  <c:v>21</c:v>
                </c:pt>
                <c:pt idx="177">
                  <c:v>-21</c:v>
                </c:pt>
                <c:pt idx="178">
                  <c:v>6</c:v>
                </c:pt>
                <c:pt idx="179">
                  <c:v>-6</c:v>
                </c:pt>
                <c:pt idx="180">
                  <c:v>19</c:v>
                </c:pt>
                <c:pt idx="181">
                  <c:v>-19</c:v>
                </c:pt>
                <c:pt idx="182">
                  <c:v>5</c:v>
                </c:pt>
                <c:pt idx="183">
                  <c:v>-5</c:v>
                </c:pt>
                <c:pt idx="184">
                  <c:v>4</c:v>
                </c:pt>
                <c:pt idx="185">
                  <c:v>-4</c:v>
                </c:pt>
                <c:pt idx="186">
                  <c:v>-8</c:v>
                </c:pt>
                <c:pt idx="187">
                  <c:v>8</c:v>
                </c:pt>
                <c:pt idx="188">
                  <c:v>3</c:v>
                </c:pt>
                <c:pt idx="189">
                  <c:v>-3</c:v>
                </c:pt>
                <c:pt idx="190">
                  <c:v>-20</c:v>
                </c:pt>
                <c:pt idx="191">
                  <c:v>20</c:v>
                </c:pt>
                <c:pt idx="192">
                  <c:v>-4</c:v>
                </c:pt>
                <c:pt idx="193">
                  <c:v>4</c:v>
                </c:pt>
                <c:pt idx="194">
                  <c:v>-24</c:v>
                </c:pt>
                <c:pt idx="195">
                  <c:v>24</c:v>
                </c:pt>
                <c:pt idx="196">
                  <c:v>5</c:v>
                </c:pt>
                <c:pt idx="197">
                  <c:v>-5</c:v>
                </c:pt>
                <c:pt idx="198">
                  <c:v>22</c:v>
                </c:pt>
                <c:pt idx="199">
                  <c:v>-22</c:v>
                </c:pt>
                <c:pt idx="200">
                  <c:v>-7</c:v>
                </c:pt>
                <c:pt idx="201">
                  <c:v>7</c:v>
                </c:pt>
                <c:pt idx="202">
                  <c:v>-1</c:v>
                </c:pt>
                <c:pt idx="203">
                  <c:v>1</c:v>
                </c:pt>
                <c:pt idx="204">
                  <c:v>-17</c:v>
                </c:pt>
                <c:pt idx="205">
                  <c:v>17</c:v>
                </c:pt>
                <c:pt idx="206">
                  <c:v>-14</c:v>
                </c:pt>
                <c:pt idx="207">
                  <c:v>14</c:v>
                </c:pt>
                <c:pt idx="208">
                  <c:v>10</c:v>
                </c:pt>
                <c:pt idx="209">
                  <c:v>-10</c:v>
                </c:pt>
                <c:pt idx="210">
                  <c:v>-19</c:v>
                </c:pt>
                <c:pt idx="211">
                  <c:v>19</c:v>
                </c:pt>
                <c:pt idx="212">
                  <c:v>-12</c:v>
                </c:pt>
                <c:pt idx="213">
                  <c:v>12</c:v>
                </c:pt>
                <c:pt idx="214">
                  <c:v>3</c:v>
                </c:pt>
                <c:pt idx="215">
                  <c:v>-3</c:v>
                </c:pt>
                <c:pt idx="216">
                  <c:v>7</c:v>
                </c:pt>
                <c:pt idx="217">
                  <c:v>-7</c:v>
                </c:pt>
                <c:pt idx="218">
                  <c:v>-3</c:v>
                </c:pt>
                <c:pt idx="219">
                  <c:v>3</c:v>
                </c:pt>
                <c:pt idx="220">
                  <c:v>-3</c:v>
                </c:pt>
                <c:pt idx="221">
                  <c:v>3</c:v>
                </c:pt>
                <c:pt idx="222">
                  <c:v>-21</c:v>
                </c:pt>
                <c:pt idx="223">
                  <c:v>21</c:v>
                </c:pt>
                <c:pt idx="224">
                  <c:v>6</c:v>
                </c:pt>
                <c:pt idx="225">
                  <c:v>-6</c:v>
                </c:pt>
                <c:pt idx="226">
                  <c:v>-23</c:v>
                </c:pt>
                <c:pt idx="227">
                  <c:v>23</c:v>
                </c:pt>
                <c:pt idx="228">
                  <c:v>-3</c:v>
                </c:pt>
                <c:pt idx="229">
                  <c:v>3</c:v>
                </c:pt>
                <c:pt idx="230">
                  <c:v>-10</c:v>
                </c:pt>
                <c:pt idx="231">
                  <c:v>10</c:v>
                </c:pt>
                <c:pt idx="232">
                  <c:v>-3</c:v>
                </c:pt>
                <c:pt idx="233">
                  <c:v>3</c:v>
                </c:pt>
                <c:pt idx="234">
                  <c:v>3</c:v>
                </c:pt>
                <c:pt idx="235">
                  <c:v>-3</c:v>
                </c:pt>
                <c:pt idx="236">
                  <c:v>14</c:v>
                </c:pt>
                <c:pt idx="237">
                  <c:v>-14</c:v>
                </c:pt>
                <c:pt idx="238">
                  <c:v>-10</c:v>
                </c:pt>
                <c:pt idx="239">
                  <c:v>10</c:v>
                </c:pt>
                <c:pt idx="240">
                  <c:v>-5</c:v>
                </c:pt>
                <c:pt idx="241">
                  <c:v>5</c:v>
                </c:pt>
                <c:pt idx="242">
                  <c:v>-3</c:v>
                </c:pt>
                <c:pt idx="243">
                  <c:v>3</c:v>
                </c:pt>
                <c:pt idx="244">
                  <c:v>-10</c:v>
                </c:pt>
                <c:pt idx="245">
                  <c:v>10</c:v>
                </c:pt>
                <c:pt idx="246">
                  <c:v>-1</c:v>
                </c:pt>
                <c:pt idx="247">
                  <c:v>1</c:v>
                </c:pt>
                <c:pt idx="248">
                  <c:v>-7</c:v>
                </c:pt>
                <c:pt idx="249">
                  <c:v>7</c:v>
                </c:pt>
                <c:pt idx="250">
                  <c:v>-22</c:v>
                </c:pt>
                <c:pt idx="251">
                  <c:v>22</c:v>
                </c:pt>
                <c:pt idx="252">
                  <c:v>-8</c:v>
                </c:pt>
                <c:pt idx="253">
                  <c:v>8</c:v>
                </c:pt>
                <c:pt idx="254">
                  <c:v>5</c:v>
                </c:pt>
                <c:pt idx="255">
                  <c:v>-5</c:v>
                </c:pt>
                <c:pt idx="256">
                  <c:v>-3</c:v>
                </c:pt>
                <c:pt idx="257">
                  <c:v>3</c:v>
                </c:pt>
                <c:pt idx="258">
                  <c:v>10</c:v>
                </c:pt>
                <c:pt idx="259">
                  <c:v>-10</c:v>
                </c:pt>
                <c:pt idx="260">
                  <c:v>-6</c:v>
                </c:pt>
                <c:pt idx="261">
                  <c:v>6</c:v>
                </c:pt>
                <c:pt idx="262">
                  <c:v>-11</c:v>
                </c:pt>
                <c:pt idx="263">
                  <c:v>11</c:v>
                </c:pt>
                <c:pt idx="264">
                  <c:v>-10</c:v>
                </c:pt>
                <c:pt idx="265">
                  <c:v>10</c:v>
                </c:pt>
                <c:pt idx="266">
                  <c:v>3</c:v>
                </c:pt>
                <c:pt idx="267">
                  <c:v>-3</c:v>
                </c:pt>
                <c:pt idx="268">
                  <c:v>8</c:v>
                </c:pt>
                <c:pt idx="269">
                  <c:v>-8</c:v>
                </c:pt>
                <c:pt idx="270">
                  <c:v>-1</c:v>
                </c:pt>
                <c:pt idx="271">
                  <c:v>1</c:v>
                </c:pt>
                <c:pt idx="272">
                  <c:v>7</c:v>
                </c:pt>
                <c:pt idx="273">
                  <c:v>-7</c:v>
                </c:pt>
                <c:pt idx="274">
                  <c:v>-7</c:v>
                </c:pt>
                <c:pt idx="275">
                  <c:v>7</c:v>
                </c:pt>
                <c:pt idx="276">
                  <c:v>13</c:v>
                </c:pt>
                <c:pt idx="277">
                  <c:v>-13</c:v>
                </c:pt>
                <c:pt idx="278">
                  <c:v>10</c:v>
                </c:pt>
                <c:pt idx="279">
                  <c:v>-10</c:v>
                </c:pt>
                <c:pt idx="280">
                  <c:v>-13</c:v>
                </c:pt>
                <c:pt idx="281">
                  <c:v>13</c:v>
                </c:pt>
                <c:pt idx="282">
                  <c:v>-6</c:v>
                </c:pt>
                <c:pt idx="283">
                  <c:v>6</c:v>
                </c:pt>
                <c:pt idx="284">
                  <c:v>37</c:v>
                </c:pt>
                <c:pt idx="285">
                  <c:v>-37</c:v>
                </c:pt>
                <c:pt idx="286">
                  <c:v>7</c:v>
                </c:pt>
                <c:pt idx="287">
                  <c:v>-7</c:v>
                </c:pt>
                <c:pt idx="288">
                  <c:v>3</c:v>
                </c:pt>
                <c:pt idx="289">
                  <c:v>-3</c:v>
                </c:pt>
                <c:pt idx="290">
                  <c:v>-28</c:v>
                </c:pt>
                <c:pt idx="291">
                  <c:v>28</c:v>
                </c:pt>
                <c:pt idx="292">
                  <c:v>3</c:v>
                </c:pt>
                <c:pt idx="293">
                  <c:v>-3</c:v>
                </c:pt>
                <c:pt idx="294">
                  <c:v>8</c:v>
                </c:pt>
                <c:pt idx="295">
                  <c:v>-8</c:v>
                </c:pt>
                <c:pt idx="296">
                  <c:v>7</c:v>
                </c:pt>
                <c:pt idx="297">
                  <c:v>-7</c:v>
                </c:pt>
                <c:pt idx="298">
                  <c:v>6</c:v>
                </c:pt>
                <c:pt idx="299">
                  <c:v>-6</c:v>
                </c:pt>
                <c:pt idx="300">
                  <c:v>4</c:v>
                </c:pt>
                <c:pt idx="301">
                  <c:v>-4</c:v>
                </c:pt>
                <c:pt idx="302">
                  <c:v>-15</c:v>
                </c:pt>
                <c:pt idx="303">
                  <c:v>15</c:v>
                </c:pt>
                <c:pt idx="304">
                  <c:v>-21</c:v>
                </c:pt>
                <c:pt idx="305">
                  <c:v>21</c:v>
                </c:pt>
                <c:pt idx="306">
                  <c:v>-6</c:v>
                </c:pt>
                <c:pt idx="307">
                  <c:v>6</c:v>
                </c:pt>
                <c:pt idx="308">
                  <c:v>13</c:v>
                </c:pt>
                <c:pt idx="309">
                  <c:v>-13</c:v>
                </c:pt>
                <c:pt idx="310">
                  <c:v>-1</c:v>
                </c:pt>
                <c:pt idx="311">
                  <c:v>1</c:v>
                </c:pt>
                <c:pt idx="312">
                  <c:v>-1</c:v>
                </c:pt>
                <c:pt idx="313">
                  <c:v>1</c:v>
                </c:pt>
                <c:pt idx="314">
                  <c:v>6</c:v>
                </c:pt>
                <c:pt idx="315">
                  <c:v>-6</c:v>
                </c:pt>
                <c:pt idx="316">
                  <c:v>16</c:v>
                </c:pt>
                <c:pt idx="317">
                  <c:v>-16</c:v>
                </c:pt>
                <c:pt idx="318">
                  <c:v>-13</c:v>
                </c:pt>
                <c:pt idx="319">
                  <c:v>13</c:v>
                </c:pt>
                <c:pt idx="320">
                  <c:v>-7</c:v>
                </c:pt>
                <c:pt idx="321">
                  <c:v>7</c:v>
                </c:pt>
                <c:pt idx="322">
                  <c:v>-7</c:v>
                </c:pt>
                <c:pt idx="323">
                  <c:v>7</c:v>
                </c:pt>
                <c:pt idx="324">
                  <c:v>14</c:v>
                </c:pt>
                <c:pt idx="325">
                  <c:v>-14</c:v>
                </c:pt>
                <c:pt idx="326">
                  <c:v>26</c:v>
                </c:pt>
                <c:pt idx="327">
                  <c:v>-26</c:v>
                </c:pt>
                <c:pt idx="328">
                  <c:v>5</c:v>
                </c:pt>
                <c:pt idx="329">
                  <c:v>-5</c:v>
                </c:pt>
                <c:pt idx="330">
                  <c:v>-3</c:v>
                </c:pt>
                <c:pt idx="331">
                  <c:v>3</c:v>
                </c:pt>
                <c:pt idx="332">
                  <c:v>-9</c:v>
                </c:pt>
                <c:pt idx="333">
                  <c:v>9</c:v>
                </c:pt>
                <c:pt idx="334">
                  <c:v>0</c:v>
                </c:pt>
                <c:pt idx="335">
                  <c:v>0</c:v>
                </c:pt>
                <c:pt idx="336">
                  <c:v>25</c:v>
                </c:pt>
                <c:pt idx="337">
                  <c:v>-25</c:v>
                </c:pt>
                <c:pt idx="338">
                  <c:v>1</c:v>
                </c:pt>
                <c:pt idx="339">
                  <c:v>-1</c:v>
                </c:pt>
                <c:pt idx="340">
                  <c:v>13</c:v>
                </c:pt>
                <c:pt idx="341">
                  <c:v>-13</c:v>
                </c:pt>
                <c:pt idx="342">
                  <c:v>-4</c:v>
                </c:pt>
                <c:pt idx="343">
                  <c:v>4</c:v>
                </c:pt>
                <c:pt idx="344">
                  <c:v>-16</c:v>
                </c:pt>
                <c:pt idx="345">
                  <c:v>16</c:v>
                </c:pt>
                <c:pt idx="346">
                  <c:v>3</c:v>
                </c:pt>
                <c:pt idx="347">
                  <c:v>-3</c:v>
                </c:pt>
                <c:pt idx="348">
                  <c:v>-7</c:v>
                </c:pt>
                <c:pt idx="349">
                  <c:v>7</c:v>
                </c:pt>
                <c:pt idx="350">
                  <c:v>35</c:v>
                </c:pt>
                <c:pt idx="351">
                  <c:v>-35</c:v>
                </c:pt>
                <c:pt idx="352">
                  <c:v>-1</c:v>
                </c:pt>
                <c:pt idx="353">
                  <c:v>1</c:v>
                </c:pt>
                <c:pt idx="354">
                  <c:v>1</c:v>
                </c:pt>
                <c:pt idx="355">
                  <c:v>-1</c:v>
                </c:pt>
                <c:pt idx="356">
                  <c:v>11</c:v>
                </c:pt>
                <c:pt idx="357">
                  <c:v>-11</c:v>
                </c:pt>
                <c:pt idx="358">
                  <c:v>14</c:v>
                </c:pt>
                <c:pt idx="359">
                  <c:v>-14</c:v>
                </c:pt>
                <c:pt idx="360">
                  <c:v>8</c:v>
                </c:pt>
                <c:pt idx="361">
                  <c:v>-8</c:v>
                </c:pt>
                <c:pt idx="362">
                  <c:v>13</c:v>
                </c:pt>
                <c:pt idx="363">
                  <c:v>-13</c:v>
                </c:pt>
                <c:pt idx="364">
                  <c:v>4</c:v>
                </c:pt>
                <c:pt idx="365">
                  <c:v>-4</c:v>
                </c:pt>
                <c:pt idx="366">
                  <c:v>-26</c:v>
                </c:pt>
                <c:pt idx="367">
                  <c:v>26</c:v>
                </c:pt>
                <c:pt idx="368">
                  <c:v>2</c:v>
                </c:pt>
                <c:pt idx="369">
                  <c:v>-2</c:v>
                </c:pt>
                <c:pt idx="370">
                  <c:v>-6</c:v>
                </c:pt>
                <c:pt idx="371">
                  <c:v>6</c:v>
                </c:pt>
                <c:pt idx="372">
                  <c:v>28</c:v>
                </c:pt>
                <c:pt idx="373">
                  <c:v>-28</c:v>
                </c:pt>
                <c:pt idx="374">
                  <c:v>6</c:v>
                </c:pt>
                <c:pt idx="375">
                  <c:v>-6</c:v>
                </c:pt>
                <c:pt idx="376">
                  <c:v>6</c:v>
                </c:pt>
                <c:pt idx="377">
                  <c:v>-6</c:v>
                </c:pt>
                <c:pt idx="378">
                  <c:v>-14</c:v>
                </c:pt>
                <c:pt idx="379">
                  <c:v>14</c:v>
                </c:pt>
                <c:pt idx="380">
                  <c:v>7</c:v>
                </c:pt>
                <c:pt idx="381">
                  <c:v>-7</c:v>
                </c:pt>
                <c:pt idx="382">
                  <c:v>32</c:v>
                </c:pt>
                <c:pt idx="383">
                  <c:v>-32</c:v>
                </c:pt>
                <c:pt idx="384">
                  <c:v>3</c:v>
                </c:pt>
                <c:pt idx="385">
                  <c:v>-3</c:v>
                </c:pt>
                <c:pt idx="386">
                  <c:v>7</c:v>
                </c:pt>
                <c:pt idx="387">
                  <c:v>-7</c:v>
                </c:pt>
                <c:pt idx="388">
                  <c:v>18</c:v>
                </c:pt>
                <c:pt idx="389">
                  <c:v>-18</c:v>
                </c:pt>
                <c:pt idx="390">
                  <c:v>-4</c:v>
                </c:pt>
                <c:pt idx="391">
                  <c:v>4</c:v>
                </c:pt>
                <c:pt idx="392">
                  <c:v>1</c:v>
                </c:pt>
                <c:pt idx="393">
                  <c:v>-1</c:v>
                </c:pt>
                <c:pt idx="394">
                  <c:v>-7</c:v>
                </c:pt>
                <c:pt idx="395">
                  <c:v>7</c:v>
                </c:pt>
                <c:pt idx="396">
                  <c:v>-10</c:v>
                </c:pt>
                <c:pt idx="397">
                  <c:v>10</c:v>
                </c:pt>
                <c:pt idx="398">
                  <c:v>14</c:v>
                </c:pt>
                <c:pt idx="399">
                  <c:v>-14</c:v>
                </c:pt>
                <c:pt idx="400">
                  <c:v>2</c:v>
                </c:pt>
                <c:pt idx="401">
                  <c:v>-2</c:v>
                </c:pt>
                <c:pt idx="402">
                  <c:v>-14</c:v>
                </c:pt>
                <c:pt idx="403">
                  <c:v>14</c:v>
                </c:pt>
                <c:pt idx="404">
                  <c:v>5</c:v>
                </c:pt>
                <c:pt idx="405">
                  <c:v>-5</c:v>
                </c:pt>
                <c:pt idx="406">
                  <c:v>6</c:v>
                </c:pt>
                <c:pt idx="407">
                  <c:v>-6</c:v>
                </c:pt>
                <c:pt idx="408">
                  <c:v>7</c:v>
                </c:pt>
                <c:pt idx="409">
                  <c:v>-7</c:v>
                </c:pt>
                <c:pt idx="410">
                  <c:v>-11</c:v>
                </c:pt>
                <c:pt idx="411">
                  <c:v>11</c:v>
                </c:pt>
                <c:pt idx="412">
                  <c:v>10</c:v>
                </c:pt>
                <c:pt idx="413">
                  <c:v>-10</c:v>
                </c:pt>
                <c:pt idx="414">
                  <c:v>-3</c:v>
                </c:pt>
                <c:pt idx="415">
                  <c:v>3</c:v>
                </c:pt>
                <c:pt idx="416">
                  <c:v>2</c:v>
                </c:pt>
                <c:pt idx="417">
                  <c:v>-2</c:v>
                </c:pt>
                <c:pt idx="418">
                  <c:v>14</c:v>
                </c:pt>
                <c:pt idx="419">
                  <c:v>-14</c:v>
                </c:pt>
                <c:pt idx="420">
                  <c:v>-5</c:v>
                </c:pt>
                <c:pt idx="421">
                  <c:v>5</c:v>
                </c:pt>
                <c:pt idx="422">
                  <c:v>-14</c:v>
                </c:pt>
                <c:pt idx="423">
                  <c:v>14</c:v>
                </c:pt>
                <c:pt idx="424">
                  <c:v>23</c:v>
                </c:pt>
                <c:pt idx="425">
                  <c:v>-23</c:v>
                </c:pt>
                <c:pt idx="426">
                  <c:v>-4</c:v>
                </c:pt>
                <c:pt idx="427">
                  <c:v>14</c:v>
                </c:pt>
                <c:pt idx="428">
                  <c:v>15</c:v>
                </c:pt>
                <c:pt idx="429">
                  <c:v>-15</c:v>
                </c:pt>
                <c:pt idx="430">
                  <c:v>14</c:v>
                </c:pt>
                <c:pt idx="431">
                  <c:v>-14</c:v>
                </c:pt>
                <c:pt idx="432">
                  <c:v>-7</c:v>
                </c:pt>
                <c:pt idx="433">
                  <c:v>7</c:v>
                </c:pt>
                <c:pt idx="434">
                  <c:v>-17</c:v>
                </c:pt>
                <c:pt idx="435">
                  <c:v>17</c:v>
                </c:pt>
                <c:pt idx="436">
                  <c:v>12</c:v>
                </c:pt>
                <c:pt idx="437">
                  <c:v>-12</c:v>
                </c:pt>
                <c:pt idx="438">
                  <c:v>4</c:v>
                </c:pt>
                <c:pt idx="439">
                  <c:v>-4</c:v>
                </c:pt>
                <c:pt idx="440">
                  <c:v>7</c:v>
                </c:pt>
                <c:pt idx="441">
                  <c:v>-7</c:v>
                </c:pt>
                <c:pt idx="442">
                  <c:v>-3</c:v>
                </c:pt>
                <c:pt idx="443">
                  <c:v>3</c:v>
                </c:pt>
                <c:pt idx="444">
                  <c:v>34</c:v>
                </c:pt>
                <c:pt idx="445">
                  <c:v>-34</c:v>
                </c:pt>
                <c:pt idx="446">
                  <c:v>-7</c:v>
                </c:pt>
                <c:pt idx="447">
                  <c:v>7</c:v>
                </c:pt>
                <c:pt idx="448">
                  <c:v>-27</c:v>
                </c:pt>
                <c:pt idx="449">
                  <c:v>27</c:v>
                </c:pt>
                <c:pt idx="450">
                  <c:v>-3</c:v>
                </c:pt>
                <c:pt idx="451">
                  <c:v>3</c:v>
                </c:pt>
                <c:pt idx="452">
                  <c:v>17</c:v>
                </c:pt>
                <c:pt idx="453">
                  <c:v>-17</c:v>
                </c:pt>
                <c:pt idx="454">
                  <c:v>2</c:v>
                </c:pt>
                <c:pt idx="455">
                  <c:v>-2</c:v>
                </c:pt>
                <c:pt idx="456">
                  <c:v>-14</c:v>
                </c:pt>
                <c:pt idx="457">
                  <c:v>14</c:v>
                </c:pt>
                <c:pt idx="458">
                  <c:v>-5</c:v>
                </c:pt>
                <c:pt idx="459">
                  <c:v>5</c:v>
                </c:pt>
                <c:pt idx="460">
                  <c:v>24</c:v>
                </c:pt>
                <c:pt idx="461">
                  <c:v>-24</c:v>
                </c:pt>
                <c:pt idx="462">
                  <c:v>-6</c:v>
                </c:pt>
                <c:pt idx="463">
                  <c:v>6</c:v>
                </c:pt>
                <c:pt idx="464">
                  <c:v>21</c:v>
                </c:pt>
                <c:pt idx="465">
                  <c:v>-21</c:v>
                </c:pt>
                <c:pt idx="466">
                  <c:v>-3</c:v>
                </c:pt>
                <c:pt idx="467">
                  <c:v>3</c:v>
                </c:pt>
                <c:pt idx="468">
                  <c:v>4</c:v>
                </c:pt>
                <c:pt idx="469">
                  <c:v>-4</c:v>
                </c:pt>
                <c:pt idx="470">
                  <c:v>-4</c:v>
                </c:pt>
                <c:pt idx="471">
                  <c:v>4</c:v>
                </c:pt>
                <c:pt idx="472">
                  <c:v>8</c:v>
                </c:pt>
                <c:pt idx="473">
                  <c:v>-8</c:v>
                </c:pt>
                <c:pt idx="474">
                  <c:v>-3</c:v>
                </c:pt>
                <c:pt idx="47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E-4879-9D6D-79D2FACC1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362408"/>
        <c:axId val="547367672"/>
      </c:scatterChart>
      <c:valAx>
        <c:axId val="237362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367672"/>
        <c:crosses val="autoZero"/>
        <c:crossBetween val="midCat"/>
      </c:valAx>
      <c:valAx>
        <c:axId val="54736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362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Regression!$C$2:$C$881</c:f>
              <c:numCache>
                <c:formatCode>0.0%</c:formatCode>
                <c:ptCount val="880"/>
                <c:pt idx="0">
                  <c:v>0.33904461148192672</c:v>
                </c:pt>
                <c:pt idx="1">
                  <c:v>-0.33904461148192672</c:v>
                </c:pt>
                <c:pt idx="2">
                  <c:v>0.94364947204005745</c:v>
                </c:pt>
                <c:pt idx="3">
                  <c:v>-0.94364947204005745</c:v>
                </c:pt>
                <c:pt idx="4">
                  <c:v>-0.12163979940866121</c:v>
                </c:pt>
                <c:pt idx="5">
                  <c:v>0.12163979940866121</c:v>
                </c:pt>
                <c:pt idx="6">
                  <c:v>-0.60320994950688267</c:v>
                </c:pt>
                <c:pt idx="7">
                  <c:v>0.60320994950688267</c:v>
                </c:pt>
                <c:pt idx="8">
                  <c:v>-0.16379476897379194</c:v>
                </c:pt>
                <c:pt idx="9">
                  <c:v>0.16379476897379194</c:v>
                </c:pt>
                <c:pt idx="10">
                  <c:v>-0.18873282617274956</c:v>
                </c:pt>
                <c:pt idx="11">
                  <c:v>0.18873282617274956</c:v>
                </c:pt>
                <c:pt idx="12">
                  <c:v>-0.18135150809037281</c:v>
                </c:pt>
                <c:pt idx="13">
                  <c:v>0.18135150809037281</c:v>
                </c:pt>
                <c:pt idx="14">
                  <c:v>0.31188439833467002</c:v>
                </c:pt>
                <c:pt idx="15">
                  <c:v>-0.31188439833467002</c:v>
                </c:pt>
                <c:pt idx="16">
                  <c:v>0.95179370095471139</c:v>
                </c:pt>
                <c:pt idx="17">
                  <c:v>-0.95179370095471139</c:v>
                </c:pt>
                <c:pt idx="18">
                  <c:v>-7.0686566252151722E-2</c:v>
                </c:pt>
                <c:pt idx="19">
                  <c:v>7.0686566252151722E-2</c:v>
                </c:pt>
                <c:pt idx="20">
                  <c:v>0.43888115950680884</c:v>
                </c:pt>
                <c:pt idx="21">
                  <c:v>-0.43888115950680884</c:v>
                </c:pt>
                <c:pt idx="22">
                  <c:v>-0.12267090758913839</c:v>
                </c:pt>
                <c:pt idx="23">
                  <c:v>0.12267090758913839</c:v>
                </c:pt>
                <c:pt idx="24">
                  <c:v>-0.39561462656673835</c:v>
                </c:pt>
                <c:pt idx="25">
                  <c:v>0.39561462656673835</c:v>
                </c:pt>
                <c:pt idx="26">
                  <c:v>0.23587310877847642</c:v>
                </c:pt>
                <c:pt idx="27">
                  <c:v>-0.23587310877847642</c:v>
                </c:pt>
                <c:pt idx="28">
                  <c:v>0.94780601296277522</c:v>
                </c:pt>
                <c:pt idx="29">
                  <c:v>-0.94780601296277522</c:v>
                </c:pt>
                <c:pt idx="30">
                  <c:v>0.17830762646900869</c:v>
                </c:pt>
                <c:pt idx="31">
                  <c:v>-0.17830762646900869</c:v>
                </c:pt>
                <c:pt idx="32">
                  <c:v>0.41890832091252828</c:v>
                </c:pt>
                <c:pt idx="33">
                  <c:v>-0.41890832091252828</c:v>
                </c:pt>
                <c:pt idx="34">
                  <c:v>-0.11652167609549757</c:v>
                </c:pt>
                <c:pt idx="35">
                  <c:v>0.11652167609549757</c:v>
                </c:pt>
                <c:pt idx="36">
                  <c:v>0.29184465614028404</c:v>
                </c:pt>
                <c:pt idx="37">
                  <c:v>-0.29184465614028404</c:v>
                </c:pt>
                <c:pt idx="38">
                  <c:v>-0.77143900681133148</c:v>
                </c:pt>
                <c:pt idx="39">
                  <c:v>0.77143900681133148</c:v>
                </c:pt>
                <c:pt idx="40">
                  <c:v>0.66242046836724622</c:v>
                </c:pt>
                <c:pt idx="41">
                  <c:v>-0.66242046836724622</c:v>
                </c:pt>
                <c:pt idx="42">
                  <c:v>0.27659804220862455</c:v>
                </c:pt>
                <c:pt idx="43">
                  <c:v>-0.27659804220862455</c:v>
                </c:pt>
                <c:pt idx="44">
                  <c:v>-1.1733239899616166E-2</c:v>
                </c:pt>
                <c:pt idx="45">
                  <c:v>1.1733239899616166E-2</c:v>
                </c:pt>
                <c:pt idx="46">
                  <c:v>0.61218729459971943</c:v>
                </c:pt>
                <c:pt idx="47">
                  <c:v>-0.61218729459971943</c:v>
                </c:pt>
                <c:pt idx="48">
                  <c:v>0.21672207246221636</c:v>
                </c:pt>
                <c:pt idx="49">
                  <c:v>-0.21672207246221636</c:v>
                </c:pt>
                <c:pt idx="50">
                  <c:v>6.0308024636916202E-2</c:v>
                </c:pt>
                <c:pt idx="51">
                  <c:v>-6.0308024636916202E-2</c:v>
                </c:pt>
                <c:pt idx="52">
                  <c:v>0.14087455685311923</c:v>
                </c:pt>
                <c:pt idx="53">
                  <c:v>-0.14087455685311923</c:v>
                </c:pt>
                <c:pt idx="54">
                  <c:v>0.38079533670867605</c:v>
                </c:pt>
                <c:pt idx="55">
                  <c:v>-0.38079533670867605</c:v>
                </c:pt>
                <c:pt idx="56">
                  <c:v>0.13107460114516822</c:v>
                </c:pt>
                <c:pt idx="57">
                  <c:v>-0.13107460114516822</c:v>
                </c:pt>
                <c:pt idx="58">
                  <c:v>-0.24163894633006133</c:v>
                </c:pt>
                <c:pt idx="59">
                  <c:v>0.24163894633006133</c:v>
                </c:pt>
                <c:pt idx="60">
                  <c:v>-2.0568267023453796E-2</c:v>
                </c:pt>
                <c:pt idx="61">
                  <c:v>2.0568267023453796E-2</c:v>
                </c:pt>
                <c:pt idx="62">
                  <c:v>3.6316917556565423E-2</c:v>
                </c:pt>
                <c:pt idx="63">
                  <c:v>-3.6316917556565423E-2</c:v>
                </c:pt>
                <c:pt idx="64">
                  <c:v>-0.13949663313696753</c:v>
                </c:pt>
                <c:pt idx="65">
                  <c:v>0.13949663313696753</c:v>
                </c:pt>
                <c:pt idx="66">
                  <c:v>0.14084206001235411</c:v>
                </c:pt>
                <c:pt idx="67">
                  <c:v>-0.14084206001235411</c:v>
                </c:pt>
                <c:pt idx="68">
                  <c:v>-0.24127939090064043</c:v>
                </c:pt>
                <c:pt idx="69">
                  <c:v>0.24127939090064043</c:v>
                </c:pt>
                <c:pt idx="70">
                  <c:v>-0.20133051869264626</c:v>
                </c:pt>
                <c:pt idx="71">
                  <c:v>0.20133051869264626</c:v>
                </c:pt>
                <c:pt idx="72">
                  <c:v>0.56820668188170331</c:v>
                </c:pt>
                <c:pt idx="73">
                  <c:v>-0.56820668188170331</c:v>
                </c:pt>
                <c:pt idx="74">
                  <c:v>0.28122481629247392</c:v>
                </c:pt>
                <c:pt idx="75">
                  <c:v>-0.28122481629247392</c:v>
                </c:pt>
                <c:pt idx="76">
                  <c:v>-8.8378972456601146E-2</c:v>
                </c:pt>
                <c:pt idx="77">
                  <c:v>8.8378972456601146E-2</c:v>
                </c:pt>
                <c:pt idx="78">
                  <c:v>7.227820505130092E-2</c:v>
                </c:pt>
                <c:pt idx="79">
                  <c:v>-7.227820505130092E-2</c:v>
                </c:pt>
                <c:pt idx="80">
                  <c:v>-0.31125358470672976</c:v>
                </c:pt>
                <c:pt idx="81">
                  <c:v>0.31125358470672976</c:v>
                </c:pt>
                <c:pt idx="82">
                  <c:v>-2.8735526066286932E-2</c:v>
                </c:pt>
                <c:pt idx="83">
                  <c:v>2.8735526066286932E-2</c:v>
                </c:pt>
                <c:pt idx="84">
                  <c:v>-0.1632229890836574</c:v>
                </c:pt>
                <c:pt idx="85">
                  <c:v>0.1632229890836574</c:v>
                </c:pt>
                <c:pt idx="86">
                  <c:v>-0.36980647833262831</c:v>
                </c:pt>
                <c:pt idx="87">
                  <c:v>0.36980647833262831</c:v>
                </c:pt>
                <c:pt idx="88">
                  <c:v>0.13532177868211104</c:v>
                </c:pt>
                <c:pt idx="89">
                  <c:v>-0.13532177868211104</c:v>
                </c:pt>
                <c:pt idx="90">
                  <c:v>0.16295900076788003</c:v>
                </c:pt>
                <c:pt idx="91">
                  <c:v>-0.16295900076788003</c:v>
                </c:pt>
                <c:pt idx="92">
                  <c:v>6.2702270763811963E-4</c:v>
                </c:pt>
                <c:pt idx="93">
                  <c:v>-6.2702270763811963E-4</c:v>
                </c:pt>
                <c:pt idx="94">
                  <c:v>-0.30283203748504228</c:v>
                </c:pt>
                <c:pt idx="95">
                  <c:v>0.30283203748504228</c:v>
                </c:pt>
                <c:pt idx="96">
                  <c:v>0.33476199581119659</c:v>
                </c:pt>
                <c:pt idx="97">
                  <c:v>-0.33476199581119659</c:v>
                </c:pt>
                <c:pt idx="98">
                  <c:v>-0.15433408729736783</c:v>
                </c:pt>
                <c:pt idx="99">
                  <c:v>0.15433408729736783</c:v>
                </c:pt>
                <c:pt idx="100">
                  <c:v>-0.39713506937705167</c:v>
                </c:pt>
                <c:pt idx="101">
                  <c:v>0.39713506937705167</c:v>
                </c:pt>
                <c:pt idx="102">
                  <c:v>0.19590710043203877</c:v>
                </c:pt>
                <c:pt idx="103">
                  <c:v>-0.19590710043203877</c:v>
                </c:pt>
                <c:pt idx="104">
                  <c:v>0.56766421154964164</c:v>
                </c:pt>
                <c:pt idx="105">
                  <c:v>-0.56766421154964164</c:v>
                </c:pt>
                <c:pt idx="106">
                  <c:v>-1.0200859413621324E-2</c:v>
                </c:pt>
                <c:pt idx="107">
                  <c:v>1.0200859413621324E-2</c:v>
                </c:pt>
                <c:pt idx="108">
                  <c:v>6.0612664448373141E-2</c:v>
                </c:pt>
                <c:pt idx="109">
                  <c:v>-6.0612664448373141E-2</c:v>
                </c:pt>
                <c:pt idx="110">
                  <c:v>-0.1606315123065381</c:v>
                </c:pt>
                <c:pt idx="111">
                  <c:v>0.1606315123065381</c:v>
                </c:pt>
                <c:pt idx="112">
                  <c:v>0.20859643672674028</c:v>
                </c:pt>
                <c:pt idx="113">
                  <c:v>-0.20859643672674028</c:v>
                </c:pt>
                <c:pt idx="114">
                  <c:v>-0.1300302228653579</c:v>
                </c:pt>
                <c:pt idx="115">
                  <c:v>0.1300302228653579</c:v>
                </c:pt>
                <c:pt idx="116">
                  <c:v>0.21255521478181089</c:v>
                </c:pt>
                <c:pt idx="117">
                  <c:v>-0.21255521478181089</c:v>
                </c:pt>
                <c:pt idx="118">
                  <c:v>-0.39442316734228433</c:v>
                </c:pt>
                <c:pt idx="119">
                  <c:v>0.39442316734228433</c:v>
                </c:pt>
                <c:pt idx="120">
                  <c:v>0.30527524672013007</c:v>
                </c:pt>
                <c:pt idx="121">
                  <c:v>-0.30527524672013007</c:v>
                </c:pt>
                <c:pt idx="122">
                  <c:v>-0.6002226794962614</c:v>
                </c:pt>
                <c:pt idx="123">
                  <c:v>0.6002226794962614</c:v>
                </c:pt>
                <c:pt idx="124">
                  <c:v>0.34133696429295057</c:v>
                </c:pt>
                <c:pt idx="125">
                  <c:v>-0.34133696429295057</c:v>
                </c:pt>
                <c:pt idx="126">
                  <c:v>0.29274395647287188</c:v>
                </c:pt>
                <c:pt idx="127">
                  <c:v>-0.29274395647287188</c:v>
                </c:pt>
                <c:pt idx="128">
                  <c:v>0.11014969865698673</c:v>
                </c:pt>
                <c:pt idx="129">
                  <c:v>-0.11014969865698673</c:v>
                </c:pt>
                <c:pt idx="130">
                  <c:v>-0.22783990854590633</c:v>
                </c:pt>
                <c:pt idx="131">
                  <c:v>0.22783990854590633</c:v>
                </c:pt>
                <c:pt idx="132">
                  <c:v>1.6326977620801091E-2</c:v>
                </c:pt>
                <c:pt idx="133">
                  <c:v>-1.6326977620801091E-2</c:v>
                </c:pt>
                <c:pt idx="134">
                  <c:v>0.15213697612552568</c:v>
                </c:pt>
                <c:pt idx="135">
                  <c:v>-0.15213697612552568</c:v>
                </c:pt>
                <c:pt idx="136">
                  <c:v>-0.40292476911256125</c:v>
                </c:pt>
                <c:pt idx="137">
                  <c:v>0.40292476911256125</c:v>
                </c:pt>
                <c:pt idx="138">
                  <c:v>8.4382163169263918E-2</c:v>
                </c:pt>
                <c:pt idx="139">
                  <c:v>-8.4382163169263918E-2</c:v>
                </c:pt>
                <c:pt idx="140">
                  <c:v>8.2386721792278295E-2</c:v>
                </c:pt>
                <c:pt idx="141">
                  <c:v>-8.2386721792278295E-2</c:v>
                </c:pt>
                <c:pt idx="142">
                  <c:v>0.29482319040628713</c:v>
                </c:pt>
                <c:pt idx="143">
                  <c:v>-0.29482319040628713</c:v>
                </c:pt>
                <c:pt idx="144">
                  <c:v>-0.37598975586999195</c:v>
                </c:pt>
                <c:pt idx="145">
                  <c:v>0.37598975586999195</c:v>
                </c:pt>
                <c:pt idx="146">
                  <c:v>-0.1600265860315539</c:v>
                </c:pt>
                <c:pt idx="147">
                  <c:v>0.1600265860315539</c:v>
                </c:pt>
                <c:pt idx="148">
                  <c:v>-0.24313581887912591</c:v>
                </c:pt>
                <c:pt idx="149">
                  <c:v>0.24313581887912591</c:v>
                </c:pt>
                <c:pt idx="150">
                  <c:v>0.18538039557265104</c:v>
                </c:pt>
                <c:pt idx="151">
                  <c:v>-0.18538039557265104</c:v>
                </c:pt>
                <c:pt idx="152">
                  <c:v>-0.22419799278679314</c:v>
                </c:pt>
                <c:pt idx="153">
                  <c:v>0.22419799278679314</c:v>
                </c:pt>
                <c:pt idx="154">
                  <c:v>-0.12685479591974297</c:v>
                </c:pt>
                <c:pt idx="155">
                  <c:v>0.12685479591974297</c:v>
                </c:pt>
                <c:pt idx="156">
                  <c:v>-4.4327498357668027E-2</c:v>
                </c:pt>
                <c:pt idx="157">
                  <c:v>4.4327498357668027E-2</c:v>
                </c:pt>
                <c:pt idx="158">
                  <c:v>0.27516930177076604</c:v>
                </c:pt>
                <c:pt idx="159">
                  <c:v>-0.27516930177076604</c:v>
                </c:pt>
                <c:pt idx="160">
                  <c:v>-0.21595713392183108</c:v>
                </c:pt>
                <c:pt idx="161">
                  <c:v>0.21595713392183108</c:v>
                </c:pt>
                <c:pt idx="162">
                  <c:v>7.7333874431377167E-2</c:v>
                </c:pt>
                <c:pt idx="163">
                  <c:v>-7.7333874431377167E-2</c:v>
                </c:pt>
                <c:pt idx="164">
                  <c:v>-0.43521743330954021</c:v>
                </c:pt>
                <c:pt idx="165">
                  <c:v>0.43521743330954021</c:v>
                </c:pt>
                <c:pt idx="166">
                  <c:v>0.14643210850691379</c:v>
                </c:pt>
                <c:pt idx="167">
                  <c:v>-0.14643210850691379</c:v>
                </c:pt>
                <c:pt idx="168">
                  <c:v>0.29935508835418445</c:v>
                </c:pt>
                <c:pt idx="169">
                  <c:v>-0.29935508835418445</c:v>
                </c:pt>
                <c:pt idx="170">
                  <c:v>3.5489528293413924E-2</c:v>
                </c:pt>
                <c:pt idx="171">
                  <c:v>-3.5489528293413924E-2</c:v>
                </c:pt>
                <c:pt idx="172">
                  <c:v>-0.17661400815293077</c:v>
                </c:pt>
                <c:pt idx="173">
                  <c:v>0.17661400815293077</c:v>
                </c:pt>
                <c:pt idx="174">
                  <c:v>4.2766850523287131E-2</c:v>
                </c:pt>
                <c:pt idx="175">
                  <c:v>-4.2766850523287131E-2</c:v>
                </c:pt>
                <c:pt idx="176">
                  <c:v>-5.2209795340314821E-2</c:v>
                </c:pt>
                <c:pt idx="177">
                  <c:v>5.2209795340314821E-2</c:v>
                </c:pt>
                <c:pt idx="178">
                  <c:v>8.5928542669441416E-2</c:v>
                </c:pt>
                <c:pt idx="179">
                  <c:v>-8.5928542669441416E-2</c:v>
                </c:pt>
                <c:pt idx="180">
                  <c:v>-0.34715286337079609</c:v>
                </c:pt>
                <c:pt idx="181">
                  <c:v>0.34715286337079609</c:v>
                </c:pt>
                <c:pt idx="182">
                  <c:v>0.1163930829045636</c:v>
                </c:pt>
                <c:pt idx="183">
                  <c:v>-0.1163930829045636</c:v>
                </c:pt>
                <c:pt idx="184">
                  <c:v>-9.1502860487317164E-2</c:v>
                </c:pt>
                <c:pt idx="185">
                  <c:v>9.1502860487317164E-2</c:v>
                </c:pt>
                <c:pt idx="186">
                  <c:v>-0.1214088133868966</c:v>
                </c:pt>
                <c:pt idx="187">
                  <c:v>0.1214088133868966</c:v>
                </c:pt>
                <c:pt idx="188">
                  <c:v>0.22383537346990087</c:v>
                </c:pt>
                <c:pt idx="189">
                  <c:v>-0.22383537346990087</c:v>
                </c:pt>
                <c:pt idx="190">
                  <c:v>-0.42897241012442494</c:v>
                </c:pt>
                <c:pt idx="191">
                  <c:v>0.42897241012442494</c:v>
                </c:pt>
                <c:pt idx="192">
                  <c:v>-9.3067929852856182E-2</c:v>
                </c:pt>
                <c:pt idx="193">
                  <c:v>9.3067929852856182E-2</c:v>
                </c:pt>
                <c:pt idx="194">
                  <c:v>0.1556657586787768</c:v>
                </c:pt>
                <c:pt idx="195">
                  <c:v>-0.1556657586787768</c:v>
                </c:pt>
                <c:pt idx="196">
                  <c:v>6.9174920809292502E-3</c:v>
                </c:pt>
                <c:pt idx="197">
                  <c:v>-6.9174920809292502E-3</c:v>
                </c:pt>
                <c:pt idx="198">
                  <c:v>0.46463509129408403</c:v>
                </c:pt>
                <c:pt idx="199">
                  <c:v>-0.46463509129408403</c:v>
                </c:pt>
                <c:pt idx="200">
                  <c:v>-0.19034994351600609</c:v>
                </c:pt>
                <c:pt idx="201">
                  <c:v>0.19034994351600609</c:v>
                </c:pt>
                <c:pt idx="202">
                  <c:v>-4.1844972198964603E-2</c:v>
                </c:pt>
                <c:pt idx="203">
                  <c:v>4.1844972198964603E-2</c:v>
                </c:pt>
                <c:pt idx="204">
                  <c:v>-0.10862206403094912</c:v>
                </c:pt>
                <c:pt idx="205">
                  <c:v>0.10862206403094912</c:v>
                </c:pt>
                <c:pt idx="206">
                  <c:v>-0.20355339209175238</c:v>
                </c:pt>
                <c:pt idx="207">
                  <c:v>0.20355339209175238</c:v>
                </c:pt>
                <c:pt idx="208">
                  <c:v>0.62525964913871823</c:v>
                </c:pt>
                <c:pt idx="209">
                  <c:v>-0.62525964913871823</c:v>
                </c:pt>
                <c:pt idx="210">
                  <c:v>8.9951799212492661E-2</c:v>
                </c:pt>
                <c:pt idx="211">
                  <c:v>-8.9951799212492661E-2</c:v>
                </c:pt>
                <c:pt idx="212">
                  <c:v>-0.6047384160451601</c:v>
                </c:pt>
                <c:pt idx="213">
                  <c:v>0.6047384160451601</c:v>
                </c:pt>
                <c:pt idx="214">
                  <c:v>9.4105544702086194E-2</c:v>
                </c:pt>
                <c:pt idx="215">
                  <c:v>-9.4105544702086194E-2</c:v>
                </c:pt>
                <c:pt idx="216">
                  <c:v>4.3589271812705326E-2</c:v>
                </c:pt>
                <c:pt idx="217">
                  <c:v>-4.3589271812705326E-2</c:v>
                </c:pt>
                <c:pt idx="218">
                  <c:v>-4.9158529195578407E-2</c:v>
                </c:pt>
                <c:pt idx="219">
                  <c:v>4.9158529195578407E-2</c:v>
                </c:pt>
                <c:pt idx="220">
                  <c:v>-0.20735500188603517</c:v>
                </c:pt>
                <c:pt idx="221">
                  <c:v>0.20735500188603517</c:v>
                </c:pt>
                <c:pt idx="222">
                  <c:v>-0.24593050909646408</c:v>
                </c:pt>
                <c:pt idx="223">
                  <c:v>0.24593050909646408</c:v>
                </c:pt>
                <c:pt idx="224">
                  <c:v>-1.6638573411980703E-2</c:v>
                </c:pt>
                <c:pt idx="225">
                  <c:v>1.6638573411980703E-2</c:v>
                </c:pt>
                <c:pt idx="226">
                  <c:v>-0.2851048958384636</c:v>
                </c:pt>
                <c:pt idx="227">
                  <c:v>0.2851048958384636</c:v>
                </c:pt>
                <c:pt idx="228">
                  <c:v>0.40085809108981818</c:v>
                </c:pt>
                <c:pt idx="229">
                  <c:v>-0.40085809108981818</c:v>
                </c:pt>
                <c:pt idx="230">
                  <c:v>-0.30463253152068326</c:v>
                </c:pt>
                <c:pt idx="231">
                  <c:v>0.30463253152068326</c:v>
                </c:pt>
                <c:pt idx="232">
                  <c:v>-0.20326881585603526</c:v>
                </c:pt>
                <c:pt idx="233">
                  <c:v>0.20326881585603526</c:v>
                </c:pt>
                <c:pt idx="234">
                  <c:v>0.3092105793518255</c:v>
                </c:pt>
                <c:pt idx="235">
                  <c:v>-0.3092105793518255</c:v>
                </c:pt>
                <c:pt idx="236">
                  <c:v>0.29038663764523542</c:v>
                </c:pt>
                <c:pt idx="237">
                  <c:v>-0.29038663764523542</c:v>
                </c:pt>
                <c:pt idx="238">
                  <c:v>0.21151298486583009</c:v>
                </c:pt>
                <c:pt idx="239">
                  <c:v>-0.21151298486583009</c:v>
                </c:pt>
                <c:pt idx="240">
                  <c:v>7.744588133558597E-2</c:v>
                </c:pt>
                <c:pt idx="241">
                  <c:v>-7.744588133558597E-2</c:v>
                </c:pt>
                <c:pt idx="242">
                  <c:v>0.48529118328422083</c:v>
                </c:pt>
                <c:pt idx="243">
                  <c:v>-0.48529118328422083</c:v>
                </c:pt>
                <c:pt idx="244">
                  <c:v>-0.23884523351470785</c:v>
                </c:pt>
                <c:pt idx="245">
                  <c:v>0.23884523351470785</c:v>
                </c:pt>
                <c:pt idx="246">
                  <c:v>-0.14815650868652336</c:v>
                </c:pt>
                <c:pt idx="247">
                  <c:v>0.14815650868652336</c:v>
                </c:pt>
                <c:pt idx="248">
                  <c:v>-1.75724236748683E-2</c:v>
                </c:pt>
                <c:pt idx="249">
                  <c:v>1.75724236748683E-2</c:v>
                </c:pt>
                <c:pt idx="250">
                  <c:v>1.1413726360575284E-2</c:v>
                </c:pt>
                <c:pt idx="251">
                  <c:v>-1.1413726360575284E-2</c:v>
                </c:pt>
                <c:pt idx="252">
                  <c:v>-0.2218243742274133</c:v>
                </c:pt>
                <c:pt idx="253">
                  <c:v>0.2218243742274133</c:v>
                </c:pt>
                <c:pt idx="254">
                  <c:v>-0.19298977437696446</c:v>
                </c:pt>
                <c:pt idx="255">
                  <c:v>0.19298977437696446</c:v>
                </c:pt>
                <c:pt idx="256">
                  <c:v>0.32490136088782556</c:v>
                </c:pt>
                <c:pt idx="257">
                  <c:v>-0.32490136088782556</c:v>
                </c:pt>
                <c:pt idx="258">
                  <c:v>-8.5030625259590209E-2</c:v>
                </c:pt>
                <c:pt idx="259">
                  <c:v>8.5030625259590209E-2</c:v>
                </c:pt>
                <c:pt idx="260">
                  <c:v>-0.13464047406521723</c:v>
                </c:pt>
                <c:pt idx="261">
                  <c:v>0.13464047406521723</c:v>
                </c:pt>
                <c:pt idx="262">
                  <c:v>0.50393951189443298</c:v>
                </c:pt>
                <c:pt idx="263">
                  <c:v>-0.50393951189443298</c:v>
                </c:pt>
                <c:pt idx="264">
                  <c:v>-5.2572901406461717E-2</c:v>
                </c:pt>
                <c:pt idx="265">
                  <c:v>5.2572901406461717E-2</c:v>
                </c:pt>
                <c:pt idx="266">
                  <c:v>0.13885709103768626</c:v>
                </c:pt>
                <c:pt idx="267">
                  <c:v>-0.13885709103768626</c:v>
                </c:pt>
                <c:pt idx="268">
                  <c:v>0.45885412880898457</c:v>
                </c:pt>
                <c:pt idx="269">
                  <c:v>-0.45885412880898457</c:v>
                </c:pt>
                <c:pt idx="270">
                  <c:v>-0.48274194417465954</c:v>
                </c:pt>
                <c:pt idx="271">
                  <c:v>0.48274194417465954</c:v>
                </c:pt>
                <c:pt idx="272">
                  <c:v>9.3850310268962095E-4</c:v>
                </c:pt>
                <c:pt idx="273">
                  <c:v>-9.3850310268962095E-4</c:v>
                </c:pt>
                <c:pt idx="274">
                  <c:v>-8.9351464454790502E-2</c:v>
                </c:pt>
                <c:pt idx="275">
                  <c:v>8.9351464454790502E-2</c:v>
                </c:pt>
                <c:pt idx="276">
                  <c:v>2.4105891840182581E-2</c:v>
                </c:pt>
                <c:pt idx="277">
                  <c:v>-2.4105891840182581E-2</c:v>
                </c:pt>
                <c:pt idx="278">
                  <c:v>0.58607530531663643</c:v>
                </c:pt>
                <c:pt idx="279">
                  <c:v>-0.58607530531663643</c:v>
                </c:pt>
                <c:pt idx="280">
                  <c:v>-0.13499799790197489</c:v>
                </c:pt>
                <c:pt idx="281">
                  <c:v>0.13499799790197489</c:v>
                </c:pt>
                <c:pt idx="282">
                  <c:v>3.3621246939789018E-2</c:v>
                </c:pt>
                <c:pt idx="283">
                  <c:v>-3.3621246939789018E-2</c:v>
                </c:pt>
                <c:pt idx="284">
                  <c:v>0.26614850034072812</c:v>
                </c:pt>
                <c:pt idx="285">
                  <c:v>-0.26614850034072812</c:v>
                </c:pt>
                <c:pt idx="286">
                  <c:v>0.16426001947843571</c:v>
                </c:pt>
                <c:pt idx="287">
                  <c:v>-0.16426001947843571</c:v>
                </c:pt>
                <c:pt idx="288">
                  <c:v>0.31676845762870143</c:v>
                </c:pt>
                <c:pt idx="289">
                  <c:v>-0.31676845762870143</c:v>
                </c:pt>
                <c:pt idx="290">
                  <c:v>-0.26562511882753742</c:v>
                </c:pt>
                <c:pt idx="291">
                  <c:v>0.26562511882753742</c:v>
                </c:pt>
                <c:pt idx="292">
                  <c:v>0.34888594914131155</c:v>
                </c:pt>
                <c:pt idx="293">
                  <c:v>-0.34888594914131155</c:v>
                </c:pt>
                <c:pt idx="294">
                  <c:v>0.45634034703626042</c:v>
                </c:pt>
                <c:pt idx="295">
                  <c:v>-0.45634034703626042</c:v>
                </c:pt>
                <c:pt idx="296">
                  <c:v>-0.19999401414093432</c:v>
                </c:pt>
                <c:pt idx="297">
                  <c:v>0.19999401414093432</c:v>
                </c:pt>
                <c:pt idx="298">
                  <c:v>-0.12505113688772795</c:v>
                </c:pt>
                <c:pt idx="299">
                  <c:v>0.12505113688772795</c:v>
                </c:pt>
                <c:pt idx="300">
                  <c:v>2.900954599628397E-2</c:v>
                </c:pt>
                <c:pt idx="301">
                  <c:v>-2.900954599628397E-2</c:v>
                </c:pt>
                <c:pt idx="302">
                  <c:v>-0.49999262393294763</c:v>
                </c:pt>
                <c:pt idx="303">
                  <c:v>0.49999262393294763</c:v>
                </c:pt>
                <c:pt idx="304">
                  <c:v>-0.23134347874776937</c:v>
                </c:pt>
                <c:pt idx="305">
                  <c:v>0.23134347874776937</c:v>
                </c:pt>
                <c:pt idx="306">
                  <c:v>1.0012935064607813E-2</c:v>
                </c:pt>
                <c:pt idx="307">
                  <c:v>-1.0012935064607813E-2</c:v>
                </c:pt>
                <c:pt idx="308">
                  <c:v>-5.5140113395755253E-2</c:v>
                </c:pt>
                <c:pt idx="309">
                  <c:v>5.5140113395755253E-2</c:v>
                </c:pt>
                <c:pt idx="310">
                  <c:v>0.33242150211736998</c:v>
                </c:pt>
                <c:pt idx="311">
                  <c:v>-0.33242150211736998</c:v>
                </c:pt>
                <c:pt idx="312">
                  <c:v>-0.10648148920676954</c:v>
                </c:pt>
                <c:pt idx="313">
                  <c:v>0.10648148920676954</c:v>
                </c:pt>
                <c:pt idx="314">
                  <c:v>-0.22031120850134853</c:v>
                </c:pt>
                <c:pt idx="315">
                  <c:v>0.22031120850134853</c:v>
                </c:pt>
                <c:pt idx="316">
                  <c:v>0.47781960468649465</c:v>
                </c:pt>
                <c:pt idx="317">
                  <c:v>-0.47781960468649465</c:v>
                </c:pt>
                <c:pt idx="318">
                  <c:v>-0.30961257245906598</c:v>
                </c:pt>
                <c:pt idx="319">
                  <c:v>0.30961257245906598</c:v>
                </c:pt>
                <c:pt idx="320">
                  <c:v>-0.35130455997684507</c:v>
                </c:pt>
                <c:pt idx="321">
                  <c:v>0.35130455997684507</c:v>
                </c:pt>
                <c:pt idx="322">
                  <c:v>-0.12132404998086904</c:v>
                </c:pt>
                <c:pt idx="323">
                  <c:v>0.12132404998086904</c:v>
                </c:pt>
                <c:pt idx="324">
                  <c:v>0.23129057820612794</c:v>
                </c:pt>
                <c:pt idx="325">
                  <c:v>-0.23129057820612794</c:v>
                </c:pt>
                <c:pt idx="326">
                  <c:v>6.9662535802588105E-2</c:v>
                </c:pt>
                <c:pt idx="327">
                  <c:v>-6.9662535802588105E-2</c:v>
                </c:pt>
                <c:pt idx="328">
                  <c:v>-0.14263360943501222</c:v>
                </c:pt>
                <c:pt idx="329">
                  <c:v>0.14263360943501222</c:v>
                </c:pt>
                <c:pt idx="330">
                  <c:v>2.498460084286877E-3</c:v>
                </c:pt>
                <c:pt idx="331">
                  <c:v>-2.498460084286877E-3</c:v>
                </c:pt>
                <c:pt idx="332">
                  <c:v>-0.1823644472810734</c:v>
                </c:pt>
                <c:pt idx="333">
                  <c:v>0.1823644472810734</c:v>
                </c:pt>
                <c:pt idx="334">
                  <c:v>-8.250384410131395E-2</c:v>
                </c:pt>
                <c:pt idx="335">
                  <c:v>8.250384410131395E-2</c:v>
                </c:pt>
                <c:pt idx="336">
                  <c:v>0.27678848633504155</c:v>
                </c:pt>
                <c:pt idx="337">
                  <c:v>-0.27678848633504155</c:v>
                </c:pt>
                <c:pt idx="338">
                  <c:v>0.53968189371080633</c:v>
                </c:pt>
                <c:pt idx="339">
                  <c:v>-0.53968189371080633</c:v>
                </c:pt>
                <c:pt idx="340">
                  <c:v>0.33969947716784338</c:v>
                </c:pt>
                <c:pt idx="341">
                  <c:v>-0.33969947716784338</c:v>
                </c:pt>
                <c:pt idx="342">
                  <c:v>-0.25249561129020026</c:v>
                </c:pt>
                <c:pt idx="343">
                  <c:v>0.25249561129020026</c:v>
                </c:pt>
                <c:pt idx="344">
                  <c:v>-4.4963064541478331E-2</c:v>
                </c:pt>
                <c:pt idx="345">
                  <c:v>4.4963064541478331E-2</c:v>
                </c:pt>
                <c:pt idx="346">
                  <c:v>-5.1690332368480196E-2</c:v>
                </c:pt>
                <c:pt idx="347">
                  <c:v>5.1690332368480196E-2</c:v>
                </c:pt>
                <c:pt idx="348">
                  <c:v>-5.0637918653113595E-2</c:v>
                </c:pt>
                <c:pt idx="349">
                  <c:v>5.0637918653113595E-2</c:v>
                </c:pt>
                <c:pt idx="350">
                  <c:v>0.54193715155294675</c:v>
                </c:pt>
                <c:pt idx="351">
                  <c:v>-0.54193715155294675</c:v>
                </c:pt>
                <c:pt idx="352">
                  <c:v>-0.26958328726701158</c:v>
                </c:pt>
                <c:pt idx="353">
                  <c:v>0.26958328726701158</c:v>
                </c:pt>
                <c:pt idx="354">
                  <c:v>-0.10216223881444951</c:v>
                </c:pt>
                <c:pt idx="355">
                  <c:v>0.10216223881444951</c:v>
                </c:pt>
                <c:pt idx="356">
                  <c:v>0.13845549152953704</c:v>
                </c:pt>
                <c:pt idx="357">
                  <c:v>-0.13845549152953704</c:v>
                </c:pt>
                <c:pt idx="358">
                  <c:v>-0.12408108686002539</c:v>
                </c:pt>
                <c:pt idx="359">
                  <c:v>0.12408108686002539</c:v>
                </c:pt>
                <c:pt idx="360">
                  <c:v>0.3761369320450928</c:v>
                </c:pt>
                <c:pt idx="361">
                  <c:v>-0.3761369320450928</c:v>
                </c:pt>
                <c:pt idx="362">
                  <c:v>0.18928524056249776</c:v>
                </c:pt>
                <c:pt idx="363">
                  <c:v>-0.18928524056249776</c:v>
                </c:pt>
                <c:pt idx="364">
                  <c:v>0.72314263249733268</c:v>
                </c:pt>
                <c:pt idx="365">
                  <c:v>-0.72314263249733268</c:v>
                </c:pt>
                <c:pt idx="366">
                  <c:v>-0.39476339548161077</c:v>
                </c:pt>
                <c:pt idx="367">
                  <c:v>0.39476339548161077</c:v>
                </c:pt>
                <c:pt idx="368">
                  <c:v>0.26782476719693871</c:v>
                </c:pt>
                <c:pt idx="369">
                  <c:v>-0.26782476719693871</c:v>
                </c:pt>
                <c:pt idx="370">
                  <c:v>-0.3232056500735882</c:v>
                </c:pt>
                <c:pt idx="371">
                  <c:v>0.3232056500735882</c:v>
                </c:pt>
                <c:pt idx="372">
                  <c:v>0.13374510208884288</c:v>
                </c:pt>
                <c:pt idx="373">
                  <c:v>-0.13374510208884288</c:v>
                </c:pt>
                <c:pt idx="374">
                  <c:v>-0.28819352790977282</c:v>
                </c:pt>
                <c:pt idx="375">
                  <c:v>0.28819352790977282</c:v>
                </c:pt>
                <c:pt idx="376">
                  <c:v>-0.25970658284595605</c:v>
                </c:pt>
                <c:pt idx="377">
                  <c:v>0.25970658284595605</c:v>
                </c:pt>
                <c:pt idx="378">
                  <c:v>-0.25688344610069347</c:v>
                </c:pt>
                <c:pt idx="379">
                  <c:v>0.25688344610069347</c:v>
                </c:pt>
                <c:pt idx="380">
                  <c:v>5.6085354796215986E-2</c:v>
                </c:pt>
                <c:pt idx="381">
                  <c:v>-5.6085354796215986E-2</c:v>
                </c:pt>
                <c:pt idx="382">
                  <c:v>-7.19657482309497E-2</c:v>
                </c:pt>
                <c:pt idx="383">
                  <c:v>7.19657482309497E-2</c:v>
                </c:pt>
                <c:pt idx="384">
                  <c:v>-0.21910280682308453</c:v>
                </c:pt>
                <c:pt idx="385">
                  <c:v>0.21910280682308453</c:v>
                </c:pt>
                <c:pt idx="386">
                  <c:v>-0.23983870301865273</c:v>
                </c:pt>
                <c:pt idx="387">
                  <c:v>0.23983870301865273</c:v>
                </c:pt>
                <c:pt idx="388">
                  <c:v>7.5705745440375616E-3</c:v>
                </c:pt>
                <c:pt idx="389">
                  <c:v>-7.5705745440375616E-3</c:v>
                </c:pt>
                <c:pt idx="390">
                  <c:v>0.54393300975607195</c:v>
                </c:pt>
                <c:pt idx="391">
                  <c:v>-0.54393300975607195</c:v>
                </c:pt>
                <c:pt idx="392">
                  <c:v>0.13384408861789054</c:v>
                </c:pt>
                <c:pt idx="393">
                  <c:v>-0.13384408861789054</c:v>
                </c:pt>
                <c:pt idx="394">
                  <c:v>0.19322693364112092</c:v>
                </c:pt>
                <c:pt idx="395">
                  <c:v>-0.19322693364112092</c:v>
                </c:pt>
                <c:pt idx="396">
                  <c:v>-0.33139371305886234</c:v>
                </c:pt>
                <c:pt idx="397">
                  <c:v>0.33139371305886234</c:v>
                </c:pt>
                <c:pt idx="398">
                  <c:v>0.28146960282464223</c:v>
                </c:pt>
                <c:pt idx="399">
                  <c:v>-0.28146960282464223</c:v>
                </c:pt>
                <c:pt idx="400">
                  <c:v>-0.18841346452894953</c:v>
                </c:pt>
                <c:pt idx="401">
                  <c:v>0.18841346452894953</c:v>
                </c:pt>
                <c:pt idx="402">
                  <c:v>5.7543889514096114E-2</c:v>
                </c:pt>
                <c:pt idx="403">
                  <c:v>-5.7543889514096114E-2</c:v>
                </c:pt>
                <c:pt idx="404">
                  <c:v>-0.40669641707938348</c:v>
                </c:pt>
                <c:pt idx="405">
                  <c:v>0.40669641707938348</c:v>
                </c:pt>
                <c:pt idx="406">
                  <c:v>0.39519183131828833</c:v>
                </c:pt>
                <c:pt idx="407">
                  <c:v>-0.39519183131828833</c:v>
                </c:pt>
                <c:pt idx="408">
                  <c:v>0.36935602123985278</c:v>
                </c:pt>
                <c:pt idx="409">
                  <c:v>-0.36935602123985278</c:v>
                </c:pt>
                <c:pt idx="410">
                  <c:v>5.3388880011027352E-2</c:v>
                </c:pt>
                <c:pt idx="411">
                  <c:v>-5.3388880011027352E-2</c:v>
                </c:pt>
                <c:pt idx="412">
                  <c:v>0.18832258799887408</c:v>
                </c:pt>
                <c:pt idx="413">
                  <c:v>-0.18832258799887408</c:v>
                </c:pt>
                <c:pt idx="414">
                  <c:v>-0.30180897023468961</c:v>
                </c:pt>
                <c:pt idx="415">
                  <c:v>0.30180897023468961</c:v>
                </c:pt>
                <c:pt idx="416">
                  <c:v>-0.35930561688152074</c:v>
                </c:pt>
                <c:pt idx="417">
                  <c:v>0.35930561688152074</c:v>
                </c:pt>
                <c:pt idx="418">
                  <c:v>0.38921613682867962</c:v>
                </c:pt>
                <c:pt idx="419">
                  <c:v>-0.38921613682867962</c:v>
                </c:pt>
                <c:pt idx="420">
                  <c:v>-8.6588602256260944E-2</c:v>
                </c:pt>
                <c:pt idx="421">
                  <c:v>8.6588602256260944E-2</c:v>
                </c:pt>
                <c:pt idx="422">
                  <c:v>-0.15049538399428808</c:v>
                </c:pt>
                <c:pt idx="423">
                  <c:v>0.15049538399428808</c:v>
                </c:pt>
                <c:pt idx="424">
                  <c:v>6.6227306087285415E-2</c:v>
                </c:pt>
                <c:pt idx="425">
                  <c:v>-6.6227306087285415E-2</c:v>
                </c:pt>
                <c:pt idx="426">
                  <c:v>-4.2987562046421318E-2</c:v>
                </c:pt>
                <c:pt idx="427">
                  <c:v>4.2987562046421318E-2</c:v>
                </c:pt>
                <c:pt idx="428">
                  <c:v>-0.5585950932539373</c:v>
                </c:pt>
                <c:pt idx="429">
                  <c:v>0.5585950932539373</c:v>
                </c:pt>
                <c:pt idx="430">
                  <c:v>-0.49250063594967447</c:v>
                </c:pt>
                <c:pt idx="431">
                  <c:v>0.49250063594967447</c:v>
                </c:pt>
                <c:pt idx="432">
                  <c:v>-0.5572651848998319</c:v>
                </c:pt>
                <c:pt idx="433">
                  <c:v>0.5572651848998319</c:v>
                </c:pt>
                <c:pt idx="434">
                  <c:v>-0.20970134528880705</c:v>
                </c:pt>
                <c:pt idx="435">
                  <c:v>0.20970134528880705</c:v>
                </c:pt>
                <c:pt idx="436">
                  <c:v>0.57261220733160079</c:v>
                </c:pt>
                <c:pt idx="437">
                  <c:v>-0.57261220733160079</c:v>
                </c:pt>
                <c:pt idx="438">
                  <c:v>-6.8156712300915853E-3</c:v>
                </c:pt>
                <c:pt idx="439">
                  <c:v>6.8156712300915853E-3</c:v>
                </c:pt>
                <c:pt idx="440">
                  <c:v>3.8830834816550031E-2</c:v>
                </c:pt>
                <c:pt idx="441">
                  <c:v>-3.8830834816550031E-2</c:v>
                </c:pt>
                <c:pt idx="442">
                  <c:v>-0.18041087034648359</c:v>
                </c:pt>
                <c:pt idx="443">
                  <c:v>0.18041087034648359</c:v>
                </c:pt>
                <c:pt idx="444">
                  <c:v>0.34079842115291181</c:v>
                </c:pt>
                <c:pt idx="445">
                  <c:v>-0.34079842115291181</c:v>
                </c:pt>
                <c:pt idx="446">
                  <c:v>-0.31902225507310006</c:v>
                </c:pt>
                <c:pt idx="447">
                  <c:v>0.31902225507310006</c:v>
                </c:pt>
                <c:pt idx="448">
                  <c:v>-0.33157989797546189</c:v>
                </c:pt>
                <c:pt idx="449">
                  <c:v>0.33157989797546189</c:v>
                </c:pt>
                <c:pt idx="450">
                  <c:v>9.0208071525635827E-2</c:v>
                </c:pt>
                <c:pt idx="451">
                  <c:v>-9.0208071525635827E-2</c:v>
                </c:pt>
                <c:pt idx="452">
                  <c:v>-0.12100964109657869</c:v>
                </c:pt>
                <c:pt idx="453">
                  <c:v>0.12100964109657869</c:v>
                </c:pt>
                <c:pt idx="454">
                  <c:v>0.11329192988961234</c:v>
                </c:pt>
                <c:pt idx="455">
                  <c:v>-0.11329192988961234</c:v>
                </c:pt>
                <c:pt idx="456">
                  <c:v>-0.28340799216307483</c:v>
                </c:pt>
                <c:pt idx="457">
                  <c:v>0.28340799216307483</c:v>
                </c:pt>
                <c:pt idx="458">
                  <c:v>-2.6354719526335446E-2</c:v>
                </c:pt>
                <c:pt idx="459">
                  <c:v>2.6354719526335446E-2</c:v>
                </c:pt>
                <c:pt idx="460">
                  <c:v>0.14790248450843679</c:v>
                </c:pt>
                <c:pt idx="461">
                  <c:v>-0.14790248450843679</c:v>
                </c:pt>
                <c:pt idx="462">
                  <c:v>0.23567044912774257</c:v>
                </c:pt>
                <c:pt idx="463">
                  <c:v>-0.23567044912774257</c:v>
                </c:pt>
                <c:pt idx="464">
                  <c:v>4.1650323481541698E-2</c:v>
                </c:pt>
                <c:pt idx="465">
                  <c:v>-4.1650323481541698E-2</c:v>
                </c:pt>
                <c:pt idx="466">
                  <c:v>-0.15167987507877284</c:v>
                </c:pt>
                <c:pt idx="467">
                  <c:v>0.15167987507877284</c:v>
                </c:pt>
                <c:pt idx="468">
                  <c:v>0.1518185400564728</c:v>
                </c:pt>
                <c:pt idx="469">
                  <c:v>-0.1518185400564728</c:v>
                </c:pt>
                <c:pt idx="470">
                  <c:v>-0.18091453292969312</c:v>
                </c:pt>
                <c:pt idx="471">
                  <c:v>0.18091453292969312</c:v>
                </c:pt>
                <c:pt idx="472">
                  <c:v>-3.4992122447105013E-2</c:v>
                </c:pt>
                <c:pt idx="473">
                  <c:v>3.4992122447105013E-2</c:v>
                </c:pt>
                <c:pt idx="474">
                  <c:v>3.4206050238095274E-2</c:v>
                </c:pt>
                <c:pt idx="475">
                  <c:v>-3.4206050238095274E-2</c:v>
                </c:pt>
                <c:pt idx="476">
                  <c:v>0.38916035235536967</c:v>
                </c:pt>
                <c:pt idx="477">
                  <c:v>-0.38916035235536967</c:v>
                </c:pt>
                <c:pt idx="478">
                  <c:v>-7.6720211630323706E-2</c:v>
                </c:pt>
                <c:pt idx="479">
                  <c:v>7.6720211630323706E-2</c:v>
                </c:pt>
                <c:pt idx="480">
                  <c:v>-2.3044490626298431E-2</c:v>
                </c:pt>
                <c:pt idx="481">
                  <c:v>2.3044490626298431E-2</c:v>
                </c:pt>
                <c:pt idx="482">
                  <c:v>0.1427067652695978</c:v>
                </c:pt>
                <c:pt idx="483">
                  <c:v>-0.1427067652695978</c:v>
                </c:pt>
                <c:pt idx="484">
                  <c:v>-8.7297865012881393E-2</c:v>
                </c:pt>
                <c:pt idx="485">
                  <c:v>8.7297865012881393E-2</c:v>
                </c:pt>
                <c:pt idx="486">
                  <c:v>0.2242816923853668</c:v>
                </c:pt>
                <c:pt idx="487">
                  <c:v>-0.2242816923853668</c:v>
                </c:pt>
                <c:pt idx="488">
                  <c:v>0.67473084108943926</c:v>
                </c:pt>
                <c:pt idx="489">
                  <c:v>-0.67473084108943926</c:v>
                </c:pt>
                <c:pt idx="490">
                  <c:v>0.45725979999999999</c:v>
                </c:pt>
                <c:pt idx="491">
                  <c:v>-0.45725979999999999</c:v>
                </c:pt>
                <c:pt idx="492">
                  <c:v>0.43809150000000008</c:v>
                </c:pt>
                <c:pt idx="493">
                  <c:v>-0.43809150000000008</c:v>
                </c:pt>
                <c:pt idx="494">
                  <c:v>0.2151396000000001</c:v>
                </c:pt>
                <c:pt idx="495">
                  <c:v>-0.2151396000000001</c:v>
                </c:pt>
                <c:pt idx="496">
                  <c:v>-0.51728930000000006</c:v>
                </c:pt>
                <c:pt idx="497">
                  <c:v>0.51728930000000006</c:v>
                </c:pt>
                <c:pt idx="498">
                  <c:v>-0.49424399999999991</c:v>
                </c:pt>
                <c:pt idx="499">
                  <c:v>0.49424399999999991</c:v>
                </c:pt>
                <c:pt idx="500">
                  <c:v>0.13082690000000002</c:v>
                </c:pt>
                <c:pt idx="501">
                  <c:v>-0.13082690000000002</c:v>
                </c:pt>
                <c:pt idx="502">
                  <c:v>-0.44139480000000003</c:v>
                </c:pt>
                <c:pt idx="503">
                  <c:v>0.44139480000000003</c:v>
                </c:pt>
                <c:pt idx="504">
                  <c:v>0.31535790000000002</c:v>
                </c:pt>
                <c:pt idx="505">
                  <c:v>-0.31535790000000002</c:v>
                </c:pt>
                <c:pt idx="506">
                  <c:v>0.22370920000000002</c:v>
                </c:pt>
                <c:pt idx="507">
                  <c:v>-8.5514000000000007E-2</c:v>
                </c:pt>
                <c:pt idx="508">
                  <c:v>-0.38838910000000004</c:v>
                </c:pt>
                <c:pt idx="509">
                  <c:v>0.38838910000000004</c:v>
                </c:pt>
                <c:pt idx="510">
                  <c:v>-0.1593657</c:v>
                </c:pt>
                <c:pt idx="511">
                  <c:v>0.1593657</c:v>
                </c:pt>
                <c:pt idx="512">
                  <c:v>-0.21344399999999999</c:v>
                </c:pt>
                <c:pt idx="513">
                  <c:v>0.21344399999999999</c:v>
                </c:pt>
                <c:pt idx="514">
                  <c:v>-0.1241883</c:v>
                </c:pt>
                <c:pt idx="515">
                  <c:v>0.1241883</c:v>
                </c:pt>
                <c:pt idx="516">
                  <c:v>-0.36418400000000006</c:v>
                </c:pt>
                <c:pt idx="517">
                  <c:v>0.36418400000000006</c:v>
                </c:pt>
                <c:pt idx="518">
                  <c:v>0.36754960000000003</c:v>
                </c:pt>
                <c:pt idx="519">
                  <c:v>-0.36754960000000003</c:v>
                </c:pt>
                <c:pt idx="520">
                  <c:v>0.44066329999999998</c:v>
                </c:pt>
                <c:pt idx="521">
                  <c:v>-0.44066329999999998</c:v>
                </c:pt>
                <c:pt idx="522">
                  <c:v>-0.35097129999999999</c:v>
                </c:pt>
                <c:pt idx="523">
                  <c:v>0.35097129999999999</c:v>
                </c:pt>
                <c:pt idx="524">
                  <c:v>0.29455379999999998</c:v>
                </c:pt>
                <c:pt idx="525">
                  <c:v>-0.29455379999999998</c:v>
                </c:pt>
                <c:pt idx="526">
                  <c:v>0.21988599999999997</c:v>
                </c:pt>
                <c:pt idx="527">
                  <c:v>-0.21988599999999997</c:v>
                </c:pt>
                <c:pt idx="528">
                  <c:v>5.8399000000000006E-2</c:v>
                </c:pt>
                <c:pt idx="529">
                  <c:v>-5.8399000000000006E-2</c:v>
                </c:pt>
                <c:pt idx="530">
                  <c:v>-0.17669299999999996</c:v>
                </c:pt>
                <c:pt idx="531">
                  <c:v>0.17669299999999996</c:v>
                </c:pt>
                <c:pt idx="532">
                  <c:v>-0.28812700000000002</c:v>
                </c:pt>
                <c:pt idx="533">
                  <c:v>0.28812700000000002</c:v>
                </c:pt>
                <c:pt idx="534">
                  <c:v>-7.1215299999999981E-2</c:v>
                </c:pt>
                <c:pt idx="535">
                  <c:v>7.1215299999999981E-2</c:v>
                </c:pt>
                <c:pt idx="536">
                  <c:v>-5.6875699999999973E-2</c:v>
                </c:pt>
                <c:pt idx="537">
                  <c:v>5.6875699999999973E-2</c:v>
                </c:pt>
                <c:pt idx="538">
                  <c:v>-0.10306699999999998</c:v>
                </c:pt>
                <c:pt idx="539">
                  <c:v>0.10306699999999998</c:v>
                </c:pt>
                <c:pt idx="540">
                  <c:v>0.29135249999999996</c:v>
                </c:pt>
                <c:pt idx="541">
                  <c:v>-0.29135249999999996</c:v>
                </c:pt>
                <c:pt idx="542">
                  <c:v>0.41879069999999996</c:v>
                </c:pt>
                <c:pt idx="543">
                  <c:v>-0.41879069999999996</c:v>
                </c:pt>
                <c:pt idx="544">
                  <c:v>4.7509200000000001E-2</c:v>
                </c:pt>
                <c:pt idx="545">
                  <c:v>-4.7509200000000001E-2</c:v>
                </c:pt>
                <c:pt idx="546">
                  <c:v>0.35387389999999996</c:v>
                </c:pt>
                <c:pt idx="547">
                  <c:v>-0.35387389999999996</c:v>
                </c:pt>
                <c:pt idx="548">
                  <c:v>-0.22326260000000001</c:v>
                </c:pt>
                <c:pt idx="549">
                  <c:v>0.22326260000000001</c:v>
                </c:pt>
                <c:pt idx="550">
                  <c:v>0.27698761529489052</c:v>
                </c:pt>
                <c:pt idx="551">
                  <c:v>-0.27698761529489052</c:v>
                </c:pt>
                <c:pt idx="552">
                  <c:v>0.36317495179642317</c:v>
                </c:pt>
                <c:pt idx="553">
                  <c:v>-0.36317495179642317</c:v>
                </c:pt>
                <c:pt idx="554">
                  <c:v>0.11646350330115211</c:v>
                </c:pt>
                <c:pt idx="555">
                  <c:v>-0.11646350330115211</c:v>
                </c:pt>
                <c:pt idx="556">
                  <c:v>-0.31996777883221328</c:v>
                </c:pt>
                <c:pt idx="557">
                  <c:v>0.31996777883221328</c:v>
                </c:pt>
                <c:pt idx="558">
                  <c:v>-0.43357671394387021</c:v>
                </c:pt>
                <c:pt idx="559">
                  <c:v>0.43357671394387021</c:v>
                </c:pt>
                <c:pt idx="560">
                  <c:v>0.19340196555997197</c:v>
                </c:pt>
                <c:pt idx="561">
                  <c:v>-0.19340196555997197</c:v>
                </c:pt>
                <c:pt idx="562">
                  <c:v>0.20274307785802204</c:v>
                </c:pt>
                <c:pt idx="563">
                  <c:v>-0.20274307785802204</c:v>
                </c:pt>
                <c:pt idx="564">
                  <c:v>-0.16567459646905841</c:v>
                </c:pt>
                <c:pt idx="565">
                  <c:v>0.16567459646905841</c:v>
                </c:pt>
                <c:pt idx="566">
                  <c:v>-0.18617637659813033</c:v>
                </c:pt>
                <c:pt idx="567">
                  <c:v>0.18617637659813033</c:v>
                </c:pt>
                <c:pt idx="568">
                  <c:v>0.12512467620020959</c:v>
                </c:pt>
                <c:pt idx="569">
                  <c:v>-0.12512467620020959</c:v>
                </c:pt>
                <c:pt idx="570">
                  <c:v>-0.48018740000000004</c:v>
                </c:pt>
                <c:pt idx="571">
                  <c:v>0.48018740000000004</c:v>
                </c:pt>
                <c:pt idx="572">
                  <c:v>0.46887830000000003</c:v>
                </c:pt>
                <c:pt idx="573">
                  <c:v>-0.38362769999999996</c:v>
                </c:pt>
                <c:pt idx="574">
                  <c:v>-8.5523100000000019E-2</c:v>
                </c:pt>
                <c:pt idx="575">
                  <c:v>8.5523100000000019E-2</c:v>
                </c:pt>
                <c:pt idx="576">
                  <c:v>0.3847855</c:v>
                </c:pt>
                <c:pt idx="577">
                  <c:v>-0.3847855</c:v>
                </c:pt>
                <c:pt idx="578">
                  <c:v>0.12198290000000002</c:v>
                </c:pt>
                <c:pt idx="579">
                  <c:v>-0.12198290000000002</c:v>
                </c:pt>
                <c:pt idx="580">
                  <c:v>-0.30128670000000002</c:v>
                </c:pt>
                <c:pt idx="581">
                  <c:v>0.30128670000000002</c:v>
                </c:pt>
                <c:pt idx="582">
                  <c:v>-3.5843799999999995E-2</c:v>
                </c:pt>
                <c:pt idx="583">
                  <c:v>3.5843799999999995E-2</c:v>
                </c:pt>
                <c:pt idx="584">
                  <c:v>-0.30922870000000002</c:v>
                </c:pt>
                <c:pt idx="585">
                  <c:v>0.25300529999999999</c:v>
                </c:pt>
                <c:pt idx="586">
                  <c:v>0.2524518</c:v>
                </c:pt>
                <c:pt idx="587">
                  <c:v>-0.2524518</c:v>
                </c:pt>
                <c:pt idx="588">
                  <c:v>-0.17241510000000002</c:v>
                </c:pt>
                <c:pt idx="589">
                  <c:v>0.17241510000000002</c:v>
                </c:pt>
                <c:pt idx="590">
                  <c:v>1.0304600000000002E-2</c:v>
                </c:pt>
                <c:pt idx="591">
                  <c:v>-1.0304600000000002E-2</c:v>
                </c:pt>
                <c:pt idx="592">
                  <c:v>-0.18595079999999997</c:v>
                </c:pt>
                <c:pt idx="593">
                  <c:v>0.18595079999999997</c:v>
                </c:pt>
                <c:pt idx="594">
                  <c:v>0.35315549999999996</c:v>
                </c:pt>
                <c:pt idx="595">
                  <c:v>-0.35315549999999996</c:v>
                </c:pt>
                <c:pt idx="596">
                  <c:v>-0.34419800000000006</c:v>
                </c:pt>
                <c:pt idx="597">
                  <c:v>0.34419800000000006</c:v>
                </c:pt>
                <c:pt idx="598">
                  <c:v>-7.1159999999999973E-2</c:v>
                </c:pt>
                <c:pt idx="599">
                  <c:v>7.1159999999999973E-2</c:v>
                </c:pt>
                <c:pt idx="600">
                  <c:v>-0.6155286929999999</c:v>
                </c:pt>
                <c:pt idx="601">
                  <c:v>0.6155286929999999</c:v>
                </c:pt>
                <c:pt idx="602">
                  <c:v>0.26642915539999995</c:v>
                </c:pt>
                <c:pt idx="603">
                  <c:v>-0.26642915539999995</c:v>
                </c:pt>
                <c:pt idx="604">
                  <c:v>0.35913510719999997</c:v>
                </c:pt>
                <c:pt idx="605">
                  <c:v>-0.35913510719999997</c:v>
                </c:pt>
                <c:pt idx="606">
                  <c:v>5.0720564000000523E-3</c:v>
                </c:pt>
                <c:pt idx="607">
                  <c:v>-5.0720564000000523E-3</c:v>
                </c:pt>
                <c:pt idx="608">
                  <c:v>0.3818860892</c:v>
                </c:pt>
                <c:pt idx="609">
                  <c:v>-0.3818860892</c:v>
                </c:pt>
                <c:pt idx="610">
                  <c:v>-0.16420824640000001</c:v>
                </c:pt>
                <c:pt idx="611">
                  <c:v>0.16420824640000001</c:v>
                </c:pt>
                <c:pt idx="612">
                  <c:v>0.10524130739999998</c:v>
                </c:pt>
                <c:pt idx="613">
                  <c:v>-0.10524130739999998</c:v>
                </c:pt>
                <c:pt idx="614">
                  <c:v>-0.22664157560000001</c:v>
                </c:pt>
                <c:pt idx="615">
                  <c:v>0.22664157560000001</c:v>
                </c:pt>
                <c:pt idx="616">
                  <c:v>-8.8774521299999992E-2</c:v>
                </c:pt>
                <c:pt idx="617">
                  <c:v>8.8774521299999992E-2</c:v>
                </c:pt>
                <c:pt idx="618">
                  <c:v>3.0056282100000001E-2</c:v>
                </c:pt>
                <c:pt idx="619">
                  <c:v>-3.0056282100000001E-2</c:v>
                </c:pt>
                <c:pt idx="620">
                  <c:v>0.17263017</c:v>
                </c:pt>
                <c:pt idx="621">
                  <c:v>-0.17263017</c:v>
                </c:pt>
                <c:pt idx="622">
                  <c:v>0.10982124359999999</c:v>
                </c:pt>
                <c:pt idx="623">
                  <c:v>-0.10982124359999999</c:v>
                </c:pt>
                <c:pt idx="624">
                  <c:v>0.21667898520000001</c:v>
                </c:pt>
                <c:pt idx="625">
                  <c:v>-0.21667898520000001</c:v>
                </c:pt>
                <c:pt idx="626">
                  <c:v>4.3781742800000016E-2</c:v>
                </c:pt>
                <c:pt idx="627">
                  <c:v>-4.3781742800000016E-2</c:v>
                </c:pt>
                <c:pt idx="628">
                  <c:v>0.31853164230000003</c:v>
                </c:pt>
                <c:pt idx="629">
                  <c:v>-0.31853164230000003</c:v>
                </c:pt>
                <c:pt idx="630">
                  <c:v>0.16745746309999995</c:v>
                </c:pt>
                <c:pt idx="631">
                  <c:v>-0.16745746309999995</c:v>
                </c:pt>
                <c:pt idx="632">
                  <c:v>-0.16468932960000005</c:v>
                </c:pt>
                <c:pt idx="633">
                  <c:v>0.16468932960000005</c:v>
                </c:pt>
                <c:pt idx="634">
                  <c:v>0.26855376659999997</c:v>
                </c:pt>
                <c:pt idx="635">
                  <c:v>-0.26855376659999997</c:v>
                </c:pt>
                <c:pt idx="636">
                  <c:v>-9.803796720000002E-2</c:v>
                </c:pt>
                <c:pt idx="637">
                  <c:v>9.803796720000002E-2</c:v>
                </c:pt>
                <c:pt idx="638">
                  <c:v>0.38760616730000008</c:v>
                </c:pt>
                <c:pt idx="639">
                  <c:v>-0.38760616730000008</c:v>
                </c:pt>
                <c:pt idx="640">
                  <c:v>0.1301290749</c:v>
                </c:pt>
                <c:pt idx="641">
                  <c:v>-0.1301290749</c:v>
                </c:pt>
                <c:pt idx="642">
                  <c:v>5.4776855599999993E-2</c:v>
                </c:pt>
                <c:pt idx="643">
                  <c:v>-5.4776855599999993E-2</c:v>
                </c:pt>
                <c:pt idx="644">
                  <c:v>9.0341715599999997E-2</c:v>
                </c:pt>
                <c:pt idx="645">
                  <c:v>-9.0341715599999997E-2</c:v>
                </c:pt>
                <c:pt idx="646">
                  <c:v>-0.49373339289999996</c:v>
                </c:pt>
                <c:pt idx="647">
                  <c:v>0.49373339289999996</c:v>
                </c:pt>
                <c:pt idx="648">
                  <c:v>3.0403376399999994E-2</c:v>
                </c:pt>
                <c:pt idx="649">
                  <c:v>-3.0403376399999994E-2</c:v>
                </c:pt>
                <c:pt idx="650">
                  <c:v>0.12640416570000002</c:v>
                </c:pt>
                <c:pt idx="651">
                  <c:v>-0.12640416570000002</c:v>
                </c:pt>
                <c:pt idx="652">
                  <c:v>-1.4980818899999998E-2</c:v>
                </c:pt>
                <c:pt idx="653">
                  <c:v>1.4980818899999998E-2</c:v>
                </c:pt>
                <c:pt idx="654">
                  <c:v>-0.13657621409999998</c:v>
                </c:pt>
                <c:pt idx="655">
                  <c:v>0.13657621409999998</c:v>
                </c:pt>
                <c:pt idx="656">
                  <c:v>-0.25435213169999993</c:v>
                </c:pt>
                <c:pt idx="657">
                  <c:v>0.25435213169999993</c:v>
                </c:pt>
                <c:pt idx="658">
                  <c:v>0.11059928190000001</c:v>
                </c:pt>
                <c:pt idx="659">
                  <c:v>-0.11059928190000001</c:v>
                </c:pt>
                <c:pt idx="660">
                  <c:v>-0.18903627040000007</c:v>
                </c:pt>
                <c:pt idx="661">
                  <c:v>0.18903627040000007</c:v>
                </c:pt>
                <c:pt idx="662">
                  <c:v>0.12474082000000003</c:v>
                </c:pt>
                <c:pt idx="663">
                  <c:v>-0.12474082000000003</c:v>
                </c:pt>
                <c:pt idx="664">
                  <c:v>6.6311346399999999E-2</c:v>
                </c:pt>
                <c:pt idx="665">
                  <c:v>-6.6311346399999999E-2</c:v>
                </c:pt>
                <c:pt idx="666">
                  <c:v>0.25560200520000009</c:v>
                </c:pt>
                <c:pt idx="667">
                  <c:v>-0.25560200520000009</c:v>
                </c:pt>
                <c:pt idx="668">
                  <c:v>0.14222197000000003</c:v>
                </c:pt>
                <c:pt idx="669">
                  <c:v>-0.14222197000000003</c:v>
                </c:pt>
                <c:pt idx="670">
                  <c:v>0.43513505420000004</c:v>
                </c:pt>
                <c:pt idx="671">
                  <c:v>-0.43513505420000004</c:v>
                </c:pt>
                <c:pt idx="672">
                  <c:v>0.32045272479999992</c:v>
                </c:pt>
                <c:pt idx="673">
                  <c:v>-0.32045272479999992</c:v>
                </c:pt>
                <c:pt idx="674">
                  <c:v>0.60862536629999986</c:v>
                </c:pt>
                <c:pt idx="675">
                  <c:v>-0.60862536629999986</c:v>
                </c:pt>
                <c:pt idx="676">
                  <c:v>-0.38359826340000003</c:v>
                </c:pt>
                <c:pt idx="677">
                  <c:v>0.38359826340000003</c:v>
                </c:pt>
                <c:pt idx="678">
                  <c:v>-5.6608339700000003E-2</c:v>
                </c:pt>
                <c:pt idx="679">
                  <c:v>5.6608339700000003E-2</c:v>
                </c:pt>
                <c:pt idx="680">
                  <c:v>-0.41669822810000001</c:v>
                </c:pt>
                <c:pt idx="681">
                  <c:v>0.41669822810000001</c:v>
                </c:pt>
                <c:pt idx="682">
                  <c:v>-6.6063757000000001E-2</c:v>
                </c:pt>
                <c:pt idx="683">
                  <c:v>6.6063757000000001E-2</c:v>
                </c:pt>
                <c:pt idx="684">
                  <c:v>3.5733389900000009E-2</c:v>
                </c:pt>
                <c:pt idx="685">
                  <c:v>-3.5733389900000009E-2</c:v>
                </c:pt>
                <c:pt idx="686">
                  <c:v>3.2485747699999991E-2</c:v>
                </c:pt>
                <c:pt idx="687">
                  <c:v>-3.2485747699999991E-2</c:v>
                </c:pt>
                <c:pt idx="688">
                  <c:v>-3.2398686399999994E-2</c:v>
                </c:pt>
                <c:pt idx="689">
                  <c:v>3.2398686399999994E-2</c:v>
                </c:pt>
                <c:pt idx="690">
                  <c:v>-0.20381032000000004</c:v>
                </c:pt>
                <c:pt idx="691">
                  <c:v>0.20381032000000004</c:v>
                </c:pt>
                <c:pt idx="692">
                  <c:v>-5.6156440500000016E-2</c:v>
                </c:pt>
                <c:pt idx="693">
                  <c:v>5.6156440500000016E-2</c:v>
                </c:pt>
                <c:pt idx="694">
                  <c:v>0.27668426500000004</c:v>
                </c:pt>
                <c:pt idx="695">
                  <c:v>-0.27668426500000004</c:v>
                </c:pt>
                <c:pt idx="696">
                  <c:v>-7.9000000000000459E-3</c:v>
                </c:pt>
                <c:pt idx="697">
                  <c:v>7.9000000000000459E-3</c:v>
                </c:pt>
                <c:pt idx="698">
                  <c:v>6.8000000000000005E-2</c:v>
                </c:pt>
                <c:pt idx="699">
                  <c:v>-6.8000000000000005E-2</c:v>
                </c:pt>
                <c:pt idx="700">
                  <c:v>-0.24200000000000005</c:v>
                </c:pt>
                <c:pt idx="701">
                  <c:v>0.24200000000000005</c:v>
                </c:pt>
                <c:pt idx="702">
                  <c:v>-0.17820000000000003</c:v>
                </c:pt>
                <c:pt idx="703">
                  <c:v>0.17820000000000003</c:v>
                </c:pt>
                <c:pt idx="704">
                  <c:v>0.21689999999999998</c:v>
                </c:pt>
                <c:pt idx="705">
                  <c:v>-0.21689999999999998</c:v>
                </c:pt>
                <c:pt idx="706">
                  <c:v>-0.10550000000000001</c:v>
                </c:pt>
                <c:pt idx="707">
                  <c:v>0.10550000000000001</c:v>
                </c:pt>
                <c:pt idx="708">
                  <c:v>4.2099999999999999E-2</c:v>
                </c:pt>
                <c:pt idx="709">
                  <c:v>-4.2099999999999999E-2</c:v>
                </c:pt>
                <c:pt idx="710">
                  <c:v>-0.18370000000000003</c:v>
                </c:pt>
                <c:pt idx="711">
                  <c:v>0.18370000000000003</c:v>
                </c:pt>
                <c:pt idx="712">
                  <c:v>-0.10629999999999999</c:v>
                </c:pt>
                <c:pt idx="713">
                  <c:v>0.10629999999999999</c:v>
                </c:pt>
                <c:pt idx="714">
                  <c:v>-0.20050000000000001</c:v>
                </c:pt>
                <c:pt idx="715">
                  <c:v>0.20050000000000001</c:v>
                </c:pt>
                <c:pt idx="716">
                  <c:v>3.1499999999999993E-2</c:v>
                </c:pt>
                <c:pt idx="717">
                  <c:v>-3.1499999999999993E-2</c:v>
                </c:pt>
                <c:pt idx="718">
                  <c:v>-3.6400000000000002E-2</c:v>
                </c:pt>
                <c:pt idx="719">
                  <c:v>3.6400000000000002E-2</c:v>
                </c:pt>
                <c:pt idx="720">
                  <c:v>7.7200000000000019E-2</c:v>
                </c:pt>
                <c:pt idx="721">
                  <c:v>-7.7200000000000019E-2</c:v>
                </c:pt>
                <c:pt idx="722">
                  <c:v>-0.18370000000000003</c:v>
                </c:pt>
                <c:pt idx="723">
                  <c:v>0.18370000000000003</c:v>
                </c:pt>
                <c:pt idx="724">
                  <c:v>0.17510000000000003</c:v>
                </c:pt>
                <c:pt idx="725">
                  <c:v>-0.17510000000000003</c:v>
                </c:pt>
                <c:pt idx="726">
                  <c:v>2.6299999999999976E-2</c:v>
                </c:pt>
                <c:pt idx="727">
                  <c:v>-2.6299999999999976E-2</c:v>
                </c:pt>
                <c:pt idx="728">
                  <c:v>0.17549999999999999</c:v>
                </c:pt>
                <c:pt idx="729">
                  <c:v>-0.17549999999999999</c:v>
                </c:pt>
                <c:pt idx="730">
                  <c:v>-1.0943999999999998</c:v>
                </c:pt>
                <c:pt idx="731">
                  <c:v>1.0943999999999998</c:v>
                </c:pt>
                <c:pt idx="732">
                  <c:v>0.11079999999999979</c:v>
                </c:pt>
                <c:pt idx="733">
                  <c:v>-0.11079999999999979</c:v>
                </c:pt>
                <c:pt idx="734">
                  <c:v>-0.26790000000000003</c:v>
                </c:pt>
                <c:pt idx="735">
                  <c:v>0.26790000000000003</c:v>
                </c:pt>
                <c:pt idx="736">
                  <c:v>-0.1853999999999999</c:v>
                </c:pt>
                <c:pt idx="737">
                  <c:v>0.1853999999999999</c:v>
                </c:pt>
                <c:pt idx="738">
                  <c:v>0.11970000000000006</c:v>
                </c:pt>
                <c:pt idx="739">
                  <c:v>-0.11970000000000006</c:v>
                </c:pt>
                <c:pt idx="740">
                  <c:v>-0.37769999999999992</c:v>
                </c:pt>
                <c:pt idx="741">
                  <c:v>0.37769999999999992</c:v>
                </c:pt>
                <c:pt idx="742">
                  <c:v>-0.75349999999999995</c:v>
                </c:pt>
                <c:pt idx="743">
                  <c:v>0.75349999999999995</c:v>
                </c:pt>
                <c:pt idx="744">
                  <c:v>0.36790000000000006</c:v>
                </c:pt>
                <c:pt idx="745">
                  <c:v>-0.36790000000000006</c:v>
                </c:pt>
                <c:pt idx="746">
                  <c:v>-1.7099999999999997E-2</c:v>
                </c:pt>
                <c:pt idx="747">
                  <c:v>1.7099999999999997E-2</c:v>
                </c:pt>
                <c:pt idx="748">
                  <c:v>0.17550000000000021</c:v>
                </c:pt>
                <c:pt idx="749">
                  <c:v>-0.17550000000000021</c:v>
                </c:pt>
                <c:pt idx="750">
                  <c:v>0.19619999999999996</c:v>
                </c:pt>
                <c:pt idx="751">
                  <c:v>-0.19619999999999996</c:v>
                </c:pt>
                <c:pt idx="752">
                  <c:v>0.28710000000000002</c:v>
                </c:pt>
                <c:pt idx="753">
                  <c:v>-0.28710000000000002</c:v>
                </c:pt>
                <c:pt idx="754">
                  <c:v>0.53999999999999992</c:v>
                </c:pt>
                <c:pt idx="755">
                  <c:v>-0.53999999999999992</c:v>
                </c:pt>
                <c:pt idx="756">
                  <c:v>-0.26180000000000003</c:v>
                </c:pt>
                <c:pt idx="757">
                  <c:v>0.26180000000000003</c:v>
                </c:pt>
                <c:pt idx="758">
                  <c:v>4.8500000000000008E-2</c:v>
                </c:pt>
                <c:pt idx="759">
                  <c:v>-4.8500000000000008E-2</c:v>
                </c:pt>
                <c:pt idx="760">
                  <c:v>0.09</c:v>
                </c:pt>
                <c:pt idx="761">
                  <c:v>-0.09</c:v>
                </c:pt>
                <c:pt idx="762">
                  <c:v>0.1895</c:v>
                </c:pt>
                <c:pt idx="763">
                  <c:v>-0.1895</c:v>
                </c:pt>
                <c:pt idx="764">
                  <c:v>0.13059999999999994</c:v>
                </c:pt>
                <c:pt idx="765">
                  <c:v>-0.13059999999999994</c:v>
                </c:pt>
                <c:pt idx="766">
                  <c:v>-0.43890000000000007</c:v>
                </c:pt>
                <c:pt idx="767">
                  <c:v>0.43890000000000007</c:v>
                </c:pt>
                <c:pt idx="768">
                  <c:v>-0.49409999999999998</c:v>
                </c:pt>
                <c:pt idx="769">
                  <c:v>0.49409999999999998</c:v>
                </c:pt>
                <c:pt idx="770">
                  <c:v>6.6100000000000075E-2</c:v>
                </c:pt>
                <c:pt idx="771">
                  <c:v>-6.6100000000000075E-2</c:v>
                </c:pt>
                <c:pt idx="772">
                  <c:v>-5.2999999999999992E-2</c:v>
                </c:pt>
                <c:pt idx="773">
                  <c:v>5.2999999999999992E-2</c:v>
                </c:pt>
                <c:pt idx="774">
                  <c:v>0.38159999999999999</c:v>
                </c:pt>
                <c:pt idx="775">
                  <c:v>-0.38159999999999999</c:v>
                </c:pt>
                <c:pt idx="776">
                  <c:v>-0.20790000000000003</c:v>
                </c:pt>
                <c:pt idx="777">
                  <c:v>0.20790000000000003</c:v>
                </c:pt>
                <c:pt idx="778">
                  <c:v>0.38829999999999998</c:v>
                </c:pt>
                <c:pt idx="779">
                  <c:v>-0.38829999999999998</c:v>
                </c:pt>
                <c:pt idx="780">
                  <c:v>0.28050000000000003</c:v>
                </c:pt>
                <c:pt idx="781">
                  <c:v>-0.28050000000000003</c:v>
                </c:pt>
                <c:pt idx="782">
                  <c:v>-5.2000000000000046E-2</c:v>
                </c:pt>
                <c:pt idx="783">
                  <c:v>5.2000000000000046E-2</c:v>
                </c:pt>
                <c:pt idx="784">
                  <c:v>0.13020000000000001</c:v>
                </c:pt>
                <c:pt idx="785">
                  <c:v>-0.13020000000000001</c:v>
                </c:pt>
                <c:pt idx="786">
                  <c:v>0.14049999999999996</c:v>
                </c:pt>
                <c:pt idx="787">
                  <c:v>-0.14049999999999996</c:v>
                </c:pt>
                <c:pt idx="788">
                  <c:v>-7.5699999999999878E-2</c:v>
                </c:pt>
                <c:pt idx="789">
                  <c:v>7.5699999999999878E-2</c:v>
                </c:pt>
                <c:pt idx="790">
                  <c:v>0.26119999999999999</c:v>
                </c:pt>
                <c:pt idx="791">
                  <c:v>-0.26119999999999999</c:v>
                </c:pt>
                <c:pt idx="792">
                  <c:v>0.12100000000000002</c:v>
                </c:pt>
                <c:pt idx="793">
                  <c:v>-0.12100000000000002</c:v>
                </c:pt>
                <c:pt idx="794">
                  <c:v>0.47499999999999998</c:v>
                </c:pt>
                <c:pt idx="795">
                  <c:v>-0.47499999999999998</c:v>
                </c:pt>
                <c:pt idx="796">
                  <c:v>-0.15930000000000008</c:v>
                </c:pt>
                <c:pt idx="797">
                  <c:v>0.15930000000000008</c:v>
                </c:pt>
                <c:pt idx="798">
                  <c:v>-0.36359999999999998</c:v>
                </c:pt>
                <c:pt idx="799">
                  <c:v>0.36359999999999998</c:v>
                </c:pt>
                <c:pt idx="800">
                  <c:v>-6.4000000000000001E-2</c:v>
                </c:pt>
                <c:pt idx="801">
                  <c:v>6.4000000000000001E-2</c:v>
                </c:pt>
                <c:pt idx="802">
                  <c:v>0.26329999999999987</c:v>
                </c:pt>
                <c:pt idx="803">
                  <c:v>-0.26329999999999987</c:v>
                </c:pt>
                <c:pt idx="804">
                  <c:v>0.46420000000000006</c:v>
                </c:pt>
                <c:pt idx="805">
                  <c:v>-0.46420000000000006</c:v>
                </c:pt>
                <c:pt idx="806">
                  <c:v>0.25630000000000003</c:v>
                </c:pt>
                <c:pt idx="807">
                  <c:v>-0.25630000000000003</c:v>
                </c:pt>
                <c:pt idx="808">
                  <c:v>-0.33879999999999999</c:v>
                </c:pt>
                <c:pt idx="809">
                  <c:v>0.33879999999999999</c:v>
                </c:pt>
                <c:pt idx="810">
                  <c:v>0.49830000000000002</c:v>
                </c:pt>
                <c:pt idx="811">
                  <c:v>-0.49830000000000002</c:v>
                </c:pt>
                <c:pt idx="812">
                  <c:v>-0.30779999999999996</c:v>
                </c:pt>
                <c:pt idx="813">
                  <c:v>0.30779999999999996</c:v>
                </c:pt>
                <c:pt idx="814">
                  <c:v>0.1638</c:v>
                </c:pt>
                <c:pt idx="815">
                  <c:v>-0.1638</c:v>
                </c:pt>
                <c:pt idx="816">
                  <c:v>0.19249999999999995</c:v>
                </c:pt>
                <c:pt idx="817">
                  <c:v>-0.19249999999999995</c:v>
                </c:pt>
                <c:pt idx="818">
                  <c:v>9.9999999999999881E-3</c:v>
                </c:pt>
                <c:pt idx="819">
                  <c:v>-9.9999999999999881E-3</c:v>
                </c:pt>
                <c:pt idx="820">
                  <c:v>4.1800000000000004E-2</c:v>
                </c:pt>
                <c:pt idx="821">
                  <c:v>-4.1800000000000004E-2</c:v>
                </c:pt>
                <c:pt idx="822">
                  <c:v>-0.17399999999999999</c:v>
                </c:pt>
                <c:pt idx="823">
                  <c:v>0.17399999999999999</c:v>
                </c:pt>
                <c:pt idx="824">
                  <c:v>0.19940000000000002</c:v>
                </c:pt>
                <c:pt idx="825">
                  <c:v>-0.19940000000000002</c:v>
                </c:pt>
                <c:pt idx="826">
                  <c:v>-0.19359999999999999</c:v>
                </c:pt>
                <c:pt idx="827">
                  <c:v>0.19359999999999999</c:v>
                </c:pt>
                <c:pt idx="828">
                  <c:v>-0.15750000000000003</c:v>
                </c:pt>
                <c:pt idx="829">
                  <c:v>0.15750000000000003</c:v>
                </c:pt>
                <c:pt idx="830">
                  <c:v>0.34510000000000002</c:v>
                </c:pt>
                <c:pt idx="831">
                  <c:v>-0.34510000000000002</c:v>
                </c:pt>
                <c:pt idx="832">
                  <c:v>-0.38249999999999995</c:v>
                </c:pt>
                <c:pt idx="833">
                  <c:v>0.38249999999999995</c:v>
                </c:pt>
                <c:pt idx="834">
                  <c:v>-0.26840000000000003</c:v>
                </c:pt>
                <c:pt idx="835">
                  <c:v>0.26840000000000003</c:v>
                </c:pt>
                <c:pt idx="836">
                  <c:v>4.1300000000000003E-2</c:v>
                </c:pt>
                <c:pt idx="837">
                  <c:v>-4.1300000000000003E-2</c:v>
                </c:pt>
                <c:pt idx="838">
                  <c:v>0.32849999999999996</c:v>
                </c:pt>
                <c:pt idx="839">
                  <c:v>-0.32849999999999996</c:v>
                </c:pt>
                <c:pt idx="840">
                  <c:v>0.38250000000000001</c:v>
                </c:pt>
                <c:pt idx="841">
                  <c:v>-0.38250000000000001</c:v>
                </c:pt>
                <c:pt idx="842">
                  <c:v>-0.18119999999999997</c:v>
                </c:pt>
                <c:pt idx="843">
                  <c:v>0.18119999999999997</c:v>
                </c:pt>
                <c:pt idx="844">
                  <c:v>-0.1467</c:v>
                </c:pt>
                <c:pt idx="845">
                  <c:v>0.1467</c:v>
                </c:pt>
                <c:pt idx="846">
                  <c:v>0.21060000000000001</c:v>
                </c:pt>
                <c:pt idx="847">
                  <c:v>-0.21060000000000001</c:v>
                </c:pt>
                <c:pt idx="848">
                  <c:v>0.10500000000000001</c:v>
                </c:pt>
                <c:pt idx="849">
                  <c:v>-0.10500000000000001</c:v>
                </c:pt>
                <c:pt idx="850">
                  <c:v>6.4000000000000001E-2</c:v>
                </c:pt>
                <c:pt idx="851">
                  <c:v>-6.4000000000000001E-2</c:v>
                </c:pt>
                <c:pt idx="852">
                  <c:v>-1.4099999999999988E-2</c:v>
                </c:pt>
                <c:pt idx="853">
                  <c:v>1.4099999999999988E-2</c:v>
                </c:pt>
                <c:pt idx="854">
                  <c:v>7.0599999999999996E-2</c:v>
                </c:pt>
                <c:pt idx="855">
                  <c:v>-7.0599999999999996E-2</c:v>
                </c:pt>
                <c:pt idx="856">
                  <c:v>-1.4999999999999986E-2</c:v>
                </c:pt>
                <c:pt idx="857">
                  <c:v>1.4999999999999986E-2</c:v>
                </c:pt>
                <c:pt idx="858">
                  <c:v>-0.48959999999999992</c:v>
                </c:pt>
                <c:pt idx="859">
                  <c:v>0.48959999999999992</c:v>
                </c:pt>
                <c:pt idx="860">
                  <c:v>-0.14319999999999999</c:v>
                </c:pt>
                <c:pt idx="861">
                  <c:v>0.14319999999999999</c:v>
                </c:pt>
                <c:pt idx="862">
                  <c:v>0.46420000000000006</c:v>
                </c:pt>
                <c:pt idx="863">
                  <c:v>-0.46420000000000006</c:v>
                </c:pt>
                <c:pt idx="864">
                  <c:v>0.39270000000000005</c:v>
                </c:pt>
                <c:pt idx="865">
                  <c:v>-0.39270000000000005</c:v>
                </c:pt>
                <c:pt idx="866">
                  <c:v>0.23190000000000005</c:v>
                </c:pt>
                <c:pt idx="867">
                  <c:v>-0.23190000000000005</c:v>
                </c:pt>
                <c:pt idx="868">
                  <c:v>0.53680000000000005</c:v>
                </c:pt>
                <c:pt idx="869">
                  <c:v>-0.53680000000000005</c:v>
                </c:pt>
                <c:pt idx="870">
                  <c:v>3.0600000000000044E-2</c:v>
                </c:pt>
                <c:pt idx="871">
                  <c:v>-3.0600000000000044E-2</c:v>
                </c:pt>
                <c:pt idx="872">
                  <c:v>-0.12759999999999999</c:v>
                </c:pt>
                <c:pt idx="873">
                  <c:v>0.12759999999999999</c:v>
                </c:pt>
                <c:pt idx="874">
                  <c:v>-0.13599999999999998</c:v>
                </c:pt>
                <c:pt idx="875">
                  <c:v>0.13599999999999998</c:v>
                </c:pt>
                <c:pt idx="876">
                  <c:v>-0.12869999999999998</c:v>
                </c:pt>
                <c:pt idx="877">
                  <c:v>0.12869999999999998</c:v>
                </c:pt>
                <c:pt idx="878">
                  <c:v>0.39689999999999992</c:v>
                </c:pt>
                <c:pt idx="879">
                  <c:v>-0.39689999999999992</c:v>
                </c:pt>
              </c:numCache>
            </c:numRef>
          </c:xVal>
          <c:yVal>
            <c:numRef>
              <c:f>Regression!$E$2:$E$881</c:f>
              <c:numCache>
                <c:formatCode>General</c:formatCode>
                <c:ptCount val="880"/>
                <c:pt idx="0">
                  <c:v>3</c:v>
                </c:pt>
                <c:pt idx="1">
                  <c:v>-3</c:v>
                </c:pt>
                <c:pt idx="2">
                  <c:v>-1</c:v>
                </c:pt>
                <c:pt idx="3">
                  <c:v>1</c:v>
                </c:pt>
                <c:pt idx="4">
                  <c:v>9</c:v>
                </c:pt>
                <c:pt idx="5">
                  <c:v>-9</c:v>
                </c:pt>
                <c:pt idx="6">
                  <c:v>-10</c:v>
                </c:pt>
                <c:pt idx="7">
                  <c:v>10</c:v>
                </c:pt>
                <c:pt idx="8">
                  <c:v>-3</c:v>
                </c:pt>
                <c:pt idx="9">
                  <c:v>3</c:v>
                </c:pt>
                <c:pt idx="10">
                  <c:v>3</c:v>
                </c:pt>
                <c:pt idx="11">
                  <c:v>-3</c:v>
                </c:pt>
                <c:pt idx="12">
                  <c:v>-24</c:v>
                </c:pt>
                <c:pt idx="13">
                  <c:v>24</c:v>
                </c:pt>
                <c:pt idx="14">
                  <c:v>-4</c:v>
                </c:pt>
                <c:pt idx="15">
                  <c:v>4</c:v>
                </c:pt>
                <c:pt idx="16">
                  <c:v>-4</c:v>
                </c:pt>
                <c:pt idx="17">
                  <c:v>4</c:v>
                </c:pt>
                <c:pt idx="18">
                  <c:v>-20</c:v>
                </c:pt>
                <c:pt idx="19">
                  <c:v>20</c:v>
                </c:pt>
                <c:pt idx="20">
                  <c:v>-2</c:v>
                </c:pt>
                <c:pt idx="21">
                  <c:v>2</c:v>
                </c:pt>
                <c:pt idx="22">
                  <c:v>7</c:v>
                </c:pt>
                <c:pt idx="23">
                  <c:v>-7</c:v>
                </c:pt>
                <c:pt idx="24">
                  <c:v>6</c:v>
                </c:pt>
                <c:pt idx="25">
                  <c:v>-6</c:v>
                </c:pt>
                <c:pt idx="26">
                  <c:v>-17</c:v>
                </c:pt>
                <c:pt idx="27">
                  <c:v>17</c:v>
                </c:pt>
                <c:pt idx="28">
                  <c:v>34</c:v>
                </c:pt>
                <c:pt idx="29">
                  <c:v>-34</c:v>
                </c:pt>
                <c:pt idx="30">
                  <c:v>-17</c:v>
                </c:pt>
                <c:pt idx="31">
                  <c:v>17</c:v>
                </c:pt>
                <c:pt idx="32">
                  <c:v>12</c:v>
                </c:pt>
                <c:pt idx="33">
                  <c:v>-12</c:v>
                </c:pt>
                <c:pt idx="34">
                  <c:v>3</c:v>
                </c:pt>
                <c:pt idx="35">
                  <c:v>-3</c:v>
                </c:pt>
                <c:pt idx="36">
                  <c:v>-2</c:v>
                </c:pt>
                <c:pt idx="37">
                  <c:v>2</c:v>
                </c:pt>
                <c:pt idx="38">
                  <c:v>3</c:v>
                </c:pt>
                <c:pt idx="39">
                  <c:v>-3</c:v>
                </c:pt>
                <c:pt idx="40">
                  <c:v>-2</c:v>
                </c:pt>
                <c:pt idx="41">
                  <c:v>2</c:v>
                </c:pt>
                <c:pt idx="42">
                  <c:v>11</c:v>
                </c:pt>
                <c:pt idx="43">
                  <c:v>-11</c:v>
                </c:pt>
                <c:pt idx="44">
                  <c:v>15</c:v>
                </c:pt>
                <c:pt idx="45">
                  <c:v>-15</c:v>
                </c:pt>
                <c:pt idx="46">
                  <c:v>16</c:v>
                </c:pt>
                <c:pt idx="47">
                  <c:v>-16</c:v>
                </c:pt>
                <c:pt idx="48">
                  <c:v>8</c:v>
                </c:pt>
                <c:pt idx="49">
                  <c:v>-8</c:v>
                </c:pt>
                <c:pt idx="50">
                  <c:v>-8</c:v>
                </c:pt>
                <c:pt idx="51">
                  <c:v>8</c:v>
                </c:pt>
                <c:pt idx="52">
                  <c:v>4</c:v>
                </c:pt>
                <c:pt idx="53">
                  <c:v>-4</c:v>
                </c:pt>
                <c:pt idx="54">
                  <c:v>-4</c:v>
                </c:pt>
                <c:pt idx="55">
                  <c:v>4</c:v>
                </c:pt>
                <c:pt idx="56">
                  <c:v>28</c:v>
                </c:pt>
                <c:pt idx="57">
                  <c:v>-28</c:v>
                </c:pt>
                <c:pt idx="58">
                  <c:v>2</c:v>
                </c:pt>
                <c:pt idx="59">
                  <c:v>-2</c:v>
                </c:pt>
                <c:pt idx="60">
                  <c:v>1</c:v>
                </c:pt>
                <c:pt idx="61">
                  <c:v>-1</c:v>
                </c:pt>
                <c:pt idx="62">
                  <c:v>7</c:v>
                </c:pt>
                <c:pt idx="63">
                  <c:v>-7</c:v>
                </c:pt>
                <c:pt idx="64">
                  <c:v>12</c:v>
                </c:pt>
                <c:pt idx="65">
                  <c:v>-12</c:v>
                </c:pt>
                <c:pt idx="66">
                  <c:v>3</c:v>
                </c:pt>
                <c:pt idx="67">
                  <c:v>-3</c:v>
                </c:pt>
                <c:pt idx="68">
                  <c:v>-8</c:v>
                </c:pt>
                <c:pt idx="69">
                  <c:v>8</c:v>
                </c:pt>
                <c:pt idx="70">
                  <c:v>3</c:v>
                </c:pt>
                <c:pt idx="71">
                  <c:v>-3</c:v>
                </c:pt>
                <c:pt idx="72">
                  <c:v>15</c:v>
                </c:pt>
                <c:pt idx="73">
                  <c:v>-15</c:v>
                </c:pt>
                <c:pt idx="74">
                  <c:v>-3</c:v>
                </c:pt>
                <c:pt idx="75">
                  <c:v>3</c:v>
                </c:pt>
                <c:pt idx="76">
                  <c:v>3</c:v>
                </c:pt>
                <c:pt idx="77">
                  <c:v>-3</c:v>
                </c:pt>
                <c:pt idx="78">
                  <c:v>-8</c:v>
                </c:pt>
                <c:pt idx="79">
                  <c:v>8</c:v>
                </c:pt>
                <c:pt idx="80">
                  <c:v>4</c:v>
                </c:pt>
                <c:pt idx="81">
                  <c:v>-4</c:v>
                </c:pt>
                <c:pt idx="82">
                  <c:v>-3</c:v>
                </c:pt>
                <c:pt idx="83">
                  <c:v>3</c:v>
                </c:pt>
                <c:pt idx="84">
                  <c:v>-10</c:v>
                </c:pt>
                <c:pt idx="85">
                  <c:v>10</c:v>
                </c:pt>
                <c:pt idx="86">
                  <c:v>10</c:v>
                </c:pt>
                <c:pt idx="87">
                  <c:v>-10</c:v>
                </c:pt>
                <c:pt idx="88">
                  <c:v>3</c:v>
                </c:pt>
                <c:pt idx="89">
                  <c:v>-3</c:v>
                </c:pt>
                <c:pt idx="90">
                  <c:v>-9</c:v>
                </c:pt>
                <c:pt idx="91">
                  <c:v>9</c:v>
                </c:pt>
                <c:pt idx="92">
                  <c:v>10</c:v>
                </c:pt>
                <c:pt idx="93">
                  <c:v>-10</c:v>
                </c:pt>
                <c:pt idx="94">
                  <c:v>-15</c:v>
                </c:pt>
                <c:pt idx="95">
                  <c:v>15</c:v>
                </c:pt>
                <c:pt idx="96">
                  <c:v>-3</c:v>
                </c:pt>
                <c:pt idx="97">
                  <c:v>3</c:v>
                </c:pt>
                <c:pt idx="98">
                  <c:v>-7</c:v>
                </c:pt>
                <c:pt idx="99">
                  <c:v>7</c:v>
                </c:pt>
                <c:pt idx="100">
                  <c:v>7</c:v>
                </c:pt>
                <c:pt idx="101">
                  <c:v>-7</c:v>
                </c:pt>
                <c:pt idx="102">
                  <c:v>-5</c:v>
                </c:pt>
                <c:pt idx="103">
                  <c:v>5</c:v>
                </c:pt>
                <c:pt idx="104">
                  <c:v>35</c:v>
                </c:pt>
                <c:pt idx="105">
                  <c:v>-35</c:v>
                </c:pt>
                <c:pt idx="106">
                  <c:v>-2</c:v>
                </c:pt>
                <c:pt idx="107">
                  <c:v>2</c:v>
                </c:pt>
                <c:pt idx="108">
                  <c:v>-29</c:v>
                </c:pt>
                <c:pt idx="109">
                  <c:v>29</c:v>
                </c:pt>
                <c:pt idx="110">
                  <c:v>7</c:v>
                </c:pt>
                <c:pt idx="111">
                  <c:v>-7</c:v>
                </c:pt>
                <c:pt idx="112">
                  <c:v>-23</c:v>
                </c:pt>
                <c:pt idx="113">
                  <c:v>23</c:v>
                </c:pt>
                <c:pt idx="114">
                  <c:v>-6</c:v>
                </c:pt>
                <c:pt idx="115">
                  <c:v>6</c:v>
                </c:pt>
                <c:pt idx="116">
                  <c:v>4</c:v>
                </c:pt>
                <c:pt idx="117">
                  <c:v>-4</c:v>
                </c:pt>
                <c:pt idx="118">
                  <c:v>-22</c:v>
                </c:pt>
                <c:pt idx="119">
                  <c:v>22</c:v>
                </c:pt>
                <c:pt idx="120">
                  <c:v>12</c:v>
                </c:pt>
                <c:pt idx="121">
                  <c:v>-12</c:v>
                </c:pt>
                <c:pt idx="122">
                  <c:v>-3</c:v>
                </c:pt>
                <c:pt idx="123">
                  <c:v>3</c:v>
                </c:pt>
                <c:pt idx="124">
                  <c:v>2</c:v>
                </c:pt>
                <c:pt idx="125">
                  <c:v>-2</c:v>
                </c:pt>
                <c:pt idx="126">
                  <c:v>1</c:v>
                </c:pt>
                <c:pt idx="127">
                  <c:v>-1</c:v>
                </c:pt>
                <c:pt idx="128">
                  <c:v>-5</c:v>
                </c:pt>
                <c:pt idx="129">
                  <c:v>5</c:v>
                </c:pt>
                <c:pt idx="130">
                  <c:v>14</c:v>
                </c:pt>
                <c:pt idx="131">
                  <c:v>-14</c:v>
                </c:pt>
                <c:pt idx="132">
                  <c:v>-23</c:v>
                </c:pt>
                <c:pt idx="133">
                  <c:v>23</c:v>
                </c:pt>
                <c:pt idx="134">
                  <c:v>-17</c:v>
                </c:pt>
                <c:pt idx="135">
                  <c:v>17</c:v>
                </c:pt>
                <c:pt idx="136">
                  <c:v>7</c:v>
                </c:pt>
                <c:pt idx="137">
                  <c:v>-7</c:v>
                </c:pt>
                <c:pt idx="138">
                  <c:v>-8</c:v>
                </c:pt>
                <c:pt idx="139">
                  <c:v>8</c:v>
                </c:pt>
                <c:pt idx="140">
                  <c:v>4</c:v>
                </c:pt>
                <c:pt idx="141">
                  <c:v>-4</c:v>
                </c:pt>
                <c:pt idx="142">
                  <c:v>-4</c:v>
                </c:pt>
                <c:pt idx="143">
                  <c:v>4</c:v>
                </c:pt>
                <c:pt idx="144">
                  <c:v>2</c:v>
                </c:pt>
                <c:pt idx="145">
                  <c:v>-2</c:v>
                </c:pt>
                <c:pt idx="146">
                  <c:v>-14</c:v>
                </c:pt>
                <c:pt idx="147">
                  <c:v>14</c:v>
                </c:pt>
                <c:pt idx="148">
                  <c:v>-10</c:v>
                </c:pt>
                <c:pt idx="149">
                  <c:v>10</c:v>
                </c:pt>
                <c:pt idx="150">
                  <c:v>4</c:v>
                </c:pt>
                <c:pt idx="151">
                  <c:v>-4</c:v>
                </c:pt>
                <c:pt idx="152">
                  <c:v>-9</c:v>
                </c:pt>
                <c:pt idx="153">
                  <c:v>9</c:v>
                </c:pt>
                <c:pt idx="154">
                  <c:v>-3</c:v>
                </c:pt>
                <c:pt idx="155">
                  <c:v>3</c:v>
                </c:pt>
                <c:pt idx="156">
                  <c:v>8</c:v>
                </c:pt>
                <c:pt idx="157">
                  <c:v>-8</c:v>
                </c:pt>
                <c:pt idx="158">
                  <c:v>18</c:v>
                </c:pt>
                <c:pt idx="159">
                  <c:v>-18</c:v>
                </c:pt>
                <c:pt idx="160">
                  <c:v>-9</c:v>
                </c:pt>
                <c:pt idx="161">
                  <c:v>9</c:v>
                </c:pt>
                <c:pt idx="162">
                  <c:v>-2</c:v>
                </c:pt>
                <c:pt idx="163">
                  <c:v>2</c:v>
                </c:pt>
                <c:pt idx="164">
                  <c:v>18</c:v>
                </c:pt>
                <c:pt idx="165">
                  <c:v>-18</c:v>
                </c:pt>
                <c:pt idx="166">
                  <c:v>-6</c:v>
                </c:pt>
                <c:pt idx="167">
                  <c:v>6</c:v>
                </c:pt>
                <c:pt idx="168">
                  <c:v>3</c:v>
                </c:pt>
                <c:pt idx="169">
                  <c:v>-3</c:v>
                </c:pt>
                <c:pt idx="170">
                  <c:v>-7</c:v>
                </c:pt>
                <c:pt idx="171">
                  <c:v>7</c:v>
                </c:pt>
                <c:pt idx="172">
                  <c:v>-18</c:v>
                </c:pt>
                <c:pt idx="173">
                  <c:v>18</c:v>
                </c:pt>
                <c:pt idx="174">
                  <c:v>-14</c:v>
                </c:pt>
                <c:pt idx="175">
                  <c:v>14</c:v>
                </c:pt>
                <c:pt idx="176">
                  <c:v>21</c:v>
                </c:pt>
                <c:pt idx="177">
                  <c:v>-21</c:v>
                </c:pt>
                <c:pt idx="178">
                  <c:v>6</c:v>
                </c:pt>
                <c:pt idx="179">
                  <c:v>-6</c:v>
                </c:pt>
                <c:pt idx="180">
                  <c:v>19</c:v>
                </c:pt>
                <c:pt idx="181">
                  <c:v>-19</c:v>
                </c:pt>
                <c:pt idx="182">
                  <c:v>5</c:v>
                </c:pt>
                <c:pt idx="183">
                  <c:v>-5</c:v>
                </c:pt>
                <c:pt idx="184">
                  <c:v>4</c:v>
                </c:pt>
                <c:pt idx="185">
                  <c:v>-4</c:v>
                </c:pt>
                <c:pt idx="186">
                  <c:v>-8</c:v>
                </c:pt>
                <c:pt idx="187">
                  <c:v>8</c:v>
                </c:pt>
                <c:pt idx="188">
                  <c:v>3</c:v>
                </c:pt>
                <c:pt idx="189">
                  <c:v>-3</c:v>
                </c:pt>
                <c:pt idx="190">
                  <c:v>-20</c:v>
                </c:pt>
                <c:pt idx="191">
                  <c:v>20</c:v>
                </c:pt>
                <c:pt idx="192">
                  <c:v>-4</c:v>
                </c:pt>
                <c:pt idx="193">
                  <c:v>4</c:v>
                </c:pt>
                <c:pt idx="194">
                  <c:v>-24</c:v>
                </c:pt>
                <c:pt idx="195">
                  <c:v>24</c:v>
                </c:pt>
                <c:pt idx="196">
                  <c:v>5</c:v>
                </c:pt>
                <c:pt idx="197">
                  <c:v>-5</c:v>
                </c:pt>
                <c:pt idx="198">
                  <c:v>22</c:v>
                </c:pt>
                <c:pt idx="199">
                  <c:v>-22</c:v>
                </c:pt>
                <c:pt idx="200">
                  <c:v>-7</c:v>
                </c:pt>
                <c:pt idx="201">
                  <c:v>7</c:v>
                </c:pt>
                <c:pt idx="202">
                  <c:v>-1</c:v>
                </c:pt>
                <c:pt idx="203">
                  <c:v>1</c:v>
                </c:pt>
                <c:pt idx="204">
                  <c:v>-17</c:v>
                </c:pt>
                <c:pt idx="205">
                  <c:v>17</c:v>
                </c:pt>
                <c:pt idx="206">
                  <c:v>-14</c:v>
                </c:pt>
                <c:pt idx="207">
                  <c:v>14</c:v>
                </c:pt>
                <c:pt idx="208">
                  <c:v>10</c:v>
                </c:pt>
                <c:pt idx="209">
                  <c:v>-10</c:v>
                </c:pt>
                <c:pt idx="210">
                  <c:v>-19</c:v>
                </c:pt>
                <c:pt idx="211">
                  <c:v>19</c:v>
                </c:pt>
                <c:pt idx="212">
                  <c:v>-12</c:v>
                </c:pt>
                <c:pt idx="213">
                  <c:v>12</c:v>
                </c:pt>
                <c:pt idx="214">
                  <c:v>3</c:v>
                </c:pt>
                <c:pt idx="215">
                  <c:v>-3</c:v>
                </c:pt>
                <c:pt idx="216">
                  <c:v>7</c:v>
                </c:pt>
                <c:pt idx="217">
                  <c:v>-7</c:v>
                </c:pt>
                <c:pt idx="218">
                  <c:v>-3</c:v>
                </c:pt>
                <c:pt idx="219">
                  <c:v>3</c:v>
                </c:pt>
                <c:pt idx="220">
                  <c:v>-3</c:v>
                </c:pt>
                <c:pt idx="221">
                  <c:v>3</c:v>
                </c:pt>
                <c:pt idx="222">
                  <c:v>-21</c:v>
                </c:pt>
                <c:pt idx="223">
                  <c:v>21</c:v>
                </c:pt>
                <c:pt idx="224">
                  <c:v>6</c:v>
                </c:pt>
                <c:pt idx="225">
                  <c:v>-6</c:v>
                </c:pt>
                <c:pt idx="226">
                  <c:v>-23</c:v>
                </c:pt>
                <c:pt idx="227">
                  <c:v>23</c:v>
                </c:pt>
                <c:pt idx="228">
                  <c:v>-3</c:v>
                </c:pt>
                <c:pt idx="229">
                  <c:v>3</c:v>
                </c:pt>
                <c:pt idx="230">
                  <c:v>-10</c:v>
                </c:pt>
                <c:pt idx="231">
                  <c:v>10</c:v>
                </c:pt>
                <c:pt idx="232">
                  <c:v>-3</c:v>
                </c:pt>
                <c:pt idx="233">
                  <c:v>3</c:v>
                </c:pt>
                <c:pt idx="234">
                  <c:v>3</c:v>
                </c:pt>
                <c:pt idx="235">
                  <c:v>-3</c:v>
                </c:pt>
                <c:pt idx="236">
                  <c:v>14</c:v>
                </c:pt>
                <c:pt idx="237">
                  <c:v>-14</c:v>
                </c:pt>
                <c:pt idx="238">
                  <c:v>-10</c:v>
                </c:pt>
                <c:pt idx="239">
                  <c:v>10</c:v>
                </c:pt>
                <c:pt idx="240">
                  <c:v>-5</c:v>
                </c:pt>
                <c:pt idx="241">
                  <c:v>5</c:v>
                </c:pt>
                <c:pt idx="242">
                  <c:v>-3</c:v>
                </c:pt>
                <c:pt idx="243">
                  <c:v>3</c:v>
                </c:pt>
                <c:pt idx="244">
                  <c:v>-10</c:v>
                </c:pt>
                <c:pt idx="245">
                  <c:v>10</c:v>
                </c:pt>
                <c:pt idx="246">
                  <c:v>-1</c:v>
                </c:pt>
                <c:pt idx="247">
                  <c:v>1</c:v>
                </c:pt>
                <c:pt idx="248">
                  <c:v>-7</c:v>
                </c:pt>
                <c:pt idx="249">
                  <c:v>7</c:v>
                </c:pt>
                <c:pt idx="250">
                  <c:v>-22</c:v>
                </c:pt>
                <c:pt idx="251">
                  <c:v>22</c:v>
                </c:pt>
                <c:pt idx="252">
                  <c:v>-8</c:v>
                </c:pt>
                <c:pt idx="253">
                  <c:v>8</c:v>
                </c:pt>
                <c:pt idx="254">
                  <c:v>5</c:v>
                </c:pt>
                <c:pt idx="255">
                  <c:v>-5</c:v>
                </c:pt>
                <c:pt idx="256">
                  <c:v>-3</c:v>
                </c:pt>
                <c:pt idx="257">
                  <c:v>3</c:v>
                </c:pt>
                <c:pt idx="258">
                  <c:v>10</c:v>
                </c:pt>
                <c:pt idx="259">
                  <c:v>-10</c:v>
                </c:pt>
                <c:pt idx="260">
                  <c:v>-6</c:v>
                </c:pt>
                <c:pt idx="261">
                  <c:v>6</c:v>
                </c:pt>
                <c:pt idx="262">
                  <c:v>-11</c:v>
                </c:pt>
                <c:pt idx="263">
                  <c:v>11</c:v>
                </c:pt>
                <c:pt idx="264">
                  <c:v>-10</c:v>
                </c:pt>
                <c:pt idx="265">
                  <c:v>10</c:v>
                </c:pt>
                <c:pt idx="266">
                  <c:v>3</c:v>
                </c:pt>
                <c:pt idx="267">
                  <c:v>-3</c:v>
                </c:pt>
                <c:pt idx="268">
                  <c:v>8</c:v>
                </c:pt>
                <c:pt idx="269">
                  <c:v>-8</c:v>
                </c:pt>
                <c:pt idx="270">
                  <c:v>-1</c:v>
                </c:pt>
                <c:pt idx="271">
                  <c:v>1</c:v>
                </c:pt>
                <c:pt idx="272">
                  <c:v>7</c:v>
                </c:pt>
                <c:pt idx="273">
                  <c:v>-7</c:v>
                </c:pt>
                <c:pt idx="274">
                  <c:v>-7</c:v>
                </c:pt>
                <c:pt idx="275">
                  <c:v>7</c:v>
                </c:pt>
                <c:pt idx="276">
                  <c:v>13</c:v>
                </c:pt>
                <c:pt idx="277">
                  <c:v>-13</c:v>
                </c:pt>
                <c:pt idx="278">
                  <c:v>10</c:v>
                </c:pt>
                <c:pt idx="279">
                  <c:v>-10</c:v>
                </c:pt>
                <c:pt idx="280">
                  <c:v>-13</c:v>
                </c:pt>
                <c:pt idx="281">
                  <c:v>13</c:v>
                </c:pt>
                <c:pt idx="282">
                  <c:v>-6</c:v>
                </c:pt>
                <c:pt idx="283">
                  <c:v>6</c:v>
                </c:pt>
                <c:pt idx="284">
                  <c:v>37</c:v>
                </c:pt>
                <c:pt idx="285">
                  <c:v>-37</c:v>
                </c:pt>
                <c:pt idx="286">
                  <c:v>7</c:v>
                </c:pt>
                <c:pt idx="287">
                  <c:v>-7</c:v>
                </c:pt>
                <c:pt idx="288">
                  <c:v>3</c:v>
                </c:pt>
                <c:pt idx="289">
                  <c:v>-3</c:v>
                </c:pt>
                <c:pt idx="290">
                  <c:v>-28</c:v>
                </c:pt>
                <c:pt idx="291">
                  <c:v>28</c:v>
                </c:pt>
                <c:pt idx="292">
                  <c:v>3</c:v>
                </c:pt>
                <c:pt idx="293">
                  <c:v>-3</c:v>
                </c:pt>
                <c:pt idx="294">
                  <c:v>8</c:v>
                </c:pt>
                <c:pt idx="295">
                  <c:v>-8</c:v>
                </c:pt>
                <c:pt idx="296">
                  <c:v>7</c:v>
                </c:pt>
                <c:pt idx="297">
                  <c:v>-7</c:v>
                </c:pt>
                <c:pt idx="298">
                  <c:v>6</c:v>
                </c:pt>
                <c:pt idx="299">
                  <c:v>-6</c:v>
                </c:pt>
                <c:pt idx="300">
                  <c:v>4</c:v>
                </c:pt>
                <c:pt idx="301">
                  <c:v>-4</c:v>
                </c:pt>
                <c:pt idx="302">
                  <c:v>-15</c:v>
                </c:pt>
                <c:pt idx="303">
                  <c:v>15</c:v>
                </c:pt>
                <c:pt idx="304">
                  <c:v>-21</c:v>
                </c:pt>
                <c:pt idx="305">
                  <c:v>21</c:v>
                </c:pt>
                <c:pt idx="306">
                  <c:v>-6</c:v>
                </c:pt>
                <c:pt idx="307">
                  <c:v>6</c:v>
                </c:pt>
                <c:pt idx="308">
                  <c:v>13</c:v>
                </c:pt>
                <c:pt idx="309">
                  <c:v>-13</c:v>
                </c:pt>
                <c:pt idx="310">
                  <c:v>-1</c:v>
                </c:pt>
                <c:pt idx="311">
                  <c:v>1</c:v>
                </c:pt>
                <c:pt idx="312">
                  <c:v>-1</c:v>
                </c:pt>
                <c:pt idx="313">
                  <c:v>1</c:v>
                </c:pt>
                <c:pt idx="314">
                  <c:v>6</c:v>
                </c:pt>
                <c:pt idx="315">
                  <c:v>-6</c:v>
                </c:pt>
                <c:pt idx="316">
                  <c:v>16</c:v>
                </c:pt>
                <c:pt idx="317">
                  <c:v>-16</c:v>
                </c:pt>
                <c:pt idx="318">
                  <c:v>-13</c:v>
                </c:pt>
                <c:pt idx="319">
                  <c:v>13</c:v>
                </c:pt>
                <c:pt idx="320">
                  <c:v>-7</c:v>
                </c:pt>
                <c:pt idx="321">
                  <c:v>7</c:v>
                </c:pt>
                <c:pt idx="322">
                  <c:v>-7</c:v>
                </c:pt>
                <c:pt idx="323">
                  <c:v>7</c:v>
                </c:pt>
                <c:pt idx="324">
                  <c:v>14</c:v>
                </c:pt>
                <c:pt idx="325">
                  <c:v>-14</c:v>
                </c:pt>
                <c:pt idx="326">
                  <c:v>26</c:v>
                </c:pt>
                <c:pt idx="327">
                  <c:v>-26</c:v>
                </c:pt>
                <c:pt idx="328">
                  <c:v>5</c:v>
                </c:pt>
                <c:pt idx="329">
                  <c:v>-5</c:v>
                </c:pt>
                <c:pt idx="330">
                  <c:v>-3</c:v>
                </c:pt>
                <c:pt idx="331">
                  <c:v>3</c:v>
                </c:pt>
                <c:pt idx="332">
                  <c:v>-9</c:v>
                </c:pt>
                <c:pt idx="333">
                  <c:v>9</c:v>
                </c:pt>
                <c:pt idx="334">
                  <c:v>0</c:v>
                </c:pt>
                <c:pt idx="335">
                  <c:v>0</c:v>
                </c:pt>
                <c:pt idx="336">
                  <c:v>25</c:v>
                </c:pt>
                <c:pt idx="337">
                  <c:v>-25</c:v>
                </c:pt>
                <c:pt idx="338">
                  <c:v>1</c:v>
                </c:pt>
                <c:pt idx="339">
                  <c:v>-1</c:v>
                </c:pt>
                <c:pt idx="340">
                  <c:v>13</c:v>
                </c:pt>
                <c:pt idx="341">
                  <c:v>-13</c:v>
                </c:pt>
                <c:pt idx="342">
                  <c:v>-4</c:v>
                </c:pt>
                <c:pt idx="343">
                  <c:v>4</c:v>
                </c:pt>
                <c:pt idx="344">
                  <c:v>-16</c:v>
                </c:pt>
                <c:pt idx="345">
                  <c:v>16</c:v>
                </c:pt>
                <c:pt idx="346">
                  <c:v>3</c:v>
                </c:pt>
                <c:pt idx="347">
                  <c:v>-3</c:v>
                </c:pt>
                <c:pt idx="348">
                  <c:v>-7</c:v>
                </c:pt>
                <c:pt idx="349">
                  <c:v>7</c:v>
                </c:pt>
                <c:pt idx="350">
                  <c:v>35</c:v>
                </c:pt>
                <c:pt idx="351">
                  <c:v>-35</c:v>
                </c:pt>
                <c:pt idx="352">
                  <c:v>-1</c:v>
                </c:pt>
                <c:pt idx="353">
                  <c:v>1</c:v>
                </c:pt>
                <c:pt idx="354">
                  <c:v>1</c:v>
                </c:pt>
                <c:pt idx="355">
                  <c:v>-1</c:v>
                </c:pt>
                <c:pt idx="356">
                  <c:v>11</c:v>
                </c:pt>
                <c:pt idx="357">
                  <c:v>-11</c:v>
                </c:pt>
                <c:pt idx="358">
                  <c:v>14</c:v>
                </c:pt>
                <c:pt idx="359">
                  <c:v>-14</c:v>
                </c:pt>
                <c:pt idx="360">
                  <c:v>8</c:v>
                </c:pt>
                <c:pt idx="361">
                  <c:v>-8</c:v>
                </c:pt>
                <c:pt idx="362">
                  <c:v>13</c:v>
                </c:pt>
                <c:pt idx="363">
                  <c:v>-13</c:v>
                </c:pt>
                <c:pt idx="364">
                  <c:v>4</c:v>
                </c:pt>
                <c:pt idx="365">
                  <c:v>-4</c:v>
                </c:pt>
                <c:pt idx="366">
                  <c:v>-26</c:v>
                </c:pt>
                <c:pt idx="367">
                  <c:v>26</c:v>
                </c:pt>
                <c:pt idx="368">
                  <c:v>2</c:v>
                </c:pt>
                <c:pt idx="369">
                  <c:v>-2</c:v>
                </c:pt>
                <c:pt idx="370">
                  <c:v>-6</c:v>
                </c:pt>
                <c:pt idx="371">
                  <c:v>6</c:v>
                </c:pt>
                <c:pt idx="372">
                  <c:v>28</c:v>
                </c:pt>
                <c:pt idx="373">
                  <c:v>-28</c:v>
                </c:pt>
                <c:pt idx="374">
                  <c:v>6</c:v>
                </c:pt>
                <c:pt idx="375">
                  <c:v>-6</c:v>
                </c:pt>
                <c:pt idx="376">
                  <c:v>6</c:v>
                </c:pt>
                <c:pt idx="377">
                  <c:v>-6</c:v>
                </c:pt>
                <c:pt idx="378">
                  <c:v>-14</c:v>
                </c:pt>
                <c:pt idx="379">
                  <c:v>14</c:v>
                </c:pt>
                <c:pt idx="380">
                  <c:v>7</c:v>
                </c:pt>
                <c:pt idx="381">
                  <c:v>-7</c:v>
                </c:pt>
                <c:pt idx="382">
                  <c:v>32</c:v>
                </c:pt>
                <c:pt idx="383">
                  <c:v>-32</c:v>
                </c:pt>
                <c:pt idx="384">
                  <c:v>3</c:v>
                </c:pt>
                <c:pt idx="385">
                  <c:v>-3</c:v>
                </c:pt>
                <c:pt idx="386">
                  <c:v>7</c:v>
                </c:pt>
                <c:pt idx="387">
                  <c:v>-7</c:v>
                </c:pt>
                <c:pt idx="388">
                  <c:v>18</c:v>
                </c:pt>
                <c:pt idx="389">
                  <c:v>-18</c:v>
                </c:pt>
                <c:pt idx="390">
                  <c:v>-4</c:v>
                </c:pt>
                <c:pt idx="391">
                  <c:v>4</c:v>
                </c:pt>
                <c:pt idx="392">
                  <c:v>1</c:v>
                </c:pt>
                <c:pt idx="393">
                  <c:v>-1</c:v>
                </c:pt>
                <c:pt idx="394">
                  <c:v>-7</c:v>
                </c:pt>
                <c:pt idx="395">
                  <c:v>7</c:v>
                </c:pt>
                <c:pt idx="396">
                  <c:v>-10</c:v>
                </c:pt>
                <c:pt idx="397">
                  <c:v>10</c:v>
                </c:pt>
                <c:pt idx="398">
                  <c:v>14</c:v>
                </c:pt>
                <c:pt idx="399">
                  <c:v>-14</c:v>
                </c:pt>
                <c:pt idx="400">
                  <c:v>2</c:v>
                </c:pt>
                <c:pt idx="401">
                  <c:v>-2</c:v>
                </c:pt>
                <c:pt idx="402">
                  <c:v>-14</c:v>
                </c:pt>
                <c:pt idx="403">
                  <c:v>14</c:v>
                </c:pt>
                <c:pt idx="404">
                  <c:v>5</c:v>
                </c:pt>
                <c:pt idx="405">
                  <c:v>-5</c:v>
                </c:pt>
                <c:pt idx="406">
                  <c:v>6</c:v>
                </c:pt>
                <c:pt idx="407">
                  <c:v>-6</c:v>
                </c:pt>
                <c:pt idx="408">
                  <c:v>7</c:v>
                </c:pt>
                <c:pt idx="409">
                  <c:v>-7</c:v>
                </c:pt>
                <c:pt idx="410">
                  <c:v>-11</c:v>
                </c:pt>
                <c:pt idx="411">
                  <c:v>11</c:v>
                </c:pt>
                <c:pt idx="412">
                  <c:v>10</c:v>
                </c:pt>
                <c:pt idx="413">
                  <c:v>-10</c:v>
                </c:pt>
                <c:pt idx="414">
                  <c:v>-3</c:v>
                </c:pt>
                <c:pt idx="415">
                  <c:v>3</c:v>
                </c:pt>
                <c:pt idx="416">
                  <c:v>2</c:v>
                </c:pt>
                <c:pt idx="417">
                  <c:v>-2</c:v>
                </c:pt>
                <c:pt idx="418">
                  <c:v>14</c:v>
                </c:pt>
                <c:pt idx="419">
                  <c:v>-14</c:v>
                </c:pt>
                <c:pt idx="420">
                  <c:v>-5</c:v>
                </c:pt>
                <c:pt idx="421">
                  <c:v>5</c:v>
                </c:pt>
                <c:pt idx="422">
                  <c:v>-14</c:v>
                </c:pt>
                <c:pt idx="423">
                  <c:v>14</c:v>
                </c:pt>
                <c:pt idx="424">
                  <c:v>23</c:v>
                </c:pt>
                <c:pt idx="425">
                  <c:v>-23</c:v>
                </c:pt>
                <c:pt idx="426">
                  <c:v>-4</c:v>
                </c:pt>
                <c:pt idx="427">
                  <c:v>14</c:v>
                </c:pt>
                <c:pt idx="428">
                  <c:v>15</c:v>
                </c:pt>
                <c:pt idx="429">
                  <c:v>-15</c:v>
                </c:pt>
                <c:pt idx="430">
                  <c:v>14</c:v>
                </c:pt>
                <c:pt idx="431">
                  <c:v>-14</c:v>
                </c:pt>
                <c:pt idx="432">
                  <c:v>-7</c:v>
                </c:pt>
                <c:pt idx="433">
                  <c:v>7</c:v>
                </c:pt>
                <c:pt idx="434">
                  <c:v>-17</c:v>
                </c:pt>
                <c:pt idx="435">
                  <c:v>17</c:v>
                </c:pt>
                <c:pt idx="436">
                  <c:v>12</c:v>
                </c:pt>
                <c:pt idx="437">
                  <c:v>-12</c:v>
                </c:pt>
                <c:pt idx="438">
                  <c:v>4</c:v>
                </c:pt>
                <c:pt idx="439">
                  <c:v>-4</c:v>
                </c:pt>
                <c:pt idx="440">
                  <c:v>7</c:v>
                </c:pt>
                <c:pt idx="441">
                  <c:v>-7</c:v>
                </c:pt>
                <c:pt idx="442">
                  <c:v>-3</c:v>
                </c:pt>
                <c:pt idx="443">
                  <c:v>3</c:v>
                </c:pt>
                <c:pt idx="444">
                  <c:v>34</c:v>
                </c:pt>
                <c:pt idx="445">
                  <c:v>-34</c:v>
                </c:pt>
                <c:pt idx="446">
                  <c:v>-7</c:v>
                </c:pt>
                <c:pt idx="447">
                  <c:v>7</c:v>
                </c:pt>
                <c:pt idx="448">
                  <c:v>-27</c:v>
                </c:pt>
                <c:pt idx="449">
                  <c:v>27</c:v>
                </c:pt>
                <c:pt idx="450">
                  <c:v>-3</c:v>
                </c:pt>
                <c:pt idx="451">
                  <c:v>3</c:v>
                </c:pt>
                <c:pt idx="452">
                  <c:v>17</c:v>
                </c:pt>
                <c:pt idx="453">
                  <c:v>-17</c:v>
                </c:pt>
                <c:pt idx="454">
                  <c:v>2</c:v>
                </c:pt>
                <c:pt idx="455">
                  <c:v>-2</c:v>
                </c:pt>
                <c:pt idx="456">
                  <c:v>-14</c:v>
                </c:pt>
                <c:pt idx="457">
                  <c:v>14</c:v>
                </c:pt>
                <c:pt idx="458">
                  <c:v>-5</c:v>
                </c:pt>
                <c:pt idx="459">
                  <c:v>5</c:v>
                </c:pt>
                <c:pt idx="460">
                  <c:v>24</c:v>
                </c:pt>
                <c:pt idx="461">
                  <c:v>-24</c:v>
                </c:pt>
                <c:pt idx="462">
                  <c:v>-6</c:v>
                </c:pt>
                <c:pt idx="463">
                  <c:v>6</c:v>
                </c:pt>
                <c:pt idx="464">
                  <c:v>21</c:v>
                </c:pt>
                <c:pt idx="465">
                  <c:v>-21</c:v>
                </c:pt>
                <c:pt idx="466">
                  <c:v>-3</c:v>
                </c:pt>
                <c:pt idx="467">
                  <c:v>3</c:v>
                </c:pt>
                <c:pt idx="468">
                  <c:v>4</c:v>
                </c:pt>
                <c:pt idx="469">
                  <c:v>-4</c:v>
                </c:pt>
                <c:pt idx="470">
                  <c:v>-4</c:v>
                </c:pt>
                <c:pt idx="471">
                  <c:v>4</c:v>
                </c:pt>
                <c:pt idx="472">
                  <c:v>8</c:v>
                </c:pt>
                <c:pt idx="473">
                  <c:v>-8</c:v>
                </c:pt>
                <c:pt idx="474">
                  <c:v>-3</c:v>
                </c:pt>
                <c:pt idx="475">
                  <c:v>3</c:v>
                </c:pt>
                <c:pt idx="476">
                  <c:v>-2</c:v>
                </c:pt>
                <c:pt idx="477">
                  <c:v>2</c:v>
                </c:pt>
                <c:pt idx="478">
                  <c:v>14</c:v>
                </c:pt>
                <c:pt idx="479">
                  <c:v>-14</c:v>
                </c:pt>
                <c:pt idx="480">
                  <c:v>-31</c:v>
                </c:pt>
                <c:pt idx="481">
                  <c:v>31</c:v>
                </c:pt>
                <c:pt idx="482">
                  <c:v>3</c:v>
                </c:pt>
                <c:pt idx="483">
                  <c:v>-3</c:v>
                </c:pt>
                <c:pt idx="484">
                  <c:v>2</c:v>
                </c:pt>
                <c:pt idx="485">
                  <c:v>-2</c:v>
                </c:pt>
                <c:pt idx="486">
                  <c:v>3</c:v>
                </c:pt>
                <c:pt idx="487">
                  <c:v>-3</c:v>
                </c:pt>
                <c:pt idx="488">
                  <c:v>32</c:v>
                </c:pt>
                <c:pt idx="489">
                  <c:v>32</c:v>
                </c:pt>
                <c:pt idx="490">
                  <c:v>14</c:v>
                </c:pt>
                <c:pt idx="491">
                  <c:v>-14</c:v>
                </c:pt>
                <c:pt idx="492">
                  <c:v>13</c:v>
                </c:pt>
                <c:pt idx="493">
                  <c:v>-13</c:v>
                </c:pt>
                <c:pt idx="494">
                  <c:v>-4</c:v>
                </c:pt>
                <c:pt idx="495">
                  <c:v>4</c:v>
                </c:pt>
                <c:pt idx="496">
                  <c:v>-5</c:v>
                </c:pt>
                <c:pt idx="497">
                  <c:v>5</c:v>
                </c:pt>
                <c:pt idx="498">
                  <c:v>-23</c:v>
                </c:pt>
                <c:pt idx="499">
                  <c:v>23</c:v>
                </c:pt>
                <c:pt idx="500">
                  <c:v>3</c:v>
                </c:pt>
                <c:pt idx="501">
                  <c:v>-3</c:v>
                </c:pt>
                <c:pt idx="502">
                  <c:v>-7</c:v>
                </c:pt>
                <c:pt idx="503">
                  <c:v>7</c:v>
                </c:pt>
                <c:pt idx="504">
                  <c:v>26</c:v>
                </c:pt>
                <c:pt idx="505">
                  <c:v>-26</c:v>
                </c:pt>
                <c:pt idx="506">
                  <c:v>20</c:v>
                </c:pt>
                <c:pt idx="507">
                  <c:v>-20</c:v>
                </c:pt>
                <c:pt idx="508">
                  <c:v>-5</c:v>
                </c:pt>
                <c:pt idx="509">
                  <c:v>5</c:v>
                </c:pt>
                <c:pt idx="510">
                  <c:v>3</c:v>
                </c:pt>
                <c:pt idx="511">
                  <c:v>-3</c:v>
                </c:pt>
                <c:pt idx="512">
                  <c:v>1</c:v>
                </c:pt>
                <c:pt idx="513">
                  <c:v>-1</c:v>
                </c:pt>
                <c:pt idx="514">
                  <c:v>1</c:v>
                </c:pt>
                <c:pt idx="515">
                  <c:v>-1</c:v>
                </c:pt>
                <c:pt idx="516">
                  <c:v>12</c:v>
                </c:pt>
                <c:pt idx="517">
                  <c:v>-12</c:v>
                </c:pt>
                <c:pt idx="518">
                  <c:v>-7</c:v>
                </c:pt>
                <c:pt idx="519">
                  <c:v>7</c:v>
                </c:pt>
                <c:pt idx="520">
                  <c:v>35</c:v>
                </c:pt>
                <c:pt idx="521">
                  <c:v>-35</c:v>
                </c:pt>
                <c:pt idx="522">
                  <c:v>-18</c:v>
                </c:pt>
                <c:pt idx="523">
                  <c:v>18</c:v>
                </c:pt>
                <c:pt idx="524">
                  <c:v>21</c:v>
                </c:pt>
                <c:pt idx="525">
                  <c:v>-21</c:v>
                </c:pt>
                <c:pt idx="526">
                  <c:v>-3</c:v>
                </c:pt>
                <c:pt idx="527">
                  <c:v>3</c:v>
                </c:pt>
                <c:pt idx="528">
                  <c:v>7</c:v>
                </c:pt>
                <c:pt idx="529">
                  <c:v>-7</c:v>
                </c:pt>
                <c:pt idx="530">
                  <c:v>9</c:v>
                </c:pt>
                <c:pt idx="531">
                  <c:v>-9</c:v>
                </c:pt>
                <c:pt idx="532">
                  <c:v>-7</c:v>
                </c:pt>
                <c:pt idx="533">
                  <c:v>7</c:v>
                </c:pt>
                <c:pt idx="534">
                  <c:v>-6</c:v>
                </c:pt>
                <c:pt idx="535">
                  <c:v>6</c:v>
                </c:pt>
                <c:pt idx="536">
                  <c:v>-3</c:v>
                </c:pt>
                <c:pt idx="537">
                  <c:v>3</c:v>
                </c:pt>
                <c:pt idx="538">
                  <c:v>-23</c:v>
                </c:pt>
                <c:pt idx="539">
                  <c:v>23</c:v>
                </c:pt>
                <c:pt idx="540">
                  <c:v>-17</c:v>
                </c:pt>
                <c:pt idx="541">
                  <c:v>17</c:v>
                </c:pt>
                <c:pt idx="542">
                  <c:v>14</c:v>
                </c:pt>
                <c:pt idx="543">
                  <c:v>-14</c:v>
                </c:pt>
                <c:pt idx="544">
                  <c:v>-3</c:v>
                </c:pt>
                <c:pt idx="545">
                  <c:v>3</c:v>
                </c:pt>
                <c:pt idx="546">
                  <c:v>10</c:v>
                </c:pt>
                <c:pt idx="547">
                  <c:v>-10</c:v>
                </c:pt>
                <c:pt idx="548">
                  <c:v>2</c:v>
                </c:pt>
                <c:pt idx="549">
                  <c:v>-2</c:v>
                </c:pt>
                <c:pt idx="550">
                  <c:v>6</c:v>
                </c:pt>
                <c:pt idx="551">
                  <c:v>-6</c:v>
                </c:pt>
                <c:pt idx="552">
                  <c:v>30</c:v>
                </c:pt>
                <c:pt idx="553">
                  <c:v>-30</c:v>
                </c:pt>
                <c:pt idx="554">
                  <c:v>3</c:v>
                </c:pt>
                <c:pt idx="555">
                  <c:v>-3</c:v>
                </c:pt>
                <c:pt idx="556">
                  <c:v>-3</c:v>
                </c:pt>
                <c:pt idx="557">
                  <c:v>3</c:v>
                </c:pt>
                <c:pt idx="558">
                  <c:v>14</c:v>
                </c:pt>
                <c:pt idx="559">
                  <c:v>-14</c:v>
                </c:pt>
                <c:pt idx="560">
                  <c:v>5</c:v>
                </c:pt>
                <c:pt idx="561">
                  <c:v>-5</c:v>
                </c:pt>
                <c:pt idx="562">
                  <c:v>6</c:v>
                </c:pt>
                <c:pt idx="563">
                  <c:v>-6</c:v>
                </c:pt>
                <c:pt idx="564">
                  <c:v>-5</c:v>
                </c:pt>
                <c:pt idx="565">
                  <c:v>5</c:v>
                </c:pt>
                <c:pt idx="566">
                  <c:v>-23</c:v>
                </c:pt>
                <c:pt idx="567">
                  <c:v>23</c:v>
                </c:pt>
                <c:pt idx="568">
                  <c:v>-17</c:v>
                </c:pt>
                <c:pt idx="569">
                  <c:v>17</c:v>
                </c:pt>
                <c:pt idx="570">
                  <c:v>-12</c:v>
                </c:pt>
                <c:pt idx="571">
                  <c:v>12</c:v>
                </c:pt>
                <c:pt idx="572">
                  <c:v>6</c:v>
                </c:pt>
                <c:pt idx="573">
                  <c:v>-6</c:v>
                </c:pt>
                <c:pt idx="574">
                  <c:v>3</c:v>
                </c:pt>
                <c:pt idx="575">
                  <c:v>-3</c:v>
                </c:pt>
                <c:pt idx="576">
                  <c:v>-1</c:v>
                </c:pt>
                <c:pt idx="577">
                  <c:v>1</c:v>
                </c:pt>
                <c:pt idx="578">
                  <c:v>20</c:v>
                </c:pt>
                <c:pt idx="579">
                  <c:v>-20</c:v>
                </c:pt>
                <c:pt idx="580">
                  <c:v>15</c:v>
                </c:pt>
                <c:pt idx="581">
                  <c:v>-15</c:v>
                </c:pt>
                <c:pt idx="582">
                  <c:v>4</c:v>
                </c:pt>
                <c:pt idx="583">
                  <c:v>-4</c:v>
                </c:pt>
                <c:pt idx="584">
                  <c:v>3</c:v>
                </c:pt>
                <c:pt idx="585">
                  <c:v>-3</c:v>
                </c:pt>
                <c:pt idx="586">
                  <c:v>-24</c:v>
                </c:pt>
                <c:pt idx="587">
                  <c:v>24</c:v>
                </c:pt>
                <c:pt idx="588">
                  <c:v>17</c:v>
                </c:pt>
                <c:pt idx="589">
                  <c:v>-17</c:v>
                </c:pt>
                <c:pt idx="590">
                  <c:v>20</c:v>
                </c:pt>
                <c:pt idx="591">
                  <c:v>-20</c:v>
                </c:pt>
                <c:pt idx="592">
                  <c:v>-3</c:v>
                </c:pt>
                <c:pt idx="593">
                  <c:v>3</c:v>
                </c:pt>
                <c:pt idx="594">
                  <c:v>-2</c:v>
                </c:pt>
                <c:pt idx="595">
                  <c:v>2</c:v>
                </c:pt>
                <c:pt idx="596">
                  <c:v>-22</c:v>
                </c:pt>
                <c:pt idx="597">
                  <c:v>22</c:v>
                </c:pt>
                <c:pt idx="598">
                  <c:v>-4</c:v>
                </c:pt>
                <c:pt idx="599">
                  <c:v>4</c:v>
                </c:pt>
                <c:pt idx="600">
                  <c:v>-16</c:v>
                </c:pt>
                <c:pt idx="601">
                  <c:v>16</c:v>
                </c:pt>
                <c:pt idx="602">
                  <c:v>16</c:v>
                </c:pt>
                <c:pt idx="603">
                  <c:v>-16</c:v>
                </c:pt>
                <c:pt idx="604">
                  <c:v>10</c:v>
                </c:pt>
                <c:pt idx="605">
                  <c:v>-10</c:v>
                </c:pt>
                <c:pt idx="606">
                  <c:v>21</c:v>
                </c:pt>
                <c:pt idx="607">
                  <c:v>-21</c:v>
                </c:pt>
                <c:pt idx="608">
                  <c:v>30</c:v>
                </c:pt>
                <c:pt idx="609">
                  <c:v>-30</c:v>
                </c:pt>
                <c:pt idx="610">
                  <c:v>-25</c:v>
                </c:pt>
                <c:pt idx="611">
                  <c:v>25</c:v>
                </c:pt>
                <c:pt idx="612">
                  <c:v>-3</c:v>
                </c:pt>
                <c:pt idx="613">
                  <c:v>3</c:v>
                </c:pt>
                <c:pt idx="614">
                  <c:v>-3</c:v>
                </c:pt>
                <c:pt idx="615">
                  <c:v>3</c:v>
                </c:pt>
                <c:pt idx="616">
                  <c:v>17</c:v>
                </c:pt>
                <c:pt idx="617">
                  <c:v>-17</c:v>
                </c:pt>
                <c:pt idx="618">
                  <c:v>3</c:v>
                </c:pt>
                <c:pt idx="619">
                  <c:v>-3</c:v>
                </c:pt>
                <c:pt idx="620">
                  <c:v>-42</c:v>
                </c:pt>
                <c:pt idx="621">
                  <c:v>42</c:v>
                </c:pt>
                <c:pt idx="622">
                  <c:v>3</c:v>
                </c:pt>
                <c:pt idx="623">
                  <c:v>-3</c:v>
                </c:pt>
                <c:pt idx="624">
                  <c:v>8</c:v>
                </c:pt>
                <c:pt idx="625">
                  <c:v>-8</c:v>
                </c:pt>
                <c:pt idx="626">
                  <c:v>-14</c:v>
                </c:pt>
                <c:pt idx="627">
                  <c:v>14</c:v>
                </c:pt>
                <c:pt idx="628">
                  <c:v>18</c:v>
                </c:pt>
                <c:pt idx="629">
                  <c:v>-18</c:v>
                </c:pt>
                <c:pt idx="630">
                  <c:v>-2</c:v>
                </c:pt>
                <c:pt idx="631">
                  <c:v>2</c:v>
                </c:pt>
                <c:pt idx="632">
                  <c:v>14</c:v>
                </c:pt>
                <c:pt idx="633">
                  <c:v>-14</c:v>
                </c:pt>
                <c:pt idx="634">
                  <c:v>2</c:v>
                </c:pt>
                <c:pt idx="635">
                  <c:v>-2</c:v>
                </c:pt>
                <c:pt idx="636">
                  <c:v>-2</c:v>
                </c:pt>
                <c:pt idx="637">
                  <c:v>2</c:v>
                </c:pt>
                <c:pt idx="638">
                  <c:v>-6</c:v>
                </c:pt>
                <c:pt idx="639">
                  <c:v>6</c:v>
                </c:pt>
                <c:pt idx="640">
                  <c:v>6</c:v>
                </c:pt>
                <c:pt idx="641">
                  <c:v>-6</c:v>
                </c:pt>
                <c:pt idx="642">
                  <c:v>14</c:v>
                </c:pt>
                <c:pt idx="643">
                  <c:v>-14</c:v>
                </c:pt>
                <c:pt idx="644">
                  <c:v>-18</c:v>
                </c:pt>
                <c:pt idx="645">
                  <c:v>18</c:v>
                </c:pt>
                <c:pt idx="646">
                  <c:v>-8</c:v>
                </c:pt>
                <c:pt idx="647">
                  <c:v>8</c:v>
                </c:pt>
                <c:pt idx="648">
                  <c:v>-23</c:v>
                </c:pt>
                <c:pt idx="649">
                  <c:v>23</c:v>
                </c:pt>
                <c:pt idx="650">
                  <c:v>3</c:v>
                </c:pt>
                <c:pt idx="651">
                  <c:v>-3</c:v>
                </c:pt>
                <c:pt idx="652">
                  <c:v>8</c:v>
                </c:pt>
                <c:pt idx="653">
                  <c:v>-8</c:v>
                </c:pt>
                <c:pt idx="654">
                  <c:v>19</c:v>
                </c:pt>
                <c:pt idx="655">
                  <c:v>-19</c:v>
                </c:pt>
                <c:pt idx="656">
                  <c:v>-3</c:v>
                </c:pt>
                <c:pt idx="657">
                  <c:v>3</c:v>
                </c:pt>
                <c:pt idx="658">
                  <c:v>-3</c:v>
                </c:pt>
                <c:pt idx="659">
                  <c:v>3</c:v>
                </c:pt>
                <c:pt idx="660">
                  <c:v>-11</c:v>
                </c:pt>
                <c:pt idx="661">
                  <c:v>11</c:v>
                </c:pt>
                <c:pt idx="662">
                  <c:v>2</c:v>
                </c:pt>
                <c:pt idx="663">
                  <c:v>-2</c:v>
                </c:pt>
                <c:pt idx="664">
                  <c:v>1</c:v>
                </c:pt>
                <c:pt idx="665">
                  <c:v>-1</c:v>
                </c:pt>
                <c:pt idx="666">
                  <c:v>37</c:v>
                </c:pt>
                <c:pt idx="667">
                  <c:v>-37</c:v>
                </c:pt>
                <c:pt idx="668">
                  <c:v>23</c:v>
                </c:pt>
                <c:pt idx="669">
                  <c:v>-23</c:v>
                </c:pt>
                <c:pt idx="670">
                  <c:v>6</c:v>
                </c:pt>
                <c:pt idx="671">
                  <c:v>-6</c:v>
                </c:pt>
                <c:pt idx="672">
                  <c:v>1</c:v>
                </c:pt>
                <c:pt idx="673">
                  <c:v>-1</c:v>
                </c:pt>
                <c:pt idx="674">
                  <c:v>17</c:v>
                </c:pt>
                <c:pt idx="675">
                  <c:v>-17</c:v>
                </c:pt>
                <c:pt idx="676">
                  <c:v>4</c:v>
                </c:pt>
                <c:pt idx="677">
                  <c:v>-4</c:v>
                </c:pt>
                <c:pt idx="678">
                  <c:v>10</c:v>
                </c:pt>
                <c:pt idx="679">
                  <c:v>-10</c:v>
                </c:pt>
                <c:pt idx="680">
                  <c:v>-26</c:v>
                </c:pt>
                <c:pt idx="681">
                  <c:v>26</c:v>
                </c:pt>
                <c:pt idx="682">
                  <c:v>20</c:v>
                </c:pt>
                <c:pt idx="683">
                  <c:v>-20</c:v>
                </c:pt>
                <c:pt idx="684">
                  <c:v>3</c:v>
                </c:pt>
                <c:pt idx="685">
                  <c:v>-3</c:v>
                </c:pt>
                <c:pt idx="686">
                  <c:v>7</c:v>
                </c:pt>
                <c:pt idx="687">
                  <c:v>-7</c:v>
                </c:pt>
                <c:pt idx="688">
                  <c:v>7</c:v>
                </c:pt>
                <c:pt idx="689">
                  <c:v>-7</c:v>
                </c:pt>
                <c:pt idx="690">
                  <c:v>-8</c:v>
                </c:pt>
                <c:pt idx="691">
                  <c:v>8</c:v>
                </c:pt>
                <c:pt idx="692">
                  <c:v>-23</c:v>
                </c:pt>
                <c:pt idx="693">
                  <c:v>23</c:v>
                </c:pt>
                <c:pt idx="694">
                  <c:v>17</c:v>
                </c:pt>
                <c:pt idx="695">
                  <c:v>-17</c:v>
                </c:pt>
                <c:pt idx="696">
                  <c:v>-7</c:v>
                </c:pt>
                <c:pt idx="697">
                  <c:v>7</c:v>
                </c:pt>
                <c:pt idx="698">
                  <c:v>-5</c:v>
                </c:pt>
                <c:pt idx="699">
                  <c:v>5</c:v>
                </c:pt>
                <c:pt idx="700">
                  <c:v>-6</c:v>
                </c:pt>
                <c:pt idx="701">
                  <c:v>6</c:v>
                </c:pt>
                <c:pt idx="702">
                  <c:v>-37</c:v>
                </c:pt>
                <c:pt idx="703">
                  <c:v>37</c:v>
                </c:pt>
                <c:pt idx="704">
                  <c:v>2</c:v>
                </c:pt>
                <c:pt idx="705">
                  <c:v>-2</c:v>
                </c:pt>
                <c:pt idx="706">
                  <c:v>-3</c:v>
                </c:pt>
                <c:pt idx="707">
                  <c:v>3</c:v>
                </c:pt>
                <c:pt idx="708">
                  <c:v>-12</c:v>
                </c:pt>
                <c:pt idx="709">
                  <c:v>12</c:v>
                </c:pt>
                <c:pt idx="710">
                  <c:v>6</c:v>
                </c:pt>
                <c:pt idx="711">
                  <c:v>-6</c:v>
                </c:pt>
                <c:pt idx="712">
                  <c:v>-22</c:v>
                </c:pt>
                <c:pt idx="713">
                  <c:v>22</c:v>
                </c:pt>
                <c:pt idx="714">
                  <c:v>-13</c:v>
                </c:pt>
                <c:pt idx="715">
                  <c:v>13</c:v>
                </c:pt>
                <c:pt idx="716">
                  <c:v>16</c:v>
                </c:pt>
                <c:pt idx="717">
                  <c:v>-16</c:v>
                </c:pt>
                <c:pt idx="718">
                  <c:v>8</c:v>
                </c:pt>
                <c:pt idx="719">
                  <c:v>-8</c:v>
                </c:pt>
                <c:pt idx="720">
                  <c:v>6</c:v>
                </c:pt>
                <c:pt idx="721">
                  <c:v>-6</c:v>
                </c:pt>
                <c:pt idx="722">
                  <c:v>-6</c:v>
                </c:pt>
                <c:pt idx="723">
                  <c:v>6</c:v>
                </c:pt>
                <c:pt idx="724">
                  <c:v>17</c:v>
                </c:pt>
                <c:pt idx="725">
                  <c:v>-17</c:v>
                </c:pt>
                <c:pt idx="726">
                  <c:v>-7</c:v>
                </c:pt>
                <c:pt idx="727">
                  <c:v>7</c:v>
                </c:pt>
                <c:pt idx="728">
                  <c:v>21</c:v>
                </c:pt>
                <c:pt idx="729">
                  <c:v>-21</c:v>
                </c:pt>
                <c:pt idx="730">
                  <c:v>-23</c:v>
                </c:pt>
                <c:pt idx="731">
                  <c:v>23</c:v>
                </c:pt>
                <c:pt idx="732">
                  <c:v>25</c:v>
                </c:pt>
                <c:pt idx="733">
                  <c:v>-25</c:v>
                </c:pt>
                <c:pt idx="734">
                  <c:v>3</c:v>
                </c:pt>
                <c:pt idx="735">
                  <c:v>-3</c:v>
                </c:pt>
                <c:pt idx="736">
                  <c:v>-4</c:v>
                </c:pt>
                <c:pt idx="737">
                  <c:v>4</c:v>
                </c:pt>
                <c:pt idx="738">
                  <c:v>-7</c:v>
                </c:pt>
                <c:pt idx="739">
                  <c:v>7</c:v>
                </c:pt>
                <c:pt idx="740">
                  <c:v>-3</c:v>
                </c:pt>
                <c:pt idx="741">
                  <c:v>3</c:v>
                </c:pt>
                <c:pt idx="742">
                  <c:v>5</c:v>
                </c:pt>
                <c:pt idx="743">
                  <c:v>-5</c:v>
                </c:pt>
                <c:pt idx="744">
                  <c:v>6</c:v>
                </c:pt>
                <c:pt idx="745">
                  <c:v>-6</c:v>
                </c:pt>
                <c:pt idx="746">
                  <c:v>6</c:v>
                </c:pt>
                <c:pt idx="747">
                  <c:v>-6</c:v>
                </c:pt>
                <c:pt idx="748">
                  <c:v>3</c:v>
                </c:pt>
                <c:pt idx="749">
                  <c:v>-3</c:v>
                </c:pt>
                <c:pt idx="750">
                  <c:v>-31</c:v>
                </c:pt>
                <c:pt idx="751">
                  <c:v>31</c:v>
                </c:pt>
                <c:pt idx="752">
                  <c:v>1</c:v>
                </c:pt>
                <c:pt idx="753">
                  <c:v>-1</c:v>
                </c:pt>
                <c:pt idx="754">
                  <c:v>7</c:v>
                </c:pt>
                <c:pt idx="755">
                  <c:v>-7</c:v>
                </c:pt>
                <c:pt idx="756">
                  <c:v>-6</c:v>
                </c:pt>
                <c:pt idx="757">
                  <c:v>6</c:v>
                </c:pt>
                <c:pt idx="758">
                  <c:v>1</c:v>
                </c:pt>
                <c:pt idx="759">
                  <c:v>-1</c:v>
                </c:pt>
                <c:pt idx="760">
                  <c:v>-21</c:v>
                </c:pt>
                <c:pt idx="761">
                  <c:v>21</c:v>
                </c:pt>
                <c:pt idx="762">
                  <c:v>-3</c:v>
                </c:pt>
                <c:pt idx="763">
                  <c:v>3</c:v>
                </c:pt>
                <c:pt idx="764">
                  <c:v>2</c:v>
                </c:pt>
                <c:pt idx="765">
                  <c:v>-2</c:v>
                </c:pt>
                <c:pt idx="766">
                  <c:v>-4</c:v>
                </c:pt>
                <c:pt idx="767">
                  <c:v>4</c:v>
                </c:pt>
                <c:pt idx="768">
                  <c:v>2</c:v>
                </c:pt>
                <c:pt idx="769">
                  <c:v>-2</c:v>
                </c:pt>
                <c:pt idx="770">
                  <c:v>-6</c:v>
                </c:pt>
                <c:pt idx="771">
                  <c:v>6</c:v>
                </c:pt>
                <c:pt idx="772">
                  <c:v>17</c:v>
                </c:pt>
                <c:pt idx="773">
                  <c:v>-17</c:v>
                </c:pt>
                <c:pt idx="774">
                  <c:v>10</c:v>
                </c:pt>
                <c:pt idx="775">
                  <c:v>-10</c:v>
                </c:pt>
                <c:pt idx="776">
                  <c:v>1</c:v>
                </c:pt>
                <c:pt idx="777">
                  <c:v>-1</c:v>
                </c:pt>
                <c:pt idx="778">
                  <c:v>28</c:v>
                </c:pt>
                <c:pt idx="779">
                  <c:v>-28</c:v>
                </c:pt>
                <c:pt idx="780">
                  <c:v>17</c:v>
                </c:pt>
                <c:pt idx="781">
                  <c:v>-17</c:v>
                </c:pt>
                <c:pt idx="782">
                  <c:v>-4</c:v>
                </c:pt>
                <c:pt idx="783">
                  <c:v>4</c:v>
                </c:pt>
                <c:pt idx="784">
                  <c:v>-7</c:v>
                </c:pt>
                <c:pt idx="785">
                  <c:v>7</c:v>
                </c:pt>
                <c:pt idx="786">
                  <c:v>-25</c:v>
                </c:pt>
                <c:pt idx="787">
                  <c:v>25</c:v>
                </c:pt>
                <c:pt idx="788">
                  <c:v>-19</c:v>
                </c:pt>
                <c:pt idx="789">
                  <c:v>19</c:v>
                </c:pt>
                <c:pt idx="790">
                  <c:v>-13</c:v>
                </c:pt>
                <c:pt idx="791">
                  <c:v>13</c:v>
                </c:pt>
                <c:pt idx="792">
                  <c:v>26</c:v>
                </c:pt>
                <c:pt idx="793">
                  <c:v>-26</c:v>
                </c:pt>
                <c:pt idx="794">
                  <c:v>6</c:v>
                </c:pt>
                <c:pt idx="795">
                  <c:v>-6</c:v>
                </c:pt>
                <c:pt idx="796">
                  <c:v>5</c:v>
                </c:pt>
                <c:pt idx="797">
                  <c:v>-5</c:v>
                </c:pt>
                <c:pt idx="798">
                  <c:v>3</c:v>
                </c:pt>
                <c:pt idx="799">
                  <c:v>-3</c:v>
                </c:pt>
                <c:pt idx="800">
                  <c:v>3</c:v>
                </c:pt>
                <c:pt idx="801">
                  <c:v>-3</c:v>
                </c:pt>
                <c:pt idx="802">
                  <c:v>3</c:v>
                </c:pt>
                <c:pt idx="803">
                  <c:v>-3</c:v>
                </c:pt>
                <c:pt idx="804">
                  <c:v>21</c:v>
                </c:pt>
                <c:pt idx="805">
                  <c:v>-21</c:v>
                </c:pt>
                <c:pt idx="806">
                  <c:v>16</c:v>
                </c:pt>
                <c:pt idx="807">
                  <c:v>-16</c:v>
                </c:pt>
                <c:pt idx="808">
                  <c:v>1</c:v>
                </c:pt>
                <c:pt idx="809">
                  <c:v>-1</c:v>
                </c:pt>
                <c:pt idx="810">
                  <c:v>-9</c:v>
                </c:pt>
                <c:pt idx="811">
                  <c:v>9</c:v>
                </c:pt>
                <c:pt idx="812">
                  <c:v>-5</c:v>
                </c:pt>
                <c:pt idx="813">
                  <c:v>5</c:v>
                </c:pt>
                <c:pt idx="814">
                  <c:v>-3</c:v>
                </c:pt>
                <c:pt idx="815">
                  <c:v>3</c:v>
                </c:pt>
                <c:pt idx="816">
                  <c:v>-13</c:v>
                </c:pt>
                <c:pt idx="817">
                  <c:v>13</c:v>
                </c:pt>
                <c:pt idx="818">
                  <c:v>-6</c:v>
                </c:pt>
                <c:pt idx="819">
                  <c:v>6</c:v>
                </c:pt>
                <c:pt idx="820">
                  <c:v>-12</c:v>
                </c:pt>
                <c:pt idx="821">
                  <c:v>12</c:v>
                </c:pt>
                <c:pt idx="822">
                  <c:v>-19</c:v>
                </c:pt>
                <c:pt idx="823">
                  <c:v>19</c:v>
                </c:pt>
                <c:pt idx="824">
                  <c:v>-24</c:v>
                </c:pt>
                <c:pt idx="825">
                  <c:v>24</c:v>
                </c:pt>
                <c:pt idx="826">
                  <c:v>-21</c:v>
                </c:pt>
                <c:pt idx="827">
                  <c:v>21</c:v>
                </c:pt>
                <c:pt idx="828">
                  <c:v>-3</c:v>
                </c:pt>
                <c:pt idx="829">
                  <c:v>3</c:v>
                </c:pt>
                <c:pt idx="830">
                  <c:v>4</c:v>
                </c:pt>
                <c:pt idx="831">
                  <c:v>-4</c:v>
                </c:pt>
                <c:pt idx="832">
                  <c:v>-20</c:v>
                </c:pt>
                <c:pt idx="833">
                  <c:v>20</c:v>
                </c:pt>
                <c:pt idx="834">
                  <c:v>-7</c:v>
                </c:pt>
                <c:pt idx="835">
                  <c:v>7</c:v>
                </c:pt>
                <c:pt idx="836">
                  <c:v>-7</c:v>
                </c:pt>
                <c:pt idx="837">
                  <c:v>7</c:v>
                </c:pt>
                <c:pt idx="838">
                  <c:v>19</c:v>
                </c:pt>
                <c:pt idx="839">
                  <c:v>-19</c:v>
                </c:pt>
                <c:pt idx="840">
                  <c:v>18</c:v>
                </c:pt>
                <c:pt idx="841">
                  <c:v>-18</c:v>
                </c:pt>
                <c:pt idx="842">
                  <c:v>-38</c:v>
                </c:pt>
                <c:pt idx="843">
                  <c:v>38</c:v>
                </c:pt>
                <c:pt idx="844">
                  <c:v>-10</c:v>
                </c:pt>
                <c:pt idx="845">
                  <c:v>10</c:v>
                </c:pt>
                <c:pt idx="846">
                  <c:v>3</c:v>
                </c:pt>
                <c:pt idx="847">
                  <c:v>-3</c:v>
                </c:pt>
                <c:pt idx="848">
                  <c:v>-23</c:v>
                </c:pt>
                <c:pt idx="849">
                  <c:v>23</c:v>
                </c:pt>
                <c:pt idx="850">
                  <c:v>16</c:v>
                </c:pt>
                <c:pt idx="851">
                  <c:v>-16</c:v>
                </c:pt>
                <c:pt idx="852">
                  <c:v>-25</c:v>
                </c:pt>
                <c:pt idx="853">
                  <c:v>25</c:v>
                </c:pt>
                <c:pt idx="854">
                  <c:v>-20</c:v>
                </c:pt>
                <c:pt idx="855">
                  <c:v>20</c:v>
                </c:pt>
                <c:pt idx="856">
                  <c:v>2</c:v>
                </c:pt>
                <c:pt idx="857">
                  <c:v>-2</c:v>
                </c:pt>
                <c:pt idx="858">
                  <c:v>-7</c:v>
                </c:pt>
                <c:pt idx="859">
                  <c:v>7</c:v>
                </c:pt>
                <c:pt idx="860">
                  <c:v>2</c:v>
                </c:pt>
                <c:pt idx="861">
                  <c:v>-2</c:v>
                </c:pt>
                <c:pt idx="862">
                  <c:v>6</c:v>
                </c:pt>
                <c:pt idx="863">
                  <c:v>-6</c:v>
                </c:pt>
                <c:pt idx="864">
                  <c:v>24</c:v>
                </c:pt>
                <c:pt idx="865">
                  <c:v>-24</c:v>
                </c:pt>
                <c:pt idx="866">
                  <c:v>5</c:v>
                </c:pt>
                <c:pt idx="867">
                  <c:v>-5</c:v>
                </c:pt>
                <c:pt idx="868">
                  <c:v>33</c:v>
                </c:pt>
                <c:pt idx="869">
                  <c:v>-33</c:v>
                </c:pt>
                <c:pt idx="870">
                  <c:v>-10</c:v>
                </c:pt>
                <c:pt idx="871">
                  <c:v>10</c:v>
                </c:pt>
                <c:pt idx="872">
                  <c:v>-22</c:v>
                </c:pt>
                <c:pt idx="873">
                  <c:v>22</c:v>
                </c:pt>
                <c:pt idx="874">
                  <c:v>-10</c:v>
                </c:pt>
                <c:pt idx="875">
                  <c:v>10</c:v>
                </c:pt>
                <c:pt idx="876">
                  <c:v>2</c:v>
                </c:pt>
                <c:pt idx="877">
                  <c:v>-2</c:v>
                </c:pt>
                <c:pt idx="878">
                  <c:v>-10</c:v>
                </c:pt>
                <c:pt idx="87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D-4976-A7DE-E32BEBA75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362408"/>
        <c:axId val="547367672"/>
      </c:scatterChart>
      <c:valAx>
        <c:axId val="237362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367672"/>
        <c:crosses val="autoZero"/>
        <c:crossBetween val="midCat"/>
      </c:valAx>
      <c:valAx>
        <c:axId val="54736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362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1447800</xdr:colOff>
      <xdr:row>16</xdr:row>
      <xdr:rowOff>85725</xdr:rowOff>
    </xdr:from>
    <xdr:to>
      <xdr:col>18</xdr:col>
      <xdr:colOff>9525</xdr:colOff>
      <xdr:row>36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3AF28-70A6-C8C5-88DB-80DC567FA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93300" y="3133725"/>
          <a:ext cx="5810250" cy="3848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352425</xdr:colOff>
      <xdr:row>1</xdr:row>
      <xdr:rowOff>180975</xdr:rowOff>
    </xdr:from>
    <xdr:to>
      <xdr:col>21</xdr:col>
      <xdr:colOff>47625</xdr:colOff>
      <xdr:row>16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C78EC6-DB2A-43D5-8EF1-511C817FD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352425</xdr:colOff>
      <xdr:row>1</xdr:row>
      <xdr:rowOff>180975</xdr:rowOff>
    </xdr:from>
    <xdr:to>
      <xdr:col>24</xdr:col>
      <xdr:colOff>390525</xdr:colOff>
      <xdr:row>16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428F881-1132-4FD5-ABDB-F934630F8B99}"/>
            </a:ext>
            <a:ext uri="{147F2762-F138-4A5C-976F-8EAC2B608ADB}">
              <a16:predDERef xmlns:a16="http://schemas.microsoft.com/office/drawing/2014/main" pred="{73C78EC6-DB2A-43D5-8EF1-511C817FD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hn Hackett" id="{1CF76341-75D8-4092-BAFC-B635692571EB}" userId="bbcd0962fe6605cb" providerId="Windows Live"/>
  <person displayName="Johnny Hackett" id="{1E471440-4EDF-4D9A-BA22-C6885FF5650F}" userId="e07dbe3989a8dc30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944" dT="2024-09-08T04:15:00.44" personId="{1E471440-4EDF-4D9A-BA22-C6885FF5650F}" id="{364A7E91-A07F-4201-A6A6-23F36FB823C2}">
    <text>Chase unlikely to play, will be limited. Tee Higgins on DNP Fri, Doubtful for game. That said, Jacoby Brissett is still NE starter...</text>
  </threadedComment>
  <threadedComment ref="AI953" dT="2024-09-08T04:03:39.18" personId="{1E471440-4EDF-4D9A-BA22-C6885FF5650F}" id="{5EE44A2D-0B83-4F1A-A0EA-886583582E1C}">
    <text>Fields may be slotted in last minute as starter, Russell banged up. Roman Wilson out. Either way ATL looks much healthier</text>
  </threadedComment>
  <threadedComment ref="AI1002" dT="2024-09-14T07:35:58.08" personId="{1E471440-4EDF-4D9A-BA22-C6885FF5650F}" id="{8F6C8DE3-EFE1-42FC-A564-D49F35B463B8}">
    <text>Seattle traveling across country, NE defense looked solid. Kenneth Walker injured</text>
  </threadedComment>
  <threadedComment ref="AI1015" dT="2024-09-14T07:34:42.67" personId="{1E471440-4EDF-4D9A-BA22-C6885FF5650F}" id="{BE67871A-40DE-4FC7-89D7-44219E5C6F7B}">
    <text>Expect better defense from Bears than Indy, offensive adjustments vs team with tape to study. Should be close</text>
  </threadedComment>
  <threadedComment ref="AI1115" dT="2024-09-14T07:36:20.72" personId="{1E471440-4EDF-4D9A-BA22-C6885FF5650F}" id="{E715C088-CB80-4A58-9523-0142CF37EB08}">
    <text>Worst team in history</text>
  </threadedComment>
  <threadedComment ref="AI1152" dT="2024-09-14T07:33:58.01" personId="{1E471440-4EDF-4D9A-BA22-C6885FF5650F}" id="{AE135345-0F3F-4C35-AA42-474F153CA462}">
    <text>Serious O Line problems &amp; Puka out for Rams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" dT="2023-10-05T06:55:29.23" personId="{1CF76341-75D8-4092-BAFC-B635692571EB}" id="{947EA96C-76EA-455D-B4B5-802A211DA4FA}">
    <text>Higher/more positive numbers favor home team
Lower/more negative numbers favor away team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1" dT="2023-10-05T06:55:29.23" personId="{1CF76341-75D8-4092-BAFC-B635692571EB}" id="{1A7FF3F9-EA7D-4446-A623-0FE979DC5F2B}">
    <text>Higher/more positive numbers favor home team
Lower/more negative numbers favor away team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CA40-DD74-43E8-A489-9EA440E65194}">
  <sheetPr>
    <tabColor theme="7" tint="0.79998168889431442"/>
  </sheetPr>
  <dimension ref="A1:N69"/>
  <sheetViews>
    <sheetView workbookViewId="0">
      <selection activeCell="J1" sqref="J1"/>
    </sheetView>
  </sheetViews>
  <sheetFormatPr defaultRowHeight="15" x14ac:dyDescent="0.25"/>
  <cols>
    <col min="10" max="10" width="12.28515625" bestFit="1" customWidth="1"/>
    <col min="11" max="11" width="10" bestFit="1" customWidth="1"/>
    <col min="12" max="12" width="7" bestFit="1" customWidth="1"/>
    <col min="13" max="13" width="10.28515625" bestFit="1" customWidth="1"/>
    <col min="14" max="14" width="7.42578125" bestFit="1" customWidth="1"/>
    <col min="15" max="15" width="5" bestFit="1" customWidth="1"/>
  </cols>
  <sheetData>
    <row r="1" spans="1:13" x14ac:dyDescent="0.25">
      <c r="A1" s="1" t="s">
        <v>0</v>
      </c>
      <c r="B1" s="1" t="s">
        <v>0</v>
      </c>
      <c r="D1" s="1" t="s">
        <v>1</v>
      </c>
      <c r="E1" s="1" t="s">
        <v>1</v>
      </c>
      <c r="F1" t="s">
        <v>2</v>
      </c>
      <c r="G1" s="1" t="s">
        <v>3</v>
      </c>
    </row>
    <row r="2" spans="1:13" x14ac:dyDescent="0.25">
      <c r="A2" s="1" t="s">
        <v>4</v>
      </c>
      <c r="B2" s="1" t="s">
        <v>4</v>
      </c>
      <c r="D2" s="1" t="s">
        <v>5</v>
      </c>
      <c r="E2" s="1" t="s">
        <v>5</v>
      </c>
      <c r="F2" t="s">
        <v>6</v>
      </c>
      <c r="G2" s="1" t="s">
        <v>7</v>
      </c>
      <c r="K2" s="46"/>
      <c r="M2" s="46"/>
    </row>
    <row r="3" spans="1:13" x14ac:dyDescent="0.25">
      <c r="A3" s="1" t="s">
        <v>1</v>
      </c>
      <c r="B3" s="1" t="s">
        <v>1</v>
      </c>
      <c r="D3" s="1" t="s">
        <v>0</v>
      </c>
      <c r="E3" s="1" t="s">
        <v>0</v>
      </c>
      <c r="F3" t="s">
        <v>8</v>
      </c>
      <c r="G3" s="1" t="s">
        <v>9</v>
      </c>
      <c r="K3" s="46"/>
      <c r="M3" s="46"/>
    </row>
    <row r="4" spans="1:13" x14ac:dyDescent="0.25">
      <c r="A4" s="1" t="s">
        <v>10</v>
      </c>
      <c r="B4" s="1" t="s">
        <v>10</v>
      </c>
      <c r="D4" s="1" t="s">
        <v>4</v>
      </c>
      <c r="E4" s="1" t="s">
        <v>4</v>
      </c>
      <c r="F4" t="s">
        <v>11</v>
      </c>
      <c r="G4" s="1" t="s">
        <v>12</v>
      </c>
      <c r="K4" s="46"/>
      <c r="M4" s="46"/>
    </row>
    <row r="5" spans="1:13" x14ac:dyDescent="0.25">
      <c r="A5" s="1" t="s">
        <v>7</v>
      </c>
      <c r="B5" s="1" t="s">
        <v>7</v>
      </c>
      <c r="D5" s="1" t="s">
        <v>3</v>
      </c>
      <c r="E5" s="1" t="s">
        <v>3</v>
      </c>
      <c r="F5" t="s">
        <v>13</v>
      </c>
      <c r="G5" s="1" t="s">
        <v>5</v>
      </c>
      <c r="K5" s="46"/>
      <c r="M5" s="46"/>
    </row>
    <row r="6" spans="1:13" x14ac:dyDescent="0.25">
      <c r="A6" s="1" t="s">
        <v>5</v>
      </c>
      <c r="B6" s="1" t="s">
        <v>5</v>
      </c>
      <c r="D6" s="1" t="s">
        <v>7</v>
      </c>
      <c r="E6" s="1" t="s">
        <v>7</v>
      </c>
      <c r="F6" t="s">
        <v>14</v>
      </c>
      <c r="G6" s="1" t="s">
        <v>15</v>
      </c>
      <c r="K6" s="46"/>
      <c r="M6" s="46"/>
    </row>
    <row r="7" spans="1:13" x14ac:dyDescent="0.25">
      <c r="A7" s="1" t="s">
        <v>3</v>
      </c>
      <c r="B7" s="1" t="s">
        <v>3</v>
      </c>
      <c r="D7" s="1" t="s">
        <v>10</v>
      </c>
      <c r="E7" s="1" t="s">
        <v>10</v>
      </c>
      <c r="F7" t="s">
        <v>16</v>
      </c>
      <c r="G7" s="1" t="s">
        <v>17</v>
      </c>
      <c r="K7" s="46"/>
      <c r="M7" s="46"/>
    </row>
    <row r="8" spans="1:13" x14ac:dyDescent="0.25">
      <c r="A8" s="1" t="s">
        <v>18</v>
      </c>
      <c r="B8" s="1" t="s">
        <v>18</v>
      </c>
      <c r="D8" s="1" t="s">
        <v>18</v>
      </c>
      <c r="E8" s="1" t="s">
        <v>18</v>
      </c>
      <c r="F8" t="s">
        <v>19</v>
      </c>
      <c r="G8" s="1" t="s">
        <v>20</v>
      </c>
      <c r="K8" s="46"/>
      <c r="M8" s="46"/>
    </row>
    <row r="9" spans="1:13" x14ac:dyDescent="0.25">
      <c r="A9" s="1" t="s">
        <v>21</v>
      </c>
      <c r="B9" s="1" t="s">
        <v>21</v>
      </c>
      <c r="D9" s="1" t="s">
        <v>21</v>
      </c>
      <c r="E9" s="1" t="s">
        <v>21</v>
      </c>
      <c r="F9" t="s">
        <v>22</v>
      </c>
      <c r="G9" s="1" t="s">
        <v>21</v>
      </c>
      <c r="K9" s="46"/>
      <c r="M9" s="46"/>
    </row>
    <row r="10" spans="1:13" x14ac:dyDescent="0.25">
      <c r="A10" s="1" t="s">
        <v>23</v>
      </c>
      <c r="B10" s="1" t="s">
        <v>23</v>
      </c>
      <c r="D10" s="1" t="s">
        <v>24</v>
      </c>
      <c r="E10" s="1" t="s">
        <v>24</v>
      </c>
      <c r="F10" t="s">
        <v>25</v>
      </c>
      <c r="G10" s="1" t="s">
        <v>26</v>
      </c>
      <c r="K10" s="46"/>
      <c r="M10" s="46"/>
    </row>
    <row r="11" spans="1:13" x14ac:dyDescent="0.25">
      <c r="A11" s="1" t="s">
        <v>27</v>
      </c>
      <c r="B11" s="1" t="s">
        <v>27</v>
      </c>
      <c r="D11" s="1" t="s">
        <v>28</v>
      </c>
      <c r="E11" s="1" t="s">
        <v>28</v>
      </c>
      <c r="F11" t="s">
        <v>29</v>
      </c>
      <c r="G11" s="1" t="s">
        <v>1</v>
      </c>
      <c r="K11" s="46"/>
      <c r="M11" s="46"/>
    </row>
    <row r="12" spans="1:13" x14ac:dyDescent="0.25">
      <c r="A12" s="1" t="s">
        <v>20</v>
      </c>
      <c r="B12" s="1" t="s">
        <v>20</v>
      </c>
      <c r="D12" s="1" t="s">
        <v>30</v>
      </c>
      <c r="E12" s="1" t="s">
        <v>30</v>
      </c>
      <c r="F12" t="s">
        <v>31</v>
      </c>
      <c r="G12" s="1" t="s">
        <v>23</v>
      </c>
      <c r="K12" s="46"/>
      <c r="M12" s="46"/>
    </row>
    <row r="13" spans="1:13" x14ac:dyDescent="0.25">
      <c r="A13" s="1" t="s">
        <v>30</v>
      </c>
      <c r="B13" s="1" t="s">
        <v>30</v>
      </c>
      <c r="D13" s="1" t="s">
        <v>32</v>
      </c>
      <c r="E13" s="1" t="s">
        <v>32</v>
      </c>
      <c r="F13" t="s">
        <v>33</v>
      </c>
      <c r="G13" s="1" t="s">
        <v>24</v>
      </c>
      <c r="K13" s="46"/>
      <c r="M13" s="46"/>
    </row>
    <row r="14" spans="1:13" x14ac:dyDescent="0.25">
      <c r="A14" s="1" t="s">
        <v>17</v>
      </c>
      <c r="B14" s="1" t="s">
        <v>17</v>
      </c>
      <c r="D14" s="1" t="s">
        <v>17</v>
      </c>
      <c r="E14" s="1" t="s">
        <v>17</v>
      </c>
      <c r="F14" t="s">
        <v>34</v>
      </c>
      <c r="G14" s="1" t="s">
        <v>0</v>
      </c>
      <c r="K14" s="46"/>
      <c r="M14" s="46"/>
    </row>
    <row r="15" spans="1:13" x14ac:dyDescent="0.25">
      <c r="A15" s="1" t="s">
        <v>35</v>
      </c>
      <c r="B15" s="1" t="s">
        <v>35</v>
      </c>
      <c r="D15" s="1" t="s">
        <v>27</v>
      </c>
      <c r="E15" s="1" t="s">
        <v>27</v>
      </c>
      <c r="F15" t="s">
        <v>36</v>
      </c>
      <c r="G15" s="1" t="s">
        <v>35</v>
      </c>
      <c r="K15" s="46"/>
      <c r="M15" s="46"/>
    </row>
    <row r="16" spans="1:13" x14ac:dyDescent="0.25">
      <c r="A16" s="1" t="s">
        <v>28</v>
      </c>
      <c r="B16" s="1" t="s">
        <v>28</v>
      </c>
      <c r="D16" s="1" t="s">
        <v>20</v>
      </c>
      <c r="E16" s="1" t="s">
        <v>20</v>
      </c>
      <c r="F16" t="s">
        <v>37</v>
      </c>
      <c r="G16" s="1" t="s">
        <v>38</v>
      </c>
      <c r="K16" s="46"/>
      <c r="M16" s="46"/>
    </row>
    <row r="17" spans="1:14" x14ac:dyDescent="0.25">
      <c r="A17" s="1" t="s">
        <v>32</v>
      </c>
      <c r="B17" s="1" t="s">
        <v>32</v>
      </c>
      <c r="D17" s="1" t="s">
        <v>39</v>
      </c>
      <c r="E17" s="1" t="s">
        <v>39</v>
      </c>
      <c r="F17" t="s">
        <v>40</v>
      </c>
      <c r="G17" s="1" t="s">
        <v>4</v>
      </c>
      <c r="K17" s="46"/>
      <c r="M17" s="46"/>
    </row>
    <row r="18" spans="1:14" x14ac:dyDescent="0.25">
      <c r="A18" s="1" t="s">
        <v>41</v>
      </c>
      <c r="B18" s="1" t="s">
        <v>42</v>
      </c>
      <c r="D18" s="1" t="s">
        <v>43</v>
      </c>
      <c r="E18" s="1" t="s">
        <v>43</v>
      </c>
      <c r="F18" t="s">
        <v>44</v>
      </c>
      <c r="G18" s="1" t="s">
        <v>45</v>
      </c>
      <c r="K18" s="46"/>
      <c r="M18" s="46"/>
    </row>
    <row r="19" spans="1:14" x14ac:dyDescent="0.25">
      <c r="A19" s="1" t="s">
        <v>38</v>
      </c>
      <c r="B19" s="1" t="s">
        <v>38</v>
      </c>
      <c r="D19" s="1" t="s">
        <v>46</v>
      </c>
      <c r="E19" s="1" t="s">
        <v>46</v>
      </c>
      <c r="F19" t="s">
        <v>47</v>
      </c>
      <c r="G19" s="1" t="s">
        <v>30</v>
      </c>
      <c r="K19" s="46"/>
      <c r="M19" s="46"/>
    </row>
    <row r="20" spans="1:14" x14ac:dyDescent="0.25">
      <c r="A20" s="1" t="s">
        <v>46</v>
      </c>
      <c r="B20" s="1" t="s">
        <v>46</v>
      </c>
      <c r="D20" s="1" t="s">
        <v>12</v>
      </c>
      <c r="E20" s="1" t="s">
        <v>12</v>
      </c>
      <c r="F20" t="s">
        <v>48</v>
      </c>
      <c r="G20" s="1" t="s">
        <v>49</v>
      </c>
      <c r="K20" s="46"/>
      <c r="M20" s="46"/>
    </row>
    <row r="21" spans="1:14" x14ac:dyDescent="0.25">
      <c r="A21" s="1" t="s">
        <v>49</v>
      </c>
      <c r="B21" s="1" t="s">
        <v>49</v>
      </c>
      <c r="D21" s="1" t="s">
        <v>42</v>
      </c>
      <c r="E21" s="1" t="s">
        <v>42</v>
      </c>
      <c r="F21" t="s">
        <v>50</v>
      </c>
      <c r="G21" s="1" t="s">
        <v>51</v>
      </c>
      <c r="K21" s="46"/>
      <c r="M21" s="46"/>
    </row>
    <row r="22" spans="1:14" x14ac:dyDescent="0.25">
      <c r="A22" s="1" t="s">
        <v>26</v>
      </c>
      <c r="B22" s="1" t="s">
        <v>26</v>
      </c>
      <c r="D22" s="1" t="s">
        <v>52</v>
      </c>
      <c r="E22" s="1" t="s">
        <v>53</v>
      </c>
      <c r="F22" t="s">
        <v>54</v>
      </c>
      <c r="G22" s="1" t="s">
        <v>28</v>
      </c>
      <c r="K22" s="46"/>
      <c r="M22" s="46"/>
    </row>
    <row r="23" spans="1:14" x14ac:dyDescent="0.25">
      <c r="A23" s="1" t="s">
        <v>24</v>
      </c>
      <c r="B23" s="1" t="s">
        <v>24</v>
      </c>
      <c r="D23" s="1" t="s">
        <v>45</v>
      </c>
      <c r="E23" s="1" t="s">
        <v>45</v>
      </c>
      <c r="F23" t="s">
        <v>55</v>
      </c>
      <c r="G23" s="1" t="s">
        <v>46</v>
      </c>
      <c r="K23" s="46"/>
      <c r="M23" s="46"/>
    </row>
    <row r="24" spans="1:14" x14ac:dyDescent="0.25">
      <c r="A24" s="1" t="s">
        <v>56</v>
      </c>
      <c r="B24" s="1" t="s">
        <v>12</v>
      </c>
      <c r="D24" s="1" t="s">
        <v>15</v>
      </c>
      <c r="E24" s="1" t="s">
        <v>15</v>
      </c>
      <c r="F24" t="s">
        <v>57</v>
      </c>
      <c r="G24" s="1" t="s">
        <v>53</v>
      </c>
      <c r="K24" s="46"/>
      <c r="M24" s="46"/>
    </row>
    <row r="25" spans="1:14" x14ac:dyDescent="0.25">
      <c r="A25" s="1" t="s">
        <v>43</v>
      </c>
      <c r="B25" s="1" t="s">
        <v>43</v>
      </c>
      <c r="D25" s="1" t="s">
        <v>26</v>
      </c>
      <c r="E25" s="1" t="s">
        <v>26</v>
      </c>
      <c r="F25" t="s">
        <v>58</v>
      </c>
      <c r="G25" s="1" t="s">
        <v>18</v>
      </c>
      <c r="K25" s="46"/>
      <c r="M25" s="46"/>
    </row>
    <row r="26" spans="1:14" x14ac:dyDescent="0.25">
      <c r="A26" s="1" t="s">
        <v>51</v>
      </c>
      <c r="B26" s="1" t="s">
        <v>51</v>
      </c>
      <c r="D26" s="1" t="s">
        <v>35</v>
      </c>
      <c r="E26" s="1" t="s">
        <v>35</v>
      </c>
      <c r="F26" t="s">
        <v>59</v>
      </c>
      <c r="G26" s="1" t="s">
        <v>39</v>
      </c>
      <c r="K26" s="46"/>
      <c r="M26" s="46"/>
    </row>
    <row r="27" spans="1:14" x14ac:dyDescent="0.25">
      <c r="A27" s="1" t="s">
        <v>45</v>
      </c>
      <c r="B27" s="1" t="s">
        <v>45</v>
      </c>
      <c r="D27" s="1" t="s">
        <v>9</v>
      </c>
      <c r="E27" s="1" t="s">
        <v>9</v>
      </c>
      <c r="F27" t="s">
        <v>60</v>
      </c>
      <c r="G27" s="1" t="s">
        <v>10</v>
      </c>
      <c r="K27" s="46"/>
      <c r="M27" s="46"/>
    </row>
    <row r="28" spans="1:14" x14ac:dyDescent="0.25">
      <c r="A28" s="1" t="s">
        <v>9</v>
      </c>
      <c r="B28" s="1" t="s">
        <v>9</v>
      </c>
      <c r="D28" s="1" t="s">
        <v>51</v>
      </c>
      <c r="E28" s="1" t="s">
        <v>51</v>
      </c>
      <c r="F28" t="s">
        <v>61</v>
      </c>
      <c r="G28" s="1" t="s">
        <v>42</v>
      </c>
      <c r="K28" s="46"/>
      <c r="M28" s="46"/>
    </row>
    <row r="29" spans="1:14" x14ac:dyDescent="0.25">
      <c r="A29" s="1" t="s">
        <v>39</v>
      </c>
      <c r="B29" s="1" t="s">
        <v>39</v>
      </c>
      <c r="D29" s="1" t="s">
        <v>38</v>
      </c>
      <c r="E29" s="1" t="s">
        <v>38</v>
      </c>
      <c r="F29" t="s">
        <v>62</v>
      </c>
      <c r="G29" s="1" t="s">
        <v>27</v>
      </c>
      <c r="K29" s="46"/>
      <c r="M29" s="46"/>
    </row>
    <row r="30" spans="1:14" x14ac:dyDescent="0.25">
      <c r="A30" s="1" t="s">
        <v>53</v>
      </c>
      <c r="B30" s="1" t="s">
        <v>53</v>
      </c>
      <c r="D30" s="1" t="s">
        <v>23</v>
      </c>
      <c r="E30" s="1" t="s">
        <v>23</v>
      </c>
      <c r="F30" t="s">
        <v>63</v>
      </c>
      <c r="G30" s="1" t="s">
        <v>32</v>
      </c>
      <c r="K30" s="46"/>
      <c r="N30" s="46"/>
    </row>
    <row r="31" spans="1:14" x14ac:dyDescent="0.25">
      <c r="A31" s="1" t="s">
        <v>15</v>
      </c>
      <c r="B31" s="1" t="s">
        <v>15</v>
      </c>
      <c r="D31" s="1" t="s">
        <v>64</v>
      </c>
      <c r="E31" s="1" t="s">
        <v>64</v>
      </c>
      <c r="F31" t="s">
        <v>65</v>
      </c>
      <c r="G31" s="1" t="s">
        <v>64</v>
      </c>
      <c r="K31" s="46"/>
      <c r="N31" s="46"/>
    </row>
    <row r="32" spans="1:14" x14ac:dyDescent="0.25">
      <c r="A32" s="1" t="s">
        <v>64</v>
      </c>
      <c r="B32" s="1" t="s">
        <v>64</v>
      </c>
      <c r="D32" s="1" t="s">
        <v>49</v>
      </c>
      <c r="E32" s="1" t="s">
        <v>49</v>
      </c>
      <c r="F32" t="s">
        <v>66</v>
      </c>
      <c r="G32" s="1" t="s">
        <v>43</v>
      </c>
      <c r="K32" s="46"/>
      <c r="N32" s="46"/>
    </row>
    <row r="33" spans="1:14" x14ac:dyDescent="0.25">
      <c r="A33" s="1" t="s">
        <v>67</v>
      </c>
      <c r="B33" s="1" t="s">
        <v>42</v>
      </c>
      <c r="K33" s="46"/>
      <c r="N33" s="46"/>
    </row>
    <row r="34" spans="1:14" x14ac:dyDescent="0.25">
      <c r="A34" s="1" t="s">
        <v>68</v>
      </c>
      <c r="B34" s="1" t="s">
        <v>28</v>
      </c>
      <c r="K34" s="46"/>
      <c r="N34" s="46"/>
    </row>
    <row r="35" spans="1:14" x14ac:dyDescent="0.25">
      <c r="A35" s="1" t="s">
        <v>52</v>
      </c>
      <c r="B35" s="1" t="s">
        <v>53</v>
      </c>
      <c r="K35" s="46"/>
      <c r="M35" s="46"/>
    </row>
    <row r="36" spans="1:14" x14ac:dyDescent="0.25">
      <c r="A36" s="1" t="s">
        <v>12</v>
      </c>
      <c r="B36" s="1" t="s">
        <v>12</v>
      </c>
      <c r="K36" s="46"/>
    </row>
    <row r="37" spans="1:14" x14ac:dyDescent="0.25">
      <c r="A37" s="1" t="s">
        <v>42</v>
      </c>
      <c r="B37" s="1" t="s">
        <v>42</v>
      </c>
      <c r="K37" s="46"/>
    </row>
    <row r="38" spans="1:14" x14ac:dyDescent="0.25">
      <c r="K38" s="46"/>
    </row>
    <row r="39" spans="1:14" x14ac:dyDescent="0.25">
      <c r="K39" s="46"/>
    </row>
    <row r="40" spans="1:14" x14ac:dyDescent="0.25">
      <c r="K40" s="46"/>
    </row>
    <row r="41" spans="1:14" x14ac:dyDescent="0.25">
      <c r="K41" s="46"/>
    </row>
    <row r="42" spans="1:14" x14ac:dyDescent="0.25">
      <c r="K42" s="46"/>
    </row>
    <row r="43" spans="1:14" x14ac:dyDescent="0.25">
      <c r="K43" s="46"/>
    </row>
    <row r="44" spans="1:14" x14ac:dyDescent="0.25">
      <c r="K44" s="46"/>
    </row>
    <row r="45" spans="1:14" x14ac:dyDescent="0.25">
      <c r="K45" s="46"/>
    </row>
    <row r="46" spans="1:14" x14ac:dyDescent="0.25">
      <c r="K46" s="46"/>
    </row>
    <row r="47" spans="1:14" x14ac:dyDescent="0.25">
      <c r="K47" s="46"/>
    </row>
    <row r="48" spans="1:14" x14ac:dyDescent="0.25">
      <c r="K48" s="46"/>
    </row>
    <row r="49" spans="11:11" x14ac:dyDescent="0.25">
      <c r="K49" s="46"/>
    </row>
    <row r="50" spans="11:11" x14ac:dyDescent="0.25">
      <c r="K50" s="46"/>
    </row>
    <row r="51" spans="11:11" x14ac:dyDescent="0.25">
      <c r="K51" s="46"/>
    </row>
    <row r="52" spans="11:11" x14ac:dyDescent="0.25">
      <c r="K52" s="46"/>
    </row>
    <row r="53" spans="11:11" x14ac:dyDescent="0.25">
      <c r="K53" s="46"/>
    </row>
    <row r="54" spans="11:11" x14ac:dyDescent="0.25">
      <c r="K54" s="46"/>
    </row>
    <row r="55" spans="11:11" x14ac:dyDescent="0.25">
      <c r="K55" s="46"/>
    </row>
    <row r="56" spans="11:11" x14ac:dyDescent="0.25">
      <c r="K56" s="46"/>
    </row>
    <row r="57" spans="11:11" x14ac:dyDescent="0.25">
      <c r="K57" s="46"/>
    </row>
    <row r="58" spans="11:11" x14ac:dyDescent="0.25">
      <c r="K58" s="46"/>
    </row>
    <row r="59" spans="11:11" x14ac:dyDescent="0.25">
      <c r="K59" s="46"/>
    </row>
    <row r="60" spans="11:11" x14ac:dyDescent="0.25">
      <c r="K60" s="46"/>
    </row>
    <row r="61" spans="11:11" x14ac:dyDescent="0.25">
      <c r="K61" s="46"/>
    </row>
    <row r="62" spans="11:11" x14ac:dyDescent="0.25">
      <c r="K62" s="46"/>
    </row>
    <row r="63" spans="11:11" x14ac:dyDescent="0.25">
      <c r="K63" s="46"/>
    </row>
    <row r="64" spans="11:11" x14ac:dyDescent="0.25">
      <c r="K64" s="46"/>
    </row>
    <row r="65" spans="11:11" x14ac:dyDescent="0.25">
      <c r="K65" s="46"/>
    </row>
    <row r="66" spans="11:11" x14ac:dyDescent="0.25">
      <c r="K66" s="46"/>
    </row>
    <row r="67" spans="11:11" x14ac:dyDescent="0.25">
      <c r="K67" s="46"/>
    </row>
    <row r="68" spans="11:11" x14ac:dyDescent="0.25">
      <c r="K68" s="46"/>
    </row>
    <row r="69" spans="11:11" x14ac:dyDescent="0.25">
      <c r="K69" s="46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86F4-12ED-4E50-BA13-21A5C5BD96A2}">
  <sheetPr filterMode="1">
    <tabColor theme="7" tint="0.79998168889431442"/>
  </sheetPr>
  <dimension ref="A1:AD7905"/>
  <sheetViews>
    <sheetView zoomScale="80" zoomScaleNormal="80" workbookViewId="0">
      <pane xSplit="5" ySplit="1" topLeftCell="J7870" activePane="bottomRight" state="frozen"/>
      <selection pane="topRight"/>
      <selection pane="bottomLeft"/>
      <selection pane="bottomRight" activeCell="A7874" sqref="A7874:XFD7874"/>
    </sheetView>
  </sheetViews>
  <sheetFormatPr defaultRowHeight="15" x14ac:dyDescent="0.25"/>
  <cols>
    <col min="1" max="1" width="8.5703125" bestFit="1" customWidth="1"/>
    <col min="2" max="2" width="10.28515625" bestFit="1" customWidth="1"/>
    <col min="3" max="3" width="8.5703125" bestFit="1" customWidth="1"/>
    <col min="4" max="4" width="15" customWidth="1"/>
    <col min="5" max="5" width="12" bestFit="1" customWidth="1"/>
    <col min="6" max="6" width="8.5703125" bestFit="1" customWidth="1"/>
    <col min="7" max="7" width="20.42578125" bestFit="1" customWidth="1"/>
    <col min="8" max="8" width="14.7109375" bestFit="1" customWidth="1"/>
    <col min="9" max="9" width="13.140625" bestFit="1" customWidth="1"/>
    <col min="10" max="10" width="22.28515625" bestFit="1" customWidth="1"/>
    <col min="11" max="11" width="6.85546875" bestFit="1" customWidth="1"/>
    <col min="12" max="12" width="17" bestFit="1" customWidth="1"/>
    <col min="13" max="13" width="16.7109375" bestFit="1" customWidth="1"/>
    <col min="14" max="14" width="17" bestFit="1" customWidth="1"/>
    <col min="15" max="15" width="16.7109375" bestFit="1" customWidth="1"/>
    <col min="16" max="16" width="22.85546875" bestFit="1" customWidth="1"/>
    <col min="17" max="17" width="22.5703125" bestFit="1" customWidth="1"/>
    <col min="18" max="19" width="22.28515625" bestFit="1" customWidth="1"/>
    <col min="20" max="20" width="21.42578125" bestFit="1" customWidth="1"/>
    <col min="21" max="21" width="19" bestFit="1" customWidth="1"/>
    <col min="22" max="22" width="8.28515625" bestFit="1" customWidth="1"/>
    <col min="23" max="23" width="18.85546875" bestFit="1" customWidth="1"/>
    <col min="24" max="24" width="16.140625" bestFit="1" customWidth="1"/>
    <col min="25" max="25" width="17.5703125" bestFit="1" customWidth="1"/>
    <col min="26" max="26" width="13.140625" bestFit="1" customWidth="1"/>
    <col min="27" max="27" width="20.28515625" bestFit="1" customWidth="1"/>
    <col min="28" max="28" width="16" bestFit="1" customWidth="1"/>
    <col min="29" max="30" width="12.42578125" bestFit="1" customWidth="1"/>
  </cols>
  <sheetData>
    <row r="1" spans="1:30" x14ac:dyDescent="0.25">
      <c r="A1" s="2" t="s">
        <v>69</v>
      </c>
      <c r="B1" s="2" t="s">
        <v>70</v>
      </c>
      <c r="C1" s="4" t="s">
        <v>71</v>
      </c>
      <c r="D1" s="4" t="s">
        <v>72</v>
      </c>
      <c r="E1" s="4" t="s">
        <v>73</v>
      </c>
      <c r="F1" s="3" t="s">
        <v>71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  <c r="P1" s="3" t="s">
        <v>83</v>
      </c>
      <c r="Q1" s="3" t="s">
        <v>84</v>
      </c>
      <c r="R1" s="3" t="s">
        <v>85</v>
      </c>
      <c r="S1" s="3" t="s">
        <v>86</v>
      </c>
      <c r="T1" s="3" t="s">
        <v>87</v>
      </c>
      <c r="U1" s="3" t="s">
        <v>88</v>
      </c>
      <c r="V1" s="3" t="s">
        <v>89</v>
      </c>
      <c r="W1" s="3" t="s">
        <v>90</v>
      </c>
      <c r="X1" s="3" t="s">
        <v>91</v>
      </c>
      <c r="Y1" s="3" t="s">
        <v>92</v>
      </c>
      <c r="Z1" s="3" t="s">
        <v>93</v>
      </c>
      <c r="AA1" s="3" t="s">
        <v>94</v>
      </c>
      <c r="AB1" s="3" t="s">
        <v>95</v>
      </c>
      <c r="AC1" s="3" t="s">
        <v>96</v>
      </c>
      <c r="AD1" s="3" t="s">
        <v>97</v>
      </c>
    </row>
    <row r="2" spans="1:30" hidden="1" x14ac:dyDescent="0.25">
      <c r="A2" s="2">
        <v>1</v>
      </c>
      <c r="B2" s="2">
        <v>2010</v>
      </c>
      <c r="C2" s="4" t="str">
        <f>INDEX(Index!$B$1:$B$500,MATCH($F2,Index!$A$1:$A$500,0)
)</f>
        <v>TEN</v>
      </c>
      <c r="D2" s="4">
        <v>0</v>
      </c>
      <c r="E2" s="141">
        <f t="shared" ref="E2:E65" si="0">IF(D2=1,H2/100,H2)</f>
        <v>0.70511004037183755</v>
      </c>
      <c r="F2" s="3" t="s">
        <v>45</v>
      </c>
      <c r="G2" s="3">
        <v>1</v>
      </c>
      <c r="H2" s="125">
        <v>0.70511004037183755</v>
      </c>
      <c r="I2" s="3"/>
      <c r="J2" s="3"/>
      <c r="K2" s="3" t="s">
        <v>98</v>
      </c>
      <c r="L2" s="125">
        <v>0.22943172042790999</v>
      </c>
      <c r="M2" s="3">
        <v>6</v>
      </c>
      <c r="N2" s="125">
        <v>-0.37821506287176898</v>
      </c>
      <c r="O2" s="3">
        <v>4</v>
      </c>
      <c r="P2" s="125">
        <v>9.7463257072158499E-2</v>
      </c>
      <c r="Q2" s="3">
        <v>6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idden="1" x14ac:dyDescent="0.25">
      <c r="A3" s="2">
        <v>1</v>
      </c>
      <c r="B3" s="2">
        <v>2010</v>
      </c>
      <c r="C3" s="4" t="str">
        <f>INDEX(Index!$B$1:$B$500,MATCH($F3,Index!$A$1:$A$500,0)
)</f>
        <v>NE</v>
      </c>
      <c r="D3" s="4">
        <v>0</v>
      </c>
      <c r="E3" s="141">
        <f t="shared" si="0"/>
        <v>0.65314980037617143</v>
      </c>
      <c r="F3" s="3" t="s">
        <v>17</v>
      </c>
      <c r="G3" s="3">
        <v>2</v>
      </c>
      <c r="H3" s="125">
        <v>0.65314980037617143</v>
      </c>
      <c r="I3" s="3"/>
      <c r="J3" s="3"/>
      <c r="K3" s="3" t="s">
        <v>98</v>
      </c>
      <c r="L3" s="125">
        <v>0.54266093420586703</v>
      </c>
      <c r="M3" s="3">
        <v>2</v>
      </c>
      <c r="N3" s="125">
        <v>7.4730330006268594E-2</v>
      </c>
      <c r="O3" s="3">
        <v>20</v>
      </c>
      <c r="P3" s="125">
        <v>0.18521919617657301</v>
      </c>
      <c r="Q3" s="3">
        <v>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idden="1" x14ac:dyDescent="0.25">
      <c r="A4" s="2">
        <v>1</v>
      </c>
      <c r="B4" s="2">
        <v>2010</v>
      </c>
      <c r="C4" s="4" t="str">
        <f>INDEX(Index!$B$1:$B$500,MATCH($F4,Index!$A$1:$A$500,0)
)</f>
        <v>SEA</v>
      </c>
      <c r="D4" s="4">
        <v>0</v>
      </c>
      <c r="E4" s="141">
        <f t="shared" si="0"/>
        <v>0.59850682529032684</v>
      </c>
      <c r="F4" s="3" t="s">
        <v>30</v>
      </c>
      <c r="G4" s="3">
        <v>3</v>
      </c>
      <c r="H4" s="125">
        <v>0.59850682529032684</v>
      </c>
      <c r="I4" s="3"/>
      <c r="J4" s="3"/>
      <c r="K4" s="3" t="s">
        <v>98</v>
      </c>
      <c r="L4" s="125">
        <v>3.5383066936351099E-2</v>
      </c>
      <c r="M4" s="3">
        <v>13</v>
      </c>
      <c r="N4" s="125">
        <v>-0.46614368351765301</v>
      </c>
      <c r="O4" s="3">
        <v>1</v>
      </c>
      <c r="P4" s="125">
        <v>9.6980074836322802E-2</v>
      </c>
      <c r="Q4" s="3">
        <v>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idden="1" x14ac:dyDescent="0.25">
      <c r="A5" s="2">
        <v>1</v>
      </c>
      <c r="B5" s="2">
        <v>2010</v>
      </c>
      <c r="C5" s="4" t="str">
        <f>INDEX(Index!$B$1:$B$500,MATCH($F5,Index!$A$1:$A$500,0)
)</f>
        <v>HOU</v>
      </c>
      <c r="D5" s="4">
        <v>0</v>
      </c>
      <c r="E5" s="141">
        <f t="shared" si="0"/>
        <v>0.57392717564268803</v>
      </c>
      <c r="F5" s="3" t="s">
        <v>49</v>
      </c>
      <c r="G5" s="3">
        <v>4</v>
      </c>
      <c r="H5" s="125">
        <v>0.57392717564268803</v>
      </c>
      <c r="I5" s="3"/>
      <c r="J5" s="3"/>
      <c r="K5" s="3" t="s">
        <v>98</v>
      </c>
      <c r="L5" s="125">
        <v>0.56508864523672597</v>
      </c>
      <c r="M5" s="3">
        <v>1</v>
      </c>
      <c r="N5" s="125">
        <v>0.13078022375901099</v>
      </c>
      <c r="O5" s="3">
        <v>24</v>
      </c>
      <c r="P5" s="125">
        <v>0.13961875416497299</v>
      </c>
      <c r="Q5" s="3">
        <v>5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idden="1" x14ac:dyDescent="0.25">
      <c r="A6" s="2">
        <v>1</v>
      </c>
      <c r="B6" s="2">
        <v>2010</v>
      </c>
      <c r="C6" s="4" t="str">
        <f>INDEX(Index!$B$1:$B$500,MATCH($F6,Index!$A$1:$A$500,0)
)</f>
        <v>GB</v>
      </c>
      <c r="D6" s="4">
        <v>0</v>
      </c>
      <c r="E6" s="141">
        <f t="shared" si="0"/>
        <v>0.53854398251887348</v>
      </c>
      <c r="F6" s="3" t="s">
        <v>20</v>
      </c>
      <c r="G6" s="3">
        <v>5</v>
      </c>
      <c r="H6" s="125">
        <v>0.53854398251887348</v>
      </c>
      <c r="I6" s="3"/>
      <c r="J6" s="3"/>
      <c r="K6" s="3" t="s">
        <v>98</v>
      </c>
      <c r="L6" s="125">
        <v>0.26996595567274501</v>
      </c>
      <c r="M6" s="3">
        <v>5</v>
      </c>
      <c r="N6" s="125">
        <v>-9.2123388597002503E-2</v>
      </c>
      <c r="O6" s="3">
        <v>9</v>
      </c>
      <c r="P6" s="125">
        <v>0.17645463824912599</v>
      </c>
      <c r="Q6" s="3">
        <v>3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idden="1" x14ac:dyDescent="0.25">
      <c r="A7" s="2">
        <v>1</v>
      </c>
      <c r="B7" s="2">
        <v>2010</v>
      </c>
      <c r="C7" s="4" t="str">
        <f>INDEX(Index!$B$1:$B$500,MATCH($F7,Index!$A$1:$A$500,0)
)</f>
        <v>JAX</v>
      </c>
      <c r="D7" s="4">
        <v>0</v>
      </c>
      <c r="E7" s="141">
        <f t="shared" si="0"/>
        <v>0.39799792943101198</v>
      </c>
      <c r="F7" s="3" t="s">
        <v>56</v>
      </c>
      <c r="G7" s="3">
        <v>6</v>
      </c>
      <c r="H7" s="125">
        <v>0.39799792943101198</v>
      </c>
      <c r="I7" s="3"/>
      <c r="J7" s="3"/>
      <c r="K7" s="3" t="s">
        <v>98</v>
      </c>
      <c r="L7" s="125">
        <v>0.38405926690332098</v>
      </c>
      <c r="M7" s="3">
        <v>3</v>
      </c>
      <c r="N7" s="125">
        <v>0.15406465007029299</v>
      </c>
      <c r="O7" s="3">
        <v>25</v>
      </c>
      <c r="P7" s="125">
        <v>0.16800331259798401</v>
      </c>
      <c r="Q7" s="3">
        <v>4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idden="1" x14ac:dyDescent="0.25">
      <c r="A8" s="2">
        <v>1</v>
      </c>
      <c r="B8" s="2">
        <v>2010</v>
      </c>
      <c r="C8" s="4" t="str">
        <f>INDEX(Index!$B$1:$B$500,MATCH($F8,Index!$A$1:$A$500,0)
)</f>
        <v>MIA</v>
      </c>
      <c r="D8" s="4">
        <v>0</v>
      </c>
      <c r="E8" s="141">
        <f t="shared" si="0"/>
        <v>0.38362457070336464</v>
      </c>
      <c r="F8" s="3" t="s">
        <v>4</v>
      </c>
      <c r="G8" s="3">
        <v>7</v>
      </c>
      <c r="H8" s="125">
        <v>0.38362457070336464</v>
      </c>
      <c r="I8" s="3"/>
      <c r="J8" s="3"/>
      <c r="K8" s="3" t="s">
        <v>98</v>
      </c>
      <c r="L8" s="125">
        <v>8.9675139189085706E-2</v>
      </c>
      <c r="M8" s="3">
        <v>12</v>
      </c>
      <c r="N8" s="125">
        <v>-0.42574924961867999</v>
      </c>
      <c r="O8" s="3">
        <v>3</v>
      </c>
      <c r="P8" s="125">
        <v>-0.131799818104401</v>
      </c>
      <c r="Q8" s="3">
        <v>28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idden="1" x14ac:dyDescent="0.25">
      <c r="A9" s="2">
        <v>1</v>
      </c>
      <c r="B9" s="2">
        <v>2010</v>
      </c>
      <c r="C9" s="4" t="str">
        <f>INDEX(Index!$B$1:$B$500,MATCH($F9,Index!$A$1:$A$500,0)
)</f>
        <v>NYG</v>
      </c>
      <c r="D9" s="4">
        <v>0</v>
      </c>
      <c r="E9" s="141">
        <f t="shared" si="0"/>
        <v>0.34286080748148906</v>
      </c>
      <c r="F9" s="3" t="s">
        <v>15</v>
      </c>
      <c r="G9" s="3">
        <v>8</v>
      </c>
      <c r="H9" s="125">
        <v>0.34286080748148906</v>
      </c>
      <c r="I9" s="3"/>
      <c r="J9" s="3"/>
      <c r="K9" s="3" t="s">
        <v>98</v>
      </c>
      <c r="L9" s="125">
        <v>0.105970588852729</v>
      </c>
      <c r="M9" s="3">
        <v>11</v>
      </c>
      <c r="N9" s="125">
        <v>-0.454116544987063</v>
      </c>
      <c r="O9" s="3">
        <v>2</v>
      </c>
      <c r="P9" s="125">
        <v>-0.217226326358303</v>
      </c>
      <c r="Q9" s="3">
        <v>30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idden="1" x14ac:dyDescent="0.25">
      <c r="A10" s="2">
        <v>1</v>
      </c>
      <c r="B10" s="2">
        <v>2010</v>
      </c>
      <c r="C10" s="4" t="str">
        <f>INDEX(Index!$B$1:$B$500,MATCH($F10,Index!$A$1:$A$500,0)
)</f>
        <v>CHI</v>
      </c>
      <c r="D10" s="4">
        <v>0</v>
      </c>
      <c r="E10" s="141">
        <f t="shared" si="0"/>
        <v>0.33490913618510471</v>
      </c>
      <c r="F10" s="3" t="s">
        <v>64</v>
      </c>
      <c r="G10" s="3">
        <v>9</v>
      </c>
      <c r="H10" s="125">
        <v>0.33490913618510471</v>
      </c>
      <c r="I10" s="3"/>
      <c r="J10" s="3"/>
      <c r="K10" s="3" t="s">
        <v>98</v>
      </c>
      <c r="L10" s="125">
        <v>-2.5280351041533498E-2</v>
      </c>
      <c r="M10" s="3">
        <v>20</v>
      </c>
      <c r="N10" s="125">
        <v>-0.33088078122940801</v>
      </c>
      <c r="O10" s="3">
        <v>6</v>
      </c>
      <c r="P10" s="125">
        <v>2.9308705997230199E-2</v>
      </c>
      <c r="Q10" s="3">
        <v>15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idden="1" x14ac:dyDescent="0.25">
      <c r="A11" s="2">
        <v>1</v>
      </c>
      <c r="B11" s="2">
        <v>2010</v>
      </c>
      <c r="C11" s="4" t="str">
        <f>INDEX(Index!$B$1:$B$500,MATCH($F11,Index!$A$1:$A$500,0)
)</f>
        <v>DAL</v>
      </c>
      <c r="D11" s="4">
        <v>0</v>
      </c>
      <c r="E11" s="141">
        <f t="shared" si="0"/>
        <v>0.24329541664834292</v>
      </c>
      <c r="F11" s="3" t="s">
        <v>3</v>
      </c>
      <c r="G11" s="3">
        <v>10</v>
      </c>
      <c r="H11" s="125">
        <v>0.24329541664834292</v>
      </c>
      <c r="I11" s="3"/>
      <c r="J11" s="3"/>
      <c r="K11" s="3" t="s">
        <v>99</v>
      </c>
      <c r="L11" s="125">
        <v>0.32586901161609699</v>
      </c>
      <c r="M11" s="3">
        <v>4</v>
      </c>
      <c r="N11" s="125">
        <v>-4.09838866277559E-2</v>
      </c>
      <c r="O11" s="3">
        <v>15</v>
      </c>
      <c r="P11" s="125">
        <v>-0.12355748159551</v>
      </c>
      <c r="Q11" s="3">
        <v>27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idden="1" x14ac:dyDescent="0.25">
      <c r="A12" s="2">
        <v>1</v>
      </c>
      <c r="B12" s="2">
        <v>2010</v>
      </c>
      <c r="C12" s="4" t="str">
        <f>INDEX(Index!$B$1:$B$500,MATCH($F12,Index!$A$1:$A$500,0)
)</f>
        <v>NO</v>
      </c>
      <c r="D12" s="4">
        <v>0</v>
      </c>
      <c r="E12" s="141">
        <f t="shared" si="0"/>
        <v>0.20086470250300065</v>
      </c>
      <c r="F12" s="3" t="s">
        <v>27</v>
      </c>
      <c r="G12" s="3">
        <v>11</v>
      </c>
      <c r="H12" s="125">
        <v>0.20086470250300065</v>
      </c>
      <c r="I12" s="3"/>
      <c r="J12" s="3"/>
      <c r="K12" s="3" t="s">
        <v>98</v>
      </c>
      <c r="L12" s="125">
        <v>0.215065203965112</v>
      </c>
      <c r="M12" s="3">
        <v>7</v>
      </c>
      <c r="N12" s="125">
        <v>-7.9974363569224105E-2</v>
      </c>
      <c r="O12" s="3">
        <v>12</v>
      </c>
      <c r="P12" s="125">
        <v>-9.41748650313355E-2</v>
      </c>
      <c r="Q12" s="3">
        <v>25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idden="1" x14ac:dyDescent="0.25">
      <c r="A13" s="2">
        <v>1</v>
      </c>
      <c r="B13" s="2">
        <v>2010</v>
      </c>
      <c r="C13" s="4" t="str">
        <f>INDEX(Index!$B$1:$B$500,MATCH($F13,Index!$A$1:$A$500,0)
)</f>
        <v>KC</v>
      </c>
      <c r="D13" s="4">
        <v>0</v>
      </c>
      <c r="E13" s="141">
        <f t="shared" si="0"/>
        <v>0.16792250857074359</v>
      </c>
      <c r="F13" s="3" t="s">
        <v>5</v>
      </c>
      <c r="G13" s="3">
        <v>12</v>
      </c>
      <c r="H13" s="125">
        <v>0.16792250857074359</v>
      </c>
      <c r="I13" s="3"/>
      <c r="J13" s="3"/>
      <c r="K13" s="3" t="s">
        <v>98</v>
      </c>
      <c r="L13" s="125">
        <v>-2.28241995001503E-2</v>
      </c>
      <c r="M13" s="3">
        <v>19</v>
      </c>
      <c r="N13" s="125">
        <v>9.2179098148366098E-2</v>
      </c>
      <c r="O13" s="3">
        <v>23</v>
      </c>
      <c r="P13" s="125">
        <v>0.28292580621926</v>
      </c>
      <c r="Q13" s="3">
        <v>1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idden="1" x14ac:dyDescent="0.25">
      <c r="A14" s="2">
        <v>1</v>
      </c>
      <c r="B14" s="2">
        <v>2010</v>
      </c>
      <c r="C14" s="4" t="str">
        <f>INDEX(Index!$B$1:$B$500,MATCH($F14,Index!$A$1:$A$500,0)
)</f>
        <v>ARI</v>
      </c>
      <c r="D14" s="4">
        <v>0</v>
      </c>
      <c r="E14" s="141">
        <f t="shared" si="0"/>
        <v>8.5163605398052705E-2</v>
      </c>
      <c r="F14" s="3" t="s">
        <v>23</v>
      </c>
      <c r="G14" s="3">
        <v>13</v>
      </c>
      <c r="H14" s="125">
        <v>8.5163605398052705E-2</v>
      </c>
      <c r="I14" s="3"/>
      <c r="J14" s="3"/>
      <c r="K14" s="3" t="s">
        <v>98</v>
      </c>
      <c r="L14" s="125">
        <v>-2.0037721818998301E-2</v>
      </c>
      <c r="M14" s="3">
        <v>17</v>
      </c>
      <c r="N14" s="125">
        <v>-0.199138286523599</v>
      </c>
      <c r="O14" s="3">
        <v>7</v>
      </c>
      <c r="P14" s="125">
        <v>-9.3936959306547996E-2</v>
      </c>
      <c r="Q14" s="3">
        <v>24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idden="1" x14ac:dyDescent="0.25">
      <c r="A15" s="2">
        <v>1</v>
      </c>
      <c r="B15" s="2">
        <v>2010</v>
      </c>
      <c r="C15" s="4" t="str">
        <f>INDEX(Index!$B$1:$B$500,MATCH($F15,Index!$A$1:$A$500,0)
)</f>
        <v>BAL</v>
      </c>
      <c r="D15" s="4">
        <v>0</v>
      </c>
      <c r="E15" s="141">
        <f t="shared" si="0"/>
        <v>7.7081025566080014E-2</v>
      </c>
      <c r="F15" s="3" t="s">
        <v>18</v>
      </c>
      <c r="G15" s="3">
        <v>14</v>
      </c>
      <c r="H15" s="125">
        <v>7.7081025566080014E-2</v>
      </c>
      <c r="I15" s="3"/>
      <c r="J15" s="3"/>
      <c r="K15" s="3" t="s">
        <v>98</v>
      </c>
      <c r="L15" s="125">
        <v>-0.20589126098631599</v>
      </c>
      <c r="M15" s="3">
        <v>25</v>
      </c>
      <c r="N15" s="125">
        <v>-0.34586838075663101</v>
      </c>
      <c r="O15" s="3">
        <v>5</v>
      </c>
      <c r="P15" s="125">
        <v>-6.2896094204235004E-2</v>
      </c>
      <c r="Q15" s="3">
        <v>21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idden="1" x14ac:dyDescent="0.25">
      <c r="A16" s="2">
        <v>1</v>
      </c>
      <c r="B16" s="2">
        <v>2010</v>
      </c>
      <c r="C16" s="4" t="str">
        <f>INDEX(Index!$B$1:$B$500,MATCH($F16,Index!$A$1:$A$500,0)
)</f>
        <v>PIT</v>
      </c>
      <c r="D16" s="4">
        <v>0</v>
      </c>
      <c r="E16" s="141">
        <f t="shared" si="0"/>
        <v>7.5266964922696966E-2</v>
      </c>
      <c r="F16" s="3" t="s">
        <v>32</v>
      </c>
      <c r="G16" s="3">
        <v>15</v>
      </c>
      <c r="H16" s="125">
        <v>7.5266964922696966E-2</v>
      </c>
      <c r="I16" s="3"/>
      <c r="J16" s="3"/>
      <c r="K16" s="3" t="s">
        <v>98</v>
      </c>
      <c r="L16" s="125">
        <v>2.77268572342401E-2</v>
      </c>
      <c r="M16" s="3">
        <v>14</v>
      </c>
      <c r="N16" s="125">
        <v>-4.57829220631851E-2</v>
      </c>
      <c r="O16" s="3">
        <v>14</v>
      </c>
      <c r="P16" s="125">
        <v>1.75718562527177E-3</v>
      </c>
      <c r="Q16" s="3">
        <v>16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idden="1" x14ac:dyDescent="0.25">
      <c r="A17" s="2">
        <v>1</v>
      </c>
      <c r="B17" s="2">
        <v>2010</v>
      </c>
      <c r="C17" s="4" t="str">
        <f>INDEX(Index!$B$1:$B$500,MATCH($F17,Index!$A$1:$A$500,0)
)</f>
        <v>TB</v>
      </c>
      <c r="D17" s="4">
        <v>0</v>
      </c>
      <c r="E17" s="141">
        <f t="shared" si="0"/>
        <v>4.5985738286062797E-2</v>
      </c>
      <c r="F17" s="3" t="s">
        <v>38</v>
      </c>
      <c r="G17" s="3">
        <v>16</v>
      </c>
      <c r="H17" s="125">
        <v>4.5985738286062797E-2</v>
      </c>
      <c r="I17" s="3"/>
      <c r="J17" s="3"/>
      <c r="K17" s="3" t="s">
        <v>98</v>
      </c>
      <c r="L17" s="125">
        <v>-4.8672254772449401E-2</v>
      </c>
      <c r="M17" s="3">
        <v>24</v>
      </c>
      <c r="N17" s="125">
        <v>-1.2299274718955399E-2</v>
      </c>
      <c r="O17" s="3">
        <v>18</v>
      </c>
      <c r="P17" s="125">
        <v>8.2358718339556797E-2</v>
      </c>
      <c r="Q17" s="3">
        <v>8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idden="1" x14ac:dyDescent="0.25">
      <c r="A18" s="2">
        <v>1</v>
      </c>
      <c r="B18" s="2">
        <v>2010</v>
      </c>
      <c r="C18" s="4" t="str">
        <f>INDEX(Index!$B$1:$B$500,MATCH($F18,Index!$A$1:$A$500,0)
)</f>
        <v>ATL</v>
      </c>
      <c r="D18" s="4">
        <v>0</v>
      </c>
      <c r="E18" s="141">
        <f t="shared" si="0"/>
        <v>-1.2412623612604486E-2</v>
      </c>
      <c r="F18" s="3" t="s">
        <v>43</v>
      </c>
      <c r="G18" s="3">
        <v>17</v>
      </c>
      <c r="H18" s="125">
        <v>-1.2412623612604486E-2</v>
      </c>
      <c r="I18" s="3"/>
      <c r="J18" s="3"/>
      <c r="K18" s="3" t="s">
        <v>99</v>
      </c>
      <c r="L18" s="125">
        <v>-9.0967180402348902E-3</v>
      </c>
      <c r="M18" s="3">
        <v>16</v>
      </c>
      <c r="N18" s="125">
        <v>4.2045162143800198E-2</v>
      </c>
      <c r="O18" s="3">
        <v>19</v>
      </c>
      <c r="P18" s="125">
        <v>3.8729256571430601E-2</v>
      </c>
      <c r="Q18" s="3">
        <v>14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idden="1" x14ac:dyDescent="0.25">
      <c r="A19" s="2">
        <v>1</v>
      </c>
      <c r="B19" s="2">
        <v>2010</v>
      </c>
      <c r="C19" s="4" t="str">
        <f>INDEX(Index!$B$1:$B$500,MATCH($F19,Index!$A$1:$A$500,0)
)</f>
        <v>CLE</v>
      </c>
      <c r="D19" s="4">
        <v>0</v>
      </c>
      <c r="E19" s="141">
        <f t="shared" si="0"/>
        <v>-1.6838087198572854E-2</v>
      </c>
      <c r="F19" s="3" t="s">
        <v>10</v>
      </c>
      <c r="G19" s="3">
        <v>18</v>
      </c>
      <c r="H19" s="125">
        <v>-1.6838087198572854E-2</v>
      </c>
      <c r="I19" s="3"/>
      <c r="J19" s="3"/>
      <c r="K19" s="3" t="s">
        <v>99</v>
      </c>
      <c r="L19" s="125">
        <v>1.1362903052477399E-3</v>
      </c>
      <c r="M19" s="3">
        <v>15</v>
      </c>
      <c r="N19" s="125">
        <v>-9.00018441238324E-2</v>
      </c>
      <c r="O19" s="3">
        <v>10</v>
      </c>
      <c r="P19" s="125">
        <v>-0.107976221627653</v>
      </c>
      <c r="Q19" s="3">
        <v>26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idden="1" x14ac:dyDescent="0.25">
      <c r="A20" s="2">
        <v>1</v>
      </c>
      <c r="B20" s="2">
        <v>2010</v>
      </c>
      <c r="C20" s="4" t="str">
        <f>INDEX(Index!$B$1:$B$500,MATCH($F20,Index!$A$1:$A$500,0)
)</f>
        <v>LAR</v>
      </c>
      <c r="D20" s="4">
        <v>0</v>
      </c>
      <c r="E20" s="141">
        <f t="shared" si="0"/>
        <v>-0.13455083641049659</v>
      </c>
      <c r="F20" s="3" t="s">
        <v>67</v>
      </c>
      <c r="G20" s="3">
        <v>19</v>
      </c>
      <c r="H20" s="125">
        <v>-0.13455083641049659</v>
      </c>
      <c r="I20" s="3"/>
      <c r="J20" s="3"/>
      <c r="K20" s="3" t="s">
        <v>99</v>
      </c>
      <c r="L20" s="125">
        <v>-0.221237737468332</v>
      </c>
      <c r="M20" s="3">
        <v>26</v>
      </c>
      <c r="N20" s="125">
        <v>-2.4330664302359601E-2</v>
      </c>
      <c r="O20" s="3">
        <v>16</v>
      </c>
      <c r="P20" s="125">
        <v>6.2356236755475802E-2</v>
      </c>
      <c r="Q20" s="3">
        <v>12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idden="1" x14ac:dyDescent="0.25">
      <c r="A21" s="2">
        <v>1</v>
      </c>
      <c r="B21" s="2">
        <v>2010</v>
      </c>
      <c r="C21" s="4" t="str">
        <f>INDEX(Index!$B$1:$B$500,MATCH($F21,Index!$A$1:$A$500,0)
)</f>
        <v>NYJ</v>
      </c>
      <c r="D21" s="4">
        <v>0</v>
      </c>
      <c r="E21" s="141">
        <f t="shared" si="0"/>
        <v>-0.14622707778606631</v>
      </c>
      <c r="F21" s="3" t="s">
        <v>9</v>
      </c>
      <c r="G21" s="3">
        <v>20</v>
      </c>
      <c r="H21" s="125">
        <v>-0.14622707778606631</v>
      </c>
      <c r="I21" s="3"/>
      <c r="J21" s="3"/>
      <c r="K21" s="3" t="s">
        <v>99</v>
      </c>
      <c r="L21" s="125">
        <v>-0.41462153771155102</v>
      </c>
      <c r="M21" s="3">
        <v>29</v>
      </c>
      <c r="N21" s="125">
        <v>-0.18814576470716801</v>
      </c>
      <c r="O21" s="3">
        <v>8</v>
      </c>
      <c r="P21" s="125">
        <v>8.0248695218316707E-2</v>
      </c>
      <c r="Q21" s="3">
        <v>9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idden="1" x14ac:dyDescent="0.25">
      <c r="A22" s="2">
        <v>1</v>
      </c>
      <c r="B22" s="2">
        <v>2010</v>
      </c>
      <c r="C22" s="4" t="str">
        <f>INDEX(Index!$B$1:$B$500,MATCH($F22,Index!$A$1:$A$500,0)
)</f>
        <v>PHI</v>
      </c>
      <c r="D22" s="4">
        <v>0</v>
      </c>
      <c r="E22" s="141">
        <f t="shared" si="0"/>
        <v>-0.25430711082951352</v>
      </c>
      <c r="F22" s="3" t="s">
        <v>7</v>
      </c>
      <c r="G22" s="3">
        <v>21</v>
      </c>
      <c r="H22" s="125">
        <v>-0.25430711082951352</v>
      </c>
      <c r="I22" s="3"/>
      <c r="J22" s="3"/>
      <c r="K22" s="3" t="s">
        <v>99</v>
      </c>
      <c r="L22" s="125">
        <v>-2.0736710863117999E-2</v>
      </c>
      <c r="M22" s="3">
        <v>18</v>
      </c>
      <c r="N22" s="125">
        <v>0.20257902720899401</v>
      </c>
      <c r="O22" s="3">
        <v>26</v>
      </c>
      <c r="P22" s="125">
        <v>-3.0991372757401499E-2</v>
      </c>
      <c r="Q22" s="3">
        <v>19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idden="1" x14ac:dyDescent="0.25">
      <c r="A23" s="2">
        <v>1</v>
      </c>
      <c r="B23" s="2">
        <v>2010</v>
      </c>
      <c r="C23" s="4" t="str">
        <f>INDEX(Index!$B$1:$B$500,MATCH($F23,Index!$A$1:$A$500,0)
)</f>
        <v>DEN</v>
      </c>
      <c r="D23" s="4">
        <v>0</v>
      </c>
      <c r="E23" s="141">
        <f t="shared" si="0"/>
        <v>-0.26684985613897527</v>
      </c>
      <c r="F23" s="3" t="s">
        <v>39</v>
      </c>
      <c r="G23" s="3">
        <v>22</v>
      </c>
      <c r="H23" s="125">
        <v>-0.26684985613897527</v>
      </c>
      <c r="I23" s="3"/>
      <c r="J23" s="3"/>
      <c r="K23" s="3" t="s">
        <v>99</v>
      </c>
      <c r="L23" s="125">
        <v>0.13350848923112801</v>
      </c>
      <c r="M23" s="3">
        <v>9</v>
      </c>
      <c r="N23" s="125">
        <v>0.360018626830931</v>
      </c>
      <c r="O23" s="3">
        <v>30</v>
      </c>
      <c r="P23" s="125">
        <v>-4.0339718539172301E-2</v>
      </c>
      <c r="Q23" s="3">
        <v>20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idden="1" x14ac:dyDescent="0.25">
      <c r="A24" s="2">
        <v>1</v>
      </c>
      <c r="B24" s="2">
        <v>2010</v>
      </c>
      <c r="C24" s="4" t="str">
        <f>INDEX(Index!$B$1:$B$500,MATCH($F24,Index!$A$1:$A$500,0)
)</f>
        <v>DET</v>
      </c>
      <c r="D24" s="4">
        <v>0</v>
      </c>
      <c r="E24" s="141">
        <f t="shared" si="0"/>
        <v>-0.26830624224663563</v>
      </c>
      <c r="F24" s="3" t="s">
        <v>21</v>
      </c>
      <c r="G24" s="3">
        <v>23</v>
      </c>
      <c r="H24" s="125">
        <v>-0.26830624224663563</v>
      </c>
      <c r="I24" s="3"/>
      <c r="J24" s="3"/>
      <c r="K24" s="3" t="s">
        <v>99</v>
      </c>
      <c r="L24" s="125">
        <v>-0.33985606052318001</v>
      </c>
      <c r="M24" s="3">
        <v>28</v>
      </c>
      <c r="N24" s="125">
        <v>-2.3799826553260298E-2</v>
      </c>
      <c r="O24" s="3">
        <v>17</v>
      </c>
      <c r="P24" s="125">
        <v>4.7749991723284098E-2</v>
      </c>
      <c r="Q24" s="3">
        <v>13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idden="1" x14ac:dyDescent="0.25">
      <c r="A25" s="2">
        <v>1</v>
      </c>
      <c r="B25" s="2">
        <v>2010</v>
      </c>
      <c r="C25" s="4" t="str">
        <f>INDEX(Index!$B$1:$B$500,MATCH($F25,Index!$A$1:$A$500,0)
)</f>
        <v>BUF</v>
      </c>
      <c r="D25" s="4">
        <v>0</v>
      </c>
      <c r="E25" s="141">
        <f t="shared" si="0"/>
        <v>-0.27605176218965677</v>
      </c>
      <c r="F25" s="3" t="s">
        <v>0</v>
      </c>
      <c r="G25" s="3">
        <v>24</v>
      </c>
      <c r="H25" s="125">
        <v>-0.27605176218965677</v>
      </c>
      <c r="I25" s="3"/>
      <c r="J25" s="3"/>
      <c r="K25" s="3" t="s">
        <v>99</v>
      </c>
      <c r="L25" s="125">
        <v>-0.270504453557462</v>
      </c>
      <c r="M25" s="3">
        <v>27</v>
      </c>
      <c r="N25" s="125">
        <v>7.6034353178881298E-2</v>
      </c>
      <c r="O25" s="3">
        <v>21</v>
      </c>
      <c r="P25" s="125">
        <v>7.04870445466865E-2</v>
      </c>
      <c r="Q25" s="3">
        <v>10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idden="1" x14ac:dyDescent="0.25">
      <c r="A26" s="2">
        <v>1</v>
      </c>
      <c r="B26" s="2">
        <v>2010</v>
      </c>
      <c r="C26" s="4" t="str">
        <f>INDEX(Index!$B$1:$B$500,MATCH($F26,Index!$A$1:$A$500,0)
)</f>
        <v>MIN</v>
      </c>
      <c r="D26" s="4">
        <v>0</v>
      </c>
      <c r="E26" s="141">
        <f t="shared" si="0"/>
        <v>-0.2819916383183918</v>
      </c>
      <c r="F26" s="3" t="s">
        <v>46</v>
      </c>
      <c r="G26" s="3">
        <v>25</v>
      </c>
      <c r="H26" s="125">
        <v>-0.2819916383183918</v>
      </c>
      <c r="I26" s="3"/>
      <c r="J26" s="3"/>
      <c r="K26" s="3" t="s">
        <v>99</v>
      </c>
      <c r="L26" s="125">
        <v>-4.6501941847740397E-2</v>
      </c>
      <c r="M26" s="3">
        <v>23</v>
      </c>
      <c r="N26" s="125">
        <v>0.22220634728585401</v>
      </c>
      <c r="O26" s="3">
        <v>27</v>
      </c>
      <c r="P26" s="125">
        <v>-1.3283349184797399E-2</v>
      </c>
      <c r="Q26" s="3">
        <v>17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idden="1" x14ac:dyDescent="0.25">
      <c r="A27" s="2">
        <v>1</v>
      </c>
      <c r="B27" s="2">
        <v>2010</v>
      </c>
      <c r="C27" s="4" t="str">
        <f>INDEX(Index!$B$1:$B$500,MATCH($F27,Index!$A$1:$A$500,0)
)</f>
        <v>LAC</v>
      </c>
      <c r="D27" s="4">
        <v>0</v>
      </c>
      <c r="E27" s="141">
        <f t="shared" si="0"/>
        <v>-0.3359640847089963</v>
      </c>
      <c r="F27" s="3" t="s">
        <v>68</v>
      </c>
      <c r="G27" s="3">
        <v>26</v>
      </c>
      <c r="H27" s="125">
        <v>-0.3359640847089963</v>
      </c>
      <c r="I27" s="3"/>
      <c r="J27" s="3"/>
      <c r="K27" s="3" t="s">
        <v>99</v>
      </c>
      <c r="L27" s="125">
        <v>-2.7020507193170701E-2</v>
      </c>
      <c r="M27" s="3">
        <v>21</v>
      </c>
      <c r="N27" s="125">
        <v>-6.0950080706551397E-2</v>
      </c>
      <c r="O27" s="3">
        <v>13</v>
      </c>
      <c r="P27" s="125">
        <v>-0.36989365822237702</v>
      </c>
      <c r="Q27" s="3">
        <v>32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idden="1" x14ac:dyDescent="0.25">
      <c r="A28" s="2">
        <v>1</v>
      </c>
      <c r="B28" s="2">
        <v>2010</v>
      </c>
      <c r="C28" s="4" t="str">
        <f>INDEX(Index!$B$1:$B$500,MATCH($F28,Index!$A$1:$A$500,0)
)</f>
        <v>WAS</v>
      </c>
      <c r="D28" s="4">
        <v>0</v>
      </c>
      <c r="E28" s="141">
        <f t="shared" si="0"/>
        <v>-0.40721962461572464</v>
      </c>
      <c r="F28" s="3" t="s">
        <v>26</v>
      </c>
      <c r="G28" s="3">
        <v>27</v>
      </c>
      <c r="H28" s="125">
        <v>-0.40721962461572464</v>
      </c>
      <c r="I28" s="3"/>
      <c r="J28" s="3"/>
      <c r="K28" s="3" t="s">
        <v>98</v>
      </c>
      <c r="L28" s="125">
        <v>-4.41537448882445E-2</v>
      </c>
      <c r="M28" s="3">
        <v>22</v>
      </c>
      <c r="N28" s="125">
        <v>0.33958484327865202</v>
      </c>
      <c r="O28" s="3">
        <v>29</v>
      </c>
      <c r="P28" s="125">
        <v>-2.34810364488281E-2</v>
      </c>
      <c r="Q28" s="3">
        <v>18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idden="1" x14ac:dyDescent="0.25">
      <c r="A29" s="2">
        <v>1</v>
      </c>
      <c r="B29" s="2">
        <v>2010</v>
      </c>
      <c r="C29" s="4" t="str">
        <f>INDEX(Index!$B$1:$B$500,MATCH($F29,Index!$A$1:$A$500,0)
)</f>
        <v>IND</v>
      </c>
      <c r="D29" s="4">
        <v>0</v>
      </c>
      <c r="E29" s="141">
        <f t="shared" si="0"/>
        <v>-0.49863412410644004</v>
      </c>
      <c r="F29" s="3" t="s">
        <v>35</v>
      </c>
      <c r="G29" s="3">
        <v>28</v>
      </c>
      <c r="H29" s="125">
        <v>-0.49863412410644004</v>
      </c>
      <c r="I29" s="3"/>
      <c r="J29" s="3"/>
      <c r="K29" s="3" t="s">
        <v>99</v>
      </c>
      <c r="L29" s="125">
        <v>0.19443992850265501</v>
      </c>
      <c r="M29" s="3">
        <v>8</v>
      </c>
      <c r="N29" s="125">
        <v>0.54275624540887502</v>
      </c>
      <c r="O29" s="3">
        <v>31</v>
      </c>
      <c r="P29" s="125">
        <v>-0.15031780720022</v>
      </c>
      <c r="Q29" s="3">
        <v>29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idden="1" x14ac:dyDescent="0.25">
      <c r="A30" s="2">
        <v>1</v>
      </c>
      <c r="B30" s="2">
        <v>2010</v>
      </c>
      <c r="C30" s="4" t="str">
        <f>INDEX(Index!$B$1:$B$500,MATCH($F30,Index!$A$1:$A$500,0)
)</f>
        <v>SF</v>
      </c>
      <c r="D30" s="4">
        <v>0</v>
      </c>
      <c r="E30" s="141">
        <f t="shared" si="0"/>
        <v>-0.53473981999866826</v>
      </c>
      <c r="F30" s="3" t="s">
        <v>1</v>
      </c>
      <c r="G30" s="3">
        <v>29</v>
      </c>
      <c r="H30" s="125">
        <v>-0.53473981999866826</v>
      </c>
      <c r="I30" s="3"/>
      <c r="J30" s="3"/>
      <c r="K30" s="3" t="s">
        <v>99</v>
      </c>
      <c r="L30" s="125">
        <v>-0.545764155544606</v>
      </c>
      <c r="M30" s="3">
        <v>31</v>
      </c>
      <c r="N30" s="125">
        <v>-8.4095848325066794E-2</v>
      </c>
      <c r="O30" s="3">
        <v>11</v>
      </c>
      <c r="P30" s="125">
        <v>-7.3071512779129003E-2</v>
      </c>
      <c r="Q30" s="3">
        <v>22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idden="1" x14ac:dyDescent="0.25">
      <c r="A31" s="2">
        <v>1</v>
      </c>
      <c r="B31" s="2">
        <v>2010</v>
      </c>
      <c r="C31" s="4" t="str">
        <f>INDEX(Index!$B$1:$B$500,MATCH($F31,Index!$A$1:$A$500,0)
)</f>
        <v>CAR</v>
      </c>
      <c r="D31" s="4">
        <v>0</v>
      </c>
      <c r="E31" s="141">
        <f t="shared" si="0"/>
        <v>-0.54591810725124568</v>
      </c>
      <c r="F31" s="3" t="s">
        <v>51</v>
      </c>
      <c r="G31" s="3">
        <v>30</v>
      </c>
      <c r="H31" s="125">
        <v>-0.54591810725124568</v>
      </c>
      <c r="I31" s="3"/>
      <c r="J31" s="3"/>
      <c r="K31" s="3" t="s">
        <v>99</v>
      </c>
      <c r="L31" s="125">
        <v>-0.52457361594618002</v>
      </c>
      <c r="M31" s="3">
        <v>30</v>
      </c>
      <c r="N31" s="125">
        <v>8.91162224644131E-2</v>
      </c>
      <c r="O31" s="3">
        <v>22</v>
      </c>
      <c r="P31" s="125">
        <v>6.7771731159347398E-2</v>
      </c>
      <c r="Q31" s="3">
        <v>11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idden="1" x14ac:dyDescent="0.25">
      <c r="A32" s="2">
        <v>1</v>
      </c>
      <c r="B32" s="2">
        <v>2010</v>
      </c>
      <c r="C32" s="4" t="str">
        <f>INDEX(Index!$B$1:$B$500,MATCH($F32,Index!$A$1:$A$500,0)
)</f>
        <v>CIN</v>
      </c>
      <c r="D32" s="4">
        <v>0</v>
      </c>
      <c r="E32" s="141">
        <f t="shared" si="0"/>
        <v>-0.66022363404755091</v>
      </c>
      <c r="F32" s="3" t="s">
        <v>24</v>
      </c>
      <c r="G32" s="3">
        <v>31</v>
      </c>
      <c r="H32" s="125">
        <v>-0.66022363404755091</v>
      </c>
      <c r="I32" s="3"/>
      <c r="J32" s="3"/>
      <c r="K32" s="3" t="s">
        <v>99</v>
      </c>
      <c r="L32" s="125">
        <v>0.112014077219555</v>
      </c>
      <c r="M32" s="3">
        <v>10</v>
      </c>
      <c r="N32" s="125">
        <v>0.551361458210056</v>
      </c>
      <c r="O32" s="3">
        <v>32</v>
      </c>
      <c r="P32" s="125">
        <v>-0.22087625305705</v>
      </c>
      <c r="Q32" s="3">
        <v>31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idden="1" x14ac:dyDescent="0.25">
      <c r="A33" s="2">
        <v>1</v>
      </c>
      <c r="B33" s="2">
        <v>2010</v>
      </c>
      <c r="C33" s="4" t="str">
        <f>INDEX(Index!$B$1:$B$500,MATCH($F33,Index!$A$1:$A$500,0)
)</f>
        <v>LV</v>
      </c>
      <c r="D33" s="4">
        <v>0</v>
      </c>
      <c r="E33" s="141">
        <f t="shared" si="0"/>
        <v>-0.89042680056759005</v>
      </c>
      <c r="F33" s="3" t="s">
        <v>52</v>
      </c>
      <c r="G33" s="3">
        <v>32</v>
      </c>
      <c r="H33" s="125">
        <v>-0.89042680056759005</v>
      </c>
      <c r="I33" s="3"/>
      <c r="J33" s="3"/>
      <c r="K33" s="3" t="s">
        <v>99</v>
      </c>
      <c r="L33" s="125">
        <v>-0.56550652719741801</v>
      </c>
      <c r="M33" s="3">
        <v>32</v>
      </c>
      <c r="N33" s="125">
        <v>0.24908576773032501</v>
      </c>
      <c r="O33" s="3">
        <v>28</v>
      </c>
      <c r="P33" s="125">
        <v>-7.5834505639847102E-2</v>
      </c>
      <c r="Q33" s="3">
        <v>23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idden="1" x14ac:dyDescent="0.25">
      <c r="A34" s="2">
        <v>2</v>
      </c>
      <c r="B34" s="2">
        <v>2010</v>
      </c>
      <c r="C34" s="4" t="str">
        <f>INDEX(Index!$B$1:$B$500,MATCH($F34,Index!$A$1:$A$500,0)
)</f>
        <v>GB</v>
      </c>
      <c r="D34" s="4">
        <v>0</v>
      </c>
      <c r="E34" s="141">
        <f t="shared" si="0"/>
        <v>0.56081816497385795</v>
      </c>
      <c r="F34" s="3" t="s">
        <v>20</v>
      </c>
      <c r="G34" s="3">
        <v>1</v>
      </c>
      <c r="H34" s="125">
        <v>0.56081816497385795</v>
      </c>
      <c r="I34" s="3"/>
      <c r="J34" s="3"/>
      <c r="K34" s="3" t="s">
        <v>100</v>
      </c>
      <c r="L34" s="125">
        <v>0.28803734261264002</v>
      </c>
      <c r="M34" s="3">
        <v>3</v>
      </c>
      <c r="N34" s="125">
        <v>-0.19034404281724601</v>
      </c>
      <c r="O34" s="3">
        <v>7</v>
      </c>
      <c r="P34" s="125">
        <v>8.2436779543971897E-2</v>
      </c>
      <c r="Q34" s="3">
        <v>5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idden="1" x14ac:dyDescent="0.25">
      <c r="A35" s="2">
        <v>2</v>
      </c>
      <c r="B35" s="2">
        <v>2010</v>
      </c>
      <c r="C35" s="4" t="str">
        <f>INDEX(Index!$B$1:$B$500,MATCH($F35,Index!$A$1:$A$500,0)
)</f>
        <v>ATL</v>
      </c>
      <c r="D35" s="4">
        <v>0</v>
      </c>
      <c r="E35" s="141">
        <f t="shared" si="0"/>
        <v>0.44452068068047768</v>
      </c>
      <c r="F35" s="3" t="s">
        <v>43</v>
      </c>
      <c r="G35" s="3">
        <v>2</v>
      </c>
      <c r="H35" s="125">
        <v>0.44452068068047768</v>
      </c>
      <c r="I35" s="3"/>
      <c r="J35" s="3"/>
      <c r="K35" s="3" t="s">
        <v>101</v>
      </c>
      <c r="L35" s="125">
        <v>0.23033598259378199</v>
      </c>
      <c r="M35" s="3">
        <v>5</v>
      </c>
      <c r="N35" s="125">
        <v>-0.153634111871779</v>
      </c>
      <c r="O35" s="3">
        <v>9</v>
      </c>
      <c r="P35" s="125">
        <v>6.0550586214916699E-2</v>
      </c>
      <c r="Q35" s="3">
        <v>8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idden="1" x14ac:dyDescent="0.25">
      <c r="A36" s="2">
        <v>2</v>
      </c>
      <c r="B36" s="2">
        <v>2010</v>
      </c>
      <c r="C36" s="4" t="str">
        <f>INDEX(Index!$B$1:$B$500,MATCH($F36,Index!$A$1:$A$500,0)
)</f>
        <v>TB</v>
      </c>
      <c r="D36" s="4">
        <v>0</v>
      </c>
      <c r="E36" s="141">
        <f t="shared" si="0"/>
        <v>0.31804362045475154</v>
      </c>
      <c r="F36" s="3" t="s">
        <v>38</v>
      </c>
      <c r="G36" s="3">
        <v>3</v>
      </c>
      <c r="H36" s="125">
        <v>0.31804362045475154</v>
      </c>
      <c r="I36" s="3"/>
      <c r="J36" s="3"/>
      <c r="K36" s="3" t="s">
        <v>100</v>
      </c>
      <c r="L36" s="125">
        <v>-1.15073243884605E-3</v>
      </c>
      <c r="M36" s="3">
        <v>15</v>
      </c>
      <c r="N36" s="125">
        <v>-0.23792530153323599</v>
      </c>
      <c r="O36" s="3">
        <v>6</v>
      </c>
      <c r="P36" s="125">
        <v>8.1269051360361597E-2</v>
      </c>
      <c r="Q36" s="3">
        <v>6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idden="1" x14ac:dyDescent="0.25">
      <c r="A37" s="2">
        <v>2</v>
      </c>
      <c r="B37" s="2">
        <v>2010</v>
      </c>
      <c r="C37" s="4" t="str">
        <f>INDEX(Index!$B$1:$B$500,MATCH($F37,Index!$A$1:$A$500,0)
)</f>
        <v>NYJ</v>
      </c>
      <c r="D37" s="4">
        <v>0</v>
      </c>
      <c r="E37" s="141">
        <f t="shared" si="0"/>
        <v>0.27614148732802041</v>
      </c>
      <c r="F37" s="3" t="s">
        <v>9</v>
      </c>
      <c r="G37" s="3">
        <v>4</v>
      </c>
      <c r="H37" s="125">
        <v>0.27614148732802041</v>
      </c>
      <c r="I37" s="3"/>
      <c r="J37" s="3"/>
      <c r="K37" s="3" t="s">
        <v>101</v>
      </c>
      <c r="L37" s="125">
        <v>0.117229249600299</v>
      </c>
      <c r="M37" s="3">
        <v>13</v>
      </c>
      <c r="N37" s="125">
        <v>-0.10950599391584601</v>
      </c>
      <c r="O37" s="3">
        <v>11</v>
      </c>
      <c r="P37" s="125">
        <v>4.9406243811875403E-2</v>
      </c>
      <c r="Q37" s="3">
        <v>10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idden="1" x14ac:dyDescent="0.25">
      <c r="A38" s="2">
        <v>2</v>
      </c>
      <c r="B38" s="2">
        <v>2010</v>
      </c>
      <c r="C38" s="4" t="str">
        <f>INDEX(Index!$B$1:$B$500,MATCH($F38,Index!$A$1:$A$500,0)
)</f>
        <v>HOU</v>
      </c>
      <c r="D38" s="4">
        <v>0</v>
      </c>
      <c r="E38" s="141">
        <f t="shared" si="0"/>
        <v>0.25881929915463903</v>
      </c>
      <c r="F38" s="3" t="s">
        <v>49</v>
      </c>
      <c r="G38" s="3">
        <v>5</v>
      </c>
      <c r="H38" s="125">
        <v>0.25881929915463903</v>
      </c>
      <c r="I38" s="3"/>
      <c r="J38" s="3"/>
      <c r="K38" s="3" t="s">
        <v>100</v>
      </c>
      <c r="L38" s="125">
        <v>0.49475950614806902</v>
      </c>
      <c r="M38" s="3">
        <v>1</v>
      </c>
      <c r="N38" s="125">
        <v>0.24160167769187099</v>
      </c>
      <c r="O38" s="3">
        <v>30</v>
      </c>
      <c r="P38" s="125">
        <v>5.66147069844099E-3</v>
      </c>
      <c r="Q38" s="3">
        <v>12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idden="1" x14ac:dyDescent="0.25">
      <c r="A39" s="2">
        <v>2</v>
      </c>
      <c r="B39" s="2">
        <v>2010</v>
      </c>
      <c r="C39" s="4" t="str">
        <f>INDEX(Index!$B$1:$B$500,MATCH($F39,Index!$A$1:$A$500,0)
)</f>
        <v>MIA</v>
      </c>
      <c r="D39" s="4">
        <v>0</v>
      </c>
      <c r="E39" s="141">
        <f t="shared" si="0"/>
        <v>0.25309692042793208</v>
      </c>
      <c r="F39" s="3" t="s">
        <v>4</v>
      </c>
      <c r="G39" s="3">
        <v>6</v>
      </c>
      <c r="H39" s="125">
        <v>0.25309692042793208</v>
      </c>
      <c r="I39" s="3"/>
      <c r="J39" s="3"/>
      <c r="K39" s="3" t="s">
        <v>100</v>
      </c>
      <c r="L39" s="125">
        <v>4.17855304481018E-2</v>
      </c>
      <c r="M39" s="3">
        <v>14</v>
      </c>
      <c r="N39" s="125">
        <v>-0.24347189545383499</v>
      </c>
      <c r="O39" s="3">
        <v>4</v>
      </c>
      <c r="P39" s="125">
        <v>-3.2160505474004702E-2</v>
      </c>
      <c r="Q39" s="3">
        <v>20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idden="1" x14ac:dyDescent="0.25">
      <c r="A40" s="2">
        <v>2</v>
      </c>
      <c r="B40" s="2">
        <v>2010</v>
      </c>
      <c r="C40" s="4" t="str">
        <f>INDEX(Index!$B$1:$B$500,MATCH($F40,Index!$A$1:$A$500,0)
)</f>
        <v>SEA</v>
      </c>
      <c r="D40" s="4">
        <v>0</v>
      </c>
      <c r="E40" s="141">
        <f t="shared" si="0"/>
        <v>0.2108445792477277</v>
      </c>
      <c r="F40" s="3" t="s">
        <v>30</v>
      </c>
      <c r="G40" s="3">
        <v>7</v>
      </c>
      <c r="H40" s="125">
        <v>0.2108445792477277</v>
      </c>
      <c r="I40" s="3"/>
      <c r="J40" s="3"/>
      <c r="K40" s="3" t="s">
        <v>101</v>
      </c>
      <c r="L40" s="125">
        <v>-5.5262721133601297E-2</v>
      </c>
      <c r="M40" s="3">
        <v>19</v>
      </c>
      <c r="N40" s="125">
        <v>-0.165525463908273</v>
      </c>
      <c r="O40" s="3">
        <v>8</v>
      </c>
      <c r="P40" s="125">
        <v>0.100581836473056</v>
      </c>
      <c r="Q40" s="3">
        <v>3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idden="1" x14ac:dyDescent="0.25">
      <c r="A41" s="2">
        <v>2</v>
      </c>
      <c r="B41" s="2">
        <v>2010</v>
      </c>
      <c r="C41" s="4" t="str">
        <f>INDEX(Index!$B$1:$B$500,MATCH($F41,Index!$A$1:$A$500,0)
)</f>
        <v>LAC</v>
      </c>
      <c r="D41" s="4">
        <v>0</v>
      </c>
      <c r="E41" s="141">
        <f t="shared" si="0"/>
        <v>0.19683873767284502</v>
      </c>
      <c r="F41" s="3" t="s">
        <v>68</v>
      </c>
      <c r="G41" s="3">
        <v>8</v>
      </c>
      <c r="H41" s="125">
        <v>0.19683873767284502</v>
      </c>
      <c r="I41" s="3"/>
      <c r="J41" s="3"/>
      <c r="K41" s="3" t="s">
        <v>101</v>
      </c>
      <c r="L41" s="125">
        <v>0.16057465734103399</v>
      </c>
      <c r="M41" s="3">
        <v>8</v>
      </c>
      <c r="N41" s="125">
        <v>-0.25967432315352001</v>
      </c>
      <c r="O41" s="3">
        <v>3</v>
      </c>
      <c r="P41" s="125">
        <v>-0.22341024282170899</v>
      </c>
      <c r="Q41" s="3">
        <v>32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idden="1" x14ac:dyDescent="0.25">
      <c r="A42" s="2">
        <v>2</v>
      </c>
      <c r="B42" s="2">
        <v>2010</v>
      </c>
      <c r="C42" s="4" t="str">
        <f>INDEX(Index!$B$1:$B$500,MATCH($F42,Index!$A$1:$A$500,0)
)</f>
        <v>NE</v>
      </c>
      <c r="D42" s="4">
        <v>0</v>
      </c>
      <c r="E42" s="141">
        <f t="shared" si="0"/>
        <v>0.19452735120466269</v>
      </c>
      <c r="F42" s="3" t="s">
        <v>17</v>
      </c>
      <c r="G42" s="3">
        <v>9</v>
      </c>
      <c r="H42" s="125">
        <v>0.19452735120466269</v>
      </c>
      <c r="I42" s="3"/>
      <c r="J42" s="3"/>
      <c r="K42" s="3" t="s">
        <v>101</v>
      </c>
      <c r="L42" s="125">
        <v>0.33255579689369602</v>
      </c>
      <c r="M42" s="3">
        <v>2</v>
      </c>
      <c r="N42" s="125">
        <v>0.21878186931469401</v>
      </c>
      <c r="O42" s="3">
        <v>29</v>
      </c>
      <c r="P42" s="125">
        <v>8.0753423625660695E-2</v>
      </c>
      <c r="Q42" s="3">
        <v>7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idden="1" x14ac:dyDescent="0.25">
      <c r="A43" s="2">
        <v>2</v>
      </c>
      <c r="B43" s="2">
        <v>2010</v>
      </c>
      <c r="C43" s="4" t="str">
        <f>INDEX(Index!$B$1:$B$500,MATCH($F43,Index!$A$1:$A$500,0)
)</f>
        <v>CHI</v>
      </c>
      <c r="D43" s="4">
        <v>0</v>
      </c>
      <c r="E43" s="141">
        <f t="shared" si="0"/>
        <v>0.1668463979316222</v>
      </c>
      <c r="F43" s="3" t="s">
        <v>64</v>
      </c>
      <c r="G43" s="3">
        <v>10</v>
      </c>
      <c r="H43" s="125">
        <v>0.1668463979316222</v>
      </c>
      <c r="I43" s="3"/>
      <c r="J43" s="3"/>
      <c r="K43" s="3" t="s">
        <v>100</v>
      </c>
      <c r="L43" s="125">
        <v>0.117523804920356</v>
      </c>
      <c r="M43" s="3">
        <v>12</v>
      </c>
      <c r="N43" s="125">
        <v>-0.12788311052652501</v>
      </c>
      <c r="O43" s="3">
        <v>10</v>
      </c>
      <c r="P43" s="125">
        <v>-7.8560517515258804E-2</v>
      </c>
      <c r="Q43" s="3">
        <v>29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idden="1" x14ac:dyDescent="0.25">
      <c r="A44" s="2">
        <v>2</v>
      </c>
      <c r="B44" s="2">
        <v>2010</v>
      </c>
      <c r="C44" s="4" t="str">
        <f>INDEX(Index!$B$1:$B$500,MATCH($F44,Index!$A$1:$A$500,0)
)</f>
        <v>PIT</v>
      </c>
      <c r="D44" s="4">
        <v>0</v>
      </c>
      <c r="E44" s="141">
        <f t="shared" si="0"/>
        <v>0.12142736565399052</v>
      </c>
      <c r="F44" s="3" t="s">
        <v>32</v>
      </c>
      <c r="G44" s="3">
        <v>11</v>
      </c>
      <c r="H44" s="125">
        <v>0.12142736565399052</v>
      </c>
      <c r="I44" s="3"/>
      <c r="J44" s="3"/>
      <c r="K44" s="3" t="s">
        <v>100</v>
      </c>
      <c r="L44" s="125">
        <v>-0.26490504067806198</v>
      </c>
      <c r="M44" s="3">
        <v>27</v>
      </c>
      <c r="N44" s="125">
        <v>-0.29769399677364899</v>
      </c>
      <c r="O44" s="3">
        <v>2</v>
      </c>
      <c r="P44" s="125">
        <v>8.8638409558403505E-2</v>
      </c>
      <c r="Q44" s="3">
        <v>4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idden="1" x14ac:dyDescent="0.25">
      <c r="A45" s="2">
        <v>2</v>
      </c>
      <c r="B45" s="2">
        <v>2010</v>
      </c>
      <c r="C45" s="4" t="str">
        <f>INDEX(Index!$B$1:$B$500,MATCH($F45,Index!$A$1:$A$500,0)
)</f>
        <v>PHI</v>
      </c>
      <c r="D45" s="4">
        <v>0</v>
      </c>
      <c r="E45" s="141">
        <f t="shared" si="0"/>
        <v>0.10837466237931478</v>
      </c>
      <c r="F45" s="3" t="s">
        <v>7</v>
      </c>
      <c r="G45" s="3">
        <v>12</v>
      </c>
      <c r="H45" s="125">
        <v>0.10837466237931478</v>
      </c>
      <c r="I45" s="3"/>
      <c r="J45" s="3"/>
      <c r="K45" s="3" t="s">
        <v>101</v>
      </c>
      <c r="L45" s="125">
        <v>0.16995013629598499</v>
      </c>
      <c r="M45" s="3">
        <v>7</v>
      </c>
      <c r="N45" s="125">
        <v>3.3083973526375599E-2</v>
      </c>
      <c r="O45" s="3">
        <v>17</v>
      </c>
      <c r="P45" s="125">
        <v>-2.8491500390294602E-2</v>
      </c>
      <c r="Q45" s="3">
        <v>18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idden="1" x14ac:dyDescent="0.25">
      <c r="A46" s="2">
        <v>2</v>
      </c>
      <c r="B46" s="2">
        <v>2010</v>
      </c>
      <c r="C46" s="4" t="str">
        <f>INDEX(Index!$B$1:$B$500,MATCH($F46,Index!$A$1:$A$500,0)
)</f>
        <v>KC</v>
      </c>
      <c r="D46" s="4">
        <v>0</v>
      </c>
      <c r="E46" s="141">
        <f t="shared" si="0"/>
        <v>8.6872734603001017E-2</v>
      </c>
      <c r="F46" s="3" t="s">
        <v>5</v>
      </c>
      <c r="G46" s="3">
        <v>13</v>
      </c>
      <c r="H46" s="125">
        <v>8.6872734603001017E-2</v>
      </c>
      <c r="I46" s="3"/>
      <c r="J46" s="3"/>
      <c r="K46" s="3" t="s">
        <v>100</v>
      </c>
      <c r="L46" s="125">
        <v>-3.6448454290586497E-2</v>
      </c>
      <c r="M46" s="3">
        <v>16</v>
      </c>
      <c r="N46" s="125">
        <v>-9.6630399262285192E-3</v>
      </c>
      <c r="O46" s="3">
        <v>15</v>
      </c>
      <c r="P46" s="125">
        <v>0.113658148967359</v>
      </c>
      <c r="Q46" s="3">
        <v>1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idden="1" x14ac:dyDescent="0.25">
      <c r="A47" s="2">
        <v>2</v>
      </c>
      <c r="B47" s="2">
        <v>2010</v>
      </c>
      <c r="C47" s="4" t="str">
        <f>INDEX(Index!$B$1:$B$500,MATCH($F47,Index!$A$1:$A$500,0)
)</f>
        <v>DAL</v>
      </c>
      <c r="D47" s="4">
        <v>0</v>
      </c>
      <c r="E47" s="141">
        <f t="shared" si="0"/>
        <v>8.0818897305818663E-2</v>
      </c>
      <c r="F47" s="3" t="s">
        <v>3</v>
      </c>
      <c r="G47" s="3">
        <v>14</v>
      </c>
      <c r="H47" s="125">
        <v>8.0818897305818663E-2</v>
      </c>
      <c r="I47" s="3"/>
      <c r="J47" s="3"/>
      <c r="K47" s="3" t="s">
        <v>102</v>
      </c>
      <c r="L47" s="125">
        <v>0.19149137139838299</v>
      </c>
      <c r="M47" s="3">
        <v>6</v>
      </c>
      <c r="N47" s="125">
        <v>0.11554671833491501</v>
      </c>
      <c r="O47" s="3">
        <v>23</v>
      </c>
      <c r="P47" s="125">
        <v>4.8742442423506801E-3</v>
      </c>
      <c r="Q47" s="3">
        <v>13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idden="1" x14ac:dyDescent="0.25">
      <c r="A48" s="2">
        <v>2</v>
      </c>
      <c r="B48" s="2">
        <v>2010</v>
      </c>
      <c r="C48" s="4" t="str">
        <f>INDEX(Index!$B$1:$B$500,MATCH($F48,Index!$A$1:$A$500,0)
)</f>
        <v>IND</v>
      </c>
      <c r="D48" s="4">
        <v>0</v>
      </c>
      <c r="E48" s="141">
        <f t="shared" si="0"/>
        <v>3.6146709632012407E-2</v>
      </c>
      <c r="F48" s="3" t="s">
        <v>35</v>
      </c>
      <c r="G48" s="3">
        <v>15</v>
      </c>
      <c r="H48" s="125">
        <v>3.6146709632012407E-2</v>
      </c>
      <c r="I48" s="3"/>
      <c r="J48" s="3"/>
      <c r="K48" s="3" t="s">
        <v>101</v>
      </c>
      <c r="L48" s="125">
        <v>0.25851609376403101</v>
      </c>
      <c r="M48" s="3">
        <v>4</v>
      </c>
      <c r="N48" s="125">
        <v>0.163388310864231</v>
      </c>
      <c r="O48" s="3">
        <v>27</v>
      </c>
      <c r="P48" s="125">
        <v>-5.89810732677876E-2</v>
      </c>
      <c r="Q48" s="3">
        <v>25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idden="1" x14ac:dyDescent="0.25">
      <c r="A49" s="2">
        <v>2</v>
      </c>
      <c r="B49" s="2">
        <v>2010</v>
      </c>
      <c r="C49" s="4" t="str">
        <f>INDEX(Index!$B$1:$B$500,MATCH($F49,Index!$A$1:$A$500,0)
)</f>
        <v>TEN</v>
      </c>
      <c r="D49" s="4">
        <v>0</v>
      </c>
      <c r="E49" s="141">
        <f t="shared" si="0"/>
        <v>-4.7989936735049962E-3</v>
      </c>
      <c r="F49" s="3" t="s">
        <v>45</v>
      </c>
      <c r="G49" s="3">
        <v>16</v>
      </c>
      <c r="H49" s="125">
        <v>-4.7989936735049962E-3</v>
      </c>
      <c r="I49" s="3"/>
      <c r="J49" s="3"/>
      <c r="K49" s="3" t="s">
        <v>101</v>
      </c>
      <c r="L49" s="125">
        <v>-0.33377736867714197</v>
      </c>
      <c r="M49" s="3">
        <v>31</v>
      </c>
      <c r="N49" s="125">
        <v>-0.38095008382545797</v>
      </c>
      <c r="O49" s="3">
        <v>1</v>
      </c>
      <c r="P49" s="125">
        <v>-5.1971708821820999E-2</v>
      </c>
      <c r="Q49" s="3">
        <v>23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idden="1" x14ac:dyDescent="0.25">
      <c r="A50" s="2">
        <v>2</v>
      </c>
      <c r="B50" s="2">
        <v>2010</v>
      </c>
      <c r="C50" s="4" t="str">
        <f>INDEX(Index!$B$1:$B$500,MATCH($F50,Index!$A$1:$A$500,0)
)</f>
        <v>NO</v>
      </c>
      <c r="D50" s="4">
        <v>0</v>
      </c>
      <c r="E50" s="141">
        <f t="shared" si="0"/>
        <v>-8.5308649493625183E-3</v>
      </c>
      <c r="F50" s="3" t="s">
        <v>27</v>
      </c>
      <c r="G50" s="3">
        <v>17</v>
      </c>
      <c r="H50" s="125">
        <v>-8.5308649493625183E-3</v>
      </c>
      <c r="I50" s="3"/>
      <c r="J50" s="3"/>
      <c r="K50" s="3" t="s">
        <v>100</v>
      </c>
      <c r="L50" s="125">
        <v>0.15728181349553</v>
      </c>
      <c r="M50" s="3">
        <v>9</v>
      </c>
      <c r="N50" s="125">
        <v>0.16288324634431101</v>
      </c>
      <c r="O50" s="3">
        <v>26</v>
      </c>
      <c r="P50" s="125">
        <v>-2.9294321005815102E-3</v>
      </c>
      <c r="Q50" s="3">
        <v>14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idden="1" x14ac:dyDescent="0.25">
      <c r="A51" s="2">
        <v>2</v>
      </c>
      <c r="B51" s="2">
        <v>2010</v>
      </c>
      <c r="C51" s="4" t="str">
        <f>INDEX(Index!$B$1:$B$500,MATCH($F51,Index!$A$1:$A$500,0)
)</f>
        <v>CLE</v>
      </c>
      <c r="D51" s="4">
        <v>0</v>
      </c>
      <c r="E51" s="141">
        <f t="shared" si="0"/>
        <v>-6.7845085737288702E-2</v>
      </c>
      <c r="F51" s="3" t="s">
        <v>10</v>
      </c>
      <c r="G51" s="3">
        <v>18</v>
      </c>
      <c r="H51" s="125">
        <v>-6.7845085737288702E-2</v>
      </c>
      <c r="I51" s="3"/>
      <c r="J51" s="3"/>
      <c r="K51" s="3" t="s">
        <v>102</v>
      </c>
      <c r="L51" s="125">
        <v>-8.8730543887718602E-2</v>
      </c>
      <c r="M51" s="3">
        <v>21</v>
      </c>
      <c r="N51" s="125">
        <v>-9.2158779997965706E-2</v>
      </c>
      <c r="O51" s="3">
        <v>12</v>
      </c>
      <c r="P51" s="125">
        <v>-7.1273321847535806E-2</v>
      </c>
      <c r="Q51" s="3">
        <v>27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idden="1" x14ac:dyDescent="0.25">
      <c r="A52" s="2">
        <v>2</v>
      </c>
      <c r="B52" s="2">
        <v>2010</v>
      </c>
      <c r="C52" s="4" t="str">
        <f>INDEX(Index!$B$1:$B$500,MATCH($F52,Index!$A$1:$A$500,0)
)</f>
        <v>NYG</v>
      </c>
      <c r="D52" s="4">
        <v>0</v>
      </c>
      <c r="E52" s="141">
        <f t="shared" si="0"/>
        <v>-8.2419075766230296E-2</v>
      </c>
      <c r="F52" s="3" t="s">
        <v>15</v>
      </c>
      <c r="G52" s="3">
        <v>19</v>
      </c>
      <c r="H52" s="125">
        <v>-8.2419075766230296E-2</v>
      </c>
      <c r="I52" s="3"/>
      <c r="J52" s="3"/>
      <c r="K52" s="3" t="s">
        <v>101</v>
      </c>
      <c r="L52" s="125">
        <v>-4.58339090819E-2</v>
      </c>
      <c r="M52" s="3">
        <v>17</v>
      </c>
      <c r="N52" s="125">
        <v>-4.6725961564198303E-2</v>
      </c>
      <c r="O52" s="3">
        <v>13</v>
      </c>
      <c r="P52" s="125">
        <v>-8.3311128248528599E-2</v>
      </c>
      <c r="Q52" s="3">
        <v>30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idden="1" x14ac:dyDescent="0.25">
      <c r="A53" s="2">
        <v>2</v>
      </c>
      <c r="B53" s="2">
        <v>2010</v>
      </c>
      <c r="C53" s="4" t="str">
        <f>INDEX(Index!$B$1:$B$500,MATCH($F53,Index!$A$1:$A$500,0)
)</f>
        <v>BAL</v>
      </c>
      <c r="D53" s="4">
        <v>0</v>
      </c>
      <c r="E53" s="141">
        <f t="shared" si="0"/>
        <v>-9.097272533698969E-2</v>
      </c>
      <c r="F53" s="3" t="s">
        <v>18</v>
      </c>
      <c r="G53" s="3">
        <v>20</v>
      </c>
      <c r="H53" s="125">
        <v>-9.097272533698969E-2</v>
      </c>
      <c r="I53" s="3"/>
      <c r="J53" s="3"/>
      <c r="K53" s="3" t="s">
        <v>101</v>
      </c>
      <c r="L53" s="125">
        <v>-0.272830694236951</v>
      </c>
      <c r="M53" s="3">
        <v>28</v>
      </c>
      <c r="N53" s="125">
        <v>-0.23926780837485001</v>
      </c>
      <c r="O53" s="3">
        <v>5</v>
      </c>
      <c r="P53" s="125">
        <v>-5.7409839474888702E-2</v>
      </c>
      <c r="Q53" s="3">
        <v>24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idden="1" x14ac:dyDescent="0.25">
      <c r="A54" s="2">
        <v>2</v>
      </c>
      <c r="B54" s="2">
        <v>2010</v>
      </c>
      <c r="C54" s="4" t="str">
        <f>INDEX(Index!$B$1:$B$500,MATCH($F54,Index!$A$1:$A$500,0)
)</f>
        <v>DEN</v>
      </c>
      <c r="D54" s="4">
        <v>0</v>
      </c>
      <c r="E54" s="141">
        <f t="shared" si="0"/>
        <v>-0.10038522231961769</v>
      </c>
      <c r="F54" s="3" t="s">
        <v>39</v>
      </c>
      <c r="G54" s="3">
        <v>21</v>
      </c>
      <c r="H54" s="125">
        <v>-0.10038522231961769</v>
      </c>
      <c r="I54" s="3"/>
      <c r="J54" s="3"/>
      <c r="K54" s="3" t="s">
        <v>101</v>
      </c>
      <c r="L54" s="125">
        <v>0.120270472050803</v>
      </c>
      <c r="M54" s="3">
        <v>11</v>
      </c>
      <c r="N54" s="125">
        <v>0.14566402647725399</v>
      </c>
      <c r="O54" s="3">
        <v>24</v>
      </c>
      <c r="P54" s="125">
        <v>-7.4991667893166705E-2</v>
      </c>
      <c r="Q54" s="3">
        <v>28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idden="1" x14ac:dyDescent="0.25">
      <c r="A55" s="2">
        <v>2</v>
      </c>
      <c r="B55" s="2">
        <v>2010</v>
      </c>
      <c r="C55" s="4" t="str">
        <f>INDEX(Index!$B$1:$B$500,MATCH($F55,Index!$A$1:$A$500,0)
)</f>
        <v>LAR</v>
      </c>
      <c r="D55" s="4">
        <v>0</v>
      </c>
      <c r="E55" s="141">
        <f t="shared" si="0"/>
        <v>-0.18581236749496199</v>
      </c>
      <c r="F55" s="3" t="s">
        <v>67</v>
      </c>
      <c r="G55" s="3">
        <v>22</v>
      </c>
      <c r="H55" s="125">
        <v>-0.18581236749496199</v>
      </c>
      <c r="I55" s="3"/>
      <c r="J55" s="3"/>
      <c r="K55" s="3" t="s">
        <v>102</v>
      </c>
      <c r="L55" s="125">
        <v>-0.17586239640439599</v>
      </c>
      <c r="M55" s="3">
        <v>25</v>
      </c>
      <c r="N55" s="125">
        <v>-1.20730648193451E-2</v>
      </c>
      <c r="O55" s="3">
        <v>14</v>
      </c>
      <c r="P55" s="125">
        <v>-2.2023035909911101E-2</v>
      </c>
      <c r="Q55" s="3">
        <v>17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idden="1" x14ac:dyDescent="0.25">
      <c r="A56" s="2">
        <v>2</v>
      </c>
      <c r="B56" s="2">
        <v>2010</v>
      </c>
      <c r="C56" s="4" t="str">
        <f>INDEX(Index!$B$1:$B$500,MATCH($F56,Index!$A$1:$A$500,0)
)</f>
        <v>CIN</v>
      </c>
      <c r="D56" s="4">
        <v>0</v>
      </c>
      <c r="E56" s="141">
        <f t="shared" si="0"/>
        <v>-0.1877961920247454</v>
      </c>
      <c r="F56" s="3" t="s">
        <v>24</v>
      </c>
      <c r="G56" s="3">
        <v>23</v>
      </c>
      <c r="H56" s="125">
        <v>-0.1877961920247454</v>
      </c>
      <c r="I56" s="3"/>
      <c r="J56" s="3"/>
      <c r="K56" s="3" t="s">
        <v>101</v>
      </c>
      <c r="L56" s="125">
        <v>-5.5478707748821403E-2</v>
      </c>
      <c r="M56" s="3">
        <v>20</v>
      </c>
      <c r="N56" s="125">
        <v>9.1050341962445103E-2</v>
      </c>
      <c r="O56" s="3">
        <v>22</v>
      </c>
      <c r="P56" s="125">
        <v>-4.1267142313478902E-2</v>
      </c>
      <c r="Q56" s="3">
        <v>22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idden="1" x14ac:dyDescent="0.25">
      <c r="A57" s="2">
        <v>2</v>
      </c>
      <c r="B57" s="2">
        <v>2010</v>
      </c>
      <c r="C57" s="4" t="str">
        <f>INDEX(Index!$B$1:$B$500,MATCH($F57,Index!$A$1:$A$500,0)
)</f>
        <v>WAS</v>
      </c>
      <c r="D57" s="4">
        <v>0</v>
      </c>
      <c r="E57" s="141">
        <f t="shared" si="0"/>
        <v>-0.20889196470273469</v>
      </c>
      <c r="F57" s="3" t="s">
        <v>26</v>
      </c>
      <c r="G57" s="3">
        <v>24</v>
      </c>
      <c r="H57" s="125">
        <v>-0.20889196470273469</v>
      </c>
      <c r="I57" s="3"/>
      <c r="J57" s="3"/>
      <c r="K57" s="3" t="s">
        <v>101</v>
      </c>
      <c r="L57" s="125">
        <v>0.142914641310393</v>
      </c>
      <c r="M57" s="3">
        <v>10</v>
      </c>
      <c r="N57" s="125">
        <v>0.33338448484064998</v>
      </c>
      <c r="O57" s="3">
        <v>32</v>
      </c>
      <c r="P57" s="125">
        <v>-1.8422121172477698E-2</v>
      </c>
      <c r="Q57" s="3">
        <v>16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idden="1" x14ac:dyDescent="0.25">
      <c r="A58" s="2">
        <v>2</v>
      </c>
      <c r="B58" s="2">
        <v>2010</v>
      </c>
      <c r="C58" s="4" t="str">
        <f>INDEX(Index!$B$1:$B$500,MATCH($F58,Index!$A$1:$A$500,0)
)</f>
        <v>JAX</v>
      </c>
      <c r="D58" s="4">
        <v>0</v>
      </c>
      <c r="E58" s="141">
        <f t="shared" si="0"/>
        <v>-0.20914255523383107</v>
      </c>
      <c r="F58" s="3" t="s">
        <v>56</v>
      </c>
      <c r="G58" s="3">
        <v>25</v>
      </c>
      <c r="H58" s="125">
        <v>-0.20914255523383107</v>
      </c>
      <c r="I58" s="3"/>
      <c r="J58" s="3"/>
      <c r="K58" s="3" t="s">
        <v>101</v>
      </c>
      <c r="L58" s="125">
        <v>-5.2559712468325102E-2</v>
      </c>
      <c r="M58" s="3">
        <v>18</v>
      </c>
      <c r="N58" s="125">
        <v>0.261334522836142</v>
      </c>
      <c r="O58" s="3">
        <v>31</v>
      </c>
      <c r="P58" s="125">
        <v>0.104751680070636</v>
      </c>
      <c r="Q58" s="3">
        <v>2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idden="1" x14ac:dyDescent="0.25">
      <c r="A59" s="2">
        <v>2</v>
      </c>
      <c r="B59" s="2">
        <v>2010</v>
      </c>
      <c r="C59" s="4" t="str">
        <f>INDEX(Index!$B$1:$B$500,MATCH($F59,Index!$A$1:$A$500,0)
)</f>
        <v>SF</v>
      </c>
      <c r="D59" s="4">
        <v>0</v>
      </c>
      <c r="E59" s="141">
        <f t="shared" si="0"/>
        <v>-0.23826781419925572</v>
      </c>
      <c r="F59" s="3" t="s">
        <v>1</v>
      </c>
      <c r="G59" s="3">
        <v>26</v>
      </c>
      <c r="H59" s="125">
        <v>-0.23826781419925572</v>
      </c>
      <c r="I59" s="3"/>
      <c r="J59" s="3"/>
      <c r="K59" s="3" t="s">
        <v>102</v>
      </c>
      <c r="L59" s="125">
        <v>-0.15955595370377901</v>
      </c>
      <c r="M59" s="3">
        <v>24</v>
      </c>
      <c r="N59" s="125">
        <v>1.03910377889331E-2</v>
      </c>
      <c r="O59" s="3">
        <v>16</v>
      </c>
      <c r="P59" s="125">
        <v>-6.8320822706543605E-2</v>
      </c>
      <c r="Q59" s="3">
        <v>26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idden="1" x14ac:dyDescent="0.25">
      <c r="A60" s="2">
        <v>2</v>
      </c>
      <c r="B60" s="2">
        <v>2010</v>
      </c>
      <c r="C60" s="4" t="str">
        <f>INDEX(Index!$B$1:$B$500,MATCH($F60,Index!$A$1:$A$500,0)
)</f>
        <v>MIN</v>
      </c>
      <c r="D60" s="4">
        <v>0</v>
      </c>
      <c r="E60" s="141">
        <f t="shared" si="0"/>
        <v>-0.25548693633199021</v>
      </c>
      <c r="F60" s="3" t="s">
        <v>46</v>
      </c>
      <c r="G60" s="3">
        <v>27</v>
      </c>
      <c r="H60" s="125">
        <v>-0.25548693633199021</v>
      </c>
      <c r="I60" s="3"/>
      <c r="J60" s="3"/>
      <c r="K60" s="3" t="s">
        <v>102</v>
      </c>
      <c r="L60" s="125">
        <v>-0.13642877562015801</v>
      </c>
      <c r="M60" s="3">
        <v>22</v>
      </c>
      <c r="N60" s="125">
        <v>8.7065989940747796E-2</v>
      </c>
      <c r="O60" s="3">
        <v>20</v>
      </c>
      <c r="P60" s="125">
        <v>-3.1992170771084398E-2</v>
      </c>
      <c r="Q60" s="3">
        <v>19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idden="1" x14ac:dyDescent="0.25">
      <c r="A61" s="2">
        <v>2</v>
      </c>
      <c r="B61" s="2">
        <v>2010</v>
      </c>
      <c r="C61" s="4" t="str">
        <f>INDEX(Index!$B$1:$B$500,MATCH($F61,Index!$A$1:$A$500,0)
)</f>
        <v>DET</v>
      </c>
      <c r="D61" s="4">
        <v>0</v>
      </c>
      <c r="E61" s="141">
        <f t="shared" si="0"/>
        <v>-0.28899166800035309</v>
      </c>
      <c r="F61" s="3" t="s">
        <v>21</v>
      </c>
      <c r="G61" s="3">
        <v>28</v>
      </c>
      <c r="H61" s="125">
        <v>-0.28899166800035309</v>
      </c>
      <c r="I61" s="3"/>
      <c r="J61" s="3"/>
      <c r="K61" s="3" t="s">
        <v>102</v>
      </c>
      <c r="L61" s="125">
        <v>-0.18265965159999001</v>
      </c>
      <c r="M61" s="3">
        <v>26</v>
      </c>
      <c r="N61" s="125">
        <v>0.15838834436423699</v>
      </c>
      <c r="O61" s="3">
        <v>25</v>
      </c>
      <c r="P61" s="125">
        <v>5.2056327963873897E-2</v>
      </c>
      <c r="Q61" s="3">
        <v>9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idden="1" x14ac:dyDescent="0.25">
      <c r="A62" s="2">
        <v>2</v>
      </c>
      <c r="B62" s="2">
        <v>2010</v>
      </c>
      <c r="C62" s="4" t="str">
        <f>INDEX(Index!$B$1:$B$500,MATCH($F62,Index!$A$1:$A$500,0)
)</f>
        <v>ARI</v>
      </c>
      <c r="D62" s="4">
        <v>0</v>
      </c>
      <c r="E62" s="141">
        <f t="shared" si="0"/>
        <v>-0.32790243091924032</v>
      </c>
      <c r="F62" s="3" t="s">
        <v>23</v>
      </c>
      <c r="G62" s="3">
        <v>29</v>
      </c>
      <c r="H62" s="125">
        <v>-0.32790243091924032</v>
      </c>
      <c r="I62" s="3"/>
      <c r="J62" s="3"/>
      <c r="K62" s="3" t="s">
        <v>101</v>
      </c>
      <c r="L62" s="125">
        <v>-0.14003990559417101</v>
      </c>
      <c r="M62" s="3">
        <v>23</v>
      </c>
      <c r="N62" s="125">
        <v>6.2002730045569297E-2</v>
      </c>
      <c r="O62" s="3">
        <v>19</v>
      </c>
      <c r="P62" s="125">
        <v>-0.1258597952795</v>
      </c>
      <c r="Q62" s="3">
        <v>31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idden="1" x14ac:dyDescent="0.25">
      <c r="A63" s="2">
        <v>2</v>
      </c>
      <c r="B63" s="2">
        <v>2010</v>
      </c>
      <c r="C63" s="4" t="str">
        <f>INDEX(Index!$B$1:$B$500,MATCH($F63,Index!$A$1:$A$500,0)
)</f>
        <v>LV</v>
      </c>
      <c r="D63" s="4">
        <v>0</v>
      </c>
      <c r="E63" s="141">
        <f t="shared" si="0"/>
        <v>-0.3927673849530382</v>
      </c>
      <c r="F63" s="3" t="s">
        <v>52</v>
      </c>
      <c r="G63" s="3">
        <v>30</v>
      </c>
      <c r="H63" s="125">
        <v>-0.3927673849530382</v>
      </c>
      <c r="I63" s="3"/>
      <c r="J63" s="3"/>
      <c r="K63" s="3" t="s">
        <v>101</v>
      </c>
      <c r="L63" s="125">
        <v>-0.294124062381864</v>
      </c>
      <c r="M63" s="3">
        <v>30</v>
      </c>
      <c r="N63" s="125">
        <v>6.1163336489624298E-2</v>
      </c>
      <c r="O63" s="3">
        <v>18</v>
      </c>
      <c r="P63" s="125">
        <v>-3.7479986081549899E-2</v>
      </c>
      <c r="Q63" s="3">
        <v>21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idden="1" x14ac:dyDescent="0.25">
      <c r="A64" s="2">
        <v>2</v>
      </c>
      <c r="B64" s="2">
        <v>2010</v>
      </c>
      <c r="C64" s="4" t="str">
        <f>INDEX(Index!$B$1:$B$500,MATCH($F64,Index!$A$1:$A$500,0)
)</f>
        <v>BUF</v>
      </c>
      <c r="D64" s="4">
        <v>0</v>
      </c>
      <c r="E64" s="141">
        <f t="shared" si="0"/>
        <v>-0.43904879528712204</v>
      </c>
      <c r="F64" s="3" t="s">
        <v>0</v>
      </c>
      <c r="G64" s="3">
        <v>31</v>
      </c>
      <c r="H64" s="125">
        <v>-0.43904879528712204</v>
      </c>
      <c r="I64" s="3"/>
      <c r="J64" s="3"/>
      <c r="K64" s="3" t="s">
        <v>102</v>
      </c>
      <c r="L64" s="125">
        <v>-0.27544677130672501</v>
      </c>
      <c r="M64" s="3">
        <v>29</v>
      </c>
      <c r="N64" s="125">
        <v>0.18703102953068401</v>
      </c>
      <c r="O64" s="3">
        <v>28</v>
      </c>
      <c r="P64" s="125">
        <v>2.3429005550286999E-2</v>
      </c>
      <c r="Q64" s="3">
        <v>11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idden="1" x14ac:dyDescent="0.25">
      <c r="A65" s="2">
        <v>2</v>
      </c>
      <c r="B65" s="2">
        <v>2010</v>
      </c>
      <c r="C65" s="4" t="str">
        <f>INDEX(Index!$B$1:$B$500,MATCH($F65,Index!$A$1:$A$500,0)
)</f>
        <v>CAR</v>
      </c>
      <c r="D65" s="4">
        <v>0</v>
      </c>
      <c r="E65" s="141">
        <f t="shared" si="0"/>
        <v>-0.51347051323721726</v>
      </c>
      <c r="F65" s="3" t="s">
        <v>51</v>
      </c>
      <c r="G65" s="3">
        <v>32</v>
      </c>
      <c r="H65" s="125">
        <v>-0.51347051323721726</v>
      </c>
      <c r="I65" s="3"/>
      <c r="J65" s="3"/>
      <c r="K65" s="3" t="s">
        <v>102</v>
      </c>
      <c r="L65" s="125">
        <v>-0.40750357710429003</v>
      </c>
      <c r="M65" s="3">
        <v>32</v>
      </c>
      <c r="N65" s="125">
        <v>8.8253172801489504E-2</v>
      </c>
      <c r="O65" s="3">
        <v>21</v>
      </c>
      <c r="P65" s="125">
        <v>-1.7713763331437701E-2</v>
      </c>
      <c r="Q65" s="3">
        <v>15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idden="1" x14ac:dyDescent="0.25">
      <c r="A66" s="2">
        <v>3</v>
      </c>
      <c r="B66" s="2">
        <v>2010</v>
      </c>
      <c r="C66" s="4" t="str">
        <f>INDEX(Index!$B$1:$B$500,MATCH($F66,Index!$A$1:$A$500,0)
)</f>
        <v>GB</v>
      </c>
      <c r="D66" s="4">
        <v>0</v>
      </c>
      <c r="E66" s="141">
        <f t="shared" ref="E66:E129" si="1">IF(D66=1,H66/100,H66)</f>
        <v>0.35097417921322438</v>
      </c>
      <c r="F66" s="3" t="s">
        <v>20</v>
      </c>
      <c r="G66" s="3">
        <v>1</v>
      </c>
      <c r="H66" s="125">
        <v>0.35097417921322438</v>
      </c>
      <c r="I66" s="3"/>
      <c r="J66" s="3"/>
      <c r="K66" s="3" t="s">
        <v>103</v>
      </c>
      <c r="L66" s="125">
        <v>0.22094047950853199</v>
      </c>
      <c r="M66" s="3">
        <v>5</v>
      </c>
      <c r="N66" s="125">
        <v>-0.171700478736557</v>
      </c>
      <c r="O66" s="3">
        <v>4</v>
      </c>
      <c r="P66" s="125">
        <v>-4.1666779031864602E-2</v>
      </c>
      <c r="Q66" s="3">
        <v>25</v>
      </c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idden="1" x14ac:dyDescent="0.25">
      <c r="A67" s="2">
        <v>3</v>
      </c>
      <c r="B67" s="2">
        <v>2010</v>
      </c>
      <c r="C67" s="4" t="str">
        <f>INDEX(Index!$B$1:$B$500,MATCH($F67,Index!$A$1:$A$500,0)
)</f>
        <v>PHI</v>
      </c>
      <c r="D67" s="4">
        <v>0</v>
      </c>
      <c r="E67" s="141">
        <f t="shared" si="1"/>
        <v>0.33871759320990036</v>
      </c>
      <c r="F67" s="3" t="s">
        <v>7</v>
      </c>
      <c r="G67" s="3">
        <v>2</v>
      </c>
      <c r="H67" s="125">
        <v>0.33871759320990036</v>
      </c>
      <c r="I67" s="3"/>
      <c r="J67" s="3"/>
      <c r="K67" s="3" t="s">
        <v>103</v>
      </c>
      <c r="L67" s="125">
        <v>0.206962282511817</v>
      </c>
      <c r="M67" s="3">
        <v>6</v>
      </c>
      <c r="N67" s="125">
        <v>-0.15461420302960899</v>
      </c>
      <c r="O67" s="3">
        <v>6</v>
      </c>
      <c r="P67" s="125">
        <v>-2.2858892331525601E-2</v>
      </c>
      <c r="Q67" s="3">
        <v>19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idden="1" x14ac:dyDescent="0.25">
      <c r="A68" s="2">
        <v>3</v>
      </c>
      <c r="B68" s="2">
        <v>2010</v>
      </c>
      <c r="C68" s="4" t="str">
        <f>INDEX(Index!$B$1:$B$500,MATCH($F68,Index!$A$1:$A$500,0)
)</f>
        <v>PIT</v>
      </c>
      <c r="D68" s="4">
        <v>0</v>
      </c>
      <c r="E68" s="141">
        <f t="shared" si="1"/>
        <v>0.30900463447580889</v>
      </c>
      <c r="F68" s="3" t="s">
        <v>32</v>
      </c>
      <c r="G68" s="3">
        <v>3</v>
      </c>
      <c r="H68" s="125">
        <v>0.30900463447580889</v>
      </c>
      <c r="I68" s="3"/>
      <c r="J68" s="3"/>
      <c r="K68" s="3" t="s">
        <v>104</v>
      </c>
      <c r="L68" s="125">
        <v>-8.8900052179166994E-2</v>
      </c>
      <c r="M68" s="3">
        <v>19</v>
      </c>
      <c r="N68" s="125">
        <v>-0.310773881395704</v>
      </c>
      <c r="O68" s="3">
        <v>1</v>
      </c>
      <c r="P68" s="125">
        <v>8.7130805259271901E-2</v>
      </c>
      <c r="Q68" s="3">
        <v>2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idden="1" x14ac:dyDescent="0.25">
      <c r="A69" s="2">
        <v>3</v>
      </c>
      <c r="B69" s="2">
        <v>2010</v>
      </c>
      <c r="C69" s="4" t="str">
        <f>INDEX(Index!$B$1:$B$500,MATCH($F69,Index!$A$1:$A$500,0)
)</f>
        <v>KC</v>
      </c>
      <c r="D69" s="4">
        <v>0</v>
      </c>
      <c r="E69" s="141">
        <f t="shared" si="1"/>
        <v>0.30142167745185139</v>
      </c>
      <c r="F69" s="3" t="s">
        <v>5</v>
      </c>
      <c r="G69" s="3">
        <v>4</v>
      </c>
      <c r="H69" s="125">
        <v>0.30142167745185139</v>
      </c>
      <c r="I69" s="3"/>
      <c r="J69" s="3"/>
      <c r="K69" s="3" t="s">
        <v>104</v>
      </c>
      <c r="L69" s="125">
        <v>6.5163108051171398E-2</v>
      </c>
      <c r="M69" s="3">
        <v>14</v>
      </c>
      <c r="N69" s="125">
        <v>-0.158711784823589</v>
      </c>
      <c r="O69" s="3">
        <v>5</v>
      </c>
      <c r="P69" s="125">
        <v>7.7546784577090994E-2</v>
      </c>
      <c r="Q69" s="3">
        <v>3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idden="1" x14ac:dyDescent="0.25">
      <c r="A70" s="2">
        <v>3</v>
      </c>
      <c r="B70" s="2">
        <v>2010</v>
      </c>
      <c r="C70" s="4" t="str">
        <f>INDEX(Index!$B$1:$B$500,MATCH($F70,Index!$A$1:$A$500,0)
)</f>
        <v>NE</v>
      </c>
      <c r="D70" s="4">
        <v>0</v>
      </c>
      <c r="E70" s="141">
        <f t="shared" si="1"/>
        <v>0.25584619728026331</v>
      </c>
      <c r="F70" s="3" t="s">
        <v>17</v>
      </c>
      <c r="G70" s="3">
        <v>5</v>
      </c>
      <c r="H70" s="125">
        <v>0.25584619728026331</v>
      </c>
      <c r="I70" s="3"/>
      <c r="J70" s="3"/>
      <c r="K70" s="3" t="s">
        <v>103</v>
      </c>
      <c r="L70" s="125">
        <v>0.43792520276014701</v>
      </c>
      <c r="M70" s="3">
        <v>1</v>
      </c>
      <c r="N70" s="125">
        <v>0.170348967305333</v>
      </c>
      <c r="O70" s="3">
        <v>28</v>
      </c>
      <c r="P70" s="125">
        <v>-1.17300381745507E-2</v>
      </c>
      <c r="Q70" s="3">
        <v>17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idden="1" x14ac:dyDescent="0.25">
      <c r="A71" s="2">
        <v>3</v>
      </c>
      <c r="B71" s="2">
        <v>2010</v>
      </c>
      <c r="C71" s="4" t="str">
        <f>INDEX(Index!$B$1:$B$500,MATCH($F71,Index!$A$1:$A$500,0)
)</f>
        <v>DAL</v>
      </c>
      <c r="D71" s="4">
        <v>0</v>
      </c>
      <c r="E71" s="141">
        <f t="shared" si="1"/>
        <v>0.25575986409826335</v>
      </c>
      <c r="F71" s="3" t="s">
        <v>3</v>
      </c>
      <c r="G71" s="3">
        <v>6</v>
      </c>
      <c r="H71" s="125">
        <v>0.25575986409826335</v>
      </c>
      <c r="I71" s="3"/>
      <c r="J71" s="3"/>
      <c r="K71" s="3" t="s">
        <v>105</v>
      </c>
      <c r="L71" s="125">
        <v>0.22850731436146299</v>
      </c>
      <c r="M71" s="3">
        <v>4</v>
      </c>
      <c r="N71" s="125">
        <v>-6.1532533764195501E-3</v>
      </c>
      <c r="O71" s="3">
        <v>19</v>
      </c>
      <c r="P71" s="125">
        <v>2.1099296360380802E-2</v>
      </c>
      <c r="Q71" s="3">
        <v>9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idden="1" x14ac:dyDescent="0.25">
      <c r="A72" s="2">
        <v>3</v>
      </c>
      <c r="B72" s="2">
        <v>2010</v>
      </c>
      <c r="C72" s="4" t="str">
        <f>INDEX(Index!$B$1:$B$500,MATCH($F72,Index!$A$1:$A$500,0)
)</f>
        <v>NYJ</v>
      </c>
      <c r="D72" s="4">
        <v>0</v>
      </c>
      <c r="E72" s="141">
        <f t="shared" si="1"/>
        <v>0.25547800664588333</v>
      </c>
      <c r="F72" s="3" t="s">
        <v>9</v>
      </c>
      <c r="G72" s="3">
        <v>7</v>
      </c>
      <c r="H72" s="125">
        <v>0.25547800664588333</v>
      </c>
      <c r="I72" s="3"/>
      <c r="J72" s="3"/>
      <c r="K72" s="3" t="s">
        <v>103</v>
      </c>
      <c r="L72" s="125">
        <v>0.196307945668866</v>
      </c>
      <c r="M72" s="3">
        <v>7</v>
      </c>
      <c r="N72" s="125">
        <v>1.8665983092839801E-3</v>
      </c>
      <c r="O72" s="3">
        <v>21</v>
      </c>
      <c r="P72" s="125">
        <v>6.1036659286301302E-2</v>
      </c>
      <c r="Q72" s="3">
        <v>6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idden="1" x14ac:dyDescent="0.25">
      <c r="A73" s="2">
        <v>3</v>
      </c>
      <c r="B73" s="2">
        <v>2010</v>
      </c>
      <c r="C73" s="4" t="str">
        <f>INDEX(Index!$B$1:$B$500,MATCH($F73,Index!$A$1:$A$500,0)
)</f>
        <v>ATL</v>
      </c>
      <c r="D73" s="4">
        <v>0</v>
      </c>
      <c r="E73" s="141">
        <f t="shared" si="1"/>
        <v>0.25467644145217738</v>
      </c>
      <c r="F73" s="3" t="s">
        <v>43</v>
      </c>
      <c r="G73" s="3">
        <v>8</v>
      </c>
      <c r="H73" s="125">
        <v>0.25467644145217738</v>
      </c>
      <c r="I73" s="3"/>
      <c r="J73" s="3"/>
      <c r="K73" s="3" t="s">
        <v>103</v>
      </c>
      <c r="L73" s="125">
        <v>0.18552654820787601</v>
      </c>
      <c r="M73" s="3">
        <v>8</v>
      </c>
      <c r="N73" s="125">
        <v>-7.5290037798712794E-2</v>
      </c>
      <c r="O73" s="3">
        <v>10</v>
      </c>
      <c r="P73" s="125">
        <v>-6.1401445544113998E-3</v>
      </c>
      <c r="Q73" s="3">
        <v>14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idden="1" x14ac:dyDescent="0.25">
      <c r="A74" s="2">
        <v>3</v>
      </c>
      <c r="B74" s="2">
        <v>2010</v>
      </c>
      <c r="C74" s="4" t="str">
        <f>INDEX(Index!$B$1:$B$500,MATCH($F74,Index!$A$1:$A$500,0)
)</f>
        <v>SEA</v>
      </c>
      <c r="D74" s="4">
        <v>0</v>
      </c>
      <c r="E74" s="141">
        <f t="shared" si="1"/>
        <v>0.19402298537388071</v>
      </c>
      <c r="F74" s="3" t="s">
        <v>30</v>
      </c>
      <c r="G74" s="3">
        <v>9</v>
      </c>
      <c r="H74" s="125">
        <v>0.19402298537388071</v>
      </c>
      <c r="I74" s="3"/>
      <c r="J74" s="3"/>
      <c r="K74" s="3" t="s">
        <v>103</v>
      </c>
      <c r="L74" s="125">
        <v>-9.7948834960519093E-2</v>
      </c>
      <c r="M74" s="3">
        <v>21</v>
      </c>
      <c r="N74" s="125">
        <v>-4.9647972022695802E-2</v>
      </c>
      <c r="O74" s="3">
        <v>13</v>
      </c>
      <c r="P74" s="125">
        <v>0.242323848311704</v>
      </c>
      <c r="Q74" s="3">
        <v>1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idden="1" x14ac:dyDescent="0.25">
      <c r="A75" s="2">
        <v>3</v>
      </c>
      <c r="B75" s="2">
        <v>2010</v>
      </c>
      <c r="C75" s="4" t="str">
        <f>INDEX(Index!$B$1:$B$500,MATCH($F75,Index!$A$1:$A$500,0)
)</f>
        <v>IND</v>
      </c>
      <c r="D75" s="4">
        <v>0</v>
      </c>
      <c r="E75" s="141">
        <f t="shared" si="1"/>
        <v>0.112250681053626</v>
      </c>
      <c r="F75" s="3" t="s">
        <v>35</v>
      </c>
      <c r="G75" s="3">
        <v>10</v>
      </c>
      <c r="H75" s="125">
        <v>0.112250681053626</v>
      </c>
      <c r="I75" s="3"/>
      <c r="J75" s="3"/>
      <c r="K75" s="3" t="s">
        <v>103</v>
      </c>
      <c r="L75" s="125">
        <v>0.23862706584560101</v>
      </c>
      <c r="M75" s="3">
        <v>3</v>
      </c>
      <c r="N75" s="125">
        <v>7.4148443222204694E-2</v>
      </c>
      <c r="O75" s="3">
        <v>23</v>
      </c>
      <c r="P75" s="125">
        <v>-5.22279415697703E-2</v>
      </c>
      <c r="Q75" s="3">
        <v>27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idden="1" x14ac:dyDescent="0.25">
      <c r="A76" s="2">
        <v>3</v>
      </c>
      <c r="B76" s="2">
        <v>2010</v>
      </c>
      <c r="C76" s="4" t="str">
        <f>INDEX(Index!$B$1:$B$500,MATCH($F76,Index!$A$1:$A$500,0)
)</f>
        <v>MIA</v>
      </c>
      <c r="D76" s="4">
        <v>0</v>
      </c>
      <c r="E76" s="141">
        <f t="shared" si="1"/>
        <v>0.1041825222179241</v>
      </c>
      <c r="F76" s="3" t="s">
        <v>4</v>
      </c>
      <c r="G76" s="3">
        <v>11</v>
      </c>
      <c r="H76" s="125">
        <v>0.1041825222179241</v>
      </c>
      <c r="I76" s="3"/>
      <c r="J76" s="3"/>
      <c r="K76" s="3" t="s">
        <v>103</v>
      </c>
      <c r="L76" s="125">
        <v>0.113333498696847</v>
      </c>
      <c r="M76" s="3">
        <v>11</v>
      </c>
      <c r="N76" s="125">
        <v>-5.1184536265514703E-2</v>
      </c>
      <c r="O76" s="3">
        <v>12</v>
      </c>
      <c r="P76" s="125">
        <v>-6.0335512744437603E-2</v>
      </c>
      <c r="Q76" s="3">
        <v>29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idden="1" x14ac:dyDescent="0.25">
      <c r="A77" s="2">
        <v>3</v>
      </c>
      <c r="B77" s="2">
        <v>2010</v>
      </c>
      <c r="C77" s="4" t="str">
        <f>INDEX(Index!$B$1:$B$500,MATCH($F77,Index!$A$1:$A$500,0)
)</f>
        <v>TEN</v>
      </c>
      <c r="D77" s="4">
        <v>0</v>
      </c>
      <c r="E77" s="141">
        <f t="shared" si="1"/>
        <v>8.6490597701371852E-2</v>
      </c>
      <c r="F77" s="3" t="s">
        <v>45</v>
      </c>
      <c r="G77" s="3">
        <v>12</v>
      </c>
      <c r="H77" s="125">
        <v>8.6490597701371852E-2</v>
      </c>
      <c r="I77" s="3"/>
      <c r="J77" s="3"/>
      <c r="K77" s="3" t="s">
        <v>103</v>
      </c>
      <c r="L77" s="125">
        <v>-0.22357266484323399</v>
      </c>
      <c r="M77" s="3">
        <v>28</v>
      </c>
      <c r="N77" s="125">
        <v>-0.30021448823640001</v>
      </c>
      <c r="O77" s="3">
        <v>2</v>
      </c>
      <c r="P77" s="125">
        <v>9.84877430820583E-3</v>
      </c>
      <c r="Q77" s="3">
        <v>11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idden="1" x14ac:dyDescent="0.25">
      <c r="A78" s="2">
        <v>3</v>
      </c>
      <c r="B78" s="2">
        <v>2010</v>
      </c>
      <c r="C78" s="4" t="str">
        <f>INDEX(Index!$B$1:$B$500,MATCH($F78,Index!$A$1:$A$500,0)
)</f>
        <v>CHI</v>
      </c>
      <c r="D78" s="4">
        <v>0</v>
      </c>
      <c r="E78" s="141">
        <f t="shared" si="1"/>
        <v>7.2809028365091649E-2</v>
      </c>
      <c r="F78" s="3" t="s">
        <v>64</v>
      </c>
      <c r="G78" s="3">
        <v>13</v>
      </c>
      <c r="H78" s="125">
        <v>7.2809028365091649E-2</v>
      </c>
      <c r="I78" s="3"/>
      <c r="J78" s="3"/>
      <c r="K78" s="3" t="s">
        <v>104</v>
      </c>
      <c r="L78" s="125">
        <v>6.0443510362618698E-2</v>
      </c>
      <c r="M78" s="3">
        <v>15</v>
      </c>
      <c r="N78" s="125">
        <v>-9.8124067363669493E-3</v>
      </c>
      <c r="O78" s="3">
        <v>18</v>
      </c>
      <c r="P78" s="125">
        <v>2.5531112661059899E-3</v>
      </c>
      <c r="Q78" s="3">
        <v>13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idden="1" x14ac:dyDescent="0.25">
      <c r="A79" s="2">
        <v>3</v>
      </c>
      <c r="B79" s="2">
        <v>2010</v>
      </c>
      <c r="C79" s="4" t="str">
        <f>INDEX(Index!$B$1:$B$500,MATCH($F79,Index!$A$1:$A$500,0)
)</f>
        <v>TB</v>
      </c>
      <c r="D79" s="4">
        <v>0</v>
      </c>
      <c r="E79" s="141">
        <f t="shared" si="1"/>
        <v>6.8360734331871204E-2</v>
      </c>
      <c r="F79" s="3" t="s">
        <v>38</v>
      </c>
      <c r="G79" s="3">
        <v>14</v>
      </c>
      <c r="H79" s="125">
        <v>6.8360734331871204E-2</v>
      </c>
      <c r="I79" s="3"/>
      <c r="J79" s="3"/>
      <c r="K79" s="3" t="s">
        <v>103</v>
      </c>
      <c r="L79" s="125">
        <v>-8.8577987844534897E-2</v>
      </c>
      <c r="M79" s="3">
        <v>18</v>
      </c>
      <c r="N79" s="125">
        <v>-0.11434427476248001</v>
      </c>
      <c r="O79" s="3">
        <v>7</v>
      </c>
      <c r="P79" s="125">
        <v>4.2594447413926102E-2</v>
      </c>
      <c r="Q79" s="3">
        <v>7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idden="1" x14ac:dyDescent="0.25">
      <c r="A80" s="2">
        <v>3</v>
      </c>
      <c r="B80" s="2">
        <v>2010</v>
      </c>
      <c r="C80" s="4" t="str">
        <f>INDEX(Index!$B$1:$B$500,MATCH($F80,Index!$A$1:$A$500,0)
)</f>
        <v>LAC</v>
      </c>
      <c r="D80" s="4">
        <v>0</v>
      </c>
      <c r="E80" s="141">
        <f t="shared" si="1"/>
        <v>2.6406585145865025E-2</v>
      </c>
      <c r="F80" s="3" t="s">
        <v>68</v>
      </c>
      <c r="G80" s="3">
        <v>15</v>
      </c>
      <c r="H80" s="125">
        <v>2.6406585145865025E-2</v>
      </c>
      <c r="I80" s="3"/>
      <c r="J80" s="3"/>
      <c r="K80" s="3" t="s">
        <v>105</v>
      </c>
      <c r="L80" s="125">
        <v>0.12915295085451001</v>
      </c>
      <c r="M80" s="3">
        <v>9</v>
      </c>
      <c r="N80" s="125">
        <v>-0.21356762656631301</v>
      </c>
      <c r="O80" s="3">
        <v>3</v>
      </c>
      <c r="P80" s="125">
        <v>-0.31631399227495799</v>
      </c>
      <c r="Q80" s="3">
        <v>32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idden="1" x14ac:dyDescent="0.25">
      <c r="A81" s="2">
        <v>3</v>
      </c>
      <c r="B81" s="2">
        <v>2010</v>
      </c>
      <c r="C81" s="4" t="str">
        <f>INDEX(Index!$B$1:$B$500,MATCH($F81,Index!$A$1:$A$500,0)
)</f>
        <v>NO</v>
      </c>
      <c r="D81" s="4">
        <v>0</v>
      </c>
      <c r="E81" s="141">
        <f t="shared" si="1"/>
        <v>2.365861184627251E-2</v>
      </c>
      <c r="F81" s="3" t="s">
        <v>27</v>
      </c>
      <c r="G81" s="3">
        <v>16</v>
      </c>
      <c r="H81" s="125">
        <v>2.365861184627251E-2</v>
      </c>
      <c r="I81" s="3"/>
      <c r="J81" s="3"/>
      <c r="K81" s="3" t="s">
        <v>103</v>
      </c>
      <c r="L81" s="125">
        <v>0.12897208034198401</v>
      </c>
      <c r="M81" s="3">
        <v>10</v>
      </c>
      <c r="N81" s="125">
        <v>0.135044188173673</v>
      </c>
      <c r="O81" s="3">
        <v>26</v>
      </c>
      <c r="P81" s="125">
        <v>2.9730719677961499E-2</v>
      </c>
      <c r="Q81" s="3">
        <v>8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idden="1" x14ac:dyDescent="0.25">
      <c r="A82" s="2">
        <v>3</v>
      </c>
      <c r="B82" s="2">
        <v>2010</v>
      </c>
      <c r="C82" s="4" t="str">
        <f>INDEX(Index!$B$1:$B$500,MATCH($F82,Index!$A$1:$A$500,0)
)</f>
        <v>HOU</v>
      </c>
      <c r="D82" s="4">
        <v>0</v>
      </c>
      <c r="E82" s="141">
        <f t="shared" si="1"/>
        <v>6.7689787336233549E-3</v>
      </c>
      <c r="F82" s="3" t="s">
        <v>49</v>
      </c>
      <c r="G82" s="3">
        <v>17</v>
      </c>
      <c r="H82" s="125">
        <v>6.7689787336233549E-3</v>
      </c>
      <c r="I82" s="3"/>
      <c r="J82" s="3"/>
      <c r="K82" s="3" t="s">
        <v>103</v>
      </c>
      <c r="L82" s="125">
        <v>0.282432305958144</v>
      </c>
      <c r="M82" s="3">
        <v>2</v>
      </c>
      <c r="N82" s="125">
        <v>0.26585408954394102</v>
      </c>
      <c r="O82" s="3">
        <v>31</v>
      </c>
      <c r="P82" s="125">
        <v>-9.8092376805796293E-3</v>
      </c>
      <c r="Q82" s="3">
        <v>16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idden="1" x14ac:dyDescent="0.25">
      <c r="A83" s="2">
        <v>3</v>
      </c>
      <c r="B83" s="2">
        <v>2010</v>
      </c>
      <c r="C83" s="4" t="str">
        <f>INDEX(Index!$B$1:$B$500,MATCH($F83,Index!$A$1:$A$500,0)
)</f>
        <v>MIN</v>
      </c>
      <c r="D83" s="4">
        <v>0</v>
      </c>
      <c r="E83" s="141">
        <f t="shared" si="1"/>
        <v>-1.7842254600326058E-2</v>
      </c>
      <c r="F83" s="3" t="s">
        <v>46</v>
      </c>
      <c r="G83" s="3">
        <v>18</v>
      </c>
      <c r="H83" s="125">
        <v>-1.7842254600326058E-2</v>
      </c>
      <c r="I83" s="3"/>
      <c r="J83" s="3"/>
      <c r="K83" s="3" t="s">
        <v>105</v>
      </c>
      <c r="L83" s="125">
        <v>-0.124658288635544</v>
      </c>
      <c r="M83" s="3">
        <v>23</v>
      </c>
      <c r="N83" s="125">
        <v>-0.113949858628781</v>
      </c>
      <c r="O83" s="3">
        <v>8</v>
      </c>
      <c r="P83" s="125">
        <v>-7.1338245935630602E-3</v>
      </c>
      <c r="Q83" s="3">
        <v>15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idden="1" x14ac:dyDescent="0.25">
      <c r="A84" s="2">
        <v>3</v>
      </c>
      <c r="B84" s="2">
        <v>2010</v>
      </c>
      <c r="C84" s="4" t="str">
        <f>INDEX(Index!$B$1:$B$500,MATCH($F84,Index!$A$1:$A$500,0)
)</f>
        <v>BAL</v>
      </c>
      <c r="D84" s="4">
        <v>0</v>
      </c>
      <c r="E84" s="141">
        <f t="shared" si="1"/>
        <v>-1.8895927110597E-2</v>
      </c>
      <c r="F84" s="3" t="s">
        <v>18</v>
      </c>
      <c r="G84" s="3">
        <v>19</v>
      </c>
      <c r="H84" s="125">
        <v>-1.8895927110597E-2</v>
      </c>
      <c r="I84" s="3"/>
      <c r="J84" s="3"/>
      <c r="K84" s="3" t="s">
        <v>103</v>
      </c>
      <c r="L84" s="125">
        <v>-9.3670443692471697E-2</v>
      </c>
      <c r="M84" s="3">
        <v>20</v>
      </c>
      <c r="N84" s="125">
        <v>-9.7566553072920698E-2</v>
      </c>
      <c r="O84" s="3">
        <v>9</v>
      </c>
      <c r="P84" s="125">
        <v>-2.2792036491046001E-2</v>
      </c>
      <c r="Q84" s="3">
        <v>18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idden="1" x14ac:dyDescent="0.25">
      <c r="A85" s="2">
        <v>3</v>
      </c>
      <c r="B85" s="2">
        <v>2010</v>
      </c>
      <c r="C85" s="4" t="str">
        <f>INDEX(Index!$B$1:$B$500,MATCH($F85,Index!$A$1:$A$500,0)
)</f>
        <v>CIN</v>
      </c>
      <c r="D85" s="4">
        <v>0</v>
      </c>
      <c r="E85" s="141">
        <f t="shared" si="1"/>
        <v>-2.1053268209514097E-2</v>
      </c>
      <c r="F85" s="3" t="s">
        <v>24</v>
      </c>
      <c r="G85" s="3">
        <v>20</v>
      </c>
      <c r="H85" s="125">
        <v>-2.1053268209514097E-2</v>
      </c>
      <c r="I85" s="3"/>
      <c r="J85" s="3"/>
      <c r="K85" s="3" t="s">
        <v>103</v>
      </c>
      <c r="L85" s="125">
        <v>-0.101574862677779</v>
      </c>
      <c r="M85" s="3">
        <v>22</v>
      </c>
      <c r="N85" s="125">
        <v>-6.7692085972301405E-2</v>
      </c>
      <c r="O85" s="3">
        <v>11</v>
      </c>
      <c r="P85" s="125">
        <v>1.2829508495963499E-2</v>
      </c>
      <c r="Q85" s="3">
        <v>10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idden="1" x14ac:dyDescent="0.25">
      <c r="A86" s="2">
        <v>3</v>
      </c>
      <c r="B86" s="2">
        <v>2010</v>
      </c>
      <c r="C86" s="4" t="str">
        <f>INDEX(Index!$B$1:$B$500,MATCH($F86,Index!$A$1:$A$500,0)
)</f>
        <v>DEN</v>
      </c>
      <c r="D86" s="4">
        <v>0</v>
      </c>
      <c r="E86" s="141">
        <f t="shared" si="1"/>
        <v>-0.1109107010856023</v>
      </c>
      <c r="F86" s="3" t="s">
        <v>39</v>
      </c>
      <c r="G86" s="3">
        <v>21</v>
      </c>
      <c r="H86" s="125">
        <v>-0.1109107010856023</v>
      </c>
      <c r="I86" s="3"/>
      <c r="J86" s="3"/>
      <c r="K86" s="3" t="s">
        <v>105</v>
      </c>
      <c r="L86" s="125">
        <v>9.5482744763032604E-2</v>
      </c>
      <c r="M86" s="3">
        <v>12</v>
      </c>
      <c r="N86" s="125">
        <v>0.168213222111877</v>
      </c>
      <c r="O86" s="3">
        <v>27</v>
      </c>
      <c r="P86" s="125">
        <v>-3.8180223736757897E-2</v>
      </c>
      <c r="Q86" s="3">
        <v>23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idden="1" x14ac:dyDescent="0.25">
      <c r="A87" s="2">
        <v>3</v>
      </c>
      <c r="B87" s="2">
        <v>2010</v>
      </c>
      <c r="C87" s="4" t="str">
        <f>INDEX(Index!$B$1:$B$500,MATCH($F87,Index!$A$1:$A$500,0)
)</f>
        <v>NYG</v>
      </c>
      <c r="D87" s="4">
        <v>0</v>
      </c>
      <c r="E87" s="141">
        <f t="shared" si="1"/>
        <v>-0.1206925129999937</v>
      </c>
      <c r="F87" s="3" t="s">
        <v>15</v>
      </c>
      <c r="G87" s="3">
        <v>22</v>
      </c>
      <c r="H87" s="125">
        <v>-0.1206925129999937</v>
      </c>
      <c r="I87" s="3"/>
      <c r="J87" s="3"/>
      <c r="K87" s="3" t="s">
        <v>105</v>
      </c>
      <c r="L87" s="125">
        <v>-3.8684503543995302E-2</v>
      </c>
      <c r="M87" s="3">
        <v>16</v>
      </c>
      <c r="N87" s="125">
        <v>-2.7090813314091602E-2</v>
      </c>
      <c r="O87" s="3">
        <v>14</v>
      </c>
      <c r="P87" s="125">
        <v>-0.10909882277009</v>
      </c>
      <c r="Q87" s="3">
        <v>31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idden="1" x14ac:dyDescent="0.25">
      <c r="A88" s="2">
        <v>3</v>
      </c>
      <c r="B88" s="2">
        <v>2010</v>
      </c>
      <c r="C88" s="4" t="str">
        <f>INDEX(Index!$B$1:$B$500,MATCH($F88,Index!$A$1:$A$500,0)
)</f>
        <v>CLE</v>
      </c>
      <c r="D88" s="4">
        <v>0</v>
      </c>
      <c r="E88" s="141">
        <f t="shared" si="1"/>
        <v>-0.12210447584753231</v>
      </c>
      <c r="F88" s="3" t="s">
        <v>10</v>
      </c>
      <c r="G88" s="3">
        <v>23</v>
      </c>
      <c r="H88" s="125">
        <v>-0.12210447584753231</v>
      </c>
      <c r="I88" s="3"/>
      <c r="J88" s="3"/>
      <c r="K88" s="3" t="s">
        <v>106</v>
      </c>
      <c r="L88" s="125">
        <v>-3.9354928838852901E-2</v>
      </c>
      <c r="M88" s="3">
        <v>17</v>
      </c>
      <c r="N88" s="125">
        <v>5.5570443508703E-2</v>
      </c>
      <c r="O88" s="3">
        <v>22</v>
      </c>
      <c r="P88" s="125">
        <v>-2.71791034999764E-2</v>
      </c>
      <c r="Q88" s="3">
        <v>20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idden="1" x14ac:dyDescent="0.25">
      <c r="A89" s="2">
        <v>3</v>
      </c>
      <c r="B89" s="2">
        <v>2010</v>
      </c>
      <c r="C89" s="4" t="str">
        <f>INDEX(Index!$B$1:$B$500,MATCH($F89,Index!$A$1:$A$500,0)
)</f>
        <v>LAR</v>
      </c>
      <c r="D89" s="4">
        <v>0</v>
      </c>
      <c r="E89" s="141">
        <f t="shared" si="1"/>
        <v>-0.1400390676013083</v>
      </c>
      <c r="F89" s="3" t="s">
        <v>67</v>
      </c>
      <c r="G89" s="3">
        <v>24</v>
      </c>
      <c r="H89" s="125">
        <v>-0.1400390676013083</v>
      </c>
      <c r="I89" s="3"/>
      <c r="J89" s="3"/>
      <c r="K89" s="3" t="s">
        <v>105</v>
      </c>
      <c r="L89" s="125">
        <v>-0.126588614191983</v>
      </c>
      <c r="M89" s="3">
        <v>24</v>
      </c>
      <c r="N89" s="125">
        <v>-2.2669542067196201E-2</v>
      </c>
      <c r="O89" s="3">
        <v>15</v>
      </c>
      <c r="P89" s="125">
        <v>-3.6119995476521498E-2</v>
      </c>
      <c r="Q89" s="3">
        <v>22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idden="1" x14ac:dyDescent="0.25">
      <c r="A90" s="2">
        <v>3</v>
      </c>
      <c r="B90" s="2">
        <v>2010</v>
      </c>
      <c r="C90" s="4" t="str">
        <f>INDEX(Index!$B$1:$B$500,MATCH($F90,Index!$A$1:$A$500,0)
)</f>
        <v>ARI</v>
      </c>
      <c r="D90" s="4">
        <v>0</v>
      </c>
      <c r="E90" s="141">
        <f t="shared" si="1"/>
        <v>-0.15695022062212188</v>
      </c>
      <c r="F90" s="3" t="s">
        <v>23</v>
      </c>
      <c r="G90" s="3">
        <v>25</v>
      </c>
      <c r="H90" s="125">
        <v>-0.15695022062212188</v>
      </c>
      <c r="I90" s="3"/>
      <c r="J90" s="3"/>
      <c r="K90" s="3" t="s">
        <v>103</v>
      </c>
      <c r="L90" s="125">
        <v>-0.12877572099197299</v>
      </c>
      <c r="M90" s="3">
        <v>25</v>
      </c>
      <c r="N90" s="125">
        <v>-1.22591130422631E-2</v>
      </c>
      <c r="O90" s="3">
        <v>17</v>
      </c>
      <c r="P90" s="125">
        <v>-4.0433612672412002E-2</v>
      </c>
      <c r="Q90" s="3">
        <v>24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idden="1" x14ac:dyDescent="0.25">
      <c r="A91" s="2">
        <v>3</v>
      </c>
      <c r="B91" s="2">
        <v>2010</v>
      </c>
      <c r="C91" s="4" t="str">
        <f>INDEX(Index!$B$1:$B$500,MATCH($F91,Index!$A$1:$A$500,0)
)</f>
        <v>WAS</v>
      </c>
      <c r="D91" s="4">
        <v>0</v>
      </c>
      <c r="E91" s="141">
        <f t="shared" si="1"/>
        <v>-0.1609069990546646</v>
      </c>
      <c r="F91" s="3" t="s">
        <v>26</v>
      </c>
      <c r="G91" s="3">
        <v>26</v>
      </c>
      <c r="H91" s="125">
        <v>-0.1609069990546646</v>
      </c>
      <c r="I91" s="3"/>
      <c r="J91" s="3"/>
      <c r="K91" s="3" t="s">
        <v>105</v>
      </c>
      <c r="L91" s="125">
        <v>8.5534891186401799E-2</v>
      </c>
      <c r="M91" s="3">
        <v>13</v>
      </c>
      <c r="N91" s="125">
        <v>0.19801472663686101</v>
      </c>
      <c r="O91" s="3">
        <v>29</v>
      </c>
      <c r="P91" s="125">
        <v>-4.8427163604205403E-2</v>
      </c>
      <c r="Q91" s="3">
        <v>26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idden="1" x14ac:dyDescent="0.25">
      <c r="A92" s="2">
        <v>3</v>
      </c>
      <c r="B92" s="2">
        <v>2010</v>
      </c>
      <c r="C92" s="4" t="str">
        <f>INDEX(Index!$B$1:$B$500,MATCH($F92,Index!$A$1:$A$500,0)
)</f>
        <v>DET</v>
      </c>
      <c r="D92" s="4">
        <v>0</v>
      </c>
      <c r="E92" s="141">
        <f t="shared" si="1"/>
        <v>-0.28358812989001736</v>
      </c>
      <c r="F92" s="3" t="s">
        <v>21</v>
      </c>
      <c r="G92" s="3">
        <v>27</v>
      </c>
      <c r="H92" s="125">
        <v>-0.28358812989001736</v>
      </c>
      <c r="I92" s="3"/>
      <c r="J92" s="3"/>
      <c r="K92" s="3" t="s">
        <v>106</v>
      </c>
      <c r="L92" s="125">
        <v>-0.20141278135422599</v>
      </c>
      <c r="M92" s="3">
        <v>27</v>
      </c>
      <c r="N92" s="125">
        <v>8.8587269059681895E-2</v>
      </c>
      <c r="O92" s="3">
        <v>24</v>
      </c>
      <c r="P92" s="125">
        <v>6.4119205238904898E-3</v>
      </c>
      <c r="Q92" s="3">
        <v>12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idden="1" x14ac:dyDescent="0.25">
      <c r="A93" s="2">
        <v>3</v>
      </c>
      <c r="B93" s="2">
        <v>2010</v>
      </c>
      <c r="C93" s="4" t="str">
        <f>INDEX(Index!$B$1:$B$500,MATCH($F93,Index!$A$1:$A$500,0)
)</f>
        <v>LV</v>
      </c>
      <c r="D93" s="4">
        <v>0</v>
      </c>
      <c r="E93" s="141">
        <f t="shared" si="1"/>
        <v>-0.38618231382697921</v>
      </c>
      <c r="F93" s="3" t="s">
        <v>52</v>
      </c>
      <c r="G93" s="3">
        <v>28</v>
      </c>
      <c r="H93" s="125">
        <v>-0.38618231382697921</v>
      </c>
      <c r="I93" s="3"/>
      <c r="J93" s="3"/>
      <c r="K93" s="3" t="s">
        <v>105</v>
      </c>
      <c r="L93" s="125">
        <v>-0.29015813689038</v>
      </c>
      <c r="M93" s="3">
        <v>31</v>
      </c>
      <c r="N93" s="125">
        <v>9.7713069471739092E-4</v>
      </c>
      <c r="O93" s="3">
        <v>20</v>
      </c>
      <c r="P93" s="125">
        <v>-9.5047046241881802E-2</v>
      </c>
      <c r="Q93" s="3">
        <v>30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idden="1" x14ac:dyDescent="0.25">
      <c r="A94" s="2">
        <v>3</v>
      </c>
      <c r="B94" s="2">
        <v>2010</v>
      </c>
      <c r="C94" s="4" t="str">
        <f>INDEX(Index!$B$1:$B$500,MATCH($F94,Index!$A$1:$A$500,0)
)</f>
        <v>SF</v>
      </c>
      <c r="D94" s="4">
        <v>0</v>
      </c>
      <c r="E94" s="141">
        <f t="shared" si="1"/>
        <v>-0.41800641258687854</v>
      </c>
      <c r="F94" s="3" t="s">
        <v>1</v>
      </c>
      <c r="G94" s="3">
        <v>29</v>
      </c>
      <c r="H94" s="125">
        <v>-0.41800641258687854</v>
      </c>
      <c r="I94" s="3"/>
      <c r="J94" s="3"/>
      <c r="K94" s="3" t="s">
        <v>106</v>
      </c>
      <c r="L94" s="125">
        <v>-0.25268932520566201</v>
      </c>
      <c r="M94" s="3">
        <v>30</v>
      </c>
      <c r="N94" s="125">
        <v>0.105120699881706</v>
      </c>
      <c r="O94" s="3">
        <v>25</v>
      </c>
      <c r="P94" s="125">
        <v>-6.0196387499510499E-2</v>
      </c>
      <c r="Q94" s="3">
        <v>28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idden="1" x14ac:dyDescent="0.25">
      <c r="A95" s="2">
        <v>3</v>
      </c>
      <c r="B95" s="2">
        <v>2010</v>
      </c>
      <c r="C95" s="4" t="str">
        <f>INDEX(Index!$B$1:$B$500,MATCH($F95,Index!$A$1:$A$500,0)
)</f>
        <v>BUF</v>
      </c>
      <c r="D95" s="4">
        <v>0</v>
      </c>
      <c r="E95" s="141">
        <f t="shared" si="1"/>
        <v>-0.41951958465627265</v>
      </c>
      <c r="F95" s="3" t="s">
        <v>0</v>
      </c>
      <c r="G95" s="3">
        <v>30</v>
      </c>
      <c r="H95" s="125">
        <v>-0.41951958465627265</v>
      </c>
      <c r="I95" s="3"/>
      <c r="J95" s="3"/>
      <c r="K95" s="3" t="s">
        <v>106</v>
      </c>
      <c r="L95" s="125">
        <v>-0.18028200166845901</v>
      </c>
      <c r="M95" s="3">
        <v>26</v>
      </c>
      <c r="N95" s="125">
        <v>0.31344802272079703</v>
      </c>
      <c r="O95" s="3">
        <v>32</v>
      </c>
      <c r="P95" s="125">
        <v>7.4210439732983399E-2</v>
      </c>
      <c r="Q95" s="3">
        <v>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idden="1" x14ac:dyDescent="0.25">
      <c r="A96" s="2">
        <v>3</v>
      </c>
      <c r="B96" s="2">
        <v>2010</v>
      </c>
      <c r="C96" s="4" t="str">
        <f>INDEX(Index!$B$1:$B$500,MATCH($F96,Index!$A$1:$A$500,0)
)</f>
        <v>JAX</v>
      </c>
      <c r="D96" s="4">
        <v>0</v>
      </c>
      <c r="E96" s="141">
        <f t="shared" si="1"/>
        <v>-0.42692236386935001</v>
      </c>
      <c r="F96" s="3" t="s">
        <v>56</v>
      </c>
      <c r="G96" s="3">
        <v>31</v>
      </c>
      <c r="H96" s="125">
        <v>-0.42692236386935001</v>
      </c>
      <c r="I96" s="3"/>
      <c r="J96" s="3"/>
      <c r="K96" s="3" t="s">
        <v>105</v>
      </c>
      <c r="L96" s="125">
        <v>-0.23575250065230899</v>
      </c>
      <c r="M96" s="3">
        <v>29</v>
      </c>
      <c r="N96" s="125">
        <v>0.255424050361584</v>
      </c>
      <c r="O96" s="3">
        <v>30</v>
      </c>
      <c r="P96" s="125">
        <v>6.4254187144543007E-2</v>
      </c>
      <c r="Q96" s="3">
        <v>5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idden="1" x14ac:dyDescent="0.25">
      <c r="A97" s="2">
        <v>3</v>
      </c>
      <c r="B97" s="2">
        <v>2010</v>
      </c>
      <c r="C97" s="4" t="str">
        <f>INDEX(Index!$B$1:$B$500,MATCH($F97,Index!$A$1:$A$500,0)
)</f>
        <v>CAR</v>
      </c>
      <c r="D97" s="4">
        <v>0</v>
      </c>
      <c r="E97" s="141">
        <f t="shared" si="1"/>
        <v>-0.45992938344537604</v>
      </c>
      <c r="F97" s="3" t="s">
        <v>51</v>
      </c>
      <c r="G97" s="3">
        <v>32</v>
      </c>
      <c r="H97" s="125">
        <v>-0.45992938344537604</v>
      </c>
      <c r="I97" s="3"/>
      <c r="J97" s="3"/>
      <c r="K97" s="3" t="s">
        <v>106</v>
      </c>
      <c r="L97" s="125">
        <v>-0.444695391482406</v>
      </c>
      <c r="M97" s="3">
        <v>32</v>
      </c>
      <c r="N97" s="125">
        <v>-1.3935923579152101E-2</v>
      </c>
      <c r="O97" s="3">
        <v>16</v>
      </c>
      <c r="P97" s="125">
        <v>-2.9169915542122098E-2</v>
      </c>
      <c r="Q97" s="3">
        <v>21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idden="1" x14ac:dyDescent="0.25">
      <c r="A98" s="2">
        <v>4</v>
      </c>
      <c r="B98" s="2">
        <v>2010</v>
      </c>
      <c r="C98" s="4" t="str">
        <f>INDEX(Index!$B$1:$B$500,MATCH($F98,Index!$A$1:$A$500,0)
)</f>
        <v>KC</v>
      </c>
      <c r="D98" s="4">
        <v>0</v>
      </c>
      <c r="E98" s="141">
        <f t="shared" si="1"/>
        <v>0.3190203258694031</v>
      </c>
      <c r="F98" s="3" t="s">
        <v>5</v>
      </c>
      <c r="G98" s="3">
        <v>1</v>
      </c>
      <c r="H98" s="125">
        <v>0.3190203258694031</v>
      </c>
      <c r="I98" s="3"/>
      <c r="J98" s="3"/>
      <c r="K98" s="3" t="s">
        <v>104</v>
      </c>
      <c r="L98" s="125">
        <v>6.8816028717784097E-2</v>
      </c>
      <c r="M98" s="3">
        <v>12</v>
      </c>
      <c r="N98" s="125">
        <v>-0.17265751257452799</v>
      </c>
      <c r="O98" s="3">
        <v>5</v>
      </c>
      <c r="P98" s="125">
        <v>7.7546784577090994E-2</v>
      </c>
      <c r="Q98" s="3">
        <v>3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idden="1" x14ac:dyDescent="0.25">
      <c r="A99" s="2">
        <v>4</v>
      </c>
      <c r="B99" s="2">
        <v>2010</v>
      </c>
      <c r="C99" s="4" t="str">
        <f>INDEX(Index!$B$1:$B$500,MATCH($F99,Index!$A$1:$A$500,0)
)</f>
        <v>NE</v>
      </c>
      <c r="D99" s="4">
        <v>0</v>
      </c>
      <c r="E99" s="141">
        <f t="shared" si="1"/>
        <v>0.31169376276204974</v>
      </c>
      <c r="F99" s="3" t="s">
        <v>17</v>
      </c>
      <c r="G99" s="3">
        <v>2</v>
      </c>
      <c r="H99" s="125">
        <v>0.31169376276204974</v>
      </c>
      <c r="I99" s="3"/>
      <c r="J99" s="3"/>
      <c r="K99" s="3" t="s">
        <v>107</v>
      </c>
      <c r="L99" s="125">
        <v>0.37754543694959303</v>
      </c>
      <c r="M99" s="3">
        <v>1</v>
      </c>
      <c r="N99" s="125">
        <v>0.11197206721801101</v>
      </c>
      <c r="O99" s="3">
        <v>25</v>
      </c>
      <c r="P99" s="125">
        <v>4.61203930304677E-2</v>
      </c>
      <c r="Q99" s="3">
        <v>4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idden="1" x14ac:dyDescent="0.25">
      <c r="A100" s="2">
        <v>4</v>
      </c>
      <c r="B100" s="2">
        <v>2010</v>
      </c>
      <c r="C100" s="4" t="str">
        <f>INDEX(Index!$B$1:$B$500,MATCH($F100,Index!$A$1:$A$500,0)
)</f>
        <v>NYJ</v>
      </c>
      <c r="D100" s="4">
        <v>0</v>
      </c>
      <c r="E100" s="141">
        <f t="shared" si="1"/>
        <v>0.308102092752432</v>
      </c>
      <c r="F100" s="3" t="s">
        <v>9</v>
      </c>
      <c r="G100" s="3">
        <v>3</v>
      </c>
      <c r="H100" s="125">
        <v>0.308102092752432</v>
      </c>
      <c r="I100" s="3"/>
      <c r="J100" s="3"/>
      <c r="K100" s="3" t="s">
        <v>107</v>
      </c>
      <c r="L100" s="125">
        <v>0.22171161180489701</v>
      </c>
      <c r="M100" s="3">
        <v>4</v>
      </c>
      <c r="N100" s="125">
        <v>-5.7000232054986499E-2</v>
      </c>
      <c r="O100" s="3">
        <v>13</v>
      </c>
      <c r="P100" s="125">
        <v>2.9390248892548501E-2</v>
      </c>
      <c r="Q100" s="3">
        <v>9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idden="1" x14ac:dyDescent="0.25">
      <c r="A101" s="2">
        <v>4</v>
      </c>
      <c r="B101" s="2">
        <v>2010</v>
      </c>
      <c r="C101" s="4" t="str">
        <f>INDEX(Index!$B$1:$B$500,MATCH($F101,Index!$A$1:$A$500,0)
)</f>
        <v>DAL</v>
      </c>
      <c r="D101" s="4">
        <v>0</v>
      </c>
      <c r="E101" s="141">
        <f t="shared" si="1"/>
        <v>0.24453281341706959</v>
      </c>
      <c r="F101" s="3" t="s">
        <v>3</v>
      </c>
      <c r="G101" s="3">
        <v>4</v>
      </c>
      <c r="H101" s="125">
        <v>0.24453281341706959</v>
      </c>
      <c r="I101" s="3"/>
      <c r="J101" s="3"/>
      <c r="K101" s="3" t="s">
        <v>105</v>
      </c>
      <c r="L101" s="125">
        <v>0.18820277645240399</v>
      </c>
      <c r="M101" s="3">
        <v>7</v>
      </c>
      <c r="N101" s="125">
        <v>-3.5230740604284799E-2</v>
      </c>
      <c r="O101" s="3">
        <v>16</v>
      </c>
      <c r="P101" s="125">
        <v>2.1099296360380802E-2</v>
      </c>
      <c r="Q101" s="3">
        <v>10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idden="1" x14ac:dyDescent="0.25">
      <c r="A102" s="2">
        <v>4</v>
      </c>
      <c r="B102" s="2">
        <v>2010</v>
      </c>
      <c r="C102" s="4" t="str">
        <f>INDEX(Index!$B$1:$B$500,MATCH($F102,Index!$A$1:$A$500,0)
)</f>
        <v>LAC</v>
      </c>
      <c r="D102" s="4">
        <v>0</v>
      </c>
      <c r="E102" s="141">
        <f t="shared" si="1"/>
        <v>0.229171256864665</v>
      </c>
      <c r="F102" s="3" t="s">
        <v>68</v>
      </c>
      <c r="G102" s="3">
        <v>5</v>
      </c>
      <c r="H102" s="125">
        <v>0.229171256864665</v>
      </c>
      <c r="I102" s="3"/>
      <c r="J102" s="3"/>
      <c r="K102" s="3" t="s">
        <v>108</v>
      </c>
      <c r="L102" s="125">
        <v>0.19964416460786399</v>
      </c>
      <c r="M102" s="3">
        <v>6</v>
      </c>
      <c r="N102" s="125">
        <v>-0.27955033707347898</v>
      </c>
      <c r="O102" s="3">
        <v>1</v>
      </c>
      <c r="P102" s="125">
        <v>-0.25002324481667798</v>
      </c>
      <c r="Q102" s="3">
        <v>32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idden="1" x14ac:dyDescent="0.25">
      <c r="A103" s="2">
        <v>4</v>
      </c>
      <c r="B103" s="2">
        <v>2010</v>
      </c>
      <c r="C103" s="4" t="str">
        <f>INDEX(Index!$B$1:$B$500,MATCH($F103,Index!$A$1:$A$500,0)
)</f>
        <v>PHI</v>
      </c>
      <c r="D103" s="4">
        <v>0</v>
      </c>
      <c r="E103" s="141">
        <f t="shared" si="1"/>
        <v>0.2076189184691147</v>
      </c>
      <c r="F103" s="3" t="s">
        <v>7</v>
      </c>
      <c r="G103" s="3">
        <v>6</v>
      </c>
      <c r="H103" s="125">
        <v>0.2076189184691147</v>
      </c>
      <c r="I103" s="3"/>
      <c r="J103" s="3"/>
      <c r="K103" s="3" t="s">
        <v>108</v>
      </c>
      <c r="L103" s="125">
        <v>0.122866053325604</v>
      </c>
      <c r="M103" s="3">
        <v>9</v>
      </c>
      <c r="N103" s="125">
        <v>-0.10630416476540699</v>
      </c>
      <c r="O103" s="3">
        <v>7</v>
      </c>
      <c r="P103" s="125">
        <v>-2.1551299621896301E-2</v>
      </c>
      <c r="Q103" s="3">
        <v>20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idden="1" x14ac:dyDescent="0.25">
      <c r="A104" s="2">
        <v>4</v>
      </c>
      <c r="B104" s="2">
        <v>2010</v>
      </c>
      <c r="C104" s="4" t="str">
        <f>INDEX(Index!$B$1:$B$500,MATCH($F104,Index!$A$1:$A$500,0)
)</f>
        <v>GB</v>
      </c>
      <c r="D104" s="4">
        <v>0</v>
      </c>
      <c r="E104" s="141">
        <f t="shared" si="1"/>
        <v>0.19975673845465439</v>
      </c>
      <c r="F104" s="3" t="s">
        <v>20</v>
      </c>
      <c r="G104" s="3">
        <v>7</v>
      </c>
      <c r="H104" s="125">
        <v>0.19975673845465439</v>
      </c>
      <c r="I104" s="3"/>
      <c r="J104" s="3"/>
      <c r="K104" s="3" t="s">
        <v>107</v>
      </c>
      <c r="L104" s="125">
        <v>0.211867725550243</v>
      </c>
      <c r="M104" s="3">
        <v>5</v>
      </c>
      <c r="N104" s="125">
        <v>-5.3141707753313103E-2</v>
      </c>
      <c r="O104" s="3">
        <v>15</v>
      </c>
      <c r="P104" s="125">
        <v>-6.5252694848901699E-2</v>
      </c>
      <c r="Q104" s="3">
        <v>29</v>
      </c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idden="1" x14ac:dyDescent="0.25">
      <c r="A105" s="2">
        <v>4</v>
      </c>
      <c r="B105" s="2">
        <v>2010</v>
      </c>
      <c r="C105" s="4" t="str">
        <f>INDEX(Index!$B$1:$B$500,MATCH($F105,Index!$A$1:$A$500,0)
)</f>
        <v>PIT</v>
      </c>
      <c r="D105" s="4">
        <v>0</v>
      </c>
      <c r="E105" s="141">
        <f t="shared" si="1"/>
        <v>0.1986442952016049</v>
      </c>
      <c r="F105" s="3" t="s">
        <v>32</v>
      </c>
      <c r="G105" s="3">
        <v>8</v>
      </c>
      <c r="H105" s="125">
        <v>0.1986442952016049</v>
      </c>
      <c r="I105" s="3"/>
      <c r="J105" s="3"/>
      <c r="K105" s="3" t="s">
        <v>107</v>
      </c>
      <c r="L105" s="125">
        <v>-5.0908137317056602E-2</v>
      </c>
      <c r="M105" s="3">
        <v>19</v>
      </c>
      <c r="N105" s="125">
        <v>-0.216015655542076</v>
      </c>
      <c r="O105" s="3">
        <v>3</v>
      </c>
      <c r="P105" s="125">
        <v>3.3536776976585497E-2</v>
      </c>
      <c r="Q105" s="3">
        <v>8</v>
      </c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idden="1" x14ac:dyDescent="0.25">
      <c r="A106" s="2">
        <v>4</v>
      </c>
      <c r="B106" s="2">
        <v>2010</v>
      </c>
      <c r="C106" s="4" t="str">
        <f>INDEX(Index!$B$1:$B$500,MATCH($F106,Index!$A$1:$A$500,0)
)</f>
        <v>HOU</v>
      </c>
      <c r="D106" s="4">
        <v>0</v>
      </c>
      <c r="E106" s="141">
        <f t="shared" si="1"/>
        <v>0.1587085697340842</v>
      </c>
      <c r="F106" s="3" t="s">
        <v>49</v>
      </c>
      <c r="G106" s="3">
        <v>9</v>
      </c>
      <c r="H106" s="125">
        <v>0.1587085697340842</v>
      </c>
      <c r="I106" s="3"/>
      <c r="J106" s="3"/>
      <c r="K106" s="3" t="s">
        <v>107</v>
      </c>
      <c r="L106" s="125">
        <v>0.28761889310111699</v>
      </c>
      <c r="M106" s="3">
        <v>2</v>
      </c>
      <c r="N106" s="125">
        <v>0.10930123299120199</v>
      </c>
      <c r="O106" s="3">
        <v>24</v>
      </c>
      <c r="P106" s="125">
        <v>-1.96090903758308E-2</v>
      </c>
      <c r="Q106" s="3">
        <v>19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idden="1" x14ac:dyDescent="0.25">
      <c r="A107" s="2">
        <v>4</v>
      </c>
      <c r="B107" s="2">
        <v>2010</v>
      </c>
      <c r="C107" s="4" t="str">
        <f>INDEX(Index!$B$1:$B$500,MATCH($F107,Index!$A$1:$A$500,0)
)</f>
        <v>ATL</v>
      </c>
      <c r="D107" s="4">
        <v>0</v>
      </c>
      <c r="E107" s="141">
        <f t="shared" si="1"/>
        <v>0.15111110349973944</v>
      </c>
      <c r="F107" s="3" t="s">
        <v>43</v>
      </c>
      <c r="G107" s="3">
        <v>10</v>
      </c>
      <c r="H107" s="125">
        <v>0.15111110349973944</v>
      </c>
      <c r="I107" s="3"/>
      <c r="J107" s="3"/>
      <c r="K107" s="3" t="s">
        <v>107</v>
      </c>
      <c r="L107" s="125">
        <v>7.7670135372115104E-2</v>
      </c>
      <c r="M107" s="3">
        <v>11</v>
      </c>
      <c r="N107" s="125">
        <v>-8.0544341341069997E-2</v>
      </c>
      <c r="O107" s="3">
        <v>10</v>
      </c>
      <c r="P107" s="125">
        <v>-7.1033732134456601E-3</v>
      </c>
      <c r="Q107" s="3">
        <v>14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idden="1" x14ac:dyDescent="0.25">
      <c r="A108" s="2">
        <v>4</v>
      </c>
      <c r="B108" s="2">
        <v>2010</v>
      </c>
      <c r="C108" s="4" t="str">
        <f>INDEX(Index!$B$1:$B$500,MATCH($F108,Index!$A$1:$A$500,0)
)</f>
        <v>TEN</v>
      </c>
      <c r="D108" s="4">
        <v>0</v>
      </c>
      <c r="E108" s="141">
        <f t="shared" si="1"/>
        <v>0.10877370511277069</v>
      </c>
      <c r="F108" s="3" t="s">
        <v>45</v>
      </c>
      <c r="G108" s="3">
        <v>11</v>
      </c>
      <c r="H108" s="125">
        <v>0.10877370511277069</v>
      </c>
      <c r="I108" s="3"/>
      <c r="J108" s="3"/>
      <c r="K108" s="3" t="s">
        <v>108</v>
      </c>
      <c r="L108" s="125">
        <v>-0.134917545258503</v>
      </c>
      <c r="M108" s="3">
        <v>23</v>
      </c>
      <c r="N108" s="125">
        <v>-0.23051521231303199</v>
      </c>
      <c r="O108" s="3">
        <v>2</v>
      </c>
      <c r="P108" s="125">
        <v>1.3176038058241701E-2</v>
      </c>
      <c r="Q108" s="3">
        <v>12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idden="1" x14ac:dyDescent="0.25">
      <c r="A109" s="2">
        <v>4</v>
      </c>
      <c r="B109" s="2">
        <v>2010</v>
      </c>
      <c r="C109" s="4" t="str">
        <f>INDEX(Index!$B$1:$B$500,MATCH($F109,Index!$A$1:$A$500,0)
)</f>
        <v>NYG</v>
      </c>
      <c r="D109" s="4">
        <v>0</v>
      </c>
      <c r="E109" s="141">
        <f t="shared" si="1"/>
        <v>9.3692684308025131E-2</v>
      </c>
      <c r="F109" s="3" t="s">
        <v>15</v>
      </c>
      <c r="G109" s="3">
        <v>12</v>
      </c>
      <c r="H109" s="125">
        <v>9.3692684308025131E-2</v>
      </c>
      <c r="I109" s="3"/>
      <c r="J109" s="3"/>
      <c r="K109" s="3" t="s">
        <v>108</v>
      </c>
      <c r="L109" s="125">
        <v>4.5907206245671302E-3</v>
      </c>
      <c r="M109" s="3">
        <v>16</v>
      </c>
      <c r="N109" s="125">
        <v>-0.20339812611510699</v>
      </c>
      <c r="O109" s="3">
        <v>4</v>
      </c>
      <c r="P109" s="125">
        <v>-0.114296162431649</v>
      </c>
      <c r="Q109" s="3">
        <v>30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idden="1" x14ac:dyDescent="0.25">
      <c r="A110" s="2">
        <v>4</v>
      </c>
      <c r="B110" s="2">
        <v>2010</v>
      </c>
      <c r="C110" s="4" t="str">
        <f>INDEX(Index!$B$1:$B$500,MATCH($F110,Index!$A$1:$A$500,0)
)</f>
        <v>SEA</v>
      </c>
      <c r="D110" s="4">
        <v>0</v>
      </c>
      <c r="E110" s="141">
        <f t="shared" si="1"/>
        <v>8.9064721338823802E-2</v>
      </c>
      <c r="F110" s="3" t="s">
        <v>30</v>
      </c>
      <c r="G110" s="3">
        <v>13</v>
      </c>
      <c r="H110" s="125">
        <v>8.9064721338823802E-2</v>
      </c>
      <c r="I110" s="3"/>
      <c r="J110" s="3"/>
      <c r="K110" s="3" t="s">
        <v>108</v>
      </c>
      <c r="L110" s="125">
        <v>-0.16001150289784399</v>
      </c>
      <c r="M110" s="3">
        <v>25</v>
      </c>
      <c r="N110" s="125">
        <v>-5.7047508172779801E-2</v>
      </c>
      <c r="O110" s="3">
        <v>12</v>
      </c>
      <c r="P110" s="125">
        <v>0.19202871606388799</v>
      </c>
      <c r="Q110" s="3">
        <v>1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idden="1" x14ac:dyDescent="0.25">
      <c r="A111" s="2">
        <v>4</v>
      </c>
      <c r="B111" s="2">
        <v>2010</v>
      </c>
      <c r="C111" s="4" t="str">
        <f>INDEX(Index!$B$1:$B$500,MATCH($F111,Index!$A$1:$A$500,0)
)</f>
        <v>IND</v>
      </c>
      <c r="D111" s="4">
        <v>0</v>
      </c>
      <c r="E111" s="141">
        <f t="shared" si="1"/>
        <v>8.6566311046185312E-2</v>
      </c>
      <c r="F111" s="3" t="s">
        <v>35</v>
      </c>
      <c r="G111" s="3">
        <v>14</v>
      </c>
      <c r="H111" s="125">
        <v>8.6566311046185312E-2</v>
      </c>
      <c r="I111" s="3"/>
      <c r="J111" s="3"/>
      <c r="K111" s="3" t="s">
        <v>108</v>
      </c>
      <c r="L111" s="125">
        <v>0.25359624377312601</v>
      </c>
      <c r="M111" s="3">
        <v>3</v>
      </c>
      <c r="N111" s="125">
        <v>0.120005468861483</v>
      </c>
      <c r="O111" s="3">
        <v>26</v>
      </c>
      <c r="P111" s="125">
        <v>-4.7024463865457701E-2</v>
      </c>
      <c r="Q111" s="3">
        <v>25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idden="1" x14ac:dyDescent="0.25">
      <c r="A112" s="2">
        <v>4</v>
      </c>
      <c r="B112" s="2">
        <v>2010</v>
      </c>
      <c r="C112" s="4" t="str">
        <f>INDEX(Index!$B$1:$B$500,MATCH($F112,Index!$A$1:$A$500,0)
)</f>
        <v>BAL</v>
      </c>
      <c r="D112" s="4">
        <v>0</v>
      </c>
      <c r="E112" s="141">
        <f t="shared" si="1"/>
        <v>6.7421337641607598E-2</v>
      </c>
      <c r="F112" s="3" t="s">
        <v>18</v>
      </c>
      <c r="G112" s="3">
        <v>15</v>
      </c>
      <c r="H112" s="125">
        <v>6.7421337641607598E-2</v>
      </c>
      <c r="I112" s="3"/>
      <c r="J112" s="3"/>
      <c r="K112" s="3" t="s">
        <v>107</v>
      </c>
      <c r="L112" s="125">
        <v>-1.6936197766759201E-2</v>
      </c>
      <c r="M112" s="3">
        <v>17</v>
      </c>
      <c r="N112" s="125">
        <v>-0.101767284002834</v>
      </c>
      <c r="O112" s="3">
        <v>8</v>
      </c>
      <c r="P112" s="125">
        <v>-1.74097485944672E-2</v>
      </c>
      <c r="Q112" s="3">
        <v>18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idden="1" x14ac:dyDescent="0.25">
      <c r="A113" s="2">
        <v>4</v>
      </c>
      <c r="B113" s="2">
        <v>2010</v>
      </c>
      <c r="C113" s="4" t="str">
        <f>INDEX(Index!$B$1:$B$500,MATCH($F113,Index!$A$1:$A$500,0)
)</f>
        <v>TB</v>
      </c>
      <c r="D113" s="4">
        <v>0</v>
      </c>
      <c r="E113" s="141">
        <f t="shared" si="1"/>
        <v>5.0932807164410294E-2</v>
      </c>
      <c r="F113" s="3" t="s">
        <v>38</v>
      </c>
      <c r="G113" s="3">
        <v>16</v>
      </c>
      <c r="H113" s="125">
        <v>5.0932807164410294E-2</v>
      </c>
      <c r="I113" s="3"/>
      <c r="J113" s="3"/>
      <c r="K113" s="3" t="s">
        <v>103</v>
      </c>
      <c r="L113" s="125">
        <v>-8.3589501178230205E-2</v>
      </c>
      <c r="M113" s="3">
        <v>21</v>
      </c>
      <c r="N113" s="125">
        <v>-9.1927860928714397E-2</v>
      </c>
      <c r="O113" s="3">
        <v>9</v>
      </c>
      <c r="P113" s="125">
        <v>4.2594447413926102E-2</v>
      </c>
      <c r="Q113" s="3">
        <v>5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idden="1" x14ac:dyDescent="0.25">
      <c r="A114" s="2">
        <v>4</v>
      </c>
      <c r="B114" s="2">
        <v>2010</v>
      </c>
      <c r="C114" s="4" t="str">
        <f>INDEX(Index!$B$1:$B$500,MATCH($F114,Index!$A$1:$A$500,0)
)</f>
        <v>NO</v>
      </c>
      <c r="D114" s="4">
        <v>0</v>
      </c>
      <c r="E114" s="141">
        <f t="shared" si="1"/>
        <v>4.1163667148370019E-3</v>
      </c>
      <c r="F114" s="3" t="s">
        <v>27</v>
      </c>
      <c r="G114" s="3">
        <v>17</v>
      </c>
      <c r="H114" s="125">
        <v>4.1163667148370019E-3</v>
      </c>
      <c r="I114" s="3"/>
      <c r="J114" s="3"/>
      <c r="K114" s="3" t="s">
        <v>107</v>
      </c>
      <c r="L114" s="125">
        <v>0.12615898726560901</v>
      </c>
      <c r="M114" s="3">
        <v>8</v>
      </c>
      <c r="N114" s="125">
        <v>0.14037896284320001</v>
      </c>
      <c r="O114" s="3">
        <v>28</v>
      </c>
      <c r="P114" s="125">
        <v>1.8336342292428E-2</v>
      </c>
      <c r="Q114" s="3">
        <v>11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idden="1" x14ac:dyDescent="0.25">
      <c r="A115" s="2">
        <v>4</v>
      </c>
      <c r="B115" s="2">
        <v>2010</v>
      </c>
      <c r="C115" s="4" t="str">
        <f>INDEX(Index!$B$1:$B$500,MATCH($F115,Index!$A$1:$A$500,0)
)</f>
        <v>CIN</v>
      </c>
      <c r="D115" s="4">
        <v>0</v>
      </c>
      <c r="E115" s="141">
        <f t="shared" si="1"/>
        <v>-2.9678987314130996E-2</v>
      </c>
      <c r="F115" s="3" t="s">
        <v>24</v>
      </c>
      <c r="G115" s="3">
        <v>18</v>
      </c>
      <c r="H115" s="125">
        <v>-2.9678987314130996E-2</v>
      </c>
      <c r="I115" s="3"/>
      <c r="J115" s="3"/>
      <c r="K115" s="3" t="s">
        <v>108</v>
      </c>
      <c r="L115" s="125">
        <v>-4.9633670624169297E-2</v>
      </c>
      <c r="M115" s="3">
        <v>18</v>
      </c>
      <c r="N115" s="125">
        <v>-5.4478059148638E-2</v>
      </c>
      <c r="O115" s="3">
        <v>14</v>
      </c>
      <c r="P115" s="125">
        <v>-3.4523375838599699E-2</v>
      </c>
      <c r="Q115" s="3">
        <v>23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idden="1" x14ac:dyDescent="0.25">
      <c r="A116" s="2">
        <v>4</v>
      </c>
      <c r="B116" s="2">
        <v>2010</v>
      </c>
      <c r="C116" s="4" t="str">
        <f>INDEX(Index!$B$1:$B$500,MATCH($F116,Index!$A$1:$A$500,0)
)</f>
        <v>WAS</v>
      </c>
      <c r="D116" s="4">
        <v>0</v>
      </c>
      <c r="E116" s="141">
        <f t="shared" si="1"/>
        <v>-4.9662365622497998E-2</v>
      </c>
      <c r="F116" s="3" t="s">
        <v>26</v>
      </c>
      <c r="G116" s="3">
        <v>19</v>
      </c>
      <c r="H116" s="125">
        <v>-4.9662365622497998E-2</v>
      </c>
      <c r="I116" s="3"/>
      <c r="J116" s="3"/>
      <c r="K116" s="3" t="s">
        <v>108</v>
      </c>
      <c r="L116" s="125">
        <v>8.2908001998886802E-2</v>
      </c>
      <c r="M116" s="3">
        <v>10</v>
      </c>
      <c r="N116" s="125">
        <v>0.103675668604363</v>
      </c>
      <c r="O116" s="3">
        <v>23</v>
      </c>
      <c r="P116" s="125">
        <v>-2.88946990170218E-2</v>
      </c>
      <c r="Q116" s="3">
        <v>21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idden="1" x14ac:dyDescent="0.25">
      <c r="A117" s="2">
        <v>4</v>
      </c>
      <c r="B117" s="2">
        <v>2010</v>
      </c>
      <c r="C117" s="4" t="str">
        <f>INDEX(Index!$B$1:$B$500,MATCH($F117,Index!$A$1:$A$500,0)
)</f>
        <v>MIN</v>
      </c>
      <c r="D117" s="4">
        <v>0</v>
      </c>
      <c r="E117" s="141">
        <f t="shared" si="1"/>
        <v>-6.6336299666046053E-2</v>
      </c>
      <c r="F117" s="3" t="s">
        <v>46</v>
      </c>
      <c r="G117" s="3">
        <v>20</v>
      </c>
      <c r="H117" s="125">
        <v>-6.6336299666046053E-2</v>
      </c>
      <c r="I117" s="3"/>
      <c r="J117" s="3"/>
      <c r="K117" s="3" t="s">
        <v>105</v>
      </c>
      <c r="L117" s="125">
        <v>-0.17432338469254199</v>
      </c>
      <c r="M117" s="3">
        <v>26</v>
      </c>
      <c r="N117" s="125">
        <v>-0.115120909620059</v>
      </c>
      <c r="O117" s="3">
        <v>6</v>
      </c>
      <c r="P117" s="125">
        <v>-7.1338245935630602E-3</v>
      </c>
      <c r="Q117" s="3">
        <v>15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idden="1" x14ac:dyDescent="0.25">
      <c r="A118" s="2">
        <v>4</v>
      </c>
      <c r="B118" s="2">
        <v>2010</v>
      </c>
      <c r="C118" s="4" t="str">
        <f>INDEX(Index!$B$1:$B$500,MATCH($F118,Index!$A$1:$A$500,0)
)</f>
        <v>CLE</v>
      </c>
      <c r="D118" s="4">
        <v>0</v>
      </c>
      <c r="E118" s="141">
        <f t="shared" si="1"/>
        <v>-7.9160639105415334E-2</v>
      </c>
      <c r="F118" s="3" t="s">
        <v>10</v>
      </c>
      <c r="G118" s="3">
        <v>21</v>
      </c>
      <c r="H118" s="125">
        <v>-7.9160639105415334E-2</v>
      </c>
      <c r="I118" s="3"/>
      <c r="J118" s="3"/>
      <c r="K118" s="3" t="s">
        <v>109</v>
      </c>
      <c r="L118" s="125">
        <v>9.9542064663857999E-3</v>
      </c>
      <c r="M118" s="3">
        <v>15</v>
      </c>
      <c r="N118" s="125">
        <v>9.0396425548343207E-2</v>
      </c>
      <c r="O118" s="3">
        <v>22</v>
      </c>
      <c r="P118" s="125">
        <v>1.28157997654208E-3</v>
      </c>
      <c r="Q118" s="3">
        <v>13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idden="1" x14ac:dyDescent="0.25">
      <c r="A119" s="2">
        <v>4</v>
      </c>
      <c r="B119" s="2">
        <v>2010</v>
      </c>
      <c r="C119" s="4" t="str">
        <f>INDEX(Index!$B$1:$B$500,MATCH($F119,Index!$A$1:$A$500,0)
)</f>
        <v>MIA</v>
      </c>
      <c r="D119" s="4">
        <v>0</v>
      </c>
      <c r="E119" s="141">
        <f t="shared" si="1"/>
        <v>-0.11218017358818</v>
      </c>
      <c r="F119" s="3" t="s">
        <v>4</v>
      </c>
      <c r="G119" s="3">
        <v>22</v>
      </c>
      <c r="H119" s="125">
        <v>-0.11218017358818</v>
      </c>
      <c r="I119" s="3"/>
      <c r="J119" s="3"/>
      <c r="K119" s="3" t="s">
        <v>108</v>
      </c>
      <c r="L119" s="125">
        <v>1.94909971003418E-2</v>
      </c>
      <c r="M119" s="3">
        <v>14</v>
      </c>
      <c r="N119" s="125">
        <v>1.0193773179066799E-2</v>
      </c>
      <c r="O119" s="3">
        <v>19</v>
      </c>
      <c r="P119" s="125">
        <v>-0.12147739750945501</v>
      </c>
      <c r="Q119" s="3">
        <v>31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idden="1" x14ac:dyDescent="0.25">
      <c r="A120" s="2">
        <v>4</v>
      </c>
      <c r="B120" s="2">
        <v>2010</v>
      </c>
      <c r="C120" s="4" t="str">
        <f>INDEX(Index!$B$1:$B$500,MATCH($F120,Index!$A$1:$A$500,0)
)</f>
        <v>LAR</v>
      </c>
      <c r="D120" s="4">
        <v>0</v>
      </c>
      <c r="E120" s="141">
        <f t="shared" si="1"/>
        <v>-0.1154788901781356</v>
      </c>
      <c r="F120" s="3" t="s">
        <v>67</v>
      </c>
      <c r="G120" s="3">
        <v>23</v>
      </c>
      <c r="H120" s="125">
        <v>-0.1154788901781356</v>
      </c>
      <c r="I120" s="3"/>
      <c r="J120" s="3"/>
      <c r="K120" s="3" t="s">
        <v>108</v>
      </c>
      <c r="L120" s="125">
        <v>-0.15185443581953201</v>
      </c>
      <c r="M120" s="3">
        <v>24</v>
      </c>
      <c r="N120" s="125">
        <v>-6.8400965989392007E-2</v>
      </c>
      <c r="O120" s="3">
        <v>11</v>
      </c>
      <c r="P120" s="125">
        <v>-3.2025420347995603E-2</v>
      </c>
      <c r="Q120" s="3">
        <v>22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idden="1" x14ac:dyDescent="0.25">
      <c r="A121" s="2">
        <v>4</v>
      </c>
      <c r="B121" s="2">
        <v>2010</v>
      </c>
      <c r="C121" s="4" t="str">
        <f>INDEX(Index!$B$1:$B$500,MATCH($F121,Index!$A$1:$A$500,0)
)</f>
        <v>DEN</v>
      </c>
      <c r="D121" s="4">
        <v>0</v>
      </c>
      <c r="E121" s="141">
        <f t="shared" si="1"/>
        <v>-0.17422882798869399</v>
      </c>
      <c r="F121" s="3" t="s">
        <v>39</v>
      </c>
      <c r="G121" s="3">
        <v>24</v>
      </c>
      <c r="H121" s="125">
        <v>-0.17422882798869399</v>
      </c>
      <c r="I121" s="3"/>
      <c r="J121" s="3"/>
      <c r="K121" s="3" t="s">
        <v>108</v>
      </c>
      <c r="L121" s="125">
        <v>3.4672747392373297E-2</v>
      </c>
      <c r="M121" s="3">
        <v>13</v>
      </c>
      <c r="N121" s="125">
        <v>0.15356425169458701</v>
      </c>
      <c r="O121" s="3">
        <v>30</v>
      </c>
      <c r="P121" s="125">
        <v>-5.5337323686480297E-2</v>
      </c>
      <c r="Q121" s="3">
        <v>28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idden="1" x14ac:dyDescent="0.25">
      <c r="A122" s="2">
        <v>4</v>
      </c>
      <c r="B122" s="2">
        <v>2010</v>
      </c>
      <c r="C122" s="4" t="str">
        <f>INDEX(Index!$B$1:$B$500,MATCH($F122,Index!$A$1:$A$500,0)
)</f>
        <v>CHI</v>
      </c>
      <c r="D122" s="4">
        <v>0</v>
      </c>
      <c r="E122" s="141">
        <f t="shared" si="1"/>
        <v>-0.2090587142438568</v>
      </c>
      <c r="F122" s="3" t="s">
        <v>64</v>
      </c>
      <c r="G122" s="3">
        <v>25</v>
      </c>
      <c r="H122" s="125">
        <v>-0.2090587142438568</v>
      </c>
      <c r="I122" s="3"/>
      <c r="J122" s="3"/>
      <c r="K122" s="3" t="s">
        <v>107</v>
      </c>
      <c r="L122" s="125">
        <v>-0.203147519127587</v>
      </c>
      <c r="M122" s="3">
        <v>28</v>
      </c>
      <c r="N122" s="125">
        <v>-3.5484848061786999E-3</v>
      </c>
      <c r="O122" s="3">
        <v>18</v>
      </c>
      <c r="P122" s="125">
        <v>-9.4596799224485103E-3</v>
      </c>
      <c r="Q122" s="3">
        <v>16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idden="1" x14ac:dyDescent="0.25">
      <c r="A123" s="2">
        <v>4</v>
      </c>
      <c r="B123" s="2">
        <v>2010</v>
      </c>
      <c r="C123" s="4" t="str">
        <f>INDEX(Index!$B$1:$B$500,MATCH($F123,Index!$A$1:$A$500,0)
)</f>
        <v>DET</v>
      </c>
      <c r="D123" s="4">
        <v>0</v>
      </c>
      <c r="E123" s="141">
        <f t="shared" si="1"/>
        <v>-0.21982733824084749</v>
      </c>
      <c r="F123" s="3" t="s">
        <v>21</v>
      </c>
      <c r="G123" s="3">
        <v>26</v>
      </c>
      <c r="H123" s="125">
        <v>-0.21982733824084749</v>
      </c>
      <c r="I123" s="3"/>
      <c r="J123" s="3"/>
      <c r="K123" s="3" t="s">
        <v>110</v>
      </c>
      <c r="L123" s="125">
        <v>-0.121391784146836</v>
      </c>
      <c r="M123" s="3">
        <v>22</v>
      </c>
      <c r="N123" s="125">
        <v>0.13775026043423999</v>
      </c>
      <c r="O123" s="3">
        <v>27</v>
      </c>
      <c r="P123" s="125">
        <v>3.9314706340228503E-2</v>
      </c>
      <c r="Q123" s="3">
        <v>7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idden="1" x14ac:dyDescent="0.25">
      <c r="A124" s="2">
        <v>4</v>
      </c>
      <c r="B124" s="2">
        <v>2010</v>
      </c>
      <c r="C124" s="4" t="str">
        <f>INDEX(Index!$B$1:$B$500,MATCH($F124,Index!$A$1:$A$500,0)
)</f>
        <v>JAX</v>
      </c>
      <c r="D124" s="4">
        <v>0</v>
      </c>
      <c r="E124" s="141">
        <f t="shared" si="1"/>
        <v>-0.22261498772098662</v>
      </c>
      <c r="F124" s="3" t="s">
        <v>56</v>
      </c>
      <c r="G124" s="3">
        <v>27</v>
      </c>
      <c r="H124" s="125">
        <v>-0.22261498772098662</v>
      </c>
      <c r="I124" s="3"/>
      <c r="J124" s="3"/>
      <c r="K124" s="3" t="s">
        <v>108</v>
      </c>
      <c r="L124" s="125">
        <v>-6.1636447109044298E-2</v>
      </c>
      <c r="M124" s="3">
        <v>20</v>
      </c>
      <c r="N124" s="125">
        <v>0.25088261385101701</v>
      </c>
      <c r="O124" s="3">
        <v>32</v>
      </c>
      <c r="P124" s="125">
        <v>8.9904073239074705E-2</v>
      </c>
      <c r="Q124" s="3">
        <v>2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idden="1" x14ac:dyDescent="0.25">
      <c r="A125" s="2">
        <v>4</v>
      </c>
      <c r="B125" s="2">
        <v>2010</v>
      </c>
      <c r="C125" s="4" t="str">
        <f>INDEX(Index!$B$1:$B$500,MATCH($F125,Index!$A$1:$A$500,0)
)</f>
        <v>SF</v>
      </c>
      <c r="D125" s="4">
        <v>0</v>
      </c>
      <c r="E125" s="141">
        <f t="shared" si="1"/>
        <v>-0.25829873669212094</v>
      </c>
      <c r="F125" s="3" t="s">
        <v>1</v>
      </c>
      <c r="G125" s="3">
        <v>28</v>
      </c>
      <c r="H125" s="125">
        <v>-0.25829873669212094</v>
      </c>
      <c r="I125" s="3"/>
      <c r="J125" s="3"/>
      <c r="K125" s="3" t="s">
        <v>110</v>
      </c>
      <c r="L125" s="125">
        <v>-0.21388450409441301</v>
      </c>
      <c r="M125" s="3">
        <v>29</v>
      </c>
      <c r="N125" s="125">
        <v>-4.7399827253762497E-3</v>
      </c>
      <c r="O125" s="3">
        <v>17</v>
      </c>
      <c r="P125" s="125">
        <v>-4.9154215323084199E-2</v>
      </c>
      <c r="Q125" s="3">
        <v>26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idden="1" x14ac:dyDescent="0.25">
      <c r="A126" s="2">
        <v>4</v>
      </c>
      <c r="B126" s="2">
        <v>2010</v>
      </c>
      <c r="C126" s="4" t="str">
        <f>INDEX(Index!$B$1:$B$500,MATCH($F126,Index!$A$1:$A$500,0)
)</f>
        <v>ARI</v>
      </c>
      <c r="D126" s="4">
        <v>0</v>
      </c>
      <c r="E126" s="141">
        <f t="shared" si="1"/>
        <v>-0.35958791463455403</v>
      </c>
      <c r="F126" s="3" t="s">
        <v>23</v>
      </c>
      <c r="G126" s="3">
        <v>29</v>
      </c>
      <c r="H126" s="125">
        <v>-0.35958791463455403</v>
      </c>
      <c r="I126" s="3"/>
      <c r="J126" s="3"/>
      <c r="K126" s="3" t="s">
        <v>108</v>
      </c>
      <c r="L126" s="125">
        <v>-0.24436539847694899</v>
      </c>
      <c r="M126" s="3">
        <v>31</v>
      </c>
      <c r="N126" s="125">
        <v>7.95972947575289E-2</v>
      </c>
      <c r="O126" s="3">
        <v>21</v>
      </c>
      <c r="P126" s="125">
        <v>-3.5625221400076103E-2</v>
      </c>
      <c r="Q126" s="3">
        <v>24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idden="1" x14ac:dyDescent="0.25">
      <c r="A127" s="2">
        <v>4</v>
      </c>
      <c r="B127" s="2">
        <v>2010</v>
      </c>
      <c r="C127" s="4" t="str">
        <f>INDEX(Index!$B$1:$B$500,MATCH($F127,Index!$A$1:$A$500,0)
)</f>
        <v>CAR</v>
      </c>
      <c r="D127" s="4">
        <v>0</v>
      </c>
      <c r="E127" s="141">
        <f t="shared" si="1"/>
        <v>-0.36725460145638933</v>
      </c>
      <c r="F127" s="3" t="s">
        <v>51</v>
      </c>
      <c r="G127" s="3">
        <v>30</v>
      </c>
      <c r="H127" s="125">
        <v>-0.36725460145638933</v>
      </c>
      <c r="I127" s="3"/>
      <c r="J127" s="3"/>
      <c r="K127" s="3" t="s">
        <v>110</v>
      </c>
      <c r="L127" s="125">
        <v>-0.32867663524234503</v>
      </c>
      <c r="M127" s="3">
        <v>32</v>
      </c>
      <c r="N127" s="125">
        <v>2.27969718349323E-2</v>
      </c>
      <c r="O127" s="3">
        <v>20</v>
      </c>
      <c r="P127" s="125">
        <v>-1.5780994379111998E-2</v>
      </c>
      <c r="Q127" s="3">
        <v>17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idden="1" x14ac:dyDescent="0.25">
      <c r="A128" s="2">
        <v>4</v>
      </c>
      <c r="B128" s="2">
        <v>2010</v>
      </c>
      <c r="C128" s="4" t="str">
        <f>INDEX(Index!$B$1:$B$500,MATCH($F128,Index!$A$1:$A$500,0)
)</f>
        <v>BUF</v>
      </c>
      <c r="D128" s="4">
        <v>0</v>
      </c>
      <c r="E128" s="141">
        <f t="shared" si="1"/>
        <v>-0.39004736683680108</v>
      </c>
      <c r="F128" s="3" t="s">
        <v>0</v>
      </c>
      <c r="G128" s="3">
        <v>31</v>
      </c>
      <c r="H128" s="125">
        <v>-0.39004736683680108</v>
      </c>
      <c r="I128" s="3"/>
      <c r="J128" s="3"/>
      <c r="K128" s="3" t="s">
        <v>110</v>
      </c>
      <c r="L128" s="125">
        <v>-0.19780802830132299</v>
      </c>
      <c r="M128" s="3">
        <v>27</v>
      </c>
      <c r="N128" s="125">
        <v>0.23442360700394599</v>
      </c>
      <c r="O128" s="3">
        <v>31</v>
      </c>
      <c r="P128" s="125">
        <v>4.21842684684679E-2</v>
      </c>
      <c r="Q128" s="3">
        <v>6</v>
      </c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idden="1" x14ac:dyDescent="0.25">
      <c r="A129" s="2">
        <v>4</v>
      </c>
      <c r="B129" s="2">
        <v>2010</v>
      </c>
      <c r="C129" s="4" t="str">
        <f>INDEX(Index!$B$1:$B$500,MATCH($F129,Index!$A$1:$A$500,0)
)</f>
        <v>LV</v>
      </c>
      <c r="D129" s="4">
        <v>0</v>
      </c>
      <c r="E129" s="141">
        <f t="shared" si="1"/>
        <v>-0.42030917552427949</v>
      </c>
      <c r="F129" s="3" t="s">
        <v>52</v>
      </c>
      <c r="G129" s="3">
        <v>32</v>
      </c>
      <c r="H129" s="125">
        <v>-0.42030917552427949</v>
      </c>
      <c r="I129" s="3"/>
      <c r="J129" s="3"/>
      <c r="K129" s="3" t="s">
        <v>109</v>
      </c>
      <c r="L129" s="125">
        <v>-0.219021201695421</v>
      </c>
      <c r="M129" s="3">
        <v>30</v>
      </c>
      <c r="N129" s="125">
        <v>0.147958751446851</v>
      </c>
      <c r="O129" s="3">
        <v>29</v>
      </c>
      <c r="P129" s="125">
        <v>-5.3329222382007498E-2</v>
      </c>
      <c r="Q129" s="3">
        <v>27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idden="1" x14ac:dyDescent="0.25">
      <c r="A130" s="2">
        <v>5</v>
      </c>
      <c r="B130" s="2">
        <v>2010</v>
      </c>
      <c r="C130" s="4" t="str">
        <f>INDEX(Index!$B$1:$B$500,MATCH($F130,Index!$A$1:$A$500,0)
)</f>
        <v>NE</v>
      </c>
      <c r="D130" s="4">
        <v>0</v>
      </c>
      <c r="E130" s="141">
        <f t="shared" ref="E130:E193" si="2">IF(D130=1,H130/100,H130)</f>
        <v>0.30308126510616673</v>
      </c>
      <c r="F130" s="3" t="s">
        <v>17</v>
      </c>
      <c r="G130" s="3">
        <v>1</v>
      </c>
      <c r="H130" s="125">
        <v>0.30308126510616673</v>
      </c>
      <c r="I130" s="3"/>
      <c r="J130" s="3"/>
      <c r="K130" s="3" t="s">
        <v>107</v>
      </c>
      <c r="L130" s="125">
        <v>0.37786679790650501</v>
      </c>
      <c r="M130" s="3">
        <v>1</v>
      </c>
      <c r="N130" s="125">
        <v>0.120905925830806</v>
      </c>
      <c r="O130" s="3">
        <v>28</v>
      </c>
      <c r="P130" s="125">
        <v>4.61203930304677E-2</v>
      </c>
      <c r="Q130" s="3">
        <v>6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idden="1" x14ac:dyDescent="0.25">
      <c r="A131" s="2">
        <v>5</v>
      </c>
      <c r="B131" s="2">
        <v>2010</v>
      </c>
      <c r="C131" s="4" t="str">
        <f>INDEX(Index!$B$1:$B$500,MATCH($F131,Index!$A$1:$A$500,0)
)</f>
        <v>NYJ</v>
      </c>
      <c r="D131" s="4">
        <v>0</v>
      </c>
      <c r="E131" s="141">
        <f t="shared" si="2"/>
        <v>0.28576788300155009</v>
      </c>
      <c r="F131" s="3" t="s">
        <v>9</v>
      </c>
      <c r="G131" s="3">
        <v>2</v>
      </c>
      <c r="H131" s="125">
        <v>0.28576788300155009</v>
      </c>
      <c r="I131" s="3"/>
      <c r="J131" s="3"/>
      <c r="K131" s="3" t="s">
        <v>111</v>
      </c>
      <c r="L131" s="125">
        <v>0.16870367896615199</v>
      </c>
      <c r="M131" s="3">
        <v>6</v>
      </c>
      <c r="N131" s="125">
        <v>-5.3796821430022998E-2</v>
      </c>
      <c r="O131" s="3">
        <v>12</v>
      </c>
      <c r="P131" s="125">
        <v>6.3267382605375094E-2</v>
      </c>
      <c r="Q131" s="3">
        <v>5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idden="1" x14ac:dyDescent="0.25">
      <c r="A132" s="2">
        <v>5</v>
      </c>
      <c r="B132" s="2">
        <v>2010</v>
      </c>
      <c r="C132" s="4" t="str">
        <f>INDEX(Index!$B$1:$B$500,MATCH($F132,Index!$A$1:$A$500,0)
)</f>
        <v>KC</v>
      </c>
      <c r="D132" s="4">
        <v>0</v>
      </c>
      <c r="E132" s="141">
        <f t="shared" si="2"/>
        <v>0.23969860741048551</v>
      </c>
      <c r="F132" s="3" t="s">
        <v>5</v>
      </c>
      <c r="G132" s="3">
        <v>3</v>
      </c>
      <c r="H132" s="125">
        <v>0.23969860741048551</v>
      </c>
      <c r="I132" s="3"/>
      <c r="J132" s="3"/>
      <c r="K132" s="3" t="s">
        <v>107</v>
      </c>
      <c r="L132" s="125">
        <v>3.6667692388931097E-2</v>
      </c>
      <c r="M132" s="3">
        <v>15</v>
      </c>
      <c r="N132" s="125">
        <v>-0.13085044136615101</v>
      </c>
      <c r="O132" s="3">
        <v>5</v>
      </c>
      <c r="P132" s="125">
        <v>7.2180473655403393E-2</v>
      </c>
      <c r="Q132" s="3">
        <v>4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idden="1" x14ac:dyDescent="0.25">
      <c r="A133" s="2">
        <v>5</v>
      </c>
      <c r="B133" s="2">
        <v>2010</v>
      </c>
      <c r="C133" s="4" t="str">
        <f>INDEX(Index!$B$1:$B$500,MATCH($F133,Index!$A$1:$A$500,0)
)</f>
        <v>NYG</v>
      </c>
      <c r="D133" s="4">
        <v>0</v>
      </c>
      <c r="E133" s="141">
        <f t="shared" si="2"/>
        <v>0.20918811859833258</v>
      </c>
      <c r="F133" s="3" t="s">
        <v>15</v>
      </c>
      <c r="G133" s="3">
        <v>4</v>
      </c>
      <c r="H133" s="125">
        <v>0.20918811859833258</v>
      </c>
      <c r="I133" s="3"/>
      <c r="J133" s="3"/>
      <c r="K133" s="3" t="s">
        <v>112</v>
      </c>
      <c r="L133" s="125">
        <v>4.9943659910113798E-2</v>
      </c>
      <c r="M133" s="3">
        <v>12</v>
      </c>
      <c r="N133" s="125">
        <v>-0.242810833146059</v>
      </c>
      <c r="O133" s="3">
        <v>1</v>
      </c>
      <c r="P133" s="125">
        <v>-8.3566374457840195E-2</v>
      </c>
      <c r="Q133" s="3">
        <v>30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idden="1" x14ac:dyDescent="0.25">
      <c r="A134" s="2">
        <v>5</v>
      </c>
      <c r="B134" s="2">
        <v>2010</v>
      </c>
      <c r="C134" s="4" t="str">
        <f>INDEX(Index!$B$1:$B$500,MATCH($F134,Index!$A$1:$A$500,0)
)</f>
        <v>PIT</v>
      </c>
      <c r="D134" s="4">
        <v>0</v>
      </c>
      <c r="E134" s="141">
        <f t="shared" si="2"/>
        <v>0.2059470783267815</v>
      </c>
      <c r="F134" s="3" t="s">
        <v>32</v>
      </c>
      <c r="G134" s="3">
        <v>5</v>
      </c>
      <c r="H134" s="125">
        <v>0.2059470783267815</v>
      </c>
      <c r="I134" s="3"/>
      <c r="J134" s="3"/>
      <c r="K134" s="3" t="s">
        <v>107</v>
      </c>
      <c r="L134" s="125">
        <v>-5.3394080706691001E-2</v>
      </c>
      <c r="M134" s="3">
        <v>22</v>
      </c>
      <c r="N134" s="125">
        <v>-0.22580438205688699</v>
      </c>
      <c r="O134" s="3">
        <v>2</v>
      </c>
      <c r="P134" s="125">
        <v>3.3536776976585497E-2</v>
      </c>
      <c r="Q134" s="3">
        <v>9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idden="1" x14ac:dyDescent="0.25">
      <c r="A135" s="2">
        <v>5</v>
      </c>
      <c r="B135" s="2">
        <v>2010</v>
      </c>
      <c r="C135" s="4" t="str">
        <f>INDEX(Index!$B$1:$B$500,MATCH($F135,Index!$A$1:$A$500,0)
)</f>
        <v>PHI</v>
      </c>
      <c r="D135" s="4">
        <v>0</v>
      </c>
      <c r="E135" s="141">
        <f t="shared" si="2"/>
        <v>0.1967301396662903</v>
      </c>
      <c r="F135" s="3" t="s">
        <v>7</v>
      </c>
      <c r="G135" s="3">
        <v>6</v>
      </c>
      <c r="H135" s="125">
        <v>0.1967301396662903</v>
      </c>
      <c r="I135" s="3"/>
      <c r="J135" s="3"/>
      <c r="K135" s="3" t="s">
        <v>112</v>
      </c>
      <c r="L135" s="125">
        <v>0.14100053992214501</v>
      </c>
      <c r="M135" s="3">
        <v>8</v>
      </c>
      <c r="N135" s="125">
        <v>-9.3713921848494197E-2</v>
      </c>
      <c r="O135" s="3">
        <v>8</v>
      </c>
      <c r="P135" s="125">
        <v>-3.7984322104348898E-2</v>
      </c>
      <c r="Q135" s="3">
        <v>25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idden="1" x14ac:dyDescent="0.25">
      <c r="A136" s="2">
        <v>5</v>
      </c>
      <c r="B136" s="2">
        <v>2010</v>
      </c>
      <c r="C136" s="4" t="str">
        <f>INDEX(Index!$B$1:$B$500,MATCH($F136,Index!$A$1:$A$500,0)
)</f>
        <v>TEN</v>
      </c>
      <c r="D136" s="4">
        <v>0</v>
      </c>
      <c r="E136" s="141">
        <f t="shared" si="2"/>
        <v>0.18672877462346632</v>
      </c>
      <c r="F136" s="3" t="s">
        <v>45</v>
      </c>
      <c r="G136" s="3">
        <v>7</v>
      </c>
      <c r="H136" s="125">
        <v>0.18672877462346632</v>
      </c>
      <c r="I136" s="3"/>
      <c r="J136" s="3"/>
      <c r="K136" s="3" t="s">
        <v>112</v>
      </c>
      <c r="L136" s="125">
        <v>-2.9404956895147199E-2</v>
      </c>
      <c r="M136" s="3">
        <v>19</v>
      </c>
      <c r="N136" s="125">
        <v>-0.17843923157634201</v>
      </c>
      <c r="O136" s="3">
        <v>4</v>
      </c>
      <c r="P136" s="125">
        <v>3.7694499942271503E-2</v>
      </c>
      <c r="Q136" s="3">
        <v>8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idden="1" x14ac:dyDescent="0.25">
      <c r="A137" s="2">
        <v>5</v>
      </c>
      <c r="B137" s="2">
        <v>2010</v>
      </c>
      <c r="C137" s="4" t="str">
        <f>INDEX(Index!$B$1:$B$500,MATCH($F137,Index!$A$1:$A$500,0)
)</f>
        <v>ATL</v>
      </c>
      <c r="D137" s="4">
        <v>0</v>
      </c>
      <c r="E137" s="141">
        <f t="shared" si="2"/>
        <v>0.17941316390932541</v>
      </c>
      <c r="F137" s="3" t="s">
        <v>43</v>
      </c>
      <c r="G137" s="3">
        <v>8</v>
      </c>
      <c r="H137" s="125">
        <v>0.17941316390932541</v>
      </c>
      <c r="I137" s="3"/>
      <c r="J137" s="3"/>
      <c r="K137" s="3" t="s">
        <v>111</v>
      </c>
      <c r="L137" s="125">
        <v>0.100576291223108</v>
      </c>
      <c r="M137" s="3">
        <v>9</v>
      </c>
      <c r="N137" s="125">
        <v>-9.2941120901952307E-2</v>
      </c>
      <c r="O137" s="3">
        <v>9</v>
      </c>
      <c r="P137" s="125">
        <v>-1.41042482157349E-2</v>
      </c>
      <c r="Q137" s="3">
        <v>17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idden="1" x14ac:dyDescent="0.25">
      <c r="A138" s="2">
        <v>5</v>
      </c>
      <c r="B138" s="2">
        <v>2010</v>
      </c>
      <c r="C138" s="4" t="str">
        <f>INDEX(Index!$B$1:$B$500,MATCH($F138,Index!$A$1:$A$500,0)
)</f>
        <v>GB</v>
      </c>
      <c r="D138" s="4">
        <v>0</v>
      </c>
      <c r="E138" s="141">
        <f t="shared" si="2"/>
        <v>0.16970704057787919</v>
      </c>
      <c r="F138" s="3" t="s">
        <v>20</v>
      </c>
      <c r="G138" s="3">
        <v>9</v>
      </c>
      <c r="H138" s="125">
        <v>0.16970704057787919</v>
      </c>
      <c r="I138" s="3"/>
      <c r="J138" s="3"/>
      <c r="K138" s="3" t="s">
        <v>112</v>
      </c>
      <c r="L138" s="125">
        <v>0.16152640150209299</v>
      </c>
      <c r="M138" s="3">
        <v>7</v>
      </c>
      <c r="N138" s="125">
        <v>-6.7361383671529704E-2</v>
      </c>
      <c r="O138" s="3">
        <v>10</v>
      </c>
      <c r="P138" s="125">
        <v>-5.9180744595743497E-2</v>
      </c>
      <c r="Q138" s="3">
        <v>28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idden="1" x14ac:dyDescent="0.25">
      <c r="A139" s="2">
        <v>5</v>
      </c>
      <c r="B139" s="2">
        <v>2010</v>
      </c>
      <c r="C139" s="4" t="str">
        <f>INDEX(Index!$B$1:$B$500,MATCH($F139,Index!$A$1:$A$500,0)
)</f>
        <v>LAC</v>
      </c>
      <c r="D139" s="4">
        <v>0</v>
      </c>
      <c r="E139" s="141">
        <f t="shared" si="2"/>
        <v>0.155430943893137</v>
      </c>
      <c r="F139" s="3" t="s">
        <v>68</v>
      </c>
      <c r="G139" s="3">
        <v>10</v>
      </c>
      <c r="H139" s="125">
        <v>0.155430943893137</v>
      </c>
      <c r="I139" s="3"/>
      <c r="J139" s="3"/>
      <c r="K139" s="3" t="s">
        <v>113</v>
      </c>
      <c r="L139" s="125">
        <v>0.208826980650303</v>
      </c>
      <c r="M139" s="3">
        <v>3</v>
      </c>
      <c r="N139" s="125">
        <v>-0.197640389925653</v>
      </c>
      <c r="O139" s="3">
        <v>3</v>
      </c>
      <c r="P139" s="125">
        <v>-0.251036426682819</v>
      </c>
      <c r="Q139" s="3">
        <v>32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idden="1" x14ac:dyDescent="0.25">
      <c r="A140" s="2">
        <v>5</v>
      </c>
      <c r="B140" s="2">
        <v>2010</v>
      </c>
      <c r="C140" s="4" t="str">
        <f>INDEX(Index!$B$1:$B$500,MATCH($F140,Index!$A$1:$A$500,0)
)</f>
        <v>BAL</v>
      </c>
      <c r="D140" s="4">
        <v>0</v>
      </c>
      <c r="E140" s="141">
        <f t="shared" si="2"/>
        <v>0.14727168988354594</v>
      </c>
      <c r="F140" s="3" t="s">
        <v>18</v>
      </c>
      <c r="G140" s="3">
        <v>11</v>
      </c>
      <c r="H140" s="125">
        <v>0.14727168988354594</v>
      </c>
      <c r="I140" s="3"/>
      <c r="J140" s="3"/>
      <c r="K140" s="3" t="s">
        <v>111</v>
      </c>
      <c r="L140" s="125">
        <v>7.8098188763076795E-2</v>
      </c>
      <c r="M140" s="3">
        <v>11</v>
      </c>
      <c r="N140" s="125">
        <v>-5.9399945287370699E-2</v>
      </c>
      <c r="O140" s="3">
        <v>11</v>
      </c>
      <c r="P140" s="125">
        <v>9.7735558330984303E-3</v>
      </c>
      <c r="Q140" s="3">
        <v>12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idden="1" x14ac:dyDescent="0.25">
      <c r="A141" s="2">
        <v>5</v>
      </c>
      <c r="B141" s="2">
        <v>2010</v>
      </c>
      <c r="C141" s="4" t="str">
        <f>INDEX(Index!$B$1:$B$500,MATCH($F141,Index!$A$1:$A$500,0)
)</f>
        <v>IND</v>
      </c>
      <c r="D141" s="4">
        <v>0</v>
      </c>
      <c r="E141" s="141">
        <f t="shared" si="2"/>
        <v>0.11285090543377328</v>
      </c>
      <c r="F141" s="3" t="s">
        <v>35</v>
      </c>
      <c r="G141" s="3">
        <v>12</v>
      </c>
      <c r="H141" s="125">
        <v>0.11285090543377328</v>
      </c>
      <c r="I141" s="3"/>
      <c r="J141" s="3"/>
      <c r="K141" s="3" t="s">
        <v>112</v>
      </c>
      <c r="L141" s="125">
        <v>0.22673231642590999</v>
      </c>
      <c r="M141" s="3">
        <v>2</v>
      </c>
      <c r="N141" s="125">
        <v>8.4659626934464105E-2</v>
      </c>
      <c r="O141" s="3">
        <v>26</v>
      </c>
      <c r="P141" s="125">
        <v>-2.92217840576726E-2</v>
      </c>
      <c r="Q141" s="3">
        <v>22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idden="1" x14ac:dyDescent="0.25">
      <c r="A142" s="2">
        <v>5</v>
      </c>
      <c r="B142" s="2">
        <v>2010</v>
      </c>
      <c r="C142" s="4" t="str">
        <f>INDEX(Index!$B$1:$B$500,MATCH($F142,Index!$A$1:$A$500,0)
)</f>
        <v>DAL</v>
      </c>
      <c r="D142" s="4">
        <v>0</v>
      </c>
      <c r="E142" s="141">
        <f t="shared" si="2"/>
        <v>0.11231297591855012</v>
      </c>
      <c r="F142" s="3" t="s">
        <v>3</v>
      </c>
      <c r="G142" s="3">
        <v>13</v>
      </c>
      <c r="H142" s="125">
        <v>0.11231297591855012</v>
      </c>
      <c r="I142" s="3"/>
      <c r="J142" s="3"/>
      <c r="K142" s="3" t="s">
        <v>109</v>
      </c>
      <c r="L142" s="125">
        <v>0.20398119074198401</v>
      </c>
      <c r="M142" s="3">
        <v>4</v>
      </c>
      <c r="N142" s="125">
        <v>6.13229810937738E-2</v>
      </c>
      <c r="O142" s="3">
        <v>23</v>
      </c>
      <c r="P142" s="125">
        <v>-3.0345233729660099E-2</v>
      </c>
      <c r="Q142" s="3">
        <v>23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idden="1" x14ac:dyDescent="0.25">
      <c r="A143" s="2">
        <v>5</v>
      </c>
      <c r="B143" s="2">
        <v>2010</v>
      </c>
      <c r="C143" s="4" t="str">
        <f>INDEX(Index!$B$1:$B$500,MATCH($F143,Index!$A$1:$A$500,0)
)</f>
        <v>SEA</v>
      </c>
      <c r="D143" s="4">
        <v>0</v>
      </c>
      <c r="E143" s="141">
        <f t="shared" si="2"/>
        <v>6.6509997605129489E-2</v>
      </c>
      <c r="F143" s="3" t="s">
        <v>30</v>
      </c>
      <c r="G143" s="3">
        <v>14</v>
      </c>
      <c r="H143" s="125">
        <v>6.6509997605129489E-2</v>
      </c>
      <c r="I143" s="3"/>
      <c r="J143" s="3"/>
      <c r="K143" s="3" t="s">
        <v>108</v>
      </c>
      <c r="L143" s="125">
        <v>-0.170543380721279</v>
      </c>
      <c r="M143" s="3">
        <v>26</v>
      </c>
      <c r="N143" s="125">
        <v>-4.5024662262520498E-2</v>
      </c>
      <c r="O143" s="3">
        <v>13</v>
      </c>
      <c r="P143" s="125">
        <v>0.19202871606388799</v>
      </c>
      <c r="Q143" s="3">
        <v>1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idden="1" x14ac:dyDescent="0.25">
      <c r="A144" s="2">
        <v>5</v>
      </c>
      <c r="B144" s="2">
        <v>2010</v>
      </c>
      <c r="C144" s="4" t="str">
        <f>INDEX(Index!$B$1:$B$500,MATCH($F144,Index!$A$1:$A$500,0)
)</f>
        <v>HOU</v>
      </c>
      <c r="D144" s="4">
        <v>0</v>
      </c>
      <c r="E144" s="141">
        <f t="shared" si="2"/>
        <v>5.522902294818921E-2</v>
      </c>
      <c r="F144" s="3" t="s">
        <v>49</v>
      </c>
      <c r="G144" s="3">
        <v>15</v>
      </c>
      <c r="H144" s="125">
        <v>5.522902294818921E-2</v>
      </c>
      <c r="I144" s="3"/>
      <c r="J144" s="3"/>
      <c r="K144" s="3" t="s">
        <v>112</v>
      </c>
      <c r="L144" s="125">
        <v>0.19027454467261801</v>
      </c>
      <c r="M144" s="3">
        <v>5</v>
      </c>
      <c r="N144" s="125">
        <v>0.118123424679832</v>
      </c>
      <c r="O144" s="3">
        <v>27</v>
      </c>
      <c r="P144" s="125">
        <v>-1.6922097044596799E-2</v>
      </c>
      <c r="Q144" s="3">
        <v>18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idden="1" x14ac:dyDescent="0.25">
      <c r="A145" s="2">
        <v>5</v>
      </c>
      <c r="B145" s="2">
        <v>2010</v>
      </c>
      <c r="C145" s="4" t="str">
        <f>INDEX(Index!$B$1:$B$500,MATCH($F145,Index!$A$1:$A$500,0)
)</f>
        <v>NO</v>
      </c>
      <c r="D145" s="4">
        <v>0</v>
      </c>
      <c r="E145" s="141">
        <f t="shared" si="2"/>
        <v>4.6427880647805807E-2</v>
      </c>
      <c r="F145" s="3" t="s">
        <v>27</v>
      </c>
      <c r="G145" s="3">
        <v>16</v>
      </c>
      <c r="H145" s="125">
        <v>4.6427880647805807E-2</v>
      </c>
      <c r="I145" s="3"/>
      <c r="J145" s="3"/>
      <c r="K145" s="3" t="s">
        <v>112</v>
      </c>
      <c r="L145" s="125">
        <v>9.5927497591063796E-2</v>
      </c>
      <c r="M145" s="3">
        <v>10</v>
      </c>
      <c r="N145" s="125">
        <v>4.21053682412224E-2</v>
      </c>
      <c r="O145" s="3">
        <v>21</v>
      </c>
      <c r="P145" s="125">
        <v>-7.3942487020355902E-3</v>
      </c>
      <c r="Q145" s="3">
        <v>14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idden="1" x14ac:dyDescent="0.25">
      <c r="A146" s="2">
        <v>5</v>
      </c>
      <c r="B146" s="2">
        <v>2010</v>
      </c>
      <c r="C146" s="4" t="str">
        <f>INDEX(Index!$B$1:$B$500,MATCH($F146,Index!$A$1:$A$500,0)
)</f>
        <v>TB</v>
      </c>
      <c r="D146" s="4">
        <v>0</v>
      </c>
      <c r="E146" s="141">
        <f t="shared" si="2"/>
        <v>2.4074210694003499E-2</v>
      </c>
      <c r="F146" s="3" t="s">
        <v>38</v>
      </c>
      <c r="G146" s="3">
        <v>17</v>
      </c>
      <c r="H146" s="125">
        <v>2.4074210694003499E-2</v>
      </c>
      <c r="I146" s="3"/>
      <c r="J146" s="3"/>
      <c r="K146" s="3" t="s">
        <v>107</v>
      </c>
      <c r="L146" s="125">
        <v>-1.87473078801473E-2</v>
      </c>
      <c r="M146" s="3">
        <v>18</v>
      </c>
      <c r="N146" s="125">
        <v>-2.4262751283429199E-2</v>
      </c>
      <c r="O146" s="3">
        <v>15</v>
      </c>
      <c r="P146" s="125">
        <v>1.85587672907216E-2</v>
      </c>
      <c r="Q146" s="3">
        <v>11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idden="1" x14ac:dyDescent="0.25">
      <c r="A147" s="2">
        <v>5</v>
      </c>
      <c r="B147" s="2">
        <v>2010</v>
      </c>
      <c r="C147" s="4" t="str">
        <f>INDEX(Index!$B$1:$B$500,MATCH($F147,Index!$A$1:$A$500,0)
)</f>
        <v>DET</v>
      </c>
      <c r="D147" s="4">
        <v>0</v>
      </c>
      <c r="E147" s="141">
        <f t="shared" si="2"/>
        <v>-2.27149778547312E-2</v>
      </c>
      <c r="F147" s="3" t="s">
        <v>21</v>
      </c>
      <c r="G147" s="3">
        <v>18</v>
      </c>
      <c r="H147" s="125">
        <v>-2.27149778547312E-2</v>
      </c>
      <c r="I147" s="3"/>
      <c r="J147" s="3"/>
      <c r="K147" s="3" t="s">
        <v>114</v>
      </c>
      <c r="L147" s="125">
        <v>-5.9953127019125203E-2</v>
      </c>
      <c r="M147" s="3">
        <v>23</v>
      </c>
      <c r="N147" s="125">
        <v>5.3018037558073598E-2</v>
      </c>
      <c r="O147" s="3">
        <v>22</v>
      </c>
      <c r="P147" s="125">
        <v>9.0256186722467602E-2</v>
      </c>
      <c r="Q147" s="3">
        <v>3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idden="1" x14ac:dyDescent="0.25">
      <c r="A148" s="2">
        <v>5</v>
      </c>
      <c r="B148" s="2">
        <v>2010</v>
      </c>
      <c r="C148" s="4" t="str">
        <f>INDEX(Index!$B$1:$B$500,MATCH($F148,Index!$A$1:$A$500,0)
)</f>
        <v>CIN</v>
      </c>
      <c r="D148" s="4">
        <v>0</v>
      </c>
      <c r="E148" s="141">
        <f t="shared" si="2"/>
        <v>-2.710975688522908E-2</v>
      </c>
      <c r="F148" s="3" t="s">
        <v>24</v>
      </c>
      <c r="G148" s="3">
        <v>19</v>
      </c>
      <c r="H148" s="125">
        <v>-2.710975688522908E-2</v>
      </c>
      <c r="I148" s="3"/>
      <c r="J148" s="3"/>
      <c r="K148" s="3" t="s">
        <v>113</v>
      </c>
      <c r="L148" s="125">
        <v>-3.5940887840226199E-2</v>
      </c>
      <c r="M148" s="3">
        <v>20</v>
      </c>
      <c r="N148" s="125">
        <v>-1.6921815685856999E-2</v>
      </c>
      <c r="O148" s="3">
        <v>16</v>
      </c>
      <c r="P148" s="125">
        <v>-8.0906847308598803E-3</v>
      </c>
      <c r="Q148" s="3">
        <v>15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idden="1" x14ac:dyDescent="0.25">
      <c r="A149" s="2">
        <v>5</v>
      </c>
      <c r="B149" s="2">
        <v>2010</v>
      </c>
      <c r="C149" s="4" t="str">
        <f>INDEX(Index!$B$1:$B$500,MATCH($F149,Index!$A$1:$A$500,0)
)</f>
        <v>MIN</v>
      </c>
      <c r="D149" s="4">
        <v>0</v>
      </c>
      <c r="E149" s="141">
        <f t="shared" si="2"/>
        <v>-4.6223248619231799E-2</v>
      </c>
      <c r="F149" s="3" t="s">
        <v>46</v>
      </c>
      <c r="G149" s="3">
        <v>20</v>
      </c>
      <c r="H149" s="125">
        <v>-4.6223248619231799E-2</v>
      </c>
      <c r="I149" s="3"/>
      <c r="J149" s="3"/>
      <c r="K149" s="3" t="s">
        <v>109</v>
      </c>
      <c r="L149" s="125">
        <v>-0.151264319006989</v>
      </c>
      <c r="M149" s="3">
        <v>25</v>
      </c>
      <c r="N149" s="125">
        <v>-0.123785964974331</v>
      </c>
      <c r="O149" s="3">
        <v>6</v>
      </c>
      <c r="P149" s="125">
        <v>-1.8744894586573801E-2</v>
      </c>
      <c r="Q149" s="3">
        <v>19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idden="1" x14ac:dyDescent="0.25">
      <c r="A150" s="2">
        <v>5</v>
      </c>
      <c r="B150" s="2">
        <v>2010</v>
      </c>
      <c r="C150" s="4" t="str">
        <f>INDEX(Index!$B$1:$B$500,MATCH($F150,Index!$A$1:$A$500,0)
)</f>
        <v>WAS</v>
      </c>
      <c r="D150" s="4">
        <v>0</v>
      </c>
      <c r="E150" s="141">
        <f t="shared" si="2"/>
        <v>-5.5556995886238303E-2</v>
      </c>
      <c r="F150" s="3" t="s">
        <v>26</v>
      </c>
      <c r="G150" s="3">
        <v>21</v>
      </c>
      <c r="H150" s="125">
        <v>-5.5556995886238303E-2</v>
      </c>
      <c r="I150" s="3"/>
      <c r="J150" s="3"/>
      <c r="K150" s="3" t="s">
        <v>112</v>
      </c>
      <c r="L150" s="125">
        <v>4.7809135003645503E-2</v>
      </c>
      <c r="M150" s="3">
        <v>13</v>
      </c>
      <c r="N150" s="125">
        <v>8.0022790463927906E-2</v>
      </c>
      <c r="O150" s="3">
        <v>24</v>
      </c>
      <c r="P150" s="125">
        <v>-2.33433404259559E-2</v>
      </c>
      <c r="Q150" s="3">
        <v>21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idden="1" x14ac:dyDescent="0.25">
      <c r="A151" s="2">
        <v>5</v>
      </c>
      <c r="B151" s="2">
        <v>2010</v>
      </c>
      <c r="C151" s="4" t="str">
        <f>INDEX(Index!$B$1:$B$500,MATCH($F151,Index!$A$1:$A$500,0)
)</f>
        <v>CHI</v>
      </c>
      <c r="D151" s="4">
        <v>0</v>
      </c>
      <c r="E151" s="141">
        <f t="shared" si="2"/>
        <v>-0.10071740952750341</v>
      </c>
      <c r="F151" s="3" t="s">
        <v>64</v>
      </c>
      <c r="G151" s="3">
        <v>22</v>
      </c>
      <c r="H151" s="125">
        <v>-0.10071740952750341</v>
      </c>
      <c r="I151" s="3"/>
      <c r="J151" s="3"/>
      <c r="K151" s="3" t="s">
        <v>111</v>
      </c>
      <c r="L151" s="125">
        <v>-0.239405219696606</v>
      </c>
      <c r="M151" s="3">
        <v>30</v>
      </c>
      <c r="N151" s="125">
        <v>-9.9036970068784397E-2</v>
      </c>
      <c r="O151" s="3">
        <v>7</v>
      </c>
      <c r="P151" s="125">
        <v>3.9650840100318198E-2</v>
      </c>
      <c r="Q151" s="3">
        <v>7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idden="1" x14ac:dyDescent="0.25">
      <c r="A152" s="2">
        <v>5</v>
      </c>
      <c r="B152" s="2">
        <v>2010</v>
      </c>
      <c r="C152" s="4" t="str">
        <f>INDEX(Index!$B$1:$B$500,MATCH($F152,Index!$A$1:$A$500,0)
)</f>
        <v>MIA</v>
      </c>
      <c r="D152" s="4">
        <v>0</v>
      </c>
      <c r="E152" s="141">
        <f t="shared" si="2"/>
        <v>-0.11722403455599781</v>
      </c>
      <c r="F152" s="3" t="s">
        <v>4</v>
      </c>
      <c r="G152" s="3">
        <v>23</v>
      </c>
      <c r="H152" s="125">
        <v>-0.11722403455599781</v>
      </c>
      <c r="I152" s="3"/>
      <c r="J152" s="3"/>
      <c r="K152" s="3" t="s">
        <v>108</v>
      </c>
      <c r="L152" s="125">
        <v>1.9819161343120398E-2</v>
      </c>
      <c r="M152" s="3">
        <v>16</v>
      </c>
      <c r="N152" s="125">
        <v>1.55657983896632E-2</v>
      </c>
      <c r="O152" s="3">
        <v>18</v>
      </c>
      <c r="P152" s="125">
        <v>-0.12147739750945501</v>
      </c>
      <c r="Q152" s="3">
        <v>31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idden="1" x14ac:dyDescent="0.25">
      <c r="A153" s="2">
        <v>5</v>
      </c>
      <c r="B153" s="2">
        <v>2010</v>
      </c>
      <c r="C153" s="4" t="str">
        <f>INDEX(Index!$B$1:$B$500,MATCH($F153,Index!$A$1:$A$500,0)
)</f>
        <v>JAX</v>
      </c>
      <c r="D153" s="4">
        <v>0</v>
      </c>
      <c r="E153" s="141">
        <f t="shared" si="2"/>
        <v>-0.127550558821965</v>
      </c>
      <c r="F153" s="3" t="s">
        <v>56</v>
      </c>
      <c r="G153" s="3">
        <v>24</v>
      </c>
      <c r="H153" s="125">
        <v>-0.127550558821965</v>
      </c>
      <c r="I153" s="3"/>
      <c r="J153" s="3"/>
      <c r="K153" s="3" t="s">
        <v>112</v>
      </c>
      <c r="L153" s="125">
        <v>-1.1564062926808E-2</v>
      </c>
      <c r="M153" s="3">
        <v>17</v>
      </c>
      <c r="N153" s="125">
        <v>0.227782202323247</v>
      </c>
      <c r="O153" s="3">
        <v>31</v>
      </c>
      <c r="P153" s="125">
        <v>0.11179570642809</v>
      </c>
      <c r="Q153" s="3">
        <v>2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idden="1" x14ac:dyDescent="0.25">
      <c r="A154" s="2">
        <v>5</v>
      </c>
      <c r="B154" s="2">
        <v>2010</v>
      </c>
      <c r="C154" s="4" t="str">
        <f>INDEX(Index!$B$1:$B$500,MATCH($F154,Index!$A$1:$A$500,0)
)</f>
        <v>CLE</v>
      </c>
      <c r="D154" s="4">
        <v>0</v>
      </c>
      <c r="E154" s="141">
        <f t="shared" si="2"/>
        <v>-0.13311029669264307</v>
      </c>
      <c r="F154" s="3" t="s">
        <v>10</v>
      </c>
      <c r="G154" s="3">
        <v>25</v>
      </c>
      <c r="H154" s="125">
        <v>-0.13311029669264307</v>
      </c>
      <c r="I154" s="3"/>
      <c r="J154" s="3"/>
      <c r="K154" s="3" t="s">
        <v>114</v>
      </c>
      <c r="L154" s="125">
        <v>-4.3824535766463897E-2</v>
      </c>
      <c r="M154" s="3">
        <v>21</v>
      </c>
      <c r="N154" s="125">
        <v>8.0110500280170999E-2</v>
      </c>
      <c r="O154" s="3">
        <v>25</v>
      </c>
      <c r="P154" s="125">
        <v>-9.1752606460081907E-3</v>
      </c>
      <c r="Q154" s="3">
        <v>16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idden="1" x14ac:dyDescent="0.25">
      <c r="A155" s="2">
        <v>5</v>
      </c>
      <c r="B155" s="2">
        <v>2010</v>
      </c>
      <c r="C155" s="4" t="str">
        <f>INDEX(Index!$B$1:$B$500,MATCH($F155,Index!$A$1:$A$500,0)
)</f>
        <v>SF</v>
      </c>
      <c r="D155" s="4">
        <v>0</v>
      </c>
      <c r="E155" s="141">
        <f t="shared" si="2"/>
        <v>-0.19987913547463459</v>
      </c>
      <c r="F155" s="3" t="s">
        <v>1</v>
      </c>
      <c r="G155" s="3">
        <v>26</v>
      </c>
      <c r="H155" s="125">
        <v>-0.19987913547463459</v>
      </c>
      <c r="I155" s="3"/>
      <c r="J155" s="3"/>
      <c r="K155" s="3" t="s">
        <v>115</v>
      </c>
      <c r="L155" s="125">
        <v>-0.14645497154727399</v>
      </c>
      <c r="M155" s="3">
        <v>24</v>
      </c>
      <c r="N155" s="125">
        <v>2.2669144730171498E-2</v>
      </c>
      <c r="O155" s="3">
        <v>19</v>
      </c>
      <c r="P155" s="125">
        <v>-3.07550191971891E-2</v>
      </c>
      <c r="Q155" s="3">
        <v>24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idden="1" x14ac:dyDescent="0.25">
      <c r="A156" s="2">
        <v>5</v>
      </c>
      <c r="B156" s="2">
        <v>2010</v>
      </c>
      <c r="C156" s="4" t="str">
        <f>INDEX(Index!$B$1:$B$500,MATCH($F156,Index!$A$1:$A$500,0)
)</f>
        <v>DEN</v>
      </c>
      <c r="D156" s="4">
        <v>0</v>
      </c>
      <c r="E156" s="141">
        <f t="shared" si="2"/>
        <v>-0.20355530203026587</v>
      </c>
      <c r="F156" s="3" t="s">
        <v>39</v>
      </c>
      <c r="G156" s="3">
        <v>27</v>
      </c>
      <c r="H156" s="125">
        <v>-0.20355530203026587</v>
      </c>
      <c r="I156" s="3"/>
      <c r="J156" s="3"/>
      <c r="K156" s="3" t="s">
        <v>113</v>
      </c>
      <c r="L156" s="125">
        <v>4.6991427490816598E-2</v>
      </c>
      <c r="M156" s="3">
        <v>14</v>
      </c>
      <c r="N156" s="125">
        <v>0.20180266657360499</v>
      </c>
      <c r="O156" s="3">
        <v>30</v>
      </c>
      <c r="P156" s="125">
        <v>-4.8744062947477497E-2</v>
      </c>
      <c r="Q156" s="3">
        <v>27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idden="1" x14ac:dyDescent="0.25">
      <c r="A157" s="2">
        <v>5</v>
      </c>
      <c r="B157" s="2">
        <v>2010</v>
      </c>
      <c r="C157" s="4" t="str">
        <f>INDEX(Index!$B$1:$B$500,MATCH($F157,Index!$A$1:$A$500,0)
)</f>
        <v>LAR</v>
      </c>
      <c r="D157" s="4">
        <v>0</v>
      </c>
      <c r="E157" s="141">
        <f t="shared" si="2"/>
        <v>-0.26889607519468328</v>
      </c>
      <c r="F157" s="3" t="s">
        <v>67</v>
      </c>
      <c r="G157" s="3">
        <v>28</v>
      </c>
      <c r="H157" s="125">
        <v>-0.26889607519468328</v>
      </c>
      <c r="I157" s="3"/>
      <c r="J157" s="3"/>
      <c r="K157" s="3" t="s">
        <v>113</v>
      </c>
      <c r="L157" s="125">
        <v>-0.19018113930126701</v>
      </c>
      <c r="M157" s="3">
        <v>29</v>
      </c>
      <c r="N157" s="125">
        <v>2.8758683537771701E-3</v>
      </c>
      <c r="O157" s="3">
        <v>17</v>
      </c>
      <c r="P157" s="125">
        <v>-7.5839067539639093E-2</v>
      </c>
      <c r="Q157" s="3">
        <v>29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idden="1" x14ac:dyDescent="0.25">
      <c r="A158" s="2">
        <v>5</v>
      </c>
      <c r="B158" s="2">
        <v>2010</v>
      </c>
      <c r="C158" s="4" t="str">
        <f>INDEX(Index!$B$1:$B$500,MATCH($F158,Index!$A$1:$A$500,0)
)</f>
        <v>ARI</v>
      </c>
      <c r="D158" s="4">
        <v>0</v>
      </c>
      <c r="E158" s="141">
        <f t="shared" si="2"/>
        <v>-0.35473918485213984</v>
      </c>
      <c r="F158" s="3" t="s">
        <v>23</v>
      </c>
      <c r="G158" s="3">
        <v>29</v>
      </c>
      <c r="H158" s="125">
        <v>-0.35473918485213984</v>
      </c>
      <c r="I158" s="3"/>
      <c r="J158" s="3"/>
      <c r="K158" s="3" t="s">
        <v>112</v>
      </c>
      <c r="L158" s="125">
        <v>-0.32790755434887398</v>
      </c>
      <c r="M158" s="3">
        <v>31</v>
      </c>
      <c r="N158" s="125">
        <v>3.3968874204332998E-2</v>
      </c>
      <c r="O158" s="3">
        <v>20</v>
      </c>
      <c r="P158" s="125">
        <v>7.1372437010671303E-3</v>
      </c>
      <c r="Q158" s="3">
        <v>13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idden="1" x14ac:dyDescent="0.25">
      <c r="A159" s="2">
        <v>5</v>
      </c>
      <c r="B159" s="2">
        <v>2010</v>
      </c>
      <c r="C159" s="4" t="str">
        <f>INDEX(Index!$B$1:$B$500,MATCH($F159,Index!$A$1:$A$500,0)
)</f>
        <v>LV</v>
      </c>
      <c r="D159" s="4">
        <v>0</v>
      </c>
      <c r="E159" s="141">
        <f t="shared" si="2"/>
        <v>-0.37195454011218743</v>
      </c>
      <c r="F159" s="3" t="s">
        <v>52</v>
      </c>
      <c r="G159" s="3">
        <v>30</v>
      </c>
      <c r="H159" s="125">
        <v>-0.37195454011218743</v>
      </c>
      <c r="I159" s="3"/>
      <c r="J159" s="3"/>
      <c r="K159" s="3" t="s">
        <v>113</v>
      </c>
      <c r="L159" s="125">
        <v>-0.17913931810053199</v>
      </c>
      <c r="M159" s="3">
        <v>28</v>
      </c>
      <c r="N159" s="125">
        <v>0.17073415527574401</v>
      </c>
      <c r="O159" s="3">
        <v>29</v>
      </c>
      <c r="P159" s="125">
        <v>-2.2081066735911401E-2</v>
      </c>
      <c r="Q159" s="3">
        <v>20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idden="1" x14ac:dyDescent="0.25">
      <c r="A160" s="2">
        <v>5</v>
      </c>
      <c r="B160" s="2">
        <v>2010</v>
      </c>
      <c r="C160" s="4" t="str">
        <f>INDEX(Index!$B$1:$B$500,MATCH($F160,Index!$A$1:$A$500,0)
)</f>
        <v>BUF</v>
      </c>
      <c r="D160" s="4">
        <v>0</v>
      </c>
      <c r="E160" s="141">
        <f t="shared" si="2"/>
        <v>-0.39838713244828816</v>
      </c>
      <c r="F160" s="3" t="s">
        <v>0</v>
      </c>
      <c r="G160" s="3">
        <v>31</v>
      </c>
      <c r="H160" s="125">
        <v>-0.39838713244828816</v>
      </c>
      <c r="I160" s="3"/>
      <c r="J160" s="3"/>
      <c r="K160" s="3" t="s">
        <v>115</v>
      </c>
      <c r="L160" s="125">
        <v>-0.17734383547451599</v>
      </c>
      <c r="M160" s="3">
        <v>27</v>
      </c>
      <c r="N160" s="125">
        <v>0.24521832180331599</v>
      </c>
      <c r="O160" s="3">
        <v>32</v>
      </c>
      <c r="P160" s="125">
        <v>2.4175024829543802E-2</v>
      </c>
      <c r="Q160" s="3">
        <v>10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idden="1" x14ac:dyDescent="0.25">
      <c r="A161" s="2">
        <v>5</v>
      </c>
      <c r="B161" s="2">
        <v>2010</v>
      </c>
      <c r="C161" s="4" t="str">
        <f>INDEX(Index!$B$1:$B$500,MATCH($F161,Index!$A$1:$A$500,0)
)</f>
        <v>CAR</v>
      </c>
      <c r="D161" s="4">
        <v>0</v>
      </c>
      <c r="E161" s="141">
        <f t="shared" si="2"/>
        <v>-0.44341855573987937</v>
      </c>
      <c r="F161" s="3" t="s">
        <v>51</v>
      </c>
      <c r="G161" s="3">
        <v>32</v>
      </c>
      <c r="H161" s="125">
        <v>-0.44341855573987937</v>
      </c>
      <c r="I161" s="3"/>
      <c r="J161" s="3"/>
      <c r="K161" s="3" t="s">
        <v>115</v>
      </c>
      <c r="L161" s="125">
        <v>-0.44377828178446399</v>
      </c>
      <c r="M161" s="3">
        <v>32</v>
      </c>
      <c r="N161" s="125">
        <v>-4.0208648876274899E-2</v>
      </c>
      <c r="O161" s="3">
        <v>14</v>
      </c>
      <c r="P161" s="125">
        <v>-3.9848922831690302E-2</v>
      </c>
      <c r="Q161" s="3">
        <v>26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idden="1" x14ac:dyDescent="0.25">
      <c r="A162" s="2">
        <v>6</v>
      </c>
      <c r="B162" s="2">
        <v>2010</v>
      </c>
      <c r="C162" s="4" t="str">
        <f>INDEX(Index!$B$1:$B$500,MATCH($F162,Index!$A$1:$A$500,0)
)</f>
        <v>PIT</v>
      </c>
      <c r="D162" s="4">
        <v>0</v>
      </c>
      <c r="E162" s="141">
        <f t="shared" si="2"/>
        <v>0.29896062667608547</v>
      </c>
      <c r="F162" s="3" t="s">
        <v>32</v>
      </c>
      <c r="G162" s="3">
        <v>1</v>
      </c>
      <c r="H162" s="125">
        <v>0.29896062667608547</v>
      </c>
      <c r="I162" s="3"/>
      <c r="J162" s="3"/>
      <c r="K162" s="3" t="s">
        <v>111</v>
      </c>
      <c r="L162" s="125">
        <v>4.0237078117964897E-2</v>
      </c>
      <c r="M162" s="3">
        <v>15</v>
      </c>
      <c r="N162" s="125">
        <v>-0.222141131896962</v>
      </c>
      <c r="O162" s="3">
        <v>3</v>
      </c>
      <c r="P162" s="125">
        <v>3.65824166611586E-2</v>
      </c>
      <c r="Q162" s="3">
        <v>9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idden="1" x14ac:dyDescent="0.25">
      <c r="A163" s="2">
        <v>6</v>
      </c>
      <c r="B163" s="2">
        <v>2010</v>
      </c>
      <c r="C163" s="4" t="str">
        <f>INDEX(Index!$B$1:$B$500,MATCH($F163,Index!$A$1:$A$500,0)
)</f>
        <v>NE</v>
      </c>
      <c r="D163" s="4">
        <v>0</v>
      </c>
      <c r="E163" s="141">
        <f t="shared" si="2"/>
        <v>0.27555831766570171</v>
      </c>
      <c r="F163" s="3" t="s">
        <v>17</v>
      </c>
      <c r="G163" s="3">
        <v>2</v>
      </c>
      <c r="H163" s="125">
        <v>0.27555831766570171</v>
      </c>
      <c r="I163" s="3"/>
      <c r="J163" s="3"/>
      <c r="K163" s="3" t="s">
        <v>111</v>
      </c>
      <c r="L163" s="125">
        <v>0.30406178987771598</v>
      </c>
      <c r="M163" s="3">
        <v>1</v>
      </c>
      <c r="N163" s="125">
        <v>0.110914584037274</v>
      </c>
      <c r="O163" s="3">
        <v>26</v>
      </c>
      <c r="P163" s="125">
        <v>8.2411111825259703E-2</v>
      </c>
      <c r="Q163" s="3">
        <v>5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idden="1" x14ac:dyDescent="0.25">
      <c r="A164" s="2">
        <v>6</v>
      </c>
      <c r="B164" s="2">
        <v>2010</v>
      </c>
      <c r="C164" s="4" t="str">
        <f>INDEX(Index!$B$1:$B$500,MATCH($F164,Index!$A$1:$A$500,0)
)</f>
        <v>TEN</v>
      </c>
      <c r="D164" s="4">
        <v>0</v>
      </c>
      <c r="E164" s="141">
        <f t="shared" si="2"/>
        <v>0.24765470018323021</v>
      </c>
      <c r="F164" s="3" t="s">
        <v>45</v>
      </c>
      <c r="G164" s="3">
        <v>3</v>
      </c>
      <c r="H164" s="125">
        <v>0.24765470018323021</v>
      </c>
      <c r="I164" s="3"/>
      <c r="J164" s="3"/>
      <c r="K164" s="3" t="s">
        <v>116</v>
      </c>
      <c r="L164" s="125">
        <v>-2.4529696540303399E-2</v>
      </c>
      <c r="M164" s="3">
        <v>18</v>
      </c>
      <c r="N164" s="125">
        <v>-0.22496588046702201</v>
      </c>
      <c r="O164" s="3">
        <v>2</v>
      </c>
      <c r="P164" s="125">
        <v>4.7218516256511599E-2</v>
      </c>
      <c r="Q164" s="3">
        <v>8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idden="1" x14ac:dyDescent="0.25">
      <c r="A165" s="2">
        <v>6</v>
      </c>
      <c r="B165" s="2">
        <v>2010</v>
      </c>
      <c r="C165" s="4" t="str">
        <f>INDEX(Index!$B$1:$B$500,MATCH($F165,Index!$A$1:$A$500,0)
)</f>
        <v>NYG</v>
      </c>
      <c r="D165" s="4">
        <v>0</v>
      </c>
      <c r="E165" s="141">
        <f t="shared" si="2"/>
        <v>0.2379693366619379</v>
      </c>
      <c r="F165" s="3" t="s">
        <v>15</v>
      </c>
      <c r="G165" s="3">
        <v>4</v>
      </c>
      <c r="H165" s="125">
        <v>0.2379693366619379</v>
      </c>
      <c r="I165" s="3"/>
      <c r="J165" s="3"/>
      <c r="K165" s="3" t="s">
        <v>116</v>
      </c>
      <c r="L165" s="125">
        <v>7.6278814770677994E-2</v>
      </c>
      <c r="M165" s="3">
        <v>11</v>
      </c>
      <c r="N165" s="125">
        <v>-0.238929335962005</v>
      </c>
      <c r="O165" s="3">
        <v>1</v>
      </c>
      <c r="P165" s="125">
        <v>-7.7238814070745093E-2</v>
      </c>
      <c r="Q165" s="3">
        <v>31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idden="1" x14ac:dyDescent="0.25">
      <c r="A166" s="2">
        <v>6</v>
      </c>
      <c r="B166" s="2">
        <v>2010</v>
      </c>
      <c r="C166" s="4" t="str">
        <f>INDEX(Index!$B$1:$B$500,MATCH($F166,Index!$A$1:$A$500,0)
)</f>
        <v>NYJ</v>
      </c>
      <c r="D166" s="4">
        <v>0</v>
      </c>
      <c r="E166" s="141">
        <f t="shared" si="2"/>
        <v>0.2347818473077522</v>
      </c>
      <c r="F166" s="3" t="s">
        <v>9</v>
      </c>
      <c r="G166" s="3">
        <v>5</v>
      </c>
      <c r="H166" s="125">
        <v>0.2347818473077522</v>
      </c>
      <c r="I166" s="3"/>
      <c r="J166" s="3"/>
      <c r="K166" s="3" t="s">
        <v>117</v>
      </c>
      <c r="L166" s="125">
        <v>0.141410662030831</v>
      </c>
      <c r="M166" s="3">
        <v>6</v>
      </c>
      <c r="N166" s="125">
        <v>-2.39597734906805E-2</v>
      </c>
      <c r="O166" s="3">
        <v>16</v>
      </c>
      <c r="P166" s="125">
        <v>6.9411411786240704E-2</v>
      </c>
      <c r="Q166" s="3">
        <v>6</v>
      </c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idden="1" x14ac:dyDescent="0.25">
      <c r="A167" s="2">
        <v>6</v>
      </c>
      <c r="B167" s="2">
        <v>2010</v>
      </c>
      <c r="C167" s="4" t="str">
        <f>INDEX(Index!$B$1:$B$500,MATCH($F167,Index!$A$1:$A$500,0)
)</f>
        <v>PHI</v>
      </c>
      <c r="D167" s="4">
        <v>0</v>
      </c>
      <c r="E167" s="141">
        <f t="shared" si="2"/>
        <v>0.23346221170858161</v>
      </c>
      <c r="F167" s="3" t="s">
        <v>7</v>
      </c>
      <c r="G167" s="3">
        <v>6</v>
      </c>
      <c r="H167" s="125">
        <v>0.23346221170858161</v>
      </c>
      <c r="I167" s="3"/>
      <c r="J167" s="3"/>
      <c r="K167" s="3" t="s">
        <v>116</v>
      </c>
      <c r="L167" s="125">
        <v>0.17027539398501701</v>
      </c>
      <c r="M167" s="3">
        <v>4</v>
      </c>
      <c r="N167" s="125">
        <v>-0.11198991571839099</v>
      </c>
      <c r="O167" s="3">
        <v>6</v>
      </c>
      <c r="P167" s="125">
        <v>-4.8803097994826398E-2</v>
      </c>
      <c r="Q167" s="3">
        <v>25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idden="1" x14ac:dyDescent="0.25">
      <c r="A168" s="2">
        <v>6</v>
      </c>
      <c r="B168" s="2">
        <v>2010</v>
      </c>
      <c r="C168" s="4" t="str">
        <f>INDEX(Index!$B$1:$B$500,MATCH($F168,Index!$A$1:$A$500,0)
)</f>
        <v>KC</v>
      </c>
      <c r="D168" s="4">
        <v>0</v>
      </c>
      <c r="E168" s="141">
        <f t="shared" si="2"/>
        <v>0.1732328866212908</v>
      </c>
      <c r="F168" s="3" t="s">
        <v>5</v>
      </c>
      <c r="G168" s="3">
        <v>7</v>
      </c>
      <c r="H168" s="125">
        <v>0.1732328866212908</v>
      </c>
      <c r="I168" s="3"/>
      <c r="J168" s="3"/>
      <c r="K168" s="3" t="s">
        <v>112</v>
      </c>
      <c r="L168" s="125">
        <v>7.8550340842384006E-2</v>
      </c>
      <c r="M168" s="3">
        <v>10</v>
      </c>
      <c r="N168" s="125">
        <v>-4.4811058306170902E-2</v>
      </c>
      <c r="O168" s="3">
        <v>12</v>
      </c>
      <c r="P168" s="125">
        <v>4.9871487472735898E-2</v>
      </c>
      <c r="Q168" s="3">
        <v>7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idden="1" x14ac:dyDescent="0.25">
      <c r="A169" s="2">
        <v>6</v>
      </c>
      <c r="B169" s="2">
        <v>2010</v>
      </c>
      <c r="C169" s="4" t="str">
        <f>INDEX(Index!$B$1:$B$500,MATCH($F169,Index!$A$1:$A$500,0)
)</f>
        <v>BAL</v>
      </c>
      <c r="D169" s="4">
        <v>0</v>
      </c>
      <c r="E169" s="141">
        <f t="shared" si="2"/>
        <v>0.1368896928562896</v>
      </c>
      <c r="F169" s="3" t="s">
        <v>18</v>
      </c>
      <c r="G169" s="3">
        <v>8</v>
      </c>
      <c r="H169" s="125">
        <v>0.1368896928562896</v>
      </c>
      <c r="I169" s="3"/>
      <c r="J169" s="3"/>
      <c r="K169" s="3" t="s">
        <v>116</v>
      </c>
      <c r="L169" s="125">
        <v>4.7943320503600097E-2</v>
      </c>
      <c r="M169" s="3">
        <v>13</v>
      </c>
      <c r="N169" s="125">
        <v>-7.8387489432779803E-2</v>
      </c>
      <c r="O169" s="3">
        <v>7</v>
      </c>
      <c r="P169" s="125">
        <v>1.0558882919909701E-2</v>
      </c>
      <c r="Q169" s="3">
        <v>12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idden="1" x14ac:dyDescent="0.25">
      <c r="A170" s="2">
        <v>6</v>
      </c>
      <c r="B170" s="2">
        <v>2010</v>
      </c>
      <c r="C170" s="4" t="str">
        <f>INDEX(Index!$B$1:$B$500,MATCH($F170,Index!$A$1:$A$500,0)
)</f>
        <v>NO</v>
      </c>
      <c r="D170" s="4">
        <v>0</v>
      </c>
      <c r="E170" s="141">
        <f t="shared" si="2"/>
        <v>0.12420578602394504</v>
      </c>
      <c r="F170" s="3" t="s">
        <v>27</v>
      </c>
      <c r="G170" s="3">
        <v>9</v>
      </c>
      <c r="H170" s="125">
        <v>0.12420578602394504</v>
      </c>
      <c r="I170" s="3"/>
      <c r="J170" s="3"/>
      <c r="K170" s="3" t="s">
        <v>116</v>
      </c>
      <c r="L170" s="125">
        <v>0.13799572654797501</v>
      </c>
      <c r="M170" s="3">
        <v>8</v>
      </c>
      <c r="N170" s="125">
        <v>-2.67807713162792E-3</v>
      </c>
      <c r="O170" s="3">
        <v>17</v>
      </c>
      <c r="P170" s="125">
        <v>-1.6468017655657901E-2</v>
      </c>
      <c r="Q170" s="3">
        <v>19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idden="1" x14ac:dyDescent="0.25">
      <c r="A171" s="2">
        <v>6</v>
      </c>
      <c r="B171" s="2">
        <v>2010</v>
      </c>
      <c r="C171" s="4" t="str">
        <f>INDEX(Index!$B$1:$B$500,MATCH($F171,Index!$A$1:$A$500,0)
)</f>
        <v>IND</v>
      </c>
      <c r="D171" s="4">
        <v>0</v>
      </c>
      <c r="E171" s="141">
        <f t="shared" si="2"/>
        <v>0.1224409572691527</v>
      </c>
      <c r="F171" s="3" t="s">
        <v>35</v>
      </c>
      <c r="G171" s="3">
        <v>10</v>
      </c>
      <c r="H171" s="125">
        <v>0.1224409572691527</v>
      </c>
      <c r="I171" s="3"/>
      <c r="J171" s="3"/>
      <c r="K171" s="3" t="s">
        <v>116</v>
      </c>
      <c r="L171" s="125">
        <v>0.22527747948160401</v>
      </c>
      <c r="M171" s="3">
        <v>3</v>
      </c>
      <c r="N171" s="125">
        <v>3.51720554445605E-2</v>
      </c>
      <c r="O171" s="3">
        <v>21</v>
      </c>
      <c r="P171" s="125">
        <v>-6.7664466767890799E-2</v>
      </c>
      <c r="Q171" s="3">
        <v>29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idden="1" x14ac:dyDescent="0.25">
      <c r="A172" s="2">
        <v>6</v>
      </c>
      <c r="B172" s="2">
        <v>2010</v>
      </c>
      <c r="C172" s="4" t="str">
        <f>INDEX(Index!$B$1:$B$500,MATCH($F172,Index!$A$1:$A$500,0)
)</f>
        <v>SEA</v>
      </c>
      <c r="D172" s="4">
        <v>0</v>
      </c>
      <c r="E172" s="141">
        <f t="shared" si="2"/>
        <v>0.1045397955321592</v>
      </c>
      <c r="F172" s="3" t="s">
        <v>30</v>
      </c>
      <c r="G172" s="3">
        <v>11</v>
      </c>
      <c r="H172" s="125">
        <v>0.1045397955321592</v>
      </c>
      <c r="I172" s="3"/>
      <c r="J172" s="3"/>
      <c r="K172" s="3" t="s">
        <v>112</v>
      </c>
      <c r="L172" s="125">
        <v>-7.8265809141003104E-2</v>
      </c>
      <c r="M172" s="3">
        <v>23</v>
      </c>
      <c r="N172" s="125">
        <v>-6.5641195859051302E-2</v>
      </c>
      <c r="O172" s="3">
        <v>9</v>
      </c>
      <c r="P172" s="125">
        <v>0.117164408814111</v>
      </c>
      <c r="Q172" s="3">
        <v>1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idden="1" x14ac:dyDescent="0.25">
      <c r="A173" s="2">
        <v>6</v>
      </c>
      <c r="B173" s="2">
        <v>2010</v>
      </c>
      <c r="C173" s="4" t="str">
        <f>INDEX(Index!$B$1:$B$500,MATCH($F173,Index!$A$1:$A$500,0)
)</f>
        <v>HOU</v>
      </c>
      <c r="D173" s="4">
        <v>0</v>
      </c>
      <c r="E173" s="141">
        <f t="shared" si="2"/>
        <v>0.10297510021593011</v>
      </c>
      <c r="F173" s="3" t="s">
        <v>49</v>
      </c>
      <c r="G173" s="3">
        <v>12</v>
      </c>
      <c r="H173" s="125">
        <v>0.10297510021593011</v>
      </c>
      <c r="I173" s="3"/>
      <c r="J173" s="3"/>
      <c r="K173" s="3" t="s">
        <v>116</v>
      </c>
      <c r="L173" s="125">
        <v>0.26187180318301101</v>
      </c>
      <c r="M173" s="3">
        <v>2</v>
      </c>
      <c r="N173" s="125">
        <v>0.146191554003957</v>
      </c>
      <c r="O173" s="3">
        <v>28</v>
      </c>
      <c r="P173" s="125">
        <v>-1.27051489631239E-2</v>
      </c>
      <c r="Q173" s="3">
        <v>17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idden="1" x14ac:dyDescent="0.25">
      <c r="A174" s="2">
        <v>6</v>
      </c>
      <c r="B174" s="2">
        <v>2010</v>
      </c>
      <c r="C174" s="4" t="str">
        <f>INDEX(Index!$B$1:$B$500,MATCH($F174,Index!$A$1:$A$500,0)
)</f>
        <v>GB</v>
      </c>
      <c r="D174" s="4">
        <v>0</v>
      </c>
      <c r="E174" s="141">
        <f t="shared" si="2"/>
        <v>8.4877629551769918E-2</v>
      </c>
      <c r="F174" s="3" t="s">
        <v>20</v>
      </c>
      <c r="G174" s="3">
        <v>13</v>
      </c>
      <c r="H174" s="125">
        <v>8.4877629551769918E-2</v>
      </c>
      <c r="I174" s="3"/>
      <c r="J174" s="3"/>
      <c r="K174" s="3" t="s">
        <v>118</v>
      </c>
      <c r="L174" s="125">
        <v>0.10883232651397701</v>
      </c>
      <c r="M174" s="3">
        <v>9</v>
      </c>
      <c r="N174" s="125">
        <v>-3.8007362366837702E-2</v>
      </c>
      <c r="O174" s="3">
        <v>13</v>
      </c>
      <c r="P174" s="125">
        <v>-6.1962059329044798E-2</v>
      </c>
      <c r="Q174" s="3">
        <v>28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idden="1" x14ac:dyDescent="0.25">
      <c r="A175" s="2">
        <v>6</v>
      </c>
      <c r="B175" s="2">
        <v>2010</v>
      </c>
      <c r="C175" s="4" t="str">
        <f>INDEX(Index!$B$1:$B$500,MATCH($F175,Index!$A$1:$A$500,0)
)</f>
        <v>ATL</v>
      </c>
      <c r="D175" s="4">
        <v>0</v>
      </c>
      <c r="E175" s="141">
        <f t="shared" si="2"/>
        <v>7.7367023871124901E-2</v>
      </c>
      <c r="F175" s="3" t="s">
        <v>43</v>
      </c>
      <c r="G175" s="3">
        <v>14</v>
      </c>
      <c r="H175" s="125">
        <v>7.7367023871124901E-2</v>
      </c>
      <c r="I175" s="3"/>
      <c r="J175" s="3"/>
      <c r="K175" s="3" t="s">
        <v>116</v>
      </c>
      <c r="L175" s="125">
        <v>6.2383838170426899E-2</v>
      </c>
      <c r="M175" s="3">
        <v>12</v>
      </c>
      <c r="N175" s="125">
        <v>-5.1193509918949297E-2</v>
      </c>
      <c r="O175" s="3">
        <v>10</v>
      </c>
      <c r="P175" s="125">
        <v>-3.6210324218251301E-2</v>
      </c>
      <c r="Q175" s="3">
        <v>22</v>
      </c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idden="1" x14ac:dyDescent="0.25">
      <c r="A176" s="2">
        <v>6</v>
      </c>
      <c r="B176" s="2">
        <v>2010</v>
      </c>
      <c r="C176" s="4" t="str">
        <f>INDEX(Index!$B$1:$B$500,MATCH($F176,Index!$A$1:$A$500,0)
)</f>
        <v>LAC</v>
      </c>
      <c r="D176" s="4">
        <v>0</v>
      </c>
      <c r="E176" s="141">
        <f t="shared" si="2"/>
        <v>6.9840156451437013E-2</v>
      </c>
      <c r="F176" s="3" t="s">
        <v>68</v>
      </c>
      <c r="G176" s="3">
        <v>15</v>
      </c>
      <c r="H176" s="125">
        <v>6.9840156451437013E-2</v>
      </c>
      <c r="I176" s="3"/>
      <c r="J176" s="3"/>
      <c r="K176" s="3" t="s">
        <v>119</v>
      </c>
      <c r="L176" s="125">
        <v>0.15995862212364401</v>
      </c>
      <c r="M176" s="3">
        <v>5</v>
      </c>
      <c r="N176" s="125">
        <v>-0.14349082954173001</v>
      </c>
      <c r="O176" s="3">
        <v>4</v>
      </c>
      <c r="P176" s="125">
        <v>-0.233609295213937</v>
      </c>
      <c r="Q176" s="3">
        <v>32</v>
      </c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idden="1" x14ac:dyDescent="0.25">
      <c r="A177" s="2">
        <v>6</v>
      </c>
      <c r="B177" s="2">
        <v>2010</v>
      </c>
      <c r="C177" s="4" t="str">
        <f>INDEX(Index!$B$1:$B$500,MATCH($F177,Index!$A$1:$A$500,0)
)</f>
        <v>DAL</v>
      </c>
      <c r="D177" s="4">
        <v>0</v>
      </c>
      <c r="E177" s="141">
        <f t="shared" si="2"/>
        <v>1.7319741848339301E-2</v>
      </c>
      <c r="F177" s="3" t="s">
        <v>3</v>
      </c>
      <c r="G177" s="3">
        <v>16</v>
      </c>
      <c r="H177" s="125">
        <v>1.7319741848339301E-2</v>
      </c>
      <c r="I177" s="3"/>
      <c r="J177" s="3"/>
      <c r="K177" s="3" t="s">
        <v>114</v>
      </c>
      <c r="L177" s="125">
        <v>0.14092907984021799</v>
      </c>
      <c r="M177" s="3">
        <v>7</v>
      </c>
      <c r="N177" s="125">
        <v>5.0837028522291001E-2</v>
      </c>
      <c r="O177" s="3">
        <v>22</v>
      </c>
      <c r="P177" s="125">
        <v>-7.2772309469587695E-2</v>
      </c>
      <c r="Q177" s="3">
        <v>30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idden="1" x14ac:dyDescent="0.25">
      <c r="A178" s="2">
        <v>6</v>
      </c>
      <c r="B178" s="2">
        <v>2010</v>
      </c>
      <c r="C178" s="4" t="str">
        <f>INDEX(Index!$B$1:$B$500,MATCH($F178,Index!$A$1:$A$500,0)
)</f>
        <v>MIN</v>
      </c>
      <c r="D178" s="4">
        <v>0</v>
      </c>
      <c r="E178" s="141">
        <f t="shared" si="2"/>
        <v>-3.2580918892759839E-3</v>
      </c>
      <c r="F178" s="3" t="s">
        <v>46</v>
      </c>
      <c r="G178" s="3">
        <v>17</v>
      </c>
      <c r="H178" s="125">
        <v>-3.2580918892759839E-3</v>
      </c>
      <c r="I178" s="3"/>
      <c r="J178" s="3"/>
      <c r="K178" s="3" t="s">
        <v>113</v>
      </c>
      <c r="L178" s="125">
        <v>-0.15115503328416999</v>
      </c>
      <c r="M178" s="3">
        <v>26</v>
      </c>
      <c r="N178" s="125">
        <v>-0.129258692384629</v>
      </c>
      <c r="O178" s="3">
        <v>5</v>
      </c>
      <c r="P178" s="125">
        <v>1.8638249010265E-2</v>
      </c>
      <c r="Q178" s="3">
        <v>11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idden="1" x14ac:dyDescent="0.25">
      <c r="A179" s="2">
        <v>6</v>
      </c>
      <c r="B179" s="2">
        <v>2010</v>
      </c>
      <c r="C179" s="4" t="str">
        <f>INDEX(Index!$B$1:$B$500,MATCH($F179,Index!$A$1:$A$500,0)
)</f>
        <v>MIA</v>
      </c>
      <c r="D179" s="4">
        <v>0</v>
      </c>
      <c r="E179" s="141">
        <f t="shared" si="2"/>
        <v>-3.3518633935762321E-2</v>
      </c>
      <c r="F179" s="3" t="s">
        <v>4</v>
      </c>
      <c r="G179" s="3">
        <v>18</v>
      </c>
      <c r="H179" s="125">
        <v>-3.3518633935762321E-2</v>
      </c>
      <c r="I179" s="3"/>
      <c r="J179" s="3"/>
      <c r="K179" s="3" t="s">
        <v>112</v>
      </c>
      <c r="L179" s="125">
        <v>2.8906737367665102E-2</v>
      </c>
      <c r="M179" s="3">
        <v>17</v>
      </c>
      <c r="N179" s="125">
        <v>3.66484774367662E-3</v>
      </c>
      <c r="O179" s="3">
        <v>19</v>
      </c>
      <c r="P179" s="125">
        <v>-5.8760523559750803E-2</v>
      </c>
      <c r="Q179" s="3">
        <v>27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idden="1" x14ac:dyDescent="0.25">
      <c r="A180" s="2">
        <v>6</v>
      </c>
      <c r="B180" s="2">
        <v>2010</v>
      </c>
      <c r="C180" s="4" t="str">
        <f>INDEX(Index!$B$1:$B$500,MATCH($F180,Index!$A$1:$A$500,0)
)</f>
        <v>DET</v>
      </c>
      <c r="D180" s="4">
        <v>0</v>
      </c>
      <c r="E180" s="141">
        <f t="shared" si="2"/>
        <v>-3.97442886531965E-2</v>
      </c>
      <c r="F180" s="3" t="s">
        <v>21</v>
      </c>
      <c r="G180" s="3">
        <v>19</v>
      </c>
      <c r="H180" s="125">
        <v>-3.97442886531965E-2</v>
      </c>
      <c r="I180" s="3"/>
      <c r="J180" s="3"/>
      <c r="K180" s="3" t="s">
        <v>120</v>
      </c>
      <c r="L180" s="125">
        <v>-5.4902598075581101E-2</v>
      </c>
      <c r="M180" s="3">
        <v>19</v>
      </c>
      <c r="N180" s="125">
        <v>7.75274484093188E-2</v>
      </c>
      <c r="O180" s="3">
        <v>24</v>
      </c>
      <c r="P180" s="125">
        <v>9.2685757831703394E-2</v>
      </c>
      <c r="Q180" s="3">
        <v>2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idden="1" x14ac:dyDescent="0.25">
      <c r="A181" s="2">
        <v>6</v>
      </c>
      <c r="B181" s="2">
        <v>2010</v>
      </c>
      <c r="C181" s="4" t="str">
        <f>INDEX(Index!$B$1:$B$500,MATCH($F181,Index!$A$1:$A$500,0)
)</f>
        <v>WAS</v>
      </c>
      <c r="D181" s="4">
        <v>0</v>
      </c>
      <c r="E181" s="141">
        <f t="shared" si="2"/>
        <v>-6.7351542544672099E-2</v>
      </c>
      <c r="F181" s="3" t="s">
        <v>26</v>
      </c>
      <c r="G181" s="3">
        <v>20</v>
      </c>
      <c r="H181" s="125">
        <v>-6.7351542544672099E-2</v>
      </c>
      <c r="I181" s="3"/>
      <c r="J181" s="3"/>
      <c r="K181" s="3" t="s">
        <v>118</v>
      </c>
      <c r="L181" s="125">
        <v>2.9544758595577699E-2</v>
      </c>
      <c r="M181" s="3">
        <v>16</v>
      </c>
      <c r="N181" s="125">
        <v>9.7039213015735495E-2</v>
      </c>
      <c r="O181" s="3">
        <v>25</v>
      </c>
      <c r="P181" s="125">
        <v>1.4291187548569199E-4</v>
      </c>
      <c r="Q181" s="3">
        <v>15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idden="1" x14ac:dyDescent="0.25">
      <c r="A182" s="2">
        <v>6</v>
      </c>
      <c r="B182" s="2">
        <v>2010</v>
      </c>
      <c r="C182" s="4" t="str">
        <f>INDEX(Index!$B$1:$B$500,MATCH($F182,Index!$A$1:$A$500,0)
)</f>
        <v>CIN</v>
      </c>
      <c r="D182" s="4">
        <v>0</v>
      </c>
      <c r="E182" s="141">
        <f t="shared" si="2"/>
        <v>-6.9316862509774146E-2</v>
      </c>
      <c r="F182" s="3" t="s">
        <v>24</v>
      </c>
      <c r="G182" s="3">
        <v>21</v>
      </c>
      <c r="H182" s="125">
        <v>-6.9316862509774146E-2</v>
      </c>
      <c r="I182" s="3"/>
      <c r="J182" s="3"/>
      <c r="K182" s="3" t="s">
        <v>113</v>
      </c>
      <c r="L182" s="125">
        <v>-6.1156307513285199E-2</v>
      </c>
      <c r="M182" s="3">
        <v>20</v>
      </c>
      <c r="N182" s="125">
        <v>6.9870265629057602E-5</v>
      </c>
      <c r="O182" s="3">
        <v>18</v>
      </c>
      <c r="P182" s="125">
        <v>-8.0906847308598803E-3</v>
      </c>
      <c r="Q182" s="3">
        <v>16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idden="1" x14ac:dyDescent="0.25">
      <c r="A183" s="2">
        <v>6</v>
      </c>
      <c r="B183" s="2">
        <v>2010</v>
      </c>
      <c r="C183" s="4" t="str">
        <f>INDEX(Index!$B$1:$B$500,MATCH($F183,Index!$A$1:$A$500,0)
)</f>
        <v>SF</v>
      </c>
      <c r="D183" s="4">
        <v>0</v>
      </c>
      <c r="E183" s="141">
        <f t="shared" si="2"/>
        <v>-8.7873428655846381E-2</v>
      </c>
      <c r="F183" s="3" t="s">
        <v>1</v>
      </c>
      <c r="G183" s="3">
        <v>22</v>
      </c>
      <c r="H183" s="125">
        <v>-8.7873428655846381E-2</v>
      </c>
      <c r="I183" s="3"/>
      <c r="J183" s="3"/>
      <c r="K183" s="3" t="s">
        <v>120</v>
      </c>
      <c r="L183" s="125">
        <v>-0.13866388539236199</v>
      </c>
      <c r="M183" s="3">
        <v>25</v>
      </c>
      <c r="N183" s="125">
        <v>-6.6416980108370702E-2</v>
      </c>
      <c r="O183" s="3">
        <v>8</v>
      </c>
      <c r="P183" s="125">
        <v>-1.5626523371855099E-2</v>
      </c>
      <c r="Q183" s="3">
        <v>18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idden="1" x14ac:dyDescent="0.25">
      <c r="A184" s="2">
        <v>6</v>
      </c>
      <c r="B184" s="2">
        <v>2010</v>
      </c>
      <c r="C184" s="4" t="str">
        <f>INDEX(Index!$B$1:$B$500,MATCH($F184,Index!$A$1:$A$500,0)
)</f>
        <v>CHI</v>
      </c>
      <c r="D184" s="4">
        <v>0</v>
      </c>
      <c r="E184" s="141">
        <f t="shared" si="2"/>
        <v>-0.1026391875175028</v>
      </c>
      <c r="F184" s="3" t="s">
        <v>64</v>
      </c>
      <c r="G184" s="3">
        <v>23</v>
      </c>
      <c r="H184" s="125">
        <v>-0.1026391875175028</v>
      </c>
      <c r="I184" s="3"/>
      <c r="J184" s="3"/>
      <c r="K184" s="3" t="s">
        <v>116</v>
      </c>
      <c r="L184" s="125">
        <v>-0.21159956028868199</v>
      </c>
      <c r="M184" s="3">
        <v>29</v>
      </c>
      <c r="N184" s="125">
        <v>-2.6055292618116298E-2</v>
      </c>
      <c r="O184" s="3">
        <v>15</v>
      </c>
      <c r="P184" s="125">
        <v>8.2905080153062902E-2</v>
      </c>
      <c r="Q184" s="3">
        <v>4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idden="1" x14ac:dyDescent="0.25">
      <c r="A185" s="2">
        <v>6</v>
      </c>
      <c r="B185" s="2">
        <v>2010</v>
      </c>
      <c r="C185" s="4" t="str">
        <f>INDEX(Index!$B$1:$B$500,MATCH($F185,Index!$A$1:$A$500,0)
)</f>
        <v>DEN</v>
      </c>
      <c r="D185" s="4">
        <v>0</v>
      </c>
      <c r="E185" s="141">
        <f t="shared" si="2"/>
        <v>-0.15324328083167049</v>
      </c>
      <c r="F185" s="3" t="s">
        <v>39</v>
      </c>
      <c r="G185" s="3">
        <v>24</v>
      </c>
      <c r="H185" s="125">
        <v>-0.15324328083167049</v>
      </c>
      <c r="I185" s="3"/>
      <c r="J185" s="3"/>
      <c r="K185" s="3" t="s">
        <v>119</v>
      </c>
      <c r="L185" s="125">
        <v>4.5202111495175203E-2</v>
      </c>
      <c r="M185" s="3">
        <v>14</v>
      </c>
      <c r="N185" s="125">
        <v>0.146786020964112</v>
      </c>
      <c r="O185" s="3">
        <v>29</v>
      </c>
      <c r="P185" s="125">
        <v>-5.16593713627337E-2</v>
      </c>
      <c r="Q185" s="3">
        <v>26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idden="1" x14ac:dyDescent="0.25">
      <c r="A186" s="2">
        <v>6</v>
      </c>
      <c r="B186" s="2">
        <v>2010</v>
      </c>
      <c r="C186" s="4" t="str">
        <f>INDEX(Index!$B$1:$B$500,MATCH($F186,Index!$A$1:$A$500,0)
)</f>
        <v>TB</v>
      </c>
      <c r="D186" s="4">
        <v>0</v>
      </c>
      <c r="E186" s="141">
        <f t="shared" si="2"/>
        <v>-0.180216272308514</v>
      </c>
      <c r="F186" s="3" t="s">
        <v>38</v>
      </c>
      <c r="G186" s="3">
        <v>25</v>
      </c>
      <c r="H186" s="125">
        <v>-0.180216272308514</v>
      </c>
      <c r="I186" s="3"/>
      <c r="J186" s="3"/>
      <c r="K186" s="3" t="s">
        <v>112</v>
      </c>
      <c r="L186" s="125">
        <v>-8.6223473319215094E-2</v>
      </c>
      <c r="M186" s="3">
        <v>24</v>
      </c>
      <c r="N186" s="125">
        <v>7.7404107649895901E-2</v>
      </c>
      <c r="O186" s="3">
        <v>23</v>
      </c>
      <c r="P186" s="125">
        <v>-1.6588691339403001E-2</v>
      </c>
      <c r="Q186" s="3">
        <v>20</v>
      </c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idden="1" x14ac:dyDescent="0.25">
      <c r="A187" s="2">
        <v>6</v>
      </c>
      <c r="B187" s="2">
        <v>2010</v>
      </c>
      <c r="C187" s="4" t="str">
        <f>INDEX(Index!$B$1:$B$500,MATCH($F187,Index!$A$1:$A$500,0)
)</f>
        <v>JAX</v>
      </c>
      <c r="D187" s="4">
        <v>0</v>
      </c>
      <c r="E187" s="141">
        <f t="shared" si="2"/>
        <v>-0.18461986924648832</v>
      </c>
      <c r="F187" s="3" t="s">
        <v>56</v>
      </c>
      <c r="G187" s="3">
        <v>26</v>
      </c>
      <c r="H187" s="125">
        <v>-0.18461986924648832</v>
      </c>
      <c r="I187" s="3"/>
      <c r="J187" s="3"/>
      <c r="K187" s="3" t="s">
        <v>118</v>
      </c>
      <c r="L187" s="125">
        <v>-7.1854434713678805E-2</v>
      </c>
      <c r="M187" s="3">
        <v>21</v>
      </c>
      <c r="N187" s="125">
        <v>0.19872777189591201</v>
      </c>
      <c r="O187" s="3">
        <v>31</v>
      </c>
      <c r="P187" s="125">
        <v>8.5962337363102506E-2</v>
      </c>
      <c r="Q187" s="3">
        <v>3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idden="1" x14ac:dyDescent="0.25">
      <c r="A188" s="2">
        <v>6</v>
      </c>
      <c r="B188" s="2">
        <v>2010</v>
      </c>
      <c r="C188" s="4" t="str">
        <f>INDEX(Index!$B$1:$B$500,MATCH($F188,Index!$A$1:$A$500,0)
)</f>
        <v>LAR</v>
      </c>
      <c r="D188" s="4">
        <v>0</v>
      </c>
      <c r="E188" s="141">
        <f t="shared" si="2"/>
        <v>-0.18858085866117999</v>
      </c>
      <c r="F188" s="3" t="s">
        <v>67</v>
      </c>
      <c r="G188" s="3">
        <v>27</v>
      </c>
      <c r="H188" s="125">
        <v>-0.18858085866117999</v>
      </c>
      <c r="I188" s="3"/>
      <c r="J188" s="3"/>
      <c r="K188" s="3" t="s">
        <v>118</v>
      </c>
      <c r="L188" s="125">
        <v>-0.17019474826139799</v>
      </c>
      <c r="M188" s="3">
        <v>27</v>
      </c>
      <c r="N188" s="125">
        <v>-3.0306433286281399E-2</v>
      </c>
      <c r="O188" s="3">
        <v>14</v>
      </c>
      <c r="P188" s="125">
        <v>-4.8692543686063398E-2</v>
      </c>
      <c r="Q188" s="3">
        <v>24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idden="1" x14ac:dyDescent="0.25">
      <c r="A189" s="2">
        <v>6</v>
      </c>
      <c r="B189" s="2">
        <v>2010</v>
      </c>
      <c r="C189" s="4" t="str">
        <f>INDEX(Index!$B$1:$B$500,MATCH($F189,Index!$A$1:$A$500,0)
)</f>
        <v>CLE</v>
      </c>
      <c r="D189" s="4">
        <v>0</v>
      </c>
      <c r="E189" s="141">
        <f t="shared" si="2"/>
        <v>-0.19306797134351034</v>
      </c>
      <c r="F189" s="3" t="s">
        <v>10</v>
      </c>
      <c r="G189" s="3">
        <v>28</v>
      </c>
      <c r="H189" s="125">
        <v>-0.19306797134351034</v>
      </c>
      <c r="I189" s="3"/>
      <c r="J189" s="3"/>
      <c r="K189" s="3" t="s">
        <v>120</v>
      </c>
      <c r="L189" s="125">
        <v>-7.5619744339523398E-2</v>
      </c>
      <c r="M189" s="3">
        <v>22</v>
      </c>
      <c r="N189" s="125">
        <v>0.12633191356156401</v>
      </c>
      <c r="O189" s="3">
        <v>27</v>
      </c>
      <c r="P189" s="125">
        <v>8.8836865575770592E-3</v>
      </c>
      <c r="Q189" s="3">
        <v>13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idden="1" x14ac:dyDescent="0.25">
      <c r="A190" s="2">
        <v>6</v>
      </c>
      <c r="B190" s="2">
        <v>2010</v>
      </c>
      <c r="C190" s="4" t="str">
        <f>INDEX(Index!$B$1:$B$500,MATCH($F190,Index!$A$1:$A$500,0)
)</f>
        <v>ARI</v>
      </c>
      <c r="D190" s="4">
        <v>0</v>
      </c>
      <c r="E190" s="141">
        <f t="shared" si="2"/>
        <v>-0.35821892659723314</v>
      </c>
      <c r="F190" s="3" t="s">
        <v>23</v>
      </c>
      <c r="G190" s="3">
        <v>29</v>
      </c>
      <c r="H190" s="125">
        <v>-0.35821892659723314</v>
      </c>
      <c r="I190" s="3"/>
      <c r="J190" s="3"/>
      <c r="K190" s="3" t="s">
        <v>112</v>
      </c>
      <c r="L190" s="125">
        <v>-0.33935796363048898</v>
      </c>
      <c r="M190" s="3">
        <v>31</v>
      </c>
      <c r="N190" s="125">
        <v>2.5998206667811299E-2</v>
      </c>
      <c r="O190" s="3">
        <v>20</v>
      </c>
      <c r="P190" s="125">
        <v>7.1372437010671303E-3</v>
      </c>
      <c r="Q190" s="3">
        <v>14</v>
      </c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idden="1" x14ac:dyDescent="0.25">
      <c r="A191" s="2">
        <v>6</v>
      </c>
      <c r="B191" s="2">
        <v>2010</v>
      </c>
      <c r="C191" s="4" t="str">
        <f>INDEX(Index!$B$1:$B$500,MATCH($F191,Index!$A$1:$A$500,0)
)</f>
        <v>LV</v>
      </c>
      <c r="D191" s="4">
        <v>0</v>
      </c>
      <c r="E191" s="141">
        <f t="shared" si="2"/>
        <v>-0.40422091525890158</v>
      </c>
      <c r="F191" s="3" t="s">
        <v>52</v>
      </c>
      <c r="G191" s="3">
        <v>30</v>
      </c>
      <c r="H191" s="125">
        <v>-0.40422091525890158</v>
      </c>
      <c r="I191" s="3"/>
      <c r="J191" s="3"/>
      <c r="K191" s="3" t="s">
        <v>119</v>
      </c>
      <c r="L191" s="125">
        <v>-0.224143469283719</v>
      </c>
      <c r="M191" s="3">
        <v>30</v>
      </c>
      <c r="N191" s="125">
        <v>0.16186874735377699</v>
      </c>
      <c r="O191" s="3">
        <v>30</v>
      </c>
      <c r="P191" s="125">
        <v>-1.8208698621405599E-2</v>
      </c>
      <c r="Q191" s="3">
        <v>21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idden="1" x14ac:dyDescent="0.25">
      <c r="A192" s="2">
        <v>6</v>
      </c>
      <c r="B192" s="2">
        <v>2010</v>
      </c>
      <c r="C192" s="4" t="str">
        <f>INDEX(Index!$B$1:$B$500,MATCH($F192,Index!$A$1:$A$500,0)
)</f>
        <v>BUF</v>
      </c>
      <c r="D192" s="4">
        <v>0</v>
      </c>
      <c r="E192" s="141">
        <f t="shared" si="2"/>
        <v>-0.41956867489546423</v>
      </c>
      <c r="F192" s="3" t="s">
        <v>0</v>
      </c>
      <c r="G192" s="3">
        <v>31</v>
      </c>
      <c r="H192" s="125">
        <v>-0.41956867489546423</v>
      </c>
      <c r="I192" s="3"/>
      <c r="J192" s="3"/>
      <c r="K192" s="3" t="s">
        <v>115</v>
      </c>
      <c r="L192" s="125">
        <v>-0.19858655625703001</v>
      </c>
      <c r="M192" s="3">
        <v>28</v>
      </c>
      <c r="N192" s="125">
        <v>0.24515714346797801</v>
      </c>
      <c r="O192" s="3">
        <v>32</v>
      </c>
      <c r="P192" s="125">
        <v>2.4175024829543802E-2</v>
      </c>
      <c r="Q192" s="3">
        <v>10</v>
      </c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idden="1" x14ac:dyDescent="0.25">
      <c r="A193" s="2">
        <v>6</v>
      </c>
      <c r="B193" s="2">
        <v>2010</v>
      </c>
      <c r="C193" s="4" t="str">
        <f>INDEX(Index!$B$1:$B$500,MATCH($F193,Index!$A$1:$A$500,0)
)</f>
        <v>CAR</v>
      </c>
      <c r="D193" s="4">
        <v>0</v>
      </c>
      <c r="E193" s="141">
        <f t="shared" si="2"/>
        <v>-0.4705959368942968</v>
      </c>
      <c r="F193" s="3" t="s">
        <v>51</v>
      </c>
      <c r="G193" s="3">
        <v>32</v>
      </c>
      <c r="H193" s="125">
        <v>-0.4705959368942968</v>
      </c>
      <c r="I193" s="3"/>
      <c r="J193" s="3"/>
      <c r="K193" s="3" t="s">
        <v>115</v>
      </c>
      <c r="L193" s="125">
        <v>-0.47564908673261003</v>
      </c>
      <c r="M193" s="3">
        <v>32</v>
      </c>
      <c r="N193" s="125">
        <v>-4.4902072670003498E-2</v>
      </c>
      <c r="O193" s="3">
        <v>11</v>
      </c>
      <c r="P193" s="125">
        <v>-3.9848922831690302E-2</v>
      </c>
      <c r="Q193" s="3">
        <v>23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idden="1" x14ac:dyDescent="0.25">
      <c r="A194" s="2">
        <v>7</v>
      </c>
      <c r="B194" s="2">
        <v>2010</v>
      </c>
      <c r="C194" s="4" t="str">
        <f>INDEX(Index!$B$1:$B$500,MATCH($F194,Index!$A$1:$A$500,0)
)</f>
        <v>NYG</v>
      </c>
      <c r="D194" s="4">
        <v>0</v>
      </c>
      <c r="E194" s="141">
        <f t="shared" ref="E194:E257" si="3">IF(D194=1,H194/100,H194)</f>
        <v>0.27276718700963698</v>
      </c>
      <c r="F194" s="3" t="s">
        <v>15</v>
      </c>
      <c r="G194" s="3">
        <v>1</v>
      </c>
      <c r="H194" s="125">
        <v>0.27276718700963698</v>
      </c>
      <c r="I194" s="3"/>
      <c r="J194" s="3"/>
      <c r="K194" s="3" t="s">
        <v>121</v>
      </c>
      <c r="L194" s="125">
        <v>9.8602468732629706E-2</v>
      </c>
      <c r="M194" s="3">
        <v>11</v>
      </c>
      <c r="N194" s="125">
        <v>-0.26172330648173597</v>
      </c>
      <c r="O194" s="3">
        <v>1</v>
      </c>
      <c r="P194" s="125">
        <v>-8.7558588204728699E-2</v>
      </c>
      <c r="Q194" s="3">
        <v>31</v>
      </c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idden="1" x14ac:dyDescent="0.25">
      <c r="A195" s="2">
        <v>7</v>
      </c>
      <c r="B195" s="2">
        <v>2010</v>
      </c>
      <c r="C195" s="4" t="str">
        <f>INDEX(Index!$B$1:$B$500,MATCH($F195,Index!$A$1:$A$500,0)
)</f>
        <v>PHI</v>
      </c>
      <c r="D195" s="4">
        <v>0</v>
      </c>
      <c r="E195" s="141">
        <f t="shared" si="3"/>
        <v>0.25974911072579959</v>
      </c>
      <c r="F195" s="3" t="s">
        <v>7</v>
      </c>
      <c r="G195" s="3">
        <v>2</v>
      </c>
      <c r="H195" s="125">
        <v>0.25974911072579959</v>
      </c>
      <c r="I195" s="3"/>
      <c r="J195" s="3"/>
      <c r="K195" s="3" t="s">
        <v>122</v>
      </c>
      <c r="L195" s="125">
        <v>0.15788760969572799</v>
      </c>
      <c r="M195" s="3">
        <v>4</v>
      </c>
      <c r="N195" s="125">
        <v>-0.13260339250855099</v>
      </c>
      <c r="O195" s="3">
        <v>5</v>
      </c>
      <c r="P195" s="125">
        <v>-3.0741891478479399E-2</v>
      </c>
      <c r="Q195" s="3">
        <v>24</v>
      </c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idden="1" x14ac:dyDescent="0.25">
      <c r="A196" s="2">
        <v>7</v>
      </c>
      <c r="B196" s="2">
        <v>2010</v>
      </c>
      <c r="C196" s="4" t="str">
        <f>INDEX(Index!$B$1:$B$500,MATCH($F196,Index!$A$1:$A$500,0)
)</f>
        <v>NE</v>
      </c>
      <c r="D196" s="4">
        <v>0</v>
      </c>
      <c r="E196" s="141">
        <f t="shared" si="3"/>
        <v>0.257724183922306</v>
      </c>
      <c r="F196" s="3" t="s">
        <v>17</v>
      </c>
      <c r="G196" s="3">
        <v>3</v>
      </c>
      <c r="H196" s="125">
        <v>0.257724183922306</v>
      </c>
      <c r="I196" s="3"/>
      <c r="J196" s="3"/>
      <c r="K196" s="3" t="s">
        <v>117</v>
      </c>
      <c r="L196" s="125">
        <v>0.237587146537863</v>
      </c>
      <c r="M196" s="3">
        <v>2</v>
      </c>
      <c r="N196" s="125">
        <v>5.5558292419459997E-2</v>
      </c>
      <c r="O196" s="3">
        <v>22</v>
      </c>
      <c r="P196" s="125">
        <v>7.5695329803903005E-2</v>
      </c>
      <c r="Q196" s="3">
        <v>5</v>
      </c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idden="1" x14ac:dyDescent="0.25">
      <c r="A197" s="2">
        <v>7</v>
      </c>
      <c r="B197" s="2">
        <v>2010</v>
      </c>
      <c r="C197" s="4" t="str">
        <f>INDEX(Index!$B$1:$B$500,MATCH($F197,Index!$A$1:$A$500,0)
)</f>
        <v>PIT</v>
      </c>
      <c r="D197" s="4">
        <v>0</v>
      </c>
      <c r="E197" s="141">
        <f t="shared" si="3"/>
        <v>0.25542084422046579</v>
      </c>
      <c r="F197" s="3" t="s">
        <v>32</v>
      </c>
      <c r="G197" s="3">
        <v>4</v>
      </c>
      <c r="H197" s="125">
        <v>0.25542084422046579</v>
      </c>
      <c r="I197" s="3"/>
      <c r="J197" s="3"/>
      <c r="K197" s="3" t="s">
        <v>117</v>
      </c>
      <c r="L197" s="125">
        <v>3.7655625309491701E-2</v>
      </c>
      <c r="M197" s="3">
        <v>15</v>
      </c>
      <c r="N197" s="125">
        <v>-0.188861033939795</v>
      </c>
      <c r="O197" s="3">
        <v>3</v>
      </c>
      <c r="P197" s="125">
        <v>2.8904184971179098E-2</v>
      </c>
      <c r="Q197" s="3">
        <v>12</v>
      </c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idden="1" x14ac:dyDescent="0.25">
      <c r="A198" s="2">
        <v>7</v>
      </c>
      <c r="B198" s="2">
        <v>2010</v>
      </c>
      <c r="C198" s="4" t="str">
        <f>INDEX(Index!$B$1:$B$500,MATCH($F198,Index!$A$1:$A$500,0)
)</f>
        <v>KC</v>
      </c>
      <c r="D198" s="4">
        <v>0</v>
      </c>
      <c r="E198" s="141">
        <f t="shared" si="3"/>
        <v>0.2227706557346599</v>
      </c>
      <c r="F198" s="3" t="s">
        <v>5</v>
      </c>
      <c r="G198" s="3">
        <v>5</v>
      </c>
      <c r="H198" s="125">
        <v>0.2227706557346599</v>
      </c>
      <c r="I198" s="3"/>
      <c r="J198" s="3"/>
      <c r="K198" s="3" t="s">
        <v>116</v>
      </c>
      <c r="L198" s="125">
        <v>0.13343731376748499</v>
      </c>
      <c r="M198" s="3">
        <v>6</v>
      </c>
      <c r="N198" s="125">
        <v>-5.2610785740718903E-2</v>
      </c>
      <c r="O198" s="3">
        <v>8</v>
      </c>
      <c r="P198" s="125">
        <v>3.6722556226456003E-2</v>
      </c>
      <c r="Q198" s="3">
        <v>10</v>
      </c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idden="1" x14ac:dyDescent="0.25">
      <c r="A199" s="2">
        <v>7</v>
      </c>
      <c r="B199" s="2">
        <v>2010</v>
      </c>
      <c r="C199" s="4" t="str">
        <f>INDEX(Index!$B$1:$B$500,MATCH($F199,Index!$A$1:$A$500,0)
)</f>
        <v>TEN</v>
      </c>
      <c r="D199" s="4">
        <v>0</v>
      </c>
      <c r="E199" s="141">
        <f t="shared" si="3"/>
        <v>0.21928424492816159</v>
      </c>
      <c r="F199" s="3" t="s">
        <v>45</v>
      </c>
      <c r="G199" s="3">
        <v>6</v>
      </c>
      <c r="H199" s="125">
        <v>0.21928424492816159</v>
      </c>
      <c r="I199" s="3"/>
      <c r="J199" s="3"/>
      <c r="K199" s="3" t="s">
        <v>121</v>
      </c>
      <c r="L199" s="125">
        <v>-3.6909210531451901E-2</v>
      </c>
      <c r="M199" s="3">
        <v>18</v>
      </c>
      <c r="N199" s="125">
        <v>-0.20237252936518299</v>
      </c>
      <c r="O199" s="3">
        <v>2</v>
      </c>
      <c r="P199" s="125">
        <v>5.3820926094430503E-2</v>
      </c>
      <c r="Q199" s="3">
        <v>7</v>
      </c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idden="1" x14ac:dyDescent="0.25">
      <c r="A200" s="2">
        <v>7</v>
      </c>
      <c r="B200" s="2">
        <v>2010</v>
      </c>
      <c r="C200" s="4" t="str">
        <f>INDEX(Index!$B$1:$B$500,MATCH($F200,Index!$A$1:$A$500,0)
)</f>
        <v>NYJ</v>
      </c>
      <c r="D200" s="4">
        <v>0</v>
      </c>
      <c r="E200" s="141">
        <f t="shared" si="3"/>
        <v>0.20629422676401821</v>
      </c>
      <c r="F200" s="3" t="s">
        <v>9</v>
      </c>
      <c r="G200" s="3">
        <v>7</v>
      </c>
      <c r="H200" s="125">
        <v>0.20629422676401821</v>
      </c>
      <c r="I200" s="3"/>
      <c r="J200" s="3"/>
      <c r="K200" s="3" t="s">
        <v>117</v>
      </c>
      <c r="L200" s="125">
        <v>0.12245173736581901</v>
      </c>
      <c r="M200" s="3">
        <v>9</v>
      </c>
      <c r="N200" s="125">
        <v>-1.44310776119585E-2</v>
      </c>
      <c r="O200" s="3">
        <v>16</v>
      </c>
      <c r="P200" s="125">
        <v>6.9411411786240704E-2</v>
      </c>
      <c r="Q200" s="3">
        <v>6</v>
      </c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idden="1" x14ac:dyDescent="0.25">
      <c r="A201" s="2">
        <v>7</v>
      </c>
      <c r="B201" s="2">
        <v>2010</v>
      </c>
      <c r="C201" s="4" t="str">
        <f>INDEX(Index!$B$1:$B$500,MATCH($F201,Index!$A$1:$A$500,0)
)</f>
        <v>HOU</v>
      </c>
      <c r="D201" s="4">
        <v>0</v>
      </c>
      <c r="E201" s="141">
        <f t="shared" si="3"/>
        <v>0.12791557087835009</v>
      </c>
      <c r="F201" s="3" t="s">
        <v>49</v>
      </c>
      <c r="G201" s="3">
        <v>8</v>
      </c>
      <c r="H201" s="125">
        <v>0.12791557087835009</v>
      </c>
      <c r="I201" s="3"/>
      <c r="J201" s="3"/>
      <c r="K201" s="3" t="s">
        <v>116</v>
      </c>
      <c r="L201" s="125">
        <v>0.26958241467125299</v>
      </c>
      <c r="M201" s="3">
        <v>1</v>
      </c>
      <c r="N201" s="125">
        <v>0.12896169482977901</v>
      </c>
      <c r="O201" s="3">
        <v>29</v>
      </c>
      <c r="P201" s="125">
        <v>-1.27051489631239E-2</v>
      </c>
      <c r="Q201" s="3">
        <v>20</v>
      </c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idden="1" x14ac:dyDescent="0.25">
      <c r="A202" s="2">
        <v>7</v>
      </c>
      <c r="B202" s="2">
        <v>2010</v>
      </c>
      <c r="C202" s="4" t="str">
        <f>INDEX(Index!$B$1:$B$500,MATCH($F202,Index!$A$1:$A$500,0)
)</f>
        <v>IND</v>
      </c>
      <c r="D202" s="4">
        <v>0</v>
      </c>
      <c r="E202" s="141">
        <f t="shared" si="3"/>
        <v>0.10636762832419348</v>
      </c>
      <c r="F202" s="3" t="s">
        <v>35</v>
      </c>
      <c r="G202" s="3">
        <v>9</v>
      </c>
      <c r="H202" s="125">
        <v>0.10636762832419348</v>
      </c>
      <c r="I202" s="3"/>
      <c r="J202" s="3"/>
      <c r="K202" s="3" t="s">
        <v>116</v>
      </c>
      <c r="L202" s="125">
        <v>0.21601853235343799</v>
      </c>
      <c r="M202" s="3">
        <v>3</v>
      </c>
      <c r="N202" s="125">
        <v>4.1986437261353697E-2</v>
      </c>
      <c r="O202" s="3">
        <v>21</v>
      </c>
      <c r="P202" s="125">
        <v>-6.7664466767890799E-2</v>
      </c>
      <c r="Q202" s="3">
        <v>30</v>
      </c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idden="1" x14ac:dyDescent="0.25">
      <c r="A203" s="2">
        <v>7</v>
      </c>
      <c r="B203" s="2">
        <v>2010</v>
      </c>
      <c r="C203" s="4" t="str">
        <f>INDEX(Index!$B$1:$B$500,MATCH($F203,Index!$A$1:$A$500,0)
)</f>
        <v>BAL</v>
      </c>
      <c r="D203" s="4">
        <v>0</v>
      </c>
      <c r="E203" s="141">
        <f t="shared" si="3"/>
        <v>0.1047912248643689</v>
      </c>
      <c r="F203" s="3" t="s">
        <v>18</v>
      </c>
      <c r="G203" s="3">
        <v>10</v>
      </c>
      <c r="H203" s="125">
        <v>0.1047912248643689</v>
      </c>
      <c r="I203" s="3"/>
      <c r="J203" s="3"/>
      <c r="K203" s="3" t="s">
        <v>121</v>
      </c>
      <c r="L203" s="125">
        <v>5.0408554663921502E-2</v>
      </c>
      <c r="M203" s="3">
        <v>14</v>
      </c>
      <c r="N203" s="125">
        <v>-2.0448935141501E-2</v>
      </c>
      <c r="O203" s="3">
        <v>12</v>
      </c>
      <c r="P203" s="125">
        <v>3.3933735058946403E-2</v>
      </c>
      <c r="Q203" s="3">
        <v>11</v>
      </c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idden="1" x14ac:dyDescent="0.25">
      <c r="A204" s="2">
        <v>7</v>
      </c>
      <c r="B204" s="2">
        <v>2010</v>
      </c>
      <c r="C204" s="4" t="str">
        <f>INDEX(Index!$B$1:$B$500,MATCH($F204,Index!$A$1:$A$500,0)
)</f>
        <v>ATL</v>
      </c>
      <c r="D204" s="4">
        <v>0</v>
      </c>
      <c r="E204" s="141">
        <f t="shared" si="3"/>
        <v>0.10080165865290003</v>
      </c>
      <c r="F204" s="3" t="s">
        <v>43</v>
      </c>
      <c r="G204" s="3">
        <v>11</v>
      </c>
      <c r="H204" s="125">
        <v>0.10080165865290003</v>
      </c>
      <c r="I204" s="3"/>
      <c r="J204" s="3"/>
      <c r="K204" s="3" t="s">
        <v>121</v>
      </c>
      <c r="L204" s="125">
        <v>0.112949051286271</v>
      </c>
      <c r="M204" s="3">
        <v>10</v>
      </c>
      <c r="N204" s="125">
        <v>2.2069186861109098E-3</v>
      </c>
      <c r="O204" s="3">
        <v>19</v>
      </c>
      <c r="P204" s="125">
        <v>-9.9404739472600603E-3</v>
      </c>
      <c r="Q204" s="3">
        <v>19</v>
      </c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idden="1" x14ac:dyDescent="0.25">
      <c r="A205" s="2">
        <v>7</v>
      </c>
      <c r="B205" s="2">
        <v>2010</v>
      </c>
      <c r="C205" s="4" t="str">
        <f>INDEX(Index!$B$1:$B$500,MATCH($F205,Index!$A$1:$A$500,0)
)</f>
        <v>LAC</v>
      </c>
      <c r="D205" s="4">
        <v>0</v>
      </c>
      <c r="E205" s="141">
        <f t="shared" si="3"/>
        <v>8.7960864135664979E-2</v>
      </c>
      <c r="F205" s="3" t="s">
        <v>68</v>
      </c>
      <c r="G205" s="3">
        <v>12</v>
      </c>
      <c r="H205" s="125">
        <v>8.7960864135664979E-2</v>
      </c>
      <c r="I205" s="3"/>
      <c r="J205" s="3"/>
      <c r="K205" s="3" t="s">
        <v>123</v>
      </c>
      <c r="L205" s="125">
        <v>0.13506065455601701</v>
      </c>
      <c r="M205" s="3">
        <v>5</v>
      </c>
      <c r="N205" s="125">
        <v>-0.163741174700784</v>
      </c>
      <c r="O205" s="3">
        <v>4</v>
      </c>
      <c r="P205" s="125">
        <v>-0.21084096512113601</v>
      </c>
      <c r="Q205" s="3">
        <v>32</v>
      </c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idden="1" x14ac:dyDescent="0.25">
      <c r="A206" s="2">
        <v>7</v>
      </c>
      <c r="B206" s="2">
        <v>2010</v>
      </c>
      <c r="C206" s="4" t="str">
        <f>INDEX(Index!$B$1:$B$500,MATCH($F206,Index!$A$1:$A$500,0)
)</f>
        <v>GB</v>
      </c>
      <c r="D206" s="4">
        <v>0</v>
      </c>
      <c r="E206" s="141">
        <f t="shared" si="3"/>
        <v>8.4999388311466223E-2</v>
      </c>
      <c r="F206" s="3" t="s">
        <v>20</v>
      </c>
      <c r="G206" s="3">
        <v>13</v>
      </c>
      <c r="H206" s="125">
        <v>8.4999388311466223E-2</v>
      </c>
      <c r="I206" s="3"/>
      <c r="J206" s="3"/>
      <c r="K206" s="3" t="s">
        <v>122</v>
      </c>
      <c r="L206" s="125">
        <v>0.13333269162376801</v>
      </c>
      <c r="M206" s="3">
        <v>7</v>
      </c>
      <c r="N206" s="125">
        <v>-1.3563750009340399E-2</v>
      </c>
      <c r="O206" s="3">
        <v>17</v>
      </c>
      <c r="P206" s="125">
        <v>-6.1897053321642199E-2</v>
      </c>
      <c r="Q206" s="3">
        <v>29</v>
      </c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idden="1" x14ac:dyDescent="0.25">
      <c r="A207" s="2">
        <v>7</v>
      </c>
      <c r="B207" s="2">
        <v>2010</v>
      </c>
      <c r="C207" s="4" t="str">
        <f>INDEX(Index!$B$1:$B$500,MATCH($F207,Index!$A$1:$A$500,0)
)</f>
        <v>NO</v>
      </c>
      <c r="D207" s="4">
        <v>0</v>
      </c>
      <c r="E207" s="141">
        <f t="shared" si="3"/>
        <v>3.9686953345452802E-2</v>
      </c>
      <c r="F207" s="3" t="s">
        <v>27</v>
      </c>
      <c r="G207" s="3">
        <v>14</v>
      </c>
      <c r="H207" s="125">
        <v>3.9686953345452802E-2</v>
      </c>
      <c r="I207" s="3"/>
      <c r="J207" s="3"/>
      <c r="K207" s="3" t="s">
        <v>122</v>
      </c>
      <c r="L207" s="125">
        <v>5.9184355730622903E-2</v>
      </c>
      <c r="M207" s="3">
        <v>12</v>
      </c>
      <c r="N207" s="125">
        <v>-1.5313953358004199E-2</v>
      </c>
      <c r="O207" s="3">
        <v>15</v>
      </c>
      <c r="P207" s="125">
        <v>-3.4811355743174302E-2</v>
      </c>
      <c r="Q207" s="3">
        <v>25</v>
      </c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idden="1" x14ac:dyDescent="0.25">
      <c r="A208" s="2">
        <v>7</v>
      </c>
      <c r="B208" s="2">
        <v>2010</v>
      </c>
      <c r="C208" s="4" t="str">
        <f>INDEX(Index!$B$1:$B$500,MATCH($F208,Index!$A$1:$A$500,0)
)</f>
        <v>DAL</v>
      </c>
      <c r="D208" s="4">
        <v>0</v>
      </c>
      <c r="E208" s="141">
        <f t="shared" si="3"/>
        <v>3.628415980991255E-2</v>
      </c>
      <c r="F208" s="3" t="s">
        <v>3</v>
      </c>
      <c r="G208" s="3">
        <v>15</v>
      </c>
      <c r="H208" s="125">
        <v>3.628415980991255E-2</v>
      </c>
      <c r="I208" s="3"/>
      <c r="J208" s="3"/>
      <c r="K208" s="3" t="s">
        <v>120</v>
      </c>
      <c r="L208" s="125">
        <v>0.124503890107568</v>
      </c>
      <c r="M208" s="3">
        <v>8</v>
      </c>
      <c r="N208" s="125">
        <v>8.5079250860009004E-2</v>
      </c>
      <c r="O208" s="3">
        <v>27</v>
      </c>
      <c r="P208" s="125">
        <v>-3.1404794376464502E-3</v>
      </c>
      <c r="Q208" s="3">
        <v>16</v>
      </c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idden="1" x14ac:dyDescent="0.25">
      <c r="A209" s="2">
        <v>7</v>
      </c>
      <c r="B209" s="2">
        <v>2010</v>
      </c>
      <c r="C209" s="4" t="str">
        <f>INDEX(Index!$B$1:$B$500,MATCH($F209,Index!$A$1:$A$500,0)
)</f>
        <v>SEA</v>
      </c>
      <c r="D209" s="4">
        <v>0</v>
      </c>
      <c r="E209" s="141">
        <f t="shared" si="3"/>
        <v>2.674821552315719E-2</v>
      </c>
      <c r="F209" s="3" t="s">
        <v>30</v>
      </c>
      <c r="G209" s="3">
        <v>16</v>
      </c>
      <c r="H209" s="125">
        <v>2.674821552315719E-2</v>
      </c>
      <c r="I209" s="3"/>
      <c r="J209" s="3"/>
      <c r="K209" s="3" t="s">
        <v>116</v>
      </c>
      <c r="L209" s="125">
        <v>-0.13130142357751401</v>
      </c>
      <c r="M209" s="3">
        <v>27</v>
      </c>
      <c r="N209" s="125">
        <v>-4.71216547415442E-2</v>
      </c>
      <c r="O209" s="3">
        <v>9</v>
      </c>
      <c r="P209" s="125">
        <v>0.110927984359127</v>
      </c>
      <c r="Q209" s="3">
        <v>1</v>
      </c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idden="1" x14ac:dyDescent="0.25">
      <c r="A210" s="2">
        <v>7</v>
      </c>
      <c r="B210" s="2">
        <v>2010</v>
      </c>
      <c r="C210" s="4" t="str">
        <f>INDEX(Index!$B$1:$B$500,MATCH($F210,Index!$A$1:$A$500,0)
)</f>
        <v>MIA</v>
      </c>
      <c r="D210" s="4">
        <v>0</v>
      </c>
      <c r="E210" s="141">
        <f t="shared" si="3"/>
        <v>2.6728810642149693E-2</v>
      </c>
      <c r="F210" s="3" t="s">
        <v>4</v>
      </c>
      <c r="G210" s="3">
        <v>17</v>
      </c>
      <c r="H210" s="125">
        <v>2.6728810642149693E-2</v>
      </c>
      <c r="I210" s="3"/>
      <c r="J210" s="3"/>
      <c r="K210" s="3" t="s">
        <v>118</v>
      </c>
      <c r="L210" s="125">
        <v>5.4058416978884298E-2</v>
      </c>
      <c r="M210" s="3">
        <v>13</v>
      </c>
      <c r="N210" s="125">
        <v>-1.5508784918311201E-2</v>
      </c>
      <c r="O210" s="3">
        <v>14</v>
      </c>
      <c r="P210" s="125">
        <v>-4.28383912550458E-2</v>
      </c>
      <c r="Q210" s="3">
        <v>26</v>
      </c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idden="1" x14ac:dyDescent="0.25">
      <c r="A211" s="2">
        <v>7</v>
      </c>
      <c r="B211" s="2">
        <v>2010</v>
      </c>
      <c r="C211" s="4" t="str">
        <f>INDEX(Index!$B$1:$B$500,MATCH($F211,Index!$A$1:$A$500,0)
)</f>
        <v>MIN</v>
      </c>
      <c r="D211" s="4">
        <v>0</v>
      </c>
      <c r="E211" s="141">
        <f t="shared" si="3"/>
        <v>-1.0880267540397497E-2</v>
      </c>
      <c r="F211" s="3" t="s">
        <v>46</v>
      </c>
      <c r="G211" s="3">
        <v>18</v>
      </c>
      <c r="H211" s="125">
        <v>-1.0880267540397497E-2</v>
      </c>
      <c r="I211" s="3"/>
      <c r="J211" s="3"/>
      <c r="K211" s="3" t="s">
        <v>119</v>
      </c>
      <c r="L211" s="125">
        <v>-0.115384365191242</v>
      </c>
      <c r="M211" s="3">
        <v>25</v>
      </c>
      <c r="N211" s="125">
        <v>-8.1951678443621501E-2</v>
      </c>
      <c r="O211" s="3">
        <v>6</v>
      </c>
      <c r="P211" s="125">
        <v>2.2552419207223E-2</v>
      </c>
      <c r="Q211" s="3">
        <v>13</v>
      </c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idden="1" x14ac:dyDescent="0.25">
      <c r="A212" s="2">
        <v>7</v>
      </c>
      <c r="B212" s="2">
        <v>2010</v>
      </c>
      <c r="C212" s="4" t="str">
        <f>INDEX(Index!$B$1:$B$500,MATCH($F212,Index!$A$1:$A$500,0)
)</f>
        <v>DET</v>
      </c>
      <c r="D212" s="4">
        <v>0</v>
      </c>
      <c r="E212" s="141">
        <f t="shared" si="3"/>
        <v>-3.0657608959959309E-2</v>
      </c>
      <c r="F212" s="3" t="s">
        <v>21</v>
      </c>
      <c r="G212" s="3">
        <v>19</v>
      </c>
      <c r="H212" s="125">
        <v>-3.0657608959959309E-2</v>
      </c>
      <c r="I212" s="3"/>
      <c r="J212" s="3"/>
      <c r="K212" s="3" t="s">
        <v>120</v>
      </c>
      <c r="L212" s="125">
        <v>-4.88893229439024E-2</v>
      </c>
      <c r="M212" s="3">
        <v>20</v>
      </c>
      <c r="N212" s="125">
        <v>7.4454043847760304E-2</v>
      </c>
      <c r="O212" s="3">
        <v>25</v>
      </c>
      <c r="P212" s="125">
        <v>9.2685757831703394E-2</v>
      </c>
      <c r="Q212" s="3">
        <v>2</v>
      </c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idden="1" x14ac:dyDescent="0.25">
      <c r="A213" s="2">
        <v>7</v>
      </c>
      <c r="B213" s="2">
        <v>2010</v>
      </c>
      <c r="C213" s="4" t="str">
        <f>INDEX(Index!$B$1:$B$500,MATCH($F213,Index!$A$1:$A$500,0)
)</f>
        <v>CIN</v>
      </c>
      <c r="D213" s="4">
        <v>0</v>
      </c>
      <c r="E213" s="141">
        <f t="shared" si="3"/>
        <v>-7.3248004039227876E-2</v>
      </c>
      <c r="F213" s="3" t="s">
        <v>24</v>
      </c>
      <c r="G213" s="3">
        <v>20</v>
      </c>
      <c r="H213" s="125">
        <v>-7.3248004039227876E-2</v>
      </c>
      <c r="I213" s="3"/>
      <c r="J213" s="3"/>
      <c r="K213" s="3" t="s">
        <v>119</v>
      </c>
      <c r="L213" s="125">
        <v>7.7637542346218197E-3</v>
      </c>
      <c r="M213" s="3">
        <v>16</v>
      </c>
      <c r="N213" s="125">
        <v>5.5628238480919003E-2</v>
      </c>
      <c r="O213" s="3">
        <v>23</v>
      </c>
      <c r="P213" s="125">
        <v>-2.53835197929307E-2</v>
      </c>
      <c r="Q213" s="3">
        <v>23</v>
      </c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idden="1" x14ac:dyDescent="0.25">
      <c r="A214" s="2">
        <v>7</v>
      </c>
      <c r="B214" s="2">
        <v>2010</v>
      </c>
      <c r="C214" s="4" t="str">
        <f>INDEX(Index!$B$1:$B$500,MATCH($F214,Index!$A$1:$A$500,0)
)</f>
        <v>CLE</v>
      </c>
      <c r="D214" s="4">
        <v>0</v>
      </c>
      <c r="E214" s="141">
        <f t="shared" si="3"/>
        <v>-8.0227032810971807E-2</v>
      </c>
      <c r="F214" s="3" t="s">
        <v>10</v>
      </c>
      <c r="G214" s="3">
        <v>21</v>
      </c>
      <c r="H214" s="125">
        <v>-8.0227032810971807E-2</v>
      </c>
      <c r="I214" s="3"/>
      <c r="J214" s="3"/>
      <c r="K214" s="3" t="s">
        <v>123</v>
      </c>
      <c r="L214" s="125">
        <v>-9.0724109548678405E-2</v>
      </c>
      <c r="M214" s="3">
        <v>24</v>
      </c>
      <c r="N214" s="125">
        <v>2.9535241745983098E-2</v>
      </c>
      <c r="O214" s="3">
        <v>20</v>
      </c>
      <c r="P214" s="125">
        <v>4.0032318483689697E-2</v>
      </c>
      <c r="Q214" s="3">
        <v>9</v>
      </c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idden="1" x14ac:dyDescent="0.25">
      <c r="A215" s="2">
        <v>7</v>
      </c>
      <c r="B215" s="2">
        <v>2010</v>
      </c>
      <c r="C215" s="4" t="str">
        <f>INDEX(Index!$B$1:$B$500,MATCH($F215,Index!$A$1:$A$500,0)
)</f>
        <v>SF</v>
      </c>
      <c r="D215" s="4">
        <v>0</v>
      </c>
      <c r="E215" s="141">
        <f t="shared" si="3"/>
        <v>-9.0753968178851882E-2</v>
      </c>
      <c r="F215" s="3" t="s">
        <v>1</v>
      </c>
      <c r="G215" s="3">
        <v>22</v>
      </c>
      <c r="H215" s="125">
        <v>-9.0753968178851882E-2</v>
      </c>
      <c r="I215" s="3"/>
      <c r="J215" s="3"/>
      <c r="K215" s="3" t="s">
        <v>124</v>
      </c>
      <c r="L215" s="125">
        <v>-0.12873140478116801</v>
      </c>
      <c r="M215" s="3">
        <v>26</v>
      </c>
      <c r="N215" s="125">
        <v>-4.4063008158585798E-2</v>
      </c>
      <c r="O215" s="3">
        <v>10</v>
      </c>
      <c r="P215" s="125">
        <v>-6.0855715562696698E-3</v>
      </c>
      <c r="Q215" s="3">
        <v>17</v>
      </c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idden="1" x14ac:dyDescent="0.25">
      <c r="A216" s="2">
        <v>7</v>
      </c>
      <c r="B216" s="2">
        <v>2010</v>
      </c>
      <c r="C216" s="4" t="str">
        <f>INDEX(Index!$B$1:$B$500,MATCH($F216,Index!$A$1:$A$500,0)
)</f>
        <v>CHI</v>
      </c>
      <c r="D216" s="4">
        <v>0</v>
      </c>
      <c r="E216" s="141">
        <f t="shared" si="3"/>
        <v>-0.10238932612292329</v>
      </c>
      <c r="F216" s="3" t="s">
        <v>64</v>
      </c>
      <c r="G216" s="3">
        <v>23</v>
      </c>
      <c r="H216" s="125">
        <v>-0.10238932612292329</v>
      </c>
      <c r="I216" s="3"/>
      <c r="J216" s="3"/>
      <c r="K216" s="3" t="s">
        <v>122</v>
      </c>
      <c r="L216" s="125">
        <v>-0.24805482304821699</v>
      </c>
      <c r="M216" s="3">
        <v>30</v>
      </c>
      <c r="N216" s="125">
        <v>-6.8993039442460602E-2</v>
      </c>
      <c r="O216" s="3">
        <v>7</v>
      </c>
      <c r="P216" s="125">
        <v>7.6672457482833106E-2</v>
      </c>
      <c r="Q216" s="3">
        <v>4</v>
      </c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idden="1" x14ac:dyDescent="0.25">
      <c r="A217" s="2">
        <v>7</v>
      </c>
      <c r="B217" s="2">
        <v>2010</v>
      </c>
      <c r="C217" s="4" t="str">
        <f>INDEX(Index!$B$1:$B$500,MATCH($F217,Index!$A$1:$A$500,0)
)</f>
        <v>WAS</v>
      </c>
      <c r="D217" s="4">
        <v>0</v>
      </c>
      <c r="E217" s="141">
        <f t="shared" si="3"/>
        <v>-0.1050275321253884</v>
      </c>
      <c r="F217" s="3" t="s">
        <v>26</v>
      </c>
      <c r="G217" s="3">
        <v>24</v>
      </c>
      <c r="H217" s="125">
        <v>-0.1050275321253884</v>
      </c>
      <c r="I217" s="3"/>
      <c r="J217" s="3"/>
      <c r="K217" s="3" t="s">
        <v>122</v>
      </c>
      <c r="L217" s="125">
        <v>-2.40366581251386E-2</v>
      </c>
      <c r="M217" s="3">
        <v>17</v>
      </c>
      <c r="N217" s="125">
        <v>5.5995973676854299E-2</v>
      </c>
      <c r="O217" s="3">
        <v>24</v>
      </c>
      <c r="P217" s="125">
        <v>-2.4994900323395498E-2</v>
      </c>
      <c r="Q217" s="3">
        <v>22</v>
      </c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idden="1" x14ac:dyDescent="0.25">
      <c r="A218" s="2">
        <v>7</v>
      </c>
      <c r="B218" s="2">
        <v>2010</v>
      </c>
      <c r="C218" s="4" t="str">
        <f>INDEX(Index!$B$1:$B$500,MATCH($F218,Index!$A$1:$A$500,0)
)</f>
        <v>TB</v>
      </c>
      <c r="D218" s="4">
        <v>0</v>
      </c>
      <c r="E218" s="141">
        <f t="shared" si="3"/>
        <v>-0.16840198937589718</v>
      </c>
      <c r="F218" s="3" t="s">
        <v>38</v>
      </c>
      <c r="G218" s="3">
        <v>25</v>
      </c>
      <c r="H218" s="125">
        <v>-0.16840198937589718</v>
      </c>
      <c r="I218" s="3"/>
      <c r="J218" s="3"/>
      <c r="K218" s="3" t="s">
        <v>116</v>
      </c>
      <c r="L218" s="125">
        <v>-6.9745757359855401E-2</v>
      </c>
      <c r="M218" s="3">
        <v>21</v>
      </c>
      <c r="N218" s="125">
        <v>9.7466298771315005E-2</v>
      </c>
      <c r="O218" s="3">
        <v>28</v>
      </c>
      <c r="P218" s="125">
        <v>-1.1899332447267801E-3</v>
      </c>
      <c r="Q218" s="3">
        <v>15</v>
      </c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idden="1" x14ac:dyDescent="0.25">
      <c r="A219" s="2">
        <v>7</v>
      </c>
      <c r="B219" s="2">
        <v>2010</v>
      </c>
      <c r="C219" s="4" t="str">
        <f>INDEX(Index!$B$1:$B$500,MATCH($F219,Index!$A$1:$A$500,0)
)</f>
        <v>LAR</v>
      </c>
      <c r="D219" s="4">
        <v>0</v>
      </c>
      <c r="E219" s="141">
        <f t="shared" si="3"/>
        <v>-0.17922871936746704</v>
      </c>
      <c r="F219" s="3" t="s">
        <v>67</v>
      </c>
      <c r="G219" s="3">
        <v>26</v>
      </c>
      <c r="H219" s="125">
        <v>-0.17922871936746704</v>
      </c>
      <c r="I219" s="3"/>
      <c r="J219" s="3"/>
      <c r="K219" s="3" t="s">
        <v>125</v>
      </c>
      <c r="L219" s="125">
        <v>-0.14092375191589501</v>
      </c>
      <c r="M219" s="3">
        <v>29</v>
      </c>
      <c r="N219" s="125">
        <v>-9.8925993150499499E-3</v>
      </c>
      <c r="O219" s="3">
        <v>18</v>
      </c>
      <c r="P219" s="125">
        <v>-4.8197566766621999E-2</v>
      </c>
      <c r="Q219" s="3">
        <v>27</v>
      </c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idden="1" x14ac:dyDescent="0.25">
      <c r="A220" s="2">
        <v>7</v>
      </c>
      <c r="B220" s="2">
        <v>2010</v>
      </c>
      <c r="C220" s="4" t="str">
        <f>INDEX(Index!$B$1:$B$500,MATCH($F220,Index!$A$1:$A$500,0)
)</f>
        <v>LV</v>
      </c>
      <c r="D220" s="4">
        <v>0</v>
      </c>
      <c r="E220" s="141">
        <f t="shared" si="3"/>
        <v>-0.2163098373004701</v>
      </c>
      <c r="F220" s="3" t="s">
        <v>52</v>
      </c>
      <c r="G220" s="3">
        <v>27</v>
      </c>
      <c r="H220" s="125">
        <v>-0.2163098373004701</v>
      </c>
      <c r="I220" s="3"/>
      <c r="J220" s="3"/>
      <c r="K220" s="3" t="s">
        <v>125</v>
      </c>
      <c r="L220" s="125">
        <v>-0.133740329731838</v>
      </c>
      <c r="M220" s="3">
        <v>28</v>
      </c>
      <c r="N220" s="125">
        <v>7.5108778344578006E-2</v>
      </c>
      <c r="O220" s="3">
        <v>26</v>
      </c>
      <c r="P220" s="125">
        <v>-7.46072922405412E-3</v>
      </c>
      <c r="Q220" s="3">
        <v>18</v>
      </c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idden="1" x14ac:dyDescent="0.25">
      <c r="A221" s="2">
        <v>7</v>
      </c>
      <c r="B221" s="2">
        <v>2010</v>
      </c>
      <c r="C221" s="4" t="str">
        <f>INDEX(Index!$B$1:$B$500,MATCH($F221,Index!$A$1:$A$500,0)
)</f>
        <v>JAX</v>
      </c>
      <c r="D221" s="4">
        <v>0</v>
      </c>
      <c r="E221" s="141">
        <f t="shared" si="3"/>
        <v>-0.22400352353833108</v>
      </c>
      <c r="F221" s="3" t="s">
        <v>56</v>
      </c>
      <c r="G221" s="3">
        <v>28</v>
      </c>
      <c r="H221" s="125">
        <v>-0.22400352353833108</v>
      </c>
      <c r="I221" s="3"/>
      <c r="J221" s="3"/>
      <c r="K221" s="3" t="s">
        <v>125</v>
      </c>
      <c r="L221" s="125">
        <v>-8.5472419577871897E-2</v>
      </c>
      <c r="M221" s="3">
        <v>23</v>
      </c>
      <c r="N221" s="125">
        <v>0.22445461013877799</v>
      </c>
      <c r="O221" s="3">
        <v>31</v>
      </c>
      <c r="P221" s="125">
        <v>8.5923506178318801E-2</v>
      </c>
      <c r="Q221" s="3">
        <v>3</v>
      </c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idden="1" x14ac:dyDescent="0.25">
      <c r="A222" s="2">
        <v>7</v>
      </c>
      <c r="B222" s="2">
        <v>2010</v>
      </c>
      <c r="C222" s="4" t="str">
        <f>INDEX(Index!$B$1:$B$500,MATCH($F222,Index!$A$1:$A$500,0)
)</f>
        <v>ARI</v>
      </c>
      <c r="D222" s="4">
        <v>0</v>
      </c>
      <c r="E222" s="141">
        <f t="shared" si="3"/>
        <v>-0.2875372110936002</v>
      </c>
      <c r="F222" s="3" t="s">
        <v>23</v>
      </c>
      <c r="G222" s="3">
        <v>29</v>
      </c>
      <c r="H222" s="125">
        <v>-0.2875372110936002</v>
      </c>
      <c r="I222" s="3"/>
      <c r="J222" s="3"/>
      <c r="K222" s="3" t="s">
        <v>118</v>
      </c>
      <c r="L222" s="125">
        <v>-0.31180705769934502</v>
      </c>
      <c r="M222" s="3">
        <v>31</v>
      </c>
      <c r="N222" s="125">
        <v>-1.5592694888406099E-2</v>
      </c>
      <c r="O222" s="3">
        <v>13</v>
      </c>
      <c r="P222" s="125">
        <v>8.6771517173387294E-3</v>
      </c>
      <c r="Q222" s="3">
        <v>14</v>
      </c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idden="1" x14ac:dyDescent="0.25">
      <c r="A223" s="2">
        <v>7</v>
      </c>
      <c r="B223" s="2">
        <v>2010</v>
      </c>
      <c r="C223" s="4" t="str">
        <f>INDEX(Index!$B$1:$B$500,MATCH($F223,Index!$A$1:$A$500,0)
)</f>
        <v>BUF</v>
      </c>
      <c r="D223" s="4">
        <v>0</v>
      </c>
      <c r="E223" s="141">
        <f t="shared" si="3"/>
        <v>-0.28943065276775759</v>
      </c>
      <c r="F223" s="3" t="s">
        <v>0</v>
      </c>
      <c r="G223" s="3">
        <v>30</v>
      </c>
      <c r="H223" s="125">
        <v>-0.28943065276775759</v>
      </c>
      <c r="I223" s="3"/>
      <c r="J223" s="3"/>
      <c r="K223" s="3" t="s">
        <v>126</v>
      </c>
      <c r="L223" s="125">
        <v>-8.2570683441628906E-2</v>
      </c>
      <c r="M223" s="3">
        <v>22</v>
      </c>
      <c r="N223" s="125">
        <v>0.25766527841123499</v>
      </c>
      <c r="O223" s="3">
        <v>32</v>
      </c>
      <c r="P223" s="125">
        <v>5.0805309085106297E-2</v>
      </c>
      <c r="Q223" s="3">
        <v>8</v>
      </c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idden="1" x14ac:dyDescent="0.25">
      <c r="A224" s="2">
        <v>7</v>
      </c>
      <c r="B224" s="2">
        <v>2010</v>
      </c>
      <c r="C224" s="4" t="str">
        <f>INDEX(Index!$B$1:$B$500,MATCH($F224,Index!$A$1:$A$500,0)
)</f>
        <v>DEN</v>
      </c>
      <c r="D224" s="4">
        <v>0</v>
      </c>
      <c r="E224" s="141">
        <f t="shared" si="3"/>
        <v>-0.3015100733121478</v>
      </c>
      <c r="F224" s="3" t="s">
        <v>39</v>
      </c>
      <c r="G224" s="3">
        <v>31</v>
      </c>
      <c r="H224" s="125">
        <v>-0.3015100733121478</v>
      </c>
      <c r="I224" s="3"/>
      <c r="J224" s="3"/>
      <c r="K224" s="3" t="s">
        <v>123</v>
      </c>
      <c r="L224" s="125">
        <v>-4.1159252887550402E-2</v>
      </c>
      <c r="M224" s="3">
        <v>19</v>
      </c>
      <c r="N224" s="125">
        <v>0.20653232558349599</v>
      </c>
      <c r="O224" s="3">
        <v>30</v>
      </c>
      <c r="P224" s="125">
        <v>-5.3818494841101398E-2</v>
      </c>
      <c r="Q224" s="3">
        <v>28</v>
      </c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idden="1" x14ac:dyDescent="0.25">
      <c r="A225" s="2">
        <v>7</v>
      </c>
      <c r="B225" s="2">
        <v>2010</v>
      </c>
      <c r="C225" s="4" t="str">
        <f>INDEX(Index!$B$1:$B$500,MATCH($F225,Index!$A$1:$A$500,0)
)</f>
        <v>CAR</v>
      </c>
      <c r="D225" s="4">
        <v>0</v>
      </c>
      <c r="E225" s="141">
        <f t="shared" si="3"/>
        <v>-0.38188009966407527</v>
      </c>
      <c r="F225" s="3" t="s">
        <v>51</v>
      </c>
      <c r="G225" s="3">
        <v>32</v>
      </c>
      <c r="H225" s="125">
        <v>-0.38188009966407527</v>
      </c>
      <c r="I225" s="3"/>
      <c r="J225" s="3"/>
      <c r="K225" s="3" t="s">
        <v>120</v>
      </c>
      <c r="L225" s="125">
        <v>-0.38544309188624798</v>
      </c>
      <c r="M225" s="3">
        <v>32</v>
      </c>
      <c r="N225" s="125">
        <v>-2.4761956731302999E-2</v>
      </c>
      <c r="O225" s="3">
        <v>11</v>
      </c>
      <c r="P225" s="125">
        <v>-2.1198964509130301E-2</v>
      </c>
      <c r="Q225" s="3">
        <v>21</v>
      </c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idden="1" x14ac:dyDescent="0.25">
      <c r="A226" s="2">
        <v>8</v>
      </c>
      <c r="B226" s="2">
        <v>2010</v>
      </c>
      <c r="C226" s="4" t="str">
        <f>INDEX(Index!$B$1:$B$500,MATCH($F226,Index!$A$1:$A$500,0)
)</f>
        <v>PHI</v>
      </c>
      <c r="D226" s="4">
        <v>0</v>
      </c>
      <c r="E226" s="141">
        <f t="shared" si="3"/>
        <v>0.27935187507230563</v>
      </c>
      <c r="F226" s="3" t="s">
        <v>7</v>
      </c>
      <c r="G226" s="3">
        <v>1</v>
      </c>
      <c r="H226" s="125">
        <v>0.27935187507230563</v>
      </c>
      <c r="I226" s="3"/>
      <c r="J226" s="3"/>
      <c r="K226" s="3" t="s">
        <v>122</v>
      </c>
      <c r="L226" s="125">
        <v>0.17541835333368899</v>
      </c>
      <c r="M226" s="3">
        <v>5</v>
      </c>
      <c r="N226" s="125">
        <v>-0.134675413217096</v>
      </c>
      <c r="O226" s="3">
        <v>4</v>
      </c>
      <c r="P226" s="125">
        <v>-3.0741891478479399E-2</v>
      </c>
      <c r="Q226" s="3">
        <v>26</v>
      </c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idden="1" x14ac:dyDescent="0.25">
      <c r="A227" s="2">
        <v>8</v>
      </c>
      <c r="B227" s="2">
        <v>2010</v>
      </c>
      <c r="C227" s="4" t="str">
        <f>INDEX(Index!$B$1:$B$500,MATCH($F227,Index!$A$1:$A$500,0)
)</f>
        <v>NE</v>
      </c>
      <c r="D227" s="4">
        <v>0</v>
      </c>
      <c r="E227" s="141">
        <f t="shared" si="3"/>
        <v>0.26860901261477843</v>
      </c>
      <c r="F227" s="3" t="s">
        <v>17</v>
      </c>
      <c r="G227" s="3">
        <v>2</v>
      </c>
      <c r="H227" s="125">
        <v>0.26860901261477843</v>
      </c>
      <c r="I227" s="3"/>
      <c r="J227" s="3"/>
      <c r="K227" s="3" t="s">
        <v>127</v>
      </c>
      <c r="L227" s="125">
        <v>0.27516256932281702</v>
      </c>
      <c r="M227" s="3">
        <v>1</v>
      </c>
      <c r="N227" s="125">
        <v>6.3094516130715206E-2</v>
      </c>
      <c r="O227" s="3">
        <v>25</v>
      </c>
      <c r="P227" s="125">
        <v>5.6540959422676597E-2</v>
      </c>
      <c r="Q227" s="3">
        <v>6</v>
      </c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idden="1" x14ac:dyDescent="0.25">
      <c r="A228" s="2">
        <v>8</v>
      </c>
      <c r="B228" s="2">
        <v>2010</v>
      </c>
      <c r="C228" s="4" t="str">
        <f>INDEX(Index!$B$1:$B$500,MATCH($F228,Index!$A$1:$A$500,0)
)</f>
        <v>NYG</v>
      </c>
      <c r="D228" s="4">
        <v>0</v>
      </c>
      <c r="E228" s="141">
        <f t="shared" si="3"/>
        <v>0.24811085247734857</v>
      </c>
      <c r="F228" s="3" t="s">
        <v>15</v>
      </c>
      <c r="G228" s="3">
        <v>3</v>
      </c>
      <c r="H228" s="125">
        <v>0.24811085247734857</v>
      </c>
      <c r="I228" s="3"/>
      <c r="J228" s="3"/>
      <c r="K228" s="3" t="s">
        <v>121</v>
      </c>
      <c r="L228" s="125">
        <v>9.8869680415650293E-2</v>
      </c>
      <c r="M228" s="3">
        <v>8</v>
      </c>
      <c r="N228" s="125">
        <v>-0.23679976026642699</v>
      </c>
      <c r="O228" s="3">
        <v>1</v>
      </c>
      <c r="P228" s="125">
        <v>-8.7558588204728699E-2</v>
      </c>
      <c r="Q228" s="3">
        <v>31</v>
      </c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idden="1" x14ac:dyDescent="0.25">
      <c r="A229" s="2">
        <v>8</v>
      </c>
      <c r="B229" s="2">
        <v>2010</v>
      </c>
      <c r="C229" s="4" t="str">
        <f>INDEX(Index!$B$1:$B$500,MATCH($F229,Index!$A$1:$A$500,0)
)</f>
        <v>PIT</v>
      </c>
      <c r="D229" s="4">
        <v>0</v>
      </c>
      <c r="E229" s="141">
        <f t="shared" si="3"/>
        <v>0.23613758793100681</v>
      </c>
      <c r="F229" s="3" t="s">
        <v>32</v>
      </c>
      <c r="G229" s="3">
        <v>4</v>
      </c>
      <c r="H229" s="125">
        <v>0.23613758793100681</v>
      </c>
      <c r="I229" s="3"/>
      <c r="J229" s="3"/>
      <c r="K229" s="3" t="s">
        <v>121</v>
      </c>
      <c r="L229" s="125">
        <v>1.8150160932803399E-2</v>
      </c>
      <c r="M229" s="3">
        <v>16</v>
      </c>
      <c r="N229" s="125">
        <v>-0.19999787229247001</v>
      </c>
      <c r="O229" s="3">
        <v>2</v>
      </c>
      <c r="P229" s="125">
        <v>1.79895547057334E-2</v>
      </c>
      <c r="Q229" s="3">
        <v>13</v>
      </c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idden="1" x14ac:dyDescent="0.25">
      <c r="A230" s="2">
        <v>8</v>
      </c>
      <c r="B230" s="2">
        <v>2010</v>
      </c>
      <c r="C230" s="4" t="str">
        <f>INDEX(Index!$B$1:$B$500,MATCH($F230,Index!$A$1:$A$500,0)
)</f>
        <v>KC</v>
      </c>
      <c r="D230" s="4">
        <v>0</v>
      </c>
      <c r="E230" s="141">
        <f t="shared" si="3"/>
        <v>0.23180059697225358</v>
      </c>
      <c r="F230" s="3" t="s">
        <v>5</v>
      </c>
      <c r="G230" s="3">
        <v>5</v>
      </c>
      <c r="H230" s="125">
        <v>0.23180059697225358</v>
      </c>
      <c r="I230" s="3"/>
      <c r="J230" s="3"/>
      <c r="K230" s="3" t="s">
        <v>121</v>
      </c>
      <c r="L230" s="125">
        <v>0.134803554359613</v>
      </c>
      <c r="M230" s="3">
        <v>6</v>
      </c>
      <c r="N230" s="125">
        <v>-7.4620565430611699E-2</v>
      </c>
      <c r="O230" s="3">
        <v>6</v>
      </c>
      <c r="P230" s="125">
        <v>2.2376477182028901E-2</v>
      </c>
      <c r="Q230" s="3">
        <v>12</v>
      </c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idden="1" x14ac:dyDescent="0.25">
      <c r="A231" s="2">
        <v>8</v>
      </c>
      <c r="B231" s="2">
        <v>2010</v>
      </c>
      <c r="C231" s="4" t="str">
        <f>INDEX(Index!$B$1:$B$500,MATCH($F231,Index!$A$1:$A$500,0)
)</f>
        <v>TEN</v>
      </c>
      <c r="D231" s="4">
        <v>0</v>
      </c>
      <c r="E231" s="141">
        <f t="shared" si="3"/>
        <v>0.22311692830819579</v>
      </c>
      <c r="F231" s="3" t="s">
        <v>45</v>
      </c>
      <c r="G231" s="3">
        <v>6</v>
      </c>
      <c r="H231" s="125">
        <v>0.22311692830819579</v>
      </c>
      <c r="I231" s="3"/>
      <c r="J231" s="3"/>
      <c r="K231" s="3" t="s">
        <v>128</v>
      </c>
      <c r="L231" s="125">
        <v>1.8920369142318899E-2</v>
      </c>
      <c r="M231" s="3">
        <v>14</v>
      </c>
      <c r="N231" s="125">
        <v>-0.14820012319395101</v>
      </c>
      <c r="O231" s="3">
        <v>3</v>
      </c>
      <c r="P231" s="125">
        <v>5.5996435971925898E-2</v>
      </c>
      <c r="Q231" s="3">
        <v>7</v>
      </c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idden="1" x14ac:dyDescent="0.25">
      <c r="A232" s="2">
        <v>8</v>
      </c>
      <c r="B232" s="2">
        <v>2010</v>
      </c>
      <c r="C232" s="4" t="str">
        <f>INDEX(Index!$B$1:$B$500,MATCH($F232,Index!$A$1:$A$500,0)
)</f>
        <v>NYJ</v>
      </c>
      <c r="D232" s="4">
        <v>0</v>
      </c>
      <c r="E232" s="141">
        <f t="shared" si="3"/>
        <v>0.1606304089516864</v>
      </c>
      <c r="F232" s="3" t="s">
        <v>9</v>
      </c>
      <c r="G232" s="3">
        <v>7</v>
      </c>
      <c r="H232" s="125">
        <v>0.1606304089516864</v>
      </c>
      <c r="I232" s="3"/>
      <c r="J232" s="3"/>
      <c r="K232" s="3" t="s">
        <v>121</v>
      </c>
      <c r="L232" s="125">
        <v>4.33654595297382E-2</v>
      </c>
      <c r="M232" s="3">
        <v>12</v>
      </c>
      <c r="N232" s="125">
        <v>-5.4405494360423801E-2</v>
      </c>
      <c r="O232" s="3">
        <v>9</v>
      </c>
      <c r="P232" s="125">
        <v>6.2859455061524405E-2</v>
      </c>
      <c r="Q232" s="3">
        <v>4</v>
      </c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idden="1" x14ac:dyDescent="0.25">
      <c r="A233" s="2">
        <v>8</v>
      </c>
      <c r="B233" s="2">
        <v>2010</v>
      </c>
      <c r="C233" s="4" t="str">
        <f>INDEX(Index!$B$1:$B$500,MATCH($F233,Index!$A$1:$A$500,0)
)</f>
        <v>IND</v>
      </c>
      <c r="D233" s="4">
        <v>0</v>
      </c>
      <c r="E233" s="141">
        <f t="shared" si="3"/>
        <v>0.14334904622181036</v>
      </c>
      <c r="F233" s="3" t="s">
        <v>35</v>
      </c>
      <c r="G233" s="3">
        <v>8</v>
      </c>
      <c r="H233" s="125">
        <v>0.14334904622181036</v>
      </c>
      <c r="I233" s="3"/>
      <c r="J233" s="3"/>
      <c r="K233" s="3" t="s">
        <v>121</v>
      </c>
      <c r="L233" s="125">
        <v>0.207915303474625</v>
      </c>
      <c r="M233" s="3">
        <v>3</v>
      </c>
      <c r="N233" s="125">
        <v>4.9125252383533501E-3</v>
      </c>
      <c r="O233" s="3">
        <v>19</v>
      </c>
      <c r="P233" s="125">
        <v>-5.9653732014461301E-2</v>
      </c>
      <c r="Q233" s="3">
        <v>29</v>
      </c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idden="1" x14ac:dyDescent="0.25">
      <c r="A234" s="2">
        <v>8</v>
      </c>
      <c r="B234" s="2">
        <v>2010</v>
      </c>
      <c r="C234" s="4" t="str">
        <f>INDEX(Index!$B$1:$B$500,MATCH($F234,Index!$A$1:$A$500,0)
)</f>
        <v>LAC</v>
      </c>
      <c r="D234" s="4">
        <v>0</v>
      </c>
      <c r="E234" s="141">
        <f t="shared" si="3"/>
        <v>0.114406990388769</v>
      </c>
      <c r="F234" s="3" t="s">
        <v>68</v>
      </c>
      <c r="G234" s="3">
        <v>9</v>
      </c>
      <c r="H234" s="125">
        <v>0.114406990388769</v>
      </c>
      <c r="I234" s="3"/>
      <c r="J234" s="3"/>
      <c r="K234" s="3" t="s">
        <v>129</v>
      </c>
      <c r="L234" s="125">
        <v>0.187330662642888</v>
      </c>
      <c r="M234" s="3">
        <v>4</v>
      </c>
      <c r="N234" s="125">
        <v>-0.125972743000135</v>
      </c>
      <c r="O234" s="3">
        <v>5</v>
      </c>
      <c r="P234" s="125">
        <v>-0.198896415254254</v>
      </c>
      <c r="Q234" s="3">
        <v>32</v>
      </c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idden="1" x14ac:dyDescent="0.25">
      <c r="A235" s="2">
        <v>8</v>
      </c>
      <c r="B235" s="2">
        <v>2010</v>
      </c>
      <c r="C235" s="4" t="str">
        <f>INDEX(Index!$B$1:$B$500,MATCH($F235,Index!$A$1:$A$500,0)
)</f>
        <v>GB</v>
      </c>
      <c r="D235" s="4">
        <v>0</v>
      </c>
      <c r="E235" s="141">
        <f t="shared" si="3"/>
        <v>0.10339288642340838</v>
      </c>
      <c r="F235" s="3" t="s">
        <v>20</v>
      </c>
      <c r="G235" s="3">
        <v>10</v>
      </c>
      <c r="H235" s="125">
        <v>0.10339288642340838</v>
      </c>
      <c r="I235" s="3"/>
      <c r="J235" s="3"/>
      <c r="K235" s="3" t="s">
        <v>128</v>
      </c>
      <c r="L235" s="125">
        <v>9.6368362858509596E-2</v>
      </c>
      <c r="M235" s="3">
        <v>9</v>
      </c>
      <c r="N235" s="125">
        <v>-6.0782036582106201E-2</v>
      </c>
      <c r="O235" s="3">
        <v>7</v>
      </c>
      <c r="P235" s="125">
        <v>-5.3757513017207402E-2</v>
      </c>
      <c r="Q235" s="3">
        <v>28</v>
      </c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idden="1" x14ac:dyDescent="0.25">
      <c r="A236" s="2">
        <v>8</v>
      </c>
      <c r="B236" s="2">
        <v>2010</v>
      </c>
      <c r="C236" s="4" t="str">
        <f>INDEX(Index!$B$1:$B$500,MATCH($F236,Index!$A$1:$A$500,0)
)</f>
        <v>BAL</v>
      </c>
      <c r="D236" s="4">
        <v>0</v>
      </c>
      <c r="E236" s="141">
        <f t="shared" si="3"/>
        <v>0.1033858978809829</v>
      </c>
      <c r="F236" s="3" t="s">
        <v>18</v>
      </c>
      <c r="G236" s="3">
        <v>11</v>
      </c>
      <c r="H236" s="125">
        <v>0.1033858978809829</v>
      </c>
      <c r="I236" s="3"/>
      <c r="J236" s="3"/>
      <c r="K236" s="3" t="s">
        <v>121</v>
      </c>
      <c r="L236" s="125">
        <v>5.5224076592834299E-2</v>
      </c>
      <c r="M236" s="3">
        <v>11</v>
      </c>
      <c r="N236" s="125">
        <v>-1.42280862292022E-2</v>
      </c>
      <c r="O236" s="3">
        <v>15</v>
      </c>
      <c r="P236" s="125">
        <v>3.3933735058946403E-2</v>
      </c>
      <c r="Q236" s="3">
        <v>10</v>
      </c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idden="1" x14ac:dyDescent="0.25">
      <c r="A237" s="2">
        <v>8</v>
      </c>
      <c r="B237" s="2">
        <v>2010</v>
      </c>
      <c r="C237" s="4" t="str">
        <f>INDEX(Index!$B$1:$B$500,MATCH($F237,Index!$A$1:$A$500,0)
)</f>
        <v>HOU</v>
      </c>
      <c r="D237" s="4">
        <v>0</v>
      </c>
      <c r="E237" s="141">
        <f t="shared" si="3"/>
        <v>0.10216480950018408</v>
      </c>
      <c r="F237" s="3" t="s">
        <v>49</v>
      </c>
      <c r="G237" s="3">
        <v>12</v>
      </c>
      <c r="H237" s="125">
        <v>0.10216480950018408</v>
      </c>
      <c r="I237" s="3"/>
      <c r="J237" s="3"/>
      <c r="K237" s="3" t="s">
        <v>122</v>
      </c>
      <c r="L237" s="125">
        <v>0.23878885267910499</v>
      </c>
      <c r="M237" s="3">
        <v>2</v>
      </c>
      <c r="N237" s="125">
        <v>0.12536611377212301</v>
      </c>
      <c r="O237" s="3">
        <v>28</v>
      </c>
      <c r="P237" s="125">
        <v>-1.1257929406797901E-2</v>
      </c>
      <c r="Q237" s="3">
        <v>20</v>
      </c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idden="1" x14ac:dyDescent="0.25">
      <c r="A238" s="2">
        <v>8</v>
      </c>
      <c r="B238" s="2">
        <v>2010</v>
      </c>
      <c r="C238" s="4" t="str">
        <f>INDEX(Index!$B$1:$B$500,MATCH($F238,Index!$A$1:$A$500,0)
)</f>
        <v>ATL</v>
      </c>
      <c r="D238" s="4">
        <v>0</v>
      </c>
      <c r="E238" s="141">
        <f t="shared" si="3"/>
        <v>9.6646089495411952E-2</v>
      </c>
      <c r="F238" s="3" t="s">
        <v>43</v>
      </c>
      <c r="G238" s="3">
        <v>13</v>
      </c>
      <c r="H238" s="125">
        <v>9.6646089495411952E-2</v>
      </c>
      <c r="I238" s="3"/>
      <c r="J238" s="3"/>
      <c r="K238" s="3" t="s">
        <v>121</v>
      </c>
      <c r="L238" s="125">
        <v>0.117437576412511</v>
      </c>
      <c r="M238" s="3">
        <v>7</v>
      </c>
      <c r="N238" s="125">
        <v>1.0851012969838999E-2</v>
      </c>
      <c r="O238" s="3">
        <v>20</v>
      </c>
      <c r="P238" s="125">
        <v>-9.9404739472600603E-3</v>
      </c>
      <c r="Q238" s="3">
        <v>19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idden="1" x14ac:dyDescent="0.25">
      <c r="A239" s="2">
        <v>8</v>
      </c>
      <c r="B239" s="2">
        <v>2010</v>
      </c>
      <c r="C239" s="4" t="str">
        <f>INDEX(Index!$B$1:$B$500,MATCH($F239,Index!$A$1:$A$500,0)
)</f>
        <v>MIA</v>
      </c>
      <c r="D239" s="4">
        <v>0</v>
      </c>
      <c r="E239" s="141">
        <f t="shared" si="3"/>
        <v>9.0671686426672671E-2</v>
      </c>
      <c r="F239" s="3" t="s">
        <v>4</v>
      </c>
      <c r="G239" s="3">
        <v>14</v>
      </c>
      <c r="H239" s="125">
        <v>9.0671686426672671E-2</v>
      </c>
      <c r="I239" s="3"/>
      <c r="J239" s="3"/>
      <c r="K239" s="3" t="s">
        <v>122</v>
      </c>
      <c r="L239" s="125">
        <v>8.0833297246691499E-2</v>
      </c>
      <c r="M239" s="3">
        <v>10</v>
      </c>
      <c r="N239" s="125">
        <v>-1.7207584032683802E-2</v>
      </c>
      <c r="O239" s="3">
        <v>14</v>
      </c>
      <c r="P239" s="125">
        <v>-7.3691948527026202E-3</v>
      </c>
      <c r="Q239" s="3">
        <v>17</v>
      </c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idden="1" x14ac:dyDescent="0.25">
      <c r="A240" s="2">
        <v>8</v>
      </c>
      <c r="B240" s="2">
        <v>2010</v>
      </c>
      <c r="C240" s="4" t="str">
        <f>INDEX(Index!$B$1:$B$500,MATCH($F240,Index!$A$1:$A$500,0)
)</f>
        <v>NO</v>
      </c>
      <c r="D240" s="4">
        <v>0</v>
      </c>
      <c r="E240" s="141">
        <f t="shared" si="3"/>
        <v>7.5603267204266994E-2</v>
      </c>
      <c r="F240" s="3" t="s">
        <v>27</v>
      </c>
      <c r="G240" s="3">
        <v>15</v>
      </c>
      <c r="H240" s="125">
        <v>7.5603267204266994E-2</v>
      </c>
      <c r="I240" s="3"/>
      <c r="J240" s="3"/>
      <c r="K240" s="3" t="s">
        <v>128</v>
      </c>
      <c r="L240" s="125">
        <v>4.1357125963007002E-2</v>
      </c>
      <c r="M240" s="3">
        <v>13</v>
      </c>
      <c r="N240" s="125">
        <v>-5.7476694737681799E-2</v>
      </c>
      <c r="O240" s="3">
        <v>8</v>
      </c>
      <c r="P240" s="125">
        <v>-2.3230553496421801E-2</v>
      </c>
      <c r="Q240" s="3">
        <v>23</v>
      </c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idden="1" x14ac:dyDescent="0.25">
      <c r="A241" s="2">
        <v>8</v>
      </c>
      <c r="B241" s="2">
        <v>2010</v>
      </c>
      <c r="C241" s="4" t="str">
        <f>INDEX(Index!$B$1:$B$500,MATCH($F241,Index!$A$1:$A$500,0)
)</f>
        <v>MIN</v>
      </c>
      <c r="D241" s="4">
        <v>0</v>
      </c>
      <c r="E241" s="141">
        <f t="shared" si="3"/>
        <v>-1.9877836126041167E-2</v>
      </c>
      <c r="F241" s="3" t="s">
        <v>46</v>
      </c>
      <c r="G241" s="3">
        <v>16</v>
      </c>
      <c r="H241" s="125">
        <v>-1.9877836126041167E-2</v>
      </c>
      <c r="I241" s="3"/>
      <c r="J241" s="3"/>
      <c r="K241" s="3" t="s">
        <v>123</v>
      </c>
      <c r="L241" s="125">
        <v>-5.57253840027295E-2</v>
      </c>
      <c r="M241" s="3">
        <v>21</v>
      </c>
      <c r="N241" s="125">
        <v>-3.2130987941317302E-3</v>
      </c>
      <c r="O241" s="3">
        <v>17</v>
      </c>
      <c r="P241" s="125">
        <v>3.2634449082556603E-2</v>
      </c>
      <c r="Q241" s="3">
        <v>11</v>
      </c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idden="1" x14ac:dyDescent="0.25">
      <c r="A242" s="2">
        <v>8</v>
      </c>
      <c r="B242" s="2">
        <v>2010</v>
      </c>
      <c r="C242" s="4" t="str">
        <f>INDEX(Index!$B$1:$B$500,MATCH($F242,Index!$A$1:$A$500,0)
)</f>
        <v>DET</v>
      </c>
      <c r="D242" s="4">
        <v>0</v>
      </c>
      <c r="E242" s="141">
        <f t="shared" si="3"/>
        <v>-2.2482030831679892E-2</v>
      </c>
      <c r="F242" s="3" t="s">
        <v>21</v>
      </c>
      <c r="G242" s="3">
        <v>17</v>
      </c>
      <c r="H242" s="125">
        <v>-2.2482030831679892E-2</v>
      </c>
      <c r="I242" s="3"/>
      <c r="J242" s="3"/>
      <c r="K242" s="3" t="s">
        <v>123</v>
      </c>
      <c r="L242" s="125">
        <v>-6.6578231614991698E-2</v>
      </c>
      <c r="M242" s="3">
        <v>23</v>
      </c>
      <c r="N242" s="125">
        <v>1.85461768378626E-2</v>
      </c>
      <c r="O242" s="3">
        <v>21</v>
      </c>
      <c r="P242" s="125">
        <v>6.2642377621174403E-2</v>
      </c>
      <c r="Q242" s="3">
        <v>5</v>
      </c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idden="1" x14ac:dyDescent="0.25">
      <c r="A243" s="2">
        <v>8</v>
      </c>
      <c r="B243" s="2">
        <v>2010</v>
      </c>
      <c r="C243" s="4" t="str">
        <f>INDEX(Index!$B$1:$B$500,MATCH($F243,Index!$A$1:$A$500,0)
)</f>
        <v>SF</v>
      </c>
      <c r="D243" s="4">
        <v>0</v>
      </c>
      <c r="E243" s="141">
        <f t="shared" si="3"/>
        <v>-5.1954159482282616E-2</v>
      </c>
      <c r="F243" s="3" t="s">
        <v>1</v>
      </c>
      <c r="G243" s="3">
        <v>18</v>
      </c>
      <c r="H243" s="125">
        <v>-5.1954159482282616E-2</v>
      </c>
      <c r="I243" s="3"/>
      <c r="J243" s="3"/>
      <c r="K243" s="3" t="s">
        <v>130</v>
      </c>
      <c r="L243" s="125">
        <v>-8.5758811400353199E-2</v>
      </c>
      <c r="M243" s="3">
        <v>25</v>
      </c>
      <c r="N243" s="125">
        <v>-3.2314377022854203E-2</v>
      </c>
      <c r="O243" s="3">
        <v>11</v>
      </c>
      <c r="P243" s="125">
        <v>1.49027489521638E-3</v>
      </c>
      <c r="Q243" s="3">
        <v>16</v>
      </c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idden="1" x14ac:dyDescent="0.25">
      <c r="A244" s="2">
        <v>8</v>
      </c>
      <c r="B244" s="2">
        <v>2010</v>
      </c>
      <c r="C244" s="4" t="str">
        <f>INDEX(Index!$B$1:$B$500,MATCH($F244,Index!$A$1:$A$500,0)
)</f>
        <v>CLE</v>
      </c>
      <c r="D244" s="4">
        <v>0</v>
      </c>
      <c r="E244" s="141">
        <f t="shared" si="3"/>
        <v>-7.5963319836086909E-2</v>
      </c>
      <c r="F244" s="3" t="s">
        <v>10</v>
      </c>
      <c r="G244" s="3">
        <v>19</v>
      </c>
      <c r="H244" s="125">
        <v>-7.5963319836086909E-2</v>
      </c>
      <c r="I244" s="3"/>
      <c r="J244" s="3"/>
      <c r="K244" s="3" t="s">
        <v>123</v>
      </c>
      <c r="L244" s="125">
        <v>-8.3817967059440598E-2</v>
      </c>
      <c r="M244" s="3">
        <v>24</v>
      </c>
      <c r="N244" s="125">
        <v>3.2177671260336001E-2</v>
      </c>
      <c r="O244" s="3">
        <v>23</v>
      </c>
      <c r="P244" s="125">
        <v>4.0032318483689697E-2</v>
      </c>
      <c r="Q244" s="3">
        <v>9</v>
      </c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idden="1" x14ac:dyDescent="0.25">
      <c r="A245" s="2">
        <v>8</v>
      </c>
      <c r="B245" s="2">
        <v>2010</v>
      </c>
      <c r="C245" s="4" t="str">
        <f>INDEX(Index!$B$1:$B$500,MATCH($F245,Index!$A$1:$A$500,0)
)</f>
        <v>JAX</v>
      </c>
      <c r="D245" s="4">
        <v>0</v>
      </c>
      <c r="E245" s="141">
        <f t="shared" si="3"/>
        <v>-9.1224501549983808E-2</v>
      </c>
      <c r="F245" s="3" t="s">
        <v>56</v>
      </c>
      <c r="G245" s="3">
        <v>20</v>
      </c>
      <c r="H245" s="125">
        <v>-9.1224501549983808E-2</v>
      </c>
      <c r="I245" s="3"/>
      <c r="J245" s="3"/>
      <c r="K245" s="3" t="s">
        <v>131</v>
      </c>
      <c r="L245" s="125">
        <v>-4.0156789782830098E-2</v>
      </c>
      <c r="M245" s="3">
        <v>20</v>
      </c>
      <c r="N245" s="125">
        <v>0.13293816402037401</v>
      </c>
      <c r="O245" s="3">
        <v>29</v>
      </c>
      <c r="P245" s="125">
        <v>8.1870452253220302E-2</v>
      </c>
      <c r="Q245" s="3">
        <v>2</v>
      </c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idden="1" x14ac:dyDescent="0.25">
      <c r="A246" s="2">
        <v>8</v>
      </c>
      <c r="B246" s="2">
        <v>2010</v>
      </c>
      <c r="C246" s="4" t="str">
        <f>INDEX(Index!$B$1:$B$500,MATCH($F246,Index!$A$1:$A$500,0)
)</f>
        <v>SEA</v>
      </c>
      <c r="D246" s="4">
        <v>0</v>
      </c>
      <c r="E246" s="141">
        <f t="shared" si="3"/>
        <v>-9.2142497593554223E-2</v>
      </c>
      <c r="F246" s="3" t="s">
        <v>30</v>
      </c>
      <c r="G246" s="3">
        <v>21</v>
      </c>
      <c r="H246" s="125">
        <v>-9.2142497593554223E-2</v>
      </c>
      <c r="I246" s="3"/>
      <c r="J246" s="3"/>
      <c r="K246" s="3" t="s">
        <v>122</v>
      </c>
      <c r="L246" s="125">
        <v>-0.20431876863315801</v>
      </c>
      <c r="M246" s="3">
        <v>29</v>
      </c>
      <c r="N246" s="125">
        <v>-1.38594822643699E-2</v>
      </c>
      <c r="O246" s="3">
        <v>16</v>
      </c>
      <c r="P246" s="125">
        <v>9.8316788775233893E-2</v>
      </c>
      <c r="Q246" s="3">
        <v>1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idden="1" x14ac:dyDescent="0.25">
      <c r="A247" s="2">
        <v>8</v>
      </c>
      <c r="B247" s="2">
        <v>2010</v>
      </c>
      <c r="C247" s="4" t="str">
        <f>INDEX(Index!$B$1:$B$500,MATCH($F247,Index!$A$1:$A$500,0)
)</f>
        <v>CIN</v>
      </c>
      <c r="D247" s="4">
        <v>0</v>
      </c>
      <c r="E247" s="141">
        <f t="shared" si="3"/>
        <v>-0.1094751789833544</v>
      </c>
      <c r="F247" s="3" t="s">
        <v>24</v>
      </c>
      <c r="G247" s="3">
        <v>22</v>
      </c>
      <c r="H247" s="125">
        <v>-0.1094751789833544</v>
      </c>
      <c r="I247" s="3"/>
      <c r="J247" s="3"/>
      <c r="K247" s="3" t="s">
        <v>123</v>
      </c>
      <c r="L247" s="125">
        <v>-1.35221846653869E-2</v>
      </c>
      <c r="M247" s="3">
        <v>17</v>
      </c>
      <c r="N247" s="125">
        <v>6.8234083721015304E-2</v>
      </c>
      <c r="O247" s="3">
        <v>26</v>
      </c>
      <c r="P247" s="125">
        <v>-2.7718910596952199E-2</v>
      </c>
      <c r="Q247" s="3">
        <v>25</v>
      </c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idden="1" x14ac:dyDescent="0.25">
      <c r="A248" s="2">
        <v>8</v>
      </c>
      <c r="B248" s="2">
        <v>2010</v>
      </c>
      <c r="C248" s="4" t="str">
        <f>INDEX(Index!$B$1:$B$500,MATCH($F248,Index!$A$1:$A$500,0)
)</f>
        <v>DAL</v>
      </c>
      <c r="D248" s="4">
        <v>0</v>
      </c>
      <c r="E248" s="141">
        <f t="shared" si="3"/>
        <v>-0.11512080197744963</v>
      </c>
      <c r="F248" s="3" t="s">
        <v>3</v>
      </c>
      <c r="G248" s="3">
        <v>23</v>
      </c>
      <c r="H248" s="125">
        <v>-0.11512080197744963</v>
      </c>
      <c r="I248" s="3"/>
      <c r="J248" s="3"/>
      <c r="K248" s="3" t="s">
        <v>124</v>
      </c>
      <c r="L248" s="125">
        <v>1.8891478442733801E-2</v>
      </c>
      <c r="M248" s="3">
        <v>15</v>
      </c>
      <c r="N248" s="125">
        <v>0.136586189945091</v>
      </c>
      <c r="O248" s="3">
        <v>30</v>
      </c>
      <c r="P248" s="125">
        <v>2.5739095249075702E-3</v>
      </c>
      <c r="Q248" s="3">
        <v>15</v>
      </c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idden="1" x14ac:dyDescent="0.25">
      <c r="A249" s="2">
        <v>8</v>
      </c>
      <c r="B249" s="2">
        <v>2010</v>
      </c>
      <c r="C249" s="4" t="str">
        <f>INDEX(Index!$B$1:$B$500,MATCH($F249,Index!$A$1:$A$500,0)
)</f>
        <v>WAS</v>
      </c>
      <c r="D249" s="4">
        <v>0</v>
      </c>
      <c r="E249" s="141">
        <f t="shared" si="3"/>
        <v>-0.11958524112711147</v>
      </c>
      <c r="F249" s="3" t="s">
        <v>26</v>
      </c>
      <c r="G249" s="3">
        <v>24</v>
      </c>
      <c r="H249" s="125">
        <v>-0.11958524112711147</v>
      </c>
      <c r="I249" s="3"/>
      <c r="J249" s="3"/>
      <c r="K249" s="3" t="s">
        <v>131</v>
      </c>
      <c r="L249" s="125">
        <v>-5.8273455455643497E-2</v>
      </c>
      <c r="M249" s="3">
        <v>22</v>
      </c>
      <c r="N249" s="125">
        <v>5.2879379628939301E-2</v>
      </c>
      <c r="O249" s="3">
        <v>24</v>
      </c>
      <c r="P249" s="125">
        <v>-8.4324060425286802E-3</v>
      </c>
      <c r="Q249" s="3">
        <v>18</v>
      </c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idden="1" x14ac:dyDescent="0.25">
      <c r="A250" s="2">
        <v>8</v>
      </c>
      <c r="B250" s="2">
        <v>2010</v>
      </c>
      <c r="C250" s="4" t="str">
        <f>INDEX(Index!$B$1:$B$500,MATCH($F250,Index!$A$1:$A$500,0)
)</f>
        <v>LV</v>
      </c>
      <c r="D250" s="4">
        <v>0</v>
      </c>
      <c r="E250" s="141">
        <f t="shared" si="3"/>
        <v>-0.13394684452883165</v>
      </c>
      <c r="F250" s="3" t="s">
        <v>52</v>
      </c>
      <c r="G250" s="3">
        <v>25</v>
      </c>
      <c r="H250" s="125">
        <v>-0.13394684452883165</v>
      </c>
      <c r="I250" s="3"/>
      <c r="J250" s="3"/>
      <c r="K250" s="3" t="s">
        <v>131</v>
      </c>
      <c r="L250" s="125">
        <v>-0.10560319245326601</v>
      </c>
      <c r="M250" s="3">
        <v>27</v>
      </c>
      <c r="N250" s="125">
        <v>1.37234009058614E-3</v>
      </c>
      <c r="O250" s="3">
        <v>18</v>
      </c>
      <c r="P250" s="125">
        <v>-2.6971311984979499E-2</v>
      </c>
      <c r="Q250" s="3">
        <v>24</v>
      </c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idden="1" x14ac:dyDescent="0.25">
      <c r="A251" s="2">
        <v>8</v>
      </c>
      <c r="B251" s="2">
        <v>2010</v>
      </c>
      <c r="C251" s="4" t="str">
        <f>INDEX(Index!$B$1:$B$500,MATCH($F251,Index!$A$1:$A$500,0)
)</f>
        <v>LAR</v>
      </c>
      <c r="D251" s="4">
        <v>0</v>
      </c>
      <c r="E251" s="141">
        <f t="shared" si="3"/>
        <v>-0.13682604020062877</v>
      </c>
      <c r="F251" s="3" t="s">
        <v>67</v>
      </c>
      <c r="G251" s="3">
        <v>26</v>
      </c>
      <c r="H251" s="125">
        <v>-0.13682604020062877</v>
      </c>
      <c r="I251" s="3"/>
      <c r="J251" s="3"/>
      <c r="K251" s="3" t="s">
        <v>131</v>
      </c>
      <c r="L251" s="125">
        <v>-0.13972850316694499</v>
      </c>
      <c r="M251" s="3">
        <v>28</v>
      </c>
      <c r="N251" s="125">
        <v>-5.0686540740701003E-2</v>
      </c>
      <c r="O251" s="3">
        <v>10</v>
      </c>
      <c r="P251" s="125">
        <v>-4.7784077774384801E-2</v>
      </c>
      <c r="Q251" s="3">
        <v>27</v>
      </c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idden="1" x14ac:dyDescent="0.25">
      <c r="A252" s="2">
        <v>8</v>
      </c>
      <c r="B252" s="2">
        <v>2010</v>
      </c>
      <c r="C252" s="4" t="str">
        <f>INDEX(Index!$B$1:$B$500,MATCH($F252,Index!$A$1:$A$500,0)
)</f>
        <v>CHI</v>
      </c>
      <c r="D252" s="4">
        <v>0</v>
      </c>
      <c r="E252" s="141">
        <f t="shared" si="3"/>
        <v>-0.141004561224363</v>
      </c>
      <c r="F252" s="3" t="s">
        <v>64</v>
      </c>
      <c r="G252" s="3">
        <v>27</v>
      </c>
      <c r="H252" s="125">
        <v>-0.141004561224363</v>
      </c>
      <c r="I252" s="3"/>
      <c r="J252" s="3"/>
      <c r="K252" s="3" t="s">
        <v>122</v>
      </c>
      <c r="L252" s="125">
        <v>-0.245670633062745</v>
      </c>
      <c r="M252" s="3">
        <v>30</v>
      </c>
      <c r="N252" s="125">
        <v>-2.7993614355548899E-2</v>
      </c>
      <c r="O252" s="3">
        <v>12</v>
      </c>
      <c r="P252" s="125">
        <v>7.6672457482833106E-2</v>
      </c>
      <c r="Q252" s="3">
        <v>3</v>
      </c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idden="1" x14ac:dyDescent="0.25">
      <c r="A253" s="2">
        <v>8</v>
      </c>
      <c r="B253" s="2">
        <v>2010</v>
      </c>
      <c r="C253" s="4" t="str">
        <f>INDEX(Index!$B$1:$B$500,MATCH($F253,Index!$A$1:$A$500,0)
)</f>
        <v>TB</v>
      </c>
      <c r="D253" s="4">
        <v>0</v>
      </c>
      <c r="E253" s="141">
        <f t="shared" si="3"/>
        <v>-0.1510349736704088</v>
      </c>
      <c r="F253" s="3" t="s">
        <v>38</v>
      </c>
      <c r="G253" s="3">
        <v>28</v>
      </c>
      <c r="H253" s="125">
        <v>-0.1510349736704088</v>
      </c>
      <c r="I253" s="3"/>
      <c r="J253" s="3"/>
      <c r="K253" s="3" t="s">
        <v>121</v>
      </c>
      <c r="L253" s="125">
        <v>-1.4262815230130701E-2</v>
      </c>
      <c r="M253" s="3">
        <v>18</v>
      </c>
      <c r="N253" s="125">
        <v>0.117194203850593</v>
      </c>
      <c r="O253" s="3">
        <v>27</v>
      </c>
      <c r="P253" s="125">
        <v>-1.9577954589685101E-2</v>
      </c>
      <c r="Q253" s="3">
        <v>22</v>
      </c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idden="1" x14ac:dyDescent="0.25">
      <c r="A254" s="2">
        <v>8</v>
      </c>
      <c r="B254" s="2">
        <v>2010</v>
      </c>
      <c r="C254" s="4" t="str">
        <f>INDEX(Index!$B$1:$B$500,MATCH($F254,Index!$A$1:$A$500,0)
)</f>
        <v>BUF</v>
      </c>
      <c r="D254" s="4">
        <v>0</v>
      </c>
      <c r="E254" s="141">
        <f t="shared" si="3"/>
        <v>-0.28463501682890008</v>
      </c>
      <c r="F254" s="3" t="s">
        <v>0</v>
      </c>
      <c r="G254" s="3">
        <v>29</v>
      </c>
      <c r="H254" s="125">
        <v>-0.28463501682890008</v>
      </c>
      <c r="I254" s="3"/>
      <c r="J254" s="3"/>
      <c r="K254" s="3" t="s">
        <v>132</v>
      </c>
      <c r="L254" s="125">
        <v>-9.6064846696879494E-2</v>
      </c>
      <c r="M254" s="3">
        <v>26</v>
      </c>
      <c r="N254" s="125">
        <v>0.23340767943180299</v>
      </c>
      <c r="O254" s="3">
        <v>32</v>
      </c>
      <c r="P254" s="125">
        <v>4.4837509299782398E-2</v>
      </c>
      <c r="Q254" s="3">
        <v>8</v>
      </c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idden="1" x14ac:dyDescent="0.25">
      <c r="A255" s="2">
        <v>8</v>
      </c>
      <c r="B255" s="2">
        <v>2010</v>
      </c>
      <c r="C255" s="4" t="str">
        <f>INDEX(Index!$B$1:$B$500,MATCH($F255,Index!$A$1:$A$500,0)
)</f>
        <v>ARI</v>
      </c>
      <c r="D255" s="4">
        <v>0</v>
      </c>
      <c r="E255" s="141">
        <f t="shared" si="3"/>
        <v>-0.28538258692880197</v>
      </c>
      <c r="F255" s="3" t="s">
        <v>23</v>
      </c>
      <c r="G255" s="3">
        <v>30</v>
      </c>
      <c r="H255" s="125">
        <v>-0.28538258692880197</v>
      </c>
      <c r="I255" s="3"/>
      <c r="J255" s="3"/>
      <c r="K255" s="3" t="s">
        <v>125</v>
      </c>
      <c r="L255" s="125">
        <v>-0.27663297799373199</v>
      </c>
      <c r="M255" s="3">
        <v>31</v>
      </c>
      <c r="N255" s="125">
        <v>2.43135124803582E-2</v>
      </c>
      <c r="O255" s="3">
        <v>22</v>
      </c>
      <c r="P255" s="125">
        <v>1.55639035452882E-2</v>
      </c>
      <c r="Q255" s="3">
        <v>14</v>
      </c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idden="1" x14ac:dyDescent="0.25">
      <c r="A256" s="2">
        <v>8</v>
      </c>
      <c r="B256" s="2">
        <v>2010</v>
      </c>
      <c r="C256" s="4" t="str">
        <f>INDEX(Index!$B$1:$B$500,MATCH($F256,Index!$A$1:$A$500,0)
)</f>
        <v>DEN</v>
      </c>
      <c r="D256" s="4">
        <v>0</v>
      </c>
      <c r="E256" s="141">
        <f t="shared" si="3"/>
        <v>-0.28884746935935329</v>
      </c>
      <c r="F256" s="3" t="s">
        <v>39</v>
      </c>
      <c r="G256" s="3">
        <v>31</v>
      </c>
      <c r="H256" s="125">
        <v>-0.28884746935935329</v>
      </c>
      <c r="I256" s="3"/>
      <c r="J256" s="3"/>
      <c r="K256" s="3" t="s">
        <v>130</v>
      </c>
      <c r="L256" s="125">
        <v>-1.61695528122771E-2</v>
      </c>
      <c r="M256" s="3">
        <v>19</v>
      </c>
      <c r="N256" s="125">
        <v>0.20990360730089</v>
      </c>
      <c r="O256" s="3">
        <v>31</v>
      </c>
      <c r="P256" s="125">
        <v>-6.2774309246186197E-2</v>
      </c>
      <c r="Q256" s="3">
        <v>30</v>
      </c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idden="1" x14ac:dyDescent="0.25">
      <c r="A257" s="2">
        <v>8</v>
      </c>
      <c r="B257" s="2">
        <v>2010</v>
      </c>
      <c r="C257" s="4" t="str">
        <f>INDEX(Index!$B$1:$B$500,MATCH($F257,Index!$A$1:$A$500,0)
)</f>
        <v>CAR</v>
      </c>
      <c r="D257" s="4">
        <v>0</v>
      </c>
      <c r="E257" s="141">
        <f t="shared" si="3"/>
        <v>-0.42015307851863337</v>
      </c>
      <c r="F257" s="3" t="s">
        <v>51</v>
      </c>
      <c r="G257" s="3">
        <v>32</v>
      </c>
      <c r="H257" s="125">
        <v>-0.42015307851863337</v>
      </c>
      <c r="I257" s="3"/>
      <c r="J257" s="3"/>
      <c r="K257" s="3" t="s">
        <v>124</v>
      </c>
      <c r="L257" s="125">
        <v>-0.42386704903703498</v>
      </c>
      <c r="M257" s="3">
        <v>32</v>
      </c>
      <c r="N257" s="125">
        <v>-1.7987796549050999E-2</v>
      </c>
      <c r="O257" s="3">
        <v>13</v>
      </c>
      <c r="P257" s="125">
        <v>-1.42738260306494E-2</v>
      </c>
      <c r="Q257" s="3">
        <v>21</v>
      </c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idden="1" x14ac:dyDescent="0.25">
      <c r="A258" s="2">
        <v>9</v>
      </c>
      <c r="B258" s="2">
        <v>2010</v>
      </c>
      <c r="C258" s="4" t="str">
        <f>INDEX(Index!$B$1:$B$500,MATCH($F258,Index!$A$1:$A$500,0)
)</f>
        <v>PHI</v>
      </c>
      <c r="D258" s="4">
        <v>0</v>
      </c>
      <c r="E258" s="141">
        <f t="shared" ref="E258:E321" si="4">IF(D258=1,H258/100,H258)</f>
        <v>0.30572419761042063</v>
      </c>
      <c r="F258" s="3" t="s">
        <v>7</v>
      </c>
      <c r="G258" s="3">
        <v>1</v>
      </c>
      <c r="H258" s="125">
        <v>0.30572419761042063</v>
      </c>
      <c r="I258" s="3"/>
      <c r="J258" s="3"/>
      <c r="K258" s="3" t="s">
        <v>128</v>
      </c>
      <c r="L258" s="125">
        <v>0.18858317967163801</v>
      </c>
      <c r="M258" s="3">
        <v>5</v>
      </c>
      <c r="N258" s="125">
        <v>-0.13900565219205599</v>
      </c>
      <c r="O258" s="3">
        <v>4</v>
      </c>
      <c r="P258" s="125">
        <v>-2.18646342532734E-2</v>
      </c>
      <c r="Q258" s="3">
        <v>24</v>
      </c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idden="1" x14ac:dyDescent="0.25">
      <c r="A259" s="2">
        <v>9</v>
      </c>
      <c r="B259" s="2">
        <v>2010</v>
      </c>
      <c r="C259" s="4" t="str">
        <f>INDEX(Index!$B$1:$B$500,MATCH($F259,Index!$A$1:$A$500,0)
)</f>
        <v>NYG</v>
      </c>
      <c r="D259" s="4">
        <v>0</v>
      </c>
      <c r="E259" s="141">
        <f t="shared" si="4"/>
        <v>0.30512880965180916</v>
      </c>
      <c r="F259" s="3" t="s">
        <v>15</v>
      </c>
      <c r="G259" s="3">
        <v>2</v>
      </c>
      <c r="H259" s="125">
        <v>0.30512880965180916</v>
      </c>
      <c r="I259" s="3"/>
      <c r="J259" s="3"/>
      <c r="K259" s="3" t="s">
        <v>133</v>
      </c>
      <c r="L259" s="125">
        <v>0.133449322818574</v>
      </c>
      <c r="M259" s="3">
        <v>6</v>
      </c>
      <c r="N259" s="125">
        <v>-0.24985545666435299</v>
      </c>
      <c r="O259" s="3">
        <v>1</v>
      </c>
      <c r="P259" s="125">
        <v>-7.8175969831117798E-2</v>
      </c>
      <c r="Q259" s="3">
        <v>31</v>
      </c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idden="1" x14ac:dyDescent="0.25">
      <c r="A260" s="2">
        <v>9</v>
      </c>
      <c r="B260" s="2">
        <v>2010</v>
      </c>
      <c r="C260" s="4" t="str">
        <f>INDEX(Index!$B$1:$B$500,MATCH($F260,Index!$A$1:$A$500,0)
)</f>
        <v>PIT</v>
      </c>
      <c r="D260" s="4">
        <v>0</v>
      </c>
      <c r="E260" s="141">
        <f t="shared" si="4"/>
        <v>0.23891162775967539</v>
      </c>
      <c r="F260" s="3" t="s">
        <v>32</v>
      </c>
      <c r="G260" s="3">
        <v>3</v>
      </c>
      <c r="H260" s="125">
        <v>0.23891162775967539</v>
      </c>
      <c r="I260" s="3"/>
      <c r="J260" s="3"/>
      <c r="K260" s="3" t="s">
        <v>133</v>
      </c>
      <c r="L260" s="125">
        <v>1.26764851543184E-2</v>
      </c>
      <c r="M260" s="3">
        <v>15</v>
      </c>
      <c r="N260" s="125">
        <v>-0.21163832139868599</v>
      </c>
      <c r="O260" s="3">
        <v>2</v>
      </c>
      <c r="P260" s="125">
        <v>1.4596821206670999E-2</v>
      </c>
      <c r="Q260" s="3">
        <v>13</v>
      </c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idden="1" x14ac:dyDescent="0.25">
      <c r="A261" s="2">
        <v>9</v>
      </c>
      <c r="B261" s="2">
        <v>2010</v>
      </c>
      <c r="C261" s="4" t="str">
        <f>INDEX(Index!$B$1:$B$500,MATCH($F261,Index!$A$1:$A$500,0)
)</f>
        <v>TEN</v>
      </c>
      <c r="D261" s="4">
        <v>0</v>
      </c>
      <c r="E261" s="141">
        <f t="shared" si="4"/>
        <v>0.23084043684830663</v>
      </c>
      <c r="F261" s="3" t="s">
        <v>45</v>
      </c>
      <c r="G261" s="3">
        <v>4</v>
      </c>
      <c r="H261" s="125">
        <v>0.23084043684830663</v>
      </c>
      <c r="I261" s="3"/>
      <c r="J261" s="3"/>
      <c r="K261" s="3" t="s">
        <v>128</v>
      </c>
      <c r="L261" s="125">
        <v>1.9526141462147699E-2</v>
      </c>
      <c r="M261" s="3">
        <v>13</v>
      </c>
      <c r="N261" s="125">
        <v>-0.15531785941423301</v>
      </c>
      <c r="O261" s="3">
        <v>3</v>
      </c>
      <c r="P261" s="125">
        <v>5.5996435971925898E-2</v>
      </c>
      <c r="Q261" s="3">
        <v>3</v>
      </c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idden="1" x14ac:dyDescent="0.25">
      <c r="A262" s="2">
        <v>9</v>
      </c>
      <c r="B262" s="2">
        <v>2010</v>
      </c>
      <c r="C262" s="4" t="str">
        <f>INDEX(Index!$B$1:$B$500,MATCH($F262,Index!$A$1:$A$500,0)
)</f>
        <v>GB</v>
      </c>
      <c r="D262" s="4">
        <v>0</v>
      </c>
      <c r="E262" s="141">
        <f t="shared" si="4"/>
        <v>0.17112069066398311</v>
      </c>
      <c r="F262" s="3" t="s">
        <v>20</v>
      </c>
      <c r="G262" s="3">
        <v>5</v>
      </c>
      <c r="H262" s="125">
        <v>0.17112069066398311</v>
      </c>
      <c r="I262" s="3"/>
      <c r="J262" s="3"/>
      <c r="K262" s="3" t="s">
        <v>134</v>
      </c>
      <c r="L262" s="125">
        <v>0.10454489387931901</v>
      </c>
      <c r="M262" s="3">
        <v>8</v>
      </c>
      <c r="N262" s="125">
        <v>-0.10802078541961301</v>
      </c>
      <c r="O262" s="3">
        <v>5</v>
      </c>
      <c r="P262" s="125">
        <v>-4.1444988634948901E-2</v>
      </c>
      <c r="Q262" s="3">
        <v>26</v>
      </c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idden="1" x14ac:dyDescent="0.25">
      <c r="A263" s="2">
        <v>9</v>
      </c>
      <c r="B263" s="2">
        <v>2010</v>
      </c>
      <c r="C263" s="4" t="str">
        <f>INDEX(Index!$B$1:$B$500,MATCH($F263,Index!$A$1:$A$500,0)
)</f>
        <v>NE</v>
      </c>
      <c r="D263" s="4">
        <v>0</v>
      </c>
      <c r="E263" s="141">
        <f t="shared" si="4"/>
        <v>0.16744202794572979</v>
      </c>
      <c r="F263" s="3" t="s">
        <v>17</v>
      </c>
      <c r="G263" s="3">
        <v>6</v>
      </c>
      <c r="H263" s="125">
        <v>0.16744202794572979</v>
      </c>
      <c r="I263" s="3"/>
      <c r="J263" s="3"/>
      <c r="K263" s="3" t="s">
        <v>133</v>
      </c>
      <c r="L263" s="125">
        <v>0.23012505388542701</v>
      </c>
      <c r="M263" s="3">
        <v>2</v>
      </c>
      <c r="N263" s="125">
        <v>9.7659864851403003E-2</v>
      </c>
      <c r="O263" s="3">
        <v>26</v>
      </c>
      <c r="P263" s="125">
        <v>3.4976838911705797E-2</v>
      </c>
      <c r="Q263" s="3">
        <v>10</v>
      </c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idden="1" x14ac:dyDescent="0.25">
      <c r="A264" s="2">
        <v>9</v>
      </c>
      <c r="B264" s="2">
        <v>2010</v>
      </c>
      <c r="C264" s="4" t="str">
        <f>INDEX(Index!$B$1:$B$500,MATCH($F264,Index!$A$1:$A$500,0)
)</f>
        <v>KC</v>
      </c>
      <c r="D264" s="4">
        <v>0</v>
      </c>
      <c r="E264" s="141">
        <f t="shared" si="4"/>
        <v>0.15224510387896378</v>
      </c>
      <c r="F264" s="3" t="s">
        <v>5</v>
      </c>
      <c r="G264" s="3">
        <v>7</v>
      </c>
      <c r="H264" s="125">
        <v>0.15224510387896378</v>
      </c>
      <c r="I264" s="3"/>
      <c r="J264" s="3"/>
      <c r="K264" s="3" t="s">
        <v>128</v>
      </c>
      <c r="L264" s="125">
        <v>8.5049357448740801E-2</v>
      </c>
      <c r="M264" s="3">
        <v>9</v>
      </c>
      <c r="N264" s="125">
        <v>-8.1998856049114693E-2</v>
      </c>
      <c r="O264" s="3">
        <v>8</v>
      </c>
      <c r="P264" s="125">
        <v>-1.48031096188917E-2</v>
      </c>
      <c r="Q264" s="3">
        <v>22</v>
      </c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idden="1" x14ac:dyDescent="0.25">
      <c r="A265" s="2">
        <v>9</v>
      </c>
      <c r="B265" s="2">
        <v>2010</v>
      </c>
      <c r="C265" s="4" t="str">
        <f>INDEX(Index!$B$1:$B$500,MATCH($F265,Index!$A$1:$A$500,0)
)</f>
        <v>IND</v>
      </c>
      <c r="D265" s="4">
        <v>0</v>
      </c>
      <c r="E265" s="141">
        <f t="shared" si="4"/>
        <v>0.1329456362440791</v>
      </c>
      <c r="F265" s="3" t="s">
        <v>35</v>
      </c>
      <c r="G265" s="3">
        <v>8</v>
      </c>
      <c r="H265" s="125">
        <v>0.1329456362440791</v>
      </c>
      <c r="I265" s="3"/>
      <c r="J265" s="3"/>
      <c r="K265" s="3" t="s">
        <v>128</v>
      </c>
      <c r="L265" s="125">
        <v>0.20788985647826799</v>
      </c>
      <c r="M265" s="3">
        <v>3</v>
      </c>
      <c r="N265" s="125">
        <v>1.7699473481987499E-2</v>
      </c>
      <c r="O265" s="3">
        <v>20</v>
      </c>
      <c r="P265" s="125">
        <v>-5.7244746752201398E-2</v>
      </c>
      <c r="Q265" s="3">
        <v>29</v>
      </c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idden="1" x14ac:dyDescent="0.25">
      <c r="A266" s="2">
        <v>9</v>
      </c>
      <c r="B266" s="2">
        <v>2010</v>
      </c>
      <c r="C266" s="4" t="str">
        <f>INDEX(Index!$B$1:$B$500,MATCH($F266,Index!$A$1:$A$500,0)
)</f>
        <v>BAL</v>
      </c>
      <c r="D266" s="4">
        <v>0</v>
      </c>
      <c r="E266" s="141">
        <f t="shared" si="4"/>
        <v>0.13188436367772952</v>
      </c>
      <c r="F266" s="3" t="s">
        <v>18</v>
      </c>
      <c r="G266" s="3">
        <v>9</v>
      </c>
      <c r="H266" s="125">
        <v>0.13188436367772952</v>
      </c>
      <c r="I266" s="3"/>
      <c r="J266" s="3"/>
      <c r="K266" s="3" t="s">
        <v>133</v>
      </c>
      <c r="L266" s="125">
        <v>7.8697629001564906E-2</v>
      </c>
      <c r="M266" s="3">
        <v>10</v>
      </c>
      <c r="N266" s="125">
        <v>-3.32178888638551E-2</v>
      </c>
      <c r="O266" s="3">
        <v>12</v>
      </c>
      <c r="P266" s="125">
        <v>1.99688458123095E-2</v>
      </c>
      <c r="Q266" s="3">
        <v>11</v>
      </c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idden="1" x14ac:dyDescent="0.25">
      <c r="A267" s="2">
        <v>9</v>
      </c>
      <c r="B267" s="2">
        <v>2010</v>
      </c>
      <c r="C267" s="4" t="str">
        <f>INDEX(Index!$B$1:$B$500,MATCH($F267,Index!$A$1:$A$500,0)
)</f>
        <v>NO</v>
      </c>
      <c r="D267" s="4">
        <v>0</v>
      </c>
      <c r="E267" s="141">
        <f t="shared" si="4"/>
        <v>0.12298870373051569</v>
      </c>
      <c r="F267" s="3" t="s">
        <v>27</v>
      </c>
      <c r="G267" s="3">
        <v>10</v>
      </c>
      <c r="H267" s="125">
        <v>0.12298870373051569</v>
      </c>
      <c r="I267" s="3"/>
      <c r="J267" s="3"/>
      <c r="K267" s="3" t="s">
        <v>134</v>
      </c>
      <c r="L267" s="125">
        <v>5.0628371165937901E-2</v>
      </c>
      <c r="M267" s="3">
        <v>11</v>
      </c>
      <c r="N267" s="125">
        <v>-8.5657014929658506E-2</v>
      </c>
      <c r="O267" s="3">
        <v>7</v>
      </c>
      <c r="P267" s="125">
        <v>-1.3296682365080701E-2</v>
      </c>
      <c r="Q267" s="3">
        <v>21</v>
      </c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idden="1" x14ac:dyDescent="0.25">
      <c r="A268" s="2">
        <v>9</v>
      </c>
      <c r="B268" s="2">
        <v>2010</v>
      </c>
      <c r="C268" s="4" t="str">
        <f>INDEX(Index!$B$1:$B$500,MATCH($F268,Index!$A$1:$A$500,0)
)</f>
        <v>NYJ</v>
      </c>
      <c r="D268" s="4">
        <v>0</v>
      </c>
      <c r="E268" s="141">
        <f t="shared" si="4"/>
        <v>0.122067267545226</v>
      </c>
      <c r="F268" s="3" t="s">
        <v>9</v>
      </c>
      <c r="G268" s="3">
        <v>11</v>
      </c>
      <c r="H268" s="125">
        <v>0.122067267545226</v>
      </c>
      <c r="I268" s="3"/>
      <c r="J268" s="3"/>
      <c r="K268" s="3" t="s">
        <v>133</v>
      </c>
      <c r="L268" s="125">
        <v>1.7568236176726901E-2</v>
      </c>
      <c r="M268" s="3">
        <v>14</v>
      </c>
      <c r="N268" s="125">
        <v>-5.2261599219227697E-2</v>
      </c>
      <c r="O268" s="3">
        <v>9</v>
      </c>
      <c r="P268" s="125">
        <v>5.2237432149271401E-2</v>
      </c>
      <c r="Q268" s="3">
        <v>7</v>
      </c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idden="1" x14ac:dyDescent="0.25">
      <c r="A269" s="2">
        <v>9</v>
      </c>
      <c r="B269" s="2">
        <v>2010</v>
      </c>
      <c r="C269" s="4" t="str">
        <f>INDEX(Index!$B$1:$B$500,MATCH($F269,Index!$A$1:$A$500,0)
)</f>
        <v>LAC</v>
      </c>
      <c r="D269" s="4">
        <v>0</v>
      </c>
      <c r="E269" s="141">
        <f t="shared" si="4"/>
        <v>0.11878762027750697</v>
      </c>
      <c r="F269" s="3" t="s">
        <v>68</v>
      </c>
      <c r="G269" s="3">
        <v>12</v>
      </c>
      <c r="H269" s="125">
        <v>0.11878762027750697</v>
      </c>
      <c r="I269" s="3"/>
      <c r="J269" s="3"/>
      <c r="K269" s="3" t="s">
        <v>135</v>
      </c>
      <c r="L269" s="125">
        <v>0.20045376251014199</v>
      </c>
      <c r="M269" s="3">
        <v>4</v>
      </c>
      <c r="N269" s="125">
        <v>-0.10783929819155599</v>
      </c>
      <c r="O269" s="3">
        <v>6</v>
      </c>
      <c r="P269" s="125">
        <v>-0.18950544042419101</v>
      </c>
      <c r="Q269" s="3">
        <v>32</v>
      </c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idden="1" x14ac:dyDescent="0.25">
      <c r="A270" s="2">
        <v>9</v>
      </c>
      <c r="B270" s="2">
        <v>2010</v>
      </c>
      <c r="C270" s="4" t="str">
        <f>INDEX(Index!$B$1:$B$500,MATCH($F270,Index!$A$1:$A$500,0)
)</f>
        <v>ATL</v>
      </c>
      <c r="D270" s="4">
        <v>0</v>
      </c>
      <c r="E270" s="141">
        <f t="shared" si="4"/>
        <v>0.10301011277562687</v>
      </c>
      <c r="F270" s="3" t="s">
        <v>43</v>
      </c>
      <c r="G270" s="3">
        <v>13</v>
      </c>
      <c r="H270" s="125">
        <v>0.10301011277562687</v>
      </c>
      <c r="I270" s="3"/>
      <c r="J270" s="3"/>
      <c r="K270" s="3" t="s">
        <v>133</v>
      </c>
      <c r="L270" s="125">
        <v>0.128837479235068</v>
      </c>
      <c r="M270" s="3">
        <v>7</v>
      </c>
      <c r="N270" s="125">
        <v>-8.7884490806515603E-3</v>
      </c>
      <c r="O270" s="3">
        <v>14</v>
      </c>
      <c r="P270" s="125">
        <v>-3.4615815540092701E-2</v>
      </c>
      <c r="Q270" s="3">
        <v>25</v>
      </c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idden="1" x14ac:dyDescent="0.25">
      <c r="A271" s="2">
        <v>9</v>
      </c>
      <c r="B271" s="2">
        <v>2010</v>
      </c>
      <c r="C271" s="4" t="str">
        <f>INDEX(Index!$B$1:$B$500,MATCH($F271,Index!$A$1:$A$500,0)
)</f>
        <v>HOU</v>
      </c>
      <c r="D271" s="4">
        <v>0</v>
      </c>
      <c r="E271" s="141">
        <f t="shared" si="4"/>
        <v>8.2693029716829541E-2</v>
      </c>
      <c r="F271" s="3" t="s">
        <v>49</v>
      </c>
      <c r="G271" s="3">
        <v>14</v>
      </c>
      <c r="H271" s="125">
        <v>8.2693029716829541E-2</v>
      </c>
      <c r="I271" s="3"/>
      <c r="J271" s="3"/>
      <c r="K271" s="3" t="s">
        <v>131</v>
      </c>
      <c r="L271" s="125">
        <v>0.240864685714581</v>
      </c>
      <c r="M271" s="3">
        <v>1</v>
      </c>
      <c r="N271" s="125">
        <v>0.15587184132728801</v>
      </c>
      <c r="O271" s="3">
        <v>30</v>
      </c>
      <c r="P271" s="125">
        <v>-2.2998146704634398E-3</v>
      </c>
      <c r="Q271" s="3">
        <v>15</v>
      </c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idden="1" x14ac:dyDescent="0.25">
      <c r="A272" s="2">
        <v>9</v>
      </c>
      <c r="B272" s="2">
        <v>2010</v>
      </c>
      <c r="C272" s="4" t="str">
        <f>INDEX(Index!$B$1:$B$500,MATCH($F272,Index!$A$1:$A$500,0)
)</f>
        <v>CLE</v>
      </c>
      <c r="D272" s="4">
        <v>0</v>
      </c>
      <c r="E272" s="141">
        <f t="shared" si="4"/>
        <v>4.1017117254149964E-2</v>
      </c>
      <c r="F272" s="3" t="s">
        <v>10</v>
      </c>
      <c r="G272" s="3">
        <v>15</v>
      </c>
      <c r="H272" s="125">
        <v>4.1017117254149964E-2</v>
      </c>
      <c r="I272" s="3"/>
      <c r="J272" s="3"/>
      <c r="K272" s="3" t="s">
        <v>129</v>
      </c>
      <c r="L272" s="125">
        <v>-1.26858654359648E-2</v>
      </c>
      <c r="M272" s="3">
        <v>17</v>
      </c>
      <c r="N272" s="125">
        <v>-8.6633765352656404E-4</v>
      </c>
      <c r="O272" s="3">
        <v>16</v>
      </c>
      <c r="P272" s="125">
        <v>5.2836645036588199E-2</v>
      </c>
      <c r="Q272" s="3">
        <v>6</v>
      </c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idden="1" x14ac:dyDescent="0.25">
      <c r="A273" s="2">
        <v>9</v>
      </c>
      <c r="B273" s="2">
        <v>2010</v>
      </c>
      <c r="C273" s="4" t="str">
        <f>INDEX(Index!$B$1:$B$500,MATCH($F273,Index!$A$1:$A$500,0)
)</f>
        <v>MIA</v>
      </c>
      <c r="D273" s="4">
        <v>0</v>
      </c>
      <c r="E273" s="141">
        <f t="shared" si="4"/>
        <v>1.9997138960871505E-2</v>
      </c>
      <c r="F273" s="3" t="s">
        <v>4</v>
      </c>
      <c r="G273" s="3">
        <v>16</v>
      </c>
      <c r="H273" s="125">
        <v>1.9997138960871505E-2</v>
      </c>
      <c r="I273" s="3"/>
      <c r="J273" s="3"/>
      <c r="K273" s="3" t="s">
        <v>131</v>
      </c>
      <c r="L273" s="125">
        <v>5.05544157536729E-2</v>
      </c>
      <c r="M273" s="3">
        <v>12</v>
      </c>
      <c r="N273" s="125">
        <v>1.8738941603665401E-2</v>
      </c>
      <c r="O273" s="3">
        <v>21</v>
      </c>
      <c r="P273" s="125">
        <v>-1.1818335189136E-2</v>
      </c>
      <c r="Q273" s="3">
        <v>20</v>
      </c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idden="1" x14ac:dyDescent="0.25">
      <c r="A274" s="2">
        <v>9</v>
      </c>
      <c r="B274" s="2">
        <v>2010</v>
      </c>
      <c r="C274" s="4" t="str">
        <f>INDEX(Index!$B$1:$B$500,MATCH($F274,Index!$A$1:$A$500,0)
)</f>
        <v>DET</v>
      </c>
      <c r="D274" s="4">
        <v>0</v>
      </c>
      <c r="E274" s="141">
        <f t="shared" si="4"/>
        <v>-1.7648400919749306E-2</v>
      </c>
      <c r="F274" s="3" t="s">
        <v>21</v>
      </c>
      <c r="G274" s="3">
        <v>17</v>
      </c>
      <c r="H274" s="125">
        <v>-1.7648400919749306E-2</v>
      </c>
      <c r="I274" s="3"/>
      <c r="J274" s="3"/>
      <c r="K274" s="3" t="s">
        <v>130</v>
      </c>
      <c r="L274" s="125">
        <v>-6.2156625212834903E-2</v>
      </c>
      <c r="M274" s="3">
        <v>24</v>
      </c>
      <c r="N274" s="125">
        <v>1.0435007594081201E-2</v>
      </c>
      <c r="O274" s="3">
        <v>19</v>
      </c>
      <c r="P274" s="125">
        <v>5.49432318871668E-2</v>
      </c>
      <c r="Q274" s="3">
        <v>4</v>
      </c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idden="1" x14ac:dyDescent="0.25">
      <c r="A275" s="2">
        <v>9</v>
      </c>
      <c r="B275" s="2">
        <v>2010</v>
      </c>
      <c r="C275" s="4" t="str">
        <f>INDEX(Index!$B$1:$B$500,MATCH($F275,Index!$A$1:$A$500,0)
)</f>
        <v>SF</v>
      </c>
      <c r="D275" s="4">
        <v>0</v>
      </c>
      <c r="E275" s="141">
        <f t="shared" si="4"/>
        <v>-4.981572749210942E-2</v>
      </c>
      <c r="F275" s="3" t="s">
        <v>1</v>
      </c>
      <c r="G275" s="3">
        <v>18</v>
      </c>
      <c r="H275" s="125">
        <v>-4.981572749210942E-2</v>
      </c>
      <c r="I275" s="3"/>
      <c r="J275" s="3"/>
      <c r="K275" s="3" t="s">
        <v>130</v>
      </c>
      <c r="L275" s="125">
        <v>-8.5637296109267999E-2</v>
      </c>
      <c r="M275" s="3">
        <v>26</v>
      </c>
      <c r="N275" s="125">
        <v>-3.4331293721942199E-2</v>
      </c>
      <c r="O275" s="3">
        <v>11</v>
      </c>
      <c r="P275" s="125">
        <v>1.49027489521638E-3</v>
      </c>
      <c r="Q275" s="3">
        <v>14</v>
      </c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idden="1" x14ac:dyDescent="0.25">
      <c r="A276" s="2">
        <v>9</v>
      </c>
      <c r="B276" s="2">
        <v>2010</v>
      </c>
      <c r="C276" s="4" t="str">
        <f>INDEX(Index!$B$1:$B$500,MATCH($F276,Index!$A$1:$A$500,0)
)</f>
        <v>MIN</v>
      </c>
      <c r="D276" s="4">
        <v>0</v>
      </c>
      <c r="E276" s="141">
        <f t="shared" si="4"/>
        <v>-5.4226447820348161E-2</v>
      </c>
      <c r="F276" s="3" t="s">
        <v>46</v>
      </c>
      <c r="G276" s="3">
        <v>19</v>
      </c>
      <c r="H276" s="125">
        <v>-5.4226447820348161E-2</v>
      </c>
      <c r="I276" s="3"/>
      <c r="J276" s="3"/>
      <c r="K276" s="3" t="s">
        <v>129</v>
      </c>
      <c r="L276" s="125">
        <v>-4.1404535368349898E-2</v>
      </c>
      <c r="M276" s="3">
        <v>21</v>
      </c>
      <c r="N276" s="125">
        <v>7.2394950327579E-3</v>
      </c>
      <c r="O276" s="3">
        <v>18</v>
      </c>
      <c r="P276" s="125">
        <v>-5.5824174192403604E-3</v>
      </c>
      <c r="Q276" s="3">
        <v>16</v>
      </c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idden="1" x14ac:dyDescent="0.25">
      <c r="A277" s="2">
        <v>9</v>
      </c>
      <c r="B277" s="2">
        <v>2010</v>
      </c>
      <c r="C277" s="4" t="str">
        <f>INDEX(Index!$B$1:$B$500,MATCH($F277,Index!$A$1:$A$500,0)
)</f>
        <v>LV</v>
      </c>
      <c r="D277" s="4">
        <v>0</v>
      </c>
      <c r="E277" s="141">
        <f t="shared" si="4"/>
        <v>-9.467544047964116E-2</v>
      </c>
      <c r="F277" s="3" t="s">
        <v>52</v>
      </c>
      <c r="G277" s="3">
        <v>20</v>
      </c>
      <c r="H277" s="125">
        <v>-9.467544047964116E-2</v>
      </c>
      <c r="I277" s="3"/>
      <c r="J277" s="3"/>
      <c r="K277" s="3" t="s">
        <v>136</v>
      </c>
      <c r="L277" s="125">
        <v>-0.11167789085318799</v>
      </c>
      <c r="M277" s="3">
        <v>27</v>
      </c>
      <c r="N277" s="125">
        <v>-2.3303787918954402E-2</v>
      </c>
      <c r="O277" s="3">
        <v>13</v>
      </c>
      <c r="P277" s="125">
        <v>-6.3013375454075704E-3</v>
      </c>
      <c r="Q277" s="3">
        <v>17</v>
      </c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idden="1" x14ac:dyDescent="0.25">
      <c r="A278" s="2">
        <v>9</v>
      </c>
      <c r="B278" s="2">
        <v>2010</v>
      </c>
      <c r="C278" s="4" t="str">
        <f>INDEX(Index!$B$1:$B$500,MATCH($F278,Index!$A$1:$A$500,0)
)</f>
        <v>JAX</v>
      </c>
      <c r="D278" s="4">
        <v>0</v>
      </c>
      <c r="E278" s="141">
        <f t="shared" si="4"/>
        <v>-9.7428019346262898E-2</v>
      </c>
      <c r="F278" s="3" t="s">
        <v>56</v>
      </c>
      <c r="G278" s="3">
        <v>21</v>
      </c>
      <c r="H278" s="125">
        <v>-9.7428019346262898E-2</v>
      </c>
      <c r="I278" s="3"/>
      <c r="J278" s="3"/>
      <c r="K278" s="3" t="s">
        <v>131</v>
      </c>
      <c r="L278" s="125">
        <v>-4.2650885387612199E-2</v>
      </c>
      <c r="M278" s="3">
        <v>22</v>
      </c>
      <c r="N278" s="125">
        <v>0.13664758621187101</v>
      </c>
      <c r="O278" s="3">
        <v>28</v>
      </c>
      <c r="P278" s="125">
        <v>8.1870452253220302E-2</v>
      </c>
      <c r="Q278" s="3">
        <v>2</v>
      </c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idden="1" x14ac:dyDescent="0.25">
      <c r="A279" s="2">
        <v>9</v>
      </c>
      <c r="B279" s="2">
        <v>2010</v>
      </c>
      <c r="C279" s="4" t="str">
        <f>INDEX(Index!$B$1:$B$500,MATCH($F279,Index!$A$1:$A$500,0)
)</f>
        <v>CIN</v>
      </c>
      <c r="D279" s="4">
        <v>0</v>
      </c>
      <c r="E279" s="141">
        <f t="shared" si="4"/>
        <v>-0.10459237306586955</v>
      </c>
      <c r="F279" s="3" t="s">
        <v>24</v>
      </c>
      <c r="G279" s="3">
        <v>22</v>
      </c>
      <c r="H279" s="125">
        <v>-0.10459237306586955</v>
      </c>
      <c r="I279" s="3"/>
      <c r="J279" s="3"/>
      <c r="K279" s="3" t="s">
        <v>130</v>
      </c>
      <c r="L279" s="125">
        <v>-4.8249000293467403E-3</v>
      </c>
      <c r="M279" s="3">
        <v>16</v>
      </c>
      <c r="N279" s="125">
        <v>4.60499580439164E-2</v>
      </c>
      <c r="O279" s="3">
        <v>24</v>
      </c>
      <c r="P279" s="125">
        <v>-5.3717514992606401E-2</v>
      </c>
      <c r="Q279" s="3">
        <v>28</v>
      </c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idden="1" x14ac:dyDescent="0.25">
      <c r="A280" s="2">
        <v>9</v>
      </c>
      <c r="B280" s="2">
        <v>2010</v>
      </c>
      <c r="C280" s="4" t="str">
        <f>INDEX(Index!$B$1:$B$500,MATCH($F280,Index!$A$1:$A$500,0)
)</f>
        <v>TB</v>
      </c>
      <c r="D280" s="4">
        <v>0</v>
      </c>
      <c r="E280" s="141">
        <f t="shared" si="4"/>
        <v>-0.12250476381276809</v>
      </c>
      <c r="F280" s="3" t="s">
        <v>38</v>
      </c>
      <c r="G280" s="3">
        <v>23</v>
      </c>
      <c r="H280" s="125">
        <v>-0.12250476381276809</v>
      </c>
      <c r="I280" s="3"/>
      <c r="J280" s="3"/>
      <c r="K280" s="3" t="s">
        <v>128</v>
      </c>
      <c r="L280" s="125">
        <v>-1.9556786377122999E-2</v>
      </c>
      <c r="M280" s="3">
        <v>19</v>
      </c>
      <c r="N280" s="125">
        <v>0.117557499828159</v>
      </c>
      <c r="O280" s="3">
        <v>27</v>
      </c>
      <c r="P280" s="125">
        <v>1.46095223925139E-2</v>
      </c>
      <c r="Q280" s="3">
        <v>12</v>
      </c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idden="1" x14ac:dyDescent="0.25">
      <c r="A281" s="2">
        <v>9</v>
      </c>
      <c r="B281" s="2">
        <v>2010</v>
      </c>
      <c r="C281" s="4" t="str">
        <f>INDEX(Index!$B$1:$B$500,MATCH($F281,Index!$A$1:$A$500,0)
)</f>
        <v>WAS</v>
      </c>
      <c r="D281" s="4">
        <v>0</v>
      </c>
      <c r="E281" s="141">
        <f t="shared" si="4"/>
        <v>-0.12349512394529648</v>
      </c>
      <c r="F281" s="3" t="s">
        <v>26</v>
      </c>
      <c r="G281" s="3">
        <v>24</v>
      </c>
      <c r="H281" s="125">
        <v>-0.12349512394529648</v>
      </c>
      <c r="I281" s="3"/>
      <c r="J281" s="3"/>
      <c r="K281" s="3" t="s">
        <v>131</v>
      </c>
      <c r="L281" s="125">
        <v>-6.1985075160503299E-2</v>
      </c>
      <c r="M281" s="3">
        <v>23</v>
      </c>
      <c r="N281" s="125">
        <v>5.3077642742264501E-2</v>
      </c>
      <c r="O281" s="3">
        <v>25</v>
      </c>
      <c r="P281" s="125">
        <v>-8.4324060425286802E-3</v>
      </c>
      <c r="Q281" s="3">
        <v>18</v>
      </c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idden="1" x14ac:dyDescent="0.25">
      <c r="A282" s="2">
        <v>9</v>
      </c>
      <c r="B282" s="2">
        <v>2010</v>
      </c>
      <c r="C282" s="4" t="str">
        <f>INDEX(Index!$B$1:$B$500,MATCH($F282,Index!$A$1:$A$500,0)
)</f>
        <v>LAR</v>
      </c>
      <c r="D282" s="4">
        <v>0</v>
      </c>
      <c r="E282" s="141">
        <f t="shared" si="4"/>
        <v>-0.14929228510983589</v>
      </c>
      <c r="F282" s="3" t="s">
        <v>67</v>
      </c>
      <c r="G282" s="3">
        <v>25</v>
      </c>
      <c r="H282" s="125">
        <v>-0.14929228510983589</v>
      </c>
      <c r="I282" s="3"/>
      <c r="J282" s="3"/>
      <c r="K282" s="3" t="s">
        <v>131</v>
      </c>
      <c r="L282" s="125">
        <v>-0.14936132782870901</v>
      </c>
      <c r="M282" s="3">
        <v>28</v>
      </c>
      <c r="N282" s="125">
        <v>-4.7853120493257899E-2</v>
      </c>
      <c r="O282" s="3">
        <v>10</v>
      </c>
      <c r="P282" s="125">
        <v>-4.7784077774384801E-2</v>
      </c>
      <c r="Q282" s="3">
        <v>27</v>
      </c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idden="1" x14ac:dyDescent="0.25">
      <c r="A283" s="2">
        <v>9</v>
      </c>
      <c r="B283" s="2">
        <v>2010</v>
      </c>
      <c r="C283" s="4" t="str">
        <f>INDEX(Index!$B$1:$B$500,MATCH($F283,Index!$A$1:$A$500,0)
)</f>
        <v>SEA</v>
      </c>
      <c r="D283" s="4">
        <v>0</v>
      </c>
      <c r="E283" s="141">
        <f t="shared" si="4"/>
        <v>-0.18345048225576993</v>
      </c>
      <c r="F283" s="3" t="s">
        <v>30</v>
      </c>
      <c r="G283" s="3">
        <v>26</v>
      </c>
      <c r="H283" s="125">
        <v>-0.18345048225576993</v>
      </c>
      <c r="I283" s="3"/>
      <c r="J283" s="3"/>
      <c r="K283" s="3" t="s">
        <v>131</v>
      </c>
      <c r="L283" s="125">
        <v>-0.23606354900950099</v>
      </c>
      <c r="M283" s="3">
        <v>29</v>
      </c>
      <c r="N283" s="125">
        <v>3.2787352398563202E-2</v>
      </c>
      <c r="O283" s="3">
        <v>23</v>
      </c>
      <c r="P283" s="125">
        <v>8.5400419152294293E-2</v>
      </c>
      <c r="Q283" s="3">
        <v>1</v>
      </c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idden="1" x14ac:dyDescent="0.25">
      <c r="A284" s="2">
        <v>9</v>
      </c>
      <c r="B284" s="2">
        <v>2010</v>
      </c>
      <c r="C284" s="4" t="str">
        <f>INDEX(Index!$B$1:$B$500,MATCH($F284,Index!$A$1:$A$500,0)
)</f>
        <v>DAL</v>
      </c>
      <c r="D284" s="4">
        <v>0</v>
      </c>
      <c r="E284" s="141">
        <f t="shared" si="4"/>
        <v>-0.1853417405222505</v>
      </c>
      <c r="F284" s="3" t="s">
        <v>3</v>
      </c>
      <c r="G284" s="3">
        <v>27</v>
      </c>
      <c r="H284" s="125">
        <v>-0.1853417405222505</v>
      </c>
      <c r="I284" s="3"/>
      <c r="J284" s="3"/>
      <c r="K284" s="3" t="s">
        <v>137</v>
      </c>
      <c r="L284" s="125">
        <v>-3.5339445803143299E-2</v>
      </c>
      <c r="M284" s="3">
        <v>20</v>
      </c>
      <c r="N284" s="125">
        <v>0.139360701158009</v>
      </c>
      <c r="O284" s="3">
        <v>29</v>
      </c>
      <c r="P284" s="125">
        <v>-1.06415935610982E-2</v>
      </c>
      <c r="Q284" s="3">
        <v>19</v>
      </c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idden="1" x14ac:dyDescent="0.25">
      <c r="A285" s="2">
        <v>9</v>
      </c>
      <c r="B285" s="2">
        <v>2010</v>
      </c>
      <c r="C285" s="4" t="str">
        <f>INDEX(Index!$B$1:$B$500,MATCH($F285,Index!$A$1:$A$500,0)
)</f>
        <v>CHI</v>
      </c>
      <c r="D285" s="4">
        <v>0</v>
      </c>
      <c r="E285" s="141">
        <f t="shared" si="4"/>
        <v>-0.19955911218912897</v>
      </c>
      <c r="F285" s="3" t="s">
        <v>64</v>
      </c>
      <c r="G285" s="3">
        <v>28</v>
      </c>
      <c r="H285" s="125">
        <v>-0.19955911218912897</v>
      </c>
      <c r="I285" s="3"/>
      <c r="J285" s="3"/>
      <c r="K285" s="3" t="s">
        <v>128</v>
      </c>
      <c r="L285" s="125">
        <v>-0.24954530356006599</v>
      </c>
      <c r="M285" s="3">
        <v>30</v>
      </c>
      <c r="N285" s="125">
        <v>3.7600552191060202E-3</v>
      </c>
      <c r="O285" s="3">
        <v>17</v>
      </c>
      <c r="P285" s="125">
        <v>5.3746246590042998E-2</v>
      </c>
      <c r="Q285" s="3">
        <v>5</v>
      </c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idden="1" x14ac:dyDescent="0.25">
      <c r="A286" s="2">
        <v>9</v>
      </c>
      <c r="B286" s="2">
        <v>2010</v>
      </c>
      <c r="C286" s="4" t="str">
        <f>INDEX(Index!$B$1:$B$500,MATCH($F286,Index!$A$1:$A$500,0)
)</f>
        <v>ARI</v>
      </c>
      <c r="D286" s="4">
        <v>0</v>
      </c>
      <c r="E286" s="141">
        <f t="shared" si="4"/>
        <v>-0.24568027099056974</v>
      </c>
      <c r="F286" s="3" t="s">
        <v>23</v>
      </c>
      <c r="G286" s="3">
        <v>29</v>
      </c>
      <c r="H286" s="125">
        <v>-0.24568027099056974</v>
      </c>
      <c r="I286" s="3"/>
      <c r="J286" s="3"/>
      <c r="K286" s="3" t="s">
        <v>129</v>
      </c>
      <c r="L286" s="125">
        <v>-0.26834470547720701</v>
      </c>
      <c r="M286" s="3">
        <v>31</v>
      </c>
      <c r="N286" s="125">
        <v>2.7182390439459501E-2</v>
      </c>
      <c r="O286" s="3">
        <v>22</v>
      </c>
      <c r="P286" s="125">
        <v>4.9846824926096801E-2</v>
      </c>
      <c r="Q286" s="3">
        <v>8</v>
      </c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idden="1" x14ac:dyDescent="0.25">
      <c r="A287" s="2">
        <v>9</v>
      </c>
      <c r="B287" s="2">
        <v>2010</v>
      </c>
      <c r="C287" s="4" t="str">
        <f>INDEX(Index!$B$1:$B$500,MATCH($F287,Index!$A$1:$A$500,0)
)</f>
        <v>BUF</v>
      </c>
      <c r="D287" s="4">
        <v>0</v>
      </c>
      <c r="E287" s="141">
        <f t="shared" si="4"/>
        <v>-0.27862536443836167</v>
      </c>
      <c r="F287" s="3" t="s">
        <v>0</v>
      </c>
      <c r="G287" s="3">
        <v>30</v>
      </c>
      <c r="H287" s="125">
        <v>-0.27862536443836167</v>
      </c>
      <c r="I287" s="3"/>
      <c r="J287" s="3"/>
      <c r="K287" s="3" t="s">
        <v>138</v>
      </c>
      <c r="L287" s="125">
        <v>-7.5715400407630501E-2</v>
      </c>
      <c r="M287" s="3">
        <v>25</v>
      </c>
      <c r="N287" s="125">
        <v>0.23888378921705999</v>
      </c>
      <c r="O287" s="3">
        <v>32</v>
      </c>
      <c r="P287" s="125">
        <v>3.5973825186328801E-2</v>
      </c>
      <c r="Q287" s="3">
        <v>9</v>
      </c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idden="1" x14ac:dyDescent="0.25">
      <c r="A288" s="2">
        <v>9</v>
      </c>
      <c r="B288" s="2">
        <v>2010</v>
      </c>
      <c r="C288" s="4" t="str">
        <f>INDEX(Index!$B$1:$B$500,MATCH($F288,Index!$A$1:$A$500,0)
)</f>
        <v>DEN</v>
      </c>
      <c r="D288" s="4">
        <v>0</v>
      </c>
      <c r="E288" s="141">
        <f t="shared" si="4"/>
        <v>-0.29335155398030072</v>
      </c>
      <c r="F288" s="3" t="s">
        <v>39</v>
      </c>
      <c r="G288" s="3">
        <v>31</v>
      </c>
      <c r="H288" s="125">
        <v>-0.29335155398030072</v>
      </c>
      <c r="I288" s="3"/>
      <c r="J288" s="3"/>
      <c r="K288" s="3" t="s">
        <v>130</v>
      </c>
      <c r="L288" s="125">
        <v>-1.7862128917061501E-2</v>
      </c>
      <c r="M288" s="3">
        <v>18</v>
      </c>
      <c r="N288" s="125">
        <v>0.21271511581705299</v>
      </c>
      <c r="O288" s="3">
        <v>31</v>
      </c>
      <c r="P288" s="125">
        <v>-6.2774309246186197E-2</v>
      </c>
      <c r="Q288" s="3">
        <v>30</v>
      </c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idden="1" x14ac:dyDescent="0.25">
      <c r="A289" s="2">
        <v>9</v>
      </c>
      <c r="B289" s="2">
        <v>2010</v>
      </c>
      <c r="C289" s="4" t="str">
        <f>INDEX(Index!$B$1:$B$500,MATCH($F289,Index!$A$1:$A$500,0)
)</f>
        <v>CAR</v>
      </c>
      <c r="D289" s="4">
        <v>0</v>
      </c>
      <c r="E289" s="141">
        <f t="shared" si="4"/>
        <v>-0.46965488379777004</v>
      </c>
      <c r="F289" s="3" t="s">
        <v>51</v>
      </c>
      <c r="G289" s="3">
        <v>32</v>
      </c>
      <c r="H289" s="125">
        <v>-0.46965488379777004</v>
      </c>
      <c r="I289" s="3"/>
      <c r="J289" s="3"/>
      <c r="K289" s="3" t="s">
        <v>137</v>
      </c>
      <c r="L289" s="125">
        <v>-0.45203686655788</v>
      </c>
      <c r="M289" s="3">
        <v>32</v>
      </c>
      <c r="N289" s="125">
        <v>-3.8349789891303802E-3</v>
      </c>
      <c r="O289" s="3">
        <v>15</v>
      </c>
      <c r="P289" s="125">
        <v>-2.1452996229020398E-2</v>
      </c>
      <c r="Q289" s="3">
        <v>23</v>
      </c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idden="1" x14ac:dyDescent="0.25">
      <c r="A290" s="2">
        <v>10</v>
      </c>
      <c r="B290" s="2">
        <v>2010</v>
      </c>
      <c r="C290" s="4" t="str">
        <f>INDEX(Index!$B$1:$B$500,MATCH($F290,Index!$A$1:$A$500,0)
)</f>
        <v>PHI</v>
      </c>
      <c r="D290" s="4">
        <v>0</v>
      </c>
      <c r="E290" s="141">
        <f t="shared" si="4"/>
        <v>0.35524884765506692</v>
      </c>
      <c r="F290" s="3" t="s">
        <v>7</v>
      </c>
      <c r="G290" s="3">
        <v>1</v>
      </c>
      <c r="H290" s="125">
        <v>0.35524884765506692</v>
      </c>
      <c r="I290" s="3"/>
      <c r="J290" s="3"/>
      <c r="K290" s="3" t="s">
        <v>134</v>
      </c>
      <c r="L290" s="125">
        <v>0.235897653770933</v>
      </c>
      <c r="M290" s="3">
        <v>3</v>
      </c>
      <c r="N290" s="125">
        <v>-0.139259186547875</v>
      </c>
      <c r="O290" s="3">
        <v>4</v>
      </c>
      <c r="P290" s="125">
        <v>-1.99079926637411E-2</v>
      </c>
      <c r="Q290" s="3">
        <v>23</v>
      </c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idden="1" x14ac:dyDescent="0.25">
      <c r="A291" s="2">
        <v>10</v>
      </c>
      <c r="B291" s="2">
        <v>2010</v>
      </c>
      <c r="C291" s="4" t="str">
        <f>INDEX(Index!$B$1:$B$500,MATCH($F291,Index!$A$1:$A$500,0)
)</f>
        <v>NE</v>
      </c>
      <c r="D291" s="4">
        <v>0</v>
      </c>
      <c r="E291" s="141">
        <f t="shared" si="4"/>
        <v>0.25222661028270954</v>
      </c>
      <c r="F291" s="3" t="s">
        <v>17</v>
      </c>
      <c r="G291" s="3">
        <v>2</v>
      </c>
      <c r="H291" s="125">
        <v>0.25222661028270954</v>
      </c>
      <c r="I291" s="3"/>
      <c r="J291" s="3"/>
      <c r="K291" s="3" t="s">
        <v>139</v>
      </c>
      <c r="L291" s="125">
        <v>0.29513466053424497</v>
      </c>
      <c r="M291" s="3">
        <v>1</v>
      </c>
      <c r="N291" s="125">
        <v>6.9201040800959499E-2</v>
      </c>
      <c r="O291" s="3">
        <v>25</v>
      </c>
      <c r="P291" s="125">
        <v>2.6292990549424099E-2</v>
      </c>
      <c r="Q291" s="3">
        <v>10</v>
      </c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idden="1" x14ac:dyDescent="0.25">
      <c r="A292" s="2">
        <v>10</v>
      </c>
      <c r="B292" s="2">
        <v>2010</v>
      </c>
      <c r="C292" s="4" t="str">
        <f>INDEX(Index!$B$1:$B$500,MATCH($F292,Index!$A$1:$A$500,0)
)</f>
        <v>TEN</v>
      </c>
      <c r="D292" s="4">
        <v>0</v>
      </c>
      <c r="E292" s="141">
        <f t="shared" si="4"/>
        <v>0.21133116675529354</v>
      </c>
      <c r="F292" s="3" t="s">
        <v>45</v>
      </c>
      <c r="G292" s="3">
        <v>3</v>
      </c>
      <c r="H292" s="125">
        <v>0.21133116675529354</v>
      </c>
      <c r="I292" s="3"/>
      <c r="J292" s="3"/>
      <c r="K292" s="3" t="s">
        <v>136</v>
      </c>
      <c r="L292" s="125">
        <v>7.1515815120867304E-3</v>
      </c>
      <c r="M292" s="3">
        <v>18</v>
      </c>
      <c r="N292" s="125">
        <v>-0.14661888168700801</v>
      </c>
      <c r="O292" s="3">
        <v>3</v>
      </c>
      <c r="P292" s="125">
        <v>5.75607035561988E-2</v>
      </c>
      <c r="Q292" s="3">
        <v>4</v>
      </c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idden="1" x14ac:dyDescent="0.25">
      <c r="A293" s="2">
        <v>10</v>
      </c>
      <c r="B293" s="2">
        <v>2010</v>
      </c>
      <c r="C293" s="4" t="str">
        <f>INDEX(Index!$B$1:$B$500,MATCH($F293,Index!$A$1:$A$500,0)
)</f>
        <v>NYG</v>
      </c>
      <c r="D293" s="4">
        <v>0</v>
      </c>
      <c r="E293" s="141">
        <f t="shared" si="4"/>
        <v>0.21039082691612582</v>
      </c>
      <c r="F293" s="3" t="s">
        <v>15</v>
      </c>
      <c r="G293" s="3">
        <v>4</v>
      </c>
      <c r="H293" s="125">
        <v>0.21039082691612582</v>
      </c>
      <c r="I293" s="3"/>
      <c r="J293" s="3"/>
      <c r="K293" s="3" t="s">
        <v>134</v>
      </c>
      <c r="L293" s="125">
        <v>0.104141588209143</v>
      </c>
      <c r="M293" s="3">
        <v>8</v>
      </c>
      <c r="N293" s="125">
        <v>-0.177814122534209</v>
      </c>
      <c r="O293" s="3">
        <v>1</v>
      </c>
      <c r="P293" s="125">
        <v>-7.15648838272262E-2</v>
      </c>
      <c r="Q293" s="3">
        <v>31</v>
      </c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idden="1" x14ac:dyDescent="0.25">
      <c r="A294" s="2">
        <v>10</v>
      </c>
      <c r="B294" s="2">
        <v>2010</v>
      </c>
      <c r="C294" s="4" t="str">
        <f>INDEX(Index!$B$1:$B$500,MATCH($F294,Index!$A$1:$A$500,0)
)</f>
        <v>PIT</v>
      </c>
      <c r="D294" s="4">
        <v>0</v>
      </c>
      <c r="E294" s="141">
        <f t="shared" si="4"/>
        <v>0.18827309420152527</v>
      </c>
      <c r="F294" s="3" t="s">
        <v>32</v>
      </c>
      <c r="G294" s="3">
        <v>5</v>
      </c>
      <c r="H294" s="125">
        <v>0.18827309420152527</v>
      </c>
      <c r="I294" s="3"/>
      <c r="J294" s="3"/>
      <c r="K294" s="3" t="s">
        <v>134</v>
      </c>
      <c r="L294" s="125">
        <v>1.9308837520214402E-2</v>
      </c>
      <c r="M294" s="3">
        <v>15</v>
      </c>
      <c r="N294" s="125">
        <v>-0.159173904846242</v>
      </c>
      <c r="O294" s="3">
        <v>2</v>
      </c>
      <c r="P294" s="125">
        <v>9.7903518350688692E-3</v>
      </c>
      <c r="Q294" s="3">
        <v>13</v>
      </c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idden="1" x14ac:dyDescent="0.25">
      <c r="A295" s="2">
        <v>10</v>
      </c>
      <c r="B295" s="2">
        <v>2010</v>
      </c>
      <c r="C295" s="4" t="str">
        <f>INDEX(Index!$B$1:$B$500,MATCH($F295,Index!$A$1:$A$500,0)
)</f>
        <v>GB</v>
      </c>
      <c r="D295" s="4">
        <v>0</v>
      </c>
      <c r="E295" s="141">
        <f t="shared" si="4"/>
        <v>0.18775758587276109</v>
      </c>
      <c r="F295" s="3" t="s">
        <v>20</v>
      </c>
      <c r="G295" s="3">
        <v>6</v>
      </c>
      <c r="H295" s="125">
        <v>0.18775758587276109</v>
      </c>
      <c r="I295" s="3"/>
      <c r="J295" s="3"/>
      <c r="K295" s="3" t="s">
        <v>134</v>
      </c>
      <c r="L295" s="125">
        <v>0.10486461159192099</v>
      </c>
      <c r="M295" s="3">
        <v>7</v>
      </c>
      <c r="N295" s="125">
        <v>-0.124337962915789</v>
      </c>
      <c r="O295" s="3">
        <v>6</v>
      </c>
      <c r="P295" s="125">
        <v>-4.1444988634948901E-2</v>
      </c>
      <c r="Q295" s="3">
        <v>28</v>
      </c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idden="1" x14ac:dyDescent="0.25">
      <c r="A296" s="2">
        <v>10</v>
      </c>
      <c r="B296" s="2">
        <v>2010</v>
      </c>
      <c r="C296" s="4" t="str">
        <f>INDEX(Index!$B$1:$B$500,MATCH($F296,Index!$A$1:$A$500,0)
)</f>
        <v>BAL</v>
      </c>
      <c r="D296" s="4">
        <v>0</v>
      </c>
      <c r="E296" s="141">
        <f t="shared" si="4"/>
        <v>0.1784572278131964</v>
      </c>
      <c r="F296" s="3" t="s">
        <v>18</v>
      </c>
      <c r="G296" s="3">
        <v>7</v>
      </c>
      <c r="H296" s="125">
        <v>0.1784572278131964</v>
      </c>
      <c r="I296" s="3"/>
      <c r="J296" s="3"/>
      <c r="K296" s="3" t="s">
        <v>134</v>
      </c>
      <c r="L296" s="125">
        <v>9.7557993804487098E-2</v>
      </c>
      <c r="M296" s="3">
        <v>9</v>
      </c>
      <c r="N296" s="125">
        <v>-5.9939062001397203E-2</v>
      </c>
      <c r="O296" s="3">
        <v>9</v>
      </c>
      <c r="P296" s="125">
        <v>2.0960172007312101E-2</v>
      </c>
      <c r="Q296" s="3">
        <v>11</v>
      </c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idden="1" x14ac:dyDescent="0.25">
      <c r="A297" s="2">
        <v>10</v>
      </c>
      <c r="B297" s="2">
        <v>2010</v>
      </c>
      <c r="C297" s="4" t="str">
        <f>INDEX(Index!$B$1:$B$500,MATCH($F297,Index!$A$1:$A$500,0)
)</f>
        <v>IND</v>
      </c>
      <c r="D297" s="4">
        <v>0</v>
      </c>
      <c r="E297" s="141">
        <f t="shared" si="4"/>
        <v>0.15192546272796201</v>
      </c>
      <c r="F297" s="3" t="s">
        <v>35</v>
      </c>
      <c r="G297" s="3">
        <v>8</v>
      </c>
      <c r="H297" s="125">
        <v>0.15192546272796201</v>
      </c>
      <c r="I297" s="3"/>
      <c r="J297" s="3"/>
      <c r="K297" s="3" t="s">
        <v>134</v>
      </c>
      <c r="L297" s="125">
        <v>0.14839698596682699</v>
      </c>
      <c r="M297" s="3">
        <v>5</v>
      </c>
      <c r="N297" s="125">
        <v>-5.1213006939879499E-2</v>
      </c>
      <c r="O297" s="3">
        <v>10</v>
      </c>
      <c r="P297" s="125">
        <v>-4.7684530178744501E-2</v>
      </c>
      <c r="Q297" s="3">
        <v>29</v>
      </c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idden="1" x14ac:dyDescent="0.25">
      <c r="A298" s="2">
        <v>10</v>
      </c>
      <c r="B298" s="2">
        <v>2010</v>
      </c>
      <c r="C298" s="4" t="str">
        <f>INDEX(Index!$B$1:$B$500,MATCH($F298,Index!$A$1:$A$500,0)
)</f>
        <v>NYJ</v>
      </c>
      <c r="D298" s="4">
        <v>0</v>
      </c>
      <c r="E298" s="141">
        <f t="shared" si="4"/>
        <v>0.13094041524648331</v>
      </c>
      <c r="F298" s="3" t="s">
        <v>9</v>
      </c>
      <c r="G298" s="3">
        <v>9</v>
      </c>
      <c r="H298" s="125">
        <v>0.13094041524648331</v>
      </c>
      <c r="I298" s="3"/>
      <c r="J298" s="3"/>
      <c r="K298" s="3" t="s">
        <v>139</v>
      </c>
      <c r="L298" s="125">
        <v>4.4004027883010298E-2</v>
      </c>
      <c r="M298" s="3">
        <v>12</v>
      </c>
      <c r="N298" s="125">
        <v>-6.04381913913207E-2</v>
      </c>
      <c r="O298" s="3">
        <v>8</v>
      </c>
      <c r="P298" s="125">
        <v>2.6498195972152298E-2</v>
      </c>
      <c r="Q298" s="3">
        <v>9</v>
      </c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idden="1" x14ac:dyDescent="0.25">
      <c r="A299" s="2">
        <v>10</v>
      </c>
      <c r="B299" s="2">
        <v>2010</v>
      </c>
      <c r="C299" s="4" t="str">
        <f>INDEX(Index!$B$1:$B$500,MATCH($F299,Index!$A$1:$A$500,0)
)</f>
        <v>ATL</v>
      </c>
      <c r="D299" s="4">
        <v>0</v>
      </c>
      <c r="E299" s="141">
        <f t="shared" si="4"/>
        <v>0.1249835636664202</v>
      </c>
      <c r="F299" s="3" t="s">
        <v>43</v>
      </c>
      <c r="G299" s="3">
        <v>10</v>
      </c>
      <c r="H299" s="125">
        <v>0.1249835636664202</v>
      </c>
      <c r="I299" s="3"/>
      <c r="J299" s="3"/>
      <c r="K299" s="3" t="s">
        <v>139</v>
      </c>
      <c r="L299" s="125">
        <v>0.120659515132261</v>
      </c>
      <c r="M299" s="3">
        <v>6</v>
      </c>
      <c r="N299" s="125">
        <v>-1.8114251846720501E-2</v>
      </c>
      <c r="O299" s="3">
        <v>16</v>
      </c>
      <c r="P299" s="125">
        <v>-1.3790203312561301E-2</v>
      </c>
      <c r="Q299" s="3">
        <v>21</v>
      </c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idden="1" x14ac:dyDescent="0.25">
      <c r="A300" s="2">
        <v>10</v>
      </c>
      <c r="B300" s="2">
        <v>2010</v>
      </c>
      <c r="C300" s="4" t="str">
        <f>INDEX(Index!$B$1:$B$500,MATCH($F300,Index!$A$1:$A$500,0)
)</f>
        <v>LAC</v>
      </c>
      <c r="D300" s="4">
        <v>0</v>
      </c>
      <c r="E300" s="141">
        <f t="shared" si="4"/>
        <v>0.11251685432499495</v>
      </c>
      <c r="F300" s="3" t="s">
        <v>68</v>
      </c>
      <c r="G300" s="3">
        <v>11</v>
      </c>
      <c r="H300" s="125">
        <v>0.11251685432499495</v>
      </c>
      <c r="I300" s="3"/>
      <c r="J300" s="3"/>
      <c r="K300" s="3" t="s">
        <v>135</v>
      </c>
      <c r="L300" s="125">
        <v>0.17567448676942299</v>
      </c>
      <c r="M300" s="3">
        <v>4</v>
      </c>
      <c r="N300" s="125">
        <v>-0.126347807979763</v>
      </c>
      <c r="O300" s="3">
        <v>5</v>
      </c>
      <c r="P300" s="125">
        <v>-0.18950544042419101</v>
      </c>
      <c r="Q300" s="3">
        <v>32</v>
      </c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idden="1" x14ac:dyDescent="0.25">
      <c r="A301" s="2">
        <v>10</v>
      </c>
      <c r="B301" s="2">
        <v>2010</v>
      </c>
      <c r="C301" s="4" t="str">
        <f>INDEX(Index!$B$1:$B$500,MATCH($F301,Index!$A$1:$A$500,0)
)</f>
        <v>MIA</v>
      </c>
      <c r="D301" s="4">
        <v>0</v>
      </c>
      <c r="E301" s="141">
        <f t="shared" si="4"/>
        <v>0.10037503096468808</v>
      </c>
      <c r="F301" s="3" t="s">
        <v>4</v>
      </c>
      <c r="G301" s="3">
        <v>12</v>
      </c>
      <c r="H301" s="125">
        <v>0.10037503096468808</v>
      </c>
      <c r="I301" s="3"/>
      <c r="J301" s="3"/>
      <c r="K301" s="3" t="s">
        <v>136</v>
      </c>
      <c r="L301" s="125">
        <v>9.7333156161420104E-2</v>
      </c>
      <c r="M301" s="3">
        <v>10</v>
      </c>
      <c r="N301" s="125">
        <v>-9.9945949582957508E-3</v>
      </c>
      <c r="O301" s="3">
        <v>17</v>
      </c>
      <c r="P301" s="125">
        <v>-6.9527201550277596E-3</v>
      </c>
      <c r="Q301" s="3">
        <v>19</v>
      </c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idden="1" x14ac:dyDescent="0.25">
      <c r="A302" s="2">
        <v>10</v>
      </c>
      <c r="B302" s="2">
        <v>2010</v>
      </c>
      <c r="C302" s="4" t="str">
        <f>INDEX(Index!$B$1:$B$500,MATCH($F302,Index!$A$1:$A$500,0)
)</f>
        <v>NO</v>
      </c>
      <c r="D302" s="4">
        <v>0</v>
      </c>
      <c r="E302" s="141">
        <f t="shared" si="4"/>
        <v>9.8195067451192899E-2</v>
      </c>
      <c r="F302" s="3" t="s">
        <v>27</v>
      </c>
      <c r="G302" s="3">
        <v>13</v>
      </c>
      <c r="H302" s="125">
        <v>9.8195067451192899E-2</v>
      </c>
      <c r="I302" s="3"/>
      <c r="J302" s="3"/>
      <c r="K302" s="3" t="s">
        <v>134</v>
      </c>
      <c r="L302" s="125">
        <v>1.5675751706423699E-2</v>
      </c>
      <c r="M302" s="3">
        <v>16</v>
      </c>
      <c r="N302" s="125">
        <v>-9.5815998109849906E-2</v>
      </c>
      <c r="O302" s="3">
        <v>7</v>
      </c>
      <c r="P302" s="125">
        <v>-1.3296682365080701E-2</v>
      </c>
      <c r="Q302" s="3">
        <v>20</v>
      </c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idden="1" x14ac:dyDescent="0.25">
      <c r="A303" s="2">
        <v>10</v>
      </c>
      <c r="B303" s="2">
        <v>2010</v>
      </c>
      <c r="C303" s="4" t="str">
        <f>INDEX(Index!$B$1:$B$500,MATCH($F303,Index!$A$1:$A$500,0)
)</f>
        <v>KC</v>
      </c>
      <c r="D303" s="4">
        <v>0</v>
      </c>
      <c r="E303" s="141">
        <f t="shared" si="4"/>
        <v>3.8656973981047393E-2</v>
      </c>
      <c r="F303" s="3" t="s">
        <v>5</v>
      </c>
      <c r="G303" s="3">
        <v>14</v>
      </c>
      <c r="H303" s="125">
        <v>3.8656973981047393E-2</v>
      </c>
      <c r="I303" s="3"/>
      <c r="J303" s="3"/>
      <c r="K303" s="3" t="s">
        <v>136</v>
      </c>
      <c r="L303" s="125">
        <v>3.4957176546986997E-2</v>
      </c>
      <c r="M303" s="3">
        <v>13</v>
      </c>
      <c r="N303" s="125">
        <v>-2.70906787213318E-2</v>
      </c>
      <c r="O303" s="3">
        <v>13</v>
      </c>
      <c r="P303" s="125">
        <v>-2.33908812872714E-2</v>
      </c>
      <c r="Q303" s="3">
        <v>26</v>
      </c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idden="1" x14ac:dyDescent="0.25">
      <c r="A304" s="2">
        <v>10</v>
      </c>
      <c r="B304" s="2">
        <v>2010</v>
      </c>
      <c r="C304" s="4" t="str">
        <f>INDEX(Index!$B$1:$B$500,MATCH($F304,Index!$A$1:$A$500,0)
)</f>
        <v>HOU</v>
      </c>
      <c r="D304" s="4">
        <v>0</v>
      </c>
      <c r="E304" s="141">
        <f t="shared" si="4"/>
        <v>3.2420985771326419E-2</v>
      </c>
      <c r="F304" s="3" t="s">
        <v>49</v>
      </c>
      <c r="G304" s="3">
        <v>15</v>
      </c>
      <c r="H304" s="125">
        <v>3.2420985771326419E-2</v>
      </c>
      <c r="I304" s="3"/>
      <c r="J304" s="3"/>
      <c r="K304" s="3" t="s">
        <v>135</v>
      </c>
      <c r="L304" s="125">
        <v>0.23850694338900799</v>
      </c>
      <c r="M304" s="3">
        <v>2</v>
      </c>
      <c r="N304" s="125">
        <v>0.20963061887628201</v>
      </c>
      <c r="O304" s="3">
        <v>32</v>
      </c>
      <c r="P304" s="125">
        <v>3.5446612586004398E-3</v>
      </c>
      <c r="Q304" s="3">
        <v>15</v>
      </c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idden="1" x14ac:dyDescent="0.25">
      <c r="A305" s="2">
        <v>10</v>
      </c>
      <c r="B305" s="2">
        <v>2010</v>
      </c>
      <c r="C305" s="4" t="str">
        <f>INDEX(Index!$B$1:$B$500,MATCH($F305,Index!$A$1:$A$500,0)
)</f>
        <v>CLE</v>
      </c>
      <c r="D305" s="4">
        <v>0</v>
      </c>
      <c r="E305" s="141">
        <f t="shared" si="4"/>
        <v>3.2175972612773746E-2</v>
      </c>
      <c r="F305" s="3" t="s">
        <v>10</v>
      </c>
      <c r="G305" s="3">
        <v>16</v>
      </c>
      <c r="H305" s="125">
        <v>3.2175972612773746E-2</v>
      </c>
      <c r="I305" s="3"/>
      <c r="J305" s="3"/>
      <c r="K305" s="3" t="s">
        <v>140</v>
      </c>
      <c r="L305" s="125">
        <v>-1.5224958452120501E-3</v>
      </c>
      <c r="M305" s="3">
        <v>19</v>
      </c>
      <c r="N305" s="125">
        <v>1.78025625016743E-2</v>
      </c>
      <c r="O305" s="3">
        <v>21</v>
      </c>
      <c r="P305" s="125">
        <v>5.1501030959660098E-2</v>
      </c>
      <c r="Q305" s="3">
        <v>5</v>
      </c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idden="1" x14ac:dyDescent="0.25">
      <c r="A306" s="2">
        <v>10</v>
      </c>
      <c r="B306" s="2">
        <v>2010</v>
      </c>
      <c r="C306" s="4" t="str">
        <f>INDEX(Index!$B$1:$B$500,MATCH($F306,Index!$A$1:$A$500,0)
)</f>
        <v>SF</v>
      </c>
      <c r="D306" s="4">
        <v>0</v>
      </c>
      <c r="E306" s="141">
        <f t="shared" si="4"/>
        <v>-3.3262944542494968E-2</v>
      </c>
      <c r="F306" s="3" t="s">
        <v>1</v>
      </c>
      <c r="G306" s="3">
        <v>17</v>
      </c>
      <c r="H306" s="125">
        <v>-3.3262944542494968E-2</v>
      </c>
      <c r="I306" s="3"/>
      <c r="J306" s="3"/>
      <c r="K306" s="3" t="s">
        <v>140</v>
      </c>
      <c r="L306" s="125">
        <v>-6.0689481174274203E-2</v>
      </c>
      <c r="M306" s="3">
        <v>22</v>
      </c>
      <c r="N306" s="125">
        <v>-2.2370574834765702E-2</v>
      </c>
      <c r="O306" s="3">
        <v>14</v>
      </c>
      <c r="P306" s="125">
        <v>5.0559617970135397E-3</v>
      </c>
      <c r="Q306" s="3">
        <v>14</v>
      </c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idden="1" x14ac:dyDescent="0.25">
      <c r="A307" s="2">
        <v>10</v>
      </c>
      <c r="B307" s="2">
        <v>2010</v>
      </c>
      <c r="C307" s="4" t="str">
        <f>INDEX(Index!$B$1:$B$500,MATCH($F307,Index!$A$1:$A$500,0)
)</f>
        <v>DET</v>
      </c>
      <c r="D307" s="4">
        <v>0</v>
      </c>
      <c r="E307" s="141">
        <f t="shared" si="4"/>
        <v>-6.6227505794660774E-2</v>
      </c>
      <c r="F307" s="3" t="s">
        <v>21</v>
      </c>
      <c r="G307" s="3">
        <v>18</v>
      </c>
      <c r="H307" s="125">
        <v>-6.6227505794660774E-2</v>
      </c>
      <c r="I307" s="3"/>
      <c r="J307" s="3"/>
      <c r="K307" s="3" t="s">
        <v>141</v>
      </c>
      <c r="L307" s="125">
        <v>-0.11860584834950801</v>
      </c>
      <c r="M307" s="3">
        <v>26</v>
      </c>
      <c r="N307" s="125">
        <v>-6.4482689314235304E-3</v>
      </c>
      <c r="O307" s="3">
        <v>18</v>
      </c>
      <c r="P307" s="125">
        <v>4.5930073623423703E-2</v>
      </c>
      <c r="Q307" s="3">
        <v>6</v>
      </c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idden="1" x14ac:dyDescent="0.25">
      <c r="A308" s="2">
        <v>10</v>
      </c>
      <c r="B308" s="2">
        <v>2010</v>
      </c>
      <c r="C308" s="4" t="str">
        <f>INDEX(Index!$B$1:$B$500,MATCH($F308,Index!$A$1:$A$500,0)
)</f>
        <v>JAX</v>
      </c>
      <c r="D308" s="4">
        <v>0</v>
      </c>
      <c r="E308" s="141">
        <f t="shared" si="4"/>
        <v>-7.362375581551231E-2</v>
      </c>
      <c r="F308" s="3" t="s">
        <v>56</v>
      </c>
      <c r="G308" s="3">
        <v>19</v>
      </c>
      <c r="H308" s="125">
        <v>-7.362375581551231E-2</v>
      </c>
      <c r="I308" s="3"/>
      <c r="J308" s="3"/>
      <c r="K308" s="3" t="s">
        <v>136</v>
      </c>
      <c r="L308" s="125">
        <v>1.9372288909104699E-2</v>
      </c>
      <c r="M308" s="3">
        <v>14</v>
      </c>
      <c r="N308" s="125">
        <v>0.15263226190028401</v>
      </c>
      <c r="O308" s="3">
        <v>30</v>
      </c>
      <c r="P308" s="125">
        <v>5.9636217175667E-2</v>
      </c>
      <c r="Q308" s="3">
        <v>3</v>
      </c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idden="1" x14ac:dyDescent="0.25">
      <c r="A309" s="2">
        <v>10</v>
      </c>
      <c r="B309" s="2">
        <v>2010</v>
      </c>
      <c r="C309" s="4" t="str">
        <f>INDEX(Index!$B$1:$B$500,MATCH($F309,Index!$A$1:$A$500,0)
)</f>
        <v>CIN</v>
      </c>
      <c r="D309" s="4">
        <v>0</v>
      </c>
      <c r="E309" s="141">
        <f t="shared" si="4"/>
        <v>-9.3778791756685048E-2</v>
      </c>
      <c r="F309" s="3" t="s">
        <v>24</v>
      </c>
      <c r="G309" s="3">
        <v>20</v>
      </c>
      <c r="H309" s="125">
        <v>-9.3778791756685048E-2</v>
      </c>
      <c r="I309" s="3"/>
      <c r="J309" s="3"/>
      <c r="K309" s="3" t="s">
        <v>141</v>
      </c>
      <c r="L309" s="125">
        <v>-4.6248342204278398E-2</v>
      </c>
      <c r="M309" s="3">
        <v>21</v>
      </c>
      <c r="N309" s="125">
        <v>9.7535677593247605E-3</v>
      </c>
      <c r="O309" s="3">
        <v>19</v>
      </c>
      <c r="P309" s="125">
        <v>-3.7776881793081897E-2</v>
      </c>
      <c r="Q309" s="3">
        <v>27</v>
      </c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idden="1" x14ac:dyDescent="0.25">
      <c r="A310" s="2">
        <v>10</v>
      </c>
      <c r="B310" s="2">
        <v>2010</v>
      </c>
      <c r="C310" s="4" t="str">
        <f>INDEX(Index!$B$1:$B$500,MATCH($F310,Index!$A$1:$A$500,0)
)</f>
        <v>LV</v>
      </c>
      <c r="D310" s="4">
        <v>0</v>
      </c>
      <c r="E310" s="141">
        <f t="shared" si="4"/>
        <v>-9.4161043753721974E-2</v>
      </c>
      <c r="F310" s="3" t="s">
        <v>52</v>
      </c>
      <c r="G310" s="3">
        <v>21</v>
      </c>
      <c r="H310" s="125">
        <v>-9.4161043753721974E-2</v>
      </c>
      <c r="I310" s="3"/>
      <c r="J310" s="3"/>
      <c r="K310" s="3" t="s">
        <v>136</v>
      </c>
      <c r="L310" s="125">
        <v>-0.12682336576783601</v>
      </c>
      <c r="M310" s="3">
        <v>27</v>
      </c>
      <c r="N310" s="125">
        <v>-3.89636595595216E-2</v>
      </c>
      <c r="O310" s="3">
        <v>11</v>
      </c>
      <c r="P310" s="125">
        <v>-6.3013375454075704E-3</v>
      </c>
      <c r="Q310" s="3">
        <v>18</v>
      </c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idden="1" x14ac:dyDescent="0.25">
      <c r="A311" s="2">
        <v>10</v>
      </c>
      <c r="B311" s="2">
        <v>2010</v>
      </c>
      <c r="C311" s="4" t="str">
        <f>INDEX(Index!$B$1:$B$500,MATCH($F311,Index!$A$1:$A$500,0)
)</f>
        <v>MIN</v>
      </c>
      <c r="D311" s="4">
        <v>0</v>
      </c>
      <c r="E311" s="141">
        <f t="shared" si="4"/>
        <v>-0.11150549083052359</v>
      </c>
      <c r="F311" s="3" t="s">
        <v>46</v>
      </c>
      <c r="G311" s="3">
        <v>22</v>
      </c>
      <c r="H311" s="125">
        <v>-0.11150549083052359</v>
      </c>
      <c r="I311" s="3"/>
      <c r="J311" s="3"/>
      <c r="K311" s="3" t="s">
        <v>140</v>
      </c>
      <c r="L311" s="125">
        <v>-6.8892753672060797E-2</v>
      </c>
      <c r="M311" s="3">
        <v>23</v>
      </c>
      <c r="N311" s="125">
        <v>1.9835657773616601E-2</v>
      </c>
      <c r="O311" s="3">
        <v>22</v>
      </c>
      <c r="P311" s="125">
        <v>-2.2777079384846199E-2</v>
      </c>
      <c r="Q311" s="3">
        <v>24</v>
      </c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idden="1" x14ac:dyDescent="0.25">
      <c r="A312" s="2">
        <v>10</v>
      </c>
      <c r="B312" s="2">
        <v>2010</v>
      </c>
      <c r="C312" s="4" t="str">
        <f>INDEX(Index!$B$1:$B$500,MATCH($F312,Index!$A$1:$A$500,0)
)</f>
        <v>TB</v>
      </c>
      <c r="D312" s="4">
        <v>0</v>
      </c>
      <c r="E312" s="141">
        <f t="shared" si="4"/>
        <v>-0.11416710032717668</v>
      </c>
      <c r="F312" s="3" t="s">
        <v>38</v>
      </c>
      <c r="G312" s="3">
        <v>23</v>
      </c>
      <c r="H312" s="125">
        <v>-0.11416710032717668</v>
      </c>
      <c r="I312" s="3"/>
      <c r="J312" s="3"/>
      <c r="K312" s="3" t="s">
        <v>134</v>
      </c>
      <c r="L312" s="125">
        <v>1.3099385513817299E-2</v>
      </c>
      <c r="M312" s="3">
        <v>17</v>
      </c>
      <c r="N312" s="125">
        <v>0.12762243437822601</v>
      </c>
      <c r="O312" s="3">
        <v>28</v>
      </c>
      <c r="P312" s="125">
        <v>3.5594853723203298E-4</v>
      </c>
      <c r="Q312" s="3">
        <v>16</v>
      </c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idden="1" x14ac:dyDescent="0.25">
      <c r="A313" s="2">
        <v>10</v>
      </c>
      <c r="B313" s="2">
        <v>2010</v>
      </c>
      <c r="C313" s="4" t="str">
        <f>INDEX(Index!$B$1:$B$500,MATCH($F313,Index!$A$1:$A$500,0)
)</f>
        <v>SEA</v>
      </c>
      <c r="D313" s="4">
        <v>0</v>
      </c>
      <c r="E313" s="141">
        <f t="shared" si="4"/>
        <v>-0.12391925821190269</v>
      </c>
      <c r="F313" s="3" t="s">
        <v>30</v>
      </c>
      <c r="G313" s="3">
        <v>24</v>
      </c>
      <c r="H313" s="125">
        <v>-0.12391925821190269</v>
      </c>
      <c r="I313" s="3"/>
      <c r="J313" s="3"/>
      <c r="K313" s="3" t="s">
        <v>136</v>
      </c>
      <c r="L313" s="125">
        <v>-0.192732415425627</v>
      </c>
      <c r="M313" s="3">
        <v>29</v>
      </c>
      <c r="N313" s="125">
        <v>1.3843538678586899E-2</v>
      </c>
      <c r="O313" s="3">
        <v>20</v>
      </c>
      <c r="P313" s="125">
        <v>8.2656695892311199E-2</v>
      </c>
      <c r="Q313" s="3">
        <v>1</v>
      </c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idden="1" x14ac:dyDescent="0.25">
      <c r="A314" s="2">
        <v>10</v>
      </c>
      <c r="B314" s="2">
        <v>2010</v>
      </c>
      <c r="C314" s="4" t="str">
        <f>INDEX(Index!$B$1:$B$500,MATCH($F314,Index!$A$1:$A$500,0)
)</f>
        <v>DAL</v>
      </c>
      <c r="D314" s="4">
        <v>0</v>
      </c>
      <c r="E314" s="141">
        <f t="shared" si="4"/>
        <v>-0.12581875061254291</v>
      </c>
      <c r="F314" s="3" t="s">
        <v>3</v>
      </c>
      <c r="G314" s="3">
        <v>25</v>
      </c>
      <c r="H314" s="125">
        <v>-0.12581875061254291</v>
      </c>
      <c r="I314" s="3"/>
      <c r="J314" s="3"/>
      <c r="K314" s="3" t="s">
        <v>141</v>
      </c>
      <c r="L314" s="125">
        <v>-2.7521710370723199E-3</v>
      </c>
      <c r="M314" s="3">
        <v>20</v>
      </c>
      <c r="N314" s="125">
        <v>0.103682833664917</v>
      </c>
      <c r="O314" s="3">
        <v>27</v>
      </c>
      <c r="P314" s="125">
        <v>-1.9383745910553599E-2</v>
      </c>
      <c r="Q314" s="3">
        <v>22</v>
      </c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idden="1" x14ac:dyDescent="0.25">
      <c r="A315" s="2">
        <v>10</v>
      </c>
      <c r="B315" s="2">
        <v>2010</v>
      </c>
      <c r="C315" s="4" t="str">
        <f>INDEX(Index!$B$1:$B$500,MATCH($F315,Index!$A$1:$A$500,0)
)</f>
        <v>CHI</v>
      </c>
      <c r="D315" s="4">
        <v>0</v>
      </c>
      <c r="E315" s="141">
        <f t="shared" si="4"/>
        <v>-0.1364722909583363</v>
      </c>
      <c r="F315" s="3" t="s">
        <v>64</v>
      </c>
      <c r="G315" s="3">
        <v>26</v>
      </c>
      <c r="H315" s="125">
        <v>-0.1364722909583363</v>
      </c>
      <c r="I315" s="3"/>
      <c r="J315" s="3"/>
      <c r="K315" s="3" t="s">
        <v>134</v>
      </c>
      <c r="L315" s="125">
        <v>-0.23439037849288799</v>
      </c>
      <c r="M315" s="3">
        <v>30</v>
      </c>
      <c r="N315" s="125">
        <v>-3.6857566769967202E-2</v>
      </c>
      <c r="O315" s="3">
        <v>12</v>
      </c>
      <c r="P315" s="125">
        <v>6.10605207645845E-2</v>
      </c>
      <c r="Q315" s="3">
        <v>2</v>
      </c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idden="1" x14ac:dyDescent="0.25">
      <c r="A316" s="2">
        <v>10</v>
      </c>
      <c r="B316" s="2">
        <v>2010</v>
      </c>
      <c r="C316" s="4" t="str">
        <f>INDEX(Index!$B$1:$B$500,MATCH($F316,Index!$A$1:$A$500,0)
)</f>
        <v>DEN</v>
      </c>
      <c r="D316" s="4">
        <v>0</v>
      </c>
      <c r="E316" s="141">
        <f t="shared" si="4"/>
        <v>-0.14615145071301727</v>
      </c>
      <c r="F316" s="3" t="s">
        <v>39</v>
      </c>
      <c r="G316" s="3">
        <v>27</v>
      </c>
      <c r="H316" s="125">
        <v>-0.14615145071301727</v>
      </c>
      <c r="I316" s="3"/>
      <c r="J316" s="3"/>
      <c r="K316" s="3" t="s">
        <v>140</v>
      </c>
      <c r="L316" s="125">
        <v>5.7348130336381302E-2</v>
      </c>
      <c r="M316" s="3">
        <v>11</v>
      </c>
      <c r="N316" s="125">
        <v>0.15076552110719399</v>
      </c>
      <c r="O316" s="3">
        <v>29</v>
      </c>
      <c r="P316" s="125">
        <v>-5.2734059942204599E-2</v>
      </c>
      <c r="Q316" s="3">
        <v>30</v>
      </c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idden="1" x14ac:dyDescent="0.25">
      <c r="A317" s="2">
        <v>10</v>
      </c>
      <c r="B317" s="2">
        <v>2010</v>
      </c>
      <c r="C317" s="4" t="str">
        <f>INDEX(Index!$B$1:$B$500,MATCH($F317,Index!$A$1:$A$500,0)
)</f>
        <v>WAS</v>
      </c>
      <c r="D317" s="4">
        <v>0</v>
      </c>
      <c r="E317" s="141">
        <f t="shared" si="4"/>
        <v>-0.14671321336075169</v>
      </c>
      <c r="F317" s="3" t="s">
        <v>26</v>
      </c>
      <c r="G317" s="3">
        <v>28</v>
      </c>
      <c r="H317" s="125">
        <v>-0.14671321336075169</v>
      </c>
      <c r="I317" s="3"/>
      <c r="J317" s="3"/>
      <c r="K317" s="3" t="s">
        <v>135</v>
      </c>
      <c r="L317" s="125">
        <v>-7.8092962326155493E-2</v>
      </c>
      <c r="M317" s="3">
        <v>24</v>
      </c>
      <c r="N317" s="125">
        <v>8.0185891600770498E-2</v>
      </c>
      <c r="O317" s="3">
        <v>26</v>
      </c>
      <c r="P317" s="125">
        <v>1.15656405661743E-2</v>
      </c>
      <c r="Q317" s="3">
        <v>12</v>
      </c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idden="1" x14ac:dyDescent="0.25">
      <c r="A318" s="2">
        <v>10</v>
      </c>
      <c r="B318" s="2">
        <v>2010</v>
      </c>
      <c r="C318" s="4" t="str">
        <f>INDEX(Index!$B$1:$B$500,MATCH($F318,Index!$A$1:$A$500,0)
)</f>
        <v>LAR</v>
      </c>
      <c r="D318" s="4">
        <v>0</v>
      </c>
      <c r="E318" s="141">
        <f t="shared" si="4"/>
        <v>-0.16067630846376801</v>
      </c>
      <c r="F318" s="3" t="s">
        <v>67</v>
      </c>
      <c r="G318" s="3">
        <v>29</v>
      </c>
      <c r="H318" s="125">
        <v>-0.16067630846376801</v>
      </c>
      <c r="I318" s="3"/>
      <c r="J318" s="3"/>
      <c r="K318" s="3" t="s">
        <v>135</v>
      </c>
      <c r="L318" s="125">
        <v>-0.15702765034132901</v>
      </c>
      <c r="M318" s="3">
        <v>28</v>
      </c>
      <c r="N318" s="125">
        <v>-1.92667914297617E-2</v>
      </c>
      <c r="O318" s="3">
        <v>15</v>
      </c>
      <c r="P318" s="125">
        <v>-2.2915449552200699E-2</v>
      </c>
      <c r="Q318" s="3">
        <v>25</v>
      </c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idden="1" x14ac:dyDescent="0.25">
      <c r="A319" s="2">
        <v>10</v>
      </c>
      <c r="B319" s="2">
        <v>2010</v>
      </c>
      <c r="C319" s="4" t="str">
        <f>INDEX(Index!$B$1:$B$500,MATCH($F319,Index!$A$1:$A$500,0)
)</f>
        <v>BUF</v>
      </c>
      <c r="D319" s="4">
        <v>0</v>
      </c>
      <c r="E319" s="141">
        <f t="shared" si="4"/>
        <v>-0.23331093782468351</v>
      </c>
      <c r="F319" s="3" t="s">
        <v>0</v>
      </c>
      <c r="G319" s="3">
        <v>30</v>
      </c>
      <c r="H319" s="125">
        <v>-0.23331093782468351</v>
      </c>
      <c r="I319" s="3"/>
      <c r="J319" s="3"/>
      <c r="K319" s="3" t="s">
        <v>142</v>
      </c>
      <c r="L319" s="125">
        <v>-8.6792831056428099E-2</v>
      </c>
      <c r="M319" s="3">
        <v>25</v>
      </c>
      <c r="N319" s="125">
        <v>0.17701235958671999</v>
      </c>
      <c r="O319" s="3">
        <v>31</v>
      </c>
      <c r="P319" s="125">
        <v>3.0494252818464601E-2</v>
      </c>
      <c r="Q319" s="3">
        <v>8</v>
      </c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idden="1" x14ac:dyDescent="0.25">
      <c r="A320" s="2">
        <v>10</v>
      </c>
      <c r="B320" s="2">
        <v>2010</v>
      </c>
      <c r="C320" s="4" t="str">
        <f>INDEX(Index!$B$1:$B$500,MATCH($F320,Index!$A$1:$A$500,0)
)</f>
        <v>ARI</v>
      </c>
      <c r="D320" s="4">
        <v>0</v>
      </c>
      <c r="E320" s="141">
        <f t="shared" si="4"/>
        <v>-0.30412316331359296</v>
      </c>
      <c r="F320" s="3" t="s">
        <v>23</v>
      </c>
      <c r="G320" s="3">
        <v>31</v>
      </c>
      <c r="H320" s="125">
        <v>-0.30412316331359296</v>
      </c>
      <c r="I320" s="3"/>
      <c r="J320" s="3"/>
      <c r="K320" s="3" t="s">
        <v>140</v>
      </c>
      <c r="L320" s="125">
        <v>-0.30268274591780198</v>
      </c>
      <c r="M320" s="3">
        <v>31</v>
      </c>
      <c r="N320" s="125">
        <v>4.4603089765626498E-2</v>
      </c>
      <c r="O320" s="3">
        <v>23</v>
      </c>
      <c r="P320" s="125">
        <v>4.3162672369835502E-2</v>
      </c>
      <c r="Q320" s="3">
        <v>7</v>
      </c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idden="1" x14ac:dyDescent="0.25">
      <c r="A321" s="2">
        <v>10</v>
      </c>
      <c r="B321" s="2">
        <v>2010</v>
      </c>
      <c r="C321" s="4" t="str">
        <f>INDEX(Index!$B$1:$B$500,MATCH($F321,Index!$A$1:$A$500,0)
)</f>
        <v>CAR</v>
      </c>
      <c r="D321" s="4">
        <v>0</v>
      </c>
      <c r="E321" s="141">
        <f t="shared" si="4"/>
        <v>-0.51865770280849899</v>
      </c>
      <c r="F321" s="3" t="s">
        <v>51</v>
      </c>
      <c r="G321" s="3">
        <v>32</v>
      </c>
      <c r="H321" s="125">
        <v>-0.51865770280849899</v>
      </c>
      <c r="I321" s="3"/>
      <c r="J321" s="3"/>
      <c r="K321" s="3" t="s">
        <v>142</v>
      </c>
      <c r="L321" s="125">
        <v>-0.45592393442866003</v>
      </c>
      <c r="M321" s="3">
        <v>32</v>
      </c>
      <c r="N321" s="125">
        <v>6.0547185199852201E-2</v>
      </c>
      <c r="O321" s="3">
        <v>24</v>
      </c>
      <c r="P321" s="125">
        <v>-2.1865831799867401E-3</v>
      </c>
      <c r="Q321" s="3">
        <v>17</v>
      </c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idden="1" x14ac:dyDescent="0.25">
      <c r="A322" s="2">
        <v>11</v>
      </c>
      <c r="B322" s="2">
        <v>2010</v>
      </c>
      <c r="C322" s="4" t="str">
        <f>INDEX(Index!$B$1:$B$500,MATCH($F322,Index!$A$1:$A$500,0)
)</f>
        <v>PHI</v>
      </c>
      <c r="D322" s="4">
        <v>0</v>
      </c>
      <c r="E322" s="141">
        <f t="shared" ref="E322:E385" si="5">IF(D322=1,H322/100,H322)</f>
        <v>0.34870310819634515</v>
      </c>
      <c r="F322" s="3" t="s">
        <v>7</v>
      </c>
      <c r="G322" s="3">
        <v>1</v>
      </c>
      <c r="H322" s="125">
        <v>0.34870310819634515</v>
      </c>
      <c r="I322" s="3"/>
      <c r="J322" s="3"/>
      <c r="K322" s="3" t="s">
        <v>143</v>
      </c>
      <c r="L322" s="125">
        <v>0.212393250039385</v>
      </c>
      <c r="M322" s="3">
        <v>3</v>
      </c>
      <c r="N322" s="125">
        <v>-0.15963381622542999</v>
      </c>
      <c r="O322" s="3">
        <v>3</v>
      </c>
      <c r="P322" s="125">
        <v>-2.3323958068469802E-2</v>
      </c>
      <c r="Q322" s="3">
        <v>25</v>
      </c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idden="1" x14ac:dyDescent="0.25">
      <c r="A323" s="2">
        <v>11</v>
      </c>
      <c r="B323" s="2">
        <v>2010</v>
      </c>
      <c r="C323" s="4" t="str">
        <f>INDEX(Index!$B$1:$B$500,MATCH($F323,Index!$A$1:$A$500,0)
)</f>
        <v>NE</v>
      </c>
      <c r="D323" s="4">
        <v>0</v>
      </c>
      <c r="E323" s="141">
        <f t="shared" si="5"/>
        <v>0.29413175886695259</v>
      </c>
      <c r="F323" s="3" t="s">
        <v>17</v>
      </c>
      <c r="G323" s="3">
        <v>2</v>
      </c>
      <c r="H323" s="125">
        <v>0.29413175886695259</v>
      </c>
      <c r="I323" s="3"/>
      <c r="J323" s="3"/>
      <c r="K323" s="3" t="s">
        <v>144</v>
      </c>
      <c r="L323" s="125">
        <v>0.326809071910795</v>
      </c>
      <c r="M323" s="3">
        <v>1</v>
      </c>
      <c r="N323" s="125">
        <v>6.3398663907345706E-2</v>
      </c>
      <c r="O323" s="3">
        <v>25</v>
      </c>
      <c r="P323" s="125">
        <v>3.0721350863503302E-2</v>
      </c>
      <c r="Q323" s="3">
        <v>9</v>
      </c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idden="1" x14ac:dyDescent="0.25">
      <c r="A324" s="2">
        <v>11</v>
      </c>
      <c r="B324" s="2">
        <v>2010</v>
      </c>
      <c r="C324" s="4" t="str">
        <f>INDEX(Index!$B$1:$B$500,MATCH($F324,Index!$A$1:$A$500,0)
)</f>
        <v>PIT</v>
      </c>
      <c r="D324" s="4">
        <v>0</v>
      </c>
      <c r="E324" s="141">
        <f t="shared" si="5"/>
        <v>0.27359989554070802</v>
      </c>
      <c r="F324" s="3" t="s">
        <v>32</v>
      </c>
      <c r="G324" s="3">
        <v>3</v>
      </c>
      <c r="H324" s="125">
        <v>0.27359989554070802</v>
      </c>
      <c r="I324" s="3"/>
      <c r="J324" s="3"/>
      <c r="K324" s="3" t="s">
        <v>143</v>
      </c>
      <c r="L324" s="125">
        <v>4.2165267205950797E-2</v>
      </c>
      <c r="M324" s="3">
        <v>13</v>
      </c>
      <c r="N324" s="125">
        <v>-0.20912360404102601</v>
      </c>
      <c r="O324" s="3">
        <v>1</v>
      </c>
      <c r="P324" s="125">
        <v>2.2311024293731201E-2</v>
      </c>
      <c r="Q324" s="3">
        <v>10</v>
      </c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idden="1" x14ac:dyDescent="0.25">
      <c r="A325" s="2">
        <v>11</v>
      </c>
      <c r="B325" s="2">
        <v>2010</v>
      </c>
      <c r="C325" s="4" t="str">
        <f>INDEX(Index!$B$1:$B$500,MATCH($F325,Index!$A$1:$A$500,0)
)</f>
        <v>GB</v>
      </c>
      <c r="D325" s="4">
        <v>0</v>
      </c>
      <c r="E325" s="141">
        <f t="shared" si="5"/>
        <v>0.2197026277559643</v>
      </c>
      <c r="F325" s="3" t="s">
        <v>20</v>
      </c>
      <c r="G325" s="3">
        <v>4</v>
      </c>
      <c r="H325" s="125">
        <v>0.2197026277559643</v>
      </c>
      <c r="I325" s="3"/>
      <c r="J325" s="3"/>
      <c r="K325" s="3" t="s">
        <v>143</v>
      </c>
      <c r="L325" s="125">
        <v>0.119539801121077</v>
      </c>
      <c r="M325" s="3">
        <v>7</v>
      </c>
      <c r="N325" s="125">
        <v>-0.13623607524807901</v>
      </c>
      <c r="O325" s="3">
        <v>5</v>
      </c>
      <c r="P325" s="125">
        <v>-3.6073248613191701E-2</v>
      </c>
      <c r="Q325" s="3">
        <v>27</v>
      </c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idden="1" x14ac:dyDescent="0.25">
      <c r="A326" s="2">
        <v>11</v>
      </c>
      <c r="B326" s="2">
        <v>2010</v>
      </c>
      <c r="C326" s="4" t="str">
        <f>INDEX(Index!$B$1:$B$500,MATCH($F326,Index!$A$1:$A$500,0)
)</f>
        <v>BAL</v>
      </c>
      <c r="D326" s="4">
        <v>0</v>
      </c>
      <c r="E326" s="141">
        <f t="shared" si="5"/>
        <v>0.1991535531715562</v>
      </c>
      <c r="F326" s="3" t="s">
        <v>18</v>
      </c>
      <c r="G326" s="3">
        <v>5</v>
      </c>
      <c r="H326" s="125">
        <v>0.1991535531715562</v>
      </c>
      <c r="I326" s="3"/>
      <c r="J326" s="3"/>
      <c r="K326" s="3" t="s">
        <v>143</v>
      </c>
      <c r="L326" s="125">
        <v>8.8675726776565003E-2</v>
      </c>
      <c r="M326" s="3">
        <v>8</v>
      </c>
      <c r="N326" s="125">
        <v>-7.9541865447552304E-2</v>
      </c>
      <c r="O326" s="3">
        <v>7</v>
      </c>
      <c r="P326" s="125">
        <v>3.09359609474389E-2</v>
      </c>
      <c r="Q326" s="3">
        <v>8</v>
      </c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idden="1" x14ac:dyDescent="0.25">
      <c r="A327" s="2">
        <v>11</v>
      </c>
      <c r="B327" s="2">
        <v>2010</v>
      </c>
      <c r="C327" s="4" t="str">
        <f>INDEX(Index!$B$1:$B$500,MATCH($F327,Index!$A$1:$A$500,0)
)</f>
        <v>TEN</v>
      </c>
      <c r="D327" s="4">
        <v>0</v>
      </c>
      <c r="E327" s="141">
        <f t="shared" si="5"/>
        <v>0.1933242390919519</v>
      </c>
      <c r="F327" s="3" t="s">
        <v>45</v>
      </c>
      <c r="G327" s="3">
        <v>6</v>
      </c>
      <c r="H327" s="125">
        <v>0.1933242390919519</v>
      </c>
      <c r="I327" s="3"/>
      <c r="J327" s="3"/>
      <c r="K327" s="3" t="s">
        <v>145</v>
      </c>
      <c r="L327" s="125">
        <v>1.9836356931209598E-2</v>
      </c>
      <c r="M327" s="3">
        <v>17</v>
      </c>
      <c r="N327" s="125">
        <v>-9.7919598929790796E-2</v>
      </c>
      <c r="O327" s="3">
        <v>6</v>
      </c>
      <c r="P327" s="125">
        <v>7.5568283230951494E-2</v>
      </c>
      <c r="Q327" s="3">
        <v>2</v>
      </c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idden="1" x14ac:dyDescent="0.25">
      <c r="A328" s="2">
        <v>11</v>
      </c>
      <c r="B328" s="2">
        <v>2010</v>
      </c>
      <c r="C328" s="4" t="str">
        <f>INDEX(Index!$B$1:$B$500,MATCH($F328,Index!$A$1:$A$500,0)
)</f>
        <v>NYG</v>
      </c>
      <c r="D328" s="4">
        <v>0</v>
      </c>
      <c r="E328" s="141">
        <f t="shared" si="5"/>
        <v>0.18118432526921238</v>
      </c>
      <c r="F328" s="3" t="s">
        <v>15</v>
      </c>
      <c r="G328" s="3">
        <v>7</v>
      </c>
      <c r="H328" s="125">
        <v>0.18118432526921238</v>
      </c>
      <c r="I328" s="3"/>
      <c r="J328" s="3"/>
      <c r="K328" s="3" t="s">
        <v>146</v>
      </c>
      <c r="L328" s="125">
        <v>7.4193022245040999E-2</v>
      </c>
      <c r="M328" s="3">
        <v>9</v>
      </c>
      <c r="N328" s="125">
        <v>-0.172018108164191</v>
      </c>
      <c r="O328" s="3">
        <v>2</v>
      </c>
      <c r="P328" s="125">
        <v>-6.50268051400196E-2</v>
      </c>
      <c r="Q328" s="3">
        <v>31</v>
      </c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idden="1" x14ac:dyDescent="0.25">
      <c r="A329" s="2">
        <v>11</v>
      </c>
      <c r="B329" s="2">
        <v>2010</v>
      </c>
      <c r="C329" s="4" t="str">
        <f>INDEX(Index!$B$1:$B$500,MATCH($F329,Index!$A$1:$A$500,0)
)</f>
        <v>ATL</v>
      </c>
      <c r="D329" s="4">
        <v>0</v>
      </c>
      <c r="E329" s="141">
        <f t="shared" si="5"/>
        <v>0.1633390376534119</v>
      </c>
      <c r="F329" s="3" t="s">
        <v>43</v>
      </c>
      <c r="G329" s="3">
        <v>8</v>
      </c>
      <c r="H329" s="125">
        <v>0.1633390376534119</v>
      </c>
      <c r="I329" s="3"/>
      <c r="J329" s="3"/>
      <c r="K329" s="3" t="s">
        <v>144</v>
      </c>
      <c r="L329" s="125">
        <v>0.139249914694559</v>
      </c>
      <c r="M329" s="3">
        <v>6</v>
      </c>
      <c r="N329" s="125">
        <v>-1.9921887468746801E-2</v>
      </c>
      <c r="O329" s="3">
        <v>11</v>
      </c>
      <c r="P329" s="125">
        <v>4.1672354901061102E-3</v>
      </c>
      <c r="Q329" s="3">
        <v>15</v>
      </c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idden="1" x14ac:dyDescent="0.25">
      <c r="A330" s="2">
        <v>11</v>
      </c>
      <c r="B330" s="2">
        <v>2010</v>
      </c>
      <c r="C330" s="4" t="str">
        <f>INDEX(Index!$B$1:$B$500,MATCH($F330,Index!$A$1:$A$500,0)
)</f>
        <v>NYJ</v>
      </c>
      <c r="D330" s="4">
        <v>0</v>
      </c>
      <c r="E330" s="141">
        <f t="shared" si="5"/>
        <v>0.15296790335435512</v>
      </c>
      <c r="F330" s="3" t="s">
        <v>9</v>
      </c>
      <c r="G330" s="3">
        <v>9</v>
      </c>
      <c r="H330" s="125">
        <v>0.15296790335435512</v>
      </c>
      <c r="I330" s="3"/>
      <c r="J330" s="3"/>
      <c r="K330" s="3" t="s">
        <v>144</v>
      </c>
      <c r="L330" s="125">
        <v>4.4529890417683397E-2</v>
      </c>
      <c r="M330" s="3">
        <v>12</v>
      </c>
      <c r="N330" s="125">
        <v>-6.7434389595561806E-2</v>
      </c>
      <c r="O330" s="3">
        <v>10</v>
      </c>
      <c r="P330" s="125">
        <v>4.10036233411099E-2</v>
      </c>
      <c r="Q330" s="3">
        <v>6</v>
      </c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idden="1" x14ac:dyDescent="0.25">
      <c r="A331" s="2">
        <v>11</v>
      </c>
      <c r="B331" s="2">
        <v>2010</v>
      </c>
      <c r="C331" s="4" t="str">
        <f>INDEX(Index!$B$1:$B$500,MATCH($F331,Index!$A$1:$A$500,0)
)</f>
        <v>NO</v>
      </c>
      <c r="D331" s="4">
        <v>0</v>
      </c>
      <c r="E331" s="141">
        <f t="shared" si="5"/>
        <v>0.11325441601672251</v>
      </c>
      <c r="F331" s="3" t="s">
        <v>27</v>
      </c>
      <c r="G331" s="3">
        <v>10</v>
      </c>
      <c r="H331" s="125">
        <v>0.11325441601672251</v>
      </c>
      <c r="I331" s="3"/>
      <c r="J331" s="3"/>
      <c r="K331" s="3" t="s">
        <v>143</v>
      </c>
      <c r="L331" s="125">
        <v>6.6908068365032602E-2</v>
      </c>
      <c r="M331" s="3">
        <v>11</v>
      </c>
      <c r="N331" s="125">
        <v>-7.4993638451434502E-2</v>
      </c>
      <c r="O331" s="3">
        <v>9</v>
      </c>
      <c r="P331" s="125">
        <v>-2.8647290799744599E-2</v>
      </c>
      <c r="Q331" s="3">
        <v>26</v>
      </c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idden="1" x14ac:dyDescent="0.25">
      <c r="A332" s="2">
        <v>11</v>
      </c>
      <c r="B332" s="2">
        <v>2010</v>
      </c>
      <c r="C332" s="4" t="str">
        <f>INDEX(Index!$B$1:$B$500,MATCH($F332,Index!$A$1:$A$500,0)
)</f>
        <v>LAC</v>
      </c>
      <c r="D332" s="4">
        <v>0</v>
      </c>
      <c r="E332" s="141">
        <f t="shared" si="5"/>
        <v>0.10203881637814699</v>
      </c>
      <c r="F332" s="3" t="s">
        <v>68</v>
      </c>
      <c r="G332" s="3">
        <v>11</v>
      </c>
      <c r="H332" s="125">
        <v>0.10203881637814699</v>
      </c>
      <c r="I332" s="3"/>
      <c r="J332" s="3"/>
      <c r="K332" s="3" t="s">
        <v>145</v>
      </c>
      <c r="L332" s="125">
        <v>0.14443401981302501</v>
      </c>
      <c r="M332" s="3">
        <v>4</v>
      </c>
      <c r="N332" s="125">
        <v>-0.138141178219579</v>
      </c>
      <c r="O332" s="3">
        <v>4</v>
      </c>
      <c r="P332" s="125">
        <v>-0.18053638165445701</v>
      </c>
      <c r="Q332" s="3">
        <v>32</v>
      </c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idden="1" x14ac:dyDescent="0.25">
      <c r="A333" s="2">
        <v>11</v>
      </c>
      <c r="B333" s="2">
        <v>2010</v>
      </c>
      <c r="C333" s="4" t="str">
        <f>INDEX(Index!$B$1:$B$500,MATCH($F333,Index!$A$1:$A$500,0)
)</f>
        <v>IND</v>
      </c>
      <c r="D333" s="4">
        <v>0</v>
      </c>
      <c r="E333" s="141">
        <f t="shared" si="5"/>
        <v>9.8188612671035902E-2</v>
      </c>
      <c r="F333" s="3" t="s">
        <v>35</v>
      </c>
      <c r="G333" s="3">
        <v>12</v>
      </c>
      <c r="H333" s="125">
        <v>9.8188612671035902E-2</v>
      </c>
      <c r="I333" s="3"/>
      <c r="J333" s="3"/>
      <c r="K333" s="3" t="s">
        <v>146</v>
      </c>
      <c r="L333" s="125">
        <v>0.142548086694676</v>
      </c>
      <c r="M333" s="3">
        <v>5</v>
      </c>
      <c r="N333" s="125">
        <v>-5.3786395125290896E-3</v>
      </c>
      <c r="O333" s="3">
        <v>15</v>
      </c>
      <c r="P333" s="125">
        <v>-4.97381135361692E-2</v>
      </c>
      <c r="Q333" s="3">
        <v>30</v>
      </c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idden="1" x14ac:dyDescent="0.25">
      <c r="A334" s="2">
        <v>11</v>
      </c>
      <c r="B334" s="2">
        <v>2010</v>
      </c>
      <c r="C334" s="4" t="str">
        <f>INDEX(Index!$B$1:$B$500,MATCH($F334,Index!$A$1:$A$500,0)
)</f>
        <v>MIA</v>
      </c>
      <c r="D334" s="4">
        <v>0</v>
      </c>
      <c r="E334" s="141">
        <f t="shared" si="5"/>
        <v>8.197149920926404E-2</v>
      </c>
      <c r="F334" s="3" t="s">
        <v>4</v>
      </c>
      <c r="G334" s="3">
        <v>13</v>
      </c>
      <c r="H334" s="125">
        <v>8.197149920926404E-2</v>
      </c>
      <c r="I334" s="3"/>
      <c r="J334" s="3"/>
      <c r="K334" s="3" t="s">
        <v>145</v>
      </c>
      <c r="L334" s="125">
        <v>6.7222212644820006E-2</v>
      </c>
      <c r="M334" s="3">
        <v>10</v>
      </c>
      <c r="N334" s="125">
        <v>-1.7440982199461899E-2</v>
      </c>
      <c r="O334" s="3">
        <v>12</v>
      </c>
      <c r="P334" s="125">
        <v>-2.6916956350178599E-3</v>
      </c>
      <c r="Q334" s="3">
        <v>17</v>
      </c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idden="1" x14ac:dyDescent="0.25">
      <c r="A335" s="2">
        <v>11</v>
      </c>
      <c r="B335" s="2">
        <v>2010</v>
      </c>
      <c r="C335" s="4" t="str">
        <f>INDEX(Index!$B$1:$B$500,MATCH($F335,Index!$A$1:$A$500,0)
)</f>
        <v>CLE</v>
      </c>
      <c r="D335" s="4">
        <v>0</v>
      </c>
      <c r="E335" s="141">
        <f t="shared" si="5"/>
        <v>3.3059113265526102E-2</v>
      </c>
      <c r="F335" s="3" t="s">
        <v>10</v>
      </c>
      <c r="G335" s="3">
        <v>14</v>
      </c>
      <c r="H335" s="125">
        <v>3.3059113265526102E-2</v>
      </c>
      <c r="I335" s="3"/>
      <c r="J335" s="3"/>
      <c r="K335" s="3" t="s">
        <v>147</v>
      </c>
      <c r="L335" s="125">
        <v>-1.8570102668676699E-2</v>
      </c>
      <c r="M335" s="3">
        <v>20</v>
      </c>
      <c r="N335" s="125">
        <v>-1.40833603971424E-2</v>
      </c>
      <c r="O335" s="3">
        <v>13</v>
      </c>
      <c r="P335" s="125">
        <v>3.7545855537060399E-2</v>
      </c>
      <c r="Q335" s="3">
        <v>7</v>
      </c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idden="1" x14ac:dyDescent="0.25">
      <c r="A336" s="2">
        <v>11</v>
      </c>
      <c r="B336" s="2">
        <v>2010</v>
      </c>
      <c r="C336" s="4" t="str">
        <f>INDEX(Index!$B$1:$B$500,MATCH($F336,Index!$A$1:$A$500,0)
)</f>
        <v>HOU</v>
      </c>
      <c r="D336" s="4">
        <v>0</v>
      </c>
      <c r="E336" s="141">
        <f t="shared" si="5"/>
        <v>7.7232850436604484E-3</v>
      </c>
      <c r="F336" s="3" t="s">
        <v>49</v>
      </c>
      <c r="G336" s="3">
        <v>15</v>
      </c>
      <c r="H336" s="125">
        <v>7.7232850436604484E-3</v>
      </c>
      <c r="I336" s="3"/>
      <c r="J336" s="3"/>
      <c r="K336" s="3" t="s">
        <v>148</v>
      </c>
      <c r="L336" s="125">
        <v>0.22242696691118999</v>
      </c>
      <c r="M336" s="3">
        <v>2</v>
      </c>
      <c r="N336" s="125">
        <v>0.20996236528328599</v>
      </c>
      <c r="O336" s="3">
        <v>32</v>
      </c>
      <c r="P336" s="125">
        <v>-4.74131658424355E-3</v>
      </c>
      <c r="Q336" s="3">
        <v>18</v>
      </c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idden="1" x14ac:dyDescent="0.25">
      <c r="A337" s="2">
        <v>11</v>
      </c>
      <c r="B337" s="2">
        <v>2010</v>
      </c>
      <c r="C337" s="4" t="str">
        <f>INDEX(Index!$B$1:$B$500,MATCH($F337,Index!$A$1:$A$500,0)
)</f>
        <v>KC</v>
      </c>
      <c r="D337" s="4">
        <v>0</v>
      </c>
      <c r="E337" s="141">
        <f t="shared" si="5"/>
        <v>2.6889245547313013E-3</v>
      </c>
      <c r="F337" s="3" t="s">
        <v>5</v>
      </c>
      <c r="G337" s="3">
        <v>16</v>
      </c>
      <c r="H337" s="125">
        <v>2.6889245547313013E-3</v>
      </c>
      <c r="I337" s="3"/>
      <c r="J337" s="3"/>
      <c r="K337" s="3" t="s">
        <v>146</v>
      </c>
      <c r="L337" s="125">
        <v>3.1770265125386103E-2</v>
      </c>
      <c r="M337" s="3">
        <v>15</v>
      </c>
      <c r="N337" s="125">
        <v>1.8624237499042701E-2</v>
      </c>
      <c r="O337" s="3">
        <v>20</v>
      </c>
      <c r="P337" s="125">
        <v>-1.0457103071612101E-2</v>
      </c>
      <c r="Q337" s="3">
        <v>19</v>
      </c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idden="1" x14ac:dyDescent="0.25">
      <c r="A338" s="2">
        <v>11</v>
      </c>
      <c r="B338" s="2">
        <v>2010</v>
      </c>
      <c r="C338" s="4" t="str">
        <f>INDEX(Index!$B$1:$B$500,MATCH($F338,Index!$A$1:$A$500,0)
)</f>
        <v>TB</v>
      </c>
      <c r="D338" s="4">
        <v>0</v>
      </c>
      <c r="E338" s="141">
        <f t="shared" si="5"/>
        <v>-3.8030182504024811E-2</v>
      </c>
      <c r="F338" s="3" t="s">
        <v>38</v>
      </c>
      <c r="G338" s="3">
        <v>17</v>
      </c>
      <c r="H338" s="125">
        <v>-3.8030182504024811E-2</v>
      </c>
      <c r="I338" s="3"/>
      <c r="J338" s="3"/>
      <c r="K338" s="3" t="s">
        <v>143</v>
      </c>
      <c r="L338" s="125">
        <v>3.8346939999615998E-2</v>
      </c>
      <c r="M338" s="3">
        <v>14</v>
      </c>
      <c r="N338" s="125">
        <v>6.5582087837881206E-2</v>
      </c>
      <c r="O338" s="3">
        <v>26</v>
      </c>
      <c r="P338" s="125">
        <v>-1.07950346657596E-2</v>
      </c>
      <c r="Q338" s="3">
        <v>20</v>
      </c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idden="1" x14ac:dyDescent="0.25">
      <c r="A339" s="2">
        <v>11</v>
      </c>
      <c r="B339" s="2">
        <v>2010</v>
      </c>
      <c r="C339" s="4" t="str">
        <f>INDEX(Index!$B$1:$B$500,MATCH($F339,Index!$A$1:$A$500,0)
)</f>
        <v>JAX</v>
      </c>
      <c r="D339" s="4">
        <v>0</v>
      </c>
      <c r="E339" s="141">
        <f t="shared" si="5"/>
        <v>-8.0843789087825454E-2</v>
      </c>
      <c r="F339" s="3" t="s">
        <v>56</v>
      </c>
      <c r="G339" s="3">
        <v>18</v>
      </c>
      <c r="H339" s="125">
        <v>-8.0843789087825454E-2</v>
      </c>
      <c r="I339" s="3"/>
      <c r="J339" s="3"/>
      <c r="K339" s="3" t="s">
        <v>146</v>
      </c>
      <c r="L339" s="125">
        <v>2.2446681438485598E-3</v>
      </c>
      <c r="M339" s="3">
        <v>18</v>
      </c>
      <c r="N339" s="125">
        <v>0.136847465677258</v>
      </c>
      <c r="O339" s="3">
        <v>29</v>
      </c>
      <c r="P339" s="125">
        <v>5.3759008445583997E-2</v>
      </c>
      <c r="Q339" s="3">
        <v>4</v>
      </c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idden="1" x14ac:dyDescent="0.25">
      <c r="A340" s="2">
        <v>11</v>
      </c>
      <c r="B340" s="2">
        <v>2010</v>
      </c>
      <c r="C340" s="4" t="str">
        <f>INDEX(Index!$B$1:$B$500,MATCH($F340,Index!$A$1:$A$500,0)
)</f>
        <v>DET</v>
      </c>
      <c r="D340" s="4">
        <v>0</v>
      </c>
      <c r="E340" s="141">
        <f t="shared" si="5"/>
        <v>-8.6538905944597524E-2</v>
      </c>
      <c r="F340" s="3" t="s">
        <v>21</v>
      </c>
      <c r="G340" s="3">
        <v>19</v>
      </c>
      <c r="H340" s="125">
        <v>-8.6538905944597524E-2</v>
      </c>
      <c r="I340" s="3"/>
      <c r="J340" s="3"/>
      <c r="K340" s="3" t="s">
        <v>149</v>
      </c>
      <c r="L340" s="125">
        <v>-0.104826275749808</v>
      </c>
      <c r="M340" s="3">
        <v>25</v>
      </c>
      <c r="N340" s="125">
        <v>-2.5126761120984799E-3</v>
      </c>
      <c r="O340" s="3">
        <v>17</v>
      </c>
      <c r="P340" s="125">
        <v>1.5774693693112001E-2</v>
      </c>
      <c r="Q340" s="3">
        <v>12</v>
      </c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idden="1" x14ac:dyDescent="0.25">
      <c r="A341" s="2">
        <v>11</v>
      </c>
      <c r="B341" s="2">
        <v>2010</v>
      </c>
      <c r="C341" s="4" t="str">
        <f>INDEX(Index!$B$1:$B$500,MATCH($F341,Index!$A$1:$A$500,0)
)</f>
        <v>CHI</v>
      </c>
      <c r="D341" s="4">
        <v>0</v>
      </c>
      <c r="E341" s="141">
        <f t="shared" si="5"/>
        <v>-8.8596285472291592E-2</v>
      </c>
      <c r="F341" s="3" t="s">
        <v>64</v>
      </c>
      <c r="G341" s="3">
        <v>20</v>
      </c>
      <c r="H341" s="125">
        <v>-8.8596285472291592E-2</v>
      </c>
      <c r="I341" s="3"/>
      <c r="J341" s="3"/>
      <c r="K341" s="3" t="s">
        <v>143</v>
      </c>
      <c r="L341" s="125">
        <v>-0.22595265935601</v>
      </c>
      <c r="M341" s="3">
        <v>30</v>
      </c>
      <c r="N341" s="125">
        <v>-7.6450392408682205E-2</v>
      </c>
      <c r="O341" s="3">
        <v>8</v>
      </c>
      <c r="P341" s="125">
        <v>6.0905981475036203E-2</v>
      </c>
      <c r="Q341" s="3">
        <v>3</v>
      </c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idden="1" x14ac:dyDescent="0.25">
      <c r="A342" s="2">
        <v>11</v>
      </c>
      <c r="B342" s="2">
        <v>2010</v>
      </c>
      <c r="C342" s="4" t="str">
        <f>INDEX(Index!$B$1:$B$500,MATCH($F342,Index!$A$1:$A$500,0)
)</f>
        <v>DAL</v>
      </c>
      <c r="D342" s="4">
        <v>0</v>
      </c>
      <c r="E342" s="141">
        <f t="shared" si="5"/>
        <v>-9.0670256286035075E-2</v>
      </c>
      <c r="F342" s="3" t="s">
        <v>3</v>
      </c>
      <c r="G342" s="3">
        <v>21</v>
      </c>
      <c r="H342" s="125">
        <v>-9.0670256286035075E-2</v>
      </c>
      <c r="I342" s="3"/>
      <c r="J342" s="3"/>
      <c r="K342" s="3" t="s">
        <v>147</v>
      </c>
      <c r="L342" s="125">
        <v>-2.28340056547988E-3</v>
      </c>
      <c r="M342" s="3">
        <v>19</v>
      </c>
      <c r="N342" s="125">
        <v>0.105225378038525</v>
      </c>
      <c r="O342" s="3">
        <v>28</v>
      </c>
      <c r="P342" s="125">
        <v>1.6838522317969801E-2</v>
      </c>
      <c r="Q342" s="3">
        <v>11</v>
      </c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idden="1" x14ac:dyDescent="0.25">
      <c r="A343" s="2">
        <v>11</v>
      </c>
      <c r="B343" s="2">
        <v>2010</v>
      </c>
      <c r="C343" s="4" t="str">
        <f>INDEX(Index!$B$1:$B$500,MATCH($F343,Index!$A$1:$A$500,0)
)</f>
        <v>MIN</v>
      </c>
      <c r="D343" s="4">
        <v>0</v>
      </c>
      <c r="E343" s="141">
        <f t="shared" si="5"/>
        <v>-0.1132209195297357</v>
      </c>
      <c r="F343" s="3" t="s">
        <v>46</v>
      </c>
      <c r="G343" s="3">
        <v>22</v>
      </c>
      <c r="H343" s="125">
        <v>-0.1132209195297357</v>
      </c>
      <c r="I343" s="3"/>
      <c r="J343" s="3"/>
      <c r="K343" s="3" t="s">
        <v>147</v>
      </c>
      <c r="L343" s="125">
        <v>-7.9702477934243898E-2</v>
      </c>
      <c r="M343" s="3">
        <v>24</v>
      </c>
      <c r="N343" s="125">
        <v>1.2776425687483099E-2</v>
      </c>
      <c r="O343" s="3">
        <v>19</v>
      </c>
      <c r="P343" s="125">
        <v>-2.0742015908008699E-2</v>
      </c>
      <c r="Q343" s="3">
        <v>23</v>
      </c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idden="1" x14ac:dyDescent="0.25">
      <c r="A344" s="2">
        <v>11</v>
      </c>
      <c r="B344" s="2">
        <v>2010</v>
      </c>
      <c r="C344" s="4" t="str">
        <f>INDEX(Index!$B$1:$B$500,MATCH($F344,Index!$A$1:$A$500,0)
)</f>
        <v>SF</v>
      </c>
      <c r="D344" s="4">
        <v>0</v>
      </c>
      <c r="E344" s="141">
        <f t="shared" si="5"/>
        <v>-0.11415098626379903</v>
      </c>
      <c r="F344" s="3" t="s">
        <v>1</v>
      </c>
      <c r="G344" s="3">
        <v>23</v>
      </c>
      <c r="H344" s="125">
        <v>-0.11415098626379903</v>
      </c>
      <c r="I344" s="3"/>
      <c r="J344" s="3"/>
      <c r="K344" s="3" t="s">
        <v>147</v>
      </c>
      <c r="L344" s="125">
        <v>-0.12548950531828301</v>
      </c>
      <c r="M344" s="3">
        <v>26</v>
      </c>
      <c r="N344" s="125">
        <v>-4.3722199814163996E-3</v>
      </c>
      <c r="O344" s="3">
        <v>16</v>
      </c>
      <c r="P344" s="125">
        <v>6.9662990730675802E-3</v>
      </c>
      <c r="Q344" s="3">
        <v>14</v>
      </c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idden="1" x14ac:dyDescent="0.25">
      <c r="A345" s="2">
        <v>11</v>
      </c>
      <c r="B345" s="2">
        <v>2010</v>
      </c>
      <c r="C345" s="4" t="str">
        <f>INDEX(Index!$B$1:$B$500,MATCH($F345,Index!$A$1:$A$500,0)
)</f>
        <v>CIN</v>
      </c>
      <c r="D345" s="4">
        <v>0</v>
      </c>
      <c r="E345" s="141">
        <f t="shared" si="5"/>
        <v>-0.13476022219483341</v>
      </c>
      <c r="F345" s="3" t="s">
        <v>24</v>
      </c>
      <c r="G345" s="3">
        <v>24</v>
      </c>
      <c r="H345" s="125">
        <v>-0.13476022219483341</v>
      </c>
      <c r="I345" s="3"/>
      <c r="J345" s="3"/>
      <c r="K345" s="3" t="s">
        <v>149</v>
      </c>
      <c r="L345" s="125">
        <v>-4.8590251691266302E-2</v>
      </c>
      <c r="M345" s="3">
        <v>22</v>
      </c>
      <c r="N345" s="125">
        <v>4.7043663739597202E-2</v>
      </c>
      <c r="O345" s="3">
        <v>23</v>
      </c>
      <c r="P345" s="125">
        <v>-3.9126306763969901E-2</v>
      </c>
      <c r="Q345" s="3">
        <v>28</v>
      </c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idden="1" x14ac:dyDescent="0.25">
      <c r="A346" s="2">
        <v>11</v>
      </c>
      <c r="B346" s="2">
        <v>2010</v>
      </c>
      <c r="C346" s="4" t="str">
        <f>INDEX(Index!$B$1:$B$500,MATCH($F346,Index!$A$1:$A$500,0)
)</f>
        <v>WAS</v>
      </c>
      <c r="D346" s="4">
        <v>0</v>
      </c>
      <c r="E346" s="141">
        <f t="shared" si="5"/>
        <v>-0.1347960671329903</v>
      </c>
      <c r="F346" s="3" t="s">
        <v>26</v>
      </c>
      <c r="G346" s="3">
        <v>25</v>
      </c>
      <c r="H346" s="125">
        <v>-0.1347960671329903</v>
      </c>
      <c r="I346" s="3"/>
      <c r="J346" s="3"/>
      <c r="K346" s="3" t="s">
        <v>145</v>
      </c>
      <c r="L346" s="125">
        <v>-3.4842774509970503E-2</v>
      </c>
      <c r="M346" s="3">
        <v>21</v>
      </c>
      <c r="N346" s="125">
        <v>8.3860345611701997E-2</v>
      </c>
      <c r="O346" s="3">
        <v>27</v>
      </c>
      <c r="P346" s="125">
        <v>-1.6092947011317801E-2</v>
      </c>
      <c r="Q346" s="3">
        <v>22</v>
      </c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idden="1" x14ac:dyDescent="0.25">
      <c r="A347" s="2">
        <v>11</v>
      </c>
      <c r="B347" s="2">
        <v>2010</v>
      </c>
      <c r="C347" s="4" t="str">
        <f>INDEX(Index!$B$1:$B$500,MATCH($F347,Index!$A$1:$A$500,0)
)</f>
        <v>SEA</v>
      </c>
      <c r="D347" s="4">
        <v>0</v>
      </c>
      <c r="E347" s="141">
        <f t="shared" si="5"/>
        <v>-0.14412488821828032</v>
      </c>
      <c r="F347" s="3" t="s">
        <v>30</v>
      </c>
      <c r="G347" s="3">
        <v>26</v>
      </c>
      <c r="H347" s="125">
        <v>-0.14412488821828032</v>
      </c>
      <c r="I347" s="3"/>
      <c r="J347" s="3"/>
      <c r="K347" s="3" t="s">
        <v>145</v>
      </c>
      <c r="L347" s="125">
        <v>-0.169339817450017</v>
      </c>
      <c r="M347" s="3">
        <v>28</v>
      </c>
      <c r="N347" s="125">
        <v>5.61594820892133E-2</v>
      </c>
      <c r="O347" s="3">
        <v>24</v>
      </c>
      <c r="P347" s="125">
        <v>8.1374411320949996E-2</v>
      </c>
      <c r="Q347" s="3">
        <v>1</v>
      </c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idden="1" x14ac:dyDescent="0.25">
      <c r="A348" s="2">
        <v>11</v>
      </c>
      <c r="B348" s="2">
        <v>2010</v>
      </c>
      <c r="C348" s="4" t="str">
        <f>INDEX(Index!$B$1:$B$500,MATCH($F348,Index!$A$1:$A$500,0)
)</f>
        <v>LAR</v>
      </c>
      <c r="D348" s="4">
        <v>0</v>
      </c>
      <c r="E348" s="141">
        <f t="shared" si="5"/>
        <v>-0.15975513186268456</v>
      </c>
      <c r="F348" s="3" t="s">
        <v>67</v>
      </c>
      <c r="G348" s="3">
        <v>27</v>
      </c>
      <c r="H348" s="125">
        <v>-0.15975513186268456</v>
      </c>
      <c r="I348" s="3"/>
      <c r="J348" s="3"/>
      <c r="K348" s="3" t="s">
        <v>148</v>
      </c>
      <c r="L348" s="125">
        <v>-0.14035145936648999</v>
      </c>
      <c r="M348" s="3">
        <v>27</v>
      </c>
      <c r="N348" s="125">
        <v>-1.4979503502722199E-3</v>
      </c>
      <c r="O348" s="3">
        <v>18</v>
      </c>
      <c r="P348" s="125">
        <v>-2.0901622846466801E-2</v>
      </c>
      <c r="Q348" s="3">
        <v>24</v>
      </c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idden="1" x14ac:dyDescent="0.25">
      <c r="A349" s="2">
        <v>11</v>
      </c>
      <c r="B349" s="2">
        <v>2010</v>
      </c>
      <c r="C349" s="4" t="str">
        <f>INDEX(Index!$B$1:$B$500,MATCH($F349,Index!$A$1:$A$500,0)
)</f>
        <v>DEN</v>
      </c>
      <c r="D349" s="4">
        <v>0</v>
      </c>
      <c r="E349" s="141">
        <f t="shared" si="5"/>
        <v>-0.18027637295436688</v>
      </c>
      <c r="F349" s="3" t="s">
        <v>39</v>
      </c>
      <c r="G349" s="3">
        <v>28</v>
      </c>
      <c r="H349" s="125">
        <v>-0.18027637295436688</v>
      </c>
      <c r="I349" s="3"/>
      <c r="J349" s="3"/>
      <c r="K349" s="3" t="s">
        <v>147</v>
      </c>
      <c r="L349" s="125">
        <v>2.06640182960319E-2</v>
      </c>
      <c r="M349" s="3">
        <v>16</v>
      </c>
      <c r="N349" s="125">
        <v>0.15387629637456399</v>
      </c>
      <c r="O349" s="3">
        <v>30</v>
      </c>
      <c r="P349" s="125">
        <v>-4.7064094875834801E-2</v>
      </c>
      <c r="Q349" s="3">
        <v>29</v>
      </c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idden="1" x14ac:dyDescent="0.25">
      <c r="A350" s="2">
        <v>11</v>
      </c>
      <c r="B350" s="2">
        <v>2010</v>
      </c>
      <c r="C350" s="4" t="str">
        <f>INDEX(Index!$B$1:$B$500,MATCH($F350,Index!$A$1:$A$500,0)
)</f>
        <v>LV</v>
      </c>
      <c r="D350" s="4">
        <v>0</v>
      </c>
      <c r="E350" s="141">
        <f t="shared" si="5"/>
        <v>-0.18362875539975418</v>
      </c>
      <c r="F350" s="3" t="s">
        <v>52</v>
      </c>
      <c r="G350" s="3">
        <v>29</v>
      </c>
      <c r="H350" s="125">
        <v>-0.18362875539975418</v>
      </c>
      <c r="I350" s="3"/>
      <c r="J350" s="3"/>
      <c r="K350" s="3" t="s">
        <v>145</v>
      </c>
      <c r="L350" s="125">
        <v>-0.18134750707289499</v>
      </c>
      <c r="M350" s="3">
        <v>29</v>
      </c>
      <c r="N350" s="125">
        <v>-1.2919046717281101E-2</v>
      </c>
      <c r="O350" s="3">
        <v>14</v>
      </c>
      <c r="P350" s="125">
        <v>-1.52002950441403E-2</v>
      </c>
      <c r="Q350" s="3">
        <v>21</v>
      </c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idden="1" x14ac:dyDescent="0.25">
      <c r="A351" s="2">
        <v>11</v>
      </c>
      <c r="B351" s="2">
        <v>2010</v>
      </c>
      <c r="C351" s="4" t="str">
        <f>INDEX(Index!$B$1:$B$500,MATCH($F351,Index!$A$1:$A$500,0)
)</f>
        <v>BUF</v>
      </c>
      <c r="D351" s="4">
        <v>0</v>
      </c>
      <c r="E351" s="141">
        <f t="shared" si="5"/>
        <v>-0.1917115008798225</v>
      </c>
      <c r="F351" s="3" t="s">
        <v>0</v>
      </c>
      <c r="G351" s="3">
        <v>30</v>
      </c>
      <c r="H351" s="125">
        <v>-0.1917115008798225</v>
      </c>
      <c r="I351" s="3"/>
      <c r="J351" s="3"/>
      <c r="K351" s="3" t="s">
        <v>149</v>
      </c>
      <c r="L351" s="125">
        <v>-5.1787056458157898E-2</v>
      </c>
      <c r="M351" s="3">
        <v>23</v>
      </c>
      <c r="N351" s="125">
        <v>0.15474622856342901</v>
      </c>
      <c r="O351" s="3">
        <v>31</v>
      </c>
      <c r="P351" s="125">
        <v>1.48217841417644E-2</v>
      </c>
      <c r="Q351" s="3">
        <v>13</v>
      </c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idden="1" x14ac:dyDescent="0.25">
      <c r="A352" s="2">
        <v>11</v>
      </c>
      <c r="B352" s="2">
        <v>2010</v>
      </c>
      <c r="C352" s="4" t="str">
        <f>INDEX(Index!$B$1:$B$500,MATCH($F352,Index!$A$1:$A$500,0)
)</f>
        <v>ARI</v>
      </c>
      <c r="D352" s="4">
        <v>0</v>
      </c>
      <c r="E352" s="141">
        <f t="shared" si="5"/>
        <v>-0.27523590550633037</v>
      </c>
      <c r="F352" s="3" t="s">
        <v>23</v>
      </c>
      <c r="G352" s="3">
        <v>31</v>
      </c>
      <c r="H352" s="125">
        <v>-0.27523590550633037</v>
      </c>
      <c r="I352" s="3"/>
      <c r="J352" s="3"/>
      <c r="K352" s="3" t="s">
        <v>147</v>
      </c>
      <c r="L352" s="125">
        <v>-0.26950707786507</v>
      </c>
      <c r="M352" s="3">
        <v>31</v>
      </c>
      <c r="N352" s="125">
        <v>4.68324165464244E-2</v>
      </c>
      <c r="O352" s="3">
        <v>22</v>
      </c>
      <c r="P352" s="125">
        <v>4.1103588905164003E-2</v>
      </c>
      <c r="Q352" s="3">
        <v>5</v>
      </c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idden="1" x14ac:dyDescent="0.25">
      <c r="A353" s="2">
        <v>11</v>
      </c>
      <c r="B353" s="2">
        <v>2010</v>
      </c>
      <c r="C353" s="4" t="str">
        <f>INDEX(Index!$B$1:$B$500,MATCH($F353,Index!$A$1:$A$500,0)
)</f>
        <v>CAR</v>
      </c>
      <c r="D353" s="4">
        <v>0</v>
      </c>
      <c r="E353" s="141">
        <f t="shared" si="5"/>
        <v>-0.49417541656761316</v>
      </c>
      <c r="F353" s="3" t="s">
        <v>51</v>
      </c>
      <c r="G353" s="3">
        <v>32</v>
      </c>
      <c r="H353" s="125">
        <v>-0.49417541656761316</v>
      </c>
      <c r="I353" s="3"/>
      <c r="J353" s="3"/>
      <c r="K353" s="3" t="s">
        <v>150</v>
      </c>
      <c r="L353" s="125">
        <v>-0.45313867000813401</v>
      </c>
      <c r="M353" s="3">
        <v>32</v>
      </c>
      <c r="N353" s="125">
        <v>4.0035671515230999E-2</v>
      </c>
      <c r="O353" s="3">
        <v>21</v>
      </c>
      <c r="P353" s="125">
        <v>-1.0010750442480999E-3</v>
      </c>
      <c r="Q353" s="3">
        <v>16</v>
      </c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idden="1" x14ac:dyDescent="0.25">
      <c r="A354" s="2">
        <v>12</v>
      </c>
      <c r="B354" s="2">
        <v>2010</v>
      </c>
      <c r="C354" s="4" t="str">
        <f>INDEX(Index!$B$1:$B$500,MATCH($F354,Index!$A$1:$A$500,0)
)</f>
        <v>NE</v>
      </c>
      <c r="D354" s="4">
        <v>0</v>
      </c>
      <c r="E354" s="141">
        <f t="shared" si="5"/>
        <v>0.32193613633375689</v>
      </c>
      <c r="F354" s="3" t="s">
        <v>17</v>
      </c>
      <c r="G354" s="3">
        <v>1</v>
      </c>
      <c r="H354" s="125">
        <v>0.32193613633375689</v>
      </c>
      <c r="I354" s="3"/>
      <c r="J354" s="3"/>
      <c r="K354" s="3" t="s">
        <v>151</v>
      </c>
      <c r="L354" s="125">
        <v>0.36622223853483998</v>
      </c>
      <c r="M354" s="3">
        <v>1</v>
      </c>
      <c r="N354" s="125">
        <v>6.7123726420875607E-2</v>
      </c>
      <c r="O354" s="3">
        <v>25</v>
      </c>
      <c r="P354" s="125">
        <v>2.2837624219792501E-2</v>
      </c>
      <c r="Q354" s="3">
        <v>11</v>
      </c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idden="1" x14ac:dyDescent="0.25">
      <c r="A355" s="2">
        <v>12</v>
      </c>
      <c r="B355" s="2">
        <v>2010</v>
      </c>
      <c r="C355" s="4" t="str">
        <f>INDEX(Index!$B$1:$B$500,MATCH($F355,Index!$A$1:$A$500,0)
)</f>
        <v>PHI</v>
      </c>
      <c r="D355" s="4">
        <v>0</v>
      </c>
      <c r="E355" s="141">
        <f t="shared" si="5"/>
        <v>0.28941681920591261</v>
      </c>
      <c r="F355" s="3" t="s">
        <v>7</v>
      </c>
      <c r="G355" s="3">
        <v>2</v>
      </c>
      <c r="H355" s="125">
        <v>0.28941681920591261</v>
      </c>
      <c r="I355" s="3"/>
      <c r="J355" s="3"/>
      <c r="K355" s="3" t="s">
        <v>152</v>
      </c>
      <c r="L355" s="125">
        <v>0.19407643519426601</v>
      </c>
      <c r="M355" s="3">
        <v>3</v>
      </c>
      <c r="N355" s="125">
        <v>-0.106711868300307</v>
      </c>
      <c r="O355" s="3">
        <v>7</v>
      </c>
      <c r="P355" s="125">
        <v>-1.1371484288660401E-2</v>
      </c>
      <c r="Q355" s="3">
        <v>21</v>
      </c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idden="1" x14ac:dyDescent="0.25">
      <c r="A356" s="2">
        <v>12</v>
      </c>
      <c r="B356" s="2">
        <v>2010</v>
      </c>
      <c r="C356" s="4" t="str">
        <f>INDEX(Index!$B$1:$B$500,MATCH($F356,Index!$A$1:$A$500,0)
)</f>
        <v>PIT</v>
      </c>
      <c r="D356" s="4">
        <v>0</v>
      </c>
      <c r="E356" s="141">
        <f t="shared" si="5"/>
        <v>0.24974640923952279</v>
      </c>
      <c r="F356" s="3" t="s">
        <v>32</v>
      </c>
      <c r="G356" s="3">
        <v>3</v>
      </c>
      <c r="H356" s="125">
        <v>0.24974640923952279</v>
      </c>
      <c r="I356" s="3"/>
      <c r="J356" s="3"/>
      <c r="K356" s="3" t="s">
        <v>153</v>
      </c>
      <c r="L356" s="125">
        <v>3.8241919362558802E-2</v>
      </c>
      <c r="M356" s="3">
        <v>15</v>
      </c>
      <c r="N356" s="125">
        <v>-0.182048037320962</v>
      </c>
      <c r="O356" s="3">
        <v>1</v>
      </c>
      <c r="P356" s="125">
        <v>2.9456452556001999E-2</v>
      </c>
      <c r="Q356" s="3">
        <v>9</v>
      </c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idden="1" x14ac:dyDescent="0.25">
      <c r="A357" s="2">
        <v>12</v>
      </c>
      <c r="B357" s="2">
        <v>2010</v>
      </c>
      <c r="C357" s="4" t="str">
        <f>INDEX(Index!$B$1:$B$500,MATCH($F357,Index!$A$1:$A$500,0)
)</f>
        <v>BAL</v>
      </c>
      <c r="D357" s="4">
        <v>0</v>
      </c>
      <c r="E357" s="141">
        <f t="shared" si="5"/>
        <v>0.2275161108142581</v>
      </c>
      <c r="F357" s="3" t="s">
        <v>18</v>
      </c>
      <c r="G357" s="3">
        <v>4</v>
      </c>
      <c r="H357" s="125">
        <v>0.2275161108142581</v>
      </c>
      <c r="I357" s="3"/>
      <c r="J357" s="3"/>
      <c r="K357" s="3" t="s">
        <v>153</v>
      </c>
      <c r="L357" s="125">
        <v>8.3387948620433694E-2</v>
      </c>
      <c r="M357" s="3">
        <v>10</v>
      </c>
      <c r="N357" s="125">
        <v>-0.11226026971620399</v>
      </c>
      <c r="O357" s="3">
        <v>5</v>
      </c>
      <c r="P357" s="125">
        <v>3.1867892477620403E-2</v>
      </c>
      <c r="Q357" s="3">
        <v>8</v>
      </c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idden="1" x14ac:dyDescent="0.25">
      <c r="A358" s="2">
        <v>12</v>
      </c>
      <c r="B358" s="2">
        <v>2010</v>
      </c>
      <c r="C358" s="4" t="str">
        <f>INDEX(Index!$B$1:$B$500,MATCH($F358,Index!$A$1:$A$500,0)
)</f>
        <v>GB</v>
      </c>
      <c r="D358" s="4">
        <v>0</v>
      </c>
      <c r="E358" s="141">
        <f t="shared" si="5"/>
        <v>0.20806767839617002</v>
      </c>
      <c r="F358" s="3" t="s">
        <v>20</v>
      </c>
      <c r="G358" s="3">
        <v>5</v>
      </c>
      <c r="H358" s="125">
        <v>0.20806767839617002</v>
      </c>
      <c r="I358" s="3"/>
      <c r="J358" s="3"/>
      <c r="K358" s="3" t="s">
        <v>152</v>
      </c>
      <c r="L358" s="125">
        <v>0.10982316237781201</v>
      </c>
      <c r="M358" s="3">
        <v>7</v>
      </c>
      <c r="N358" s="125">
        <v>-0.135162684817837</v>
      </c>
      <c r="O358" s="3">
        <v>4</v>
      </c>
      <c r="P358" s="125">
        <v>-3.6918168799478998E-2</v>
      </c>
      <c r="Q358" s="3">
        <v>27</v>
      </c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idden="1" x14ac:dyDescent="0.25">
      <c r="A359" s="2">
        <v>12</v>
      </c>
      <c r="B359" s="2">
        <v>2010</v>
      </c>
      <c r="C359" s="4" t="str">
        <f>INDEX(Index!$B$1:$B$500,MATCH($F359,Index!$A$1:$A$500,0)
)</f>
        <v>NYJ</v>
      </c>
      <c r="D359" s="4">
        <v>0</v>
      </c>
      <c r="E359" s="141">
        <f t="shared" si="5"/>
        <v>0.1944799137442591</v>
      </c>
      <c r="F359" s="3" t="s">
        <v>9</v>
      </c>
      <c r="G359" s="3">
        <v>6</v>
      </c>
      <c r="H359" s="125">
        <v>0.1944799137442591</v>
      </c>
      <c r="I359" s="3"/>
      <c r="J359" s="3"/>
      <c r="K359" s="3" t="s">
        <v>151</v>
      </c>
      <c r="L359" s="125">
        <v>4.1666461954021003E-2</v>
      </c>
      <c r="M359" s="3">
        <v>14</v>
      </c>
      <c r="N359" s="125">
        <v>-9.9695713513224898E-2</v>
      </c>
      <c r="O359" s="3">
        <v>9</v>
      </c>
      <c r="P359" s="125">
        <v>5.3117738277013202E-2</v>
      </c>
      <c r="Q359" s="3">
        <v>5</v>
      </c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idden="1" x14ac:dyDescent="0.25">
      <c r="A360" s="2">
        <v>12</v>
      </c>
      <c r="B360" s="2">
        <v>2010</v>
      </c>
      <c r="C360" s="4" t="str">
        <f>INDEX(Index!$B$1:$B$500,MATCH($F360,Index!$A$1:$A$500,0)
)</f>
        <v>NYG</v>
      </c>
      <c r="D360" s="4">
        <v>0</v>
      </c>
      <c r="E360" s="141">
        <f t="shared" si="5"/>
        <v>0.19203151871209551</v>
      </c>
      <c r="F360" s="3" t="s">
        <v>15</v>
      </c>
      <c r="G360" s="3">
        <v>7</v>
      </c>
      <c r="H360" s="125">
        <v>0.19203151871209551</v>
      </c>
      <c r="I360" s="3"/>
      <c r="J360" s="3"/>
      <c r="K360" s="3" t="s">
        <v>152</v>
      </c>
      <c r="L360" s="125">
        <v>8.64701666038655E-2</v>
      </c>
      <c r="M360" s="3">
        <v>8</v>
      </c>
      <c r="N360" s="125">
        <v>-0.157026636627281</v>
      </c>
      <c r="O360" s="3">
        <v>3</v>
      </c>
      <c r="P360" s="125">
        <v>-5.1465284519050997E-2</v>
      </c>
      <c r="Q360" s="3">
        <v>29</v>
      </c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idden="1" x14ac:dyDescent="0.25">
      <c r="A361" s="2">
        <v>12</v>
      </c>
      <c r="B361" s="2">
        <v>2010</v>
      </c>
      <c r="C361" s="4" t="str">
        <f>INDEX(Index!$B$1:$B$500,MATCH($F361,Index!$A$1:$A$500,0)
)</f>
        <v>ATL</v>
      </c>
      <c r="D361" s="4">
        <v>0</v>
      </c>
      <c r="E361" s="141">
        <f t="shared" si="5"/>
        <v>0.16277109516452343</v>
      </c>
      <c r="F361" s="3" t="s">
        <v>43</v>
      </c>
      <c r="G361" s="3">
        <v>8</v>
      </c>
      <c r="H361" s="125">
        <v>0.16277109516452343</v>
      </c>
      <c r="I361" s="3"/>
      <c r="J361" s="3"/>
      <c r="K361" s="3" t="s">
        <v>151</v>
      </c>
      <c r="L361" s="125">
        <v>0.12775284510319901</v>
      </c>
      <c r="M361" s="3">
        <v>5</v>
      </c>
      <c r="N361" s="125">
        <v>-1.91534539036551E-2</v>
      </c>
      <c r="O361" s="3">
        <v>13</v>
      </c>
      <c r="P361" s="125">
        <v>1.5864796157669302E-2</v>
      </c>
      <c r="Q361" s="3">
        <v>13</v>
      </c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idden="1" x14ac:dyDescent="0.25">
      <c r="A362" s="2">
        <v>12</v>
      </c>
      <c r="B362" s="2">
        <v>2010</v>
      </c>
      <c r="C362" s="4" t="str">
        <f>INDEX(Index!$B$1:$B$500,MATCH($F362,Index!$A$1:$A$500,0)
)</f>
        <v>LAC</v>
      </c>
      <c r="D362" s="4">
        <v>0</v>
      </c>
      <c r="E362" s="141">
        <f t="shared" si="5"/>
        <v>0.142658996741169</v>
      </c>
      <c r="F362" s="3" t="s">
        <v>68</v>
      </c>
      <c r="G362" s="3">
        <v>9</v>
      </c>
      <c r="H362" s="125">
        <v>0.142658996741169</v>
      </c>
      <c r="I362" s="3"/>
      <c r="J362" s="3"/>
      <c r="K362" s="3" t="s">
        <v>154</v>
      </c>
      <c r="L362" s="125">
        <v>0.13660757139086099</v>
      </c>
      <c r="M362" s="3">
        <v>4</v>
      </c>
      <c r="N362" s="125">
        <v>-0.158985895947791</v>
      </c>
      <c r="O362" s="3">
        <v>2</v>
      </c>
      <c r="P362" s="125">
        <v>-0.152934470597483</v>
      </c>
      <c r="Q362" s="3">
        <v>32</v>
      </c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idden="1" x14ac:dyDescent="0.25">
      <c r="A363" s="2">
        <v>12</v>
      </c>
      <c r="B363" s="2">
        <v>2010</v>
      </c>
      <c r="C363" s="4" t="str">
        <f>INDEX(Index!$B$1:$B$500,MATCH($F363,Index!$A$1:$A$500,0)
)</f>
        <v>NO</v>
      </c>
      <c r="D363" s="4">
        <v>0</v>
      </c>
      <c r="E363" s="141">
        <f t="shared" si="5"/>
        <v>0.1257626660331273</v>
      </c>
      <c r="F363" s="3" t="s">
        <v>27</v>
      </c>
      <c r="G363" s="3">
        <v>10</v>
      </c>
      <c r="H363" s="125">
        <v>0.1257626660331273</v>
      </c>
      <c r="I363" s="3"/>
      <c r="J363" s="3"/>
      <c r="K363" s="3" t="s">
        <v>153</v>
      </c>
      <c r="L363" s="125">
        <v>8.4224395487998399E-2</v>
      </c>
      <c r="M363" s="3">
        <v>9</v>
      </c>
      <c r="N363" s="125">
        <v>-6.1619188079356797E-2</v>
      </c>
      <c r="O363" s="3">
        <v>10</v>
      </c>
      <c r="P363" s="125">
        <v>-2.0080917534227902E-2</v>
      </c>
      <c r="Q363" s="3">
        <v>23</v>
      </c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idden="1" x14ac:dyDescent="0.25">
      <c r="A364" s="2">
        <v>12</v>
      </c>
      <c r="B364" s="2">
        <v>2010</v>
      </c>
      <c r="C364" s="4" t="str">
        <f>INDEX(Index!$B$1:$B$500,MATCH($F364,Index!$A$1:$A$500,0)
)</f>
        <v>TEN</v>
      </c>
      <c r="D364" s="4">
        <v>0</v>
      </c>
      <c r="E364" s="141">
        <f t="shared" si="5"/>
        <v>9.5955477286802496E-2</v>
      </c>
      <c r="F364" s="3" t="s">
        <v>45</v>
      </c>
      <c r="G364" s="3">
        <v>11</v>
      </c>
      <c r="H364" s="125">
        <v>9.5955477286802496E-2</v>
      </c>
      <c r="I364" s="3"/>
      <c r="J364" s="3"/>
      <c r="K364" s="3" t="s">
        <v>155</v>
      </c>
      <c r="L364" s="125">
        <v>-8.4076968536744498E-2</v>
      </c>
      <c r="M364" s="3">
        <v>24</v>
      </c>
      <c r="N364" s="125">
        <v>-0.107089829309929</v>
      </c>
      <c r="O364" s="3">
        <v>6</v>
      </c>
      <c r="P364" s="125">
        <v>7.2942616513617997E-2</v>
      </c>
      <c r="Q364" s="3">
        <v>1</v>
      </c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idden="1" x14ac:dyDescent="0.25">
      <c r="A365" s="2">
        <v>12</v>
      </c>
      <c r="B365" s="2">
        <v>2010</v>
      </c>
      <c r="C365" s="4" t="str">
        <f>INDEX(Index!$B$1:$B$500,MATCH($F365,Index!$A$1:$A$500,0)
)</f>
        <v>MIA</v>
      </c>
      <c r="D365" s="4">
        <v>0</v>
      </c>
      <c r="E365" s="141">
        <f t="shared" si="5"/>
        <v>8.7768299500991603E-2</v>
      </c>
      <c r="F365" s="3" t="s">
        <v>4</v>
      </c>
      <c r="G365" s="3">
        <v>12</v>
      </c>
      <c r="H365" s="125">
        <v>8.7768299500991603E-2</v>
      </c>
      <c r="I365" s="3"/>
      <c r="J365" s="3"/>
      <c r="K365" s="3" t="s">
        <v>154</v>
      </c>
      <c r="L365" s="125">
        <v>7.3968848325777603E-2</v>
      </c>
      <c r="M365" s="3">
        <v>12</v>
      </c>
      <c r="N365" s="125">
        <v>-2.5683743410100102E-2</v>
      </c>
      <c r="O365" s="3">
        <v>11</v>
      </c>
      <c r="P365" s="125">
        <v>-1.18842922348861E-2</v>
      </c>
      <c r="Q365" s="3">
        <v>22</v>
      </c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idden="1" x14ac:dyDescent="0.25">
      <c r="A366" s="2">
        <v>12</v>
      </c>
      <c r="B366" s="2">
        <v>2010</v>
      </c>
      <c r="C366" s="4" t="str">
        <f>INDEX(Index!$B$1:$B$500,MATCH($F366,Index!$A$1:$A$500,0)
)</f>
        <v>IND</v>
      </c>
      <c r="D366" s="4">
        <v>0</v>
      </c>
      <c r="E366" s="141">
        <f t="shared" si="5"/>
        <v>6.3168721428888158E-2</v>
      </c>
      <c r="F366" s="3" t="s">
        <v>35</v>
      </c>
      <c r="G366" s="3">
        <v>13</v>
      </c>
      <c r="H366" s="125">
        <v>6.3168721428888158E-2</v>
      </c>
      <c r="I366" s="3"/>
      <c r="J366" s="3"/>
      <c r="K366" s="3" t="s">
        <v>154</v>
      </c>
      <c r="L366" s="125">
        <v>0.116284707875685</v>
      </c>
      <c r="M366" s="3">
        <v>6</v>
      </c>
      <c r="N366" s="125">
        <v>-5.2500463231836504E-3</v>
      </c>
      <c r="O366" s="3">
        <v>16</v>
      </c>
      <c r="P366" s="125">
        <v>-5.8366032769980501E-2</v>
      </c>
      <c r="Q366" s="3">
        <v>30</v>
      </c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idden="1" x14ac:dyDescent="0.25">
      <c r="A367" s="2">
        <v>12</v>
      </c>
      <c r="B367" s="2">
        <v>2010</v>
      </c>
      <c r="C367" s="4" t="str">
        <f>INDEX(Index!$B$1:$B$500,MATCH($F367,Index!$A$1:$A$500,0)
)</f>
        <v>HOU</v>
      </c>
      <c r="D367" s="4">
        <v>0</v>
      </c>
      <c r="E367" s="141">
        <f t="shared" si="5"/>
        <v>5.0725907525653417E-2</v>
      </c>
      <c r="F367" s="3" t="s">
        <v>49</v>
      </c>
      <c r="G367" s="3">
        <v>14</v>
      </c>
      <c r="H367" s="125">
        <v>5.0725907525653417E-2</v>
      </c>
      <c r="I367" s="3"/>
      <c r="J367" s="3"/>
      <c r="K367" s="3" t="s">
        <v>155</v>
      </c>
      <c r="L367" s="125">
        <v>0.20775948790227999</v>
      </c>
      <c r="M367" s="3">
        <v>2</v>
      </c>
      <c r="N367" s="125">
        <v>0.151100560236237</v>
      </c>
      <c r="O367" s="3">
        <v>30</v>
      </c>
      <c r="P367" s="125">
        <v>-5.93302014038958E-3</v>
      </c>
      <c r="Q367" s="3">
        <v>19</v>
      </c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idden="1" x14ac:dyDescent="0.25">
      <c r="A368" s="2">
        <v>12</v>
      </c>
      <c r="B368" s="2">
        <v>2010</v>
      </c>
      <c r="C368" s="4" t="str">
        <f>INDEX(Index!$B$1:$B$500,MATCH($F368,Index!$A$1:$A$500,0)
)</f>
        <v>KC</v>
      </c>
      <c r="D368" s="4">
        <v>0</v>
      </c>
      <c r="E368" s="141">
        <f t="shared" si="5"/>
        <v>4.2376814426317945E-2</v>
      </c>
      <c r="F368" s="3" t="s">
        <v>5</v>
      </c>
      <c r="G368" s="3">
        <v>15</v>
      </c>
      <c r="H368" s="125">
        <v>4.2376814426317945E-2</v>
      </c>
      <c r="I368" s="3"/>
      <c r="J368" s="3"/>
      <c r="K368" s="3" t="s">
        <v>152</v>
      </c>
      <c r="L368" s="125">
        <v>8.2524239647798203E-2</v>
      </c>
      <c r="M368" s="3">
        <v>11</v>
      </c>
      <c r="N368" s="125">
        <v>5.2781595345933602E-3</v>
      </c>
      <c r="O368" s="3">
        <v>18</v>
      </c>
      <c r="P368" s="125">
        <v>-3.4869265686886898E-2</v>
      </c>
      <c r="Q368" s="3">
        <v>26</v>
      </c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idden="1" x14ac:dyDescent="0.25">
      <c r="A369" s="2">
        <v>12</v>
      </c>
      <c r="B369" s="2">
        <v>2010</v>
      </c>
      <c r="C369" s="4" t="str">
        <f>INDEX(Index!$B$1:$B$500,MATCH($F369,Index!$A$1:$A$500,0)
)</f>
        <v>CLE</v>
      </c>
      <c r="D369" s="4">
        <v>0</v>
      </c>
      <c r="E369" s="141">
        <f t="shared" si="5"/>
        <v>1.3970641919662928E-2</v>
      </c>
      <c r="F369" s="3" t="s">
        <v>10</v>
      </c>
      <c r="G369" s="3">
        <v>16</v>
      </c>
      <c r="H369" s="125">
        <v>1.3970641919662928E-2</v>
      </c>
      <c r="I369" s="3"/>
      <c r="J369" s="3"/>
      <c r="K369" s="3" t="s">
        <v>156</v>
      </c>
      <c r="L369" s="125">
        <v>-2.3792950918572999E-2</v>
      </c>
      <c r="M369" s="3">
        <v>19</v>
      </c>
      <c r="N369" s="125">
        <v>-4.2951412642802302E-3</v>
      </c>
      <c r="O369" s="3">
        <v>17</v>
      </c>
      <c r="P369" s="125">
        <v>3.3468451573955699E-2</v>
      </c>
      <c r="Q369" s="3">
        <v>7</v>
      </c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idden="1" x14ac:dyDescent="0.25">
      <c r="A370" s="2">
        <v>12</v>
      </c>
      <c r="B370" s="2">
        <v>2010</v>
      </c>
      <c r="C370" s="4" t="str">
        <f>INDEX(Index!$B$1:$B$500,MATCH($F370,Index!$A$1:$A$500,0)
)</f>
        <v>CHI</v>
      </c>
      <c r="D370" s="4">
        <v>0</v>
      </c>
      <c r="E370" s="141">
        <f t="shared" si="5"/>
        <v>-2.5601170312315784E-2</v>
      </c>
      <c r="F370" s="3" t="s">
        <v>64</v>
      </c>
      <c r="G370" s="3">
        <v>17</v>
      </c>
      <c r="H370" s="125">
        <v>-2.5601170312315784E-2</v>
      </c>
      <c r="I370" s="3"/>
      <c r="J370" s="3"/>
      <c r="K370" s="3" t="s">
        <v>153</v>
      </c>
      <c r="L370" s="125">
        <v>-0.18855291281498299</v>
      </c>
      <c r="M370" s="3">
        <v>30</v>
      </c>
      <c r="N370" s="125">
        <v>-0.106404616532284</v>
      </c>
      <c r="O370" s="3">
        <v>8</v>
      </c>
      <c r="P370" s="125">
        <v>5.6547125970383201E-2</v>
      </c>
      <c r="Q370" s="3">
        <v>3</v>
      </c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idden="1" x14ac:dyDescent="0.25">
      <c r="A371" s="2">
        <v>12</v>
      </c>
      <c r="B371" s="2">
        <v>2010</v>
      </c>
      <c r="C371" s="4" t="str">
        <f>INDEX(Index!$B$1:$B$500,MATCH($F371,Index!$A$1:$A$500,0)
)</f>
        <v>TB</v>
      </c>
      <c r="D371" s="4">
        <v>0</v>
      </c>
      <c r="E371" s="141">
        <f t="shared" si="5"/>
        <v>-4.1042156455237254E-2</v>
      </c>
      <c r="F371" s="3" t="s">
        <v>38</v>
      </c>
      <c r="G371" s="3">
        <v>18</v>
      </c>
      <c r="H371" s="125">
        <v>-4.1042156455237254E-2</v>
      </c>
      <c r="I371" s="3"/>
      <c r="J371" s="3"/>
      <c r="K371" s="3" t="s">
        <v>152</v>
      </c>
      <c r="L371" s="125">
        <v>2.49623250817427E-2</v>
      </c>
      <c r="M371" s="3">
        <v>16</v>
      </c>
      <c r="N371" s="125">
        <v>6.3626627954767701E-2</v>
      </c>
      <c r="O371" s="3">
        <v>24</v>
      </c>
      <c r="P371" s="125">
        <v>-2.3778535822122598E-3</v>
      </c>
      <c r="Q371" s="3">
        <v>17</v>
      </c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idden="1" x14ac:dyDescent="0.25">
      <c r="A372" s="2">
        <v>12</v>
      </c>
      <c r="B372" s="2">
        <v>2010</v>
      </c>
      <c r="C372" s="4" t="str">
        <f>INDEX(Index!$B$1:$B$500,MATCH($F372,Index!$A$1:$A$500,0)
)</f>
        <v>MIN</v>
      </c>
      <c r="D372" s="4">
        <v>0</v>
      </c>
      <c r="E372" s="141">
        <f t="shared" si="5"/>
        <v>-7.6786868699431202E-2</v>
      </c>
      <c r="F372" s="3" t="s">
        <v>46</v>
      </c>
      <c r="G372" s="3">
        <v>19</v>
      </c>
      <c r="H372" s="125">
        <v>-7.6786868699431202E-2</v>
      </c>
      <c r="I372" s="3"/>
      <c r="J372" s="3"/>
      <c r="K372" s="3" t="s">
        <v>156</v>
      </c>
      <c r="L372" s="125">
        <v>-6.7590999435396801E-2</v>
      </c>
      <c r="M372" s="3">
        <v>22</v>
      </c>
      <c r="N372" s="125">
        <v>-1.5432311870357001E-2</v>
      </c>
      <c r="O372" s="3">
        <v>14</v>
      </c>
      <c r="P372" s="125">
        <v>-2.46281811343914E-2</v>
      </c>
      <c r="Q372" s="3">
        <v>25</v>
      </c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idden="1" x14ac:dyDescent="0.25">
      <c r="A373" s="2">
        <v>12</v>
      </c>
      <c r="B373" s="2">
        <v>2010</v>
      </c>
      <c r="C373" s="4" t="str">
        <f>INDEX(Index!$B$1:$B$500,MATCH($F373,Index!$A$1:$A$500,0)
)</f>
        <v>JAX</v>
      </c>
      <c r="D373" s="4">
        <v>0</v>
      </c>
      <c r="E373" s="141">
        <f t="shared" si="5"/>
        <v>-8.787220371599877E-2</v>
      </c>
      <c r="F373" s="3" t="s">
        <v>56</v>
      </c>
      <c r="G373" s="3">
        <v>20</v>
      </c>
      <c r="H373" s="125">
        <v>-8.787220371599877E-2</v>
      </c>
      <c r="I373" s="3"/>
      <c r="J373" s="3"/>
      <c r="K373" s="3" t="s">
        <v>154</v>
      </c>
      <c r="L373" s="125">
        <v>1.35087221146384E-2</v>
      </c>
      <c r="M373" s="3">
        <v>17</v>
      </c>
      <c r="N373" s="125">
        <v>0.15458506692464899</v>
      </c>
      <c r="O373" s="3">
        <v>31</v>
      </c>
      <c r="P373" s="125">
        <v>5.3204141094011802E-2</v>
      </c>
      <c r="Q373" s="3">
        <v>4</v>
      </c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idden="1" x14ac:dyDescent="0.25">
      <c r="A374" s="2">
        <v>12</v>
      </c>
      <c r="B374" s="2">
        <v>2010</v>
      </c>
      <c r="C374" s="4" t="str">
        <f>INDEX(Index!$B$1:$B$500,MATCH($F374,Index!$A$1:$A$500,0)
)</f>
        <v>DAL</v>
      </c>
      <c r="D374" s="4">
        <v>0</v>
      </c>
      <c r="E374" s="141">
        <f t="shared" si="5"/>
        <v>-0.10473809721205013</v>
      </c>
      <c r="F374" s="3" t="s">
        <v>3</v>
      </c>
      <c r="G374" s="3">
        <v>21</v>
      </c>
      <c r="H374" s="125">
        <v>-0.10473809721205013</v>
      </c>
      <c r="I374" s="3"/>
      <c r="J374" s="3"/>
      <c r="K374" s="3" t="s">
        <v>157</v>
      </c>
      <c r="L374" s="125">
        <v>-6.9242070539789298E-3</v>
      </c>
      <c r="M374" s="3">
        <v>18</v>
      </c>
      <c r="N374" s="125">
        <v>0.122536189006982</v>
      </c>
      <c r="O374" s="3">
        <v>28</v>
      </c>
      <c r="P374" s="125">
        <v>2.4722298848910799E-2</v>
      </c>
      <c r="Q374" s="3">
        <v>10</v>
      </c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idden="1" x14ac:dyDescent="0.25">
      <c r="A375" s="2">
        <v>12</v>
      </c>
      <c r="B375" s="2">
        <v>2010</v>
      </c>
      <c r="C375" s="4" t="str">
        <f>INDEX(Index!$B$1:$B$500,MATCH($F375,Index!$A$1:$A$500,0)
)</f>
        <v>SF</v>
      </c>
      <c r="D375" s="4">
        <v>0</v>
      </c>
      <c r="E375" s="141">
        <f t="shared" si="5"/>
        <v>-0.10533003951400545</v>
      </c>
      <c r="F375" s="3" t="s">
        <v>1</v>
      </c>
      <c r="G375" s="3">
        <v>22</v>
      </c>
      <c r="H375" s="125">
        <v>-0.10533003951400545</v>
      </c>
      <c r="I375" s="3"/>
      <c r="J375" s="3"/>
      <c r="K375" s="3" t="s">
        <v>156</v>
      </c>
      <c r="L375" s="125">
        <v>-0.123554090901831</v>
      </c>
      <c r="M375" s="3">
        <v>27</v>
      </c>
      <c r="N375" s="125">
        <v>-1.9376648583415201E-2</v>
      </c>
      <c r="O375" s="3">
        <v>12</v>
      </c>
      <c r="P375" s="125">
        <v>-1.1525971955896499E-3</v>
      </c>
      <c r="Q375" s="3">
        <v>16</v>
      </c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idden="1" x14ac:dyDescent="0.25">
      <c r="A376" s="2">
        <v>12</v>
      </c>
      <c r="B376" s="2">
        <v>2010</v>
      </c>
      <c r="C376" s="4" t="str">
        <f>INDEX(Index!$B$1:$B$500,MATCH($F376,Index!$A$1:$A$500,0)
)</f>
        <v>DET</v>
      </c>
      <c r="D376" s="4">
        <v>0</v>
      </c>
      <c r="E376" s="141">
        <f t="shared" si="5"/>
        <v>-0.11584220173178499</v>
      </c>
      <c r="F376" s="3" t="s">
        <v>21</v>
      </c>
      <c r="G376" s="3">
        <v>23</v>
      </c>
      <c r="H376" s="125">
        <v>-0.11584220173178499</v>
      </c>
      <c r="I376" s="3"/>
      <c r="J376" s="3"/>
      <c r="K376" s="3" t="s">
        <v>158</v>
      </c>
      <c r="L376" s="125">
        <v>-0.10162230252083</v>
      </c>
      <c r="M376" s="3">
        <v>25</v>
      </c>
      <c r="N376" s="125">
        <v>2.79238871366283E-2</v>
      </c>
      <c r="O376" s="3">
        <v>20</v>
      </c>
      <c r="P376" s="125">
        <v>1.3703987925673299E-2</v>
      </c>
      <c r="Q376" s="3">
        <v>14</v>
      </c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idden="1" x14ac:dyDescent="0.25">
      <c r="A377" s="2">
        <v>12</v>
      </c>
      <c r="B377" s="2">
        <v>2010</v>
      </c>
      <c r="C377" s="4" t="str">
        <f>INDEX(Index!$B$1:$B$500,MATCH($F377,Index!$A$1:$A$500,0)
)</f>
        <v>BUF</v>
      </c>
      <c r="D377" s="4">
        <v>0</v>
      </c>
      <c r="E377" s="141">
        <f t="shared" si="5"/>
        <v>-0.14361651320071378</v>
      </c>
      <c r="F377" s="3" t="s">
        <v>0</v>
      </c>
      <c r="G377" s="3">
        <v>24</v>
      </c>
      <c r="H377" s="125">
        <v>-0.14361651320071378</v>
      </c>
      <c r="I377" s="3"/>
      <c r="J377" s="3"/>
      <c r="K377" s="3" t="s">
        <v>158</v>
      </c>
      <c r="L377" s="125">
        <v>-2.9476183667048999E-2</v>
      </c>
      <c r="M377" s="3">
        <v>20</v>
      </c>
      <c r="N377" s="125">
        <v>0.13648229742222601</v>
      </c>
      <c r="O377" s="3">
        <v>29</v>
      </c>
      <c r="P377" s="125">
        <v>2.2341967888561201E-2</v>
      </c>
      <c r="Q377" s="3">
        <v>12</v>
      </c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idden="1" x14ac:dyDescent="0.25">
      <c r="A378" s="2">
        <v>12</v>
      </c>
      <c r="B378" s="2">
        <v>2010</v>
      </c>
      <c r="C378" s="4" t="str">
        <f>INDEX(Index!$B$1:$B$500,MATCH($F378,Index!$A$1:$A$500,0)
)</f>
        <v>WAS</v>
      </c>
      <c r="D378" s="4">
        <v>0</v>
      </c>
      <c r="E378" s="141">
        <f t="shared" si="5"/>
        <v>-0.16434063344184985</v>
      </c>
      <c r="F378" s="3" t="s">
        <v>26</v>
      </c>
      <c r="G378" s="3">
        <v>25</v>
      </c>
      <c r="H378" s="125">
        <v>-0.16434063344184985</v>
      </c>
      <c r="I378" s="3"/>
      <c r="J378" s="3"/>
      <c r="K378" s="3" t="s">
        <v>155</v>
      </c>
      <c r="L378" s="125">
        <v>-6.61062158452035E-2</v>
      </c>
      <c r="M378" s="3">
        <v>21</v>
      </c>
      <c r="N378" s="125">
        <v>9.3555031760980706E-2</v>
      </c>
      <c r="O378" s="3">
        <v>26</v>
      </c>
      <c r="P378" s="125">
        <v>-4.6793858356656204E-3</v>
      </c>
      <c r="Q378" s="3">
        <v>18</v>
      </c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idden="1" x14ac:dyDescent="0.25">
      <c r="A379" s="2">
        <v>12</v>
      </c>
      <c r="B379" s="2">
        <v>2010</v>
      </c>
      <c r="C379" s="4" t="str">
        <f>INDEX(Index!$B$1:$B$500,MATCH($F379,Index!$A$1:$A$500,0)
)</f>
        <v>LAR</v>
      </c>
      <c r="D379" s="4">
        <v>0</v>
      </c>
      <c r="E379" s="141">
        <f t="shared" si="5"/>
        <v>-0.1649401131919406</v>
      </c>
      <c r="F379" s="3" t="s">
        <v>67</v>
      </c>
      <c r="G379" s="3">
        <v>26</v>
      </c>
      <c r="H379" s="125">
        <v>-0.1649401131919406</v>
      </c>
      <c r="I379" s="3"/>
      <c r="J379" s="3"/>
      <c r="K379" s="3" t="s">
        <v>155</v>
      </c>
      <c r="L379" s="125">
        <v>-0.12093218032587599</v>
      </c>
      <c r="M379" s="3">
        <v>26</v>
      </c>
      <c r="N379" s="125">
        <v>2.2911256196506299E-2</v>
      </c>
      <c r="O379" s="3">
        <v>19</v>
      </c>
      <c r="P379" s="125">
        <v>-2.1096676669558299E-2</v>
      </c>
      <c r="Q379" s="3">
        <v>24</v>
      </c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idden="1" x14ac:dyDescent="0.25">
      <c r="A380" s="2">
        <v>12</v>
      </c>
      <c r="B380" s="2">
        <v>2010</v>
      </c>
      <c r="C380" s="4" t="str">
        <f>INDEX(Index!$B$1:$B$500,MATCH($F380,Index!$A$1:$A$500,0)
)</f>
        <v>CIN</v>
      </c>
      <c r="D380" s="4">
        <v>0</v>
      </c>
      <c r="E380" s="141">
        <f t="shared" si="5"/>
        <v>-0.17507336131038509</v>
      </c>
      <c r="F380" s="3" t="s">
        <v>24</v>
      </c>
      <c r="G380" s="3">
        <v>27</v>
      </c>
      <c r="H380" s="125">
        <v>-0.17507336131038509</v>
      </c>
      <c r="I380" s="3"/>
      <c r="J380" s="3"/>
      <c r="K380" s="3" t="s">
        <v>158</v>
      </c>
      <c r="L380" s="125">
        <v>-7.2995877651768695E-2</v>
      </c>
      <c r="M380" s="3">
        <v>23</v>
      </c>
      <c r="N380" s="125">
        <v>3.3900927125483399E-2</v>
      </c>
      <c r="O380" s="3">
        <v>22</v>
      </c>
      <c r="P380" s="125">
        <v>-6.8176556533132995E-2</v>
      </c>
      <c r="Q380" s="3">
        <v>31</v>
      </c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idden="1" x14ac:dyDescent="0.25">
      <c r="A381" s="2">
        <v>12</v>
      </c>
      <c r="B381" s="2">
        <v>2010</v>
      </c>
      <c r="C381" s="4" t="str">
        <f>INDEX(Index!$B$1:$B$500,MATCH($F381,Index!$A$1:$A$500,0)
)</f>
        <v>DEN</v>
      </c>
      <c r="D381" s="4">
        <v>0</v>
      </c>
      <c r="E381" s="141">
        <f t="shared" si="5"/>
        <v>-0.17925993322468881</v>
      </c>
      <c r="F381" s="3" t="s">
        <v>39</v>
      </c>
      <c r="G381" s="3">
        <v>28</v>
      </c>
      <c r="H381" s="125">
        <v>-0.17925993322468881</v>
      </c>
      <c r="I381" s="3"/>
      <c r="J381" s="3"/>
      <c r="K381" s="3" t="s">
        <v>157</v>
      </c>
      <c r="L381" s="125">
        <v>4.22428140474728E-2</v>
      </c>
      <c r="M381" s="3">
        <v>13</v>
      </c>
      <c r="N381" s="125">
        <v>0.17118671275642899</v>
      </c>
      <c r="O381" s="3">
        <v>32</v>
      </c>
      <c r="P381" s="125">
        <v>-5.0316034515732598E-2</v>
      </c>
      <c r="Q381" s="3">
        <v>28</v>
      </c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idden="1" x14ac:dyDescent="0.25">
      <c r="A382" s="2">
        <v>12</v>
      </c>
      <c r="B382" s="2">
        <v>2010</v>
      </c>
      <c r="C382" s="4" t="str">
        <f>INDEX(Index!$B$1:$B$500,MATCH($F382,Index!$A$1:$A$500,0)
)</f>
        <v>LV</v>
      </c>
      <c r="D382" s="4">
        <v>0</v>
      </c>
      <c r="E382" s="141">
        <f t="shared" si="5"/>
        <v>-0.18789496712049927</v>
      </c>
      <c r="F382" s="3" t="s">
        <v>52</v>
      </c>
      <c r="G382" s="3">
        <v>29</v>
      </c>
      <c r="H382" s="125">
        <v>-0.18789496712049927</v>
      </c>
      <c r="I382" s="3"/>
      <c r="J382" s="3"/>
      <c r="K382" s="3" t="s">
        <v>155</v>
      </c>
      <c r="L382" s="125">
        <v>-0.18647104391660799</v>
      </c>
      <c r="M382" s="3">
        <v>29</v>
      </c>
      <c r="N382" s="125">
        <v>-6.9861165098118599E-3</v>
      </c>
      <c r="O382" s="3">
        <v>15</v>
      </c>
      <c r="P382" s="125">
        <v>-8.4100397137031602E-3</v>
      </c>
      <c r="Q382" s="3">
        <v>20</v>
      </c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idden="1" x14ac:dyDescent="0.25">
      <c r="A383" s="2">
        <v>12</v>
      </c>
      <c r="B383" s="2">
        <v>2010</v>
      </c>
      <c r="C383" s="4" t="str">
        <f>INDEX(Index!$B$1:$B$500,MATCH($F383,Index!$A$1:$A$500,0)
)</f>
        <v>SEA</v>
      </c>
      <c r="D383" s="4">
        <v>0</v>
      </c>
      <c r="E383" s="141">
        <f t="shared" si="5"/>
        <v>-0.20787345718828179</v>
      </c>
      <c r="F383" s="3" t="s">
        <v>30</v>
      </c>
      <c r="G383" s="3">
        <v>30</v>
      </c>
      <c r="H383" s="125">
        <v>-0.20787345718828179</v>
      </c>
      <c r="I383" s="3"/>
      <c r="J383" s="3"/>
      <c r="K383" s="3" t="s">
        <v>155</v>
      </c>
      <c r="L383" s="125">
        <v>-0.18420228220120699</v>
      </c>
      <c r="M383" s="3">
        <v>28</v>
      </c>
      <c r="N383" s="125">
        <v>9.5891167145023104E-2</v>
      </c>
      <c r="O383" s="3">
        <v>27</v>
      </c>
      <c r="P383" s="125">
        <v>7.2219992157948304E-2</v>
      </c>
      <c r="Q383" s="3">
        <v>2</v>
      </c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idden="1" x14ac:dyDescent="0.25">
      <c r="A384" s="2">
        <v>12</v>
      </c>
      <c r="B384" s="2">
        <v>2010</v>
      </c>
      <c r="C384" s="4" t="str">
        <f>INDEX(Index!$B$1:$B$500,MATCH($F384,Index!$A$1:$A$500,0)
)</f>
        <v>ARI</v>
      </c>
      <c r="D384" s="4">
        <v>0</v>
      </c>
      <c r="E384" s="141">
        <f t="shared" si="5"/>
        <v>-0.32195679696622226</v>
      </c>
      <c r="F384" s="3" t="s">
        <v>23</v>
      </c>
      <c r="G384" s="3">
        <v>31</v>
      </c>
      <c r="H384" s="125">
        <v>-0.32195679696622226</v>
      </c>
      <c r="I384" s="3"/>
      <c r="J384" s="3"/>
      <c r="K384" s="3" t="s">
        <v>157</v>
      </c>
      <c r="L384" s="125">
        <v>-0.29368142968862099</v>
      </c>
      <c r="M384" s="3">
        <v>31</v>
      </c>
      <c r="N384" s="125">
        <v>6.20143419548966E-2</v>
      </c>
      <c r="O384" s="3">
        <v>23</v>
      </c>
      <c r="P384" s="125">
        <v>3.3738974677295301E-2</v>
      </c>
      <c r="Q384" s="3">
        <v>6</v>
      </c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idden="1" x14ac:dyDescent="0.25">
      <c r="A385" s="2">
        <v>12</v>
      </c>
      <c r="B385" s="2">
        <v>2010</v>
      </c>
      <c r="C385" s="4" t="str">
        <f>INDEX(Index!$B$1:$B$500,MATCH($F385,Index!$A$1:$A$500,0)
)</f>
        <v>CAR</v>
      </c>
      <c r="D385" s="4">
        <v>0</v>
      </c>
      <c r="E385" s="141">
        <f t="shared" si="5"/>
        <v>-0.44304600294850688</v>
      </c>
      <c r="F385" s="3" t="s">
        <v>51</v>
      </c>
      <c r="G385" s="3">
        <v>32</v>
      </c>
      <c r="H385" s="125">
        <v>-0.44304600294850688</v>
      </c>
      <c r="I385" s="3"/>
      <c r="J385" s="3"/>
      <c r="K385" s="3" t="s">
        <v>159</v>
      </c>
      <c r="L385" s="125">
        <v>-0.41327202230347498</v>
      </c>
      <c r="M385" s="3">
        <v>32</v>
      </c>
      <c r="N385" s="125">
        <v>2.9406862234525901E-2</v>
      </c>
      <c r="O385" s="3">
        <v>21</v>
      </c>
      <c r="P385" s="125">
        <v>-3.67118410506036E-4</v>
      </c>
      <c r="Q385" s="3">
        <v>15</v>
      </c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idden="1" x14ac:dyDescent="0.25">
      <c r="A386" s="2">
        <v>13</v>
      </c>
      <c r="B386" s="2">
        <v>2010</v>
      </c>
      <c r="C386" s="4" t="str">
        <f>INDEX(Index!$B$1:$B$500,MATCH($F386,Index!$A$1:$A$500,0)
)</f>
        <v>NE</v>
      </c>
      <c r="D386" s="4">
        <v>0</v>
      </c>
      <c r="E386" s="141">
        <f t="shared" ref="E386:E449" si="6">IF(D386=1,H386/100,H386)</f>
        <v>0.37069028451940195</v>
      </c>
      <c r="F386" s="3" t="s">
        <v>17</v>
      </c>
      <c r="G386" s="3">
        <v>1</v>
      </c>
      <c r="H386" s="125">
        <v>0.37069028451940195</v>
      </c>
      <c r="I386" s="3"/>
      <c r="J386" s="3"/>
      <c r="K386" s="3" t="s">
        <v>160</v>
      </c>
      <c r="L386" s="125">
        <v>0.39103013745355902</v>
      </c>
      <c r="M386" s="3">
        <v>1</v>
      </c>
      <c r="N386" s="125">
        <v>4.3883380995787098E-2</v>
      </c>
      <c r="O386" s="3">
        <v>21</v>
      </c>
      <c r="P386" s="125">
        <v>2.3543528061630001E-2</v>
      </c>
      <c r="Q386" s="3">
        <v>11</v>
      </c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idden="1" x14ac:dyDescent="0.25">
      <c r="A387" s="2">
        <v>13</v>
      </c>
      <c r="B387" s="2">
        <v>2010</v>
      </c>
      <c r="C387" s="4" t="str">
        <f>INDEX(Index!$B$1:$B$500,MATCH($F387,Index!$A$1:$A$500,0)
)</f>
        <v>PHI</v>
      </c>
      <c r="D387" s="4">
        <v>0</v>
      </c>
      <c r="E387" s="141">
        <f t="shared" si="6"/>
        <v>0.28304638708930846</v>
      </c>
      <c r="F387" s="3" t="s">
        <v>7</v>
      </c>
      <c r="G387" s="3">
        <v>2</v>
      </c>
      <c r="H387" s="125">
        <v>0.28304638708930846</v>
      </c>
      <c r="I387" s="3"/>
      <c r="J387" s="3"/>
      <c r="K387" s="3" t="s">
        <v>161</v>
      </c>
      <c r="L387" s="125">
        <v>0.191320489748352</v>
      </c>
      <c r="M387" s="3">
        <v>3</v>
      </c>
      <c r="N387" s="125">
        <v>-9.1510170319936301E-2</v>
      </c>
      <c r="O387" s="3">
        <v>6</v>
      </c>
      <c r="P387" s="125">
        <v>2.15727021020185E-4</v>
      </c>
      <c r="Q387" s="3">
        <v>15</v>
      </c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idden="1" x14ac:dyDescent="0.25">
      <c r="A388" s="2">
        <v>13</v>
      </c>
      <c r="B388" s="2">
        <v>2010</v>
      </c>
      <c r="C388" s="4" t="str">
        <f>INDEX(Index!$B$1:$B$500,MATCH($F388,Index!$A$1:$A$500,0)
)</f>
        <v>PIT</v>
      </c>
      <c r="D388" s="4">
        <v>0</v>
      </c>
      <c r="E388" s="141">
        <f t="shared" si="6"/>
        <v>0.24844431881251069</v>
      </c>
      <c r="F388" s="3" t="s">
        <v>32</v>
      </c>
      <c r="G388" s="3">
        <v>3</v>
      </c>
      <c r="H388" s="125">
        <v>0.24844431881251069</v>
      </c>
      <c r="I388" s="3"/>
      <c r="J388" s="3"/>
      <c r="K388" s="3" t="s">
        <v>162</v>
      </c>
      <c r="L388" s="125">
        <v>2.6761439939968299E-2</v>
      </c>
      <c r="M388" s="3">
        <v>14</v>
      </c>
      <c r="N388" s="125">
        <v>-0.189622335147386</v>
      </c>
      <c r="O388" s="3">
        <v>1</v>
      </c>
      <c r="P388" s="125">
        <v>3.2060543725156397E-2</v>
      </c>
      <c r="Q388" s="3">
        <v>7</v>
      </c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idden="1" x14ac:dyDescent="0.25">
      <c r="A389" s="2">
        <v>13</v>
      </c>
      <c r="B389" s="2">
        <v>2010</v>
      </c>
      <c r="C389" s="4" t="str">
        <f>INDEX(Index!$B$1:$B$500,MATCH($F389,Index!$A$1:$A$500,0)
)</f>
        <v>BAL</v>
      </c>
      <c r="D389" s="4">
        <v>0</v>
      </c>
      <c r="E389" s="141">
        <f t="shared" si="6"/>
        <v>0.22560547555847749</v>
      </c>
      <c r="F389" s="3" t="s">
        <v>18</v>
      </c>
      <c r="G389" s="3">
        <v>4</v>
      </c>
      <c r="H389" s="125">
        <v>0.22560547555847749</v>
      </c>
      <c r="I389" s="3"/>
      <c r="J389" s="3"/>
      <c r="K389" s="3" t="s">
        <v>161</v>
      </c>
      <c r="L389" s="125">
        <v>7.7367406292723997E-2</v>
      </c>
      <c r="M389" s="3">
        <v>10</v>
      </c>
      <c r="N389" s="125">
        <v>-0.116720296090823</v>
      </c>
      <c r="O389" s="3">
        <v>5</v>
      </c>
      <c r="P389" s="125">
        <v>3.15177731749305E-2</v>
      </c>
      <c r="Q389" s="3">
        <v>8</v>
      </c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idden="1" x14ac:dyDescent="0.25">
      <c r="A390" s="2">
        <v>13</v>
      </c>
      <c r="B390" s="2">
        <v>2010</v>
      </c>
      <c r="C390" s="4" t="str">
        <f>INDEX(Index!$B$1:$B$500,MATCH($F390,Index!$A$1:$A$500,0)
)</f>
        <v>GB</v>
      </c>
      <c r="D390" s="4">
        <v>0</v>
      </c>
      <c r="E390" s="141">
        <f t="shared" si="6"/>
        <v>0.21442869054050842</v>
      </c>
      <c r="F390" s="3" t="s">
        <v>20</v>
      </c>
      <c r="G390" s="3">
        <v>5</v>
      </c>
      <c r="H390" s="125">
        <v>0.21442869054050842</v>
      </c>
      <c r="I390" s="3"/>
      <c r="J390" s="3"/>
      <c r="K390" s="3" t="s">
        <v>161</v>
      </c>
      <c r="L390" s="125">
        <v>0.123850979641018</v>
      </c>
      <c r="M390" s="3">
        <v>5</v>
      </c>
      <c r="N390" s="125">
        <v>-0.127656384863685</v>
      </c>
      <c r="O390" s="3">
        <v>3</v>
      </c>
      <c r="P390" s="125">
        <v>-3.7078673964194599E-2</v>
      </c>
      <c r="Q390" s="3">
        <v>27</v>
      </c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idden="1" x14ac:dyDescent="0.25">
      <c r="A391" s="2">
        <v>13</v>
      </c>
      <c r="B391" s="2">
        <v>2010</v>
      </c>
      <c r="C391" s="4" t="str">
        <f>INDEX(Index!$B$1:$B$500,MATCH($F391,Index!$A$1:$A$500,0)
)</f>
        <v>NYG</v>
      </c>
      <c r="D391" s="4">
        <v>0</v>
      </c>
      <c r="E391" s="141">
        <f t="shared" si="6"/>
        <v>0.20662093806740658</v>
      </c>
      <c r="F391" s="3" t="s">
        <v>15</v>
      </c>
      <c r="G391" s="3">
        <v>6</v>
      </c>
      <c r="H391" s="125">
        <v>0.20662093806740658</v>
      </c>
      <c r="I391" s="3"/>
      <c r="J391" s="3"/>
      <c r="K391" s="3" t="s">
        <v>161</v>
      </c>
      <c r="L391" s="125">
        <v>8.1784490219191597E-2</v>
      </c>
      <c r="M391" s="3">
        <v>9</v>
      </c>
      <c r="N391" s="125">
        <v>-0.16992337358867099</v>
      </c>
      <c r="O391" s="3">
        <v>2</v>
      </c>
      <c r="P391" s="125">
        <v>-4.5086925740456002E-2</v>
      </c>
      <c r="Q391" s="3">
        <v>29</v>
      </c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idden="1" x14ac:dyDescent="0.25">
      <c r="A392" s="2">
        <v>13</v>
      </c>
      <c r="B392" s="2">
        <v>2010</v>
      </c>
      <c r="C392" s="4" t="str">
        <f>INDEX(Index!$B$1:$B$500,MATCH($F392,Index!$A$1:$A$500,0)
)</f>
        <v>ATL</v>
      </c>
      <c r="D392" s="4">
        <v>0</v>
      </c>
      <c r="E392" s="141">
        <f t="shared" si="6"/>
        <v>0.17928430751886409</v>
      </c>
      <c r="F392" s="3" t="s">
        <v>43</v>
      </c>
      <c r="G392" s="3">
        <v>7</v>
      </c>
      <c r="H392" s="125">
        <v>0.17928430751886409</v>
      </c>
      <c r="I392" s="3"/>
      <c r="J392" s="3"/>
      <c r="K392" s="3" t="s">
        <v>160</v>
      </c>
      <c r="L392" s="125">
        <v>0.116530447213369</v>
      </c>
      <c r="M392" s="3">
        <v>6</v>
      </c>
      <c r="N392" s="125">
        <v>-2.8617541737284601E-2</v>
      </c>
      <c r="O392" s="3">
        <v>13</v>
      </c>
      <c r="P392" s="125">
        <v>3.4136318568210498E-2</v>
      </c>
      <c r="Q392" s="3">
        <v>6</v>
      </c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idden="1" x14ac:dyDescent="0.25">
      <c r="A393" s="2">
        <v>13</v>
      </c>
      <c r="B393" s="2">
        <v>2010</v>
      </c>
      <c r="C393" s="4" t="str">
        <f>INDEX(Index!$B$1:$B$500,MATCH($F393,Index!$A$1:$A$500,0)
)</f>
        <v>NYJ</v>
      </c>
      <c r="D393" s="4">
        <v>0</v>
      </c>
      <c r="E393" s="141">
        <f t="shared" si="6"/>
        <v>0.13426347150029033</v>
      </c>
      <c r="F393" s="3" t="s">
        <v>9</v>
      </c>
      <c r="G393" s="3">
        <v>8</v>
      </c>
      <c r="H393" s="125">
        <v>0.13426347150029033</v>
      </c>
      <c r="I393" s="3"/>
      <c r="J393" s="3"/>
      <c r="K393" s="3" t="s">
        <v>162</v>
      </c>
      <c r="L393" s="125">
        <v>7.1046407884349299E-3</v>
      </c>
      <c r="M393" s="3">
        <v>17</v>
      </c>
      <c r="N393" s="125">
        <v>-8.5172507377207302E-2</v>
      </c>
      <c r="O393" s="3">
        <v>8</v>
      </c>
      <c r="P393" s="125">
        <v>4.19863233346481E-2</v>
      </c>
      <c r="Q393" s="3">
        <v>4</v>
      </c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idden="1" x14ac:dyDescent="0.25">
      <c r="A394" s="2">
        <v>13</v>
      </c>
      <c r="B394" s="2">
        <v>2010</v>
      </c>
      <c r="C394" s="4" t="str">
        <f>INDEX(Index!$B$1:$B$500,MATCH($F394,Index!$A$1:$A$500,0)
)</f>
        <v>NO</v>
      </c>
      <c r="D394" s="4">
        <v>0</v>
      </c>
      <c r="E394" s="141">
        <f t="shared" si="6"/>
        <v>0.12187960936799981</v>
      </c>
      <c r="F394" s="3" t="s">
        <v>27</v>
      </c>
      <c r="G394" s="3">
        <v>9</v>
      </c>
      <c r="H394" s="125">
        <v>0.12187960936799981</v>
      </c>
      <c r="I394" s="3"/>
      <c r="J394" s="3"/>
      <c r="K394" s="3" t="s">
        <v>162</v>
      </c>
      <c r="L394" s="125">
        <v>0.10945491937487201</v>
      </c>
      <c r="M394" s="3">
        <v>7</v>
      </c>
      <c r="N394" s="125">
        <v>-4.04710466848738E-2</v>
      </c>
      <c r="O394" s="3">
        <v>11</v>
      </c>
      <c r="P394" s="125">
        <v>-2.8046356691745999E-2</v>
      </c>
      <c r="Q394" s="3">
        <v>26</v>
      </c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idden="1" x14ac:dyDescent="0.25">
      <c r="A395" s="2">
        <v>13</v>
      </c>
      <c r="B395" s="2">
        <v>2010</v>
      </c>
      <c r="C395" s="4" t="str">
        <f>INDEX(Index!$B$1:$B$500,MATCH($F395,Index!$A$1:$A$500,0)
)</f>
        <v>LAC</v>
      </c>
      <c r="D395" s="4">
        <v>0</v>
      </c>
      <c r="E395" s="141">
        <f t="shared" si="6"/>
        <v>9.8203062761176019E-2</v>
      </c>
      <c r="F395" s="3" t="s">
        <v>68</v>
      </c>
      <c r="G395" s="3">
        <v>10</v>
      </c>
      <c r="H395" s="125">
        <v>9.8203062761176019E-2</v>
      </c>
      <c r="I395" s="3"/>
      <c r="J395" s="3"/>
      <c r="K395" s="3" t="s">
        <v>163</v>
      </c>
      <c r="L395" s="125">
        <v>0.128427212181037</v>
      </c>
      <c r="M395" s="3">
        <v>4</v>
      </c>
      <c r="N395" s="125">
        <v>-0.117646717576322</v>
      </c>
      <c r="O395" s="3">
        <v>4</v>
      </c>
      <c r="P395" s="125">
        <v>-0.14787086699618299</v>
      </c>
      <c r="Q395" s="3">
        <v>32</v>
      </c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idden="1" x14ac:dyDescent="0.25">
      <c r="A396" s="2">
        <v>13</v>
      </c>
      <c r="B396" s="2">
        <v>2010</v>
      </c>
      <c r="C396" s="4" t="str">
        <f>INDEX(Index!$B$1:$B$500,MATCH($F396,Index!$A$1:$A$500,0)
)</f>
        <v>MIA</v>
      </c>
      <c r="D396" s="4">
        <v>0</v>
      </c>
      <c r="E396" s="141">
        <f t="shared" si="6"/>
        <v>7.4142086963397622E-2</v>
      </c>
      <c r="F396" s="3" t="s">
        <v>4</v>
      </c>
      <c r="G396" s="3">
        <v>11</v>
      </c>
      <c r="H396" s="125">
        <v>7.4142086963397622E-2</v>
      </c>
      <c r="I396" s="3"/>
      <c r="J396" s="3"/>
      <c r="K396" s="3" t="s">
        <v>163</v>
      </c>
      <c r="L396" s="125">
        <v>5.1483376573375199E-2</v>
      </c>
      <c r="M396" s="3">
        <v>12</v>
      </c>
      <c r="N396" s="125">
        <v>-2.8115740286376999E-2</v>
      </c>
      <c r="O396" s="3">
        <v>14</v>
      </c>
      <c r="P396" s="125">
        <v>-5.45702989635457E-3</v>
      </c>
      <c r="Q396" s="3">
        <v>19</v>
      </c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idden="1" x14ac:dyDescent="0.25">
      <c r="A397" s="2">
        <v>13</v>
      </c>
      <c r="B397" s="2">
        <v>2010</v>
      </c>
      <c r="C397" s="4" t="str">
        <f>INDEX(Index!$B$1:$B$500,MATCH($F397,Index!$A$1:$A$500,0)
)</f>
        <v>IND</v>
      </c>
      <c r="D397" s="4">
        <v>0</v>
      </c>
      <c r="E397" s="141">
        <f t="shared" si="6"/>
        <v>5.52190785861158E-2</v>
      </c>
      <c r="F397" s="3" t="s">
        <v>35</v>
      </c>
      <c r="G397" s="3">
        <v>12</v>
      </c>
      <c r="H397" s="125">
        <v>5.52190785861158E-2</v>
      </c>
      <c r="I397" s="3"/>
      <c r="J397" s="3"/>
      <c r="K397" s="3" t="s">
        <v>163</v>
      </c>
      <c r="L397" s="125">
        <v>0.10781656250803399</v>
      </c>
      <c r="M397" s="3">
        <v>8</v>
      </c>
      <c r="N397" s="125">
        <v>-5.6375860774001001E-5</v>
      </c>
      <c r="O397" s="3">
        <v>18</v>
      </c>
      <c r="P397" s="125">
        <v>-5.26538597826922E-2</v>
      </c>
      <c r="Q397" s="3">
        <v>31</v>
      </c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idden="1" x14ac:dyDescent="0.25">
      <c r="A398" s="2">
        <v>13</v>
      </c>
      <c r="B398" s="2">
        <v>2010</v>
      </c>
      <c r="C398" s="4" t="str">
        <f>INDEX(Index!$B$1:$B$500,MATCH($F398,Index!$A$1:$A$500,0)
)</f>
        <v>KC</v>
      </c>
      <c r="D398" s="4">
        <v>0</v>
      </c>
      <c r="E398" s="141">
        <f t="shared" si="6"/>
        <v>4.222002501512731E-2</v>
      </c>
      <c r="F398" s="3" t="s">
        <v>5</v>
      </c>
      <c r="G398" s="3">
        <v>13</v>
      </c>
      <c r="H398" s="125">
        <v>4.222002501512731E-2</v>
      </c>
      <c r="I398" s="3"/>
      <c r="J398" s="3"/>
      <c r="K398" s="3" t="s">
        <v>161</v>
      </c>
      <c r="L398" s="125">
        <v>6.9001414943319697E-2</v>
      </c>
      <c r="M398" s="3">
        <v>11</v>
      </c>
      <c r="N398" s="125">
        <v>-9.7485236649411404E-4</v>
      </c>
      <c r="O398" s="3">
        <v>17</v>
      </c>
      <c r="P398" s="125">
        <v>-2.7756242294686501E-2</v>
      </c>
      <c r="Q398" s="3">
        <v>25</v>
      </c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idden="1" x14ac:dyDescent="0.25">
      <c r="A399" s="2">
        <v>13</v>
      </c>
      <c r="B399" s="2">
        <v>2010</v>
      </c>
      <c r="C399" s="4" t="str">
        <f>INDEX(Index!$B$1:$B$500,MATCH($F399,Index!$A$1:$A$500,0)
)</f>
        <v>HOU</v>
      </c>
      <c r="D399" s="4">
        <v>0</v>
      </c>
      <c r="E399" s="141">
        <f t="shared" si="6"/>
        <v>3.8998496763120394E-2</v>
      </c>
      <c r="F399" s="3" t="s">
        <v>49</v>
      </c>
      <c r="G399" s="3">
        <v>14</v>
      </c>
      <c r="H399" s="125">
        <v>3.8998496763120394E-2</v>
      </c>
      <c r="I399" s="3"/>
      <c r="J399" s="3"/>
      <c r="K399" s="3" t="s">
        <v>164</v>
      </c>
      <c r="L399" s="125">
        <v>0.216197661632095</v>
      </c>
      <c r="M399" s="3">
        <v>2</v>
      </c>
      <c r="N399" s="125">
        <v>0.166967653682837</v>
      </c>
      <c r="O399" s="3">
        <v>32</v>
      </c>
      <c r="P399" s="125">
        <v>-1.0231511186137601E-2</v>
      </c>
      <c r="Q399" s="3">
        <v>21</v>
      </c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idden="1" x14ac:dyDescent="0.25">
      <c r="A400" s="2">
        <v>13</v>
      </c>
      <c r="B400" s="2">
        <v>2010</v>
      </c>
      <c r="C400" s="4" t="str">
        <f>INDEX(Index!$B$1:$B$500,MATCH($F400,Index!$A$1:$A$500,0)
)</f>
        <v>TEN</v>
      </c>
      <c r="D400" s="4">
        <v>0</v>
      </c>
      <c r="E400" s="141">
        <f t="shared" si="6"/>
        <v>3.8603094816549804E-2</v>
      </c>
      <c r="F400" s="3" t="s">
        <v>45</v>
      </c>
      <c r="G400" s="3">
        <v>15</v>
      </c>
      <c r="H400" s="125">
        <v>3.8603094816549804E-2</v>
      </c>
      <c r="I400" s="3"/>
      <c r="J400" s="3"/>
      <c r="K400" s="3" t="s">
        <v>164</v>
      </c>
      <c r="L400" s="125">
        <v>-0.105312874146304</v>
      </c>
      <c r="M400" s="3">
        <v>25</v>
      </c>
      <c r="N400" s="125">
        <v>-7.4019287614123505E-2</v>
      </c>
      <c r="O400" s="3">
        <v>9</v>
      </c>
      <c r="P400" s="125">
        <v>6.9896681348730297E-2</v>
      </c>
      <c r="Q400" s="3">
        <v>2</v>
      </c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idden="1" x14ac:dyDescent="0.25">
      <c r="A401" s="2">
        <v>13</v>
      </c>
      <c r="B401" s="2">
        <v>2010</v>
      </c>
      <c r="C401" s="4" t="str">
        <f>INDEX(Index!$B$1:$B$500,MATCH($F401,Index!$A$1:$A$500,0)
)</f>
        <v>CLE</v>
      </c>
      <c r="D401" s="4">
        <v>0</v>
      </c>
      <c r="E401" s="141">
        <f t="shared" si="6"/>
        <v>3.1920623285661399E-2</v>
      </c>
      <c r="F401" s="3" t="s">
        <v>10</v>
      </c>
      <c r="G401" s="3">
        <v>16</v>
      </c>
      <c r="H401" s="125">
        <v>3.1920623285661399E-2</v>
      </c>
      <c r="I401" s="3"/>
      <c r="J401" s="3"/>
      <c r="K401" s="3" t="s">
        <v>164</v>
      </c>
      <c r="L401" s="125">
        <v>-2.5601336396964401E-2</v>
      </c>
      <c r="M401" s="3">
        <v>19</v>
      </c>
      <c r="N401" s="125">
        <v>-3.0805861064421701E-2</v>
      </c>
      <c r="O401" s="3">
        <v>12</v>
      </c>
      <c r="P401" s="125">
        <v>2.67160986182041E-2</v>
      </c>
      <c r="Q401" s="3">
        <v>9</v>
      </c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idden="1" x14ac:dyDescent="0.25">
      <c r="A402" s="2">
        <v>13</v>
      </c>
      <c r="B402" s="2">
        <v>2010</v>
      </c>
      <c r="C402" s="4" t="str">
        <f>INDEX(Index!$B$1:$B$500,MATCH($F402,Index!$A$1:$A$500,0)
)</f>
        <v>CHI</v>
      </c>
      <c r="D402" s="4">
        <v>0</v>
      </c>
      <c r="E402" s="141">
        <f t="shared" si="6"/>
        <v>-1.1626670368171894E-2</v>
      </c>
      <c r="F402" s="3" t="s">
        <v>64</v>
      </c>
      <c r="G402" s="3">
        <v>17</v>
      </c>
      <c r="H402" s="125">
        <v>-1.1626670368171894E-2</v>
      </c>
      <c r="I402" s="3"/>
      <c r="J402" s="3"/>
      <c r="K402" s="3" t="s">
        <v>162</v>
      </c>
      <c r="L402" s="125">
        <v>-0.154731339784448</v>
      </c>
      <c r="M402" s="3">
        <v>29</v>
      </c>
      <c r="N402" s="125">
        <v>-8.9432090292982505E-2</v>
      </c>
      <c r="O402" s="3">
        <v>7</v>
      </c>
      <c r="P402" s="125">
        <v>5.3672579123293603E-2</v>
      </c>
      <c r="Q402" s="3">
        <v>3</v>
      </c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idden="1" x14ac:dyDescent="0.25">
      <c r="A403" s="2">
        <v>13</v>
      </c>
      <c r="B403" s="2">
        <v>2010</v>
      </c>
      <c r="C403" s="4" t="str">
        <f>INDEX(Index!$B$1:$B$500,MATCH($F403,Index!$A$1:$A$500,0)
)</f>
        <v>MIN</v>
      </c>
      <c r="D403" s="4">
        <v>0</v>
      </c>
      <c r="E403" s="141">
        <f t="shared" si="6"/>
        <v>-4.1823988754253895E-2</v>
      </c>
      <c r="F403" s="3" t="s">
        <v>46</v>
      </c>
      <c r="G403" s="3">
        <v>18</v>
      </c>
      <c r="H403" s="125">
        <v>-4.1823988754253895E-2</v>
      </c>
      <c r="I403" s="3"/>
      <c r="J403" s="3"/>
      <c r="K403" s="3" t="s">
        <v>164</v>
      </c>
      <c r="L403" s="125">
        <v>-8.45712722179294E-2</v>
      </c>
      <c r="M403" s="3">
        <v>24</v>
      </c>
      <c r="N403" s="125">
        <v>-5.6899097665541402E-2</v>
      </c>
      <c r="O403" s="3">
        <v>10</v>
      </c>
      <c r="P403" s="125">
        <v>-1.4151814201865899E-2</v>
      </c>
      <c r="Q403" s="3">
        <v>22</v>
      </c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idden="1" x14ac:dyDescent="0.25">
      <c r="A404" s="2">
        <v>13</v>
      </c>
      <c r="B404" s="2">
        <v>2010</v>
      </c>
      <c r="C404" s="4" t="str">
        <f>INDEX(Index!$B$1:$B$500,MATCH($F404,Index!$A$1:$A$500,0)
)</f>
        <v>TB</v>
      </c>
      <c r="D404" s="4">
        <v>0</v>
      </c>
      <c r="E404" s="141">
        <f t="shared" si="6"/>
        <v>-5.1122830370932404E-2</v>
      </c>
      <c r="F404" s="3" t="s">
        <v>38</v>
      </c>
      <c r="G404" s="3">
        <v>19</v>
      </c>
      <c r="H404" s="125">
        <v>-5.1122830370932404E-2</v>
      </c>
      <c r="I404" s="3"/>
      <c r="J404" s="3"/>
      <c r="K404" s="3" t="s">
        <v>165</v>
      </c>
      <c r="L404" s="125">
        <v>2.0362864199852799E-2</v>
      </c>
      <c r="M404" s="3">
        <v>16</v>
      </c>
      <c r="N404" s="125">
        <v>5.2297302418908301E-2</v>
      </c>
      <c r="O404" s="3">
        <v>23</v>
      </c>
      <c r="P404" s="125">
        <v>-1.9188392151876899E-2</v>
      </c>
      <c r="Q404" s="3">
        <v>24</v>
      </c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idden="1" x14ac:dyDescent="0.25">
      <c r="A405" s="2">
        <v>13</v>
      </c>
      <c r="B405" s="2">
        <v>2010</v>
      </c>
      <c r="C405" s="4" t="str">
        <f>INDEX(Index!$B$1:$B$500,MATCH($F405,Index!$A$1:$A$500,0)
)</f>
        <v>JAX</v>
      </c>
      <c r="D405" s="4">
        <v>0</v>
      </c>
      <c r="E405" s="141">
        <f t="shared" si="6"/>
        <v>-5.2393607799541213E-2</v>
      </c>
      <c r="F405" s="3" t="s">
        <v>56</v>
      </c>
      <c r="G405" s="3">
        <v>20</v>
      </c>
      <c r="H405" s="125">
        <v>-5.2393607799541213E-2</v>
      </c>
      <c r="I405" s="3"/>
      <c r="J405" s="3"/>
      <c r="K405" s="3" t="s">
        <v>165</v>
      </c>
      <c r="L405" s="125">
        <v>4.9933812098675402E-2</v>
      </c>
      <c r="M405" s="3">
        <v>13</v>
      </c>
      <c r="N405" s="125">
        <v>0.13767508656675401</v>
      </c>
      <c r="O405" s="3">
        <v>30</v>
      </c>
      <c r="P405" s="125">
        <v>3.5347666668537399E-2</v>
      </c>
      <c r="Q405" s="3">
        <v>5</v>
      </c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idden="1" x14ac:dyDescent="0.25">
      <c r="A406" s="2">
        <v>13</v>
      </c>
      <c r="B406" s="2">
        <v>2010</v>
      </c>
      <c r="C406" s="4" t="str">
        <f>INDEX(Index!$B$1:$B$500,MATCH($F406,Index!$A$1:$A$500,0)
)</f>
        <v>SF</v>
      </c>
      <c r="D406" s="4">
        <v>0</v>
      </c>
      <c r="E406" s="141">
        <f t="shared" si="6"/>
        <v>-0.10298786251423649</v>
      </c>
      <c r="F406" s="3" t="s">
        <v>1</v>
      </c>
      <c r="G406" s="3">
        <v>21</v>
      </c>
      <c r="H406" s="125">
        <v>-0.10298786251423649</v>
      </c>
      <c r="I406" s="3"/>
      <c r="J406" s="3"/>
      <c r="K406" s="3" t="s">
        <v>166</v>
      </c>
      <c r="L406" s="125">
        <v>-0.116642713951928</v>
      </c>
      <c r="M406" s="3">
        <v>26</v>
      </c>
      <c r="N406" s="125">
        <v>-1.49337026843731E-2</v>
      </c>
      <c r="O406" s="3">
        <v>16</v>
      </c>
      <c r="P406" s="125">
        <v>-1.27885124668158E-3</v>
      </c>
      <c r="Q406" s="3">
        <v>17</v>
      </c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idden="1" x14ac:dyDescent="0.25">
      <c r="A407" s="2">
        <v>13</v>
      </c>
      <c r="B407" s="2">
        <v>2010</v>
      </c>
      <c r="C407" s="4" t="str">
        <f>INDEX(Index!$B$1:$B$500,MATCH($F407,Index!$A$1:$A$500,0)
)</f>
        <v>DAL</v>
      </c>
      <c r="D407" s="4">
        <v>0</v>
      </c>
      <c r="E407" s="141">
        <f t="shared" si="6"/>
        <v>-0.11087995548408451</v>
      </c>
      <c r="F407" s="3" t="s">
        <v>3</v>
      </c>
      <c r="G407" s="3">
        <v>22</v>
      </c>
      <c r="H407" s="125">
        <v>-0.11087995548408451</v>
      </c>
      <c r="I407" s="3"/>
      <c r="J407" s="3"/>
      <c r="K407" s="3" t="s">
        <v>166</v>
      </c>
      <c r="L407" s="125">
        <v>-2.2179908779097002E-3</v>
      </c>
      <c r="M407" s="3">
        <v>18</v>
      </c>
      <c r="N407" s="125">
        <v>0.117005373531075</v>
      </c>
      <c r="O407" s="3">
        <v>29</v>
      </c>
      <c r="P407" s="125">
        <v>8.3434089249001999E-3</v>
      </c>
      <c r="Q407" s="3">
        <v>14</v>
      </c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idden="1" x14ac:dyDescent="0.25">
      <c r="A408" s="2">
        <v>13</v>
      </c>
      <c r="B408" s="2">
        <v>2010</v>
      </c>
      <c r="C408" s="4" t="str">
        <f>INDEX(Index!$B$1:$B$500,MATCH($F408,Index!$A$1:$A$500,0)
)</f>
        <v>DET</v>
      </c>
      <c r="D408" s="4">
        <v>0</v>
      </c>
      <c r="E408" s="141">
        <f t="shared" si="6"/>
        <v>-0.11693012946946851</v>
      </c>
      <c r="F408" s="3" t="s">
        <v>21</v>
      </c>
      <c r="G408" s="3">
        <v>23</v>
      </c>
      <c r="H408" s="125">
        <v>-0.11693012946946851</v>
      </c>
      <c r="I408" s="3"/>
      <c r="J408" s="3"/>
      <c r="K408" s="3" t="s">
        <v>167</v>
      </c>
      <c r="L408" s="125">
        <v>-7.9918032761824007E-2</v>
      </c>
      <c r="M408" s="3">
        <v>23</v>
      </c>
      <c r="N408" s="125">
        <v>5.8074850369383299E-2</v>
      </c>
      <c r="O408" s="3">
        <v>24</v>
      </c>
      <c r="P408" s="125">
        <v>2.1062753661738799E-2</v>
      </c>
      <c r="Q408" s="3">
        <v>12</v>
      </c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idden="1" x14ac:dyDescent="0.25">
      <c r="A409" s="2">
        <v>13</v>
      </c>
      <c r="B409" s="2">
        <v>2010</v>
      </c>
      <c r="C409" s="4" t="str">
        <f>INDEX(Index!$B$1:$B$500,MATCH($F409,Index!$A$1:$A$500,0)
)</f>
        <v>LV</v>
      </c>
      <c r="D409" s="4">
        <v>0</v>
      </c>
      <c r="E409" s="141">
        <f t="shared" si="6"/>
        <v>-0.12708998571679089</v>
      </c>
      <c r="F409" s="3" t="s">
        <v>52</v>
      </c>
      <c r="G409" s="3">
        <v>24</v>
      </c>
      <c r="H409" s="125">
        <v>-0.12708998571679089</v>
      </c>
      <c r="I409" s="3"/>
      <c r="J409" s="3"/>
      <c r="K409" s="3" t="s">
        <v>163</v>
      </c>
      <c r="L409" s="125">
        <v>-0.143896009131007</v>
      </c>
      <c r="M409" s="3">
        <v>28</v>
      </c>
      <c r="N409" s="125">
        <v>-2.1488753959784501E-2</v>
      </c>
      <c r="O409" s="3">
        <v>15</v>
      </c>
      <c r="P409" s="125">
        <v>-4.6827305455683999E-3</v>
      </c>
      <c r="Q409" s="3">
        <v>18</v>
      </c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idden="1" x14ac:dyDescent="0.25">
      <c r="A410" s="2">
        <v>13</v>
      </c>
      <c r="B410" s="2">
        <v>2010</v>
      </c>
      <c r="C410" s="4" t="str">
        <f>INDEX(Index!$B$1:$B$500,MATCH($F410,Index!$A$1:$A$500,0)
)</f>
        <v>LAR</v>
      </c>
      <c r="D410" s="4">
        <v>0</v>
      </c>
      <c r="E410" s="141">
        <f t="shared" si="6"/>
        <v>-0.12990642706491454</v>
      </c>
      <c r="F410" s="3" t="s">
        <v>67</v>
      </c>
      <c r="G410" s="3">
        <v>25</v>
      </c>
      <c r="H410" s="125">
        <v>-0.12990642706491454</v>
      </c>
      <c r="I410" s="3"/>
      <c r="J410" s="3"/>
      <c r="K410" s="3" t="s">
        <v>163</v>
      </c>
      <c r="L410" s="125">
        <v>-0.12869570756526899</v>
      </c>
      <c r="M410" s="3">
        <v>27</v>
      </c>
      <c r="N410" s="125">
        <v>1.1935201159928199E-3</v>
      </c>
      <c r="O410" s="3">
        <v>19</v>
      </c>
      <c r="P410" s="125">
        <v>-1.7199383652718799E-5</v>
      </c>
      <c r="Q410" s="3">
        <v>16</v>
      </c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idden="1" x14ac:dyDescent="0.25">
      <c r="A411" s="2">
        <v>13</v>
      </c>
      <c r="B411" s="2">
        <v>2010</v>
      </c>
      <c r="C411" s="4" t="str">
        <f>INDEX(Index!$B$1:$B$500,MATCH($F411,Index!$A$1:$A$500,0)
)</f>
        <v>DEN</v>
      </c>
      <c r="D411" s="4">
        <v>0</v>
      </c>
      <c r="E411" s="141">
        <f t="shared" si="6"/>
        <v>-0.1732684440499091</v>
      </c>
      <c r="F411" s="3" t="s">
        <v>39</v>
      </c>
      <c r="G411" s="3">
        <v>26</v>
      </c>
      <c r="H411" s="125">
        <v>-0.1732684440499091</v>
      </c>
      <c r="I411" s="3"/>
      <c r="J411" s="3"/>
      <c r="K411" s="3" t="s">
        <v>168</v>
      </c>
      <c r="L411" s="125">
        <v>2.53559738598696E-2</v>
      </c>
      <c r="M411" s="3">
        <v>15</v>
      </c>
      <c r="N411" s="125">
        <v>0.16083823877742201</v>
      </c>
      <c r="O411" s="3">
        <v>31</v>
      </c>
      <c r="P411" s="125">
        <v>-3.7786179132356698E-2</v>
      </c>
      <c r="Q411" s="3">
        <v>28</v>
      </c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idden="1" x14ac:dyDescent="0.25">
      <c r="A412" s="2">
        <v>13</v>
      </c>
      <c r="B412" s="2">
        <v>2010</v>
      </c>
      <c r="C412" s="4" t="str">
        <f>INDEX(Index!$B$1:$B$500,MATCH($F412,Index!$A$1:$A$500,0)
)</f>
        <v>CIN</v>
      </c>
      <c r="D412" s="4">
        <v>0</v>
      </c>
      <c r="E412" s="141">
        <f t="shared" si="6"/>
        <v>-0.17494183825290011</v>
      </c>
      <c r="F412" s="3" t="s">
        <v>24</v>
      </c>
      <c r="G412" s="3">
        <v>27</v>
      </c>
      <c r="H412" s="125">
        <v>-0.17494183825290011</v>
      </c>
      <c r="I412" s="3"/>
      <c r="J412" s="3"/>
      <c r="K412" s="3" t="s">
        <v>167</v>
      </c>
      <c r="L412" s="125">
        <v>-5.8119044238359299E-2</v>
      </c>
      <c r="M412" s="3">
        <v>20</v>
      </c>
      <c r="N412" s="125">
        <v>6.8734839237856102E-2</v>
      </c>
      <c r="O412" s="3">
        <v>25</v>
      </c>
      <c r="P412" s="125">
        <v>-4.8087954776684698E-2</v>
      </c>
      <c r="Q412" s="3">
        <v>30</v>
      </c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idden="1" x14ac:dyDescent="0.25">
      <c r="A413" s="2">
        <v>13</v>
      </c>
      <c r="B413" s="2">
        <v>2010</v>
      </c>
      <c r="C413" s="4" t="str">
        <f>INDEX(Index!$B$1:$B$500,MATCH($F413,Index!$A$1:$A$500,0)
)</f>
        <v>SEA</v>
      </c>
      <c r="D413" s="4">
        <v>0</v>
      </c>
      <c r="E413" s="141">
        <f t="shared" si="6"/>
        <v>-0.17834210107965959</v>
      </c>
      <c r="F413" s="3" t="s">
        <v>30</v>
      </c>
      <c r="G413" s="3">
        <v>28</v>
      </c>
      <c r="H413" s="125">
        <v>-0.17834210107965959</v>
      </c>
      <c r="I413" s="3"/>
      <c r="J413" s="3"/>
      <c r="K413" s="3" t="s">
        <v>163</v>
      </c>
      <c r="L413" s="125">
        <v>-0.15543198012492301</v>
      </c>
      <c r="M413" s="3">
        <v>30</v>
      </c>
      <c r="N413" s="125">
        <v>9.4815776831492102E-2</v>
      </c>
      <c r="O413" s="3">
        <v>26</v>
      </c>
      <c r="P413" s="125">
        <v>7.19056558767555E-2</v>
      </c>
      <c r="Q413" s="3">
        <v>1</v>
      </c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idden="1" x14ac:dyDescent="0.25">
      <c r="A414" s="2">
        <v>13</v>
      </c>
      <c r="B414" s="2">
        <v>2010</v>
      </c>
      <c r="C414" s="4" t="str">
        <f>INDEX(Index!$B$1:$B$500,MATCH($F414,Index!$A$1:$A$500,0)
)</f>
        <v>BUF</v>
      </c>
      <c r="D414" s="4">
        <v>0</v>
      </c>
      <c r="E414" s="141">
        <f t="shared" si="6"/>
        <v>-0.18250726354176658</v>
      </c>
      <c r="F414" s="3" t="s">
        <v>0</v>
      </c>
      <c r="G414" s="3">
        <v>29</v>
      </c>
      <c r="H414" s="125">
        <v>-0.18250726354176658</v>
      </c>
      <c r="I414" s="3"/>
      <c r="J414" s="3"/>
      <c r="K414" s="3" t="s">
        <v>167</v>
      </c>
      <c r="L414" s="125">
        <v>-7.8339742307845406E-2</v>
      </c>
      <c r="M414" s="3">
        <v>22</v>
      </c>
      <c r="N414" s="125">
        <v>0.112649653799128</v>
      </c>
      <c r="O414" s="3">
        <v>28</v>
      </c>
      <c r="P414" s="125">
        <v>8.4821325652068204E-3</v>
      </c>
      <c r="Q414" s="3">
        <v>13</v>
      </c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idden="1" x14ac:dyDescent="0.25">
      <c r="A415" s="2">
        <v>13</v>
      </c>
      <c r="B415" s="2">
        <v>2010</v>
      </c>
      <c r="C415" s="4" t="str">
        <f>INDEX(Index!$B$1:$B$500,MATCH($F415,Index!$A$1:$A$500,0)
)</f>
        <v>WAS</v>
      </c>
      <c r="D415" s="4">
        <v>0</v>
      </c>
      <c r="E415" s="141">
        <f t="shared" si="6"/>
        <v>-0.19244344069820501</v>
      </c>
      <c r="F415" s="3" t="s">
        <v>26</v>
      </c>
      <c r="G415" s="3">
        <v>30</v>
      </c>
      <c r="H415" s="125">
        <v>-0.19244344069820501</v>
      </c>
      <c r="I415" s="3"/>
      <c r="J415" s="3"/>
      <c r="K415" s="3" t="s">
        <v>164</v>
      </c>
      <c r="L415" s="125">
        <v>-7.6615892622296303E-2</v>
      </c>
      <c r="M415" s="3">
        <v>21</v>
      </c>
      <c r="N415" s="125">
        <v>0.10135740438283</v>
      </c>
      <c r="O415" s="3">
        <v>27</v>
      </c>
      <c r="P415" s="125">
        <v>-1.44701436930787E-2</v>
      </c>
      <c r="Q415" s="3">
        <v>23</v>
      </c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idden="1" x14ac:dyDescent="0.25">
      <c r="A416" s="2">
        <v>13</v>
      </c>
      <c r="B416" s="2">
        <v>2010</v>
      </c>
      <c r="C416" s="4" t="str">
        <f>INDEX(Index!$B$1:$B$500,MATCH($F416,Index!$A$1:$A$500,0)
)</f>
        <v>ARI</v>
      </c>
      <c r="D416" s="4">
        <v>0</v>
      </c>
      <c r="E416" s="141">
        <f t="shared" si="6"/>
        <v>-0.33443328612795337</v>
      </c>
      <c r="F416" s="3" t="s">
        <v>23</v>
      </c>
      <c r="G416" s="3">
        <v>31</v>
      </c>
      <c r="H416" s="125">
        <v>-0.33443328612795337</v>
      </c>
      <c r="I416" s="3"/>
      <c r="J416" s="3"/>
      <c r="K416" s="3" t="s">
        <v>168</v>
      </c>
      <c r="L416" s="125">
        <v>-0.30952463138990899</v>
      </c>
      <c r="M416" s="3">
        <v>31</v>
      </c>
      <c r="N416" s="125">
        <v>4.9521531033408402E-2</v>
      </c>
      <c r="O416" s="3">
        <v>22</v>
      </c>
      <c r="P416" s="125">
        <v>2.4612876295363999E-2</v>
      </c>
      <c r="Q416" s="3">
        <v>10</v>
      </c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idden="1" x14ac:dyDescent="0.25">
      <c r="A417" s="2">
        <v>13</v>
      </c>
      <c r="B417" s="2">
        <v>2010</v>
      </c>
      <c r="C417" s="4" t="str">
        <f>INDEX(Index!$B$1:$B$500,MATCH($F417,Index!$A$1:$A$500,0)
)</f>
        <v>CAR</v>
      </c>
      <c r="D417" s="4">
        <v>0</v>
      </c>
      <c r="E417" s="141">
        <f t="shared" si="6"/>
        <v>-0.44658352535973439</v>
      </c>
      <c r="F417" s="3" t="s">
        <v>51</v>
      </c>
      <c r="G417" s="3">
        <v>32</v>
      </c>
      <c r="H417" s="125">
        <v>-0.44658352535973439</v>
      </c>
      <c r="I417" s="3"/>
      <c r="J417" s="3"/>
      <c r="K417" s="3" t="s">
        <v>169</v>
      </c>
      <c r="L417" s="125">
        <v>-0.40047874991729099</v>
      </c>
      <c r="M417" s="3">
        <v>32</v>
      </c>
      <c r="N417" s="125">
        <v>3.9312721210150503E-2</v>
      </c>
      <c r="O417" s="3">
        <v>20</v>
      </c>
      <c r="P417" s="125">
        <v>-6.7920542322928799E-3</v>
      </c>
      <c r="Q417" s="3">
        <v>20</v>
      </c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idden="1" x14ac:dyDescent="0.25">
      <c r="A418" s="2">
        <v>14</v>
      </c>
      <c r="B418" s="2">
        <v>2010</v>
      </c>
      <c r="C418" s="4" t="str">
        <f>INDEX(Index!$B$1:$B$500,MATCH($F418,Index!$A$1:$A$500,0)
)</f>
        <v>NE</v>
      </c>
      <c r="D418" s="4">
        <v>0</v>
      </c>
      <c r="E418" s="141">
        <f t="shared" si="6"/>
        <v>0.39447505778366221</v>
      </c>
      <c r="F418" s="3" t="s">
        <v>17</v>
      </c>
      <c r="G418" s="3">
        <v>1</v>
      </c>
      <c r="H418" s="125">
        <v>0.39447505778366221</v>
      </c>
      <c r="I418" s="3"/>
      <c r="J418" s="3"/>
      <c r="K418" s="3" t="s">
        <v>170</v>
      </c>
      <c r="L418" s="125">
        <v>0.40524076650562002</v>
      </c>
      <c r="M418" s="3">
        <v>1</v>
      </c>
      <c r="N418" s="125">
        <v>2.9161678899080699E-2</v>
      </c>
      <c r="O418" s="3">
        <v>22</v>
      </c>
      <c r="P418" s="125">
        <v>1.8395970177122901E-2</v>
      </c>
      <c r="Q418" s="3">
        <v>11</v>
      </c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idden="1" x14ac:dyDescent="0.25">
      <c r="A419" s="2">
        <v>14</v>
      </c>
      <c r="B419" s="2">
        <v>2010</v>
      </c>
      <c r="C419" s="4" t="str">
        <f>INDEX(Index!$B$1:$B$500,MATCH($F419,Index!$A$1:$A$500,0)
)</f>
        <v>PHI</v>
      </c>
      <c r="D419" s="4">
        <v>0</v>
      </c>
      <c r="E419" s="141">
        <f t="shared" si="6"/>
        <v>0.28703985107340851</v>
      </c>
      <c r="F419" s="3" t="s">
        <v>7</v>
      </c>
      <c r="G419" s="3">
        <v>2</v>
      </c>
      <c r="H419" s="125">
        <v>0.28703985107340851</v>
      </c>
      <c r="I419" s="3"/>
      <c r="J419" s="3"/>
      <c r="K419" s="3" t="s">
        <v>171</v>
      </c>
      <c r="L419" s="125">
        <v>0.18201242789213001</v>
      </c>
      <c r="M419" s="3">
        <v>3</v>
      </c>
      <c r="N419" s="125">
        <v>-9.0996527609338004E-2</v>
      </c>
      <c r="O419" s="3">
        <v>7</v>
      </c>
      <c r="P419" s="125">
        <v>1.40308955719405E-2</v>
      </c>
      <c r="Q419" s="3">
        <v>13</v>
      </c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idden="1" x14ac:dyDescent="0.25">
      <c r="A420" s="2">
        <v>14</v>
      </c>
      <c r="B420" s="2">
        <v>2010</v>
      </c>
      <c r="C420" s="4" t="str">
        <f>INDEX(Index!$B$1:$B$500,MATCH($F420,Index!$A$1:$A$500,0)
)</f>
        <v>PIT</v>
      </c>
      <c r="D420" s="4">
        <v>0</v>
      </c>
      <c r="E420" s="141">
        <f t="shared" si="6"/>
        <v>0.27392793817868322</v>
      </c>
      <c r="F420" s="3" t="s">
        <v>32</v>
      </c>
      <c r="G420" s="3">
        <v>3</v>
      </c>
      <c r="H420" s="125">
        <v>0.27392793817868322</v>
      </c>
      <c r="I420" s="3"/>
      <c r="J420" s="3"/>
      <c r="K420" s="3" t="s">
        <v>172</v>
      </c>
      <c r="L420" s="125">
        <v>4.6260645049769102E-2</v>
      </c>
      <c r="M420" s="3">
        <v>13</v>
      </c>
      <c r="N420" s="125">
        <v>-0.197663155125957</v>
      </c>
      <c r="O420" s="3">
        <v>1</v>
      </c>
      <c r="P420" s="125">
        <v>3.0004138002957099E-2</v>
      </c>
      <c r="Q420" s="3">
        <v>8</v>
      </c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idden="1" x14ac:dyDescent="0.25">
      <c r="A421" s="2">
        <v>14</v>
      </c>
      <c r="B421" s="2">
        <v>2010</v>
      </c>
      <c r="C421" s="4" t="str">
        <f>INDEX(Index!$B$1:$B$500,MATCH($F421,Index!$A$1:$A$500,0)
)</f>
        <v>BAL</v>
      </c>
      <c r="D421" s="4">
        <v>0</v>
      </c>
      <c r="E421" s="141">
        <f t="shared" si="6"/>
        <v>0.2396378000752806</v>
      </c>
      <c r="F421" s="3" t="s">
        <v>18</v>
      </c>
      <c r="G421" s="3">
        <v>4</v>
      </c>
      <c r="H421" s="125">
        <v>0.2396378000752806</v>
      </c>
      <c r="I421" s="3"/>
      <c r="J421" s="3"/>
      <c r="K421" s="3" t="s">
        <v>171</v>
      </c>
      <c r="L421" s="125">
        <v>6.5228237953131402E-2</v>
      </c>
      <c r="M421" s="3">
        <v>11</v>
      </c>
      <c r="N421" s="125">
        <v>-0.116264960304343</v>
      </c>
      <c r="O421" s="3">
        <v>4</v>
      </c>
      <c r="P421" s="125">
        <v>5.8144601817806202E-2</v>
      </c>
      <c r="Q421" s="3">
        <v>3</v>
      </c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idden="1" x14ac:dyDescent="0.25">
      <c r="A422" s="2">
        <v>14</v>
      </c>
      <c r="B422" s="2">
        <v>2010</v>
      </c>
      <c r="C422" s="4" t="str">
        <f>INDEX(Index!$B$1:$B$500,MATCH($F422,Index!$A$1:$A$500,0)
)</f>
        <v>NYG</v>
      </c>
      <c r="D422" s="4">
        <v>0</v>
      </c>
      <c r="E422" s="141">
        <f t="shared" si="6"/>
        <v>0.20077093360271578</v>
      </c>
      <c r="F422" s="3" t="s">
        <v>15</v>
      </c>
      <c r="G422" s="3">
        <v>5</v>
      </c>
      <c r="H422" s="125">
        <v>0.20077093360271578</v>
      </c>
      <c r="I422" s="3"/>
      <c r="J422" s="3"/>
      <c r="K422" s="3" t="s">
        <v>171</v>
      </c>
      <c r="L422" s="125">
        <v>7.0427461984983605E-2</v>
      </c>
      <c r="M422" s="3">
        <v>10</v>
      </c>
      <c r="N422" s="125">
        <v>-0.18655685210518499</v>
      </c>
      <c r="O422" s="3">
        <v>2</v>
      </c>
      <c r="P422" s="125">
        <v>-5.6213380487452801E-2</v>
      </c>
      <c r="Q422" s="3">
        <v>31</v>
      </c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idden="1" x14ac:dyDescent="0.25">
      <c r="A423" s="2">
        <v>14</v>
      </c>
      <c r="B423" s="2">
        <v>2010</v>
      </c>
      <c r="C423" s="4" t="str">
        <f>INDEX(Index!$B$1:$B$500,MATCH($F423,Index!$A$1:$A$500,0)
)</f>
        <v>ATL</v>
      </c>
      <c r="D423" s="4">
        <v>0</v>
      </c>
      <c r="E423" s="141">
        <f t="shared" si="6"/>
        <v>0.18316893023803399</v>
      </c>
      <c r="F423" s="3" t="s">
        <v>43</v>
      </c>
      <c r="G423" s="3">
        <v>6</v>
      </c>
      <c r="H423" s="125">
        <v>0.18316893023803399</v>
      </c>
      <c r="I423" s="3"/>
      <c r="J423" s="3"/>
      <c r="K423" s="3" t="s">
        <v>170</v>
      </c>
      <c r="L423" s="125">
        <v>0.12827605941551001</v>
      </c>
      <c r="M423" s="3">
        <v>6</v>
      </c>
      <c r="N423" s="125">
        <v>-1.93728226309469E-2</v>
      </c>
      <c r="O423" s="3">
        <v>14</v>
      </c>
      <c r="P423" s="125">
        <v>3.55200481915771E-2</v>
      </c>
      <c r="Q423" s="3">
        <v>7</v>
      </c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idden="1" x14ac:dyDescent="0.25">
      <c r="A424" s="2">
        <v>14</v>
      </c>
      <c r="B424" s="2">
        <v>2010</v>
      </c>
      <c r="C424" s="4" t="str">
        <f>INDEX(Index!$B$1:$B$500,MATCH($F424,Index!$A$1:$A$500,0)
)</f>
        <v>GB</v>
      </c>
      <c r="D424" s="4">
        <v>0</v>
      </c>
      <c r="E424" s="141">
        <f t="shared" si="6"/>
        <v>0.17017958286843149</v>
      </c>
      <c r="F424" s="3" t="s">
        <v>20</v>
      </c>
      <c r="G424" s="3">
        <v>7</v>
      </c>
      <c r="H424" s="125">
        <v>0.17017958286843149</v>
      </c>
      <c r="I424" s="3"/>
      <c r="J424" s="3"/>
      <c r="K424" s="3" t="s">
        <v>173</v>
      </c>
      <c r="L424" s="125">
        <v>9.0396068099686602E-2</v>
      </c>
      <c r="M424" s="3">
        <v>8</v>
      </c>
      <c r="N424" s="125">
        <v>-0.110373956204996</v>
      </c>
      <c r="O424" s="3">
        <v>5</v>
      </c>
      <c r="P424" s="125">
        <v>-3.0590441436251101E-2</v>
      </c>
      <c r="Q424" s="3">
        <v>26</v>
      </c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idden="1" x14ac:dyDescent="0.25">
      <c r="A425" s="2">
        <v>14</v>
      </c>
      <c r="B425" s="2">
        <v>2010</v>
      </c>
      <c r="C425" s="4" t="str">
        <f>INDEX(Index!$B$1:$B$500,MATCH($F425,Index!$A$1:$A$500,0)
)</f>
        <v>NO</v>
      </c>
      <c r="D425" s="4">
        <v>0</v>
      </c>
      <c r="E425" s="141">
        <f t="shared" si="6"/>
        <v>0.15128916665689759</v>
      </c>
      <c r="F425" s="3" t="s">
        <v>27</v>
      </c>
      <c r="G425" s="3">
        <v>8</v>
      </c>
      <c r="H425" s="125">
        <v>0.15128916665689759</v>
      </c>
      <c r="I425" s="3"/>
      <c r="J425" s="3"/>
      <c r="K425" s="3" t="s">
        <v>172</v>
      </c>
      <c r="L425" s="125">
        <v>0.115465881991499</v>
      </c>
      <c r="M425" s="3">
        <v>7</v>
      </c>
      <c r="N425" s="125">
        <v>-6.4547595048513706E-2</v>
      </c>
      <c r="O425" s="3">
        <v>9</v>
      </c>
      <c r="P425" s="125">
        <v>-2.8724310383115102E-2</v>
      </c>
      <c r="Q425" s="3">
        <v>24</v>
      </c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idden="1" x14ac:dyDescent="0.25">
      <c r="A426" s="2">
        <v>14</v>
      </c>
      <c r="B426" s="2">
        <v>2010</v>
      </c>
      <c r="C426" s="4" t="str">
        <f>INDEX(Index!$B$1:$B$500,MATCH($F426,Index!$A$1:$A$500,0)
)</f>
        <v>LAC</v>
      </c>
      <c r="D426" s="4">
        <v>0</v>
      </c>
      <c r="E426" s="141">
        <f t="shared" si="6"/>
        <v>0.14360654077399401</v>
      </c>
      <c r="F426" s="3" t="s">
        <v>68</v>
      </c>
      <c r="G426" s="3">
        <v>9</v>
      </c>
      <c r="H426" s="125">
        <v>0.14360654077399401</v>
      </c>
      <c r="I426" s="3"/>
      <c r="J426" s="3"/>
      <c r="K426" s="3" t="s">
        <v>174</v>
      </c>
      <c r="L426" s="125">
        <v>0.128496264465876</v>
      </c>
      <c r="M426" s="3">
        <v>5</v>
      </c>
      <c r="N426" s="125">
        <v>-0.14337144339969701</v>
      </c>
      <c r="O426" s="3">
        <v>3</v>
      </c>
      <c r="P426" s="125">
        <v>-0.128261167091579</v>
      </c>
      <c r="Q426" s="3">
        <v>32</v>
      </c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idden="1" x14ac:dyDescent="0.25">
      <c r="A427" s="2">
        <v>14</v>
      </c>
      <c r="B427" s="2">
        <v>2010</v>
      </c>
      <c r="C427" s="4" t="str">
        <f>INDEX(Index!$B$1:$B$500,MATCH($F427,Index!$A$1:$A$500,0)
)</f>
        <v>NYJ</v>
      </c>
      <c r="D427" s="4">
        <v>0</v>
      </c>
      <c r="E427" s="141">
        <f t="shared" si="6"/>
        <v>0.1264102072890434</v>
      </c>
      <c r="F427" s="3" t="s">
        <v>9</v>
      </c>
      <c r="G427" s="3">
        <v>10</v>
      </c>
      <c r="H427" s="125">
        <v>0.1264102072890434</v>
      </c>
      <c r="I427" s="3"/>
      <c r="J427" s="3"/>
      <c r="K427" s="3" t="s">
        <v>171</v>
      </c>
      <c r="L427" s="125">
        <v>-1.6762240283167602E-2</v>
      </c>
      <c r="M427" s="3">
        <v>17</v>
      </c>
      <c r="N427" s="125">
        <v>-9.8842772900224904E-2</v>
      </c>
      <c r="O427" s="3">
        <v>6</v>
      </c>
      <c r="P427" s="125">
        <v>4.4329674671986098E-2</v>
      </c>
      <c r="Q427" s="3">
        <v>6</v>
      </c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idden="1" x14ac:dyDescent="0.25">
      <c r="A428" s="2">
        <v>14</v>
      </c>
      <c r="B428" s="2">
        <v>2010</v>
      </c>
      <c r="C428" s="4" t="str">
        <f>INDEX(Index!$B$1:$B$500,MATCH($F428,Index!$A$1:$A$500,0)
)</f>
        <v>MIA</v>
      </c>
      <c r="D428" s="4">
        <v>0</v>
      </c>
      <c r="E428" s="141">
        <f t="shared" si="6"/>
        <v>7.7669265055536632E-2</v>
      </c>
      <c r="F428" s="3" t="s">
        <v>4</v>
      </c>
      <c r="G428" s="3">
        <v>11</v>
      </c>
      <c r="H428" s="125">
        <v>7.7669265055536632E-2</v>
      </c>
      <c r="I428" s="3"/>
      <c r="J428" s="3"/>
      <c r="K428" s="3" t="s">
        <v>174</v>
      </c>
      <c r="L428" s="125">
        <v>1.5622082634135E-2</v>
      </c>
      <c r="M428" s="3">
        <v>15</v>
      </c>
      <c r="N428" s="125">
        <v>-5.9373668193601903E-2</v>
      </c>
      <c r="O428" s="3">
        <v>10</v>
      </c>
      <c r="P428" s="125">
        <v>2.6735142277997202E-3</v>
      </c>
      <c r="Q428" s="3">
        <v>17</v>
      </c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idden="1" x14ac:dyDescent="0.25">
      <c r="A429" s="2">
        <v>14</v>
      </c>
      <c r="B429" s="2">
        <v>2010</v>
      </c>
      <c r="C429" s="4" t="str">
        <f>INDEX(Index!$B$1:$B$500,MATCH($F429,Index!$A$1:$A$500,0)
)</f>
        <v>TEN</v>
      </c>
      <c r="D429" s="4">
        <v>0</v>
      </c>
      <c r="E429" s="141">
        <f t="shared" si="6"/>
        <v>5.7871038924527406E-2</v>
      </c>
      <c r="F429" s="3" t="s">
        <v>45</v>
      </c>
      <c r="G429" s="3">
        <v>12</v>
      </c>
      <c r="H429" s="125">
        <v>5.7871038924527406E-2</v>
      </c>
      <c r="I429" s="3"/>
      <c r="J429" s="3"/>
      <c r="K429" s="3" t="s">
        <v>175</v>
      </c>
      <c r="L429" s="125">
        <v>-4.8304432950903198E-2</v>
      </c>
      <c r="M429" s="3">
        <v>19</v>
      </c>
      <c r="N429" s="125">
        <v>-4.7717312441683403E-2</v>
      </c>
      <c r="O429" s="3">
        <v>12</v>
      </c>
      <c r="P429" s="125">
        <v>5.84581594337472E-2</v>
      </c>
      <c r="Q429" s="3">
        <v>2</v>
      </c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idden="1" x14ac:dyDescent="0.25">
      <c r="A430" s="2">
        <v>14</v>
      </c>
      <c r="B430" s="2">
        <v>2010</v>
      </c>
      <c r="C430" s="4" t="str">
        <f>INDEX(Index!$B$1:$B$500,MATCH($F430,Index!$A$1:$A$500,0)
)</f>
        <v>IND</v>
      </c>
      <c r="D430" s="4">
        <v>0</v>
      </c>
      <c r="E430" s="141">
        <f t="shared" si="6"/>
        <v>5.4837683576841177E-2</v>
      </c>
      <c r="F430" s="3" t="s">
        <v>35</v>
      </c>
      <c r="G430" s="3">
        <v>13</v>
      </c>
      <c r="H430" s="125">
        <v>5.4837683576841177E-2</v>
      </c>
      <c r="I430" s="3"/>
      <c r="J430" s="3"/>
      <c r="K430" s="3" t="s">
        <v>174</v>
      </c>
      <c r="L430" s="125">
        <v>0.12944396220107199</v>
      </c>
      <c r="M430" s="3">
        <v>4</v>
      </c>
      <c r="N430" s="125">
        <v>2.8447448833225801E-2</v>
      </c>
      <c r="O430" s="3">
        <v>21</v>
      </c>
      <c r="P430" s="125">
        <v>-4.6158829791005003E-2</v>
      </c>
      <c r="Q430" s="3">
        <v>30</v>
      </c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idden="1" x14ac:dyDescent="0.25">
      <c r="A431" s="2">
        <v>14</v>
      </c>
      <c r="B431" s="2">
        <v>2010</v>
      </c>
      <c r="C431" s="4" t="str">
        <f>INDEX(Index!$B$1:$B$500,MATCH($F431,Index!$A$1:$A$500,0)
)</f>
        <v>HOU</v>
      </c>
      <c r="D431" s="4">
        <v>0</v>
      </c>
      <c r="E431" s="141">
        <f t="shared" si="6"/>
        <v>1.793976011113628E-2</v>
      </c>
      <c r="F431" s="3" t="s">
        <v>49</v>
      </c>
      <c r="G431" s="3">
        <v>14</v>
      </c>
      <c r="H431" s="125">
        <v>1.793976011113628E-2</v>
      </c>
      <c r="I431" s="3"/>
      <c r="J431" s="3"/>
      <c r="K431" s="3" t="s">
        <v>175</v>
      </c>
      <c r="L431" s="125">
        <v>0.19025775612808499</v>
      </c>
      <c r="M431" s="3">
        <v>2</v>
      </c>
      <c r="N431" s="125">
        <v>0.13901142446927101</v>
      </c>
      <c r="O431" s="3">
        <v>30</v>
      </c>
      <c r="P431" s="125">
        <v>-3.3306571547677702E-2</v>
      </c>
      <c r="Q431" s="3">
        <v>27</v>
      </c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idden="1" x14ac:dyDescent="0.25">
      <c r="A432" s="2">
        <v>14</v>
      </c>
      <c r="B432" s="2">
        <v>2010</v>
      </c>
      <c r="C432" s="4" t="str">
        <f>INDEX(Index!$B$1:$B$500,MATCH($F432,Index!$A$1:$A$500,0)
)</f>
        <v>KC</v>
      </c>
      <c r="D432" s="4">
        <v>0</v>
      </c>
      <c r="E432" s="141">
        <f t="shared" si="6"/>
        <v>6.5517934675052014E-3</v>
      </c>
      <c r="F432" s="3" t="s">
        <v>5</v>
      </c>
      <c r="G432" s="3">
        <v>15</v>
      </c>
      <c r="H432" s="125">
        <v>6.5517934675052014E-3</v>
      </c>
      <c r="I432" s="3"/>
      <c r="J432" s="3"/>
      <c r="K432" s="3" t="s">
        <v>173</v>
      </c>
      <c r="L432" s="125">
        <v>5.1926232260105801E-2</v>
      </c>
      <c r="M432" s="3">
        <v>12</v>
      </c>
      <c r="N432" s="125">
        <v>1.6072535692839798E-2</v>
      </c>
      <c r="O432" s="3">
        <v>19</v>
      </c>
      <c r="P432" s="125">
        <v>-2.9301903099760801E-2</v>
      </c>
      <c r="Q432" s="3">
        <v>25</v>
      </c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idden="1" x14ac:dyDescent="0.25">
      <c r="A433" s="2">
        <v>14</v>
      </c>
      <c r="B433" s="2">
        <v>2010</v>
      </c>
      <c r="C433" s="4" t="str">
        <f>INDEX(Index!$B$1:$B$500,MATCH($F433,Index!$A$1:$A$500,0)
)</f>
        <v>CLE</v>
      </c>
      <c r="D433" s="4">
        <v>0</v>
      </c>
      <c r="E433" s="141">
        <f t="shared" si="6"/>
        <v>-2.4599798069927899E-2</v>
      </c>
      <c r="F433" s="3" t="s">
        <v>10</v>
      </c>
      <c r="G433" s="3">
        <v>16</v>
      </c>
      <c r="H433" s="125">
        <v>-2.4599798069927899E-2</v>
      </c>
      <c r="I433" s="3"/>
      <c r="J433" s="3"/>
      <c r="K433" s="3" t="s">
        <v>175</v>
      </c>
      <c r="L433" s="125">
        <v>-6.12377703155048E-2</v>
      </c>
      <c r="M433" s="3">
        <v>22</v>
      </c>
      <c r="N433" s="125">
        <v>-7.8680599470756993E-3</v>
      </c>
      <c r="O433" s="3">
        <v>15</v>
      </c>
      <c r="P433" s="125">
        <v>2.8769912298501201E-2</v>
      </c>
      <c r="Q433" s="3">
        <v>10</v>
      </c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idden="1" x14ac:dyDescent="0.25">
      <c r="A434" s="2">
        <v>14</v>
      </c>
      <c r="B434" s="2">
        <v>2010</v>
      </c>
      <c r="C434" s="4" t="str">
        <f>INDEX(Index!$B$1:$B$500,MATCH($F434,Index!$A$1:$A$500,0)
)</f>
        <v>CHI</v>
      </c>
      <c r="D434" s="4">
        <v>0</v>
      </c>
      <c r="E434" s="141">
        <f t="shared" si="6"/>
        <v>-3.1964680645141394E-2</v>
      </c>
      <c r="F434" s="3" t="s">
        <v>64</v>
      </c>
      <c r="G434" s="3">
        <v>17</v>
      </c>
      <c r="H434" s="125">
        <v>-3.1964680645141394E-2</v>
      </c>
      <c r="I434" s="3"/>
      <c r="J434" s="3"/>
      <c r="K434" s="3" t="s">
        <v>171</v>
      </c>
      <c r="L434" s="125">
        <v>-0.16345835115499999</v>
      </c>
      <c r="M434" s="3">
        <v>30</v>
      </c>
      <c r="N434" s="125">
        <v>-8.3874947303312394E-2</v>
      </c>
      <c r="O434" s="3">
        <v>8</v>
      </c>
      <c r="P434" s="125">
        <v>4.7618723206546199E-2</v>
      </c>
      <c r="Q434" s="3">
        <v>5</v>
      </c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idden="1" x14ac:dyDescent="0.25">
      <c r="A435" s="2">
        <v>14</v>
      </c>
      <c r="B435" s="2">
        <v>2010</v>
      </c>
      <c r="C435" s="4" t="str">
        <f>INDEX(Index!$B$1:$B$500,MATCH($F435,Index!$A$1:$A$500,0)
)</f>
        <v>MIN</v>
      </c>
      <c r="D435" s="4">
        <v>0</v>
      </c>
      <c r="E435" s="141">
        <f t="shared" si="6"/>
        <v>-4.8066109683024175E-2</v>
      </c>
      <c r="F435" s="3" t="s">
        <v>46</v>
      </c>
      <c r="G435" s="3">
        <v>18</v>
      </c>
      <c r="H435" s="125">
        <v>-4.8066109683024175E-2</v>
      </c>
      <c r="I435" s="3"/>
      <c r="J435" s="3"/>
      <c r="K435" s="3" t="s">
        <v>175</v>
      </c>
      <c r="L435" s="125">
        <v>-0.10415651530780599</v>
      </c>
      <c r="M435" s="3">
        <v>26</v>
      </c>
      <c r="N435" s="125">
        <v>-5.1380947142248501E-2</v>
      </c>
      <c r="O435" s="3">
        <v>11</v>
      </c>
      <c r="P435" s="125">
        <v>4.7094584825333203E-3</v>
      </c>
      <c r="Q435" s="3">
        <v>16</v>
      </c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idden="1" x14ac:dyDescent="0.25">
      <c r="A436" s="2">
        <v>14</v>
      </c>
      <c r="B436" s="2">
        <v>2010</v>
      </c>
      <c r="C436" s="4" t="str">
        <f>INDEX(Index!$B$1:$B$500,MATCH($F436,Index!$A$1:$A$500,0)
)</f>
        <v>JAX</v>
      </c>
      <c r="D436" s="4">
        <v>0</v>
      </c>
      <c r="E436" s="141">
        <f t="shared" si="6"/>
        <v>-5.2800149404335001E-2</v>
      </c>
      <c r="F436" s="3" t="s">
        <v>56</v>
      </c>
      <c r="G436" s="3">
        <v>19</v>
      </c>
      <c r="H436" s="125">
        <v>-5.2800149404335001E-2</v>
      </c>
      <c r="I436" s="3"/>
      <c r="J436" s="3"/>
      <c r="K436" s="3" t="s">
        <v>173</v>
      </c>
      <c r="L436" s="125">
        <v>7.4171714550503601E-2</v>
      </c>
      <c r="M436" s="3">
        <v>9</v>
      </c>
      <c r="N436" s="125">
        <v>0.176777534860351</v>
      </c>
      <c r="O436" s="3">
        <v>32</v>
      </c>
      <c r="P436" s="125">
        <v>4.9805670905512398E-2</v>
      </c>
      <c r="Q436" s="3">
        <v>4</v>
      </c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idden="1" x14ac:dyDescent="0.25">
      <c r="A437" s="2">
        <v>14</v>
      </c>
      <c r="B437" s="2">
        <v>2010</v>
      </c>
      <c r="C437" s="4" t="str">
        <f>INDEX(Index!$B$1:$B$500,MATCH($F437,Index!$A$1:$A$500,0)
)</f>
        <v>TB</v>
      </c>
      <c r="D437" s="4">
        <v>0</v>
      </c>
      <c r="E437" s="141">
        <f t="shared" si="6"/>
        <v>-5.3799849829438598E-2</v>
      </c>
      <c r="F437" s="3" t="s">
        <v>38</v>
      </c>
      <c r="G437" s="3">
        <v>20</v>
      </c>
      <c r="H437" s="125">
        <v>-5.3799849829438598E-2</v>
      </c>
      <c r="I437" s="3"/>
      <c r="J437" s="3"/>
      <c r="K437" s="3" t="s">
        <v>173</v>
      </c>
      <c r="L437" s="125">
        <v>3.6151656895116201E-2</v>
      </c>
      <c r="M437" s="3">
        <v>14</v>
      </c>
      <c r="N437" s="125">
        <v>7.5188076874126597E-2</v>
      </c>
      <c r="O437" s="3">
        <v>24</v>
      </c>
      <c r="P437" s="125">
        <v>-1.47634298504282E-2</v>
      </c>
      <c r="Q437" s="3">
        <v>20</v>
      </c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idden="1" x14ac:dyDescent="0.25">
      <c r="A438" s="2">
        <v>14</v>
      </c>
      <c r="B438" s="2">
        <v>2010</v>
      </c>
      <c r="C438" s="4" t="str">
        <f>INDEX(Index!$B$1:$B$500,MATCH($F438,Index!$A$1:$A$500,0)
)</f>
        <v>DET</v>
      </c>
      <c r="D438" s="4">
        <v>0</v>
      </c>
      <c r="E438" s="141">
        <f t="shared" si="6"/>
        <v>-6.9544146858929193E-2</v>
      </c>
      <c r="F438" s="3" t="s">
        <v>21</v>
      </c>
      <c r="G438" s="3">
        <v>21</v>
      </c>
      <c r="H438" s="125">
        <v>-6.9544146858929193E-2</v>
      </c>
      <c r="I438" s="3"/>
      <c r="J438" s="3"/>
      <c r="K438" s="3" t="s">
        <v>176</v>
      </c>
      <c r="L438" s="125">
        <v>-6.3277554357433693E-2</v>
      </c>
      <c r="M438" s="3">
        <v>23</v>
      </c>
      <c r="N438" s="125">
        <v>2.2840948588494302E-2</v>
      </c>
      <c r="O438" s="3">
        <v>20</v>
      </c>
      <c r="P438" s="125">
        <v>1.6574356086998799E-2</v>
      </c>
      <c r="Q438" s="3">
        <v>12</v>
      </c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idden="1" x14ac:dyDescent="0.25">
      <c r="A439" s="2">
        <v>14</v>
      </c>
      <c r="B439" s="2">
        <v>2010</v>
      </c>
      <c r="C439" s="4" t="str">
        <f>INDEX(Index!$B$1:$B$500,MATCH($F439,Index!$A$1:$A$500,0)
)</f>
        <v>DAL</v>
      </c>
      <c r="D439" s="4">
        <v>0</v>
      </c>
      <c r="E439" s="141">
        <f t="shared" si="6"/>
        <v>-0.10458378906580382</v>
      </c>
      <c r="F439" s="3" t="s">
        <v>3</v>
      </c>
      <c r="G439" s="3">
        <v>22</v>
      </c>
      <c r="H439" s="125">
        <v>-0.10458378906580382</v>
      </c>
      <c r="I439" s="3"/>
      <c r="J439" s="3"/>
      <c r="K439" s="3" t="s">
        <v>177</v>
      </c>
      <c r="L439" s="125">
        <v>5.3031606082761399E-3</v>
      </c>
      <c r="M439" s="3">
        <v>16</v>
      </c>
      <c r="N439" s="125">
        <v>0.115359390559197</v>
      </c>
      <c r="O439" s="3">
        <v>29</v>
      </c>
      <c r="P439" s="125">
        <v>5.4724408851170503E-3</v>
      </c>
      <c r="Q439" s="3">
        <v>15</v>
      </c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idden="1" x14ac:dyDescent="0.25">
      <c r="A440" s="2">
        <v>14</v>
      </c>
      <c r="B440" s="2">
        <v>2010</v>
      </c>
      <c r="C440" s="4" t="str">
        <f>INDEX(Index!$B$1:$B$500,MATCH($F440,Index!$A$1:$A$500,0)
)</f>
        <v>SF</v>
      </c>
      <c r="D440" s="4">
        <v>0</v>
      </c>
      <c r="E440" s="141">
        <f t="shared" si="6"/>
        <v>-0.10638813012714661</v>
      </c>
      <c r="F440" s="3" t="s">
        <v>1</v>
      </c>
      <c r="G440" s="3">
        <v>23</v>
      </c>
      <c r="H440" s="125">
        <v>-0.10638813012714661</v>
      </c>
      <c r="I440" s="3"/>
      <c r="J440" s="3"/>
      <c r="K440" s="3" t="s">
        <v>175</v>
      </c>
      <c r="L440" s="125">
        <v>-0.106074433653355</v>
      </c>
      <c r="M440" s="3">
        <v>27</v>
      </c>
      <c r="N440" s="125">
        <v>-1.9684445142003099E-2</v>
      </c>
      <c r="O440" s="3">
        <v>13</v>
      </c>
      <c r="P440" s="125">
        <v>-1.99981416157947E-2</v>
      </c>
      <c r="Q440" s="3">
        <v>22</v>
      </c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idden="1" x14ac:dyDescent="0.25">
      <c r="A441" s="2">
        <v>14</v>
      </c>
      <c r="B441" s="2">
        <v>2010</v>
      </c>
      <c r="C441" s="4" t="str">
        <f>INDEX(Index!$B$1:$B$500,MATCH($F441,Index!$A$1:$A$500,0)
)</f>
        <v>LV</v>
      </c>
      <c r="D441" s="4">
        <v>0</v>
      </c>
      <c r="E441" s="141">
        <f t="shared" si="6"/>
        <v>-0.12382366421068577</v>
      </c>
      <c r="F441" s="3" t="s">
        <v>52</v>
      </c>
      <c r="G441" s="3">
        <v>24</v>
      </c>
      <c r="H441" s="125">
        <v>-0.12382366421068577</v>
      </c>
      <c r="I441" s="3"/>
      <c r="J441" s="3"/>
      <c r="K441" s="3" t="s">
        <v>178</v>
      </c>
      <c r="L441" s="125">
        <v>-9.6253008245850993E-2</v>
      </c>
      <c r="M441" s="3">
        <v>25</v>
      </c>
      <c r="N441" s="125">
        <v>8.9872330666698908E-3</v>
      </c>
      <c r="O441" s="3">
        <v>17</v>
      </c>
      <c r="P441" s="125">
        <v>-1.8583422898164899E-2</v>
      </c>
      <c r="Q441" s="3">
        <v>21</v>
      </c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idden="1" x14ac:dyDescent="0.25">
      <c r="A442" s="2">
        <v>14</v>
      </c>
      <c r="B442" s="2">
        <v>2010</v>
      </c>
      <c r="C442" s="4" t="str">
        <f>INDEX(Index!$B$1:$B$500,MATCH($F442,Index!$A$1:$A$500,0)
)</f>
        <v>LAR</v>
      </c>
      <c r="D442" s="4">
        <v>0</v>
      </c>
      <c r="E442" s="141">
        <f t="shared" si="6"/>
        <v>-0.13400060523542431</v>
      </c>
      <c r="F442" s="3" t="s">
        <v>67</v>
      </c>
      <c r="G442" s="3">
        <v>25</v>
      </c>
      <c r="H442" s="125">
        <v>-0.13400060523542431</v>
      </c>
      <c r="I442" s="3"/>
      <c r="J442" s="3"/>
      <c r="K442" s="3" t="s">
        <v>178</v>
      </c>
      <c r="L442" s="125">
        <v>-0.141854601925537</v>
      </c>
      <c r="M442" s="3">
        <v>28</v>
      </c>
      <c r="N442" s="125">
        <v>-5.5989305765300201E-3</v>
      </c>
      <c r="O442" s="3">
        <v>16</v>
      </c>
      <c r="P442" s="125">
        <v>2.2550661135826702E-3</v>
      </c>
      <c r="Q442" s="3">
        <v>18</v>
      </c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idden="1" x14ac:dyDescent="0.25">
      <c r="A443" s="2">
        <v>14</v>
      </c>
      <c r="B443" s="2">
        <v>2010</v>
      </c>
      <c r="C443" s="4" t="str">
        <f>INDEX(Index!$B$1:$B$500,MATCH($F443,Index!$A$1:$A$500,0)
)</f>
        <v>BUF</v>
      </c>
      <c r="D443" s="4">
        <v>0</v>
      </c>
      <c r="E443" s="141">
        <f t="shared" si="6"/>
        <v>-0.14341349704344078</v>
      </c>
      <c r="F443" s="3" t="s">
        <v>0</v>
      </c>
      <c r="G443" s="3">
        <v>26</v>
      </c>
      <c r="H443" s="125">
        <v>-0.14341349704344078</v>
      </c>
      <c r="I443" s="3"/>
      <c r="J443" s="3"/>
      <c r="K443" s="3" t="s">
        <v>176</v>
      </c>
      <c r="L443" s="125">
        <v>-5.6829467295866402E-2</v>
      </c>
      <c r="M443" s="3">
        <v>20</v>
      </c>
      <c r="N443" s="125">
        <v>9.2259376514821301E-2</v>
      </c>
      <c r="O443" s="3">
        <v>26</v>
      </c>
      <c r="P443" s="125">
        <v>5.67534676724692E-3</v>
      </c>
      <c r="Q443" s="3">
        <v>14</v>
      </c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idden="1" x14ac:dyDescent="0.25">
      <c r="A444" s="2">
        <v>14</v>
      </c>
      <c r="B444" s="2">
        <v>2010</v>
      </c>
      <c r="C444" s="4" t="str">
        <f>INDEX(Index!$B$1:$B$500,MATCH($F444,Index!$A$1:$A$500,0)
)</f>
        <v>SEA</v>
      </c>
      <c r="D444" s="4">
        <v>0</v>
      </c>
      <c r="E444" s="141">
        <f t="shared" si="6"/>
        <v>-0.17997342077890927</v>
      </c>
      <c r="F444" s="3" t="s">
        <v>30</v>
      </c>
      <c r="G444" s="3">
        <v>27</v>
      </c>
      <c r="H444" s="125">
        <v>-0.17997342077890927</v>
      </c>
      <c r="I444" s="3"/>
      <c r="J444" s="3"/>
      <c r="K444" s="3" t="s">
        <v>178</v>
      </c>
      <c r="L444" s="125">
        <v>-0.153427201764507</v>
      </c>
      <c r="M444" s="3">
        <v>29</v>
      </c>
      <c r="N444" s="125">
        <v>0.10812097255419199</v>
      </c>
      <c r="O444" s="3">
        <v>27</v>
      </c>
      <c r="P444" s="125">
        <v>8.1574753539789699E-2</v>
      </c>
      <c r="Q444" s="3">
        <v>1</v>
      </c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idden="1" x14ac:dyDescent="0.25">
      <c r="A445" s="2">
        <v>14</v>
      </c>
      <c r="B445" s="2">
        <v>2010</v>
      </c>
      <c r="C445" s="4" t="str">
        <f>INDEX(Index!$B$1:$B$500,MATCH($F445,Index!$A$1:$A$500,0)
)</f>
        <v>CIN</v>
      </c>
      <c r="D445" s="4">
        <v>0</v>
      </c>
      <c r="E445" s="141">
        <f t="shared" si="6"/>
        <v>-0.18087397076856401</v>
      </c>
      <c r="F445" s="3" t="s">
        <v>24</v>
      </c>
      <c r="G445" s="3">
        <v>28</v>
      </c>
      <c r="H445" s="125">
        <v>-0.18087397076856401</v>
      </c>
      <c r="I445" s="3"/>
      <c r="J445" s="3"/>
      <c r="K445" s="3" t="s">
        <v>179</v>
      </c>
      <c r="L445" s="125">
        <v>-5.8668889723756001E-2</v>
      </c>
      <c r="M445" s="3">
        <v>21</v>
      </c>
      <c r="N445" s="125">
        <v>8.1264536876119203E-2</v>
      </c>
      <c r="O445" s="3">
        <v>25</v>
      </c>
      <c r="P445" s="125">
        <v>-4.0940544168688801E-2</v>
      </c>
      <c r="Q445" s="3">
        <v>29</v>
      </c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idden="1" x14ac:dyDescent="0.25">
      <c r="A446" s="2">
        <v>14</v>
      </c>
      <c r="B446" s="2">
        <v>2010</v>
      </c>
      <c r="C446" s="4" t="str">
        <f>INDEX(Index!$B$1:$B$500,MATCH($F446,Index!$A$1:$A$500,0)
)</f>
        <v>WAS</v>
      </c>
      <c r="D446" s="4">
        <v>0</v>
      </c>
      <c r="E446" s="141">
        <f t="shared" si="6"/>
        <v>-0.2037550623171612</v>
      </c>
      <c r="F446" s="3" t="s">
        <v>26</v>
      </c>
      <c r="G446" s="3">
        <v>29</v>
      </c>
      <c r="H446" s="125">
        <v>-0.2037550623171612</v>
      </c>
      <c r="I446" s="3"/>
      <c r="J446" s="3"/>
      <c r="K446" s="3" t="s">
        <v>175</v>
      </c>
      <c r="L446" s="125">
        <v>-6.3297456090958298E-2</v>
      </c>
      <c r="M446" s="3">
        <v>24</v>
      </c>
      <c r="N446" s="125">
        <v>0.112630882876918</v>
      </c>
      <c r="O446" s="3">
        <v>28</v>
      </c>
      <c r="P446" s="125">
        <v>-2.7826723349284901E-2</v>
      </c>
      <c r="Q446" s="3">
        <v>23</v>
      </c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idden="1" x14ac:dyDescent="0.25">
      <c r="A447" s="2">
        <v>14</v>
      </c>
      <c r="B447" s="2">
        <v>2010</v>
      </c>
      <c r="C447" s="4" t="str">
        <f>INDEX(Index!$B$1:$B$500,MATCH($F447,Index!$A$1:$A$500,0)
)</f>
        <v>DEN</v>
      </c>
      <c r="D447" s="4">
        <v>0</v>
      </c>
      <c r="E447" s="141">
        <f t="shared" si="6"/>
        <v>-0.23191728075623619</v>
      </c>
      <c r="F447" s="3" t="s">
        <v>39</v>
      </c>
      <c r="G447" s="3">
        <v>30</v>
      </c>
      <c r="H447" s="125">
        <v>-0.23191728075623619</v>
      </c>
      <c r="I447" s="3"/>
      <c r="J447" s="3"/>
      <c r="K447" s="3" t="s">
        <v>176</v>
      </c>
      <c r="L447" s="125">
        <v>-3.2420765178963903E-2</v>
      </c>
      <c r="M447" s="3">
        <v>18</v>
      </c>
      <c r="N447" s="125">
        <v>0.16407790537309799</v>
      </c>
      <c r="O447" s="3">
        <v>31</v>
      </c>
      <c r="P447" s="125">
        <v>-3.5418610204174299E-2</v>
      </c>
      <c r="Q447" s="3">
        <v>28</v>
      </c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idden="1" x14ac:dyDescent="0.25">
      <c r="A448" s="2">
        <v>14</v>
      </c>
      <c r="B448" s="2">
        <v>2010</v>
      </c>
      <c r="C448" s="4" t="str">
        <f>INDEX(Index!$B$1:$B$500,MATCH($F448,Index!$A$1:$A$500,0)
)</f>
        <v>ARI</v>
      </c>
      <c r="D448" s="4">
        <v>0</v>
      </c>
      <c r="E448" s="141">
        <f t="shared" si="6"/>
        <v>-0.2914470619418556</v>
      </c>
      <c r="F448" s="3" t="s">
        <v>23</v>
      </c>
      <c r="G448" s="3">
        <v>31</v>
      </c>
      <c r="H448" s="125">
        <v>-0.2914470619418556</v>
      </c>
      <c r="I448" s="3"/>
      <c r="J448" s="3"/>
      <c r="K448" s="3" t="s">
        <v>177</v>
      </c>
      <c r="L448" s="125">
        <v>-0.30649317587031499</v>
      </c>
      <c r="M448" s="3">
        <v>31</v>
      </c>
      <c r="N448" s="125">
        <v>1.43619681945301E-2</v>
      </c>
      <c r="O448" s="3">
        <v>18</v>
      </c>
      <c r="P448" s="125">
        <v>2.9408082122989499E-2</v>
      </c>
      <c r="Q448" s="3">
        <v>9</v>
      </c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idden="1" x14ac:dyDescent="0.25">
      <c r="A449" s="2">
        <v>14</v>
      </c>
      <c r="B449" s="2">
        <v>2010</v>
      </c>
      <c r="C449" s="4" t="str">
        <f>INDEX(Index!$B$1:$B$500,MATCH($F449,Index!$A$1:$A$500,0)
)</f>
        <v>CAR</v>
      </c>
      <c r="D449" s="4">
        <v>0</v>
      </c>
      <c r="E449" s="141">
        <f t="shared" si="6"/>
        <v>-0.43952554016696432</v>
      </c>
      <c r="F449" s="3" t="s">
        <v>51</v>
      </c>
      <c r="G449" s="3">
        <v>32</v>
      </c>
      <c r="H449" s="125">
        <v>-0.43952554016696432</v>
      </c>
      <c r="I449" s="3"/>
      <c r="J449" s="3"/>
      <c r="K449" s="3" t="s">
        <v>180</v>
      </c>
      <c r="L449" s="125">
        <v>-0.39094038673396098</v>
      </c>
      <c r="M449" s="3">
        <v>32</v>
      </c>
      <c r="N449" s="125">
        <v>4.8004381460256602E-2</v>
      </c>
      <c r="O449" s="3">
        <v>23</v>
      </c>
      <c r="P449" s="125">
        <v>-5.8077197274675803E-4</v>
      </c>
      <c r="Q449" s="3">
        <v>19</v>
      </c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idden="1" x14ac:dyDescent="0.25">
      <c r="A450" s="2">
        <v>15</v>
      </c>
      <c r="B450" s="2">
        <v>2010</v>
      </c>
      <c r="C450" s="4" t="str">
        <f>INDEX(Index!$B$1:$B$500,MATCH($F450,Index!$A$1:$A$500,0)
)</f>
        <v>NE</v>
      </c>
      <c r="D450" s="4">
        <v>0</v>
      </c>
      <c r="E450" s="141">
        <f t="shared" ref="E450:E513" si="7">IF(D450=1,H450/100,H450)</f>
        <v>0.40876580082826836</v>
      </c>
      <c r="F450" s="3" t="s">
        <v>17</v>
      </c>
      <c r="G450" s="3">
        <v>1</v>
      </c>
      <c r="H450" s="125">
        <v>0.40876580082826836</v>
      </c>
      <c r="I450" s="3"/>
      <c r="J450" s="3"/>
      <c r="K450" s="3" t="s">
        <v>181</v>
      </c>
      <c r="L450" s="125">
        <v>0.39743834057662503</v>
      </c>
      <c r="M450" s="3">
        <v>1</v>
      </c>
      <c r="N450" s="125">
        <v>1.17868584658444E-2</v>
      </c>
      <c r="O450" s="3">
        <v>18</v>
      </c>
      <c r="P450" s="125">
        <v>2.3114318717487699E-2</v>
      </c>
      <c r="Q450" s="3">
        <v>9</v>
      </c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idden="1" x14ac:dyDescent="0.25">
      <c r="A451" s="2">
        <v>15</v>
      </c>
      <c r="B451" s="2">
        <v>2010</v>
      </c>
      <c r="C451" s="4" t="str">
        <f>INDEX(Index!$B$1:$B$500,MATCH($F451,Index!$A$1:$A$500,0)
)</f>
        <v>PHI</v>
      </c>
      <c r="D451" s="4">
        <v>0</v>
      </c>
      <c r="E451" s="141">
        <f t="shared" si="7"/>
        <v>0.29466687005793329</v>
      </c>
      <c r="F451" s="3" t="s">
        <v>7</v>
      </c>
      <c r="G451" s="3">
        <v>2</v>
      </c>
      <c r="H451" s="125">
        <v>0.29466687005793329</v>
      </c>
      <c r="I451" s="3"/>
      <c r="J451" s="3"/>
      <c r="K451" s="3" t="s">
        <v>182</v>
      </c>
      <c r="L451" s="125">
        <v>0.19749564457749899</v>
      </c>
      <c r="M451" s="3">
        <v>2</v>
      </c>
      <c r="N451" s="125">
        <v>-7.9863706836726694E-2</v>
      </c>
      <c r="O451" s="3">
        <v>8</v>
      </c>
      <c r="P451" s="125">
        <v>1.7307518643707599E-2</v>
      </c>
      <c r="Q451" s="3">
        <v>11</v>
      </c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idden="1" x14ac:dyDescent="0.25">
      <c r="A452" s="2">
        <v>15</v>
      </c>
      <c r="B452" s="2">
        <v>2010</v>
      </c>
      <c r="C452" s="4" t="str">
        <f>INDEX(Index!$B$1:$B$500,MATCH($F452,Index!$A$1:$A$500,0)
)</f>
        <v>PIT</v>
      </c>
      <c r="D452" s="4">
        <v>0</v>
      </c>
      <c r="E452" s="141">
        <f t="shared" si="7"/>
        <v>0.25156575618526428</v>
      </c>
      <c r="F452" s="3" t="s">
        <v>32</v>
      </c>
      <c r="G452" s="3">
        <v>3</v>
      </c>
      <c r="H452" s="125">
        <v>0.25156575618526428</v>
      </c>
      <c r="I452" s="3"/>
      <c r="J452" s="3"/>
      <c r="K452" s="3" t="s">
        <v>182</v>
      </c>
      <c r="L452" s="125">
        <v>6.6164458035752396E-2</v>
      </c>
      <c r="M452" s="3">
        <v>11</v>
      </c>
      <c r="N452" s="125">
        <v>-0.17754513637754099</v>
      </c>
      <c r="O452" s="3">
        <v>1</v>
      </c>
      <c r="P452" s="125">
        <v>7.8561617719709008E-3</v>
      </c>
      <c r="Q452" s="3">
        <v>15</v>
      </c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idden="1" x14ac:dyDescent="0.25">
      <c r="A453" s="2">
        <v>15</v>
      </c>
      <c r="B453" s="2">
        <v>2010</v>
      </c>
      <c r="C453" s="4" t="str">
        <f>INDEX(Index!$B$1:$B$500,MATCH($F453,Index!$A$1:$A$500,0)
)</f>
        <v>BAL</v>
      </c>
      <c r="D453" s="4">
        <v>0</v>
      </c>
      <c r="E453" s="141">
        <f t="shared" si="7"/>
        <v>0.24791785981441039</v>
      </c>
      <c r="F453" s="3" t="s">
        <v>18</v>
      </c>
      <c r="G453" s="3">
        <v>4</v>
      </c>
      <c r="H453" s="125">
        <v>0.24791785981441039</v>
      </c>
      <c r="I453" s="3"/>
      <c r="J453" s="3"/>
      <c r="K453" s="3" t="s">
        <v>182</v>
      </c>
      <c r="L453" s="125">
        <v>6.3816433258347294E-2</v>
      </c>
      <c r="M453" s="3">
        <v>12</v>
      </c>
      <c r="N453" s="125">
        <v>-0.11803152665451901</v>
      </c>
      <c r="O453" s="3">
        <v>4</v>
      </c>
      <c r="P453" s="125">
        <v>6.6069899901544105E-2</v>
      </c>
      <c r="Q453" s="3">
        <v>4</v>
      </c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idden="1" x14ac:dyDescent="0.25">
      <c r="A454" s="2">
        <v>15</v>
      </c>
      <c r="B454" s="2">
        <v>2010</v>
      </c>
      <c r="C454" s="4" t="str">
        <f>INDEX(Index!$B$1:$B$500,MATCH($F454,Index!$A$1:$A$500,0)
)</f>
        <v>NYG</v>
      </c>
      <c r="D454" s="4">
        <v>0</v>
      </c>
      <c r="E454" s="141">
        <f t="shared" si="7"/>
        <v>0.20003968498800273</v>
      </c>
      <c r="F454" s="3" t="s">
        <v>15</v>
      </c>
      <c r="G454" s="3">
        <v>5</v>
      </c>
      <c r="H454" s="125">
        <v>0.20003968498800273</v>
      </c>
      <c r="I454" s="3"/>
      <c r="J454" s="3"/>
      <c r="K454" s="3" t="s">
        <v>183</v>
      </c>
      <c r="L454" s="125">
        <v>8.3133765134906196E-2</v>
      </c>
      <c r="M454" s="3">
        <v>8</v>
      </c>
      <c r="N454" s="125">
        <v>-0.175043183137644</v>
      </c>
      <c r="O454" s="3">
        <v>2</v>
      </c>
      <c r="P454" s="125">
        <v>-5.8137263284547498E-2</v>
      </c>
      <c r="Q454" s="3">
        <v>30</v>
      </c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idden="1" x14ac:dyDescent="0.25">
      <c r="A455" s="2">
        <v>15</v>
      </c>
      <c r="B455" s="2">
        <v>2010</v>
      </c>
      <c r="C455" s="4" t="str">
        <f>INDEX(Index!$B$1:$B$500,MATCH($F455,Index!$A$1:$A$500,0)
)</f>
        <v>LAC</v>
      </c>
      <c r="D455" s="4">
        <v>0</v>
      </c>
      <c r="E455" s="141">
        <f t="shared" si="7"/>
        <v>0.172965301929069</v>
      </c>
      <c r="F455" s="3" t="s">
        <v>68</v>
      </c>
      <c r="G455" s="3">
        <v>6</v>
      </c>
      <c r="H455" s="125">
        <v>0.172965301929069</v>
      </c>
      <c r="I455" s="3"/>
      <c r="J455" s="3"/>
      <c r="K455" s="3" t="s">
        <v>184</v>
      </c>
      <c r="L455" s="125">
        <v>0.14249918623490601</v>
      </c>
      <c r="M455" s="3">
        <v>4</v>
      </c>
      <c r="N455" s="125">
        <v>-0.147636649448559</v>
      </c>
      <c r="O455" s="3">
        <v>3</v>
      </c>
      <c r="P455" s="125">
        <v>-0.117170533754396</v>
      </c>
      <c r="Q455" s="3">
        <v>32</v>
      </c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idden="1" x14ac:dyDescent="0.25">
      <c r="A456" s="2">
        <v>15</v>
      </c>
      <c r="B456" s="2">
        <v>2010</v>
      </c>
      <c r="C456" s="4" t="str">
        <f>INDEX(Index!$B$1:$B$500,MATCH($F456,Index!$A$1:$A$500,0)
)</f>
        <v>ATL</v>
      </c>
      <c r="D456" s="4">
        <v>0</v>
      </c>
      <c r="E456" s="141">
        <f t="shared" si="7"/>
        <v>0.1729159943575288</v>
      </c>
      <c r="F456" s="3" t="s">
        <v>43</v>
      </c>
      <c r="G456" s="3">
        <v>7</v>
      </c>
      <c r="H456" s="125">
        <v>0.1729159943575288</v>
      </c>
      <c r="I456" s="3"/>
      <c r="J456" s="3"/>
      <c r="K456" s="3" t="s">
        <v>181</v>
      </c>
      <c r="L456" s="125">
        <v>9.2267295530917295E-2</v>
      </c>
      <c r="M456" s="3">
        <v>7</v>
      </c>
      <c r="N456" s="125">
        <v>-3.2685039703453302E-2</v>
      </c>
      <c r="O456" s="3">
        <v>13</v>
      </c>
      <c r="P456" s="125">
        <v>4.7963659123158198E-2</v>
      </c>
      <c r="Q456" s="3">
        <v>7</v>
      </c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idden="1" x14ac:dyDescent="0.25">
      <c r="A457" s="2">
        <v>15</v>
      </c>
      <c r="B457" s="2">
        <v>2010</v>
      </c>
      <c r="C457" s="4" t="str">
        <f>INDEX(Index!$B$1:$B$500,MATCH($F457,Index!$A$1:$A$500,0)
)</f>
        <v>NYJ</v>
      </c>
      <c r="D457" s="4">
        <v>0</v>
      </c>
      <c r="E457" s="141">
        <f t="shared" si="7"/>
        <v>0.15590965181921101</v>
      </c>
      <c r="F457" s="3" t="s">
        <v>9</v>
      </c>
      <c r="G457" s="3">
        <v>8</v>
      </c>
      <c r="H457" s="125">
        <v>0.15590965181921101</v>
      </c>
      <c r="I457" s="3"/>
      <c r="J457" s="3"/>
      <c r="K457" s="3" t="s">
        <v>182</v>
      </c>
      <c r="L457" s="125">
        <v>4.4660880552310203E-3</v>
      </c>
      <c r="M457" s="3">
        <v>17</v>
      </c>
      <c r="N457" s="125">
        <v>-8.3966302132244403E-2</v>
      </c>
      <c r="O457" s="3">
        <v>7</v>
      </c>
      <c r="P457" s="125">
        <v>6.7477261631735605E-2</v>
      </c>
      <c r="Q457" s="3">
        <v>3</v>
      </c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idden="1" x14ac:dyDescent="0.25">
      <c r="A458" s="2">
        <v>15</v>
      </c>
      <c r="B458" s="2">
        <v>2010</v>
      </c>
      <c r="C458" s="4" t="str">
        <f>INDEX(Index!$B$1:$B$500,MATCH($F458,Index!$A$1:$A$500,0)
)</f>
        <v>GB</v>
      </c>
      <c r="D458" s="4">
        <v>0</v>
      </c>
      <c r="E458" s="141">
        <f t="shared" si="7"/>
        <v>0.1541964060331612</v>
      </c>
      <c r="F458" s="3" t="s">
        <v>20</v>
      </c>
      <c r="G458" s="3">
        <v>9</v>
      </c>
      <c r="H458" s="125">
        <v>0.1541964060331612</v>
      </c>
      <c r="I458" s="3"/>
      <c r="J458" s="3"/>
      <c r="K458" s="3" t="s">
        <v>184</v>
      </c>
      <c r="L458" s="125">
        <v>7.3852340311779896E-2</v>
      </c>
      <c r="M458" s="3">
        <v>9</v>
      </c>
      <c r="N458" s="125">
        <v>-0.11179746915692899</v>
      </c>
      <c r="O458" s="3">
        <v>5</v>
      </c>
      <c r="P458" s="125">
        <v>-3.14534034355477E-2</v>
      </c>
      <c r="Q458" s="3">
        <v>27</v>
      </c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idden="1" x14ac:dyDescent="0.25">
      <c r="A459" s="2">
        <v>15</v>
      </c>
      <c r="B459" s="2">
        <v>2010</v>
      </c>
      <c r="C459" s="4" t="str">
        <f>INDEX(Index!$B$1:$B$500,MATCH($F459,Index!$A$1:$A$500,0)
)</f>
        <v>NO</v>
      </c>
      <c r="D459" s="4">
        <v>0</v>
      </c>
      <c r="E459" s="141">
        <f t="shared" si="7"/>
        <v>0.135573958742044</v>
      </c>
      <c r="F459" s="3" t="s">
        <v>27</v>
      </c>
      <c r="G459" s="3">
        <v>10</v>
      </c>
      <c r="H459" s="125">
        <v>0.135573958742044</v>
      </c>
      <c r="I459" s="3"/>
      <c r="J459" s="3"/>
      <c r="K459" s="3" t="s">
        <v>182</v>
      </c>
      <c r="L459" s="125">
        <v>0.107774822480825</v>
      </c>
      <c r="M459" s="3">
        <v>6</v>
      </c>
      <c r="N459" s="125">
        <v>-5.0817884722644098E-2</v>
      </c>
      <c r="O459" s="3">
        <v>11</v>
      </c>
      <c r="P459" s="125">
        <v>-2.3018748461425102E-2</v>
      </c>
      <c r="Q459" s="3">
        <v>22</v>
      </c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idden="1" x14ac:dyDescent="0.25">
      <c r="A460" s="2">
        <v>15</v>
      </c>
      <c r="B460" s="2">
        <v>2010</v>
      </c>
      <c r="C460" s="4" t="str">
        <f>INDEX(Index!$B$1:$B$500,MATCH($F460,Index!$A$1:$A$500,0)
)</f>
        <v>TEN</v>
      </c>
      <c r="D460" s="4">
        <v>0</v>
      </c>
      <c r="E460" s="141">
        <f t="shared" si="7"/>
        <v>8.4532074184415606E-2</v>
      </c>
      <c r="F460" s="3" t="s">
        <v>45</v>
      </c>
      <c r="G460" s="3">
        <v>11</v>
      </c>
      <c r="H460" s="125">
        <v>8.4532074184415606E-2</v>
      </c>
      <c r="I460" s="3"/>
      <c r="J460" s="3"/>
      <c r="K460" s="3" t="s">
        <v>185</v>
      </c>
      <c r="L460" s="125">
        <v>-4.4275574096465299E-2</v>
      </c>
      <c r="M460" s="3">
        <v>21</v>
      </c>
      <c r="N460" s="125">
        <v>-7.3247849678733004E-2</v>
      </c>
      <c r="O460" s="3">
        <v>9</v>
      </c>
      <c r="P460" s="125">
        <v>5.5559798602147902E-2</v>
      </c>
      <c r="Q460" s="3">
        <v>6</v>
      </c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idden="1" x14ac:dyDescent="0.25">
      <c r="A461" s="2">
        <v>15</v>
      </c>
      <c r="B461" s="2">
        <v>2010</v>
      </c>
      <c r="C461" s="4" t="str">
        <f>INDEX(Index!$B$1:$B$500,MATCH($F461,Index!$A$1:$A$500,0)
)</f>
        <v>MIA</v>
      </c>
      <c r="D461" s="4">
        <v>0</v>
      </c>
      <c r="E461" s="141">
        <f t="shared" si="7"/>
        <v>5.3107522005934653E-2</v>
      </c>
      <c r="F461" s="3" t="s">
        <v>4</v>
      </c>
      <c r="G461" s="3">
        <v>12</v>
      </c>
      <c r="H461" s="125">
        <v>5.3107522005934653E-2</v>
      </c>
      <c r="I461" s="3"/>
      <c r="J461" s="3"/>
      <c r="K461" s="3" t="s">
        <v>186</v>
      </c>
      <c r="L461" s="125">
        <v>9.8546122161547508E-3</v>
      </c>
      <c r="M461" s="3">
        <v>16</v>
      </c>
      <c r="N461" s="125">
        <v>-5.7527584010648301E-2</v>
      </c>
      <c r="O461" s="3">
        <v>10</v>
      </c>
      <c r="P461" s="125">
        <v>-1.4274674220868399E-2</v>
      </c>
      <c r="Q461" s="3">
        <v>20</v>
      </c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idden="1" x14ac:dyDescent="0.25">
      <c r="A462" s="2">
        <v>15</v>
      </c>
      <c r="B462" s="2">
        <v>2010</v>
      </c>
      <c r="C462" s="4" t="str">
        <f>INDEX(Index!$B$1:$B$500,MATCH($F462,Index!$A$1:$A$500,0)
)</f>
        <v>IND</v>
      </c>
      <c r="D462" s="4">
        <v>0</v>
      </c>
      <c r="E462" s="141">
        <f t="shared" si="7"/>
        <v>4.6606927798285798E-2</v>
      </c>
      <c r="F462" s="3" t="s">
        <v>35</v>
      </c>
      <c r="G462" s="3">
        <v>13</v>
      </c>
      <c r="H462" s="125">
        <v>4.6606927798285798E-2</v>
      </c>
      <c r="I462" s="3"/>
      <c r="J462" s="3"/>
      <c r="K462" s="3" t="s">
        <v>184</v>
      </c>
      <c r="L462" s="125">
        <v>0.129705815902111</v>
      </c>
      <c r="M462" s="3">
        <v>5</v>
      </c>
      <c r="N462" s="125">
        <v>2.3842546520468799E-2</v>
      </c>
      <c r="O462" s="3">
        <v>20</v>
      </c>
      <c r="P462" s="125">
        <v>-5.9256341583356402E-2</v>
      </c>
      <c r="Q462" s="3">
        <v>31</v>
      </c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idden="1" x14ac:dyDescent="0.25">
      <c r="A463" s="2">
        <v>15</v>
      </c>
      <c r="B463" s="2">
        <v>2010</v>
      </c>
      <c r="C463" s="4" t="str">
        <f>INDEX(Index!$B$1:$B$500,MATCH($F463,Index!$A$1:$A$500,0)
)</f>
        <v>CHI</v>
      </c>
      <c r="D463" s="4">
        <v>0</v>
      </c>
      <c r="E463" s="141">
        <f t="shared" si="7"/>
        <v>2.1974909969148179E-2</v>
      </c>
      <c r="F463" s="3" t="s">
        <v>64</v>
      </c>
      <c r="G463" s="3">
        <v>14</v>
      </c>
      <c r="H463" s="125">
        <v>2.1974909969148179E-2</v>
      </c>
      <c r="I463" s="3"/>
      <c r="J463" s="3"/>
      <c r="K463" s="3" t="s">
        <v>182</v>
      </c>
      <c r="L463" s="125">
        <v>-0.15023785569516601</v>
      </c>
      <c r="M463" s="3">
        <v>28</v>
      </c>
      <c r="N463" s="125">
        <v>-0.10183341719913799</v>
      </c>
      <c r="O463" s="3">
        <v>6</v>
      </c>
      <c r="P463" s="125">
        <v>7.0379348465176197E-2</v>
      </c>
      <c r="Q463" s="3">
        <v>2</v>
      </c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idden="1" x14ac:dyDescent="0.25">
      <c r="A464" s="2">
        <v>15</v>
      </c>
      <c r="B464" s="2">
        <v>2010</v>
      </c>
      <c r="C464" s="4" t="str">
        <f>INDEX(Index!$B$1:$B$500,MATCH($F464,Index!$A$1:$A$500,0)
)</f>
        <v>KC</v>
      </c>
      <c r="D464" s="4">
        <v>0</v>
      </c>
      <c r="E464" s="141">
        <f t="shared" si="7"/>
        <v>1.5992469465786578E-2</v>
      </c>
      <c r="F464" s="3" t="s">
        <v>5</v>
      </c>
      <c r="G464" s="3">
        <v>15</v>
      </c>
      <c r="H464" s="125">
        <v>1.5992469465786578E-2</v>
      </c>
      <c r="I464" s="3"/>
      <c r="J464" s="3"/>
      <c r="K464" s="3" t="s">
        <v>183</v>
      </c>
      <c r="L464" s="125">
        <v>4.3785984305584398E-2</v>
      </c>
      <c r="M464" s="3">
        <v>13</v>
      </c>
      <c r="N464" s="125">
        <v>1.9538321511307199E-3</v>
      </c>
      <c r="O464" s="3">
        <v>16</v>
      </c>
      <c r="P464" s="125">
        <v>-2.5839682688667098E-2</v>
      </c>
      <c r="Q464" s="3">
        <v>24</v>
      </c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idden="1" x14ac:dyDescent="0.25">
      <c r="A465" s="2">
        <v>15</v>
      </c>
      <c r="B465" s="2">
        <v>2010</v>
      </c>
      <c r="C465" s="4" t="str">
        <f>INDEX(Index!$B$1:$B$500,MATCH($F465,Index!$A$1:$A$500,0)
)</f>
        <v>HOU</v>
      </c>
      <c r="D465" s="4">
        <v>0</v>
      </c>
      <c r="E465" s="141">
        <f t="shared" si="7"/>
        <v>-2.773765951122012E-3</v>
      </c>
      <c r="F465" s="3" t="s">
        <v>49</v>
      </c>
      <c r="G465" s="3">
        <v>16</v>
      </c>
      <c r="H465" s="125">
        <v>-2.773765951122012E-3</v>
      </c>
      <c r="I465" s="3"/>
      <c r="J465" s="3"/>
      <c r="K465" s="3" t="s">
        <v>187</v>
      </c>
      <c r="L465" s="125">
        <v>0.16648233377836499</v>
      </c>
      <c r="M465" s="3">
        <v>3</v>
      </c>
      <c r="N465" s="125">
        <v>0.13556770560735701</v>
      </c>
      <c r="O465" s="3">
        <v>30</v>
      </c>
      <c r="P465" s="125">
        <v>-3.3688394122129997E-2</v>
      </c>
      <c r="Q465" s="3">
        <v>28</v>
      </c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idden="1" x14ac:dyDescent="0.25">
      <c r="A466" s="2">
        <v>15</v>
      </c>
      <c r="B466" s="2">
        <v>2010</v>
      </c>
      <c r="C466" s="4" t="str">
        <f>INDEX(Index!$B$1:$B$500,MATCH($F466,Index!$A$1:$A$500,0)
)</f>
        <v>JAX</v>
      </c>
      <c r="D466" s="4">
        <v>0</v>
      </c>
      <c r="E466" s="141">
        <f t="shared" si="7"/>
        <v>-3.2182721062094105E-2</v>
      </c>
      <c r="F466" s="3" t="s">
        <v>56</v>
      </c>
      <c r="G466" s="3">
        <v>17</v>
      </c>
      <c r="H466" s="125">
        <v>-3.2182721062094105E-2</v>
      </c>
      <c r="I466" s="3"/>
      <c r="J466" s="3"/>
      <c r="K466" s="3" t="s">
        <v>184</v>
      </c>
      <c r="L466" s="125">
        <v>7.3523210452010601E-2</v>
      </c>
      <c r="M466" s="3">
        <v>10</v>
      </c>
      <c r="N466" s="125">
        <v>0.17150285472612301</v>
      </c>
      <c r="O466" s="3">
        <v>32</v>
      </c>
      <c r="P466" s="125">
        <v>6.5796923212018299E-2</v>
      </c>
      <c r="Q466" s="3">
        <v>5</v>
      </c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idden="1" x14ac:dyDescent="0.25">
      <c r="A467" s="2">
        <v>15</v>
      </c>
      <c r="B467" s="2">
        <v>2010</v>
      </c>
      <c r="C467" s="4" t="str">
        <f>INDEX(Index!$B$1:$B$500,MATCH($F467,Index!$A$1:$A$500,0)
)</f>
        <v>CLE</v>
      </c>
      <c r="D467" s="4">
        <v>0</v>
      </c>
      <c r="E467" s="141">
        <f t="shared" si="7"/>
        <v>-4.7583004708340607E-2</v>
      </c>
      <c r="F467" s="3" t="s">
        <v>10</v>
      </c>
      <c r="G467" s="3">
        <v>18</v>
      </c>
      <c r="H467" s="125">
        <v>-4.7583004708340607E-2</v>
      </c>
      <c r="I467" s="3"/>
      <c r="J467" s="3"/>
      <c r="K467" s="3" t="s">
        <v>187</v>
      </c>
      <c r="L467" s="125">
        <v>-4.8410084970377201E-2</v>
      </c>
      <c r="M467" s="3">
        <v>22</v>
      </c>
      <c r="N467" s="125">
        <v>2.2135774604729899E-2</v>
      </c>
      <c r="O467" s="3">
        <v>19</v>
      </c>
      <c r="P467" s="125">
        <v>2.29628548667665E-2</v>
      </c>
      <c r="Q467" s="3">
        <v>10</v>
      </c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idden="1" x14ac:dyDescent="0.25">
      <c r="A468" s="2">
        <v>15</v>
      </c>
      <c r="B468" s="2">
        <v>2010</v>
      </c>
      <c r="C468" s="4" t="str">
        <f>INDEX(Index!$B$1:$B$500,MATCH($F468,Index!$A$1:$A$500,0)
)</f>
        <v>DET</v>
      </c>
      <c r="D468" s="4">
        <v>0</v>
      </c>
      <c r="E468" s="141">
        <f t="shared" si="7"/>
        <v>-5.6519707000456096E-2</v>
      </c>
      <c r="F468" s="3" t="s">
        <v>21</v>
      </c>
      <c r="G468" s="3">
        <v>19</v>
      </c>
      <c r="H468" s="125">
        <v>-5.6519707000456096E-2</v>
      </c>
      <c r="I468" s="3"/>
      <c r="J468" s="3"/>
      <c r="K468" s="3" t="s">
        <v>188</v>
      </c>
      <c r="L468" s="125">
        <v>-3.2376886549340102E-2</v>
      </c>
      <c r="M468" s="3">
        <v>19</v>
      </c>
      <c r="N468" s="125">
        <v>3.9078371489549402E-2</v>
      </c>
      <c r="O468" s="3">
        <v>23</v>
      </c>
      <c r="P468" s="125">
        <v>1.4935551038433401E-2</v>
      </c>
      <c r="Q468" s="3">
        <v>12</v>
      </c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idden="1" x14ac:dyDescent="0.25">
      <c r="A469" s="2">
        <v>15</v>
      </c>
      <c r="B469" s="2">
        <v>2010</v>
      </c>
      <c r="C469" s="4" t="str">
        <f>INDEX(Index!$B$1:$B$500,MATCH($F469,Index!$A$1:$A$500,0)
)</f>
        <v>TB</v>
      </c>
      <c r="D469" s="4">
        <v>0</v>
      </c>
      <c r="E469" s="141">
        <f t="shared" si="7"/>
        <v>-8.1527645578061206E-2</v>
      </c>
      <c r="F469" s="3" t="s">
        <v>38</v>
      </c>
      <c r="G469" s="3">
        <v>20</v>
      </c>
      <c r="H469" s="125">
        <v>-8.1527645578061206E-2</v>
      </c>
      <c r="I469" s="3"/>
      <c r="J469" s="3"/>
      <c r="K469" s="3" t="s">
        <v>184</v>
      </c>
      <c r="L469" s="125">
        <v>4.19669726260107E-2</v>
      </c>
      <c r="M469" s="3">
        <v>14</v>
      </c>
      <c r="N469" s="125">
        <v>0.111546161275713</v>
      </c>
      <c r="O469" s="3">
        <v>28</v>
      </c>
      <c r="P469" s="125">
        <v>-1.19484569283589E-2</v>
      </c>
      <c r="Q469" s="3">
        <v>19</v>
      </c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idden="1" x14ac:dyDescent="0.25">
      <c r="A470" s="2">
        <v>15</v>
      </c>
      <c r="B470" s="2">
        <v>2010</v>
      </c>
      <c r="C470" s="4" t="str">
        <f>INDEX(Index!$B$1:$B$500,MATCH($F470,Index!$A$1:$A$500,0)
)</f>
        <v>DAL</v>
      </c>
      <c r="D470" s="4">
        <v>0</v>
      </c>
      <c r="E470" s="141">
        <f t="shared" si="7"/>
        <v>-8.2381503612782903E-2</v>
      </c>
      <c r="F470" s="3" t="s">
        <v>3</v>
      </c>
      <c r="G470" s="3">
        <v>21</v>
      </c>
      <c r="H470" s="125">
        <v>-8.2381503612782903E-2</v>
      </c>
      <c r="I470" s="3"/>
      <c r="J470" s="3"/>
      <c r="K470" s="3" t="s">
        <v>187</v>
      </c>
      <c r="L470" s="125">
        <v>1.1595800048336401E-2</v>
      </c>
      <c r="M470" s="3">
        <v>15</v>
      </c>
      <c r="N470" s="125">
        <v>0.106232343695724</v>
      </c>
      <c r="O470" s="3">
        <v>27</v>
      </c>
      <c r="P470" s="125">
        <v>1.2255040034604699E-2</v>
      </c>
      <c r="Q470" s="3">
        <v>13</v>
      </c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idden="1" x14ac:dyDescent="0.25">
      <c r="A471" s="2">
        <v>15</v>
      </c>
      <c r="B471" s="2">
        <v>2010</v>
      </c>
      <c r="C471" s="4" t="str">
        <f>INDEX(Index!$B$1:$B$500,MATCH($F471,Index!$A$1:$A$500,0)
)</f>
        <v>LV</v>
      </c>
      <c r="D471" s="4">
        <v>0</v>
      </c>
      <c r="E471" s="141">
        <f t="shared" si="7"/>
        <v>-9.9907147572758093E-2</v>
      </c>
      <c r="F471" s="3" t="s">
        <v>52</v>
      </c>
      <c r="G471" s="3">
        <v>22</v>
      </c>
      <c r="H471" s="125">
        <v>-9.9907147572758093E-2</v>
      </c>
      <c r="I471" s="3"/>
      <c r="J471" s="3"/>
      <c r="K471" s="3" t="s">
        <v>186</v>
      </c>
      <c r="L471" s="125">
        <v>-8.8883149511384194E-2</v>
      </c>
      <c r="M471" s="3">
        <v>25</v>
      </c>
      <c r="N471" s="125">
        <v>4.3896091827177897E-3</v>
      </c>
      <c r="O471" s="3">
        <v>17</v>
      </c>
      <c r="P471" s="125">
        <v>-6.6343888786561103E-3</v>
      </c>
      <c r="Q471" s="3">
        <v>18</v>
      </c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idden="1" x14ac:dyDescent="0.25">
      <c r="A472" s="2">
        <v>15</v>
      </c>
      <c r="B472" s="2">
        <v>2010</v>
      </c>
      <c r="C472" s="4" t="str">
        <f>INDEX(Index!$B$1:$B$500,MATCH($F472,Index!$A$1:$A$500,0)
)</f>
        <v>MIN</v>
      </c>
      <c r="D472" s="4">
        <v>0</v>
      </c>
      <c r="E472" s="141">
        <f t="shared" si="7"/>
        <v>-0.10989113114464649</v>
      </c>
      <c r="F472" s="3" t="s">
        <v>46</v>
      </c>
      <c r="G472" s="3">
        <v>23</v>
      </c>
      <c r="H472" s="125">
        <v>-0.10989113114464649</v>
      </c>
      <c r="I472" s="3"/>
      <c r="J472" s="3"/>
      <c r="K472" s="3" t="s">
        <v>187</v>
      </c>
      <c r="L472" s="125">
        <v>-0.129209536687452</v>
      </c>
      <c r="M472" s="3">
        <v>27</v>
      </c>
      <c r="N472" s="125">
        <v>-4.2883997641529698E-2</v>
      </c>
      <c r="O472" s="3">
        <v>12</v>
      </c>
      <c r="P472" s="125">
        <v>-2.3565592098724199E-2</v>
      </c>
      <c r="Q472" s="3">
        <v>23</v>
      </c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idden="1" x14ac:dyDescent="0.25">
      <c r="A473" s="2">
        <v>15</v>
      </c>
      <c r="B473" s="2">
        <v>2010</v>
      </c>
      <c r="C473" s="4" t="str">
        <f>INDEX(Index!$B$1:$B$500,MATCH($F473,Index!$A$1:$A$500,0)
)</f>
        <v>SF</v>
      </c>
      <c r="D473" s="4">
        <v>0</v>
      </c>
      <c r="E473" s="141">
        <f t="shared" si="7"/>
        <v>-0.12158915602242848</v>
      </c>
      <c r="F473" s="3" t="s">
        <v>1</v>
      </c>
      <c r="G473" s="3">
        <v>24</v>
      </c>
      <c r="H473" s="125">
        <v>-0.12158915602242848</v>
      </c>
      <c r="I473" s="3"/>
      <c r="J473" s="3"/>
      <c r="K473" s="3" t="s">
        <v>187</v>
      </c>
      <c r="L473" s="125">
        <v>-0.107197084593543</v>
      </c>
      <c r="M473" s="3">
        <v>26</v>
      </c>
      <c r="N473" s="125">
        <v>-6.0175002306394297E-3</v>
      </c>
      <c r="O473" s="3">
        <v>15</v>
      </c>
      <c r="P473" s="125">
        <v>-2.0409571659524901E-2</v>
      </c>
      <c r="Q473" s="3">
        <v>21</v>
      </c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idden="1" x14ac:dyDescent="0.25">
      <c r="A474" s="2">
        <v>15</v>
      </c>
      <c r="B474" s="2">
        <v>2010</v>
      </c>
      <c r="C474" s="4" t="str">
        <f>INDEX(Index!$B$1:$B$500,MATCH($F474,Index!$A$1:$A$500,0)
)</f>
        <v>BUF</v>
      </c>
      <c r="D474" s="4">
        <v>0</v>
      </c>
      <c r="E474" s="141">
        <f t="shared" si="7"/>
        <v>-0.12611067680444307</v>
      </c>
      <c r="F474" s="3" t="s">
        <v>0</v>
      </c>
      <c r="G474" s="3">
        <v>25</v>
      </c>
      <c r="H474" s="125">
        <v>-0.12611067680444307</v>
      </c>
      <c r="I474" s="3"/>
      <c r="J474" s="3"/>
      <c r="K474" s="3" t="s">
        <v>188</v>
      </c>
      <c r="L474" s="125">
        <v>-5.3808907693821198E-2</v>
      </c>
      <c r="M474" s="3">
        <v>23</v>
      </c>
      <c r="N474" s="125">
        <v>7.6991672420252705E-2</v>
      </c>
      <c r="O474" s="3">
        <v>25</v>
      </c>
      <c r="P474" s="125">
        <v>4.6899033096308501E-3</v>
      </c>
      <c r="Q474" s="3">
        <v>16</v>
      </c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idden="1" x14ac:dyDescent="0.25">
      <c r="A475" s="2">
        <v>15</v>
      </c>
      <c r="B475" s="2">
        <v>2010</v>
      </c>
      <c r="C475" s="4" t="str">
        <f>INDEX(Index!$B$1:$B$500,MATCH($F475,Index!$A$1:$A$500,0)
)</f>
        <v>LAR</v>
      </c>
      <c r="D475" s="4">
        <v>0</v>
      </c>
      <c r="E475" s="141">
        <f t="shared" si="7"/>
        <v>-0.13982034601142737</v>
      </c>
      <c r="F475" s="3" t="s">
        <v>67</v>
      </c>
      <c r="G475" s="3">
        <v>26</v>
      </c>
      <c r="H475" s="125">
        <v>-0.13982034601142737</v>
      </c>
      <c r="I475" s="3"/>
      <c r="J475" s="3"/>
      <c r="K475" s="3" t="s">
        <v>185</v>
      </c>
      <c r="L475" s="125">
        <v>-0.15735208114378399</v>
      </c>
      <c r="M475" s="3">
        <v>29</v>
      </c>
      <c r="N475" s="125">
        <v>-9.0896466861314102E-3</v>
      </c>
      <c r="O475" s="3">
        <v>14</v>
      </c>
      <c r="P475" s="125">
        <v>8.4420884462251995E-3</v>
      </c>
      <c r="Q475" s="3">
        <v>14</v>
      </c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idden="1" x14ac:dyDescent="0.25">
      <c r="A476" s="2">
        <v>15</v>
      </c>
      <c r="B476" s="2">
        <v>2010</v>
      </c>
      <c r="C476" s="4" t="str">
        <f>INDEX(Index!$B$1:$B$500,MATCH($F476,Index!$A$1:$A$500,0)
)</f>
        <v>CIN</v>
      </c>
      <c r="D476" s="4">
        <v>0</v>
      </c>
      <c r="E476" s="141">
        <f t="shared" si="7"/>
        <v>-0.14531283738127398</v>
      </c>
      <c r="F476" s="3" t="s">
        <v>24</v>
      </c>
      <c r="G476" s="3">
        <v>27</v>
      </c>
      <c r="H476" s="125">
        <v>-0.14531283738127398</v>
      </c>
      <c r="I476" s="3"/>
      <c r="J476" s="3"/>
      <c r="K476" s="3" t="s">
        <v>189</v>
      </c>
      <c r="L476" s="125">
        <v>-3.06190119593172E-2</v>
      </c>
      <c r="M476" s="3">
        <v>18</v>
      </c>
      <c r="N476" s="125">
        <v>8.4012747912921099E-2</v>
      </c>
      <c r="O476" s="3">
        <v>26</v>
      </c>
      <c r="P476" s="125">
        <v>-3.06810775090357E-2</v>
      </c>
      <c r="Q476" s="3">
        <v>25</v>
      </c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idden="1" x14ac:dyDescent="0.25">
      <c r="A477" s="2">
        <v>15</v>
      </c>
      <c r="B477" s="2">
        <v>2010</v>
      </c>
      <c r="C477" s="4" t="str">
        <f>INDEX(Index!$B$1:$B$500,MATCH($F477,Index!$A$1:$A$500,0)
)</f>
        <v>SEA</v>
      </c>
      <c r="D477" s="4">
        <v>0</v>
      </c>
      <c r="E477" s="141">
        <f t="shared" si="7"/>
        <v>-0.17120806699142965</v>
      </c>
      <c r="F477" s="3" t="s">
        <v>30</v>
      </c>
      <c r="G477" s="3">
        <v>28</v>
      </c>
      <c r="H477" s="125">
        <v>-0.17120806699142965</v>
      </c>
      <c r="I477" s="3"/>
      <c r="J477" s="3"/>
      <c r="K477" s="3" t="s">
        <v>185</v>
      </c>
      <c r="L477" s="125">
        <v>-0.16813231426532199</v>
      </c>
      <c r="M477" s="3">
        <v>30</v>
      </c>
      <c r="N477" s="125">
        <v>7.6591347064764795E-2</v>
      </c>
      <c r="O477" s="3">
        <v>24</v>
      </c>
      <c r="P477" s="125">
        <v>7.3515594338657106E-2</v>
      </c>
      <c r="Q477" s="3">
        <v>1</v>
      </c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idden="1" x14ac:dyDescent="0.25">
      <c r="A478" s="2">
        <v>15</v>
      </c>
      <c r="B478" s="2">
        <v>2010</v>
      </c>
      <c r="C478" s="4" t="str">
        <f>INDEX(Index!$B$1:$B$500,MATCH($F478,Index!$A$1:$A$500,0)
)</f>
        <v>WAS</v>
      </c>
      <c r="D478" s="4">
        <v>0</v>
      </c>
      <c r="E478" s="141">
        <f t="shared" si="7"/>
        <v>-0.2255316861390807</v>
      </c>
      <c r="F478" s="3" t="s">
        <v>26</v>
      </c>
      <c r="G478" s="3">
        <v>29</v>
      </c>
      <c r="H478" s="125">
        <v>-0.2255316861390807</v>
      </c>
      <c r="I478" s="3"/>
      <c r="J478" s="3"/>
      <c r="K478" s="3" t="s">
        <v>187</v>
      </c>
      <c r="L478" s="125">
        <v>-7.4880265695320997E-2</v>
      </c>
      <c r="M478" s="3">
        <v>24</v>
      </c>
      <c r="N478" s="125">
        <v>0.11927756338338</v>
      </c>
      <c r="O478" s="3">
        <v>29</v>
      </c>
      <c r="P478" s="125">
        <v>-3.1373857060379699E-2</v>
      </c>
      <c r="Q478" s="3">
        <v>26</v>
      </c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idden="1" x14ac:dyDescent="0.25">
      <c r="A479" s="2">
        <v>15</v>
      </c>
      <c r="B479" s="2">
        <v>2010</v>
      </c>
      <c r="C479" s="4" t="str">
        <f>INDEX(Index!$B$1:$B$500,MATCH($F479,Index!$A$1:$A$500,0)
)</f>
        <v>DEN</v>
      </c>
      <c r="D479" s="4">
        <v>0</v>
      </c>
      <c r="E479" s="141">
        <f t="shared" si="7"/>
        <v>-0.2422340861582459</v>
      </c>
      <c r="F479" s="3" t="s">
        <v>39</v>
      </c>
      <c r="G479" s="3">
        <v>30</v>
      </c>
      <c r="H479" s="125">
        <v>-0.2422340861582459</v>
      </c>
      <c r="I479" s="3"/>
      <c r="J479" s="3"/>
      <c r="K479" s="3" t="s">
        <v>189</v>
      </c>
      <c r="L479" s="125">
        <v>-4.0260351092021598E-2</v>
      </c>
      <c r="M479" s="3">
        <v>20</v>
      </c>
      <c r="N479" s="125">
        <v>0.16710382105267199</v>
      </c>
      <c r="O479" s="3">
        <v>31</v>
      </c>
      <c r="P479" s="125">
        <v>-3.48699140135523E-2</v>
      </c>
      <c r="Q479" s="3">
        <v>29</v>
      </c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idden="1" x14ac:dyDescent="0.25">
      <c r="A480" s="2">
        <v>15</v>
      </c>
      <c r="B480" s="2">
        <v>2010</v>
      </c>
      <c r="C480" s="4" t="str">
        <f>INDEX(Index!$B$1:$B$500,MATCH($F480,Index!$A$1:$A$500,0)
)</f>
        <v>ARI</v>
      </c>
      <c r="D480" s="4">
        <v>0</v>
      </c>
      <c r="E480" s="141">
        <f t="shared" si="7"/>
        <v>-0.3205532407581449</v>
      </c>
      <c r="F480" s="3" t="s">
        <v>23</v>
      </c>
      <c r="G480" s="3">
        <v>31</v>
      </c>
      <c r="H480" s="125">
        <v>-0.3205532407581449</v>
      </c>
      <c r="I480" s="3"/>
      <c r="J480" s="3"/>
      <c r="K480" s="3" t="s">
        <v>188</v>
      </c>
      <c r="L480" s="125">
        <v>-0.32304838464464702</v>
      </c>
      <c r="M480" s="3">
        <v>31</v>
      </c>
      <c r="N480" s="125">
        <v>2.5355171530248102E-2</v>
      </c>
      <c r="O480" s="3">
        <v>21</v>
      </c>
      <c r="P480" s="125">
        <v>2.7850315416750201E-2</v>
      </c>
      <c r="Q480" s="3">
        <v>8</v>
      </c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idden="1" x14ac:dyDescent="0.25">
      <c r="A481" s="2">
        <v>15</v>
      </c>
      <c r="B481" s="2">
        <v>2010</v>
      </c>
      <c r="C481" s="4" t="str">
        <f>INDEX(Index!$B$1:$B$500,MATCH($F481,Index!$A$1:$A$500,0)
)</f>
        <v>CAR</v>
      </c>
      <c r="D481" s="4">
        <v>0</v>
      </c>
      <c r="E481" s="141">
        <f t="shared" si="7"/>
        <v>-0.40441596493918253</v>
      </c>
      <c r="F481" s="3" t="s">
        <v>51</v>
      </c>
      <c r="G481" s="3">
        <v>32</v>
      </c>
      <c r="H481" s="125">
        <v>-0.40441596493918253</v>
      </c>
      <c r="I481" s="3"/>
      <c r="J481" s="3"/>
      <c r="K481" s="3" t="s">
        <v>190</v>
      </c>
      <c r="L481" s="125">
        <v>-0.38142981998346398</v>
      </c>
      <c r="M481" s="3">
        <v>32</v>
      </c>
      <c r="N481" s="125">
        <v>2.6251145149283402E-2</v>
      </c>
      <c r="O481" s="3">
        <v>22</v>
      </c>
      <c r="P481" s="125">
        <v>3.2650001935648301E-3</v>
      </c>
      <c r="Q481" s="3">
        <v>17</v>
      </c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idden="1" x14ac:dyDescent="0.25">
      <c r="A482" s="2">
        <v>16</v>
      </c>
      <c r="B482" s="2">
        <v>2010</v>
      </c>
      <c r="C482" s="4" t="str">
        <f>INDEX(Index!$B$1:$B$500,MATCH($F482,Index!$A$1:$A$500,0)
)</f>
        <v>NE</v>
      </c>
      <c r="D482" s="4">
        <v>0</v>
      </c>
      <c r="E482" s="141">
        <f t="shared" si="7"/>
        <v>0.42129345620319025</v>
      </c>
      <c r="F482" s="3" t="s">
        <v>17</v>
      </c>
      <c r="G482" s="3">
        <v>1</v>
      </c>
      <c r="H482" s="125">
        <v>0.42129345620319025</v>
      </c>
      <c r="I482" s="3"/>
      <c r="J482" s="3"/>
      <c r="K482" s="3" t="s">
        <v>191</v>
      </c>
      <c r="L482" s="125">
        <v>0.37760378158285302</v>
      </c>
      <c r="M482" s="3">
        <v>1</v>
      </c>
      <c r="N482" s="125">
        <v>-1.24942975496086E-2</v>
      </c>
      <c r="O482" s="3">
        <v>14</v>
      </c>
      <c r="P482" s="125">
        <v>3.11953770707286E-2</v>
      </c>
      <c r="Q482" s="3">
        <v>9</v>
      </c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idden="1" x14ac:dyDescent="0.25">
      <c r="A483" s="2">
        <v>16</v>
      </c>
      <c r="B483" s="2">
        <v>2010</v>
      </c>
      <c r="C483" s="4" t="str">
        <f>INDEX(Index!$B$1:$B$500,MATCH($F483,Index!$A$1:$A$500,0)
)</f>
        <v>PIT</v>
      </c>
      <c r="D483" s="4">
        <v>0</v>
      </c>
      <c r="E483" s="141">
        <f t="shared" si="7"/>
        <v>0.27207108312919193</v>
      </c>
      <c r="F483" s="3" t="s">
        <v>32</v>
      </c>
      <c r="G483" s="3">
        <v>2</v>
      </c>
      <c r="H483" s="125">
        <v>0.27207108312919193</v>
      </c>
      <c r="I483" s="3"/>
      <c r="J483" s="3"/>
      <c r="K483" s="3" t="s">
        <v>192</v>
      </c>
      <c r="L483" s="125">
        <v>8.6732727741734503E-2</v>
      </c>
      <c r="M483" s="3">
        <v>9</v>
      </c>
      <c r="N483" s="125">
        <v>-0.18121564712702301</v>
      </c>
      <c r="O483" s="3">
        <v>1</v>
      </c>
      <c r="P483" s="125">
        <v>4.1227082604344302E-3</v>
      </c>
      <c r="Q483" s="3">
        <v>15</v>
      </c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idden="1" x14ac:dyDescent="0.25">
      <c r="A484" s="2">
        <v>16</v>
      </c>
      <c r="B484" s="2">
        <v>2010</v>
      </c>
      <c r="C484" s="4" t="str">
        <f>INDEX(Index!$B$1:$B$500,MATCH($F484,Index!$A$1:$A$500,0)
)</f>
        <v>BAL</v>
      </c>
      <c r="D484" s="4">
        <v>0</v>
      </c>
      <c r="E484" s="141">
        <f t="shared" si="7"/>
        <v>0.25940302488619027</v>
      </c>
      <c r="F484" s="3" t="s">
        <v>18</v>
      </c>
      <c r="G484" s="3">
        <v>3</v>
      </c>
      <c r="H484" s="125">
        <v>0.25940302488619027</v>
      </c>
      <c r="I484" s="3"/>
      <c r="J484" s="3"/>
      <c r="K484" s="3" t="s">
        <v>192</v>
      </c>
      <c r="L484" s="125">
        <v>8.0215485880702805E-2</v>
      </c>
      <c r="M484" s="3">
        <v>11</v>
      </c>
      <c r="N484" s="125">
        <v>-0.11829107678940499</v>
      </c>
      <c r="O484" s="3">
        <v>3</v>
      </c>
      <c r="P484" s="125">
        <v>6.0896462216082498E-2</v>
      </c>
      <c r="Q484" s="3">
        <v>3</v>
      </c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idden="1" x14ac:dyDescent="0.25">
      <c r="A485" s="2">
        <v>16</v>
      </c>
      <c r="B485" s="2">
        <v>2010</v>
      </c>
      <c r="C485" s="4" t="str">
        <f>INDEX(Index!$B$1:$B$500,MATCH($F485,Index!$A$1:$A$500,0)
)</f>
        <v>PHI</v>
      </c>
      <c r="D485" s="4">
        <v>0</v>
      </c>
      <c r="E485" s="141">
        <f t="shared" si="7"/>
        <v>0.25729758515958223</v>
      </c>
      <c r="F485" s="3" t="s">
        <v>7</v>
      </c>
      <c r="G485" s="3">
        <v>4</v>
      </c>
      <c r="H485" s="125">
        <v>0.25729758515958223</v>
      </c>
      <c r="I485" s="3"/>
      <c r="J485" s="3"/>
      <c r="K485" s="3" t="s">
        <v>193</v>
      </c>
      <c r="L485" s="125">
        <v>0.19236913170321501</v>
      </c>
      <c r="M485" s="3">
        <v>2</v>
      </c>
      <c r="N485" s="125">
        <v>-5.1546060439788897E-2</v>
      </c>
      <c r="O485" s="3">
        <v>11</v>
      </c>
      <c r="P485" s="125">
        <v>1.3382393016578301E-2</v>
      </c>
      <c r="Q485" s="3">
        <v>14</v>
      </c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idden="1" x14ac:dyDescent="0.25">
      <c r="A486" s="2">
        <v>16</v>
      </c>
      <c r="B486" s="2">
        <v>2010</v>
      </c>
      <c r="C486" s="4" t="str">
        <f>INDEX(Index!$B$1:$B$500,MATCH($F486,Index!$A$1:$A$500,0)
)</f>
        <v>GB</v>
      </c>
      <c r="D486" s="4">
        <v>0</v>
      </c>
      <c r="E486" s="141">
        <f t="shared" si="7"/>
        <v>0.19766762451929512</v>
      </c>
      <c r="F486" s="3" t="s">
        <v>20</v>
      </c>
      <c r="G486" s="3">
        <v>5</v>
      </c>
      <c r="H486" s="125">
        <v>0.19766762451929512</v>
      </c>
      <c r="I486" s="3"/>
      <c r="J486" s="3"/>
      <c r="K486" s="3" t="s">
        <v>194</v>
      </c>
      <c r="L486" s="125">
        <v>0.118845006834757</v>
      </c>
      <c r="M486" s="3">
        <v>6</v>
      </c>
      <c r="N486" s="125">
        <v>-0.10752166530787299</v>
      </c>
      <c r="O486" s="3">
        <v>4</v>
      </c>
      <c r="P486" s="125">
        <v>-2.8699047623334899E-2</v>
      </c>
      <c r="Q486" s="3">
        <v>27</v>
      </c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idden="1" x14ac:dyDescent="0.25">
      <c r="A487" s="2">
        <v>16</v>
      </c>
      <c r="B487" s="2">
        <v>2010</v>
      </c>
      <c r="C487" s="4" t="str">
        <f>INDEX(Index!$B$1:$B$500,MATCH($F487,Index!$A$1:$A$500,0)
)</f>
        <v>ATL</v>
      </c>
      <c r="D487" s="4">
        <v>0</v>
      </c>
      <c r="E487" s="141">
        <f t="shared" si="7"/>
        <v>0.17783173791465151</v>
      </c>
      <c r="F487" s="3" t="s">
        <v>43</v>
      </c>
      <c r="G487" s="3">
        <v>6</v>
      </c>
      <c r="H487" s="125">
        <v>0.17783173791465151</v>
      </c>
      <c r="I487" s="3"/>
      <c r="J487" s="3"/>
      <c r="K487" s="3" t="s">
        <v>195</v>
      </c>
      <c r="L487" s="125">
        <v>9.0477758183021506E-2</v>
      </c>
      <c r="M487" s="3">
        <v>8</v>
      </c>
      <c r="N487" s="125">
        <v>-4.4860157225715798E-2</v>
      </c>
      <c r="O487" s="3">
        <v>13</v>
      </c>
      <c r="P487" s="125">
        <v>4.24938225059142E-2</v>
      </c>
      <c r="Q487" s="3">
        <v>7</v>
      </c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idden="1" x14ac:dyDescent="0.25">
      <c r="A488" s="2">
        <v>16</v>
      </c>
      <c r="B488" s="2">
        <v>2010</v>
      </c>
      <c r="C488" s="4" t="str">
        <f>INDEX(Index!$B$1:$B$500,MATCH($F488,Index!$A$1:$A$500,0)
)</f>
        <v>NO</v>
      </c>
      <c r="D488" s="4">
        <v>0</v>
      </c>
      <c r="E488" s="141">
        <f t="shared" si="7"/>
        <v>0.15277865674546179</v>
      </c>
      <c r="F488" s="3" t="s">
        <v>27</v>
      </c>
      <c r="G488" s="3">
        <v>7</v>
      </c>
      <c r="H488" s="125">
        <v>0.15277865674546179</v>
      </c>
      <c r="I488" s="3"/>
      <c r="J488" s="3"/>
      <c r="K488" s="3" t="s">
        <v>192</v>
      </c>
      <c r="L488" s="125">
        <v>0.103174525225189</v>
      </c>
      <c r="M488" s="3">
        <v>7</v>
      </c>
      <c r="N488" s="125">
        <v>-6.2991709839160595E-2</v>
      </c>
      <c r="O488" s="3">
        <v>7</v>
      </c>
      <c r="P488" s="125">
        <v>-1.3387578318887801E-2</v>
      </c>
      <c r="Q488" s="3">
        <v>20</v>
      </c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idden="1" x14ac:dyDescent="0.25">
      <c r="A489" s="2">
        <v>16</v>
      </c>
      <c r="B489" s="2">
        <v>2010</v>
      </c>
      <c r="C489" s="4" t="str">
        <f>INDEX(Index!$B$1:$B$500,MATCH($F489,Index!$A$1:$A$500,0)
)</f>
        <v>NYG</v>
      </c>
      <c r="D489" s="4">
        <v>0</v>
      </c>
      <c r="E489" s="141">
        <f t="shared" si="7"/>
        <v>0.14919895268929673</v>
      </c>
      <c r="F489" s="3" t="s">
        <v>15</v>
      </c>
      <c r="G489" s="3">
        <v>8</v>
      </c>
      <c r="H489" s="125">
        <v>0.14919895268929673</v>
      </c>
      <c r="I489" s="3"/>
      <c r="J489" s="3"/>
      <c r="K489" s="3" t="s">
        <v>194</v>
      </c>
      <c r="L489" s="125">
        <v>8.2049882920460601E-2</v>
      </c>
      <c r="M489" s="3">
        <v>10</v>
      </c>
      <c r="N489" s="125">
        <v>-0.120522796084027</v>
      </c>
      <c r="O489" s="3">
        <v>2</v>
      </c>
      <c r="P489" s="125">
        <v>-5.3373726315190897E-2</v>
      </c>
      <c r="Q489" s="3">
        <v>30</v>
      </c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idden="1" x14ac:dyDescent="0.25">
      <c r="A490" s="2">
        <v>16</v>
      </c>
      <c r="B490" s="2">
        <v>2010</v>
      </c>
      <c r="C490" s="4" t="str">
        <f>INDEX(Index!$B$1:$B$500,MATCH($F490,Index!$A$1:$A$500,0)
)</f>
        <v>NYJ</v>
      </c>
      <c r="D490" s="4">
        <v>0</v>
      </c>
      <c r="E490" s="141">
        <f t="shared" si="7"/>
        <v>0.14376736152022471</v>
      </c>
      <c r="F490" s="3" t="s">
        <v>9</v>
      </c>
      <c r="G490" s="3">
        <v>9</v>
      </c>
      <c r="H490" s="125">
        <v>0.14376736152022471</v>
      </c>
      <c r="I490" s="3"/>
      <c r="J490" s="3"/>
      <c r="K490" s="3" t="s">
        <v>193</v>
      </c>
      <c r="L490" s="125">
        <v>3.4822115201228403E-2</v>
      </c>
      <c r="M490" s="3">
        <v>15</v>
      </c>
      <c r="N490" s="125">
        <v>-5.4040881541733497E-2</v>
      </c>
      <c r="O490" s="3">
        <v>9</v>
      </c>
      <c r="P490" s="125">
        <v>5.49043647772628E-2</v>
      </c>
      <c r="Q490" s="3">
        <v>4</v>
      </c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idden="1" x14ac:dyDescent="0.25">
      <c r="A491" s="2">
        <v>16</v>
      </c>
      <c r="B491" s="2">
        <v>2010</v>
      </c>
      <c r="C491" s="4" t="str">
        <f>INDEX(Index!$B$1:$B$500,MATCH($F491,Index!$A$1:$A$500,0)
)</f>
        <v>LAC</v>
      </c>
      <c r="D491" s="4">
        <v>0</v>
      </c>
      <c r="E491" s="141">
        <f t="shared" si="7"/>
        <v>0.131181142459876</v>
      </c>
      <c r="F491" s="3" t="s">
        <v>68</v>
      </c>
      <c r="G491" s="3">
        <v>10</v>
      </c>
      <c r="H491" s="125">
        <v>0.131181142459876</v>
      </c>
      <c r="I491" s="3"/>
      <c r="J491" s="3"/>
      <c r="K491" s="3" t="s">
        <v>196</v>
      </c>
      <c r="L491" s="125">
        <v>0.13926198039707399</v>
      </c>
      <c r="M491" s="3">
        <v>5</v>
      </c>
      <c r="N491" s="125">
        <v>-0.10013427471092599</v>
      </c>
      <c r="O491" s="3">
        <v>5</v>
      </c>
      <c r="P491" s="125">
        <v>-0.108215112648124</v>
      </c>
      <c r="Q491" s="3">
        <v>32</v>
      </c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idden="1" x14ac:dyDescent="0.25">
      <c r="A492" s="2">
        <v>16</v>
      </c>
      <c r="B492" s="2">
        <v>2010</v>
      </c>
      <c r="C492" s="4" t="str">
        <f>INDEX(Index!$B$1:$B$500,MATCH($F492,Index!$A$1:$A$500,0)
)</f>
        <v>MIA</v>
      </c>
      <c r="D492" s="4">
        <v>0</v>
      </c>
      <c r="E492" s="141">
        <f t="shared" si="7"/>
        <v>5.8387847421811204E-2</v>
      </c>
      <c r="F492" s="3" t="s">
        <v>4</v>
      </c>
      <c r="G492" s="3">
        <v>11</v>
      </c>
      <c r="H492" s="125">
        <v>5.8387847421811204E-2</v>
      </c>
      <c r="I492" s="3"/>
      <c r="J492" s="3"/>
      <c r="K492" s="3" t="s">
        <v>197</v>
      </c>
      <c r="L492" s="125">
        <v>2.24711512259291E-2</v>
      </c>
      <c r="M492" s="3">
        <v>16</v>
      </c>
      <c r="N492" s="125">
        <v>-5.5159502965658302E-2</v>
      </c>
      <c r="O492" s="3">
        <v>8</v>
      </c>
      <c r="P492" s="125">
        <v>-1.9242806769776199E-2</v>
      </c>
      <c r="Q492" s="3">
        <v>24</v>
      </c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idden="1" x14ac:dyDescent="0.25">
      <c r="A493" s="2">
        <v>16</v>
      </c>
      <c r="B493" s="2">
        <v>2010</v>
      </c>
      <c r="C493" s="4" t="str">
        <f>INDEX(Index!$B$1:$B$500,MATCH($F493,Index!$A$1:$A$500,0)
)</f>
        <v>IND</v>
      </c>
      <c r="D493" s="4">
        <v>0</v>
      </c>
      <c r="E493" s="141">
        <f t="shared" si="7"/>
        <v>4.5261066079842496E-2</v>
      </c>
      <c r="F493" s="3" t="s">
        <v>35</v>
      </c>
      <c r="G493" s="3">
        <v>12</v>
      </c>
      <c r="H493" s="125">
        <v>4.5261066079842496E-2</v>
      </c>
      <c r="I493" s="3"/>
      <c r="J493" s="3"/>
      <c r="K493" s="3" t="s">
        <v>194</v>
      </c>
      <c r="L493" s="125">
        <v>0.14333951338869</v>
      </c>
      <c r="M493" s="3">
        <v>4</v>
      </c>
      <c r="N493" s="125">
        <v>3.1054551342654099E-2</v>
      </c>
      <c r="O493" s="3">
        <v>21</v>
      </c>
      <c r="P493" s="125">
        <v>-6.7023895966193403E-2</v>
      </c>
      <c r="Q493" s="3">
        <v>31</v>
      </c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idden="1" x14ac:dyDescent="0.25">
      <c r="A494" s="2">
        <v>16</v>
      </c>
      <c r="B494" s="2">
        <v>2010</v>
      </c>
      <c r="C494" s="4" t="str">
        <f>INDEX(Index!$B$1:$B$500,MATCH($F494,Index!$A$1:$A$500,0)
)</f>
        <v>TEN</v>
      </c>
      <c r="D494" s="4">
        <v>0</v>
      </c>
      <c r="E494" s="141">
        <f t="shared" si="7"/>
        <v>4.3251358357483498E-2</v>
      </c>
      <c r="F494" s="3" t="s">
        <v>45</v>
      </c>
      <c r="G494" s="3">
        <v>13</v>
      </c>
      <c r="H494" s="125">
        <v>4.3251358357483498E-2</v>
      </c>
      <c r="I494" s="3"/>
      <c r="J494" s="3"/>
      <c r="K494" s="3" t="s">
        <v>198</v>
      </c>
      <c r="L494" s="125">
        <v>-6.2114026464313597E-2</v>
      </c>
      <c r="M494" s="3">
        <v>22</v>
      </c>
      <c r="N494" s="125">
        <v>-5.2689376595187097E-2</v>
      </c>
      <c r="O494" s="3">
        <v>10</v>
      </c>
      <c r="P494" s="125">
        <v>5.2676008226609998E-2</v>
      </c>
      <c r="Q494" s="3">
        <v>5</v>
      </c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idden="1" x14ac:dyDescent="0.25">
      <c r="A495" s="2">
        <v>16</v>
      </c>
      <c r="B495" s="2">
        <v>2010</v>
      </c>
      <c r="C495" s="4" t="str">
        <f>INDEX(Index!$B$1:$B$500,MATCH($F495,Index!$A$1:$A$500,0)
)</f>
        <v>CHI</v>
      </c>
      <c r="D495" s="4">
        <v>0</v>
      </c>
      <c r="E495" s="141">
        <f t="shared" si="7"/>
        <v>2.7735618921125305E-2</v>
      </c>
      <c r="F495" s="3" t="s">
        <v>64</v>
      </c>
      <c r="G495" s="3">
        <v>14</v>
      </c>
      <c r="H495" s="125">
        <v>2.7735618921125305E-2</v>
      </c>
      <c r="I495" s="3"/>
      <c r="J495" s="3"/>
      <c r="K495" s="3" t="s">
        <v>192</v>
      </c>
      <c r="L495" s="125">
        <v>-0.11319699555837801</v>
      </c>
      <c r="M495" s="3">
        <v>27</v>
      </c>
      <c r="N495" s="125">
        <v>-6.5854947618804005E-2</v>
      </c>
      <c r="O495" s="3">
        <v>6</v>
      </c>
      <c r="P495" s="125">
        <v>7.5077666860699305E-2</v>
      </c>
      <c r="Q495" s="3">
        <v>1</v>
      </c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idden="1" x14ac:dyDescent="0.25">
      <c r="A496" s="2">
        <v>16</v>
      </c>
      <c r="B496" s="2">
        <v>2010</v>
      </c>
      <c r="C496" s="4" t="str">
        <f>INDEX(Index!$B$1:$B$500,MATCH($F496,Index!$A$1:$A$500,0)
)</f>
        <v>KC</v>
      </c>
      <c r="D496" s="4">
        <v>0</v>
      </c>
      <c r="E496" s="141">
        <f t="shared" si="7"/>
        <v>2.2673258211912666E-2</v>
      </c>
      <c r="F496" s="3" t="s">
        <v>5</v>
      </c>
      <c r="G496" s="3">
        <v>15</v>
      </c>
      <c r="H496" s="125">
        <v>2.2673258211912666E-2</v>
      </c>
      <c r="I496" s="3"/>
      <c r="J496" s="3"/>
      <c r="K496" s="3" t="s">
        <v>193</v>
      </c>
      <c r="L496" s="125">
        <v>4.9727858626329703E-2</v>
      </c>
      <c r="M496" s="3">
        <v>13</v>
      </c>
      <c r="N496" s="125">
        <v>2.4270568452027402E-3</v>
      </c>
      <c r="O496" s="3">
        <v>16</v>
      </c>
      <c r="P496" s="125">
        <v>-2.4627543569214299E-2</v>
      </c>
      <c r="Q496" s="3">
        <v>25</v>
      </c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idden="1" x14ac:dyDescent="0.25">
      <c r="A497" s="2">
        <v>16</v>
      </c>
      <c r="B497" s="2">
        <v>2010</v>
      </c>
      <c r="C497" s="4" t="str">
        <f>INDEX(Index!$B$1:$B$500,MATCH($F497,Index!$A$1:$A$500,0)
)</f>
        <v>HOU</v>
      </c>
      <c r="D497" s="4">
        <v>0</v>
      </c>
      <c r="E497" s="141">
        <f t="shared" si="7"/>
        <v>-1.3214392402271489E-2</v>
      </c>
      <c r="F497" s="3" t="s">
        <v>49</v>
      </c>
      <c r="G497" s="3">
        <v>16</v>
      </c>
      <c r="H497" s="125">
        <v>-1.3214392402271489E-2</v>
      </c>
      <c r="I497" s="3"/>
      <c r="J497" s="3"/>
      <c r="K497" s="3" t="s">
        <v>199</v>
      </c>
      <c r="L497" s="125">
        <v>0.16078793009891501</v>
      </c>
      <c r="M497" s="3">
        <v>3</v>
      </c>
      <c r="N497" s="125">
        <v>0.154883681852166</v>
      </c>
      <c r="O497" s="3">
        <v>30</v>
      </c>
      <c r="P497" s="125">
        <v>-1.91186406490205E-2</v>
      </c>
      <c r="Q497" s="3">
        <v>23</v>
      </c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idden="1" x14ac:dyDescent="0.25">
      <c r="A498" s="2">
        <v>16</v>
      </c>
      <c r="B498" s="2">
        <v>2010</v>
      </c>
      <c r="C498" s="4" t="str">
        <f>INDEX(Index!$B$1:$B$500,MATCH($F498,Index!$A$1:$A$500,0)
)</f>
        <v>CLE</v>
      </c>
      <c r="D498" s="4">
        <v>0</v>
      </c>
      <c r="E498" s="141">
        <f t="shared" si="7"/>
        <v>-2.6525693289789602E-2</v>
      </c>
      <c r="F498" s="3" t="s">
        <v>10</v>
      </c>
      <c r="G498" s="3">
        <v>17</v>
      </c>
      <c r="H498" s="125">
        <v>-2.6525693289789602E-2</v>
      </c>
      <c r="I498" s="3"/>
      <c r="J498" s="3"/>
      <c r="K498" s="3" t="s">
        <v>199</v>
      </c>
      <c r="L498" s="125">
        <v>-2.3898161874333902E-2</v>
      </c>
      <c r="M498" s="3">
        <v>20</v>
      </c>
      <c r="N498" s="125">
        <v>3.0190473007333001E-2</v>
      </c>
      <c r="O498" s="3">
        <v>19</v>
      </c>
      <c r="P498" s="125">
        <v>2.7562941591877301E-2</v>
      </c>
      <c r="Q498" s="3">
        <v>10</v>
      </c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idden="1" x14ac:dyDescent="0.25">
      <c r="A499" s="2">
        <v>16</v>
      </c>
      <c r="B499" s="2">
        <v>2010</v>
      </c>
      <c r="C499" s="4" t="str">
        <f>INDEX(Index!$B$1:$B$500,MATCH($F499,Index!$A$1:$A$500,0)
)</f>
        <v>TB</v>
      </c>
      <c r="D499" s="4">
        <v>0</v>
      </c>
      <c r="E499" s="141">
        <f t="shared" si="7"/>
        <v>-2.7840750415080009E-2</v>
      </c>
      <c r="F499" s="3" t="s">
        <v>38</v>
      </c>
      <c r="G499" s="3">
        <v>18</v>
      </c>
      <c r="H499" s="125">
        <v>-2.7840750415080009E-2</v>
      </c>
      <c r="I499" s="3"/>
      <c r="J499" s="3"/>
      <c r="K499" s="3" t="s">
        <v>194</v>
      </c>
      <c r="L499" s="125">
        <v>7.5627295223531094E-2</v>
      </c>
      <c r="M499" s="3">
        <v>12</v>
      </c>
      <c r="N499" s="125">
        <v>9.0454460869342404E-2</v>
      </c>
      <c r="O499" s="3">
        <v>26</v>
      </c>
      <c r="P499" s="125">
        <v>-1.3013584769268701E-2</v>
      </c>
      <c r="Q499" s="3">
        <v>19</v>
      </c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idden="1" x14ac:dyDescent="0.25">
      <c r="A500" s="2">
        <v>16</v>
      </c>
      <c r="B500" s="2">
        <v>2010</v>
      </c>
      <c r="C500" s="4" t="str">
        <f>INDEX(Index!$B$1:$B$500,MATCH($F500,Index!$A$1:$A$500,0)
)</f>
        <v>DET</v>
      </c>
      <c r="D500" s="4">
        <v>0</v>
      </c>
      <c r="E500" s="141">
        <f t="shared" si="7"/>
        <v>-2.9710350279830509E-2</v>
      </c>
      <c r="F500" s="3" t="s">
        <v>21</v>
      </c>
      <c r="G500" s="3">
        <v>19</v>
      </c>
      <c r="H500" s="125">
        <v>-2.9710350279830509E-2</v>
      </c>
      <c r="I500" s="3"/>
      <c r="J500" s="3"/>
      <c r="K500" s="3" t="s">
        <v>199</v>
      </c>
      <c r="L500" s="125">
        <v>-7.7135403931219097E-3</v>
      </c>
      <c r="M500" s="3">
        <v>18</v>
      </c>
      <c r="N500" s="125">
        <v>4.6592358088338302E-2</v>
      </c>
      <c r="O500" s="3">
        <v>23</v>
      </c>
      <c r="P500" s="125">
        <v>2.4595548201629701E-2</v>
      </c>
      <c r="Q500" s="3">
        <v>11</v>
      </c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idden="1" x14ac:dyDescent="0.25">
      <c r="A501" s="2">
        <v>16</v>
      </c>
      <c r="B501" s="2">
        <v>2010</v>
      </c>
      <c r="C501" s="4" t="str">
        <f>INDEX(Index!$B$1:$B$500,MATCH($F501,Index!$A$1:$A$500,0)
)</f>
        <v>MIN</v>
      </c>
      <c r="D501" s="4">
        <v>0</v>
      </c>
      <c r="E501" s="141">
        <f t="shared" si="7"/>
        <v>-6.3090511577771402E-2</v>
      </c>
      <c r="F501" s="3" t="s">
        <v>46</v>
      </c>
      <c r="G501" s="3">
        <v>20</v>
      </c>
      <c r="H501" s="125">
        <v>-6.3090511577771402E-2</v>
      </c>
      <c r="I501" s="3"/>
      <c r="J501" s="3"/>
      <c r="K501" s="3" t="s">
        <v>198</v>
      </c>
      <c r="L501" s="125">
        <v>-9.34536841318621E-2</v>
      </c>
      <c r="M501" s="3">
        <v>24</v>
      </c>
      <c r="N501" s="125">
        <v>-4.8773449405098299E-2</v>
      </c>
      <c r="O501" s="3">
        <v>12</v>
      </c>
      <c r="P501" s="125">
        <v>-1.8410276851007601E-2</v>
      </c>
      <c r="Q501" s="3">
        <v>22</v>
      </c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idden="1" x14ac:dyDescent="0.25">
      <c r="A502" s="2">
        <v>16</v>
      </c>
      <c r="B502" s="2">
        <v>2010</v>
      </c>
      <c r="C502" s="4" t="str">
        <f>INDEX(Index!$B$1:$B$500,MATCH($F502,Index!$A$1:$A$500,0)
)</f>
        <v>JAX</v>
      </c>
      <c r="D502" s="4">
        <v>0</v>
      </c>
      <c r="E502" s="141">
        <f t="shared" si="7"/>
        <v>-6.6995121038351507E-2</v>
      </c>
      <c r="F502" s="3" t="s">
        <v>56</v>
      </c>
      <c r="G502" s="3">
        <v>21</v>
      </c>
      <c r="H502" s="125">
        <v>-6.6995121038351507E-2</v>
      </c>
      <c r="I502" s="3"/>
      <c r="J502" s="3"/>
      <c r="K502" s="3" t="s">
        <v>196</v>
      </c>
      <c r="L502" s="125">
        <v>4.4918856509913403E-2</v>
      </c>
      <c r="M502" s="3">
        <v>14</v>
      </c>
      <c r="N502" s="125">
        <v>0.164069656571598</v>
      </c>
      <c r="O502" s="3">
        <v>31</v>
      </c>
      <c r="P502" s="125">
        <v>5.2155679023333103E-2</v>
      </c>
      <c r="Q502" s="3">
        <v>6</v>
      </c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idden="1" x14ac:dyDescent="0.25">
      <c r="A503" s="2">
        <v>16</v>
      </c>
      <c r="B503" s="2">
        <v>2010</v>
      </c>
      <c r="C503" s="4" t="str">
        <f>INDEX(Index!$B$1:$B$500,MATCH($F503,Index!$A$1:$A$500,0)
)</f>
        <v>CIN</v>
      </c>
      <c r="D503" s="4">
        <v>0</v>
      </c>
      <c r="E503" s="141">
        <f t="shared" si="7"/>
        <v>-7.8552779711293902E-2</v>
      </c>
      <c r="F503" s="3" t="s">
        <v>24</v>
      </c>
      <c r="G503" s="3">
        <v>22</v>
      </c>
      <c r="H503" s="125">
        <v>-7.8552779711293902E-2</v>
      </c>
      <c r="I503" s="3"/>
      <c r="J503" s="3"/>
      <c r="K503" s="3" t="s">
        <v>200</v>
      </c>
      <c r="L503" s="125">
        <v>1.1930113717907901E-2</v>
      </c>
      <c r="M503" s="3">
        <v>17</v>
      </c>
      <c r="N503" s="125">
        <v>5.8020156785501903E-2</v>
      </c>
      <c r="O503" s="3">
        <v>24</v>
      </c>
      <c r="P503" s="125">
        <v>-3.2462736643699898E-2</v>
      </c>
      <c r="Q503" s="3">
        <v>28</v>
      </c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idden="1" x14ac:dyDescent="0.25">
      <c r="A504" s="2">
        <v>16</v>
      </c>
      <c r="B504" s="2">
        <v>2010</v>
      </c>
      <c r="C504" s="4" t="str">
        <f>INDEX(Index!$B$1:$B$500,MATCH($F504,Index!$A$1:$A$500,0)
)</f>
        <v>LV</v>
      </c>
      <c r="D504" s="4">
        <v>0</v>
      </c>
      <c r="E504" s="141">
        <f t="shared" si="7"/>
        <v>-0.10377831780275339</v>
      </c>
      <c r="F504" s="3" t="s">
        <v>52</v>
      </c>
      <c r="G504" s="3">
        <v>23</v>
      </c>
      <c r="H504" s="125">
        <v>-0.10377831780275339</v>
      </c>
      <c r="I504" s="3"/>
      <c r="J504" s="3"/>
      <c r="K504" s="3" t="s">
        <v>197</v>
      </c>
      <c r="L504" s="125">
        <v>-9.4698929186704695E-2</v>
      </c>
      <c r="M504" s="3">
        <v>25</v>
      </c>
      <c r="N504" s="125">
        <v>3.0243621396631799E-2</v>
      </c>
      <c r="O504" s="3">
        <v>20</v>
      </c>
      <c r="P504" s="125">
        <v>2.11642327805831E-2</v>
      </c>
      <c r="Q504" s="3">
        <v>12</v>
      </c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idden="1" x14ac:dyDescent="0.25">
      <c r="A505" s="2">
        <v>16</v>
      </c>
      <c r="B505" s="2">
        <v>2010</v>
      </c>
      <c r="C505" s="4" t="str">
        <f>INDEX(Index!$B$1:$B$500,MATCH($F505,Index!$A$1:$A$500,0)
)</f>
        <v>DAL</v>
      </c>
      <c r="D505" s="4">
        <v>0</v>
      </c>
      <c r="E505" s="141">
        <f t="shared" si="7"/>
        <v>-0.11962972533678752</v>
      </c>
      <c r="F505" s="3" t="s">
        <v>3</v>
      </c>
      <c r="G505" s="3">
        <v>24</v>
      </c>
      <c r="H505" s="125">
        <v>-0.11962972533678752</v>
      </c>
      <c r="I505" s="3"/>
      <c r="J505" s="3"/>
      <c r="K505" s="3" t="s">
        <v>199</v>
      </c>
      <c r="L505" s="125">
        <v>-8.5874960922594293E-3</v>
      </c>
      <c r="M505" s="3">
        <v>19</v>
      </c>
      <c r="N505" s="125">
        <v>0.124586469576072</v>
      </c>
      <c r="O505" s="3">
        <v>29</v>
      </c>
      <c r="P505" s="125">
        <v>1.3544240331543901E-2</v>
      </c>
      <c r="Q505" s="3">
        <v>13</v>
      </c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idden="1" x14ac:dyDescent="0.25">
      <c r="A506" s="2">
        <v>16</v>
      </c>
      <c r="B506" s="2">
        <v>2010</v>
      </c>
      <c r="C506" s="4" t="str">
        <f>INDEX(Index!$B$1:$B$500,MATCH($F506,Index!$A$1:$A$500,0)
)</f>
        <v>LAR</v>
      </c>
      <c r="D506" s="4">
        <v>0</v>
      </c>
      <c r="E506" s="141">
        <f t="shared" si="7"/>
        <v>-0.12142210880657571</v>
      </c>
      <c r="F506" s="3" t="s">
        <v>67</v>
      </c>
      <c r="G506" s="3">
        <v>25</v>
      </c>
      <c r="H506" s="125">
        <v>-0.12142210880657571</v>
      </c>
      <c r="I506" s="3"/>
      <c r="J506" s="3"/>
      <c r="K506" s="3" t="s">
        <v>197</v>
      </c>
      <c r="L506" s="125">
        <v>-0.13331062626252899</v>
      </c>
      <c r="M506" s="3">
        <v>29</v>
      </c>
      <c r="N506" s="125">
        <v>-8.3154437065054692E-3</v>
      </c>
      <c r="O506" s="3">
        <v>15</v>
      </c>
      <c r="P506" s="125">
        <v>3.5730737494478102E-3</v>
      </c>
      <c r="Q506" s="3">
        <v>16</v>
      </c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idden="1" x14ac:dyDescent="0.25">
      <c r="A507" s="2">
        <v>16</v>
      </c>
      <c r="B507" s="2">
        <v>2010</v>
      </c>
      <c r="C507" s="4" t="str">
        <f>INDEX(Index!$B$1:$B$500,MATCH($F507,Index!$A$1:$A$500,0)
)</f>
        <v>BUF</v>
      </c>
      <c r="D507" s="4">
        <v>0</v>
      </c>
      <c r="E507" s="141">
        <f t="shared" si="7"/>
        <v>-0.14379836672991539</v>
      </c>
      <c r="F507" s="3" t="s">
        <v>0</v>
      </c>
      <c r="G507" s="3">
        <v>26</v>
      </c>
      <c r="H507" s="125">
        <v>-0.14379836672991539</v>
      </c>
      <c r="I507" s="3"/>
      <c r="J507" s="3"/>
      <c r="K507" s="3" t="s">
        <v>200</v>
      </c>
      <c r="L507" s="125">
        <v>-7.6468026948040904E-2</v>
      </c>
      <c r="M507" s="3">
        <v>23</v>
      </c>
      <c r="N507" s="125">
        <v>6.5444189292143198E-2</v>
      </c>
      <c r="O507" s="3">
        <v>25</v>
      </c>
      <c r="P507" s="125">
        <v>-1.8861504897312901E-3</v>
      </c>
      <c r="Q507" s="3">
        <v>18</v>
      </c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idden="1" x14ac:dyDescent="0.25">
      <c r="A508" s="2">
        <v>16</v>
      </c>
      <c r="B508" s="2">
        <v>2010</v>
      </c>
      <c r="C508" s="4" t="str">
        <f>INDEX(Index!$B$1:$B$500,MATCH($F508,Index!$A$1:$A$500,0)
)</f>
        <v>SF</v>
      </c>
      <c r="D508" s="4">
        <v>0</v>
      </c>
      <c r="E508" s="141">
        <f t="shared" si="7"/>
        <v>-0.15519099548885959</v>
      </c>
      <c r="F508" s="3" t="s">
        <v>1</v>
      </c>
      <c r="G508" s="3">
        <v>27</v>
      </c>
      <c r="H508" s="125">
        <v>-0.15519099548885959</v>
      </c>
      <c r="I508" s="3"/>
      <c r="J508" s="3"/>
      <c r="K508" s="3" t="s">
        <v>199</v>
      </c>
      <c r="L508" s="125">
        <v>-0.12700192461457399</v>
      </c>
      <c r="M508" s="3">
        <v>28</v>
      </c>
      <c r="N508" s="125">
        <v>1.4662150399931399E-2</v>
      </c>
      <c r="O508" s="3">
        <v>17</v>
      </c>
      <c r="P508" s="125">
        <v>-1.35269204743542E-2</v>
      </c>
      <c r="Q508" s="3">
        <v>21</v>
      </c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idden="1" x14ac:dyDescent="0.25">
      <c r="A509" s="2">
        <v>16</v>
      </c>
      <c r="B509" s="2">
        <v>2010</v>
      </c>
      <c r="C509" s="4" t="str">
        <f>INDEX(Index!$B$1:$B$500,MATCH($F509,Index!$A$1:$A$500,0)
)</f>
        <v>WAS</v>
      </c>
      <c r="D509" s="4">
        <v>0</v>
      </c>
      <c r="E509" s="141">
        <f t="shared" si="7"/>
        <v>-0.22739120929124468</v>
      </c>
      <c r="F509" s="3" t="s">
        <v>26</v>
      </c>
      <c r="G509" s="3">
        <v>28</v>
      </c>
      <c r="H509" s="125">
        <v>-0.22739120929124468</v>
      </c>
      <c r="I509" s="3"/>
      <c r="J509" s="3"/>
      <c r="K509" s="3" t="s">
        <v>198</v>
      </c>
      <c r="L509" s="125">
        <v>-0.10060508099502199</v>
      </c>
      <c r="M509" s="3">
        <v>26</v>
      </c>
      <c r="N509" s="125">
        <v>0.101643666764243</v>
      </c>
      <c r="O509" s="3">
        <v>27</v>
      </c>
      <c r="P509" s="125">
        <v>-2.5142461531979701E-2</v>
      </c>
      <c r="Q509" s="3">
        <v>26</v>
      </c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idden="1" x14ac:dyDescent="0.25">
      <c r="A510" s="2">
        <v>16</v>
      </c>
      <c r="B510" s="2">
        <v>2010</v>
      </c>
      <c r="C510" s="4" t="str">
        <f>INDEX(Index!$B$1:$B$500,MATCH($F510,Index!$A$1:$A$500,0)
)</f>
        <v>SEA</v>
      </c>
      <c r="D510" s="4">
        <v>0</v>
      </c>
      <c r="E510" s="141">
        <f t="shared" si="7"/>
        <v>-0.23016372936458468</v>
      </c>
      <c r="F510" s="3" t="s">
        <v>30</v>
      </c>
      <c r="G510" s="3">
        <v>29</v>
      </c>
      <c r="H510" s="125">
        <v>-0.23016372936458468</v>
      </c>
      <c r="I510" s="3"/>
      <c r="J510" s="3"/>
      <c r="K510" s="3" t="s">
        <v>198</v>
      </c>
      <c r="L510" s="125">
        <v>-0.185131505329589</v>
      </c>
      <c r="M510" s="3">
        <v>30</v>
      </c>
      <c r="N510" s="125">
        <v>0.10771542943911699</v>
      </c>
      <c r="O510" s="3">
        <v>28</v>
      </c>
      <c r="P510" s="125">
        <v>6.2683205404121298E-2</v>
      </c>
      <c r="Q510" s="3">
        <v>2</v>
      </c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idden="1" x14ac:dyDescent="0.25">
      <c r="A511" s="2">
        <v>16</v>
      </c>
      <c r="B511" s="2">
        <v>2010</v>
      </c>
      <c r="C511" s="4" t="str">
        <f>INDEX(Index!$B$1:$B$500,MATCH($F511,Index!$A$1:$A$500,0)
)</f>
        <v>DEN</v>
      </c>
      <c r="D511" s="4">
        <v>0</v>
      </c>
      <c r="E511" s="141">
        <f t="shared" si="7"/>
        <v>-0.24316710432624539</v>
      </c>
      <c r="F511" s="3" t="s">
        <v>39</v>
      </c>
      <c r="G511" s="3">
        <v>30</v>
      </c>
      <c r="H511" s="125">
        <v>-0.24316710432624539</v>
      </c>
      <c r="I511" s="3"/>
      <c r="J511" s="3"/>
      <c r="K511" s="3" t="s">
        <v>200</v>
      </c>
      <c r="L511" s="125">
        <v>-3.2839787572436503E-2</v>
      </c>
      <c r="M511" s="3">
        <v>21</v>
      </c>
      <c r="N511" s="125">
        <v>0.177863348160646</v>
      </c>
      <c r="O511" s="3">
        <v>32</v>
      </c>
      <c r="P511" s="125">
        <v>-3.2463968593162897E-2</v>
      </c>
      <c r="Q511" s="3">
        <v>28</v>
      </c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idden="1" x14ac:dyDescent="0.25">
      <c r="A512" s="2">
        <v>16</v>
      </c>
      <c r="B512" s="2">
        <v>2010</v>
      </c>
      <c r="C512" s="4" t="str">
        <f>INDEX(Index!$B$1:$B$500,MATCH($F512,Index!$A$1:$A$500,0)
)</f>
        <v>ARI</v>
      </c>
      <c r="D512" s="4">
        <v>0</v>
      </c>
      <c r="E512" s="141">
        <f t="shared" si="7"/>
        <v>-0.28660268216874718</v>
      </c>
      <c r="F512" s="3" t="s">
        <v>23</v>
      </c>
      <c r="G512" s="3">
        <v>31</v>
      </c>
      <c r="H512" s="125">
        <v>-0.28660268216874718</v>
      </c>
      <c r="I512" s="3"/>
      <c r="J512" s="3"/>
      <c r="K512" s="3" t="s">
        <v>199</v>
      </c>
      <c r="L512" s="125">
        <v>-0.30170170466802299</v>
      </c>
      <c r="M512" s="3">
        <v>31</v>
      </c>
      <c r="N512" s="125">
        <v>2.39118672392836E-2</v>
      </c>
      <c r="O512" s="3">
        <v>18</v>
      </c>
      <c r="P512" s="125">
        <v>3.9010889738559401E-2</v>
      </c>
      <c r="Q512" s="3">
        <v>8</v>
      </c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idden="1" x14ac:dyDescent="0.25">
      <c r="A513" s="2">
        <v>16</v>
      </c>
      <c r="B513" s="2">
        <v>2010</v>
      </c>
      <c r="C513" s="4" t="str">
        <f>INDEX(Index!$B$1:$B$500,MATCH($F513,Index!$A$1:$A$500,0)
)</f>
        <v>CAR</v>
      </c>
      <c r="D513" s="4">
        <v>0</v>
      </c>
      <c r="E513" s="141">
        <f t="shared" si="7"/>
        <v>-0.4064222404424146</v>
      </c>
      <c r="F513" s="3" t="s">
        <v>51</v>
      </c>
      <c r="G513" s="3">
        <v>32</v>
      </c>
      <c r="H513" s="125">
        <v>-0.4064222404424146</v>
      </c>
      <c r="I513" s="3"/>
      <c r="J513" s="3"/>
      <c r="K513" s="3" t="s">
        <v>201</v>
      </c>
      <c r="L513" s="125">
        <v>-0.37116689202973202</v>
      </c>
      <c r="M513" s="3">
        <v>32</v>
      </c>
      <c r="N513" s="125">
        <v>3.6114044655961797E-2</v>
      </c>
      <c r="O513" s="3">
        <v>22</v>
      </c>
      <c r="P513" s="125">
        <v>8.5869624327923198E-4</v>
      </c>
      <c r="Q513" s="3">
        <v>17</v>
      </c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idden="1" x14ac:dyDescent="0.25">
      <c r="A514" s="2">
        <v>17</v>
      </c>
      <c r="B514" s="2">
        <v>2010</v>
      </c>
      <c r="C514" s="4" t="str">
        <f>INDEX(Index!$B$1:$B$500,MATCH($F514,Index!$A$1:$A$500,0)
)</f>
        <v>NE</v>
      </c>
      <c r="D514" s="4">
        <v>0</v>
      </c>
      <c r="E514" s="141">
        <f t="shared" ref="E514:E577" si="8">IF(D514=1,H514/100,H514)</f>
        <v>0.45655921004772743</v>
      </c>
      <c r="F514" s="3" t="s">
        <v>17</v>
      </c>
      <c r="G514" s="3">
        <v>1</v>
      </c>
      <c r="H514" s="125">
        <v>0.45655921004772743</v>
      </c>
      <c r="I514" s="3"/>
      <c r="J514" s="3"/>
      <c r="K514" s="3" t="s">
        <v>202</v>
      </c>
      <c r="L514" s="125">
        <v>0.38216774435380202</v>
      </c>
      <c r="M514" s="3">
        <v>1</v>
      </c>
      <c r="N514" s="125">
        <v>-2.7492379730017499E-2</v>
      </c>
      <c r="O514" s="3">
        <v>14</v>
      </c>
      <c r="P514" s="125">
        <v>4.6899085963907898E-2</v>
      </c>
      <c r="Q514" s="3">
        <v>8</v>
      </c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idden="1" x14ac:dyDescent="0.25">
      <c r="A515" s="2">
        <v>17</v>
      </c>
      <c r="B515" s="2">
        <v>2010</v>
      </c>
      <c r="C515" s="4" t="str">
        <f>INDEX(Index!$B$1:$B$500,MATCH($F515,Index!$A$1:$A$500,0)
)</f>
        <v>PIT</v>
      </c>
      <c r="D515" s="4">
        <v>0</v>
      </c>
      <c r="E515" s="141">
        <f t="shared" si="8"/>
        <v>0.3143074699877127</v>
      </c>
      <c r="F515" s="3" t="s">
        <v>32</v>
      </c>
      <c r="G515" s="3">
        <v>2</v>
      </c>
      <c r="H515" s="125">
        <v>0.3143074699877127</v>
      </c>
      <c r="I515" s="3"/>
      <c r="J515" s="3"/>
      <c r="K515" s="3" t="s">
        <v>203</v>
      </c>
      <c r="L515" s="125">
        <v>0.10681503543212099</v>
      </c>
      <c r="M515" s="3">
        <v>6</v>
      </c>
      <c r="N515" s="125">
        <v>-0.20308433493650099</v>
      </c>
      <c r="O515" s="3">
        <v>1</v>
      </c>
      <c r="P515" s="125">
        <v>4.40809961909074E-3</v>
      </c>
      <c r="Q515" s="3">
        <v>16</v>
      </c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idden="1" x14ac:dyDescent="0.25">
      <c r="A516" s="2">
        <v>17</v>
      </c>
      <c r="B516" s="2">
        <v>2010</v>
      </c>
      <c r="C516" s="4" t="str">
        <f>INDEX(Index!$B$1:$B$500,MATCH($F516,Index!$A$1:$A$500,0)
)</f>
        <v>BAL</v>
      </c>
      <c r="D516" s="4">
        <v>0</v>
      </c>
      <c r="E516" s="141">
        <f t="shared" si="8"/>
        <v>0.2330748722438008</v>
      </c>
      <c r="F516" s="3" t="s">
        <v>18</v>
      </c>
      <c r="G516" s="3">
        <v>3</v>
      </c>
      <c r="H516" s="125">
        <v>0.2330748722438008</v>
      </c>
      <c r="I516" s="3"/>
      <c r="J516" s="3"/>
      <c r="K516" s="3" t="s">
        <v>203</v>
      </c>
      <c r="L516" s="125">
        <v>6.03657798251096E-2</v>
      </c>
      <c r="M516" s="3">
        <v>12</v>
      </c>
      <c r="N516" s="125">
        <v>-0.112303840320469</v>
      </c>
      <c r="O516" s="3">
        <v>4</v>
      </c>
      <c r="P516" s="125">
        <v>6.0405252098222201E-2</v>
      </c>
      <c r="Q516" s="3">
        <v>4</v>
      </c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idden="1" x14ac:dyDescent="0.25">
      <c r="A517" s="2">
        <v>17</v>
      </c>
      <c r="B517" s="2">
        <v>2010</v>
      </c>
      <c r="C517" s="4" t="str">
        <f>INDEX(Index!$B$1:$B$500,MATCH($F517,Index!$A$1:$A$500,0)
)</f>
        <v>PHI</v>
      </c>
      <c r="D517" s="4">
        <v>0</v>
      </c>
      <c r="E517" s="141">
        <f t="shared" si="8"/>
        <v>0.23201931819034621</v>
      </c>
      <c r="F517" s="3" t="s">
        <v>7</v>
      </c>
      <c r="G517" s="3">
        <v>4</v>
      </c>
      <c r="H517" s="125">
        <v>0.23201931819034621</v>
      </c>
      <c r="I517" s="3"/>
      <c r="J517" s="3"/>
      <c r="K517" s="3" t="s">
        <v>204</v>
      </c>
      <c r="L517" s="125">
        <v>0.15325692548124101</v>
      </c>
      <c r="M517" s="3">
        <v>3</v>
      </c>
      <c r="N517" s="125">
        <v>-5.5454681254327398E-2</v>
      </c>
      <c r="O517" s="3">
        <v>9</v>
      </c>
      <c r="P517" s="125">
        <v>2.3307711454777801E-2</v>
      </c>
      <c r="Q517" s="3">
        <v>12</v>
      </c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idden="1" x14ac:dyDescent="0.25">
      <c r="A518" s="2">
        <v>17</v>
      </c>
      <c r="B518" s="2">
        <v>2010</v>
      </c>
      <c r="C518" s="4" t="str">
        <f>INDEX(Index!$B$1:$B$500,MATCH($F518,Index!$A$1:$A$500,0)
)</f>
        <v>GB</v>
      </c>
      <c r="D518" s="4">
        <v>0</v>
      </c>
      <c r="E518" s="141">
        <f t="shared" si="8"/>
        <v>0.19734455753868246</v>
      </c>
      <c r="F518" s="3" t="s">
        <v>20</v>
      </c>
      <c r="G518" s="3">
        <v>5</v>
      </c>
      <c r="H518" s="125">
        <v>0.19734455753868246</v>
      </c>
      <c r="I518" s="3"/>
      <c r="J518" s="3"/>
      <c r="K518" s="3" t="s">
        <v>204</v>
      </c>
      <c r="L518" s="125">
        <v>0.10366395108061099</v>
      </c>
      <c r="M518" s="3">
        <v>7</v>
      </c>
      <c r="N518" s="125">
        <v>-0.117837105380407</v>
      </c>
      <c r="O518" s="3">
        <v>2</v>
      </c>
      <c r="P518" s="125">
        <v>-2.4156498922335502E-2</v>
      </c>
      <c r="Q518" s="3">
        <v>26</v>
      </c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idden="1" x14ac:dyDescent="0.25">
      <c r="A519" s="2">
        <v>17</v>
      </c>
      <c r="B519" s="2">
        <v>2010</v>
      </c>
      <c r="C519" s="4" t="str">
        <f>INDEX(Index!$B$1:$B$500,MATCH($F519,Index!$A$1:$A$500,0)
)</f>
        <v>ATL</v>
      </c>
      <c r="D519" s="4">
        <v>0</v>
      </c>
      <c r="E519" s="141">
        <f t="shared" si="8"/>
        <v>0.19078742557188971</v>
      </c>
      <c r="F519" s="3" t="s">
        <v>43</v>
      </c>
      <c r="G519" s="3">
        <v>6</v>
      </c>
      <c r="H519" s="125">
        <v>0.19078742557188971</v>
      </c>
      <c r="I519" s="3"/>
      <c r="J519" s="3"/>
      <c r="K519" s="3" t="s">
        <v>205</v>
      </c>
      <c r="L519" s="125">
        <v>7.8961751473664604E-2</v>
      </c>
      <c r="M519" s="3">
        <v>8</v>
      </c>
      <c r="N519" s="125">
        <v>-4.8547765741354297E-2</v>
      </c>
      <c r="O519" s="3">
        <v>11</v>
      </c>
      <c r="P519" s="125">
        <v>6.3277908356870805E-2</v>
      </c>
      <c r="Q519" s="3">
        <v>3</v>
      </c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idden="1" x14ac:dyDescent="0.25">
      <c r="A520" s="2">
        <v>17</v>
      </c>
      <c r="B520" s="2">
        <v>2010</v>
      </c>
      <c r="C520" s="4" t="str">
        <f>INDEX(Index!$B$1:$B$500,MATCH($F520,Index!$A$1:$A$500,0)
)</f>
        <v>NYJ</v>
      </c>
      <c r="D520" s="4">
        <v>0</v>
      </c>
      <c r="E520" s="141">
        <f t="shared" si="8"/>
        <v>0.1720135846519284</v>
      </c>
      <c r="F520" s="3" t="s">
        <v>9</v>
      </c>
      <c r="G520" s="3">
        <v>7</v>
      </c>
      <c r="H520" s="125">
        <v>0.1720135846519284</v>
      </c>
      <c r="I520" s="3"/>
      <c r="J520" s="3"/>
      <c r="K520" s="3" t="s">
        <v>206</v>
      </c>
      <c r="L520" s="125">
        <v>3.0658420077351999E-2</v>
      </c>
      <c r="M520" s="3">
        <v>14</v>
      </c>
      <c r="N520" s="125">
        <v>-8.3706687432619706E-2</v>
      </c>
      <c r="O520" s="3">
        <v>6</v>
      </c>
      <c r="P520" s="125">
        <v>5.76484771419567E-2</v>
      </c>
      <c r="Q520" s="3">
        <v>5</v>
      </c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idden="1" x14ac:dyDescent="0.25">
      <c r="A521" s="2">
        <v>17</v>
      </c>
      <c r="B521" s="2">
        <v>2010</v>
      </c>
      <c r="C521" s="4" t="str">
        <f>INDEX(Index!$B$1:$B$500,MATCH($F521,Index!$A$1:$A$500,0)
)</f>
        <v>NYG</v>
      </c>
      <c r="D521" s="4">
        <v>0</v>
      </c>
      <c r="E521" s="141">
        <f t="shared" si="8"/>
        <v>0.12739947383458558</v>
      </c>
      <c r="F521" s="3" t="s">
        <v>15</v>
      </c>
      <c r="G521" s="3">
        <v>8</v>
      </c>
      <c r="H521" s="125">
        <v>0.12739947383458558</v>
      </c>
      <c r="I521" s="3"/>
      <c r="J521" s="3"/>
      <c r="K521" s="3" t="s">
        <v>204</v>
      </c>
      <c r="L521" s="125">
        <v>7.2137756165773295E-2</v>
      </c>
      <c r="M521" s="3">
        <v>11</v>
      </c>
      <c r="N521" s="125">
        <v>-0.11311628965156501</v>
      </c>
      <c r="O521" s="3">
        <v>3</v>
      </c>
      <c r="P521" s="125">
        <v>-5.7854571982752699E-2</v>
      </c>
      <c r="Q521" s="3">
        <v>30</v>
      </c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idden="1" x14ac:dyDescent="0.25">
      <c r="A522" s="2">
        <v>17</v>
      </c>
      <c r="B522" s="2">
        <v>2010</v>
      </c>
      <c r="C522" s="4" t="str">
        <f>INDEX(Index!$B$1:$B$500,MATCH($F522,Index!$A$1:$A$500,0)
)</f>
        <v>LAC</v>
      </c>
      <c r="D522" s="4">
        <v>0</v>
      </c>
      <c r="E522" s="141">
        <f t="shared" si="8"/>
        <v>0.12332346671908699</v>
      </c>
      <c r="F522" s="3" t="s">
        <v>68</v>
      </c>
      <c r="G522" s="3">
        <v>9</v>
      </c>
      <c r="H522" s="125">
        <v>0.12332346671908699</v>
      </c>
      <c r="I522" s="3"/>
      <c r="J522" s="3"/>
      <c r="K522" s="3" t="s">
        <v>207</v>
      </c>
      <c r="L522" s="125">
        <v>0.126735977106157</v>
      </c>
      <c r="M522" s="3">
        <v>5</v>
      </c>
      <c r="N522" s="125">
        <v>-9.8205855709465995E-2</v>
      </c>
      <c r="O522" s="3">
        <v>5</v>
      </c>
      <c r="P522" s="125">
        <v>-0.101618366096536</v>
      </c>
      <c r="Q522" s="3">
        <v>32</v>
      </c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idden="1" x14ac:dyDescent="0.25">
      <c r="A523" s="2">
        <v>17</v>
      </c>
      <c r="B523" s="2">
        <v>2010</v>
      </c>
      <c r="C523" s="4" t="str">
        <f>INDEX(Index!$B$1:$B$500,MATCH($F523,Index!$A$1:$A$500,0)
)</f>
        <v>NO</v>
      </c>
      <c r="D523" s="4">
        <v>0</v>
      </c>
      <c r="E523" s="141">
        <f t="shared" si="8"/>
        <v>0.118853095605768</v>
      </c>
      <c r="F523" s="3" t="s">
        <v>27</v>
      </c>
      <c r="G523" s="3">
        <v>10</v>
      </c>
      <c r="H523" s="125">
        <v>0.118853095605768</v>
      </c>
      <c r="I523" s="3"/>
      <c r="J523" s="3"/>
      <c r="K523" s="3" t="s">
        <v>206</v>
      </c>
      <c r="L523" s="125">
        <v>7.3930807557132203E-2</v>
      </c>
      <c r="M523" s="3">
        <v>10</v>
      </c>
      <c r="N523" s="125">
        <v>-6.0024811811241599E-2</v>
      </c>
      <c r="O523" s="3">
        <v>8</v>
      </c>
      <c r="P523" s="125">
        <v>-1.5102523762605799E-2</v>
      </c>
      <c r="Q523" s="3">
        <v>21</v>
      </c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idden="1" x14ac:dyDescent="0.25">
      <c r="A524" s="2">
        <v>17</v>
      </c>
      <c r="B524" s="2">
        <v>2010</v>
      </c>
      <c r="C524" s="4" t="str">
        <f>INDEX(Index!$B$1:$B$500,MATCH($F524,Index!$A$1:$A$500,0)
)</f>
        <v>IND</v>
      </c>
      <c r="D524" s="4">
        <v>0</v>
      </c>
      <c r="E524" s="141">
        <f t="shared" si="8"/>
        <v>4.3581109236010801E-2</v>
      </c>
      <c r="F524" s="3" t="s">
        <v>35</v>
      </c>
      <c r="G524" s="3">
        <v>11</v>
      </c>
      <c r="H524" s="125">
        <v>4.3581109236010801E-2</v>
      </c>
      <c r="I524" s="3"/>
      <c r="J524" s="3"/>
      <c r="K524" s="3" t="s">
        <v>204</v>
      </c>
      <c r="L524" s="125">
        <v>0.147689253157477</v>
      </c>
      <c r="M524" s="3">
        <v>4</v>
      </c>
      <c r="N524" s="125">
        <v>4.07677100190557E-2</v>
      </c>
      <c r="O524" s="3">
        <v>22</v>
      </c>
      <c r="P524" s="125">
        <v>-6.3340433902410495E-2</v>
      </c>
      <c r="Q524" s="3">
        <v>31</v>
      </c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idden="1" x14ac:dyDescent="0.25">
      <c r="A525" s="2">
        <v>17</v>
      </c>
      <c r="B525" s="2">
        <v>2010</v>
      </c>
      <c r="C525" s="4" t="str">
        <f>INDEX(Index!$B$1:$B$500,MATCH($F525,Index!$A$1:$A$500,0)
)</f>
        <v>TEN</v>
      </c>
      <c r="D525" s="4">
        <v>0</v>
      </c>
      <c r="E525" s="141">
        <f t="shared" si="8"/>
        <v>3.7669838829428801E-2</v>
      </c>
      <c r="F525" s="3" t="s">
        <v>45</v>
      </c>
      <c r="G525" s="3">
        <v>12</v>
      </c>
      <c r="H525" s="125">
        <v>3.7669838829428801E-2</v>
      </c>
      <c r="I525" s="3"/>
      <c r="J525" s="3"/>
      <c r="K525" s="3" t="s">
        <v>208</v>
      </c>
      <c r="L525" s="125">
        <v>-5.8162089317109401E-2</v>
      </c>
      <c r="M525" s="3">
        <v>22</v>
      </c>
      <c r="N525" s="125">
        <v>-4.2949652384793702E-2</v>
      </c>
      <c r="O525" s="3">
        <v>12</v>
      </c>
      <c r="P525" s="125">
        <v>5.28822757617445E-2</v>
      </c>
      <c r="Q525" s="3">
        <v>6</v>
      </c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idden="1" x14ac:dyDescent="0.25">
      <c r="A526" s="2">
        <v>17</v>
      </c>
      <c r="B526" s="2">
        <v>2010</v>
      </c>
      <c r="C526" s="4" t="str">
        <f>INDEX(Index!$B$1:$B$500,MATCH($F526,Index!$A$1:$A$500,0)
)</f>
        <v>CHI</v>
      </c>
      <c r="D526" s="4">
        <v>0</v>
      </c>
      <c r="E526" s="141">
        <f t="shared" si="8"/>
        <v>2.6973191069793692E-2</v>
      </c>
      <c r="F526" s="3" t="s">
        <v>64</v>
      </c>
      <c r="G526" s="3">
        <v>13</v>
      </c>
      <c r="H526" s="125">
        <v>2.6973191069793692E-2</v>
      </c>
      <c r="I526" s="3"/>
      <c r="J526" s="3"/>
      <c r="K526" s="3" t="s">
        <v>206</v>
      </c>
      <c r="L526" s="125">
        <v>-0.12238034758869901</v>
      </c>
      <c r="M526" s="3">
        <v>28</v>
      </c>
      <c r="N526" s="125">
        <v>-7.5633256001344795E-2</v>
      </c>
      <c r="O526" s="3">
        <v>7</v>
      </c>
      <c r="P526" s="125">
        <v>7.3720282657147904E-2</v>
      </c>
      <c r="Q526" s="3">
        <v>1</v>
      </c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idden="1" x14ac:dyDescent="0.25">
      <c r="A527" s="2">
        <v>17</v>
      </c>
      <c r="B527" s="2">
        <v>2010</v>
      </c>
      <c r="C527" s="4" t="str">
        <f>INDEX(Index!$B$1:$B$500,MATCH($F527,Index!$A$1:$A$500,0)
)</f>
        <v>MIA</v>
      </c>
      <c r="D527" s="4">
        <v>0</v>
      </c>
      <c r="E527" s="141">
        <f t="shared" si="8"/>
        <v>2.6629881564702383E-2</v>
      </c>
      <c r="F527" s="3" t="s">
        <v>4</v>
      </c>
      <c r="G527" s="3">
        <v>14</v>
      </c>
      <c r="H527" s="125">
        <v>2.6629881564702383E-2</v>
      </c>
      <c r="I527" s="3"/>
      <c r="J527" s="3"/>
      <c r="K527" s="3" t="s">
        <v>209</v>
      </c>
      <c r="L527" s="125">
        <v>7.9537053686684796E-3</v>
      </c>
      <c r="M527" s="3">
        <v>17</v>
      </c>
      <c r="N527" s="125">
        <v>-5.5370784890477802E-2</v>
      </c>
      <c r="O527" s="3">
        <v>10</v>
      </c>
      <c r="P527" s="125">
        <v>-3.6694608694443902E-2</v>
      </c>
      <c r="Q527" s="3">
        <v>29</v>
      </c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idden="1" x14ac:dyDescent="0.25">
      <c r="A528" s="2">
        <v>17</v>
      </c>
      <c r="B528" s="2">
        <v>2010</v>
      </c>
      <c r="C528" s="4" t="str">
        <f>INDEX(Index!$B$1:$B$500,MATCH($F528,Index!$A$1:$A$500,0)
)</f>
        <v>HOU</v>
      </c>
      <c r="D528" s="4">
        <v>0</v>
      </c>
      <c r="E528" s="141">
        <f t="shared" si="8"/>
        <v>1.9770243793712981E-2</v>
      </c>
      <c r="F528" s="3" t="s">
        <v>49</v>
      </c>
      <c r="G528" s="3">
        <v>15</v>
      </c>
      <c r="H528" s="125">
        <v>1.9770243793712981E-2</v>
      </c>
      <c r="I528" s="3"/>
      <c r="J528" s="3"/>
      <c r="K528" s="3" t="s">
        <v>208</v>
      </c>
      <c r="L528" s="125">
        <v>0.18107348144545199</v>
      </c>
      <c r="M528" s="3">
        <v>2</v>
      </c>
      <c r="N528" s="125">
        <v>0.14411507936837101</v>
      </c>
      <c r="O528" s="3">
        <v>30</v>
      </c>
      <c r="P528" s="125">
        <v>-1.7188158283368001E-2</v>
      </c>
      <c r="Q528" s="3">
        <v>23</v>
      </c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idden="1" x14ac:dyDescent="0.25">
      <c r="A529" s="2">
        <v>17</v>
      </c>
      <c r="B529" s="2">
        <v>2010</v>
      </c>
      <c r="C529" s="4" t="str">
        <f>INDEX(Index!$B$1:$B$500,MATCH($F529,Index!$A$1:$A$500,0)
)</f>
        <v>TB</v>
      </c>
      <c r="D529" s="4">
        <v>0</v>
      </c>
      <c r="E529" s="141">
        <f t="shared" si="8"/>
        <v>1.1374404440018422E-2</v>
      </c>
      <c r="F529" s="3" t="s">
        <v>38</v>
      </c>
      <c r="G529" s="3">
        <v>16</v>
      </c>
      <c r="H529" s="125">
        <v>1.1374404440018422E-2</v>
      </c>
      <c r="I529" s="3"/>
      <c r="J529" s="3"/>
      <c r="K529" s="3" t="s">
        <v>204</v>
      </c>
      <c r="L529" s="125">
        <v>7.6605135137679803E-2</v>
      </c>
      <c r="M529" s="3">
        <v>9</v>
      </c>
      <c r="N529" s="125">
        <v>6.0209549642118401E-2</v>
      </c>
      <c r="O529" s="3">
        <v>25</v>
      </c>
      <c r="P529" s="125">
        <v>-5.0211810555429804E-3</v>
      </c>
      <c r="Q529" s="3">
        <v>18</v>
      </c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idden="1" x14ac:dyDescent="0.25">
      <c r="A530" s="2">
        <v>17</v>
      </c>
      <c r="B530" s="2">
        <v>2010</v>
      </c>
      <c r="C530" s="4" t="str">
        <f>INDEX(Index!$B$1:$B$500,MATCH($F530,Index!$A$1:$A$500,0)
)</f>
        <v>DET</v>
      </c>
      <c r="D530" s="4">
        <v>0</v>
      </c>
      <c r="E530" s="141">
        <f t="shared" si="8"/>
        <v>-6.4343261926636391E-3</v>
      </c>
      <c r="F530" s="3" t="s">
        <v>21</v>
      </c>
      <c r="G530" s="3">
        <v>17</v>
      </c>
      <c r="H530" s="125">
        <v>-6.4343261926636391E-3</v>
      </c>
      <c r="I530" s="3"/>
      <c r="J530" s="3"/>
      <c r="K530" s="3" t="s">
        <v>208</v>
      </c>
      <c r="L530" s="125">
        <v>-4.1925543061624403E-3</v>
      </c>
      <c r="M530" s="3">
        <v>18</v>
      </c>
      <c r="N530" s="125">
        <v>2.7968269676210199E-2</v>
      </c>
      <c r="O530" s="3">
        <v>20</v>
      </c>
      <c r="P530" s="125">
        <v>2.5726497789709001E-2</v>
      </c>
      <c r="Q530" s="3">
        <v>11</v>
      </c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idden="1" x14ac:dyDescent="0.25">
      <c r="A531" s="2">
        <v>17</v>
      </c>
      <c r="B531" s="2">
        <v>2010</v>
      </c>
      <c r="C531" s="4" t="str">
        <f>INDEX(Index!$B$1:$B$500,MATCH($F531,Index!$A$1:$A$500,0)
)</f>
        <v>KC</v>
      </c>
      <c r="D531" s="4">
        <v>0</v>
      </c>
      <c r="E531" s="141">
        <f t="shared" si="8"/>
        <v>-2.3254360116307202E-2</v>
      </c>
      <c r="F531" s="3" t="s">
        <v>5</v>
      </c>
      <c r="G531" s="3">
        <v>18</v>
      </c>
      <c r="H531" s="125">
        <v>-2.3254360116307202E-2</v>
      </c>
      <c r="I531" s="3"/>
      <c r="J531" s="3"/>
      <c r="K531" s="3" t="s">
        <v>204</v>
      </c>
      <c r="L531" s="125">
        <v>1.13082731444761E-2</v>
      </c>
      <c r="M531" s="3">
        <v>16</v>
      </c>
      <c r="N531" s="125">
        <v>1.3780557584089401E-2</v>
      </c>
      <c r="O531" s="3">
        <v>18</v>
      </c>
      <c r="P531" s="125">
        <v>-2.0782075676693899E-2</v>
      </c>
      <c r="Q531" s="3">
        <v>24</v>
      </c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idden="1" x14ac:dyDescent="0.25">
      <c r="A532" s="2">
        <v>17</v>
      </c>
      <c r="B532" s="2">
        <v>2010</v>
      </c>
      <c r="C532" s="4" t="str">
        <f>INDEX(Index!$B$1:$B$500,MATCH($F532,Index!$A$1:$A$500,0)
)</f>
        <v>LV</v>
      </c>
      <c r="D532" s="4">
        <v>0</v>
      </c>
      <c r="E532" s="141">
        <f t="shared" si="8"/>
        <v>-5.469115444486651E-2</v>
      </c>
      <c r="F532" s="3" t="s">
        <v>52</v>
      </c>
      <c r="G532" s="3">
        <v>19</v>
      </c>
      <c r="H532" s="125">
        <v>-5.469115444486651E-2</v>
      </c>
      <c r="I532" s="3"/>
      <c r="J532" s="3"/>
      <c r="K532" s="3" t="s">
        <v>210</v>
      </c>
      <c r="L532" s="125">
        <v>-8.5384855868220505E-2</v>
      </c>
      <c r="M532" s="3">
        <v>23</v>
      </c>
      <c r="N532" s="125">
        <v>-1.23513806711621E-2</v>
      </c>
      <c r="O532" s="3">
        <v>16</v>
      </c>
      <c r="P532" s="125">
        <v>1.8342320752191901E-2</v>
      </c>
      <c r="Q532" s="3">
        <v>13</v>
      </c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idden="1" x14ac:dyDescent="0.25">
      <c r="A533" s="2">
        <v>17</v>
      </c>
      <c r="B533" s="2">
        <v>2010</v>
      </c>
      <c r="C533" s="4" t="str">
        <f>INDEX(Index!$B$1:$B$500,MATCH($F533,Index!$A$1:$A$500,0)
)</f>
        <v>CIN</v>
      </c>
      <c r="D533" s="4">
        <v>0</v>
      </c>
      <c r="E533" s="141">
        <f t="shared" si="8"/>
        <v>-6.6435612308835101E-2</v>
      </c>
      <c r="F533" s="3" t="s">
        <v>24</v>
      </c>
      <c r="G533" s="3">
        <v>20</v>
      </c>
      <c r="H533" s="125">
        <v>-6.6435612308835101E-2</v>
      </c>
      <c r="I533" s="3"/>
      <c r="J533" s="3"/>
      <c r="K533" s="3" t="s">
        <v>211</v>
      </c>
      <c r="L533" s="125">
        <v>1.2273918255439701E-2</v>
      </c>
      <c r="M533" s="3">
        <v>15</v>
      </c>
      <c r="N533" s="125">
        <v>4.3243744356752399E-2</v>
      </c>
      <c r="O533" s="3">
        <v>23</v>
      </c>
      <c r="P533" s="125">
        <v>-3.5465786207522401E-2</v>
      </c>
      <c r="Q533" s="3">
        <v>28</v>
      </c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idden="1" x14ac:dyDescent="0.25">
      <c r="A534" s="2">
        <v>17</v>
      </c>
      <c r="B534" s="2">
        <v>2010</v>
      </c>
      <c r="C534" s="4" t="str">
        <f>INDEX(Index!$B$1:$B$500,MATCH($F534,Index!$A$1:$A$500,0)
)</f>
        <v>CLE</v>
      </c>
      <c r="D534" s="4">
        <v>0</v>
      </c>
      <c r="E534" s="141">
        <f t="shared" si="8"/>
        <v>-6.8345222201903005E-2</v>
      </c>
      <c r="F534" s="3" t="s">
        <v>10</v>
      </c>
      <c r="G534" s="3">
        <v>21</v>
      </c>
      <c r="H534" s="125">
        <v>-6.8345222201903005E-2</v>
      </c>
      <c r="I534" s="3"/>
      <c r="J534" s="3"/>
      <c r="K534" s="3" t="s">
        <v>212</v>
      </c>
      <c r="L534" s="125">
        <v>-5.0548855169433402E-2</v>
      </c>
      <c r="M534" s="3">
        <v>21</v>
      </c>
      <c r="N534" s="125">
        <v>4.5247393682836597E-2</v>
      </c>
      <c r="O534" s="3">
        <v>24</v>
      </c>
      <c r="P534" s="125">
        <v>2.7451026650367E-2</v>
      </c>
      <c r="Q534" s="3">
        <v>10</v>
      </c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idden="1" x14ac:dyDescent="0.25">
      <c r="A535" s="2">
        <v>17</v>
      </c>
      <c r="B535" s="2">
        <v>2010</v>
      </c>
      <c r="C535" s="4" t="str">
        <f>INDEX(Index!$B$1:$B$500,MATCH($F535,Index!$A$1:$A$500,0)
)</f>
        <v>MIN</v>
      </c>
      <c r="D535" s="4">
        <v>0</v>
      </c>
      <c r="E535" s="141">
        <f t="shared" si="8"/>
        <v>-7.869385344769679E-2</v>
      </c>
      <c r="F535" s="3" t="s">
        <v>46</v>
      </c>
      <c r="G535" s="3">
        <v>22</v>
      </c>
      <c r="H535" s="125">
        <v>-7.869385344769679E-2</v>
      </c>
      <c r="I535" s="3"/>
      <c r="J535" s="3"/>
      <c r="K535" s="3" t="s">
        <v>208</v>
      </c>
      <c r="L535" s="125">
        <v>-0.104892906769192</v>
      </c>
      <c r="M535" s="3">
        <v>25</v>
      </c>
      <c r="N535" s="125">
        <v>-4.00218405719431E-2</v>
      </c>
      <c r="O535" s="3">
        <v>13</v>
      </c>
      <c r="P535" s="125">
        <v>-1.38227872504479E-2</v>
      </c>
      <c r="Q535" s="3">
        <v>19</v>
      </c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idden="1" x14ac:dyDescent="0.25">
      <c r="A536" s="2">
        <v>17</v>
      </c>
      <c r="B536" s="2">
        <v>2010</v>
      </c>
      <c r="C536" s="4" t="str">
        <f>INDEX(Index!$B$1:$B$500,MATCH($F536,Index!$A$1:$A$500,0)
)</f>
        <v>JAX</v>
      </c>
      <c r="D536" s="4">
        <v>0</v>
      </c>
      <c r="E536" s="141">
        <f t="shared" si="8"/>
        <v>-9.0656628444817977E-2</v>
      </c>
      <c r="F536" s="3" t="s">
        <v>56</v>
      </c>
      <c r="G536" s="3">
        <v>23</v>
      </c>
      <c r="H536" s="125">
        <v>-9.0656628444817977E-2</v>
      </c>
      <c r="I536" s="3"/>
      <c r="J536" s="3"/>
      <c r="K536" s="3" t="s">
        <v>210</v>
      </c>
      <c r="L536" s="125">
        <v>4.0971640505987499E-2</v>
      </c>
      <c r="M536" s="3">
        <v>13</v>
      </c>
      <c r="N536" s="125">
        <v>0.17943921794061299</v>
      </c>
      <c r="O536" s="3">
        <v>32</v>
      </c>
      <c r="P536" s="125">
        <v>4.7810948989807499E-2</v>
      </c>
      <c r="Q536" s="3">
        <v>7</v>
      </c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idden="1" x14ac:dyDescent="0.25">
      <c r="A537" s="2">
        <v>17</v>
      </c>
      <c r="B537" s="2">
        <v>2010</v>
      </c>
      <c r="C537" s="4" t="str">
        <f>INDEX(Index!$B$1:$B$500,MATCH($F537,Index!$A$1:$A$500,0)
)</f>
        <v>DAL</v>
      </c>
      <c r="D537" s="4">
        <v>0</v>
      </c>
      <c r="E537" s="141">
        <f t="shared" si="8"/>
        <v>-9.1285527093645055E-2</v>
      </c>
      <c r="F537" s="3" t="s">
        <v>3</v>
      </c>
      <c r="G537" s="3">
        <v>24</v>
      </c>
      <c r="H537" s="125">
        <v>-9.1285527093645055E-2</v>
      </c>
      <c r="I537" s="3"/>
      <c r="J537" s="3"/>
      <c r="K537" s="3" t="s">
        <v>208</v>
      </c>
      <c r="L537" s="125">
        <v>-1.26584987282671E-2</v>
      </c>
      <c r="M537" s="3">
        <v>19</v>
      </c>
      <c r="N537" s="125">
        <v>8.4159979122837195E-2</v>
      </c>
      <c r="O537" s="3">
        <v>27</v>
      </c>
      <c r="P537" s="125">
        <v>5.5329507574592403E-3</v>
      </c>
      <c r="Q537" s="3">
        <v>15</v>
      </c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idden="1" x14ac:dyDescent="0.25">
      <c r="A538" s="2">
        <v>17</v>
      </c>
      <c r="B538" s="2">
        <v>2010</v>
      </c>
      <c r="C538" s="4" t="str">
        <f>INDEX(Index!$B$1:$B$500,MATCH($F538,Index!$A$1:$A$500,0)
)</f>
        <v>SF</v>
      </c>
      <c r="D538" s="4">
        <v>0</v>
      </c>
      <c r="E538" s="141">
        <f t="shared" si="8"/>
        <v>-0.11186011284013539</v>
      </c>
      <c r="F538" s="3" t="s">
        <v>1</v>
      </c>
      <c r="G538" s="3">
        <v>25</v>
      </c>
      <c r="H538" s="125">
        <v>-0.11186011284013539</v>
      </c>
      <c r="I538" s="3"/>
      <c r="J538" s="3"/>
      <c r="K538" s="3" t="s">
        <v>208</v>
      </c>
      <c r="L538" s="125">
        <v>-0.11143899005194099</v>
      </c>
      <c r="M538" s="3">
        <v>26</v>
      </c>
      <c r="N538" s="125">
        <v>-1.4219245153801499E-2</v>
      </c>
      <c r="O538" s="3">
        <v>15</v>
      </c>
      <c r="P538" s="125">
        <v>-1.4640367941995899E-2</v>
      </c>
      <c r="Q538" s="3">
        <v>20</v>
      </c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idden="1" x14ac:dyDescent="0.25">
      <c r="A539" s="2">
        <v>17</v>
      </c>
      <c r="B539" s="2">
        <v>2010</v>
      </c>
      <c r="C539" s="4" t="str">
        <f>INDEX(Index!$B$1:$B$500,MATCH($F539,Index!$A$1:$A$500,0)
)</f>
        <v>LAR</v>
      </c>
      <c r="D539" s="4">
        <v>0</v>
      </c>
      <c r="E539" s="141">
        <f t="shared" si="8"/>
        <v>-0.14991243876729723</v>
      </c>
      <c r="F539" s="3" t="s">
        <v>67</v>
      </c>
      <c r="G539" s="3">
        <v>26</v>
      </c>
      <c r="H539" s="125">
        <v>-0.14991243876729723</v>
      </c>
      <c r="I539" s="3"/>
      <c r="J539" s="3"/>
      <c r="K539" s="3" t="s">
        <v>209</v>
      </c>
      <c r="L539" s="125">
        <v>-0.15682323747657401</v>
      </c>
      <c r="M539" s="3">
        <v>29</v>
      </c>
      <c r="N539" s="125">
        <v>1.0221741550684E-3</v>
      </c>
      <c r="O539" s="3">
        <v>17</v>
      </c>
      <c r="P539" s="125">
        <v>7.9329728643451596E-3</v>
      </c>
      <c r="Q539" s="3">
        <v>14</v>
      </c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idden="1" x14ac:dyDescent="0.25">
      <c r="A540" s="2">
        <v>17</v>
      </c>
      <c r="B540" s="2">
        <v>2010</v>
      </c>
      <c r="C540" s="4" t="str">
        <f>INDEX(Index!$B$1:$B$500,MATCH($F540,Index!$A$1:$A$500,0)
)</f>
        <v>BUF</v>
      </c>
      <c r="D540" s="4">
        <v>0</v>
      </c>
      <c r="E540" s="141">
        <f t="shared" si="8"/>
        <v>-0.17505912063024442</v>
      </c>
      <c r="F540" s="3" t="s">
        <v>0</v>
      </c>
      <c r="G540" s="3">
        <v>27</v>
      </c>
      <c r="H540" s="125">
        <v>-0.17505912063024442</v>
      </c>
      <c r="I540" s="3"/>
      <c r="J540" s="3"/>
      <c r="K540" s="3" t="s">
        <v>211</v>
      </c>
      <c r="L540" s="125">
        <v>-0.111790549110756</v>
      </c>
      <c r="M540" s="3">
        <v>27</v>
      </c>
      <c r="N540" s="125">
        <v>6.2495996906736698E-2</v>
      </c>
      <c r="O540" s="3">
        <v>26</v>
      </c>
      <c r="P540" s="125">
        <v>-7.7257461275172105E-4</v>
      </c>
      <c r="Q540" s="3">
        <v>17</v>
      </c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idden="1" x14ac:dyDescent="0.25">
      <c r="A541" s="2">
        <v>17</v>
      </c>
      <c r="B541" s="2">
        <v>2010</v>
      </c>
      <c r="C541" s="4" t="str">
        <f>INDEX(Index!$B$1:$B$500,MATCH($F541,Index!$A$1:$A$500,0)
)</f>
        <v>SEA</v>
      </c>
      <c r="D541" s="4">
        <v>0</v>
      </c>
      <c r="E541" s="141">
        <f t="shared" si="8"/>
        <v>-0.19913478620421862</v>
      </c>
      <c r="F541" s="3" t="s">
        <v>30</v>
      </c>
      <c r="G541" s="3">
        <v>28</v>
      </c>
      <c r="H541" s="125">
        <v>-0.19913478620421862</v>
      </c>
      <c r="I541" s="3"/>
      <c r="J541" s="3"/>
      <c r="K541" s="3" t="s">
        <v>209</v>
      </c>
      <c r="L541" s="125">
        <v>-0.17225945799752801</v>
      </c>
      <c r="M541" s="3">
        <v>30</v>
      </c>
      <c r="N541" s="125">
        <v>9.07681230019418E-2</v>
      </c>
      <c r="O541" s="3">
        <v>28</v>
      </c>
      <c r="P541" s="125">
        <v>6.3892794795251201E-2</v>
      </c>
      <c r="Q541" s="3">
        <v>2</v>
      </c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idden="1" x14ac:dyDescent="0.25">
      <c r="A542" s="2">
        <v>17</v>
      </c>
      <c r="B542" s="2">
        <v>2010</v>
      </c>
      <c r="C542" s="4" t="str">
        <f>INDEX(Index!$B$1:$B$500,MATCH($F542,Index!$A$1:$A$500,0)
)</f>
        <v>WAS</v>
      </c>
      <c r="D542" s="4">
        <v>0</v>
      </c>
      <c r="E542" s="141">
        <f t="shared" si="8"/>
        <v>-0.2011598417444041</v>
      </c>
      <c r="F542" s="3" t="s">
        <v>26</v>
      </c>
      <c r="G542" s="3">
        <v>29</v>
      </c>
      <c r="H542" s="125">
        <v>-0.2011598417444041</v>
      </c>
      <c r="I542" s="3"/>
      <c r="J542" s="3"/>
      <c r="K542" s="3" t="s">
        <v>208</v>
      </c>
      <c r="L542" s="125">
        <v>-8.6398832970066106E-2</v>
      </c>
      <c r="M542" s="3">
        <v>24</v>
      </c>
      <c r="N542" s="125">
        <v>9.2003783429145905E-2</v>
      </c>
      <c r="O542" s="3">
        <v>29</v>
      </c>
      <c r="P542" s="125">
        <v>-2.27572253451921E-2</v>
      </c>
      <c r="Q542" s="3">
        <v>25</v>
      </c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idden="1" x14ac:dyDescent="0.25">
      <c r="A543" s="2">
        <v>17</v>
      </c>
      <c r="B543" s="2">
        <v>2010</v>
      </c>
      <c r="C543" s="4" t="str">
        <f>INDEX(Index!$B$1:$B$500,MATCH($F543,Index!$A$1:$A$500,0)
)</f>
        <v>DEN</v>
      </c>
      <c r="D543" s="4">
        <v>0</v>
      </c>
      <c r="E543" s="141">
        <f t="shared" si="8"/>
        <v>-0.2050811141783308</v>
      </c>
      <c r="F543" s="3" t="s">
        <v>39</v>
      </c>
      <c r="G543" s="3">
        <v>30</v>
      </c>
      <c r="H543" s="125">
        <v>-0.2050811141783308</v>
      </c>
      <c r="I543" s="3"/>
      <c r="J543" s="3"/>
      <c r="K543" s="3" t="s">
        <v>211</v>
      </c>
      <c r="L543" s="125">
        <v>-1.6025105642298799E-2</v>
      </c>
      <c r="M543" s="3">
        <v>20</v>
      </c>
      <c r="N543" s="125">
        <v>0.16350096033162401</v>
      </c>
      <c r="O543" s="3">
        <v>31</v>
      </c>
      <c r="P543" s="125">
        <v>-2.5555048204408001E-2</v>
      </c>
      <c r="Q543" s="3">
        <v>27</v>
      </c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idden="1" x14ac:dyDescent="0.25">
      <c r="A544" s="2">
        <v>17</v>
      </c>
      <c r="B544" s="2">
        <v>2010</v>
      </c>
      <c r="C544" s="4" t="str">
        <f>INDEX(Index!$B$1:$B$500,MATCH($F544,Index!$A$1:$A$500,0)
)</f>
        <v>ARI</v>
      </c>
      <c r="D544" s="4">
        <v>0</v>
      </c>
      <c r="E544" s="141">
        <f t="shared" si="8"/>
        <v>-0.32790709506585231</v>
      </c>
      <c r="F544" s="3" t="s">
        <v>23</v>
      </c>
      <c r="G544" s="3">
        <v>31</v>
      </c>
      <c r="H544" s="125">
        <v>-0.32790709506585231</v>
      </c>
      <c r="I544" s="3"/>
      <c r="J544" s="3"/>
      <c r="K544" s="3" t="s">
        <v>212</v>
      </c>
      <c r="L544" s="125">
        <v>-0.33385516656355302</v>
      </c>
      <c r="M544" s="3">
        <v>31</v>
      </c>
      <c r="N544" s="125">
        <v>3.5599969131687802E-2</v>
      </c>
      <c r="O544" s="3">
        <v>21</v>
      </c>
      <c r="P544" s="125">
        <v>4.1548040629388501E-2</v>
      </c>
      <c r="Q544" s="3">
        <v>9</v>
      </c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idden="1" x14ac:dyDescent="0.25">
      <c r="A545" s="2">
        <v>17</v>
      </c>
      <c r="B545" s="2">
        <v>2010</v>
      </c>
      <c r="C545" s="4" t="str">
        <f>INDEX(Index!$B$1:$B$500,MATCH($F545,Index!$A$1:$A$500,0)
)</f>
        <v>CAR</v>
      </c>
      <c r="D545" s="4">
        <v>0</v>
      </c>
      <c r="E545" s="141">
        <f t="shared" si="8"/>
        <v>-0.41185220229875508</v>
      </c>
      <c r="F545" s="3" t="s">
        <v>51</v>
      </c>
      <c r="G545" s="3">
        <v>32</v>
      </c>
      <c r="H545" s="125">
        <v>-0.41185220229875508</v>
      </c>
      <c r="I545" s="3"/>
      <c r="J545" s="3"/>
      <c r="K545" s="3" t="s">
        <v>213</v>
      </c>
      <c r="L545" s="125">
        <v>-0.37003003159477099</v>
      </c>
      <c r="M545" s="3">
        <v>32</v>
      </c>
      <c r="N545" s="125">
        <v>2.6576673860361898E-2</v>
      </c>
      <c r="O545" s="3">
        <v>19</v>
      </c>
      <c r="P545" s="125">
        <v>-1.5245496843622201E-2</v>
      </c>
      <c r="Q545" s="3">
        <v>22</v>
      </c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idden="1" x14ac:dyDescent="0.25">
      <c r="A546" s="2">
        <v>1</v>
      </c>
      <c r="B546" s="2">
        <v>2011</v>
      </c>
      <c r="C546" s="4" t="str">
        <f>INDEX(Index!$B$1:$B$500,MATCH($F546,Index!$A$1:$A$500,0)
)</f>
        <v>BAL</v>
      </c>
      <c r="D546" s="4">
        <v>0</v>
      </c>
      <c r="E546" s="141">
        <f t="shared" si="8"/>
        <v>0.77231319479804272</v>
      </c>
      <c r="F546" s="3" t="s">
        <v>18</v>
      </c>
      <c r="G546" s="3">
        <v>1</v>
      </c>
      <c r="H546" s="125">
        <v>0.77231319479804272</v>
      </c>
      <c r="I546" s="3"/>
      <c r="J546" s="3"/>
      <c r="K546" s="3" t="s">
        <v>98</v>
      </c>
      <c r="L546" s="125">
        <v>0.329307196759201</v>
      </c>
      <c r="M546" s="3">
        <v>3</v>
      </c>
      <c r="N546" s="125">
        <v>-0.43761430712778798</v>
      </c>
      <c r="O546" s="3">
        <v>1</v>
      </c>
      <c r="P546" s="125">
        <v>5.3916909110537604E-3</v>
      </c>
      <c r="Q546" s="3">
        <v>13</v>
      </c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idden="1" x14ac:dyDescent="0.25">
      <c r="A547" s="2">
        <v>1</v>
      </c>
      <c r="B547" s="2">
        <v>2011</v>
      </c>
      <c r="C547" s="4" t="str">
        <f>INDEX(Index!$B$1:$B$500,MATCH($F547,Index!$A$1:$A$500,0)
)</f>
        <v>HOU</v>
      </c>
      <c r="D547" s="4">
        <v>0</v>
      </c>
      <c r="E547" s="141">
        <f t="shared" si="8"/>
        <v>0.72204361828171693</v>
      </c>
      <c r="F547" s="3" t="s">
        <v>49</v>
      </c>
      <c r="G547" s="3">
        <v>2</v>
      </c>
      <c r="H547" s="125">
        <v>0.72204361828171693</v>
      </c>
      <c r="I547" s="3"/>
      <c r="J547" s="3"/>
      <c r="K547" s="3" t="s">
        <v>98</v>
      </c>
      <c r="L547" s="125">
        <v>0.17837901988393201</v>
      </c>
      <c r="M547" s="3">
        <v>10</v>
      </c>
      <c r="N547" s="125">
        <v>-0.32476865738188598</v>
      </c>
      <c r="O547" s="3">
        <v>5</v>
      </c>
      <c r="P547" s="125">
        <v>0.21889594101589899</v>
      </c>
      <c r="Q547" s="3">
        <v>2</v>
      </c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idden="1" x14ac:dyDescent="0.25">
      <c r="A548" s="2">
        <v>1</v>
      </c>
      <c r="B548" s="2">
        <v>2011</v>
      </c>
      <c r="C548" s="4" t="str">
        <f>INDEX(Index!$B$1:$B$500,MATCH($F548,Index!$A$1:$A$500,0)
)</f>
        <v>BUF</v>
      </c>
      <c r="D548" s="4">
        <v>0</v>
      </c>
      <c r="E548" s="141">
        <f t="shared" si="8"/>
        <v>0.68956836595905235</v>
      </c>
      <c r="F548" s="3" t="s">
        <v>0</v>
      </c>
      <c r="G548" s="3">
        <v>3</v>
      </c>
      <c r="H548" s="125">
        <v>0.68956836595905235</v>
      </c>
      <c r="I548" s="3"/>
      <c r="J548" s="3"/>
      <c r="K548" s="3" t="s">
        <v>98</v>
      </c>
      <c r="L548" s="125">
        <v>0.209108743312967</v>
      </c>
      <c r="M548" s="3">
        <v>7</v>
      </c>
      <c r="N548" s="125">
        <v>-0.43121071237395903</v>
      </c>
      <c r="O548" s="3">
        <v>2</v>
      </c>
      <c r="P548" s="125">
        <v>4.9248910272126301E-2</v>
      </c>
      <c r="Q548" s="3">
        <v>9</v>
      </c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idden="1" x14ac:dyDescent="0.25">
      <c r="A549" s="2">
        <v>1</v>
      </c>
      <c r="B549" s="2">
        <v>2011</v>
      </c>
      <c r="C549" s="4" t="str">
        <f>INDEX(Index!$B$1:$B$500,MATCH($F549,Index!$A$1:$A$500,0)
)</f>
        <v>SF</v>
      </c>
      <c r="D549" s="4">
        <v>0</v>
      </c>
      <c r="E549" s="141">
        <f t="shared" si="8"/>
        <v>0.55100706768521002</v>
      </c>
      <c r="F549" s="3" t="s">
        <v>1</v>
      </c>
      <c r="G549" s="3">
        <v>4</v>
      </c>
      <c r="H549" s="125">
        <v>0.55100706768521002</v>
      </c>
      <c r="I549" s="3"/>
      <c r="J549" s="3"/>
      <c r="K549" s="3" t="s">
        <v>98</v>
      </c>
      <c r="L549" s="125">
        <v>-0.32267983301831699</v>
      </c>
      <c r="M549" s="3">
        <v>29</v>
      </c>
      <c r="N549" s="125">
        <v>-0.35652866724923199</v>
      </c>
      <c r="O549" s="3">
        <v>4</v>
      </c>
      <c r="P549" s="125">
        <v>0.51715823345429501</v>
      </c>
      <c r="Q549" s="3">
        <v>1</v>
      </c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idden="1" x14ac:dyDescent="0.25">
      <c r="A550" s="2">
        <v>1</v>
      </c>
      <c r="B550" s="2">
        <v>2011</v>
      </c>
      <c r="C550" s="4" t="str">
        <f>INDEX(Index!$B$1:$B$500,MATCH($F550,Index!$A$1:$A$500,0)
)</f>
        <v>NE</v>
      </c>
      <c r="D550" s="4">
        <v>0</v>
      </c>
      <c r="E550" s="141">
        <f t="shared" si="8"/>
        <v>0.44388274929781202</v>
      </c>
      <c r="F550" s="3" t="s">
        <v>17</v>
      </c>
      <c r="G550" s="3">
        <v>5</v>
      </c>
      <c r="H550" s="125">
        <v>0.44388274929781202</v>
      </c>
      <c r="I550" s="3"/>
      <c r="J550" s="3"/>
      <c r="K550" s="3" t="s">
        <v>98</v>
      </c>
      <c r="L550" s="125">
        <v>0.50429757144392295</v>
      </c>
      <c r="M550" s="3">
        <v>1</v>
      </c>
      <c r="N550" s="125">
        <v>-1.6226577776021201E-3</v>
      </c>
      <c r="O550" s="3">
        <v>18</v>
      </c>
      <c r="P550" s="125">
        <v>-6.2037479923713001E-2</v>
      </c>
      <c r="Q550" s="3">
        <v>19</v>
      </c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idden="1" x14ac:dyDescent="0.25">
      <c r="A551" s="2">
        <v>1</v>
      </c>
      <c r="B551" s="2">
        <v>2011</v>
      </c>
      <c r="C551" s="4" t="str">
        <f>INDEX(Index!$B$1:$B$500,MATCH($F551,Index!$A$1:$A$500,0)
)</f>
        <v>PHI</v>
      </c>
      <c r="D551" s="4">
        <v>0</v>
      </c>
      <c r="E551" s="141">
        <f t="shared" si="8"/>
        <v>0.41496160609599603</v>
      </c>
      <c r="F551" s="3" t="s">
        <v>7</v>
      </c>
      <c r="G551" s="3">
        <v>6</v>
      </c>
      <c r="H551" s="125">
        <v>0.41496160609599603</v>
      </c>
      <c r="I551" s="3"/>
      <c r="J551" s="3"/>
      <c r="K551" s="3" t="s">
        <v>98</v>
      </c>
      <c r="L551" s="125">
        <v>0.237803735506907</v>
      </c>
      <c r="M551" s="3">
        <v>4</v>
      </c>
      <c r="N551" s="125">
        <v>-0.199271530384833</v>
      </c>
      <c r="O551" s="3">
        <v>8</v>
      </c>
      <c r="P551" s="125">
        <v>-2.2113659795743999E-2</v>
      </c>
      <c r="Q551" s="3">
        <v>17</v>
      </c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idden="1" x14ac:dyDescent="0.25">
      <c r="A552" s="2">
        <v>1</v>
      </c>
      <c r="B552" s="2">
        <v>2011</v>
      </c>
      <c r="C552" s="4" t="str">
        <f>INDEX(Index!$B$1:$B$500,MATCH($F552,Index!$A$1:$A$500,0)
)</f>
        <v>DET</v>
      </c>
      <c r="D552" s="4">
        <v>0</v>
      </c>
      <c r="E552" s="141">
        <f t="shared" si="8"/>
        <v>0.28179601854549502</v>
      </c>
      <c r="F552" s="3" t="s">
        <v>21</v>
      </c>
      <c r="G552" s="3">
        <v>7</v>
      </c>
      <c r="H552" s="125">
        <v>0.28179601854549502</v>
      </c>
      <c r="I552" s="3"/>
      <c r="J552" s="3"/>
      <c r="K552" s="3" t="s">
        <v>98</v>
      </c>
      <c r="L552" s="125">
        <v>0.20537268502120701</v>
      </c>
      <c r="M552" s="3">
        <v>8</v>
      </c>
      <c r="N552" s="125">
        <v>-0.199024937841421</v>
      </c>
      <c r="O552" s="3">
        <v>9</v>
      </c>
      <c r="P552" s="125">
        <v>-0.122601604317133</v>
      </c>
      <c r="Q552" s="3">
        <v>24</v>
      </c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idden="1" x14ac:dyDescent="0.25">
      <c r="A553" s="2">
        <v>1</v>
      </c>
      <c r="B553" s="2">
        <v>2011</v>
      </c>
      <c r="C553" s="4" t="str">
        <f>INDEX(Index!$B$1:$B$500,MATCH($F553,Index!$A$1:$A$500,0)
)</f>
        <v>CHI</v>
      </c>
      <c r="D553" s="4">
        <v>0</v>
      </c>
      <c r="E553" s="141">
        <f t="shared" si="8"/>
        <v>0.2195329904837918</v>
      </c>
      <c r="F553" s="3" t="s">
        <v>64</v>
      </c>
      <c r="G553" s="3">
        <v>8</v>
      </c>
      <c r="H553" s="125">
        <v>0.2195329904837918</v>
      </c>
      <c r="I553" s="3"/>
      <c r="J553" s="3"/>
      <c r="K553" s="3" t="s">
        <v>98</v>
      </c>
      <c r="L553" s="125">
        <v>-7.5095615344170197E-2</v>
      </c>
      <c r="M553" s="3">
        <v>20</v>
      </c>
      <c r="N553" s="125">
        <v>-0.18338595323453599</v>
      </c>
      <c r="O553" s="3">
        <v>11</v>
      </c>
      <c r="P553" s="125">
        <v>0.111242652593426</v>
      </c>
      <c r="Q553" s="3">
        <v>6</v>
      </c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idden="1" x14ac:dyDescent="0.25">
      <c r="A554" s="2">
        <v>1</v>
      </c>
      <c r="B554" s="2">
        <v>2011</v>
      </c>
      <c r="C554" s="4" t="str">
        <f>INDEX(Index!$B$1:$B$500,MATCH($F554,Index!$A$1:$A$500,0)
)</f>
        <v>GB</v>
      </c>
      <c r="D554" s="4">
        <v>0</v>
      </c>
      <c r="E554" s="141">
        <f t="shared" si="8"/>
        <v>0.20387277416598609</v>
      </c>
      <c r="F554" s="3" t="s">
        <v>20</v>
      </c>
      <c r="G554" s="3">
        <v>9</v>
      </c>
      <c r="H554" s="125">
        <v>0.20387277416598609</v>
      </c>
      <c r="I554" s="3"/>
      <c r="J554" s="3"/>
      <c r="K554" s="3" t="s">
        <v>98</v>
      </c>
      <c r="L554" s="125">
        <v>0.46939108328064699</v>
      </c>
      <c r="M554" s="3">
        <v>2</v>
      </c>
      <c r="N554" s="125">
        <v>0.17566747680557601</v>
      </c>
      <c r="O554" s="3">
        <v>24</v>
      </c>
      <c r="P554" s="125">
        <v>-8.9850832309084902E-2</v>
      </c>
      <c r="Q554" s="3">
        <v>22</v>
      </c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idden="1" x14ac:dyDescent="0.25">
      <c r="A555" s="2">
        <v>1</v>
      </c>
      <c r="B555" s="2">
        <v>2011</v>
      </c>
      <c r="C555" s="4" t="str">
        <f>INDEX(Index!$B$1:$B$500,MATCH($F555,Index!$A$1:$A$500,0)
)</f>
        <v>WAS</v>
      </c>
      <c r="D555" s="4">
        <v>0</v>
      </c>
      <c r="E555" s="141">
        <f t="shared" si="8"/>
        <v>0.181116492903316</v>
      </c>
      <c r="F555" s="3" t="s">
        <v>26</v>
      </c>
      <c r="G555" s="3">
        <v>10</v>
      </c>
      <c r="H555" s="125">
        <v>0.181116492903316</v>
      </c>
      <c r="I555" s="3"/>
      <c r="J555" s="3"/>
      <c r="K555" s="3" t="s">
        <v>98</v>
      </c>
      <c r="L555" s="125">
        <v>0.121043506801673</v>
      </c>
      <c r="M555" s="3">
        <v>12</v>
      </c>
      <c r="N555" s="125">
        <v>-0.10804312687583199</v>
      </c>
      <c r="O555" s="3">
        <v>13</v>
      </c>
      <c r="P555" s="125">
        <v>-4.7970140774188999E-2</v>
      </c>
      <c r="Q555" s="3">
        <v>18</v>
      </c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idden="1" x14ac:dyDescent="0.25">
      <c r="A556" s="2">
        <v>1</v>
      </c>
      <c r="B556" s="2">
        <v>2011</v>
      </c>
      <c r="C556" s="4" t="str">
        <f>INDEX(Index!$B$1:$B$500,MATCH($F556,Index!$A$1:$A$500,0)
)</f>
        <v>TEN</v>
      </c>
      <c r="D556" s="4">
        <v>0</v>
      </c>
      <c r="E556" s="141">
        <f t="shared" si="8"/>
        <v>0.13362082563872621</v>
      </c>
      <c r="F556" s="3" t="s">
        <v>45</v>
      </c>
      <c r="G556" s="3">
        <v>11</v>
      </c>
      <c r="H556" s="125">
        <v>0.13362082563872621</v>
      </c>
      <c r="I556" s="3"/>
      <c r="J556" s="3"/>
      <c r="K556" s="3" t="s">
        <v>99</v>
      </c>
      <c r="L556" s="125">
        <v>0.12461743708671701</v>
      </c>
      <c r="M556" s="3">
        <v>11</v>
      </c>
      <c r="N556" s="125">
        <v>-2.9323091727357399E-2</v>
      </c>
      <c r="O556" s="3">
        <v>17</v>
      </c>
      <c r="P556" s="125">
        <v>-2.0319703175348199E-2</v>
      </c>
      <c r="Q556" s="3">
        <v>15</v>
      </c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idden="1" x14ac:dyDescent="0.25">
      <c r="A557" s="2">
        <v>1</v>
      </c>
      <c r="B557" s="2">
        <v>2011</v>
      </c>
      <c r="C557" s="4" t="str">
        <f>INDEX(Index!$B$1:$B$500,MATCH($F557,Index!$A$1:$A$500,0)
)</f>
        <v>LAC</v>
      </c>
      <c r="D557" s="4">
        <v>0</v>
      </c>
      <c r="E557" s="141">
        <f t="shared" si="8"/>
        <v>9.9410332739897606E-2</v>
      </c>
      <c r="F557" s="3" t="s">
        <v>68</v>
      </c>
      <c r="G557" s="3">
        <v>12</v>
      </c>
      <c r="H557" s="125">
        <v>9.9410332739897606E-2</v>
      </c>
      <c r="I557" s="3"/>
      <c r="J557" s="3"/>
      <c r="K557" s="3" t="s">
        <v>98</v>
      </c>
      <c r="L557" s="125">
        <v>5.4316885727853599E-2</v>
      </c>
      <c r="M557" s="3">
        <v>13</v>
      </c>
      <c r="N557" s="125">
        <v>-0.25876379330808102</v>
      </c>
      <c r="O557" s="3">
        <v>6</v>
      </c>
      <c r="P557" s="125">
        <v>-0.21367034629603701</v>
      </c>
      <c r="Q557" s="3">
        <v>29</v>
      </c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idden="1" x14ac:dyDescent="0.25">
      <c r="A558" s="2">
        <v>1</v>
      </c>
      <c r="B558" s="2">
        <v>2011</v>
      </c>
      <c r="C558" s="4" t="str">
        <f>INDEX(Index!$B$1:$B$500,MATCH($F558,Index!$A$1:$A$500,0)
)</f>
        <v>ARI</v>
      </c>
      <c r="D558" s="4">
        <v>0</v>
      </c>
      <c r="E558" s="141">
        <f t="shared" si="8"/>
        <v>9.0800603218261E-2</v>
      </c>
      <c r="F558" s="3" t="s">
        <v>23</v>
      </c>
      <c r="G558" s="3">
        <v>13</v>
      </c>
      <c r="H558" s="125">
        <v>9.0800603218261E-2</v>
      </c>
      <c r="I558" s="3"/>
      <c r="J558" s="3"/>
      <c r="K558" s="3" t="s">
        <v>98</v>
      </c>
      <c r="L558" s="125">
        <v>0.20936463470285399</v>
      </c>
      <c r="M558" s="3">
        <v>6</v>
      </c>
      <c r="N558" s="125">
        <v>0.27562885682437699</v>
      </c>
      <c r="O558" s="3">
        <v>28</v>
      </c>
      <c r="P558" s="125">
        <v>0.157064825339784</v>
      </c>
      <c r="Q558" s="3">
        <v>5</v>
      </c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idden="1" x14ac:dyDescent="0.25">
      <c r="A559" s="2">
        <v>1</v>
      </c>
      <c r="B559" s="2">
        <v>2011</v>
      </c>
      <c r="C559" s="4" t="str">
        <f>INDEX(Index!$B$1:$B$500,MATCH($F559,Index!$A$1:$A$500,0)
)</f>
        <v>LV</v>
      </c>
      <c r="D559" s="4">
        <v>0</v>
      </c>
      <c r="E559" s="141">
        <f t="shared" si="8"/>
        <v>8.0512731978514995E-2</v>
      </c>
      <c r="F559" s="3" t="s">
        <v>52</v>
      </c>
      <c r="G559" s="3">
        <v>14</v>
      </c>
      <c r="H559" s="125">
        <v>8.0512731978514995E-2</v>
      </c>
      <c r="I559" s="3"/>
      <c r="J559" s="3"/>
      <c r="K559" s="3" t="s">
        <v>98</v>
      </c>
      <c r="L559" s="125">
        <v>-0.15015529530423499</v>
      </c>
      <c r="M559" s="3">
        <v>22</v>
      </c>
      <c r="N559" s="125">
        <v>-0.38633336956985698</v>
      </c>
      <c r="O559" s="3">
        <v>3</v>
      </c>
      <c r="P559" s="125">
        <v>-0.15566534228710699</v>
      </c>
      <c r="Q559" s="3">
        <v>26</v>
      </c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idden="1" x14ac:dyDescent="0.25">
      <c r="A560" s="2">
        <v>1</v>
      </c>
      <c r="B560" s="2">
        <v>2011</v>
      </c>
      <c r="C560" s="4" t="str">
        <f>INDEX(Index!$B$1:$B$500,MATCH($F560,Index!$A$1:$A$500,0)
)</f>
        <v>JAX</v>
      </c>
      <c r="D560" s="4">
        <v>0</v>
      </c>
      <c r="E560" s="141">
        <f t="shared" si="8"/>
        <v>7.0498597791926798E-2</v>
      </c>
      <c r="F560" s="3" t="s">
        <v>56</v>
      </c>
      <c r="G560" s="3">
        <v>15</v>
      </c>
      <c r="H560" s="125">
        <v>7.0498597791926798E-2</v>
      </c>
      <c r="I560" s="3"/>
      <c r="J560" s="3"/>
      <c r="K560" s="3" t="s">
        <v>98</v>
      </c>
      <c r="L560" s="125">
        <v>-4.4628319949038001E-2</v>
      </c>
      <c r="M560" s="3">
        <v>19</v>
      </c>
      <c r="N560" s="125">
        <v>-0.100458537765807</v>
      </c>
      <c r="O560" s="3">
        <v>15</v>
      </c>
      <c r="P560" s="125">
        <v>1.46683799751578E-2</v>
      </c>
      <c r="Q560" s="3">
        <v>12</v>
      </c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idden="1" x14ac:dyDescent="0.25">
      <c r="A561" s="2">
        <v>1</v>
      </c>
      <c r="B561" s="2">
        <v>2011</v>
      </c>
      <c r="C561" s="4" t="str">
        <f>INDEX(Index!$B$1:$B$500,MATCH($F561,Index!$A$1:$A$500,0)
)</f>
        <v>CIN</v>
      </c>
      <c r="D561" s="4">
        <v>0</v>
      </c>
      <c r="E561" s="141">
        <f t="shared" si="8"/>
        <v>4.8375825147951496E-2</v>
      </c>
      <c r="F561" s="3" t="s">
        <v>24</v>
      </c>
      <c r="G561" s="3">
        <v>16</v>
      </c>
      <c r="H561" s="125">
        <v>4.8375825147951496E-2</v>
      </c>
      <c r="I561" s="3"/>
      <c r="J561" s="3"/>
      <c r="K561" s="3" t="s">
        <v>98</v>
      </c>
      <c r="L561" s="125">
        <v>-4.3583979170412498E-2</v>
      </c>
      <c r="M561" s="3">
        <v>18</v>
      </c>
      <c r="N561" s="125">
        <v>-0.19766748845323601</v>
      </c>
      <c r="O561" s="3">
        <v>10</v>
      </c>
      <c r="P561" s="125">
        <v>-0.105707684134872</v>
      </c>
      <c r="Q561" s="3">
        <v>23</v>
      </c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idden="1" x14ac:dyDescent="0.25">
      <c r="A562" s="2">
        <v>1</v>
      </c>
      <c r="B562" s="2">
        <v>2011</v>
      </c>
      <c r="C562" s="4" t="str">
        <f>INDEX(Index!$B$1:$B$500,MATCH($F562,Index!$A$1:$A$500,0)
)</f>
        <v>DAL</v>
      </c>
      <c r="D562" s="4">
        <v>0</v>
      </c>
      <c r="E562" s="141">
        <f t="shared" si="8"/>
        <v>3.7721775327490797E-2</v>
      </c>
      <c r="F562" s="3" t="s">
        <v>3</v>
      </c>
      <c r="G562" s="3">
        <v>17</v>
      </c>
      <c r="H562" s="125">
        <v>3.7721775327490797E-2</v>
      </c>
      <c r="I562" s="3"/>
      <c r="J562" s="3"/>
      <c r="K562" s="3" t="s">
        <v>99</v>
      </c>
      <c r="L562" s="125">
        <v>3.1659193295246801E-2</v>
      </c>
      <c r="M562" s="3">
        <v>15</v>
      </c>
      <c r="N562" s="125">
        <v>-0.17339049147748001</v>
      </c>
      <c r="O562" s="3">
        <v>12</v>
      </c>
      <c r="P562" s="125">
        <v>-0.16732790944523601</v>
      </c>
      <c r="Q562" s="3">
        <v>28</v>
      </c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idden="1" x14ac:dyDescent="0.25">
      <c r="A563" s="2">
        <v>1</v>
      </c>
      <c r="B563" s="2">
        <v>2011</v>
      </c>
      <c r="C563" s="4" t="str">
        <f>INDEX(Index!$B$1:$B$500,MATCH($F563,Index!$A$1:$A$500,0)
)</f>
        <v>ATL</v>
      </c>
      <c r="D563" s="4">
        <v>0</v>
      </c>
      <c r="E563" s="141">
        <f t="shared" si="8"/>
        <v>-4.5957809125846988E-2</v>
      </c>
      <c r="F563" s="3" t="s">
        <v>43</v>
      </c>
      <c r="G563" s="3">
        <v>18</v>
      </c>
      <c r="H563" s="125">
        <v>-4.5957809125846988E-2</v>
      </c>
      <c r="I563" s="3"/>
      <c r="J563" s="3"/>
      <c r="K563" s="3" t="s">
        <v>99</v>
      </c>
      <c r="L563" s="125">
        <v>-0.18287010746106899</v>
      </c>
      <c r="M563" s="3">
        <v>23</v>
      </c>
      <c r="N563" s="125">
        <v>-0.103898903557938</v>
      </c>
      <c r="O563" s="3">
        <v>14</v>
      </c>
      <c r="P563" s="125">
        <v>3.3013394777284003E-2</v>
      </c>
      <c r="Q563" s="3">
        <v>11</v>
      </c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idden="1" x14ac:dyDescent="0.25">
      <c r="A564" s="2">
        <v>1</v>
      </c>
      <c r="B564" s="2">
        <v>2011</v>
      </c>
      <c r="C564" s="4" t="str">
        <f>INDEX(Index!$B$1:$B$500,MATCH($F564,Index!$A$1:$A$500,0)
)</f>
        <v>TB</v>
      </c>
      <c r="D564" s="4">
        <v>0</v>
      </c>
      <c r="E564" s="141">
        <f t="shared" si="8"/>
        <v>-9.4354671011200958E-2</v>
      </c>
      <c r="F564" s="3" t="s">
        <v>38</v>
      </c>
      <c r="G564" s="3">
        <v>19</v>
      </c>
      <c r="H564" s="125">
        <v>-9.4354671011200958E-2</v>
      </c>
      <c r="I564" s="3"/>
      <c r="J564" s="3"/>
      <c r="K564" s="3" t="s">
        <v>99</v>
      </c>
      <c r="L564" s="125">
        <v>1.2608875684377E-2</v>
      </c>
      <c r="M564" s="3">
        <v>16</v>
      </c>
      <c r="N564" s="125">
        <v>0.26609511632910199</v>
      </c>
      <c r="O564" s="3">
        <v>26</v>
      </c>
      <c r="P564" s="125">
        <v>0.15913156963352401</v>
      </c>
      <c r="Q564" s="3">
        <v>4</v>
      </c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idden="1" x14ac:dyDescent="0.25">
      <c r="A565" s="2">
        <v>1</v>
      </c>
      <c r="B565" s="2">
        <v>2011</v>
      </c>
      <c r="C565" s="4" t="str">
        <f>INDEX(Index!$B$1:$B$500,MATCH($F565,Index!$A$1:$A$500,0)
)</f>
        <v>NYJ</v>
      </c>
      <c r="D565" s="4">
        <v>0</v>
      </c>
      <c r="E565" s="141">
        <f t="shared" si="8"/>
        <v>-0.1005931167729234</v>
      </c>
      <c r="F565" s="3" t="s">
        <v>9</v>
      </c>
      <c r="G565" s="3">
        <v>20</v>
      </c>
      <c r="H565" s="125">
        <v>-0.1005931167729234</v>
      </c>
      <c r="I565" s="3"/>
      <c r="J565" s="3"/>
      <c r="K565" s="3" t="s">
        <v>98</v>
      </c>
      <c r="L565" s="125">
        <v>-1.8798222233336999E-2</v>
      </c>
      <c r="M565" s="3">
        <v>17</v>
      </c>
      <c r="N565" s="125">
        <v>7.1146099026214202E-2</v>
      </c>
      <c r="O565" s="3">
        <v>20</v>
      </c>
      <c r="P565" s="125">
        <v>-1.06487955133722E-2</v>
      </c>
      <c r="Q565" s="3">
        <v>14</v>
      </c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idden="1" x14ac:dyDescent="0.25">
      <c r="A566" s="2">
        <v>1</v>
      </c>
      <c r="B566" s="2">
        <v>2011</v>
      </c>
      <c r="C566" s="4" t="str">
        <f>INDEX(Index!$B$1:$B$500,MATCH($F566,Index!$A$1:$A$500,0)
)</f>
        <v>MIN</v>
      </c>
      <c r="D566" s="4">
        <v>0</v>
      </c>
      <c r="E566" s="141">
        <f t="shared" si="8"/>
        <v>-0.17657709383304682</v>
      </c>
      <c r="F566" s="3" t="s">
        <v>46</v>
      </c>
      <c r="G566" s="3">
        <v>21</v>
      </c>
      <c r="H566" s="125">
        <v>-0.17657709383304682</v>
      </c>
      <c r="I566" s="3"/>
      <c r="J566" s="3"/>
      <c r="K566" s="3" t="s">
        <v>99</v>
      </c>
      <c r="L566" s="125">
        <v>-0.30851357892695802</v>
      </c>
      <c r="M566" s="3">
        <v>28</v>
      </c>
      <c r="N566" s="125">
        <v>7.36089200778028E-2</v>
      </c>
      <c r="O566" s="3">
        <v>21</v>
      </c>
      <c r="P566" s="125">
        <v>0.20554540517171399</v>
      </c>
      <c r="Q566" s="3">
        <v>3</v>
      </c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idden="1" x14ac:dyDescent="0.25">
      <c r="A567" s="2">
        <v>1</v>
      </c>
      <c r="B567" s="2">
        <v>2011</v>
      </c>
      <c r="C567" s="4" t="str">
        <f>INDEX(Index!$B$1:$B$500,MATCH($F567,Index!$A$1:$A$500,0)
)</f>
        <v>NO</v>
      </c>
      <c r="D567" s="4">
        <v>0</v>
      </c>
      <c r="E567" s="141">
        <f t="shared" si="8"/>
        <v>-0.21236136797460489</v>
      </c>
      <c r="F567" s="3" t="s">
        <v>27</v>
      </c>
      <c r="G567" s="3">
        <v>22</v>
      </c>
      <c r="H567" s="125">
        <v>-0.21236136797460489</v>
      </c>
      <c r="I567" s="3"/>
      <c r="J567" s="3"/>
      <c r="K567" s="3" t="s">
        <v>99</v>
      </c>
      <c r="L567" s="125">
        <v>0.21481219224572601</v>
      </c>
      <c r="M567" s="3">
        <v>5</v>
      </c>
      <c r="N567" s="125">
        <v>0.482046667855138</v>
      </c>
      <c r="O567" s="3">
        <v>31</v>
      </c>
      <c r="P567" s="125">
        <v>5.48731076348071E-2</v>
      </c>
      <c r="Q567" s="3">
        <v>8</v>
      </c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idden="1" x14ac:dyDescent="0.25">
      <c r="A568" s="2">
        <v>1</v>
      </c>
      <c r="B568" s="2">
        <v>2011</v>
      </c>
      <c r="C568" s="4" t="str">
        <f>INDEX(Index!$B$1:$B$500,MATCH($F568,Index!$A$1:$A$500,0)
)</f>
        <v>DEN</v>
      </c>
      <c r="D568" s="4">
        <v>0</v>
      </c>
      <c r="E568" s="141">
        <f t="shared" si="8"/>
        <v>-0.25759432855427611</v>
      </c>
      <c r="F568" s="3" t="s">
        <v>39</v>
      </c>
      <c r="G568" s="3">
        <v>23</v>
      </c>
      <c r="H568" s="125">
        <v>-0.25759432855427611</v>
      </c>
      <c r="I568" s="3"/>
      <c r="J568" s="3"/>
      <c r="K568" s="3" t="s">
        <v>99</v>
      </c>
      <c r="L568" s="125">
        <v>-0.29235629496468202</v>
      </c>
      <c r="M568" s="3">
        <v>25</v>
      </c>
      <c r="N568" s="125">
        <v>2.25202337027447E-2</v>
      </c>
      <c r="O568" s="3">
        <v>19</v>
      </c>
      <c r="P568" s="125">
        <v>5.7282200113150598E-2</v>
      </c>
      <c r="Q568" s="3">
        <v>7</v>
      </c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idden="1" x14ac:dyDescent="0.25">
      <c r="A569" s="2">
        <v>1</v>
      </c>
      <c r="B569" s="2">
        <v>2011</v>
      </c>
      <c r="C569" s="4" t="str">
        <f>INDEX(Index!$B$1:$B$500,MATCH($F569,Index!$A$1:$A$500,0)
)</f>
        <v>CLE</v>
      </c>
      <c r="D569" s="4">
        <v>0</v>
      </c>
      <c r="E569" s="141">
        <f t="shared" si="8"/>
        <v>-0.28145623140267134</v>
      </c>
      <c r="F569" s="3" t="s">
        <v>10</v>
      </c>
      <c r="G569" s="3">
        <v>24</v>
      </c>
      <c r="H569" s="125">
        <v>-0.28145623140267134</v>
      </c>
      <c r="I569" s="3"/>
      <c r="J569" s="3"/>
      <c r="K569" s="3" t="s">
        <v>99</v>
      </c>
      <c r="L569" s="125">
        <v>-0.29977807629962699</v>
      </c>
      <c r="M569" s="3">
        <v>26</v>
      </c>
      <c r="N569" s="125">
        <v>-4.0058541794106201E-2</v>
      </c>
      <c r="O569" s="3">
        <v>16</v>
      </c>
      <c r="P569" s="125">
        <v>-2.17366968971506E-2</v>
      </c>
      <c r="Q569" s="3">
        <v>16</v>
      </c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idden="1" x14ac:dyDescent="0.25">
      <c r="A570" s="2">
        <v>1</v>
      </c>
      <c r="B570" s="2">
        <v>2011</v>
      </c>
      <c r="C570" s="4" t="str">
        <f>INDEX(Index!$B$1:$B$500,MATCH($F570,Index!$A$1:$A$500,0)
)</f>
        <v>NYG</v>
      </c>
      <c r="D570" s="4">
        <v>0</v>
      </c>
      <c r="E570" s="141">
        <f t="shared" si="8"/>
        <v>-0.36866447872534303</v>
      </c>
      <c r="F570" s="3" t="s">
        <v>15</v>
      </c>
      <c r="G570" s="3">
        <v>25</v>
      </c>
      <c r="H570" s="125">
        <v>-0.36866447872534303</v>
      </c>
      <c r="I570" s="3"/>
      <c r="J570" s="3"/>
      <c r="K570" s="3" t="s">
        <v>99</v>
      </c>
      <c r="L570" s="125">
        <v>-9.2845440840989002E-2</v>
      </c>
      <c r="M570" s="3">
        <v>21</v>
      </c>
      <c r="N570" s="125">
        <v>0.123517185710476</v>
      </c>
      <c r="O570" s="3">
        <v>23</v>
      </c>
      <c r="P570" s="125">
        <v>-0.15230185217387801</v>
      </c>
      <c r="Q570" s="3">
        <v>25</v>
      </c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idden="1" x14ac:dyDescent="0.25">
      <c r="A571" s="2">
        <v>1</v>
      </c>
      <c r="B571" s="2">
        <v>2011</v>
      </c>
      <c r="C571" s="4" t="str">
        <f>INDEX(Index!$B$1:$B$500,MATCH($F571,Index!$A$1:$A$500,0)
)</f>
        <v>CAR</v>
      </c>
      <c r="D571" s="4">
        <v>0</v>
      </c>
      <c r="E571" s="141">
        <f t="shared" si="8"/>
        <v>-0.37214592082930797</v>
      </c>
      <c r="F571" s="3" t="s">
        <v>51</v>
      </c>
      <c r="G571" s="3">
        <v>26</v>
      </c>
      <c r="H571" s="125">
        <v>-0.37214592082930797</v>
      </c>
      <c r="I571" s="3"/>
      <c r="J571" s="3"/>
      <c r="K571" s="3" t="s">
        <v>99</v>
      </c>
      <c r="L571" s="125">
        <v>0.203787088405772</v>
      </c>
      <c r="M571" s="3">
        <v>9</v>
      </c>
      <c r="N571" s="125">
        <v>0.29661055431740202</v>
      </c>
      <c r="O571" s="3">
        <v>29</v>
      </c>
      <c r="P571" s="125">
        <v>-0.27932245491767799</v>
      </c>
      <c r="Q571" s="3">
        <v>30</v>
      </c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idden="1" x14ac:dyDescent="0.25">
      <c r="A572" s="2">
        <v>1</v>
      </c>
      <c r="B572" s="2">
        <v>2011</v>
      </c>
      <c r="C572" s="4" t="str">
        <f>INDEX(Index!$B$1:$B$500,MATCH($F572,Index!$A$1:$A$500,0)
)</f>
        <v>SEA</v>
      </c>
      <c r="D572" s="4">
        <v>0</v>
      </c>
      <c r="E572" s="141">
        <f t="shared" si="8"/>
        <v>-0.456720208782465</v>
      </c>
      <c r="F572" s="3" t="s">
        <v>30</v>
      </c>
      <c r="G572" s="3">
        <v>27</v>
      </c>
      <c r="H572" s="125">
        <v>-0.456720208782465</v>
      </c>
      <c r="I572" s="3"/>
      <c r="J572" s="3"/>
      <c r="K572" s="3" t="s">
        <v>99</v>
      </c>
      <c r="L572" s="125">
        <v>-0.301398808880395</v>
      </c>
      <c r="M572" s="3">
        <v>27</v>
      </c>
      <c r="N572" s="125">
        <v>-0.211862776202215</v>
      </c>
      <c r="O572" s="3">
        <v>7</v>
      </c>
      <c r="P572" s="125">
        <v>-0.367184176104285</v>
      </c>
      <c r="Q572" s="3">
        <v>32</v>
      </c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idden="1" x14ac:dyDescent="0.25">
      <c r="A573" s="2">
        <v>1</v>
      </c>
      <c r="B573" s="2">
        <v>2011</v>
      </c>
      <c r="C573" s="4" t="str">
        <f>INDEX(Index!$B$1:$B$500,MATCH($F573,Index!$A$1:$A$500,0)
)</f>
        <v>LAR</v>
      </c>
      <c r="D573" s="4">
        <v>0</v>
      </c>
      <c r="E573" s="141">
        <f t="shared" si="8"/>
        <v>-0.52893308363934122</v>
      </c>
      <c r="F573" s="3" t="s">
        <v>67</v>
      </c>
      <c r="G573" s="3">
        <v>28</v>
      </c>
      <c r="H573" s="125">
        <v>-0.52893308363934122</v>
      </c>
      <c r="I573" s="3"/>
      <c r="J573" s="3"/>
      <c r="K573" s="3" t="s">
        <v>99</v>
      </c>
      <c r="L573" s="125">
        <v>-0.19138149667782101</v>
      </c>
      <c r="M573" s="3">
        <v>24</v>
      </c>
      <c r="N573" s="125">
        <v>0.270152195425925</v>
      </c>
      <c r="O573" s="3">
        <v>27</v>
      </c>
      <c r="P573" s="125">
        <v>-6.7399391535595196E-2</v>
      </c>
      <c r="Q573" s="3">
        <v>20</v>
      </c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idden="1" x14ac:dyDescent="0.25">
      <c r="A574" s="2">
        <v>1</v>
      </c>
      <c r="B574" s="2">
        <v>2011</v>
      </c>
      <c r="C574" s="4" t="str">
        <f>INDEX(Index!$B$1:$B$500,MATCH($F574,Index!$A$1:$A$500,0)
)</f>
        <v>MIA</v>
      </c>
      <c r="D574" s="4">
        <v>0</v>
      </c>
      <c r="E574" s="141">
        <f t="shared" si="8"/>
        <v>-0.57734103721220198</v>
      </c>
      <c r="F574" s="3" t="s">
        <v>4</v>
      </c>
      <c r="G574" s="3">
        <v>29</v>
      </c>
      <c r="H574" s="125">
        <v>-0.57734103721220198</v>
      </c>
      <c r="I574" s="3"/>
      <c r="J574" s="3"/>
      <c r="K574" s="3" t="s">
        <v>99</v>
      </c>
      <c r="L574" s="125">
        <v>5.25133771019708E-2</v>
      </c>
      <c r="M574" s="3">
        <v>14</v>
      </c>
      <c r="N574" s="125">
        <v>0.54956866384079195</v>
      </c>
      <c r="O574" s="3">
        <v>32</v>
      </c>
      <c r="P574" s="125">
        <v>-8.0285750473380796E-2</v>
      </c>
      <c r="Q574" s="3">
        <v>21</v>
      </c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idden="1" x14ac:dyDescent="0.25">
      <c r="A575" s="2">
        <v>1</v>
      </c>
      <c r="B575" s="2">
        <v>2011</v>
      </c>
      <c r="C575" s="4" t="str">
        <f>INDEX(Index!$B$1:$B$500,MATCH($F575,Index!$A$1:$A$500,0)
)</f>
        <v>PIT</v>
      </c>
      <c r="D575" s="4">
        <v>0</v>
      </c>
      <c r="E575" s="141">
        <f t="shared" si="8"/>
        <v>-0.65435882452344774</v>
      </c>
      <c r="F575" s="3" t="s">
        <v>32</v>
      </c>
      <c r="G575" s="3">
        <v>30</v>
      </c>
      <c r="H575" s="125">
        <v>-0.65435882452344774</v>
      </c>
      <c r="I575" s="3"/>
      <c r="J575" s="3"/>
      <c r="K575" s="3" t="s">
        <v>99</v>
      </c>
      <c r="L575" s="125">
        <v>-0.50760769159936003</v>
      </c>
      <c r="M575" s="3">
        <v>32</v>
      </c>
      <c r="N575" s="125">
        <v>0.18856171048747999</v>
      </c>
      <c r="O575" s="3">
        <v>25</v>
      </c>
      <c r="P575" s="125">
        <v>4.18105775633923E-2</v>
      </c>
      <c r="Q575" s="3">
        <v>10</v>
      </c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idden="1" x14ac:dyDescent="0.25">
      <c r="A576" s="2">
        <v>1</v>
      </c>
      <c r="B576" s="2">
        <v>2011</v>
      </c>
      <c r="C576" s="4" t="str">
        <f>INDEX(Index!$B$1:$B$500,MATCH($F576,Index!$A$1:$A$500,0)
)</f>
        <v>IND</v>
      </c>
      <c r="D576" s="4">
        <v>0</v>
      </c>
      <c r="E576" s="141">
        <f t="shared" si="8"/>
        <v>-0.86592506259272994</v>
      </c>
      <c r="F576" s="3" t="s">
        <v>35</v>
      </c>
      <c r="G576" s="3">
        <v>31</v>
      </c>
      <c r="H576" s="125">
        <v>-0.86592506259272994</v>
      </c>
      <c r="I576" s="3"/>
      <c r="J576" s="3"/>
      <c r="K576" s="3" t="s">
        <v>99</v>
      </c>
      <c r="L576" s="125">
        <v>-0.426911426478989</v>
      </c>
      <c r="M576" s="3">
        <v>30</v>
      </c>
      <c r="N576" s="125">
        <v>9.2755759654430003E-2</v>
      </c>
      <c r="O576" s="3">
        <v>22</v>
      </c>
      <c r="P576" s="125">
        <v>-0.346257876459311</v>
      </c>
      <c r="Q576" s="3">
        <v>31</v>
      </c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idden="1" x14ac:dyDescent="0.25">
      <c r="A577" s="2">
        <v>1</v>
      </c>
      <c r="B577" s="2">
        <v>2011</v>
      </c>
      <c r="C577" s="4" t="str">
        <f>INDEX(Index!$B$1:$B$500,MATCH($F577,Index!$A$1:$A$500,0)
)</f>
        <v>KC</v>
      </c>
      <c r="D577" s="4">
        <v>0</v>
      </c>
      <c r="E577" s="141">
        <f t="shared" si="8"/>
        <v>-0.93359798760938795</v>
      </c>
      <c r="F577" s="3" t="s">
        <v>5</v>
      </c>
      <c r="G577" s="3">
        <v>32</v>
      </c>
      <c r="H577" s="125">
        <v>-0.93359798760938795</v>
      </c>
      <c r="I577" s="3"/>
      <c r="J577" s="3"/>
      <c r="K577" s="3" t="s">
        <v>99</v>
      </c>
      <c r="L577" s="125">
        <v>-0.43908081776715802</v>
      </c>
      <c r="M577" s="3">
        <v>31</v>
      </c>
      <c r="N577" s="125">
        <v>0.33816856505134701</v>
      </c>
      <c r="O577" s="3">
        <v>30</v>
      </c>
      <c r="P577" s="125">
        <v>-0.156348604790883</v>
      </c>
      <c r="Q577" s="3">
        <v>27</v>
      </c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idden="1" x14ac:dyDescent="0.25">
      <c r="A578" s="2">
        <v>2</v>
      </c>
      <c r="B578" s="2">
        <v>2011</v>
      </c>
      <c r="C578" s="4" t="str">
        <f>INDEX(Index!$B$1:$B$500,MATCH($F578,Index!$A$1:$A$500,0)
)</f>
        <v>NE</v>
      </c>
      <c r="D578" s="4">
        <v>0</v>
      </c>
      <c r="E578" s="141">
        <f t="shared" ref="E578:E641" si="9">IF(D578=1,H578/100,H578)</f>
        <v>0.5556468391272813</v>
      </c>
      <c r="F578" s="3" t="s">
        <v>17</v>
      </c>
      <c r="G578" s="3">
        <v>1</v>
      </c>
      <c r="H578" s="125">
        <v>0.5556468391272813</v>
      </c>
      <c r="I578" s="3"/>
      <c r="J578" s="3"/>
      <c r="K578" s="3" t="s">
        <v>100</v>
      </c>
      <c r="L578" s="125">
        <v>0.56464249496343499</v>
      </c>
      <c r="M578" s="3">
        <v>1</v>
      </c>
      <c r="N578" s="125">
        <v>1.8017359631772301E-2</v>
      </c>
      <c r="O578" s="3">
        <v>18</v>
      </c>
      <c r="P578" s="125">
        <v>9.0217037956186706E-3</v>
      </c>
      <c r="Q578" s="3">
        <v>12</v>
      </c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idden="1" x14ac:dyDescent="0.25">
      <c r="A579" s="2">
        <v>2</v>
      </c>
      <c r="B579" s="2">
        <v>2011</v>
      </c>
      <c r="C579" s="4" t="str">
        <f>INDEX(Index!$B$1:$B$500,MATCH($F579,Index!$A$1:$A$500,0)
)</f>
        <v>HOU</v>
      </c>
      <c r="D579" s="4">
        <v>0</v>
      </c>
      <c r="E579" s="141">
        <f t="shared" si="9"/>
        <v>0.46275690726666607</v>
      </c>
      <c r="F579" s="3" t="s">
        <v>49</v>
      </c>
      <c r="G579" s="3">
        <v>2</v>
      </c>
      <c r="H579" s="125">
        <v>0.46275690726666607</v>
      </c>
      <c r="I579" s="3"/>
      <c r="J579" s="3"/>
      <c r="K579" s="3" t="s">
        <v>100</v>
      </c>
      <c r="L579" s="125">
        <v>0.177882485756963</v>
      </c>
      <c r="M579" s="3">
        <v>5</v>
      </c>
      <c r="N579" s="125">
        <v>-0.12714083675906701</v>
      </c>
      <c r="O579" s="3">
        <v>10</v>
      </c>
      <c r="P579" s="125">
        <v>0.15773358475063601</v>
      </c>
      <c r="Q579" s="3">
        <v>2</v>
      </c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idden="1" x14ac:dyDescent="0.25">
      <c r="A580" s="2">
        <v>2</v>
      </c>
      <c r="B580" s="2">
        <v>2011</v>
      </c>
      <c r="C580" s="4" t="str">
        <f>INDEX(Index!$B$1:$B$500,MATCH($F580,Index!$A$1:$A$500,0)
)</f>
        <v>DET</v>
      </c>
      <c r="D580" s="4">
        <v>0</v>
      </c>
      <c r="E580" s="141">
        <f t="shared" si="9"/>
        <v>0.4079466450752241</v>
      </c>
      <c r="F580" s="3" t="s">
        <v>21</v>
      </c>
      <c r="G580" s="3">
        <v>3</v>
      </c>
      <c r="H580" s="125">
        <v>0.4079466450752241</v>
      </c>
      <c r="I580" s="3"/>
      <c r="J580" s="3"/>
      <c r="K580" s="3" t="s">
        <v>100</v>
      </c>
      <c r="L580" s="125">
        <v>7.6369883410456793E-2</v>
      </c>
      <c r="M580" s="3">
        <v>13</v>
      </c>
      <c r="N580" s="125">
        <v>-0.34675280447175</v>
      </c>
      <c r="O580" s="3">
        <v>1</v>
      </c>
      <c r="P580" s="125">
        <v>-1.51760428069827E-2</v>
      </c>
      <c r="Q580" s="3">
        <v>16</v>
      </c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idden="1" x14ac:dyDescent="0.25">
      <c r="A581" s="2">
        <v>2</v>
      </c>
      <c r="B581" s="2">
        <v>2011</v>
      </c>
      <c r="C581" s="4" t="str">
        <f>INDEX(Index!$B$1:$B$500,MATCH($F581,Index!$A$1:$A$500,0)
)</f>
        <v>NYJ</v>
      </c>
      <c r="D581" s="4">
        <v>0</v>
      </c>
      <c r="E581" s="141">
        <f t="shared" si="9"/>
        <v>0.3054741675689952</v>
      </c>
      <c r="F581" s="3" t="s">
        <v>9</v>
      </c>
      <c r="G581" s="3">
        <v>4</v>
      </c>
      <c r="H581" s="125">
        <v>0.3054741675689952</v>
      </c>
      <c r="I581" s="3"/>
      <c r="J581" s="3"/>
      <c r="K581" s="3" t="s">
        <v>100</v>
      </c>
      <c r="L581" s="125">
        <v>-7.7564768409529194E-2</v>
      </c>
      <c r="M581" s="3">
        <v>21</v>
      </c>
      <c r="N581" s="125">
        <v>-0.32307292685084399</v>
      </c>
      <c r="O581" s="3">
        <v>2</v>
      </c>
      <c r="P581" s="125">
        <v>5.9966009127680402E-2</v>
      </c>
      <c r="Q581" s="3">
        <v>6</v>
      </c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idden="1" x14ac:dyDescent="0.25">
      <c r="A582" s="2">
        <v>2</v>
      </c>
      <c r="B582" s="2">
        <v>2011</v>
      </c>
      <c r="C582" s="4" t="str">
        <f>INDEX(Index!$B$1:$B$500,MATCH($F582,Index!$A$1:$A$500,0)
)</f>
        <v>BUF</v>
      </c>
      <c r="D582" s="4">
        <v>0</v>
      </c>
      <c r="E582" s="141">
        <f t="shared" si="9"/>
        <v>0.29760166918957054</v>
      </c>
      <c r="F582" s="3" t="s">
        <v>0</v>
      </c>
      <c r="G582" s="3">
        <v>5</v>
      </c>
      <c r="H582" s="125">
        <v>0.29760166918957054</v>
      </c>
      <c r="I582" s="3"/>
      <c r="J582" s="3"/>
      <c r="K582" s="3" t="s">
        <v>100</v>
      </c>
      <c r="L582" s="125">
        <v>0.35865860834166802</v>
      </c>
      <c r="M582" s="3">
        <v>3</v>
      </c>
      <c r="N582" s="125">
        <v>6.14708393934328E-2</v>
      </c>
      <c r="O582" s="3">
        <v>23</v>
      </c>
      <c r="P582" s="125">
        <v>4.1390024133528501E-4</v>
      </c>
      <c r="Q582" s="3">
        <v>14</v>
      </c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idden="1" x14ac:dyDescent="0.25">
      <c r="A583" s="2">
        <v>2</v>
      </c>
      <c r="B583" s="2">
        <v>2011</v>
      </c>
      <c r="C583" s="4" t="str">
        <f>INDEX(Index!$B$1:$B$500,MATCH($F583,Index!$A$1:$A$500,0)
)</f>
        <v>GB</v>
      </c>
      <c r="D583" s="4">
        <v>0</v>
      </c>
      <c r="E583" s="141">
        <f t="shared" si="9"/>
        <v>0.29561315700201279</v>
      </c>
      <c r="F583" s="3" t="s">
        <v>20</v>
      </c>
      <c r="G583" s="3">
        <v>6</v>
      </c>
      <c r="H583" s="125">
        <v>0.29561315700201279</v>
      </c>
      <c r="I583" s="3"/>
      <c r="J583" s="3"/>
      <c r="K583" s="3" t="s">
        <v>100</v>
      </c>
      <c r="L583" s="125">
        <v>0.38304288055782698</v>
      </c>
      <c r="M583" s="3">
        <v>2</v>
      </c>
      <c r="N583" s="125">
        <v>3.1448585057429999E-2</v>
      </c>
      <c r="O583" s="3">
        <v>19</v>
      </c>
      <c r="P583" s="125">
        <v>-5.5981138498384202E-2</v>
      </c>
      <c r="Q583" s="3">
        <v>22</v>
      </c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idden="1" x14ac:dyDescent="0.25">
      <c r="A584" s="2">
        <v>2</v>
      </c>
      <c r="B584" s="2">
        <v>2011</v>
      </c>
      <c r="C584" s="4" t="str">
        <f>INDEX(Index!$B$1:$B$500,MATCH($F584,Index!$A$1:$A$500,0)
)</f>
        <v>SF</v>
      </c>
      <c r="D584" s="4">
        <v>0</v>
      </c>
      <c r="E584" s="141">
        <f t="shared" si="9"/>
        <v>0.27491088952987103</v>
      </c>
      <c r="F584" s="3" t="s">
        <v>1</v>
      </c>
      <c r="G584" s="3">
        <v>7</v>
      </c>
      <c r="H584" s="125">
        <v>0.27491088952987103</v>
      </c>
      <c r="I584" s="3"/>
      <c r="J584" s="3"/>
      <c r="K584" s="3" t="s">
        <v>101</v>
      </c>
      <c r="L584" s="125">
        <v>-0.25879128701458398</v>
      </c>
      <c r="M584" s="3">
        <v>27</v>
      </c>
      <c r="N584" s="125">
        <v>-0.21677342196597099</v>
      </c>
      <c r="O584" s="3">
        <v>4</v>
      </c>
      <c r="P584" s="125">
        <v>0.31692875457848402</v>
      </c>
      <c r="Q584" s="3">
        <v>1</v>
      </c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idden="1" x14ac:dyDescent="0.25">
      <c r="A585" s="2">
        <v>2</v>
      </c>
      <c r="B585" s="2">
        <v>2011</v>
      </c>
      <c r="C585" s="4" t="str">
        <f>INDEX(Index!$B$1:$B$500,MATCH($F585,Index!$A$1:$A$500,0)
)</f>
        <v>PHI</v>
      </c>
      <c r="D585" s="4">
        <v>0</v>
      </c>
      <c r="E585" s="141">
        <f t="shared" si="9"/>
        <v>0.2651079792160479</v>
      </c>
      <c r="F585" s="3" t="s">
        <v>7</v>
      </c>
      <c r="G585" s="3">
        <v>8</v>
      </c>
      <c r="H585" s="125">
        <v>0.2651079792160479</v>
      </c>
      <c r="I585" s="3"/>
      <c r="J585" s="3"/>
      <c r="K585" s="3" t="s">
        <v>101</v>
      </c>
      <c r="L585" s="125">
        <v>0.137268334800215</v>
      </c>
      <c r="M585" s="3">
        <v>6</v>
      </c>
      <c r="N585" s="125">
        <v>-0.15965705884207601</v>
      </c>
      <c r="O585" s="3">
        <v>7</v>
      </c>
      <c r="P585" s="125">
        <v>-3.1817414426243099E-2</v>
      </c>
      <c r="Q585" s="3">
        <v>18</v>
      </c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idden="1" x14ac:dyDescent="0.25">
      <c r="A586" s="2">
        <v>2</v>
      </c>
      <c r="B586" s="2">
        <v>2011</v>
      </c>
      <c r="C586" s="4" t="str">
        <f>INDEX(Index!$B$1:$B$500,MATCH($F586,Index!$A$1:$A$500,0)
)</f>
        <v>TEN</v>
      </c>
      <c r="D586" s="4">
        <v>0</v>
      </c>
      <c r="E586" s="141">
        <f t="shared" si="9"/>
        <v>0.25532066089473826</v>
      </c>
      <c r="F586" s="3" t="s">
        <v>45</v>
      </c>
      <c r="G586" s="3">
        <v>9</v>
      </c>
      <c r="H586" s="125">
        <v>0.25532066089473826</v>
      </c>
      <c r="I586" s="3"/>
      <c r="J586" s="3"/>
      <c r="K586" s="3" t="s">
        <v>101</v>
      </c>
      <c r="L586" s="125">
        <v>0.108013184003518</v>
      </c>
      <c r="M586" s="3">
        <v>9</v>
      </c>
      <c r="N586" s="125">
        <v>-0.222285227232314</v>
      </c>
      <c r="O586" s="3">
        <v>3</v>
      </c>
      <c r="P586" s="125">
        <v>-7.4977750341093802E-2</v>
      </c>
      <c r="Q586" s="3">
        <v>23</v>
      </c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idden="1" x14ac:dyDescent="0.25">
      <c r="A587" s="2">
        <v>2</v>
      </c>
      <c r="B587" s="2">
        <v>2011</v>
      </c>
      <c r="C587" s="4" t="str">
        <f>INDEX(Index!$B$1:$B$500,MATCH($F587,Index!$A$1:$A$500,0)
)</f>
        <v>NO</v>
      </c>
      <c r="D587" s="4">
        <v>0</v>
      </c>
      <c r="E587" s="141">
        <f t="shared" si="9"/>
        <v>0.15595704718541042</v>
      </c>
      <c r="F587" s="3" t="s">
        <v>27</v>
      </c>
      <c r="G587" s="3">
        <v>10</v>
      </c>
      <c r="H587" s="125">
        <v>0.15595704718541042</v>
      </c>
      <c r="I587" s="3"/>
      <c r="J587" s="3"/>
      <c r="K587" s="3" t="s">
        <v>101</v>
      </c>
      <c r="L587" s="125">
        <v>0.12607166925435501</v>
      </c>
      <c r="M587" s="3">
        <v>8</v>
      </c>
      <c r="N587" s="125">
        <v>5.7009601045087899E-2</v>
      </c>
      <c r="O587" s="3">
        <v>22</v>
      </c>
      <c r="P587" s="125">
        <v>8.6894978976143303E-2</v>
      </c>
      <c r="Q587" s="3">
        <v>4</v>
      </c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idden="1" x14ac:dyDescent="0.25">
      <c r="A588" s="2">
        <v>2</v>
      </c>
      <c r="B588" s="2">
        <v>2011</v>
      </c>
      <c r="C588" s="4" t="str">
        <f>INDEX(Index!$B$1:$B$500,MATCH($F588,Index!$A$1:$A$500,0)
)</f>
        <v>BAL</v>
      </c>
      <c r="D588" s="4">
        <v>0</v>
      </c>
      <c r="E588" s="141">
        <f t="shared" si="9"/>
        <v>0.11160032204982578</v>
      </c>
      <c r="F588" s="3" t="s">
        <v>18</v>
      </c>
      <c r="G588" s="3">
        <v>11</v>
      </c>
      <c r="H588" s="125">
        <v>0.11160032204982578</v>
      </c>
      <c r="I588" s="3"/>
      <c r="J588" s="3"/>
      <c r="K588" s="3" t="s">
        <v>101</v>
      </c>
      <c r="L588" s="125">
        <v>-0.10389838729371401</v>
      </c>
      <c r="M588" s="3">
        <v>23</v>
      </c>
      <c r="N588" s="125">
        <v>-0.17714588528126399</v>
      </c>
      <c r="O588" s="3">
        <v>5</v>
      </c>
      <c r="P588" s="125">
        <v>3.8352824062275803E-2</v>
      </c>
      <c r="Q588" s="3">
        <v>9</v>
      </c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idden="1" x14ac:dyDescent="0.25">
      <c r="A589" s="2">
        <v>2</v>
      </c>
      <c r="B589" s="2">
        <v>2011</v>
      </c>
      <c r="C589" s="4" t="str">
        <f>INDEX(Index!$B$1:$B$500,MATCH($F589,Index!$A$1:$A$500,0)
)</f>
        <v>PIT</v>
      </c>
      <c r="D589" s="4">
        <v>0</v>
      </c>
      <c r="E589" s="141">
        <f t="shared" si="9"/>
        <v>6.6301022731684284E-2</v>
      </c>
      <c r="F589" s="3" t="s">
        <v>32</v>
      </c>
      <c r="G589" s="3">
        <v>12</v>
      </c>
      <c r="H589" s="125">
        <v>6.6301022731684284E-2</v>
      </c>
      <c r="I589" s="3"/>
      <c r="J589" s="3"/>
      <c r="K589" s="3" t="s">
        <v>101</v>
      </c>
      <c r="L589" s="125">
        <v>-7.7417101075675995E-2</v>
      </c>
      <c r="M589" s="3">
        <v>20</v>
      </c>
      <c r="N589" s="125">
        <v>-0.13473600579091399</v>
      </c>
      <c r="O589" s="3">
        <v>8</v>
      </c>
      <c r="P589" s="125">
        <v>8.9821180164462895E-3</v>
      </c>
      <c r="Q589" s="3">
        <v>13</v>
      </c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idden="1" x14ac:dyDescent="0.25">
      <c r="A590" s="2">
        <v>2</v>
      </c>
      <c r="B590" s="2">
        <v>2011</v>
      </c>
      <c r="C590" s="4" t="str">
        <f>INDEX(Index!$B$1:$B$500,MATCH($F590,Index!$A$1:$A$500,0)
)</f>
        <v>WAS</v>
      </c>
      <c r="D590" s="4">
        <v>0</v>
      </c>
      <c r="E590" s="141">
        <f t="shared" si="9"/>
        <v>5.4017882472176516E-2</v>
      </c>
      <c r="F590" s="3" t="s">
        <v>26</v>
      </c>
      <c r="G590" s="3">
        <v>13</v>
      </c>
      <c r="H590" s="125">
        <v>5.4017882472176516E-2</v>
      </c>
      <c r="I590" s="3"/>
      <c r="J590" s="3"/>
      <c r="K590" s="3" t="s">
        <v>100</v>
      </c>
      <c r="L590" s="125">
        <v>8.4375811545174095E-2</v>
      </c>
      <c r="M590" s="3">
        <v>12</v>
      </c>
      <c r="N590" s="125">
        <v>1.8446498358911799E-3</v>
      </c>
      <c r="O590" s="3">
        <v>17</v>
      </c>
      <c r="P590" s="125">
        <v>-2.8513279237106399E-2</v>
      </c>
      <c r="Q590" s="3">
        <v>17</v>
      </c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idden="1" x14ac:dyDescent="0.25">
      <c r="A591" s="2">
        <v>2</v>
      </c>
      <c r="B591" s="2">
        <v>2011</v>
      </c>
      <c r="C591" s="4" t="str">
        <f>INDEX(Index!$B$1:$B$500,MATCH($F591,Index!$A$1:$A$500,0)
)</f>
        <v>CIN</v>
      </c>
      <c r="D591" s="4">
        <v>0</v>
      </c>
      <c r="E591" s="141">
        <f t="shared" si="9"/>
        <v>5.166918675224759E-2</v>
      </c>
      <c r="F591" s="3" t="s">
        <v>24</v>
      </c>
      <c r="G591" s="3">
        <v>14</v>
      </c>
      <c r="H591" s="125">
        <v>5.166918675224759E-2</v>
      </c>
      <c r="I591" s="3"/>
      <c r="J591" s="3"/>
      <c r="K591" s="3" t="s">
        <v>101</v>
      </c>
      <c r="L591" s="125">
        <v>5.8947562975945701E-2</v>
      </c>
      <c r="M591" s="3">
        <v>15</v>
      </c>
      <c r="N591" s="125">
        <v>-7.7717198789867797E-2</v>
      </c>
      <c r="O591" s="3">
        <v>11</v>
      </c>
      <c r="P591" s="125">
        <v>-8.4995575013565902E-2</v>
      </c>
      <c r="Q591" s="3">
        <v>24</v>
      </c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idden="1" x14ac:dyDescent="0.25">
      <c r="A592" s="2">
        <v>2</v>
      </c>
      <c r="B592" s="2">
        <v>2011</v>
      </c>
      <c r="C592" s="4" t="str">
        <f>INDEX(Index!$B$1:$B$500,MATCH($F592,Index!$A$1:$A$500,0)
)</f>
        <v>MIN</v>
      </c>
      <c r="D592" s="4">
        <v>0</v>
      </c>
      <c r="E592" s="141">
        <f t="shared" si="9"/>
        <v>4.8495252581230802E-2</v>
      </c>
      <c r="F592" s="3" t="s">
        <v>46</v>
      </c>
      <c r="G592" s="3">
        <v>15</v>
      </c>
      <c r="H592" s="125">
        <v>4.8495252581230802E-2</v>
      </c>
      <c r="I592" s="3"/>
      <c r="J592" s="3"/>
      <c r="K592" s="3" t="s">
        <v>102</v>
      </c>
      <c r="L592" s="125">
        <v>4.8191215310667002E-2</v>
      </c>
      <c r="M592" s="3">
        <v>17</v>
      </c>
      <c r="N592" s="125">
        <v>4.8626826708880203E-2</v>
      </c>
      <c r="O592" s="3">
        <v>21</v>
      </c>
      <c r="P592" s="125">
        <v>4.8930863979444003E-2</v>
      </c>
      <c r="Q592" s="3">
        <v>7</v>
      </c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idden="1" x14ac:dyDescent="0.25">
      <c r="A593" s="2">
        <v>2</v>
      </c>
      <c r="B593" s="2">
        <v>2011</v>
      </c>
      <c r="C593" s="4" t="str">
        <f>INDEX(Index!$B$1:$B$500,MATCH($F593,Index!$A$1:$A$500,0)
)</f>
        <v>ARI</v>
      </c>
      <c r="D593" s="4">
        <v>0</v>
      </c>
      <c r="E593" s="141">
        <f t="shared" si="9"/>
        <v>2.1111448108934193E-2</v>
      </c>
      <c r="F593" s="3" t="s">
        <v>23</v>
      </c>
      <c r="G593" s="3">
        <v>16</v>
      </c>
      <c r="H593" s="125">
        <v>2.1111448108934193E-2</v>
      </c>
      <c r="I593" s="3"/>
      <c r="J593" s="3"/>
      <c r="K593" s="3" t="s">
        <v>101</v>
      </c>
      <c r="L593" s="125">
        <v>0.131986007628798</v>
      </c>
      <c r="M593" s="3">
        <v>7</v>
      </c>
      <c r="N593" s="125">
        <v>0.14458019671158601</v>
      </c>
      <c r="O593" s="3">
        <v>27</v>
      </c>
      <c r="P593" s="125">
        <v>3.3705637191722197E-2</v>
      </c>
      <c r="Q593" s="3">
        <v>10</v>
      </c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idden="1" x14ac:dyDescent="0.25">
      <c r="A594" s="2">
        <v>2</v>
      </c>
      <c r="B594" s="2">
        <v>2011</v>
      </c>
      <c r="C594" s="4" t="str">
        <f>INDEX(Index!$B$1:$B$500,MATCH($F594,Index!$A$1:$A$500,0)
)</f>
        <v>DAL</v>
      </c>
      <c r="D594" s="4">
        <v>0</v>
      </c>
      <c r="E594" s="141">
        <f t="shared" si="9"/>
        <v>2.9160563218663671E-4</v>
      </c>
      <c r="F594" s="3" t="s">
        <v>3</v>
      </c>
      <c r="G594" s="3">
        <v>17</v>
      </c>
      <c r="H594" s="125">
        <v>2.9160563218663671E-4</v>
      </c>
      <c r="I594" s="3"/>
      <c r="J594" s="3"/>
      <c r="K594" s="3" t="s">
        <v>101</v>
      </c>
      <c r="L594" s="125">
        <v>4.6262443570796504E-3</v>
      </c>
      <c r="M594" s="3">
        <v>19</v>
      </c>
      <c r="N594" s="125">
        <v>-0.16148881122508199</v>
      </c>
      <c r="O594" s="3">
        <v>6</v>
      </c>
      <c r="P594" s="125">
        <v>-0.165823449949975</v>
      </c>
      <c r="Q594" s="3">
        <v>30</v>
      </c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idden="1" x14ac:dyDescent="0.25">
      <c r="A595" s="2">
        <v>2</v>
      </c>
      <c r="B595" s="2">
        <v>2011</v>
      </c>
      <c r="C595" s="4" t="str">
        <f>INDEX(Index!$B$1:$B$500,MATCH($F595,Index!$A$1:$A$500,0)
)</f>
        <v>NYG</v>
      </c>
      <c r="D595" s="4">
        <v>0</v>
      </c>
      <c r="E595" s="141">
        <f t="shared" si="9"/>
        <v>-2.0902688813368986E-3</v>
      </c>
      <c r="F595" s="3" t="s">
        <v>15</v>
      </c>
      <c r="G595" s="3">
        <v>18</v>
      </c>
      <c r="H595" s="125">
        <v>-2.0902688813368986E-3</v>
      </c>
      <c r="I595" s="3"/>
      <c r="J595" s="3"/>
      <c r="K595" s="3" t="s">
        <v>101</v>
      </c>
      <c r="L595" s="125">
        <v>1.5693576793259899E-2</v>
      </c>
      <c r="M595" s="3">
        <v>18</v>
      </c>
      <c r="N595" s="125">
        <v>-2.24153738583594E-2</v>
      </c>
      <c r="O595" s="3">
        <v>14</v>
      </c>
      <c r="P595" s="125">
        <v>-4.0199219532956201E-2</v>
      </c>
      <c r="Q595" s="3">
        <v>19</v>
      </c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idden="1" x14ac:dyDescent="0.25">
      <c r="A596" s="2">
        <v>2</v>
      </c>
      <c r="B596" s="2">
        <v>2011</v>
      </c>
      <c r="C596" s="4" t="str">
        <f>INDEX(Index!$B$1:$B$500,MATCH($F596,Index!$A$1:$A$500,0)
)</f>
        <v>LV</v>
      </c>
      <c r="D596" s="4">
        <v>0</v>
      </c>
      <c r="E596" s="141">
        <f t="shared" si="9"/>
        <v>-1.1494204819909606E-2</v>
      </c>
      <c r="F596" s="3" t="s">
        <v>52</v>
      </c>
      <c r="G596" s="3">
        <v>19</v>
      </c>
      <c r="H596" s="125">
        <v>-1.1494204819909606E-2</v>
      </c>
      <c r="I596" s="3"/>
      <c r="J596" s="3"/>
      <c r="K596" s="3" t="s">
        <v>101</v>
      </c>
      <c r="L596" s="125">
        <v>0.179223373380093</v>
      </c>
      <c r="M596" s="3">
        <v>4</v>
      </c>
      <c r="N596" s="125">
        <v>9.4497687077394005E-2</v>
      </c>
      <c r="O596" s="3">
        <v>25</v>
      </c>
      <c r="P596" s="125">
        <v>-9.6219891122608606E-2</v>
      </c>
      <c r="Q596" s="3">
        <v>25</v>
      </c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idden="1" x14ac:dyDescent="0.25">
      <c r="A597" s="2">
        <v>2</v>
      </c>
      <c r="B597" s="2">
        <v>2011</v>
      </c>
      <c r="C597" s="4" t="str">
        <f>INDEX(Index!$B$1:$B$500,MATCH($F597,Index!$A$1:$A$500,0)
)</f>
        <v>TB</v>
      </c>
      <c r="D597" s="4">
        <v>0</v>
      </c>
      <c r="E597" s="141">
        <f t="shared" si="9"/>
        <v>-4.9629957108070111E-2</v>
      </c>
      <c r="F597" s="3" t="s">
        <v>38</v>
      </c>
      <c r="G597" s="3">
        <v>20</v>
      </c>
      <c r="H597" s="125">
        <v>-4.9629957108070111E-2</v>
      </c>
      <c r="I597" s="3"/>
      <c r="J597" s="3"/>
      <c r="K597" s="3" t="s">
        <v>101</v>
      </c>
      <c r="L597" s="125">
        <v>6.0428155286130901E-2</v>
      </c>
      <c r="M597" s="3">
        <v>14</v>
      </c>
      <c r="N597" s="125">
        <v>0.26718067961266401</v>
      </c>
      <c r="O597" s="3">
        <v>29</v>
      </c>
      <c r="P597" s="125">
        <v>0.15712256721846299</v>
      </c>
      <c r="Q597" s="3">
        <v>3</v>
      </c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idden="1" x14ac:dyDescent="0.25">
      <c r="A598" s="2">
        <v>2</v>
      </c>
      <c r="B598" s="2">
        <v>2011</v>
      </c>
      <c r="C598" s="4" t="str">
        <f>INDEX(Index!$B$1:$B$500,MATCH($F598,Index!$A$1:$A$500,0)
)</f>
        <v>ATL</v>
      </c>
      <c r="D598" s="4">
        <v>0</v>
      </c>
      <c r="E598" s="141">
        <f t="shared" si="9"/>
        <v>-8.7316475161730203E-2</v>
      </c>
      <c r="F598" s="3" t="s">
        <v>43</v>
      </c>
      <c r="G598" s="3">
        <v>21</v>
      </c>
      <c r="H598" s="125">
        <v>-8.7316475161730203E-2</v>
      </c>
      <c r="I598" s="3"/>
      <c r="J598" s="3"/>
      <c r="K598" s="3" t="s">
        <v>101</v>
      </c>
      <c r="L598" s="125">
        <v>-8.5322074843317205E-2</v>
      </c>
      <c r="M598" s="3">
        <v>22</v>
      </c>
      <c r="N598" s="125">
        <v>-1.77698065355925E-3</v>
      </c>
      <c r="O598" s="3">
        <v>16</v>
      </c>
      <c r="P598" s="125">
        <v>-3.7713809719722401E-3</v>
      </c>
      <c r="Q598" s="3">
        <v>15</v>
      </c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idden="1" x14ac:dyDescent="0.25">
      <c r="A599" s="2">
        <v>2</v>
      </c>
      <c r="B599" s="2">
        <v>2011</v>
      </c>
      <c r="C599" s="4" t="str">
        <f>INDEX(Index!$B$1:$B$500,MATCH($F599,Index!$A$1:$A$500,0)
)</f>
        <v>CLE</v>
      </c>
      <c r="D599" s="4">
        <v>0</v>
      </c>
      <c r="E599" s="141">
        <f t="shared" si="9"/>
        <v>-9.0623585884944985E-2</v>
      </c>
      <c r="F599" s="3" t="s">
        <v>10</v>
      </c>
      <c r="G599" s="3">
        <v>22</v>
      </c>
      <c r="H599" s="125">
        <v>-9.0623585884944985E-2</v>
      </c>
      <c r="I599" s="3"/>
      <c r="J599" s="3"/>
      <c r="K599" s="3" t="s">
        <v>101</v>
      </c>
      <c r="L599" s="125">
        <v>-0.205622878437142</v>
      </c>
      <c r="M599" s="3">
        <v>25</v>
      </c>
      <c r="N599" s="125">
        <v>-7.2714425563272497E-2</v>
      </c>
      <c r="O599" s="3">
        <v>12</v>
      </c>
      <c r="P599" s="125">
        <v>4.2284866988924502E-2</v>
      </c>
      <c r="Q599" s="3">
        <v>8</v>
      </c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idden="1" x14ac:dyDescent="0.25">
      <c r="A600" s="2">
        <v>2</v>
      </c>
      <c r="B600" s="2">
        <v>2011</v>
      </c>
      <c r="C600" s="4" t="str">
        <f>INDEX(Index!$B$1:$B$500,MATCH($F600,Index!$A$1:$A$500,0)
)</f>
        <v>DEN</v>
      </c>
      <c r="D600" s="4">
        <v>0</v>
      </c>
      <c r="E600" s="141">
        <f t="shared" si="9"/>
        <v>-0.16496208302694118</v>
      </c>
      <c r="F600" s="3" t="s">
        <v>39</v>
      </c>
      <c r="G600" s="3">
        <v>23</v>
      </c>
      <c r="H600" s="125">
        <v>-0.16496208302694118</v>
      </c>
      <c r="I600" s="3"/>
      <c r="J600" s="3"/>
      <c r="K600" s="3" t="s">
        <v>101</v>
      </c>
      <c r="L600" s="125">
        <v>-0.124534466160774</v>
      </c>
      <c r="M600" s="3">
        <v>24</v>
      </c>
      <c r="N600" s="125">
        <v>6.7017064819288902E-2</v>
      </c>
      <c r="O600" s="3">
        <v>24</v>
      </c>
      <c r="P600" s="125">
        <v>2.6589447953121698E-2</v>
      </c>
      <c r="Q600" s="3">
        <v>11</v>
      </c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idden="1" x14ac:dyDescent="0.25">
      <c r="A601" s="2">
        <v>2</v>
      </c>
      <c r="B601" s="2">
        <v>2011</v>
      </c>
      <c r="C601" s="4" t="str">
        <f>INDEX(Index!$B$1:$B$500,MATCH($F601,Index!$A$1:$A$500,0)
)</f>
        <v>CHI</v>
      </c>
      <c r="D601" s="4">
        <v>0</v>
      </c>
      <c r="E601" s="141">
        <f t="shared" si="9"/>
        <v>-0.18188892444000673</v>
      </c>
      <c r="F601" s="3" t="s">
        <v>64</v>
      </c>
      <c r="G601" s="3">
        <v>24</v>
      </c>
      <c r="H601" s="125">
        <v>-0.18188892444000673</v>
      </c>
      <c r="I601" s="3"/>
      <c r="J601" s="3"/>
      <c r="K601" s="3" t="s">
        <v>101</v>
      </c>
      <c r="L601" s="125">
        <v>-0.30496167961071002</v>
      </c>
      <c r="M601" s="3">
        <v>29</v>
      </c>
      <c r="N601" s="125">
        <v>-4.7788055383249102E-2</v>
      </c>
      <c r="O601" s="3">
        <v>13</v>
      </c>
      <c r="P601" s="125">
        <v>7.5284699787454196E-2</v>
      </c>
      <c r="Q601" s="3">
        <v>5</v>
      </c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idden="1" x14ac:dyDescent="0.25">
      <c r="A602" s="2">
        <v>2</v>
      </c>
      <c r="B602" s="2">
        <v>2011</v>
      </c>
      <c r="C602" s="4" t="str">
        <f>INDEX(Index!$B$1:$B$500,MATCH($F602,Index!$A$1:$A$500,0)
)</f>
        <v>LAC</v>
      </c>
      <c r="D602" s="4">
        <v>0</v>
      </c>
      <c r="E602" s="141">
        <f t="shared" si="9"/>
        <v>-0.30414240899221701</v>
      </c>
      <c r="F602" s="3" t="s">
        <v>68</v>
      </c>
      <c r="G602" s="3">
        <v>25</v>
      </c>
      <c r="H602" s="125">
        <v>-0.30414240899221701</v>
      </c>
      <c r="I602" s="3"/>
      <c r="J602" s="3"/>
      <c r="K602" s="3" t="s">
        <v>101</v>
      </c>
      <c r="L602" s="125">
        <v>0.102505512545184</v>
      </c>
      <c r="M602" s="3">
        <v>11</v>
      </c>
      <c r="N602" s="125">
        <v>0.28145725516563802</v>
      </c>
      <c r="O602" s="3">
        <v>30</v>
      </c>
      <c r="P602" s="125">
        <v>-0.12519066637176299</v>
      </c>
      <c r="Q602" s="3">
        <v>27</v>
      </c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idden="1" x14ac:dyDescent="0.25">
      <c r="A603" s="2">
        <v>2</v>
      </c>
      <c r="B603" s="2">
        <v>2011</v>
      </c>
      <c r="C603" s="4" t="str">
        <f>INDEX(Index!$B$1:$B$500,MATCH($F603,Index!$A$1:$A$500,0)
)</f>
        <v>JAX</v>
      </c>
      <c r="D603" s="4">
        <v>0</v>
      </c>
      <c r="E603" s="141">
        <f t="shared" si="9"/>
        <v>-0.30547428137243482</v>
      </c>
      <c r="F603" s="3" t="s">
        <v>56</v>
      </c>
      <c r="G603" s="3">
        <v>26</v>
      </c>
      <c r="H603" s="125">
        <v>-0.30547428137243482</v>
      </c>
      <c r="I603" s="3"/>
      <c r="J603" s="3"/>
      <c r="K603" s="3" t="s">
        <v>101</v>
      </c>
      <c r="L603" s="125">
        <v>-0.39186917662986898</v>
      </c>
      <c r="M603" s="3">
        <v>30</v>
      </c>
      <c r="N603" s="125">
        <v>-0.128883362863314</v>
      </c>
      <c r="O603" s="3">
        <v>9</v>
      </c>
      <c r="P603" s="125">
        <v>-4.2488467605879897E-2</v>
      </c>
      <c r="Q603" s="3">
        <v>20</v>
      </c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idden="1" x14ac:dyDescent="0.25">
      <c r="A604" s="2">
        <v>2</v>
      </c>
      <c r="B604" s="2">
        <v>2011</v>
      </c>
      <c r="C604" s="4" t="str">
        <f>INDEX(Index!$B$1:$B$500,MATCH($F604,Index!$A$1:$A$500,0)
)</f>
        <v>CAR</v>
      </c>
      <c r="D604" s="4">
        <v>0</v>
      </c>
      <c r="E604" s="141">
        <f t="shared" si="9"/>
        <v>-0.34476132301601403</v>
      </c>
      <c r="F604" s="3" t="s">
        <v>51</v>
      </c>
      <c r="G604" s="3">
        <v>27</v>
      </c>
      <c r="H604" s="125">
        <v>-0.34476132301601403</v>
      </c>
      <c r="I604" s="3"/>
      <c r="J604" s="3"/>
      <c r="K604" s="3" t="s">
        <v>102</v>
      </c>
      <c r="L604" s="125">
        <v>0.1030997409544</v>
      </c>
      <c r="M604" s="3">
        <v>10</v>
      </c>
      <c r="N604" s="125">
        <v>0.333651559363973</v>
      </c>
      <c r="O604" s="3">
        <v>31</v>
      </c>
      <c r="P604" s="125">
        <v>-0.114209504606441</v>
      </c>
      <c r="Q604" s="3">
        <v>26</v>
      </c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idden="1" x14ac:dyDescent="0.25">
      <c r="A605" s="2">
        <v>2</v>
      </c>
      <c r="B605" s="2">
        <v>2011</v>
      </c>
      <c r="C605" s="4" t="str">
        <f>INDEX(Index!$B$1:$B$500,MATCH($F605,Index!$A$1:$A$500,0)
)</f>
        <v>LAR</v>
      </c>
      <c r="D605" s="4">
        <v>0</v>
      </c>
      <c r="E605" s="141">
        <f t="shared" si="9"/>
        <v>-0.44878436783106007</v>
      </c>
      <c r="F605" s="3" t="s">
        <v>67</v>
      </c>
      <c r="G605" s="3">
        <v>28</v>
      </c>
      <c r="H605" s="125">
        <v>-0.44878436783106007</v>
      </c>
      <c r="I605" s="3"/>
      <c r="J605" s="3"/>
      <c r="K605" s="3" t="s">
        <v>102</v>
      </c>
      <c r="L605" s="125">
        <v>-0.22131492445339199</v>
      </c>
      <c r="M605" s="3">
        <v>26</v>
      </c>
      <c r="N605" s="125">
        <v>0.18036123415112801</v>
      </c>
      <c r="O605" s="3">
        <v>28</v>
      </c>
      <c r="P605" s="125">
        <v>-4.7108209226540097E-2</v>
      </c>
      <c r="Q605" s="3">
        <v>21</v>
      </c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idden="1" x14ac:dyDescent="0.25">
      <c r="A606" s="2">
        <v>2</v>
      </c>
      <c r="B606" s="2">
        <v>2011</v>
      </c>
      <c r="C606" s="4" t="str">
        <f>INDEX(Index!$B$1:$B$500,MATCH($F606,Index!$A$1:$A$500,0)
)</f>
        <v>MIA</v>
      </c>
      <c r="D606" s="4">
        <v>0</v>
      </c>
      <c r="E606" s="141">
        <f t="shared" si="9"/>
        <v>-0.456756342880834</v>
      </c>
      <c r="F606" s="3" t="s">
        <v>4</v>
      </c>
      <c r="G606" s="3">
        <v>29</v>
      </c>
      <c r="H606" s="125">
        <v>-0.456756342880834</v>
      </c>
      <c r="I606" s="3"/>
      <c r="J606" s="3"/>
      <c r="K606" s="3" t="s">
        <v>102</v>
      </c>
      <c r="L606" s="125">
        <v>5.5911109531630997E-2</v>
      </c>
      <c r="M606" s="3">
        <v>16</v>
      </c>
      <c r="N606" s="125">
        <v>0.36514849087399198</v>
      </c>
      <c r="O606" s="3">
        <v>32</v>
      </c>
      <c r="P606" s="125">
        <v>-0.14751896153847299</v>
      </c>
      <c r="Q606" s="3">
        <v>29</v>
      </c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idden="1" x14ac:dyDescent="0.25">
      <c r="A607" s="2">
        <v>2</v>
      </c>
      <c r="B607" s="2">
        <v>2011</v>
      </c>
      <c r="C607" s="4" t="str">
        <f>INDEX(Index!$B$1:$B$500,MATCH($F607,Index!$A$1:$A$500,0)
)</f>
        <v>IND</v>
      </c>
      <c r="D607" s="4">
        <v>0</v>
      </c>
      <c r="E607" s="141">
        <f t="shared" si="9"/>
        <v>-0.47131737938174567</v>
      </c>
      <c r="F607" s="3" t="s">
        <v>35</v>
      </c>
      <c r="G607" s="3">
        <v>30</v>
      </c>
      <c r="H607" s="125">
        <v>-0.47131737938174567</v>
      </c>
      <c r="I607" s="3"/>
      <c r="J607" s="3"/>
      <c r="K607" s="3" t="s">
        <v>102</v>
      </c>
      <c r="L607" s="125">
        <v>-0.28767549282259502</v>
      </c>
      <c r="M607" s="3">
        <v>28</v>
      </c>
      <c r="N607" s="125">
        <v>-8.0193761278583402E-3</v>
      </c>
      <c r="O607" s="3">
        <v>15</v>
      </c>
      <c r="P607" s="125">
        <v>-0.191661262687009</v>
      </c>
      <c r="Q607" s="3">
        <v>31</v>
      </c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idden="1" x14ac:dyDescent="0.25">
      <c r="A608" s="2">
        <v>2</v>
      </c>
      <c r="B608" s="2">
        <v>2011</v>
      </c>
      <c r="C608" s="4" t="str">
        <f>INDEX(Index!$B$1:$B$500,MATCH($F608,Index!$A$1:$A$500,0)
)</f>
        <v>SEA</v>
      </c>
      <c r="D608" s="4">
        <v>0</v>
      </c>
      <c r="E608" s="141">
        <f t="shared" si="9"/>
        <v>-0.70390310200766559</v>
      </c>
      <c r="F608" s="3" t="s">
        <v>30</v>
      </c>
      <c r="G608" s="3">
        <v>31</v>
      </c>
      <c r="H608" s="125">
        <v>-0.70390310200766559</v>
      </c>
      <c r="I608" s="3"/>
      <c r="J608" s="3"/>
      <c r="K608" s="3" t="s">
        <v>102</v>
      </c>
      <c r="L608" s="125">
        <v>-0.44082014489553401</v>
      </c>
      <c r="M608" s="3">
        <v>31</v>
      </c>
      <c r="N608" s="125">
        <v>4.8096610901299498E-2</v>
      </c>
      <c r="O608" s="3">
        <v>20</v>
      </c>
      <c r="P608" s="125">
        <v>-0.21498634621083201</v>
      </c>
      <c r="Q608" s="3">
        <v>32</v>
      </c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idden="1" x14ac:dyDescent="0.25">
      <c r="A609" s="2">
        <v>2</v>
      </c>
      <c r="B609" s="2">
        <v>2011</v>
      </c>
      <c r="C609" s="4" t="str">
        <f>INDEX(Index!$B$1:$B$500,MATCH($F609,Index!$A$1:$A$500,0)
)</f>
        <v>KC</v>
      </c>
      <c r="D609" s="4">
        <v>0</v>
      </c>
      <c r="E609" s="141">
        <f t="shared" si="9"/>
        <v>-0.77178033025786996</v>
      </c>
      <c r="F609" s="3" t="s">
        <v>5</v>
      </c>
      <c r="G609" s="3">
        <v>32</v>
      </c>
      <c r="H609" s="125">
        <v>-0.77178033025786996</v>
      </c>
      <c r="I609" s="3"/>
      <c r="J609" s="3"/>
      <c r="K609" s="3" t="s">
        <v>102</v>
      </c>
      <c r="L609" s="125">
        <v>-0.51666802731192596</v>
      </c>
      <c r="M609" s="3">
        <v>32</v>
      </c>
      <c r="N609" s="125">
        <v>0.120495093512219</v>
      </c>
      <c r="O609" s="3">
        <v>26</v>
      </c>
      <c r="P609" s="125">
        <v>-0.13461720943372499</v>
      </c>
      <c r="Q609" s="3">
        <v>28</v>
      </c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idden="1" x14ac:dyDescent="0.25">
      <c r="A610" s="2">
        <v>3</v>
      </c>
      <c r="B610" s="2">
        <v>2011</v>
      </c>
      <c r="C610" s="4" t="str">
        <f>INDEX(Index!$B$1:$B$500,MATCH($F610,Index!$A$1:$A$500,0)
)</f>
        <v>BUF</v>
      </c>
      <c r="D610" s="4">
        <v>0</v>
      </c>
      <c r="E610" s="141">
        <f t="shared" si="9"/>
        <v>0.310669971463709</v>
      </c>
      <c r="F610" s="3" t="s">
        <v>0</v>
      </c>
      <c r="G610" s="3">
        <v>1</v>
      </c>
      <c r="H610" s="125">
        <v>0.310669971463709</v>
      </c>
      <c r="I610" s="3"/>
      <c r="J610" s="3"/>
      <c r="K610" s="3" t="s">
        <v>104</v>
      </c>
      <c r="L610" s="125">
        <v>0.41619900558087403</v>
      </c>
      <c r="M610" s="3">
        <v>1</v>
      </c>
      <c r="N610" s="125">
        <v>0.10310313452918</v>
      </c>
      <c r="O610" s="3">
        <v>25</v>
      </c>
      <c r="P610" s="125">
        <v>-2.4258995879850001E-3</v>
      </c>
      <c r="Q610" s="3">
        <v>12</v>
      </c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idden="1" x14ac:dyDescent="0.25">
      <c r="A611" s="2">
        <v>3</v>
      </c>
      <c r="B611" s="2">
        <v>2011</v>
      </c>
      <c r="C611" s="4" t="str">
        <f>INDEX(Index!$B$1:$B$500,MATCH($F611,Index!$A$1:$A$500,0)
)</f>
        <v>HOU</v>
      </c>
      <c r="D611" s="4">
        <v>0</v>
      </c>
      <c r="E611" s="141">
        <f t="shared" si="9"/>
        <v>0.30483891752282799</v>
      </c>
      <c r="F611" s="3" t="s">
        <v>49</v>
      </c>
      <c r="G611" s="3">
        <v>2</v>
      </c>
      <c r="H611" s="125">
        <v>0.30483891752282799</v>
      </c>
      <c r="I611" s="3"/>
      <c r="J611" s="3"/>
      <c r="K611" s="3" t="s">
        <v>103</v>
      </c>
      <c r="L611" s="125">
        <v>0.19873570323578099</v>
      </c>
      <c r="M611" s="3">
        <v>5</v>
      </c>
      <c r="N611" s="125">
        <v>-9.8326620086140008E-3</v>
      </c>
      <c r="O611" s="3">
        <v>17</v>
      </c>
      <c r="P611" s="125">
        <v>9.6270552278432994E-2</v>
      </c>
      <c r="Q611" s="3">
        <v>3</v>
      </c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idden="1" x14ac:dyDescent="0.25">
      <c r="A612" s="2">
        <v>3</v>
      </c>
      <c r="B612" s="2">
        <v>2011</v>
      </c>
      <c r="C612" s="4" t="str">
        <f>INDEX(Index!$B$1:$B$500,MATCH($F612,Index!$A$1:$A$500,0)
)</f>
        <v>NE</v>
      </c>
      <c r="D612" s="4">
        <v>0</v>
      </c>
      <c r="E612" s="141">
        <f t="shared" si="9"/>
        <v>0.29157804674173493</v>
      </c>
      <c r="F612" s="3" t="s">
        <v>17</v>
      </c>
      <c r="G612" s="3">
        <v>3</v>
      </c>
      <c r="H612" s="125">
        <v>0.29157804674173493</v>
      </c>
      <c r="I612" s="3"/>
      <c r="J612" s="3"/>
      <c r="K612" s="3" t="s">
        <v>103</v>
      </c>
      <c r="L612" s="125">
        <v>0.41504528045908501</v>
      </c>
      <c r="M612" s="3">
        <v>2</v>
      </c>
      <c r="N612" s="125">
        <v>0.14505325494426499</v>
      </c>
      <c r="O612" s="3">
        <v>29</v>
      </c>
      <c r="P612" s="125">
        <v>2.15860212269149E-2</v>
      </c>
      <c r="Q612" s="3">
        <v>9</v>
      </c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idden="1" x14ac:dyDescent="0.25">
      <c r="A613" s="2">
        <v>3</v>
      </c>
      <c r="B613" s="2">
        <v>2011</v>
      </c>
      <c r="C613" s="4" t="str">
        <f>INDEX(Index!$B$1:$B$500,MATCH($F613,Index!$A$1:$A$500,0)
)</f>
        <v>TEN</v>
      </c>
      <c r="D613" s="4">
        <v>0</v>
      </c>
      <c r="E613" s="141">
        <f t="shared" si="9"/>
        <v>0.24972310290259786</v>
      </c>
      <c r="F613" s="3" t="s">
        <v>45</v>
      </c>
      <c r="G613" s="3">
        <v>4</v>
      </c>
      <c r="H613" s="125">
        <v>0.24972310290259786</v>
      </c>
      <c r="I613" s="3"/>
      <c r="J613" s="3"/>
      <c r="K613" s="3" t="s">
        <v>103</v>
      </c>
      <c r="L613" s="125">
        <v>8.3185951542409903E-2</v>
      </c>
      <c r="M613" s="3">
        <v>9</v>
      </c>
      <c r="N613" s="125">
        <v>-0.24427903002112</v>
      </c>
      <c r="O613" s="3">
        <v>2</v>
      </c>
      <c r="P613" s="125">
        <v>-7.7741878660932004E-2</v>
      </c>
      <c r="Q613" s="3">
        <v>25</v>
      </c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idden="1" x14ac:dyDescent="0.25">
      <c r="A614" s="2">
        <v>3</v>
      </c>
      <c r="B614" s="2">
        <v>2011</v>
      </c>
      <c r="C614" s="4" t="str">
        <f>INDEX(Index!$B$1:$B$500,MATCH($F614,Index!$A$1:$A$500,0)
)</f>
        <v>BAL</v>
      </c>
      <c r="D614" s="4">
        <v>0</v>
      </c>
      <c r="E614" s="141">
        <f t="shared" si="9"/>
        <v>0.24765403953373999</v>
      </c>
      <c r="F614" s="3" t="s">
        <v>18</v>
      </c>
      <c r="G614" s="3">
        <v>5</v>
      </c>
      <c r="H614" s="125">
        <v>0.24765403953373999</v>
      </c>
      <c r="I614" s="3"/>
      <c r="J614" s="3"/>
      <c r="K614" s="3" t="s">
        <v>103</v>
      </c>
      <c r="L614" s="125">
        <v>3.3622832451276903E-2</v>
      </c>
      <c r="M614" s="3">
        <v>16</v>
      </c>
      <c r="N614" s="125">
        <v>-0.240763425869084</v>
      </c>
      <c r="O614" s="3">
        <v>3</v>
      </c>
      <c r="P614" s="125">
        <v>-2.6732218786620899E-2</v>
      </c>
      <c r="Q614" s="3">
        <v>16</v>
      </c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idden="1" x14ac:dyDescent="0.25">
      <c r="A615" s="2">
        <v>3</v>
      </c>
      <c r="B615" s="2">
        <v>2011</v>
      </c>
      <c r="C615" s="4" t="str">
        <f>INDEX(Index!$B$1:$B$500,MATCH($F615,Index!$A$1:$A$500,0)
)</f>
        <v>GB</v>
      </c>
      <c r="D615" s="4">
        <v>0</v>
      </c>
      <c r="E615" s="141">
        <f t="shared" si="9"/>
        <v>0.2276596820502412</v>
      </c>
      <c r="F615" s="3" t="s">
        <v>20</v>
      </c>
      <c r="G615" s="3">
        <v>6</v>
      </c>
      <c r="H615" s="125">
        <v>0.2276596820502412</v>
      </c>
      <c r="I615" s="3"/>
      <c r="J615" s="3"/>
      <c r="K615" s="3" t="s">
        <v>104</v>
      </c>
      <c r="L615" s="125">
        <v>0.26449307106554898</v>
      </c>
      <c r="M615" s="3">
        <v>4</v>
      </c>
      <c r="N615" s="125">
        <v>-6.2316904233408301E-3</v>
      </c>
      <c r="O615" s="3">
        <v>18</v>
      </c>
      <c r="P615" s="125">
        <v>-4.3065079438648603E-2</v>
      </c>
      <c r="Q615" s="3">
        <v>19</v>
      </c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idden="1" x14ac:dyDescent="0.25">
      <c r="A616" s="2">
        <v>3</v>
      </c>
      <c r="B616" s="2">
        <v>2011</v>
      </c>
      <c r="C616" s="4" t="str">
        <f>INDEX(Index!$B$1:$B$500,MATCH($F616,Index!$A$1:$A$500,0)
)</f>
        <v>DET</v>
      </c>
      <c r="D616" s="4">
        <v>0</v>
      </c>
      <c r="E616" s="141">
        <f t="shared" si="9"/>
        <v>0.22618992641669169</v>
      </c>
      <c r="F616" s="3" t="s">
        <v>21</v>
      </c>
      <c r="G616" s="3">
        <v>7</v>
      </c>
      <c r="H616" s="125">
        <v>0.22618992641669169</v>
      </c>
      <c r="I616" s="3"/>
      <c r="J616" s="3"/>
      <c r="K616" s="3" t="s">
        <v>104</v>
      </c>
      <c r="L616" s="125">
        <v>2.3884085653231499E-2</v>
      </c>
      <c r="M616" s="3">
        <v>17</v>
      </c>
      <c r="N616" s="125">
        <v>-0.25088315748149198</v>
      </c>
      <c r="O616" s="3">
        <v>1</v>
      </c>
      <c r="P616" s="125">
        <v>-4.8577316718031803E-2</v>
      </c>
      <c r="Q616" s="3">
        <v>21</v>
      </c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idden="1" x14ac:dyDescent="0.25">
      <c r="A617" s="2">
        <v>3</v>
      </c>
      <c r="B617" s="2">
        <v>2011</v>
      </c>
      <c r="C617" s="4" t="str">
        <f>INDEX(Index!$B$1:$B$500,MATCH($F617,Index!$A$1:$A$500,0)
)</f>
        <v>SF</v>
      </c>
      <c r="D617" s="4">
        <v>0</v>
      </c>
      <c r="E617" s="141">
        <f t="shared" si="9"/>
        <v>0.18266875341463901</v>
      </c>
      <c r="F617" s="3" t="s">
        <v>1</v>
      </c>
      <c r="G617" s="3">
        <v>8</v>
      </c>
      <c r="H617" s="125">
        <v>0.18266875341463901</v>
      </c>
      <c r="I617" s="3"/>
      <c r="J617" s="3"/>
      <c r="K617" s="3" t="s">
        <v>103</v>
      </c>
      <c r="L617" s="125">
        <v>-0.27009557411767599</v>
      </c>
      <c r="M617" s="3">
        <v>28</v>
      </c>
      <c r="N617" s="125">
        <v>-0.22777252994267</v>
      </c>
      <c r="O617" s="3">
        <v>4</v>
      </c>
      <c r="P617" s="125">
        <v>0.22499179758964499</v>
      </c>
      <c r="Q617" s="3">
        <v>1</v>
      </c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idden="1" x14ac:dyDescent="0.25">
      <c r="A618" s="2">
        <v>3</v>
      </c>
      <c r="B618" s="2">
        <v>2011</v>
      </c>
      <c r="C618" s="4" t="str">
        <f>INDEX(Index!$B$1:$B$500,MATCH($F618,Index!$A$1:$A$500,0)
)</f>
        <v>LV</v>
      </c>
      <c r="D618" s="4">
        <v>0</v>
      </c>
      <c r="E618" s="141">
        <f t="shared" si="9"/>
        <v>0.17092479071941352</v>
      </c>
      <c r="F618" s="3" t="s">
        <v>52</v>
      </c>
      <c r="G618" s="3">
        <v>9</v>
      </c>
      <c r="H618" s="125">
        <v>0.17092479071941352</v>
      </c>
      <c r="I618" s="3"/>
      <c r="J618" s="3"/>
      <c r="K618" s="3" t="s">
        <v>103</v>
      </c>
      <c r="L618" s="125">
        <v>0.26727325634504501</v>
      </c>
      <c r="M618" s="3">
        <v>3</v>
      </c>
      <c r="N618" s="125">
        <v>1.9581486639499299E-2</v>
      </c>
      <c r="O618" s="3">
        <v>20</v>
      </c>
      <c r="P618" s="125">
        <v>-7.6766978986132203E-2</v>
      </c>
      <c r="Q618" s="3">
        <v>24</v>
      </c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idden="1" x14ac:dyDescent="0.25">
      <c r="A619" s="2">
        <v>3</v>
      </c>
      <c r="B619" s="2">
        <v>2011</v>
      </c>
      <c r="C619" s="4" t="str">
        <f>INDEX(Index!$B$1:$B$500,MATCH($F619,Index!$A$1:$A$500,0)
)</f>
        <v>NYG</v>
      </c>
      <c r="D619" s="4">
        <v>0</v>
      </c>
      <c r="E619" s="141">
        <f t="shared" si="9"/>
        <v>0.13499497676634392</v>
      </c>
      <c r="F619" s="3" t="s">
        <v>15</v>
      </c>
      <c r="G619" s="3">
        <v>10</v>
      </c>
      <c r="H619" s="125">
        <v>0.13499497676634392</v>
      </c>
      <c r="I619" s="3"/>
      <c r="J619" s="3"/>
      <c r="K619" s="3" t="s">
        <v>103</v>
      </c>
      <c r="L619" s="125">
        <v>0.132876224412837</v>
      </c>
      <c r="M619" s="3">
        <v>7</v>
      </c>
      <c r="N619" s="125">
        <v>-2.554130201404E-2</v>
      </c>
      <c r="O619" s="3">
        <v>11</v>
      </c>
      <c r="P619" s="125">
        <v>-2.3422549660533101E-2</v>
      </c>
      <c r="Q619" s="3">
        <v>15</v>
      </c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idden="1" x14ac:dyDescent="0.25">
      <c r="A620" s="2">
        <v>3</v>
      </c>
      <c r="B620" s="2">
        <v>2011</v>
      </c>
      <c r="C620" s="4" t="str">
        <f>INDEX(Index!$B$1:$B$500,MATCH($F620,Index!$A$1:$A$500,0)
)</f>
        <v>NO</v>
      </c>
      <c r="D620" s="4">
        <v>0</v>
      </c>
      <c r="E620" s="141">
        <f t="shared" si="9"/>
        <v>0.1095895487584666</v>
      </c>
      <c r="F620" s="3" t="s">
        <v>27</v>
      </c>
      <c r="G620" s="3">
        <v>11</v>
      </c>
      <c r="H620" s="125">
        <v>0.1095895487584666</v>
      </c>
      <c r="I620" s="3"/>
      <c r="J620" s="3"/>
      <c r="K620" s="3" t="s">
        <v>103</v>
      </c>
      <c r="L620" s="125">
        <v>0.168788848663802</v>
      </c>
      <c r="M620" s="3">
        <v>6</v>
      </c>
      <c r="N620" s="125">
        <v>0.120201571617796</v>
      </c>
      <c r="O620" s="3">
        <v>27</v>
      </c>
      <c r="P620" s="125">
        <v>6.1002271712460601E-2</v>
      </c>
      <c r="Q620" s="3">
        <v>5</v>
      </c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idden="1" x14ac:dyDescent="0.25">
      <c r="A621" s="2">
        <v>3</v>
      </c>
      <c r="B621" s="2">
        <v>2011</v>
      </c>
      <c r="C621" s="4" t="str">
        <f>INDEX(Index!$B$1:$B$500,MATCH($F621,Index!$A$1:$A$500,0)
)</f>
        <v>NYJ</v>
      </c>
      <c r="D621" s="4">
        <v>0</v>
      </c>
      <c r="E621" s="141">
        <f t="shared" si="9"/>
        <v>0.1094358860515553</v>
      </c>
      <c r="F621" s="3" t="s">
        <v>9</v>
      </c>
      <c r="G621" s="3">
        <v>12</v>
      </c>
      <c r="H621" s="125">
        <v>0.1094358860515553</v>
      </c>
      <c r="I621" s="3"/>
      <c r="J621" s="3"/>
      <c r="K621" s="3" t="s">
        <v>103</v>
      </c>
      <c r="L621" s="125">
        <v>-1.9447460874643899E-2</v>
      </c>
      <c r="M621" s="3">
        <v>19</v>
      </c>
      <c r="N621" s="125">
        <v>-7.1670911475912397E-2</v>
      </c>
      <c r="O621" s="3">
        <v>9</v>
      </c>
      <c r="P621" s="125">
        <v>5.72124354502868E-2</v>
      </c>
      <c r="Q621" s="3">
        <v>7</v>
      </c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idden="1" x14ac:dyDescent="0.25">
      <c r="A622" s="2">
        <v>3</v>
      </c>
      <c r="B622" s="2">
        <v>2011</v>
      </c>
      <c r="C622" s="4" t="str">
        <f>INDEX(Index!$B$1:$B$500,MATCH($F622,Index!$A$1:$A$500,0)
)</f>
        <v>PIT</v>
      </c>
      <c r="D622" s="4">
        <v>0</v>
      </c>
      <c r="E622" s="141">
        <f t="shared" si="9"/>
        <v>0.10285873010325684</v>
      </c>
      <c r="F622" s="3" t="s">
        <v>32</v>
      </c>
      <c r="G622" s="3">
        <v>13</v>
      </c>
      <c r="H622" s="125">
        <v>0.10285873010325684</v>
      </c>
      <c r="I622" s="3"/>
      <c r="J622" s="3"/>
      <c r="K622" s="3" t="s">
        <v>103</v>
      </c>
      <c r="L622" s="125">
        <v>-5.0763743706351699E-2</v>
      </c>
      <c r="M622" s="3">
        <v>21</v>
      </c>
      <c r="N622" s="125">
        <v>-0.145236220271344</v>
      </c>
      <c r="O622" s="3">
        <v>5</v>
      </c>
      <c r="P622" s="125">
        <v>8.3862535382645403E-3</v>
      </c>
      <c r="Q622" s="3">
        <v>11</v>
      </c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idden="1" x14ac:dyDescent="0.25">
      <c r="A623" s="2">
        <v>3</v>
      </c>
      <c r="B623" s="2">
        <v>2011</v>
      </c>
      <c r="C623" s="4" t="str">
        <f>INDEX(Index!$B$1:$B$500,MATCH($F623,Index!$A$1:$A$500,0)
)</f>
        <v>MIN</v>
      </c>
      <c r="D623" s="4">
        <v>0</v>
      </c>
      <c r="E623" s="141">
        <f t="shared" si="9"/>
        <v>8.566798098570165E-2</v>
      </c>
      <c r="F623" s="3" t="s">
        <v>46</v>
      </c>
      <c r="G623" s="3">
        <v>14</v>
      </c>
      <c r="H623" s="125">
        <v>8.566798098570165E-2</v>
      </c>
      <c r="I623" s="3"/>
      <c r="J623" s="3"/>
      <c r="K623" s="3" t="s">
        <v>106</v>
      </c>
      <c r="L623" s="125">
        <v>5.6171147856998501E-3</v>
      </c>
      <c r="M623" s="3">
        <v>18</v>
      </c>
      <c r="N623" s="125">
        <v>1.09615018323532E-2</v>
      </c>
      <c r="O623" s="3">
        <v>19</v>
      </c>
      <c r="P623" s="125">
        <v>9.1012368032355004E-2</v>
      </c>
      <c r="Q623" s="3">
        <v>4</v>
      </c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idden="1" x14ac:dyDescent="0.25">
      <c r="A624" s="2">
        <v>3</v>
      </c>
      <c r="B624" s="2">
        <v>2011</v>
      </c>
      <c r="C624" s="4" t="str">
        <f>INDEX(Index!$B$1:$B$500,MATCH($F624,Index!$A$1:$A$500,0)
)</f>
        <v>PHI</v>
      </c>
      <c r="D624" s="4">
        <v>0</v>
      </c>
      <c r="E624" s="141">
        <f t="shared" si="9"/>
        <v>5.0860152438667226E-2</v>
      </c>
      <c r="F624" s="3" t="s">
        <v>7</v>
      </c>
      <c r="G624" s="3">
        <v>15</v>
      </c>
      <c r="H624" s="125">
        <v>5.0860152438667226E-2</v>
      </c>
      <c r="I624" s="3"/>
      <c r="J624" s="3"/>
      <c r="K624" s="3" t="s">
        <v>105</v>
      </c>
      <c r="L624" s="125">
        <v>4.28486871280035E-2</v>
      </c>
      <c r="M624" s="3">
        <v>11</v>
      </c>
      <c r="N624" s="125">
        <v>-1.5869946471215601E-2</v>
      </c>
      <c r="O624" s="3">
        <v>14</v>
      </c>
      <c r="P624" s="125">
        <v>-7.8584811605518692E-3</v>
      </c>
      <c r="Q624" s="3">
        <v>13</v>
      </c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idden="1" x14ac:dyDescent="0.25">
      <c r="A625" s="2">
        <v>3</v>
      </c>
      <c r="B625" s="2">
        <v>2011</v>
      </c>
      <c r="C625" s="4" t="str">
        <f>INDEX(Index!$B$1:$B$500,MATCH($F625,Index!$A$1:$A$500,0)
)</f>
        <v>WAS</v>
      </c>
      <c r="D625" s="4">
        <v>0</v>
      </c>
      <c r="E625" s="141">
        <f t="shared" si="9"/>
        <v>2.5002822983475198E-2</v>
      </c>
      <c r="F625" s="3" t="s">
        <v>26</v>
      </c>
      <c r="G625" s="3">
        <v>16</v>
      </c>
      <c r="H625" s="125">
        <v>2.5002822983475198E-2</v>
      </c>
      <c r="I625" s="3"/>
      <c r="J625" s="3"/>
      <c r="K625" s="3" t="s">
        <v>103</v>
      </c>
      <c r="L625" s="125">
        <v>3.8655957222857598E-2</v>
      </c>
      <c r="M625" s="3">
        <v>15</v>
      </c>
      <c r="N625" s="125">
        <v>-2.2186020320427401E-2</v>
      </c>
      <c r="O625" s="3">
        <v>12</v>
      </c>
      <c r="P625" s="125">
        <v>-3.5839154559809801E-2</v>
      </c>
      <c r="Q625" s="3">
        <v>18</v>
      </c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idden="1" x14ac:dyDescent="0.25">
      <c r="A626" s="2">
        <v>3</v>
      </c>
      <c r="B626" s="2">
        <v>2011</v>
      </c>
      <c r="C626" s="4" t="str">
        <f>INDEX(Index!$B$1:$B$500,MATCH($F626,Index!$A$1:$A$500,0)
)</f>
        <v>TB</v>
      </c>
      <c r="D626" s="4">
        <v>0</v>
      </c>
      <c r="E626" s="141">
        <f t="shared" si="9"/>
        <v>2.0664836913850987E-2</v>
      </c>
      <c r="F626" s="3" t="s">
        <v>38</v>
      </c>
      <c r="G626" s="3">
        <v>17</v>
      </c>
      <c r="H626" s="125">
        <v>2.0664836913850987E-2</v>
      </c>
      <c r="I626" s="3"/>
      <c r="J626" s="3"/>
      <c r="K626" s="3" t="s">
        <v>103</v>
      </c>
      <c r="L626" s="125">
        <v>3.9809602060431E-2</v>
      </c>
      <c r="M626" s="3">
        <v>13</v>
      </c>
      <c r="N626" s="125">
        <v>0.143912977178002</v>
      </c>
      <c r="O626" s="3">
        <v>28</v>
      </c>
      <c r="P626" s="125">
        <v>0.12476821203142199</v>
      </c>
      <c r="Q626" s="3">
        <v>2</v>
      </c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idden="1" x14ac:dyDescent="0.25">
      <c r="A627" s="2">
        <v>3</v>
      </c>
      <c r="B627" s="2">
        <v>2011</v>
      </c>
      <c r="C627" s="4" t="str">
        <f>INDEX(Index!$B$1:$B$500,MATCH($F627,Index!$A$1:$A$500,0)
)</f>
        <v>CIN</v>
      </c>
      <c r="D627" s="4">
        <v>0</v>
      </c>
      <c r="E627" s="141">
        <f t="shared" si="9"/>
        <v>5.3841980061097999E-3</v>
      </c>
      <c r="F627" s="3" t="s">
        <v>24</v>
      </c>
      <c r="G627" s="3">
        <v>18</v>
      </c>
      <c r="H627" s="125">
        <v>5.3841980061097999E-3</v>
      </c>
      <c r="I627" s="3"/>
      <c r="J627" s="3"/>
      <c r="K627" s="3" t="s">
        <v>105</v>
      </c>
      <c r="L627" s="125">
        <v>-4.4999107586594297E-2</v>
      </c>
      <c r="M627" s="3">
        <v>20</v>
      </c>
      <c r="N627" s="125">
        <v>-0.108667312951165</v>
      </c>
      <c r="O627" s="3">
        <v>7</v>
      </c>
      <c r="P627" s="125">
        <v>-5.8284007358460899E-2</v>
      </c>
      <c r="Q627" s="3">
        <v>22</v>
      </c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idden="1" x14ac:dyDescent="0.25">
      <c r="A628" s="2">
        <v>3</v>
      </c>
      <c r="B628" s="2">
        <v>2011</v>
      </c>
      <c r="C628" s="4" t="str">
        <f>INDEX(Index!$B$1:$B$500,MATCH($F628,Index!$A$1:$A$500,0)
)</f>
        <v>DAL</v>
      </c>
      <c r="D628" s="4">
        <v>0</v>
      </c>
      <c r="E628" s="141">
        <f t="shared" si="9"/>
        <v>-2.4159132481719178E-2</v>
      </c>
      <c r="F628" s="3" t="s">
        <v>3</v>
      </c>
      <c r="G628" s="3">
        <v>19</v>
      </c>
      <c r="H628" s="125">
        <v>-2.4159132481719178E-2</v>
      </c>
      <c r="I628" s="3"/>
      <c r="J628" s="3"/>
      <c r="K628" s="3" t="s">
        <v>103</v>
      </c>
      <c r="L628" s="125">
        <v>-5.3200923910628202E-2</v>
      </c>
      <c r="M628" s="3">
        <v>22</v>
      </c>
      <c r="N628" s="125">
        <v>-0.13076278853926401</v>
      </c>
      <c r="O628" s="3">
        <v>6</v>
      </c>
      <c r="P628" s="125">
        <v>-0.101720997110355</v>
      </c>
      <c r="Q628" s="3">
        <v>29</v>
      </c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idden="1" x14ac:dyDescent="0.25">
      <c r="A629" s="2">
        <v>3</v>
      </c>
      <c r="B629" s="2">
        <v>2011</v>
      </c>
      <c r="C629" s="4" t="str">
        <f>INDEX(Index!$B$1:$B$500,MATCH($F629,Index!$A$1:$A$500,0)
)</f>
        <v>ATL</v>
      </c>
      <c r="D629" s="4">
        <v>0</v>
      </c>
      <c r="E629" s="141">
        <f t="shared" si="9"/>
        <v>-6.8765841441884107E-2</v>
      </c>
      <c r="F629" s="3" t="s">
        <v>43</v>
      </c>
      <c r="G629" s="3">
        <v>20</v>
      </c>
      <c r="H629" s="125">
        <v>-6.8765841441884107E-2</v>
      </c>
      <c r="I629" s="3"/>
      <c r="J629" s="3"/>
      <c r="K629" s="3" t="s">
        <v>105</v>
      </c>
      <c r="L629" s="125">
        <v>-5.37902021297837E-2</v>
      </c>
      <c r="M629" s="3">
        <v>23</v>
      </c>
      <c r="N629" s="125">
        <v>-1.21829476066347E-2</v>
      </c>
      <c r="O629" s="3">
        <v>15</v>
      </c>
      <c r="P629" s="125">
        <v>-2.71585869187351E-2</v>
      </c>
      <c r="Q629" s="3">
        <v>17</v>
      </c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idden="1" x14ac:dyDescent="0.25">
      <c r="A630" s="2">
        <v>3</v>
      </c>
      <c r="B630" s="2">
        <v>2011</v>
      </c>
      <c r="C630" s="4" t="str">
        <f>INDEX(Index!$B$1:$B$500,MATCH($F630,Index!$A$1:$A$500,0)
)</f>
        <v>ARI</v>
      </c>
      <c r="D630" s="4">
        <v>0</v>
      </c>
      <c r="E630" s="141">
        <f t="shared" si="9"/>
        <v>-7.7225818452255707E-2</v>
      </c>
      <c r="F630" s="3" t="s">
        <v>23</v>
      </c>
      <c r="G630" s="3">
        <v>21</v>
      </c>
      <c r="H630" s="125">
        <v>-7.7225818452255707E-2</v>
      </c>
      <c r="I630" s="3"/>
      <c r="J630" s="3"/>
      <c r="K630" s="3" t="s">
        <v>105</v>
      </c>
      <c r="L630" s="125">
        <v>3.8707763813149797E-2</v>
      </c>
      <c r="M630" s="3">
        <v>14</v>
      </c>
      <c r="N630" s="125">
        <v>9.7475517546557602E-2</v>
      </c>
      <c r="O630" s="3">
        <v>24</v>
      </c>
      <c r="P630" s="125">
        <v>-1.8458064718847901E-2</v>
      </c>
      <c r="Q630" s="3">
        <v>14</v>
      </c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idden="1" x14ac:dyDescent="0.25">
      <c r="A631" s="2">
        <v>3</v>
      </c>
      <c r="B631" s="2">
        <v>2011</v>
      </c>
      <c r="C631" s="4" t="str">
        <f>INDEX(Index!$B$1:$B$500,MATCH($F631,Index!$A$1:$A$500,0)
)</f>
        <v>CLE</v>
      </c>
      <c r="D631" s="4">
        <v>0</v>
      </c>
      <c r="E631" s="141">
        <f t="shared" si="9"/>
        <v>-8.2772982404189399E-2</v>
      </c>
      <c r="F631" s="3" t="s">
        <v>10</v>
      </c>
      <c r="G631" s="3">
        <v>22</v>
      </c>
      <c r="H631" s="125">
        <v>-8.2772982404189399E-2</v>
      </c>
      <c r="I631" s="3"/>
      <c r="J631" s="3"/>
      <c r="K631" s="3" t="s">
        <v>103</v>
      </c>
      <c r="L631" s="125">
        <v>-0.141862719113762</v>
      </c>
      <c r="M631" s="3">
        <v>24</v>
      </c>
      <c r="N631" s="125">
        <v>-4.1199733427858098E-2</v>
      </c>
      <c r="O631" s="3">
        <v>10</v>
      </c>
      <c r="P631" s="125">
        <v>1.78900032817145E-2</v>
      </c>
      <c r="Q631" s="3">
        <v>10</v>
      </c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idden="1" x14ac:dyDescent="0.25">
      <c r="A632" s="2">
        <v>3</v>
      </c>
      <c r="B632" s="2">
        <v>2011</v>
      </c>
      <c r="C632" s="4" t="str">
        <f>INDEX(Index!$B$1:$B$500,MATCH($F632,Index!$A$1:$A$500,0)
)</f>
        <v>LAC</v>
      </c>
      <c r="D632" s="4">
        <v>0</v>
      </c>
      <c r="E632" s="141">
        <f t="shared" si="9"/>
        <v>-9.2111154586457689E-2</v>
      </c>
      <c r="F632" s="3" t="s">
        <v>68</v>
      </c>
      <c r="G632" s="3">
        <v>23</v>
      </c>
      <c r="H632" s="125">
        <v>-9.2111154586457689E-2</v>
      </c>
      <c r="I632" s="3"/>
      <c r="J632" s="3"/>
      <c r="K632" s="3" t="s">
        <v>103</v>
      </c>
      <c r="L632" s="125">
        <v>0.10320904512321601</v>
      </c>
      <c r="M632" s="3">
        <v>8</v>
      </c>
      <c r="N632" s="125">
        <v>8.7802881949802694E-2</v>
      </c>
      <c r="O632" s="3">
        <v>23</v>
      </c>
      <c r="P632" s="125">
        <v>-0.107517317759871</v>
      </c>
      <c r="Q632" s="3">
        <v>30</v>
      </c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idden="1" x14ac:dyDescent="0.25">
      <c r="A633" s="2">
        <v>3</v>
      </c>
      <c r="B633" s="2">
        <v>2011</v>
      </c>
      <c r="C633" s="4" t="str">
        <f>INDEX(Index!$B$1:$B$500,MATCH($F633,Index!$A$1:$A$500,0)
)</f>
        <v>CAR</v>
      </c>
      <c r="D633" s="4">
        <v>0</v>
      </c>
      <c r="E633" s="141">
        <f t="shared" si="9"/>
        <v>-0.18929793971438791</v>
      </c>
      <c r="F633" s="3" t="s">
        <v>51</v>
      </c>
      <c r="G633" s="3">
        <v>24</v>
      </c>
      <c r="H633" s="125">
        <v>-0.18929793971438791</v>
      </c>
      <c r="I633" s="3"/>
      <c r="J633" s="3"/>
      <c r="K633" s="3" t="s">
        <v>105</v>
      </c>
      <c r="L633" s="125">
        <v>8.2468992827257004E-2</v>
      </c>
      <c r="M633" s="3">
        <v>10</v>
      </c>
      <c r="N633" s="125">
        <v>0.18794415420473201</v>
      </c>
      <c r="O633" s="3">
        <v>31</v>
      </c>
      <c r="P633" s="125">
        <v>-8.3822778336912901E-2</v>
      </c>
      <c r="Q633" s="3">
        <v>27</v>
      </c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idden="1" x14ac:dyDescent="0.25">
      <c r="A634" s="2">
        <v>3</v>
      </c>
      <c r="B634" s="2">
        <v>2011</v>
      </c>
      <c r="C634" s="4" t="str">
        <f>INDEX(Index!$B$1:$B$500,MATCH($F634,Index!$A$1:$A$500,0)
)</f>
        <v>DEN</v>
      </c>
      <c r="D634" s="4">
        <v>0</v>
      </c>
      <c r="E634" s="141">
        <f t="shared" si="9"/>
        <v>-0.19951005535237887</v>
      </c>
      <c r="F634" s="3" t="s">
        <v>39</v>
      </c>
      <c r="G634" s="3">
        <v>25</v>
      </c>
      <c r="H634" s="125">
        <v>-0.19951005535237887</v>
      </c>
      <c r="I634" s="3"/>
      <c r="J634" s="3"/>
      <c r="K634" s="3" t="s">
        <v>105</v>
      </c>
      <c r="L634" s="125">
        <v>-0.170150638789488</v>
      </c>
      <c r="M634" s="3">
        <v>25</v>
      </c>
      <c r="N634" s="125">
        <v>6.3043200385762402E-2</v>
      </c>
      <c r="O634" s="3">
        <v>22</v>
      </c>
      <c r="P634" s="125">
        <v>3.3683783822871502E-2</v>
      </c>
      <c r="Q634" s="3">
        <v>8</v>
      </c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idden="1" x14ac:dyDescent="0.25">
      <c r="A635" s="2">
        <v>3</v>
      </c>
      <c r="B635" s="2">
        <v>2011</v>
      </c>
      <c r="C635" s="4" t="str">
        <f>INDEX(Index!$B$1:$B$500,MATCH($F635,Index!$A$1:$A$500,0)
)</f>
        <v>CHI</v>
      </c>
      <c r="D635" s="4">
        <v>0</v>
      </c>
      <c r="E635" s="141">
        <f t="shared" si="9"/>
        <v>-0.26788867731915489</v>
      </c>
      <c r="F635" s="3" t="s">
        <v>64</v>
      </c>
      <c r="G635" s="3">
        <v>26</v>
      </c>
      <c r="H635" s="125">
        <v>-0.26788867731915489</v>
      </c>
      <c r="I635" s="3"/>
      <c r="J635" s="3"/>
      <c r="K635" s="3" t="s">
        <v>105</v>
      </c>
      <c r="L635" s="125">
        <v>-0.27977664390597001</v>
      </c>
      <c r="M635" s="3">
        <v>29</v>
      </c>
      <c r="N635" s="125">
        <v>4.6953610526850598E-2</v>
      </c>
      <c r="O635" s="3">
        <v>21</v>
      </c>
      <c r="P635" s="125">
        <v>5.8841577113665701E-2</v>
      </c>
      <c r="Q635" s="3">
        <v>6</v>
      </c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idden="1" x14ac:dyDescent="0.25">
      <c r="A636" s="2">
        <v>3</v>
      </c>
      <c r="B636" s="2">
        <v>2011</v>
      </c>
      <c r="C636" s="4" t="str">
        <f>INDEX(Index!$B$1:$B$500,MATCH($F636,Index!$A$1:$A$500,0)
)</f>
        <v>MIA</v>
      </c>
      <c r="D636" s="4">
        <v>0</v>
      </c>
      <c r="E636" s="141">
        <f t="shared" si="9"/>
        <v>-0.31644240219519176</v>
      </c>
      <c r="F636" s="3" t="s">
        <v>4</v>
      </c>
      <c r="G636" s="3">
        <v>27</v>
      </c>
      <c r="H636" s="125">
        <v>-0.31644240219519176</v>
      </c>
      <c r="I636" s="3"/>
      <c r="J636" s="3"/>
      <c r="K636" s="3" t="s">
        <v>106</v>
      </c>
      <c r="L636" s="125">
        <v>4.12122422750376E-2</v>
      </c>
      <c r="M636" s="3">
        <v>12</v>
      </c>
      <c r="N636" s="125">
        <v>0.27612296380683499</v>
      </c>
      <c r="O636" s="3">
        <v>32</v>
      </c>
      <c r="P636" s="125">
        <v>-8.1531680663394404E-2</v>
      </c>
      <c r="Q636" s="3">
        <v>26</v>
      </c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idden="1" x14ac:dyDescent="0.25">
      <c r="A637" s="2">
        <v>3</v>
      </c>
      <c r="B637" s="2">
        <v>2011</v>
      </c>
      <c r="C637" s="4" t="str">
        <f>INDEX(Index!$B$1:$B$500,MATCH($F637,Index!$A$1:$A$500,0)
)</f>
        <v>JAX</v>
      </c>
      <c r="D637" s="4">
        <v>0</v>
      </c>
      <c r="E637" s="141">
        <f t="shared" si="9"/>
        <v>-0.35872336094784529</v>
      </c>
      <c r="F637" s="3" t="s">
        <v>56</v>
      </c>
      <c r="G637" s="3">
        <v>28</v>
      </c>
      <c r="H637" s="125">
        <v>-0.35872336094784529</v>
      </c>
      <c r="I637" s="3"/>
      <c r="J637" s="3"/>
      <c r="K637" s="3" t="s">
        <v>105</v>
      </c>
      <c r="L637" s="125">
        <v>-0.37206438268268799</v>
      </c>
      <c r="M637" s="3">
        <v>31</v>
      </c>
      <c r="N637" s="125">
        <v>-7.9231591935423104E-2</v>
      </c>
      <c r="O637" s="3">
        <v>8</v>
      </c>
      <c r="P637" s="125">
        <v>-6.5890570200580395E-2</v>
      </c>
      <c r="Q637" s="3">
        <v>23</v>
      </c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idden="1" x14ac:dyDescent="0.25">
      <c r="A638" s="2">
        <v>3</v>
      </c>
      <c r="B638" s="2">
        <v>2011</v>
      </c>
      <c r="C638" s="4" t="str">
        <f>INDEX(Index!$B$1:$B$500,MATCH($F638,Index!$A$1:$A$500,0)
)</f>
        <v>IND</v>
      </c>
      <c r="D638" s="4">
        <v>0</v>
      </c>
      <c r="E638" s="141">
        <f t="shared" si="9"/>
        <v>-0.36339757549584795</v>
      </c>
      <c r="F638" s="3" t="s">
        <v>35</v>
      </c>
      <c r="G638" s="3">
        <v>29</v>
      </c>
      <c r="H638" s="125">
        <v>-0.36339757549584795</v>
      </c>
      <c r="I638" s="3"/>
      <c r="J638" s="3"/>
      <c r="K638" s="3" t="s">
        <v>106</v>
      </c>
      <c r="L638" s="125">
        <v>-0.22826241926708599</v>
      </c>
      <c r="M638" s="3">
        <v>26</v>
      </c>
      <c r="N638" s="125">
        <v>-1.9090236426129999E-2</v>
      </c>
      <c r="O638" s="3">
        <v>13</v>
      </c>
      <c r="P638" s="125">
        <v>-0.15422539265489199</v>
      </c>
      <c r="Q638" s="3">
        <v>32</v>
      </c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idden="1" x14ac:dyDescent="0.25">
      <c r="A639" s="2">
        <v>3</v>
      </c>
      <c r="B639" s="2">
        <v>2011</v>
      </c>
      <c r="C639" s="4" t="str">
        <f>INDEX(Index!$B$1:$B$500,MATCH($F639,Index!$A$1:$A$500,0)
)</f>
        <v>LAR</v>
      </c>
      <c r="D639" s="4">
        <v>0</v>
      </c>
      <c r="E639" s="141">
        <f t="shared" si="9"/>
        <v>-0.46934482614270706</v>
      </c>
      <c r="F639" s="3" t="s">
        <v>67</v>
      </c>
      <c r="G639" s="3">
        <v>30</v>
      </c>
      <c r="H639" s="125">
        <v>-0.46934482614270706</v>
      </c>
      <c r="I639" s="3"/>
      <c r="J639" s="3"/>
      <c r="K639" s="3" t="s">
        <v>106</v>
      </c>
      <c r="L639" s="125">
        <v>-0.242856418338041</v>
      </c>
      <c r="M639" s="3">
        <v>27</v>
      </c>
      <c r="N639" s="125">
        <v>0.18269140891907601</v>
      </c>
      <c r="O639" s="3">
        <v>30</v>
      </c>
      <c r="P639" s="125">
        <v>-4.3796998885590001E-2</v>
      </c>
      <c r="Q639" s="3">
        <v>20</v>
      </c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idden="1" x14ac:dyDescent="0.25">
      <c r="A640" s="2">
        <v>3</v>
      </c>
      <c r="B640" s="2">
        <v>2011</v>
      </c>
      <c r="C640" s="4" t="str">
        <f>INDEX(Index!$B$1:$B$500,MATCH($F640,Index!$A$1:$A$500,0)
)</f>
        <v>SEA</v>
      </c>
      <c r="D640" s="4">
        <v>0</v>
      </c>
      <c r="E640" s="141">
        <f t="shared" si="9"/>
        <v>-0.4764206005676106</v>
      </c>
      <c r="F640" s="3" t="s">
        <v>30</v>
      </c>
      <c r="G640" s="3">
        <v>31</v>
      </c>
      <c r="H640" s="125">
        <v>-0.4764206005676106</v>
      </c>
      <c r="I640" s="3"/>
      <c r="J640" s="3"/>
      <c r="K640" s="3" t="s">
        <v>105</v>
      </c>
      <c r="L640" s="125">
        <v>-0.34157707211340199</v>
      </c>
      <c r="M640" s="3">
        <v>30</v>
      </c>
      <c r="N640" s="125">
        <v>-1.2021318805538399E-2</v>
      </c>
      <c r="O640" s="3">
        <v>16</v>
      </c>
      <c r="P640" s="125">
        <v>-0.14686484725974699</v>
      </c>
      <c r="Q640" s="3">
        <v>31</v>
      </c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idden="1" x14ac:dyDescent="0.25">
      <c r="A641" s="2">
        <v>3</v>
      </c>
      <c r="B641" s="2">
        <v>2011</v>
      </c>
      <c r="C641" s="4" t="str">
        <f>INDEX(Index!$B$1:$B$500,MATCH($F641,Index!$A$1:$A$500,0)
)</f>
        <v>KC</v>
      </c>
      <c r="D641" s="4">
        <v>0</v>
      </c>
      <c r="E641" s="141">
        <f t="shared" si="9"/>
        <v>-0.60821636222111597</v>
      </c>
      <c r="F641" s="3" t="s">
        <v>5</v>
      </c>
      <c r="G641" s="3">
        <v>32</v>
      </c>
      <c r="H641" s="125">
        <v>-0.60821636222111597</v>
      </c>
      <c r="I641" s="3"/>
      <c r="J641" s="3"/>
      <c r="K641" s="3" t="s">
        <v>106</v>
      </c>
      <c r="L641" s="125">
        <v>-0.41224451233798398</v>
      </c>
      <c r="M641" s="3">
        <v>32</v>
      </c>
      <c r="N641" s="125">
        <v>0.11034186074853899</v>
      </c>
      <c r="O641" s="3">
        <v>26</v>
      </c>
      <c r="P641" s="125">
        <v>-8.5629989134592993E-2</v>
      </c>
      <c r="Q641" s="3">
        <v>28</v>
      </c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idden="1" x14ac:dyDescent="0.25">
      <c r="A642" s="2">
        <v>4</v>
      </c>
      <c r="B642" s="2">
        <v>2011</v>
      </c>
      <c r="C642" s="4" t="str">
        <f>INDEX(Index!$B$1:$B$500,MATCH($F642,Index!$A$1:$A$500,0)
)</f>
        <v>NE</v>
      </c>
      <c r="D642" s="4">
        <v>0</v>
      </c>
      <c r="E642" s="141">
        <f t="shared" ref="E642:E705" si="10">IF(D642=1,H642/100,H642)</f>
        <v>0.32566532069704568</v>
      </c>
      <c r="F642" s="3" t="s">
        <v>17</v>
      </c>
      <c r="G642" s="3">
        <v>1</v>
      </c>
      <c r="H642" s="125">
        <v>0.32566532069704568</v>
      </c>
      <c r="I642" s="3"/>
      <c r="J642" s="3"/>
      <c r="K642" s="3" t="s">
        <v>107</v>
      </c>
      <c r="L642" s="125">
        <v>0.36938780942091898</v>
      </c>
      <c r="M642" s="3">
        <v>1</v>
      </c>
      <c r="N642" s="125">
        <v>6.3552262788116598E-2</v>
      </c>
      <c r="O642" s="3">
        <v>25</v>
      </c>
      <c r="P642" s="125">
        <v>1.98297740642433E-2</v>
      </c>
      <c r="Q642" s="3">
        <v>11</v>
      </c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idden="1" x14ac:dyDescent="0.25">
      <c r="A643" s="2">
        <v>4</v>
      </c>
      <c r="B643" s="2">
        <v>2011</v>
      </c>
      <c r="C643" s="4" t="str">
        <f>INDEX(Index!$B$1:$B$500,MATCH($F643,Index!$A$1:$A$500,0)
)</f>
        <v>TEN</v>
      </c>
      <c r="D643" s="4">
        <v>0</v>
      </c>
      <c r="E643" s="141">
        <f t="shared" si="10"/>
        <v>0.26061397371115291</v>
      </c>
      <c r="F643" s="3" t="s">
        <v>45</v>
      </c>
      <c r="G643" s="3">
        <v>2</v>
      </c>
      <c r="H643" s="125">
        <v>0.26061397371115291</v>
      </c>
      <c r="I643" s="3"/>
      <c r="J643" s="3"/>
      <c r="K643" s="3" t="s">
        <v>107</v>
      </c>
      <c r="L643" s="125">
        <v>0.14595862123199299</v>
      </c>
      <c r="M643" s="3">
        <v>7</v>
      </c>
      <c r="N643" s="125">
        <v>-0.17705350868290101</v>
      </c>
      <c r="O643" s="3">
        <v>3</v>
      </c>
      <c r="P643" s="125">
        <v>-6.2398156203741097E-2</v>
      </c>
      <c r="Q643" s="3">
        <v>26</v>
      </c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idden="1" x14ac:dyDescent="0.25">
      <c r="A644" s="2">
        <v>4</v>
      </c>
      <c r="B644" s="2">
        <v>2011</v>
      </c>
      <c r="C644" s="4" t="str">
        <f>INDEX(Index!$B$1:$B$500,MATCH($F644,Index!$A$1:$A$500,0)
)</f>
        <v>GB</v>
      </c>
      <c r="D644" s="4">
        <v>0</v>
      </c>
      <c r="E644" s="141">
        <f t="shared" si="10"/>
        <v>0.25329068337407673</v>
      </c>
      <c r="F644" s="3" t="s">
        <v>20</v>
      </c>
      <c r="G644" s="3">
        <v>3</v>
      </c>
      <c r="H644" s="125">
        <v>0.25329068337407673</v>
      </c>
      <c r="I644" s="3"/>
      <c r="J644" s="3"/>
      <c r="K644" s="3" t="s">
        <v>214</v>
      </c>
      <c r="L644" s="125">
        <v>0.28792224182155601</v>
      </c>
      <c r="M644" s="3">
        <v>2</v>
      </c>
      <c r="N644" s="125">
        <v>-6.5853381570869099E-3</v>
      </c>
      <c r="O644" s="3">
        <v>12</v>
      </c>
      <c r="P644" s="125">
        <v>-4.1216896604566199E-2</v>
      </c>
      <c r="Q644" s="3">
        <v>22</v>
      </c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idden="1" x14ac:dyDescent="0.25">
      <c r="A645" s="2">
        <v>4</v>
      </c>
      <c r="B645" s="2">
        <v>2011</v>
      </c>
      <c r="C645" s="4" t="str">
        <f>INDEX(Index!$B$1:$B$500,MATCH($F645,Index!$A$1:$A$500,0)
)</f>
        <v>HOU</v>
      </c>
      <c r="D645" s="4">
        <v>0</v>
      </c>
      <c r="E645" s="141">
        <f t="shared" si="10"/>
        <v>0.24282786600969397</v>
      </c>
      <c r="F645" s="3" t="s">
        <v>49</v>
      </c>
      <c r="G645" s="3">
        <v>4</v>
      </c>
      <c r="H645" s="125">
        <v>0.24282786600969397</v>
      </c>
      <c r="I645" s="3"/>
      <c r="J645" s="3"/>
      <c r="K645" s="3" t="s">
        <v>107</v>
      </c>
      <c r="L645" s="125">
        <v>0.19920735230662401</v>
      </c>
      <c r="M645" s="3">
        <v>5</v>
      </c>
      <c r="N645" s="125">
        <v>2.46091818165995E-3</v>
      </c>
      <c r="O645" s="3">
        <v>13</v>
      </c>
      <c r="P645" s="125">
        <v>4.60814318847299E-2</v>
      </c>
      <c r="Q645" s="3">
        <v>6</v>
      </c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idden="1" x14ac:dyDescent="0.25">
      <c r="A646" s="2">
        <v>4</v>
      </c>
      <c r="B646" s="2">
        <v>2011</v>
      </c>
      <c r="C646" s="4" t="str">
        <f>INDEX(Index!$B$1:$B$500,MATCH($F646,Index!$A$1:$A$500,0)
)</f>
        <v>BUF</v>
      </c>
      <c r="D646" s="4">
        <v>0</v>
      </c>
      <c r="E646" s="141">
        <f t="shared" si="10"/>
        <v>0.22914675316686994</v>
      </c>
      <c r="F646" s="3" t="s">
        <v>0</v>
      </c>
      <c r="G646" s="3">
        <v>5</v>
      </c>
      <c r="H646" s="125">
        <v>0.22914675316686994</v>
      </c>
      <c r="I646" s="3"/>
      <c r="J646" s="3"/>
      <c r="K646" s="3" t="s">
        <v>107</v>
      </c>
      <c r="L646" s="125">
        <v>0.28621497487432501</v>
      </c>
      <c r="M646" s="3">
        <v>3</v>
      </c>
      <c r="N646" s="125">
        <v>5.1746120506765102E-2</v>
      </c>
      <c r="O646" s="3">
        <v>22</v>
      </c>
      <c r="P646" s="125">
        <v>-5.3221012006899604E-3</v>
      </c>
      <c r="Q646" s="3">
        <v>12</v>
      </c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idden="1" x14ac:dyDescent="0.25">
      <c r="A647" s="2">
        <v>4</v>
      </c>
      <c r="B647" s="2">
        <v>2011</v>
      </c>
      <c r="C647" s="4" t="str">
        <f>INDEX(Index!$B$1:$B$500,MATCH($F647,Index!$A$1:$A$500,0)
)</f>
        <v>NO</v>
      </c>
      <c r="D647" s="4">
        <v>0</v>
      </c>
      <c r="E647" s="141">
        <f t="shared" si="10"/>
        <v>0.21377813370186147</v>
      </c>
      <c r="F647" s="3" t="s">
        <v>27</v>
      </c>
      <c r="G647" s="3">
        <v>6</v>
      </c>
      <c r="H647" s="125">
        <v>0.21377813370186147</v>
      </c>
      <c r="I647" s="3"/>
      <c r="J647" s="3"/>
      <c r="K647" s="3" t="s">
        <v>107</v>
      </c>
      <c r="L647" s="125">
        <v>0.17433927192752899</v>
      </c>
      <c r="M647" s="3">
        <v>6</v>
      </c>
      <c r="N647" s="125">
        <v>-1.94096167291362E-2</v>
      </c>
      <c r="O647" s="3">
        <v>10</v>
      </c>
      <c r="P647" s="125">
        <v>2.0029245045196299E-2</v>
      </c>
      <c r="Q647" s="3">
        <v>10</v>
      </c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idden="1" x14ac:dyDescent="0.25">
      <c r="A648" s="2">
        <v>4</v>
      </c>
      <c r="B648" s="2">
        <v>2011</v>
      </c>
      <c r="C648" s="4" t="str">
        <f>INDEX(Index!$B$1:$B$500,MATCH($F648,Index!$A$1:$A$500,0)
)</f>
        <v>BAL</v>
      </c>
      <c r="D648" s="4">
        <v>0</v>
      </c>
      <c r="E648" s="141">
        <f t="shared" si="10"/>
        <v>0.14071830005034419</v>
      </c>
      <c r="F648" s="3" t="s">
        <v>18</v>
      </c>
      <c r="G648" s="3">
        <v>7</v>
      </c>
      <c r="H648" s="125">
        <v>0.14071830005034419</v>
      </c>
      <c r="I648" s="3"/>
      <c r="J648" s="3"/>
      <c r="K648" s="3" t="s">
        <v>107</v>
      </c>
      <c r="L648" s="125">
        <v>-7.3728982630726303E-2</v>
      </c>
      <c r="M648" s="3">
        <v>22</v>
      </c>
      <c r="N648" s="125">
        <v>-0.30278106306303298</v>
      </c>
      <c r="O648" s="3">
        <v>1</v>
      </c>
      <c r="P648" s="125">
        <v>-8.8333780381962504E-2</v>
      </c>
      <c r="Q648" s="3">
        <v>29</v>
      </c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idden="1" x14ac:dyDescent="0.25">
      <c r="A649" s="2">
        <v>4</v>
      </c>
      <c r="B649" s="2">
        <v>2011</v>
      </c>
      <c r="C649" s="4" t="str">
        <f>INDEX(Index!$B$1:$B$500,MATCH($F649,Index!$A$1:$A$500,0)
)</f>
        <v>WAS</v>
      </c>
      <c r="D649" s="4">
        <v>0</v>
      </c>
      <c r="E649" s="141">
        <f t="shared" si="10"/>
        <v>0.13214653710703655</v>
      </c>
      <c r="F649" s="3" t="s">
        <v>26</v>
      </c>
      <c r="G649" s="3">
        <v>8</v>
      </c>
      <c r="H649" s="125">
        <v>0.13214653710703655</v>
      </c>
      <c r="I649" s="3"/>
      <c r="J649" s="3"/>
      <c r="K649" s="3" t="s">
        <v>107</v>
      </c>
      <c r="L649" s="125">
        <v>-4.3928964365807101E-2</v>
      </c>
      <c r="M649" s="3">
        <v>20</v>
      </c>
      <c r="N649" s="125">
        <v>-0.18201518452454801</v>
      </c>
      <c r="O649" s="3">
        <v>2</v>
      </c>
      <c r="P649" s="125">
        <v>-5.9396830517043503E-3</v>
      </c>
      <c r="Q649" s="3">
        <v>13</v>
      </c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idden="1" x14ac:dyDescent="0.25">
      <c r="A650" s="2">
        <v>4</v>
      </c>
      <c r="B650" s="2">
        <v>2011</v>
      </c>
      <c r="C650" s="4" t="str">
        <f>INDEX(Index!$B$1:$B$500,MATCH($F650,Index!$A$1:$A$500,0)
)</f>
        <v>SF</v>
      </c>
      <c r="D650" s="4">
        <v>0</v>
      </c>
      <c r="E650" s="141">
        <f t="shared" si="10"/>
        <v>0.12701018302915801</v>
      </c>
      <c r="F650" s="3" t="s">
        <v>1</v>
      </c>
      <c r="G650" s="3">
        <v>9</v>
      </c>
      <c r="H650" s="125">
        <v>0.12701018302915801</v>
      </c>
      <c r="I650" s="3"/>
      <c r="J650" s="3"/>
      <c r="K650" s="3" t="s">
        <v>107</v>
      </c>
      <c r="L650" s="125">
        <v>-0.103679506822367</v>
      </c>
      <c r="M650" s="3">
        <v>23</v>
      </c>
      <c r="N650" s="125">
        <v>-0.104529301150808</v>
      </c>
      <c r="O650" s="3">
        <v>7</v>
      </c>
      <c r="P650" s="125">
        <v>0.126160388700717</v>
      </c>
      <c r="Q650" s="3">
        <v>1</v>
      </c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idden="1" x14ac:dyDescent="0.25">
      <c r="A651" s="2">
        <v>4</v>
      </c>
      <c r="B651" s="2">
        <v>2011</v>
      </c>
      <c r="C651" s="4" t="str">
        <f>INDEX(Index!$B$1:$B$500,MATCH($F651,Index!$A$1:$A$500,0)
)</f>
        <v>DET</v>
      </c>
      <c r="D651" s="4">
        <v>0</v>
      </c>
      <c r="E651" s="141">
        <f t="shared" si="10"/>
        <v>0.12115949249969821</v>
      </c>
      <c r="F651" s="3" t="s">
        <v>21</v>
      </c>
      <c r="G651" s="3">
        <v>10</v>
      </c>
      <c r="H651" s="125">
        <v>0.12115949249969821</v>
      </c>
      <c r="I651" s="3"/>
      <c r="J651" s="3"/>
      <c r="K651" s="3" t="s">
        <v>214</v>
      </c>
      <c r="L651" s="125">
        <v>-1.0451842337107799E-2</v>
      </c>
      <c r="M651" s="3">
        <v>16</v>
      </c>
      <c r="N651" s="125">
        <v>-0.168347458645033</v>
      </c>
      <c r="O651" s="3">
        <v>4</v>
      </c>
      <c r="P651" s="125">
        <v>-3.6736123808227002E-2</v>
      </c>
      <c r="Q651" s="3">
        <v>19</v>
      </c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idden="1" x14ac:dyDescent="0.25">
      <c r="A652" s="2">
        <v>4</v>
      </c>
      <c r="B652" s="2">
        <v>2011</v>
      </c>
      <c r="C652" s="4" t="str">
        <f>INDEX(Index!$B$1:$B$500,MATCH($F652,Index!$A$1:$A$500,0)
)</f>
        <v>NYG</v>
      </c>
      <c r="D652" s="4">
        <v>0</v>
      </c>
      <c r="E652" s="141">
        <f t="shared" si="10"/>
        <v>0.11278059988818702</v>
      </c>
      <c r="F652" s="3" t="s">
        <v>15</v>
      </c>
      <c r="G652" s="3">
        <v>11</v>
      </c>
      <c r="H652" s="125">
        <v>0.11278059988818702</v>
      </c>
      <c r="I652" s="3"/>
      <c r="J652" s="3"/>
      <c r="K652" s="3" t="s">
        <v>107</v>
      </c>
      <c r="L652" s="125">
        <v>0.12326376262554101</v>
      </c>
      <c r="M652" s="3">
        <v>8</v>
      </c>
      <c r="N652" s="125">
        <v>-1.6768561346465E-2</v>
      </c>
      <c r="O652" s="3">
        <v>11</v>
      </c>
      <c r="P652" s="125">
        <v>-2.7251724083818998E-2</v>
      </c>
      <c r="Q652" s="3">
        <v>17</v>
      </c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idden="1" x14ac:dyDescent="0.25">
      <c r="A653" s="2">
        <v>4</v>
      </c>
      <c r="B653" s="2">
        <v>2011</v>
      </c>
      <c r="C653" s="4" t="str">
        <f>INDEX(Index!$B$1:$B$500,MATCH($F653,Index!$A$1:$A$500,0)
)</f>
        <v>TB</v>
      </c>
      <c r="D653" s="4">
        <v>0</v>
      </c>
      <c r="E653" s="141">
        <f t="shared" si="10"/>
        <v>0.10222840773362241</v>
      </c>
      <c r="F653" s="3" t="s">
        <v>38</v>
      </c>
      <c r="G653" s="3">
        <v>12</v>
      </c>
      <c r="H653" s="125">
        <v>0.10222840773362241</v>
      </c>
      <c r="I653" s="3"/>
      <c r="J653" s="3"/>
      <c r="K653" s="3" t="s">
        <v>107</v>
      </c>
      <c r="L653" s="125">
        <v>0.12245909798121001</v>
      </c>
      <c r="M653" s="3">
        <v>9</v>
      </c>
      <c r="N653" s="125">
        <v>0.107060220589854</v>
      </c>
      <c r="O653" s="3">
        <v>29</v>
      </c>
      <c r="P653" s="125">
        <v>8.6829530342266398E-2</v>
      </c>
      <c r="Q653" s="3">
        <v>4</v>
      </c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idden="1" x14ac:dyDescent="0.25">
      <c r="A654" s="2">
        <v>4</v>
      </c>
      <c r="B654" s="2">
        <v>2011</v>
      </c>
      <c r="C654" s="4" t="str">
        <f>INDEX(Index!$B$1:$B$500,MATCH($F654,Index!$A$1:$A$500,0)
)</f>
        <v>LV</v>
      </c>
      <c r="D654" s="4">
        <v>0</v>
      </c>
      <c r="E654" s="141">
        <f t="shared" si="10"/>
        <v>0.10129681880589529</v>
      </c>
      <c r="F654" s="3" t="s">
        <v>52</v>
      </c>
      <c r="G654" s="3">
        <v>13</v>
      </c>
      <c r="H654" s="125">
        <v>0.10129681880589529</v>
      </c>
      <c r="I654" s="3"/>
      <c r="J654" s="3"/>
      <c r="K654" s="3" t="s">
        <v>108</v>
      </c>
      <c r="L654" s="125">
        <v>0.21633790933371799</v>
      </c>
      <c r="M654" s="3">
        <v>4</v>
      </c>
      <c r="N654" s="125">
        <v>5.99865649395315E-2</v>
      </c>
      <c r="O654" s="3">
        <v>24</v>
      </c>
      <c r="P654" s="125">
        <v>-5.50545255882912E-2</v>
      </c>
      <c r="Q654" s="3">
        <v>24</v>
      </c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idden="1" x14ac:dyDescent="0.25">
      <c r="A655" s="2">
        <v>4</v>
      </c>
      <c r="B655" s="2">
        <v>2011</v>
      </c>
      <c r="C655" s="4" t="str">
        <f>INDEX(Index!$B$1:$B$500,MATCH($F655,Index!$A$1:$A$500,0)
)</f>
        <v>DAL</v>
      </c>
      <c r="D655" s="4">
        <v>0</v>
      </c>
      <c r="E655" s="141">
        <f t="shared" si="10"/>
        <v>6.9469418582425099E-2</v>
      </c>
      <c r="F655" s="3" t="s">
        <v>3</v>
      </c>
      <c r="G655" s="3">
        <v>14</v>
      </c>
      <c r="H655" s="125">
        <v>6.9469418582425099E-2</v>
      </c>
      <c r="I655" s="3"/>
      <c r="J655" s="3"/>
      <c r="K655" s="3" t="s">
        <v>108</v>
      </c>
      <c r="L655" s="125">
        <v>2.6200034152186299E-2</v>
      </c>
      <c r="M655" s="3">
        <v>13</v>
      </c>
      <c r="N655" s="125">
        <v>-0.10866363353774899</v>
      </c>
      <c r="O655" s="3">
        <v>6</v>
      </c>
      <c r="P655" s="125">
        <v>-6.5394249107510197E-2</v>
      </c>
      <c r="Q655" s="3">
        <v>28</v>
      </c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idden="1" x14ac:dyDescent="0.25">
      <c r="A656" s="2">
        <v>4</v>
      </c>
      <c r="B656" s="2">
        <v>2011</v>
      </c>
      <c r="C656" s="4" t="str">
        <f>INDEX(Index!$B$1:$B$500,MATCH($F656,Index!$A$1:$A$500,0)
)</f>
        <v>NYJ</v>
      </c>
      <c r="D656" s="4">
        <v>0</v>
      </c>
      <c r="E656" s="141">
        <f t="shared" si="10"/>
        <v>5.4843102130760005E-2</v>
      </c>
      <c r="F656" s="3" t="s">
        <v>9</v>
      </c>
      <c r="G656" s="3">
        <v>15</v>
      </c>
      <c r="H656" s="125">
        <v>5.4843102130760005E-2</v>
      </c>
      <c r="I656" s="3"/>
      <c r="J656" s="3"/>
      <c r="K656" s="3" t="s">
        <v>108</v>
      </c>
      <c r="L656" s="125">
        <v>-0.220614570002861</v>
      </c>
      <c r="M656" s="3">
        <v>28</v>
      </c>
      <c r="N656" s="125">
        <v>-0.159637832240552</v>
      </c>
      <c r="O656" s="3">
        <v>5</v>
      </c>
      <c r="P656" s="125">
        <v>0.115819839893069</v>
      </c>
      <c r="Q656" s="3">
        <v>3</v>
      </c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idden="1" x14ac:dyDescent="0.25">
      <c r="A657" s="2">
        <v>4</v>
      </c>
      <c r="B657" s="2">
        <v>2011</v>
      </c>
      <c r="C657" s="4" t="str">
        <f>INDEX(Index!$B$1:$B$500,MATCH($F657,Index!$A$1:$A$500,0)
)</f>
        <v>PIT</v>
      </c>
      <c r="D657" s="4">
        <v>0</v>
      </c>
      <c r="E657" s="141">
        <f t="shared" si="10"/>
        <v>1.0428995370644602E-2</v>
      </c>
      <c r="F657" s="3" t="s">
        <v>32</v>
      </c>
      <c r="G657" s="3">
        <v>16</v>
      </c>
      <c r="H657" s="125">
        <v>1.0428995370644602E-2</v>
      </c>
      <c r="I657" s="3"/>
      <c r="J657" s="3"/>
      <c r="K657" s="3" t="s">
        <v>108</v>
      </c>
      <c r="L657" s="125">
        <v>-3.7627521745693199E-2</v>
      </c>
      <c r="M657" s="3">
        <v>19</v>
      </c>
      <c r="N657" s="125">
        <v>-2.4333327440134299E-2</v>
      </c>
      <c r="O657" s="3">
        <v>9</v>
      </c>
      <c r="P657" s="125">
        <v>2.3723189676203502E-2</v>
      </c>
      <c r="Q657" s="3">
        <v>8</v>
      </c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idden="1" x14ac:dyDescent="0.25">
      <c r="A658" s="2">
        <v>4</v>
      </c>
      <c r="B658" s="2">
        <v>2011</v>
      </c>
      <c r="C658" s="4" t="str">
        <f>INDEX(Index!$B$1:$B$500,MATCH($F658,Index!$A$1:$A$500,0)
)</f>
        <v>CIN</v>
      </c>
      <c r="D658" s="4">
        <v>0</v>
      </c>
      <c r="E658" s="141">
        <f t="shared" si="10"/>
        <v>1.0370665537515995E-2</v>
      </c>
      <c r="F658" s="3" t="s">
        <v>24</v>
      </c>
      <c r="G658" s="3">
        <v>17</v>
      </c>
      <c r="H658" s="125">
        <v>1.0370665537515995E-2</v>
      </c>
      <c r="I658" s="3"/>
      <c r="J658" s="3"/>
      <c r="K658" s="3" t="s">
        <v>108</v>
      </c>
      <c r="L658" s="125">
        <v>-5.1796534133636399E-2</v>
      </c>
      <c r="M658" s="3">
        <v>21</v>
      </c>
      <c r="N658" s="125">
        <v>-9.1320577925400895E-2</v>
      </c>
      <c r="O658" s="3">
        <v>8</v>
      </c>
      <c r="P658" s="125">
        <v>-2.9153378254248501E-2</v>
      </c>
      <c r="Q658" s="3">
        <v>18</v>
      </c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idden="1" x14ac:dyDescent="0.25">
      <c r="A659" s="2">
        <v>4</v>
      </c>
      <c r="B659" s="2">
        <v>2011</v>
      </c>
      <c r="C659" s="4" t="str">
        <f>INDEX(Index!$B$1:$B$500,MATCH($F659,Index!$A$1:$A$500,0)
)</f>
        <v>LAC</v>
      </c>
      <c r="D659" s="4">
        <v>0</v>
      </c>
      <c r="E659" s="141">
        <f t="shared" si="10"/>
        <v>7.3375146576662165E-3</v>
      </c>
      <c r="F659" s="3" t="s">
        <v>68</v>
      </c>
      <c r="G659" s="3">
        <v>18</v>
      </c>
      <c r="H659" s="125">
        <v>7.3375146576662165E-3</v>
      </c>
      <c r="I659" s="3"/>
      <c r="J659" s="3"/>
      <c r="K659" s="3" t="s">
        <v>107</v>
      </c>
      <c r="L659" s="125">
        <v>7.9989602030967194E-2</v>
      </c>
      <c r="M659" s="3">
        <v>12</v>
      </c>
      <c r="N659" s="125">
        <v>9.8447463958028798E-3</v>
      </c>
      <c r="O659" s="3">
        <v>14</v>
      </c>
      <c r="P659" s="125">
        <v>-6.28073409774981E-2</v>
      </c>
      <c r="Q659" s="3">
        <v>27</v>
      </c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idden="1" x14ac:dyDescent="0.25">
      <c r="A660" s="2">
        <v>4</v>
      </c>
      <c r="B660" s="2">
        <v>2011</v>
      </c>
      <c r="C660" s="4" t="str">
        <f>INDEX(Index!$B$1:$B$500,MATCH($F660,Index!$A$1:$A$500,0)
)</f>
        <v>MIN</v>
      </c>
      <c r="D660" s="4">
        <v>0</v>
      </c>
      <c r="E660" s="141">
        <f t="shared" si="10"/>
        <v>-1.6470953845462918E-3</v>
      </c>
      <c r="F660" s="3" t="s">
        <v>46</v>
      </c>
      <c r="G660" s="3">
        <v>19</v>
      </c>
      <c r="H660" s="125">
        <v>-1.6470953845462918E-3</v>
      </c>
      <c r="I660" s="3"/>
      <c r="J660" s="3"/>
      <c r="K660" s="3" t="s">
        <v>110</v>
      </c>
      <c r="L660" s="125">
        <v>-2.1922652557251201E-2</v>
      </c>
      <c r="M660" s="3">
        <v>17</v>
      </c>
      <c r="N660" s="125">
        <v>3.8113848542946298E-2</v>
      </c>
      <c r="O660" s="3">
        <v>19</v>
      </c>
      <c r="P660" s="125">
        <v>5.8389405715651203E-2</v>
      </c>
      <c r="Q660" s="3">
        <v>5</v>
      </c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idden="1" x14ac:dyDescent="0.25">
      <c r="A661" s="2">
        <v>4</v>
      </c>
      <c r="B661" s="2">
        <v>2011</v>
      </c>
      <c r="C661" s="4" t="str">
        <f>INDEX(Index!$B$1:$B$500,MATCH($F661,Index!$A$1:$A$500,0)
)</f>
        <v>PHI</v>
      </c>
      <c r="D661" s="4">
        <v>0</v>
      </c>
      <c r="E661" s="141">
        <f t="shared" si="10"/>
        <v>-6.1154893555469596E-2</v>
      </c>
      <c r="F661" s="3" t="s">
        <v>7</v>
      </c>
      <c r="G661" s="3">
        <v>20</v>
      </c>
      <c r="H661" s="125">
        <v>-6.1154893555469596E-2</v>
      </c>
      <c r="I661" s="3"/>
      <c r="J661" s="3"/>
      <c r="K661" s="3" t="s">
        <v>109</v>
      </c>
      <c r="L661" s="125">
        <v>8.7767042197358203E-2</v>
      </c>
      <c r="M661" s="3">
        <v>11</v>
      </c>
      <c r="N661" s="125">
        <v>0.110181999456671</v>
      </c>
      <c r="O661" s="3">
        <v>30</v>
      </c>
      <c r="P661" s="125">
        <v>-3.8739936296156803E-2</v>
      </c>
      <c r="Q661" s="3">
        <v>21</v>
      </c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idden="1" x14ac:dyDescent="0.25">
      <c r="A662" s="2">
        <v>4</v>
      </c>
      <c r="B662" s="2">
        <v>2011</v>
      </c>
      <c r="C662" s="4" t="str">
        <f>INDEX(Index!$B$1:$B$500,MATCH($F662,Index!$A$1:$A$500,0)
)</f>
        <v>ATL</v>
      </c>
      <c r="D662" s="4">
        <v>0</v>
      </c>
      <c r="E662" s="141">
        <f t="shared" si="10"/>
        <v>-7.5988160172392696E-2</v>
      </c>
      <c r="F662" s="3" t="s">
        <v>43</v>
      </c>
      <c r="G662" s="3">
        <v>21</v>
      </c>
      <c r="H662" s="125">
        <v>-7.5988160172392696E-2</v>
      </c>
      <c r="I662" s="3"/>
      <c r="J662" s="3"/>
      <c r="K662" s="3" t="s">
        <v>108</v>
      </c>
      <c r="L662" s="125">
        <v>-2.6586540297976399E-2</v>
      </c>
      <c r="M662" s="3">
        <v>18</v>
      </c>
      <c r="N662" s="125">
        <v>2.5781170226019799E-2</v>
      </c>
      <c r="O662" s="3">
        <v>16</v>
      </c>
      <c r="P662" s="125">
        <v>-2.3620449648396501E-2</v>
      </c>
      <c r="Q662" s="3">
        <v>16</v>
      </c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idden="1" x14ac:dyDescent="0.25">
      <c r="A663" s="2">
        <v>4</v>
      </c>
      <c r="B663" s="2">
        <v>2011</v>
      </c>
      <c r="C663" s="4" t="str">
        <f>INDEX(Index!$B$1:$B$500,MATCH($F663,Index!$A$1:$A$500,0)
)</f>
        <v>ARI</v>
      </c>
      <c r="D663" s="4">
        <v>0</v>
      </c>
      <c r="E663" s="141">
        <f t="shared" si="10"/>
        <v>-9.2042990270420164E-2</v>
      </c>
      <c r="F663" s="3" t="s">
        <v>23</v>
      </c>
      <c r="G663" s="3">
        <v>22</v>
      </c>
      <c r="H663" s="125">
        <v>-9.2042990270420164E-2</v>
      </c>
      <c r="I663" s="3"/>
      <c r="J663" s="3"/>
      <c r="K663" s="3" t="s">
        <v>109</v>
      </c>
      <c r="L663" s="125">
        <v>2.83669570325824E-3</v>
      </c>
      <c r="M663" s="3">
        <v>14</v>
      </c>
      <c r="N663" s="125">
        <v>7.8906235259310606E-2</v>
      </c>
      <c r="O663" s="3">
        <v>26</v>
      </c>
      <c r="P663" s="125">
        <v>-1.5973450714367801E-2</v>
      </c>
      <c r="Q663" s="3">
        <v>14</v>
      </c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idden="1" x14ac:dyDescent="0.25">
      <c r="A664" s="2">
        <v>4</v>
      </c>
      <c r="B664" s="2">
        <v>2011</v>
      </c>
      <c r="C664" s="4" t="str">
        <f>INDEX(Index!$B$1:$B$500,MATCH($F664,Index!$A$1:$A$500,0)
)</f>
        <v>CHI</v>
      </c>
      <c r="D664" s="4">
        <v>0</v>
      </c>
      <c r="E664" s="141">
        <f t="shared" si="10"/>
        <v>-0.13268207083709133</v>
      </c>
      <c r="F664" s="3" t="s">
        <v>64</v>
      </c>
      <c r="G664" s="3">
        <v>23</v>
      </c>
      <c r="H664" s="125">
        <v>-0.13268207083709133</v>
      </c>
      <c r="I664" s="3"/>
      <c r="J664" s="3"/>
      <c r="K664" s="3" t="s">
        <v>108</v>
      </c>
      <c r="L664" s="125">
        <v>-0.19497523915124701</v>
      </c>
      <c r="M664" s="3">
        <v>26</v>
      </c>
      <c r="N664" s="125">
        <v>5.6551992951965301E-2</v>
      </c>
      <c r="O664" s="3">
        <v>23</v>
      </c>
      <c r="P664" s="125">
        <v>0.118845161266121</v>
      </c>
      <c r="Q664" s="3">
        <v>2</v>
      </c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idden="1" x14ac:dyDescent="0.25">
      <c r="A665" s="2">
        <v>4</v>
      </c>
      <c r="B665" s="2">
        <v>2011</v>
      </c>
      <c r="C665" s="4" t="str">
        <f>INDEX(Index!$B$1:$B$500,MATCH($F665,Index!$A$1:$A$500,0)
)</f>
        <v>DEN</v>
      </c>
      <c r="D665" s="4">
        <v>0</v>
      </c>
      <c r="E665" s="141">
        <f t="shared" si="10"/>
        <v>-0.15532466410740212</v>
      </c>
      <c r="F665" s="3" t="s">
        <v>39</v>
      </c>
      <c r="G665" s="3">
        <v>24</v>
      </c>
      <c r="H665" s="125">
        <v>-0.15532466410740212</v>
      </c>
      <c r="I665" s="3"/>
      <c r="J665" s="3"/>
      <c r="K665" s="3" t="s">
        <v>109</v>
      </c>
      <c r="L665" s="125">
        <v>-0.104456596665132</v>
      </c>
      <c r="M665" s="3">
        <v>24</v>
      </c>
      <c r="N665" s="125">
        <v>8.4287325046527806E-2</v>
      </c>
      <c r="O665" s="3">
        <v>27</v>
      </c>
      <c r="P665" s="125">
        <v>3.34192576042577E-2</v>
      </c>
      <c r="Q665" s="3">
        <v>7</v>
      </c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idden="1" x14ac:dyDescent="0.25">
      <c r="A666" s="2">
        <v>4</v>
      </c>
      <c r="B666" s="2">
        <v>2011</v>
      </c>
      <c r="C666" s="4" t="str">
        <f>INDEX(Index!$B$1:$B$500,MATCH($F666,Index!$A$1:$A$500,0)
)</f>
        <v>CLE</v>
      </c>
      <c r="D666" s="4">
        <v>0</v>
      </c>
      <c r="E666" s="141">
        <f t="shared" si="10"/>
        <v>-0.15553065680274078</v>
      </c>
      <c r="F666" s="3" t="s">
        <v>10</v>
      </c>
      <c r="G666" s="3">
        <v>25</v>
      </c>
      <c r="H666" s="125">
        <v>-0.15553065680274078</v>
      </c>
      <c r="I666" s="3"/>
      <c r="J666" s="3"/>
      <c r="K666" s="3" t="s">
        <v>108</v>
      </c>
      <c r="L666" s="125">
        <v>-0.14764585790374099</v>
      </c>
      <c r="M666" s="3">
        <v>25</v>
      </c>
      <c r="N666" s="125">
        <v>2.9440661402735501E-2</v>
      </c>
      <c r="O666" s="3">
        <v>17</v>
      </c>
      <c r="P666" s="125">
        <v>2.1555862503735701E-2</v>
      </c>
      <c r="Q666" s="3">
        <v>9</v>
      </c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idden="1" x14ac:dyDescent="0.25">
      <c r="A667" s="2">
        <v>4</v>
      </c>
      <c r="B667" s="2">
        <v>2011</v>
      </c>
      <c r="C667" s="4" t="str">
        <f>INDEX(Index!$B$1:$B$500,MATCH($F667,Index!$A$1:$A$500,0)
)</f>
        <v>CAR</v>
      </c>
      <c r="D667" s="4">
        <v>0</v>
      </c>
      <c r="E667" s="141">
        <f t="shared" si="10"/>
        <v>-0.21946690439359801</v>
      </c>
      <c r="F667" s="3" t="s">
        <v>51</v>
      </c>
      <c r="G667" s="3">
        <v>26</v>
      </c>
      <c r="H667" s="125">
        <v>-0.21946690439359801</v>
      </c>
      <c r="I667" s="3"/>
      <c r="J667" s="3"/>
      <c r="K667" s="3" t="s">
        <v>109</v>
      </c>
      <c r="L667" s="125">
        <v>0.118364672903936</v>
      </c>
      <c r="M667" s="3">
        <v>10</v>
      </c>
      <c r="N667" s="125">
        <v>0.167801843641712</v>
      </c>
      <c r="O667" s="3">
        <v>31</v>
      </c>
      <c r="P667" s="125">
        <v>-0.170029733655822</v>
      </c>
      <c r="Q667" s="3">
        <v>32</v>
      </c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idden="1" x14ac:dyDescent="0.25">
      <c r="A668" s="2">
        <v>4</v>
      </c>
      <c r="B668" s="2">
        <v>2011</v>
      </c>
      <c r="C668" s="4" t="str">
        <f>INDEX(Index!$B$1:$B$500,MATCH($F668,Index!$A$1:$A$500,0)
)</f>
        <v>MIA</v>
      </c>
      <c r="D668" s="4">
        <v>0</v>
      </c>
      <c r="E668" s="141">
        <f t="shared" si="10"/>
        <v>-0.25640036232407376</v>
      </c>
      <c r="F668" s="3" t="s">
        <v>4</v>
      </c>
      <c r="G668" s="3">
        <v>27</v>
      </c>
      <c r="H668" s="125">
        <v>-0.25640036232407376</v>
      </c>
      <c r="I668" s="3"/>
      <c r="J668" s="3"/>
      <c r="K668" s="3" t="s">
        <v>110</v>
      </c>
      <c r="L668" s="125">
        <v>5.3188255600024098E-4</v>
      </c>
      <c r="M668" s="3">
        <v>15</v>
      </c>
      <c r="N668" s="125">
        <v>0.20963001298439099</v>
      </c>
      <c r="O668" s="3">
        <v>32</v>
      </c>
      <c r="P668" s="125">
        <v>-4.7302231895683E-2</v>
      </c>
      <c r="Q668" s="3">
        <v>23</v>
      </c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idden="1" x14ac:dyDescent="0.25">
      <c r="A669" s="2">
        <v>4</v>
      </c>
      <c r="B669" s="2">
        <v>2011</v>
      </c>
      <c r="C669" s="4" t="str">
        <f>INDEX(Index!$B$1:$B$500,MATCH($F669,Index!$A$1:$A$500,0)
)</f>
        <v>SEA</v>
      </c>
      <c r="D669" s="4">
        <v>0</v>
      </c>
      <c r="E669" s="141">
        <f t="shared" si="10"/>
        <v>-0.34457334239943582</v>
      </c>
      <c r="F669" s="3" t="s">
        <v>30</v>
      </c>
      <c r="G669" s="3">
        <v>28</v>
      </c>
      <c r="H669" s="125">
        <v>-0.34457334239943582</v>
      </c>
      <c r="I669" s="3"/>
      <c r="J669" s="3"/>
      <c r="K669" s="3" t="s">
        <v>109</v>
      </c>
      <c r="L669" s="125">
        <v>-0.210389380325439</v>
      </c>
      <c r="M669" s="3">
        <v>27</v>
      </c>
      <c r="N669" s="125">
        <v>4.3741528859118001E-2</v>
      </c>
      <c r="O669" s="3">
        <v>20</v>
      </c>
      <c r="P669" s="125">
        <v>-9.0442433214878798E-2</v>
      </c>
      <c r="Q669" s="3">
        <v>30</v>
      </c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idden="1" x14ac:dyDescent="0.25">
      <c r="A670" s="2">
        <v>4</v>
      </c>
      <c r="B670" s="2">
        <v>2011</v>
      </c>
      <c r="C670" s="4" t="str">
        <f>INDEX(Index!$B$1:$B$500,MATCH($F670,Index!$A$1:$A$500,0)
)</f>
        <v>KC</v>
      </c>
      <c r="D670" s="4">
        <v>0</v>
      </c>
      <c r="E670" s="141">
        <f t="shared" si="10"/>
        <v>-0.3550842534642763</v>
      </c>
      <c r="F670" s="3" t="s">
        <v>5</v>
      </c>
      <c r="G670" s="3">
        <v>29</v>
      </c>
      <c r="H670" s="125">
        <v>-0.3550842534642763</v>
      </c>
      <c r="I670" s="3"/>
      <c r="J670" s="3"/>
      <c r="K670" s="3" t="s">
        <v>109</v>
      </c>
      <c r="L670" s="125">
        <v>-0.299312759939655</v>
      </c>
      <c r="M670" s="3">
        <v>30</v>
      </c>
      <c r="N670" s="125">
        <v>3.60915146440959E-2</v>
      </c>
      <c r="O670" s="3">
        <v>18</v>
      </c>
      <c r="P670" s="125">
        <v>-1.96799788805254E-2</v>
      </c>
      <c r="Q670" s="3">
        <v>15</v>
      </c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idden="1" x14ac:dyDescent="0.25">
      <c r="A671" s="2">
        <v>4</v>
      </c>
      <c r="B671" s="2">
        <v>2011</v>
      </c>
      <c r="C671" s="4" t="str">
        <f>INDEX(Index!$B$1:$B$500,MATCH($F671,Index!$A$1:$A$500,0)
)</f>
        <v>IND</v>
      </c>
      <c r="D671" s="4">
        <v>0</v>
      </c>
      <c r="E671" s="141">
        <f t="shared" si="10"/>
        <v>-0.41747918581644017</v>
      </c>
      <c r="F671" s="3" t="s">
        <v>35</v>
      </c>
      <c r="G671" s="3">
        <v>30</v>
      </c>
      <c r="H671" s="125">
        <v>-0.41747918581644017</v>
      </c>
      <c r="I671" s="3"/>
      <c r="J671" s="3"/>
      <c r="K671" s="3" t="s">
        <v>110</v>
      </c>
      <c r="L671" s="125">
        <v>-0.22540688232279901</v>
      </c>
      <c r="M671" s="3">
        <v>29</v>
      </c>
      <c r="N671" s="125">
        <v>5.1293142102889197E-2</v>
      </c>
      <c r="O671" s="3">
        <v>21</v>
      </c>
      <c r="P671" s="125">
        <v>-0.140779161390752</v>
      </c>
      <c r="Q671" s="3">
        <v>31</v>
      </c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idden="1" x14ac:dyDescent="0.25">
      <c r="A672" s="2">
        <v>4</v>
      </c>
      <c r="B672" s="2">
        <v>2011</v>
      </c>
      <c r="C672" s="4" t="str">
        <f>INDEX(Index!$B$1:$B$500,MATCH($F672,Index!$A$1:$A$500,0)
)</f>
        <v>JAX</v>
      </c>
      <c r="D672" s="4">
        <v>0</v>
      </c>
      <c r="E672" s="141">
        <f t="shared" si="10"/>
        <v>-0.41885393075578908</v>
      </c>
      <c r="F672" s="3" t="s">
        <v>56</v>
      </c>
      <c r="G672" s="3">
        <v>31</v>
      </c>
      <c r="H672" s="125">
        <v>-0.41885393075578908</v>
      </c>
      <c r="I672" s="3"/>
      <c r="J672" s="3"/>
      <c r="K672" s="3" t="s">
        <v>109</v>
      </c>
      <c r="L672" s="125">
        <v>-0.35066889292721498</v>
      </c>
      <c r="M672" s="3">
        <v>32</v>
      </c>
      <c r="N672" s="125">
        <v>1.2165196605391599E-2</v>
      </c>
      <c r="O672" s="3">
        <v>15</v>
      </c>
      <c r="P672" s="125">
        <v>-5.6019841223182501E-2</v>
      </c>
      <c r="Q672" s="3">
        <v>25</v>
      </c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idden="1" x14ac:dyDescent="0.25">
      <c r="A673" s="2">
        <v>4</v>
      </c>
      <c r="B673" s="2">
        <v>2011</v>
      </c>
      <c r="C673" s="4" t="str">
        <f>INDEX(Index!$B$1:$B$500,MATCH($F673,Index!$A$1:$A$500,0)
)</f>
        <v>LAR</v>
      </c>
      <c r="D673" s="4">
        <v>0</v>
      </c>
      <c r="E673" s="141">
        <f t="shared" si="10"/>
        <v>-0.44241194789141508</v>
      </c>
      <c r="F673" s="3" t="s">
        <v>67</v>
      </c>
      <c r="G673" s="3">
        <v>32</v>
      </c>
      <c r="H673" s="125">
        <v>-0.44241194789141508</v>
      </c>
      <c r="I673" s="3"/>
      <c r="J673" s="3"/>
      <c r="K673" s="3" t="s">
        <v>110</v>
      </c>
      <c r="L673" s="125">
        <v>-0.31199854060909799</v>
      </c>
      <c r="M673" s="3">
        <v>31</v>
      </c>
      <c r="N673" s="125">
        <v>9.2801013237934493E-2</v>
      </c>
      <c r="O673" s="3">
        <v>28</v>
      </c>
      <c r="P673" s="125">
        <v>-3.7612394044382602E-2</v>
      </c>
      <c r="Q673" s="3">
        <v>20</v>
      </c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idden="1" x14ac:dyDescent="0.25">
      <c r="A674" s="2">
        <v>5</v>
      </c>
      <c r="B674" s="2">
        <v>2011</v>
      </c>
      <c r="C674" s="4" t="str">
        <f>INDEX(Index!$B$1:$B$500,MATCH($F674,Index!$A$1:$A$500,0)
)</f>
        <v>NE</v>
      </c>
      <c r="D674" s="4">
        <v>0</v>
      </c>
      <c r="E674" s="141">
        <f t="shared" si="10"/>
        <v>0.29820726403932102</v>
      </c>
      <c r="F674" s="3" t="s">
        <v>17</v>
      </c>
      <c r="G674" s="3">
        <v>1</v>
      </c>
      <c r="H674" s="125">
        <v>0.29820726403932102</v>
      </c>
      <c r="I674" s="3"/>
      <c r="J674" s="3"/>
      <c r="K674" s="3" t="s">
        <v>111</v>
      </c>
      <c r="L674" s="125">
        <v>0.35944165174131998</v>
      </c>
      <c r="M674" s="3">
        <v>1</v>
      </c>
      <c r="N674" s="125">
        <v>6.6107258736380903E-2</v>
      </c>
      <c r="O674" s="3">
        <v>22</v>
      </c>
      <c r="P674" s="125">
        <v>4.8728710343819504E-3</v>
      </c>
      <c r="Q674" s="3">
        <v>10</v>
      </c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idden="1" x14ac:dyDescent="0.25">
      <c r="A675" s="2">
        <v>5</v>
      </c>
      <c r="B675" s="2">
        <v>2011</v>
      </c>
      <c r="C675" s="4" t="str">
        <f>INDEX(Index!$B$1:$B$500,MATCH($F675,Index!$A$1:$A$500,0)
)</f>
        <v>SF</v>
      </c>
      <c r="D675" s="4">
        <v>0</v>
      </c>
      <c r="E675" s="141">
        <f t="shared" si="10"/>
        <v>0.27225499355417421</v>
      </c>
      <c r="F675" s="3" t="s">
        <v>1</v>
      </c>
      <c r="G675" s="3">
        <v>2</v>
      </c>
      <c r="H675" s="125">
        <v>0.27225499355417421</v>
      </c>
      <c r="I675" s="3"/>
      <c r="J675" s="3"/>
      <c r="K675" s="3" t="s">
        <v>111</v>
      </c>
      <c r="L675" s="125">
        <v>-1.65055141538108E-2</v>
      </c>
      <c r="M675" s="3">
        <v>18</v>
      </c>
      <c r="N675" s="125">
        <v>-0.168309361700301</v>
      </c>
      <c r="O675" s="3">
        <v>2</v>
      </c>
      <c r="P675" s="125">
        <v>0.120451146007684</v>
      </c>
      <c r="Q675" s="3">
        <v>1</v>
      </c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idden="1" x14ac:dyDescent="0.25">
      <c r="A676" s="2">
        <v>5</v>
      </c>
      <c r="B676" s="2">
        <v>2011</v>
      </c>
      <c r="C676" s="4" t="str">
        <f>INDEX(Index!$B$1:$B$500,MATCH($F676,Index!$A$1:$A$500,0)
)</f>
        <v>GB</v>
      </c>
      <c r="D676" s="4">
        <v>0</v>
      </c>
      <c r="E676" s="141">
        <f t="shared" si="10"/>
        <v>0.23630798862493527</v>
      </c>
      <c r="F676" s="3" t="s">
        <v>20</v>
      </c>
      <c r="G676" s="3">
        <v>3</v>
      </c>
      <c r="H676" s="125">
        <v>0.23630798862493527</v>
      </c>
      <c r="I676" s="3"/>
      <c r="J676" s="3"/>
      <c r="K676" s="3" t="s">
        <v>215</v>
      </c>
      <c r="L676" s="125">
        <v>0.25536177271080501</v>
      </c>
      <c r="M676" s="3">
        <v>2</v>
      </c>
      <c r="N676" s="125">
        <v>-8.9411322577655303E-3</v>
      </c>
      <c r="O676" s="3">
        <v>14</v>
      </c>
      <c r="P676" s="125">
        <v>-2.7994916343635299E-2</v>
      </c>
      <c r="Q676" s="3">
        <v>20</v>
      </c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idden="1" x14ac:dyDescent="0.25">
      <c r="A677" s="2">
        <v>5</v>
      </c>
      <c r="B677" s="2">
        <v>2011</v>
      </c>
      <c r="C677" s="4" t="str">
        <f>INDEX(Index!$B$1:$B$500,MATCH($F677,Index!$A$1:$A$500,0)
)</f>
        <v>BUF</v>
      </c>
      <c r="D677" s="4">
        <v>0</v>
      </c>
      <c r="E677" s="141">
        <f t="shared" si="10"/>
        <v>0.20629723025299762</v>
      </c>
      <c r="F677" s="3" t="s">
        <v>0</v>
      </c>
      <c r="G677" s="3">
        <v>4</v>
      </c>
      <c r="H677" s="125">
        <v>0.20629723025299762</v>
      </c>
      <c r="I677" s="3"/>
      <c r="J677" s="3"/>
      <c r="K677" s="3" t="s">
        <v>111</v>
      </c>
      <c r="L677" s="125">
        <v>0.23594228367166201</v>
      </c>
      <c r="M677" s="3">
        <v>3</v>
      </c>
      <c r="N677" s="125">
        <v>1.7536117180707699E-2</v>
      </c>
      <c r="O677" s="3">
        <v>17</v>
      </c>
      <c r="P677" s="125">
        <v>-1.21089362379567E-2</v>
      </c>
      <c r="Q677" s="3">
        <v>15</v>
      </c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idden="1" x14ac:dyDescent="0.25">
      <c r="A678" s="2">
        <v>5</v>
      </c>
      <c r="B678" s="2">
        <v>2011</v>
      </c>
      <c r="C678" s="4" t="str">
        <f>INDEX(Index!$B$1:$B$500,MATCH($F678,Index!$A$1:$A$500,0)
)</f>
        <v>HOU</v>
      </c>
      <c r="D678" s="4">
        <v>0</v>
      </c>
      <c r="E678" s="141">
        <f t="shared" si="10"/>
        <v>0.177584296404039</v>
      </c>
      <c r="F678" s="3" t="s">
        <v>49</v>
      </c>
      <c r="G678" s="3">
        <v>5</v>
      </c>
      <c r="H678" s="125">
        <v>0.177584296404039</v>
      </c>
      <c r="I678" s="3"/>
      <c r="J678" s="3"/>
      <c r="K678" s="3" t="s">
        <v>112</v>
      </c>
      <c r="L678" s="125">
        <v>9.7335417517758802E-2</v>
      </c>
      <c r="M678" s="3">
        <v>7</v>
      </c>
      <c r="N678" s="125">
        <v>-6.8375376140370106E-2</v>
      </c>
      <c r="O678" s="3">
        <v>11</v>
      </c>
      <c r="P678" s="125">
        <v>1.18735027459101E-2</v>
      </c>
      <c r="Q678" s="3">
        <v>9</v>
      </c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idden="1" x14ac:dyDescent="0.25">
      <c r="A679" s="2">
        <v>5</v>
      </c>
      <c r="B679" s="2">
        <v>2011</v>
      </c>
      <c r="C679" s="4" t="str">
        <f>INDEX(Index!$B$1:$B$500,MATCH($F679,Index!$A$1:$A$500,0)
)</f>
        <v>PIT</v>
      </c>
      <c r="D679" s="4">
        <v>0</v>
      </c>
      <c r="E679" s="141">
        <f t="shared" si="10"/>
        <v>0.17658803951046367</v>
      </c>
      <c r="F679" s="3" t="s">
        <v>32</v>
      </c>
      <c r="G679" s="3">
        <v>6</v>
      </c>
      <c r="H679" s="125">
        <v>0.17658803951046367</v>
      </c>
      <c r="I679" s="3"/>
      <c r="J679" s="3"/>
      <c r="K679" s="3" t="s">
        <v>112</v>
      </c>
      <c r="L679" s="125">
        <v>3.97650683191784E-2</v>
      </c>
      <c r="M679" s="3">
        <v>11</v>
      </c>
      <c r="N679" s="125">
        <v>-0.134973988077425</v>
      </c>
      <c r="O679" s="3">
        <v>5</v>
      </c>
      <c r="P679" s="125">
        <v>1.84898311386027E-3</v>
      </c>
      <c r="Q679" s="3">
        <v>11</v>
      </c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idden="1" x14ac:dyDescent="0.25">
      <c r="A680" s="2">
        <v>5</v>
      </c>
      <c r="B680" s="2">
        <v>2011</v>
      </c>
      <c r="C680" s="4" t="str">
        <f>INDEX(Index!$B$1:$B$500,MATCH($F680,Index!$A$1:$A$500,0)
)</f>
        <v>NO</v>
      </c>
      <c r="D680" s="4">
        <v>0</v>
      </c>
      <c r="E680" s="141">
        <f t="shared" si="10"/>
        <v>0.16339583464200613</v>
      </c>
      <c r="F680" s="3" t="s">
        <v>27</v>
      </c>
      <c r="G680" s="3">
        <v>7</v>
      </c>
      <c r="H680" s="125">
        <v>0.16339583464200613</v>
      </c>
      <c r="I680" s="3"/>
      <c r="J680" s="3"/>
      <c r="K680" s="3" t="s">
        <v>111</v>
      </c>
      <c r="L680" s="125">
        <v>0.18050704791751501</v>
      </c>
      <c r="M680" s="3">
        <v>4</v>
      </c>
      <c r="N680" s="125">
        <v>3.24915900686613E-2</v>
      </c>
      <c r="O680" s="3">
        <v>18</v>
      </c>
      <c r="P680" s="125">
        <v>1.5380376793152401E-2</v>
      </c>
      <c r="Q680" s="3">
        <v>8</v>
      </c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idden="1" x14ac:dyDescent="0.25">
      <c r="A681" s="2">
        <v>5</v>
      </c>
      <c r="B681" s="2">
        <v>2011</v>
      </c>
      <c r="C681" s="4" t="str">
        <f>INDEX(Index!$B$1:$B$500,MATCH($F681,Index!$A$1:$A$500,0)
)</f>
        <v>DET</v>
      </c>
      <c r="D681" s="4">
        <v>0</v>
      </c>
      <c r="E681" s="141">
        <f t="shared" si="10"/>
        <v>0.14189778955856128</v>
      </c>
      <c r="F681" s="3" t="s">
        <v>21</v>
      </c>
      <c r="G681" s="3">
        <v>8</v>
      </c>
      <c r="H681" s="125">
        <v>0.14189778955856128</v>
      </c>
      <c r="I681" s="3"/>
      <c r="J681" s="3"/>
      <c r="K681" s="3" t="s">
        <v>215</v>
      </c>
      <c r="L681" s="125">
        <v>1.81839201256115E-2</v>
      </c>
      <c r="M681" s="3">
        <v>15</v>
      </c>
      <c r="N681" s="125">
        <v>-0.152163538833336</v>
      </c>
      <c r="O681" s="3">
        <v>4</v>
      </c>
      <c r="P681" s="125">
        <v>-2.84496694003862E-2</v>
      </c>
      <c r="Q681" s="3">
        <v>21</v>
      </c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idden="1" x14ac:dyDescent="0.25">
      <c r="A682" s="2">
        <v>5</v>
      </c>
      <c r="B682" s="2">
        <v>2011</v>
      </c>
      <c r="C682" s="4" t="str">
        <f>INDEX(Index!$B$1:$B$500,MATCH($F682,Index!$A$1:$A$500,0)
)</f>
        <v>MIN</v>
      </c>
      <c r="D682" s="4">
        <v>0</v>
      </c>
      <c r="E682" s="141">
        <f t="shared" si="10"/>
        <v>0.13027169421561766</v>
      </c>
      <c r="F682" s="3" t="s">
        <v>46</v>
      </c>
      <c r="G682" s="3">
        <v>9</v>
      </c>
      <c r="H682" s="125">
        <v>0.13027169421561766</v>
      </c>
      <c r="I682" s="3"/>
      <c r="J682" s="3"/>
      <c r="K682" s="3" t="s">
        <v>114</v>
      </c>
      <c r="L682" s="125">
        <v>-1.58082787645984E-3</v>
      </c>
      <c r="M682" s="3">
        <v>17</v>
      </c>
      <c r="N682" s="125">
        <v>-7.4200848662089994E-2</v>
      </c>
      <c r="O682" s="3">
        <v>9</v>
      </c>
      <c r="P682" s="125">
        <v>5.7651673429987497E-2</v>
      </c>
      <c r="Q682" s="3">
        <v>5</v>
      </c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idden="1" x14ac:dyDescent="0.25">
      <c r="A683" s="2">
        <v>5</v>
      </c>
      <c r="B683" s="2">
        <v>2011</v>
      </c>
      <c r="C683" s="4" t="str">
        <f>INDEX(Index!$B$1:$B$500,MATCH($F683,Index!$A$1:$A$500,0)
)</f>
        <v>BAL</v>
      </c>
      <c r="D683" s="4">
        <v>0</v>
      </c>
      <c r="E683" s="141">
        <f t="shared" si="10"/>
        <v>0.12117561942982218</v>
      </c>
      <c r="F683" s="3" t="s">
        <v>18</v>
      </c>
      <c r="G683" s="3">
        <v>10</v>
      </c>
      <c r="H683" s="125">
        <v>0.12117561942982218</v>
      </c>
      <c r="I683" s="3"/>
      <c r="J683" s="3"/>
      <c r="K683" s="3" t="s">
        <v>107</v>
      </c>
      <c r="L683" s="125">
        <v>-8.14100258052433E-2</v>
      </c>
      <c r="M683" s="3">
        <v>22</v>
      </c>
      <c r="N683" s="125">
        <v>-0.29091942561702799</v>
      </c>
      <c r="O683" s="3">
        <v>1</v>
      </c>
      <c r="P683" s="125">
        <v>-8.8333780381962504E-2</v>
      </c>
      <c r="Q683" s="3">
        <v>30</v>
      </c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idden="1" x14ac:dyDescent="0.25">
      <c r="A684" s="2">
        <v>5</v>
      </c>
      <c r="B684" s="2">
        <v>2011</v>
      </c>
      <c r="C684" s="4" t="str">
        <f>INDEX(Index!$B$1:$B$500,MATCH($F684,Index!$A$1:$A$500,0)
)</f>
        <v>LV</v>
      </c>
      <c r="D684" s="4">
        <v>0</v>
      </c>
      <c r="E684" s="141">
        <f t="shared" si="10"/>
        <v>0.11621768230113201</v>
      </c>
      <c r="F684" s="3" t="s">
        <v>52</v>
      </c>
      <c r="G684" s="3">
        <v>11</v>
      </c>
      <c r="H684" s="125">
        <v>0.11621768230113201</v>
      </c>
      <c r="I684" s="3"/>
      <c r="J684" s="3"/>
      <c r="K684" s="3" t="s">
        <v>112</v>
      </c>
      <c r="L684" s="125">
        <v>0.14423858402715201</v>
      </c>
      <c r="M684" s="3">
        <v>5</v>
      </c>
      <c r="N684" s="125">
        <v>1.20482887649783E-2</v>
      </c>
      <c r="O684" s="3">
        <v>16</v>
      </c>
      <c r="P684" s="125">
        <v>-1.5972612961041702E-2</v>
      </c>
      <c r="Q684" s="3">
        <v>16</v>
      </c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idden="1" x14ac:dyDescent="0.25">
      <c r="A685" s="2">
        <v>5</v>
      </c>
      <c r="B685" s="2">
        <v>2011</v>
      </c>
      <c r="C685" s="4" t="str">
        <f>INDEX(Index!$B$1:$B$500,MATCH($F685,Index!$A$1:$A$500,0)
)</f>
        <v>WAS</v>
      </c>
      <c r="D685" s="4">
        <v>0</v>
      </c>
      <c r="E685" s="141">
        <f t="shared" si="10"/>
        <v>0.11475040076608693</v>
      </c>
      <c r="F685" s="3" t="s">
        <v>26</v>
      </c>
      <c r="G685" s="3">
        <v>12</v>
      </c>
      <c r="H685" s="125">
        <v>0.11475040076608693</v>
      </c>
      <c r="I685" s="3"/>
      <c r="J685" s="3"/>
      <c r="K685" s="3" t="s">
        <v>107</v>
      </c>
      <c r="L685" s="125">
        <v>-4.5935690806526701E-2</v>
      </c>
      <c r="M685" s="3">
        <v>20</v>
      </c>
      <c r="N685" s="125">
        <v>-0.16662577462431799</v>
      </c>
      <c r="O685" s="3">
        <v>3</v>
      </c>
      <c r="P685" s="125">
        <v>-5.9396830517043503E-3</v>
      </c>
      <c r="Q685" s="3">
        <v>13</v>
      </c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idden="1" x14ac:dyDescent="0.25">
      <c r="A686" s="2">
        <v>5</v>
      </c>
      <c r="B686" s="2">
        <v>2011</v>
      </c>
      <c r="C686" s="4" t="str">
        <f>INDEX(Index!$B$1:$B$500,MATCH($F686,Index!$A$1:$A$500,0)
)</f>
        <v>DAL</v>
      </c>
      <c r="D686" s="4">
        <v>0</v>
      </c>
      <c r="E686" s="141">
        <f t="shared" si="10"/>
        <v>8.2606694653184695E-2</v>
      </c>
      <c r="F686" s="3" t="s">
        <v>3</v>
      </c>
      <c r="G686" s="3">
        <v>13</v>
      </c>
      <c r="H686" s="125">
        <v>8.2606694653184695E-2</v>
      </c>
      <c r="I686" s="3"/>
      <c r="J686" s="3"/>
      <c r="K686" s="3" t="s">
        <v>108</v>
      </c>
      <c r="L686" s="125">
        <v>3.0213127024403898E-2</v>
      </c>
      <c r="M686" s="3">
        <v>12</v>
      </c>
      <c r="N686" s="125">
        <v>-0.117787816736291</v>
      </c>
      <c r="O686" s="3">
        <v>6</v>
      </c>
      <c r="P686" s="125">
        <v>-6.5394249107510197E-2</v>
      </c>
      <c r="Q686" s="3">
        <v>29</v>
      </c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idden="1" x14ac:dyDescent="0.25">
      <c r="A687" s="2">
        <v>5</v>
      </c>
      <c r="B687" s="2">
        <v>2011</v>
      </c>
      <c r="C687" s="4" t="str">
        <f>INDEX(Index!$B$1:$B$500,MATCH($F687,Index!$A$1:$A$500,0)
)</f>
        <v>NYJ</v>
      </c>
      <c r="D687" s="4">
        <v>0</v>
      </c>
      <c r="E687" s="141">
        <f t="shared" si="10"/>
        <v>7.81438388935288E-2</v>
      </c>
      <c r="F687" s="3" t="s">
        <v>9</v>
      </c>
      <c r="G687" s="3">
        <v>14</v>
      </c>
      <c r="H687" s="125">
        <v>7.81438388935288E-2</v>
      </c>
      <c r="I687" s="3"/>
      <c r="J687" s="3"/>
      <c r="K687" s="3" t="s">
        <v>113</v>
      </c>
      <c r="L687" s="125">
        <v>-0.131118285567843</v>
      </c>
      <c r="M687" s="3">
        <v>27</v>
      </c>
      <c r="N687" s="125">
        <v>-9.7955278941845803E-2</v>
      </c>
      <c r="O687" s="3">
        <v>7</v>
      </c>
      <c r="P687" s="125">
        <v>0.11130684551952599</v>
      </c>
      <c r="Q687" s="3">
        <v>2</v>
      </c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idden="1" x14ac:dyDescent="0.25">
      <c r="A688" s="2">
        <v>5</v>
      </c>
      <c r="B688" s="2">
        <v>2011</v>
      </c>
      <c r="C688" s="4" t="str">
        <f>INDEX(Index!$B$1:$B$500,MATCH($F688,Index!$A$1:$A$500,0)
)</f>
        <v>TEN</v>
      </c>
      <c r="D688" s="4">
        <v>0</v>
      </c>
      <c r="E688" s="141">
        <f t="shared" si="10"/>
        <v>6.50622448251853E-2</v>
      </c>
      <c r="F688" s="3" t="s">
        <v>45</v>
      </c>
      <c r="G688" s="3">
        <v>15</v>
      </c>
      <c r="H688" s="125">
        <v>6.50622448251853E-2</v>
      </c>
      <c r="I688" s="3"/>
      <c r="J688" s="3"/>
      <c r="K688" s="3" t="s">
        <v>112</v>
      </c>
      <c r="L688" s="125">
        <v>2.3012076150086099E-2</v>
      </c>
      <c r="M688" s="3">
        <v>14</v>
      </c>
      <c r="N688" s="125">
        <v>-8.8085905136972106E-2</v>
      </c>
      <c r="O688" s="3">
        <v>8</v>
      </c>
      <c r="P688" s="125">
        <v>-4.6035736461872902E-2</v>
      </c>
      <c r="Q688" s="3">
        <v>24</v>
      </c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idden="1" x14ac:dyDescent="0.25">
      <c r="A689" s="2">
        <v>5</v>
      </c>
      <c r="B689" s="2">
        <v>2011</v>
      </c>
      <c r="C689" s="4" t="str">
        <f>INDEX(Index!$B$1:$B$500,MATCH($F689,Index!$A$1:$A$500,0)
)</f>
        <v>LAC</v>
      </c>
      <c r="D689" s="4">
        <v>0</v>
      </c>
      <c r="E689" s="141">
        <f t="shared" si="10"/>
        <v>2.0425951541350906E-2</v>
      </c>
      <c r="F689" s="3" t="s">
        <v>68</v>
      </c>
      <c r="G689" s="3">
        <v>16</v>
      </c>
      <c r="H689" s="125">
        <v>2.0425951541350906E-2</v>
      </c>
      <c r="I689" s="3"/>
      <c r="J689" s="3"/>
      <c r="K689" s="3" t="s">
        <v>111</v>
      </c>
      <c r="L689" s="125">
        <v>5.7821501875500801E-2</v>
      </c>
      <c r="M689" s="3">
        <v>9</v>
      </c>
      <c r="N689" s="125">
        <v>-1.3575266254567E-2</v>
      </c>
      <c r="O689" s="3">
        <v>13</v>
      </c>
      <c r="P689" s="125">
        <v>-5.0970816588716897E-2</v>
      </c>
      <c r="Q689" s="3">
        <v>27</v>
      </c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idden="1" x14ac:dyDescent="0.25">
      <c r="A690" s="2">
        <v>5</v>
      </c>
      <c r="B690" s="2">
        <v>2011</v>
      </c>
      <c r="C690" s="4" t="str">
        <f>INDEX(Index!$B$1:$B$500,MATCH($F690,Index!$A$1:$A$500,0)
)</f>
        <v>NYG</v>
      </c>
      <c r="D690" s="4">
        <v>0</v>
      </c>
      <c r="E690" s="141">
        <f t="shared" si="10"/>
        <v>1.6894892409220548E-2</v>
      </c>
      <c r="F690" s="3" t="s">
        <v>15</v>
      </c>
      <c r="G690" s="3">
        <v>17</v>
      </c>
      <c r="H690" s="125">
        <v>1.6894892409220548E-2</v>
      </c>
      <c r="I690" s="3"/>
      <c r="J690" s="3"/>
      <c r="K690" s="3" t="s">
        <v>112</v>
      </c>
      <c r="L690" s="125">
        <v>5.7119307026699699E-2</v>
      </c>
      <c r="M690" s="3">
        <v>10</v>
      </c>
      <c r="N690" s="125">
        <v>3.6679309879733501E-3</v>
      </c>
      <c r="O690" s="3">
        <v>15</v>
      </c>
      <c r="P690" s="125">
        <v>-3.6556483629505802E-2</v>
      </c>
      <c r="Q690" s="3">
        <v>22</v>
      </c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idden="1" x14ac:dyDescent="0.25">
      <c r="A691" s="2">
        <v>5</v>
      </c>
      <c r="B691" s="2">
        <v>2011</v>
      </c>
      <c r="C691" s="4" t="str">
        <f>INDEX(Index!$B$1:$B$500,MATCH($F691,Index!$A$1:$A$500,0)
)</f>
        <v>PHI</v>
      </c>
      <c r="D691" s="4">
        <v>0</v>
      </c>
      <c r="E691" s="141">
        <f t="shared" si="10"/>
        <v>-2.4448613898706499E-2</v>
      </c>
      <c r="F691" s="3" t="s">
        <v>7</v>
      </c>
      <c r="G691" s="3">
        <v>18</v>
      </c>
      <c r="H691" s="125">
        <v>-2.4448613898706499E-2</v>
      </c>
      <c r="I691" s="3"/>
      <c r="J691" s="3"/>
      <c r="K691" s="3" t="s">
        <v>114</v>
      </c>
      <c r="L691" s="125">
        <v>8.2328337533111903E-2</v>
      </c>
      <c r="M691" s="3">
        <v>8</v>
      </c>
      <c r="N691" s="125">
        <v>8.0873887353237403E-2</v>
      </c>
      <c r="O691" s="3">
        <v>26</v>
      </c>
      <c r="P691" s="125">
        <v>-2.5903064078580999E-2</v>
      </c>
      <c r="Q691" s="3">
        <v>19</v>
      </c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idden="1" x14ac:dyDescent="0.25">
      <c r="A692" s="2">
        <v>5</v>
      </c>
      <c r="B692" s="2">
        <v>2011</v>
      </c>
      <c r="C692" s="4" t="str">
        <f>INDEX(Index!$B$1:$B$500,MATCH($F692,Index!$A$1:$A$500,0)
)</f>
        <v>CIN</v>
      </c>
      <c r="D692" s="4">
        <v>0</v>
      </c>
      <c r="E692" s="141">
        <f t="shared" si="10"/>
        <v>-3.2142893950293502E-2</v>
      </c>
      <c r="F692" s="3" t="s">
        <v>24</v>
      </c>
      <c r="G692" s="3">
        <v>19</v>
      </c>
      <c r="H692" s="125">
        <v>-3.2142893950293502E-2</v>
      </c>
      <c r="I692" s="3"/>
      <c r="J692" s="3"/>
      <c r="K692" s="3" t="s">
        <v>112</v>
      </c>
      <c r="L692" s="125">
        <v>-7.8454224226355507E-2</v>
      </c>
      <c r="M692" s="3">
        <v>21</v>
      </c>
      <c r="N692" s="125">
        <v>-7.1894185907446506E-2</v>
      </c>
      <c r="O692" s="3">
        <v>10</v>
      </c>
      <c r="P692" s="125">
        <v>-2.5582855631384498E-2</v>
      </c>
      <c r="Q692" s="3">
        <v>18</v>
      </c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idden="1" x14ac:dyDescent="0.25">
      <c r="A693" s="2">
        <v>5</v>
      </c>
      <c r="B693" s="2">
        <v>2011</v>
      </c>
      <c r="C693" s="4" t="str">
        <f>INDEX(Index!$B$1:$B$500,MATCH($F693,Index!$A$1:$A$500,0)
)</f>
        <v>TB</v>
      </c>
      <c r="D693" s="4">
        <v>0</v>
      </c>
      <c r="E693" s="141">
        <f t="shared" si="10"/>
        <v>-4.9897702405290692E-2</v>
      </c>
      <c r="F693" s="3" t="s">
        <v>38</v>
      </c>
      <c r="G693" s="3">
        <v>20</v>
      </c>
      <c r="H693" s="125">
        <v>-4.9897702405290692E-2</v>
      </c>
      <c r="I693" s="3"/>
      <c r="J693" s="3"/>
      <c r="K693" s="3" t="s">
        <v>112</v>
      </c>
      <c r="L693" s="125">
        <v>2.7771981171264101E-2</v>
      </c>
      <c r="M693" s="3">
        <v>13</v>
      </c>
      <c r="N693" s="125">
        <v>0.13631058526769399</v>
      </c>
      <c r="O693" s="3">
        <v>30</v>
      </c>
      <c r="P693" s="125">
        <v>5.8640901691139197E-2</v>
      </c>
      <c r="Q693" s="3">
        <v>4</v>
      </c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idden="1" x14ac:dyDescent="0.25">
      <c r="A694" s="2">
        <v>5</v>
      </c>
      <c r="B694" s="2">
        <v>2011</v>
      </c>
      <c r="C694" s="4" t="str">
        <f>INDEX(Index!$B$1:$B$500,MATCH($F694,Index!$A$1:$A$500,0)
)</f>
        <v>ATL</v>
      </c>
      <c r="D694" s="4">
        <v>0</v>
      </c>
      <c r="E694" s="141">
        <f t="shared" si="10"/>
        <v>-8.4352778343213294E-2</v>
      </c>
      <c r="F694" s="3" t="s">
        <v>43</v>
      </c>
      <c r="G694" s="3">
        <v>21</v>
      </c>
      <c r="H694" s="125">
        <v>-8.4352778343213294E-2</v>
      </c>
      <c r="I694" s="3"/>
      <c r="J694" s="3"/>
      <c r="K694" s="3" t="s">
        <v>113</v>
      </c>
      <c r="L694" s="125">
        <v>-2.3769364707365601E-2</v>
      </c>
      <c r="M694" s="3">
        <v>19</v>
      </c>
      <c r="N694" s="125">
        <v>4.4058391686944601E-2</v>
      </c>
      <c r="O694" s="3">
        <v>21</v>
      </c>
      <c r="P694" s="125">
        <v>-1.6525021948903099E-2</v>
      </c>
      <c r="Q694" s="3">
        <v>17</v>
      </c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idden="1" x14ac:dyDescent="0.25">
      <c r="A695" s="2">
        <v>5</v>
      </c>
      <c r="B695" s="2">
        <v>2011</v>
      </c>
      <c r="C695" s="4" t="str">
        <f>INDEX(Index!$B$1:$B$500,MATCH($F695,Index!$A$1:$A$500,0)
)</f>
        <v>DEN</v>
      </c>
      <c r="D695" s="4">
        <v>0</v>
      </c>
      <c r="E695" s="141">
        <f t="shared" si="10"/>
        <v>-0.14160931076449149</v>
      </c>
      <c r="F695" s="3" t="s">
        <v>39</v>
      </c>
      <c r="G695" s="3">
        <v>22</v>
      </c>
      <c r="H695" s="125">
        <v>-0.14160931076449149</v>
      </c>
      <c r="I695" s="3"/>
      <c r="J695" s="3"/>
      <c r="K695" s="3" t="s">
        <v>114</v>
      </c>
      <c r="L695" s="125">
        <v>-9.7225463582019903E-2</v>
      </c>
      <c r="M695" s="3">
        <v>23</v>
      </c>
      <c r="N695" s="125">
        <v>6.6702280724443896E-2</v>
      </c>
      <c r="O695" s="3">
        <v>23</v>
      </c>
      <c r="P695" s="125">
        <v>2.2318433541972299E-2</v>
      </c>
      <c r="Q695" s="3">
        <v>6</v>
      </c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idden="1" x14ac:dyDescent="0.25">
      <c r="A696" s="2">
        <v>5</v>
      </c>
      <c r="B696" s="2">
        <v>2011</v>
      </c>
      <c r="C696" s="4" t="str">
        <f>INDEX(Index!$B$1:$B$500,MATCH($F696,Index!$A$1:$A$500,0)
)</f>
        <v>CHI</v>
      </c>
      <c r="D696" s="4">
        <v>0</v>
      </c>
      <c r="E696" s="141">
        <f t="shared" si="10"/>
        <v>-0.1651860376564403</v>
      </c>
      <c r="F696" s="3" t="s">
        <v>64</v>
      </c>
      <c r="G696" s="3">
        <v>23</v>
      </c>
      <c r="H696" s="125">
        <v>-0.1651860376564403</v>
      </c>
      <c r="I696" s="3"/>
      <c r="J696" s="3"/>
      <c r="K696" s="3" t="s">
        <v>113</v>
      </c>
      <c r="L696" s="125">
        <v>-0.185083790525151</v>
      </c>
      <c r="M696" s="3">
        <v>30</v>
      </c>
      <c r="N696" s="125">
        <v>7.1945213033125399E-2</v>
      </c>
      <c r="O696" s="3">
        <v>24</v>
      </c>
      <c r="P696" s="125">
        <v>9.1842965901836104E-2</v>
      </c>
      <c r="Q696" s="3">
        <v>3</v>
      </c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idden="1" x14ac:dyDescent="0.25">
      <c r="A697" s="2">
        <v>5</v>
      </c>
      <c r="B697" s="2">
        <v>2011</v>
      </c>
      <c r="C697" s="4" t="str">
        <f>INDEX(Index!$B$1:$B$500,MATCH($F697,Index!$A$1:$A$500,0)
)</f>
        <v>CAR</v>
      </c>
      <c r="D697" s="4">
        <v>0</v>
      </c>
      <c r="E697" s="141">
        <f t="shared" si="10"/>
        <v>-0.168144283308232</v>
      </c>
      <c r="F697" s="3" t="s">
        <v>51</v>
      </c>
      <c r="G697" s="3">
        <v>24</v>
      </c>
      <c r="H697" s="125">
        <v>-0.168144283308232</v>
      </c>
      <c r="I697" s="3"/>
      <c r="J697" s="3"/>
      <c r="K697" s="3" t="s">
        <v>114</v>
      </c>
      <c r="L697" s="125">
        <v>0.142968898244722</v>
      </c>
      <c r="M697" s="3">
        <v>6</v>
      </c>
      <c r="N697" s="125">
        <v>0.179114064955264</v>
      </c>
      <c r="O697" s="3">
        <v>31</v>
      </c>
      <c r="P697" s="125">
        <v>-0.13199911659769001</v>
      </c>
      <c r="Q697" s="3">
        <v>32</v>
      </c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idden="1" x14ac:dyDescent="0.25">
      <c r="A698" s="2">
        <v>5</v>
      </c>
      <c r="B698" s="2">
        <v>2011</v>
      </c>
      <c r="C698" s="4" t="str">
        <f>INDEX(Index!$B$1:$B$500,MATCH($F698,Index!$A$1:$A$500,0)
)</f>
        <v>CLE</v>
      </c>
      <c r="D698" s="4">
        <v>0</v>
      </c>
      <c r="E698" s="141">
        <f t="shared" si="10"/>
        <v>-0.18960239803600118</v>
      </c>
      <c r="F698" s="3" t="s">
        <v>10</v>
      </c>
      <c r="G698" s="3">
        <v>25</v>
      </c>
      <c r="H698" s="125">
        <v>-0.18960239803600118</v>
      </c>
      <c r="I698" s="3"/>
      <c r="J698" s="3"/>
      <c r="K698" s="3" t="s">
        <v>108</v>
      </c>
      <c r="L698" s="125">
        <v>-0.17719507547527999</v>
      </c>
      <c r="M698" s="3">
        <v>28</v>
      </c>
      <c r="N698" s="125">
        <v>3.3963185064456898E-2</v>
      </c>
      <c r="O698" s="3">
        <v>19</v>
      </c>
      <c r="P698" s="125">
        <v>2.1555862503735701E-2</v>
      </c>
      <c r="Q698" s="3">
        <v>7</v>
      </c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idden="1" x14ac:dyDescent="0.25">
      <c r="A699" s="2">
        <v>5</v>
      </c>
      <c r="B699" s="2">
        <v>2011</v>
      </c>
      <c r="C699" s="4" t="str">
        <f>INDEX(Index!$B$1:$B$500,MATCH($F699,Index!$A$1:$A$500,0)
)</f>
        <v>KC</v>
      </c>
      <c r="D699" s="4">
        <v>0</v>
      </c>
      <c r="E699" s="141">
        <f t="shared" si="10"/>
        <v>-0.20480368741738705</v>
      </c>
      <c r="F699" s="3" t="s">
        <v>5</v>
      </c>
      <c r="G699" s="3">
        <v>26</v>
      </c>
      <c r="H699" s="125">
        <v>-0.20480368741738705</v>
      </c>
      <c r="I699" s="3"/>
      <c r="J699" s="3"/>
      <c r="K699" s="3" t="s">
        <v>113</v>
      </c>
      <c r="L699" s="125">
        <v>-0.12859910867128399</v>
      </c>
      <c r="M699" s="3">
        <v>26</v>
      </c>
      <c r="N699" s="125">
        <v>7.3146694604671603E-2</v>
      </c>
      <c r="O699" s="3">
        <v>25</v>
      </c>
      <c r="P699" s="125">
        <v>-3.0578841414314602E-3</v>
      </c>
      <c r="Q699" s="3">
        <v>12</v>
      </c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idden="1" x14ac:dyDescent="0.25">
      <c r="A700" s="2">
        <v>5</v>
      </c>
      <c r="B700" s="2">
        <v>2011</v>
      </c>
      <c r="C700" s="4" t="str">
        <f>INDEX(Index!$B$1:$B$500,MATCH($F700,Index!$A$1:$A$500,0)
)</f>
        <v>ARI</v>
      </c>
      <c r="D700" s="4">
        <v>0</v>
      </c>
      <c r="E700" s="141">
        <f t="shared" si="10"/>
        <v>-0.21386314613857063</v>
      </c>
      <c r="F700" s="3" t="s">
        <v>23</v>
      </c>
      <c r="G700" s="3">
        <v>27</v>
      </c>
      <c r="H700" s="125">
        <v>-0.21386314613857063</v>
      </c>
      <c r="I700" s="3"/>
      <c r="J700" s="3"/>
      <c r="K700" s="3" t="s">
        <v>114</v>
      </c>
      <c r="L700" s="125">
        <v>-0.117503867261393</v>
      </c>
      <c r="M700" s="3">
        <v>24</v>
      </c>
      <c r="N700" s="125">
        <v>8.6589821462984301E-2</v>
      </c>
      <c r="O700" s="3">
        <v>27</v>
      </c>
      <c r="P700" s="125">
        <v>-9.7694574141933398E-3</v>
      </c>
      <c r="Q700" s="3">
        <v>14</v>
      </c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idden="1" x14ac:dyDescent="0.25">
      <c r="A701" s="2">
        <v>5</v>
      </c>
      <c r="B701" s="2">
        <v>2011</v>
      </c>
      <c r="C701" s="4" t="str">
        <f>INDEX(Index!$B$1:$B$500,MATCH($F701,Index!$A$1:$A$500,0)
)</f>
        <v>MIA</v>
      </c>
      <c r="D701" s="4">
        <v>0</v>
      </c>
      <c r="E701" s="141">
        <f t="shared" si="10"/>
        <v>-0.25450708786580845</v>
      </c>
      <c r="F701" s="3" t="s">
        <v>4</v>
      </c>
      <c r="G701" s="3">
        <v>28</v>
      </c>
      <c r="H701" s="125">
        <v>-0.25450708786580845</v>
      </c>
      <c r="I701" s="3"/>
      <c r="J701" s="3"/>
      <c r="K701" s="3" t="s">
        <v>110</v>
      </c>
      <c r="L701" s="125">
        <v>1.6967359677745599E-3</v>
      </c>
      <c r="M701" s="3">
        <v>16</v>
      </c>
      <c r="N701" s="125">
        <v>0.20890159193790001</v>
      </c>
      <c r="O701" s="3">
        <v>32</v>
      </c>
      <c r="P701" s="125">
        <v>-4.7302231895683E-2</v>
      </c>
      <c r="Q701" s="3">
        <v>25</v>
      </c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idden="1" x14ac:dyDescent="0.25">
      <c r="A702" s="2">
        <v>5</v>
      </c>
      <c r="B702" s="2">
        <v>2011</v>
      </c>
      <c r="C702" s="4" t="str">
        <f>INDEX(Index!$B$1:$B$500,MATCH($F702,Index!$A$1:$A$500,0)
)</f>
        <v>SEA</v>
      </c>
      <c r="D702" s="4">
        <v>0</v>
      </c>
      <c r="E702" s="141">
        <f t="shared" si="10"/>
        <v>-0.26720646989710578</v>
      </c>
      <c r="F702" s="3" t="s">
        <v>30</v>
      </c>
      <c r="G702" s="3">
        <v>29</v>
      </c>
      <c r="H702" s="125">
        <v>-0.26720646989710578</v>
      </c>
      <c r="I702" s="3"/>
      <c r="J702" s="3"/>
      <c r="K702" s="3" t="s">
        <v>113</v>
      </c>
      <c r="L702" s="125">
        <v>-0.184056705669295</v>
      </c>
      <c r="M702" s="3">
        <v>29</v>
      </c>
      <c r="N702" s="125">
        <v>3.4183308986634901E-2</v>
      </c>
      <c r="O702" s="3">
        <v>20</v>
      </c>
      <c r="P702" s="125">
        <v>-4.8966455241175898E-2</v>
      </c>
      <c r="Q702" s="3">
        <v>26</v>
      </c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idden="1" x14ac:dyDescent="0.25">
      <c r="A703" s="2">
        <v>5</v>
      </c>
      <c r="B703" s="2">
        <v>2011</v>
      </c>
      <c r="C703" s="4" t="str">
        <f>INDEX(Index!$B$1:$B$500,MATCH($F703,Index!$A$1:$A$500,0)
)</f>
        <v>JAX</v>
      </c>
      <c r="D703" s="4">
        <v>0</v>
      </c>
      <c r="E703" s="141">
        <f t="shared" si="10"/>
        <v>-0.3485467884460331</v>
      </c>
      <c r="F703" s="3" t="s">
        <v>56</v>
      </c>
      <c r="G703" s="3">
        <v>30</v>
      </c>
      <c r="H703" s="125">
        <v>-0.3485467884460331</v>
      </c>
      <c r="I703" s="3"/>
      <c r="J703" s="3"/>
      <c r="K703" s="3" t="s">
        <v>114</v>
      </c>
      <c r="L703" s="125">
        <v>-0.32358772978839201</v>
      </c>
      <c r="M703" s="3">
        <v>32</v>
      </c>
      <c r="N703" s="125">
        <v>-3.1168100861780901E-2</v>
      </c>
      <c r="O703" s="3">
        <v>12</v>
      </c>
      <c r="P703" s="125">
        <v>-5.6127159519422001E-2</v>
      </c>
      <c r="Q703" s="3">
        <v>28</v>
      </c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idden="1" x14ac:dyDescent="0.25">
      <c r="A704" s="2">
        <v>5</v>
      </c>
      <c r="B704" s="2">
        <v>2011</v>
      </c>
      <c r="C704" s="4" t="str">
        <f>INDEX(Index!$B$1:$B$500,MATCH($F704,Index!$A$1:$A$500,0)
)</f>
        <v>IND</v>
      </c>
      <c r="D704" s="4">
        <v>0</v>
      </c>
      <c r="E704" s="141">
        <f t="shared" si="10"/>
        <v>-0.35289804993051782</v>
      </c>
      <c r="F704" s="3" t="s">
        <v>35</v>
      </c>
      <c r="G704" s="3">
        <v>31</v>
      </c>
      <c r="H704" s="125">
        <v>-0.35289804993051782</v>
      </c>
      <c r="I704" s="3"/>
      <c r="J704" s="3"/>
      <c r="K704" s="3" t="s">
        <v>115</v>
      </c>
      <c r="L704" s="125">
        <v>-0.11999965273942</v>
      </c>
      <c r="M704" s="3">
        <v>25</v>
      </c>
      <c r="N704" s="125">
        <v>0.135791049867417</v>
      </c>
      <c r="O704" s="3">
        <v>29</v>
      </c>
      <c r="P704" s="125">
        <v>-9.7107347323680801E-2</v>
      </c>
      <c r="Q704" s="3">
        <v>31</v>
      </c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idden="1" x14ac:dyDescent="0.25">
      <c r="A705" s="2">
        <v>5</v>
      </c>
      <c r="B705" s="2">
        <v>2011</v>
      </c>
      <c r="C705" s="4" t="str">
        <f>INDEX(Index!$B$1:$B$500,MATCH($F705,Index!$A$1:$A$500,0)
)</f>
        <v>LAR</v>
      </c>
      <c r="D705" s="4">
        <v>0</v>
      </c>
      <c r="E705" s="141">
        <f t="shared" si="10"/>
        <v>-0.44614728331736658</v>
      </c>
      <c r="F705" s="3" t="s">
        <v>67</v>
      </c>
      <c r="G705" s="3">
        <v>32</v>
      </c>
      <c r="H705" s="125">
        <v>-0.44614728331736658</v>
      </c>
      <c r="I705" s="3"/>
      <c r="J705" s="3"/>
      <c r="K705" s="3" t="s">
        <v>110</v>
      </c>
      <c r="L705" s="125">
        <v>-0.306824637398324</v>
      </c>
      <c r="M705" s="3">
        <v>31</v>
      </c>
      <c r="N705" s="125">
        <v>0.10171025187466</v>
      </c>
      <c r="O705" s="3">
        <v>28</v>
      </c>
      <c r="P705" s="125">
        <v>-3.7612394044382602E-2</v>
      </c>
      <c r="Q705" s="3">
        <v>23</v>
      </c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idden="1" x14ac:dyDescent="0.25">
      <c r="A706" s="2">
        <v>6</v>
      </c>
      <c r="B706" s="2">
        <v>2011</v>
      </c>
      <c r="C706" s="4" t="str">
        <f>INDEX(Index!$B$1:$B$500,MATCH($F706,Index!$A$1:$A$500,0)
)</f>
        <v>SF</v>
      </c>
      <c r="D706" s="4">
        <v>0</v>
      </c>
      <c r="E706" s="141">
        <f t="shared" ref="E706:E769" si="11">IF(D706=1,H706/100,H706)</f>
        <v>0.25826832741014771</v>
      </c>
      <c r="F706" s="3" t="s">
        <v>1</v>
      </c>
      <c r="G706" s="3">
        <v>1</v>
      </c>
      <c r="H706" s="125">
        <v>0.25826832741014771</v>
      </c>
      <c r="I706" s="3"/>
      <c r="J706" s="3"/>
      <c r="K706" s="3" t="s">
        <v>117</v>
      </c>
      <c r="L706" s="125">
        <v>-5.8722280260378297E-2</v>
      </c>
      <c r="M706" s="3">
        <v>20</v>
      </c>
      <c r="N706" s="125">
        <v>-0.18408677785619501</v>
      </c>
      <c r="O706" s="3">
        <v>2</v>
      </c>
      <c r="P706" s="125">
        <v>0.13290382981433099</v>
      </c>
      <c r="Q706" s="3">
        <v>1</v>
      </c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idden="1" x14ac:dyDescent="0.25">
      <c r="A707" s="2">
        <v>6</v>
      </c>
      <c r="B707" s="2">
        <v>2011</v>
      </c>
      <c r="C707" s="4" t="str">
        <f>INDEX(Index!$B$1:$B$500,MATCH($F707,Index!$A$1:$A$500,0)
)</f>
        <v>NE</v>
      </c>
      <c r="D707" s="4">
        <v>0</v>
      </c>
      <c r="E707" s="141">
        <f t="shared" si="11"/>
        <v>0.23168139730845325</v>
      </c>
      <c r="F707" s="3" t="s">
        <v>17</v>
      </c>
      <c r="G707" s="3">
        <v>2</v>
      </c>
      <c r="H707" s="125">
        <v>0.23168139730845325</v>
      </c>
      <c r="I707" s="3"/>
      <c r="J707" s="3"/>
      <c r="K707" s="3" t="s">
        <v>117</v>
      </c>
      <c r="L707" s="125">
        <v>0.298627092416133</v>
      </c>
      <c r="M707" s="3">
        <v>1</v>
      </c>
      <c r="N707" s="125">
        <v>6.8767147683784904E-2</v>
      </c>
      <c r="O707" s="3">
        <v>23</v>
      </c>
      <c r="P707" s="125">
        <v>1.82145257610515E-3</v>
      </c>
      <c r="Q707" s="3">
        <v>9</v>
      </c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idden="1" x14ac:dyDescent="0.25">
      <c r="A708" s="2">
        <v>6</v>
      </c>
      <c r="B708" s="2">
        <v>2011</v>
      </c>
      <c r="C708" s="4" t="str">
        <f>INDEX(Index!$B$1:$B$500,MATCH($F708,Index!$A$1:$A$500,0)
)</f>
        <v>GB</v>
      </c>
      <c r="D708" s="4">
        <v>0</v>
      </c>
      <c r="E708" s="141">
        <f t="shared" si="11"/>
        <v>0.20154455798147899</v>
      </c>
      <c r="F708" s="3" t="s">
        <v>20</v>
      </c>
      <c r="G708" s="3">
        <v>3</v>
      </c>
      <c r="H708" s="125">
        <v>0.20154455798147899</v>
      </c>
      <c r="I708" s="3"/>
      <c r="J708" s="3"/>
      <c r="K708" s="3" t="s">
        <v>216</v>
      </c>
      <c r="L708" s="125">
        <v>0.256736620761359</v>
      </c>
      <c r="M708" s="3">
        <v>2</v>
      </c>
      <c r="N708" s="125">
        <v>1.6973229591910999E-2</v>
      </c>
      <c r="O708" s="3">
        <v>18</v>
      </c>
      <c r="P708" s="125">
        <v>-3.8218833187969002E-2</v>
      </c>
      <c r="Q708" s="3">
        <v>23</v>
      </c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idden="1" x14ac:dyDescent="0.25">
      <c r="A709" s="2">
        <v>6</v>
      </c>
      <c r="B709" s="2">
        <v>2011</v>
      </c>
      <c r="C709" s="4" t="str">
        <f>INDEX(Index!$B$1:$B$500,MATCH($F709,Index!$A$1:$A$500,0)
)</f>
        <v>BAL</v>
      </c>
      <c r="D709" s="4">
        <v>0</v>
      </c>
      <c r="E709" s="141">
        <f t="shared" si="11"/>
        <v>0.19508847327287118</v>
      </c>
      <c r="F709" s="3" t="s">
        <v>18</v>
      </c>
      <c r="G709" s="3">
        <v>4</v>
      </c>
      <c r="H709" s="125">
        <v>0.19508847327287118</v>
      </c>
      <c r="I709" s="3"/>
      <c r="J709" s="3"/>
      <c r="K709" s="3" t="s">
        <v>111</v>
      </c>
      <c r="L709" s="125">
        <v>-4.4485584370103297E-2</v>
      </c>
      <c r="M709" s="3">
        <v>18</v>
      </c>
      <c r="N709" s="125">
        <v>-0.28783903510977898</v>
      </c>
      <c r="O709" s="3">
        <v>1</v>
      </c>
      <c r="P709" s="125">
        <v>-4.8264977466804498E-2</v>
      </c>
      <c r="Q709" s="3">
        <v>26</v>
      </c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idden="1" x14ac:dyDescent="0.25">
      <c r="A710" s="2">
        <v>6</v>
      </c>
      <c r="B710" s="2">
        <v>2011</v>
      </c>
      <c r="C710" s="4" t="str">
        <f>INDEX(Index!$B$1:$B$500,MATCH($F710,Index!$A$1:$A$500,0)
)</f>
        <v>PIT</v>
      </c>
      <c r="D710" s="4">
        <v>0</v>
      </c>
      <c r="E710" s="141">
        <f t="shared" si="11"/>
        <v>0.14402439841465367</v>
      </c>
      <c r="F710" s="3" t="s">
        <v>32</v>
      </c>
      <c r="G710" s="3">
        <v>5</v>
      </c>
      <c r="H710" s="125">
        <v>0.14402439841465367</v>
      </c>
      <c r="I710" s="3"/>
      <c r="J710" s="3"/>
      <c r="K710" s="3" t="s">
        <v>116</v>
      </c>
      <c r="L710" s="125">
        <v>3.6686645217535098E-2</v>
      </c>
      <c r="M710" s="3">
        <v>14</v>
      </c>
      <c r="N710" s="125">
        <v>-0.12766991212363499</v>
      </c>
      <c r="O710" s="3">
        <v>5</v>
      </c>
      <c r="P710" s="125">
        <v>-2.0332158926516401E-2</v>
      </c>
      <c r="Q710" s="3">
        <v>19</v>
      </c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idden="1" x14ac:dyDescent="0.25">
      <c r="A711" s="2">
        <v>6</v>
      </c>
      <c r="B711" s="2">
        <v>2011</v>
      </c>
      <c r="C711" s="4" t="str">
        <f>INDEX(Index!$B$1:$B$500,MATCH($F711,Index!$A$1:$A$500,0)
)</f>
        <v>BUF</v>
      </c>
      <c r="D711" s="4">
        <v>0</v>
      </c>
      <c r="E711" s="141">
        <f t="shared" si="11"/>
        <v>0.12651889680439929</v>
      </c>
      <c r="F711" s="3" t="s">
        <v>0</v>
      </c>
      <c r="G711" s="3">
        <v>6</v>
      </c>
      <c r="H711" s="125">
        <v>0.12651889680439929</v>
      </c>
      <c r="I711" s="3"/>
      <c r="J711" s="3"/>
      <c r="K711" s="3" t="s">
        <v>116</v>
      </c>
      <c r="L711" s="125">
        <v>0.20703956410254201</v>
      </c>
      <c r="M711" s="3">
        <v>3</v>
      </c>
      <c r="N711" s="125">
        <v>7.17005261140711E-2</v>
      </c>
      <c r="O711" s="3">
        <v>25</v>
      </c>
      <c r="P711" s="125">
        <v>-8.8201411840716296E-3</v>
      </c>
      <c r="Q711" s="3">
        <v>13</v>
      </c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idden="1" x14ac:dyDescent="0.25">
      <c r="A712" s="2">
        <v>6</v>
      </c>
      <c r="B712" s="2">
        <v>2011</v>
      </c>
      <c r="C712" s="4" t="str">
        <f>INDEX(Index!$B$1:$B$500,MATCH($F712,Index!$A$1:$A$500,0)
)</f>
        <v>LV</v>
      </c>
      <c r="D712" s="4">
        <v>0</v>
      </c>
      <c r="E712" s="141">
        <f t="shared" si="11"/>
        <v>0.12118861796010814</v>
      </c>
      <c r="F712" s="3" t="s">
        <v>52</v>
      </c>
      <c r="G712" s="3">
        <v>7</v>
      </c>
      <c r="H712" s="125">
        <v>0.12118861796010814</v>
      </c>
      <c r="I712" s="3"/>
      <c r="J712" s="3"/>
      <c r="K712" s="3" t="s">
        <v>116</v>
      </c>
      <c r="L712" s="125">
        <v>0.103097496125215</v>
      </c>
      <c r="M712" s="3">
        <v>7</v>
      </c>
      <c r="N712" s="125">
        <v>-1.2158133260091501E-3</v>
      </c>
      <c r="O712" s="3">
        <v>13</v>
      </c>
      <c r="P712" s="125">
        <v>1.6875308508883999E-2</v>
      </c>
      <c r="Q712" s="3">
        <v>6</v>
      </c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idden="1" x14ac:dyDescent="0.25">
      <c r="A713" s="2">
        <v>6</v>
      </c>
      <c r="B713" s="2">
        <v>2011</v>
      </c>
      <c r="C713" s="4" t="str">
        <f>INDEX(Index!$B$1:$B$500,MATCH($F713,Index!$A$1:$A$500,0)
)</f>
        <v>NYJ</v>
      </c>
      <c r="D713" s="4">
        <v>0</v>
      </c>
      <c r="E713" s="141">
        <f t="shared" si="11"/>
        <v>0.1159764252163667</v>
      </c>
      <c r="F713" s="3" t="s">
        <v>9</v>
      </c>
      <c r="G713" s="3">
        <v>8</v>
      </c>
      <c r="H713" s="125">
        <v>0.1159764252163667</v>
      </c>
      <c r="I713" s="3"/>
      <c r="J713" s="3"/>
      <c r="K713" s="3" t="s">
        <v>118</v>
      </c>
      <c r="L713" s="125">
        <v>-0.11316839550354101</v>
      </c>
      <c r="M713" s="3">
        <v>25</v>
      </c>
      <c r="N713" s="125">
        <v>-0.137967042134123</v>
      </c>
      <c r="O713" s="3">
        <v>4</v>
      </c>
      <c r="P713" s="125">
        <v>9.11777785857847E-2</v>
      </c>
      <c r="Q713" s="3">
        <v>3</v>
      </c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idden="1" x14ac:dyDescent="0.25">
      <c r="A714" s="2">
        <v>6</v>
      </c>
      <c r="B714" s="2">
        <v>2011</v>
      </c>
      <c r="C714" s="4" t="str">
        <f>INDEX(Index!$B$1:$B$500,MATCH($F714,Index!$A$1:$A$500,0)
)</f>
        <v>DAL</v>
      </c>
      <c r="D714" s="4">
        <v>0</v>
      </c>
      <c r="E714" s="141">
        <f t="shared" si="11"/>
        <v>0.1072596923751527</v>
      </c>
      <c r="F714" s="3" t="s">
        <v>3</v>
      </c>
      <c r="G714" s="3">
        <v>9</v>
      </c>
      <c r="H714" s="125">
        <v>0.1072596923751527</v>
      </c>
      <c r="I714" s="3"/>
      <c r="J714" s="3"/>
      <c r="K714" s="3" t="s">
        <v>113</v>
      </c>
      <c r="L714" s="125">
        <v>4.0121952361390802E-2</v>
      </c>
      <c r="M714" s="3">
        <v>13</v>
      </c>
      <c r="N714" s="125">
        <v>-0.116124206441874</v>
      </c>
      <c r="O714" s="3">
        <v>7</v>
      </c>
      <c r="P714" s="125">
        <v>-4.8986466428112101E-2</v>
      </c>
      <c r="Q714" s="3">
        <v>28</v>
      </c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idden="1" x14ac:dyDescent="0.25">
      <c r="A715" s="2">
        <v>6</v>
      </c>
      <c r="B715" s="2">
        <v>2011</v>
      </c>
      <c r="C715" s="4" t="str">
        <f>INDEX(Index!$B$1:$B$500,MATCH($F715,Index!$A$1:$A$500,0)
)</f>
        <v>NO</v>
      </c>
      <c r="D715" s="4">
        <v>0</v>
      </c>
      <c r="E715" s="141">
        <f t="shared" si="11"/>
        <v>9.6665192874294092E-2</v>
      </c>
      <c r="F715" s="3" t="s">
        <v>27</v>
      </c>
      <c r="G715" s="3">
        <v>10</v>
      </c>
      <c r="H715" s="125">
        <v>9.6665192874294092E-2</v>
      </c>
      <c r="I715" s="3"/>
      <c r="J715" s="3"/>
      <c r="K715" s="3" t="s">
        <v>116</v>
      </c>
      <c r="L715" s="125">
        <v>0.15327163327221999</v>
      </c>
      <c r="M715" s="3">
        <v>4</v>
      </c>
      <c r="N715" s="125">
        <v>6.9933114317822301E-2</v>
      </c>
      <c r="O715" s="3">
        <v>24</v>
      </c>
      <c r="P715" s="125">
        <v>1.3326673919896399E-2</v>
      </c>
      <c r="Q715" s="3">
        <v>7</v>
      </c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idden="1" x14ac:dyDescent="0.25">
      <c r="A716" s="2">
        <v>6</v>
      </c>
      <c r="B716" s="2">
        <v>2011</v>
      </c>
      <c r="C716" s="4" t="str">
        <f>INDEX(Index!$B$1:$B$500,MATCH($F716,Index!$A$1:$A$500,0)
)</f>
        <v>DET</v>
      </c>
      <c r="D716" s="4">
        <v>0</v>
      </c>
      <c r="E716" s="141">
        <f t="shared" si="11"/>
        <v>9.5377963167231322E-2</v>
      </c>
      <c r="F716" s="3" t="s">
        <v>21</v>
      </c>
      <c r="G716" s="3">
        <v>11</v>
      </c>
      <c r="H716" s="125">
        <v>9.5377963167231322E-2</v>
      </c>
      <c r="I716" s="3"/>
      <c r="J716" s="3"/>
      <c r="K716" s="3" t="s">
        <v>117</v>
      </c>
      <c r="L716" s="125">
        <v>-1.6855584564224299E-2</v>
      </c>
      <c r="M716" s="3">
        <v>16</v>
      </c>
      <c r="N716" s="125">
        <v>-0.162993980715714</v>
      </c>
      <c r="O716" s="3">
        <v>3</v>
      </c>
      <c r="P716" s="125">
        <v>-5.0760432984258398E-2</v>
      </c>
      <c r="Q716" s="3">
        <v>29</v>
      </c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idden="1" x14ac:dyDescent="0.25">
      <c r="A717" s="2">
        <v>6</v>
      </c>
      <c r="B717" s="2">
        <v>2011</v>
      </c>
      <c r="C717" s="4" t="str">
        <f>INDEX(Index!$B$1:$B$500,MATCH($F717,Index!$A$1:$A$500,0)
)</f>
        <v>HOU</v>
      </c>
      <c r="D717" s="4">
        <v>0</v>
      </c>
      <c r="E717" s="141">
        <f t="shared" si="11"/>
        <v>8.1286294236499565E-2</v>
      </c>
      <c r="F717" s="3" t="s">
        <v>49</v>
      </c>
      <c r="G717" s="3">
        <v>12</v>
      </c>
      <c r="H717" s="125">
        <v>8.1286294236499565E-2</v>
      </c>
      <c r="I717" s="3"/>
      <c r="J717" s="3"/>
      <c r="K717" s="3" t="s">
        <v>118</v>
      </c>
      <c r="L717" s="125">
        <v>5.2960003931875797E-2</v>
      </c>
      <c r="M717" s="3">
        <v>10</v>
      </c>
      <c r="N717" s="125">
        <v>-1.9575797457357699E-2</v>
      </c>
      <c r="O717" s="3">
        <v>12</v>
      </c>
      <c r="P717" s="125">
        <v>8.7504928472660806E-3</v>
      </c>
      <c r="Q717" s="3">
        <v>8</v>
      </c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idden="1" x14ac:dyDescent="0.25">
      <c r="A718" s="2">
        <v>6</v>
      </c>
      <c r="B718" s="2">
        <v>2011</v>
      </c>
      <c r="C718" s="4" t="str">
        <f>INDEX(Index!$B$1:$B$500,MATCH($F718,Index!$A$1:$A$500,0)
)</f>
        <v>TEN</v>
      </c>
      <c r="D718" s="4">
        <v>0</v>
      </c>
      <c r="E718" s="141">
        <f t="shared" si="11"/>
        <v>7.8955715281569694E-2</v>
      </c>
      <c r="F718" s="3" t="s">
        <v>45</v>
      </c>
      <c r="G718" s="3">
        <v>13</v>
      </c>
      <c r="H718" s="125">
        <v>7.8955715281569694E-2</v>
      </c>
      <c r="I718" s="3"/>
      <c r="J718" s="3"/>
      <c r="K718" s="3" t="s">
        <v>112</v>
      </c>
      <c r="L718" s="125">
        <v>4.2003374920017197E-2</v>
      </c>
      <c r="M718" s="3">
        <v>12</v>
      </c>
      <c r="N718" s="125">
        <v>-8.2988076823425405E-2</v>
      </c>
      <c r="O718" s="3">
        <v>8</v>
      </c>
      <c r="P718" s="125">
        <v>-4.6035736461872902E-2</v>
      </c>
      <c r="Q718" s="3">
        <v>25</v>
      </c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idden="1" x14ac:dyDescent="0.25">
      <c r="A719" s="2">
        <v>6</v>
      </c>
      <c r="B719" s="2">
        <v>2011</v>
      </c>
      <c r="C719" s="4" t="str">
        <f>INDEX(Index!$B$1:$B$500,MATCH($F719,Index!$A$1:$A$500,0)
)</f>
        <v>PHI</v>
      </c>
      <c r="D719" s="4">
        <v>0</v>
      </c>
      <c r="E719" s="141">
        <f t="shared" si="11"/>
        <v>7.7775491450100182E-2</v>
      </c>
      <c r="F719" s="3" t="s">
        <v>7</v>
      </c>
      <c r="G719" s="3">
        <v>14</v>
      </c>
      <c r="H719" s="125">
        <v>7.7775491450100182E-2</v>
      </c>
      <c r="I719" s="3"/>
      <c r="J719" s="3"/>
      <c r="K719" s="3" t="s">
        <v>119</v>
      </c>
      <c r="L719" s="125">
        <v>9.3066014258239793E-2</v>
      </c>
      <c r="M719" s="3">
        <v>8</v>
      </c>
      <c r="N719" s="125">
        <v>2.22050772960761E-3</v>
      </c>
      <c r="O719" s="3">
        <v>15</v>
      </c>
      <c r="P719" s="125">
        <v>-1.3070015078531999E-2</v>
      </c>
      <c r="Q719" s="3">
        <v>16</v>
      </c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idden="1" x14ac:dyDescent="0.25">
      <c r="A720" s="2">
        <v>6</v>
      </c>
      <c r="B720" s="2">
        <v>2011</v>
      </c>
      <c r="C720" s="4" t="str">
        <f>INDEX(Index!$B$1:$B$500,MATCH($F720,Index!$A$1:$A$500,0)
)</f>
        <v>NYG</v>
      </c>
      <c r="D720" s="4">
        <v>0</v>
      </c>
      <c r="E720" s="141">
        <f t="shared" si="11"/>
        <v>7.64379160035909E-2</v>
      </c>
      <c r="F720" s="3" t="s">
        <v>15</v>
      </c>
      <c r="G720" s="3">
        <v>15</v>
      </c>
      <c r="H720" s="125">
        <v>7.64379160035909E-2</v>
      </c>
      <c r="I720" s="3"/>
      <c r="J720" s="3"/>
      <c r="K720" s="3" t="s">
        <v>116</v>
      </c>
      <c r="L720" s="125">
        <v>0.114104204072938</v>
      </c>
      <c r="M720" s="3">
        <v>5</v>
      </c>
      <c r="N720" s="125">
        <v>-1.0074548271663999E-3</v>
      </c>
      <c r="O720" s="3">
        <v>14</v>
      </c>
      <c r="P720" s="125">
        <v>-3.8673742896513499E-2</v>
      </c>
      <c r="Q720" s="3">
        <v>24</v>
      </c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idden="1" x14ac:dyDescent="0.25">
      <c r="A721" s="2">
        <v>6</v>
      </c>
      <c r="B721" s="2">
        <v>2011</v>
      </c>
      <c r="C721" s="4" t="str">
        <f>INDEX(Index!$B$1:$B$500,MATCH($F721,Index!$A$1:$A$500,0)
)</f>
        <v>WAS</v>
      </c>
      <c r="D721" s="4">
        <v>0</v>
      </c>
      <c r="E721" s="141">
        <f t="shared" si="11"/>
        <v>4.2749147048996843E-2</v>
      </c>
      <c r="F721" s="3" t="s">
        <v>26</v>
      </c>
      <c r="G721" s="3">
        <v>16</v>
      </c>
      <c r="H721" s="125">
        <v>4.2749147048996843E-2</v>
      </c>
      <c r="I721" s="3"/>
      <c r="J721" s="3"/>
      <c r="K721" s="3" t="s">
        <v>112</v>
      </c>
      <c r="L721" s="125">
        <v>-8.4042029715409194E-2</v>
      </c>
      <c r="M721" s="3">
        <v>22</v>
      </c>
      <c r="N721" s="125">
        <v>-0.12653234211619499</v>
      </c>
      <c r="O721" s="3">
        <v>6</v>
      </c>
      <c r="P721" s="125">
        <v>2.58834648211045E-4</v>
      </c>
      <c r="Q721" s="3">
        <v>10</v>
      </c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idden="1" x14ac:dyDescent="0.25">
      <c r="A722" s="2">
        <v>6</v>
      </c>
      <c r="B722" s="2">
        <v>2011</v>
      </c>
      <c r="C722" s="4" t="str">
        <f>INDEX(Index!$B$1:$B$500,MATCH($F722,Index!$A$1:$A$500,0)
)</f>
        <v>CIN</v>
      </c>
      <c r="D722" s="4">
        <v>0</v>
      </c>
      <c r="E722" s="141">
        <f t="shared" si="11"/>
        <v>1.4597315864308479E-2</v>
      </c>
      <c r="F722" s="3" t="s">
        <v>24</v>
      </c>
      <c r="G722" s="3">
        <v>17</v>
      </c>
      <c r="H722" s="125">
        <v>1.4597315864308479E-2</v>
      </c>
      <c r="I722" s="3"/>
      <c r="J722" s="3"/>
      <c r="K722" s="3" t="s">
        <v>116</v>
      </c>
      <c r="L722" s="125">
        <v>-4.3027343431387699E-2</v>
      </c>
      <c r="M722" s="3">
        <v>17</v>
      </c>
      <c r="N722" s="125">
        <v>-6.2322517504323098E-2</v>
      </c>
      <c r="O722" s="3">
        <v>9</v>
      </c>
      <c r="P722" s="125">
        <v>-4.6978582086269196E-3</v>
      </c>
      <c r="Q722" s="3">
        <v>12</v>
      </c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idden="1" x14ac:dyDescent="0.25">
      <c r="A723" s="2">
        <v>6</v>
      </c>
      <c r="B723" s="2">
        <v>2011</v>
      </c>
      <c r="C723" s="4" t="str">
        <f>INDEX(Index!$B$1:$B$500,MATCH($F723,Index!$A$1:$A$500,0)
)</f>
        <v>ATL</v>
      </c>
      <c r="D723" s="4">
        <v>0</v>
      </c>
      <c r="E723" s="141">
        <f t="shared" si="11"/>
        <v>1.3776810794013909E-2</v>
      </c>
      <c r="F723" s="3" t="s">
        <v>43</v>
      </c>
      <c r="G723" s="3">
        <v>18</v>
      </c>
      <c r="H723" s="125">
        <v>1.3776810794013909E-2</v>
      </c>
      <c r="I723" s="3"/>
      <c r="J723" s="3"/>
      <c r="K723" s="3" t="s">
        <v>118</v>
      </c>
      <c r="L723" s="125">
        <v>2.76141313461272E-2</v>
      </c>
      <c r="M723" s="3">
        <v>15</v>
      </c>
      <c r="N723" s="125">
        <v>3.9635367770920697E-3</v>
      </c>
      <c r="O723" s="3">
        <v>17</v>
      </c>
      <c r="P723" s="125">
        <v>-9.8737837750212196E-3</v>
      </c>
      <c r="Q723" s="3">
        <v>15</v>
      </c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idden="1" x14ac:dyDescent="0.25">
      <c r="A724" s="2">
        <v>6</v>
      </c>
      <c r="B724" s="2">
        <v>2011</v>
      </c>
      <c r="C724" s="4" t="str">
        <f>INDEX(Index!$B$1:$B$500,MATCH($F724,Index!$A$1:$A$500,0)
)</f>
        <v>TB</v>
      </c>
      <c r="D724" s="4">
        <v>0</v>
      </c>
      <c r="E724" s="141">
        <f t="shared" si="11"/>
        <v>1.2053133117982298E-2</v>
      </c>
      <c r="F724" s="3" t="s">
        <v>38</v>
      </c>
      <c r="G724" s="3">
        <v>19</v>
      </c>
      <c r="H724" s="125">
        <v>1.2053133117982298E-2</v>
      </c>
      <c r="I724" s="3"/>
      <c r="J724" s="3"/>
      <c r="K724" s="3" t="s">
        <v>116</v>
      </c>
      <c r="L724" s="125">
        <v>7.3829973657534104E-2</v>
      </c>
      <c r="M724" s="3">
        <v>9</v>
      </c>
      <c r="N724" s="125">
        <v>0.11190645449992501</v>
      </c>
      <c r="O724" s="3">
        <v>29</v>
      </c>
      <c r="P724" s="125">
        <v>5.0129613960373201E-2</v>
      </c>
      <c r="Q724" s="3">
        <v>4</v>
      </c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idden="1" x14ac:dyDescent="0.25">
      <c r="A725" s="2">
        <v>6</v>
      </c>
      <c r="B725" s="2">
        <v>2011</v>
      </c>
      <c r="C725" s="4" t="str">
        <f>INDEX(Index!$B$1:$B$500,MATCH($F725,Index!$A$1:$A$500,0)
)</f>
        <v>LAC</v>
      </c>
      <c r="D725" s="4">
        <v>0</v>
      </c>
      <c r="E725" s="141">
        <f t="shared" si="11"/>
        <v>-4.3059136914743862E-3</v>
      </c>
      <c r="F725" s="3" t="s">
        <v>68</v>
      </c>
      <c r="G725" s="3">
        <v>20</v>
      </c>
      <c r="H725" s="125">
        <v>-4.3059136914743862E-3</v>
      </c>
      <c r="I725" s="3"/>
      <c r="J725" s="3"/>
      <c r="K725" s="3" t="s">
        <v>111</v>
      </c>
      <c r="L725" s="125">
        <v>4.9863135404420798E-2</v>
      </c>
      <c r="M725" s="3">
        <v>11</v>
      </c>
      <c r="N725" s="125">
        <v>3.1982325071782899E-3</v>
      </c>
      <c r="O725" s="3">
        <v>16</v>
      </c>
      <c r="P725" s="125">
        <v>-5.0970816588716897E-2</v>
      </c>
      <c r="Q725" s="3">
        <v>30</v>
      </c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idden="1" x14ac:dyDescent="0.25">
      <c r="A726" s="2">
        <v>6</v>
      </c>
      <c r="B726" s="2">
        <v>2011</v>
      </c>
      <c r="C726" s="4" t="str">
        <f>INDEX(Index!$B$1:$B$500,MATCH($F726,Index!$A$1:$A$500,0)
)</f>
        <v>CHI</v>
      </c>
      <c r="D726" s="4">
        <v>0</v>
      </c>
      <c r="E726" s="141">
        <f t="shared" si="11"/>
        <v>-2.8706749993346325E-2</v>
      </c>
      <c r="F726" s="3" t="s">
        <v>64</v>
      </c>
      <c r="G726" s="3">
        <v>21</v>
      </c>
      <c r="H726" s="125">
        <v>-2.8706749993346325E-2</v>
      </c>
      <c r="I726" s="3"/>
      <c r="J726" s="3"/>
      <c r="K726" s="3" t="s">
        <v>118</v>
      </c>
      <c r="L726" s="125">
        <v>-0.12852430721925401</v>
      </c>
      <c r="M726" s="3">
        <v>27</v>
      </c>
      <c r="N726" s="125">
        <v>2.60315447035653E-2</v>
      </c>
      <c r="O726" s="3">
        <v>20</v>
      </c>
      <c r="P726" s="125">
        <v>0.12584910192947299</v>
      </c>
      <c r="Q726" s="3">
        <v>2</v>
      </c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idden="1" x14ac:dyDescent="0.25">
      <c r="A727" s="2">
        <v>6</v>
      </c>
      <c r="B727" s="2">
        <v>2011</v>
      </c>
      <c r="C727" s="4" t="str">
        <f>INDEX(Index!$B$1:$B$500,MATCH($F727,Index!$A$1:$A$500,0)
)</f>
        <v>MIN</v>
      </c>
      <c r="D727" s="4">
        <v>0</v>
      </c>
      <c r="E727" s="141">
        <f t="shared" si="11"/>
        <v>-3.9323920012492998E-2</v>
      </c>
      <c r="F727" s="3" t="s">
        <v>46</v>
      </c>
      <c r="G727" s="3">
        <v>22</v>
      </c>
      <c r="H727" s="125">
        <v>-3.9323920012492998E-2</v>
      </c>
      <c r="I727" s="3"/>
      <c r="J727" s="3"/>
      <c r="K727" s="3" t="s">
        <v>120</v>
      </c>
      <c r="L727" s="125">
        <v>-5.3608912407965899E-2</v>
      </c>
      <c r="M727" s="3">
        <v>19</v>
      </c>
      <c r="N727" s="125">
        <v>-3.1380506402326501E-2</v>
      </c>
      <c r="O727" s="3">
        <v>10</v>
      </c>
      <c r="P727" s="125">
        <v>-1.70955140068536E-2</v>
      </c>
      <c r="Q727" s="3">
        <v>18</v>
      </c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idden="1" x14ac:dyDescent="0.25">
      <c r="A728" s="2">
        <v>6</v>
      </c>
      <c r="B728" s="2">
        <v>2011</v>
      </c>
      <c r="C728" s="4" t="str">
        <f>INDEX(Index!$B$1:$B$500,MATCH($F728,Index!$A$1:$A$500,0)
)</f>
        <v>DEN</v>
      </c>
      <c r="D728" s="4">
        <v>0</v>
      </c>
      <c r="E728" s="141">
        <f t="shared" si="11"/>
        <v>-0.13778024910366468</v>
      </c>
      <c r="F728" s="3" t="s">
        <v>39</v>
      </c>
      <c r="G728" s="3">
        <v>23</v>
      </c>
      <c r="H728" s="125">
        <v>-0.13778024910366468</v>
      </c>
      <c r="I728" s="3"/>
      <c r="J728" s="3"/>
      <c r="K728" s="3" t="s">
        <v>114</v>
      </c>
      <c r="L728" s="125">
        <v>-0.100574631756834</v>
      </c>
      <c r="M728" s="3">
        <v>24</v>
      </c>
      <c r="N728" s="125">
        <v>5.9524050888802998E-2</v>
      </c>
      <c r="O728" s="3">
        <v>22</v>
      </c>
      <c r="P728" s="125">
        <v>2.2318433541972299E-2</v>
      </c>
      <c r="Q728" s="3">
        <v>5</v>
      </c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idden="1" x14ac:dyDescent="0.25">
      <c r="A729" s="2">
        <v>6</v>
      </c>
      <c r="B729" s="2">
        <v>2011</v>
      </c>
      <c r="C729" s="4" t="str">
        <f>INDEX(Index!$B$1:$B$500,MATCH($F729,Index!$A$1:$A$500,0)
)</f>
        <v>CLE</v>
      </c>
      <c r="D729" s="4">
        <v>0</v>
      </c>
      <c r="E729" s="141">
        <f t="shared" si="11"/>
        <v>-0.18770015536704029</v>
      </c>
      <c r="F729" s="3" t="s">
        <v>10</v>
      </c>
      <c r="G729" s="3">
        <v>24</v>
      </c>
      <c r="H729" s="125">
        <v>-0.18770015536704029</v>
      </c>
      <c r="I729" s="3"/>
      <c r="J729" s="3"/>
      <c r="K729" s="3" t="s">
        <v>113</v>
      </c>
      <c r="L729" s="125">
        <v>-0.151671155972913</v>
      </c>
      <c r="M729" s="3">
        <v>29</v>
      </c>
      <c r="N729" s="125">
        <v>1.9544417175065699E-2</v>
      </c>
      <c r="O729" s="3">
        <v>19</v>
      </c>
      <c r="P729" s="125">
        <v>-1.64845822190616E-2</v>
      </c>
      <c r="Q729" s="3">
        <v>17</v>
      </c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idden="1" x14ac:dyDescent="0.25">
      <c r="A730" s="2">
        <v>6</v>
      </c>
      <c r="B730" s="2">
        <v>2011</v>
      </c>
      <c r="C730" s="4" t="str">
        <f>INDEX(Index!$B$1:$B$500,MATCH($F730,Index!$A$1:$A$500,0)
)</f>
        <v>CAR</v>
      </c>
      <c r="D730" s="4">
        <v>0</v>
      </c>
      <c r="E730" s="141">
        <f t="shared" si="11"/>
        <v>-0.204051216303684</v>
      </c>
      <c r="F730" s="3" t="s">
        <v>51</v>
      </c>
      <c r="G730" s="3">
        <v>25</v>
      </c>
      <c r="H730" s="125">
        <v>-0.204051216303684</v>
      </c>
      <c r="I730" s="3"/>
      <c r="J730" s="3"/>
      <c r="K730" s="3" t="s">
        <v>120</v>
      </c>
      <c r="L730" s="125">
        <v>0.11003858715956299</v>
      </c>
      <c r="M730" s="3">
        <v>6</v>
      </c>
      <c r="N730" s="125">
        <v>0.20247754001023299</v>
      </c>
      <c r="O730" s="3">
        <v>32</v>
      </c>
      <c r="P730" s="125">
        <v>-0.111612263453014</v>
      </c>
      <c r="Q730" s="3">
        <v>32</v>
      </c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idden="1" x14ac:dyDescent="0.25">
      <c r="A731" s="2">
        <v>6</v>
      </c>
      <c r="B731" s="2">
        <v>2011</v>
      </c>
      <c r="C731" s="4" t="str">
        <f>INDEX(Index!$B$1:$B$500,MATCH($F731,Index!$A$1:$A$500,0)
)</f>
        <v>KC</v>
      </c>
      <c r="D731" s="4">
        <v>0</v>
      </c>
      <c r="E731" s="141">
        <f t="shared" si="11"/>
        <v>-0.22810635813583777</v>
      </c>
      <c r="F731" s="3" t="s">
        <v>5</v>
      </c>
      <c r="G731" s="3">
        <v>26</v>
      </c>
      <c r="H731" s="125">
        <v>-0.22810635813583777</v>
      </c>
      <c r="I731" s="3"/>
      <c r="J731" s="3"/>
      <c r="K731" s="3" t="s">
        <v>113</v>
      </c>
      <c r="L731" s="125">
        <v>-0.14344080454628799</v>
      </c>
      <c r="M731" s="3">
        <v>28</v>
      </c>
      <c r="N731" s="125">
        <v>8.16076694481183E-2</v>
      </c>
      <c r="O731" s="3">
        <v>26</v>
      </c>
      <c r="P731" s="125">
        <v>-3.0578841414314602E-3</v>
      </c>
      <c r="Q731" s="3">
        <v>11</v>
      </c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idden="1" x14ac:dyDescent="0.25">
      <c r="A732" s="2">
        <v>6</v>
      </c>
      <c r="B732" s="2">
        <v>2011</v>
      </c>
      <c r="C732" s="4" t="str">
        <f>INDEX(Index!$B$1:$B$500,MATCH($F732,Index!$A$1:$A$500,0)
)</f>
        <v>ARI</v>
      </c>
      <c r="D732" s="4">
        <v>0</v>
      </c>
      <c r="E732" s="141">
        <f t="shared" si="11"/>
        <v>-0.23437385763716034</v>
      </c>
      <c r="F732" s="3" t="s">
        <v>23</v>
      </c>
      <c r="G732" s="3">
        <v>27</v>
      </c>
      <c r="H732" s="125">
        <v>-0.23437385763716034</v>
      </c>
      <c r="I732" s="3"/>
      <c r="J732" s="3"/>
      <c r="K732" s="3" t="s">
        <v>114</v>
      </c>
      <c r="L732" s="125">
        <v>-0.122609691833458</v>
      </c>
      <c r="M732" s="3">
        <v>26</v>
      </c>
      <c r="N732" s="125">
        <v>0.101994708389509</v>
      </c>
      <c r="O732" s="3">
        <v>27</v>
      </c>
      <c r="P732" s="125">
        <v>-9.7694574141933398E-3</v>
      </c>
      <c r="Q732" s="3">
        <v>14</v>
      </c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idden="1" x14ac:dyDescent="0.25">
      <c r="A733" s="2">
        <v>6</v>
      </c>
      <c r="B733" s="2">
        <v>2011</v>
      </c>
      <c r="C733" s="4" t="str">
        <f>INDEX(Index!$B$1:$B$500,MATCH($F733,Index!$A$1:$A$500,0)
)</f>
        <v>SEA</v>
      </c>
      <c r="D733" s="4">
        <v>0</v>
      </c>
      <c r="E733" s="141">
        <f t="shared" si="11"/>
        <v>-0.24421874260746509</v>
      </c>
      <c r="F733" s="3" t="s">
        <v>30</v>
      </c>
      <c r="G733" s="3">
        <v>28</v>
      </c>
      <c r="H733" s="125">
        <v>-0.24421874260746509</v>
      </c>
      <c r="I733" s="3"/>
      <c r="J733" s="3"/>
      <c r="K733" s="3" t="s">
        <v>113</v>
      </c>
      <c r="L733" s="125">
        <v>-0.16673377464984199</v>
      </c>
      <c r="M733" s="3">
        <v>30</v>
      </c>
      <c r="N733" s="125">
        <v>2.85185127164472E-2</v>
      </c>
      <c r="O733" s="3">
        <v>21</v>
      </c>
      <c r="P733" s="125">
        <v>-4.8966455241175898E-2</v>
      </c>
      <c r="Q733" s="3">
        <v>27</v>
      </c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idden="1" x14ac:dyDescent="0.25">
      <c r="A734" s="2">
        <v>6</v>
      </c>
      <c r="B734" s="2">
        <v>2011</v>
      </c>
      <c r="C734" s="4" t="str">
        <f>INDEX(Index!$B$1:$B$500,MATCH($F734,Index!$A$1:$A$500,0)
)</f>
        <v>MIA</v>
      </c>
      <c r="D734" s="4">
        <v>0</v>
      </c>
      <c r="E734" s="141">
        <f t="shared" si="11"/>
        <v>-0.30312681853578483</v>
      </c>
      <c r="F734" s="3" t="s">
        <v>4</v>
      </c>
      <c r="G734" s="3">
        <v>29</v>
      </c>
      <c r="H734" s="125">
        <v>-0.30312681853578483</v>
      </c>
      <c r="I734" s="3"/>
      <c r="J734" s="3"/>
      <c r="K734" s="3" t="s">
        <v>115</v>
      </c>
      <c r="L734" s="125">
        <v>-6.3359770773688803E-2</v>
      </c>
      <c r="M734" s="3">
        <v>21</v>
      </c>
      <c r="N734" s="125">
        <v>0.20194472945169401</v>
      </c>
      <c r="O734" s="3">
        <v>31</v>
      </c>
      <c r="P734" s="125">
        <v>-3.7822318310402003E-2</v>
      </c>
      <c r="Q734" s="3">
        <v>22</v>
      </c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idden="1" x14ac:dyDescent="0.25">
      <c r="A735" s="2">
        <v>6</v>
      </c>
      <c r="B735" s="2">
        <v>2011</v>
      </c>
      <c r="C735" s="4" t="str">
        <f>INDEX(Index!$B$1:$B$500,MATCH($F735,Index!$A$1:$A$500,0)
)</f>
        <v>JAX</v>
      </c>
      <c r="D735" s="4">
        <v>0</v>
      </c>
      <c r="E735" s="141">
        <f t="shared" si="11"/>
        <v>-0.3090377881582197</v>
      </c>
      <c r="F735" s="3" t="s">
        <v>56</v>
      </c>
      <c r="G735" s="3">
        <v>30</v>
      </c>
      <c r="H735" s="125">
        <v>-0.3090377881582197</v>
      </c>
      <c r="I735" s="3"/>
      <c r="J735" s="3"/>
      <c r="K735" s="3" t="s">
        <v>120</v>
      </c>
      <c r="L735" s="125">
        <v>-0.30771157043275998</v>
      </c>
      <c r="M735" s="3">
        <v>32</v>
      </c>
      <c r="N735" s="125">
        <v>-2.6790024392595299E-2</v>
      </c>
      <c r="O735" s="3">
        <v>11</v>
      </c>
      <c r="P735" s="125">
        <v>-2.8116242118054999E-2</v>
      </c>
      <c r="Q735" s="3">
        <v>21</v>
      </c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idden="1" x14ac:dyDescent="0.25">
      <c r="A736" s="2">
        <v>6</v>
      </c>
      <c r="B736" s="2">
        <v>2011</v>
      </c>
      <c r="C736" s="4" t="str">
        <f>INDEX(Index!$B$1:$B$500,MATCH($F736,Index!$A$1:$A$500,0)
)</f>
        <v>IND</v>
      </c>
      <c r="D736" s="4">
        <v>0</v>
      </c>
      <c r="E736" s="141">
        <f t="shared" si="11"/>
        <v>-0.35410917556729465</v>
      </c>
      <c r="F736" s="3" t="s">
        <v>35</v>
      </c>
      <c r="G736" s="3">
        <v>31</v>
      </c>
      <c r="H736" s="125">
        <v>-0.35410917556729465</v>
      </c>
      <c r="I736" s="3"/>
      <c r="J736" s="3"/>
      <c r="K736" s="3" t="s">
        <v>126</v>
      </c>
      <c r="L736" s="125">
        <v>-9.4046474658862705E-2</v>
      </c>
      <c r="M736" s="3">
        <v>23</v>
      </c>
      <c r="N736" s="125">
        <v>0.16002743133893699</v>
      </c>
      <c r="O736" s="3">
        <v>30</v>
      </c>
      <c r="P736" s="125">
        <v>-0.100035269569495</v>
      </c>
      <c r="Q736" s="3">
        <v>31</v>
      </c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idden="1" x14ac:dyDescent="0.25">
      <c r="A737" s="2">
        <v>6</v>
      </c>
      <c r="B737" s="2">
        <v>2011</v>
      </c>
      <c r="C737" s="4" t="str">
        <f>INDEX(Index!$B$1:$B$500,MATCH($F737,Index!$A$1:$A$500,0)
)</f>
        <v>LAR</v>
      </c>
      <c r="D737" s="4">
        <v>0</v>
      </c>
      <c r="E737" s="141">
        <f t="shared" si="11"/>
        <v>-0.38469549548309973</v>
      </c>
      <c r="F737" s="3" t="s">
        <v>67</v>
      </c>
      <c r="G737" s="3">
        <v>32</v>
      </c>
      <c r="H737" s="125">
        <v>-0.38469549548309973</v>
      </c>
      <c r="I737" s="3"/>
      <c r="J737" s="3"/>
      <c r="K737" s="3" t="s">
        <v>115</v>
      </c>
      <c r="L737" s="125">
        <v>-0.25598297591730101</v>
      </c>
      <c r="M737" s="3">
        <v>31</v>
      </c>
      <c r="N737" s="125">
        <v>0.10313700774069599</v>
      </c>
      <c r="O737" s="3">
        <v>28</v>
      </c>
      <c r="P737" s="125">
        <v>-2.55755118251027E-2</v>
      </c>
      <c r="Q737" s="3">
        <v>20</v>
      </c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idden="1" x14ac:dyDescent="0.25">
      <c r="A738" s="2">
        <v>7</v>
      </c>
      <c r="B738" s="2">
        <v>2011</v>
      </c>
      <c r="C738" s="4" t="str">
        <f>INDEX(Index!$B$1:$B$500,MATCH($F738,Index!$A$1:$A$500,0)
)</f>
        <v>GB</v>
      </c>
      <c r="D738" s="4">
        <v>0</v>
      </c>
      <c r="E738" s="141">
        <f t="shared" si="11"/>
        <v>0.27988436959043744</v>
      </c>
      <c r="F738" s="3" t="s">
        <v>20</v>
      </c>
      <c r="G738" s="3">
        <v>1</v>
      </c>
      <c r="H738" s="125">
        <v>0.27988436959043744</v>
      </c>
      <c r="I738" s="3"/>
      <c r="J738" s="3"/>
      <c r="K738" s="3" t="s">
        <v>217</v>
      </c>
      <c r="L738" s="125">
        <v>0.29044487949070502</v>
      </c>
      <c r="M738" s="3">
        <v>2</v>
      </c>
      <c r="N738" s="125">
        <v>2.1926551790378101E-3</v>
      </c>
      <c r="O738" s="3">
        <v>16</v>
      </c>
      <c r="P738" s="125">
        <v>-8.3678547212297505E-3</v>
      </c>
      <c r="Q738" s="3">
        <v>15</v>
      </c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idden="1" x14ac:dyDescent="0.25">
      <c r="A739" s="2">
        <v>7</v>
      </c>
      <c r="B739" s="2">
        <v>2011</v>
      </c>
      <c r="C739" s="4" t="str">
        <f>INDEX(Index!$B$1:$B$500,MATCH($F739,Index!$A$1:$A$500,0)
)</f>
        <v>SF</v>
      </c>
      <c r="D739" s="4">
        <v>0</v>
      </c>
      <c r="E739" s="141">
        <f t="shared" si="11"/>
        <v>0.25636722708982529</v>
      </c>
      <c r="F739" s="3" t="s">
        <v>1</v>
      </c>
      <c r="G739" s="3">
        <v>2</v>
      </c>
      <c r="H739" s="125">
        <v>0.25636722708982529</v>
      </c>
      <c r="I739" s="3"/>
      <c r="J739" s="3"/>
      <c r="K739" s="3" t="s">
        <v>117</v>
      </c>
      <c r="L739" s="125">
        <v>-4.2393850821673698E-2</v>
      </c>
      <c r="M739" s="3">
        <v>19</v>
      </c>
      <c r="N739" s="125">
        <v>-0.16585724809716801</v>
      </c>
      <c r="O739" s="3">
        <v>2</v>
      </c>
      <c r="P739" s="125">
        <v>0.13290382981433099</v>
      </c>
      <c r="Q739" s="3">
        <v>1</v>
      </c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idden="1" x14ac:dyDescent="0.25">
      <c r="A740" s="2">
        <v>7</v>
      </c>
      <c r="B740" s="2">
        <v>2011</v>
      </c>
      <c r="C740" s="4" t="str">
        <f>INDEX(Index!$B$1:$B$500,MATCH($F740,Index!$A$1:$A$500,0)
)</f>
        <v>NE</v>
      </c>
      <c r="D740" s="4">
        <v>0</v>
      </c>
      <c r="E740" s="141">
        <f t="shared" si="11"/>
        <v>0.24399177980240036</v>
      </c>
      <c r="F740" s="3" t="s">
        <v>17</v>
      </c>
      <c r="G740" s="3">
        <v>3</v>
      </c>
      <c r="H740" s="125">
        <v>0.24399177980240036</v>
      </c>
      <c r="I740" s="3"/>
      <c r="J740" s="3"/>
      <c r="K740" s="3" t="s">
        <v>117</v>
      </c>
      <c r="L740" s="125">
        <v>0.31830778844646301</v>
      </c>
      <c r="M740" s="3">
        <v>1</v>
      </c>
      <c r="N740" s="125">
        <v>7.6137461220167804E-2</v>
      </c>
      <c r="O740" s="3">
        <v>25</v>
      </c>
      <c r="P740" s="125">
        <v>1.82145257610515E-3</v>
      </c>
      <c r="Q740" s="3">
        <v>11</v>
      </c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idden="1" x14ac:dyDescent="0.25">
      <c r="A741" s="2">
        <v>7</v>
      </c>
      <c r="B741" s="2">
        <v>2011</v>
      </c>
      <c r="C741" s="4" t="str">
        <f>INDEX(Index!$B$1:$B$500,MATCH($F741,Index!$A$1:$A$500,0)
)</f>
        <v>NO</v>
      </c>
      <c r="D741" s="4">
        <v>0</v>
      </c>
      <c r="E741" s="141">
        <f t="shared" si="11"/>
        <v>0.21091102871477133</v>
      </c>
      <c r="F741" s="3" t="s">
        <v>27</v>
      </c>
      <c r="G741" s="3">
        <v>4</v>
      </c>
      <c r="H741" s="125">
        <v>0.21091102871477133</v>
      </c>
      <c r="I741" s="3"/>
      <c r="J741" s="3"/>
      <c r="K741" s="3" t="s">
        <v>121</v>
      </c>
      <c r="L741" s="125">
        <v>0.22775885844080601</v>
      </c>
      <c r="M741" s="3">
        <v>3</v>
      </c>
      <c r="N741" s="125">
        <v>2.88571950388237E-2</v>
      </c>
      <c r="O741" s="3">
        <v>22</v>
      </c>
      <c r="P741" s="125">
        <v>1.2009365312789001E-2</v>
      </c>
      <c r="Q741" s="3">
        <v>7</v>
      </c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idden="1" x14ac:dyDescent="0.25">
      <c r="A742" s="2">
        <v>7</v>
      </c>
      <c r="B742" s="2">
        <v>2011</v>
      </c>
      <c r="C742" s="4" t="str">
        <f>INDEX(Index!$B$1:$B$500,MATCH($F742,Index!$A$1:$A$500,0)
)</f>
        <v>HOU</v>
      </c>
      <c r="D742" s="4">
        <v>0</v>
      </c>
      <c r="E742" s="141">
        <f t="shared" si="11"/>
        <v>0.19095922947325361</v>
      </c>
      <c r="F742" s="3" t="s">
        <v>49</v>
      </c>
      <c r="G742" s="3">
        <v>5</v>
      </c>
      <c r="H742" s="125">
        <v>0.19095922947325361</v>
      </c>
      <c r="I742" s="3"/>
      <c r="J742" s="3"/>
      <c r="K742" s="3" t="s">
        <v>122</v>
      </c>
      <c r="L742" s="125">
        <v>0.125312102104747</v>
      </c>
      <c r="M742" s="3">
        <v>6</v>
      </c>
      <c r="N742" s="125">
        <v>-5.00547671458344E-2</v>
      </c>
      <c r="O742" s="3">
        <v>10</v>
      </c>
      <c r="P742" s="125">
        <v>1.55923602226722E-2</v>
      </c>
      <c r="Q742" s="3">
        <v>5</v>
      </c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idden="1" x14ac:dyDescent="0.25">
      <c r="A743" s="2">
        <v>7</v>
      </c>
      <c r="B743" s="2">
        <v>2011</v>
      </c>
      <c r="C743" s="4" t="str">
        <f>INDEX(Index!$B$1:$B$500,MATCH($F743,Index!$A$1:$A$500,0)
)</f>
        <v>DAL</v>
      </c>
      <c r="D743" s="4">
        <v>0</v>
      </c>
      <c r="E743" s="141">
        <f t="shared" si="11"/>
        <v>0.18824806889400761</v>
      </c>
      <c r="F743" s="3" t="s">
        <v>3</v>
      </c>
      <c r="G743" s="3">
        <v>6</v>
      </c>
      <c r="H743" s="125">
        <v>0.18824806889400761</v>
      </c>
      <c r="I743" s="3"/>
      <c r="J743" s="3"/>
      <c r="K743" s="3" t="s">
        <v>118</v>
      </c>
      <c r="L743" s="125">
        <v>8.0918424027159097E-2</v>
      </c>
      <c r="M743" s="3">
        <v>9</v>
      </c>
      <c r="N743" s="125">
        <v>-0.14817122549026701</v>
      </c>
      <c r="O743" s="3">
        <v>4</v>
      </c>
      <c r="P743" s="125">
        <v>-4.08415806234185E-2</v>
      </c>
      <c r="Q743" s="3">
        <v>26</v>
      </c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idden="1" x14ac:dyDescent="0.25">
      <c r="A744" s="2">
        <v>7</v>
      </c>
      <c r="B744" s="2">
        <v>2011</v>
      </c>
      <c r="C744" s="4" t="str">
        <f>INDEX(Index!$B$1:$B$500,MATCH($F744,Index!$A$1:$A$500,0)
)</f>
        <v>NYJ</v>
      </c>
      <c r="D744" s="4">
        <v>0</v>
      </c>
      <c r="E744" s="141">
        <f t="shared" si="11"/>
        <v>0.16956440357021541</v>
      </c>
      <c r="F744" s="3" t="s">
        <v>9</v>
      </c>
      <c r="G744" s="3">
        <v>7</v>
      </c>
      <c r="H744" s="125">
        <v>0.16956440357021541</v>
      </c>
      <c r="I744" s="3"/>
      <c r="J744" s="3"/>
      <c r="K744" s="3" t="s">
        <v>122</v>
      </c>
      <c r="L744" s="125">
        <v>-4.42010136539292E-2</v>
      </c>
      <c r="M744" s="3">
        <v>20</v>
      </c>
      <c r="N744" s="125">
        <v>-0.12477045500853801</v>
      </c>
      <c r="O744" s="3">
        <v>5</v>
      </c>
      <c r="P744" s="125">
        <v>8.8994962215606599E-2</v>
      </c>
      <c r="Q744" s="3">
        <v>3</v>
      </c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idden="1" x14ac:dyDescent="0.25">
      <c r="A745" s="2">
        <v>7</v>
      </c>
      <c r="B745" s="2">
        <v>2011</v>
      </c>
      <c r="C745" s="4" t="str">
        <f>INDEX(Index!$B$1:$B$500,MATCH($F745,Index!$A$1:$A$500,0)
)</f>
        <v>PIT</v>
      </c>
      <c r="D745" s="4">
        <v>0</v>
      </c>
      <c r="E745" s="141">
        <f t="shared" si="11"/>
        <v>0.148648331934575</v>
      </c>
      <c r="F745" s="3" t="s">
        <v>32</v>
      </c>
      <c r="G745" s="3">
        <v>8</v>
      </c>
      <c r="H745" s="125">
        <v>0.148648331934575</v>
      </c>
      <c r="I745" s="3"/>
      <c r="J745" s="3"/>
      <c r="K745" s="3" t="s">
        <v>121</v>
      </c>
      <c r="L745" s="125">
        <v>6.7739978000241702E-2</v>
      </c>
      <c r="M745" s="3">
        <v>10</v>
      </c>
      <c r="N745" s="125">
        <v>-7.9673508397381201E-2</v>
      </c>
      <c r="O745" s="3">
        <v>7</v>
      </c>
      <c r="P745" s="125">
        <v>1.2348455369520801E-3</v>
      </c>
      <c r="Q745" s="3">
        <v>12</v>
      </c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idden="1" x14ac:dyDescent="0.25">
      <c r="A746" s="2">
        <v>7</v>
      </c>
      <c r="B746" s="2">
        <v>2011</v>
      </c>
      <c r="C746" s="4" t="str">
        <f>INDEX(Index!$B$1:$B$500,MATCH($F746,Index!$A$1:$A$500,0)
)</f>
        <v>BAL</v>
      </c>
      <c r="D746" s="4">
        <v>0</v>
      </c>
      <c r="E746" s="141">
        <f t="shared" si="11"/>
        <v>0.14118964820932256</v>
      </c>
      <c r="F746" s="3" t="s">
        <v>18</v>
      </c>
      <c r="G746" s="3">
        <v>9</v>
      </c>
      <c r="H746" s="125">
        <v>0.14118964820932256</v>
      </c>
      <c r="I746" s="3"/>
      <c r="J746" s="3"/>
      <c r="K746" s="3" t="s">
        <v>116</v>
      </c>
      <c r="L746" s="125">
        <v>-9.7343929113793401E-2</v>
      </c>
      <c r="M746" s="3">
        <v>23</v>
      </c>
      <c r="N746" s="125">
        <v>-0.28745553746553498</v>
      </c>
      <c r="O746" s="3">
        <v>1</v>
      </c>
      <c r="P746" s="125">
        <v>-4.8921960142419001E-2</v>
      </c>
      <c r="Q746" s="3">
        <v>29</v>
      </c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idden="1" x14ac:dyDescent="0.25">
      <c r="A747" s="2">
        <v>7</v>
      </c>
      <c r="B747" s="2">
        <v>2011</v>
      </c>
      <c r="C747" s="4" t="str">
        <f>INDEX(Index!$B$1:$B$500,MATCH($F747,Index!$A$1:$A$500,0)
)</f>
        <v>BUF</v>
      </c>
      <c r="D747" s="4">
        <v>0</v>
      </c>
      <c r="E747" s="141">
        <f t="shared" si="11"/>
        <v>0.13063338728926768</v>
      </c>
      <c r="F747" s="3" t="s">
        <v>0</v>
      </c>
      <c r="G747" s="3">
        <v>10</v>
      </c>
      <c r="H747" s="125">
        <v>0.13063338728926768</v>
      </c>
      <c r="I747" s="3"/>
      <c r="J747" s="3"/>
      <c r="K747" s="3" t="s">
        <v>116</v>
      </c>
      <c r="L747" s="125">
        <v>0.22212522917284899</v>
      </c>
      <c r="M747" s="3">
        <v>4</v>
      </c>
      <c r="N747" s="125">
        <v>8.2671700699509701E-2</v>
      </c>
      <c r="O747" s="3">
        <v>26</v>
      </c>
      <c r="P747" s="125">
        <v>-8.8201411840716296E-3</v>
      </c>
      <c r="Q747" s="3">
        <v>16</v>
      </c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idden="1" x14ac:dyDescent="0.25">
      <c r="A748" s="2">
        <v>7</v>
      </c>
      <c r="B748" s="2">
        <v>2011</v>
      </c>
      <c r="C748" s="4" t="str">
        <f>INDEX(Index!$B$1:$B$500,MATCH($F748,Index!$A$1:$A$500,0)
)</f>
        <v>DET</v>
      </c>
      <c r="D748" s="4">
        <v>0</v>
      </c>
      <c r="E748" s="141">
        <f t="shared" si="11"/>
        <v>9.9069453514255973E-2</v>
      </c>
      <c r="F748" s="3" t="s">
        <v>21</v>
      </c>
      <c r="G748" s="3">
        <v>11</v>
      </c>
      <c r="H748" s="125">
        <v>9.9069453514255973E-2</v>
      </c>
      <c r="I748" s="3"/>
      <c r="J748" s="3"/>
      <c r="K748" s="3" t="s">
        <v>121</v>
      </c>
      <c r="L748" s="125">
        <v>-1.1370585056719299E-3</v>
      </c>
      <c r="M748" s="3">
        <v>15</v>
      </c>
      <c r="N748" s="125">
        <v>-0.15824483374609899</v>
      </c>
      <c r="O748" s="3">
        <v>3</v>
      </c>
      <c r="P748" s="125">
        <v>-5.8038321726171099E-2</v>
      </c>
      <c r="Q748" s="3">
        <v>30</v>
      </c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idden="1" x14ac:dyDescent="0.25">
      <c r="A749" s="2">
        <v>7</v>
      </c>
      <c r="B749" s="2">
        <v>2011</v>
      </c>
      <c r="C749" s="4" t="str">
        <f>INDEX(Index!$B$1:$B$500,MATCH($F749,Index!$A$1:$A$500,0)
)</f>
        <v>PHI</v>
      </c>
      <c r="D749" s="4">
        <v>0</v>
      </c>
      <c r="E749" s="141">
        <f t="shared" si="11"/>
        <v>6.3924163297223099E-2</v>
      </c>
      <c r="F749" s="3" t="s">
        <v>7</v>
      </c>
      <c r="G749" s="3">
        <v>12</v>
      </c>
      <c r="H749" s="125">
        <v>6.3924163297223099E-2</v>
      </c>
      <c r="I749" s="3"/>
      <c r="J749" s="3"/>
      <c r="K749" s="3" t="s">
        <v>119</v>
      </c>
      <c r="L749" s="125">
        <v>9.4047381735507807E-2</v>
      </c>
      <c r="M749" s="3">
        <v>8</v>
      </c>
      <c r="N749" s="125">
        <v>1.7053203359752699E-2</v>
      </c>
      <c r="O749" s="3">
        <v>18</v>
      </c>
      <c r="P749" s="125">
        <v>-1.3070015078531999E-2</v>
      </c>
      <c r="Q749" s="3">
        <v>17</v>
      </c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idden="1" x14ac:dyDescent="0.25">
      <c r="A750" s="2">
        <v>7</v>
      </c>
      <c r="B750" s="2">
        <v>2011</v>
      </c>
      <c r="C750" s="4" t="str">
        <f>INDEX(Index!$B$1:$B$500,MATCH($F750,Index!$A$1:$A$500,0)
)</f>
        <v>CHI</v>
      </c>
      <c r="D750" s="4">
        <v>0</v>
      </c>
      <c r="E750" s="141">
        <f t="shared" si="11"/>
        <v>5.0807695302171697E-2</v>
      </c>
      <c r="F750" s="3" t="s">
        <v>64</v>
      </c>
      <c r="G750" s="3">
        <v>13</v>
      </c>
      <c r="H750" s="125">
        <v>5.0807695302171697E-2</v>
      </c>
      <c r="I750" s="3"/>
      <c r="J750" s="3"/>
      <c r="K750" s="3" t="s">
        <v>122</v>
      </c>
      <c r="L750" s="125">
        <v>-0.103387637189863</v>
      </c>
      <c r="M750" s="3">
        <v>24</v>
      </c>
      <c r="N750" s="125">
        <v>-5.0668393701804697E-2</v>
      </c>
      <c r="O750" s="3">
        <v>9</v>
      </c>
      <c r="P750" s="125">
        <v>0.10352693879023001</v>
      </c>
      <c r="Q750" s="3">
        <v>2</v>
      </c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idden="1" x14ac:dyDescent="0.25">
      <c r="A751" s="2">
        <v>7</v>
      </c>
      <c r="B751" s="2">
        <v>2011</v>
      </c>
      <c r="C751" s="4" t="str">
        <f>INDEX(Index!$B$1:$B$500,MATCH($F751,Index!$A$1:$A$500,0)
)</f>
        <v>NYG</v>
      </c>
      <c r="D751" s="4">
        <v>0</v>
      </c>
      <c r="E751" s="141">
        <f t="shared" si="11"/>
        <v>4.5306561317487712E-2</v>
      </c>
      <c r="F751" s="3" t="s">
        <v>15</v>
      </c>
      <c r="G751" s="3">
        <v>14</v>
      </c>
      <c r="H751" s="125">
        <v>4.5306561317487712E-2</v>
      </c>
      <c r="I751" s="3"/>
      <c r="J751" s="3"/>
      <c r="K751" s="3" t="s">
        <v>116</v>
      </c>
      <c r="L751" s="125">
        <v>0.106837356856031</v>
      </c>
      <c r="M751" s="3">
        <v>7</v>
      </c>
      <c r="N751" s="125">
        <v>2.28570526420298E-2</v>
      </c>
      <c r="O751" s="3">
        <v>20</v>
      </c>
      <c r="P751" s="125">
        <v>-3.8673742896513499E-2</v>
      </c>
      <c r="Q751" s="3">
        <v>24</v>
      </c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idden="1" x14ac:dyDescent="0.25">
      <c r="A752" s="2">
        <v>7</v>
      </c>
      <c r="B752" s="2">
        <v>2011</v>
      </c>
      <c r="C752" s="4" t="str">
        <f>INDEX(Index!$B$1:$B$500,MATCH($F752,Index!$A$1:$A$500,0)
)</f>
        <v>ATL</v>
      </c>
      <c r="D752" s="4">
        <v>0</v>
      </c>
      <c r="E752" s="141">
        <f t="shared" si="11"/>
        <v>2.834496795415779E-2</v>
      </c>
      <c r="F752" s="3" t="s">
        <v>43</v>
      </c>
      <c r="G752" s="3">
        <v>15</v>
      </c>
      <c r="H752" s="125">
        <v>2.834496795415779E-2</v>
      </c>
      <c r="I752" s="3"/>
      <c r="J752" s="3"/>
      <c r="K752" s="3" t="s">
        <v>122</v>
      </c>
      <c r="L752" s="125">
        <v>7.2747367940034996E-3</v>
      </c>
      <c r="M752" s="3">
        <v>14</v>
      </c>
      <c r="N752" s="125">
        <v>-5.9737102841954902E-3</v>
      </c>
      <c r="O752" s="3">
        <v>13</v>
      </c>
      <c r="P752" s="125">
        <v>1.5096520875958801E-2</v>
      </c>
      <c r="Q752" s="3">
        <v>6</v>
      </c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idden="1" x14ac:dyDescent="0.25">
      <c r="A753" s="2">
        <v>7</v>
      </c>
      <c r="B753" s="2">
        <v>2011</v>
      </c>
      <c r="C753" s="4" t="str">
        <f>INDEX(Index!$B$1:$B$500,MATCH($F753,Index!$A$1:$A$500,0)
)</f>
        <v>LV</v>
      </c>
      <c r="D753" s="4">
        <v>0</v>
      </c>
      <c r="E753" s="141">
        <f t="shared" si="11"/>
        <v>2.703681685790494E-2</v>
      </c>
      <c r="F753" s="3" t="s">
        <v>52</v>
      </c>
      <c r="G753" s="3">
        <v>16</v>
      </c>
      <c r="H753" s="125">
        <v>2.703681685790494E-2</v>
      </c>
      <c r="I753" s="3"/>
      <c r="J753" s="3"/>
      <c r="K753" s="3" t="s">
        <v>122</v>
      </c>
      <c r="L753" s="125">
        <v>9.9568653447014207E-3</v>
      </c>
      <c r="M753" s="3">
        <v>13</v>
      </c>
      <c r="N753" s="125">
        <v>-5.9367438810890199E-3</v>
      </c>
      <c r="O753" s="3">
        <v>14</v>
      </c>
      <c r="P753" s="125">
        <v>1.11432076321145E-2</v>
      </c>
      <c r="Q753" s="3">
        <v>8</v>
      </c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idden="1" x14ac:dyDescent="0.25">
      <c r="A754" s="2">
        <v>7</v>
      </c>
      <c r="B754" s="2">
        <v>2011</v>
      </c>
      <c r="C754" s="4" t="str">
        <f>INDEX(Index!$B$1:$B$500,MATCH($F754,Index!$A$1:$A$500,0)
)</f>
        <v>CIN</v>
      </c>
      <c r="D754" s="4">
        <v>0</v>
      </c>
      <c r="E754" s="141">
        <f t="shared" si="11"/>
        <v>9.333791777156375E-3</v>
      </c>
      <c r="F754" s="3" t="s">
        <v>24</v>
      </c>
      <c r="G754" s="3">
        <v>17</v>
      </c>
      <c r="H754" s="125">
        <v>9.333791777156375E-3</v>
      </c>
      <c r="I754" s="3"/>
      <c r="J754" s="3"/>
      <c r="K754" s="3" t="s">
        <v>116</v>
      </c>
      <c r="L754" s="125">
        <v>-2.6078624974830301E-2</v>
      </c>
      <c r="M754" s="3">
        <v>18</v>
      </c>
      <c r="N754" s="125">
        <v>-4.0110274960613597E-2</v>
      </c>
      <c r="O754" s="3">
        <v>11</v>
      </c>
      <c r="P754" s="125">
        <v>-4.6978582086269196E-3</v>
      </c>
      <c r="Q754" s="3">
        <v>14</v>
      </c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idden="1" x14ac:dyDescent="0.25">
      <c r="A755" s="2">
        <v>7</v>
      </c>
      <c r="B755" s="2">
        <v>2011</v>
      </c>
      <c r="C755" s="4" t="str">
        <f>INDEX(Index!$B$1:$B$500,MATCH($F755,Index!$A$1:$A$500,0)
)</f>
        <v>TB</v>
      </c>
      <c r="D755" s="4">
        <v>0</v>
      </c>
      <c r="E755" s="141">
        <f t="shared" si="11"/>
        <v>-3.1677337570401497E-2</v>
      </c>
      <c r="F755" s="3" t="s">
        <v>38</v>
      </c>
      <c r="G755" s="3">
        <v>18</v>
      </c>
      <c r="H755" s="125">
        <v>-3.1677337570401497E-2</v>
      </c>
      <c r="I755" s="3"/>
      <c r="J755" s="3"/>
      <c r="K755" s="3" t="s">
        <v>122</v>
      </c>
      <c r="L755" s="125">
        <v>1.9188457619281101E-2</v>
      </c>
      <c r="M755" s="3">
        <v>12</v>
      </c>
      <c r="N755" s="125">
        <v>9.5760291454208002E-2</v>
      </c>
      <c r="O755" s="3">
        <v>27</v>
      </c>
      <c r="P755" s="125">
        <v>4.4894496264525401E-2</v>
      </c>
      <c r="Q755" s="3">
        <v>4</v>
      </c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idden="1" x14ac:dyDescent="0.25">
      <c r="A756" s="2">
        <v>7</v>
      </c>
      <c r="B756" s="2">
        <v>2011</v>
      </c>
      <c r="C756" s="4" t="str">
        <f>INDEX(Index!$B$1:$B$500,MATCH($F756,Index!$A$1:$A$500,0)
)</f>
        <v>WAS</v>
      </c>
      <c r="D756" s="4">
        <v>0</v>
      </c>
      <c r="E756" s="141">
        <f t="shared" si="11"/>
        <v>-4.7041698902944531E-2</v>
      </c>
      <c r="F756" s="3" t="s">
        <v>26</v>
      </c>
      <c r="G756" s="3">
        <v>19</v>
      </c>
      <c r="H756" s="125">
        <v>-4.7041698902944531E-2</v>
      </c>
      <c r="I756" s="3"/>
      <c r="J756" s="3"/>
      <c r="K756" s="3" t="s">
        <v>118</v>
      </c>
      <c r="L756" s="125">
        <v>-0.11032707814902599</v>
      </c>
      <c r="M756" s="3">
        <v>26</v>
      </c>
      <c r="N756" s="125">
        <v>-5.8967966824526902E-2</v>
      </c>
      <c r="O756" s="3">
        <v>8</v>
      </c>
      <c r="P756" s="125">
        <v>4.31741242155456E-3</v>
      </c>
      <c r="Q756" s="3">
        <v>10</v>
      </c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idden="1" x14ac:dyDescent="0.25">
      <c r="A757" s="2">
        <v>7</v>
      </c>
      <c r="B757" s="2">
        <v>2011</v>
      </c>
      <c r="C757" s="4" t="str">
        <f>INDEX(Index!$B$1:$B$500,MATCH($F757,Index!$A$1:$A$500,0)
)</f>
        <v>LAC</v>
      </c>
      <c r="D757" s="4">
        <v>0</v>
      </c>
      <c r="E757" s="141">
        <f t="shared" si="11"/>
        <v>-5.4102570776253002E-2</v>
      </c>
      <c r="F757" s="3" t="s">
        <v>68</v>
      </c>
      <c r="G757" s="3">
        <v>20</v>
      </c>
      <c r="H757" s="125">
        <v>-5.4102570776253002E-2</v>
      </c>
      <c r="I757" s="3"/>
      <c r="J757" s="3"/>
      <c r="K757" s="3" t="s">
        <v>116</v>
      </c>
      <c r="L757" s="125">
        <v>5.1694266478993098E-2</v>
      </c>
      <c r="M757" s="3">
        <v>11</v>
      </c>
      <c r="N757" s="125">
        <v>5.9986102351713103E-2</v>
      </c>
      <c r="O757" s="3">
        <v>24</v>
      </c>
      <c r="P757" s="125">
        <v>-4.5810734903532997E-2</v>
      </c>
      <c r="Q757" s="3">
        <v>28</v>
      </c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idden="1" x14ac:dyDescent="0.25">
      <c r="A758" s="2">
        <v>7</v>
      </c>
      <c r="B758" s="2">
        <v>2011</v>
      </c>
      <c r="C758" s="4" t="str">
        <f>INDEX(Index!$B$1:$B$500,MATCH($F758,Index!$A$1:$A$500,0)
)</f>
        <v>MIN</v>
      </c>
      <c r="D758" s="4">
        <v>0</v>
      </c>
      <c r="E758" s="141">
        <f t="shared" si="11"/>
        <v>-5.5429879600059899E-2</v>
      </c>
      <c r="F758" s="3" t="s">
        <v>46</v>
      </c>
      <c r="G758" s="3">
        <v>21</v>
      </c>
      <c r="H758" s="125">
        <v>-5.5429879600059899E-2</v>
      </c>
      <c r="I758" s="3"/>
      <c r="J758" s="3"/>
      <c r="K758" s="3" t="s">
        <v>124</v>
      </c>
      <c r="L758" s="125">
        <v>-1.67875339952132E-2</v>
      </c>
      <c r="M758" s="3">
        <v>17</v>
      </c>
      <c r="N758" s="125">
        <v>2.3285830998920301E-2</v>
      </c>
      <c r="O758" s="3">
        <v>21</v>
      </c>
      <c r="P758" s="125">
        <v>-1.5356514605926399E-2</v>
      </c>
      <c r="Q758" s="3">
        <v>18</v>
      </c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idden="1" x14ac:dyDescent="0.25">
      <c r="A759" s="2">
        <v>7</v>
      </c>
      <c r="B759" s="2">
        <v>2011</v>
      </c>
      <c r="C759" s="4" t="str">
        <f>INDEX(Index!$B$1:$B$500,MATCH($F759,Index!$A$1:$A$500,0)
)</f>
        <v>TEN</v>
      </c>
      <c r="D759" s="4">
        <v>0</v>
      </c>
      <c r="E759" s="141">
        <f t="shared" si="11"/>
        <v>-6.421828568084012E-2</v>
      </c>
      <c r="F759" s="3" t="s">
        <v>45</v>
      </c>
      <c r="G759" s="3">
        <v>22</v>
      </c>
      <c r="H759" s="125">
        <v>-6.421828568084012E-2</v>
      </c>
      <c r="I759" s="3"/>
      <c r="J759" s="3"/>
      <c r="K759" s="3" t="s">
        <v>118</v>
      </c>
      <c r="L759" s="125">
        <v>-4.9546969890973298E-3</v>
      </c>
      <c r="M759" s="3">
        <v>16</v>
      </c>
      <c r="N759" s="125">
        <v>2.01950599706654E-2</v>
      </c>
      <c r="O759" s="3">
        <v>19</v>
      </c>
      <c r="P759" s="125">
        <v>-3.9068528721077397E-2</v>
      </c>
      <c r="Q759" s="3">
        <v>25</v>
      </c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idden="1" x14ac:dyDescent="0.25">
      <c r="A760" s="2">
        <v>7</v>
      </c>
      <c r="B760" s="2">
        <v>2011</v>
      </c>
      <c r="C760" s="4" t="str">
        <f>INDEX(Index!$B$1:$B$500,MATCH($F760,Index!$A$1:$A$500,0)
)</f>
        <v>CAR</v>
      </c>
      <c r="D760" s="4">
        <v>0</v>
      </c>
      <c r="E760" s="141">
        <f t="shared" si="11"/>
        <v>-8.3548716582504914E-2</v>
      </c>
      <c r="F760" s="3" t="s">
        <v>51</v>
      </c>
      <c r="G760" s="3">
        <v>23</v>
      </c>
      <c r="H760" s="125">
        <v>-8.3548716582504914E-2</v>
      </c>
      <c r="I760" s="3"/>
      <c r="J760" s="3"/>
      <c r="K760" s="3" t="s">
        <v>123</v>
      </c>
      <c r="L760" s="125">
        <v>0.15801805160381499</v>
      </c>
      <c r="M760" s="3">
        <v>5</v>
      </c>
      <c r="N760" s="125">
        <v>0.155741557351915</v>
      </c>
      <c r="O760" s="3">
        <v>31</v>
      </c>
      <c r="P760" s="125">
        <v>-8.5825210834404905E-2</v>
      </c>
      <c r="Q760" s="3">
        <v>32</v>
      </c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idden="1" x14ac:dyDescent="0.25">
      <c r="A761" s="2">
        <v>7</v>
      </c>
      <c r="B761" s="2">
        <v>2011</v>
      </c>
      <c r="C761" s="4" t="str">
        <f>INDEX(Index!$B$1:$B$500,MATCH($F761,Index!$A$1:$A$500,0)
)</f>
        <v>KC</v>
      </c>
      <c r="D761" s="4">
        <v>0</v>
      </c>
      <c r="E761" s="141">
        <f t="shared" si="11"/>
        <v>-0.13219990341906634</v>
      </c>
      <c r="F761" s="3" t="s">
        <v>5</v>
      </c>
      <c r="G761" s="3">
        <v>24</v>
      </c>
      <c r="H761" s="125">
        <v>-0.13219990341906634</v>
      </c>
      <c r="I761" s="3"/>
      <c r="J761" s="3"/>
      <c r="K761" s="3" t="s">
        <v>118</v>
      </c>
      <c r="L761" s="125">
        <v>-0.145735348044046</v>
      </c>
      <c r="M761" s="3">
        <v>27</v>
      </c>
      <c r="N761" s="125">
        <v>-4.3878075224740498E-3</v>
      </c>
      <c r="O761" s="3">
        <v>15</v>
      </c>
      <c r="P761" s="125">
        <v>9.1476371025055996E-3</v>
      </c>
      <c r="Q761" s="3">
        <v>9</v>
      </c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idden="1" x14ac:dyDescent="0.25">
      <c r="A762" s="2">
        <v>7</v>
      </c>
      <c r="B762" s="2">
        <v>2011</v>
      </c>
      <c r="C762" s="4" t="str">
        <f>INDEX(Index!$B$1:$B$500,MATCH($F762,Index!$A$1:$A$500,0)
)</f>
        <v>DEN</v>
      </c>
      <c r="D762" s="4">
        <v>0</v>
      </c>
      <c r="E762" s="141">
        <f t="shared" si="11"/>
        <v>-0.19488712582435444</v>
      </c>
      <c r="F762" s="3" t="s">
        <v>39</v>
      </c>
      <c r="G762" s="3">
        <v>25</v>
      </c>
      <c r="H762" s="125">
        <v>-0.19488712582435444</v>
      </c>
      <c r="I762" s="3"/>
      <c r="J762" s="3"/>
      <c r="K762" s="3" t="s">
        <v>119</v>
      </c>
      <c r="L762" s="125">
        <v>-0.154693071146424</v>
      </c>
      <c r="M762" s="3">
        <v>28</v>
      </c>
      <c r="N762" s="125">
        <v>3.6852709444814002E-2</v>
      </c>
      <c r="O762" s="3">
        <v>23</v>
      </c>
      <c r="P762" s="125">
        <v>-3.3413452331164501E-3</v>
      </c>
      <c r="Q762" s="3">
        <v>13</v>
      </c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idden="1" x14ac:dyDescent="0.25">
      <c r="A763" s="2">
        <v>7</v>
      </c>
      <c r="B763" s="2">
        <v>2011</v>
      </c>
      <c r="C763" s="4" t="str">
        <f>INDEX(Index!$B$1:$B$500,MATCH($F763,Index!$A$1:$A$500,0)
)</f>
        <v>CLE</v>
      </c>
      <c r="D763" s="4">
        <v>0</v>
      </c>
      <c r="E763" s="141">
        <f t="shared" si="11"/>
        <v>-0.1961839909589273</v>
      </c>
      <c r="F763" s="3" t="s">
        <v>10</v>
      </c>
      <c r="G763" s="3">
        <v>26</v>
      </c>
      <c r="H763" s="125">
        <v>-0.1961839909589273</v>
      </c>
      <c r="I763" s="3"/>
      <c r="J763" s="3"/>
      <c r="K763" s="3" t="s">
        <v>118</v>
      </c>
      <c r="L763" s="125">
        <v>-0.17606434066703999</v>
      </c>
      <c r="M763" s="3">
        <v>29</v>
      </c>
      <c r="N763" s="125">
        <v>-2.49907425060613E-2</v>
      </c>
      <c r="O763" s="3">
        <v>12</v>
      </c>
      <c r="P763" s="125">
        <v>-4.5110392797948602E-2</v>
      </c>
      <c r="Q763" s="3">
        <v>27</v>
      </c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idden="1" x14ac:dyDescent="0.25">
      <c r="A764" s="2">
        <v>7</v>
      </c>
      <c r="B764" s="2">
        <v>2011</v>
      </c>
      <c r="C764" s="4" t="str">
        <f>INDEX(Index!$B$1:$B$500,MATCH($F764,Index!$A$1:$A$500,0)
)</f>
        <v>JAX</v>
      </c>
      <c r="D764" s="4">
        <v>0</v>
      </c>
      <c r="E764" s="141">
        <f t="shared" si="11"/>
        <v>-0.20542589154751012</v>
      </c>
      <c r="F764" s="3" t="s">
        <v>56</v>
      </c>
      <c r="G764" s="3">
        <v>27</v>
      </c>
      <c r="H764" s="125">
        <v>-0.20542589154751012</v>
      </c>
      <c r="I764" s="3"/>
      <c r="J764" s="3"/>
      <c r="K764" s="3" t="s">
        <v>123</v>
      </c>
      <c r="L764" s="125">
        <v>-0.29816432340711502</v>
      </c>
      <c r="M764" s="3">
        <v>32</v>
      </c>
      <c r="N764" s="125">
        <v>-0.109646150406417</v>
      </c>
      <c r="O764" s="3">
        <v>6</v>
      </c>
      <c r="P764" s="125">
        <v>-1.6907718546812101E-2</v>
      </c>
      <c r="Q764" s="3">
        <v>19</v>
      </c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idden="1" x14ac:dyDescent="0.25">
      <c r="A765" s="2">
        <v>7</v>
      </c>
      <c r="B765" s="2">
        <v>2011</v>
      </c>
      <c r="C765" s="4" t="str">
        <f>INDEX(Index!$B$1:$B$500,MATCH($F765,Index!$A$1:$A$500,0)
)</f>
        <v>MIA</v>
      </c>
      <c r="D765" s="4">
        <v>0</v>
      </c>
      <c r="E765" s="141">
        <f t="shared" si="11"/>
        <v>-0.2098037141536421</v>
      </c>
      <c r="F765" s="3" t="s">
        <v>4</v>
      </c>
      <c r="G765" s="3">
        <v>28</v>
      </c>
      <c r="H765" s="125">
        <v>-0.2098037141536421</v>
      </c>
      <c r="I765" s="3"/>
      <c r="J765" s="3"/>
      <c r="K765" s="3" t="s">
        <v>126</v>
      </c>
      <c r="L765" s="125">
        <v>-7.1064082594328296E-2</v>
      </c>
      <c r="M765" s="3">
        <v>21</v>
      </c>
      <c r="N765" s="125">
        <v>0.116802766126249</v>
      </c>
      <c r="O765" s="3">
        <v>28</v>
      </c>
      <c r="P765" s="125">
        <v>-2.1936865433064799E-2</v>
      </c>
      <c r="Q765" s="3">
        <v>22</v>
      </c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idden="1" x14ac:dyDescent="0.25">
      <c r="A766" s="2">
        <v>7</v>
      </c>
      <c r="B766" s="2">
        <v>2011</v>
      </c>
      <c r="C766" s="4" t="str">
        <f>INDEX(Index!$B$1:$B$500,MATCH($F766,Index!$A$1:$A$500,0)
)</f>
        <v>ARI</v>
      </c>
      <c r="D766" s="4">
        <v>0</v>
      </c>
      <c r="E766" s="141">
        <f t="shared" si="11"/>
        <v>-0.25648692445829557</v>
      </c>
      <c r="F766" s="3" t="s">
        <v>23</v>
      </c>
      <c r="G766" s="3">
        <v>29</v>
      </c>
      <c r="H766" s="125">
        <v>-0.25648692445829557</v>
      </c>
      <c r="I766" s="3"/>
      <c r="J766" s="3"/>
      <c r="K766" s="3" t="s">
        <v>120</v>
      </c>
      <c r="L766" s="125">
        <v>-9.2649609513414694E-2</v>
      </c>
      <c r="M766" s="3">
        <v>22</v>
      </c>
      <c r="N766" s="125">
        <v>0.1455759210325</v>
      </c>
      <c r="O766" s="3">
        <v>29</v>
      </c>
      <c r="P766" s="125">
        <v>-1.8261393912380901E-2</v>
      </c>
      <c r="Q766" s="3">
        <v>20</v>
      </c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idden="1" x14ac:dyDescent="0.25">
      <c r="A767" s="2">
        <v>7</v>
      </c>
      <c r="B767" s="2">
        <v>2011</v>
      </c>
      <c r="C767" s="4" t="str">
        <f>INDEX(Index!$B$1:$B$500,MATCH($F767,Index!$A$1:$A$500,0)
)</f>
        <v>SEA</v>
      </c>
      <c r="D767" s="4">
        <v>0</v>
      </c>
      <c r="E767" s="141">
        <f t="shared" si="11"/>
        <v>-0.26682335930472245</v>
      </c>
      <c r="F767" s="3" t="s">
        <v>30</v>
      </c>
      <c r="G767" s="3">
        <v>30</v>
      </c>
      <c r="H767" s="125">
        <v>-0.26682335930472245</v>
      </c>
      <c r="I767" s="3"/>
      <c r="J767" s="3"/>
      <c r="K767" s="3" t="s">
        <v>119</v>
      </c>
      <c r="L767" s="125">
        <v>-0.23659996464716601</v>
      </c>
      <c r="M767" s="3">
        <v>30</v>
      </c>
      <c r="N767" s="125">
        <v>4.3980460469849603E-3</v>
      </c>
      <c r="O767" s="3">
        <v>17</v>
      </c>
      <c r="P767" s="125">
        <v>-2.5825348610571501E-2</v>
      </c>
      <c r="Q767" s="3">
        <v>23</v>
      </c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idden="1" x14ac:dyDescent="0.25">
      <c r="A768" s="2">
        <v>7</v>
      </c>
      <c r="B768" s="2">
        <v>2011</v>
      </c>
      <c r="C768" s="4" t="str">
        <f>INDEX(Index!$B$1:$B$500,MATCH($F768,Index!$A$1:$A$500,0)
)</f>
        <v>IND</v>
      </c>
      <c r="D768" s="4">
        <v>0</v>
      </c>
      <c r="E768" s="141">
        <f t="shared" si="11"/>
        <v>-0.40293592676998091</v>
      </c>
      <c r="F768" s="3" t="s">
        <v>35</v>
      </c>
      <c r="G768" s="3">
        <v>31</v>
      </c>
      <c r="H768" s="125">
        <v>-0.40293592676998091</v>
      </c>
      <c r="I768" s="3"/>
      <c r="J768" s="3"/>
      <c r="K768" s="3" t="s">
        <v>132</v>
      </c>
      <c r="L768" s="125">
        <v>-0.109213179666117</v>
      </c>
      <c r="M768" s="3">
        <v>25</v>
      </c>
      <c r="N768" s="125">
        <v>0.20875685473715999</v>
      </c>
      <c r="O768" s="3">
        <v>32</v>
      </c>
      <c r="P768" s="125">
        <v>-8.4965892366703905E-2</v>
      </c>
      <c r="Q768" s="3">
        <v>31</v>
      </c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idden="1" x14ac:dyDescent="0.25">
      <c r="A769" s="2">
        <v>7</v>
      </c>
      <c r="B769" s="2">
        <v>2011</v>
      </c>
      <c r="C769" s="4" t="str">
        <f>INDEX(Index!$B$1:$B$500,MATCH($F769,Index!$A$1:$A$500,0)
)</f>
        <v>LAR</v>
      </c>
      <c r="D769" s="4">
        <v>0</v>
      </c>
      <c r="E769" s="141">
        <f t="shared" si="11"/>
        <v>-0.44968016356395724</v>
      </c>
      <c r="F769" s="3" t="s">
        <v>67</v>
      </c>
      <c r="G769" s="3">
        <v>32</v>
      </c>
      <c r="H769" s="125">
        <v>-0.44968016356395724</v>
      </c>
      <c r="I769" s="3"/>
      <c r="J769" s="3"/>
      <c r="K769" s="3" t="s">
        <v>126</v>
      </c>
      <c r="L769" s="125">
        <v>-0.27690584849871402</v>
      </c>
      <c r="M769" s="3">
        <v>31</v>
      </c>
      <c r="N769" s="125">
        <v>0.153082806668702</v>
      </c>
      <c r="O769" s="3">
        <v>30</v>
      </c>
      <c r="P769" s="125">
        <v>-1.9691508396541199E-2</v>
      </c>
      <c r="Q769" s="3">
        <v>21</v>
      </c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idden="1" x14ac:dyDescent="0.25">
      <c r="A770" s="2">
        <v>8</v>
      </c>
      <c r="B770" s="2">
        <v>2011</v>
      </c>
      <c r="C770" s="4" t="str">
        <f>INDEX(Index!$B$1:$B$500,MATCH($F770,Index!$A$1:$A$500,0)
)</f>
        <v>GB</v>
      </c>
      <c r="D770" s="4">
        <v>0</v>
      </c>
      <c r="E770" s="141">
        <f t="shared" ref="E770:E833" si="12">IF(D770=1,H770/100,H770)</f>
        <v>0.27689512635438573</v>
      </c>
      <c r="F770" s="3" t="s">
        <v>20</v>
      </c>
      <c r="G770" s="3">
        <v>1</v>
      </c>
      <c r="H770" s="125">
        <v>0.27689512635438573</v>
      </c>
      <c r="I770" s="3"/>
      <c r="J770" s="3"/>
      <c r="K770" s="3" t="s">
        <v>217</v>
      </c>
      <c r="L770" s="125">
        <v>0.302234218175011</v>
      </c>
      <c r="M770" s="3">
        <v>1</v>
      </c>
      <c r="N770" s="125">
        <v>1.6971237099395499E-2</v>
      </c>
      <c r="O770" s="3">
        <v>20</v>
      </c>
      <c r="P770" s="125">
        <v>-8.3678547212297505E-3</v>
      </c>
      <c r="Q770" s="3">
        <v>15</v>
      </c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idden="1" x14ac:dyDescent="0.25">
      <c r="A771" s="2">
        <v>8</v>
      </c>
      <c r="B771" s="2">
        <v>2011</v>
      </c>
      <c r="C771" s="4" t="str">
        <f>INDEX(Index!$B$1:$B$500,MATCH($F771,Index!$A$1:$A$500,0)
)</f>
        <v>SF</v>
      </c>
      <c r="D771" s="4">
        <v>0</v>
      </c>
      <c r="E771" s="141">
        <f t="shared" si="12"/>
        <v>0.25624288980257193</v>
      </c>
      <c r="F771" s="3" t="s">
        <v>1</v>
      </c>
      <c r="G771" s="3">
        <v>2</v>
      </c>
      <c r="H771" s="125">
        <v>0.25624288980257193</v>
      </c>
      <c r="I771" s="3"/>
      <c r="J771" s="3"/>
      <c r="K771" s="3" t="s">
        <v>127</v>
      </c>
      <c r="L771" s="125">
        <v>-2.9058424452836101E-2</v>
      </c>
      <c r="M771" s="3">
        <v>19</v>
      </c>
      <c r="N771" s="125">
        <v>-0.178771155325085</v>
      </c>
      <c r="O771" s="3">
        <v>3</v>
      </c>
      <c r="P771" s="125">
        <v>0.106530158930323</v>
      </c>
      <c r="Q771" s="3">
        <v>1</v>
      </c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idden="1" x14ac:dyDescent="0.25">
      <c r="A772" s="2">
        <v>8</v>
      </c>
      <c r="B772" s="2">
        <v>2011</v>
      </c>
      <c r="C772" s="4" t="str">
        <f>INDEX(Index!$B$1:$B$500,MATCH($F772,Index!$A$1:$A$500,0)
)</f>
        <v>HOU</v>
      </c>
      <c r="D772" s="4">
        <v>0</v>
      </c>
      <c r="E772" s="141">
        <f t="shared" si="12"/>
        <v>0.21683596212311429</v>
      </c>
      <c r="F772" s="3" t="s">
        <v>49</v>
      </c>
      <c r="G772" s="3">
        <v>3</v>
      </c>
      <c r="H772" s="125">
        <v>0.21683596212311429</v>
      </c>
      <c r="I772" s="3"/>
      <c r="J772" s="3"/>
      <c r="K772" s="3" t="s">
        <v>128</v>
      </c>
      <c r="L772" s="125">
        <v>0.14038187903230601</v>
      </c>
      <c r="M772" s="3">
        <v>8</v>
      </c>
      <c r="N772" s="125">
        <v>-5.8080914173081297E-2</v>
      </c>
      <c r="O772" s="3">
        <v>9</v>
      </c>
      <c r="P772" s="125">
        <v>1.8373168917727001E-2</v>
      </c>
      <c r="Q772" s="3">
        <v>8</v>
      </c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idden="1" x14ac:dyDescent="0.25">
      <c r="A773" s="2">
        <v>8</v>
      </c>
      <c r="B773" s="2">
        <v>2011</v>
      </c>
      <c r="C773" s="4" t="str">
        <f>INDEX(Index!$B$1:$B$500,MATCH($F773,Index!$A$1:$A$500,0)
)</f>
        <v>PHI</v>
      </c>
      <c r="D773" s="4">
        <v>0</v>
      </c>
      <c r="E773" s="141">
        <f t="shared" si="12"/>
        <v>0.1823355960163425</v>
      </c>
      <c r="F773" s="3" t="s">
        <v>7</v>
      </c>
      <c r="G773" s="3">
        <v>4</v>
      </c>
      <c r="H773" s="125">
        <v>0.1823355960163425</v>
      </c>
      <c r="I773" s="3"/>
      <c r="J773" s="3"/>
      <c r="K773" s="3" t="s">
        <v>125</v>
      </c>
      <c r="L773" s="125">
        <v>0.162612227311388</v>
      </c>
      <c r="M773" s="3">
        <v>5</v>
      </c>
      <c r="N773" s="125">
        <v>-3.66970982312015E-2</v>
      </c>
      <c r="O773" s="3">
        <v>11</v>
      </c>
      <c r="P773" s="125">
        <v>-1.6973729526247001E-2</v>
      </c>
      <c r="Q773" s="3">
        <v>21</v>
      </c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idden="1" x14ac:dyDescent="0.25">
      <c r="A774" s="2">
        <v>8</v>
      </c>
      <c r="B774" s="2">
        <v>2011</v>
      </c>
      <c r="C774" s="4" t="str">
        <f>INDEX(Index!$B$1:$B$500,MATCH($F774,Index!$A$1:$A$500,0)
)</f>
        <v>PIT</v>
      </c>
      <c r="D774" s="4">
        <v>0</v>
      </c>
      <c r="E774" s="141">
        <f t="shared" si="12"/>
        <v>0.18127621228922333</v>
      </c>
      <c r="F774" s="3" t="s">
        <v>32</v>
      </c>
      <c r="G774" s="3">
        <v>5</v>
      </c>
      <c r="H774" s="125">
        <v>0.18127621228922333</v>
      </c>
      <c r="I774" s="3"/>
      <c r="J774" s="3"/>
      <c r="K774" s="3" t="s">
        <v>133</v>
      </c>
      <c r="L774" s="125">
        <v>8.3203382831158704E-2</v>
      </c>
      <c r="M774" s="3">
        <v>9</v>
      </c>
      <c r="N774" s="125">
        <v>-0.104142953531087</v>
      </c>
      <c r="O774" s="3">
        <v>5</v>
      </c>
      <c r="P774" s="125">
        <v>-6.0701240730223803E-3</v>
      </c>
      <c r="Q774" s="3">
        <v>13</v>
      </c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idden="1" x14ac:dyDescent="0.25">
      <c r="A775" s="2">
        <v>8</v>
      </c>
      <c r="B775" s="2">
        <v>2011</v>
      </c>
      <c r="C775" s="4" t="str">
        <f>INDEX(Index!$B$1:$B$500,MATCH($F775,Index!$A$1:$A$500,0)
)</f>
        <v>DET</v>
      </c>
      <c r="D775" s="4">
        <v>0</v>
      </c>
      <c r="E775" s="141">
        <f t="shared" si="12"/>
        <v>0.1807658065991504</v>
      </c>
      <c r="F775" s="3" t="s">
        <v>21</v>
      </c>
      <c r="G775" s="3">
        <v>6</v>
      </c>
      <c r="H775" s="125">
        <v>0.1807658065991504</v>
      </c>
      <c r="I775" s="3"/>
      <c r="J775" s="3"/>
      <c r="K775" s="3" t="s">
        <v>133</v>
      </c>
      <c r="L775" s="125">
        <v>3.9201448544066098E-2</v>
      </c>
      <c r="M775" s="3">
        <v>11</v>
      </c>
      <c r="N775" s="125">
        <v>-0.19151452992814699</v>
      </c>
      <c r="O775" s="3">
        <v>2</v>
      </c>
      <c r="P775" s="125">
        <v>-4.99501718730627E-2</v>
      </c>
      <c r="Q775" s="3">
        <v>28</v>
      </c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idden="1" x14ac:dyDescent="0.25">
      <c r="A776" s="2">
        <v>8</v>
      </c>
      <c r="B776" s="2">
        <v>2011</v>
      </c>
      <c r="C776" s="4" t="str">
        <f>INDEX(Index!$B$1:$B$500,MATCH($F776,Index!$A$1:$A$500,0)
)</f>
        <v>NE</v>
      </c>
      <c r="D776" s="4">
        <v>0</v>
      </c>
      <c r="E776" s="141">
        <f t="shared" si="12"/>
        <v>0.18037591002313491</v>
      </c>
      <c r="F776" s="3" t="s">
        <v>17</v>
      </c>
      <c r="G776" s="3">
        <v>7</v>
      </c>
      <c r="H776" s="125">
        <v>0.18037591002313491</v>
      </c>
      <c r="I776" s="3"/>
      <c r="J776" s="3"/>
      <c r="K776" s="3" t="s">
        <v>121</v>
      </c>
      <c r="L776" s="125">
        <v>0.287876914687967</v>
      </c>
      <c r="M776" s="3">
        <v>2</v>
      </c>
      <c r="N776" s="125">
        <v>9.7182974495380298E-2</v>
      </c>
      <c r="O776" s="3">
        <v>27</v>
      </c>
      <c r="P776" s="125">
        <v>-1.03180301694518E-2</v>
      </c>
      <c r="Q776" s="3">
        <v>18</v>
      </c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idden="1" x14ac:dyDescent="0.25">
      <c r="A777" s="2">
        <v>8</v>
      </c>
      <c r="B777" s="2">
        <v>2011</v>
      </c>
      <c r="C777" s="4" t="str">
        <f>INDEX(Index!$B$1:$B$500,MATCH($F777,Index!$A$1:$A$500,0)
)</f>
        <v>BUF</v>
      </c>
      <c r="D777" s="4">
        <v>0</v>
      </c>
      <c r="E777" s="141">
        <f t="shared" si="12"/>
        <v>0.17845360411176392</v>
      </c>
      <c r="F777" s="3" t="s">
        <v>0</v>
      </c>
      <c r="G777" s="3">
        <v>8</v>
      </c>
      <c r="H777" s="125">
        <v>0.17845360411176392</v>
      </c>
      <c r="I777" s="3"/>
      <c r="J777" s="3"/>
      <c r="K777" s="3" t="s">
        <v>121</v>
      </c>
      <c r="L777" s="125">
        <v>0.21269433898645401</v>
      </c>
      <c r="M777" s="3">
        <v>3</v>
      </c>
      <c r="N777" s="125">
        <v>1.451225110217E-2</v>
      </c>
      <c r="O777" s="3">
        <v>19</v>
      </c>
      <c r="P777" s="125">
        <v>-1.9728483772520101E-2</v>
      </c>
      <c r="Q777" s="3">
        <v>22</v>
      </c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idden="1" x14ac:dyDescent="0.25">
      <c r="A778" s="2">
        <v>8</v>
      </c>
      <c r="B778" s="2">
        <v>2011</v>
      </c>
      <c r="C778" s="4" t="str">
        <f>INDEX(Index!$B$1:$B$500,MATCH($F778,Index!$A$1:$A$500,0)
)</f>
        <v>NYJ</v>
      </c>
      <c r="D778" s="4">
        <v>0</v>
      </c>
      <c r="E778" s="141">
        <f t="shared" si="12"/>
        <v>0.16088725543134491</v>
      </c>
      <c r="F778" s="3" t="s">
        <v>9</v>
      </c>
      <c r="G778" s="3">
        <v>9</v>
      </c>
      <c r="H778" s="125">
        <v>0.16088725543134491</v>
      </c>
      <c r="I778" s="3"/>
      <c r="J778" s="3"/>
      <c r="K778" s="3" t="s">
        <v>122</v>
      </c>
      <c r="L778" s="125">
        <v>-4.4900933228231701E-2</v>
      </c>
      <c r="M778" s="3">
        <v>20</v>
      </c>
      <c r="N778" s="125">
        <v>-0.11679322644397</v>
      </c>
      <c r="O778" s="3">
        <v>4</v>
      </c>
      <c r="P778" s="125">
        <v>8.8994962215606599E-2</v>
      </c>
      <c r="Q778" s="3">
        <v>3</v>
      </c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idden="1" x14ac:dyDescent="0.25">
      <c r="A779" s="2">
        <v>8</v>
      </c>
      <c r="B779" s="2">
        <v>2011</v>
      </c>
      <c r="C779" s="4" t="str">
        <f>INDEX(Index!$B$1:$B$500,MATCH($F779,Index!$A$1:$A$500,0)
)</f>
        <v>BAL</v>
      </c>
      <c r="D779" s="4">
        <v>0</v>
      </c>
      <c r="E779" s="141">
        <f t="shared" si="12"/>
        <v>0.15258463516904228</v>
      </c>
      <c r="F779" s="3" t="s">
        <v>18</v>
      </c>
      <c r="G779" s="3">
        <v>10</v>
      </c>
      <c r="H779" s="125">
        <v>0.15258463516904228</v>
      </c>
      <c r="I779" s="3"/>
      <c r="J779" s="3"/>
      <c r="K779" s="3" t="s">
        <v>121</v>
      </c>
      <c r="L779" s="125">
        <v>-5.8219474315596202E-2</v>
      </c>
      <c r="M779" s="3">
        <v>21</v>
      </c>
      <c r="N779" s="125">
        <v>-0.27980689603436698</v>
      </c>
      <c r="O779" s="3">
        <v>1</v>
      </c>
      <c r="P779" s="125">
        <v>-6.9002786549728495E-2</v>
      </c>
      <c r="Q779" s="3">
        <v>30</v>
      </c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idden="1" x14ac:dyDescent="0.25">
      <c r="A780" s="2">
        <v>8</v>
      </c>
      <c r="B780" s="2">
        <v>2011</v>
      </c>
      <c r="C780" s="4" t="str">
        <f>INDEX(Index!$B$1:$B$500,MATCH($F780,Index!$A$1:$A$500,0)
)</f>
        <v>DAL</v>
      </c>
      <c r="D780" s="4">
        <v>0</v>
      </c>
      <c r="E780" s="141">
        <f t="shared" si="12"/>
        <v>0.10669662280554501</v>
      </c>
      <c r="F780" s="3" t="s">
        <v>3</v>
      </c>
      <c r="G780" s="3">
        <v>11</v>
      </c>
      <c r="H780" s="125">
        <v>0.10669662280554501</v>
      </c>
      <c r="I780" s="3"/>
      <c r="J780" s="3"/>
      <c r="K780" s="3" t="s">
        <v>125</v>
      </c>
      <c r="L780" s="125">
        <v>5.58484161940224E-2</v>
      </c>
      <c r="M780" s="3">
        <v>10</v>
      </c>
      <c r="N780" s="125">
        <v>-7.9897910386811197E-2</v>
      </c>
      <c r="O780" s="3">
        <v>7</v>
      </c>
      <c r="P780" s="125">
        <v>-2.90497037752886E-2</v>
      </c>
      <c r="Q780" s="3">
        <v>25</v>
      </c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idden="1" x14ac:dyDescent="0.25">
      <c r="A781" s="2">
        <v>8</v>
      </c>
      <c r="B781" s="2">
        <v>2011</v>
      </c>
      <c r="C781" s="4" t="str">
        <f>INDEX(Index!$B$1:$B$500,MATCH($F781,Index!$A$1:$A$500,0)
)</f>
        <v>NO</v>
      </c>
      <c r="D781" s="4">
        <v>0</v>
      </c>
      <c r="E781" s="141">
        <f t="shared" si="12"/>
        <v>9.9612875271065215E-2</v>
      </c>
      <c r="F781" s="3" t="s">
        <v>27</v>
      </c>
      <c r="G781" s="3">
        <v>12</v>
      </c>
      <c r="H781" s="125">
        <v>9.9612875271065215E-2</v>
      </c>
      <c r="I781" s="3"/>
      <c r="J781" s="3"/>
      <c r="K781" s="3" t="s">
        <v>128</v>
      </c>
      <c r="L781" s="125">
        <v>0.151409137603323</v>
      </c>
      <c r="M781" s="3">
        <v>6</v>
      </c>
      <c r="N781" s="125">
        <v>4.3424860606726401E-2</v>
      </c>
      <c r="O781" s="3">
        <v>23</v>
      </c>
      <c r="P781" s="125">
        <v>-8.3714017255313907E-3</v>
      </c>
      <c r="Q781" s="3">
        <v>15</v>
      </c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idden="1" x14ac:dyDescent="0.25">
      <c r="A782" s="2">
        <v>8</v>
      </c>
      <c r="B782" s="2">
        <v>2011</v>
      </c>
      <c r="C782" s="4" t="str">
        <f>INDEX(Index!$B$1:$B$500,MATCH($F782,Index!$A$1:$A$500,0)
)</f>
        <v>NYG</v>
      </c>
      <c r="D782" s="4">
        <v>0</v>
      </c>
      <c r="E782" s="141">
        <f t="shared" si="12"/>
        <v>8.5152660833546195E-2</v>
      </c>
      <c r="F782" s="3" t="s">
        <v>15</v>
      </c>
      <c r="G782" s="3">
        <v>13</v>
      </c>
      <c r="H782" s="125">
        <v>8.5152660833546195E-2</v>
      </c>
      <c r="I782" s="3"/>
      <c r="J782" s="3"/>
      <c r="K782" s="3" t="s">
        <v>121</v>
      </c>
      <c r="L782" s="125">
        <v>0.145102530677273</v>
      </c>
      <c r="M782" s="3">
        <v>7</v>
      </c>
      <c r="N782" s="125">
        <v>2.9775429781041599E-2</v>
      </c>
      <c r="O782" s="3">
        <v>21</v>
      </c>
      <c r="P782" s="125">
        <v>-3.0174440062685201E-2</v>
      </c>
      <c r="Q782" s="3">
        <v>26</v>
      </c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idden="1" x14ac:dyDescent="0.25">
      <c r="A783" s="2">
        <v>8</v>
      </c>
      <c r="B783" s="2">
        <v>2011</v>
      </c>
      <c r="C783" s="4" t="str">
        <f>INDEX(Index!$B$1:$B$500,MATCH($F783,Index!$A$1:$A$500,0)
)</f>
        <v>CHI</v>
      </c>
      <c r="D783" s="4">
        <v>0</v>
      </c>
      <c r="E783" s="141">
        <f t="shared" si="12"/>
        <v>6.2618847165989103E-2</v>
      </c>
      <c r="F783" s="3" t="s">
        <v>64</v>
      </c>
      <c r="G783" s="3">
        <v>14</v>
      </c>
      <c r="H783" s="125">
        <v>6.2618847165989103E-2</v>
      </c>
      <c r="I783" s="3"/>
      <c r="J783" s="3"/>
      <c r="K783" s="3" t="s">
        <v>122</v>
      </c>
      <c r="L783" s="125">
        <v>-9.3501702494946701E-2</v>
      </c>
      <c r="M783" s="3">
        <v>23</v>
      </c>
      <c r="N783" s="125">
        <v>-5.2593610870705798E-2</v>
      </c>
      <c r="O783" s="3">
        <v>10</v>
      </c>
      <c r="P783" s="125">
        <v>0.10352693879023001</v>
      </c>
      <c r="Q783" s="3">
        <v>2</v>
      </c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idden="1" x14ac:dyDescent="0.25">
      <c r="A784" s="2">
        <v>8</v>
      </c>
      <c r="B784" s="2">
        <v>2011</v>
      </c>
      <c r="C784" s="4" t="str">
        <f>INDEX(Index!$B$1:$B$500,MATCH($F784,Index!$A$1:$A$500,0)
)</f>
        <v>ATL</v>
      </c>
      <c r="D784" s="4">
        <v>0</v>
      </c>
      <c r="E784" s="141">
        <f t="shared" si="12"/>
        <v>4.9775884158987503E-2</v>
      </c>
      <c r="F784" s="3" t="s">
        <v>43</v>
      </c>
      <c r="G784" s="3">
        <v>15</v>
      </c>
      <c r="H784" s="125">
        <v>4.9775884158987503E-2</v>
      </c>
      <c r="I784" s="3"/>
      <c r="J784" s="3"/>
      <c r="K784" s="3" t="s">
        <v>122</v>
      </c>
      <c r="L784" s="125">
        <v>1.5790004816341501E-2</v>
      </c>
      <c r="M784" s="3">
        <v>15</v>
      </c>
      <c r="N784" s="125">
        <v>-1.8889358466687201E-2</v>
      </c>
      <c r="O784" s="3">
        <v>14</v>
      </c>
      <c r="P784" s="125">
        <v>1.5096520875958801E-2</v>
      </c>
      <c r="Q784" s="3">
        <v>9</v>
      </c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idden="1" x14ac:dyDescent="0.25">
      <c r="A785" s="2">
        <v>8</v>
      </c>
      <c r="B785" s="2">
        <v>2011</v>
      </c>
      <c r="C785" s="4" t="str">
        <f>INDEX(Index!$B$1:$B$500,MATCH($F785,Index!$A$1:$A$500,0)
)</f>
        <v>CIN</v>
      </c>
      <c r="D785" s="4">
        <v>0</v>
      </c>
      <c r="E785" s="141">
        <f t="shared" si="12"/>
        <v>4.0772295247213194E-2</v>
      </c>
      <c r="F785" s="3" t="s">
        <v>24</v>
      </c>
      <c r="G785" s="3">
        <v>16</v>
      </c>
      <c r="H785" s="125">
        <v>4.0772295247213194E-2</v>
      </c>
      <c r="I785" s="3"/>
      <c r="J785" s="3"/>
      <c r="K785" s="3" t="s">
        <v>121</v>
      </c>
      <c r="L785" s="125">
        <v>-2.1153820018630001E-2</v>
      </c>
      <c r="M785" s="3">
        <v>18</v>
      </c>
      <c r="N785" s="125">
        <v>-2.6466369659101902E-2</v>
      </c>
      <c r="O785" s="3">
        <v>12</v>
      </c>
      <c r="P785" s="125">
        <v>3.5459745606741297E-2</v>
      </c>
      <c r="Q785" s="3">
        <v>5</v>
      </c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idden="1" x14ac:dyDescent="0.25">
      <c r="A786" s="2">
        <v>8</v>
      </c>
      <c r="B786" s="2">
        <v>2011</v>
      </c>
      <c r="C786" s="4" t="str">
        <f>INDEX(Index!$B$1:$B$500,MATCH($F786,Index!$A$1:$A$500,0)
)</f>
        <v>LV</v>
      </c>
      <c r="D786" s="4">
        <v>0</v>
      </c>
      <c r="E786" s="141">
        <f t="shared" si="12"/>
        <v>3.4587202213945289E-2</v>
      </c>
      <c r="F786" s="3" t="s">
        <v>52</v>
      </c>
      <c r="G786" s="3">
        <v>17</v>
      </c>
      <c r="H786" s="125">
        <v>3.4587202213945289E-2</v>
      </c>
      <c r="I786" s="3"/>
      <c r="J786" s="3"/>
      <c r="K786" s="3" t="s">
        <v>122</v>
      </c>
      <c r="L786" s="125">
        <v>2.5403905492963199E-2</v>
      </c>
      <c r="M786" s="3">
        <v>13</v>
      </c>
      <c r="N786" s="125">
        <v>1.95991091113241E-3</v>
      </c>
      <c r="O786" s="3">
        <v>16</v>
      </c>
      <c r="P786" s="125">
        <v>1.11432076321145E-2</v>
      </c>
      <c r="Q786" s="3">
        <v>10</v>
      </c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idden="1" x14ac:dyDescent="0.25">
      <c r="A787" s="2">
        <v>8</v>
      </c>
      <c r="B787" s="2">
        <v>2011</v>
      </c>
      <c r="C787" s="4" t="str">
        <f>INDEX(Index!$B$1:$B$500,MATCH($F787,Index!$A$1:$A$500,0)
)</f>
        <v>TB</v>
      </c>
      <c r="D787" s="4">
        <v>0</v>
      </c>
      <c r="E787" s="141">
        <f t="shared" si="12"/>
        <v>-2.4762541635877093E-2</v>
      </c>
      <c r="F787" s="3" t="s">
        <v>38</v>
      </c>
      <c r="G787" s="3">
        <v>18</v>
      </c>
      <c r="H787" s="125">
        <v>-2.4762541635877093E-2</v>
      </c>
      <c r="I787" s="3"/>
      <c r="J787" s="3"/>
      <c r="K787" s="3" t="s">
        <v>122</v>
      </c>
      <c r="L787" s="125">
        <v>3.4171259266460502E-2</v>
      </c>
      <c r="M787" s="3">
        <v>12</v>
      </c>
      <c r="N787" s="125">
        <v>0.103828297166863</v>
      </c>
      <c r="O787" s="3">
        <v>28</v>
      </c>
      <c r="P787" s="125">
        <v>4.4894496264525401E-2</v>
      </c>
      <c r="Q787" s="3">
        <v>4</v>
      </c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idden="1" x14ac:dyDescent="0.25">
      <c r="A788" s="2">
        <v>8</v>
      </c>
      <c r="B788" s="2">
        <v>2011</v>
      </c>
      <c r="C788" s="4" t="str">
        <f>INDEX(Index!$B$1:$B$500,MATCH($F788,Index!$A$1:$A$500,0)
)</f>
        <v>TEN</v>
      </c>
      <c r="D788" s="4">
        <v>0</v>
      </c>
      <c r="E788" s="141">
        <f t="shared" si="12"/>
        <v>-2.6373567567621978E-2</v>
      </c>
      <c r="F788" s="3" t="s">
        <v>45</v>
      </c>
      <c r="G788" s="3">
        <v>19</v>
      </c>
      <c r="H788" s="125">
        <v>-2.6373567567621978E-2</v>
      </c>
      <c r="I788" s="3"/>
      <c r="J788" s="3"/>
      <c r="K788" s="3" t="s">
        <v>122</v>
      </c>
      <c r="L788" s="125">
        <v>-1.19722140695523E-2</v>
      </c>
      <c r="M788" s="3">
        <v>17</v>
      </c>
      <c r="N788" s="125">
        <v>5.4692046528870102E-3</v>
      </c>
      <c r="O788" s="3">
        <v>18</v>
      </c>
      <c r="P788" s="125">
        <v>-8.9321488451826695E-3</v>
      </c>
      <c r="Q788" s="3">
        <v>17</v>
      </c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idden="1" x14ac:dyDescent="0.25">
      <c r="A789" s="2">
        <v>8</v>
      </c>
      <c r="B789" s="2">
        <v>2011</v>
      </c>
      <c r="C789" s="4" t="str">
        <f>INDEX(Index!$B$1:$B$500,MATCH($F789,Index!$A$1:$A$500,0)
)</f>
        <v>MIN</v>
      </c>
      <c r="D789" s="4">
        <v>0</v>
      </c>
      <c r="E789" s="141">
        <f t="shared" si="12"/>
        <v>-3.84534379120645E-2</v>
      </c>
      <c r="F789" s="3" t="s">
        <v>46</v>
      </c>
      <c r="G789" s="3">
        <v>20</v>
      </c>
      <c r="H789" s="125">
        <v>-3.84534379120645E-2</v>
      </c>
      <c r="I789" s="3"/>
      <c r="J789" s="3"/>
      <c r="K789" s="3" t="s">
        <v>130</v>
      </c>
      <c r="L789" s="125">
        <v>7.3627188330354903E-3</v>
      </c>
      <c r="M789" s="3">
        <v>16</v>
      </c>
      <c r="N789" s="125">
        <v>3.7734639636011397E-2</v>
      </c>
      <c r="O789" s="3">
        <v>22</v>
      </c>
      <c r="P789" s="125">
        <v>-8.0815171090885991E-3</v>
      </c>
      <c r="Q789" s="3">
        <v>14</v>
      </c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idden="1" x14ac:dyDescent="0.25">
      <c r="A790" s="2">
        <v>8</v>
      </c>
      <c r="B790" s="2">
        <v>2011</v>
      </c>
      <c r="C790" s="4" t="str">
        <f>INDEX(Index!$B$1:$B$500,MATCH($F790,Index!$A$1:$A$500,0)
)</f>
        <v>LAC</v>
      </c>
      <c r="D790" s="4">
        <v>0</v>
      </c>
      <c r="E790" s="141">
        <f t="shared" si="12"/>
        <v>-6.3382398552429303E-2</v>
      </c>
      <c r="F790" s="3" t="s">
        <v>68</v>
      </c>
      <c r="G790" s="3">
        <v>21</v>
      </c>
      <c r="H790" s="125">
        <v>-6.3382398552429303E-2</v>
      </c>
      <c r="I790" s="3"/>
      <c r="J790" s="3"/>
      <c r="K790" s="3" t="s">
        <v>122</v>
      </c>
      <c r="L790" s="125">
        <v>2.4625782090064999E-2</v>
      </c>
      <c r="M790" s="3">
        <v>14</v>
      </c>
      <c r="N790" s="125">
        <v>5.7204039858208801E-2</v>
      </c>
      <c r="O790" s="3">
        <v>25</v>
      </c>
      <c r="P790" s="125">
        <v>-3.0804140784285498E-2</v>
      </c>
      <c r="Q790" s="3">
        <v>27</v>
      </c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idden="1" x14ac:dyDescent="0.25">
      <c r="A791" s="2">
        <v>8</v>
      </c>
      <c r="B791" s="2">
        <v>2011</v>
      </c>
      <c r="C791" s="4" t="str">
        <f>INDEX(Index!$B$1:$B$500,MATCH($F791,Index!$A$1:$A$500,0)
)</f>
        <v>WAS</v>
      </c>
      <c r="D791" s="4">
        <v>0</v>
      </c>
      <c r="E791" s="141">
        <f t="shared" si="12"/>
        <v>-0.10678899447096406</v>
      </c>
      <c r="F791" s="3" t="s">
        <v>26</v>
      </c>
      <c r="G791" s="3">
        <v>22</v>
      </c>
      <c r="H791" s="125">
        <v>-0.10678899447096406</v>
      </c>
      <c r="I791" s="3"/>
      <c r="J791" s="3"/>
      <c r="K791" s="3" t="s">
        <v>125</v>
      </c>
      <c r="L791" s="125">
        <v>-0.16414410059062001</v>
      </c>
      <c r="M791" s="3">
        <v>28</v>
      </c>
      <c r="N791" s="125">
        <v>-6.0798483467877799E-2</v>
      </c>
      <c r="O791" s="3">
        <v>8</v>
      </c>
      <c r="P791" s="125">
        <v>-3.4433773482218499E-3</v>
      </c>
      <c r="Q791" s="3">
        <v>12</v>
      </c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idden="1" x14ac:dyDescent="0.25">
      <c r="A792" s="2">
        <v>8</v>
      </c>
      <c r="B792" s="2">
        <v>2011</v>
      </c>
      <c r="C792" s="4" t="str">
        <f>INDEX(Index!$B$1:$B$500,MATCH($F792,Index!$A$1:$A$500,0)
)</f>
        <v>CAR</v>
      </c>
      <c r="D792" s="4">
        <v>0</v>
      </c>
      <c r="E792" s="141">
        <f t="shared" si="12"/>
        <v>-0.11949877503204598</v>
      </c>
      <c r="F792" s="3" t="s">
        <v>51</v>
      </c>
      <c r="G792" s="3">
        <v>23</v>
      </c>
      <c r="H792" s="125">
        <v>-0.11949877503204598</v>
      </c>
      <c r="I792" s="3"/>
      <c r="J792" s="3"/>
      <c r="K792" s="3" t="s">
        <v>130</v>
      </c>
      <c r="L792" s="125">
        <v>0.17584659301077701</v>
      </c>
      <c r="M792" s="3">
        <v>4</v>
      </c>
      <c r="N792" s="125">
        <v>0.191111412521387</v>
      </c>
      <c r="O792" s="3">
        <v>31</v>
      </c>
      <c r="P792" s="125">
        <v>-0.10423395552143599</v>
      </c>
      <c r="Q792" s="3">
        <v>31</v>
      </c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idden="1" x14ac:dyDescent="0.25">
      <c r="A793" s="2">
        <v>8</v>
      </c>
      <c r="B793" s="2">
        <v>2011</v>
      </c>
      <c r="C793" s="4" t="str">
        <f>INDEX(Index!$B$1:$B$500,MATCH($F793,Index!$A$1:$A$500,0)
)</f>
        <v>KC</v>
      </c>
      <c r="D793" s="4">
        <v>0</v>
      </c>
      <c r="E793" s="141">
        <f t="shared" si="12"/>
        <v>-0.13662022419204281</v>
      </c>
      <c r="F793" s="3" t="s">
        <v>5</v>
      </c>
      <c r="G793" s="3">
        <v>24</v>
      </c>
      <c r="H793" s="125">
        <v>-0.13662022419204281</v>
      </c>
      <c r="I793" s="3"/>
      <c r="J793" s="3"/>
      <c r="K793" s="3" t="s">
        <v>122</v>
      </c>
      <c r="L793" s="125">
        <v>-0.16027401443584699</v>
      </c>
      <c r="M793" s="3">
        <v>27</v>
      </c>
      <c r="N793" s="125">
        <v>-3.0409834250825899E-3</v>
      </c>
      <c r="O793" s="3">
        <v>15</v>
      </c>
      <c r="P793" s="125">
        <v>2.0612806818721598E-2</v>
      </c>
      <c r="Q793" s="3">
        <v>7</v>
      </c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idden="1" x14ac:dyDescent="0.25">
      <c r="A794" s="2">
        <v>8</v>
      </c>
      <c r="B794" s="2">
        <v>2011</v>
      </c>
      <c r="C794" s="4" t="str">
        <f>INDEX(Index!$B$1:$B$500,MATCH($F794,Index!$A$1:$A$500,0)
)</f>
        <v>CLE</v>
      </c>
      <c r="D794" s="4">
        <v>0</v>
      </c>
      <c r="E794" s="141">
        <f t="shared" si="12"/>
        <v>-0.16017432834079562</v>
      </c>
      <c r="F794" s="3" t="s">
        <v>10</v>
      </c>
      <c r="G794" s="3">
        <v>25</v>
      </c>
      <c r="H794" s="125">
        <v>-0.16017432834079562</v>
      </c>
      <c r="I794" s="3"/>
      <c r="J794" s="3"/>
      <c r="K794" s="3" t="s">
        <v>125</v>
      </c>
      <c r="L794" s="125">
        <v>-0.15678827931731601</v>
      </c>
      <c r="M794" s="3">
        <v>26</v>
      </c>
      <c r="N794" s="125">
        <v>-1.9597201281998999E-2</v>
      </c>
      <c r="O794" s="3">
        <v>13</v>
      </c>
      <c r="P794" s="125">
        <v>-2.2983250305478601E-2</v>
      </c>
      <c r="Q794" s="3">
        <v>23</v>
      </c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idden="1" x14ac:dyDescent="0.25">
      <c r="A795" s="2">
        <v>8</v>
      </c>
      <c r="B795" s="2">
        <v>2011</v>
      </c>
      <c r="C795" s="4" t="str">
        <f>INDEX(Index!$B$1:$B$500,MATCH($F795,Index!$A$1:$A$500,0)
)</f>
        <v>MIA</v>
      </c>
      <c r="D795" s="4">
        <v>0</v>
      </c>
      <c r="E795" s="141">
        <f t="shared" si="12"/>
        <v>-0.21332941692959331</v>
      </c>
      <c r="F795" s="3" t="s">
        <v>4</v>
      </c>
      <c r="G795" s="3">
        <v>26</v>
      </c>
      <c r="H795" s="125">
        <v>-0.21332941692959331</v>
      </c>
      <c r="I795" s="3"/>
      <c r="J795" s="3"/>
      <c r="K795" s="3" t="s">
        <v>132</v>
      </c>
      <c r="L795" s="125">
        <v>-6.1460855574874497E-2</v>
      </c>
      <c r="M795" s="3">
        <v>22</v>
      </c>
      <c r="N795" s="125">
        <v>0.14130404785019701</v>
      </c>
      <c r="O795" s="3">
        <v>29</v>
      </c>
      <c r="P795" s="125">
        <v>-1.05645135045218E-2</v>
      </c>
      <c r="Q795" s="3">
        <v>19</v>
      </c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idden="1" x14ac:dyDescent="0.25">
      <c r="A796" s="2">
        <v>8</v>
      </c>
      <c r="B796" s="2">
        <v>2011</v>
      </c>
      <c r="C796" s="4" t="str">
        <f>INDEX(Index!$B$1:$B$500,MATCH($F796,Index!$A$1:$A$500,0)
)</f>
        <v>ARI</v>
      </c>
      <c r="D796" s="4">
        <v>0</v>
      </c>
      <c r="E796" s="141">
        <f t="shared" si="12"/>
        <v>-0.23455565610832563</v>
      </c>
      <c r="F796" s="3" t="s">
        <v>23</v>
      </c>
      <c r="G796" s="3">
        <v>27</v>
      </c>
      <c r="H796" s="125">
        <v>-0.23455565610832563</v>
      </c>
      <c r="I796" s="3"/>
      <c r="J796" s="3"/>
      <c r="K796" s="3" t="s">
        <v>124</v>
      </c>
      <c r="L796" s="125">
        <v>-0.105691044920001</v>
      </c>
      <c r="M796" s="3">
        <v>24</v>
      </c>
      <c r="N796" s="125">
        <v>0.15620911372461699</v>
      </c>
      <c r="O796" s="3">
        <v>30</v>
      </c>
      <c r="P796" s="125">
        <v>2.7344502536292399E-2</v>
      </c>
      <c r="Q796" s="3">
        <v>6</v>
      </c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idden="1" x14ac:dyDescent="0.25">
      <c r="A797" s="2">
        <v>8</v>
      </c>
      <c r="B797" s="2">
        <v>2011</v>
      </c>
      <c r="C797" s="4" t="str">
        <f>INDEX(Index!$B$1:$B$500,MATCH($F797,Index!$A$1:$A$500,0)
)</f>
        <v>JAX</v>
      </c>
      <c r="D797" s="4">
        <v>0</v>
      </c>
      <c r="E797" s="141">
        <f t="shared" si="12"/>
        <v>-0.24831537601398523</v>
      </c>
      <c r="F797" s="3" t="s">
        <v>56</v>
      </c>
      <c r="G797" s="3">
        <v>28</v>
      </c>
      <c r="H797" s="125">
        <v>-0.24831537601398523</v>
      </c>
      <c r="I797" s="3"/>
      <c r="J797" s="3"/>
      <c r="K797" s="3" t="s">
        <v>130</v>
      </c>
      <c r="L797" s="125">
        <v>-0.30405855633095702</v>
      </c>
      <c r="M797" s="3">
        <v>32</v>
      </c>
      <c r="N797" s="125">
        <v>-8.0352641948337702E-2</v>
      </c>
      <c r="O797" s="3">
        <v>6</v>
      </c>
      <c r="P797" s="125">
        <v>-2.46094616313659E-2</v>
      </c>
      <c r="Q797" s="3">
        <v>24</v>
      </c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idden="1" x14ac:dyDescent="0.25">
      <c r="A798" s="2">
        <v>8</v>
      </c>
      <c r="B798" s="2">
        <v>2011</v>
      </c>
      <c r="C798" s="4" t="str">
        <f>INDEX(Index!$B$1:$B$500,MATCH($F798,Index!$A$1:$A$500,0)
)</f>
        <v>DEN</v>
      </c>
      <c r="D798" s="4">
        <v>0</v>
      </c>
      <c r="E798" s="141">
        <f t="shared" si="12"/>
        <v>-0.27098918185401599</v>
      </c>
      <c r="F798" s="3" t="s">
        <v>39</v>
      </c>
      <c r="G798" s="3">
        <v>29</v>
      </c>
      <c r="H798" s="125">
        <v>-0.27098918185401599</v>
      </c>
      <c r="I798" s="3"/>
      <c r="J798" s="3"/>
      <c r="K798" s="3" t="s">
        <v>123</v>
      </c>
      <c r="L798" s="125">
        <v>-0.197918662313951</v>
      </c>
      <c r="M798" s="3">
        <v>29</v>
      </c>
      <c r="N798" s="125">
        <v>7.1843680203680302E-2</v>
      </c>
      <c r="O798" s="3">
        <v>26</v>
      </c>
      <c r="P798" s="125">
        <v>-1.2268393363846701E-3</v>
      </c>
      <c r="Q798" s="3">
        <v>11</v>
      </c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idden="1" x14ac:dyDescent="0.25">
      <c r="A799" s="2">
        <v>8</v>
      </c>
      <c r="B799" s="2">
        <v>2011</v>
      </c>
      <c r="C799" s="4" t="str">
        <f>INDEX(Index!$B$1:$B$500,MATCH($F799,Index!$A$1:$A$500,0)
)</f>
        <v>SEA</v>
      </c>
      <c r="D799" s="4">
        <v>0</v>
      </c>
      <c r="E799" s="141">
        <f t="shared" si="12"/>
        <v>-0.27838018254120389</v>
      </c>
      <c r="F799" s="3" t="s">
        <v>30</v>
      </c>
      <c r="G799" s="3">
        <v>30</v>
      </c>
      <c r="H799" s="125">
        <v>-0.27838018254120389</v>
      </c>
      <c r="I799" s="3"/>
      <c r="J799" s="3"/>
      <c r="K799" s="3" t="s">
        <v>123</v>
      </c>
      <c r="L799" s="125">
        <v>-0.215111531103576</v>
      </c>
      <c r="M799" s="3">
        <v>30</v>
      </c>
      <c r="N799" s="125">
        <v>4.9590369071580804E-3</v>
      </c>
      <c r="O799" s="3">
        <v>17</v>
      </c>
      <c r="P799" s="125">
        <v>-5.8309614530469803E-2</v>
      </c>
      <c r="Q799" s="3">
        <v>29</v>
      </c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idden="1" x14ac:dyDescent="0.25">
      <c r="A800" s="2">
        <v>8</v>
      </c>
      <c r="B800" s="2">
        <v>2011</v>
      </c>
      <c r="C800" s="4" t="str">
        <f>INDEX(Index!$B$1:$B$500,MATCH($F800,Index!$A$1:$A$500,0)
)</f>
        <v>LAR</v>
      </c>
      <c r="D800" s="4">
        <v>0</v>
      </c>
      <c r="E800" s="141">
        <f t="shared" si="12"/>
        <v>-0.33165090077340603</v>
      </c>
      <c r="F800" s="3" t="s">
        <v>67</v>
      </c>
      <c r="G800" s="3">
        <v>31</v>
      </c>
      <c r="H800" s="125">
        <v>-0.33165090077340603</v>
      </c>
      <c r="I800" s="3"/>
      <c r="J800" s="3"/>
      <c r="K800" s="3" t="s">
        <v>124</v>
      </c>
      <c r="L800" s="125">
        <v>-0.263817868721755</v>
      </c>
      <c r="M800" s="3">
        <v>31</v>
      </c>
      <c r="N800" s="125">
        <v>5.5554987494985601E-2</v>
      </c>
      <c r="O800" s="3">
        <v>24</v>
      </c>
      <c r="P800" s="125">
        <v>-1.22780445566654E-2</v>
      </c>
      <c r="Q800" s="3">
        <v>20</v>
      </c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idden="1" x14ac:dyDescent="0.25">
      <c r="A801" s="2">
        <v>8</v>
      </c>
      <c r="B801" s="2">
        <v>2011</v>
      </c>
      <c r="C801" s="4" t="str">
        <f>INDEX(Index!$B$1:$B$500,MATCH($F801,Index!$A$1:$A$500,0)
)</f>
        <v>IND</v>
      </c>
      <c r="D801" s="4">
        <v>0</v>
      </c>
      <c r="E801" s="141">
        <f t="shared" si="12"/>
        <v>-0.45055329148243195</v>
      </c>
      <c r="F801" s="3" t="s">
        <v>35</v>
      </c>
      <c r="G801" s="3">
        <v>32</v>
      </c>
      <c r="H801" s="125">
        <v>-0.45055329148243195</v>
      </c>
      <c r="I801" s="3"/>
      <c r="J801" s="3"/>
      <c r="K801" s="3" t="s">
        <v>138</v>
      </c>
      <c r="L801" s="125">
        <v>-0.13067765130338099</v>
      </c>
      <c r="M801" s="3">
        <v>25</v>
      </c>
      <c r="N801" s="125">
        <v>0.205532982445194</v>
      </c>
      <c r="O801" s="3">
        <v>32</v>
      </c>
      <c r="P801" s="125">
        <v>-0.114342657733857</v>
      </c>
      <c r="Q801" s="3">
        <v>32</v>
      </c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idden="1" x14ac:dyDescent="0.25">
      <c r="A802" s="2">
        <v>9</v>
      </c>
      <c r="B802" s="2">
        <v>2011</v>
      </c>
      <c r="C802" s="4" t="str">
        <f>INDEX(Index!$B$1:$B$500,MATCH($F802,Index!$A$1:$A$500,0)
)</f>
        <v>GB</v>
      </c>
      <c r="D802" s="4">
        <v>0</v>
      </c>
      <c r="E802" s="141">
        <f t="shared" si="12"/>
        <v>0.29171093920309443</v>
      </c>
      <c r="F802" s="3" t="s">
        <v>20</v>
      </c>
      <c r="G802" s="3">
        <v>1</v>
      </c>
      <c r="H802" s="125">
        <v>0.29171093920309443</v>
      </c>
      <c r="I802" s="3"/>
      <c r="J802" s="3"/>
      <c r="K802" s="3" t="s">
        <v>218</v>
      </c>
      <c r="L802" s="125">
        <v>0.317781559355649</v>
      </c>
      <c r="M802" s="3">
        <v>1</v>
      </c>
      <c r="N802" s="125">
        <v>1.7145904472163399E-2</v>
      </c>
      <c r="O802" s="3">
        <v>17</v>
      </c>
      <c r="P802" s="125">
        <v>-8.9247156803911806E-3</v>
      </c>
      <c r="Q802" s="3">
        <v>16</v>
      </c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idden="1" x14ac:dyDescent="0.25">
      <c r="A803" s="2">
        <v>9</v>
      </c>
      <c r="B803" s="2">
        <v>2011</v>
      </c>
      <c r="C803" s="4" t="str">
        <f>INDEX(Index!$B$1:$B$500,MATCH($F803,Index!$A$1:$A$500,0)
)</f>
        <v>HOU</v>
      </c>
      <c r="D803" s="4">
        <v>0</v>
      </c>
      <c r="E803" s="141">
        <f t="shared" si="12"/>
        <v>0.2632773954605066</v>
      </c>
      <c r="F803" s="3" t="s">
        <v>49</v>
      </c>
      <c r="G803" s="3">
        <v>2</v>
      </c>
      <c r="H803" s="125">
        <v>0.2632773954605066</v>
      </c>
      <c r="I803" s="3"/>
      <c r="J803" s="3"/>
      <c r="K803" s="3" t="s">
        <v>134</v>
      </c>
      <c r="L803" s="125">
        <v>0.147499345233879</v>
      </c>
      <c r="M803" s="3">
        <v>6</v>
      </c>
      <c r="N803" s="125">
        <v>-0.10340795470858501</v>
      </c>
      <c r="O803" s="3">
        <v>6</v>
      </c>
      <c r="P803" s="125">
        <v>1.2370095518042599E-2</v>
      </c>
      <c r="Q803" s="3">
        <v>8</v>
      </c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idden="1" x14ac:dyDescent="0.25">
      <c r="A804" s="2">
        <v>9</v>
      </c>
      <c r="B804" s="2">
        <v>2011</v>
      </c>
      <c r="C804" s="4" t="str">
        <f>INDEX(Index!$B$1:$B$500,MATCH($F804,Index!$A$1:$A$500,0)
)</f>
        <v>SF</v>
      </c>
      <c r="D804" s="4">
        <v>0</v>
      </c>
      <c r="E804" s="141">
        <f t="shared" si="12"/>
        <v>0.25708865181815849</v>
      </c>
      <c r="F804" s="3" t="s">
        <v>1</v>
      </c>
      <c r="G804" s="3">
        <v>3</v>
      </c>
      <c r="H804" s="125">
        <v>0.25708865181815849</v>
      </c>
      <c r="I804" s="3"/>
      <c r="J804" s="3"/>
      <c r="K804" s="3" t="s">
        <v>219</v>
      </c>
      <c r="L804" s="125">
        <v>-3.2945167623977499E-2</v>
      </c>
      <c r="M804" s="3">
        <v>21</v>
      </c>
      <c r="N804" s="125">
        <v>-0.172573551722976</v>
      </c>
      <c r="O804" s="3">
        <v>4</v>
      </c>
      <c r="P804" s="125">
        <v>0.11746026771916</v>
      </c>
      <c r="Q804" s="3">
        <v>1</v>
      </c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idden="1" x14ac:dyDescent="0.25">
      <c r="A805" s="2">
        <v>9</v>
      </c>
      <c r="B805" s="2">
        <v>2011</v>
      </c>
      <c r="C805" s="4" t="str">
        <f>INDEX(Index!$B$1:$B$500,MATCH($F805,Index!$A$1:$A$500,0)
)</f>
        <v>NYJ</v>
      </c>
      <c r="D805" s="4">
        <v>0</v>
      </c>
      <c r="E805" s="141">
        <f t="shared" si="12"/>
        <v>0.22130634059557611</v>
      </c>
      <c r="F805" s="3" t="s">
        <v>9</v>
      </c>
      <c r="G805" s="3">
        <v>4</v>
      </c>
      <c r="H805" s="125">
        <v>0.22130634059557611</v>
      </c>
      <c r="I805" s="3"/>
      <c r="J805" s="3"/>
      <c r="K805" s="3" t="s">
        <v>128</v>
      </c>
      <c r="L805" s="125">
        <v>-3.8306343556230298E-2</v>
      </c>
      <c r="M805" s="3">
        <v>22</v>
      </c>
      <c r="N805" s="125">
        <v>-0.18096383439786201</v>
      </c>
      <c r="O805" s="3">
        <v>3</v>
      </c>
      <c r="P805" s="125">
        <v>7.86488497539444E-2</v>
      </c>
      <c r="Q805" s="3">
        <v>3</v>
      </c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idden="1" x14ac:dyDescent="0.25">
      <c r="A806" s="2">
        <v>9</v>
      </c>
      <c r="B806" s="2">
        <v>2011</v>
      </c>
      <c r="C806" s="4" t="str">
        <f>INDEX(Index!$B$1:$B$500,MATCH($F806,Index!$A$1:$A$500,0)
)</f>
        <v>PIT</v>
      </c>
      <c r="D806" s="4">
        <v>0</v>
      </c>
      <c r="E806" s="141">
        <f t="shared" si="12"/>
        <v>0.19465050524733077</v>
      </c>
      <c r="F806" s="3" t="s">
        <v>32</v>
      </c>
      <c r="G806" s="3">
        <v>5</v>
      </c>
      <c r="H806" s="125">
        <v>0.19465050524733077</v>
      </c>
      <c r="I806" s="3"/>
      <c r="J806" s="3"/>
      <c r="K806" s="3" t="s">
        <v>134</v>
      </c>
      <c r="L806" s="125">
        <v>0.116268620979398</v>
      </c>
      <c r="M806" s="3">
        <v>9</v>
      </c>
      <c r="N806" s="125">
        <v>-7.8748433902740597E-2</v>
      </c>
      <c r="O806" s="3">
        <v>7</v>
      </c>
      <c r="P806" s="125">
        <v>-3.66549634807849E-4</v>
      </c>
      <c r="Q806" s="3">
        <v>12</v>
      </c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idden="1" x14ac:dyDescent="0.25">
      <c r="A807" s="2">
        <v>9</v>
      </c>
      <c r="B807" s="2">
        <v>2011</v>
      </c>
      <c r="C807" s="4" t="str">
        <f>INDEX(Index!$B$1:$B$500,MATCH($F807,Index!$A$1:$A$500,0)
)</f>
        <v>DET</v>
      </c>
      <c r="D807" s="4">
        <v>0</v>
      </c>
      <c r="E807" s="141">
        <f t="shared" si="12"/>
        <v>0.1806582258179909</v>
      </c>
      <c r="F807" s="3" t="s">
        <v>21</v>
      </c>
      <c r="G807" s="3">
        <v>6</v>
      </c>
      <c r="H807" s="125">
        <v>0.1806582258179909</v>
      </c>
      <c r="I807" s="3"/>
      <c r="J807" s="3"/>
      <c r="K807" s="3" t="s">
        <v>133</v>
      </c>
      <c r="L807" s="125">
        <v>3.1854486671179599E-2</v>
      </c>
      <c r="M807" s="3">
        <v>12</v>
      </c>
      <c r="N807" s="125">
        <v>-0.198753911019874</v>
      </c>
      <c r="O807" s="3">
        <v>2</v>
      </c>
      <c r="P807" s="125">
        <v>-4.99501718730627E-2</v>
      </c>
      <c r="Q807" s="3">
        <v>28</v>
      </c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idden="1" x14ac:dyDescent="0.25">
      <c r="A808" s="2">
        <v>9</v>
      </c>
      <c r="B808" s="2">
        <v>2011</v>
      </c>
      <c r="C808" s="4" t="str">
        <f>INDEX(Index!$B$1:$B$500,MATCH($F808,Index!$A$1:$A$500,0)
)</f>
        <v>NE</v>
      </c>
      <c r="D808" s="4">
        <v>0</v>
      </c>
      <c r="E808" s="141">
        <f t="shared" si="12"/>
        <v>0.15298070138362968</v>
      </c>
      <c r="F808" s="3" t="s">
        <v>17</v>
      </c>
      <c r="G808" s="3">
        <v>7</v>
      </c>
      <c r="H808" s="125">
        <v>0.15298070138362968</v>
      </c>
      <c r="I808" s="3"/>
      <c r="J808" s="3"/>
      <c r="K808" s="3" t="s">
        <v>128</v>
      </c>
      <c r="L808" s="125">
        <v>0.24763865460144199</v>
      </c>
      <c r="M808" s="3">
        <v>2</v>
      </c>
      <c r="N808" s="125">
        <v>8.3235604223940898E-2</v>
      </c>
      <c r="O808" s="3">
        <v>27</v>
      </c>
      <c r="P808" s="125">
        <v>-1.1422348993871401E-2</v>
      </c>
      <c r="Q808" s="3">
        <v>18</v>
      </c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idden="1" x14ac:dyDescent="0.25">
      <c r="A809" s="2">
        <v>9</v>
      </c>
      <c r="B809" s="2">
        <v>2011</v>
      </c>
      <c r="C809" s="4" t="str">
        <f>INDEX(Index!$B$1:$B$500,MATCH($F809,Index!$A$1:$A$500,0)
)</f>
        <v>PHI</v>
      </c>
      <c r="D809" s="4">
        <v>0</v>
      </c>
      <c r="E809" s="141">
        <f t="shared" si="12"/>
        <v>0.15215219064324104</v>
      </c>
      <c r="F809" s="3" t="s">
        <v>7</v>
      </c>
      <c r="G809" s="3">
        <v>8</v>
      </c>
      <c r="H809" s="125">
        <v>0.15215219064324104</v>
      </c>
      <c r="I809" s="3"/>
      <c r="J809" s="3"/>
      <c r="K809" s="3" t="s">
        <v>129</v>
      </c>
      <c r="L809" s="125">
        <v>0.16221986507728101</v>
      </c>
      <c r="M809" s="3">
        <v>5</v>
      </c>
      <c r="N809" s="125">
        <v>-3.3319517043702402E-3</v>
      </c>
      <c r="O809" s="3">
        <v>14</v>
      </c>
      <c r="P809" s="125">
        <v>-1.33996261384102E-2</v>
      </c>
      <c r="Q809" s="3">
        <v>20</v>
      </c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idden="1" x14ac:dyDescent="0.25">
      <c r="A810" s="2">
        <v>9</v>
      </c>
      <c r="B810" s="2">
        <v>2011</v>
      </c>
      <c r="C810" s="4" t="str">
        <f>INDEX(Index!$B$1:$B$500,MATCH($F810,Index!$A$1:$A$500,0)
)</f>
        <v>BAL</v>
      </c>
      <c r="D810" s="4">
        <v>0</v>
      </c>
      <c r="E810" s="141">
        <f t="shared" si="12"/>
        <v>0.14536230617942969</v>
      </c>
      <c r="F810" s="3" t="s">
        <v>18</v>
      </c>
      <c r="G810" s="3">
        <v>9</v>
      </c>
      <c r="H810" s="125">
        <v>0.14536230617942969</v>
      </c>
      <c r="I810" s="3"/>
      <c r="J810" s="3"/>
      <c r="K810" s="3" t="s">
        <v>133</v>
      </c>
      <c r="L810" s="125">
        <v>-2.90468340623747E-2</v>
      </c>
      <c r="M810" s="3">
        <v>20</v>
      </c>
      <c r="N810" s="125">
        <v>-0.23599741295969601</v>
      </c>
      <c r="O810" s="3">
        <v>1</v>
      </c>
      <c r="P810" s="125">
        <v>-6.15882727178916E-2</v>
      </c>
      <c r="Q810" s="3">
        <v>30</v>
      </c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idden="1" x14ac:dyDescent="0.25">
      <c r="A811" s="2">
        <v>9</v>
      </c>
      <c r="B811" s="2">
        <v>2011</v>
      </c>
      <c r="C811" s="4" t="str">
        <f>INDEX(Index!$B$1:$B$500,MATCH($F811,Index!$A$1:$A$500,0)
)</f>
        <v>DAL</v>
      </c>
      <c r="D811" s="4">
        <v>0</v>
      </c>
      <c r="E811" s="141">
        <f t="shared" si="12"/>
        <v>0.13804216165651312</v>
      </c>
      <c r="F811" s="3" t="s">
        <v>3</v>
      </c>
      <c r="G811" s="3">
        <v>10</v>
      </c>
      <c r="H811" s="125">
        <v>0.13804216165651312</v>
      </c>
      <c r="I811" s="3"/>
      <c r="J811" s="3"/>
      <c r="K811" s="3" t="s">
        <v>131</v>
      </c>
      <c r="L811" s="125">
        <v>9.1637454379822597E-2</v>
      </c>
      <c r="M811" s="3">
        <v>10</v>
      </c>
      <c r="N811" s="125">
        <v>-6.5746623640222407E-2</v>
      </c>
      <c r="O811" s="3">
        <v>10</v>
      </c>
      <c r="P811" s="125">
        <v>-1.93419163635319E-2</v>
      </c>
      <c r="Q811" s="3">
        <v>23</v>
      </c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idden="1" x14ac:dyDescent="0.25">
      <c r="A812" s="2">
        <v>9</v>
      </c>
      <c r="B812" s="2">
        <v>2011</v>
      </c>
      <c r="C812" s="4" t="str">
        <f>INDEX(Index!$B$1:$B$500,MATCH($F812,Index!$A$1:$A$500,0)
)</f>
        <v>NO</v>
      </c>
      <c r="D812" s="4">
        <v>0</v>
      </c>
      <c r="E812" s="141">
        <f t="shared" si="12"/>
        <v>0.13739308745080789</v>
      </c>
      <c r="F812" s="3" t="s">
        <v>27</v>
      </c>
      <c r="G812" s="3">
        <v>11</v>
      </c>
      <c r="H812" s="125">
        <v>0.13739308745080789</v>
      </c>
      <c r="I812" s="3"/>
      <c r="J812" s="3"/>
      <c r="K812" s="3" t="s">
        <v>134</v>
      </c>
      <c r="L812" s="125">
        <v>0.168065017355157</v>
      </c>
      <c r="M812" s="3">
        <v>4</v>
      </c>
      <c r="N812" s="125">
        <v>1.84648929111694E-2</v>
      </c>
      <c r="O812" s="3">
        <v>18</v>
      </c>
      <c r="P812" s="125">
        <v>-1.2207036993179699E-2</v>
      </c>
      <c r="Q812" s="3">
        <v>19</v>
      </c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idden="1" x14ac:dyDescent="0.25">
      <c r="A813" s="2">
        <v>9</v>
      </c>
      <c r="B813" s="2">
        <v>2011</v>
      </c>
      <c r="C813" s="4" t="str">
        <f>INDEX(Index!$B$1:$B$500,MATCH($F813,Index!$A$1:$A$500,0)
)</f>
        <v>NYG</v>
      </c>
      <c r="D813" s="4">
        <v>0</v>
      </c>
      <c r="E813" s="141">
        <f t="shared" si="12"/>
        <v>0.10149321547014933</v>
      </c>
      <c r="F813" s="3" t="s">
        <v>15</v>
      </c>
      <c r="G813" s="3">
        <v>12</v>
      </c>
      <c r="H813" s="125">
        <v>0.10149321547014933</v>
      </c>
      <c r="I813" s="3"/>
      <c r="J813" s="3"/>
      <c r="K813" s="3" t="s">
        <v>133</v>
      </c>
      <c r="L813" s="125">
        <v>0.12012314427384201</v>
      </c>
      <c r="M813" s="3">
        <v>8</v>
      </c>
      <c r="N813" s="125">
        <v>9.1365920978068104E-4</v>
      </c>
      <c r="O813" s="3">
        <v>15</v>
      </c>
      <c r="P813" s="125">
        <v>-1.7716269593911999E-2</v>
      </c>
      <c r="Q813" s="3">
        <v>22</v>
      </c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idden="1" x14ac:dyDescent="0.25">
      <c r="A814" s="2">
        <v>9</v>
      </c>
      <c r="B814" s="2">
        <v>2011</v>
      </c>
      <c r="C814" s="4" t="str">
        <f>INDEX(Index!$B$1:$B$500,MATCH($F814,Index!$A$1:$A$500,0)
)</f>
        <v>ATL</v>
      </c>
      <c r="D814" s="4">
        <v>0</v>
      </c>
      <c r="E814" s="141">
        <f t="shared" si="12"/>
        <v>0.10138566640820607</v>
      </c>
      <c r="F814" s="3" t="s">
        <v>43</v>
      </c>
      <c r="G814" s="3">
        <v>13</v>
      </c>
      <c r="H814" s="125">
        <v>0.10138566640820607</v>
      </c>
      <c r="I814" s="3"/>
      <c r="J814" s="3"/>
      <c r="K814" s="3" t="s">
        <v>128</v>
      </c>
      <c r="L814" s="125">
        <v>3.0878516380534798E-3</v>
      </c>
      <c r="M814" s="3">
        <v>16</v>
      </c>
      <c r="N814" s="125">
        <v>-7.4512883658528095E-2</v>
      </c>
      <c r="O814" s="3">
        <v>8</v>
      </c>
      <c r="P814" s="125">
        <v>2.37849311116245E-2</v>
      </c>
      <c r="Q814" s="3">
        <v>6</v>
      </c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idden="1" x14ac:dyDescent="0.25">
      <c r="A815" s="2">
        <v>9</v>
      </c>
      <c r="B815" s="2">
        <v>2011</v>
      </c>
      <c r="C815" s="4" t="str">
        <f>INDEX(Index!$B$1:$B$500,MATCH($F815,Index!$A$1:$A$500,0)
)</f>
        <v>CHI</v>
      </c>
      <c r="D815" s="4">
        <v>0</v>
      </c>
      <c r="E815" s="141">
        <f t="shared" si="12"/>
        <v>9.5686632885547004E-2</v>
      </c>
      <c r="F815" s="3" t="s">
        <v>64</v>
      </c>
      <c r="G815" s="3">
        <v>14</v>
      </c>
      <c r="H815" s="125">
        <v>9.5686632885547004E-2</v>
      </c>
      <c r="I815" s="3"/>
      <c r="J815" s="3"/>
      <c r="K815" s="3" t="s">
        <v>128</v>
      </c>
      <c r="L815" s="125">
        <v>-6.4610630118187101E-2</v>
      </c>
      <c r="M815" s="3">
        <v>23</v>
      </c>
      <c r="N815" s="125">
        <v>-6.8420748717362104E-2</v>
      </c>
      <c r="O815" s="3">
        <v>9</v>
      </c>
      <c r="P815" s="125">
        <v>9.1876514286372002E-2</v>
      </c>
      <c r="Q815" s="3">
        <v>2</v>
      </c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idden="1" x14ac:dyDescent="0.25">
      <c r="A816" s="2">
        <v>9</v>
      </c>
      <c r="B816" s="2">
        <v>2011</v>
      </c>
      <c r="C816" s="4" t="str">
        <f>INDEX(Index!$B$1:$B$500,MATCH($F816,Index!$A$1:$A$500,0)
)</f>
        <v>BUF</v>
      </c>
      <c r="D816" s="4">
        <v>0</v>
      </c>
      <c r="E816" s="141">
        <f t="shared" si="12"/>
        <v>8.2098137756557388E-2</v>
      </c>
      <c r="F816" s="3" t="s">
        <v>0</v>
      </c>
      <c r="G816" s="3">
        <v>15</v>
      </c>
      <c r="H816" s="125">
        <v>8.2098137756557388E-2</v>
      </c>
      <c r="I816" s="3"/>
      <c r="J816" s="3"/>
      <c r="K816" s="3" t="s">
        <v>128</v>
      </c>
      <c r="L816" s="125">
        <v>0.13867291368109699</v>
      </c>
      <c r="M816" s="3">
        <v>7</v>
      </c>
      <c r="N816" s="125">
        <v>4.1971694153612203E-2</v>
      </c>
      <c r="O816" s="3">
        <v>22</v>
      </c>
      <c r="P816" s="125">
        <v>-1.46030817709274E-2</v>
      </c>
      <c r="Q816" s="3">
        <v>21</v>
      </c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idden="1" x14ac:dyDescent="0.25">
      <c r="A817" s="2">
        <v>9</v>
      </c>
      <c r="B817" s="2">
        <v>2011</v>
      </c>
      <c r="C817" s="4" t="str">
        <f>INDEX(Index!$B$1:$B$500,MATCH($F817,Index!$A$1:$A$500,0)
)</f>
        <v>CIN</v>
      </c>
      <c r="D817" s="4">
        <v>0</v>
      </c>
      <c r="E817" s="141">
        <f t="shared" si="12"/>
        <v>1.6893549621312148E-2</v>
      </c>
      <c r="F817" s="3" t="s">
        <v>24</v>
      </c>
      <c r="G817" s="3">
        <v>16</v>
      </c>
      <c r="H817" s="125">
        <v>1.6893549621312148E-2</v>
      </c>
      <c r="I817" s="3"/>
      <c r="J817" s="3"/>
      <c r="K817" s="3" t="s">
        <v>133</v>
      </c>
      <c r="L817" s="125">
        <v>-8.3148419371450802E-3</v>
      </c>
      <c r="M817" s="3">
        <v>19</v>
      </c>
      <c r="N817" s="125">
        <v>-4.6873849115665299E-3</v>
      </c>
      <c r="O817" s="3">
        <v>13</v>
      </c>
      <c r="P817" s="125">
        <v>2.0521006646890699E-2</v>
      </c>
      <c r="Q817" s="3">
        <v>7</v>
      </c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idden="1" x14ac:dyDescent="0.25">
      <c r="A818" s="2">
        <v>9</v>
      </c>
      <c r="B818" s="2">
        <v>2011</v>
      </c>
      <c r="C818" s="4" t="str">
        <f>INDEX(Index!$B$1:$B$500,MATCH($F818,Index!$A$1:$A$500,0)
)</f>
        <v>TEN</v>
      </c>
      <c r="D818" s="4">
        <v>0</v>
      </c>
      <c r="E818" s="141">
        <f t="shared" si="12"/>
        <v>-2.7207527810492696E-2</v>
      </c>
      <c r="F818" s="3" t="s">
        <v>45</v>
      </c>
      <c r="G818" s="3">
        <v>17</v>
      </c>
      <c r="H818" s="125">
        <v>-2.7207527810492696E-2</v>
      </c>
      <c r="I818" s="3"/>
      <c r="J818" s="3"/>
      <c r="K818" s="3" t="s">
        <v>131</v>
      </c>
      <c r="L818" s="125">
        <v>-6.5246881249738896E-3</v>
      </c>
      <c r="M818" s="3">
        <v>18</v>
      </c>
      <c r="N818" s="125">
        <v>2.0219074538233701E-2</v>
      </c>
      <c r="O818" s="3">
        <v>19</v>
      </c>
      <c r="P818" s="125">
        <v>-4.63765147285105E-4</v>
      </c>
      <c r="Q818" s="3">
        <v>13</v>
      </c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idden="1" x14ac:dyDescent="0.25">
      <c r="A819" s="2">
        <v>9</v>
      </c>
      <c r="B819" s="2">
        <v>2011</v>
      </c>
      <c r="C819" s="4" t="str">
        <f>INDEX(Index!$B$1:$B$500,MATCH($F819,Index!$A$1:$A$500,0)
)</f>
        <v>MIN</v>
      </c>
      <c r="D819" s="4">
        <v>0</v>
      </c>
      <c r="E819" s="141">
        <f t="shared" si="12"/>
        <v>-4.4711327690995256E-2</v>
      </c>
      <c r="F819" s="3" t="s">
        <v>46</v>
      </c>
      <c r="G819" s="3">
        <v>18</v>
      </c>
      <c r="H819" s="125">
        <v>-4.4711327690995256E-2</v>
      </c>
      <c r="I819" s="3"/>
      <c r="J819" s="3"/>
      <c r="K819" s="3" t="s">
        <v>130</v>
      </c>
      <c r="L819" s="125">
        <v>-1.43452992943705E-3</v>
      </c>
      <c r="M819" s="3">
        <v>17</v>
      </c>
      <c r="N819" s="125">
        <v>3.5195280652469602E-2</v>
      </c>
      <c r="O819" s="3">
        <v>20</v>
      </c>
      <c r="P819" s="125">
        <v>-8.0815171090885991E-3</v>
      </c>
      <c r="Q819" s="3">
        <v>15</v>
      </c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idden="1" x14ac:dyDescent="0.25">
      <c r="A820" s="2">
        <v>9</v>
      </c>
      <c r="B820" s="2">
        <v>2011</v>
      </c>
      <c r="C820" s="4" t="str">
        <f>INDEX(Index!$B$1:$B$500,MATCH($F820,Index!$A$1:$A$500,0)
)</f>
        <v>LAC</v>
      </c>
      <c r="D820" s="4">
        <v>0</v>
      </c>
      <c r="E820" s="141">
        <f t="shared" si="12"/>
        <v>-6.3443440349748192E-2</v>
      </c>
      <c r="F820" s="3" t="s">
        <v>68</v>
      </c>
      <c r="G820" s="3">
        <v>19</v>
      </c>
      <c r="H820" s="125">
        <v>-6.3443440349748192E-2</v>
      </c>
      <c r="I820" s="3"/>
      <c r="J820" s="3"/>
      <c r="K820" s="3" t="s">
        <v>131</v>
      </c>
      <c r="L820" s="125">
        <v>3.9168896600707902E-2</v>
      </c>
      <c r="M820" s="3">
        <v>11</v>
      </c>
      <c r="N820" s="125">
        <v>7.9823847749813298E-2</v>
      </c>
      <c r="O820" s="3">
        <v>26</v>
      </c>
      <c r="P820" s="125">
        <v>-2.27884892006428E-2</v>
      </c>
      <c r="Q820" s="3">
        <v>24</v>
      </c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idden="1" x14ac:dyDescent="0.25">
      <c r="A821" s="2">
        <v>9</v>
      </c>
      <c r="B821" s="2">
        <v>2011</v>
      </c>
      <c r="C821" s="4" t="str">
        <f>INDEX(Index!$B$1:$B$500,MATCH($F821,Index!$A$1:$A$500,0)
)</f>
        <v>TB</v>
      </c>
      <c r="D821" s="4">
        <v>0</v>
      </c>
      <c r="E821" s="141">
        <f t="shared" si="12"/>
        <v>-6.9519572001917218E-2</v>
      </c>
      <c r="F821" s="3" t="s">
        <v>38</v>
      </c>
      <c r="G821" s="3">
        <v>20</v>
      </c>
      <c r="H821" s="125">
        <v>-6.9519572001917218E-2</v>
      </c>
      <c r="I821" s="3"/>
      <c r="J821" s="3"/>
      <c r="K821" s="3" t="s">
        <v>131</v>
      </c>
      <c r="L821" s="125">
        <v>2.4328856647973601E-2</v>
      </c>
      <c r="M821" s="3">
        <v>13</v>
      </c>
      <c r="N821" s="125">
        <v>0.13172684456849201</v>
      </c>
      <c r="O821" s="3">
        <v>29</v>
      </c>
      <c r="P821" s="125">
        <v>3.7878415918601201E-2</v>
      </c>
      <c r="Q821" s="3">
        <v>5</v>
      </c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idden="1" x14ac:dyDescent="0.25">
      <c r="A822" s="2">
        <v>9</v>
      </c>
      <c r="B822" s="2">
        <v>2011</v>
      </c>
      <c r="C822" s="4" t="str">
        <f>INDEX(Index!$B$1:$B$500,MATCH($F822,Index!$A$1:$A$500,0)
)</f>
        <v>LV</v>
      </c>
      <c r="D822" s="4">
        <v>0</v>
      </c>
      <c r="E822" s="141">
        <f t="shared" si="12"/>
        <v>-7.2261480278545898E-2</v>
      </c>
      <c r="F822" s="3" t="s">
        <v>52</v>
      </c>
      <c r="G822" s="3">
        <v>21</v>
      </c>
      <c r="H822" s="125">
        <v>-7.2261480278545898E-2</v>
      </c>
      <c r="I822" s="3"/>
      <c r="J822" s="3"/>
      <c r="K822" s="3" t="s">
        <v>131</v>
      </c>
      <c r="L822" s="125">
        <v>1.6280823309409501E-2</v>
      </c>
      <c r="M822" s="3">
        <v>14</v>
      </c>
      <c r="N822" s="125">
        <v>6.5444701605019195E-2</v>
      </c>
      <c r="O822" s="3">
        <v>25</v>
      </c>
      <c r="P822" s="125">
        <v>-2.30976019829362E-2</v>
      </c>
      <c r="Q822" s="3">
        <v>25</v>
      </c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idden="1" x14ac:dyDescent="0.25">
      <c r="A823" s="2">
        <v>9</v>
      </c>
      <c r="B823" s="2">
        <v>2011</v>
      </c>
      <c r="C823" s="4" t="str">
        <f>INDEX(Index!$B$1:$B$500,MATCH($F823,Index!$A$1:$A$500,0)
)</f>
        <v>MIA</v>
      </c>
      <c r="D823" s="4">
        <v>0</v>
      </c>
      <c r="E823" s="141">
        <f t="shared" si="12"/>
        <v>-9.7773734984988342E-2</v>
      </c>
      <c r="F823" s="3" t="s">
        <v>4</v>
      </c>
      <c r="G823" s="3">
        <v>22</v>
      </c>
      <c r="H823" s="125">
        <v>-9.7773734984988342E-2</v>
      </c>
      <c r="I823" s="3"/>
      <c r="J823" s="3"/>
      <c r="K823" s="3" t="s">
        <v>137</v>
      </c>
      <c r="L823" s="125">
        <v>3.6146662324552398E-3</v>
      </c>
      <c r="M823" s="3">
        <v>15</v>
      </c>
      <c r="N823" s="125">
        <v>0.103841133145318</v>
      </c>
      <c r="O823" s="3">
        <v>28</v>
      </c>
      <c r="P823" s="125">
        <v>2.4527319278744102E-3</v>
      </c>
      <c r="Q823" s="3">
        <v>11</v>
      </c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idden="1" x14ac:dyDescent="0.25">
      <c r="A824" s="2">
        <v>9</v>
      </c>
      <c r="B824" s="2">
        <v>2011</v>
      </c>
      <c r="C824" s="4" t="str">
        <f>INDEX(Index!$B$1:$B$500,MATCH($F824,Index!$A$1:$A$500,0)
)</f>
        <v>CAR</v>
      </c>
      <c r="D824" s="4">
        <v>0</v>
      </c>
      <c r="E824" s="141">
        <f t="shared" si="12"/>
        <v>-0.11108082381946899</v>
      </c>
      <c r="F824" s="3" t="s">
        <v>51</v>
      </c>
      <c r="G824" s="3">
        <v>23</v>
      </c>
      <c r="H824" s="125">
        <v>-0.11108082381946899</v>
      </c>
      <c r="I824" s="3"/>
      <c r="J824" s="3"/>
      <c r="K824" s="3" t="s">
        <v>130</v>
      </c>
      <c r="L824" s="125">
        <v>0.18089227731915899</v>
      </c>
      <c r="M824" s="3">
        <v>3</v>
      </c>
      <c r="N824" s="125">
        <v>0.18773914561719199</v>
      </c>
      <c r="O824" s="3">
        <v>32</v>
      </c>
      <c r="P824" s="125">
        <v>-0.10423395552143599</v>
      </c>
      <c r="Q824" s="3">
        <v>32</v>
      </c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idden="1" x14ac:dyDescent="0.25">
      <c r="A825" s="2">
        <v>9</v>
      </c>
      <c r="B825" s="2">
        <v>2011</v>
      </c>
      <c r="C825" s="4" t="str">
        <f>INDEX(Index!$B$1:$B$500,MATCH($F825,Index!$A$1:$A$500,0)
)</f>
        <v>WAS</v>
      </c>
      <c r="D825" s="4">
        <v>0</v>
      </c>
      <c r="E825" s="141">
        <f t="shared" si="12"/>
        <v>-0.12866603354517359</v>
      </c>
      <c r="F825" s="3" t="s">
        <v>26</v>
      </c>
      <c r="G825" s="3">
        <v>24</v>
      </c>
      <c r="H825" s="125">
        <v>-0.12866603354517359</v>
      </c>
      <c r="I825" s="3"/>
      <c r="J825" s="3"/>
      <c r="K825" s="3" t="s">
        <v>129</v>
      </c>
      <c r="L825" s="125">
        <v>-0.16873330396557301</v>
      </c>
      <c r="M825" s="3">
        <v>26</v>
      </c>
      <c r="N825" s="125">
        <v>-4.7327805089495703E-2</v>
      </c>
      <c r="O825" s="3">
        <v>11</v>
      </c>
      <c r="P825" s="125">
        <v>-7.26053466909628E-3</v>
      </c>
      <c r="Q825" s="3">
        <v>14</v>
      </c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idden="1" x14ac:dyDescent="0.25">
      <c r="A826" s="2">
        <v>9</v>
      </c>
      <c r="B826" s="2">
        <v>2011</v>
      </c>
      <c r="C826" s="4" t="str">
        <f>INDEX(Index!$B$1:$B$500,MATCH($F826,Index!$A$1:$A$500,0)
)</f>
        <v>DEN</v>
      </c>
      <c r="D826" s="4">
        <v>0</v>
      </c>
      <c r="E826" s="141">
        <f t="shared" si="12"/>
        <v>-0.20116315987659891</v>
      </c>
      <c r="F826" s="3" t="s">
        <v>39</v>
      </c>
      <c r="G826" s="3">
        <v>25</v>
      </c>
      <c r="H826" s="125">
        <v>-0.20116315987659891</v>
      </c>
      <c r="I826" s="3"/>
      <c r="J826" s="3"/>
      <c r="K826" s="3" t="s">
        <v>129</v>
      </c>
      <c r="L826" s="125">
        <v>-0.14903417687162801</v>
      </c>
      <c r="M826" s="3">
        <v>25</v>
      </c>
      <c r="N826" s="125">
        <v>5.8588860312073797E-2</v>
      </c>
      <c r="O826" s="3">
        <v>24</v>
      </c>
      <c r="P826" s="125">
        <v>6.4598773071028901E-3</v>
      </c>
      <c r="Q826" s="3">
        <v>10</v>
      </c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idden="1" x14ac:dyDescent="0.25">
      <c r="A827" s="2">
        <v>9</v>
      </c>
      <c r="B827" s="2">
        <v>2011</v>
      </c>
      <c r="C827" s="4" t="str">
        <f>INDEX(Index!$B$1:$B$500,MATCH($F827,Index!$A$1:$A$500,0)
)</f>
        <v>ARI</v>
      </c>
      <c r="D827" s="4">
        <v>0</v>
      </c>
      <c r="E827" s="141">
        <f t="shared" si="12"/>
        <v>-0.20835355071922729</v>
      </c>
      <c r="F827" s="3" t="s">
        <v>23</v>
      </c>
      <c r="G827" s="3">
        <v>26</v>
      </c>
      <c r="H827" s="125">
        <v>-0.20835355071922729</v>
      </c>
      <c r="I827" s="3"/>
      <c r="J827" s="3"/>
      <c r="K827" s="3" t="s">
        <v>130</v>
      </c>
      <c r="L827" s="125">
        <v>-0.12734050667025901</v>
      </c>
      <c r="M827" s="3">
        <v>24</v>
      </c>
      <c r="N827" s="125">
        <v>0.13821026706463099</v>
      </c>
      <c r="O827" s="3">
        <v>30</v>
      </c>
      <c r="P827" s="125">
        <v>5.7197223015662699E-2</v>
      </c>
      <c r="Q827" s="3">
        <v>4</v>
      </c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idden="1" x14ac:dyDescent="0.25">
      <c r="A828" s="2">
        <v>9</v>
      </c>
      <c r="B828" s="2">
        <v>2011</v>
      </c>
      <c r="C828" s="4" t="str">
        <f>INDEX(Index!$B$1:$B$500,MATCH($F828,Index!$A$1:$A$500,0)
)</f>
        <v>CLE</v>
      </c>
      <c r="D828" s="4">
        <v>0</v>
      </c>
      <c r="E828" s="141">
        <f t="shared" si="12"/>
        <v>-0.21238561706970141</v>
      </c>
      <c r="F828" s="3" t="s">
        <v>10</v>
      </c>
      <c r="G828" s="3">
        <v>27</v>
      </c>
      <c r="H828" s="125">
        <v>-0.21238561706970141</v>
      </c>
      <c r="I828" s="3"/>
      <c r="J828" s="3"/>
      <c r="K828" s="3" t="s">
        <v>129</v>
      </c>
      <c r="L828" s="125">
        <v>-0.21005406816005101</v>
      </c>
      <c r="M828" s="3">
        <v>30</v>
      </c>
      <c r="N828" s="125">
        <v>-6.7731317727750904E-3</v>
      </c>
      <c r="O828" s="3">
        <v>12</v>
      </c>
      <c r="P828" s="125">
        <v>-9.1046806824254794E-3</v>
      </c>
      <c r="Q828" s="3">
        <v>17</v>
      </c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idden="1" x14ac:dyDescent="0.25">
      <c r="A829" s="2">
        <v>9</v>
      </c>
      <c r="B829" s="2">
        <v>2011</v>
      </c>
      <c r="C829" s="4" t="str">
        <f>INDEX(Index!$B$1:$B$500,MATCH($F829,Index!$A$1:$A$500,0)
)</f>
        <v>JAX</v>
      </c>
      <c r="D829" s="4">
        <v>0</v>
      </c>
      <c r="E829" s="141">
        <f t="shared" si="12"/>
        <v>-0.2166537182862299</v>
      </c>
      <c r="F829" s="3" t="s">
        <v>56</v>
      </c>
      <c r="G829" s="3">
        <v>28</v>
      </c>
      <c r="H829" s="125">
        <v>-0.2166537182862299</v>
      </c>
      <c r="I829" s="3"/>
      <c r="J829" s="3"/>
      <c r="K829" s="3" t="s">
        <v>130</v>
      </c>
      <c r="L829" s="125">
        <v>-0.30348238837934</v>
      </c>
      <c r="M829" s="3">
        <v>32</v>
      </c>
      <c r="N829" s="125">
        <v>-0.111438131724476</v>
      </c>
      <c r="O829" s="3">
        <v>5</v>
      </c>
      <c r="P829" s="125">
        <v>-2.46094616313659E-2</v>
      </c>
      <c r="Q829" s="3">
        <v>26</v>
      </c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idden="1" x14ac:dyDescent="0.25">
      <c r="A830" s="2">
        <v>9</v>
      </c>
      <c r="B830" s="2">
        <v>2011</v>
      </c>
      <c r="C830" s="4" t="str">
        <f>INDEX(Index!$B$1:$B$500,MATCH($F830,Index!$A$1:$A$500,0)
)</f>
        <v>KC</v>
      </c>
      <c r="D830" s="4">
        <v>0</v>
      </c>
      <c r="E830" s="141">
        <f t="shared" si="12"/>
        <v>-0.24033602958821276</v>
      </c>
      <c r="F830" s="3" t="s">
        <v>5</v>
      </c>
      <c r="G830" s="3">
        <v>29</v>
      </c>
      <c r="H830" s="125">
        <v>-0.24033602958821276</v>
      </c>
      <c r="I830" s="3"/>
      <c r="J830" s="3"/>
      <c r="K830" s="3" t="s">
        <v>131</v>
      </c>
      <c r="L830" s="125">
        <v>-0.19920100024128101</v>
      </c>
      <c r="M830" s="3">
        <v>29</v>
      </c>
      <c r="N830" s="125">
        <v>4.77758013316643E-2</v>
      </c>
      <c r="O830" s="3">
        <v>23</v>
      </c>
      <c r="P830" s="125">
        <v>6.6407719847325604E-3</v>
      </c>
      <c r="Q830" s="3">
        <v>9</v>
      </c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idden="1" x14ac:dyDescent="0.25">
      <c r="A831" s="2">
        <v>9</v>
      </c>
      <c r="B831" s="2">
        <v>2011</v>
      </c>
      <c r="C831" s="4" t="str">
        <f>INDEX(Index!$B$1:$B$500,MATCH($F831,Index!$A$1:$A$500,0)
)</f>
        <v>SEA</v>
      </c>
      <c r="D831" s="4">
        <v>0</v>
      </c>
      <c r="E831" s="141">
        <f t="shared" si="12"/>
        <v>-0.28152516032965458</v>
      </c>
      <c r="F831" s="3" t="s">
        <v>30</v>
      </c>
      <c r="G831" s="3">
        <v>30</v>
      </c>
      <c r="H831" s="125">
        <v>-0.28152516032965458</v>
      </c>
      <c r="I831" s="3"/>
      <c r="J831" s="3"/>
      <c r="K831" s="3" t="s">
        <v>130</v>
      </c>
      <c r="L831" s="125">
        <v>-0.18615130183060899</v>
      </c>
      <c r="M831" s="3">
        <v>28</v>
      </c>
      <c r="N831" s="125">
        <v>4.0537552640984499E-2</v>
      </c>
      <c r="O831" s="3">
        <v>21</v>
      </c>
      <c r="P831" s="125">
        <v>-5.4836305858061103E-2</v>
      </c>
      <c r="Q831" s="3">
        <v>29</v>
      </c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idden="1" x14ac:dyDescent="0.25">
      <c r="A832" s="2">
        <v>9</v>
      </c>
      <c r="B832" s="2">
        <v>2011</v>
      </c>
      <c r="C832" s="4" t="str">
        <f>INDEX(Index!$B$1:$B$500,MATCH($F832,Index!$A$1:$A$500,0)
)</f>
        <v>LAR</v>
      </c>
      <c r="D832" s="4">
        <v>0</v>
      </c>
      <c r="E832" s="141">
        <f t="shared" si="12"/>
        <v>-0.30860816425379295</v>
      </c>
      <c r="F832" s="3" t="s">
        <v>67</v>
      </c>
      <c r="G832" s="3">
        <v>31</v>
      </c>
      <c r="H832" s="125">
        <v>-0.30860816425379295</v>
      </c>
      <c r="I832" s="3"/>
      <c r="J832" s="3"/>
      <c r="K832" s="3" t="s">
        <v>137</v>
      </c>
      <c r="L832" s="125">
        <v>-0.25392398684607498</v>
      </c>
      <c r="M832" s="3">
        <v>31</v>
      </c>
      <c r="N832" s="125">
        <v>1.51018683537861E-2</v>
      </c>
      <c r="O832" s="3">
        <v>16</v>
      </c>
      <c r="P832" s="125">
        <v>-3.9582309053931897E-2</v>
      </c>
      <c r="Q832" s="3">
        <v>27</v>
      </c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idden="1" x14ac:dyDescent="0.25">
      <c r="A833" s="2">
        <v>9</v>
      </c>
      <c r="B833" s="2">
        <v>2011</v>
      </c>
      <c r="C833" s="4" t="str">
        <f>INDEX(Index!$B$1:$B$500,MATCH($F833,Index!$A$1:$A$500,0)
)</f>
        <v>IND</v>
      </c>
      <c r="D833" s="4">
        <v>0</v>
      </c>
      <c r="E833" s="141">
        <f t="shared" si="12"/>
        <v>-0.46664356761397291</v>
      </c>
      <c r="F833" s="3" t="s">
        <v>35</v>
      </c>
      <c r="G833" s="3">
        <v>32</v>
      </c>
      <c r="H833" s="125">
        <v>-0.46664356761397291</v>
      </c>
      <c r="I833" s="3"/>
      <c r="J833" s="3"/>
      <c r="K833" s="3" t="s">
        <v>220</v>
      </c>
      <c r="L833" s="125">
        <v>-0.18125058492993701</v>
      </c>
      <c r="M833" s="3">
        <v>27</v>
      </c>
      <c r="N833" s="125">
        <v>0.18649772502161699</v>
      </c>
      <c r="O833" s="3">
        <v>31</v>
      </c>
      <c r="P833" s="125">
        <v>-9.8895257662418898E-2</v>
      </c>
      <c r="Q833" s="3">
        <v>31</v>
      </c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idden="1" x14ac:dyDescent="0.25">
      <c r="A834" s="2">
        <v>10</v>
      </c>
      <c r="B834" s="2">
        <v>2011</v>
      </c>
      <c r="C834" s="4" t="str">
        <f>INDEX(Index!$B$1:$B$500,MATCH($F834,Index!$A$1:$A$500,0)
)</f>
        <v>GB</v>
      </c>
      <c r="D834" s="4">
        <v>0</v>
      </c>
      <c r="E834" s="141">
        <f t="shared" ref="E834:E897" si="13">IF(D834=1,H834/100,H834)</f>
        <v>0.30889013355406808</v>
      </c>
      <c r="F834" s="3" t="s">
        <v>20</v>
      </c>
      <c r="G834" s="3">
        <v>1</v>
      </c>
      <c r="H834" s="125">
        <v>0.30889013355406808</v>
      </c>
      <c r="I834" s="3"/>
      <c r="J834" s="3"/>
      <c r="K834" s="3" t="s">
        <v>221</v>
      </c>
      <c r="L834" s="125">
        <v>0.30248384770339098</v>
      </c>
      <c r="M834" s="3">
        <v>1</v>
      </c>
      <c r="N834" s="125">
        <v>1.0711400875239399E-2</v>
      </c>
      <c r="O834" s="3">
        <v>15</v>
      </c>
      <c r="P834" s="125">
        <v>1.7117686725916501E-2</v>
      </c>
      <c r="Q834" s="3">
        <v>8</v>
      </c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idden="1" x14ac:dyDescent="0.25">
      <c r="A835" s="2">
        <v>10</v>
      </c>
      <c r="B835" s="2">
        <v>2011</v>
      </c>
      <c r="C835" s="4" t="str">
        <f>INDEX(Index!$B$1:$B$500,MATCH($F835,Index!$A$1:$A$500,0)
)</f>
        <v>HOU</v>
      </c>
      <c r="D835" s="4">
        <v>0</v>
      </c>
      <c r="E835" s="141">
        <f t="shared" si="13"/>
        <v>0.29403557350099208</v>
      </c>
      <c r="F835" s="3" t="s">
        <v>49</v>
      </c>
      <c r="G835" s="3">
        <v>2</v>
      </c>
      <c r="H835" s="125">
        <v>0.29403557350099208</v>
      </c>
      <c r="I835" s="3"/>
      <c r="J835" s="3"/>
      <c r="K835" s="3" t="s">
        <v>143</v>
      </c>
      <c r="L835" s="125">
        <v>0.17378527368980201</v>
      </c>
      <c r="M835" s="3">
        <v>3</v>
      </c>
      <c r="N835" s="125">
        <v>-0.124190407264773</v>
      </c>
      <c r="O835" s="3">
        <v>6</v>
      </c>
      <c r="P835" s="125">
        <v>-3.9401074535829403E-3</v>
      </c>
      <c r="Q835" s="3">
        <v>15</v>
      </c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idden="1" x14ac:dyDescent="0.25">
      <c r="A836" s="2">
        <v>10</v>
      </c>
      <c r="B836" s="2">
        <v>2011</v>
      </c>
      <c r="C836" s="4" t="str">
        <f>INDEX(Index!$B$1:$B$500,MATCH($F836,Index!$A$1:$A$500,0)
)</f>
        <v>SF</v>
      </c>
      <c r="D836" s="4">
        <v>0</v>
      </c>
      <c r="E836" s="141">
        <f t="shared" si="13"/>
        <v>0.25127797491114451</v>
      </c>
      <c r="F836" s="3" t="s">
        <v>1</v>
      </c>
      <c r="G836" s="3">
        <v>3</v>
      </c>
      <c r="H836" s="125">
        <v>0.25127797491114451</v>
      </c>
      <c r="I836" s="3"/>
      <c r="J836" s="3"/>
      <c r="K836" s="3" t="s">
        <v>222</v>
      </c>
      <c r="L836" s="125">
        <v>-2.4433622296086501E-2</v>
      </c>
      <c r="M836" s="3">
        <v>21</v>
      </c>
      <c r="N836" s="125">
        <v>-0.15743797213553101</v>
      </c>
      <c r="O836" s="3">
        <v>4</v>
      </c>
      <c r="P836" s="125">
        <v>0.1182736250717</v>
      </c>
      <c r="Q836" s="3">
        <v>1</v>
      </c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idden="1" x14ac:dyDescent="0.25">
      <c r="A837" s="2">
        <v>10</v>
      </c>
      <c r="B837" s="2">
        <v>2011</v>
      </c>
      <c r="C837" s="4" t="str">
        <f>INDEX(Index!$B$1:$B$500,MATCH($F837,Index!$A$1:$A$500,0)
)</f>
        <v>PIT</v>
      </c>
      <c r="D837" s="4">
        <v>0</v>
      </c>
      <c r="E837" s="141">
        <f t="shared" si="13"/>
        <v>0.22216646513950328</v>
      </c>
      <c r="F837" s="3" t="s">
        <v>32</v>
      </c>
      <c r="G837" s="3">
        <v>4</v>
      </c>
      <c r="H837" s="125">
        <v>0.22216646513950328</v>
      </c>
      <c r="I837" s="3"/>
      <c r="J837" s="3"/>
      <c r="K837" s="3" t="s">
        <v>143</v>
      </c>
      <c r="L837" s="125">
        <v>0.13967805427070201</v>
      </c>
      <c r="M837" s="3">
        <v>5</v>
      </c>
      <c r="N837" s="125">
        <v>-8.0503432316739801E-2</v>
      </c>
      <c r="O837" s="3">
        <v>9</v>
      </c>
      <c r="P837" s="125">
        <v>1.98497855206147E-3</v>
      </c>
      <c r="Q837" s="3">
        <v>12</v>
      </c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idden="1" x14ac:dyDescent="0.25">
      <c r="A838" s="2">
        <v>10</v>
      </c>
      <c r="B838" s="2">
        <v>2011</v>
      </c>
      <c r="C838" s="4" t="str">
        <f>INDEX(Index!$B$1:$B$500,MATCH($F838,Index!$A$1:$A$500,0)
)</f>
        <v>DAL</v>
      </c>
      <c r="D838" s="4">
        <v>0</v>
      </c>
      <c r="E838" s="141">
        <f t="shared" si="13"/>
        <v>0.20098121794239648</v>
      </c>
      <c r="F838" s="3" t="s">
        <v>3</v>
      </c>
      <c r="G838" s="3">
        <v>5</v>
      </c>
      <c r="H838" s="125">
        <v>0.20098121794239648</v>
      </c>
      <c r="I838" s="3"/>
      <c r="J838" s="3"/>
      <c r="K838" s="3" t="s">
        <v>136</v>
      </c>
      <c r="L838" s="125">
        <v>0.12799217517428699</v>
      </c>
      <c r="M838" s="3">
        <v>8</v>
      </c>
      <c r="N838" s="125">
        <v>-8.8559181490929506E-2</v>
      </c>
      <c r="O838" s="3">
        <v>8</v>
      </c>
      <c r="P838" s="125">
        <v>-1.5570138722820001E-2</v>
      </c>
      <c r="Q838" s="3">
        <v>19</v>
      </c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idden="1" x14ac:dyDescent="0.25">
      <c r="A839" s="2">
        <v>10</v>
      </c>
      <c r="B839" s="2">
        <v>2011</v>
      </c>
      <c r="C839" s="4" t="str">
        <f>INDEX(Index!$B$1:$B$500,MATCH($F839,Index!$A$1:$A$500,0)
)</f>
        <v>NE</v>
      </c>
      <c r="D839" s="4">
        <v>0</v>
      </c>
      <c r="E839" s="141">
        <f t="shared" si="13"/>
        <v>0.19637173767487021</v>
      </c>
      <c r="F839" s="3" t="s">
        <v>17</v>
      </c>
      <c r="G839" s="3">
        <v>6</v>
      </c>
      <c r="H839" s="125">
        <v>0.19637173767487021</v>
      </c>
      <c r="I839" s="3"/>
      <c r="J839" s="3"/>
      <c r="K839" s="3" t="s">
        <v>134</v>
      </c>
      <c r="L839" s="125">
        <v>0.27416007139435999</v>
      </c>
      <c r="M839" s="3">
        <v>2</v>
      </c>
      <c r="N839" s="125">
        <v>7.8188586261590004E-2</v>
      </c>
      <c r="O839" s="3">
        <v>25</v>
      </c>
      <c r="P839" s="125">
        <v>4.0025254210021598E-4</v>
      </c>
      <c r="Q839" s="3">
        <v>13</v>
      </c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idden="1" x14ac:dyDescent="0.25">
      <c r="A840" s="2">
        <v>10</v>
      </c>
      <c r="B840" s="2">
        <v>2011</v>
      </c>
      <c r="C840" s="4" t="str">
        <f>INDEX(Index!$B$1:$B$500,MATCH($F840,Index!$A$1:$A$500,0)
)</f>
        <v>NYJ</v>
      </c>
      <c r="D840" s="4">
        <v>0</v>
      </c>
      <c r="E840" s="141">
        <f t="shared" si="13"/>
        <v>0.17712910050313119</v>
      </c>
      <c r="F840" s="3" t="s">
        <v>9</v>
      </c>
      <c r="G840" s="3">
        <v>7</v>
      </c>
      <c r="H840" s="125">
        <v>0.17712910050313119</v>
      </c>
      <c r="I840" s="3"/>
      <c r="J840" s="3"/>
      <c r="K840" s="3" t="s">
        <v>136</v>
      </c>
      <c r="L840" s="125">
        <v>-4.5373135053178901E-2</v>
      </c>
      <c r="M840" s="3">
        <v>22</v>
      </c>
      <c r="N840" s="125">
        <v>-0.158517497027066</v>
      </c>
      <c r="O840" s="3">
        <v>3</v>
      </c>
      <c r="P840" s="125">
        <v>6.3984738529244106E-2</v>
      </c>
      <c r="Q840" s="3">
        <v>3</v>
      </c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idden="1" x14ac:dyDescent="0.25">
      <c r="A841" s="2">
        <v>10</v>
      </c>
      <c r="B841" s="2">
        <v>2011</v>
      </c>
      <c r="C841" s="4" t="str">
        <f>INDEX(Index!$B$1:$B$500,MATCH($F841,Index!$A$1:$A$500,0)
)</f>
        <v>NO</v>
      </c>
      <c r="D841" s="4">
        <v>0</v>
      </c>
      <c r="E841" s="141">
        <f t="shared" si="13"/>
        <v>0.14714715060147596</v>
      </c>
      <c r="F841" s="3" t="s">
        <v>27</v>
      </c>
      <c r="G841" s="3">
        <v>8</v>
      </c>
      <c r="H841" s="125">
        <v>0.14714715060147596</v>
      </c>
      <c r="I841" s="3"/>
      <c r="J841" s="3"/>
      <c r="K841" s="3" t="s">
        <v>143</v>
      </c>
      <c r="L841" s="125">
        <v>0.16820585287378301</v>
      </c>
      <c r="M841" s="3">
        <v>4</v>
      </c>
      <c r="N841" s="125">
        <v>1.15216764799241E-2</v>
      </c>
      <c r="O841" s="3">
        <v>16</v>
      </c>
      <c r="P841" s="125">
        <v>-9.5370257923829294E-3</v>
      </c>
      <c r="Q841" s="3">
        <v>16</v>
      </c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idden="1" x14ac:dyDescent="0.25">
      <c r="A842" s="2">
        <v>10</v>
      </c>
      <c r="B842" s="2">
        <v>2011</v>
      </c>
      <c r="C842" s="4" t="str">
        <f>INDEX(Index!$B$1:$B$500,MATCH($F842,Index!$A$1:$A$500,0)
)</f>
        <v>CHI</v>
      </c>
      <c r="D842" s="4">
        <v>0</v>
      </c>
      <c r="E842" s="141">
        <f t="shared" si="13"/>
        <v>0.12838926547713642</v>
      </c>
      <c r="F842" s="3" t="s">
        <v>64</v>
      </c>
      <c r="G842" s="3">
        <v>9</v>
      </c>
      <c r="H842" s="125">
        <v>0.12838926547713642</v>
      </c>
      <c r="I842" s="3"/>
      <c r="J842" s="3"/>
      <c r="K842" s="3" t="s">
        <v>134</v>
      </c>
      <c r="L842" s="125">
        <v>-8.1241477772713594E-2</v>
      </c>
      <c r="M842" s="3">
        <v>23</v>
      </c>
      <c r="N842" s="125">
        <v>-0.10372975213137101</v>
      </c>
      <c r="O842" s="3">
        <v>7</v>
      </c>
      <c r="P842" s="125">
        <v>0.105900991118479</v>
      </c>
      <c r="Q842" s="3">
        <v>2</v>
      </c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idden="1" x14ac:dyDescent="0.25">
      <c r="A843" s="2">
        <v>10</v>
      </c>
      <c r="B843" s="2">
        <v>2011</v>
      </c>
      <c r="C843" s="4" t="str">
        <f>INDEX(Index!$B$1:$B$500,MATCH($F843,Index!$A$1:$A$500,0)
)</f>
        <v>DET</v>
      </c>
      <c r="D843" s="4">
        <v>0</v>
      </c>
      <c r="E843" s="141">
        <f t="shared" si="13"/>
        <v>0.12836571569882327</v>
      </c>
      <c r="F843" s="3" t="s">
        <v>21</v>
      </c>
      <c r="G843" s="3">
        <v>10</v>
      </c>
      <c r="H843" s="125">
        <v>0.12836571569882327</v>
      </c>
      <c r="I843" s="3"/>
      <c r="J843" s="3"/>
      <c r="K843" s="3" t="s">
        <v>134</v>
      </c>
      <c r="L843" s="125">
        <v>-1.1099332597495201E-2</v>
      </c>
      <c r="M843" s="3">
        <v>17</v>
      </c>
      <c r="N843" s="125">
        <v>-0.20705678168340999</v>
      </c>
      <c r="O843" s="3">
        <v>1</v>
      </c>
      <c r="P843" s="125">
        <v>-6.7591733387091499E-2</v>
      </c>
      <c r="Q843" s="3">
        <v>29</v>
      </c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idden="1" x14ac:dyDescent="0.25">
      <c r="A844" s="2">
        <v>10</v>
      </c>
      <c r="B844" s="2">
        <v>2011</v>
      </c>
      <c r="C844" s="4" t="str">
        <f>INDEX(Index!$B$1:$B$500,MATCH($F844,Index!$A$1:$A$500,0)
)</f>
        <v>BAL</v>
      </c>
      <c r="D844" s="4">
        <v>0</v>
      </c>
      <c r="E844" s="141">
        <f t="shared" si="13"/>
        <v>0.11571700120299523</v>
      </c>
      <c r="F844" s="3" t="s">
        <v>18</v>
      </c>
      <c r="G844" s="3">
        <v>11</v>
      </c>
      <c r="H844" s="125">
        <v>0.11571700120299523</v>
      </c>
      <c r="I844" s="3"/>
      <c r="J844" s="3"/>
      <c r="K844" s="3" t="s">
        <v>134</v>
      </c>
      <c r="L844" s="125">
        <v>-7.4592951926525696E-3</v>
      </c>
      <c r="M844" s="3">
        <v>14</v>
      </c>
      <c r="N844" s="125">
        <v>-0.199608249709953</v>
      </c>
      <c r="O844" s="3">
        <v>2</v>
      </c>
      <c r="P844" s="125">
        <v>-7.6431953314305204E-2</v>
      </c>
      <c r="Q844" s="3">
        <v>30</v>
      </c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idden="1" x14ac:dyDescent="0.25">
      <c r="A845" s="2">
        <v>10</v>
      </c>
      <c r="B845" s="2">
        <v>2011</v>
      </c>
      <c r="C845" s="4" t="str">
        <f>INDEX(Index!$B$1:$B$500,MATCH($F845,Index!$A$1:$A$500,0)
)</f>
        <v>PHI</v>
      </c>
      <c r="D845" s="4">
        <v>0</v>
      </c>
      <c r="E845" s="141">
        <f t="shared" si="13"/>
        <v>0.11347334709387213</v>
      </c>
      <c r="F845" s="3" t="s">
        <v>7</v>
      </c>
      <c r="G845" s="3">
        <v>12</v>
      </c>
      <c r="H845" s="125">
        <v>0.11347334709387213</v>
      </c>
      <c r="I845" s="3"/>
      <c r="J845" s="3"/>
      <c r="K845" s="3" t="s">
        <v>140</v>
      </c>
      <c r="L845" s="125">
        <v>0.115814161428933</v>
      </c>
      <c r="M845" s="3">
        <v>9</v>
      </c>
      <c r="N845" s="125">
        <v>-1.5793254208296E-3</v>
      </c>
      <c r="O845" s="3">
        <v>13</v>
      </c>
      <c r="P845" s="125">
        <v>-3.9201397558904696E-3</v>
      </c>
      <c r="Q845" s="3">
        <v>14</v>
      </c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idden="1" x14ac:dyDescent="0.25">
      <c r="A846" s="2">
        <v>10</v>
      </c>
      <c r="B846" s="2">
        <v>2011</v>
      </c>
      <c r="C846" s="4" t="str">
        <f>INDEX(Index!$B$1:$B$500,MATCH($F846,Index!$A$1:$A$500,0)
)</f>
        <v>NYG</v>
      </c>
      <c r="D846" s="4">
        <v>0</v>
      </c>
      <c r="E846" s="141">
        <f t="shared" si="13"/>
        <v>0.10727404159955781</v>
      </c>
      <c r="F846" s="3" t="s">
        <v>15</v>
      </c>
      <c r="G846" s="3">
        <v>13</v>
      </c>
      <c r="H846" s="125">
        <v>0.10727404159955781</v>
      </c>
      <c r="I846" s="3"/>
      <c r="J846" s="3"/>
      <c r="K846" s="3" t="s">
        <v>134</v>
      </c>
      <c r="L846" s="125">
        <v>0.13732669836459499</v>
      </c>
      <c r="M846" s="3">
        <v>6</v>
      </c>
      <c r="N846" s="125">
        <v>1.16193288397486E-2</v>
      </c>
      <c r="O846" s="3">
        <v>17</v>
      </c>
      <c r="P846" s="125">
        <v>-1.8433327925288599E-2</v>
      </c>
      <c r="Q846" s="3">
        <v>23</v>
      </c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idden="1" x14ac:dyDescent="0.25">
      <c r="A847" s="2">
        <v>10</v>
      </c>
      <c r="B847" s="2">
        <v>2011</v>
      </c>
      <c r="C847" s="4" t="str">
        <f>INDEX(Index!$B$1:$B$500,MATCH($F847,Index!$A$1:$A$500,0)
)</f>
        <v>ATL</v>
      </c>
      <c r="D847" s="4">
        <v>0</v>
      </c>
      <c r="E847" s="141">
        <f t="shared" si="13"/>
        <v>7.5285430315275362E-2</v>
      </c>
      <c r="F847" s="3" t="s">
        <v>43</v>
      </c>
      <c r="G847" s="3">
        <v>14</v>
      </c>
      <c r="H847" s="125">
        <v>7.5285430315275362E-2</v>
      </c>
      <c r="I847" s="3"/>
      <c r="J847" s="3"/>
      <c r="K847" s="3" t="s">
        <v>136</v>
      </c>
      <c r="L847" s="125">
        <v>4.5965319784645698E-3</v>
      </c>
      <c r="M847" s="3">
        <v>13</v>
      </c>
      <c r="N847" s="125">
        <v>-5.9425826708244998E-2</v>
      </c>
      <c r="O847" s="3">
        <v>10</v>
      </c>
      <c r="P847" s="125">
        <v>1.12630716285658E-2</v>
      </c>
      <c r="Q847" s="3">
        <v>9</v>
      </c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idden="1" x14ac:dyDescent="0.25">
      <c r="A848" s="2">
        <v>10</v>
      </c>
      <c r="B848" s="2">
        <v>2011</v>
      </c>
      <c r="C848" s="4" t="str">
        <f>INDEX(Index!$B$1:$B$500,MATCH($F848,Index!$A$1:$A$500,0)
)</f>
        <v>TEN</v>
      </c>
      <c r="D848" s="4">
        <v>0</v>
      </c>
      <c r="E848" s="141">
        <f t="shared" si="13"/>
        <v>2.4069057630015499E-2</v>
      </c>
      <c r="F848" s="3" t="s">
        <v>45</v>
      </c>
      <c r="G848" s="3">
        <v>15</v>
      </c>
      <c r="H848" s="125">
        <v>2.4069057630015499E-2</v>
      </c>
      <c r="I848" s="3"/>
      <c r="J848" s="3"/>
      <c r="K848" s="3" t="s">
        <v>136</v>
      </c>
      <c r="L848" s="125">
        <v>-2.1748602564701E-2</v>
      </c>
      <c r="M848" s="3">
        <v>20</v>
      </c>
      <c r="N848" s="125">
        <v>-1.9799231500715001E-2</v>
      </c>
      <c r="O848" s="3">
        <v>12</v>
      </c>
      <c r="P848" s="125">
        <v>2.6018428694001498E-2</v>
      </c>
      <c r="Q848" s="3">
        <v>7</v>
      </c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idden="1" x14ac:dyDescent="0.25">
      <c r="A849" s="2">
        <v>10</v>
      </c>
      <c r="B849" s="2">
        <v>2011</v>
      </c>
      <c r="C849" s="4" t="str">
        <f>INDEX(Index!$B$1:$B$500,MATCH($F849,Index!$A$1:$A$500,0)
)</f>
        <v>CIN</v>
      </c>
      <c r="D849" s="4">
        <v>0</v>
      </c>
      <c r="E849" s="141">
        <f t="shared" si="13"/>
        <v>1.3633682669691951E-2</v>
      </c>
      <c r="F849" s="3" t="s">
        <v>24</v>
      </c>
      <c r="G849" s="3">
        <v>16</v>
      </c>
      <c r="H849" s="125">
        <v>1.3633682669691951E-2</v>
      </c>
      <c r="I849" s="3"/>
      <c r="J849" s="3"/>
      <c r="K849" s="3" t="s">
        <v>134</v>
      </c>
      <c r="L849" s="125">
        <v>-1.23790691312283E-2</v>
      </c>
      <c r="M849" s="3">
        <v>18</v>
      </c>
      <c r="N849" s="125">
        <v>1.2978665664739499E-3</v>
      </c>
      <c r="O849" s="3">
        <v>14</v>
      </c>
      <c r="P849" s="125">
        <v>2.73106183673942E-2</v>
      </c>
      <c r="Q849" s="3">
        <v>6</v>
      </c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idden="1" x14ac:dyDescent="0.25">
      <c r="A850" s="2">
        <v>10</v>
      </c>
      <c r="B850" s="2">
        <v>2011</v>
      </c>
      <c r="C850" s="4" t="str">
        <f>INDEX(Index!$B$1:$B$500,MATCH($F850,Index!$A$1:$A$500,0)
)</f>
        <v>BUF</v>
      </c>
      <c r="D850" s="4">
        <v>0</v>
      </c>
      <c r="E850" s="141">
        <f t="shared" si="13"/>
        <v>9.561310441285005E-3</v>
      </c>
      <c r="F850" s="3" t="s">
        <v>0</v>
      </c>
      <c r="G850" s="3">
        <v>17</v>
      </c>
      <c r="H850" s="125">
        <v>9.561310441285005E-3</v>
      </c>
      <c r="I850" s="3"/>
      <c r="J850" s="3"/>
      <c r="K850" s="3" t="s">
        <v>136</v>
      </c>
      <c r="L850" s="125">
        <v>0.105438093148765</v>
      </c>
      <c r="M850" s="3">
        <v>10</v>
      </c>
      <c r="N850" s="125">
        <v>7.9215772355529193E-2</v>
      </c>
      <c r="O850" s="3">
        <v>26</v>
      </c>
      <c r="P850" s="125">
        <v>-1.6661010351950799E-2</v>
      </c>
      <c r="Q850" s="3">
        <v>20</v>
      </c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idden="1" x14ac:dyDescent="0.25">
      <c r="A851" s="2">
        <v>10</v>
      </c>
      <c r="B851" s="2">
        <v>2011</v>
      </c>
      <c r="C851" s="4" t="str">
        <f>INDEX(Index!$B$1:$B$500,MATCH($F851,Index!$A$1:$A$500,0)
)</f>
        <v>LV</v>
      </c>
      <c r="D851" s="4">
        <v>0</v>
      </c>
      <c r="E851" s="141">
        <f t="shared" si="13"/>
        <v>-2.2978523832696301E-2</v>
      </c>
      <c r="F851" s="3" t="s">
        <v>52</v>
      </c>
      <c r="G851" s="3">
        <v>18</v>
      </c>
      <c r="H851" s="125">
        <v>-2.2978523832696301E-2</v>
      </c>
      <c r="I851" s="3"/>
      <c r="J851" s="3"/>
      <c r="K851" s="3" t="s">
        <v>136</v>
      </c>
      <c r="L851" s="125">
        <v>4.6417774188085799E-2</v>
      </c>
      <c r="M851" s="3">
        <v>11</v>
      </c>
      <c r="N851" s="125">
        <v>5.24086646978527E-2</v>
      </c>
      <c r="O851" s="3">
        <v>22</v>
      </c>
      <c r="P851" s="125">
        <v>-1.69876333229294E-2</v>
      </c>
      <c r="Q851" s="3">
        <v>21</v>
      </c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idden="1" x14ac:dyDescent="0.25">
      <c r="A852" s="2">
        <v>10</v>
      </c>
      <c r="B852" s="2">
        <v>2011</v>
      </c>
      <c r="C852" s="4" t="str">
        <f>INDEX(Index!$B$1:$B$500,MATCH($F852,Index!$A$1:$A$500,0)
)</f>
        <v>MIA</v>
      </c>
      <c r="D852" s="4">
        <v>0</v>
      </c>
      <c r="E852" s="141">
        <f t="shared" si="13"/>
        <v>-9.2787768182905683E-2</v>
      </c>
      <c r="F852" s="3" t="s">
        <v>4</v>
      </c>
      <c r="G852" s="3">
        <v>19</v>
      </c>
      <c r="H852" s="125">
        <v>-9.2787768182905683E-2</v>
      </c>
      <c r="I852" s="3"/>
      <c r="J852" s="3"/>
      <c r="K852" s="3" t="s">
        <v>141</v>
      </c>
      <c r="L852" s="125">
        <v>-8.5161350901639798E-3</v>
      </c>
      <c r="M852" s="3">
        <v>15</v>
      </c>
      <c r="N852" s="125">
        <v>7.3822040359603103E-2</v>
      </c>
      <c r="O852" s="3">
        <v>24</v>
      </c>
      <c r="P852" s="125">
        <v>-1.0449592733138601E-2</v>
      </c>
      <c r="Q852" s="3">
        <v>17</v>
      </c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idden="1" x14ac:dyDescent="0.25">
      <c r="A853" s="2">
        <v>10</v>
      </c>
      <c r="B853" s="2">
        <v>2011</v>
      </c>
      <c r="C853" s="4" t="str">
        <f>INDEX(Index!$B$1:$B$500,MATCH($F853,Index!$A$1:$A$500,0)
)</f>
        <v>MIN</v>
      </c>
      <c r="D853" s="4">
        <v>0</v>
      </c>
      <c r="E853" s="141">
        <f t="shared" si="13"/>
        <v>-0.101574683754933</v>
      </c>
      <c r="F853" s="3" t="s">
        <v>46</v>
      </c>
      <c r="G853" s="3">
        <v>20</v>
      </c>
      <c r="H853" s="125">
        <v>-0.101574683754933</v>
      </c>
      <c r="I853" s="3"/>
      <c r="J853" s="3"/>
      <c r="K853" s="3" t="s">
        <v>141</v>
      </c>
      <c r="L853" s="125">
        <v>-1.7550556686455599E-2</v>
      </c>
      <c r="M853" s="3">
        <v>19</v>
      </c>
      <c r="N853" s="125">
        <v>4.3887536209264499E-2</v>
      </c>
      <c r="O853" s="3">
        <v>20</v>
      </c>
      <c r="P853" s="125">
        <v>-4.0136590859212902E-2</v>
      </c>
      <c r="Q853" s="3">
        <v>28</v>
      </c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idden="1" x14ac:dyDescent="0.25">
      <c r="A854" s="2">
        <v>10</v>
      </c>
      <c r="B854" s="2">
        <v>2011</v>
      </c>
      <c r="C854" s="4" t="str">
        <f>INDEX(Index!$B$1:$B$500,MATCH($F854,Index!$A$1:$A$500,0)
)</f>
        <v>LAC</v>
      </c>
      <c r="D854" s="4">
        <v>0</v>
      </c>
      <c r="E854" s="141">
        <f t="shared" si="13"/>
        <v>-0.12491059758864459</v>
      </c>
      <c r="F854" s="3" t="s">
        <v>68</v>
      </c>
      <c r="G854" s="3">
        <v>21</v>
      </c>
      <c r="H854" s="125">
        <v>-0.12491059758864459</v>
      </c>
      <c r="I854" s="3"/>
      <c r="J854" s="3"/>
      <c r="K854" s="3" t="s">
        <v>135</v>
      </c>
      <c r="L854" s="125">
        <v>2.1337769214491299E-2</v>
      </c>
      <c r="M854" s="3">
        <v>12</v>
      </c>
      <c r="N854" s="125">
        <v>0.111263339864394</v>
      </c>
      <c r="O854" s="3">
        <v>29</v>
      </c>
      <c r="P854" s="125">
        <v>-3.4985026938741899E-2</v>
      </c>
      <c r="Q854" s="3">
        <v>27</v>
      </c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idden="1" x14ac:dyDescent="0.25">
      <c r="A855" s="2">
        <v>10</v>
      </c>
      <c r="B855" s="2">
        <v>2011</v>
      </c>
      <c r="C855" s="4" t="str">
        <f>INDEX(Index!$B$1:$B$500,MATCH($F855,Index!$A$1:$A$500,0)
)</f>
        <v>TB</v>
      </c>
      <c r="D855" s="4">
        <v>0</v>
      </c>
      <c r="E855" s="141">
        <f t="shared" si="13"/>
        <v>-0.12673415302842478</v>
      </c>
      <c r="F855" s="3" t="s">
        <v>38</v>
      </c>
      <c r="G855" s="3">
        <v>22</v>
      </c>
      <c r="H855" s="125">
        <v>-0.12673415302842478</v>
      </c>
      <c r="I855" s="3"/>
      <c r="J855" s="3"/>
      <c r="K855" s="3" t="s">
        <v>135</v>
      </c>
      <c r="L855" s="125">
        <v>-9.1519399112167596E-3</v>
      </c>
      <c r="M855" s="3">
        <v>16</v>
      </c>
      <c r="N855" s="125">
        <v>0.15574544688257499</v>
      </c>
      <c r="O855" s="3">
        <v>30</v>
      </c>
      <c r="P855" s="125">
        <v>3.8163233765366997E-2</v>
      </c>
      <c r="Q855" s="3">
        <v>4</v>
      </c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idden="1" x14ac:dyDescent="0.25">
      <c r="A856" s="2">
        <v>10</v>
      </c>
      <c r="B856" s="2">
        <v>2011</v>
      </c>
      <c r="C856" s="4" t="str">
        <f>INDEX(Index!$B$1:$B$500,MATCH($F856,Index!$A$1:$A$500,0)
)</f>
        <v>WAS</v>
      </c>
      <c r="D856" s="4">
        <v>0</v>
      </c>
      <c r="E856" s="141">
        <f t="shared" si="13"/>
        <v>-0.15744140644774191</v>
      </c>
      <c r="F856" s="3" t="s">
        <v>26</v>
      </c>
      <c r="G856" s="3">
        <v>23</v>
      </c>
      <c r="H856" s="125">
        <v>-0.15744140644774191</v>
      </c>
      <c r="I856" s="3"/>
      <c r="J856" s="3"/>
      <c r="K856" s="3" t="s">
        <v>140</v>
      </c>
      <c r="L856" s="125">
        <v>-0.18749684874543701</v>
      </c>
      <c r="M856" s="3">
        <v>28</v>
      </c>
      <c r="N856" s="125">
        <v>-4.7054762919273199E-2</v>
      </c>
      <c r="O856" s="3">
        <v>11</v>
      </c>
      <c r="P856" s="125">
        <v>-1.69993206215781E-2</v>
      </c>
      <c r="Q856" s="3">
        <v>22</v>
      </c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idden="1" x14ac:dyDescent="0.25">
      <c r="A857" s="2">
        <v>10</v>
      </c>
      <c r="B857" s="2">
        <v>2011</v>
      </c>
      <c r="C857" s="4" t="str">
        <f>INDEX(Index!$B$1:$B$500,MATCH($F857,Index!$A$1:$A$500,0)
)</f>
        <v>DEN</v>
      </c>
      <c r="D857" s="4">
        <v>0</v>
      </c>
      <c r="E857" s="141">
        <f t="shared" si="13"/>
        <v>-0.15924650191893394</v>
      </c>
      <c r="F857" s="3" t="s">
        <v>39</v>
      </c>
      <c r="G857" s="3">
        <v>24</v>
      </c>
      <c r="H857" s="125">
        <v>-0.15924650191893394</v>
      </c>
      <c r="I857" s="3"/>
      <c r="J857" s="3"/>
      <c r="K857" s="3" t="s">
        <v>135</v>
      </c>
      <c r="L857" s="125">
        <v>-0.101442195377361</v>
      </c>
      <c r="M857" s="3">
        <v>24</v>
      </c>
      <c r="N857" s="125">
        <v>6.4992451722097902E-2</v>
      </c>
      <c r="O857" s="3">
        <v>23</v>
      </c>
      <c r="P857" s="125">
        <v>7.1881451805249699E-3</v>
      </c>
      <c r="Q857" s="3">
        <v>11</v>
      </c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idden="1" x14ac:dyDescent="0.25">
      <c r="A858" s="2">
        <v>10</v>
      </c>
      <c r="B858" s="2">
        <v>2011</v>
      </c>
      <c r="C858" s="4" t="str">
        <f>INDEX(Index!$B$1:$B$500,MATCH($F858,Index!$A$1:$A$500,0)
)</f>
        <v>CAR</v>
      </c>
      <c r="D858" s="4">
        <v>0</v>
      </c>
      <c r="E858" s="141">
        <f t="shared" si="13"/>
        <v>-0.17168715527510298</v>
      </c>
      <c r="F858" s="3" t="s">
        <v>51</v>
      </c>
      <c r="G858" s="3">
        <v>25</v>
      </c>
      <c r="H858" s="125">
        <v>-0.17168715527510298</v>
      </c>
      <c r="I858" s="3"/>
      <c r="J858" s="3"/>
      <c r="K858" s="3" t="s">
        <v>141</v>
      </c>
      <c r="L858" s="125">
        <v>0.13243836403423601</v>
      </c>
      <c r="M858" s="3">
        <v>7</v>
      </c>
      <c r="N858" s="125">
        <v>0.18194598557160299</v>
      </c>
      <c r="O858" s="3">
        <v>32</v>
      </c>
      <c r="P858" s="125">
        <v>-0.122179533737736</v>
      </c>
      <c r="Q858" s="3">
        <v>32</v>
      </c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idden="1" x14ac:dyDescent="0.25">
      <c r="A859" s="2">
        <v>10</v>
      </c>
      <c r="B859" s="2">
        <v>2011</v>
      </c>
      <c r="C859" s="4" t="str">
        <f>INDEX(Index!$B$1:$B$500,MATCH($F859,Index!$A$1:$A$500,0)
)</f>
        <v>JAX</v>
      </c>
      <c r="D859" s="4">
        <v>0</v>
      </c>
      <c r="E859" s="141">
        <f t="shared" si="13"/>
        <v>-0.17344308724574781</v>
      </c>
      <c r="F859" s="3" t="s">
        <v>56</v>
      </c>
      <c r="G859" s="3">
        <v>26</v>
      </c>
      <c r="H859" s="125">
        <v>-0.17344308724574781</v>
      </c>
      <c r="I859" s="3"/>
      <c r="J859" s="3"/>
      <c r="K859" s="3" t="s">
        <v>140</v>
      </c>
      <c r="L859" s="125">
        <v>-0.29254093187025199</v>
      </c>
      <c r="M859" s="3">
        <v>32</v>
      </c>
      <c r="N859" s="125">
        <v>-0.150424348605988</v>
      </c>
      <c r="O859" s="3">
        <v>5</v>
      </c>
      <c r="P859" s="125">
        <v>-3.1326503981483803E-2</v>
      </c>
      <c r="Q859" s="3">
        <v>26</v>
      </c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idden="1" x14ac:dyDescent="0.25">
      <c r="A860" s="2">
        <v>10</v>
      </c>
      <c r="B860" s="2">
        <v>2011</v>
      </c>
      <c r="C860" s="4" t="str">
        <f>INDEX(Index!$B$1:$B$500,MATCH($F860,Index!$A$1:$A$500,0)
)</f>
        <v>CLE</v>
      </c>
      <c r="D860" s="4">
        <v>0</v>
      </c>
      <c r="E860" s="141">
        <f t="shared" si="13"/>
        <v>-0.19079922333098559</v>
      </c>
      <c r="F860" s="3" t="s">
        <v>10</v>
      </c>
      <c r="G860" s="3">
        <v>27</v>
      </c>
      <c r="H860" s="125">
        <v>-0.19079922333098559</v>
      </c>
      <c r="I860" s="3"/>
      <c r="J860" s="3"/>
      <c r="K860" s="3" t="s">
        <v>140</v>
      </c>
      <c r="L860" s="125">
        <v>-0.163553750976725</v>
      </c>
      <c r="M860" s="3">
        <v>27</v>
      </c>
      <c r="N860" s="125">
        <v>1.32792961857853E-2</v>
      </c>
      <c r="O860" s="3">
        <v>18</v>
      </c>
      <c r="P860" s="125">
        <v>-1.39661761684753E-2</v>
      </c>
      <c r="Q860" s="3">
        <v>18</v>
      </c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idden="1" x14ac:dyDescent="0.25">
      <c r="A861" s="2">
        <v>10</v>
      </c>
      <c r="B861" s="2">
        <v>2011</v>
      </c>
      <c r="C861" s="4" t="str">
        <f>INDEX(Index!$B$1:$B$500,MATCH($F861,Index!$A$1:$A$500,0)
)</f>
        <v>ARI</v>
      </c>
      <c r="D861" s="4">
        <v>0</v>
      </c>
      <c r="E861" s="141">
        <f t="shared" si="13"/>
        <v>-0.20065677527008871</v>
      </c>
      <c r="F861" s="3" t="s">
        <v>23</v>
      </c>
      <c r="G861" s="3">
        <v>28</v>
      </c>
      <c r="H861" s="125">
        <v>-0.20065677527008871</v>
      </c>
      <c r="I861" s="3"/>
      <c r="J861" s="3"/>
      <c r="K861" s="3" t="s">
        <v>140</v>
      </c>
      <c r="L861" s="125">
        <v>-0.122803370075485</v>
      </c>
      <c r="M861" s="3">
        <v>25</v>
      </c>
      <c r="N861" s="125">
        <v>0.10827027051529101</v>
      </c>
      <c r="O861" s="3">
        <v>28</v>
      </c>
      <c r="P861" s="125">
        <v>3.0416865320687301E-2</v>
      </c>
      <c r="Q861" s="3">
        <v>5</v>
      </c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idden="1" x14ac:dyDescent="0.25">
      <c r="A862" s="2">
        <v>10</v>
      </c>
      <c r="B862" s="2">
        <v>2011</v>
      </c>
      <c r="C862" s="4" t="str">
        <f>INDEX(Index!$B$1:$B$500,MATCH($F862,Index!$A$1:$A$500,0)
)</f>
        <v>SEA</v>
      </c>
      <c r="D862" s="4">
        <v>0</v>
      </c>
      <c r="E862" s="141">
        <f t="shared" si="13"/>
        <v>-0.20895340510995059</v>
      </c>
      <c r="F862" s="3" t="s">
        <v>30</v>
      </c>
      <c r="G862" s="3">
        <v>29</v>
      </c>
      <c r="H862" s="125">
        <v>-0.20895340510995059</v>
      </c>
      <c r="I862" s="3"/>
      <c r="J862" s="3"/>
      <c r="K862" s="3" t="s">
        <v>140</v>
      </c>
      <c r="L862" s="125">
        <v>-0.15154387277836601</v>
      </c>
      <c r="M862" s="3">
        <v>26</v>
      </c>
      <c r="N862" s="125">
        <v>3.2337139591925197E-2</v>
      </c>
      <c r="O862" s="3">
        <v>19</v>
      </c>
      <c r="P862" s="125">
        <v>-2.5072392739659399E-2</v>
      </c>
      <c r="Q862" s="3">
        <v>25</v>
      </c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idden="1" x14ac:dyDescent="0.25">
      <c r="A863" s="2">
        <v>10</v>
      </c>
      <c r="B863" s="2">
        <v>2011</v>
      </c>
      <c r="C863" s="4" t="str">
        <f>INDEX(Index!$B$1:$B$500,MATCH($F863,Index!$A$1:$A$500,0)
)</f>
        <v>KC</v>
      </c>
      <c r="D863" s="4">
        <v>0</v>
      </c>
      <c r="E863" s="141">
        <f t="shared" si="13"/>
        <v>-0.26495856029541037</v>
      </c>
      <c r="F863" s="3" t="s">
        <v>5</v>
      </c>
      <c r="G863" s="3">
        <v>30</v>
      </c>
      <c r="H863" s="125">
        <v>-0.26495856029541037</v>
      </c>
      <c r="I863" s="3"/>
      <c r="J863" s="3"/>
      <c r="K863" s="3" t="s">
        <v>135</v>
      </c>
      <c r="L863" s="125">
        <v>-0.19149405390961299</v>
      </c>
      <c r="M863" s="3">
        <v>29</v>
      </c>
      <c r="N863" s="125">
        <v>8.1495650530574698E-2</v>
      </c>
      <c r="O863" s="3">
        <v>27</v>
      </c>
      <c r="P863" s="125">
        <v>8.0311441447773104E-3</v>
      </c>
      <c r="Q863" s="3">
        <v>10</v>
      </c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idden="1" x14ac:dyDescent="0.25">
      <c r="A864" s="2">
        <v>10</v>
      </c>
      <c r="B864" s="2">
        <v>2011</v>
      </c>
      <c r="C864" s="4" t="str">
        <f>INDEX(Index!$B$1:$B$500,MATCH($F864,Index!$A$1:$A$500,0)
)</f>
        <v>LAR</v>
      </c>
      <c r="D864" s="4">
        <v>0</v>
      </c>
      <c r="E864" s="141">
        <f t="shared" si="13"/>
        <v>-0.29867450139016</v>
      </c>
      <c r="F864" s="3" t="s">
        <v>67</v>
      </c>
      <c r="G864" s="3">
        <v>31</v>
      </c>
      <c r="H864" s="125">
        <v>-0.29867450139016</v>
      </c>
      <c r="I864" s="3"/>
      <c r="J864" s="3"/>
      <c r="K864" s="3" t="s">
        <v>141</v>
      </c>
      <c r="L864" s="125">
        <v>-0.226899482330914</v>
      </c>
      <c r="M864" s="3">
        <v>31</v>
      </c>
      <c r="N864" s="125">
        <v>4.7372045778042597E-2</v>
      </c>
      <c r="O864" s="3">
        <v>21</v>
      </c>
      <c r="P864" s="125">
        <v>-2.4402973281203399E-2</v>
      </c>
      <c r="Q864" s="3">
        <v>24</v>
      </c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idden="1" x14ac:dyDescent="0.25">
      <c r="A865" s="2">
        <v>10</v>
      </c>
      <c r="B865" s="2">
        <v>2011</v>
      </c>
      <c r="C865" s="4" t="str">
        <f>INDEX(Index!$B$1:$B$500,MATCH($F865,Index!$A$1:$A$500,0)
)</f>
        <v>IND</v>
      </c>
      <c r="D865" s="4">
        <v>0</v>
      </c>
      <c r="E865" s="141">
        <f t="shared" si="13"/>
        <v>-0.49086099838855579</v>
      </c>
      <c r="F865" s="3" t="s">
        <v>35</v>
      </c>
      <c r="G865" s="3">
        <v>32</v>
      </c>
      <c r="H865" s="125">
        <v>-0.49086099838855579</v>
      </c>
      <c r="I865" s="3"/>
      <c r="J865" s="3"/>
      <c r="K865" s="3" t="s">
        <v>223</v>
      </c>
      <c r="L865" s="125">
        <v>-0.22315146680544301</v>
      </c>
      <c r="M865" s="3">
        <v>30</v>
      </c>
      <c r="N865" s="125">
        <v>0.17750633488368101</v>
      </c>
      <c r="O865" s="3">
        <v>31</v>
      </c>
      <c r="P865" s="125">
        <v>-9.0203196699431804E-2</v>
      </c>
      <c r="Q865" s="3">
        <v>31</v>
      </c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idden="1" x14ac:dyDescent="0.25">
      <c r="A866" s="2">
        <v>11</v>
      </c>
      <c r="B866" s="2">
        <v>2011</v>
      </c>
      <c r="C866" s="4" t="str">
        <f>INDEX(Index!$B$1:$B$500,MATCH($F866,Index!$A$1:$A$500,0)
)</f>
        <v>HOU</v>
      </c>
      <c r="D866" s="4">
        <v>0</v>
      </c>
      <c r="E866" s="141">
        <f t="shared" si="13"/>
        <v>0.30834986497206313</v>
      </c>
      <c r="F866" s="3" t="s">
        <v>49</v>
      </c>
      <c r="G866" s="3">
        <v>1</v>
      </c>
      <c r="H866" s="125">
        <v>0.30834986497206313</v>
      </c>
      <c r="I866" s="3"/>
      <c r="J866" s="3"/>
      <c r="K866" s="3" t="s">
        <v>143</v>
      </c>
      <c r="L866" s="125">
        <v>0.18163675935653101</v>
      </c>
      <c r="M866" s="3">
        <v>3</v>
      </c>
      <c r="N866" s="125">
        <v>-0.13065321306911501</v>
      </c>
      <c r="O866" s="3">
        <v>5</v>
      </c>
      <c r="P866" s="125">
        <v>-3.9401074535829403E-3</v>
      </c>
      <c r="Q866" s="3">
        <v>15</v>
      </c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idden="1" x14ac:dyDescent="0.25">
      <c r="A867" s="2">
        <v>11</v>
      </c>
      <c r="B867" s="2">
        <v>2011</v>
      </c>
      <c r="C867" s="4" t="str">
        <f>INDEX(Index!$B$1:$B$500,MATCH($F867,Index!$A$1:$A$500,0)
)</f>
        <v>SF</v>
      </c>
      <c r="D867" s="4">
        <v>0</v>
      </c>
      <c r="E867" s="141">
        <f t="shared" si="13"/>
        <v>0.26937806575599377</v>
      </c>
      <c r="F867" s="3" t="s">
        <v>1</v>
      </c>
      <c r="G867" s="3">
        <v>2</v>
      </c>
      <c r="H867" s="125">
        <v>0.26937806575599377</v>
      </c>
      <c r="I867" s="3"/>
      <c r="J867" s="3"/>
      <c r="K867" s="3" t="s">
        <v>224</v>
      </c>
      <c r="L867" s="125">
        <v>-2.4565657322792599E-2</v>
      </c>
      <c r="M867" s="3">
        <v>20</v>
      </c>
      <c r="N867" s="125">
        <v>-0.20652794358464599</v>
      </c>
      <c r="O867" s="3">
        <v>1</v>
      </c>
      <c r="P867" s="125">
        <v>8.7415779494140394E-2</v>
      </c>
      <c r="Q867" s="3">
        <v>2</v>
      </c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idden="1" x14ac:dyDescent="0.25">
      <c r="A868" s="2">
        <v>11</v>
      </c>
      <c r="B868" s="2">
        <v>2011</v>
      </c>
      <c r="C868" s="4" t="str">
        <f>INDEX(Index!$B$1:$B$500,MATCH($F868,Index!$A$1:$A$500,0)
)</f>
        <v>GB</v>
      </c>
      <c r="D868" s="4">
        <v>0</v>
      </c>
      <c r="E868" s="141">
        <f t="shared" si="13"/>
        <v>0.26284492799280196</v>
      </c>
      <c r="F868" s="3" t="s">
        <v>20</v>
      </c>
      <c r="G868" s="3">
        <v>3</v>
      </c>
      <c r="H868" s="125">
        <v>0.26284492799280196</v>
      </c>
      <c r="I868" s="3"/>
      <c r="J868" s="3"/>
      <c r="K868" s="3" t="s">
        <v>225</v>
      </c>
      <c r="L868" s="125">
        <v>0.29596607627772897</v>
      </c>
      <c r="M868" s="3">
        <v>1</v>
      </c>
      <c r="N868" s="125">
        <v>5.1773618666398499E-2</v>
      </c>
      <c r="O868" s="3">
        <v>24</v>
      </c>
      <c r="P868" s="125">
        <v>1.8652470381471501E-2</v>
      </c>
      <c r="Q868" s="3">
        <v>8</v>
      </c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idden="1" x14ac:dyDescent="0.25">
      <c r="A869" s="2">
        <v>11</v>
      </c>
      <c r="B869" s="2">
        <v>2011</v>
      </c>
      <c r="C869" s="4" t="str">
        <f>INDEX(Index!$B$1:$B$500,MATCH($F869,Index!$A$1:$A$500,0)
)</f>
        <v>PIT</v>
      </c>
      <c r="D869" s="4">
        <v>0</v>
      </c>
      <c r="E869" s="141">
        <f t="shared" si="13"/>
        <v>0.21873284252235797</v>
      </c>
      <c r="F869" s="3" t="s">
        <v>32</v>
      </c>
      <c r="G869" s="3">
        <v>4</v>
      </c>
      <c r="H869" s="125">
        <v>0.21873284252235797</v>
      </c>
      <c r="I869" s="3"/>
      <c r="J869" s="3"/>
      <c r="K869" s="3" t="s">
        <v>143</v>
      </c>
      <c r="L869" s="125">
        <v>0.13960358638956299</v>
      </c>
      <c r="M869" s="3">
        <v>5</v>
      </c>
      <c r="N869" s="125">
        <v>-7.71442775807335E-2</v>
      </c>
      <c r="O869" s="3">
        <v>8</v>
      </c>
      <c r="P869" s="125">
        <v>1.98497855206147E-3</v>
      </c>
      <c r="Q869" s="3">
        <v>13</v>
      </c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idden="1" x14ac:dyDescent="0.25">
      <c r="A870" s="2">
        <v>11</v>
      </c>
      <c r="B870" s="2">
        <v>2011</v>
      </c>
      <c r="C870" s="4" t="str">
        <f>INDEX(Index!$B$1:$B$500,MATCH($F870,Index!$A$1:$A$500,0)
)</f>
        <v>NE</v>
      </c>
      <c r="D870" s="4">
        <v>0</v>
      </c>
      <c r="E870" s="141">
        <f t="shared" si="13"/>
        <v>0.21003604115758812</v>
      </c>
      <c r="F870" s="3" t="s">
        <v>17</v>
      </c>
      <c r="G870" s="3">
        <v>5</v>
      </c>
      <c r="H870" s="125">
        <v>0.21003604115758812</v>
      </c>
      <c r="I870" s="3"/>
      <c r="J870" s="3"/>
      <c r="K870" s="3" t="s">
        <v>143</v>
      </c>
      <c r="L870" s="125">
        <v>0.254821533015124</v>
      </c>
      <c r="M870" s="3">
        <v>2</v>
      </c>
      <c r="N870" s="125">
        <v>6.1071825585156697E-2</v>
      </c>
      <c r="O870" s="3">
        <v>25</v>
      </c>
      <c r="P870" s="125">
        <v>1.62863337276208E-2</v>
      </c>
      <c r="Q870" s="3">
        <v>9</v>
      </c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idden="1" x14ac:dyDescent="0.25">
      <c r="A871" s="2">
        <v>11</v>
      </c>
      <c r="B871" s="2">
        <v>2011</v>
      </c>
      <c r="C871" s="4" t="str">
        <f>INDEX(Index!$B$1:$B$500,MATCH($F871,Index!$A$1:$A$500,0)
)</f>
        <v>DAL</v>
      </c>
      <c r="D871" s="4">
        <v>0</v>
      </c>
      <c r="E871" s="141">
        <f t="shared" si="13"/>
        <v>0.15834814814973411</v>
      </c>
      <c r="F871" s="3" t="s">
        <v>3</v>
      </c>
      <c r="G871" s="3">
        <v>6</v>
      </c>
      <c r="H871" s="125">
        <v>0.15834814814973411</v>
      </c>
      <c r="I871" s="3"/>
      <c r="J871" s="3"/>
      <c r="K871" s="3" t="s">
        <v>146</v>
      </c>
      <c r="L871" s="125">
        <v>0.12531791615671001</v>
      </c>
      <c r="M871" s="3">
        <v>8</v>
      </c>
      <c r="N871" s="125">
        <v>-6.1368153949197903E-2</v>
      </c>
      <c r="O871" s="3">
        <v>10</v>
      </c>
      <c r="P871" s="125">
        <v>-2.8337921956173798E-2</v>
      </c>
      <c r="Q871" s="3">
        <v>25</v>
      </c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idden="1" x14ac:dyDescent="0.25">
      <c r="A872" s="2">
        <v>11</v>
      </c>
      <c r="B872" s="2">
        <v>2011</v>
      </c>
      <c r="C872" s="4" t="str">
        <f>INDEX(Index!$B$1:$B$500,MATCH($F872,Index!$A$1:$A$500,0)
)</f>
        <v>NO</v>
      </c>
      <c r="D872" s="4">
        <v>0</v>
      </c>
      <c r="E872" s="141">
        <f t="shared" si="13"/>
        <v>0.1579445043969587</v>
      </c>
      <c r="F872" s="3" t="s">
        <v>27</v>
      </c>
      <c r="G872" s="3">
        <v>7</v>
      </c>
      <c r="H872" s="125">
        <v>0.1579445043969587</v>
      </c>
      <c r="I872" s="3"/>
      <c r="J872" s="3"/>
      <c r="K872" s="3" t="s">
        <v>143</v>
      </c>
      <c r="L872" s="125">
        <v>0.17316705100169599</v>
      </c>
      <c r="M872" s="3">
        <v>4</v>
      </c>
      <c r="N872" s="125">
        <v>5.6855208123543603E-3</v>
      </c>
      <c r="O872" s="3">
        <v>15</v>
      </c>
      <c r="P872" s="125">
        <v>-9.5370257923829294E-3</v>
      </c>
      <c r="Q872" s="3">
        <v>18</v>
      </c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idden="1" x14ac:dyDescent="0.25">
      <c r="A873" s="2">
        <v>11</v>
      </c>
      <c r="B873" s="2">
        <v>2011</v>
      </c>
      <c r="C873" s="4" t="str">
        <f>INDEX(Index!$B$1:$B$500,MATCH($F873,Index!$A$1:$A$500,0)
)</f>
        <v>CHI</v>
      </c>
      <c r="D873" s="4">
        <v>0</v>
      </c>
      <c r="E873" s="141">
        <f t="shared" si="13"/>
        <v>0.15436716665178929</v>
      </c>
      <c r="F873" s="3" t="s">
        <v>64</v>
      </c>
      <c r="G873" s="3">
        <v>8</v>
      </c>
      <c r="H873" s="125">
        <v>0.15436716665178929</v>
      </c>
      <c r="I873" s="3"/>
      <c r="J873" s="3"/>
      <c r="K873" s="3" t="s">
        <v>143</v>
      </c>
      <c r="L873" s="125">
        <v>-5.0950294928278198E-2</v>
      </c>
      <c r="M873" s="3">
        <v>21</v>
      </c>
      <c r="N873" s="125">
        <v>-9.2301434246056496E-2</v>
      </c>
      <c r="O873" s="3">
        <v>7</v>
      </c>
      <c r="P873" s="125">
        <v>0.113016027334011</v>
      </c>
      <c r="Q873" s="3">
        <v>1</v>
      </c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idden="1" x14ac:dyDescent="0.25">
      <c r="A874" s="2">
        <v>11</v>
      </c>
      <c r="B874" s="2">
        <v>2011</v>
      </c>
      <c r="C874" s="4" t="str">
        <f>INDEX(Index!$B$1:$B$500,MATCH($F874,Index!$A$1:$A$500,0)
)</f>
        <v>DET</v>
      </c>
      <c r="D874" s="4">
        <v>0</v>
      </c>
      <c r="E874" s="141">
        <f t="shared" si="13"/>
        <v>0.14692565052462397</v>
      </c>
      <c r="F874" s="3" t="s">
        <v>21</v>
      </c>
      <c r="G874" s="3">
        <v>9</v>
      </c>
      <c r="H874" s="125">
        <v>0.14692565052462397</v>
      </c>
      <c r="I874" s="3"/>
      <c r="J874" s="3"/>
      <c r="K874" s="3" t="s">
        <v>143</v>
      </c>
      <c r="L874" s="125">
        <v>3.4380383661188299E-2</v>
      </c>
      <c r="M874" s="3">
        <v>15</v>
      </c>
      <c r="N874" s="125">
        <v>-0.19687304566087699</v>
      </c>
      <c r="O874" s="3">
        <v>2</v>
      </c>
      <c r="P874" s="125">
        <v>-8.43277787974413E-2</v>
      </c>
      <c r="Q874" s="3">
        <v>30</v>
      </c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idden="1" x14ac:dyDescent="0.25">
      <c r="A875" s="2">
        <v>11</v>
      </c>
      <c r="B875" s="2">
        <v>2011</v>
      </c>
      <c r="C875" s="4" t="str">
        <f>INDEX(Index!$B$1:$B$500,MATCH($F875,Index!$A$1:$A$500,0)
)</f>
        <v>PHI</v>
      </c>
      <c r="D875" s="4">
        <v>0</v>
      </c>
      <c r="E875" s="141">
        <f t="shared" si="13"/>
        <v>0.14310635047888673</v>
      </c>
      <c r="F875" s="3" t="s">
        <v>7</v>
      </c>
      <c r="G875" s="3">
        <v>10</v>
      </c>
      <c r="H875" s="125">
        <v>0.14310635047888673</v>
      </c>
      <c r="I875" s="3"/>
      <c r="J875" s="3"/>
      <c r="K875" s="3" t="s">
        <v>148</v>
      </c>
      <c r="L875" s="125">
        <v>0.108963191879516</v>
      </c>
      <c r="M875" s="3">
        <v>9</v>
      </c>
      <c r="N875" s="125">
        <v>-2.5994954537276699E-2</v>
      </c>
      <c r="O875" s="3">
        <v>12</v>
      </c>
      <c r="P875" s="125">
        <v>8.1482040620940097E-3</v>
      </c>
      <c r="Q875" s="3">
        <v>11</v>
      </c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idden="1" x14ac:dyDescent="0.25">
      <c r="A876" s="2">
        <v>11</v>
      </c>
      <c r="B876" s="2">
        <v>2011</v>
      </c>
      <c r="C876" s="4" t="str">
        <f>INDEX(Index!$B$1:$B$500,MATCH($F876,Index!$A$1:$A$500,0)
)</f>
        <v>NYJ</v>
      </c>
      <c r="D876" s="4">
        <v>0</v>
      </c>
      <c r="E876" s="141">
        <f t="shared" si="13"/>
        <v>0.12424000986556671</v>
      </c>
      <c r="F876" s="3" t="s">
        <v>9</v>
      </c>
      <c r="G876" s="3">
        <v>11</v>
      </c>
      <c r="H876" s="125">
        <v>0.12424000986556671</v>
      </c>
      <c r="I876" s="3"/>
      <c r="J876" s="3"/>
      <c r="K876" s="3" t="s">
        <v>145</v>
      </c>
      <c r="L876" s="125">
        <v>-7.1923210834774501E-2</v>
      </c>
      <c r="M876" s="3">
        <v>22</v>
      </c>
      <c r="N876" s="125">
        <v>-0.14968619855701501</v>
      </c>
      <c r="O876" s="3">
        <v>4</v>
      </c>
      <c r="P876" s="125">
        <v>4.6477022143326198E-2</v>
      </c>
      <c r="Q876" s="3">
        <v>3</v>
      </c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idden="1" x14ac:dyDescent="0.25">
      <c r="A877" s="2">
        <v>11</v>
      </c>
      <c r="B877" s="2">
        <v>2011</v>
      </c>
      <c r="C877" s="4" t="str">
        <f>INDEX(Index!$B$1:$B$500,MATCH($F877,Index!$A$1:$A$500,0)
)</f>
        <v>ATL</v>
      </c>
      <c r="D877" s="4">
        <v>0</v>
      </c>
      <c r="E877" s="141">
        <f t="shared" si="13"/>
        <v>0.12237430252587608</v>
      </c>
      <c r="F877" s="3" t="s">
        <v>43</v>
      </c>
      <c r="G877" s="3">
        <v>12</v>
      </c>
      <c r="H877" s="125">
        <v>0.12237430252587608</v>
      </c>
      <c r="I877" s="3"/>
      <c r="J877" s="3"/>
      <c r="K877" s="3" t="s">
        <v>146</v>
      </c>
      <c r="L877" s="125">
        <v>4.2375091871485297E-2</v>
      </c>
      <c r="M877" s="3">
        <v>11</v>
      </c>
      <c r="N877" s="125">
        <v>-7.03811839443447E-2</v>
      </c>
      <c r="O877" s="3">
        <v>9</v>
      </c>
      <c r="P877" s="125">
        <v>9.6180267100460792E-3</v>
      </c>
      <c r="Q877" s="3">
        <v>10</v>
      </c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idden="1" x14ac:dyDescent="0.25">
      <c r="A878" s="2">
        <v>11</v>
      </c>
      <c r="B878" s="2">
        <v>2011</v>
      </c>
      <c r="C878" s="4" t="str">
        <f>INDEX(Index!$B$1:$B$500,MATCH($F878,Index!$A$1:$A$500,0)
)</f>
        <v>BAL</v>
      </c>
      <c r="D878" s="4">
        <v>0</v>
      </c>
      <c r="E878" s="141">
        <f t="shared" si="13"/>
        <v>0.1028403014731674</v>
      </c>
      <c r="F878" s="3" t="s">
        <v>18</v>
      </c>
      <c r="G878" s="3">
        <v>13</v>
      </c>
      <c r="H878" s="125">
        <v>0.1028403014731674</v>
      </c>
      <c r="I878" s="3"/>
      <c r="J878" s="3"/>
      <c r="K878" s="3" t="s">
        <v>143</v>
      </c>
      <c r="L878" s="125">
        <v>1.0438634576291101E-3</v>
      </c>
      <c r="M878" s="3">
        <v>17</v>
      </c>
      <c r="N878" s="125">
        <v>-0.170523442831818</v>
      </c>
      <c r="O878" s="3">
        <v>3</v>
      </c>
      <c r="P878" s="125">
        <v>-6.8727004816279705E-2</v>
      </c>
      <c r="Q878" s="3">
        <v>29</v>
      </c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idden="1" x14ac:dyDescent="0.25">
      <c r="A879" s="2">
        <v>11</v>
      </c>
      <c r="B879" s="2">
        <v>2011</v>
      </c>
      <c r="C879" s="4" t="str">
        <f>INDEX(Index!$B$1:$B$500,MATCH($F879,Index!$A$1:$A$500,0)
)</f>
        <v>NYG</v>
      </c>
      <c r="D879" s="4">
        <v>0</v>
      </c>
      <c r="E879" s="141">
        <f t="shared" si="13"/>
        <v>0.10047724204588376</v>
      </c>
      <c r="F879" s="3" t="s">
        <v>15</v>
      </c>
      <c r="G879" s="3">
        <v>14</v>
      </c>
      <c r="H879" s="125">
        <v>0.10047724204588376</v>
      </c>
      <c r="I879" s="3"/>
      <c r="J879" s="3"/>
      <c r="K879" s="3" t="s">
        <v>146</v>
      </c>
      <c r="L879" s="125">
        <v>0.127546471246308</v>
      </c>
      <c r="M879" s="3">
        <v>7</v>
      </c>
      <c r="N879" s="125">
        <v>1.82131366955539E-2</v>
      </c>
      <c r="O879" s="3">
        <v>18</v>
      </c>
      <c r="P879" s="125">
        <v>-8.8560925048703394E-3</v>
      </c>
      <c r="Q879" s="3">
        <v>17</v>
      </c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idden="1" x14ac:dyDescent="0.25">
      <c r="A880" s="2">
        <v>11</v>
      </c>
      <c r="B880" s="2">
        <v>2011</v>
      </c>
      <c r="C880" s="4" t="str">
        <f>INDEX(Index!$B$1:$B$500,MATCH($F880,Index!$A$1:$A$500,0)
)</f>
        <v>TEN</v>
      </c>
      <c r="D880" s="4">
        <v>0</v>
      </c>
      <c r="E880" s="141">
        <f t="shared" si="13"/>
        <v>7.360230942295258E-3</v>
      </c>
      <c r="F880" s="3" t="s">
        <v>45</v>
      </c>
      <c r="G880" s="3">
        <v>15</v>
      </c>
      <c r="H880" s="125">
        <v>7.360230942295258E-3</v>
      </c>
      <c r="I880" s="3"/>
      <c r="J880" s="3"/>
      <c r="K880" s="3" t="s">
        <v>145</v>
      </c>
      <c r="L880" s="125">
        <v>-2.4375162180048201E-2</v>
      </c>
      <c r="M880" s="3">
        <v>19</v>
      </c>
      <c r="N880" s="125">
        <v>-7.0883617522386599E-3</v>
      </c>
      <c r="O880" s="3">
        <v>13</v>
      </c>
      <c r="P880" s="125">
        <v>2.4647031370104801E-2</v>
      </c>
      <c r="Q880" s="3">
        <v>7</v>
      </c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idden="1" x14ac:dyDescent="0.25">
      <c r="A881" s="2">
        <v>11</v>
      </c>
      <c r="B881" s="2">
        <v>2011</v>
      </c>
      <c r="C881" s="4" t="str">
        <f>INDEX(Index!$B$1:$B$500,MATCH($F881,Index!$A$1:$A$500,0)
)</f>
        <v>LV</v>
      </c>
      <c r="D881" s="4">
        <v>0</v>
      </c>
      <c r="E881" s="141">
        <f t="shared" si="13"/>
        <v>6.1737837492670949E-3</v>
      </c>
      <c r="F881" s="3" t="s">
        <v>52</v>
      </c>
      <c r="G881" s="3">
        <v>16</v>
      </c>
      <c r="H881" s="125">
        <v>6.1737837492670949E-3</v>
      </c>
      <c r="I881" s="3"/>
      <c r="J881" s="3"/>
      <c r="K881" s="3" t="s">
        <v>146</v>
      </c>
      <c r="L881" s="125">
        <v>4.0172618304138798E-2</v>
      </c>
      <c r="M881" s="3">
        <v>13</v>
      </c>
      <c r="N881" s="125">
        <v>1.5864759441232501E-2</v>
      </c>
      <c r="O881" s="3">
        <v>17</v>
      </c>
      <c r="P881" s="125">
        <v>-1.8134075113639202E-2</v>
      </c>
      <c r="Q881" s="3">
        <v>22</v>
      </c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idden="1" x14ac:dyDescent="0.25">
      <c r="A882" s="2">
        <v>11</v>
      </c>
      <c r="B882" s="2">
        <v>2011</v>
      </c>
      <c r="C882" s="4" t="str">
        <f>INDEX(Index!$B$1:$B$500,MATCH($F882,Index!$A$1:$A$500,0)
)</f>
        <v>CIN</v>
      </c>
      <c r="D882" s="4">
        <v>0</v>
      </c>
      <c r="E882" s="141">
        <f t="shared" si="13"/>
        <v>2.8943946260412377E-3</v>
      </c>
      <c r="F882" s="3" t="s">
        <v>24</v>
      </c>
      <c r="G882" s="3">
        <v>17</v>
      </c>
      <c r="H882" s="125">
        <v>2.8943946260412377E-3</v>
      </c>
      <c r="I882" s="3"/>
      <c r="J882" s="3"/>
      <c r="K882" s="3" t="s">
        <v>146</v>
      </c>
      <c r="L882" s="125">
        <v>7.8547385183974396E-3</v>
      </c>
      <c r="M882" s="3">
        <v>16</v>
      </c>
      <c r="N882" s="125">
        <v>3.0055949243329601E-2</v>
      </c>
      <c r="O882" s="3">
        <v>20</v>
      </c>
      <c r="P882" s="125">
        <v>2.50956053509734E-2</v>
      </c>
      <c r="Q882" s="3">
        <v>6</v>
      </c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idden="1" x14ac:dyDescent="0.25">
      <c r="A883" s="2">
        <v>11</v>
      </c>
      <c r="B883" s="2">
        <v>2011</v>
      </c>
      <c r="C883" s="4" t="str">
        <f>INDEX(Index!$B$1:$B$500,MATCH($F883,Index!$A$1:$A$500,0)
)</f>
        <v>MIA</v>
      </c>
      <c r="D883" s="4">
        <v>0</v>
      </c>
      <c r="E883" s="141">
        <f t="shared" si="13"/>
        <v>-2.5218015467662509E-2</v>
      </c>
      <c r="F883" s="3" t="s">
        <v>4</v>
      </c>
      <c r="G883" s="3">
        <v>18</v>
      </c>
      <c r="H883" s="125">
        <v>-2.5218015467662509E-2</v>
      </c>
      <c r="I883" s="3"/>
      <c r="J883" s="3"/>
      <c r="K883" s="3" t="s">
        <v>147</v>
      </c>
      <c r="L883" s="125">
        <v>-5.8389141961894299E-3</v>
      </c>
      <c r="M883" s="3">
        <v>18</v>
      </c>
      <c r="N883" s="125">
        <v>8.2781431276960794E-3</v>
      </c>
      <c r="O883" s="3">
        <v>16</v>
      </c>
      <c r="P883" s="125">
        <v>-1.1100958143777E-2</v>
      </c>
      <c r="Q883" s="3">
        <v>19</v>
      </c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idden="1" x14ac:dyDescent="0.25">
      <c r="A884" s="2">
        <v>11</v>
      </c>
      <c r="B884" s="2">
        <v>2011</v>
      </c>
      <c r="C884" s="4" t="str">
        <f>INDEX(Index!$B$1:$B$500,MATCH($F884,Index!$A$1:$A$500,0)
)</f>
        <v>BUF</v>
      </c>
      <c r="D884" s="4">
        <v>0</v>
      </c>
      <c r="E884" s="141">
        <f t="shared" si="13"/>
        <v>-7.2518414315343088E-2</v>
      </c>
      <c r="F884" s="3" t="s">
        <v>0</v>
      </c>
      <c r="G884" s="3">
        <v>19</v>
      </c>
      <c r="H884" s="125">
        <v>-7.2518414315343088E-2</v>
      </c>
      <c r="I884" s="3"/>
      <c r="J884" s="3"/>
      <c r="K884" s="3" t="s">
        <v>145</v>
      </c>
      <c r="L884" s="125">
        <v>3.45277097632311E-2</v>
      </c>
      <c r="M884" s="3">
        <v>14</v>
      </c>
      <c r="N884" s="125">
        <v>7.7019248538445995E-2</v>
      </c>
      <c r="O884" s="3">
        <v>27</v>
      </c>
      <c r="P884" s="125">
        <v>-3.0026875540128201E-2</v>
      </c>
      <c r="Q884" s="3">
        <v>26</v>
      </c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idden="1" x14ac:dyDescent="0.25">
      <c r="A885" s="2">
        <v>11</v>
      </c>
      <c r="B885" s="2">
        <v>2011</v>
      </c>
      <c r="C885" s="4" t="str">
        <f>INDEX(Index!$B$1:$B$500,MATCH($F885,Index!$A$1:$A$500,0)
)</f>
        <v>TB</v>
      </c>
      <c r="D885" s="4">
        <v>0</v>
      </c>
      <c r="E885" s="141">
        <f t="shared" si="13"/>
        <v>-7.8762464848525712E-2</v>
      </c>
      <c r="F885" s="3" t="s">
        <v>38</v>
      </c>
      <c r="G885" s="3">
        <v>20</v>
      </c>
      <c r="H885" s="125">
        <v>-7.8762464848525712E-2</v>
      </c>
      <c r="I885" s="3"/>
      <c r="J885" s="3"/>
      <c r="K885" s="3" t="s">
        <v>148</v>
      </c>
      <c r="L885" s="125">
        <v>4.2145839154778E-2</v>
      </c>
      <c r="M885" s="3">
        <v>12</v>
      </c>
      <c r="N885" s="125">
        <v>0.14960134869227801</v>
      </c>
      <c r="O885" s="3">
        <v>29</v>
      </c>
      <c r="P885" s="125">
        <v>2.8693044688974299E-2</v>
      </c>
      <c r="Q885" s="3">
        <v>5</v>
      </c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idden="1" x14ac:dyDescent="0.25">
      <c r="A886" s="2">
        <v>11</v>
      </c>
      <c r="B886" s="2">
        <v>2011</v>
      </c>
      <c r="C886" s="4" t="str">
        <f>INDEX(Index!$B$1:$B$500,MATCH($F886,Index!$A$1:$A$500,0)
)</f>
        <v>WAS</v>
      </c>
      <c r="D886" s="4">
        <v>0</v>
      </c>
      <c r="E886" s="141">
        <f t="shared" si="13"/>
        <v>-0.13009146711942476</v>
      </c>
      <c r="F886" s="3" t="s">
        <v>26</v>
      </c>
      <c r="G886" s="3">
        <v>21</v>
      </c>
      <c r="H886" s="125">
        <v>-0.13009146711942476</v>
      </c>
      <c r="I886" s="3"/>
      <c r="J886" s="3"/>
      <c r="K886" s="3" t="s">
        <v>147</v>
      </c>
      <c r="L886" s="125">
        <v>-0.16108976116552401</v>
      </c>
      <c r="M886" s="3">
        <v>27</v>
      </c>
      <c r="N886" s="125">
        <v>-3.8102410554944698E-2</v>
      </c>
      <c r="O886" s="3">
        <v>11</v>
      </c>
      <c r="P886" s="125">
        <v>-7.1041165088454603E-3</v>
      </c>
      <c r="Q886" s="3">
        <v>16</v>
      </c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idden="1" x14ac:dyDescent="0.25">
      <c r="A887" s="2">
        <v>11</v>
      </c>
      <c r="B887" s="2">
        <v>2011</v>
      </c>
      <c r="C887" s="4" t="str">
        <f>INDEX(Index!$B$1:$B$500,MATCH($F887,Index!$A$1:$A$500,0)
)</f>
        <v>DEN</v>
      </c>
      <c r="D887" s="4">
        <v>0</v>
      </c>
      <c r="E887" s="141">
        <f t="shared" si="13"/>
        <v>-0.1359818599911182</v>
      </c>
      <c r="F887" s="3" t="s">
        <v>39</v>
      </c>
      <c r="G887" s="3">
        <v>22</v>
      </c>
      <c r="H887" s="125">
        <v>-0.1359818599911182</v>
      </c>
      <c r="I887" s="3"/>
      <c r="J887" s="3"/>
      <c r="K887" s="3" t="s">
        <v>145</v>
      </c>
      <c r="L887" s="125">
        <v>-9.2655794289179402E-2</v>
      </c>
      <c r="M887" s="3">
        <v>24</v>
      </c>
      <c r="N887" s="125">
        <v>5.1047434806647002E-2</v>
      </c>
      <c r="O887" s="3">
        <v>22</v>
      </c>
      <c r="P887" s="125">
        <v>7.7213691047081801E-3</v>
      </c>
      <c r="Q887" s="3">
        <v>12</v>
      </c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idden="1" x14ac:dyDescent="0.25">
      <c r="A888" s="2">
        <v>11</v>
      </c>
      <c r="B888" s="2">
        <v>2011</v>
      </c>
      <c r="C888" s="4" t="str">
        <f>INDEX(Index!$B$1:$B$500,MATCH($F888,Index!$A$1:$A$500,0)
)</f>
        <v>LAC</v>
      </c>
      <c r="D888" s="4">
        <v>0</v>
      </c>
      <c r="E888" s="141">
        <f t="shared" si="13"/>
        <v>-0.1464907381005352</v>
      </c>
      <c r="F888" s="3" t="s">
        <v>68</v>
      </c>
      <c r="G888" s="3">
        <v>23</v>
      </c>
      <c r="H888" s="125">
        <v>-0.1464907381005352</v>
      </c>
      <c r="I888" s="3"/>
      <c r="J888" s="3"/>
      <c r="K888" s="3" t="s">
        <v>148</v>
      </c>
      <c r="L888" s="125">
        <v>4.4502510693789202E-2</v>
      </c>
      <c r="M888" s="3">
        <v>10</v>
      </c>
      <c r="N888" s="125">
        <v>0.15068675905036699</v>
      </c>
      <c r="O888" s="3">
        <v>30</v>
      </c>
      <c r="P888" s="125">
        <v>-4.0306489743957397E-2</v>
      </c>
      <c r="Q888" s="3">
        <v>27</v>
      </c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idden="1" x14ac:dyDescent="0.25">
      <c r="A889" s="2">
        <v>11</v>
      </c>
      <c r="B889" s="2">
        <v>2011</v>
      </c>
      <c r="C889" s="4" t="str">
        <f>INDEX(Index!$B$1:$B$500,MATCH($F889,Index!$A$1:$A$500,0)
)</f>
        <v>MIN</v>
      </c>
      <c r="D889" s="4">
        <v>0</v>
      </c>
      <c r="E889" s="141">
        <f t="shared" si="13"/>
        <v>-0.15420946718196349</v>
      </c>
      <c r="F889" s="3" t="s">
        <v>46</v>
      </c>
      <c r="G889" s="3">
        <v>24</v>
      </c>
      <c r="H889" s="125">
        <v>-0.15420946718196349</v>
      </c>
      <c r="I889" s="3"/>
      <c r="J889" s="3"/>
      <c r="K889" s="3" t="s">
        <v>149</v>
      </c>
      <c r="L889" s="125">
        <v>-7.2296920661539504E-2</v>
      </c>
      <c r="M889" s="3">
        <v>23</v>
      </c>
      <c r="N889" s="125">
        <v>2.6580767269106499E-2</v>
      </c>
      <c r="O889" s="3">
        <v>19</v>
      </c>
      <c r="P889" s="125">
        <v>-5.5331779251317499E-2</v>
      </c>
      <c r="Q889" s="3">
        <v>28</v>
      </c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idden="1" x14ac:dyDescent="0.25">
      <c r="A890" s="2">
        <v>11</v>
      </c>
      <c r="B890" s="2">
        <v>2011</v>
      </c>
      <c r="C890" s="4" t="str">
        <f>INDEX(Index!$B$1:$B$500,MATCH($F890,Index!$A$1:$A$500,0)
)</f>
        <v>JAX</v>
      </c>
      <c r="D890" s="4">
        <v>0</v>
      </c>
      <c r="E890" s="141">
        <f t="shared" si="13"/>
        <v>-0.1747841535245977</v>
      </c>
      <c r="F890" s="3" t="s">
        <v>56</v>
      </c>
      <c r="G890" s="3">
        <v>25</v>
      </c>
      <c r="H890" s="125">
        <v>-0.1747841535245977</v>
      </c>
      <c r="I890" s="3"/>
      <c r="J890" s="3"/>
      <c r="K890" s="3" t="s">
        <v>147</v>
      </c>
      <c r="L890" s="125">
        <v>-0.25314061598121401</v>
      </c>
      <c r="M890" s="3">
        <v>31</v>
      </c>
      <c r="N890" s="125">
        <v>-0.10611758326641101</v>
      </c>
      <c r="O890" s="3">
        <v>6</v>
      </c>
      <c r="P890" s="125">
        <v>-2.77611208097947E-2</v>
      </c>
      <c r="Q890" s="3">
        <v>24</v>
      </c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idden="1" x14ac:dyDescent="0.25">
      <c r="A891" s="2">
        <v>11</v>
      </c>
      <c r="B891" s="2">
        <v>2011</v>
      </c>
      <c r="C891" s="4" t="str">
        <f>INDEX(Index!$B$1:$B$500,MATCH($F891,Index!$A$1:$A$500,0)
)</f>
        <v>CAR</v>
      </c>
      <c r="D891" s="4">
        <v>0</v>
      </c>
      <c r="E891" s="141">
        <f t="shared" si="13"/>
        <v>-0.17728278623055188</v>
      </c>
      <c r="F891" s="3" t="s">
        <v>51</v>
      </c>
      <c r="G891" s="3">
        <v>26</v>
      </c>
      <c r="H891" s="125">
        <v>-0.17728278623055188</v>
      </c>
      <c r="I891" s="3"/>
      <c r="J891" s="3"/>
      <c r="K891" s="3" t="s">
        <v>149</v>
      </c>
      <c r="L891" s="125">
        <v>0.13377032725933799</v>
      </c>
      <c r="M891" s="3">
        <v>6</v>
      </c>
      <c r="N891" s="125">
        <v>0.22089594433387799</v>
      </c>
      <c r="O891" s="3">
        <v>32</v>
      </c>
      <c r="P891" s="125">
        <v>-9.0157169156011893E-2</v>
      </c>
      <c r="Q891" s="3">
        <v>31</v>
      </c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idden="1" x14ac:dyDescent="0.25">
      <c r="A892" s="2">
        <v>11</v>
      </c>
      <c r="B892" s="2">
        <v>2011</v>
      </c>
      <c r="C892" s="4" t="str">
        <f>INDEX(Index!$B$1:$B$500,MATCH($F892,Index!$A$1:$A$500,0)
)</f>
        <v>CLE</v>
      </c>
      <c r="D892" s="4">
        <v>0</v>
      </c>
      <c r="E892" s="141">
        <f t="shared" si="13"/>
        <v>-0.18360950269583839</v>
      </c>
      <c r="F892" s="3" t="s">
        <v>10</v>
      </c>
      <c r="G892" s="3">
        <v>27</v>
      </c>
      <c r="H892" s="125">
        <v>-0.18360950269583839</v>
      </c>
      <c r="I892" s="3"/>
      <c r="J892" s="3"/>
      <c r="K892" s="3" t="s">
        <v>148</v>
      </c>
      <c r="L892" s="125">
        <v>-0.11407975472502301</v>
      </c>
      <c r="M892" s="3">
        <v>25</v>
      </c>
      <c r="N892" s="125">
        <v>5.1405381737535498E-2</v>
      </c>
      <c r="O892" s="3">
        <v>23</v>
      </c>
      <c r="P892" s="125">
        <v>-1.8124366233279902E-2</v>
      </c>
      <c r="Q892" s="3">
        <v>21</v>
      </c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idden="1" x14ac:dyDescent="0.25">
      <c r="A893" s="2">
        <v>11</v>
      </c>
      <c r="B893" s="2">
        <v>2011</v>
      </c>
      <c r="C893" s="4" t="str">
        <f>INDEX(Index!$B$1:$B$500,MATCH($F893,Index!$A$1:$A$500,0)
)</f>
        <v>SEA</v>
      </c>
      <c r="D893" s="4">
        <v>0</v>
      </c>
      <c r="E893" s="141">
        <f t="shared" si="13"/>
        <v>-0.18414665658227514</v>
      </c>
      <c r="F893" s="3" t="s">
        <v>30</v>
      </c>
      <c r="G893" s="3">
        <v>28</v>
      </c>
      <c r="H893" s="125">
        <v>-0.18414665658227514</v>
      </c>
      <c r="I893" s="3"/>
      <c r="J893" s="3"/>
      <c r="K893" s="3" t="s">
        <v>148</v>
      </c>
      <c r="L893" s="125">
        <v>-0.17624456627889201</v>
      </c>
      <c r="M893" s="3">
        <v>28</v>
      </c>
      <c r="N893" s="125">
        <v>-6.5952138543980696E-3</v>
      </c>
      <c r="O893" s="3">
        <v>14</v>
      </c>
      <c r="P893" s="125">
        <v>-1.44973041577812E-2</v>
      </c>
      <c r="Q893" s="3">
        <v>20</v>
      </c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idden="1" x14ac:dyDescent="0.25">
      <c r="A894" s="2">
        <v>11</v>
      </c>
      <c r="B894" s="2">
        <v>2011</v>
      </c>
      <c r="C894" s="4" t="str">
        <f>INDEX(Index!$B$1:$B$500,MATCH($F894,Index!$A$1:$A$500,0)
)</f>
        <v>ARI</v>
      </c>
      <c r="D894" s="4">
        <v>0</v>
      </c>
      <c r="E894" s="141">
        <f t="shared" si="13"/>
        <v>-0.21774815768430711</v>
      </c>
      <c r="F894" s="3" t="s">
        <v>23</v>
      </c>
      <c r="G894" s="3">
        <v>29</v>
      </c>
      <c r="H894" s="125">
        <v>-0.21774815768430711</v>
      </c>
      <c r="I894" s="3"/>
      <c r="J894" s="3"/>
      <c r="K894" s="3" t="s">
        <v>147</v>
      </c>
      <c r="L894" s="125">
        <v>-0.15401707534113199</v>
      </c>
      <c r="M894" s="3">
        <v>26</v>
      </c>
      <c r="N894" s="125">
        <v>9.5793975527539002E-2</v>
      </c>
      <c r="O894" s="3">
        <v>28</v>
      </c>
      <c r="P894" s="125">
        <v>3.2062893184363901E-2</v>
      </c>
      <c r="Q894" s="3">
        <v>4</v>
      </c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idden="1" x14ac:dyDescent="0.25">
      <c r="A895" s="2">
        <v>11</v>
      </c>
      <c r="B895" s="2">
        <v>2011</v>
      </c>
      <c r="C895" s="4" t="str">
        <f>INDEX(Index!$B$1:$B$500,MATCH($F895,Index!$A$1:$A$500,0)
)</f>
        <v>KC</v>
      </c>
      <c r="D895" s="4">
        <v>0</v>
      </c>
      <c r="E895" s="141">
        <f t="shared" si="13"/>
        <v>-0.28290637240551225</v>
      </c>
      <c r="F895" s="3" t="s">
        <v>5</v>
      </c>
      <c r="G895" s="3">
        <v>30</v>
      </c>
      <c r="H895" s="125">
        <v>-0.28290637240551225</v>
      </c>
      <c r="I895" s="3"/>
      <c r="J895" s="3"/>
      <c r="K895" s="3" t="s">
        <v>148</v>
      </c>
      <c r="L895" s="125">
        <v>-0.20957504131287299</v>
      </c>
      <c r="M895" s="3">
        <v>29</v>
      </c>
      <c r="N895" s="125">
        <v>6.9638128688322698E-2</v>
      </c>
      <c r="O895" s="3">
        <v>26</v>
      </c>
      <c r="P895" s="125">
        <v>-3.6932024043165399E-3</v>
      </c>
      <c r="Q895" s="3">
        <v>14</v>
      </c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idden="1" x14ac:dyDescent="0.25">
      <c r="A896" s="2">
        <v>11</v>
      </c>
      <c r="B896" s="2">
        <v>2011</v>
      </c>
      <c r="C896" s="4" t="str">
        <f>INDEX(Index!$B$1:$B$500,MATCH($F896,Index!$A$1:$A$500,0)
)</f>
        <v>LAR</v>
      </c>
      <c r="D896" s="4">
        <v>0</v>
      </c>
      <c r="E896" s="141">
        <f t="shared" si="13"/>
        <v>-0.32603020766179103</v>
      </c>
      <c r="F896" s="3" t="s">
        <v>67</v>
      </c>
      <c r="G896" s="3">
        <v>31</v>
      </c>
      <c r="H896" s="125">
        <v>-0.32603020766179103</v>
      </c>
      <c r="I896" s="3"/>
      <c r="J896" s="3"/>
      <c r="K896" s="3" t="s">
        <v>149</v>
      </c>
      <c r="L896" s="125">
        <v>-0.26494206245963697</v>
      </c>
      <c r="M896" s="3">
        <v>32</v>
      </c>
      <c r="N896" s="125">
        <v>3.3869922942163198E-2</v>
      </c>
      <c r="O896" s="3">
        <v>21</v>
      </c>
      <c r="P896" s="125">
        <v>-2.7218222259990901E-2</v>
      </c>
      <c r="Q896" s="3">
        <v>23</v>
      </c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idden="1" x14ac:dyDescent="0.25">
      <c r="A897" s="2">
        <v>11</v>
      </c>
      <c r="B897" s="2">
        <v>2011</v>
      </c>
      <c r="C897" s="4" t="str">
        <f>INDEX(Index!$B$1:$B$500,MATCH($F897,Index!$A$1:$A$500,0)
)</f>
        <v>IND</v>
      </c>
      <c r="D897" s="4">
        <v>0</v>
      </c>
      <c r="E897" s="141">
        <f t="shared" si="13"/>
        <v>-0.48631913990961184</v>
      </c>
      <c r="F897" s="3" t="s">
        <v>35</v>
      </c>
      <c r="G897" s="3">
        <v>32</v>
      </c>
      <c r="H897" s="125">
        <v>-0.48631913990961184</v>
      </c>
      <c r="I897" s="3"/>
      <c r="J897" s="3"/>
      <c r="K897" s="3" t="s">
        <v>223</v>
      </c>
      <c r="L897" s="125">
        <v>-0.22503006686157001</v>
      </c>
      <c r="M897" s="3">
        <v>30</v>
      </c>
      <c r="N897" s="125">
        <v>0.17108587634861</v>
      </c>
      <c r="O897" s="3">
        <v>31</v>
      </c>
      <c r="P897" s="125">
        <v>-9.0203196699431804E-2</v>
      </c>
      <c r="Q897" s="3">
        <v>32</v>
      </c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idden="1" x14ac:dyDescent="0.25">
      <c r="A898" s="2">
        <v>12</v>
      </c>
      <c r="B898" s="2">
        <v>2011</v>
      </c>
      <c r="C898" s="4" t="str">
        <f>INDEX(Index!$B$1:$B$500,MATCH($F898,Index!$A$1:$A$500,0)
)</f>
        <v>HOU</v>
      </c>
      <c r="D898" s="4">
        <v>0</v>
      </c>
      <c r="E898" s="141">
        <f t="shared" ref="E898:E961" si="14">IF(D898=1,H898/100,H898)</f>
        <v>0.33110718936188366</v>
      </c>
      <c r="F898" s="3" t="s">
        <v>49</v>
      </c>
      <c r="G898" s="3">
        <v>1</v>
      </c>
      <c r="H898" s="125">
        <v>0.33110718936188366</v>
      </c>
      <c r="I898" s="3"/>
      <c r="J898" s="3"/>
      <c r="K898" s="3" t="s">
        <v>153</v>
      </c>
      <c r="L898" s="125">
        <v>0.166450407409028</v>
      </c>
      <c r="M898" s="3">
        <v>4</v>
      </c>
      <c r="N898" s="125">
        <v>-0.14577899990174401</v>
      </c>
      <c r="O898" s="3">
        <v>4</v>
      </c>
      <c r="P898" s="125">
        <v>1.8877782051111701E-2</v>
      </c>
      <c r="Q898" s="3">
        <v>8</v>
      </c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idden="1" x14ac:dyDescent="0.25">
      <c r="A899" s="2">
        <v>12</v>
      </c>
      <c r="B899" s="2">
        <v>2011</v>
      </c>
      <c r="C899" s="4" t="str">
        <f>INDEX(Index!$B$1:$B$500,MATCH($F899,Index!$A$1:$A$500,0)
)</f>
        <v>GB</v>
      </c>
      <c r="D899" s="4">
        <v>0</v>
      </c>
      <c r="E899" s="141">
        <f t="shared" si="14"/>
        <v>0.26990291763107932</v>
      </c>
      <c r="F899" s="3" t="s">
        <v>20</v>
      </c>
      <c r="G899" s="3">
        <v>2</v>
      </c>
      <c r="H899" s="125">
        <v>0.26990291763107932</v>
      </c>
      <c r="I899" s="3"/>
      <c r="J899" s="3"/>
      <c r="K899" s="3" t="s">
        <v>226</v>
      </c>
      <c r="L899" s="125">
        <v>0.286130766555314</v>
      </c>
      <c r="M899" s="3">
        <v>1</v>
      </c>
      <c r="N899" s="125">
        <v>3.03446679501625E-2</v>
      </c>
      <c r="O899" s="3">
        <v>20</v>
      </c>
      <c r="P899" s="125">
        <v>1.4116819025927801E-2</v>
      </c>
      <c r="Q899" s="3">
        <v>10</v>
      </c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idden="1" x14ac:dyDescent="0.25">
      <c r="A900" s="2">
        <v>12</v>
      </c>
      <c r="B900" s="2">
        <v>2011</v>
      </c>
      <c r="C900" s="4" t="str">
        <f>INDEX(Index!$B$1:$B$500,MATCH($F900,Index!$A$1:$A$500,0)
)</f>
        <v>NE</v>
      </c>
      <c r="D900" s="4">
        <v>0</v>
      </c>
      <c r="E900" s="141">
        <f t="shared" si="14"/>
        <v>0.2273960777770028</v>
      </c>
      <c r="F900" s="3" t="s">
        <v>17</v>
      </c>
      <c r="G900" s="3">
        <v>3</v>
      </c>
      <c r="H900" s="125">
        <v>0.2273960777770028</v>
      </c>
      <c r="I900" s="3"/>
      <c r="J900" s="3"/>
      <c r="K900" s="3" t="s">
        <v>153</v>
      </c>
      <c r="L900" s="125">
        <v>0.26899308382402698</v>
      </c>
      <c r="M900" s="3">
        <v>2</v>
      </c>
      <c r="N900" s="125">
        <v>6.11612686115744E-2</v>
      </c>
      <c r="O900" s="3">
        <v>25</v>
      </c>
      <c r="P900" s="125">
        <v>1.9564262564550201E-2</v>
      </c>
      <c r="Q900" s="3">
        <v>7</v>
      </c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idden="1" x14ac:dyDescent="0.25">
      <c r="A901" s="2">
        <v>12</v>
      </c>
      <c r="B901" s="2">
        <v>2011</v>
      </c>
      <c r="C901" s="4" t="str">
        <f>INDEX(Index!$B$1:$B$500,MATCH($F901,Index!$A$1:$A$500,0)
)</f>
        <v>PIT</v>
      </c>
      <c r="D901" s="4">
        <v>0</v>
      </c>
      <c r="E901" s="141">
        <f t="shared" si="14"/>
        <v>0.22436806086445318</v>
      </c>
      <c r="F901" s="3" t="s">
        <v>32</v>
      </c>
      <c r="G901" s="3">
        <v>4</v>
      </c>
      <c r="H901" s="125">
        <v>0.22436806086445318</v>
      </c>
      <c r="I901" s="3"/>
      <c r="J901" s="3"/>
      <c r="K901" s="3" t="s">
        <v>153</v>
      </c>
      <c r="L901" s="125">
        <v>0.133473885721441</v>
      </c>
      <c r="M901" s="3">
        <v>6</v>
      </c>
      <c r="N901" s="125">
        <v>-8.2731327821627204E-2</v>
      </c>
      <c r="O901" s="3">
        <v>8</v>
      </c>
      <c r="P901" s="125">
        <v>8.1628473213849698E-3</v>
      </c>
      <c r="Q901" s="3">
        <v>12</v>
      </c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idden="1" x14ac:dyDescent="0.25">
      <c r="A902" s="2">
        <v>12</v>
      </c>
      <c r="B902" s="2">
        <v>2011</v>
      </c>
      <c r="C902" s="4" t="str">
        <f>INDEX(Index!$B$1:$B$500,MATCH($F902,Index!$A$1:$A$500,0)
)</f>
        <v>SF</v>
      </c>
      <c r="D902" s="4">
        <v>0</v>
      </c>
      <c r="E902" s="141">
        <f t="shared" si="14"/>
        <v>0.2178642747015857</v>
      </c>
      <c r="F902" s="3" t="s">
        <v>1</v>
      </c>
      <c r="G902" s="3">
        <v>5</v>
      </c>
      <c r="H902" s="125">
        <v>0.2178642747015857</v>
      </c>
      <c r="I902" s="3"/>
      <c r="J902" s="3"/>
      <c r="K902" s="3" t="s">
        <v>151</v>
      </c>
      <c r="L902" s="125">
        <v>-4.29886124909288E-2</v>
      </c>
      <c r="M902" s="3">
        <v>20</v>
      </c>
      <c r="N902" s="125">
        <v>-0.16994759493737299</v>
      </c>
      <c r="O902" s="3">
        <v>3</v>
      </c>
      <c r="P902" s="125">
        <v>9.0905292255141504E-2</v>
      </c>
      <c r="Q902" s="3">
        <v>2</v>
      </c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idden="1" x14ac:dyDescent="0.25">
      <c r="A903" s="2">
        <v>12</v>
      </c>
      <c r="B903" s="2">
        <v>2011</v>
      </c>
      <c r="C903" s="4" t="str">
        <f>INDEX(Index!$B$1:$B$500,MATCH($F903,Index!$A$1:$A$500,0)
)</f>
        <v>NO</v>
      </c>
      <c r="D903" s="4">
        <v>0</v>
      </c>
      <c r="E903" s="141">
        <f t="shared" si="14"/>
        <v>0.21282523629225103</v>
      </c>
      <c r="F903" s="3" t="s">
        <v>27</v>
      </c>
      <c r="G903" s="3">
        <v>6</v>
      </c>
      <c r="H903" s="125">
        <v>0.21282523629225103</v>
      </c>
      <c r="I903" s="3"/>
      <c r="J903" s="3"/>
      <c r="K903" s="3" t="s">
        <v>153</v>
      </c>
      <c r="L903" s="125">
        <v>0.21850444012006401</v>
      </c>
      <c r="M903" s="3">
        <v>3</v>
      </c>
      <c r="N903" s="125">
        <v>-1.2503092445392001E-3</v>
      </c>
      <c r="O903" s="3">
        <v>13</v>
      </c>
      <c r="P903" s="125">
        <v>-6.9295130723521902E-3</v>
      </c>
      <c r="Q903" s="3">
        <v>17</v>
      </c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idden="1" x14ac:dyDescent="0.25">
      <c r="A904" s="2">
        <v>12</v>
      </c>
      <c r="B904" s="2">
        <v>2011</v>
      </c>
      <c r="C904" s="4" t="str">
        <f>INDEX(Index!$B$1:$B$500,MATCH($F904,Index!$A$1:$A$500,0)
)</f>
        <v>BAL</v>
      </c>
      <c r="D904" s="4">
        <v>0</v>
      </c>
      <c r="E904" s="141">
        <f t="shared" si="14"/>
        <v>0.15965072427582971</v>
      </c>
      <c r="F904" s="3" t="s">
        <v>18</v>
      </c>
      <c r="G904" s="3">
        <v>7</v>
      </c>
      <c r="H904" s="125">
        <v>0.15965072427582971</v>
      </c>
      <c r="I904" s="3"/>
      <c r="J904" s="3"/>
      <c r="K904" s="3" t="s">
        <v>153</v>
      </c>
      <c r="L904" s="125">
        <v>3.5320197914237697E-2</v>
      </c>
      <c r="M904" s="3">
        <v>14</v>
      </c>
      <c r="N904" s="125">
        <v>-0.18506747955235001</v>
      </c>
      <c r="O904" s="3">
        <v>2</v>
      </c>
      <c r="P904" s="125">
        <v>-6.0736953190758003E-2</v>
      </c>
      <c r="Q904" s="3">
        <v>29</v>
      </c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idden="1" x14ac:dyDescent="0.25">
      <c r="A905" s="2">
        <v>12</v>
      </c>
      <c r="B905" s="2">
        <v>2011</v>
      </c>
      <c r="C905" s="4" t="str">
        <f>INDEX(Index!$B$1:$B$500,MATCH($F905,Index!$A$1:$A$500,0)
)</f>
        <v>CHI</v>
      </c>
      <c r="D905" s="4">
        <v>0</v>
      </c>
      <c r="E905" s="141">
        <f t="shared" si="14"/>
        <v>0.1554893258480233</v>
      </c>
      <c r="F905" s="3" t="s">
        <v>64</v>
      </c>
      <c r="G905" s="3">
        <v>8</v>
      </c>
      <c r="H905" s="125">
        <v>0.1554893258480233</v>
      </c>
      <c r="I905" s="3"/>
      <c r="J905" s="3"/>
      <c r="K905" s="3" t="s">
        <v>152</v>
      </c>
      <c r="L905" s="125">
        <v>-5.6771405476913603E-2</v>
      </c>
      <c r="M905" s="3">
        <v>22</v>
      </c>
      <c r="N905" s="125">
        <v>-9.3568373999212903E-2</v>
      </c>
      <c r="O905" s="3">
        <v>7</v>
      </c>
      <c r="P905" s="125">
        <v>0.118692357325724</v>
      </c>
      <c r="Q905" s="3">
        <v>1</v>
      </c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idden="1" x14ac:dyDescent="0.25">
      <c r="A906" s="2">
        <v>12</v>
      </c>
      <c r="B906" s="2">
        <v>2011</v>
      </c>
      <c r="C906" s="4" t="str">
        <f>INDEX(Index!$B$1:$B$500,MATCH($F906,Index!$A$1:$A$500,0)
)</f>
        <v>ATL</v>
      </c>
      <c r="D906" s="4">
        <v>0</v>
      </c>
      <c r="E906" s="141">
        <f t="shared" si="14"/>
        <v>0.13645885409553019</v>
      </c>
      <c r="F906" s="3" t="s">
        <v>43</v>
      </c>
      <c r="G906" s="3">
        <v>9</v>
      </c>
      <c r="H906" s="125">
        <v>0.13645885409553019</v>
      </c>
      <c r="I906" s="3"/>
      <c r="J906" s="3"/>
      <c r="K906" s="3" t="s">
        <v>152</v>
      </c>
      <c r="L906" s="125">
        <v>6.4646623638260903E-2</v>
      </c>
      <c r="M906" s="3">
        <v>10</v>
      </c>
      <c r="N906" s="125">
        <v>-7.8299277168849601E-2</v>
      </c>
      <c r="O906" s="3">
        <v>9</v>
      </c>
      <c r="P906" s="125">
        <v>-6.4870467115803196E-3</v>
      </c>
      <c r="Q906" s="3">
        <v>16</v>
      </c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idden="1" x14ac:dyDescent="0.25">
      <c r="A907" s="2">
        <v>12</v>
      </c>
      <c r="B907" s="2">
        <v>2011</v>
      </c>
      <c r="C907" s="4" t="str">
        <f>INDEX(Index!$B$1:$B$500,MATCH($F907,Index!$A$1:$A$500,0)
)</f>
        <v>DET</v>
      </c>
      <c r="D907" s="4">
        <v>0</v>
      </c>
      <c r="E907" s="141">
        <f t="shared" si="14"/>
        <v>0.12856394092994419</v>
      </c>
      <c r="F907" s="3" t="s">
        <v>21</v>
      </c>
      <c r="G907" s="3">
        <v>10</v>
      </c>
      <c r="H907" s="125">
        <v>0.12856394092994419</v>
      </c>
      <c r="I907" s="3"/>
      <c r="J907" s="3"/>
      <c r="K907" s="3" t="s">
        <v>152</v>
      </c>
      <c r="L907" s="125">
        <v>2.01062932176592E-2</v>
      </c>
      <c r="M907" s="3">
        <v>15</v>
      </c>
      <c r="N907" s="125">
        <v>-0.19323662939344199</v>
      </c>
      <c r="O907" s="3">
        <v>1</v>
      </c>
      <c r="P907" s="125">
        <v>-8.4778981681156995E-2</v>
      </c>
      <c r="Q907" s="3">
        <v>31</v>
      </c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idden="1" x14ac:dyDescent="0.25">
      <c r="A908" s="2">
        <v>12</v>
      </c>
      <c r="B908" s="2">
        <v>2011</v>
      </c>
      <c r="C908" s="4" t="str">
        <f>INDEX(Index!$B$1:$B$500,MATCH($F908,Index!$A$1:$A$500,0)
)</f>
        <v>NYJ</v>
      </c>
      <c r="D908" s="4">
        <v>0</v>
      </c>
      <c r="E908" s="141">
        <f t="shared" si="14"/>
        <v>0.1282647979136127</v>
      </c>
      <c r="F908" s="3" t="s">
        <v>9</v>
      </c>
      <c r="G908" s="3">
        <v>11</v>
      </c>
      <c r="H908" s="125">
        <v>0.1282647979136127</v>
      </c>
      <c r="I908" s="3"/>
      <c r="J908" s="3"/>
      <c r="K908" s="3" t="s">
        <v>154</v>
      </c>
      <c r="L908" s="125">
        <v>-4.3072683529812299E-2</v>
      </c>
      <c r="M908" s="3">
        <v>21</v>
      </c>
      <c r="N908" s="125">
        <v>-0.12826423121695901</v>
      </c>
      <c r="O908" s="3">
        <v>6</v>
      </c>
      <c r="P908" s="125">
        <v>4.3073250226465999E-2</v>
      </c>
      <c r="Q908" s="3">
        <v>3</v>
      </c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idden="1" x14ac:dyDescent="0.25">
      <c r="A909" s="2">
        <v>12</v>
      </c>
      <c r="B909" s="2">
        <v>2011</v>
      </c>
      <c r="C909" s="4" t="str">
        <f>INDEX(Index!$B$1:$B$500,MATCH($F909,Index!$A$1:$A$500,0)
)</f>
        <v>DAL</v>
      </c>
      <c r="D909" s="4">
        <v>0</v>
      </c>
      <c r="E909" s="141">
        <f t="shared" si="14"/>
        <v>0.1214103598245718</v>
      </c>
      <c r="F909" s="3" t="s">
        <v>3</v>
      </c>
      <c r="G909" s="3">
        <v>12</v>
      </c>
      <c r="H909" s="125">
        <v>0.1214103598245718</v>
      </c>
      <c r="I909" s="3"/>
      <c r="J909" s="3"/>
      <c r="K909" s="3" t="s">
        <v>152</v>
      </c>
      <c r="L909" s="125">
        <v>0.102094159767516</v>
      </c>
      <c r="M909" s="3">
        <v>7</v>
      </c>
      <c r="N909" s="125">
        <v>-4.6655217685605398E-2</v>
      </c>
      <c r="O909" s="3">
        <v>10</v>
      </c>
      <c r="P909" s="125">
        <v>-2.7339017628549601E-2</v>
      </c>
      <c r="Q909" s="3">
        <v>24</v>
      </c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idden="1" x14ac:dyDescent="0.25">
      <c r="A910" s="2">
        <v>12</v>
      </c>
      <c r="B910" s="2">
        <v>2011</v>
      </c>
      <c r="C910" s="4" t="str">
        <f>INDEX(Index!$B$1:$B$500,MATCH($F910,Index!$A$1:$A$500,0)
)</f>
        <v>PHI</v>
      </c>
      <c r="D910" s="4">
        <v>0</v>
      </c>
      <c r="E910" s="141">
        <f t="shared" si="14"/>
        <v>0.10039739048296377</v>
      </c>
      <c r="F910" s="3" t="s">
        <v>7</v>
      </c>
      <c r="G910" s="3">
        <v>13</v>
      </c>
      <c r="H910" s="125">
        <v>0.10039739048296377</v>
      </c>
      <c r="I910" s="3"/>
      <c r="J910" s="3"/>
      <c r="K910" s="3" t="s">
        <v>156</v>
      </c>
      <c r="L910" s="125">
        <v>9.7247923204312497E-2</v>
      </c>
      <c r="M910" s="3">
        <v>9</v>
      </c>
      <c r="N910" s="125">
        <v>5.3714651400203596E-3</v>
      </c>
      <c r="O910" s="3">
        <v>15</v>
      </c>
      <c r="P910" s="125">
        <v>8.5209324186716305E-3</v>
      </c>
      <c r="Q910" s="3">
        <v>11</v>
      </c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idden="1" x14ac:dyDescent="0.25">
      <c r="A911" s="2">
        <v>12</v>
      </c>
      <c r="B911" s="2">
        <v>2011</v>
      </c>
      <c r="C911" s="4" t="str">
        <f>INDEX(Index!$B$1:$B$500,MATCH($F911,Index!$A$1:$A$500,0)
)</f>
        <v>LV</v>
      </c>
      <c r="D911" s="4">
        <v>0</v>
      </c>
      <c r="E911" s="141">
        <f t="shared" si="14"/>
        <v>3.3975253729248533E-2</v>
      </c>
      <c r="F911" s="3" t="s">
        <v>52</v>
      </c>
      <c r="G911" s="3">
        <v>14</v>
      </c>
      <c r="H911" s="125">
        <v>3.3975253729248533E-2</v>
      </c>
      <c r="I911" s="3"/>
      <c r="J911" s="3"/>
      <c r="K911" s="3" t="s">
        <v>152</v>
      </c>
      <c r="L911" s="125">
        <v>4.1077833005280603E-2</v>
      </c>
      <c r="M911" s="3">
        <v>13</v>
      </c>
      <c r="N911" s="125">
        <v>9.9675732796865009E-4</v>
      </c>
      <c r="O911" s="3">
        <v>14</v>
      </c>
      <c r="P911" s="125">
        <v>-6.1058219480634203E-3</v>
      </c>
      <c r="Q911" s="3">
        <v>15</v>
      </c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idden="1" x14ac:dyDescent="0.25">
      <c r="A912" s="2">
        <v>12</v>
      </c>
      <c r="B912" s="2">
        <v>2011</v>
      </c>
      <c r="C912" s="4" t="str">
        <f>INDEX(Index!$B$1:$B$500,MATCH($F912,Index!$A$1:$A$500,0)
)</f>
        <v>TEN</v>
      </c>
      <c r="D912" s="4">
        <v>0</v>
      </c>
      <c r="E912" s="141">
        <f t="shared" si="14"/>
        <v>2.6351585730177499E-2</v>
      </c>
      <c r="F912" s="3" t="s">
        <v>45</v>
      </c>
      <c r="G912" s="3">
        <v>15</v>
      </c>
      <c r="H912" s="125">
        <v>2.6351585730177499E-2</v>
      </c>
      <c r="I912" s="3"/>
      <c r="J912" s="3"/>
      <c r="K912" s="3" t="s">
        <v>154</v>
      </c>
      <c r="L912" s="125">
        <v>-4.2535808695549002E-2</v>
      </c>
      <c r="M912" s="3">
        <v>19</v>
      </c>
      <c r="N912" s="125">
        <v>-2.6651327121557801E-2</v>
      </c>
      <c r="O912" s="3">
        <v>11</v>
      </c>
      <c r="P912" s="125">
        <v>4.2236067304168699E-2</v>
      </c>
      <c r="Q912" s="3">
        <v>4</v>
      </c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idden="1" x14ac:dyDescent="0.25">
      <c r="A913" s="2">
        <v>12</v>
      </c>
      <c r="B913" s="2">
        <v>2011</v>
      </c>
      <c r="C913" s="4" t="str">
        <f>INDEX(Index!$B$1:$B$500,MATCH($F913,Index!$A$1:$A$500,0)
)</f>
        <v>NYG</v>
      </c>
      <c r="D913" s="4">
        <v>0</v>
      </c>
      <c r="E913" s="141">
        <f t="shared" si="14"/>
        <v>2.1323092875166805E-2</v>
      </c>
      <c r="F913" s="3" t="s">
        <v>15</v>
      </c>
      <c r="G913" s="3">
        <v>16</v>
      </c>
      <c r="H913" s="125">
        <v>2.1323092875166805E-2</v>
      </c>
      <c r="I913" s="3"/>
      <c r="J913" s="3"/>
      <c r="K913" s="3" t="s">
        <v>154</v>
      </c>
      <c r="L913" s="125">
        <v>9.9380306141109306E-2</v>
      </c>
      <c r="M913" s="3">
        <v>8</v>
      </c>
      <c r="N913" s="125">
        <v>6.5519511881353701E-2</v>
      </c>
      <c r="O913" s="3">
        <v>26</v>
      </c>
      <c r="P913" s="125">
        <v>-1.25377013845888E-2</v>
      </c>
      <c r="Q913" s="3">
        <v>20</v>
      </c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idden="1" x14ac:dyDescent="0.25">
      <c r="A914" s="2">
        <v>12</v>
      </c>
      <c r="B914" s="2">
        <v>2011</v>
      </c>
      <c r="C914" s="4" t="str">
        <f>INDEX(Index!$B$1:$B$500,MATCH($F914,Index!$A$1:$A$500,0)
)</f>
        <v>CIN</v>
      </c>
      <c r="D914" s="4">
        <v>0</v>
      </c>
      <c r="E914" s="141">
        <f t="shared" si="14"/>
        <v>9.9338549805008981E-3</v>
      </c>
      <c r="F914" s="3" t="s">
        <v>24</v>
      </c>
      <c r="G914" s="3">
        <v>17</v>
      </c>
      <c r="H914" s="125">
        <v>9.9338549805008981E-3</v>
      </c>
      <c r="I914" s="3"/>
      <c r="J914" s="3"/>
      <c r="K914" s="3" t="s">
        <v>152</v>
      </c>
      <c r="L914" s="125">
        <v>1.6233207269316999E-2</v>
      </c>
      <c r="M914" s="3">
        <v>17</v>
      </c>
      <c r="N914" s="125">
        <v>2.9951775170091101E-2</v>
      </c>
      <c r="O914" s="3">
        <v>19</v>
      </c>
      <c r="P914" s="125">
        <v>2.3652422881275E-2</v>
      </c>
      <c r="Q914" s="3">
        <v>6</v>
      </c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idden="1" x14ac:dyDescent="0.25">
      <c r="A915" s="2">
        <v>12</v>
      </c>
      <c r="B915" s="2">
        <v>2011</v>
      </c>
      <c r="C915" s="4" t="str">
        <f>INDEX(Index!$B$1:$B$500,MATCH($F915,Index!$A$1:$A$500,0)
)</f>
        <v>MIA</v>
      </c>
      <c r="D915" s="4">
        <v>0</v>
      </c>
      <c r="E915" s="141">
        <f t="shared" si="14"/>
        <v>-4.4752646045489515E-2</v>
      </c>
      <c r="F915" s="3" t="s">
        <v>4</v>
      </c>
      <c r="G915" s="3">
        <v>18</v>
      </c>
      <c r="H915" s="125">
        <v>-4.4752646045489515E-2</v>
      </c>
      <c r="I915" s="3"/>
      <c r="J915" s="3"/>
      <c r="K915" s="3" t="s">
        <v>157</v>
      </c>
      <c r="L915" s="125">
        <v>-2.1683304526638601E-2</v>
      </c>
      <c r="M915" s="3">
        <v>18</v>
      </c>
      <c r="N915" s="125">
        <v>7.8258842983504103E-3</v>
      </c>
      <c r="O915" s="3">
        <v>16</v>
      </c>
      <c r="P915" s="125">
        <v>-1.52434572205005E-2</v>
      </c>
      <c r="Q915" s="3">
        <v>21</v>
      </c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idden="1" x14ac:dyDescent="0.25">
      <c r="A916" s="2">
        <v>12</v>
      </c>
      <c r="B916" s="2">
        <v>2011</v>
      </c>
      <c r="C916" s="4" t="str">
        <f>INDEX(Index!$B$1:$B$500,MATCH($F916,Index!$A$1:$A$500,0)
)</f>
        <v>BUF</v>
      </c>
      <c r="D916" s="4">
        <v>0</v>
      </c>
      <c r="E916" s="141">
        <f t="shared" si="14"/>
        <v>-5.7990982657774998E-2</v>
      </c>
      <c r="F916" s="3" t="s">
        <v>0</v>
      </c>
      <c r="G916" s="3">
        <v>19</v>
      </c>
      <c r="H916" s="125">
        <v>-5.7990982657774998E-2</v>
      </c>
      <c r="I916" s="3"/>
      <c r="J916" s="3"/>
      <c r="K916" s="3" t="s">
        <v>155</v>
      </c>
      <c r="L916" s="125">
        <v>5.8594801423781803E-2</v>
      </c>
      <c r="M916" s="3">
        <v>11</v>
      </c>
      <c r="N916" s="125">
        <v>9.5522400439421298E-2</v>
      </c>
      <c r="O916" s="3">
        <v>28</v>
      </c>
      <c r="P916" s="125">
        <v>-2.1063383642135499E-2</v>
      </c>
      <c r="Q916" s="3">
        <v>22</v>
      </c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idden="1" x14ac:dyDescent="0.25">
      <c r="A917" s="2">
        <v>12</v>
      </c>
      <c r="B917" s="2">
        <v>2011</v>
      </c>
      <c r="C917" s="4" t="str">
        <f>INDEX(Index!$B$1:$B$500,MATCH($F917,Index!$A$1:$A$500,0)
)</f>
        <v>TB</v>
      </c>
      <c r="D917" s="4">
        <v>0</v>
      </c>
      <c r="E917" s="141">
        <f t="shared" si="14"/>
        <v>-9.5095501492022491E-2</v>
      </c>
      <c r="F917" s="3" t="s">
        <v>38</v>
      </c>
      <c r="G917" s="3">
        <v>20</v>
      </c>
      <c r="H917" s="125">
        <v>-9.5095501492022491E-2</v>
      </c>
      <c r="I917" s="3"/>
      <c r="J917" s="3"/>
      <c r="K917" s="3" t="s">
        <v>156</v>
      </c>
      <c r="L917" s="125">
        <v>1.8297245063613601E-2</v>
      </c>
      <c r="M917" s="3">
        <v>16</v>
      </c>
      <c r="N917" s="125">
        <v>0.118051333975221</v>
      </c>
      <c r="O917" s="3">
        <v>29</v>
      </c>
      <c r="P917" s="125">
        <v>4.6585874195849003E-3</v>
      </c>
      <c r="Q917" s="3">
        <v>14</v>
      </c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idden="1" x14ac:dyDescent="0.25">
      <c r="A918" s="2">
        <v>12</v>
      </c>
      <c r="B918" s="2">
        <v>2011</v>
      </c>
      <c r="C918" s="4" t="str">
        <f>INDEX(Index!$B$1:$B$500,MATCH($F918,Index!$A$1:$A$500,0)
)</f>
        <v>DEN</v>
      </c>
      <c r="D918" s="4">
        <v>0</v>
      </c>
      <c r="E918" s="141">
        <f t="shared" si="14"/>
        <v>-0.11945084521909388</v>
      </c>
      <c r="F918" s="3" t="s">
        <v>39</v>
      </c>
      <c r="G918" s="3">
        <v>21</v>
      </c>
      <c r="H918" s="125">
        <v>-0.11945084521909388</v>
      </c>
      <c r="I918" s="3"/>
      <c r="J918" s="3"/>
      <c r="K918" s="3" t="s">
        <v>154</v>
      </c>
      <c r="L918" s="125">
        <v>-9.6913113405686202E-2</v>
      </c>
      <c r="M918" s="3">
        <v>24</v>
      </c>
      <c r="N918" s="125">
        <v>4.1279018957967997E-2</v>
      </c>
      <c r="O918" s="3">
        <v>21</v>
      </c>
      <c r="P918" s="125">
        <v>1.87412871445603E-2</v>
      </c>
      <c r="Q918" s="3">
        <v>9</v>
      </c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idden="1" x14ac:dyDescent="0.25">
      <c r="A919" s="2">
        <v>12</v>
      </c>
      <c r="B919" s="2">
        <v>2011</v>
      </c>
      <c r="C919" s="4" t="str">
        <f>INDEX(Index!$B$1:$B$500,MATCH($F919,Index!$A$1:$A$500,0)
)</f>
        <v>CAR</v>
      </c>
      <c r="D919" s="4">
        <v>0</v>
      </c>
      <c r="E919" s="141">
        <f t="shared" si="14"/>
        <v>-0.13351500019163151</v>
      </c>
      <c r="F919" s="3" t="s">
        <v>51</v>
      </c>
      <c r="G919" s="3">
        <v>22</v>
      </c>
      <c r="H919" s="125">
        <v>-0.13351500019163151</v>
      </c>
      <c r="I919" s="3"/>
      <c r="J919" s="3"/>
      <c r="K919" s="3" t="s">
        <v>157</v>
      </c>
      <c r="L919" s="125">
        <v>0.13994138887648699</v>
      </c>
      <c r="M919" s="3">
        <v>5</v>
      </c>
      <c r="N919" s="125">
        <v>0.196719155355704</v>
      </c>
      <c r="O919" s="3">
        <v>32</v>
      </c>
      <c r="P919" s="125">
        <v>-7.6737233712414504E-2</v>
      </c>
      <c r="Q919" s="3">
        <v>30</v>
      </c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idden="1" x14ac:dyDescent="0.25">
      <c r="A920" s="2">
        <v>12</v>
      </c>
      <c r="B920" s="2">
        <v>2011</v>
      </c>
      <c r="C920" s="4" t="str">
        <f>INDEX(Index!$B$1:$B$500,MATCH($F920,Index!$A$1:$A$500,0)
)</f>
        <v>LAC</v>
      </c>
      <c r="D920" s="4">
        <v>0</v>
      </c>
      <c r="E920" s="141">
        <f t="shared" si="14"/>
        <v>-0.14673914382964132</v>
      </c>
      <c r="F920" s="3" t="s">
        <v>68</v>
      </c>
      <c r="G920" s="3">
        <v>23</v>
      </c>
      <c r="H920" s="125">
        <v>-0.14673914382964132</v>
      </c>
      <c r="I920" s="3"/>
      <c r="J920" s="3"/>
      <c r="K920" s="3" t="s">
        <v>156</v>
      </c>
      <c r="L920" s="125">
        <v>4.1472180005562999E-2</v>
      </c>
      <c r="M920" s="3">
        <v>12</v>
      </c>
      <c r="N920" s="125">
        <v>0.13856874463473501</v>
      </c>
      <c r="O920" s="3">
        <v>30</v>
      </c>
      <c r="P920" s="125">
        <v>-4.96425792004693E-2</v>
      </c>
      <c r="Q920" s="3">
        <v>27</v>
      </c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idden="1" x14ac:dyDescent="0.25">
      <c r="A921" s="2">
        <v>12</v>
      </c>
      <c r="B921" s="2">
        <v>2011</v>
      </c>
      <c r="C921" s="4" t="str">
        <f>INDEX(Index!$B$1:$B$500,MATCH($F921,Index!$A$1:$A$500,0)
)</f>
        <v>JAX</v>
      </c>
      <c r="D921" s="4">
        <v>0</v>
      </c>
      <c r="E921" s="141">
        <f t="shared" si="14"/>
        <v>-0.15262803371272449</v>
      </c>
      <c r="F921" s="3" t="s">
        <v>56</v>
      </c>
      <c r="G921" s="3">
        <v>24</v>
      </c>
      <c r="H921" s="125">
        <v>-0.15262803371272449</v>
      </c>
      <c r="I921" s="3"/>
      <c r="J921" s="3"/>
      <c r="K921" s="3" t="s">
        <v>157</v>
      </c>
      <c r="L921" s="125">
        <v>-0.24610628452847899</v>
      </c>
      <c r="M921" s="3">
        <v>31</v>
      </c>
      <c r="N921" s="125">
        <v>-0.144638978300201</v>
      </c>
      <c r="O921" s="3">
        <v>5</v>
      </c>
      <c r="P921" s="125">
        <v>-5.11607274844465E-2</v>
      </c>
      <c r="Q921" s="3">
        <v>28</v>
      </c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idden="1" x14ac:dyDescent="0.25">
      <c r="A922" s="2">
        <v>12</v>
      </c>
      <c r="B922" s="2">
        <v>2011</v>
      </c>
      <c r="C922" s="4" t="str">
        <f>INDEX(Index!$B$1:$B$500,MATCH($F922,Index!$A$1:$A$500,0)
)</f>
        <v>WAS</v>
      </c>
      <c r="D922" s="4">
        <v>0</v>
      </c>
      <c r="E922" s="141">
        <f t="shared" si="14"/>
        <v>-0.15518495057119402</v>
      </c>
      <c r="F922" s="3" t="s">
        <v>26</v>
      </c>
      <c r="G922" s="3">
        <v>25</v>
      </c>
      <c r="H922" s="125">
        <v>-0.15518495057119402</v>
      </c>
      <c r="I922" s="3"/>
      <c r="J922" s="3"/>
      <c r="K922" s="3" t="s">
        <v>156</v>
      </c>
      <c r="L922" s="125">
        <v>-0.144440799777138</v>
      </c>
      <c r="M922" s="3">
        <v>26</v>
      </c>
      <c r="N922" s="125">
        <v>-1.5045768473632299E-2</v>
      </c>
      <c r="O922" s="3">
        <v>12</v>
      </c>
      <c r="P922" s="125">
        <v>-2.57899192676883E-2</v>
      </c>
      <c r="Q922" s="3">
        <v>23</v>
      </c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idden="1" x14ac:dyDescent="0.25">
      <c r="A923" s="2">
        <v>12</v>
      </c>
      <c r="B923" s="2">
        <v>2011</v>
      </c>
      <c r="C923" s="4" t="str">
        <f>INDEX(Index!$B$1:$B$500,MATCH($F923,Index!$A$1:$A$500,0)
)</f>
        <v>MIN</v>
      </c>
      <c r="D923" s="4">
        <v>0</v>
      </c>
      <c r="E923" s="141">
        <f t="shared" si="14"/>
        <v>-0.15809573168982771</v>
      </c>
      <c r="F923" s="3" t="s">
        <v>46</v>
      </c>
      <c r="G923" s="3">
        <v>26</v>
      </c>
      <c r="H923" s="125">
        <v>-0.15809573168982771</v>
      </c>
      <c r="I923" s="3"/>
      <c r="J923" s="3"/>
      <c r="K923" s="3" t="s">
        <v>158</v>
      </c>
      <c r="L923" s="125">
        <v>-6.61240712290036E-2</v>
      </c>
      <c r="M923" s="3">
        <v>23</v>
      </c>
      <c r="N923" s="125">
        <v>5.6493869092911202E-2</v>
      </c>
      <c r="O923" s="3">
        <v>22</v>
      </c>
      <c r="P923" s="125">
        <v>-3.5477791367912903E-2</v>
      </c>
      <c r="Q923" s="3">
        <v>26</v>
      </c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idden="1" x14ac:dyDescent="0.25">
      <c r="A924" s="2">
        <v>12</v>
      </c>
      <c r="B924" s="2">
        <v>2011</v>
      </c>
      <c r="C924" s="4" t="str">
        <f>INDEX(Index!$B$1:$B$500,MATCH($F924,Index!$A$1:$A$500,0)
)</f>
        <v>CLE</v>
      </c>
      <c r="D924" s="4">
        <v>0</v>
      </c>
      <c r="E924" s="141">
        <f t="shared" si="14"/>
        <v>-0.18318535027758889</v>
      </c>
      <c r="F924" s="3" t="s">
        <v>10</v>
      </c>
      <c r="G924" s="3">
        <v>27</v>
      </c>
      <c r="H924" s="125">
        <v>-0.18318535027758889</v>
      </c>
      <c r="I924" s="3"/>
      <c r="J924" s="3"/>
      <c r="K924" s="3" t="s">
        <v>156</v>
      </c>
      <c r="L924" s="125">
        <v>-0.114547744873766</v>
      </c>
      <c r="M924" s="3">
        <v>25</v>
      </c>
      <c r="N924" s="125">
        <v>5.6586705829035099E-2</v>
      </c>
      <c r="O924" s="3">
        <v>23</v>
      </c>
      <c r="P924" s="125">
        <v>-1.2050899574787799E-2</v>
      </c>
      <c r="Q924" s="3">
        <v>19</v>
      </c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idden="1" x14ac:dyDescent="0.25">
      <c r="A925" s="2">
        <v>12</v>
      </c>
      <c r="B925" s="2">
        <v>2011</v>
      </c>
      <c r="C925" s="4" t="str">
        <f>INDEX(Index!$B$1:$B$500,MATCH($F925,Index!$A$1:$A$500,0)
)</f>
        <v>SEA</v>
      </c>
      <c r="D925" s="4">
        <v>0</v>
      </c>
      <c r="E925" s="141">
        <f t="shared" si="14"/>
        <v>-0.18665577413998519</v>
      </c>
      <c r="F925" s="3" t="s">
        <v>30</v>
      </c>
      <c r="G925" s="3">
        <v>28</v>
      </c>
      <c r="H925" s="125">
        <v>-0.18665577413998519</v>
      </c>
      <c r="I925" s="3"/>
      <c r="J925" s="3"/>
      <c r="K925" s="3" t="s">
        <v>156</v>
      </c>
      <c r="L925" s="125">
        <v>-0.16979274812216</v>
      </c>
      <c r="M925" s="3">
        <v>27</v>
      </c>
      <c r="N925" s="125">
        <v>8.6929351603458205E-3</v>
      </c>
      <c r="O925" s="3">
        <v>17</v>
      </c>
      <c r="P925" s="125">
        <v>-8.1700908574793597E-3</v>
      </c>
      <c r="Q925" s="3">
        <v>18</v>
      </c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idden="1" x14ac:dyDescent="0.25">
      <c r="A926" s="2">
        <v>12</v>
      </c>
      <c r="B926" s="2">
        <v>2011</v>
      </c>
      <c r="C926" s="4" t="str">
        <f>INDEX(Index!$B$1:$B$500,MATCH($F926,Index!$A$1:$A$500,0)
)</f>
        <v>ARI</v>
      </c>
      <c r="D926" s="4">
        <v>0</v>
      </c>
      <c r="E926" s="141">
        <f t="shared" si="14"/>
        <v>-0.23748731050848113</v>
      </c>
      <c r="F926" s="3" t="s">
        <v>23</v>
      </c>
      <c r="G926" s="3">
        <v>29</v>
      </c>
      <c r="H926" s="125">
        <v>-0.23748731050848113</v>
      </c>
      <c r="I926" s="3"/>
      <c r="J926" s="3"/>
      <c r="K926" s="3" t="s">
        <v>156</v>
      </c>
      <c r="L926" s="125">
        <v>-0.173589330549348</v>
      </c>
      <c r="M926" s="3">
        <v>28</v>
      </c>
      <c r="N926" s="125">
        <v>9.31070365860098E-2</v>
      </c>
      <c r="O926" s="3">
        <v>27</v>
      </c>
      <c r="P926" s="125">
        <v>2.92090566268767E-2</v>
      </c>
      <c r="Q926" s="3">
        <v>5</v>
      </c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idden="1" x14ac:dyDescent="0.25">
      <c r="A927" s="2">
        <v>12</v>
      </c>
      <c r="B927" s="2">
        <v>2011</v>
      </c>
      <c r="C927" s="4" t="str">
        <f>INDEX(Index!$B$1:$B$500,MATCH($F927,Index!$A$1:$A$500,0)
)</f>
        <v>KC</v>
      </c>
      <c r="D927" s="4">
        <v>0</v>
      </c>
      <c r="E927" s="141">
        <f t="shared" si="14"/>
        <v>-0.26691100167016812</v>
      </c>
      <c r="F927" s="3" t="s">
        <v>5</v>
      </c>
      <c r="G927" s="3">
        <v>30</v>
      </c>
      <c r="H927" s="125">
        <v>-0.26691100167016812</v>
      </c>
      <c r="I927" s="3"/>
      <c r="J927" s="3"/>
      <c r="K927" s="3" t="s">
        <v>156</v>
      </c>
      <c r="L927" s="125">
        <v>-0.216491549314941</v>
      </c>
      <c r="M927" s="3">
        <v>30</v>
      </c>
      <c r="N927" s="125">
        <v>5.6935805083661202E-2</v>
      </c>
      <c r="O927" s="3">
        <v>24</v>
      </c>
      <c r="P927" s="125">
        <v>6.5163527284340904E-3</v>
      </c>
      <c r="Q927" s="3">
        <v>13</v>
      </c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idden="1" x14ac:dyDescent="0.25">
      <c r="A928" s="2">
        <v>12</v>
      </c>
      <c r="B928" s="2">
        <v>2011</v>
      </c>
      <c r="C928" s="4" t="str">
        <f>INDEX(Index!$B$1:$B$500,MATCH($F928,Index!$A$1:$A$500,0)
)</f>
        <v>LAR</v>
      </c>
      <c r="D928" s="4">
        <v>0</v>
      </c>
      <c r="E928" s="141">
        <f t="shared" si="14"/>
        <v>-0.33396825562600291</v>
      </c>
      <c r="F928" s="3" t="s">
        <v>67</v>
      </c>
      <c r="G928" s="3">
        <v>31</v>
      </c>
      <c r="H928" s="125">
        <v>-0.33396825562600291</v>
      </c>
      <c r="I928" s="3"/>
      <c r="J928" s="3"/>
      <c r="K928" s="3" t="s">
        <v>158</v>
      </c>
      <c r="L928" s="125">
        <v>-0.280337319927491</v>
      </c>
      <c r="M928" s="3">
        <v>32</v>
      </c>
      <c r="N928" s="125">
        <v>2.4744820334465099E-2</v>
      </c>
      <c r="O928" s="3">
        <v>18</v>
      </c>
      <c r="P928" s="125">
        <v>-2.88861153640468E-2</v>
      </c>
      <c r="Q928" s="3">
        <v>25</v>
      </c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idden="1" x14ac:dyDescent="0.25">
      <c r="A929" s="2">
        <v>12</v>
      </c>
      <c r="B929" s="2">
        <v>2011</v>
      </c>
      <c r="C929" s="4" t="str">
        <f>INDEX(Index!$B$1:$B$500,MATCH($F929,Index!$A$1:$A$500,0)
)</f>
        <v>IND</v>
      </c>
      <c r="D929" s="4">
        <v>0</v>
      </c>
      <c r="E929" s="141">
        <f t="shared" si="14"/>
        <v>-0.46772597804325255</v>
      </c>
      <c r="F929" s="3" t="s">
        <v>35</v>
      </c>
      <c r="G929" s="3">
        <v>32</v>
      </c>
      <c r="H929" s="125">
        <v>-0.46772597804325255</v>
      </c>
      <c r="I929" s="3"/>
      <c r="J929" s="3"/>
      <c r="K929" s="3" t="s">
        <v>227</v>
      </c>
      <c r="L929" s="125">
        <v>-0.20974874242591299</v>
      </c>
      <c r="M929" s="3">
        <v>29</v>
      </c>
      <c r="N929" s="125">
        <v>0.16709524793368499</v>
      </c>
      <c r="O929" s="3">
        <v>31</v>
      </c>
      <c r="P929" s="125">
        <v>-9.0881987683654603E-2</v>
      </c>
      <c r="Q929" s="3">
        <v>32</v>
      </c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idden="1" x14ac:dyDescent="0.25">
      <c r="A930" s="2">
        <v>13</v>
      </c>
      <c r="B930" s="2">
        <v>2011</v>
      </c>
      <c r="C930" s="4" t="str">
        <f>INDEX(Index!$B$1:$B$500,MATCH($F930,Index!$A$1:$A$500,0)
)</f>
        <v>HOU</v>
      </c>
      <c r="D930" s="4">
        <v>0</v>
      </c>
      <c r="E930" s="141">
        <f t="shared" si="14"/>
        <v>0.28479117441578405</v>
      </c>
      <c r="F930" s="3" t="s">
        <v>49</v>
      </c>
      <c r="G930" s="3">
        <v>1</v>
      </c>
      <c r="H930" s="125">
        <v>0.28479117441578405</v>
      </c>
      <c r="I930" s="3"/>
      <c r="J930" s="3"/>
      <c r="K930" s="3" t="s">
        <v>162</v>
      </c>
      <c r="L930" s="125">
        <v>0.132997467618024</v>
      </c>
      <c r="M930" s="3">
        <v>6</v>
      </c>
      <c r="N930" s="125">
        <v>-0.14190503368625901</v>
      </c>
      <c r="O930" s="3">
        <v>4</v>
      </c>
      <c r="P930" s="125">
        <v>9.8886731115010208E-3</v>
      </c>
      <c r="Q930" s="3">
        <v>12</v>
      </c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idden="1" x14ac:dyDescent="0.25">
      <c r="A931" s="2">
        <v>13</v>
      </c>
      <c r="B931" s="2">
        <v>2011</v>
      </c>
      <c r="C931" s="4" t="str">
        <f>INDEX(Index!$B$1:$B$500,MATCH($F931,Index!$A$1:$A$500,0)
)</f>
        <v>PIT</v>
      </c>
      <c r="D931" s="4">
        <v>0</v>
      </c>
      <c r="E931" s="141">
        <f t="shared" si="14"/>
        <v>0.2713616241064305</v>
      </c>
      <c r="F931" s="3" t="s">
        <v>32</v>
      </c>
      <c r="G931" s="3">
        <v>2</v>
      </c>
      <c r="H931" s="125">
        <v>0.2713616241064305</v>
      </c>
      <c r="I931" s="3"/>
      <c r="J931" s="3"/>
      <c r="K931" s="3" t="s">
        <v>162</v>
      </c>
      <c r="L931" s="125">
        <v>0.149662962426721</v>
      </c>
      <c r="M931" s="3">
        <v>4</v>
      </c>
      <c r="N931" s="125">
        <v>-0.10156683839894499</v>
      </c>
      <c r="O931" s="3">
        <v>6</v>
      </c>
      <c r="P931" s="125">
        <v>2.0131823280764499E-2</v>
      </c>
      <c r="Q931" s="3">
        <v>8</v>
      </c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idden="1" x14ac:dyDescent="0.25">
      <c r="A932" s="2">
        <v>13</v>
      </c>
      <c r="B932" s="2">
        <v>2011</v>
      </c>
      <c r="C932" s="4" t="str">
        <f>INDEX(Index!$B$1:$B$500,MATCH($F932,Index!$A$1:$A$500,0)
)</f>
        <v>GB</v>
      </c>
      <c r="D932" s="4">
        <v>0</v>
      </c>
      <c r="E932" s="141">
        <f t="shared" si="14"/>
        <v>0.24886156504105772</v>
      </c>
      <c r="F932" s="3" t="s">
        <v>20</v>
      </c>
      <c r="G932" s="3">
        <v>3</v>
      </c>
      <c r="H932" s="125">
        <v>0.24886156504105772</v>
      </c>
      <c r="I932" s="3"/>
      <c r="J932" s="3"/>
      <c r="K932" s="3" t="s">
        <v>228</v>
      </c>
      <c r="L932" s="125">
        <v>0.27653585172353101</v>
      </c>
      <c r="M932" s="3">
        <v>1</v>
      </c>
      <c r="N932" s="125">
        <v>3.8032920581346198E-2</v>
      </c>
      <c r="O932" s="3">
        <v>21</v>
      </c>
      <c r="P932" s="125">
        <v>1.03586338988729E-2</v>
      </c>
      <c r="Q932" s="3">
        <v>11</v>
      </c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idden="1" x14ac:dyDescent="0.25">
      <c r="A933" s="2">
        <v>13</v>
      </c>
      <c r="B933" s="2">
        <v>2011</v>
      </c>
      <c r="C933" s="4" t="str">
        <f>INDEX(Index!$B$1:$B$500,MATCH($F933,Index!$A$1:$A$500,0)
)</f>
        <v>NE</v>
      </c>
      <c r="D933" s="4">
        <v>0</v>
      </c>
      <c r="E933" s="141">
        <f t="shared" si="14"/>
        <v>0.24338886393423886</v>
      </c>
      <c r="F933" s="3" t="s">
        <v>17</v>
      </c>
      <c r="G933" s="3">
        <v>4</v>
      </c>
      <c r="H933" s="125">
        <v>0.24338886393423886</v>
      </c>
      <c r="I933" s="3"/>
      <c r="J933" s="3"/>
      <c r="K933" s="3" t="s">
        <v>162</v>
      </c>
      <c r="L933" s="125">
        <v>0.27389878575091398</v>
      </c>
      <c r="M933" s="3">
        <v>2</v>
      </c>
      <c r="N933" s="125">
        <v>5.46174746418778E-2</v>
      </c>
      <c r="O933" s="3">
        <v>24</v>
      </c>
      <c r="P933" s="125">
        <v>2.4107552825202699E-2</v>
      </c>
      <c r="Q933" s="3">
        <v>7</v>
      </c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idden="1" x14ac:dyDescent="0.25">
      <c r="A934" s="2">
        <v>13</v>
      </c>
      <c r="B934" s="2">
        <v>2011</v>
      </c>
      <c r="C934" s="4" t="str">
        <f>INDEX(Index!$B$1:$B$500,MATCH($F934,Index!$A$1:$A$500,0)
)</f>
        <v>SF</v>
      </c>
      <c r="D934" s="4">
        <v>0</v>
      </c>
      <c r="E934" s="141">
        <f t="shared" si="14"/>
        <v>0.2230193151062235</v>
      </c>
      <c r="F934" s="3" t="s">
        <v>1</v>
      </c>
      <c r="G934" s="3">
        <v>5</v>
      </c>
      <c r="H934" s="125">
        <v>0.2230193151062235</v>
      </c>
      <c r="I934" s="3"/>
      <c r="J934" s="3"/>
      <c r="K934" s="3" t="s">
        <v>160</v>
      </c>
      <c r="L934" s="125">
        <v>-5.4164182391961697E-2</v>
      </c>
      <c r="M934" s="3">
        <v>21</v>
      </c>
      <c r="N934" s="125">
        <v>-0.18943035538223399</v>
      </c>
      <c r="O934" s="3">
        <v>2</v>
      </c>
      <c r="P934" s="125">
        <v>8.7753142115951199E-2</v>
      </c>
      <c r="Q934" s="3">
        <v>2</v>
      </c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idden="1" x14ac:dyDescent="0.25">
      <c r="A935" s="2">
        <v>13</v>
      </c>
      <c r="B935" s="2">
        <v>2011</v>
      </c>
      <c r="C935" s="4" t="str">
        <f>INDEX(Index!$B$1:$B$500,MATCH($F935,Index!$A$1:$A$500,0)
)</f>
        <v>NO</v>
      </c>
      <c r="D935" s="4">
        <v>0</v>
      </c>
      <c r="E935" s="141">
        <f t="shared" si="14"/>
        <v>0.21441655148112182</v>
      </c>
      <c r="F935" s="3" t="s">
        <v>27</v>
      </c>
      <c r="G935" s="3">
        <v>6</v>
      </c>
      <c r="H935" s="125">
        <v>0.21441655148112182</v>
      </c>
      <c r="I935" s="3"/>
      <c r="J935" s="3"/>
      <c r="K935" s="3" t="s">
        <v>162</v>
      </c>
      <c r="L935" s="125">
        <v>0.249028465487001</v>
      </c>
      <c r="M935" s="3">
        <v>3</v>
      </c>
      <c r="N935" s="125">
        <v>2.7774208759015099E-2</v>
      </c>
      <c r="O935" s="3">
        <v>18</v>
      </c>
      <c r="P935" s="125">
        <v>-6.8377052468640799E-3</v>
      </c>
      <c r="Q935" s="3">
        <v>19</v>
      </c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idden="1" x14ac:dyDescent="0.25">
      <c r="A936" s="2">
        <v>13</v>
      </c>
      <c r="B936" s="2">
        <v>2011</v>
      </c>
      <c r="C936" s="4" t="str">
        <f>INDEX(Index!$B$1:$B$500,MATCH($F936,Index!$A$1:$A$500,0)
)</f>
        <v>BAL</v>
      </c>
      <c r="D936" s="4">
        <v>0</v>
      </c>
      <c r="E936" s="141">
        <f t="shared" si="14"/>
        <v>0.19624411528165339</v>
      </c>
      <c r="F936" s="3" t="s">
        <v>18</v>
      </c>
      <c r="G936" s="3">
        <v>7</v>
      </c>
      <c r="H936" s="125">
        <v>0.19624411528165339</v>
      </c>
      <c r="I936" s="3"/>
      <c r="J936" s="3"/>
      <c r="K936" s="3" t="s">
        <v>162</v>
      </c>
      <c r="L936" s="125">
        <v>5.1947072710052403E-2</v>
      </c>
      <c r="M936" s="3">
        <v>12</v>
      </c>
      <c r="N936" s="125">
        <v>-0.198899507328549</v>
      </c>
      <c r="O936" s="3">
        <v>1</v>
      </c>
      <c r="P936" s="125">
        <v>-5.4602464756948001E-2</v>
      </c>
      <c r="Q936" s="3">
        <v>28</v>
      </c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idden="1" x14ac:dyDescent="0.25">
      <c r="A937" s="2">
        <v>13</v>
      </c>
      <c r="B937" s="2">
        <v>2011</v>
      </c>
      <c r="C937" s="4" t="str">
        <f>INDEX(Index!$B$1:$B$500,MATCH($F937,Index!$A$1:$A$500,0)
)</f>
        <v>ATL</v>
      </c>
      <c r="D937" s="4">
        <v>0</v>
      </c>
      <c r="E937" s="141">
        <f t="shared" si="14"/>
        <v>0.1392536973532745</v>
      </c>
      <c r="F937" s="3" t="s">
        <v>43</v>
      </c>
      <c r="G937" s="3">
        <v>8</v>
      </c>
      <c r="H937" s="125">
        <v>0.1392536973532745</v>
      </c>
      <c r="I937" s="3"/>
      <c r="J937" s="3"/>
      <c r="K937" s="3" t="s">
        <v>165</v>
      </c>
      <c r="L937" s="125">
        <v>4.9854061047080199E-2</v>
      </c>
      <c r="M937" s="3">
        <v>13</v>
      </c>
      <c r="N937" s="125">
        <v>-9.13591005080409E-2</v>
      </c>
      <c r="O937" s="3">
        <v>8</v>
      </c>
      <c r="P937" s="125">
        <v>-1.95946420184659E-3</v>
      </c>
      <c r="Q937" s="3">
        <v>16</v>
      </c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idden="1" x14ac:dyDescent="0.25">
      <c r="A938" s="2">
        <v>13</v>
      </c>
      <c r="B938" s="2">
        <v>2011</v>
      </c>
      <c r="C938" s="4" t="str">
        <f>INDEX(Index!$B$1:$B$500,MATCH($F938,Index!$A$1:$A$500,0)
)</f>
        <v>NYJ</v>
      </c>
      <c r="D938" s="4">
        <v>0</v>
      </c>
      <c r="E938" s="141">
        <f t="shared" si="14"/>
        <v>0.129362668060619</v>
      </c>
      <c r="F938" s="3" t="s">
        <v>9</v>
      </c>
      <c r="G938" s="3">
        <v>9</v>
      </c>
      <c r="H938" s="125">
        <v>0.129362668060619</v>
      </c>
      <c r="I938" s="3"/>
      <c r="J938" s="3"/>
      <c r="K938" s="3" t="s">
        <v>165</v>
      </c>
      <c r="L938" s="125">
        <v>-4.4288647162209302E-2</v>
      </c>
      <c r="M938" s="3">
        <v>20</v>
      </c>
      <c r="N938" s="125">
        <v>-0.134629754662377</v>
      </c>
      <c r="O938" s="3">
        <v>5</v>
      </c>
      <c r="P938" s="125">
        <v>3.90215605604513E-2</v>
      </c>
      <c r="Q938" s="3">
        <v>4</v>
      </c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idden="1" x14ac:dyDescent="0.25">
      <c r="A939" s="2">
        <v>13</v>
      </c>
      <c r="B939" s="2">
        <v>2011</v>
      </c>
      <c r="C939" s="4" t="str">
        <f>INDEX(Index!$B$1:$B$500,MATCH($F939,Index!$A$1:$A$500,0)
)</f>
        <v>DET</v>
      </c>
      <c r="D939" s="4">
        <v>0</v>
      </c>
      <c r="E939" s="141">
        <f t="shared" si="14"/>
        <v>0.11203296670333869</v>
      </c>
      <c r="F939" s="3" t="s">
        <v>21</v>
      </c>
      <c r="G939" s="3">
        <v>10</v>
      </c>
      <c r="H939" s="125">
        <v>0.11203296670333869</v>
      </c>
      <c r="I939" s="3"/>
      <c r="J939" s="3"/>
      <c r="K939" s="3" t="s">
        <v>165</v>
      </c>
      <c r="L939" s="125">
        <v>4.98171879280822E-2</v>
      </c>
      <c r="M939" s="3">
        <v>14</v>
      </c>
      <c r="N939" s="125">
        <v>-0.14749927491297199</v>
      </c>
      <c r="O939" s="3">
        <v>3</v>
      </c>
      <c r="P939" s="125">
        <v>-8.5283496137715506E-2</v>
      </c>
      <c r="Q939" s="3">
        <v>32</v>
      </c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idden="1" x14ac:dyDescent="0.25">
      <c r="A940" s="2">
        <v>13</v>
      </c>
      <c r="B940" s="2">
        <v>2011</v>
      </c>
      <c r="C940" s="4" t="str">
        <f>INDEX(Index!$B$1:$B$500,MATCH($F940,Index!$A$1:$A$500,0)
)</f>
        <v>CHI</v>
      </c>
      <c r="D940" s="4">
        <v>0</v>
      </c>
      <c r="E940" s="141">
        <f t="shared" si="14"/>
        <v>9.1390793975058893E-2</v>
      </c>
      <c r="F940" s="3" t="s">
        <v>64</v>
      </c>
      <c r="G940" s="3">
        <v>11</v>
      </c>
      <c r="H940" s="125">
        <v>9.1390793975058893E-2</v>
      </c>
      <c r="I940" s="3"/>
      <c r="J940" s="3"/>
      <c r="K940" s="3" t="s">
        <v>165</v>
      </c>
      <c r="L940" s="125">
        <v>-0.111043744588237</v>
      </c>
      <c r="M940" s="3">
        <v>24</v>
      </c>
      <c r="N940" s="125">
        <v>-9.2483061074918896E-2</v>
      </c>
      <c r="O940" s="3">
        <v>7</v>
      </c>
      <c r="P940" s="125">
        <v>0.109951477488377</v>
      </c>
      <c r="Q940" s="3">
        <v>1</v>
      </c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idden="1" x14ac:dyDescent="0.25">
      <c r="A941" s="2">
        <v>13</v>
      </c>
      <c r="B941" s="2">
        <v>2011</v>
      </c>
      <c r="C941" s="4" t="str">
        <f>INDEX(Index!$B$1:$B$500,MATCH($F941,Index!$A$1:$A$500,0)
)</f>
        <v>DAL</v>
      </c>
      <c r="D941" s="4">
        <v>0</v>
      </c>
      <c r="E941" s="141">
        <f t="shared" si="14"/>
        <v>8.3747426672268005E-2</v>
      </c>
      <c r="F941" s="3" t="s">
        <v>3</v>
      </c>
      <c r="G941" s="3">
        <v>12</v>
      </c>
      <c r="H941" s="125">
        <v>8.3747426672268005E-2</v>
      </c>
      <c r="I941" s="3"/>
      <c r="J941" s="3"/>
      <c r="K941" s="3" t="s">
        <v>165</v>
      </c>
      <c r="L941" s="125">
        <v>7.9760637142862897E-2</v>
      </c>
      <c r="M941" s="3">
        <v>10</v>
      </c>
      <c r="N941" s="125">
        <v>-2.8639194756799699E-2</v>
      </c>
      <c r="O941" s="3">
        <v>11</v>
      </c>
      <c r="P941" s="125">
        <v>-2.4652405227394598E-2</v>
      </c>
      <c r="Q941" s="3">
        <v>23</v>
      </c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idden="1" x14ac:dyDescent="0.25">
      <c r="A942" s="2">
        <v>13</v>
      </c>
      <c r="B942" s="2">
        <v>2011</v>
      </c>
      <c r="C942" s="4" t="str">
        <f>INDEX(Index!$B$1:$B$500,MATCH($F942,Index!$A$1:$A$500,0)
)</f>
        <v>PHI</v>
      </c>
      <c r="D942" s="4">
        <v>0</v>
      </c>
      <c r="E942" s="141">
        <f t="shared" si="14"/>
        <v>6.15323425112905E-2</v>
      </c>
      <c r="F942" s="3" t="s">
        <v>7</v>
      </c>
      <c r="G942" s="3">
        <v>13</v>
      </c>
      <c r="H942" s="125">
        <v>6.15323425112905E-2</v>
      </c>
      <c r="I942" s="3"/>
      <c r="J942" s="3"/>
      <c r="K942" s="3" t="s">
        <v>166</v>
      </c>
      <c r="L942" s="125">
        <v>8.4239797095640903E-2</v>
      </c>
      <c r="M942" s="3">
        <v>9</v>
      </c>
      <c r="N942" s="125">
        <v>3.68597393679269E-2</v>
      </c>
      <c r="O942" s="3">
        <v>20</v>
      </c>
      <c r="P942" s="125">
        <v>1.41522847835765E-2</v>
      </c>
      <c r="Q942" s="3">
        <v>10</v>
      </c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idden="1" x14ac:dyDescent="0.25">
      <c r="A943" s="2">
        <v>13</v>
      </c>
      <c r="B943" s="2">
        <v>2011</v>
      </c>
      <c r="C943" s="4" t="str">
        <f>INDEX(Index!$B$1:$B$500,MATCH($F943,Index!$A$1:$A$500,0)
)</f>
        <v>TEN</v>
      </c>
      <c r="D943" s="4">
        <v>0</v>
      </c>
      <c r="E943" s="141">
        <f t="shared" si="14"/>
        <v>5.7348981558017702E-2</v>
      </c>
      <c r="F943" s="3" t="s">
        <v>45</v>
      </c>
      <c r="G943" s="3">
        <v>14</v>
      </c>
      <c r="H943" s="125">
        <v>5.7348981558017702E-2</v>
      </c>
      <c r="I943" s="3"/>
      <c r="J943" s="3"/>
      <c r="K943" s="3" t="s">
        <v>165</v>
      </c>
      <c r="L943" s="125">
        <v>-3.2723221996191397E-2</v>
      </c>
      <c r="M943" s="3">
        <v>19</v>
      </c>
      <c r="N943" s="125">
        <v>-3.3221471737371798E-2</v>
      </c>
      <c r="O943" s="3">
        <v>10</v>
      </c>
      <c r="P943" s="125">
        <v>5.6850731816837301E-2</v>
      </c>
      <c r="Q943" s="3">
        <v>3</v>
      </c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idden="1" x14ac:dyDescent="0.25">
      <c r="A944" s="2">
        <v>13</v>
      </c>
      <c r="B944" s="2">
        <v>2011</v>
      </c>
      <c r="C944" s="4" t="str">
        <f>INDEX(Index!$B$1:$B$500,MATCH($F944,Index!$A$1:$A$500,0)
)</f>
        <v>NYG</v>
      </c>
      <c r="D944" s="4">
        <v>0</v>
      </c>
      <c r="E944" s="141">
        <f t="shared" si="14"/>
        <v>5.240822535078369E-2</v>
      </c>
      <c r="F944" s="3" t="s">
        <v>15</v>
      </c>
      <c r="G944" s="3">
        <v>15</v>
      </c>
      <c r="H944" s="125">
        <v>5.240822535078369E-2</v>
      </c>
      <c r="I944" s="3"/>
      <c r="J944" s="3"/>
      <c r="K944" s="3" t="s">
        <v>163</v>
      </c>
      <c r="L944" s="125">
        <v>0.103974063984107</v>
      </c>
      <c r="M944" s="3">
        <v>7</v>
      </c>
      <c r="N944" s="125">
        <v>5.4062830380079099E-2</v>
      </c>
      <c r="O944" s="3">
        <v>23</v>
      </c>
      <c r="P944" s="125">
        <v>2.4969917467557901E-3</v>
      </c>
      <c r="Q944" s="3">
        <v>13</v>
      </c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idden="1" x14ac:dyDescent="0.25">
      <c r="A945" s="2">
        <v>13</v>
      </c>
      <c r="B945" s="2">
        <v>2011</v>
      </c>
      <c r="C945" s="4" t="str">
        <f>INDEX(Index!$B$1:$B$500,MATCH($F945,Index!$A$1:$A$500,0)
)</f>
        <v>MIA</v>
      </c>
      <c r="D945" s="4">
        <v>0</v>
      </c>
      <c r="E945" s="141">
        <f t="shared" si="14"/>
        <v>7.2773138423211725E-3</v>
      </c>
      <c r="F945" s="3" t="s">
        <v>4</v>
      </c>
      <c r="G945" s="3">
        <v>16</v>
      </c>
      <c r="H945" s="125">
        <v>7.2773138423211725E-3</v>
      </c>
      <c r="I945" s="3"/>
      <c r="J945" s="3"/>
      <c r="K945" s="3" t="s">
        <v>166</v>
      </c>
      <c r="L945" s="125">
        <v>-9.4980180982235894E-3</v>
      </c>
      <c r="M945" s="3">
        <v>17</v>
      </c>
      <c r="N945" s="125">
        <v>-1.7483973476953001E-2</v>
      </c>
      <c r="O945" s="3">
        <v>12</v>
      </c>
      <c r="P945" s="125">
        <v>-7.0864153640823899E-4</v>
      </c>
      <c r="Q945" s="3">
        <v>15</v>
      </c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idden="1" x14ac:dyDescent="0.25">
      <c r="A946" s="2">
        <v>13</v>
      </c>
      <c r="B946" s="2">
        <v>2011</v>
      </c>
      <c r="C946" s="4" t="str">
        <f>INDEX(Index!$B$1:$B$500,MATCH($F946,Index!$A$1:$A$500,0)
)</f>
        <v>LV</v>
      </c>
      <c r="D946" s="4">
        <v>0</v>
      </c>
      <c r="E946" s="141">
        <f t="shared" si="14"/>
        <v>-7.0798497732732987E-3</v>
      </c>
      <c r="F946" s="3" t="s">
        <v>52</v>
      </c>
      <c r="G946" s="3">
        <v>17</v>
      </c>
      <c r="H946" s="125">
        <v>-7.0798497732732987E-3</v>
      </c>
      <c r="I946" s="3"/>
      <c r="J946" s="3"/>
      <c r="K946" s="3" t="s">
        <v>165</v>
      </c>
      <c r="L946" s="125">
        <v>1.98601181727052E-2</v>
      </c>
      <c r="M946" s="3">
        <v>15</v>
      </c>
      <c r="N946" s="125">
        <v>1.34186590176575E-2</v>
      </c>
      <c r="O946" s="3">
        <v>17</v>
      </c>
      <c r="P946" s="125">
        <v>-1.3521308928320999E-2</v>
      </c>
      <c r="Q946" s="3">
        <v>20</v>
      </c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idden="1" x14ac:dyDescent="0.25">
      <c r="A947" s="2">
        <v>13</v>
      </c>
      <c r="B947" s="2">
        <v>2011</v>
      </c>
      <c r="C947" s="4" t="str">
        <f>INDEX(Index!$B$1:$B$500,MATCH($F947,Index!$A$1:$A$500,0)
)</f>
        <v>CIN</v>
      </c>
      <c r="D947" s="4">
        <v>0</v>
      </c>
      <c r="E947" s="141">
        <f t="shared" si="14"/>
        <v>-4.6252845353279171E-2</v>
      </c>
      <c r="F947" s="3" t="s">
        <v>24</v>
      </c>
      <c r="G947" s="3">
        <v>18</v>
      </c>
      <c r="H947" s="125">
        <v>-4.6252845353279171E-2</v>
      </c>
      <c r="I947" s="3"/>
      <c r="J947" s="3"/>
      <c r="K947" s="3" t="s">
        <v>165</v>
      </c>
      <c r="L947" s="125">
        <v>-8.5622775172141501E-3</v>
      </c>
      <c r="M947" s="3">
        <v>16</v>
      </c>
      <c r="N947" s="125">
        <v>3.8351267341135399E-2</v>
      </c>
      <c r="O947" s="3">
        <v>22</v>
      </c>
      <c r="P947" s="125">
        <v>6.6069950507037197E-4</v>
      </c>
      <c r="Q947" s="3">
        <v>14</v>
      </c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idden="1" x14ac:dyDescent="0.25">
      <c r="A948" s="2">
        <v>13</v>
      </c>
      <c r="B948" s="2">
        <v>2011</v>
      </c>
      <c r="C948" s="4" t="str">
        <f>INDEX(Index!$B$1:$B$500,MATCH($F948,Index!$A$1:$A$500,0)
)</f>
        <v>BUF</v>
      </c>
      <c r="D948" s="4">
        <v>0</v>
      </c>
      <c r="E948" s="141">
        <f t="shared" si="14"/>
        <v>-7.3160778142908001E-2</v>
      </c>
      <c r="F948" s="3" t="s">
        <v>0</v>
      </c>
      <c r="G948" s="3">
        <v>19</v>
      </c>
      <c r="H948" s="125">
        <v>-7.3160778142908001E-2</v>
      </c>
      <c r="I948" s="3"/>
      <c r="J948" s="3"/>
      <c r="K948" s="3" t="s">
        <v>164</v>
      </c>
      <c r="L948" s="125">
        <v>5.7764153822044299E-2</v>
      </c>
      <c r="M948" s="3">
        <v>11</v>
      </c>
      <c r="N948" s="125">
        <v>0.10372213854965701</v>
      </c>
      <c r="O948" s="3">
        <v>28</v>
      </c>
      <c r="P948" s="125">
        <v>-2.7202793415295301E-2</v>
      </c>
      <c r="Q948" s="3">
        <v>25</v>
      </c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idden="1" x14ac:dyDescent="0.25">
      <c r="A949" s="2">
        <v>13</v>
      </c>
      <c r="B949" s="2">
        <v>2011</v>
      </c>
      <c r="C949" s="4" t="str">
        <f>INDEX(Index!$B$1:$B$500,MATCH($F949,Index!$A$1:$A$500,0)
)</f>
        <v>LAC</v>
      </c>
      <c r="D949" s="4">
        <v>0</v>
      </c>
      <c r="E949" s="141">
        <f t="shared" si="14"/>
        <v>-7.7450148120583401E-2</v>
      </c>
      <c r="F949" s="3" t="s">
        <v>68</v>
      </c>
      <c r="G949" s="3">
        <v>20</v>
      </c>
      <c r="H949" s="125">
        <v>-7.7450148120583401E-2</v>
      </c>
      <c r="I949" s="3"/>
      <c r="J949" s="3"/>
      <c r="K949" s="3" t="s">
        <v>164</v>
      </c>
      <c r="L949" s="125">
        <v>9.7573651950033702E-2</v>
      </c>
      <c r="M949" s="3">
        <v>8</v>
      </c>
      <c r="N949" s="125">
        <v>0.13242992850806401</v>
      </c>
      <c r="O949" s="3">
        <v>30</v>
      </c>
      <c r="P949" s="125">
        <v>-4.25938715625531E-2</v>
      </c>
      <c r="Q949" s="3">
        <v>27</v>
      </c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idden="1" x14ac:dyDescent="0.25">
      <c r="A950" s="2">
        <v>13</v>
      </c>
      <c r="B950" s="2">
        <v>2011</v>
      </c>
      <c r="C950" s="4" t="str">
        <f>INDEX(Index!$B$1:$B$500,MATCH($F950,Index!$A$1:$A$500,0)
)</f>
        <v>CAR</v>
      </c>
      <c r="D950" s="4">
        <v>0</v>
      </c>
      <c r="E950" s="141">
        <f t="shared" si="14"/>
        <v>-8.8251560292100809E-2</v>
      </c>
      <c r="F950" s="3" t="s">
        <v>51</v>
      </c>
      <c r="G950" s="3">
        <v>21</v>
      </c>
      <c r="H950" s="125">
        <v>-8.8251560292100809E-2</v>
      </c>
      <c r="I950" s="3"/>
      <c r="J950" s="3"/>
      <c r="K950" s="3" t="s">
        <v>166</v>
      </c>
      <c r="L950" s="125">
        <v>0.146837700374851</v>
      </c>
      <c r="M950" s="3">
        <v>5</v>
      </c>
      <c r="N950" s="125">
        <v>0.160822304059236</v>
      </c>
      <c r="O950" s="3">
        <v>31</v>
      </c>
      <c r="P950" s="125">
        <v>-7.4266956607715803E-2</v>
      </c>
      <c r="Q950" s="3">
        <v>30</v>
      </c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idden="1" x14ac:dyDescent="0.25">
      <c r="A951" s="2">
        <v>13</v>
      </c>
      <c r="B951" s="2">
        <v>2011</v>
      </c>
      <c r="C951" s="4" t="str">
        <f>INDEX(Index!$B$1:$B$500,MATCH($F951,Index!$A$1:$A$500,0)
)</f>
        <v>DEN</v>
      </c>
      <c r="D951" s="4">
        <v>0</v>
      </c>
      <c r="E951" s="141">
        <f t="shared" si="14"/>
        <v>-9.8156797510617802E-2</v>
      </c>
      <c r="F951" s="3" t="s">
        <v>39</v>
      </c>
      <c r="G951" s="3">
        <v>22</v>
      </c>
      <c r="H951" s="125">
        <v>-9.8156797510617802E-2</v>
      </c>
      <c r="I951" s="3"/>
      <c r="J951" s="3"/>
      <c r="K951" s="3" t="s">
        <v>165</v>
      </c>
      <c r="L951" s="125">
        <v>-9.3845848037315494E-2</v>
      </c>
      <c r="M951" s="3">
        <v>23</v>
      </c>
      <c r="N951" s="125">
        <v>3.4923536281496602E-2</v>
      </c>
      <c r="O951" s="3">
        <v>19</v>
      </c>
      <c r="P951" s="125">
        <v>3.06125868081943E-2</v>
      </c>
      <c r="Q951" s="3">
        <v>5</v>
      </c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idden="1" x14ac:dyDescent="0.25">
      <c r="A952" s="2">
        <v>13</v>
      </c>
      <c r="B952" s="2">
        <v>2011</v>
      </c>
      <c r="C952" s="4" t="str">
        <f>INDEX(Index!$B$1:$B$500,MATCH($F952,Index!$A$1:$A$500,0)
)</f>
        <v>TB</v>
      </c>
      <c r="D952" s="4">
        <v>0</v>
      </c>
      <c r="E952" s="141">
        <f t="shared" si="14"/>
        <v>-0.12822524580291089</v>
      </c>
      <c r="F952" s="3" t="s">
        <v>38</v>
      </c>
      <c r="G952" s="3">
        <v>23</v>
      </c>
      <c r="H952" s="125">
        <v>-0.12822524580291089</v>
      </c>
      <c r="I952" s="3"/>
      <c r="J952" s="3"/>
      <c r="K952" s="3" t="s">
        <v>166</v>
      </c>
      <c r="L952" s="125">
        <v>-2.3540812021909299E-2</v>
      </c>
      <c r="M952" s="3">
        <v>18</v>
      </c>
      <c r="N952" s="125">
        <v>0.12320112379051</v>
      </c>
      <c r="O952" s="3">
        <v>29</v>
      </c>
      <c r="P952" s="125">
        <v>1.85166900095084E-2</v>
      </c>
      <c r="Q952" s="3">
        <v>9</v>
      </c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idden="1" x14ac:dyDescent="0.25">
      <c r="A953" s="2">
        <v>13</v>
      </c>
      <c r="B953" s="2">
        <v>2011</v>
      </c>
      <c r="C953" s="4" t="str">
        <f>INDEX(Index!$B$1:$B$500,MATCH($F953,Index!$A$1:$A$500,0)
)</f>
        <v>SEA</v>
      </c>
      <c r="D953" s="4">
        <v>0</v>
      </c>
      <c r="E953" s="141">
        <f t="shared" si="14"/>
        <v>-0.13992724151744948</v>
      </c>
      <c r="F953" s="3" t="s">
        <v>30</v>
      </c>
      <c r="G953" s="3">
        <v>24</v>
      </c>
      <c r="H953" s="125">
        <v>-0.13992724151744948</v>
      </c>
      <c r="I953" s="3"/>
      <c r="J953" s="3"/>
      <c r="K953" s="3" t="s">
        <v>164</v>
      </c>
      <c r="L953" s="125">
        <v>-0.13961861109426699</v>
      </c>
      <c r="M953" s="3">
        <v>26</v>
      </c>
      <c r="N953" s="125">
        <v>-5.6153876899279797E-3</v>
      </c>
      <c r="O953" s="3">
        <v>14</v>
      </c>
      <c r="P953" s="125">
        <v>-5.9240181131104703E-3</v>
      </c>
      <c r="Q953" s="3">
        <v>18</v>
      </c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idden="1" x14ac:dyDescent="0.25">
      <c r="A954" s="2">
        <v>13</v>
      </c>
      <c r="B954" s="2">
        <v>2011</v>
      </c>
      <c r="C954" s="4" t="str">
        <f>INDEX(Index!$B$1:$B$500,MATCH($F954,Index!$A$1:$A$500,0)
)</f>
        <v>WAS</v>
      </c>
      <c r="D954" s="4">
        <v>0</v>
      </c>
      <c r="E954" s="141">
        <f t="shared" si="14"/>
        <v>-0.14617312394943363</v>
      </c>
      <c r="F954" s="3" t="s">
        <v>26</v>
      </c>
      <c r="G954" s="3">
        <v>25</v>
      </c>
      <c r="H954" s="125">
        <v>-0.14617312394943363</v>
      </c>
      <c r="I954" s="3"/>
      <c r="J954" s="3"/>
      <c r="K954" s="3" t="s">
        <v>166</v>
      </c>
      <c r="L954" s="125">
        <v>-0.14017136863829199</v>
      </c>
      <c r="M954" s="3">
        <v>27</v>
      </c>
      <c r="N954" s="125">
        <v>-8.1130268293829692E-3</v>
      </c>
      <c r="O954" s="3">
        <v>13</v>
      </c>
      <c r="P954" s="125">
        <v>-1.41147821405246E-2</v>
      </c>
      <c r="Q954" s="3">
        <v>21</v>
      </c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idden="1" x14ac:dyDescent="0.25">
      <c r="A955" s="2">
        <v>13</v>
      </c>
      <c r="B955" s="2">
        <v>2011</v>
      </c>
      <c r="C955" s="4" t="str">
        <f>INDEX(Index!$B$1:$B$500,MATCH($F955,Index!$A$1:$A$500,0)
)</f>
        <v>MIN</v>
      </c>
      <c r="D955" s="4">
        <v>0</v>
      </c>
      <c r="E955" s="141">
        <f t="shared" si="14"/>
        <v>-0.15901893438841808</v>
      </c>
      <c r="F955" s="3" t="s">
        <v>46</v>
      </c>
      <c r="G955" s="3">
        <v>26</v>
      </c>
      <c r="H955" s="125">
        <v>-0.15901893438841808</v>
      </c>
      <c r="I955" s="3"/>
      <c r="J955" s="3"/>
      <c r="K955" s="3" t="s">
        <v>167</v>
      </c>
      <c r="L955" s="125">
        <v>-6.0610500337681297E-2</v>
      </c>
      <c r="M955" s="3">
        <v>22</v>
      </c>
      <c r="N955" s="125">
        <v>5.88902096098518E-2</v>
      </c>
      <c r="O955" s="3">
        <v>25</v>
      </c>
      <c r="P955" s="125">
        <v>-3.9518224440885E-2</v>
      </c>
      <c r="Q955" s="3">
        <v>26</v>
      </c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idden="1" x14ac:dyDescent="0.25">
      <c r="A956" s="2">
        <v>13</v>
      </c>
      <c r="B956" s="2">
        <v>2011</v>
      </c>
      <c r="C956" s="4" t="str">
        <f>INDEX(Index!$B$1:$B$500,MATCH($F956,Index!$A$1:$A$500,0)
)</f>
        <v>ARI</v>
      </c>
      <c r="D956" s="4">
        <v>0</v>
      </c>
      <c r="E956" s="141">
        <f t="shared" si="14"/>
        <v>-0.20576142770369768</v>
      </c>
      <c r="F956" s="3" t="s">
        <v>23</v>
      </c>
      <c r="G956" s="3">
        <v>27</v>
      </c>
      <c r="H956" s="125">
        <v>-0.20576142770369768</v>
      </c>
      <c r="I956" s="3"/>
      <c r="J956" s="3"/>
      <c r="K956" s="3" t="s">
        <v>164</v>
      </c>
      <c r="L956" s="125">
        <v>-0.14908975500128599</v>
      </c>
      <c r="M956" s="3">
        <v>28</v>
      </c>
      <c r="N956" s="125">
        <v>8.5053946783861994E-2</v>
      </c>
      <c r="O956" s="3">
        <v>27</v>
      </c>
      <c r="P956" s="125">
        <v>2.83822740814503E-2</v>
      </c>
      <c r="Q956" s="3">
        <v>6</v>
      </c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idden="1" x14ac:dyDescent="0.25">
      <c r="A957" s="2">
        <v>13</v>
      </c>
      <c r="B957" s="2">
        <v>2011</v>
      </c>
      <c r="C957" s="4" t="str">
        <f>INDEX(Index!$B$1:$B$500,MATCH($F957,Index!$A$1:$A$500,0)
)</f>
        <v>JAX</v>
      </c>
      <c r="D957" s="4">
        <v>0</v>
      </c>
      <c r="E957" s="141">
        <f t="shared" si="14"/>
        <v>-0.21393481004483222</v>
      </c>
      <c r="F957" s="3" t="s">
        <v>56</v>
      </c>
      <c r="G957" s="3">
        <v>28</v>
      </c>
      <c r="H957" s="125">
        <v>-0.21393481004483222</v>
      </c>
      <c r="I957" s="3"/>
      <c r="J957" s="3"/>
      <c r="K957" s="3" t="s">
        <v>168</v>
      </c>
      <c r="L957" s="125">
        <v>-0.24940055090602201</v>
      </c>
      <c r="M957" s="3">
        <v>31</v>
      </c>
      <c r="N957" s="125">
        <v>-9.0880327713623699E-2</v>
      </c>
      <c r="O957" s="3">
        <v>9</v>
      </c>
      <c r="P957" s="125">
        <v>-5.5414586852433903E-2</v>
      </c>
      <c r="Q957" s="3">
        <v>29</v>
      </c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idden="1" x14ac:dyDescent="0.25">
      <c r="A958" s="2">
        <v>13</v>
      </c>
      <c r="B958" s="2">
        <v>2011</v>
      </c>
      <c r="C958" s="4" t="str">
        <f>INDEX(Index!$B$1:$B$500,MATCH($F958,Index!$A$1:$A$500,0)
)</f>
        <v>CLE</v>
      </c>
      <c r="D958" s="4">
        <v>0</v>
      </c>
      <c r="E958" s="141">
        <f t="shared" si="14"/>
        <v>-0.21916039273910121</v>
      </c>
      <c r="F958" s="3" t="s">
        <v>10</v>
      </c>
      <c r="G958" s="3">
        <v>29</v>
      </c>
      <c r="H958" s="125">
        <v>-0.21916039273910121</v>
      </c>
      <c r="I958" s="3"/>
      <c r="J958" s="3"/>
      <c r="K958" s="3" t="s">
        <v>166</v>
      </c>
      <c r="L958" s="125">
        <v>-0.123525203248788</v>
      </c>
      <c r="M958" s="3">
        <v>25</v>
      </c>
      <c r="N958" s="125">
        <v>7.3563645948193507E-2</v>
      </c>
      <c r="O958" s="3">
        <v>26</v>
      </c>
      <c r="P958" s="125">
        <v>-2.2071543542119699E-2</v>
      </c>
      <c r="Q958" s="3">
        <v>22</v>
      </c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idden="1" x14ac:dyDescent="0.25">
      <c r="A959" s="2">
        <v>13</v>
      </c>
      <c r="B959" s="2">
        <v>2011</v>
      </c>
      <c r="C959" s="4" t="str">
        <f>INDEX(Index!$B$1:$B$500,MATCH($F959,Index!$A$1:$A$500,0)
)</f>
        <v>KC</v>
      </c>
      <c r="D959" s="4">
        <v>0</v>
      </c>
      <c r="E959" s="141">
        <f t="shared" si="14"/>
        <v>-0.23094550259890251</v>
      </c>
      <c r="F959" s="3" t="s">
        <v>5</v>
      </c>
      <c r="G959" s="3">
        <v>30</v>
      </c>
      <c r="H959" s="125">
        <v>-0.23094550259890251</v>
      </c>
      <c r="I959" s="3"/>
      <c r="J959" s="3"/>
      <c r="K959" s="3" t="s">
        <v>164</v>
      </c>
      <c r="L959" s="125">
        <v>-0.22230351928167799</v>
      </c>
      <c r="M959" s="3">
        <v>30</v>
      </c>
      <c r="N959" s="125">
        <v>4.0491384478938096E-3</v>
      </c>
      <c r="O959" s="3">
        <v>15</v>
      </c>
      <c r="P959" s="125">
        <v>-4.5928448693307103E-3</v>
      </c>
      <c r="Q959" s="3">
        <v>17</v>
      </c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idden="1" x14ac:dyDescent="0.25">
      <c r="A960" s="2">
        <v>13</v>
      </c>
      <c r="B960" s="2">
        <v>2011</v>
      </c>
      <c r="C960" s="4" t="str">
        <f>INDEX(Index!$B$1:$B$500,MATCH($F960,Index!$A$1:$A$500,0)
)</f>
        <v>LAR</v>
      </c>
      <c r="D960" s="4">
        <v>0</v>
      </c>
      <c r="E960" s="141">
        <f t="shared" si="14"/>
        <v>-0.33867230057044301</v>
      </c>
      <c r="F960" s="3" t="s">
        <v>67</v>
      </c>
      <c r="G960" s="3">
        <v>31</v>
      </c>
      <c r="H960" s="125">
        <v>-0.33867230057044301</v>
      </c>
      <c r="I960" s="3"/>
      <c r="J960" s="3"/>
      <c r="K960" s="3" t="s">
        <v>167</v>
      </c>
      <c r="L960" s="125">
        <v>-0.29910398895838203</v>
      </c>
      <c r="M960" s="3">
        <v>32</v>
      </c>
      <c r="N960" s="125">
        <v>1.29247316345763E-2</v>
      </c>
      <c r="O960" s="3">
        <v>16</v>
      </c>
      <c r="P960" s="125">
        <v>-2.6643579977484701E-2</v>
      </c>
      <c r="Q960" s="3">
        <v>24</v>
      </c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idden="1" x14ac:dyDescent="0.25">
      <c r="A961" s="2">
        <v>13</v>
      </c>
      <c r="B961" s="2">
        <v>2011</v>
      </c>
      <c r="C961" s="4" t="str">
        <f>INDEX(Index!$B$1:$B$500,MATCH($F961,Index!$A$1:$A$500,0)
)</f>
        <v>IND</v>
      </c>
      <c r="D961" s="4">
        <v>0</v>
      </c>
      <c r="E961" s="141">
        <f t="shared" si="14"/>
        <v>-0.44359023911377155</v>
      </c>
      <c r="F961" s="3" t="s">
        <v>35</v>
      </c>
      <c r="G961" s="3">
        <v>32</v>
      </c>
      <c r="H961" s="125">
        <v>-0.44359023911377155</v>
      </c>
      <c r="I961" s="3"/>
      <c r="J961" s="3"/>
      <c r="K961" s="3" t="s">
        <v>229</v>
      </c>
      <c r="L961" s="125">
        <v>-0.192901738714641</v>
      </c>
      <c r="M961" s="3">
        <v>29</v>
      </c>
      <c r="N961" s="125">
        <v>0.17323066481955399</v>
      </c>
      <c r="O961" s="3">
        <v>32</v>
      </c>
      <c r="P961" s="125">
        <v>-7.7457835579576598E-2</v>
      </c>
      <c r="Q961" s="3">
        <v>31</v>
      </c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idden="1" x14ac:dyDescent="0.25">
      <c r="A962" s="2">
        <v>14</v>
      </c>
      <c r="B962" s="2">
        <v>2011</v>
      </c>
      <c r="C962" s="4" t="str">
        <f>INDEX(Index!$B$1:$B$500,MATCH($F962,Index!$A$1:$A$500,0)
)</f>
        <v>PIT</v>
      </c>
      <c r="D962" s="4">
        <v>0</v>
      </c>
      <c r="E962" s="141">
        <f t="shared" ref="E962:E1025" si="15">IF(D962=1,H962/100,H962)</f>
        <v>0.28702011278732958</v>
      </c>
      <c r="F962" s="3" t="s">
        <v>32</v>
      </c>
      <c r="G962" s="3">
        <v>1</v>
      </c>
      <c r="H962" s="125">
        <v>0.28702011278732958</v>
      </c>
      <c r="I962" s="3"/>
      <c r="J962" s="3"/>
      <c r="K962" s="3" t="s">
        <v>172</v>
      </c>
      <c r="L962" s="125">
        <v>0.156689829288199</v>
      </c>
      <c r="M962" s="3">
        <v>5</v>
      </c>
      <c r="N962" s="125">
        <v>-0.109579362838823</v>
      </c>
      <c r="O962" s="3">
        <v>7</v>
      </c>
      <c r="P962" s="125">
        <v>2.0750920660307599E-2</v>
      </c>
      <c r="Q962" s="3">
        <v>8</v>
      </c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idden="1" x14ac:dyDescent="0.25">
      <c r="A963" s="2">
        <v>14</v>
      </c>
      <c r="B963" s="2">
        <v>2011</v>
      </c>
      <c r="C963" s="4" t="str">
        <f>INDEX(Index!$B$1:$B$500,MATCH($F963,Index!$A$1:$A$500,0)
)</f>
        <v>GB</v>
      </c>
      <c r="D963" s="4">
        <v>0</v>
      </c>
      <c r="E963" s="141">
        <f t="shared" si="15"/>
        <v>0.27802646918105928</v>
      </c>
      <c r="F963" s="3" t="s">
        <v>20</v>
      </c>
      <c r="G963" s="3">
        <v>2</v>
      </c>
      <c r="H963" s="125">
        <v>0.27802646918105928</v>
      </c>
      <c r="I963" s="3"/>
      <c r="J963" s="3"/>
      <c r="K963" s="3" t="s">
        <v>230</v>
      </c>
      <c r="L963" s="125">
        <v>0.26776606874985398</v>
      </c>
      <c r="M963" s="3">
        <v>2</v>
      </c>
      <c r="N963" s="125">
        <v>1.6113495563532601E-2</v>
      </c>
      <c r="O963" s="3">
        <v>16</v>
      </c>
      <c r="P963" s="125">
        <v>2.6373895994737901E-2</v>
      </c>
      <c r="Q963" s="3">
        <v>6</v>
      </c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idden="1" x14ac:dyDescent="0.25">
      <c r="A964" s="2">
        <v>14</v>
      </c>
      <c r="B964" s="2">
        <v>2011</v>
      </c>
      <c r="C964" s="4" t="str">
        <f>INDEX(Index!$B$1:$B$500,MATCH($F964,Index!$A$1:$A$500,0)
)</f>
        <v>HOU</v>
      </c>
      <c r="D964" s="4">
        <v>0</v>
      </c>
      <c r="E964" s="141">
        <f t="shared" si="15"/>
        <v>0.25814123047738113</v>
      </c>
      <c r="F964" s="3" t="s">
        <v>49</v>
      </c>
      <c r="G964" s="3">
        <v>3</v>
      </c>
      <c r="H964" s="125">
        <v>0.25814123047738113</v>
      </c>
      <c r="I964" s="3"/>
      <c r="J964" s="3"/>
      <c r="K964" s="3" t="s">
        <v>172</v>
      </c>
      <c r="L964" s="125">
        <v>0.127763989952736</v>
      </c>
      <c r="M964" s="3">
        <v>7</v>
      </c>
      <c r="N964" s="125">
        <v>-0.12557226778501501</v>
      </c>
      <c r="O964" s="3">
        <v>5</v>
      </c>
      <c r="P964" s="125">
        <v>4.8049727396300996E-3</v>
      </c>
      <c r="Q964" s="3">
        <v>12</v>
      </c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idden="1" x14ac:dyDescent="0.25">
      <c r="A965" s="2">
        <v>14</v>
      </c>
      <c r="B965" s="2">
        <v>2011</v>
      </c>
      <c r="C965" s="4" t="str">
        <f>INDEX(Index!$B$1:$B$500,MATCH($F965,Index!$A$1:$A$500,0)
)</f>
        <v>NE</v>
      </c>
      <c r="D965" s="4">
        <v>0</v>
      </c>
      <c r="E965" s="141">
        <f t="shared" si="15"/>
        <v>0.23198987960688242</v>
      </c>
      <c r="F965" s="3" t="s">
        <v>17</v>
      </c>
      <c r="G965" s="3">
        <v>4</v>
      </c>
      <c r="H965" s="125">
        <v>0.23198987960688242</v>
      </c>
      <c r="I965" s="3"/>
      <c r="J965" s="3"/>
      <c r="K965" s="3" t="s">
        <v>172</v>
      </c>
      <c r="L965" s="125">
        <v>0.293625991385075</v>
      </c>
      <c r="M965" s="3">
        <v>1</v>
      </c>
      <c r="N965" s="125">
        <v>8.7824162648593496E-2</v>
      </c>
      <c r="O965" s="3">
        <v>26</v>
      </c>
      <c r="P965" s="125">
        <v>2.6188050870400902E-2</v>
      </c>
      <c r="Q965" s="3">
        <v>7</v>
      </c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idden="1" x14ac:dyDescent="0.25">
      <c r="A966" s="2">
        <v>14</v>
      </c>
      <c r="B966" s="2">
        <v>2011</v>
      </c>
      <c r="C966" s="4" t="str">
        <f>INDEX(Index!$B$1:$B$500,MATCH($F966,Index!$A$1:$A$500,0)
)</f>
        <v>BAL</v>
      </c>
      <c r="D966" s="4">
        <v>0</v>
      </c>
      <c r="E966" s="141">
        <f t="shared" si="15"/>
        <v>0.22745815201366609</v>
      </c>
      <c r="F966" s="3" t="s">
        <v>18</v>
      </c>
      <c r="G966" s="3">
        <v>5</v>
      </c>
      <c r="H966" s="125">
        <v>0.22745815201366609</v>
      </c>
      <c r="I966" s="3"/>
      <c r="J966" s="3"/>
      <c r="K966" s="3" t="s">
        <v>172</v>
      </c>
      <c r="L966" s="125">
        <v>5.8359089585258803E-2</v>
      </c>
      <c r="M966" s="3">
        <v>10</v>
      </c>
      <c r="N966" s="125">
        <v>-0.21664692497735799</v>
      </c>
      <c r="O966" s="3">
        <v>1</v>
      </c>
      <c r="P966" s="125">
        <v>-4.7547862548950701E-2</v>
      </c>
      <c r="Q966" s="3">
        <v>29</v>
      </c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idden="1" x14ac:dyDescent="0.25">
      <c r="A967" s="2">
        <v>14</v>
      </c>
      <c r="B967" s="2">
        <v>2011</v>
      </c>
      <c r="C967" s="4" t="str">
        <f>INDEX(Index!$B$1:$B$500,MATCH($F967,Index!$A$1:$A$500,0)
)</f>
        <v>NO</v>
      </c>
      <c r="D967" s="4">
        <v>0</v>
      </c>
      <c r="E967" s="141">
        <f t="shared" si="15"/>
        <v>0.20150214088587692</v>
      </c>
      <c r="F967" s="3" t="s">
        <v>27</v>
      </c>
      <c r="G967" s="3">
        <v>6</v>
      </c>
      <c r="H967" s="125">
        <v>0.20150214088587692</v>
      </c>
      <c r="I967" s="3"/>
      <c r="J967" s="3"/>
      <c r="K967" s="3" t="s">
        <v>172</v>
      </c>
      <c r="L967" s="125">
        <v>0.253200052491105</v>
      </c>
      <c r="M967" s="3">
        <v>3</v>
      </c>
      <c r="N967" s="125">
        <v>4.5391401418994899E-2</v>
      </c>
      <c r="O967" s="3">
        <v>22</v>
      </c>
      <c r="P967" s="125">
        <v>-6.3065101862331803E-3</v>
      </c>
      <c r="Q967" s="3">
        <v>19</v>
      </c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idden="1" x14ac:dyDescent="0.25">
      <c r="A968" s="2">
        <v>14</v>
      </c>
      <c r="B968" s="2">
        <v>2011</v>
      </c>
      <c r="C968" s="4" t="str">
        <f>INDEX(Index!$B$1:$B$500,MATCH($F968,Index!$A$1:$A$500,0)
)</f>
        <v>SF</v>
      </c>
      <c r="D968" s="4">
        <v>0</v>
      </c>
      <c r="E968" s="141">
        <f t="shared" si="15"/>
        <v>0.18728113547116748</v>
      </c>
      <c r="F968" s="3" t="s">
        <v>1</v>
      </c>
      <c r="G968" s="3">
        <v>7</v>
      </c>
      <c r="H968" s="125">
        <v>0.18728113547116748</v>
      </c>
      <c r="I968" s="3"/>
      <c r="J968" s="3"/>
      <c r="K968" s="3" t="s">
        <v>172</v>
      </c>
      <c r="L968" s="125">
        <v>-8.2496020195034797E-2</v>
      </c>
      <c r="M968" s="3">
        <v>22</v>
      </c>
      <c r="N968" s="125">
        <v>-0.181737682951365</v>
      </c>
      <c r="O968" s="3">
        <v>2</v>
      </c>
      <c r="P968" s="125">
        <v>8.8039472714837294E-2</v>
      </c>
      <c r="Q968" s="3">
        <v>2</v>
      </c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idden="1" x14ac:dyDescent="0.25">
      <c r="A969" s="2">
        <v>14</v>
      </c>
      <c r="B969" s="2">
        <v>2011</v>
      </c>
      <c r="C969" s="4" t="str">
        <f>INDEX(Index!$B$1:$B$500,MATCH($F969,Index!$A$1:$A$500,0)
)</f>
        <v>NYJ</v>
      </c>
      <c r="D969" s="4">
        <v>0</v>
      </c>
      <c r="E969" s="141">
        <f t="shared" si="15"/>
        <v>0.16745127147112709</v>
      </c>
      <c r="F969" s="3" t="s">
        <v>9</v>
      </c>
      <c r="G969" s="3">
        <v>8</v>
      </c>
      <c r="H969" s="125">
        <v>0.16745127147112709</v>
      </c>
      <c r="I969" s="3"/>
      <c r="J969" s="3"/>
      <c r="K969" s="3" t="s">
        <v>173</v>
      </c>
      <c r="L969" s="125">
        <v>-2.2178351870535001E-2</v>
      </c>
      <c r="M969" s="3">
        <v>18</v>
      </c>
      <c r="N969" s="125">
        <v>-0.14358893377832799</v>
      </c>
      <c r="O969" s="3">
        <v>4</v>
      </c>
      <c r="P969" s="125">
        <v>4.6040689563334097E-2</v>
      </c>
      <c r="Q969" s="3">
        <v>4</v>
      </c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idden="1" x14ac:dyDescent="0.25">
      <c r="A970" s="2">
        <v>14</v>
      </c>
      <c r="B970" s="2">
        <v>2011</v>
      </c>
      <c r="C970" s="4" t="str">
        <f>INDEX(Index!$B$1:$B$500,MATCH($F970,Index!$A$1:$A$500,0)
)</f>
        <v>ATL</v>
      </c>
      <c r="D970" s="4">
        <v>0</v>
      </c>
      <c r="E970" s="141">
        <f t="shared" si="15"/>
        <v>0.13778142590850395</v>
      </c>
      <c r="F970" s="3" t="s">
        <v>43</v>
      </c>
      <c r="G970" s="3">
        <v>9</v>
      </c>
      <c r="H970" s="125">
        <v>0.13778142590850395</v>
      </c>
      <c r="I970" s="3"/>
      <c r="J970" s="3"/>
      <c r="K970" s="3" t="s">
        <v>173</v>
      </c>
      <c r="L970" s="125">
        <v>5.8211269334599199E-2</v>
      </c>
      <c r="M970" s="3">
        <v>11</v>
      </c>
      <c r="N970" s="125">
        <v>-8.1236855918403197E-2</v>
      </c>
      <c r="O970" s="3">
        <v>9</v>
      </c>
      <c r="P970" s="125">
        <v>-1.6666993444984599E-3</v>
      </c>
      <c r="Q970" s="3">
        <v>18</v>
      </c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idden="1" x14ac:dyDescent="0.25">
      <c r="A971" s="2">
        <v>14</v>
      </c>
      <c r="B971" s="2">
        <v>2011</v>
      </c>
      <c r="C971" s="4" t="str">
        <f>INDEX(Index!$B$1:$B$500,MATCH($F971,Index!$A$1:$A$500,0)
)</f>
        <v>DAL</v>
      </c>
      <c r="D971" s="4">
        <v>0</v>
      </c>
      <c r="E971" s="141">
        <f t="shared" si="15"/>
        <v>0.1077930901206112</v>
      </c>
      <c r="F971" s="3" t="s">
        <v>3</v>
      </c>
      <c r="G971" s="3">
        <v>10</v>
      </c>
      <c r="H971" s="125">
        <v>0.1077930901206112</v>
      </c>
      <c r="I971" s="3"/>
      <c r="J971" s="3"/>
      <c r="K971" s="3" t="s">
        <v>174</v>
      </c>
      <c r="L971" s="125">
        <v>0.11193350231968099</v>
      </c>
      <c r="M971" s="3">
        <v>8</v>
      </c>
      <c r="N971" s="125">
        <v>-1.91194226083399E-2</v>
      </c>
      <c r="O971" s="3">
        <v>12</v>
      </c>
      <c r="P971" s="125">
        <v>-2.3259834807409702E-2</v>
      </c>
      <c r="Q971" s="3">
        <v>23</v>
      </c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idden="1" x14ac:dyDescent="0.25">
      <c r="A972" s="2">
        <v>14</v>
      </c>
      <c r="B972" s="2">
        <v>2011</v>
      </c>
      <c r="C972" s="4" t="str">
        <f>INDEX(Index!$B$1:$B$500,MATCH($F972,Index!$A$1:$A$500,0)
)</f>
        <v>DET</v>
      </c>
      <c r="D972" s="4">
        <v>0</v>
      </c>
      <c r="E972" s="141">
        <f t="shared" si="15"/>
        <v>0.10098875194145787</v>
      </c>
      <c r="F972" s="3" t="s">
        <v>21</v>
      </c>
      <c r="G972" s="3">
        <v>11</v>
      </c>
      <c r="H972" s="125">
        <v>0.10098875194145787</v>
      </c>
      <c r="I972" s="3"/>
      <c r="J972" s="3"/>
      <c r="K972" s="3" t="s">
        <v>173</v>
      </c>
      <c r="L972" s="125">
        <v>3.31930055663366E-2</v>
      </c>
      <c r="M972" s="3">
        <v>13</v>
      </c>
      <c r="N972" s="125">
        <v>-0.14521502919030799</v>
      </c>
      <c r="O972" s="3">
        <v>3</v>
      </c>
      <c r="P972" s="125">
        <v>-7.7419282815186702E-2</v>
      </c>
      <c r="Q972" s="3">
        <v>31</v>
      </c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idden="1" x14ac:dyDescent="0.25">
      <c r="A973" s="2">
        <v>14</v>
      </c>
      <c r="B973" s="2">
        <v>2011</v>
      </c>
      <c r="C973" s="4" t="str">
        <f>INDEX(Index!$B$1:$B$500,MATCH($F973,Index!$A$1:$A$500,0)
)</f>
        <v>CHI</v>
      </c>
      <c r="D973" s="4">
        <v>0</v>
      </c>
      <c r="E973" s="141">
        <f t="shared" si="15"/>
        <v>8.8245223773488507E-2</v>
      </c>
      <c r="F973" s="3" t="s">
        <v>64</v>
      </c>
      <c r="G973" s="3">
        <v>12</v>
      </c>
      <c r="H973" s="125">
        <v>8.8245223773488507E-2</v>
      </c>
      <c r="I973" s="3"/>
      <c r="J973" s="3"/>
      <c r="K973" s="3" t="s">
        <v>174</v>
      </c>
      <c r="L973" s="125">
        <v>-0.11555707425422899</v>
      </c>
      <c r="M973" s="3">
        <v>25</v>
      </c>
      <c r="N973" s="125">
        <v>-9.5703950620728506E-2</v>
      </c>
      <c r="O973" s="3">
        <v>8</v>
      </c>
      <c r="P973" s="125">
        <v>0.108098347406989</v>
      </c>
      <c r="Q973" s="3">
        <v>1</v>
      </c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idden="1" x14ac:dyDescent="0.25">
      <c r="A974" s="2">
        <v>14</v>
      </c>
      <c r="B974" s="2">
        <v>2011</v>
      </c>
      <c r="C974" s="4" t="str">
        <f>INDEX(Index!$B$1:$B$500,MATCH($F974,Index!$A$1:$A$500,0)
)</f>
        <v>PHI</v>
      </c>
      <c r="D974" s="4">
        <v>0</v>
      </c>
      <c r="E974" s="141">
        <f t="shared" si="15"/>
        <v>6.8336054031034085E-2</v>
      </c>
      <c r="F974" s="3" t="s">
        <v>7</v>
      </c>
      <c r="G974" s="3">
        <v>13</v>
      </c>
      <c r="H974" s="125">
        <v>6.8336054031034085E-2</v>
      </c>
      <c r="I974" s="3"/>
      <c r="J974" s="3"/>
      <c r="K974" s="3" t="s">
        <v>175</v>
      </c>
      <c r="L974" s="125">
        <v>5.6761727676637702E-2</v>
      </c>
      <c r="M974" s="3">
        <v>12</v>
      </c>
      <c r="N974" s="125">
        <v>-1.17462026136455E-2</v>
      </c>
      <c r="O974" s="3">
        <v>14</v>
      </c>
      <c r="P974" s="125">
        <v>-1.7187625924912299E-4</v>
      </c>
      <c r="Q974" s="3">
        <v>16</v>
      </c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idden="1" x14ac:dyDescent="0.25">
      <c r="A975" s="2">
        <v>14</v>
      </c>
      <c r="B975" s="2">
        <v>2011</v>
      </c>
      <c r="C975" s="4" t="str">
        <f>INDEX(Index!$B$1:$B$500,MATCH($F975,Index!$A$1:$A$500,0)
)</f>
        <v>TEN</v>
      </c>
      <c r="D975" s="4">
        <v>0</v>
      </c>
      <c r="E975" s="141">
        <f t="shared" si="15"/>
        <v>5.7213626768492801E-2</v>
      </c>
      <c r="F975" s="3" t="s">
        <v>45</v>
      </c>
      <c r="G975" s="3">
        <v>14</v>
      </c>
      <c r="H975" s="125">
        <v>5.7213626768492801E-2</v>
      </c>
      <c r="I975" s="3"/>
      <c r="J975" s="3"/>
      <c r="K975" s="3" t="s">
        <v>174</v>
      </c>
      <c r="L975" s="125">
        <v>-1.41758772766689E-2</v>
      </c>
      <c r="M975" s="3">
        <v>17</v>
      </c>
      <c r="N975" s="125">
        <v>-1.7379608112389498E-2</v>
      </c>
      <c r="O975" s="3">
        <v>13</v>
      </c>
      <c r="P975" s="125">
        <v>5.4009895932772202E-2</v>
      </c>
      <c r="Q975" s="3">
        <v>3</v>
      </c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idden="1" x14ac:dyDescent="0.25">
      <c r="A976" s="2">
        <v>14</v>
      </c>
      <c r="B976" s="2">
        <v>2011</v>
      </c>
      <c r="C976" s="4" t="str">
        <f>INDEX(Index!$B$1:$B$500,MATCH($F976,Index!$A$1:$A$500,0)
)</f>
        <v>NYG</v>
      </c>
      <c r="D976" s="4">
        <v>0</v>
      </c>
      <c r="E976" s="141">
        <f t="shared" si="15"/>
        <v>4.1729493442699536E-2</v>
      </c>
      <c r="F976" s="3" t="s">
        <v>15</v>
      </c>
      <c r="G976" s="3">
        <v>15</v>
      </c>
      <c r="H976" s="125">
        <v>4.1729493442699536E-2</v>
      </c>
      <c r="I976" s="3"/>
      <c r="J976" s="3"/>
      <c r="K976" s="3" t="s">
        <v>174</v>
      </c>
      <c r="L976" s="125">
        <v>0.12875608853380299</v>
      </c>
      <c r="M976" s="3">
        <v>6</v>
      </c>
      <c r="N976" s="125">
        <v>9.0913172763024505E-2</v>
      </c>
      <c r="O976" s="3">
        <v>27</v>
      </c>
      <c r="P976" s="125">
        <v>3.88657767192105E-3</v>
      </c>
      <c r="Q976" s="3">
        <v>14</v>
      </c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idden="1" x14ac:dyDescent="0.25">
      <c r="A977" s="2">
        <v>14</v>
      </c>
      <c r="B977" s="2">
        <v>2011</v>
      </c>
      <c r="C977" s="4" t="str">
        <f>INDEX(Index!$B$1:$B$500,MATCH($F977,Index!$A$1:$A$500,0)
)</f>
        <v>CIN</v>
      </c>
      <c r="D977" s="4">
        <v>0</v>
      </c>
      <c r="E977" s="141">
        <f t="shared" si="15"/>
        <v>-7.0399247180491197E-3</v>
      </c>
      <c r="F977" s="3" t="s">
        <v>24</v>
      </c>
      <c r="G977" s="3">
        <v>16</v>
      </c>
      <c r="H977" s="125">
        <v>-7.0399247180491197E-3</v>
      </c>
      <c r="I977" s="3"/>
      <c r="J977" s="3"/>
      <c r="K977" s="3" t="s">
        <v>174</v>
      </c>
      <c r="L977" s="125">
        <v>1.28839308787848E-3</v>
      </c>
      <c r="M977" s="3">
        <v>15</v>
      </c>
      <c r="N977" s="125">
        <v>2.4230833392578401E-2</v>
      </c>
      <c r="O977" s="3">
        <v>19</v>
      </c>
      <c r="P977" s="125">
        <v>1.59025155866508E-2</v>
      </c>
      <c r="Q977" s="3">
        <v>9</v>
      </c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idden="1" x14ac:dyDescent="0.25">
      <c r="A978" s="2">
        <v>14</v>
      </c>
      <c r="B978" s="2">
        <v>2011</v>
      </c>
      <c r="C978" s="4" t="str">
        <f>INDEX(Index!$B$1:$B$500,MATCH($F978,Index!$A$1:$A$500,0)
)</f>
        <v>MIA</v>
      </c>
      <c r="D978" s="4">
        <v>0</v>
      </c>
      <c r="E978" s="141">
        <f t="shared" si="15"/>
        <v>-2.8738058965880602E-2</v>
      </c>
      <c r="F978" s="3" t="s">
        <v>4</v>
      </c>
      <c r="G978" s="3">
        <v>17</v>
      </c>
      <c r="H978" s="125">
        <v>-2.8738058965880602E-2</v>
      </c>
      <c r="I978" s="3"/>
      <c r="J978" s="3"/>
      <c r="K978" s="3" t="s">
        <v>177</v>
      </c>
      <c r="L978" s="125">
        <v>-7.0798265792349102E-2</v>
      </c>
      <c r="M978" s="3">
        <v>21</v>
      </c>
      <c r="N978" s="125">
        <v>-3.5630675657538802E-2</v>
      </c>
      <c r="O978" s="3">
        <v>10</v>
      </c>
      <c r="P978" s="125">
        <v>6.4295311689296997E-3</v>
      </c>
      <c r="Q978" s="3">
        <v>11</v>
      </c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idden="1" x14ac:dyDescent="0.25">
      <c r="A979" s="2">
        <v>14</v>
      </c>
      <c r="B979" s="2">
        <v>2011</v>
      </c>
      <c r="C979" s="4" t="str">
        <f>INDEX(Index!$B$1:$B$500,MATCH($F979,Index!$A$1:$A$500,0)
)</f>
        <v>LAC</v>
      </c>
      <c r="D979" s="4">
        <v>0</v>
      </c>
      <c r="E979" s="141">
        <f t="shared" si="15"/>
        <v>-3.4618867310993603E-2</v>
      </c>
      <c r="F979" s="3" t="s">
        <v>68</v>
      </c>
      <c r="G979" s="3">
        <v>18</v>
      </c>
      <c r="H979" s="125">
        <v>-3.4618867310993603E-2</v>
      </c>
      <c r="I979" s="3"/>
      <c r="J979" s="3"/>
      <c r="K979" s="3" t="s">
        <v>178</v>
      </c>
      <c r="L979" s="125">
        <v>0.10292619839341299</v>
      </c>
      <c r="M979" s="3">
        <v>9</v>
      </c>
      <c r="N979" s="125">
        <v>0.102078810811762</v>
      </c>
      <c r="O979" s="3">
        <v>28</v>
      </c>
      <c r="P979" s="125">
        <v>-3.54662548926446E-2</v>
      </c>
      <c r="Q979" s="3">
        <v>25</v>
      </c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idden="1" x14ac:dyDescent="0.25">
      <c r="A980" s="2">
        <v>14</v>
      </c>
      <c r="B980" s="2">
        <v>2011</v>
      </c>
      <c r="C980" s="4" t="str">
        <f>INDEX(Index!$B$1:$B$500,MATCH($F980,Index!$A$1:$A$500,0)
)</f>
        <v>LV</v>
      </c>
      <c r="D980" s="4">
        <v>0</v>
      </c>
      <c r="E980" s="141">
        <f t="shared" si="15"/>
        <v>-4.8135349017741691E-2</v>
      </c>
      <c r="F980" s="3" t="s">
        <v>52</v>
      </c>
      <c r="G980" s="3">
        <v>19</v>
      </c>
      <c r="H980" s="125">
        <v>-4.8135349017741691E-2</v>
      </c>
      <c r="I980" s="3"/>
      <c r="J980" s="3"/>
      <c r="K980" s="3" t="s">
        <v>174</v>
      </c>
      <c r="L980" s="125">
        <v>-5.8116448320608902E-3</v>
      </c>
      <c r="M980" s="3">
        <v>16</v>
      </c>
      <c r="N980" s="125">
        <v>2.2701552787468E-2</v>
      </c>
      <c r="O980" s="3">
        <v>17</v>
      </c>
      <c r="P980" s="125">
        <v>-1.96221513982128E-2</v>
      </c>
      <c r="Q980" s="3">
        <v>22</v>
      </c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idden="1" x14ac:dyDescent="0.25">
      <c r="A981" s="2">
        <v>14</v>
      </c>
      <c r="B981" s="2">
        <v>2011</v>
      </c>
      <c r="C981" s="4" t="str">
        <f>INDEX(Index!$B$1:$B$500,MATCH($F981,Index!$A$1:$A$500,0)
)</f>
        <v>CAR</v>
      </c>
      <c r="D981" s="4">
        <v>0</v>
      </c>
      <c r="E981" s="141">
        <f t="shared" si="15"/>
        <v>-8.0620111025366203E-2</v>
      </c>
      <c r="F981" s="3" t="s">
        <v>51</v>
      </c>
      <c r="G981" s="3">
        <v>20</v>
      </c>
      <c r="H981" s="125">
        <v>-8.0620111025366203E-2</v>
      </c>
      <c r="I981" s="3"/>
      <c r="J981" s="3"/>
      <c r="K981" s="3" t="s">
        <v>177</v>
      </c>
      <c r="L981" s="125">
        <v>0.16103993929233201</v>
      </c>
      <c r="M981" s="3">
        <v>4</v>
      </c>
      <c r="N981" s="125">
        <v>0.16420849923744801</v>
      </c>
      <c r="O981" s="3">
        <v>31</v>
      </c>
      <c r="P981" s="125">
        <v>-7.7451551080250203E-2</v>
      </c>
      <c r="Q981" s="3">
        <v>32</v>
      </c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idden="1" x14ac:dyDescent="0.25">
      <c r="A982" s="2">
        <v>14</v>
      </c>
      <c r="B982" s="2">
        <v>2011</v>
      </c>
      <c r="C982" s="4" t="str">
        <f>INDEX(Index!$B$1:$B$500,MATCH($F982,Index!$A$1:$A$500,0)
)</f>
        <v>SEA</v>
      </c>
      <c r="D982" s="4">
        <v>0</v>
      </c>
      <c r="E982" s="141">
        <f t="shared" si="15"/>
        <v>-8.511293751474959E-2</v>
      </c>
      <c r="F982" s="3" t="s">
        <v>30</v>
      </c>
      <c r="G982" s="3">
        <v>21</v>
      </c>
      <c r="H982" s="125">
        <v>-8.511293751474959E-2</v>
      </c>
      <c r="I982" s="3"/>
      <c r="J982" s="3"/>
      <c r="K982" s="3" t="s">
        <v>178</v>
      </c>
      <c r="L982" s="125">
        <v>-0.115890154128545</v>
      </c>
      <c r="M982" s="3">
        <v>26</v>
      </c>
      <c r="N982" s="125">
        <v>-2.6898277932984001E-2</v>
      </c>
      <c r="O982" s="3">
        <v>11</v>
      </c>
      <c r="P982" s="125">
        <v>3.87893868081142E-3</v>
      </c>
      <c r="Q982" s="3">
        <v>15</v>
      </c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idden="1" x14ac:dyDescent="0.25">
      <c r="A983" s="2">
        <v>14</v>
      </c>
      <c r="B983" s="2">
        <v>2011</v>
      </c>
      <c r="C983" s="4" t="str">
        <f>INDEX(Index!$B$1:$B$500,MATCH($F983,Index!$A$1:$A$500,0)
)</f>
        <v>DEN</v>
      </c>
      <c r="D983" s="4">
        <v>0</v>
      </c>
      <c r="E983" s="141">
        <f t="shared" si="15"/>
        <v>-8.8169192271276189E-2</v>
      </c>
      <c r="F983" s="3" t="s">
        <v>39</v>
      </c>
      <c r="G983" s="3">
        <v>22</v>
      </c>
      <c r="H983" s="125">
        <v>-8.8169192271276189E-2</v>
      </c>
      <c r="I983" s="3"/>
      <c r="J983" s="3"/>
      <c r="K983" s="3" t="s">
        <v>173</v>
      </c>
      <c r="L983" s="125">
        <v>-8.2693834840663699E-2</v>
      </c>
      <c r="M983" s="3">
        <v>23</v>
      </c>
      <c r="N983" s="125">
        <v>3.4006044050935998E-2</v>
      </c>
      <c r="O983" s="3">
        <v>20</v>
      </c>
      <c r="P983" s="125">
        <v>2.85306866203235E-2</v>
      </c>
      <c r="Q983" s="3">
        <v>5</v>
      </c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idden="1" x14ac:dyDescent="0.25">
      <c r="A984" s="2">
        <v>14</v>
      </c>
      <c r="B984" s="2">
        <v>2011</v>
      </c>
      <c r="C984" s="4" t="str">
        <f>INDEX(Index!$B$1:$B$500,MATCH($F984,Index!$A$1:$A$500,0)
)</f>
        <v>BUF</v>
      </c>
      <c r="D984" s="4">
        <v>0</v>
      </c>
      <c r="E984" s="141">
        <f t="shared" si="15"/>
        <v>-0.11348885299335471</v>
      </c>
      <c r="F984" s="3" t="s">
        <v>0</v>
      </c>
      <c r="G984" s="3">
        <v>23</v>
      </c>
      <c r="H984" s="125">
        <v>-0.11348885299335471</v>
      </c>
      <c r="I984" s="3"/>
      <c r="J984" s="3"/>
      <c r="K984" s="3" t="s">
        <v>175</v>
      </c>
      <c r="L984" s="125">
        <v>2.2734266209104799E-2</v>
      </c>
      <c r="M984" s="3">
        <v>14</v>
      </c>
      <c r="N984" s="125">
        <v>0.108671187899715</v>
      </c>
      <c r="O984" s="3">
        <v>29</v>
      </c>
      <c r="P984" s="125">
        <v>-2.7551931302744501E-2</v>
      </c>
      <c r="Q984" s="3">
        <v>24</v>
      </c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idden="1" x14ac:dyDescent="0.25">
      <c r="A985" s="2">
        <v>14</v>
      </c>
      <c r="B985" s="2">
        <v>2011</v>
      </c>
      <c r="C985" s="4" t="str">
        <f>INDEX(Index!$B$1:$B$500,MATCH($F985,Index!$A$1:$A$500,0)
)</f>
        <v>WAS</v>
      </c>
      <c r="D985" s="4">
        <v>0</v>
      </c>
      <c r="E985" s="141">
        <f t="shared" si="15"/>
        <v>-0.13073566145523341</v>
      </c>
      <c r="F985" s="3" t="s">
        <v>26</v>
      </c>
      <c r="G985" s="3">
        <v>24</v>
      </c>
      <c r="H985" s="125">
        <v>-0.13073566145523341</v>
      </c>
      <c r="I985" s="3"/>
      <c r="J985" s="3"/>
      <c r="K985" s="3" t="s">
        <v>177</v>
      </c>
      <c r="L985" s="125">
        <v>-0.112217219031537</v>
      </c>
      <c r="M985" s="3">
        <v>24</v>
      </c>
      <c r="N985" s="125">
        <v>5.0860225475969998E-3</v>
      </c>
      <c r="O985" s="3">
        <v>15</v>
      </c>
      <c r="P985" s="125">
        <v>-1.3432419876099401E-2</v>
      </c>
      <c r="Q985" s="3">
        <v>20</v>
      </c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idden="1" x14ac:dyDescent="0.25">
      <c r="A986" s="2">
        <v>14</v>
      </c>
      <c r="B986" s="2">
        <v>2011</v>
      </c>
      <c r="C986" s="4" t="str">
        <f>INDEX(Index!$B$1:$B$500,MATCH($F986,Index!$A$1:$A$500,0)
)</f>
        <v>MIN</v>
      </c>
      <c r="D986" s="4">
        <v>0</v>
      </c>
      <c r="E986" s="141">
        <f t="shared" si="15"/>
        <v>-0.15493817096279722</v>
      </c>
      <c r="F986" s="3" t="s">
        <v>46</v>
      </c>
      <c r="G986" s="3">
        <v>25</v>
      </c>
      <c r="H986" s="125">
        <v>-0.15493817096279722</v>
      </c>
      <c r="I986" s="3"/>
      <c r="J986" s="3"/>
      <c r="K986" s="3" t="s">
        <v>179</v>
      </c>
      <c r="L986" s="125">
        <v>-5.1570271173736401E-2</v>
      </c>
      <c r="M986" s="3">
        <v>19</v>
      </c>
      <c r="N986" s="125">
        <v>5.93961281393771E-2</v>
      </c>
      <c r="O986" s="3">
        <v>24</v>
      </c>
      <c r="P986" s="125">
        <v>-4.3971771649683702E-2</v>
      </c>
      <c r="Q986" s="3">
        <v>28</v>
      </c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idden="1" x14ac:dyDescent="0.25">
      <c r="A987" s="2">
        <v>14</v>
      </c>
      <c r="B987" s="2">
        <v>2011</v>
      </c>
      <c r="C987" s="4" t="str">
        <f>INDEX(Index!$B$1:$B$500,MATCH($F987,Index!$A$1:$A$500,0)
)</f>
        <v>ARI</v>
      </c>
      <c r="D987" s="4">
        <v>0</v>
      </c>
      <c r="E987" s="141">
        <f t="shared" si="15"/>
        <v>-0.1688299361785634</v>
      </c>
      <c r="F987" s="3" t="s">
        <v>23</v>
      </c>
      <c r="G987" s="3">
        <v>26</v>
      </c>
      <c r="H987" s="125">
        <v>-0.1688299361785634</v>
      </c>
      <c r="I987" s="3"/>
      <c r="J987" s="3"/>
      <c r="K987" s="3" t="s">
        <v>178</v>
      </c>
      <c r="L987" s="125">
        <v>-0.133358764088191</v>
      </c>
      <c r="M987" s="3">
        <v>28</v>
      </c>
      <c r="N987" s="125">
        <v>5.1049349086455899E-2</v>
      </c>
      <c r="O987" s="3">
        <v>23</v>
      </c>
      <c r="P987" s="125">
        <v>1.55781769960835E-2</v>
      </c>
      <c r="Q987" s="3">
        <v>10</v>
      </c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idden="1" x14ac:dyDescent="0.25">
      <c r="A988" s="2">
        <v>14</v>
      </c>
      <c r="B988" s="2">
        <v>2011</v>
      </c>
      <c r="C988" s="4" t="str">
        <f>INDEX(Index!$B$1:$B$500,MATCH($F988,Index!$A$1:$A$500,0)
)</f>
        <v>JAX</v>
      </c>
      <c r="D988" s="4">
        <v>0</v>
      </c>
      <c r="E988" s="141">
        <f t="shared" si="15"/>
        <v>-0.17474718981495563</v>
      </c>
      <c r="F988" s="3" t="s">
        <v>56</v>
      </c>
      <c r="G988" s="3">
        <v>27</v>
      </c>
      <c r="H988" s="125">
        <v>-0.17474718981495563</v>
      </c>
      <c r="I988" s="3"/>
      <c r="J988" s="3"/>
      <c r="K988" s="3" t="s">
        <v>177</v>
      </c>
      <c r="L988" s="125">
        <v>-0.242832170834996</v>
      </c>
      <c r="M988" s="3">
        <v>31</v>
      </c>
      <c r="N988" s="125">
        <v>-0.109591043368913</v>
      </c>
      <c r="O988" s="3">
        <v>6</v>
      </c>
      <c r="P988" s="125">
        <v>-4.1506062348872601E-2</v>
      </c>
      <c r="Q988" s="3">
        <v>27</v>
      </c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idden="1" x14ac:dyDescent="0.25">
      <c r="A989" s="2">
        <v>14</v>
      </c>
      <c r="B989" s="2">
        <v>2011</v>
      </c>
      <c r="C989" s="4" t="str">
        <f>INDEX(Index!$B$1:$B$500,MATCH($F989,Index!$A$1:$A$500,0)
)</f>
        <v>TB</v>
      </c>
      <c r="D989" s="4">
        <v>0</v>
      </c>
      <c r="E989" s="141">
        <f t="shared" si="15"/>
        <v>-0.1792196525987253</v>
      </c>
      <c r="F989" s="3" t="s">
        <v>38</v>
      </c>
      <c r="G989" s="3">
        <v>28</v>
      </c>
      <c r="H989" s="125">
        <v>-0.1792196525987253</v>
      </c>
      <c r="I989" s="3"/>
      <c r="J989" s="3"/>
      <c r="K989" s="3" t="s">
        <v>177</v>
      </c>
      <c r="L989" s="125">
        <v>-5.5051189756188203E-2</v>
      </c>
      <c r="M989" s="3">
        <v>20</v>
      </c>
      <c r="N989" s="125">
        <v>0.128370266541074</v>
      </c>
      <c r="O989" s="3">
        <v>30</v>
      </c>
      <c r="P989" s="125">
        <v>4.2018036985369102E-3</v>
      </c>
      <c r="Q989" s="3">
        <v>13</v>
      </c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idden="1" x14ac:dyDescent="0.25">
      <c r="A990" s="2">
        <v>14</v>
      </c>
      <c r="B990" s="2">
        <v>2011</v>
      </c>
      <c r="C990" s="4" t="str">
        <f>INDEX(Index!$B$1:$B$500,MATCH($F990,Index!$A$1:$A$500,0)
)</f>
        <v>CLE</v>
      </c>
      <c r="D990" s="4">
        <v>0</v>
      </c>
      <c r="E990" s="141">
        <f t="shared" si="15"/>
        <v>-0.22184514639797309</v>
      </c>
      <c r="F990" s="3" t="s">
        <v>10</v>
      </c>
      <c r="G990" s="3">
        <v>29</v>
      </c>
      <c r="H990" s="125">
        <v>-0.22184514639797309</v>
      </c>
      <c r="I990" s="3"/>
      <c r="J990" s="3"/>
      <c r="K990" s="3" t="s">
        <v>177</v>
      </c>
      <c r="L990" s="125">
        <v>-0.118770883375063</v>
      </c>
      <c r="M990" s="3">
        <v>27</v>
      </c>
      <c r="N990" s="125">
        <v>8.7191085831369003E-2</v>
      </c>
      <c r="O990" s="3">
        <v>25</v>
      </c>
      <c r="P990" s="125">
        <v>-1.5883177191541101E-2</v>
      </c>
      <c r="Q990" s="3">
        <v>21</v>
      </c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idden="1" x14ac:dyDescent="0.25">
      <c r="A991" s="2">
        <v>14</v>
      </c>
      <c r="B991" s="2">
        <v>2011</v>
      </c>
      <c r="C991" s="4" t="str">
        <f>INDEX(Index!$B$1:$B$500,MATCH($F991,Index!$A$1:$A$500,0)
)</f>
        <v>KC</v>
      </c>
      <c r="D991" s="4">
        <v>0</v>
      </c>
      <c r="E991" s="141">
        <f t="shared" si="15"/>
        <v>-0.25107415503657876</v>
      </c>
      <c r="F991" s="3" t="s">
        <v>5</v>
      </c>
      <c r="G991" s="3">
        <v>30</v>
      </c>
      <c r="H991" s="125">
        <v>-0.25107415503657876</v>
      </c>
      <c r="I991" s="3"/>
      <c r="J991" s="3"/>
      <c r="K991" s="3" t="s">
        <v>175</v>
      </c>
      <c r="L991" s="125">
        <v>-0.22653895068081201</v>
      </c>
      <c r="M991" s="3">
        <v>30</v>
      </c>
      <c r="N991" s="125">
        <v>2.3350507322991199E-2</v>
      </c>
      <c r="O991" s="3">
        <v>18</v>
      </c>
      <c r="P991" s="125">
        <v>-1.1846970327755301E-3</v>
      </c>
      <c r="Q991" s="3">
        <v>17</v>
      </c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idden="1" x14ac:dyDescent="0.25">
      <c r="A992" s="2">
        <v>14</v>
      </c>
      <c r="B992" s="2">
        <v>2011</v>
      </c>
      <c r="C992" s="4" t="str">
        <f>INDEX(Index!$B$1:$B$500,MATCH($F992,Index!$A$1:$A$500,0)
)</f>
        <v>LAR</v>
      </c>
      <c r="D992" s="4">
        <v>0</v>
      </c>
      <c r="E992" s="141">
        <f t="shared" si="15"/>
        <v>-0.37596705992069701</v>
      </c>
      <c r="F992" s="3" t="s">
        <v>67</v>
      </c>
      <c r="G992" s="3">
        <v>31</v>
      </c>
      <c r="H992" s="125">
        <v>-0.37596705992069701</v>
      </c>
      <c r="I992" s="3"/>
      <c r="J992" s="3"/>
      <c r="K992" s="3" t="s">
        <v>179</v>
      </c>
      <c r="L992" s="125">
        <v>-0.296651849873943</v>
      </c>
      <c r="M992" s="3">
        <v>32</v>
      </c>
      <c r="N992" s="125">
        <v>3.8683464716354699E-2</v>
      </c>
      <c r="O992" s="3">
        <v>21</v>
      </c>
      <c r="P992" s="125">
        <v>-4.0631745330399302E-2</v>
      </c>
      <c r="Q992" s="3">
        <v>26</v>
      </c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idden="1" x14ac:dyDescent="0.25">
      <c r="A993" s="2">
        <v>14</v>
      </c>
      <c r="B993" s="2">
        <v>2011</v>
      </c>
      <c r="C993" s="4" t="str">
        <f>INDEX(Index!$B$1:$B$500,MATCH($F993,Index!$A$1:$A$500,0)
)</f>
        <v>IND</v>
      </c>
      <c r="D993" s="4">
        <v>0</v>
      </c>
      <c r="E993" s="141">
        <f t="shared" si="15"/>
        <v>-0.45705442950928243</v>
      </c>
      <c r="F993" s="3" t="s">
        <v>35</v>
      </c>
      <c r="G993" s="3">
        <v>32</v>
      </c>
      <c r="H993" s="125">
        <v>-0.45705442950928243</v>
      </c>
      <c r="I993" s="3"/>
      <c r="J993" s="3"/>
      <c r="K993" s="3" t="s">
        <v>231</v>
      </c>
      <c r="L993" s="125">
        <v>-0.21423967672883601</v>
      </c>
      <c r="M993" s="3">
        <v>29</v>
      </c>
      <c r="N993" s="125">
        <v>0.17166180808817</v>
      </c>
      <c r="O993" s="3">
        <v>32</v>
      </c>
      <c r="P993" s="125">
        <v>-7.1152944692276399E-2</v>
      </c>
      <c r="Q993" s="3">
        <v>30</v>
      </c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idden="1" x14ac:dyDescent="0.25">
      <c r="A994" s="2">
        <v>15</v>
      </c>
      <c r="B994" s="2">
        <v>2011</v>
      </c>
      <c r="C994" s="4" t="str">
        <f>INDEX(Index!$B$1:$B$500,MATCH($F994,Index!$A$1:$A$500,0)
)</f>
        <v>NE</v>
      </c>
      <c r="D994" s="4">
        <v>0</v>
      </c>
      <c r="E994" s="141">
        <f t="shared" si="15"/>
        <v>0.24257077930969129</v>
      </c>
      <c r="F994" s="3" t="s">
        <v>17</v>
      </c>
      <c r="G994" s="3">
        <v>1</v>
      </c>
      <c r="H994" s="125">
        <v>0.24257077930969129</v>
      </c>
      <c r="I994" s="3"/>
      <c r="J994" s="3"/>
      <c r="K994" s="3" t="s">
        <v>232</v>
      </c>
      <c r="L994" s="125">
        <v>0.30511587524435502</v>
      </c>
      <c r="M994" s="3">
        <v>1</v>
      </c>
      <c r="N994" s="125">
        <v>9.6188558853871606E-2</v>
      </c>
      <c r="O994" s="3">
        <v>28</v>
      </c>
      <c r="P994" s="125">
        <v>3.3643462919207903E-2</v>
      </c>
      <c r="Q994" s="3">
        <v>5</v>
      </c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idden="1" x14ac:dyDescent="0.25">
      <c r="A995" s="2">
        <v>15</v>
      </c>
      <c r="B995" s="2">
        <v>2011</v>
      </c>
      <c r="C995" s="4" t="str">
        <f>INDEX(Index!$B$1:$B$500,MATCH($F995,Index!$A$1:$A$500,0)
)</f>
        <v>PIT</v>
      </c>
      <c r="D995" s="4">
        <v>0</v>
      </c>
      <c r="E995" s="141">
        <f t="shared" si="15"/>
        <v>0.24102581139825552</v>
      </c>
      <c r="F995" s="3" t="s">
        <v>32</v>
      </c>
      <c r="G995" s="3">
        <v>2</v>
      </c>
      <c r="H995" s="125">
        <v>0.24102581139825552</v>
      </c>
      <c r="I995" s="3"/>
      <c r="J995" s="3"/>
      <c r="K995" s="3" t="s">
        <v>182</v>
      </c>
      <c r="L995" s="125">
        <v>0.132549560753212</v>
      </c>
      <c r="M995" s="3">
        <v>5</v>
      </c>
      <c r="N995" s="125">
        <v>-9.2491358244688002E-2</v>
      </c>
      <c r="O995" s="3">
        <v>7</v>
      </c>
      <c r="P995" s="125">
        <v>1.5984892400355499E-2</v>
      </c>
      <c r="Q995" s="3">
        <v>9</v>
      </c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idden="1" x14ac:dyDescent="0.25">
      <c r="A996" s="2">
        <v>15</v>
      </c>
      <c r="B996" s="2">
        <v>2011</v>
      </c>
      <c r="C996" s="4" t="str">
        <f>INDEX(Index!$B$1:$B$500,MATCH($F996,Index!$A$1:$A$500,0)
)</f>
        <v>GB</v>
      </c>
      <c r="D996" s="4">
        <v>0</v>
      </c>
      <c r="E996" s="141">
        <f t="shared" si="15"/>
        <v>0.22906230098154129</v>
      </c>
      <c r="F996" s="3" t="s">
        <v>20</v>
      </c>
      <c r="G996" s="3">
        <v>3</v>
      </c>
      <c r="H996" s="125">
        <v>0.22906230098154129</v>
      </c>
      <c r="I996" s="3"/>
      <c r="J996" s="3"/>
      <c r="K996" s="3" t="s">
        <v>233</v>
      </c>
      <c r="L996" s="125">
        <v>0.25741799477368599</v>
      </c>
      <c r="M996" s="3">
        <v>3</v>
      </c>
      <c r="N996" s="125">
        <v>5.0135519657069E-2</v>
      </c>
      <c r="O996" s="3">
        <v>22</v>
      </c>
      <c r="P996" s="125">
        <v>2.1779825864924302E-2</v>
      </c>
      <c r="Q996" s="3">
        <v>7</v>
      </c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idden="1" x14ac:dyDescent="0.25">
      <c r="A997" s="2">
        <v>15</v>
      </c>
      <c r="B997" s="2">
        <v>2011</v>
      </c>
      <c r="C997" s="4" t="str">
        <f>INDEX(Index!$B$1:$B$500,MATCH($F997,Index!$A$1:$A$500,0)
)</f>
        <v>NO</v>
      </c>
      <c r="D997" s="4">
        <v>0</v>
      </c>
      <c r="E997" s="141">
        <f t="shared" si="15"/>
        <v>0.22424410360977795</v>
      </c>
      <c r="F997" s="3" t="s">
        <v>27</v>
      </c>
      <c r="G997" s="3">
        <v>4</v>
      </c>
      <c r="H997" s="125">
        <v>0.22424410360977795</v>
      </c>
      <c r="I997" s="3"/>
      <c r="J997" s="3"/>
      <c r="K997" s="3" t="s">
        <v>232</v>
      </c>
      <c r="L997" s="125">
        <v>0.26844617720855102</v>
      </c>
      <c r="M997" s="3">
        <v>2</v>
      </c>
      <c r="N997" s="125">
        <v>3.7283630295237499E-2</v>
      </c>
      <c r="O997" s="3">
        <v>19</v>
      </c>
      <c r="P997" s="125">
        <v>-6.9184433035355602E-3</v>
      </c>
      <c r="Q997" s="3">
        <v>17</v>
      </c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idden="1" x14ac:dyDescent="0.25">
      <c r="A998" s="2">
        <v>15</v>
      </c>
      <c r="B998" s="2">
        <v>2011</v>
      </c>
      <c r="C998" s="4" t="str">
        <f>INDEX(Index!$B$1:$B$500,MATCH($F998,Index!$A$1:$A$500,0)
)</f>
        <v>SF</v>
      </c>
      <c r="D998" s="4">
        <v>0</v>
      </c>
      <c r="E998" s="141">
        <f t="shared" si="15"/>
        <v>0.2174239555443393</v>
      </c>
      <c r="F998" s="3" t="s">
        <v>1</v>
      </c>
      <c r="G998" s="3">
        <v>5</v>
      </c>
      <c r="H998" s="125">
        <v>0.2174239555443393</v>
      </c>
      <c r="I998" s="3"/>
      <c r="J998" s="3"/>
      <c r="K998" s="3" t="s">
        <v>232</v>
      </c>
      <c r="L998" s="125">
        <v>-6.7622939071476207E-2</v>
      </c>
      <c r="M998" s="3">
        <v>20</v>
      </c>
      <c r="N998" s="125">
        <v>-0.193888213470888</v>
      </c>
      <c r="O998" s="3">
        <v>1</v>
      </c>
      <c r="P998" s="125">
        <v>9.1158681144927506E-2</v>
      </c>
      <c r="Q998" s="3">
        <v>2</v>
      </c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hidden="1" x14ac:dyDescent="0.25">
      <c r="A999" s="2">
        <v>15</v>
      </c>
      <c r="B999" s="2">
        <v>2011</v>
      </c>
      <c r="C999" s="4" t="str">
        <f>INDEX(Index!$B$1:$B$500,MATCH($F999,Index!$A$1:$A$500,0)
)</f>
        <v>HOU</v>
      </c>
      <c r="D999" s="4">
        <v>0</v>
      </c>
      <c r="E999" s="141">
        <f t="shared" si="15"/>
        <v>0.21542754384846791</v>
      </c>
      <c r="F999" s="3" t="s">
        <v>49</v>
      </c>
      <c r="G999" s="3">
        <v>6</v>
      </c>
      <c r="H999" s="125">
        <v>0.21542754384846791</v>
      </c>
      <c r="I999" s="3"/>
      <c r="J999" s="3"/>
      <c r="K999" s="3" t="s">
        <v>182</v>
      </c>
      <c r="L999" s="125">
        <v>0.100870611378896</v>
      </c>
      <c r="M999" s="3">
        <v>9</v>
      </c>
      <c r="N999" s="125">
        <v>-0.108993025858832</v>
      </c>
      <c r="O999" s="3">
        <v>4</v>
      </c>
      <c r="P999" s="125">
        <v>5.5639066107399096E-3</v>
      </c>
      <c r="Q999" s="3">
        <v>15</v>
      </c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 hidden="1" x14ac:dyDescent="0.25">
      <c r="A1000" s="2">
        <v>15</v>
      </c>
      <c r="B1000" s="2">
        <v>2011</v>
      </c>
      <c r="C1000" s="4" t="str">
        <f>INDEX(Index!$B$1:$B$500,MATCH($F1000,Index!$A$1:$A$500,0)
)</f>
        <v>BAL</v>
      </c>
      <c r="D1000" s="4">
        <v>0</v>
      </c>
      <c r="E1000" s="141">
        <f t="shared" si="15"/>
        <v>0.17037020514988591</v>
      </c>
      <c r="F1000" s="3" t="s">
        <v>18</v>
      </c>
      <c r="G1000" s="3">
        <v>7</v>
      </c>
      <c r="H1000" s="125">
        <v>0.17037020514988591</v>
      </c>
      <c r="I1000" s="3"/>
      <c r="J1000" s="3"/>
      <c r="K1000" s="3" t="s">
        <v>182</v>
      </c>
      <c r="L1000" s="125">
        <v>3.5712076848322297E-2</v>
      </c>
      <c r="M1000" s="3">
        <v>13</v>
      </c>
      <c r="N1000" s="125">
        <v>-0.18083724399637999</v>
      </c>
      <c r="O1000" s="3">
        <v>2</v>
      </c>
      <c r="P1000" s="125">
        <v>-4.6179115694816399E-2</v>
      </c>
      <c r="Q1000" s="3">
        <v>28</v>
      </c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spans="1:30" hidden="1" x14ac:dyDescent="0.25">
      <c r="A1001" s="2">
        <v>15</v>
      </c>
      <c r="B1001" s="2">
        <v>2011</v>
      </c>
      <c r="C1001" s="4" t="str">
        <f>INDEX(Index!$B$1:$B$500,MATCH($F1001,Index!$A$1:$A$500,0)
)</f>
        <v>ATL</v>
      </c>
      <c r="D1001" s="4">
        <v>0</v>
      </c>
      <c r="E1001" s="141">
        <f t="shared" si="15"/>
        <v>0.14835475525513778</v>
      </c>
      <c r="F1001" s="3" t="s">
        <v>43</v>
      </c>
      <c r="G1001" s="3">
        <v>8</v>
      </c>
      <c r="H1001" s="125">
        <v>0.14835475525513778</v>
      </c>
      <c r="I1001" s="3"/>
      <c r="J1001" s="3"/>
      <c r="K1001" s="3" t="s">
        <v>183</v>
      </c>
      <c r="L1001" s="125">
        <v>6.8932137270147298E-2</v>
      </c>
      <c r="M1001" s="3">
        <v>11</v>
      </c>
      <c r="N1001" s="125">
        <v>-9.1693959841948905E-2</v>
      </c>
      <c r="O1001" s="3">
        <v>8</v>
      </c>
      <c r="P1001" s="125">
        <v>-1.22713418569584E-2</v>
      </c>
      <c r="Q1001" s="3">
        <v>21</v>
      </c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spans="1:30" hidden="1" x14ac:dyDescent="0.25">
      <c r="A1002" s="2">
        <v>15</v>
      </c>
      <c r="B1002" s="2">
        <v>2011</v>
      </c>
      <c r="C1002" s="4" t="str">
        <f>INDEX(Index!$B$1:$B$500,MATCH($F1002,Index!$A$1:$A$500,0)
)</f>
        <v>DAL</v>
      </c>
      <c r="D1002" s="4">
        <v>0</v>
      </c>
      <c r="E1002" s="141">
        <f t="shared" si="15"/>
        <v>0.1346741847532808</v>
      </c>
      <c r="F1002" s="3" t="s">
        <v>3</v>
      </c>
      <c r="G1002" s="3">
        <v>9</v>
      </c>
      <c r="H1002" s="125">
        <v>0.1346741847532808</v>
      </c>
      <c r="I1002" s="3"/>
      <c r="J1002" s="3"/>
      <c r="K1002" s="3" t="s">
        <v>184</v>
      </c>
      <c r="L1002" s="125">
        <v>0.121078805705155</v>
      </c>
      <c r="M1002" s="3">
        <v>6</v>
      </c>
      <c r="N1002" s="125">
        <v>-3.8472333300525699E-2</v>
      </c>
      <c r="O1002" s="3">
        <v>13</v>
      </c>
      <c r="P1002" s="125">
        <v>-2.4876954252399899E-2</v>
      </c>
      <c r="Q1002" s="3">
        <v>23</v>
      </c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spans="1:30" hidden="1" x14ac:dyDescent="0.25">
      <c r="A1003" s="2">
        <v>15</v>
      </c>
      <c r="B1003" s="2">
        <v>2011</v>
      </c>
      <c r="C1003" s="4" t="str">
        <f>INDEX(Index!$B$1:$B$500,MATCH($F1003,Index!$A$1:$A$500,0)
)</f>
        <v>PHI</v>
      </c>
      <c r="D1003" s="4">
        <v>0</v>
      </c>
      <c r="E1003" s="141">
        <f t="shared" si="15"/>
        <v>0.13041984872924126</v>
      </c>
      <c r="F1003" s="3" t="s">
        <v>7</v>
      </c>
      <c r="G1003" s="3">
        <v>10</v>
      </c>
      <c r="H1003" s="125">
        <v>0.13041984872924126</v>
      </c>
      <c r="I1003" s="3"/>
      <c r="J1003" s="3"/>
      <c r="K1003" s="3" t="s">
        <v>185</v>
      </c>
      <c r="L1003" s="125">
        <v>9.3041241806758102E-2</v>
      </c>
      <c r="M1003" s="3">
        <v>10</v>
      </c>
      <c r="N1003" s="125">
        <v>-4.4358227054013002E-2</v>
      </c>
      <c r="O1003" s="3">
        <v>12</v>
      </c>
      <c r="P1003" s="125">
        <v>-6.9796201315298302E-3</v>
      </c>
      <c r="Q1003" s="3">
        <v>18</v>
      </c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spans="1:30" hidden="1" x14ac:dyDescent="0.25">
      <c r="A1004" s="2">
        <v>15</v>
      </c>
      <c r="B1004" s="2">
        <v>2011</v>
      </c>
      <c r="C1004" s="4" t="str">
        <f>INDEX(Index!$B$1:$B$500,MATCH($F1004,Index!$A$1:$A$500,0)
)</f>
        <v>NYJ</v>
      </c>
      <c r="D1004" s="4">
        <v>0</v>
      </c>
      <c r="E1004" s="141">
        <f t="shared" si="15"/>
        <v>0.1130475266300755</v>
      </c>
      <c r="F1004" s="3" t="s">
        <v>9</v>
      </c>
      <c r="G1004" s="3">
        <v>11</v>
      </c>
      <c r="H1004" s="125">
        <v>0.1130475266300755</v>
      </c>
      <c r="I1004" s="3"/>
      <c r="J1004" s="3"/>
      <c r="K1004" s="3" t="s">
        <v>184</v>
      </c>
      <c r="L1004" s="125">
        <v>-6.6707663609435794E-2</v>
      </c>
      <c r="M1004" s="3">
        <v>19</v>
      </c>
      <c r="N1004" s="125">
        <v>-0.122291180234296</v>
      </c>
      <c r="O1004" s="3">
        <v>3</v>
      </c>
      <c r="P1004" s="125">
        <v>5.7464010005215303E-2</v>
      </c>
      <c r="Q1004" s="3">
        <v>3</v>
      </c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spans="1:30" hidden="1" x14ac:dyDescent="0.25">
      <c r="A1005" s="2">
        <v>15</v>
      </c>
      <c r="B1005" s="2">
        <v>2011</v>
      </c>
      <c r="C1005" s="4" t="str">
        <f>INDEX(Index!$B$1:$B$500,MATCH($F1005,Index!$A$1:$A$500,0)
)</f>
        <v>DET</v>
      </c>
      <c r="D1005" s="4">
        <v>0</v>
      </c>
      <c r="E1005" s="141">
        <f t="shared" si="15"/>
        <v>9.3585292651979901E-2</v>
      </c>
      <c r="F1005" s="3" t="s">
        <v>21</v>
      </c>
      <c r="G1005" s="3">
        <v>12</v>
      </c>
      <c r="H1005" s="125">
        <v>9.3585292651979901E-2</v>
      </c>
      <c r="I1005" s="3"/>
      <c r="J1005" s="3"/>
      <c r="K1005" s="3" t="s">
        <v>183</v>
      </c>
      <c r="L1005" s="125">
        <v>4.95081266387822E-2</v>
      </c>
      <c r="M1005" s="3">
        <v>12</v>
      </c>
      <c r="N1005" s="125">
        <v>-0.106863622985799</v>
      </c>
      <c r="O1005" s="3">
        <v>5</v>
      </c>
      <c r="P1005" s="125">
        <v>-6.2786456972601296E-2</v>
      </c>
      <c r="Q1005" s="3">
        <v>30</v>
      </c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spans="1:30" hidden="1" x14ac:dyDescent="0.25">
      <c r="A1006" s="2">
        <v>15</v>
      </c>
      <c r="B1006" s="2">
        <v>2011</v>
      </c>
      <c r="C1006" s="4" t="str">
        <f>INDEX(Index!$B$1:$B$500,MATCH($F1006,Index!$A$1:$A$500,0)
)</f>
        <v>CHI</v>
      </c>
      <c r="D1006" s="4">
        <v>0</v>
      </c>
      <c r="E1006" s="141">
        <f t="shared" si="15"/>
        <v>5.6048934407355408E-2</v>
      </c>
      <c r="F1006" s="3" t="s">
        <v>64</v>
      </c>
      <c r="G1006" s="3">
        <v>13</v>
      </c>
      <c r="H1006" s="125">
        <v>5.6048934407355408E-2</v>
      </c>
      <c r="I1006" s="3"/>
      <c r="J1006" s="3"/>
      <c r="K1006" s="3" t="s">
        <v>186</v>
      </c>
      <c r="L1006" s="125">
        <v>-0.14478940173016999</v>
      </c>
      <c r="M1006" s="3">
        <v>28</v>
      </c>
      <c r="N1006" s="125">
        <v>-0.102423590200072</v>
      </c>
      <c r="O1006" s="3">
        <v>6</v>
      </c>
      <c r="P1006" s="125">
        <v>9.8414745937453404E-2</v>
      </c>
      <c r="Q1006" s="3">
        <v>1</v>
      </c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 spans="1:30" hidden="1" x14ac:dyDescent="0.25">
      <c r="A1007" s="2">
        <v>15</v>
      </c>
      <c r="B1007" s="2">
        <v>2011</v>
      </c>
      <c r="C1007" s="4" t="str">
        <f>INDEX(Index!$B$1:$B$500,MATCH($F1007,Index!$A$1:$A$500,0)
)</f>
        <v>NYG</v>
      </c>
      <c r="D1007" s="4">
        <v>0</v>
      </c>
      <c r="E1007" s="141">
        <f t="shared" si="15"/>
        <v>2.9715323787235418E-2</v>
      </c>
      <c r="F1007" s="3" t="s">
        <v>15</v>
      </c>
      <c r="G1007" s="3">
        <v>14</v>
      </c>
      <c r="H1007" s="125">
        <v>2.9715323787235418E-2</v>
      </c>
      <c r="I1007" s="3"/>
      <c r="J1007" s="3"/>
      <c r="K1007" s="3" t="s">
        <v>186</v>
      </c>
      <c r="L1007" s="125">
        <v>0.106702579753956</v>
      </c>
      <c r="M1007" s="3">
        <v>8</v>
      </c>
      <c r="N1007" s="125">
        <v>8.4143046652562503E-2</v>
      </c>
      <c r="O1007" s="3">
        <v>26</v>
      </c>
      <c r="P1007" s="125">
        <v>7.1557906858419201E-3</v>
      </c>
      <c r="Q1007" s="3">
        <v>14</v>
      </c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spans="1:30" hidden="1" x14ac:dyDescent="0.25">
      <c r="A1008" s="2">
        <v>15</v>
      </c>
      <c r="B1008" s="2">
        <v>2011</v>
      </c>
      <c r="C1008" s="4" t="str">
        <f>INDEX(Index!$B$1:$B$500,MATCH($F1008,Index!$A$1:$A$500,0)
)</f>
        <v>MIA</v>
      </c>
      <c r="D1008" s="4">
        <v>0</v>
      </c>
      <c r="E1008" s="141">
        <f t="shared" si="15"/>
        <v>1.0404445457762999E-2</v>
      </c>
      <c r="F1008" s="3" t="s">
        <v>4</v>
      </c>
      <c r="G1008" s="3">
        <v>15</v>
      </c>
      <c r="H1008" s="125">
        <v>1.0404445457762999E-2</v>
      </c>
      <c r="I1008" s="3"/>
      <c r="J1008" s="3"/>
      <c r="K1008" s="3" t="s">
        <v>187</v>
      </c>
      <c r="L1008" s="125">
        <v>-5.6501005131106299E-2</v>
      </c>
      <c r="M1008" s="3">
        <v>18</v>
      </c>
      <c r="N1008" s="125">
        <v>-5.0665152166209398E-2</v>
      </c>
      <c r="O1008" s="3">
        <v>11</v>
      </c>
      <c r="P1008" s="125">
        <v>1.62402984226599E-2</v>
      </c>
      <c r="Q1008" s="3">
        <v>8</v>
      </c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 spans="1:30" hidden="1" x14ac:dyDescent="0.25">
      <c r="A1009" s="2">
        <v>15</v>
      </c>
      <c r="B1009" s="2">
        <v>2011</v>
      </c>
      <c r="C1009" s="4" t="str">
        <f>INDEX(Index!$B$1:$B$500,MATCH($F1009,Index!$A$1:$A$500,0)
)</f>
        <v>TEN</v>
      </c>
      <c r="D1009" s="4">
        <v>0</v>
      </c>
      <c r="E1009" s="141">
        <f t="shared" si="15"/>
        <v>6.3810405298937931E-3</v>
      </c>
      <c r="F1009" s="3" t="s">
        <v>45</v>
      </c>
      <c r="G1009" s="3">
        <v>16</v>
      </c>
      <c r="H1009" s="125">
        <v>6.3810405298937931E-3</v>
      </c>
      <c r="I1009" s="3"/>
      <c r="J1009" s="3"/>
      <c r="K1009" s="3" t="s">
        <v>186</v>
      </c>
      <c r="L1009" s="125">
        <v>-5.1599093917814899E-2</v>
      </c>
      <c r="M1009" s="3">
        <v>17</v>
      </c>
      <c r="N1009" s="125">
        <v>-4.4761252382542896E-3</v>
      </c>
      <c r="O1009" s="3">
        <v>15</v>
      </c>
      <c r="P1009" s="125">
        <v>5.3504009209454403E-2</v>
      </c>
      <c r="Q1009" s="3">
        <v>4</v>
      </c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 spans="1:30" hidden="1" x14ac:dyDescent="0.25">
      <c r="A1010" s="2">
        <v>15</v>
      </c>
      <c r="B1010" s="2">
        <v>2011</v>
      </c>
      <c r="C1010" s="4" t="str">
        <f>INDEX(Index!$B$1:$B$500,MATCH($F1010,Index!$A$1:$A$500,0)
)</f>
        <v>LAC</v>
      </c>
      <c r="D1010" s="4">
        <v>0</v>
      </c>
      <c r="E1010" s="141">
        <f t="shared" si="15"/>
        <v>-3.2279136410388876E-4</v>
      </c>
      <c r="F1010" s="3" t="s">
        <v>68</v>
      </c>
      <c r="G1010" s="3">
        <v>17</v>
      </c>
      <c r="H1010" s="125">
        <v>-3.2279136410388876E-4</v>
      </c>
      <c r="I1010" s="3"/>
      <c r="J1010" s="3"/>
      <c r="K1010" s="3" t="s">
        <v>186</v>
      </c>
      <c r="L1010" s="125">
        <v>0.119790549787085</v>
      </c>
      <c r="M1010" s="3">
        <v>7</v>
      </c>
      <c r="N1010" s="125">
        <v>8.2316092080323394E-2</v>
      </c>
      <c r="O1010" s="3">
        <v>25</v>
      </c>
      <c r="P1010" s="125">
        <v>-3.7797249070865499E-2</v>
      </c>
      <c r="Q1010" s="3">
        <v>26</v>
      </c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 spans="1:30" hidden="1" x14ac:dyDescent="0.25">
      <c r="A1011" s="2">
        <v>15</v>
      </c>
      <c r="B1011" s="2">
        <v>2011</v>
      </c>
      <c r="C1011" s="4" t="str">
        <f>INDEX(Index!$B$1:$B$500,MATCH($F1011,Index!$A$1:$A$500,0)
)</f>
        <v>LV</v>
      </c>
      <c r="D1011" s="4">
        <v>0</v>
      </c>
      <c r="E1011" s="141">
        <f t="shared" si="15"/>
        <v>-2.3605378908549201E-2</v>
      </c>
      <c r="F1011" s="3" t="s">
        <v>52</v>
      </c>
      <c r="G1011" s="3">
        <v>18</v>
      </c>
      <c r="H1011" s="125">
        <v>-2.3605378908549201E-2</v>
      </c>
      <c r="I1011" s="3"/>
      <c r="J1011" s="3"/>
      <c r="K1011" s="3" t="s">
        <v>186</v>
      </c>
      <c r="L1011" s="125">
        <v>3.1561760773627399E-2</v>
      </c>
      <c r="M1011" s="3">
        <v>14</v>
      </c>
      <c r="N1011" s="125">
        <v>3.81818867092431E-2</v>
      </c>
      <c r="O1011" s="3">
        <v>20</v>
      </c>
      <c r="P1011" s="125">
        <v>-1.69852529729335E-2</v>
      </c>
      <c r="Q1011" s="3">
        <v>22</v>
      </c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 spans="1:30" hidden="1" x14ac:dyDescent="0.25">
      <c r="A1012" s="2">
        <v>15</v>
      </c>
      <c r="B1012" s="2">
        <v>2011</v>
      </c>
      <c r="C1012" s="4" t="str">
        <f>INDEX(Index!$B$1:$B$500,MATCH($F1012,Index!$A$1:$A$500,0)
)</f>
        <v>CIN</v>
      </c>
      <c r="D1012" s="4">
        <v>0</v>
      </c>
      <c r="E1012" s="141">
        <f t="shared" si="15"/>
        <v>-3.83487994680543E-2</v>
      </c>
      <c r="F1012" s="3" t="s">
        <v>24</v>
      </c>
      <c r="G1012" s="3">
        <v>19</v>
      </c>
      <c r="H1012" s="125">
        <v>-3.83487994680543E-2</v>
      </c>
      <c r="I1012" s="3"/>
      <c r="J1012" s="3"/>
      <c r="K1012" s="3" t="s">
        <v>184</v>
      </c>
      <c r="L1012" s="125">
        <v>-3.3765963707173698E-2</v>
      </c>
      <c r="M1012" s="3">
        <v>16</v>
      </c>
      <c r="N1012" s="125">
        <v>2.6956122998647601E-2</v>
      </c>
      <c r="O1012" s="3">
        <v>18</v>
      </c>
      <c r="P1012" s="125">
        <v>2.2373287237766999E-2</v>
      </c>
      <c r="Q1012" s="3">
        <v>6</v>
      </c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 spans="1:30" hidden="1" x14ac:dyDescent="0.25">
      <c r="A1013" s="2">
        <v>15</v>
      </c>
      <c r="B1013" s="2">
        <v>2011</v>
      </c>
      <c r="C1013" s="4" t="str">
        <f>INDEX(Index!$B$1:$B$500,MATCH($F1013,Index!$A$1:$A$500,0)
)</f>
        <v>SEA</v>
      </c>
      <c r="D1013" s="4">
        <v>0</v>
      </c>
      <c r="E1013" s="141">
        <f t="shared" si="15"/>
        <v>-4.35696306110386E-2</v>
      </c>
      <c r="F1013" s="3" t="s">
        <v>30</v>
      </c>
      <c r="G1013" s="3">
        <v>20</v>
      </c>
      <c r="H1013" s="125">
        <v>-4.35696306110386E-2</v>
      </c>
      <c r="I1013" s="3"/>
      <c r="J1013" s="3"/>
      <c r="K1013" s="3" t="s">
        <v>186</v>
      </c>
      <c r="L1013" s="125">
        <v>-0.106629967508726</v>
      </c>
      <c r="M1013" s="3">
        <v>25</v>
      </c>
      <c r="N1013" s="125">
        <v>-5.1197575793960497E-2</v>
      </c>
      <c r="O1013" s="3">
        <v>10</v>
      </c>
      <c r="P1013" s="125">
        <v>1.18627611037269E-2</v>
      </c>
      <c r="Q1013" s="3">
        <v>12</v>
      </c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spans="1:30" hidden="1" x14ac:dyDescent="0.25">
      <c r="A1014" s="2">
        <v>15</v>
      </c>
      <c r="B1014" s="2">
        <v>2011</v>
      </c>
      <c r="C1014" s="4" t="str">
        <f>INDEX(Index!$B$1:$B$500,MATCH($F1014,Index!$A$1:$A$500,0)
)</f>
        <v>CAR</v>
      </c>
      <c r="D1014" s="4">
        <v>0</v>
      </c>
      <c r="E1014" s="141">
        <f t="shared" si="15"/>
        <v>-6.4121120509718105E-2</v>
      </c>
      <c r="F1014" s="3" t="s">
        <v>51</v>
      </c>
      <c r="G1014" s="3">
        <v>21</v>
      </c>
      <c r="H1014" s="125">
        <v>-6.4121120509718105E-2</v>
      </c>
      <c r="I1014" s="3"/>
      <c r="J1014" s="3"/>
      <c r="K1014" s="3" t="s">
        <v>187</v>
      </c>
      <c r="L1014" s="125">
        <v>0.164405649186668</v>
      </c>
      <c r="M1014" s="3">
        <v>4</v>
      </c>
      <c r="N1014" s="125">
        <v>0.14929835962394</v>
      </c>
      <c r="O1014" s="3">
        <v>32</v>
      </c>
      <c r="P1014" s="125">
        <v>-7.9228410072446104E-2</v>
      </c>
      <c r="Q1014" s="3">
        <v>32</v>
      </c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 spans="1:30" hidden="1" x14ac:dyDescent="0.25">
      <c r="A1015" s="2">
        <v>15</v>
      </c>
      <c r="B1015" s="2">
        <v>2011</v>
      </c>
      <c r="C1015" s="4" t="str">
        <f>INDEX(Index!$B$1:$B$500,MATCH($F1015,Index!$A$1:$A$500,0)
)</f>
        <v>WAS</v>
      </c>
      <c r="D1015" s="4">
        <v>0</v>
      </c>
      <c r="E1015" s="141">
        <f t="shared" si="15"/>
        <v>-8.4350489147166585E-2</v>
      </c>
      <c r="F1015" s="3" t="s">
        <v>26</v>
      </c>
      <c r="G1015" s="3">
        <v>22</v>
      </c>
      <c r="H1015" s="125">
        <v>-8.4350489147166585E-2</v>
      </c>
      <c r="I1015" s="3"/>
      <c r="J1015" s="3"/>
      <c r="K1015" s="3" t="s">
        <v>187</v>
      </c>
      <c r="L1015" s="125">
        <v>-0.10005010445321599</v>
      </c>
      <c r="M1015" s="3">
        <v>24</v>
      </c>
      <c r="N1015" s="125">
        <v>-2.66640618165211E-2</v>
      </c>
      <c r="O1015" s="3">
        <v>14</v>
      </c>
      <c r="P1015" s="125">
        <v>-1.0964446510471701E-2</v>
      </c>
      <c r="Q1015" s="3">
        <v>19</v>
      </c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 spans="1:30" hidden="1" x14ac:dyDescent="0.25">
      <c r="A1016" s="2">
        <v>15</v>
      </c>
      <c r="B1016" s="2">
        <v>2011</v>
      </c>
      <c r="C1016" s="4" t="str">
        <f>INDEX(Index!$B$1:$B$500,MATCH($F1016,Index!$A$1:$A$500,0)
)</f>
        <v>DEN</v>
      </c>
      <c r="D1016" s="4">
        <v>0</v>
      </c>
      <c r="E1016" s="141">
        <f t="shared" si="15"/>
        <v>-0.10583076985390921</v>
      </c>
      <c r="F1016" s="3" t="s">
        <v>39</v>
      </c>
      <c r="G1016" s="3">
        <v>23</v>
      </c>
      <c r="H1016" s="125">
        <v>-0.10583076985390921</v>
      </c>
      <c r="I1016" s="3"/>
      <c r="J1016" s="3"/>
      <c r="K1016" s="3" t="s">
        <v>184</v>
      </c>
      <c r="L1016" s="125">
        <v>-7.5648405315076703E-2</v>
      </c>
      <c r="M1016" s="3">
        <v>22</v>
      </c>
      <c r="N1016" s="125">
        <v>4.6062529337971003E-2</v>
      </c>
      <c r="O1016" s="3">
        <v>21</v>
      </c>
      <c r="P1016" s="125">
        <v>1.5880164799138501E-2</v>
      </c>
      <c r="Q1016" s="3">
        <v>10</v>
      </c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 spans="1:30" hidden="1" x14ac:dyDescent="0.25">
      <c r="A1017" s="2">
        <v>15</v>
      </c>
      <c r="B1017" s="2">
        <v>2011</v>
      </c>
      <c r="C1017" s="4" t="str">
        <f>INDEX(Index!$B$1:$B$500,MATCH($F1017,Index!$A$1:$A$500,0)
)</f>
        <v>BUF</v>
      </c>
      <c r="D1017" s="4">
        <v>0</v>
      </c>
      <c r="E1017" s="141">
        <f t="shared" si="15"/>
        <v>-0.1342258770263958</v>
      </c>
      <c r="F1017" s="3" t="s">
        <v>0</v>
      </c>
      <c r="G1017" s="3">
        <v>24</v>
      </c>
      <c r="H1017" s="125">
        <v>-0.1342258770263958</v>
      </c>
      <c r="I1017" s="3"/>
      <c r="J1017" s="3"/>
      <c r="K1017" s="3" t="s">
        <v>187</v>
      </c>
      <c r="L1017" s="125">
        <v>1.6130320899024501E-2</v>
      </c>
      <c r="M1017" s="3">
        <v>15</v>
      </c>
      <c r="N1017" s="125">
        <v>0.11415826860672899</v>
      </c>
      <c r="O1017" s="3">
        <v>29</v>
      </c>
      <c r="P1017" s="125">
        <v>-3.6197929318691299E-2</v>
      </c>
      <c r="Q1017" s="3">
        <v>24</v>
      </c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 spans="1:30" hidden="1" x14ac:dyDescent="0.25">
      <c r="A1018" s="2">
        <v>15</v>
      </c>
      <c r="B1018" s="2">
        <v>2011</v>
      </c>
      <c r="C1018" s="4" t="str">
        <f>INDEX(Index!$B$1:$B$500,MATCH($F1018,Index!$A$1:$A$500,0)
)</f>
        <v>ARI</v>
      </c>
      <c r="D1018" s="4">
        <v>0</v>
      </c>
      <c r="E1018" s="141">
        <f t="shared" si="15"/>
        <v>-0.1579296293377089</v>
      </c>
      <c r="F1018" s="3" t="s">
        <v>23</v>
      </c>
      <c r="G1018" s="3">
        <v>25</v>
      </c>
      <c r="H1018" s="125">
        <v>-0.1579296293377089</v>
      </c>
      <c r="I1018" s="3"/>
      <c r="J1018" s="3"/>
      <c r="K1018" s="3" t="s">
        <v>186</v>
      </c>
      <c r="L1018" s="125">
        <v>-0.11548539387553799</v>
      </c>
      <c r="M1018" s="3">
        <v>27</v>
      </c>
      <c r="N1018" s="125">
        <v>5.4794548683117998E-2</v>
      </c>
      <c r="O1018" s="3">
        <v>23</v>
      </c>
      <c r="P1018" s="125">
        <v>1.2350313220947101E-2</v>
      </c>
      <c r="Q1018" s="3">
        <v>11</v>
      </c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 spans="1:30" hidden="1" x14ac:dyDescent="0.25">
      <c r="A1019" s="2">
        <v>15</v>
      </c>
      <c r="B1019" s="2">
        <v>2011</v>
      </c>
      <c r="C1019" s="4" t="str">
        <f>INDEX(Index!$B$1:$B$500,MATCH($F1019,Index!$A$1:$A$500,0)
)</f>
        <v>KC</v>
      </c>
      <c r="D1019" s="4">
        <v>0</v>
      </c>
      <c r="E1019" s="141">
        <f t="shared" si="15"/>
        <v>-0.18121692216953353</v>
      </c>
      <c r="F1019" s="3" t="s">
        <v>5</v>
      </c>
      <c r="G1019" s="3">
        <v>26</v>
      </c>
      <c r="H1019" s="125">
        <v>-0.18121692216953353</v>
      </c>
      <c r="I1019" s="3"/>
      <c r="J1019" s="3"/>
      <c r="K1019" s="3" t="s">
        <v>185</v>
      </c>
      <c r="L1019" s="125">
        <v>-0.186819829399164</v>
      </c>
      <c r="M1019" s="3">
        <v>29</v>
      </c>
      <c r="N1019" s="125">
        <v>2.2240633745259802E-3</v>
      </c>
      <c r="O1019" s="3">
        <v>16</v>
      </c>
      <c r="P1019" s="125">
        <v>7.82697060415646E-3</v>
      </c>
      <c r="Q1019" s="3">
        <v>13</v>
      </c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 spans="1:30" hidden="1" x14ac:dyDescent="0.25">
      <c r="A1020" s="2">
        <v>15</v>
      </c>
      <c r="B1020" s="2">
        <v>2011</v>
      </c>
      <c r="C1020" s="4" t="str">
        <f>INDEX(Index!$B$1:$B$500,MATCH($F1020,Index!$A$1:$A$500,0)
)</f>
        <v>MIN</v>
      </c>
      <c r="D1020" s="4">
        <v>0</v>
      </c>
      <c r="E1020" s="141">
        <f t="shared" si="15"/>
        <v>-0.19955338560595451</v>
      </c>
      <c r="F1020" s="3" t="s">
        <v>46</v>
      </c>
      <c r="G1020" s="3">
        <v>27</v>
      </c>
      <c r="H1020" s="125">
        <v>-0.19955338560595451</v>
      </c>
      <c r="I1020" s="3"/>
      <c r="J1020" s="3"/>
      <c r="K1020" s="3" t="s">
        <v>190</v>
      </c>
      <c r="L1020" s="125">
        <v>-8.6565790706092993E-2</v>
      </c>
      <c r="M1020" s="3">
        <v>23</v>
      </c>
      <c r="N1020" s="125">
        <v>7.6585091070082698E-2</v>
      </c>
      <c r="O1020" s="3">
        <v>24</v>
      </c>
      <c r="P1020" s="125">
        <v>-3.6402503829778797E-2</v>
      </c>
      <c r="Q1020" s="3">
        <v>25</v>
      </c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 spans="1:30" hidden="1" x14ac:dyDescent="0.25">
      <c r="A1021" s="2">
        <v>15</v>
      </c>
      <c r="B1021" s="2">
        <v>2011</v>
      </c>
      <c r="C1021" s="4" t="str">
        <f>INDEX(Index!$B$1:$B$500,MATCH($F1021,Index!$A$1:$A$500,0)
)</f>
        <v>TB</v>
      </c>
      <c r="D1021" s="4">
        <v>0</v>
      </c>
      <c r="E1021" s="141">
        <f t="shared" si="15"/>
        <v>-0.20239815408587825</v>
      </c>
      <c r="F1021" s="3" t="s">
        <v>38</v>
      </c>
      <c r="G1021" s="3">
        <v>28</v>
      </c>
      <c r="H1021" s="125">
        <v>-0.20239815408587825</v>
      </c>
      <c r="I1021" s="3"/>
      <c r="J1021" s="3"/>
      <c r="K1021" s="3" t="s">
        <v>188</v>
      </c>
      <c r="L1021" s="125">
        <v>-6.9779372209591406E-2</v>
      </c>
      <c r="M1021" s="3">
        <v>21</v>
      </c>
      <c r="N1021" s="125">
        <v>0.137922567467474</v>
      </c>
      <c r="O1021" s="3">
        <v>31</v>
      </c>
      <c r="P1021" s="125">
        <v>5.3037855911871696E-3</v>
      </c>
      <c r="Q1021" s="3">
        <v>16</v>
      </c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 spans="1:30" hidden="1" x14ac:dyDescent="0.25">
      <c r="A1022" s="2">
        <v>15</v>
      </c>
      <c r="B1022" s="2">
        <v>2011</v>
      </c>
      <c r="C1022" s="4" t="str">
        <f>INDEX(Index!$B$1:$B$500,MATCH($F1022,Index!$A$1:$A$500,0)
)</f>
        <v>CLE</v>
      </c>
      <c r="D1022" s="4">
        <v>0</v>
      </c>
      <c r="E1022" s="141">
        <f t="shared" si="15"/>
        <v>-0.21042038092413198</v>
      </c>
      <c r="F1022" s="3" t="s">
        <v>10</v>
      </c>
      <c r="G1022" s="3">
        <v>29</v>
      </c>
      <c r="H1022" s="125">
        <v>-0.21042038092413198</v>
      </c>
      <c r="I1022" s="3"/>
      <c r="J1022" s="3"/>
      <c r="K1022" s="3" t="s">
        <v>188</v>
      </c>
      <c r="L1022" s="125">
        <v>-0.113152357104662</v>
      </c>
      <c r="M1022" s="3">
        <v>26</v>
      </c>
      <c r="N1022" s="125">
        <v>8.5441751523417597E-2</v>
      </c>
      <c r="O1022" s="3">
        <v>27</v>
      </c>
      <c r="P1022" s="125">
        <v>-1.18262722960524E-2</v>
      </c>
      <c r="Q1022" s="3">
        <v>20</v>
      </c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 spans="1:30" hidden="1" x14ac:dyDescent="0.25">
      <c r="A1023" s="2">
        <v>15</v>
      </c>
      <c r="B1023" s="2">
        <v>2011</v>
      </c>
      <c r="C1023" s="4" t="str">
        <f>INDEX(Index!$B$1:$B$500,MATCH($F1023,Index!$A$1:$A$500,0)
)</f>
        <v>JAX</v>
      </c>
      <c r="D1023" s="4">
        <v>0</v>
      </c>
      <c r="E1023" s="141">
        <f t="shared" si="15"/>
        <v>-0.21693781736146397</v>
      </c>
      <c r="F1023" s="3" t="s">
        <v>56</v>
      </c>
      <c r="G1023" s="3">
        <v>30</v>
      </c>
      <c r="H1023" s="125">
        <v>-0.21693781736146397</v>
      </c>
      <c r="I1023" s="3"/>
      <c r="J1023" s="3"/>
      <c r="K1023" s="3" t="s">
        <v>188</v>
      </c>
      <c r="L1023" s="125">
        <v>-0.26085125956354499</v>
      </c>
      <c r="M1023" s="3">
        <v>31</v>
      </c>
      <c r="N1023" s="125">
        <v>-8.4701509525594507E-2</v>
      </c>
      <c r="O1023" s="3">
        <v>9</v>
      </c>
      <c r="P1023" s="125">
        <v>-4.0788067323513498E-2</v>
      </c>
      <c r="Q1023" s="3">
        <v>27</v>
      </c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 spans="1:30" hidden="1" x14ac:dyDescent="0.25">
      <c r="A1024" s="2">
        <v>15</v>
      </c>
      <c r="B1024" s="2">
        <v>2011</v>
      </c>
      <c r="C1024" s="4" t="str">
        <f>INDEX(Index!$B$1:$B$500,MATCH($F1024,Index!$A$1:$A$500,0)
)</f>
        <v>LAR</v>
      </c>
      <c r="D1024" s="4">
        <v>0</v>
      </c>
      <c r="E1024" s="141">
        <f t="shared" si="15"/>
        <v>-0.34180975360258981</v>
      </c>
      <c r="F1024" s="3" t="s">
        <v>67</v>
      </c>
      <c r="G1024" s="3">
        <v>31</v>
      </c>
      <c r="H1024" s="125">
        <v>-0.34180975360258981</v>
      </c>
      <c r="I1024" s="3"/>
      <c r="J1024" s="3"/>
      <c r="K1024" s="3" t="s">
        <v>190</v>
      </c>
      <c r="L1024" s="125">
        <v>-0.27450873379712498</v>
      </c>
      <c r="M1024" s="3">
        <v>32</v>
      </c>
      <c r="N1024" s="125">
        <v>1.3257402177330501E-2</v>
      </c>
      <c r="O1024" s="3">
        <v>17</v>
      </c>
      <c r="P1024" s="125">
        <v>-5.4043617628134297E-2</v>
      </c>
      <c r="Q1024" s="3">
        <v>29</v>
      </c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 spans="1:30" hidden="1" x14ac:dyDescent="0.25">
      <c r="A1025" s="2">
        <v>15</v>
      </c>
      <c r="B1025" s="2">
        <v>2011</v>
      </c>
      <c r="C1025" s="4" t="str">
        <f>INDEX(Index!$B$1:$B$500,MATCH($F1025,Index!$A$1:$A$500,0)
)</f>
        <v>IND</v>
      </c>
      <c r="D1025" s="4">
        <v>0</v>
      </c>
      <c r="E1025" s="141">
        <f t="shared" si="15"/>
        <v>-0.40516411171921635</v>
      </c>
      <c r="F1025" s="3" t="s">
        <v>35</v>
      </c>
      <c r="G1025" s="3">
        <v>32</v>
      </c>
      <c r="H1025" s="125">
        <v>-0.40516411171921635</v>
      </c>
      <c r="I1025" s="3"/>
      <c r="J1025" s="3"/>
      <c r="K1025" s="3" t="s">
        <v>234</v>
      </c>
      <c r="L1025" s="125">
        <v>-0.20135654821687801</v>
      </c>
      <c r="M1025" s="3">
        <v>30</v>
      </c>
      <c r="N1025" s="125">
        <v>0.13782641808572399</v>
      </c>
      <c r="O1025" s="3">
        <v>30</v>
      </c>
      <c r="P1025" s="125">
        <v>-6.5981145416614304E-2</v>
      </c>
      <c r="Q1025" s="3">
        <v>31</v>
      </c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 spans="1:30" hidden="1" x14ac:dyDescent="0.25">
      <c r="A1026" s="2">
        <v>16</v>
      </c>
      <c r="B1026" s="2">
        <v>2011</v>
      </c>
      <c r="C1026" s="4" t="str">
        <f>INDEX(Index!$B$1:$B$500,MATCH($F1026,Index!$A$1:$A$500,0)
)</f>
        <v>NO</v>
      </c>
      <c r="D1026" s="4">
        <v>0</v>
      </c>
      <c r="E1026" s="141">
        <f t="shared" ref="E1026:E1089" si="16">IF(D1026=1,H1026/100,H1026)</f>
        <v>0.26413231901988243</v>
      </c>
      <c r="F1026" s="3" t="s">
        <v>27</v>
      </c>
      <c r="G1026" s="3">
        <v>1</v>
      </c>
      <c r="H1026" s="125">
        <v>0.26413231901988243</v>
      </c>
      <c r="I1026" s="3"/>
      <c r="J1026" s="3"/>
      <c r="K1026" s="3" t="s">
        <v>195</v>
      </c>
      <c r="L1026" s="125">
        <v>0.27890656790385399</v>
      </c>
      <c r="M1026" s="3">
        <v>2</v>
      </c>
      <c r="N1026" s="125">
        <v>2.12603002527691E-2</v>
      </c>
      <c r="O1026" s="3">
        <v>19</v>
      </c>
      <c r="P1026" s="125">
        <v>6.4860513687975303E-3</v>
      </c>
      <c r="Q1026" s="3">
        <v>13</v>
      </c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 spans="1:30" hidden="1" x14ac:dyDescent="0.25">
      <c r="A1027" s="2">
        <v>16</v>
      </c>
      <c r="B1027" s="2">
        <v>2011</v>
      </c>
      <c r="C1027" s="4" t="str">
        <f>INDEX(Index!$B$1:$B$500,MATCH($F1027,Index!$A$1:$A$500,0)
)</f>
        <v>GB</v>
      </c>
      <c r="D1027" s="4">
        <v>0</v>
      </c>
      <c r="E1027" s="141">
        <f t="shared" si="16"/>
        <v>0.2553254371265386</v>
      </c>
      <c r="F1027" s="3" t="s">
        <v>20</v>
      </c>
      <c r="G1027" s="3">
        <v>2</v>
      </c>
      <c r="H1027" s="125">
        <v>0.2553254371265386</v>
      </c>
      <c r="I1027" s="3"/>
      <c r="J1027" s="3"/>
      <c r="K1027" s="3" t="s">
        <v>235</v>
      </c>
      <c r="L1027" s="125">
        <v>0.27692816271898202</v>
      </c>
      <c r="M1027" s="3">
        <v>3</v>
      </c>
      <c r="N1027" s="125">
        <v>4.6928275836902601E-2</v>
      </c>
      <c r="O1027" s="3">
        <v>22</v>
      </c>
      <c r="P1027" s="125">
        <v>2.5325550244459202E-2</v>
      </c>
      <c r="Q1027" s="3">
        <v>6</v>
      </c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spans="1:30" hidden="1" x14ac:dyDescent="0.25">
      <c r="A1028" s="2">
        <v>16</v>
      </c>
      <c r="B1028" s="2">
        <v>2011</v>
      </c>
      <c r="C1028" s="4" t="str">
        <f>INDEX(Index!$B$1:$B$500,MATCH($F1028,Index!$A$1:$A$500,0)
)</f>
        <v>PIT</v>
      </c>
      <c r="D1028" s="4">
        <v>0</v>
      </c>
      <c r="E1028" s="141">
        <f t="shared" si="16"/>
        <v>0.24946004749796419</v>
      </c>
      <c r="F1028" s="3" t="s">
        <v>32</v>
      </c>
      <c r="G1028" s="3">
        <v>3</v>
      </c>
      <c r="H1028" s="125">
        <v>0.24946004749796419</v>
      </c>
      <c r="I1028" s="3"/>
      <c r="J1028" s="3"/>
      <c r="K1028" s="3" t="s">
        <v>192</v>
      </c>
      <c r="L1028" s="125">
        <v>0.12924525987896099</v>
      </c>
      <c r="M1028" s="3">
        <v>5</v>
      </c>
      <c r="N1028" s="125">
        <v>-0.10191353850017899</v>
      </c>
      <c r="O1028" s="3">
        <v>6</v>
      </c>
      <c r="P1028" s="125">
        <v>1.8301249118824199E-2</v>
      </c>
      <c r="Q1028" s="3">
        <v>9</v>
      </c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 spans="1:30" hidden="1" x14ac:dyDescent="0.25">
      <c r="A1029" s="2">
        <v>16</v>
      </c>
      <c r="B1029" s="2">
        <v>2011</v>
      </c>
      <c r="C1029" s="4" t="str">
        <f>INDEX(Index!$B$1:$B$500,MATCH($F1029,Index!$A$1:$A$500,0)
)</f>
        <v>NE</v>
      </c>
      <c r="D1029" s="4">
        <v>0</v>
      </c>
      <c r="E1029" s="141">
        <f t="shared" si="16"/>
        <v>0.23544340544786219</v>
      </c>
      <c r="F1029" s="3" t="s">
        <v>17</v>
      </c>
      <c r="G1029" s="3">
        <v>4</v>
      </c>
      <c r="H1029" s="125">
        <v>0.23544340544786219</v>
      </c>
      <c r="I1029" s="3"/>
      <c r="J1029" s="3"/>
      <c r="K1029" s="3" t="s">
        <v>195</v>
      </c>
      <c r="L1029" s="125">
        <v>0.29934148115193898</v>
      </c>
      <c r="M1029" s="3">
        <v>1</v>
      </c>
      <c r="N1029" s="125">
        <v>0.100405679304893</v>
      </c>
      <c r="O1029" s="3">
        <v>28</v>
      </c>
      <c r="P1029" s="125">
        <v>3.6507603600816202E-2</v>
      </c>
      <c r="Q1029" s="3">
        <v>5</v>
      </c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 spans="1:30" hidden="1" x14ac:dyDescent="0.25">
      <c r="A1030" s="2">
        <v>16</v>
      </c>
      <c r="B1030" s="2">
        <v>2011</v>
      </c>
      <c r="C1030" s="4" t="str">
        <f>INDEX(Index!$B$1:$B$500,MATCH($F1030,Index!$A$1:$A$500,0)
)</f>
        <v>SF</v>
      </c>
      <c r="D1030" s="4">
        <v>0</v>
      </c>
      <c r="E1030" s="141">
        <f t="shared" si="16"/>
        <v>0.19899202673964062</v>
      </c>
      <c r="F1030" s="3" t="s">
        <v>1</v>
      </c>
      <c r="G1030" s="3">
        <v>5</v>
      </c>
      <c r="H1030" s="125">
        <v>0.19899202673964062</v>
      </c>
      <c r="I1030" s="3"/>
      <c r="J1030" s="3"/>
      <c r="K1030" s="3" t="s">
        <v>195</v>
      </c>
      <c r="L1030" s="125">
        <v>-6.3155637073453494E-2</v>
      </c>
      <c r="M1030" s="3">
        <v>19</v>
      </c>
      <c r="N1030" s="125">
        <v>-0.177124157842836</v>
      </c>
      <c r="O1030" s="3">
        <v>1</v>
      </c>
      <c r="P1030" s="125">
        <v>8.5023505970258095E-2</v>
      </c>
      <c r="Q1030" s="3">
        <v>2</v>
      </c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 spans="1:30" hidden="1" x14ac:dyDescent="0.25">
      <c r="A1031" s="2">
        <v>16</v>
      </c>
      <c r="B1031" s="2">
        <v>2011</v>
      </c>
      <c r="C1031" s="4" t="str">
        <f>INDEX(Index!$B$1:$B$500,MATCH($F1031,Index!$A$1:$A$500,0)
)</f>
        <v>HOU</v>
      </c>
      <c r="D1031" s="4">
        <v>0</v>
      </c>
      <c r="E1031" s="141">
        <f t="shared" si="16"/>
        <v>0.18715168546430003</v>
      </c>
      <c r="F1031" s="3" t="s">
        <v>49</v>
      </c>
      <c r="G1031" s="3">
        <v>6</v>
      </c>
      <c r="H1031" s="125">
        <v>0.18715168546430003</v>
      </c>
      <c r="I1031" s="3"/>
      <c r="J1031" s="3"/>
      <c r="K1031" s="3" t="s">
        <v>193</v>
      </c>
      <c r="L1031" s="125">
        <v>7.7659951974086094E-2</v>
      </c>
      <c r="M1031" s="3">
        <v>10</v>
      </c>
      <c r="N1031" s="125">
        <v>-0.103509187857647</v>
      </c>
      <c r="O1031" s="3">
        <v>5</v>
      </c>
      <c r="P1031" s="125">
        <v>5.98254563256693E-3</v>
      </c>
      <c r="Q1031" s="3">
        <v>14</v>
      </c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 spans="1:30" hidden="1" x14ac:dyDescent="0.25">
      <c r="A1032" s="2">
        <v>16</v>
      </c>
      <c r="B1032" s="2">
        <v>2011</v>
      </c>
      <c r="C1032" s="4" t="str">
        <f>INDEX(Index!$B$1:$B$500,MATCH($F1032,Index!$A$1:$A$500,0)
)</f>
        <v>PHI</v>
      </c>
      <c r="D1032" s="4">
        <v>0</v>
      </c>
      <c r="E1032" s="141">
        <f t="shared" si="16"/>
        <v>0.15468105986818251</v>
      </c>
      <c r="F1032" s="3" t="s">
        <v>7</v>
      </c>
      <c r="G1032" s="3">
        <v>7</v>
      </c>
      <c r="H1032" s="125">
        <v>0.15468105986818251</v>
      </c>
      <c r="I1032" s="3"/>
      <c r="J1032" s="3"/>
      <c r="K1032" s="3" t="s">
        <v>197</v>
      </c>
      <c r="L1032" s="125">
        <v>0.100121088885629</v>
      </c>
      <c r="M1032" s="3">
        <v>6</v>
      </c>
      <c r="N1032" s="125">
        <v>-6.6036056823159703E-2</v>
      </c>
      <c r="O1032" s="3">
        <v>10</v>
      </c>
      <c r="P1032" s="125">
        <v>-1.14760858406062E-2</v>
      </c>
      <c r="Q1032" s="3">
        <v>21</v>
      </c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 spans="1:30" hidden="1" x14ac:dyDescent="0.25">
      <c r="A1033" s="2">
        <v>16</v>
      </c>
      <c r="B1033" s="2">
        <v>2011</v>
      </c>
      <c r="C1033" s="4" t="str">
        <f>INDEX(Index!$B$1:$B$500,MATCH($F1033,Index!$A$1:$A$500,0)
)</f>
        <v>BAL</v>
      </c>
      <c r="D1033" s="4">
        <v>0</v>
      </c>
      <c r="E1033" s="141">
        <f t="shared" si="16"/>
        <v>0.14629568899281289</v>
      </c>
      <c r="F1033" s="3" t="s">
        <v>18</v>
      </c>
      <c r="G1033" s="3">
        <v>8</v>
      </c>
      <c r="H1033" s="125">
        <v>0.14629568899281289</v>
      </c>
      <c r="I1033" s="3"/>
      <c r="J1033" s="3"/>
      <c r="K1033" s="3" t="s">
        <v>192</v>
      </c>
      <c r="L1033" s="125">
        <v>2.5085559055557202E-2</v>
      </c>
      <c r="M1033" s="3">
        <v>13</v>
      </c>
      <c r="N1033" s="125">
        <v>-0.176538007571415</v>
      </c>
      <c r="O1033" s="3">
        <v>2</v>
      </c>
      <c r="P1033" s="125">
        <v>-5.5327877634159299E-2</v>
      </c>
      <c r="Q1033" s="3">
        <v>28</v>
      </c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 spans="1:30" hidden="1" x14ac:dyDescent="0.25">
      <c r="A1034" s="2">
        <v>16</v>
      </c>
      <c r="B1034" s="2">
        <v>2011</v>
      </c>
      <c r="C1034" s="4" t="str">
        <f>INDEX(Index!$B$1:$B$500,MATCH($F1034,Index!$A$1:$A$500,0)
)</f>
        <v>DET</v>
      </c>
      <c r="D1034" s="4">
        <v>0</v>
      </c>
      <c r="E1034" s="141">
        <f t="shared" si="16"/>
        <v>0.12514554716189741</v>
      </c>
      <c r="F1034" s="3" t="s">
        <v>21</v>
      </c>
      <c r="G1034" s="3">
        <v>9</v>
      </c>
      <c r="H1034" s="125">
        <v>0.12514554716189741</v>
      </c>
      <c r="I1034" s="3"/>
      <c r="J1034" s="3"/>
      <c r="K1034" s="3" t="s">
        <v>193</v>
      </c>
      <c r="L1034" s="125">
        <v>5.8880006638807499E-2</v>
      </c>
      <c r="M1034" s="3">
        <v>11</v>
      </c>
      <c r="N1034" s="125">
        <v>-0.12617306586612301</v>
      </c>
      <c r="O1034" s="3">
        <v>4</v>
      </c>
      <c r="P1034" s="125">
        <v>-5.9907525343033098E-2</v>
      </c>
      <c r="Q1034" s="3">
        <v>30</v>
      </c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 spans="1:30" hidden="1" x14ac:dyDescent="0.25">
      <c r="A1035" s="2">
        <v>16</v>
      </c>
      <c r="B1035" s="2">
        <v>2011</v>
      </c>
      <c r="C1035" s="4" t="str">
        <f>INDEX(Index!$B$1:$B$500,MATCH($F1035,Index!$A$1:$A$500,0)
)</f>
        <v>ATL</v>
      </c>
      <c r="D1035" s="4">
        <v>0</v>
      </c>
      <c r="E1035" s="141">
        <f t="shared" si="16"/>
        <v>0.11980030509776929</v>
      </c>
      <c r="F1035" s="3" t="s">
        <v>43</v>
      </c>
      <c r="G1035" s="3">
        <v>10</v>
      </c>
      <c r="H1035" s="125">
        <v>0.11980030509776929</v>
      </c>
      <c r="I1035" s="3"/>
      <c r="J1035" s="3"/>
      <c r="K1035" s="3" t="s">
        <v>194</v>
      </c>
      <c r="L1035" s="125">
        <v>5.2898001650203398E-2</v>
      </c>
      <c r="M1035" s="3">
        <v>12</v>
      </c>
      <c r="N1035" s="125">
        <v>-8.1950266085439899E-2</v>
      </c>
      <c r="O1035" s="3">
        <v>8</v>
      </c>
      <c r="P1035" s="125">
        <v>-1.5047962637874E-2</v>
      </c>
      <c r="Q1035" s="3">
        <v>23</v>
      </c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 spans="1:30" hidden="1" x14ac:dyDescent="0.25">
      <c r="A1036" s="2">
        <v>16</v>
      </c>
      <c r="B1036" s="2">
        <v>2011</v>
      </c>
      <c r="C1036" s="4" t="str">
        <f>INDEX(Index!$B$1:$B$500,MATCH($F1036,Index!$A$1:$A$500,0)
)</f>
        <v>DAL</v>
      </c>
      <c r="D1036" s="4">
        <v>0</v>
      </c>
      <c r="E1036" s="141">
        <f t="shared" si="16"/>
        <v>0.1034109171450929</v>
      </c>
      <c r="F1036" s="3" t="s">
        <v>3</v>
      </c>
      <c r="G1036" s="3">
        <v>11</v>
      </c>
      <c r="H1036" s="125">
        <v>0.1034109171450929</v>
      </c>
      <c r="I1036" s="3"/>
      <c r="J1036" s="3"/>
      <c r="K1036" s="3" t="s">
        <v>196</v>
      </c>
      <c r="L1036" s="125">
        <v>8.8360441007371004E-2</v>
      </c>
      <c r="M1036" s="3">
        <v>9</v>
      </c>
      <c r="N1036" s="125">
        <v>-3.5628219577360197E-2</v>
      </c>
      <c r="O1036" s="3">
        <v>13</v>
      </c>
      <c r="P1036" s="125">
        <v>-2.05777434396383E-2</v>
      </c>
      <c r="Q1036" s="3">
        <v>24</v>
      </c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 spans="1:30" hidden="1" x14ac:dyDescent="0.25">
      <c r="A1037" s="2">
        <v>16</v>
      </c>
      <c r="B1037" s="2">
        <v>2011</v>
      </c>
      <c r="C1037" s="4" t="str">
        <f>INDEX(Index!$B$1:$B$500,MATCH($F1037,Index!$A$1:$A$500,0)
)</f>
        <v>NYJ</v>
      </c>
      <c r="D1037" s="4">
        <v>0</v>
      </c>
      <c r="E1037" s="141">
        <f t="shared" si="16"/>
        <v>9.1280036053327213E-2</v>
      </c>
      <c r="F1037" s="3" t="s">
        <v>9</v>
      </c>
      <c r="G1037" s="3">
        <v>12</v>
      </c>
      <c r="H1037" s="125">
        <v>9.1280036053327213E-2</v>
      </c>
      <c r="I1037" s="3"/>
      <c r="J1037" s="3"/>
      <c r="K1037" s="3" t="s">
        <v>196</v>
      </c>
      <c r="L1037" s="125">
        <v>-9.4612805975952299E-2</v>
      </c>
      <c r="M1037" s="3">
        <v>24</v>
      </c>
      <c r="N1037" s="125">
        <v>-0.13213853838631801</v>
      </c>
      <c r="O1037" s="3">
        <v>3</v>
      </c>
      <c r="P1037" s="125">
        <v>5.37543036429615E-2</v>
      </c>
      <c r="Q1037" s="3">
        <v>4</v>
      </c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 spans="1:30" hidden="1" x14ac:dyDescent="0.25">
      <c r="A1038" s="2">
        <v>16</v>
      </c>
      <c r="B1038" s="2">
        <v>2011</v>
      </c>
      <c r="C1038" s="4" t="str">
        <f>INDEX(Index!$B$1:$B$500,MATCH($F1038,Index!$A$1:$A$500,0)
)</f>
        <v>NYG</v>
      </c>
      <c r="D1038" s="4">
        <v>0</v>
      </c>
      <c r="E1038" s="141">
        <f t="shared" si="16"/>
        <v>3.3853726045648194E-2</v>
      </c>
      <c r="F1038" s="3" t="s">
        <v>15</v>
      </c>
      <c r="G1038" s="3">
        <v>13</v>
      </c>
      <c r="H1038" s="125">
        <v>3.3853726045648194E-2</v>
      </c>
      <c r="I1038" s="3"/>
      <c r="J1038" s="3"/>
      <c r="K1038" s="3" t="s">
        <v>196</v>
      </c>
      <c r="L1038" s="125">
        <v>9.2792685523948398E-2</v>
      </c>
      <c r="M1038" s="3">
        <v>7</v>
      </c>
      <c r="N1038" s="125">
        <v>6.4519738489831696E-2</v>
      </c>
      <c r="O1038" s="3">
        <v>24</v>
      </c>
      <c r="P1038" s="125">
        <v>5.5807790115314903E-3</v>
      </c>
      <c r="Q1038" s="3">
        <v>15</v>
      </c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 spans="1:30" hidden="1" x14ac:dyDescent="0.25">
      <c r="A1039" s="2">
        <v>16</v>
      </c>
      <c r="B1039" s="2">
        <v>2011</v>
      </c>
      <c r="C1039" s="4" t="str">
        <f>INDEX(Index!$B$1:$B$500,MATCH($F1039,Index!$A$1:$A$500,0)
)</f>
        <v>CHI</v>
      </c>
      <c r="D1039" s="4">
        <v>0</v>
      </c>
      <c r="E1039" s="141">
        <f t="shared" si="16"/>
        <v>2.901539683200359E-2</v>
      </c>
      <c r="F1039" s="3" t="s">
        <v>64</v>
      </c>
      <c r="G1039" s="3">
        <v>14</v>
      </c>
      <c r="H1039" s="125">
        <v>2.901539683200359E-2</v>
      </c>
      <c r="I1039" s="3"/>
      <c r="J1039" s="3"/>
      <c r="K1039" s="3" t="s">
        <v>197</v>
      </c>
      <c r="L1039" s="125">
        <v>-0.15487942741504801</v>
      </c>
      <c r="M1039" s="3">
        <v>28</v>
      </c>
      <c r="N1039" s="125">
        <v>-9.4082235952631293E-2</v>
      </c>
      <c r="O1039" s="3">
        <v>7</v>
      </c>
      <c r="P1039" s="125">
        <v>8.9812588294420306E-2</v>
      </c>
      <c r="Q1039" s="3">
        <v>1</v>
      </c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 spans="1:30" hidden="1" x14ac:dyDescent="0.25">
      <c r="A1040" s="2">
        <v>16</v>
      </c>
      <c r="B1040" s="2">
        <v>2011</v>
      </c>
      <c r="C1040" s="4" t="str">
        <f>INDEX(Index!$B$1:$B$500,MATCH($F1040,Index!$A$1:$A$500,0)
)</f>
        <v>TEN</v>
      </c>
      <c r="D1040" s="4">
        <v>0</v>
      </c>
      <c r="E1040" s="141">
        <f t="shared" si="16"/>
        <v>2.1593407119705983E-2</v>
      </c>
      <c r="F1040" s="3" t="s">
        <v>45</v>
      </c>
      <c r="G1040" s="3">
        <v>15</v>
      </c>
      <c r="H1040" s="125">
        <v>2.1593407119705983E-2</v>
      </c>
      <c r="I1040" s="3"/>
      <c r="J1040" s="3"/>
      <c r="K1040" s="3" t="s">
        <v>196</v>
      </c>
      <c r="L1040" s="125">
        <v>-3.8016325113832301E-2</v>
      </c>
      <c r="M1040" s="3">
        <v>17</v>
      </c>
      <c r="N1040" s="125">
        <v>-5.1269327160881502E-5</v>
      </c>
      <c r="O1040" s="3">
        <v>17</v>
      </c>
      <c r="P1040" s="125">
        <v>5.9558462906377403E-2</v>
      </c>
      <c r="Q1040" s="3">
        <v>3</v>
      </c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 spans="1:30" hidden="1" x14ac:dyDescent="0.25">
      <c r="A1041" s="2">
        <v>16</v>
      </c>
      <c r="B1041" s="2">
        <v>2011</v>
      </c>
      <c r="C1041" s="4" t="str">
        <f>INDEX(Index!$B$1:$B$500,MATCH($F1041,Index!$A$1:$A$500,0)
)</f>
        <v>MIA</v>
      </c>
      <c r="D1041" s="4">
        <v>0</v>
      </c>
      <c r="E1041" s="141">
        <f t="shared" si="16"/>
        <v>1.6630058685558197E-2</v>
      </c>
      <c r="F1041" s="3" t="s">
        <v>4</v>
      </c>
      <c r="G1041" s="3">
        <v>16</v>
      </c>
      <c r="H1041" s="125">
        <v>1.6630058685558197E-2</v>
      </c>
      <c r="I1041" s="3"/>
      <c r="J1041" s="3"/>
      <c r="K1041" s="3" t="s">
        <v>199</v>
      </c>
      <c r="L1041" s="125">
        <v>-5.6192796188302703E-2</v>
      </c>
      <c r="M1041" s="3">
        <v>18</v>
      </c>
      <c r="N1041" s="125">
        <v>-5.1945790738600901E-2</v>
      </c>
      <c r="O1041" s="3">
        <v>11</v>
      </c>
      <c r="P1041" s="125">
        <v>2.0877064135259998E-2</v>
      </c>
      <c r="Q1041" s="3">
        <v>7</v>
      </c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 spans="1:30" hidden="1" x14ac:dyDescent="0.25">
      <c r="A1042" s="2">
        <v>16</v>
      </c>
      <c r="B1042" s="2">
        <v>2011</v>
      </c>
      <c r="C1042" s="4" t="str">
        <f>INDEX(Index!$B$1:$B$500,MATCH($F1042,Index!$A$1:$A$500,0)
)</f>
        <v>CIN</v>
      </c>
      <c r="D1042" s="4">
        <v>0</v>
      </c>
      <c r="E1042" s="141">
        <f t="shared" si="16"/>
        <v>-1.2548897708510979E-2</v>
      </c>
      <c r="F1042" s="3" t="s">
        <v>24</v>
      </c>
      <c r="G1042" s="3">
        <v>17</v>
      </c>
      <c r="H1042" s="125">
        <v>-1.2548897708510979E-2</v>
      </c>
      <c r="I1042" s="3"/>
      <c r="J1042" s="3"/>
      <c r="K1042" s="3" t="s">
        <v>194</v>
      </c>
      <c r="L1042" s="125">
        <v>-3.5428852781079302E-2</v>
      </c>
      <c r="M1042" s="3">
        <v>16</v>
      </c>
      <c r="N1042" s="125">
        <v>-3.1372224042610199E-3</v>
      </c>
      <c r="O1042" s="3">
        <v>15</v>
      </c>
      <c r="P1042" s="125">
        <v>1.9742732668307301E-2</v>
      </c>
      <c r="Q1042" s="3">
        <v>8</v>
      </c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 spans="1:30" hidden="1" x14ac:dyDescent="0.25">
      <c r="A1043" s="2">
        <v>16</v>
      </c>
      <c r="B1043" s="2">
        <v>2011</v>
      </c>
      <c r="C1043" s="4" t="str">
        <f>INDEX(Index!$B$1:$B$500,MATCH($F1043,Index!$A$1:$A$500,0)
)</f>
        <v>CAR</v>
      </c>
      <c r="D1043" s="4">
        <v>0</v>
      </c>
      <c r="E1043" s="141">
        <f t="shared" si="16"/>
        <v>-1.395423704377341E-2</v>
      </c>
      <c r="F1043" s="3" t="s">
        <v>51</v>
      </c>
      <c r="G1043" s="3">
        <v>18</v>
      </c>
      <c r="H1043" s="125">
        <v>-1.395423704377341E-2</v>
      </c>
      <c r="I1043" s="3"/>
      <c r="J1043" s="3"/>
      <c r="K1043" s="3" t="s">
        <v>198</v>
      </c>
      <c r="L1043" s="125">
        <v>0.18634297238938299</v>
      </c>
      <c r="M1043" s="3">
        <v>4</v>
      </c>
      <c r="N1043" s="125">
        <v>0.134088694599759</v>
      </c>
      <c r="O1043" s="3">
        <v>31</v>
      </c>
      <c r="P1043" s="125">
        <v>-6.6208514833397403E-2</v>
      </c>
      <c r="Q1043" s="3">
        <v>32</v>
      </c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 spans="1:30" hidden="1" x14ac:dyDescent="0.25">
      <c r="A1044" s="2">
        <v>16</v>
      </c>
      <c r="B1044" s="2">
        <v>2011</v>
      </c>
      <c r="C1044" s="4" t="str">
        <f>INDEX(Index!$B$1:$B$500,MATCH($F1044,Index!$A$1:$A$500,0)
)</f>
        <v>SEA</v>
      </c>
      <c r="D1044" s="4">
        <v>0</v>
      </c>
      <c r="E1044" s="141">
        <f t="shared" si="16"/>
        <v>-2.4532937241767666E-2</v>
      </c>
      <c r="F1044" s="3" t="s">
        <v>30</v>
      </c>
      <c r="G1044" s="3">
        <v>19</v>
      </c>
      <c r="H1044" s="125">
        <v>-2.4532937241767666E-2</v>
      </c>
      <c r="I1044" s="3"/>
      <c r="J1044" s="3"/>
      <c r="K1044" s="3" t="s">
        <v>197</v>
      </c>
      <c r="L1044" s="125">
        <v>-8.3264261616524698E-2</v>
      </c>
      <c r="M1044" s="3">
        <v>22</v>
      </c>
      <c r="N1044" s="125">
        <v>-4.9407567522704102E-2</v>
      </c>
      <c r="O1044" s="3">
        <v>12</v>
      </c>
      <c r="P1044" s="125">
        <v>9.3237568520529307E-3</v>
      </c>
      <c r="Q1044" s="3">
        <v>12</v>
      </c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 spans="1:30" hidden="1" x14ac:dyDescent="0.25">
      <c r="A1045" s="2">
        <v>16</v>
      </c>
      <c r="B1045" s="2">
        <v>2011</v>
      </c>
      <c r="C1045" s="4" t="str">
        <f>INDEX(Index!$B$1:$B$500,MATCH($F1045,Index!$A$1:$A$500,0)
)</f>
        <v>LV</v>
      </c>
      <c r="D1045" s="4">
        <v>0</v>
      </c>
      <c r="E1045" s="141">
        <f t="shared" si="16"/>
        <v>-3.2751083773170382E-2</v>
      </c>
      <c r="F1045" s="3" t="s">
        <v>52</v>
      </c>
      <c r="G1045" s="3">
        <v>20</v>
      </c>
      <c r="H1045" s="125">
        <v>-3.2751083773170382E-2</v>
      </c>
      <c r="I1045" s="3"/>
      <c r="J1045" s="3"/>
      <c r="K1045" s="3" t="s">
        <v>196</v>
      </c>
      <c r="L1045" s="125">
        <v>2.2315181668261599E-2</v>
      </c>
      <c r="M1045" s="3">
        <v>14</v>
      </c>
      <c r="N1045" s="125">
        <v>5.4720500962850797E-2</v>
      </c>
      <c r="O1045" s="3">
        <v>23</v>
      </c>
      <c r="P1045" s="125">
        <v>-3.4576447858118101E-4</v>
      </c>
      <c r="Q1045" s="3">
        <v>18</v>
      </c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 spans="1:30" hidden="1" x14ac:dyDescent="0.25">
      <c r="A1046" s="2">
        <v>16</v>
      </c>
      <c r="B1046" s="2">
        <v>2011</v>
      </c>
      <c r="C1046" s="4" t="str">
        <f>INDEX(Index!$B$1:$B$500,MATCH($F1046,Index!$A$1:$A$500,0)
)</f>
        <v>LAC</v>
      </c>
      <c r="D1046" s="4">
        <v>0</v>
      </c>
      <c r="E1046" s="141">
        <f t="shared" si="16"/>
        <v>-4.9442215027440298E-2</v>
      </c>
      <c r="F1046" s="3" t="s">
        <v>68</v>
      </c>
      <c r="G1046" s="3">
        <v>21</v>
      </c>
      <c r="H1046" s="125">
        <v>-4.9442215027440298E-2</v>
      </c>
      <c r="I1046" s="3"/>
      <c r="J1046" s="3"/>
      <c r="K1046" s="3" t="s">
        <v>197</v>
      </c>
      <c r="L1046" s="125">
        <v>8.8857858986155197E-2</v>
      </c>
      <c r="M1046" s="3">
        <v>8</v>
      </c>
      <c r="N1046" s="125">
        <v>0.105903845572404</v>
      </c>
      <c r="O1046" s="3">
        <v>29</v>
      </c>
      <c r="P1046" s="125">
        <v>-3.2396228441191499E-2</v>
      </c>
      <c r="Q1046" s="3">
        <v>25</v>
      </c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 spans="1:30" hidden="1" x14ac:dyDescent="0.25">
      <c r="A1047" s="2">
        <v>16</v>
      </c>
      <c r="B1047" s="2">
        <v>2011</v>
      </c>
      <c r="C1047" s="4" t="str">
        <f>INDEX(Index!$B$1:$B$500,MATCH($F1047,Index!$A$1:$A$500,0)
)</f>
        <v>WAS</v>
      </c>
      <c r="D1047" s="4">
        <v>0</v>
      </c>
      <c r="E1047" s="141">
        <f t="shared" si="16"/>
        <v>-7.2186560196763255E-2</v>
      </c>
      <c r="F1047" s="3" t="s">
        <v>26</v>
      </c>
      <c r="G1047" s="3">
        <v>22</v>
      </c>
      <c r="H1047" s="125">
        <v>-7.2186560196763255E-2</v>
      </c>
      <c r="I1047" s="3"/>
      <c r="J1047" s="3"/>
      <c r="K1047" s="3" t="s">
        <v>199</v>
      </c>
      <c r="L1047" s="125">
        <v>-7.4886777571047503E-2</v>
      </c>
      <c r="M1047" s="3">
        <v>21</v>
      </c>
      <c r="N1047" s="125">
        <v>-2.3755803202039402E-3</v>
      </c>
      <c r="O1047" s="3">
        <v>16</v>
      </c>
      <c r="P1047" s="125">
        <v>3.2463705408031798E-4</v>
      </c>
      <c r="Q1047" s="3">
        <v>17</v>
      </c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 spans="1:30" hidden="1" x14ac:dyDescent="0.25">
      <c r="A1048" s="2">
        <v>16</v>
      </c>
      <c r="B1048" s="2">
        <v>2011</v>
      </c>
      <c r="C1048" s="4" t="str">
        <f>INDEX(Index!$B$1:$B$500,MATCH($F1048,Index!$A$1:$A$500,0)
)</f>
        <v>BUF</v>
      </c>
      <c r="D1048" s="4">
        <v>0</v>
      </c>
      <c r="E1048" s="141">
        <f t="shared" si="16"/>
        <v>-9.3560868359288007E-2</v>
      </c>
      <c r="F1048" s="3" t="s">
        <v>0</v>
      </c>
      <c r="G1048" s="3">
        <v>23</v>
      </c>
      <c r="H1048" s="125">
        <v>-9.3560868359288007E-2</v>
      </c>
      <c r="I1048" s="3"/>
      <c r="J1048" s="3"/>
      <c r="K1048" s="3" t="s">
        <v>198</v>
      </c>
      <c r="L1048" s="125">
        <v>1.7056214615380798E-2</v>
      </c>
      <c r="M1048" s="3">
        <v>15</v>
      </c>
      <c r="N1048" s="125">
        <v>9.6015253439124704E-2</v>
      </c>
      <c r="O1048" s="3">
        <v>27</v>
      </c>
      <c r="P1048" s="125">
        <v>-1.4601829535544101E-2</v>
      </c>
      <c r="Q1048" s="3">
        <v>22</v>
      </c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 spans="1:30" hidden="1" x14ac:dyDescent="0.25">
      <c r="A1049" s="2">
        <v>16</v>
      </c>
      <c r="B1049" s="2">
        <v>2011</v>
      </c>
      <c r="C1049" s="4" t="str">
        <f>INDEX(Index!$B$1:$B$500,MATCH($F1049,Index!$A$1:$A$500,0)
)</f>
        <v>DEN</v>
      </c>
      <c r="D1049" s="4">
        <v>0</v>
      </c>
      <c r="E1049" s="141">
        <f t="shared" si="16"/>
        <v>-0.15256399643129423</v>
      </c>
      <c r="F1049" s="3" t="s">
        <v>39</v>
      </c>
      <c r="G1049" s="3">
        <v>24</v>
      </c>
      <c r="H1049" s="125">
        <v>-0.15256399643129423</v>
      </c>
      <c r="I1049" s="3"/>
      <c r="J1049" s="3"/>
      <c r="K1049" s="3" t="s">
        <v>196</v>
      </c>
      <c r="L1049" s="125">
        <v>-0.106481994248847</v>
      </c>
      <c r="M1049" s="3">
        <v>25</v>
      </c>
      <c r="N1049" s="125">
        <v>4.0191059681149902E-2</v>
      </c>
      <c r="O1049" s="3">
        <v>20</v>
      </c>
      <c r="P1049" s="125">
        <v>-5.8909425012973202E-3</v>
      </c>
      <c r="Q1049" s="3">
        <v>20</v>
      </c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 spans="1:30" hidden="1" x14ac:dyDescent="0.25">
      <c r="A1050" s="2">
        <v>16</v>
      </c>
      <c r="B1050" s="2">
        <v>2011</v>
      </c>
      <c r="C1050" s="4" t="str">
        <f>INDEX(Index!$B$1:$B$500,MATCH($F1050,Index!$A$1:$A$500,0)
)</f>
        <v>KC</v>
      </c>
      <c r="D1050" s="4">
        <v>0</v>
      </c>
      <c r="E1050" s="141">
        <f t="shared" si="16"/>
        <v>-0.17515143138297795</v>
      </c>
      <c r="F1050" s="3" t="s">
        <v>5</v>
      </c>
      <c r="G1050" s="3">
        <v>25</v>
      </c>
      <c r="H1050" s="125">
        <v>-0.17515143138297795</v>
      </c>
      <c r="I1050" s="3"/>
      <c r="J1050" s="3"/>
      <c r="K1050" s="3" t="s">
        <v>198</v>
      </c>
      <c r="L1050" s="125">
        <v>-0.18190570883969401</v>
      </c>
      <c r="M1050" s="3">
        <v>29</v>
      </c>
      <c r="N1050" s="125">
        <v>-1.1925926894832401E-2</v>
      </c>
      <c r="O1050" s="3">
        <v>14</v>
      </c>
      <c r="P1050" s="125">
        <v>-5.17164943811635E-3</v>
      </c>
      <c r="Q1050" s="3">
        <v>19</v>
      </c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 spans="1:30" hidden="1" x14ac:dyDescent="0.25">
      <c r="A1051" s="2">
        <v>16</v>
      </c>
      <c r="B1051" s="2">
        <v>2011</v>
      </c>
      <c r="C1051" s="4" t="str">
        <f>INDEX(Index!$B$1:$B$500,MATCH($F1051,Index!$A$1:$A$500,0)
)</f>
        <v>CLE</v>
      </c>
      <c r="D1051" s="4">
        <v>0</v>
      </c>
      <c r="E1051" s="141">
        <f t="shared" si="16"/>
        <v>-0.17732909193925631</v>
      </c>
      <c r="F1051" s="3" t="s">
        <v>10</v>
      </c>
      <c r="G1051" s="3">
        <v>26</v>
      </c>
      <c r="H1051" s="125">
        <v>-0.17732909193925631</v>
      </c>
      <c r="I1051" s="3"/>
      <c r="J1051" s="3"/>
      <c r="K1051" s="3" t="s">
        <v>200</v>
      </c>
      <c r="L1051" s="125">
        <v>-0.108623587554351</v>
      </c>
      <c r="M1051" s="3">
        <v>26</v>
      </c>
      <c r="N1051" s="125">
        <v>7.9852042431371506E-2</v>
      </c>
      <c r="O1051" s="3">
        <v>25</v>
      </c>
      <c r="P1051" s="125">
        <v>1.11465380464662E-2</v>
      </c>
      <c r="Q1051" s="3">
        <v>10</v>
      </c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 spans="1:30" hidden="1" x14ac:dyDescent="0.25">
      <c r="A1052" s="2">
        <v>16</v>
      </c>
      <c r="B1052" s="2">
        <v>2011</v>
      </c>
      <c r="C1052" s="4" t="str">
        <f>INDEX(Index!$B$1:$B$500,MATCH($F1052,Index!$A$1:$A$500,0)
)</f>
        <v>ARI</v>
      </c>
      <c r="D1052" s="4">
        <v>0</v>
      </c>
      <c r="E1052" s="141">
        <f t="shared" si="16"/>
        <v>-0.18251073686423333</v>
      </c>
      <c r="F1052" s="3" t="s">
        <v>23</v>
      </c>
      <c r="G1052" s="3">
        <v>27</v>
      </c>
      <c r="H1052" s="125">
        <v>-0.18251073686423333</v>
      </c>
      <c r="I1052" s="3"/>
      <c r="J1052" s="3"/>
      <c r="K1052" s="3" t="s">
        <v>197</v>
      </c>
      <c r="L1052" s="125">
        <v>-0.146981622787073</v>
      </c>
      <c r="M1052" s="3">
        <v>27</v>
      </c>
      <c r="N1052" s="125">
        <v>4.5023707130400298E-2</v>
      </c>
      <c r="O1052" s="3">
        <v>21</v>
      </c>
      <c r="P1052" s="125">
        <v>9.4945930532399601E-3</v>
      </c>
      <c r="Q1052" s="3">
        <v>11</v>
      </c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 spans="1:30" hidden="1" x14ac:dyDescent="0.25">
      <c r="A1053" s="2">
        <v>16</v>
      </c>
      <c r="B1053" s="2">
        <v>2011</v>
      </c>
      <c r="C1053" s="4" t="str">
        <f>INDEX(Index!$B$1:$B$500,MATCH($F1053,Index!$A$1:$A$500,0)
)</f>
        <v>MIN</v>
      </c>
      <c r="D1053" s="4">
        <v>0</v>
      </c>
      <c r="E1053" s="141">
        <f t="shared" si="16"/>
        <v>-0.1967744044184655</v>
      </c>
      <c r="F1053" s="3" t="s">
        <v>46</v>
      </c>
      <c r="G1053" s="3">
        <v>28</v>
      </c>
      <c r="H1053" s="125">
        <v>-0.1967744044184655</v>
      </c>
      <c r="I1053" s="3"/>
      <c r="J1053" s="3"/>
      <c r="K1053" s="3" t="s">
        <v>236</v>
      </c>
      <c r="L1053" s="125">
        <v>-7.1969799367571696E-2</v>
      </c>
      <c r="M1053" s="3">
        <v>20</v>
      </c>
      <c r="N1053" s="125">
        <v>8.2406456335190406E-2</v>
      </c>
      <c r="O1053" s="3">
        <v>26</v>
      </c>
      <c r="P1053" s="125">
        <v>-4.2398148715703403E-2</v>
      </c>
      <c r="Q1053" s="3">
        <v>27</v>
      </c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 spans="1:30" hidden="1" x14ac:dyDescent="0.25">
      <c r="A1054" s="2">
        <v>16</v>
      </c>
      <c r="B1054" s="2">
        <v>2011</v>
      </c>
      <c r="C1054" s="4" t="str">
        <f>INDEX(Index!$B$1:$B$500,MATCH($F1054,Index!$A$1:$A$500,0)
)</f>
        <v>JAX</v>
      </c>
      <c r="D1054" s="4">
        <v>0</v>
      </c>
      <c r="E1054" s="141">
        <f t="shared" si="16"/>
        <v>-0.22272379645745563</v>
      </c>
      <c r="F1054" s="3" t="s">
        <v>56</v>
      </c>
      <c r="G1054" s="3">
        <v>29</v>
      </c>
      <c r="H1054" s="125">
        <v>-0.22272379645745563</v>
      </c>
      <c r="I1054" s="3"/>
      <c r="J1054" s="3"/>
      <c r="K1054" s="3" t="s">
        <v>200</v>
      </c>
      <c r="L1054" s="125">
        <v>-0.26171853609393603</v>
      </c>
      <c r="M1054" s="3">
        <v>31</v>
      </c>
      <c r="N1054" s="125">
        <v>-7.4361741136336604E-2</v>
      </c>
      <c r="O1054" s="3">
        <v>9</v>
      </c>
      <c r="P1054" s="125">
        <v>-3.53670014998562E-2</v>
      </c>
      <c r="Q1054" s="3">
        <v>26</v>
      </c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 spans="1:30" hidden="1" x14ac:dyDescent="0.25">
      <c r="A1055" s="2">
        <v>16</v>
      </c>
      <c r="B1055" s="2">
        <v>2011</v>
      </c>
      <c r="C1055" s="4" t="str">
        <f>INDEX(Index!$B$1:$B$500,MATCH($F1055,Index!$A$1:$A$500,0)
)</f>
        <v>TB</v>
      </c>
      <c r="D1055" s="4">
        <v>0</v>
      </c>
      <c r="E1055" s="141">
        <f t="shared" si="16"/>
        <v>-0.22896413420206338</v>
      </c>
      <c r="F1055" s="3" t="s">
        <v>38</v>
      </c>
      <c r="G1055" s="3">
        <v>30</v>
      </c>
      <c r="H1055" s="125">
        <v>-0.22896413420206338</v>
      </c>
      <c r="I1055" s="3"/>
      <c r="J1055" s="3"/>
      <c r="K1055" s="3" t="s">
        <v>200</v>
      </c>
      <c r="L1055" s="125">
        <v>-8.5620165131695097E-2</v>
      </c>
      <c r="M1055" s="3">
        <v>23</v>
      </c>
      <c r="N1055" s="125">
        <v>0.14644591072799301</v>
      </c>
      <c r="O1055" s="3">
        <v>32</v>
      </c>
      <c r="P1055" s="125">
        <v>3.1019416576247199E-3</v>
      </c>
      <c r="Q1055" s="3">
        <v>16</v>
      </c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 spans="1:30" hidden="1" x14ac:dyDescent="0.25">
      <c r="A1056" s="2">
        <v>16</v>
      </c>
      <c r="B1056" s="2">
        <v>2011</v>
      </c>
      <c r="C1056" s="4" t="str">
        <f>INDEX(Index!$B$1:$B$500,MATCH($F1056,Index!$A$1:$A$500,0)
)</f>
        <v>LAR</v>
      </c>
      <c r="D1056" s="4">
        <v>0</v>
      </c>
      <c r="E1056" s="141">
        <f t="shared" si="16"/>
        <v>-0.3479129893642755</v>
      </c>
      <c r="F1056" s="3" t="s">
        <v>67</v>
      </c>
      <c r="G1056" s="3">
        <v>31</v>
      </c>
      <c r="H1056" s="125">
        <v>-0.3479129893642755</v>
      </c>
      <c r="I1056" s="3"/>
      <c r="J1056" s="3"/>
      <c r="K1056" s="3" t="s">
        <v>201</v>
      </c>
      <c r="L1056" s="125">
        <v>-0.27849745252602398</v>
      </c>
      <c r="M1056" s="3">
        <v>32</v>
      </c>
      <c r="N1056" s="125">
        <v>1.2282491030416001E-2</v>
      </c>
      <c r="O1056" s="3">
        <v>18</v>
      </c>
      <c r="P1056" s="125">
        <v>-5.71330458078355E-2</v>
      </c>
      <c r="Q1056" s="3">
        <v>29</v>
      </c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 spans="1:30" hidden="1" x14ac:dyDescent="0.25">
      <c r="A1057" s="2">
        <v>16</v>
      </c>
      <c r="B1057" s="2">
        <v>2011</v>
      </c>
      <c r="C1057" s="4" t="str">
        <f>INDEX(Index!$B$1:$B$500,MATCH($F1057,Index!$A$1:$A$500,0)
)</f>
        <v>IND</v>
      </c>
      <c r="D1057" s="4">
        <v>0</v>
      </c>
      <c r="E1057" s="141">
        <f t="shared" si="16"/>
        <v>-0.37046326560399567</v>
      </c>
      <c r="F1057" s="3" t="s">
        <v>35</v>
      </c>
      <c r="G1057" s="3">
        <v>32</v>
      </c>
      <c r="H1057" s="125">
        <v>-0.37046326560399567</v>
      </c>
      <c r="I1057" s="3"/>
      <c r="J1057" s="3"/>
      <c r="K1057" s="3" t="s">
        <v>201</v>
      </c>
      <c r="L1057" s="125">
        <v>-0.19828282353461699</v>
      </c>
      <c r="M1057" s="3">
        <v>30</v>
      </c>
      <c r="N1057" s="125">
        <v>0.11208800602619599</v>
      </c>
      <c r="O1057" s="3">
        <v>30</v>
      </c>
      <c r="P1057" s="125">
        <v>-6.00924360431827E-2</v>
      </c>
      <c r="Q1057" s="3">
        <v>31</v>
      </c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 spans="1:30" hidden="1" x14ac:dyDescent="0.25">
      <c r="A1058" s="2">
        <v>17</v>
      </c>
      <c r="B1058" s="2">
        <v>2011</v>
      </c>
      <c r="C1058" s="4" t="str">
        <f>INDEX(Index!$B$1:$B$500,MATCH($F1058,Index!$A$1:$A$500,0)
)</f>
        <v>NO</v>
      </c>
      <c r="D1058" s="4">
        <v>0</v>
      </c>
      <c r="E1058" s="141">
        <f t="shared" si="16"/>
        <v>0.28281539378478293</v>
      </c>
      <c r="F1058" s="3" t="s">
        <v>27</v>
      </c>
      <c r="G1058" s="3">
        <v>1</v>
      </c>
      <c r="H1058" s="125">
        <v>0.28281539378478293</v>
      </c>
      <c r="I1058" s="3"/>
      <c r="J1058" s="3"/>
      <c r="K1058" s="3" t="s">
        <v>205</v>
      </c>
      <c r="L1058" s="125">
        <v>0.29054381975207</v>
      </c>
      <c r="M1058" s="3">
        <v>3</v>
      </c>
      <c r="N1058" s="125">
        <v>1.7498039854415101E-2</v>
      </c>
      <c r="O1058" s="3">
        <v>19</v>
      </c>
      <c r="P1058" s="125">
        <v>9.7696138871280393E-3</v>
      </c>
      <c r="Q1058" s="3">
        <v>12</v>
      </c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 spans="1:30" hidden="1" x14ac:dyDescent="0.25">
      <c r="A1059" s="2">
        <v>17</v>
      </c>
      <c r="B1059" s="2">
        <v>2011</v>
      </c>
      <c r="C1059" s="4" t="str">
        <f>INDEX(Index!$B$1:$B$500,MATCH($F1059,Index!$A$1:$A$500,0)
)</f>
        <v>GB</v>
      </c>
      <c r="D1059" s="4">
        <v>0</v>
      </c>
      <c r="E1059" s="141">
        <f t="shared" si="16"/>
        <v>0.24622478969810144</v>
      </c>
      <c r="F1059" s="3" t="s">
        <v>20</v>
      </c>
      <c r="G1059" s="3">
        <v>2</v>
      </c>
      <c r="H1059" s="125">
        <v>0.24622478969810144</v>
      </c>
      <c r="I1059" s="3"/>
      <c r="J1059" s="3"/>
      <c r="K1059" s="3" t="s">
        <v>237</v>
      </c>
      <c r="L1059" s="125">
        <v>0.29553512853541503</v>
      </c>
      <c r="M1059" s="3">
        <v>2</v>
      </c>
      <c r="N1059" s="125">
        <v>6.7509130547447699E-2</v>
      </c>
      <c r="O1059" s="3">
        <v>25</v>
      </c>
      <c r="P1059" s="125">
        <v>1.81987917101341E-2</v>
      </c>
      <c r="Q1059" s="3">
        <v>8</v>
      </c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 spans="1:30" hidden="1" x14ac:dyDescent="0.25">
      <c r="A1060" s="2">
        <v>17</v>
      </c>
      <c r="B1060" s="2">
        <v>2011</v>
      </c>
      <c r="C1060" s="4" t="str">
        <f>INDEX(Index!$B$1:$B$500,MATCH($F1060,Index!$A$1:$A$500,0)
)</f>
        <v>PIT</v>
      </c>
      <c r="D1060" s="4">
        <v>0</v>
      </c>
      <c r="E1060" s="141">
        <f t="shared" si="16"/>
        <v>0.23992510810612569</v>
      </c>
      <c r="F1060" s="3" t="s">
        <v>32</v>
      </c>
      <c r="G1060" s="3">
        <v>3</v>
      </c>
      <c r="H1060" s="125">
        <v>0.23992510810612569</v>
      </c>
      <c r="I1060" s="3"/>
      <c r="J1060" s="3"/>
      <c r="K1060" s="3" t="s">
        <v>203</v>
      </c>
      <c r="L1060" s="125">
        <v>0.11538792929120099</v>
      </c>
      <c r="M1060" s="3">
        <v>6</v>
      </c>
      <c r="N1060" s="125">
        <v>-0.107037832606047</v>
      </c>
      <c r="O1060" s="3">
        <v>5</v>
      </c>
      <c r="P1060" s="125">
        <v>1.7499346208877699E-2</v>
      </c>
      <c r="Q1060" s="3">
        <v>9</v>
      </c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 spans="1:30" hidden="1" x14ac:dyDescent="0.25">
      <c r="A1061" s="2">
        <v>17</v>
      </c>
      <c r="B1061" s="2">
        <v>2011</v>
      </c>
      <c r="C1061" s="4" t="str">
        <f>INDEX(Index!$B$1:$B$500,MATCH($F1061,Index!$A$1:$A$500,0)
)</f>
        <v>NE</v>
      </c>
      <c r="D1061" s="4">
        <v>0</v>
      </c>
      <c r="E1061" s="141">
        <f t="shared" si="16"/>
        <v>0.23959962368057211</v>
      </c>
      <c r="F1061" s="3" t="s">
        <v>17</v>
      </c>
      <c r="G1061" s="3">
        <v>4</v>
      </c>
      <c r="H1061" s="125">
        <v>0.23959962368057211</v>
      </c>
      <c r="I1061" s="3"/>
      <c r="J1061" s="3"/>
      <c r="K1061" s="3" t="s">
        <v>205</v>
      </c>
      <c r="L1061" s="125">
        <v>0.30093921283044001</v>
      </c>
      <c r="M1061" s="3">
        <v>1</v>
      </c>
      <c r="N1061" s="125">
        <v>0.102825669597464</v>
      </c>
      <c r="O1061" s="3">
        <v>28</v>
      </c>
      <c r="P1061" s="125">
        <v>4.1486080447596101E-2</v>
      </c>
      <c r="Q1061" s="3">
        <v>5</v>
      </c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 spans="1:30" hidden="1" x14ac:dyDescent="0.25">
      <c r="A1062" s="2">
        <v>17</v>
      </c>
      <c r="B1062" s="2">
        <v>2011</v>
      </c>
      <c r="C1062" s="4" t="str">
        <f>INDEX(Index!$B$1:$B$500,MATCH($F1062,Index!$A$1:$A$500,0)
)</f>
        <v>SF</v>
      </c>
      <c r="D1062" s="4">
        <v>0</v>
      </c>
      <c r="E1062" s="141">
        <f t="shared" si="16"/>
        <v>0.19180976713496262</v>
      </c>
      <c r="F1062" s="3" t="s">
        <v>1</v>
      </c>
      <c r="G1062" s="3">
        <v>5</v>
      </c>
      <c r="H1062" s="125">
        <v>0.19180976713496262</v>
      </c>
      <c r="I1062" s="3"/>
      <c r="J1062" s="3"/>
      <c r="K1062" s="3" t="s">
        <v>205</v>
      </c>
      <c r="L1062" s="125">
        <v>-5.2358486390916698E-2</v>
      </c>
      <c r="M1062" s="3">
        <v>18</v>
      </c>
      <c r="N1062" s="125">
        <v>-0.166141750215971</v>
      </c>
      <c r="O1062" s="3">
        <v>2</v>
      </c>
      <c r="P1062" s="125">
        <v>7.8026503309908304E-2</v>
      </c>
      <c r="Q1062" s="3">
        <v>2</v>
      </c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 spans="1:30" hidden="1" x14ac:dyDescent="0.25">
      <c r="A1063" s="2">
        <v>17</v>
      </c>
      <c r="B1063" s="2">
        <v>2011</v>
      </c>
      <c r="C1063" s="4" t="str">
        <f>INDEX(Index!$B$1:$B$500,MATCH($F1063,Index!$A$1:$A$500,0)
)</f>
        <v>HOU</v>
      </c>
      <c r="D1063" s="4">
        <v>0</v>
      </c>
      <c r="E1063" s="141">
        <f t="shared" si="16"/>
        <v>0.17826761346326486</v>
      </c>
      <c r="F1063" s="3" t="s">
        <v>49</v>
      </c>
      <c r="G1063" s="3">
        <v>6</v>
      </c>
      <c r="H1063" s="125">
        <v>0.17826761346326486</v>
      </c>
      <c r="I1063" s="3"/>
      <c r="J1063" s="3"/>
      <c r="K1063" s="3" t="s">
        <v>204</v>
      </c>
      <c r="L1063" s="125">
        <v>8.3698264669250497E-2</v>
      </c>
      <c r="M1063" s="3">
        <v>9</v>
      </c>
      <c r="N1063" s="125">
        <v>-8.7189389436959405E-2</v>
      </c>
      <c r="O1063" s="3">
        <v>8</v>
      </c>
      <c r="P1063" s="125">
        <v>7.3799593570549604E-3</v>
      </c>
      <c r="Q1063" s="3">
        <v>13</v>
      </c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 spans="1:30" hidden="1" x14ac:dyDescent="0.25">
      <c r="A1064" s="2">
        <v>17</v>
      </c>
      <c r="B1064" s="2">
        <v>2011</v>
      </c>
      <c r="C1064" s="4" t="str">
        <f>INDEX(Index!$B$1:$B$500,MATCH($F1064,Index!$A$1:$A$500,0)
)</f>
        <v>PHI</v>
      </c>
      <c r="D1064" s="4">
        <v>0</v>
      </c>
      <c r="E1064" s="141">
        <f t="shared" si="16"/>
        <v>0.167781892935181</v>
      </c>
      <c r="F1064" s="3" t="s">
        <v>7</v>
      </c>
      <c r="G1064" s="3">
        <v>7</v>
      </c>
      <c r="H1064" s="125">
        <v>0.167781892935181</v>
      </c>
      <c r="I1064" s="3"/>
      <c r="J1064" s="3"/>
      <c r="K1064" s="3" t="s">
        <v>210</v>
      </c>
      <c r="L1064" s="125">
        <v>0.113898819161009</v>
      </c>
      <c r="M1064" s="3">
        <v>7</v>
      </c>
      <c r="N1064" s="125">
        <v>-5.3598017603910003E-2</v>
      </c>
      <c r="O1064" s="3">
        <v>10</v>
      </c>
      <c r="P1064" s="125">
        <v>2.85056170261997E-4</v>
      </c>
      <c r="Q1064" s="3">
        <v>17</v>
      </c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 spans="1:30" hidden="1" x14ac:dyDescent="0.25">
      <c r="A1065" s="2">
        <v>17</v>
      </c>
      <c r="B1065" s="2">
        <v>2011</v>
      </c>
      <c r="C1065" s="4" t="str">
        <f>INDEX(Index!$B$1:$B$500,MATCH($F1065,Index!$A$1:$A$500,0)
)</f>
        <v>BAL</v>
      </c>
      <c r="D1065" s="4">
        <v>0</v>
      </c>
      <c r="E1065" s="141">
        <f t="shared" si="16"/>
        <v>0.1448356121013214</v>
      </c>
      <c r="F1065" s="3" t="s">
        <v>18</v>
      </c>
      <c r="G1065" s="3">
        <v>8</v>
      </c>
      <c r="H1065" s="125">
        <v>0.1448356121013214</v>
      </c>
      <c r="I1065" s="3"/>
      <c r="J1065" s="3"/>
      <c r="K1065" s="3" t="s">
        <v>203</v>
      </c>
      <c r="L1065" s="125">
        <v>3.2659207528687902E-2</v>
      </c>
      <c r="M1065" s="3">
        <v>14</v>
      </c>
      <c r="N1065" s="125">
        <v>-0.16783377768840099</v>
      </c>
      <c r="O1065" s="3">
        <v>1</v>
      </c>
      <c r="P1065" s="125">
        <v>-5.5657373115767503E-2</v>
      </c>
      <c r="Q1065" s="3">
        <v>30</v>
      </c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 spans="1:30" hidden="1" x14ac:dyDescent="0.25">
      <c r="A1066" s="2">
        <v>17</v>
      </c>
      <c r="B1066" s="2">
        <v>2011</v>
      </c>
      <c r="C1066" s="4" t="str">
        <f>INDEX(Index!$B$1:$B$500,MATCH($F1066,Index!$A$1:$A$500,0)
)</f>
        <v>ATL</v>
      </c>
      <c r="D1066" s="4">
        <v>0</v>
      </c>
      <c r="E1066" s="141">
        <f t="shared" si="16"/>
        <v>0.1420303494664491</v>
      </c>
      <c r="F1066" s="3" t="s">
        <v>43</v>
      </c>
      <c r="G1066" s="3">
        <v>9</v>
      </c>
      <c r="H1066" s="125">
        <v>0.1420303494664491</v>
      </c>
      <c r="I1066" s="3"/>
      <c r="J1066" s="3"/>
      <c r="K1066" s="3" t="s">
        <v>204</v>
      </c>
      <c r="L1066" s="125">
        <v>6.1419812138468498E-2</v>
      </c>
      <c r="M1066" s="3">
        <v>12</v>
      </c>
      <c r="N1066" s="125">
        <v>-9.3399698468071501E-2</v>
      </c>
      <c r="O1066" s="3">
        <v>7</v>
      </c>
      <c r="P1066" s="125">
        <v>-1.2789161140090899E-2</v>
      </c>
      <c r="Q1066" s="3">
        <v>22</v>
      </c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 spans="1:30" hidden="1" x14ac:dyDescent="0.25">
      <c r="A1067" s="2">
        <v>17</v>
      </c>
      <c r="B1067" s="2">
        <v>2011</v>
      </c>
      <c r="C1067" s="4" t="str">
        <f>INDEX(Index!$B$1:$B$500,MATCH($F1067,Index!$A$1:$A$500,0)
)</f>
        <v>DET</v>
      </c>
      <c r="D1067" s="4">
        <v>0</v>
      </c>
      <c r="E1067" s="141">
        <f t="shared" si="16"/>
        <v>0.13242440102541317</v>
      </c>
      <c r="F1067" s="3" t="s">
        <v>21</v>
      </c>
      <c r="G1067" s="3">
        <v>10</v>
      </c>
      <c r="H1067" s="125">
        <v>0.13242440102541317</v>
      </c>
      <c r="I1067" s="3"/>
      <c r="J1067" s="3"/>
      <c r="K1067" s="3" t="s">
        <v>204</v>
      </c>
      <c r="L1067" s="125">
        <v>7.7515899413164294E-2</v>
      </c>
      <c r="M1067" s="3">
        <v>11</v>
      </c>
      <c r="N1067" s="125">
        <v>-0.10639201832209</v>
      </c>
      <c r="O1067" s="3">
        <v>6</v>
      </c>
      <c r="P1067" s="125">
        <v>-5.1483516709841103E-2</v>
      </c>
      <c r="Q1067" s="3">
        <v>29</v>
      </c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 spans="1:30" hidden="1" x14ac:dyDescent="0.25">
      <c r="A1068" s="2">
        <v>17</v>
      </c>
      <c r="B1068" s="2">
        <v>2011</v>
      </c>
      <c r="C1068" s="4" t="str">
        <f>INDEX(Index!$B$1:$B$500,MATCH($F1068,Index!$A$1:$A$500,0)
)</f>
        <v>NYJ</v>
      </c>
      <c r="D1068" s="4">
        <v>0</v>
      </c>
      <c r="E1068" s="141">
        <f t="shared" si="16"/>
        <v>9.9228620155908914E-2</v>
      </c>
      <c r="F1068" s="3" t="s">
        <v>9</v>
      </c>
      <c r="G1068" s="3">
        <v>11</v>
      </c>
      <c r="H1068" s="125">
        <v>9.9228620155908914E-2</v>
      </c>
      <c r="I1068" s="3"/>
      <c r="J1068" s="3"/>
      <c r="K1068" s="3" t="s">
        <v>210</v>
      </c>
      <c r="L1068" s="125">
        <v>-9.5910850678670098E-2</v>
      </c>
      <c r="M1068" s="3">
        <v>22</v>
      </c>
      <c r="N1068" s="125">
        <v>-0.138820616450226</v>
      </c>
      <c r="O1068" s="3">
        <v>3</v>
      </c>
      <c r="P1068" s="125">
        <v>5.6318854384353002E-2</v>
      </c>
      <c r="Q1068" s="3">
        <v>4</v>
      </c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 spans="1:30" hidden="1" x14ac:dyDescent="0.25">
      <c r="A1069" s="2">
        <v>17</v>
      </c>
      <c r="B1069" s="2">
        <v>2011</v>
      </c>
      <c r="C1069" s="4" t="str">
        <f>INDEX(Index!$B$1:$B$500,MATCH($F1069,Index!$A$1:$A$500,0)
)</f>
        <v>DAL</v>
      </c>
      <c r="D1069" s="4">
        <v>0</v>
      </c>
      <c r="E1069" s="141">
        <f t="shared" si="16"/>
        <v>8.1655684461403713E-2</v>
      </c>
      <c r="F1069" s="3" t="s">
        <v>3</v>
      </c>
      <c r="G1069" s="3">
        <v>12</v>
      </c>
      <c r="H1069" s="125">
        <v>8.1655684461403713E-2</v>
      </c>
      <c r="I1069" s="3"/>
      <c r="J1069" s="3"/>
      <c r="K1069" s="3" t="s">
        <v>210</v>
      </c>
      <c r="L1069" s="125">
        <v>8.1952556367600002E-2</v>
      </c>
      <c r="M1069" s="3">
        <v>10</v>
      </c>
      <c r="N1069" s="125">
        <v>-2.0489514163103802E-2</v>
      </c>
      <c r="O1069" s="3">
        <v>13</v>
      </c>
      <c r="P1069" s="125">
        <v>-2.0786386069300101E-2</v>
      </c>
      <c r="Q1069" s="3">
        <v>25</v>
      </c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 spans="1:30" hidden="1" x14ac:dyDescent="0.25">
      <c r="A1070" s="2">
        <v>17</v>
      </c>
      <c r="B1070" s="2">
        <v>2011</v>
      </c>
      <c r="C1070" s="4" t="str">
        <f>INDEX(Index!$B$1:$B$500,MATCH($F1070,Index!$A$1:$A$500,0)
)</f>
        <v>NYG</v>
      </c>
      <c r="D1070" s="4">
        <v>0</v>
      </c>
      <c r="E1070" s="141">
        <f t="shared" si="16"/>
        <v>5.9153649825572738E-2</v>
      </c>
      <c r="F1070" s="3" t="s">
        <v>15</v>
      </c>
      <c r="G1070" s="3">
        <v>13</v>
      </c>
      <c r="H1070" s="125">
        <v>5.9153649825572738E-2</v>
      </c>
      <c r="I1070" s="3"/>
      <c r="J1070" s="3"/>
      <c r="K1070" s="3" t="s">
        <v>207</v>
      </c>
      <c r="L1070" s="125">
        <v>0.108743157851747</v>
      </c>
      <c r="M1070" s="3">
        <v>8</v>
      </c>
      <c r="N1070" s="125">
        <v>5.2757256239149002E-2</v>
      </c>
      <c r="O1070" s="3">
        <v>22</v>
      </c>
      <c r="P1070" s="125">
        <v>3.16774821297474E-3</v>
      </c>
      <c r="Q1070" s="3">
        <v>15</v>
      </c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 spans="1:30" hidden="1" x14ac:dyDescent="0.25">
      <c r="A1071" s="2">
        <v>17</v>
      </c>
      <c r="B1071" s="2">
        <v>2011</v>
      </c>
      <c r="C1071" s="4" t="str">
        <f>INDEX(Index!$B$1:$B$500,MATCH($F1071,Index!$A$1:$A$500,0)
)</f>
        <v>TEN</v>
      </c>
      <c r="D1071" s="4">
        <v>0</v>
      </c>
      <c r="E1071" s="141">
        <f t="shared" si="16"/>
        <v>3.8654495243370821E-2</v>
      </c>
      <c r="F1071" s="3" t="s">
        <v>45</v>
      </c>
      <c r="G1071" s="3">
        <v>14</v>
      </c>
      <c r="H1071" s="125">
        <v>3.8654495243370821E-2</v>
      </c>
      <c r="I1071" s="3"/>
      <c r="J1071" s="3"/>
      <c r="K1071" s="3" t="s">
        <v>207</v>
      </c>
      <c r="L1071" s="125">
        <v>-2.0900849473382499E-2</v>
      </c>
      <c r="M1071" s="3">
        <v>17</v>
      </c>
      <c r="N1071" s="125">
        <v>3.6451749345101799E-3</v>
      </c>
      <c r="O1071" s="3">
        <v>15</v>
      </c>
      <c r="P1071" s="125">
        <v>6.3200519651263498E-2</v>
      </c>
      <c r="Q1071" s="3">
        <v>3</v>
      </c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 spans="1:30" hidden="1" x14ac:dyDescent="0.25">
      <c r="A1072" s="2">
        <v>17</v>
      </c>
      <c r="B1072" s="2">
        <v>2011</v>
      </c>
      <c r="C1072" s="4" t="str">
        <f>INDEX(Index!$B$1:$B$500,MATCH($F1072,Index!$A$1:$A$500,0)
)</f>
        <v>MIA</v>
      </c>
      <c r="D1072" s="4">
        <v>0</v>
      </c>
      <c r="E1072" s="141">
        <f t="shared" si="16"/>
        <v>1.4051548514285001E-2</v>
      </c>
      <c r="F1072" s="3" t="s">
        <v>4</v>
      </c>
      <c r="G1072" s="3">
        <v>15</v>
      </c>
      <c r="H1072" s="125">
        <v>1.4051548514285001E-2</v>
      </c>
      <c r="I1072" s="3"/>
      <c r="J1072" s="3"/>
      <c r="K1072" s="3" t="s">
        <v>208</v>
      </c>
      <c r="L1072" s="125">
        <v>-6.2127076560036798E-2</v>
      </c>
      <c r="M1072" s="3">
        <v>20</v>
      </c>
      <c r="N1072" s="125">
        <v>-5.0716438405705E-2</v>
      </c>
      <c r="O1072" s="3">
        <v>11</v>
      </c>
      <c r="P1072" s="125">
        <v>2.5462186668616799E-2</v>
      </c>
      <c r="Q1072" s="3">
        <v>6</v>
      </c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 spans="1:30" hidden="1" x14ac:dyDescent="0.25">
      <c r="A1073" s="2">
        <v>17</v>
      </c>
      <c r="B1073" s="2">
        <v>2011</v>
      </c>
      <c r="C1073" s="4" t="str">
        <f>INDEX(Index!$B$1:$B$500,MATCH($F1073,Index!$A$1:$A$500,0)
)</f>
        <v>CHI</v>
      </c>
      <c r="D1073" s="4">
        <v>0</v>
      </c>
      <c r="E1073" s="141">
        <f t="shared" si="16"/>
        <v>8.5597301967949013E-3</v>
      </c>
      <c r="F1073" s="3" t="s">
        <v>64</v>
      </c>
      <c r="G1073" s="3">
        <v>16</v>
      </c>
      <c r="H1073" s="125">
        <v>8.5597301967949013E-3</v>
      </c>
      <c r="I1073" s="3"/>
      <c r="J1073" s="3"/>
      <c r="K1073" s="3" t="s">
        <v>210</v>
      </c>
      <c r="L1073" s="125">
        <v>-0.18549481029664</v>
      </c>
      <c r="M1073" s="3">
        <v>29</v>
      </c>
      <c r="N1073" s="125">
        <v>-0.108925337608167</v>
      </c>
      <c r="O1073" s="3">
        <v>4</v>
      </c>
      <c r="P1073" s="125">
        <v>8.5129202885267902E-2</v>
      </c>
      <c r="Q1073" s="3">
        <v>1</v>
      </c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 spans="1:30" hidden="1" x14ac:dyDescent="0.25">
      <c r="A1074" s="2">
        <v>17</v>
      </c>
      <c r="B1074" s="2">
        <v>2011</v>
      </c>
      <c r="C1074" s="4" t="str">
        <f>INDEX(Index!$B$1:$B$500,MATCH($F1074,Index!$A$1:$A$500,0)
)</f>
        <v>CIN</v>
      </c>
      <c r="D1074" s="4">
        <v>0</v>
      </c>
      <c r="E1074" s="141">
        <f t="shared" si="16"/>
        <v>-2.6293423735585519E-3</v>
      </c>
      <c r="F1074" s="3" t="s">
        <v>24</v>
      </c>
      <c r="G1074" s="3">
        <v>17</v>
      </c>
      <c r="H1074" s="125">
        <v>-2.6293423735585519E-3</v>
      </c>
      <c r="I1074" s="3"/>
      <c r="J1074" s="3"/>
      <c r="K1074" s="3" t="s">
        <v>207</v>
      </c>
      <c r="L1074" s="125">
        <v>-1.6716227410933301E-2</v>
      </c>
      <c r="M1074" s="3">
        <v>16</v>
      </c>
      <c r="N1074" s="125">
        <v>8.6932602474363505E-3</v>
      </c>
      <c r="O1074" s="3">
        <v>16</v>
      </c>
      <c r="P1074" s="125">
        <v>2.27801452848111E-2</v>
      </c>
      <c r="Q1074" s="3">
        <v>7</v>
      </c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 spans="1:30" hidden="1" x14ac:dyDescent="0.25">
      <c r="A1075" s="2">
        <v>17</v>
      </c>
      <c r="B1075" s="2">
        <v>2011</v>
      </c>
      <c r="C1075" s="4" t="str">
        <f>INDEX(Index!$B$1:$B$500,MATCH($F1075,Index!$A$1:$A$500,0)
)</f>
        <v>LAC</v>
      </c>
      <c r="D1075" s="4">
        <v>0</v>
      </c>
      <c r="E1075" s="141">
        <f t="shared" si="16"/>
        <v>-1.028301782315881E-2</v>
      </c>
      <c r="F1075" s="3" t="s">
        <v>68</v>
      </c>
      <c r="G1075" s="3">
        <v>18</v>
      </c>
      <c r="H1075" s="125">
        <v>-1.028301782315881E-2</v>
      </c>
      <c r="I1075" s="3"/>
      <c r="J1075" s="3"/>
      <c r="K1075" s="3" t="s">
        <v>210</v>
      </c>
      <c r="L1075" s="125">
        <v>0.117583486772569</v>
      </c>
      <c r="M1075" s="3">
        <v>5</v>
      </c>
      <c r="N1075" s="125">
        <v>0.11203052925889601</v>
      </c>
      <c r="O1075" s="3">
        <v>29</v>
      </c>
      <c r="P1075" s="125">
        <v>-1.5835975336831801E-2</v>
      </c>
      <c r="Q1075" s="3">
        <v>23</v>
      </c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 spans="1:30" hidden="1" x14ac:dyDescent="0.25">
      <c r="A1076" s="2">
        <v>17</v>
      </c>
      <c r="B1076" s="2">
        <v>2011</v>
      </c>
      <c r="C1076" s="4" t="str">
        <f>INDEX(Index!$B$1:$B$500,MATCH($F1076,Index!$A$1:$A$500,0)
)</f>
        <v>CAR</v>
      </c>
      <c r="D1076" s="4">
        <v>0</v>
      </c>
      <c r="E1076" s="141">
        <f t="shared" si="16"/>
        <v>-3.8433466041319392E-2</v>
      </c>
      <c r="F1076" s="3" t="s">
        <v>51</v>
      </c>
      <c r="G1076" s="3">
        <v>19</v>
      </c>
      <c r="H1076" s="125">
        <v>-3.8433466041319392E-2</v>
      </c>
      <c r="I1076" s="3"/>
      <c r="J1076" s="3"/>
      <c r="K1076" s="3" t="s">
        <v>208</v>
      </c>
      <c r="L1076" s="125">
        <v>0.179309119368666</v>
      </c>
      <c r="M1076" s="3">
        <v>4</v>
      </c>
      <c r="N1076" s="125">
        <v>0.15280518681548799</v>
      </c>
      <c r="O1076" s="3">
        <v>31</v>
      </c>
      <c r="P1076" s="125">
        <v>-6.4937398594497403E-2</v>
      </c>
      <c r="Q1076" s="3">
        <v>32</v>
      </c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 spans="1:30" hidden="1" x14ac:dyDescent="0.25">
      <c r="A1077" s="2">
        <v>17</v>
      </c>
      <c r="B1077" s="2">
        <v>2011</v>
      </c>
      <c r="C1077" s="4" t="str">
        <f>INDEX(Index!$B$1:$B$500,MATCH($F1077,Index!$A$1:$A$500,0)
)</f>
        <v>LV</v>
      </c>
      <c r="D1077" s="4">
        <v>0</v>
      </c>
      <c r="E1077" s="141">
        <f t="shared" si="16"/>
        <v>-4.9559428735406197E-2</v>
      </c>
      <c r="F1077" s="3" t="s">
        <v>52</v>
      </c>
      <c r="G1077" s="3">
        <v>20</v>
      </c>
      <c r="H1077" s="125">
        <v>-4.9559428735406197E-2</v>
      </c>
      <c r="I1077" s="3"/>
      <c r="J1077" s="3"/>
      <c r="K1077" s="3" t="s">
        <v>210</v>
      </c>
      <c r="L1077" s="125">
        <v>4.3541430628808102E-2</v>
      </c>
      <c r="M1077" s="3">
        <v>13</v>
      </c>
      <c r="N1077" s="125">
        <v>8.3374940270460898E-2</v>
      </c>
      <c r="O1077" s="3">
        <v>26</v>
      </c>
      <c r="P1077" s="125">
        <v>-9.7259190937534004E-3</v>
      </c>
      <c r="Q1077" s="3">
        <v>20</v>
      </c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 spans="1:30" hidden="1" x14ac:dyDescent="0.25">
      <c r="A1078" s="2">
        <v>17</v>
      </c>
      <c r="B1078" s="2">
        <v>2011</v>
      </c>
      <c r="C1078" s="4" t="str">
        <f>INDEX(Index!$B$1:$B$500,MATCH($F1078,Index!$A$1:$A$500,0)
)</f>
        <v>SEA</v>
      </c>
      <c r="D1078" s="4">
        <v>0</v>
      </c>
      <c r="E1078" s="141">
        <f t="shared" si="16"/>
        <v>-5.4996305587934141E-2</v>
      </c>
      <c r="F1078" s="3" t="s">
        <v>30</v>
      </c>
      <c r="G1078" s="3">
        <v>21</v>
      </c>
      <c r="H1078" s="125">
        <v>-5.4996305587934141E-2</v>
      </c>
      <c r="I1078" s="3"/>
      <c r="J1078" s="3"/>
      <c r="K1078" s="3" t="s">
        <v>209</v>
      </c>
      <c r="L1078" s="125">
        <v>-9.7250535951685896E-2</v>
      </c>
      <c r="M1078" s="3">
        <v>23</v>
      </c>
      <c r="N1078" s="125">
        <v>-4.0602018047997998E-2</v>
      </c>
      <c r="O1078" s="3">
        <v>12</v>
      </c>
      <c r="P1078" s="125">
        <v>1.6522123157537601E-3</v>
      </c>
      <c r="Q1078" s="3">
        <v>16</v>
      </c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 spans="1:30" hidden="1" x14ac:dyDescent="0.25">
      <c r="A1079" s="2">
        <v>17</v>
      </c>
      <c r="B1079" s="2">
        <v>2011</v>
      </c>
      <c r="C1079" s="4" t="str">
        <f>INDEX(Index!$B$1:$B$500,MATCH($F1079,Index!$A$1:$A$500,0)
)</f>
        <v>WAS</v>
      </c>
      <c r="D1079" s="4">
        <v>0</v>
      </c>
      <c r="E1079" s="141">
        <f t="shared" si="16"/>
        <v>-8.2789493660751501E-2</v>
      </c>
      <c r="F1079" s="3" t="s">
        <v>26</v>
      </c>
      <c r="G1079" s="3">
        <v>22</v>
      </c>
      <c r="H1079" s="125">
        <v>-8.2789493660751501E-2</v>
      </c>
      <c r="I1079" s="3"/>
      <c r="J1079" s="3"/>
      <c r="K1079" s="3" t="s">
        <v>212</v>
      </c>
      <c r="L1079" s="125">
        <v>-6.0242175044740803E-2</v>
      </c>
      <c r="M1079" s="3">
        <v>19</v>
      </c>
      <c r="N1079" s="125">
        <v>1.04203992673564E-2</v>
      </c>
      <c r="O1079" s="3">
        <v>17</v>
      </c>
      <c r="P1079" s="125">
        <v>-1.21269193486543E-2</v>
      </c>
      <c r="Q1079" s="3">
        <v>21</v>
      </c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 spans="1:30" hidden="1" x14ac:dyDescent="0.25">
      <c r="A1080" s="2">
        <v>17</v>
      </c>
      <c r="B1080" s="2">
        <v>2011</v>
      </c>
      <c r="C1080" s="4" t="str">
        <f>INDEX(Index!$B$1:$B$500,MATCH($F1080,Index!$A$1:$A$500,0)
)</f>
        <v>BUF</v>
      </c>
      <c r="D1080" s="4">
        <v>0</v>
      </c>
      <c r="E1080" s="141">
        <f t="shared" si="16"/>
        <v>-9.8519245821803006E-2</v>
      </c>
      <c r="F1080" s="3" t="s">
        <v>0</v>
      </c>
      <c r="G1080" s="3">
        <v>23</v>
      </c>
      <c r="H1080" s="125">
        <v>-9.8519245821803006E-2</v>
      </c>
      <c r="I1080" s="3"/>
      <c r="J1080" s="3"/>
      <c r="K1080" s="3" t="s">
        <v>208</v>
      </c>
      <c r="L1080" s="125">
        <v>1.4498542714833199E-2</v>
      </c>
      <c r="M1080" s="3">
        <v>15</v>
      </c>
      <c r="N1080" s="125">
        <v>9.60612908991616E-2</v>
      </c>
      <c r="O1080" s="3">
        <v>27</v>
      </c>
      <c r="P1080" s="125">
        <v>-1.6956497637474598E-2</v>
      </c>
      <c r="Q1080" s="3">
        <v>24</v>
      </c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 spans="1:30" hidden="1" x14ac:dyDescent="0.25">
      <c r="A1081" s="2">
        <v>17</v>
      </c>
      <c r="B1081" s="2">
        <v>2011</v>
      </c>
      <c r="C1081" s="4" t="str">
        <f>INDEX(Index!$B$1:$B$500,MATCH($F1081,Index!$A$1:$A$500,0)
)</f>
        <v>DEN</v>
      </c>
      <c r="D1081" s="4">
        <v>0</v>
      </c>
      <c r="E1081" s="141">
        <f t="shared" si="16"/>
        <v>-0.15890449390024255</v>
      </c>
      <c r="F1081" s="3" t="s">
        <v>39</v>
      </c>
      <c r="G1081" s="3">
        <v>24</v>
      </c>
      <c r="H1081" s="125">
        <v>-0.15890449390024255</v>
      </c>
      <c r="I1081" s="3"/>
      <c r="J1081" s="3"/>
      <c r="K1081" s="3" t="s">
        <v>210</v>
      </c>
      <c r="L1081" s="125">
        <v>-0.111089537740912</v>
      </c>
      <c r="M1081" s="3">
        <v>25</v>
      </c>
      <c r="N1081" s="125">
        <v>4.5617692896694699E-2</v>
      </c>
      <c r="O1081" s="3">
        <v>21</v>
      </c>
      <c r="P1081" s="125">
        <v>-2.1972632626358502E-3</v>
      </c>
      <c r="Q1081" s="3">
        <v>18</v>
      </c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 spans="1:30" hidden="1" x14ac:dyDescent="0.25">
      <c r="A1082" s="2">
        <v>17</v>
      </c>
      <c r="B1082" s="2">
        <v>2011</v>
      </c>
      <c r="C1082" s="4" t="str">
        <f>INDEX(Index!$B$1:$B$500,MATCH($F1082,Index!$A$1:$A$500,0)
)</f>
        <v>ARI</v>
      </c>
      <c r="D1082" s="4">
        <v>0</v>
      </c>
      <c r="E1082" s="141">
        <f t="shared" si="16"/>
        <v>-0.16010756210815541</v>
      </c>
      <c r="F1082" s="3" t="s">
        <v>23</v>
      </c>
      <c r="G1082" s="3">
        <v>25</v>
      </c>
      <c r="H1082" s="125">
        <v>-0.16010756210815541</v>
      </c>
      <c r="I1082" s="3"/>
      <c r="J1082" s="3"/>
      <c r="K1082" s="3" t="s">
        <v>210</v>
      </c>
      <c r="L1082" s="125">
        <v>-0.13927470928523</v>
      </c>
      <c r="M1082" s="3">
        <v>27</v>
      </c>
      <c r="N1082" s="125">
        <v>3.2655489643721197E-2</v>
      </c>
      <c r="O1082" s="3">
        <v>20</v>
      </c>
      <c r="P1082" s="125">
        <v>1.18226368207958E-2</v>
      </c>
      <c r="Q1082" s="3">
        <v>11</v>
      </c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 spans="1:30" hidden="1" x14ac:dyDescent="0.25">
      <c r="A1083" s="2">
        <v>17</v>
      </c>
      <c r="B1083" s="2">
        <v>2011</v>
      </c>
      <c r="C1083" s="4" t="str">
        <f>INDEX(Index!$B$1:$B$500,MATCH($F1083,Index!$A$1:$A$500,0)
)</f>
        <v>CLE</v>
      </c>
      <c r="D1083" s="4">
        <v>0</v>
      </c>
      <c r="E1083" s="141">
        <f t="shared" si="16"/>
        <v>-0.1626731301573934</v>
      </c>
      <c r="F1083" s="3" t="s">
        <v>10</v>
      </c>
      <c r="G1083" s="3">
        <v>26</v>
      </c>
      <c r="H1083" s="125">
        <v>-0.1626731301573934</v>
      </c>
      <c r="I1083" s="3"/>
      <c r="J1083" s="3"/>
      <c r="K1083" s="3" t="s">
        <v>211</v>
      </c>
      <c r="L1083" s="125">
        <v>-0.11195369231947799</v>
      </c>
      <c r="M1083" s="3">
        <v>26</v>
      </c>
      <c r="N1083" s="125">
        <v>6.3406282401410594E-2</v>
      </c>
      <c r="O1083" s="3">
        <v>24</v>
      </c>
      <c r="P1083" s="125">
        <v>1.2686844563495199E-2</v>
      </c>
      <c r="Q1083" s="3">
        <v>10</v>
      </c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 spans="1:30" hidden="1" x14ac:dyDescent="0.25">
      <c r="A1084" s="2">
        <v>17</v>
      </c>
      <c r="B1084" s="2">
        <v>2011</v>
      </c>
      <c r="C1084" s="4" t="str">
        <f>INDEX(Index!$B$1:$B$500,MATCH($F1084,Index!$A$1:$A$500,0)
)</f>
        <v>KC</v>
      </c>
      <c r="D1084" s="4">
        <v>0</v>
      </c>
      <c r="E1084" s="141">
        <f t="shared" si="16"/>
        <v>-0.17124308806610397</v>
      </c>
      <c r="F1084" s="3" t="s">
        <v>5</v>
      </c>
      <c r="G1084" s="3">
        <v>27</v>
      </c>
      <c r="H1084" s="125">
        <v>-0.17124308806610397</v>
      </c>
      <c r="I1084" s="3"/>
      <c r="J1084" s="3"/>
      <c r="K1084" s="3" t="s">
        <v>209</v>
      </c>
      <c r="L1084" s="125">
        <v>-0.179919404990242</v>
      </c>
      <c r="M1084" s="3">
        <v>28</v>
      </c>
      <c r="N1084" s="125">
        <v>-1.7860159672953398E-2</v>
      </c>
      <c r="O1084" s="3">
        <v>14</v>
      </c>
      <c r="P1084" s="125">
        <v>-9.1838427488153806E-3</v>
      </c>
      <c r="Q1084" s="3">
        <v>19</v>
      </c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 spans="1:30" hidden="1" x14ac:dyDescent="0.25">
      <c r="A1085" s="2">
        <v>17</v>
      </c>
      <c r="B1085" s="2">
        <v>2011</v>
      </c>
      <c r="C1085" s="4" t="str">
        <f>INDEX(Index!$B$1:$B$500,MATCH($F1085,Index!$A$1:$A$500,0)
)</f>
        <v>MIN</v>
      </c>
      <c r="D1085" s="4">
        <v>0</v>
      </c>
      <c r="E1085" s="141">
        <f t="shared" si="16"/>
        <v>-0.18881023721138479</v>
      </c>
      <c r="F1085" s="3" t="s">
        <v>46</v>
      </c>
      <c r="G1085" s="3">
        <v>28</v>
      </c>
      <c r="H1085" s="125">
        <v>-0.18881023721138479</v>
      </c>
      <c r="I1085" s="3"/>
      <c r="J1085" s="3"/>
      <c r="K1085" s="3" t="s">
        <v>238</v>
      </c>
      <c r="L1085" s="125">
        <v>-9.1749639757134904E-2</v>
      </c>
      <c r="M1085" s="3">
        <v>21</v>
      </c>
      <c r="N1085" s="125">
        <v>5.6479658756427797E-2</v>
      </c>
      <c r="O1085" s="3">
        <v>23</v>
      </c>
      <c r="P1085" s="125">
        <v>-4.0580938697822103E-2</v>
      </c>
      <c r="Q1085" s="3">
        <v>27</v>
      </c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 spans="1:30" hidden="1" x14ac:dyDescent="0.25">
      <c r="A1086" s="2">
        <v>17</v>
      </c>
      <c r="B1086" s="2">
        <v>2011</v>
      </c>
      <c r="C1086" s="4" t="str">
        <f>INDEX(Index!$B$1:$B$500,MATCH($F1086,Index!$A$1:$A$500,0)
)</f>
        <v>JAX</v>
      </c>
      <c r="D1086" s="4">
        <v>0</v>
      </c>
      <c r="E1086" s="141">
        <f t="shared" si="16"/>
        <v>-0.19879627673602873</v>
      </c>
      <c r="F1086" s="3" t="s">
        <v>56</v>
      </c>
      <c r="G1086" s="3">
        <v>29</v>
      </c>
      <c r="H1086" s="125">
        <v>-0.19879627673602873</v>
      </c>
      <c r="I1086" s="3"/>
      <c r="J1086" s="3"/>
      <c r="K1086" s="3" t="s">
        <v>212</v>
      </c>
      <c r="L1086" s="125">
        <v>-0.25483939241410802</v>
      </c>
      <c r="M1086" s="3">
        <v>31</v>
      </c>
      <c r="N1086" s="125">
        <v>-7.8314158973174397E-2</v>
      </c>
      <c r="O1086" s="3">
        <v>9</v>
      </c>
      <c r="P1086" s="125">
        <v>-2.2271043295095098E-2</v>
      </c>
      <c r="Q1086" s="3">
        <v>26</v>
      </c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 spans="1:30" hidden="1" x14ac:dyDescent="0.25">
      <c r="A1087" s="2">
        <v>17</v>
      </c>
      <c r="B1087" s="2">
        <v>2011</v>
      </c>
      <c r="C1087" s="4" t="str">
        <f>INDEX(Index!$B$1:$B$500,MATCH($F1087,Index!$A$1:$A$500,0)
)</f>
        <v>TB</v>
      </c>
      <c r="D1087" s="4">
        <v>0</v>
      </c>
      <c r="E1087" s="141">
        <f t="shared" si="16"/>
        <v>-0.25146499476615786</v>
      </c>
      <c r="F1087" s="3" t="s">
        <v>38</v>
      </c>
      <c r="G1087" s="3">
        <v>30</v>
      </c>
      <c r="H1087" s="125">
        <v>-0.25146499476615786</v>
      </c>
      <c r="I1087" s="3"/>
      <c r="J1087" s="3"/>
      <c r="K1087" s="3" t="s">
        <v>211</v>
      </c>
      <c r="L1087" s="125">
        <v>-0.10261510744376801</v>
      </c>
      <c r="M1087" s="3">
        <v>24</v>
      </c>
      <c r="N1087" s="125">
        <v>0.15435896763514401</v>
      </c>
      <c r="O1087" s="3">
        <v>32</v>
      </c>
      <c r="P1087" s="125">
        <v>5.5090803127541702E-3</v>
      </c>
      <c r="Q1087" s="3">
        <v>14</v>
      </c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 spans="1:30" hidden="1" x14ac:dyDescent="0.25">
      <c r="A1088" s="2">
        <v>17</v>
      </c>
      <c r="B1088" s="2">
        <v>2011</v>
      </c>
      <c r="C1088" s="4" t="str">
        <f>INDEX(Index!$B$1:$B$500,MATCH($F1088,Index!$A$1:$A$500,0)
)</f>
        <v>LAR</v>
      </c>
      <c r="D1088" s="4">
        <v>0</v>
      </c>
      <c r="E1088" s="141">
        <f t="shared" si="16"/>
        <v>-0.33778189462975339</v>
      </c>
      <c r="F1088" s="3" t="s">
        <v>67</v>
      </c>
      <c r="G1088" s="3">
        <v>31</v>
      </c>
      <c r="H1088" s="125">
        <v>-0.33778189462975339</v>
      </c>
      <c r="I1088" s="3"/>
      <c r="J1088" s="3"/>
      <c r="K1088" s="3" t="s">
        <v>213</v>
      </c>
      <c r="L1088" s="125">
        <v>-0.27308237177947398</v>
      </c>
      <c r="M1088" s="3">
        <v>32</v>
      </c>
      <c r="N1088" s="125">
        <v>1.6653819236608299E-2</v>
      </c>
      <c r="O1088" s="3">
        <v>18</v>
      </c>
      <c r="P1088" s="125">
        <v>-4.8045703613671102E-2</v>
      </c>
      <c r="Q1088" s="3">
        <v>28</v>
      </c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 spans="1:30" hidden="1" x14ac:dyDescent="0.25">
      <c r="A1089" s="2">
        <v>17</v>
      </c>
      <c r="B1089" s="2">
        <v>2011</v>
      </c>
      <c r="C1089" s="4" t="str">
        <f>INDEX(Index!$B$1:$B$500,MATCH($F1089,Index!$A$1:$A$500,0)
)</f>
        <v>IND</v>
      </c>
      <c r="D1089" s="4">
        <v>0</v>
      </c>
      <c r="E1089" s="141">
        <f t="shared" si="16"/>
        <v>-0.36402901123401388</v>
      </c>
      <c r="F1089" s="3" t="s">
        <v>35</v>
      </c>
      <c r="G1089" s="3">
        <v>32</v>
      </c>
      <c r="H1089" s="125">
        <v>-0.36402901123401388</v>
      </c>
      <c r="I1089" s="3"/>
      <c r="J1089" s="3"/>
      <c r="K1089" s="3" t="s">
        <v>213</v>
      </c>
      <c r="L1089" s="125">
        <v>-0.188695594230188</v>
      </c>
      <c r="M1089" s="3">
        <v>30</v>
      </c>
      <c r="N1089" s="125">
        <v>0.112897397789752</v>
      </c>
      <c r="O1089" s="3">
        <v>30</v>
      </c>
      <c r="P1089" s="125">
        <v>-6.24360192140739E-2</v>
      </c>
      <c r="Q1089" s="3">
        <v>31</v>
      </c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 spans="1:30" hidden="1" x14ac:dyDescent="0.25">
      <c r="A1090" s="2">
        <v>1</v>
      </c>
      <c r="B1090" s="2">
        <v>2012</v>
      </c>
      <c r="C1090" s="4" t="str">
        <f>INDEX(Index!$B$1:$B$500,MATCH($F1090,Index!$A$1:$A$500,0)
)</f>
        <v>BAL</v>
      </c>
      <c r="D1090" s="4">
        <v>0</v>
      </c>
      <c r="E1090" s="141">
        <f t="shared" ref="E1090:E1153" si="17">IF(D1090=1,H1090/100,H1090)</f>
        <v>0.68753081162004792</v>
      </c>
      <c r="F1090" s="3" t="s">
        <v>18</v>
      </c>
      <c r="G1090" s="3">
        <v>1</v>
      </c>
      <c r="H1090" s="125">
        <v>0.68753081162004792</v>
      </c>
      <c r="I1090" s="3"/>
      <c r="J1090" s="3"/>
      <c r="K1090" s="3" t="s">
        <v>98</v>
      </c>
      <c r="L1090" s="125">
        <v>0.48350609806668798</v>
      </c>
      <c r="M1090" s="3">
        <v>1</v>
      </c>
      <c r="N1090" s="125">
        <v>-0.16321152310294701</v>
      </c>
      <c r="O1090" s="3">
        <v>11</v>
      </c>
      <c r="P1090" s="125">
        <v>4.0813190450412901E-2</v>
      </c>
      <c r="Q1090" s="3">
        <v>12</v>
      </c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 spans="1:30" hidden="1" x14ac:dyDescent="0.25">
      <c r="A1091" s="2">
        <v>1</v>
      </c>
      <c r="B1091" s="2">
        <v>2012</v>
      </c>
      <c r="C1091" s="4" t="str">
        <f>INDEX(Index!$B$1:$B$500,MATCH($F1091,Index!$A$1:$A$500,0)
)</f>
        <v>CHI</v>
      </c>
      <c r="D1091" s="4">
        <v>0</v>
      </c>
      <c r="E1091" s="141">
        <f t="shared" si="17"/>
        <v>0.677253824252121</v>
      </c>
      <c r="F1091" s="3" t="s">
        <v>64</v>
      </c>
      <c r="G1091" s="3">
        <v>2</v>
      </c>
      <c r="H1091" s="125">
        <v>0.677253824252121</v>
      </c>
      <c r="I1091" s="3"/>
      <c r="J1091" s="3"/>
      <c r="K1091" s="3" t="s">
        <v>98</v>
      </c>
      <c r="L1091" s="125">
        <v>0.366817946262468</v>
      </c>
      <c r="M1091" s="3">
        <v>4</v>
      </c>
      <c r="N1091" s="125">
        <v>-0.21010544132781001</v>
      </c>
      <c r="O1091" s="3">
        <v>6</v>
      </c>
      <c r="P1091" s="125">
        <v>0.10033043666184301</v>
      </c>
      <c r="Q1091" s="3">
        <v>8</v>
      </c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 spans="1:30" hidden="1" x14ac:dyDescent="0.25">
      <c r="A1092" s="2">
        <v>1</v>
      </c>
      <c r="B1092" s="2">
        <v>2012</v>
      </c>
      <c r="C1092" s="4" t="str">
        <f>INDEX(Index!$B$1:$B$500,MATCH($F1092,Index!$A$1:$A$500,0)
)</f>
        <v>ATL</v>
      </c>
      <c r="D1092" s="4">
        <v>0</v>
      </c>
      <c r="E1092" s="141">
        <f t="shared" si="17"/>
        <v>0.60940555676923935</v>
      </c>
      <c r="F1092" s="3" t="s">
        <v>43</v>
      </c>
      <c r="G1092" s="3">
        <v>3</v>
      </c>
      <c r="H1092" s="125">
        <v>0.60940555676923935</v>
      </c>
      <c r="I1092" s="3"/>
      <c r="J1092" s="3"/>
      <c r="K1092" s="3" t="s">
        <v>98</v>
      </c>
      <c r="L1092" s="125">
        <v>0.44223844747617902</v>
      </c>
      <c r="M1092" s="3">
        <v>2</v>
      </c>
      <c r="N1092" s="125">
        <v>-4.0609715012756301E-2</v>
      </c>
      <c r="O1092" s="3">
        <v>16</v>
      </c>
      <c r="P1092" s="125">
        <v>0.12655739428030399</v>
      </c>
      <c r="Q1092" s="3">
        <v>6</v>
      </c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 spans="1:30" hidden="1" x14ac:dyDescent="0.25">
      <c r="A1093" s="2">
        <v>1</v>
      </c>
      <c r="B1093" s="2">
        <v>2012</v>
      </c>
      <c r="C1093" s="4" t="str">
        <f>INDEX(Index!$B$1:$B$500,MATCH($F1093,Index!$A$1:$A$500,0)
)</f>
        <v>NYJ</v>
      </c>
      <c r="D1093" s="4">
        <v>0</v>
      </c>
      <c r="E1093" s="141">
        <f t="shared" si="17"/>
        <v>0.60717884530625699</v>
      </c>
      <c r="F1093" s="3" t="s">
        <v>9</v>
      </c>
      <c r="G1093" s="3">
        <v>4</v>
      </c>
      <c r="H1093" s="125">
        <v>0.60717884530625699</v>
      </c>
      <c r="I1093" s="3"/>
      <c r="J1093" s="3"/>
      <c r="K1093" s="3" t="s">
        <v>98</v>
      </c>
      <c r="L1093" s="125">
        <v>0.21904751753313501</v>
      </c>
      <c r="M1093" s="3">
        <v>10</v>
      </c>
      <c r="N1093" s="125">
        <v>-0.17324717275521501</v>
      </c>
      <c r="O1093" s="3">
        <v>10</v>
      </c>
      <c r="P1093" s="125">
        <v>0.214884155017907</v>
      </c>
      <c r="Q1093" s="3">
        <v>2</v>
      </c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 spans="1:30" hidden="1" x14ac:dyDescent="0.25">
      <c r="A1094" s="2">
        <v>1</v>
      </c>
      <c r="B1094" s="2">
        <v>2012</v>
      </c>
      <c r="C1094" s="4" t="str">
        <f>INDEX(Index!$B$1:$B$500,MATCH($F1094,Index!$A$1:$A$500,0)
)</f>
        <v>NE</v>
      </c>
      <c r="D1094" s="4">
        <v>0</v>
      </c>
      <c r="E1094" s="141">
        <f t="shared" si="17"/>
        <v>0.57006370179072952</v>
      </c>
      <c r="F1094" s="3" t="s">
        <v>17</v>
      </c>
      <c r="G1094" s="3">
        <v>5</v>
      </c>
      <c r="H1094" s="125">
        <v>0.57006370179072952</v>
      </c>
      <c r="I1094" s="3"/>
      <c r="J1094" s="3"/>
      <c r="K1094" s="3" t="s">
        <v>98</v>
      </c>
      <c r="L1094" s="125">
        <v>0.32186003830619098</v>
      </c>
      <c r="M1094" s="3">
        <v>6</v>
      </c>
      <c r="N1094" s="125">
        <v>-0.26484163393709198</v>
      </c>
      <c r="O1094" s="3">
        <v>3</v>
      </c>
      <c r="P1094" s="125">
        <v>-1.6637970452553399E-2</v>
      </c>
      <c r="Q1094" s="3">
        <v>17</v>
      </c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 spans="1:30" hidden="1" x14ac:dyDescent="0.25">
      <c r="A1095" s="2">
        <v>1</v>
      </c>
      <c r="B1095" s="2">
        <v>2012</v>
      </c>
      <c r="C1095" s="4" t="str">
        <f>INDEX(Index!$B$1:$B$500,MATCH($F1095,Index!$A$1:$A$500,0)
)</f>
        <v>DEN</v>
      </c>
      <c r="D1095" s="4">
        <v>0</v>
      </c>
      <c r="E1095" s="141">
        <f t="shared" si="17"/>
        <v>0.5503884327399583</v>
      </c>
      <c r="F1095" s="3" t="s">
        <v>39</v>
      </c>
      <c r="G1095" s="3">
        <v>6</v>
      </c>
      <c r="H1095" s="125">
        <v>0.5503884327399583</v>
      </c>
      <c r="I1095" s="3"/>
      <c r="J1095" s="3"/>
      <c r="K1095" s="3" t="s">
        <v>98</v>
      </c>
      <c r="L1095" s="125">
        <v>0.42316986504463</v>
      </c>
      <c r="M1095" s="3">
        <v>3</v>
      </c>
      <c r="N1095" s="125">
        <v>-0.18143556024011701</v>
      </c>
      <c r="O1095" s="3">
        <v>9</v>
      </c>
      <c r="P1095" s="125">
        <v>-5.4216992544788699E-2</v>
      </c>
      <c r="Q1095" s="3">
        <v>23</v>
      </c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 spans="1:30" hidden="1" x14ac:dyDescent="0.25">
      <c r="A1096" s="2">
        <v>1</v>
      </c>
      <c r="B1096" s="2">
        <v>2012</v>
      </c>
      <c r="C1096" s="4" t="str">
        <f>INDEX(Index!$B$1:$B$500,MATCH($F1096,Index!$A$1:$A$500,0)
)</f>
        <v>HOU</v>
      </c>
      <c r="D1096" s="4">
        <v>0</v>
      </c>
      <c r="E1096" s="141">
        <f t="shared" si="17"/>
        <v>0.47943453847308404</v>
      </c>
      <c r="F1096" s="3" t="s">
        <v>49</v>
      </c>
      <c r="G1096" s="3">
        <v>7</v>
      </c>
      <c r="H1096" s="125">
        <v>0.47943453847308404</v>
      </c>
      <c r="I1096" s="3"/>
      <c r="J1096" s="3"/>
      <c r="K1096" s="3" t="s">
        <v>98</v>
      </c>
      <c r="L1096" s="125">
        <v>0.138415216690849</v>
      </c>
      <c r="M1096" s="3">
        <v>11</v>
      </c>
      <c r="N1096" s="125">
        <v>-0.66414313904828004</v>
      </c>
      <c r="O1096" s="3">
        <v>1</v>
      </c>
      <c r="P1096" s="125">
        <v>-0.323123817266045</v>
      </c>
      <c r="Q1096" s="3">
        <v>31</v>
      </c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 spans="1:30" hidden="1" x14ac:dyDescent="0.25">
      <c r="A1097" s="2">
        <v>1</v>
      </c>
      <c r="B1097" s="2">
        <v>2012</v>
      </c>
      <c r="C1097" s="4" t="str">
        <f>INDEX(Index!$B$1:$B$500,MATCH($F1097,Index!$A$1:$A$500,0)
)</f>
        <v>MIN</v>
      </c>
      <c r="D1097" s="4">
        <v>0</v>
      </c>
      <c r="E1097" s="141">
        <f t="shared" si="17"/>
        <v>0.46336986652163259</v>
      </c>
      <c r="F1097" s="3" t="s">
        <v>46</v>
      </c>
      <c r="G1097" s="3">
        <v>8</v>
      </c>
      <c r="H1097" s="125">
        <v>0.46336986652163259</v>
      </c>
      <c r="I1097" s="3"/>
      <c r="J1097" s="3"/>
      <c r="K1097" s="3" t="s">
        <v>98</v>
      </c>
      <c r="L1097" s="125">
        <v>0.25663016104433101</v>
      </c>
      <c r="M1097" s="3">
        <v>9</v>
      </c>
      <c r="N1097" s="125">
        <v>-3.16282327774896E-2</v>
      </c>
      <c r="O1097" s="3">
        <v>17</v>
      </c>
      <c r="P1097" s="125">
        <v>0.175111472699812</v>
      </c>
      <c r="Q1097" s="3">
        <v>5</v>
      </c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 spans="1:30" hidden="1" x14ac:dyDescent="0.25">
      <c r="A1098" s="2">
        <v>1</v>
      </c>
      <c r="B1098" s="2">
        <v>2012</v>
      </c>
      <c r="C1098" s="4" t="str">
        <f>INDEX(Index!$B$1:$B$500,MATCH($F1098,Index!$A$1:$A$500,0)
)</f>
        <v>DAL</v>
      </c>
      <c r="D1098" s="4">
        <v>0</v>
      </c>
      <c r="E1098" s="141">
        <f t="shared" si="17"/>
        <v>0.41395452896309759</v>
      </c>
      <c r="F1098" s="3" t="s">
        <v>3</v>
      </c>
      <c r="G1098" s="3">
        <v>9</v>
      </c>
      <c r="H1098" s="125">
        <v>0.41395452896309759</v>
      </c>
      <c r="I1098" s="3"/>
      <c r="J1098" s="3"/>
      <c r="K1098" s="3" t="s">
        <v>98</v>
      </c>
      <c r="L1098" s="125">
        <v>0.27913038093886899</v>
      </c>
      <c r="M1098" s="3">
        <v>7</v>
      </c>
      <c r="N1098" s="125">
        <v>-0.154631402808937</v>
      </c>
      <c r="O1098" s="3">
        <v>12</v>
      </c>
      <c r="P1098" s="125">
        <v>-1.9807254784708399E-2</v>
      </c>
      <c r="Q1098" s="3">
        <v>19</v>
      </c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 spans="1:30" hidden="1" x14ac:dyDescent="0.25">
      <c r="A1099" s="2">
        <v>1</v>
      </c>
      <c r="B1099" s="2">
        <v>2012</v>
      </c>
      <c r="C1099" s="4" t="str">
        <f>INDEX(Index!$B$1:$B$500,MATCH($F1099,Index!$A$1:$A$500,0)
)</f>
        <v>SF</v>
      </c>
      <c r="D1099" s="4">
        <v>0</v>
      </c>
      <c r="E1099" s="141">
        <f t="shared" si="17"/>
        <v>0.33225868325133473</v>
      </c>
      <c r="F1099" s="3" t="s">
        <v>1</v>
      </c>
      <c r="G1099" s="3">
        <v>10</v>
      </c>
      <c r="H1099" s="125">
        <v>0.33225868325133473</v>
      </c>
      <c r="I1099" s="3"/>
      <c r="J1099" s="3"/>
      <c r="K1099" s="3" t="s">
        <v>98</v>
      </c>
      <c r="L1099" s="125">
        <v>0.33856548459289298</v>
      </c>
      <c r="M1099" s="3">
        <v>5</v>
      </c>
      <c r="N1099" s="125">
        <v>8.3338513527844004E-3</v>
      </c>
      <c r="O1099" s="3">
        <v>18</v>
      </c>
      <c r="P1099" s="125">
        <v>2.02705001122617E-3</v>
      </c>
      <c r="Q1099" s="3">
        <v>13</v>
      </c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 spans="1:30" hidden="1" x14ac:dyDescent="0.25">
      <c r="A1100" s="2">
        <v>1</v>
      </c>
      <c r="B1100" s="2">
        <v>2012</v>
      </c>
      <c r="C1100" s="4" t="str">
        <f>INDEX(Index!$B$1:$B$500,MATCH($F1100,Index!$A$1:$A$500,0)
)</f>
        <v>DET</v>
      </c>
      <c r="D1100" s="4">
        <v>0</v>
      </c>
      <c r="E1100" s="141">
        <f t="shared" si="17"/>
        <v>0.31218560530326389</v>
      </c>
      <c r="F1100" s="3" t="s">
        <v>21</v>
      </c>
      <c r="G1100" s="3">
        <v>11</v>
      </c>
      <c r="H1100" s="125">
        <v>0.31218560530326389</v>
      </c>
      <c r="I1100" s="3"/>
      <c r="J1100" s="3"/>
      <c r="K1100" s="3" t="s">
        <v>98</v>
      </c>
      <c r="L1100" s="125">
        <v>0.112287381244439</v>
      </c>
      <c r="M1100" s="3">
        <v>12</v>
      </c>
      <c r="N1100" s="125">
        <v>-0.13151327785431999</v>
      </c>
      <c r="O1100" s="3">
        <v>13</v>
      </c>
      <c r="P1100" s="125">
        <v>6.8384946204504901E-2</v>
      </c>
      <c r="Q1100" s="3">
        <v>10</v>
      </c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 spans="1:30" hidden="1" x14ac:dyDescent="0.25">
      <c r="A1101" s="2">
        <v>1</v>
      </c>
      <c r="B1101" s="2">
        <v>2012</v>
      </c>
      <c r="C1101" s="4" t="str">
        <f>INDEX(Index!$B$1:$B$500,MATCH($F1101,Index!$A$1:$A$500,0)
)</f>
        <v>TB</v>
      </c>
      <c r="D1101" s="4">
        <v>0</v>
      </c>
      <c r="E1101" s="141">
        <f t="shared" si="17"/>
        <v>0.27057795225039422</v>
      </c>
      <c r="F1101" s="3" t="s">
        <v>38</v>
      </c>
      <c r="G1101" s="3">
        <v>12</v>
      </c>
      <c r="H1101" s="125">
        <v>0.27057795225039422</v>
      </c>
      <c r="I1101" s="3"/>
      <c r="J1101" s="3"/>
      <c r="K1101" s="3" t="s">
        <v>98</v>
      </c>
      <c r="L1101" s="125">
        <v>8.6303925974421505E-2</v>
      </c>
      <c r="M1101" s="3">
        <v>13</v>
      </c>
      <c r="N1101" s="125">
        <v>-0.201026802587011</v>
      </c>
      <c r="O1101" s="3">
        <v>7</v>
      </c>
      <c r="P1101" s="125">
        <v>-1.67527763110383E-2</v>
      </c>
      <c r="Q1101" s="3">
        <v>18</v>
      </c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 spans="1:30" hidden="1" x14ac:dyDescent="0.25">
      <c r="A1102" s="2">
        <v>1</v>
      </c>
      <c r="B1102" s="2">
        <v>2012</v>
      </c>
      <c r="C1102" s="4" t="str">
        <f>INDEX(Index!$B$1:$B$500,MATCH($F1102,Index!$A$1:$A$500,0)
)</f>
        <v>PHI</v>
      </c>
      <c r="D1102" s="4">
        <v>0</v>
      </c>
      <c r="E1102" s="141">
        <f t="shared" si="17"/>
        <v>0.24857143396721504</v>
      </c>
      <c r="F1102" s="3" t="s">
        <v>7</v>
      </c>
      <c r="G1102" s="3">
        <v>13</v>
      </c>
      <c r="H1102" s="125">
        <v>0.24857143396721504</v>
      </c>
      <c r="I1102" s="3"/>
      <c r="J1102" s="3"/>
      <c r="K1102" s="3" t="s">
        <v>98</v>
      </c>
      <c r="L1102" s="125">
        <v>-0.21438480552064801</v>
      </c>
      <c r="M1102" s="3">
        <v>25</v>
      </c>
      <c r="N1102" s="125">
        <v>-0.62706839911999301</v>
      </c>
      <c r="O1102" s="3">
        <v>2</v>
      </c>
      <c r="P1102" s="125">
        <v>-0.16411215963212999</v>
      </c>
      <c r="Q1102" s="3">
        <v>27</v>
      </c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 spans="1:30" hidden="1" x14ac:dyDescent="0.25">
      <c r="A1103" s="2">
        <v>1</v>
      </c>
      <c r="B1103" s="2">
        <v>2012</v>
      </c>
      <c r="C1103" s="4" t="str">
        <f>INDEX(Index!$B$1:$B$500,MATCH($F1103,Index!$A$1:$A$500,0)
)</f>
        <v>LAC</v>
      </c>
      <c r="D1103" s="4">
        <v>0</v>
      </c>
      <c r="E1103" s="141">
        <f t="shared" si="17"/>
        <v>0.1218924973712119</v>
      </c>
      <c r="F1103" s="3" t="s">
        <v>68</v>
      </c>
      <c r="G1103" s="3">
        <v>14</v>
      </c>
      <c r="H1103" s="125">
        <v>0.1218924973712119</v>
      </c>
      <c r="I1103" s="3"/>
      <c r="J1103" s="3"/>
      <c r="K1103" s="3" t="s">
        <v>98</v>
      </c>
      <c r="L1103" s="125">
        <v>-4.16276048412915E-2</v>
      </c>
      <c r="M1103" s="3">
        <v>18</v>
      </c>
      <c r="N1103" s="125">
        <v>1.7049358079452601E-2</v>
      </c>
      <c r="O1103" s="3">
        <v>19</v>
      </c>
      <c r="P1103" s="125">
        <v>0.180569460291956</v>
      </c>
      <c r="Q1103" s="3">
        <v>4</v>
      </c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 spans="1:30" hidden="1" x14ac:dyDescent="0.25">
      <c r="A1104" s="2">
        <v>1</v>
      </c>
      <c r="B1104" s="2">
        <v>2012</v>
      </c>
      <c r="C1104" s="4" t="str">
        <f>INDEX(Index!$B$1:$B$500,MATCH($F1104,Index!$A$1:$A$500,0)
)</f>
        <v>WAS</v>
      </c>
      <c r="D1104" s="4">
        <v>0</v>
      </c>
      <c r="E1104" s="141">
        <f t="shared" si="17"/>
        <v>2.9533742738499014E-2</v>
      </c>
      <c r="F1104" s="3" t="s">
        <v>26</v>
      </c>
      <c r="G1104" s="3">
        <v>15</v>
      </c>
      <c r="H1104" s="125">
        <v>2.9533742738499014E-2</v>
      </c>
      <c r="I1104" s="3"/>
      <c r="J1104" s="3"/>
      <c r="K1104" s="3" t="s">
        <v>98</v>
      </c>
      <c r="L1104" s="125">
        <v>0.258981809794883</v>
      </c>
      <c r="M1104" s="3">
        <v>8</v>
      </c>
      <c r="N1104" s="125">
        <v>-7.3972193989460006E-2</v>
      </c>
      <c r="O1104" s="3">
        <v>14</v>
      </c>
      <c r="P1104" s="125">
        <v>-0.30342026104584402</v>
      </c>
      <c r="Q1104" s="3">
        <v>30</v>
      </c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 spans="1:30" hidden="1" x14ac:dyDescent="0.25">
      <c r="A1105" s="2">
        <v>1</v>
      </c>
      <c r="B1105" s="2">
        <v>2012</v>
      </c>
      <c r="C1105" s="4" t="str">
        <f>INDEX(Index!$B$1:$B$500,MATCH($F1105,Index!$A$1:$A$500,0)
)</f>
        <v>SEA</v>
      </c>
      <c r="D1105" s="4">
        <v>0</v>
      </c>
      <c r="E1105" s="141">
        <f t="shared" si="17"/>
        <v>-5.868834189381248E-2</v>
      </c>
      <c r="F1105" s="3" t="s">
        <v>30</v>
      </c>
      <c r="G1105" s="3">
        <v>16</v>
      </c>
      <c r="H1105" s="125">
        <v>-5.868834189381248E-2</v>
      </c>
      <c r="I1105" s="3"/>
      <c r="J1105" s="3"/>
      <c r="K1105" s="3" t="s">
        <v>99</v>
      </c>
      <c r="L1105" s="125">
        <v>-0.33996971430288497</v>
      </c>
      <c r="M1105" s="3">
        <v>30</v>
      </c>
      <c r="N1105" s="125">
        <v>-0.21976638554448499</v>
      </c>
      <c r="O1105" s="3">
        <v>4</v>
      </c>
      <c r="P1105" s="125">
        <v>6.1514986864587499E-2</v>
      </c>
      <c r="Q1105" s="3">
        <v>11</v>
      </c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 spans="1:30" hidden="1" x14ac:dyDescent="0.25">
      <c r="A1106" s="2">
        <v>1</v>
      </c>
      <c r="B1106" s="2">
        <v>2012</v>
      </c>
      <c r="C1106" s="4" t="str">
        <f>INDEX(Index!$B$1:$B$500,MATCH($F1106,Index!$A$1:$A$500,0)
)</f>
        <v>LAR</v>
      </c>
      <c r="D1106" s="4">
        <v>0</v>
      </c>
      <c r="E1106" s="141">
        <f t="shared" si="17"/>
        <v>-0.16728290673534724</v>
      </c>
      <c r="F1106" s="3" t="s">
        <v>67</v>
      </c>
      <c r="G1106" s="3">
        <v>17</v>
      </c>
      <c r="H1106" s="125">
        <v>-0.16728290673534724</v>
      </c>
      <c r="I1106" s="3"/>
      <c r="J1106" s="3"/>
      <c r="K1106" s="3" t="s">
        <v>99</v>
      </c>
      <c r="L1106" s="125">
        <v>-0.119269889743227</v>
      </c>
      <c r="M1106" s="3">
        <v>21</v>
      </c>
      <c r="N1106" s="125">
        <v>4.9473034458885498E-2</v>
      </c>
      <c r="O1106" s="3">
        <v>20</v>
      </c>
      <c r="P1106" s="125">
        <v>1.46001746676526E-3</v>
      </c>
      <c r="Q1106" s="3">
        <v>14</v>
      </c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 spans="1:30" hidden="1" x14ac:dyDescent="0.25">
      <c r="A1107" s="2">
        <v>1</v>
      </c>
      <c r="B1107" s="2">
        <v>2012</v>
      </c>
      <c r="C1107" s="4" t="str">
        <f>INDEX(Index!$B$1:$B$500,MATCH($F1107,Index!$A$1:$A$500,0)
)</f>
        <v>GB</v>
      </c>
      <c r="D1107" s="4">
        <v>0</v>
      </c>
      <c r="E1107" s="141">
        <f t="shared" si="17"/>
        <v>-0.17306353188244067</v>
      </c>
      <c r="F1107" s="3" t="s">
        <v>20</v>
      </c>
      <c r="G1107" s="3">
        <v>18</v>
      </c>
      <c r="H1107" s="125">
        <v>-0.17306353188244067</v>
      </c>
      <c r="I1107" s="3"/>
      <c r="J1107" s="3"/>
      <c r="K1107" s="3" t="s">
        <v>99</v>
      </c>
      <c r="L1107" s="125">
        <v>-3.41727158450887E-2</v>
      </c>
      <c r="M1107" s="3">
        <v>17</v>
      </c>
      <c r="N1107" s="125">
        <v>0.32174236312291099</v>
      </c>
      <c r="O1107" s="3">
        <v>28</v>
      </c>
      <c r="P1107" s="125">
        <v>0.18285154708555901</v>
      </c>
      <c r="Q1107" s="3">
        <v>3</v>
      </c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</row>
    <row r="1108" spans="1:30" hidden="1" x14ac:dyDescent="0.25">
      <c r="A1108" s="2">
        <v>1</v>
      </c>
      <c r="B1108" s="2">
        <v>2012</v>
      </c>
      <c r="C1108" s="4" t="str">
        <f>INDEX(Index!$B$1:$B$500,MATCH($F1108,Index!$A$1:$A$500,0)
)</f>
        <v>ARI</v>
      </c>
      <c r="D1108" s="4">
        <v>0</v>
      </c>
      <c r="E1108" s="141">
        <f t="shared" si="17"/>
        <v>-0.18483652157353503</v>
      </c>
      <c r="F1108" s="3" t="s">
        <v>23</v>
      </c>
      <c r="G1108" s="3">
        <v>19</v>
      </c>
      <c r="H1108" s="125">
        <v>-0.18483652157353503</v>
      </c>
      <c r="I1108" s="3"/>
      <c r="J1108" s="3"/>
      <c r="K1108" s="3" t="s">
        <v>98</v>
      </c>
      <c r="L1108" s="125">
        <v>-0.25181283210843702</v>
      </c>
      <c r="M1108" s="3">
        <v>28</v>
      </c>
      <c r="N1108" s="125">
        <v>-0.2179865589113</v>
      </c>
      <c r="O1108" s="3">
        <v>5</v>
      </c>
      <c r="P1108" s="125">
        <v>-0.15101024837639801</v>
      </c>
      <c r="Q1108" s="3">
        <v>25</v>
      </c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</row>
    <row r="1109" spans="1:30" hidden="1" x14ac:dyDescent="0.25">
      <c r="A1109" s="2">
        <v>1</v>
      </c>
      <c r="B1109" s="2">
        <v>2012</v>
      </c>
      <c r="C1109" s="4" t="str">
        <f>INDEX(Index!$B$1:$B$500,MATCH($F1109,Index!$A$1:$A$500,0)
)</f>
        <v>NO</v>
      </c>
      <c r="D1109" s="4">
        <v>0</v>
      </c>
      <c r="E1109" s="141">
        <f t="shared" si="17"/>
        <v>-0.22471308108052812</v>
      </c>
      <c r="F1109" s="3" t="s">
        <v>27</v>
      </c>
      <c r="G1109" s="3">
        <v>20</v>
      </c>
      <c r="H1109" s="125">
        <v>-0.22471308108052812</v>
      </c>
      <c r="I1109" s="3"/>
      <c r="J1109" s="3"/>
      <c r="K1109" s="3" t="s">
        <v>99</v>
      </c>
      <c r="L1109" s="125">
        <v>-0.10772485349941301</v>
      </c>
      <c r="M1109" s="3">
        <v>20</v>
      </c>
      <c r="N1109" s="125">
        <v>0.20467356444343901</v>
      </c>
      <c r="O1109" s="3">
        <v>25</v>
      </c>
      <c r="P1109" s="125">
        <v>8.7685336862323895E-2</v>
      </c>
      <c r="Q1109" s="3">
        <v>9</v>
      </c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  <row r="1110" spans="1:30" hidden="1" x14ac:dyDescent="0.25">
      <c r="A1110" s="2">
        <v>1</v>
      </c>
      <c r="B1110" s="2">
        <v>2012</v>
      </c>
      <c r="C1110" s="4" t="str">
        <f>INDEX(Index!$B$1:$B$500,MATCH($F1110,Index!$A$1:$A$500,0)
)</f>
        <v>CAR</v>
      </c>
      <c r="D1110" s="4">
        <v>0</v>
      </c>
      <c r="E1110" s="141">
        <f t="shared" si="17"/>
        <v>-0.25320802722733232</v>
      </c>
      <c r="F1110" s="3" t="s">
        <v>51</v>
      </c>
      <c r="G1110" s="3">
        <v>21</v>
      </c>
      <c r="H1110" s="125">
        <v>-0.25320802722733232</v>
      </c>
      <c r="I1110" s="3"/>
      <c r="J1110" s="3"/>
      <c r="K1110" s="3" t="s">
        <v>99</v>
      </c>
      <c r="L1110" s="125">
        <v>-0.13310378441449799</v>
      </c>
      <c r="M1110" s="3">
        <v>22</v>
      </c>
      <c r="N1110" s="125">
        <v>9.8132246464371506E-2</v>
      </c>
      <c r="O1110" s="3">
        <v>21</v>
      </c>
      <c r="P1110" s="125">
        <v>-2.1971996348462801E-2</v>
      </c>
      <c r="Q1110" s="3">
        <v>20</v>
      </c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</row>
    <row r="1111" spans="1:30" hidden="1" x14ac:dyDescent="0.25">
      <c r="A1111" s="2">
        <v>1</v>
      </c>
      <c r="B1111" s="2">
        <v>2012</v>
      </c>
      <c r="C1111" s="4" t="str">
        <f>INDEX(Index!$B$1:$B$500,MATCH($F1111,Index!$A$1:$A$500,0)
)</f>
        <v>LV</v>
      </c>
      <c r="D1111" s="4">
        <v>0</v>
      </c>
      <c r="E1111" s="141">
        <f t="shared" si="17"/>
        <v>-0.29239105054962228</v>
      </c>
      <c r="F1111" s="3" t="s">
        <v>52</v>
      </c>
      <c r="G1111" s="3">
        <v>22</v>
      </c>
      <c r="H1111" s="125">
        <v>-0.29239105054962228</v>
      </c>
      <c r="I1111" s="3"/>
      <c r="J1111" s="3"/>
      <c r="K1111" s="3" t="s">
        <v>99</v>
      </c>
      <c r="L1111" s="125">
        <v>1.8305943858451398E-2</v>
      </c>
      <c r="M1111" s="3">
        <v>14</v>
      </c>
      <c r="N1111" s="125">
        <v>-4.8218409436219301E-2</v>
      </c>
      <c r="O1111" s="3">
        <v>15</v>
      </c>
      <c r="P1111" s="125">
        <v>-0.35891540384429299</v>
      </c>
      <c r="Q1111" s="3">
        <v>32</v>
      </c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</row>
    <row r="1112" spans="1:30" hidden="1" x14ac:dyDescent="0.25">
      <c r="A1112" s="2">
        <v>1</v>
      </c>
      <c r="B1112" s="2">
        <v>2012</v>
      </c>
      <c r="C1112" s="4" t="str">
        <f>INDEX(Index!$B$1:$B$500,MATCH($F1112,Index!$A$1:$A$500,0)
)</f>
        <v>CLE</v>
      </c>
      <c r="D1112" s="4">
        <v>0</v>
      </c>
      <c r="E1112" s="141">
        <f t="shared" si="17"/>
        <v>-0.37296466998921396</v>
      </c>
      <c r="F1112" s="3" t="s">
        <v>10</v>
      </c>
      <c r="G1112" s="3">
        <v>23</v>
      </c>
      <c r="H1112" s="125">
        <v>-0.37296466998921396</v>
      </c>
      <c r="I1112" s="3"/>
      <c r="J1112" s="3"/>
      <c r="K1112" s="3" t="s">
        <v>99</v>
      </c>
      <c r="L1112" s="125">
        <v>-0.66452067292969197</v>
      </c>
      <c r="M1112" s="3">
        <v>31</v>
      </c>
      <c r="N1112" s="125">
        <v>-0.18614814431972601</v>
      </c>
      <c r="O1112" s="3">
        <v>8</v>
      </c>
      <c r="P1112" s="125">
        <v>0.105407858620752</v>
      </c>
      <c r="Q1112" s="3">
        <v>7</v>
      </c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</row>
    <row r="1113" spans="1:30" hidden="1" x14ac:dyDescent="0.25">
      <c r="A1113" s="2">
        <v>1</v>
      </c>
      <c r="B1113" s="2">
        <v>2012</v>
      </c>
      <c r="C1113" s="4" t="str">
        <f>INDEX(Index!$B$1:$B$500,MATCH($F1113,Index!$A$1:$A$500,0)
)</f>
        <v>JAX</v>
      </c>
      <c r="D1113" s="4">
        <v>0</v>
      </c>
      <c r="E1113" s="141">
        <f t="shared" si="17"/>
        <v>-0.39885698594559071</v>
      </c>
      <c r="F1113" s="3" t="s">
        <v>56</v>
      </c>
      <c r="G1113" s="3">
        <v>24</v>
      </c>
      <c r="H1113" s="125">
        <v>-0.39885698594559071</v>
      </c>
      <c r="I1113" s="3"/>
      <c r="J1113" s="3"/>
      <c r="K1113" s="3" t="s">
        <v>99</v>
      </c>
      <c r="L1113" s="125">
        <v>-6.4804064369843706E-2</v>
      </c>
      <c r="M1113" s="3">
        <v>19</v>
      </c>
      <c r="N1113" s="125">
        <v>0.182232474703931</v>
      </c>
      <c r="O1113" s="3">
        <v>23</v>
      </c>
      <c r="P1113" s="125">
        <v>-0.15182044687181601</v>
      </c>
      <c r="Q1113" s="3">
        <v>26</v>
      </c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</row>
    <row r="1114" spans="1:30" hidden="1" x14ac:dyDescent="0.25">
      <c r="A1114" s="2">
        <v>1</v>
      </c>
      <c r="B1114" s="2">
        <v>2012</v>
      </c>
      <c r="C1114" s="4" t="str">
        <f>INDEX(Index!$B$1:$B$500,MATCH($F1114,Index!$A$1:$A$500,0)
)</f>
        <v>TEN</v>
      </c>
      <c r="D1114" s="4">
        <v>0</v>
      </c>
      <c r="E1114" s="141">
        <f t="shared" si="17"/>
        <v>-0.48085372754917444</v>
      </c>
      <c r="F1114" s="3" t="s">
        <v>45</v>
      </c>
      <c r="G1114" s="3">
        <v>25</v>
      </c>
      <c r="H1114" s="125">
        <v>-0.48085372754917444</v>
      </c>
      <c r="I1114" s="3"/>
      <c r="J1114" s="3"/>
      <c r="K1114" s="3" t="s">
        <v>99</v>
      </c>
      <c r="L1114" s="125">
        <v>-0.22304816045763501</v>
      </c>
      <c r="M1114" s="3">
        <v>26</v>
      </c>
      <c r="N1114" s="125">
        <v>0.24281156678563301</v>
      </c>
      <c r="O1114" s="3">
        <v>26</v>
      </c>
      <c r="P1114" s="125">
        <v>-1.49940003059064E-2</v>
      </c>
      <c r="Q1114" s="3">
        <v>16</v>
      </c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</row>
    <row r="1115" spans="1:30" hidden="1" x14ac:dyDescent="0.25">
      <c r="A1115" s="2">
        <v>1</v>
      </c>
      <c r="B1115" s="2">
        <v>2012</v>
      </c>
      <c r="C1115" s="4" t="str">
        <f>INDEX(Index!$B$1:$B$500,MATCH($F1115,Index!$A$1:$A$500,0)
)</f>
        <v>MIA</v>
      </c>
      <c r="D1115" s="4">
        <v>0</v>
      </c>
      <c r="E1115" s="141">
        <f t="shared" si="17"/>
        <v>-0.54507133471151104</v>
      </c>
      <c r="F1115" s="3" t="s">
        <v>4</v>
      </c>
      <c r="G1115" s="3">
        <v>26</v>
      </c>
      <c r="H1115" s="125">
        <v>-0.54507133471151104</v>
      </c>
      <c r="I1115" s="3"/>
      <c r="J1115" s="3"/>
      <c r="K1115" s="3" t="s">
        <v>99</v>
      </c>
      <c r="L1115" s="125">
        <v>-0.731857335379824</v>
      </c>
      <c r="M1115" s="3">
        <v>32</v>
      </c>
      <c r="N1115" s="125">
        <v>0.104558816811697</v>
      </c>
      <c r="O1115" s="3">
        <v>22</v>
      </c>
      <c r="P1115" s="125">
        <v>0.29134481748001001</v>
      </c>
      <c r="Q1115" s="3">
        <v>1</v>
      </c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</row>
    <row r="1116" spans="1:30" hidden="1" x14ac:dyDescent="0.25">
      <c r="A1116" s="2">
        <v>1</v>
      </c>
      <c r="B1116" s="2">
        <v>2012</v>
      </c>
      <c r="C1116" s="4" t="str">
        <f>INDEX(Index!$B$1:$B$500,MATCH($F1116,Index!$A$1:$A$500,0)
)</f>
        <v>KC</v>
      </c>
      <c r="D1116" s="4">
        <v>0</v>
      </c>
      <c r="E1116" s="141">
        <f t="shared" si="17"/>
        <v>-0.56150659009435644</v>
      </c>
      <c r="F1116" s="3" t="s">
        <v>5</v>
      </c>
      <c r="G1116" s="3">
        <v>27</v>
      </c>
      <c r="H1116" s="125">
        <v>-0.56150659009435644</v>
      </c>
      <c r="I1116" s="3"/>
      <c r="J1116" s="3"/>
      <c r="K1116" s="3" t="s">
        <v>99</v>
      </c>
      <c r="L1116" s="125">
        <v>1.5551406530004599E-2</v>
      </c>
      <c r="M1116" s="3">
        <v>15</v>
      </c>
      <c r="N1116" s="125">
        <v>0.40378879325020101</v>
      </c>
      <c r="O1116" s="3">
        <v>29</v>
      </c>
      <c r="P1116" s="125">
        <v>-0.17326920337415999</v>
      </c>
      <c r="Q1116" s="3">
        <v>28</v>
      </c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</row>
    <row r="1117" spans="1:30" hidden="1" x14ac:dyDescent="0.25">
      <c r="A1117" s="2">
        <v>1</v>
      </c>
      <c r="B1117" s="2">
        <v>2012</v>
      </c>
      <c r="C1117" s="4" t="str">
        <f>INDEX(Index!$B$1:$B$500,MATCH($F1117,Index!$A$1:$A$500,0)
)</f>
        <v>NYG</v>
      </c>
      <c r="D1117" s="4">
        <v>0</v>
      </c>
      <c r="E1117" s="141">
        <f t="shared" si="17"/>
        <v>-0.58026813393111842</v>
      </c>
      <c r="F1117" s="3" t="s">
        <v>15</v>
      </c>
      <c r="G1117" s="3">
        <v>28</v>
      </c>
      <c r="H1117" s="125">
        <v>-0.58026813393111842</v>
      </c>
      <c r="I1117" s="3"/>
      <c r="J1117" s="3"/>
      <c r="K1117" s="3" t="s">
        <v>99</v>
      </c>
      <c r="L1117" s="125">
        <v>-1.7797662404437399E-2</v>
      </c>
      <c r="M1117" s="3">
        <v>16</v>
      </c>
      <c r="N1117" s="125">
        <v>0.53950150589611001</v>
      </c>
      <c r="O1117" s="3">
        <v>32</v>
      </c>
      <c r="P1117" s="125">
        <v>-2.29689656305711E-2</v>
      </c>
      <c r="Q1117" s="3">
        <v>21</v>
      </c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</row>
    <row r="1118" spans="1:30" hidden="1" x14ac:dyDescent="0.25">
      <c r="A1118" s="2">
        <v>1</v>
      </c>
      <c r="B1118" s="2">
        <v>2012</v>
      </c>
      <c r="C1118" s="4" t="str">
        <f>INDEX(Index!$B$1:$B$500,MATCH($F1118,Index!$A$1:$A$500,0)
)</f>
        <v>IND</v>
      </c>
      <c r="D1118" s="4">
        <v>0</v>
      </c>
      <c r="E1118" s="141">
        <f t="shared" si="17"/>
        <v>-0.59433938138715303</v>
      </c>
      <c r="F1118" s="3" t="s">
        <v>35</v>
      </c>
      <c r="G1118" s="3">
        <v>29</v>
      </c>
      <c r="H1118" s="125">
        <v>-0.59433938138715303</v>
      </c>
      <c r="I1118" s="3"/>
      <c r="J1118" s="3"/>
      <c r="K1118" s="3" t="s">
        <v>99</v>
      </c>
      <c r="L1118" s="125">
        <v>-0.165246819617313</v>
      </c>
      <c r="M1118" s="3">
        <v>24</v>
      </c>
      <c r="N1118" s="125">
        <v>0.30681813920126599</v>
      </c>
      <c r="O1118" s="3">
        <v>27</v>
      </c>
      <c r="P1118" s="125">
        <v>-0.122274422568574</v>
      </c>
      <c r="Q1118" s="3">
        <v>24</v>
      </c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</row>
    <row r="1119" spans="1:30" hidden="1" x14ac:dyDescent="0.25">
      <c r="A1119" s="2">
        <v>1</v>
      </c>
      <c r="B1119" s="2">
        <v>2012</v>
      </c>
      <c r="C1119" s="4" t="str">
        <f>INDEX(Index!$B$1:$B$500,MATCH($F1119,Index!$A$1:$A$500,0)
)</f>
        <v>BUF</v>
      </c>
      <c r="D1119" s="4">
        <v>0</v>
      </c>
      <c r="E1119" s="141">
        <f t="shared" si="17"/>
        <v>-0.60935273183667404</v>
      </c>
      <c r="F1119" s="3" t="s">
        <v>0</v>
      </c>
      <c r="G1119" s="3">
        <v>30</v>
      </c>
      <c r="H1119" s="125">
        <v>-0.60935273183667404</v>
      </c>
      <c r="I1119" s="3"/>
      <c r="J1119" s="3"/>
      <c r="K1119" s="3" t="s">
        <v>99</v>
      </c>
      <c r="L1119" s="125">
        <v>-0.23758250921714</v>
      </c>
      <c r="M1119" s="3">
        <v>27</v>
      </c>
      <c r="N1119" s="125">
        <v>0.19252858169620499</v>
      </c>
      <c r="O1119" s="3">
        <v>24</v>
      </c>
      <c r="P1119" s="125">
        <v>-0.179241640923329</v>
      </c>
      <c r="Q1119" s="3">
        <v>29</v>
      </c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</row>
    <row r="1120" spans="1:30" hidden="1" x14ac:dyDescent="0.25">
      <c r="A1120" s="2">
        <v>1</v>
      </c>
      <c r="B1120" s="2">
        <v>2012</v>
      </c>
      <c r="C1120" s="4" t="str">
        <f>INDEX(Index!$B$1:$B$500,MATCH($F1120,Index!$A$1:$A$500,0)
)</f>
        <v>CIN</v>
      </c>
      <c r="D1120" s="4">
        <v>0</v>
      </c>
      <c r="E1120" s="141">
        <f t="shared" si="17"/>
        <v>-0.67120004544048639</v>
      </c>
      <c r="F1120" s="3" t="s">
        <v>24</v>
      </c>
      <c r="G1120" s="3">
        <v>31</v>
      </c>
      <c r="H1120" s="125">
        <v>-0.67120004544048639</v>
      </c>
      <c r="I1120" s="3"/>
      <c r="J1120" s="3"/>
      <c r="K1120" s="3" t="s">
        <v>99</v>
      </c>
      <c r="L1120" s="125">
        <v>-0.15517108611622099</v>
      </c>
      <c r="M1120" s="3">
        <v>23</v>
      </c>
      <c r="N1120" s="125">
        <v>0.50711310932723797</v>
      </c>
      <c r="O1120" s="3">
        <v>31</v>
      </c>
      <c r="P1120" s="125">
        <v>-8.9158499970274606E-3</v>
      </c>
      <c r="Q1120" s="3">
        <v>15</v>
      </c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</row>
    <row r="1121" spans="1:30" hidden="1" x14ac:dyDescent="0.25">
      <c r="A1121" s="2">
        <v>1</v>
      </c>
      <c r="B1121" s="2">
        <v>2012</v>
      </c>
      <c r="C1121" s="4" t="str">
        <f>INDEX(Index!$B$1:$B$500,MATCH($F1121,Index!$A$1:$A$500,0)
)</f>
        <v>PIT</v>
      </c>
      <c r="D1121" s="4">
        <v>0</v>
      </c>
      <c r="E1121" s="141">
        <f t="shared" si="17"/>
        <v>-0.71590931093707577</v>
      </c>
      <c r="F1121" s="3" t="s">
        <v>32</v>
      </c>
      <c r="G1121" s="3">
        <v>32</v>
      </c>
      <c r="H1121" s="125">
        <v>-0.71590931093707577</v>
      </c>
      <c r="I1121" s="3"/>
      <c r="J1121" s="3"/>
      <c r="K1121" s="3" t="s">
        <v>99</v>
      </c>
      <c r="L1121" s="125">
        <v>-0.27255050498209399</v>
      </c>
      <c r="M1121" s="3">
        <v>29</v>
      </c>
      <c r="N1121" s="125">
        <v>0.406140161993087</v>
      </c>
      <c r="O1121" s="3">
        <v>30</v>
      </c>
      <c r="P1121" s="125">
        <v>-3.7218643961894803E-2</v>
      </c>
      <c r="Q1121" s="3">
        <v>22</v>
      </c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</row>
    <row r="1122" spans="1:30" hidden="1" x14ac:dyDescent="0.25">
      <c r="A1122" s="2">
        <v>2</v>
      </c>
      <c r="B1122" s="2">
        <v>2012</v>
      </c>
      <c r="C1122" s="4" t="str">
        <f>INDEX(Index!$B$1:$B$500,MATCH($F1122,Index!$A$1:$A$500,0)
)</f>
        <v>HOU</v>
      </c>
      <c r="D1122" s="4">
        <v>0</v>
      </c>
      <c r="E1122" s="141">
        <f t="shared" si="17"/>
        <v>0.55365904915417308</v>
      </c>
      <c r="F1122" s="3" t="s">
        <v>49</v>
      </c>
      <c r="G1122" s="3">
        <v>1</v>
      </c>
      <c r="H1122" s="125">
        <v>0.55365904915417308</v>
      </c>
      <c r="I1122" s="3"/>
      <c r="J1122" s="3"/>
      <c r="K1122" s="3" t="s">
        <v>100</v>
      </c>
      <c r="L1122" s="125">
        <v>0.13590566458741701</v>
      </c>
      <c r="M1122" s="3">
        <v>6</v>
      </c>
      <c r="N1122" s="125">
        <v>-0.60857342559529803</v>
      </c>
      <c r="O1122" s="3">
        <v>1</v>
      </c>
      <c r="P1122" s="125">
        <v>-0.190820041028542</v>
      </c>
      <c r="Q1122" s="3">
        <v>30</v>
      </c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</row>
    <row r="1123" spans="1:30" hidden="1" x14ac:dyDescent="0.25">
      <c r="A1123" s="2">
        <v>2</v>
      </c>
      <c r="B1123" s="2">
        <v>2012</v>
      </c>
      <c r="C1123" s="4" t="str">
        <f>INDEX(Index!$B$1:$B$500,MATCH($F1123,Index!$A$1:$A$500,0)
)</f>
        <v>SF</v>
      </c>
      <c r="D1123" s="4">
        <v>0</v>
      </c>
      <c r="E1123" s="141">
        <f t="shared" si="17"/>
        <v>0.42615559886116511</v>
      </c>
      <c r="F1123" s="3" t="s">
        <v>1</v>
      </c>
      <c r="G1123" s="3">
        <v>2</v>
      </c>
      <c r="H1123" s="125">
        <v>0.42615559886116511</v>
      </c>
      <c r="I1123" s="3"/>
      <c r="J1123" s="3"/>
      <c r="K1123" s="3" t="s">
        <v>100</v>
      </c>
      <c r="L1123" s="125">
        <v>0.37021535275436501</v>
      </c>
      <c r="M1123" s="3">
        <v>1</v>
      </c>
      <c r="N1123" s="125">
        <v>-8.5824626837128201E-2</v>
      </c>
      <c r="O1123" s="3">
        <v>11</v>
      </c>
      <c r="P1123" s="125">
        <v>-2.9884380730328099E-2</v>
      </c>
      <c r="Q1123" s="3">
        <v>22</v>
      </c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</row>
    <row r="1124" spans="1:30" hidden="1" x14ac:dyDescent="0.25">
      <c r="A1124" s="2">
        <v>2</v>
      </c>
      <c r="B1124" s="2">
        <v>2012</v>
      </c>
      <c r="C1124" s="4" t="str">
        <f>INDEX(Index!$B$1:$B$500,MATCH($F1124,Index!$A$1:$A$500,0)
)</f>
        <v>ATL</v>
      </c>
      <c r="D1124" s="4">
        <v>0</v>
      </c>
      <c r="E1124" s="141">
        <f t="shared" si="17"/>
        <v>0.41268022581303193</v>
      </c>
      <c r="F1124" s="3" t="s">
        <v>43</v>
      </c>
      <c r="G1124" s="3">
        <v>3</v>
      </c>
      <c r="H1124" s="125">
        <v>0.41268022581303193</v>
      </c>
      <c r="I1124" s="3"/>
      <c r="J1124" s="3"/>
      <c r="K1124" s="3" t="s">
        <v>100</v>
      </c>
      <c r="L1124" s="125">
        <v>0.17303254065159501</v>
      </c>
      <c r="M1124" s="3">
        <v>4</v>
      </c>
      <c r="N1124" s="125">
        <v>-0.15512634708200901</v>
      </c>
      <c r="O1124" s="3">
        <v>4</v>
      </c>
      <c r="P1124" s="125">
        <v>8.4521338079427896E-2</v>
      </c>
      <c r="Q1124" s="3">
        <v>9</v>
      </c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</row>
    <row r="1125" spans="1:30" hidden="1" x14ac:dyDescent="0.25">
      <c r="A1125" s="2">
        <v>2</v>
      </c>
      <c r="B1125" s="2">
        <v>2012</v>
      </c>
      <c r="C1125" s="4" t="str">
        <f>INDEX(Index!$B$1:$B$500,MATCH($F1125,Index!$A$1:$A$500,0)
)</f>
        <v>MIN</v>
      </c>
      <c r="D1125" s="4">
        <v>0</v>
      </c>
      <c r="E1125" s="141">
        <f t="shared" si="17"/>
        <v>0.33090053565475475</v>
      </c>
      <c r="F1125" s="3" t="s">
        <v>46</v>
      </c>
      <c r="G1125" s="3">
        <v>4</v>
      </c>
      <c r="H1125" s="125">
        <v>0.33090053565475475</v>
      </c>
      <c r="I1125" s="3"/>
      <c r="J1125" s="3"/>
      <c r="K1125" s="3" t="s">
        <v>101</v>
      </c>
      <c r="L1125" s="125">
        <v>0.179967304416387</v>
      </c>
      <c r="M1125" s="3">
        <v>3</v>
      </c>
      <c r="N1125" s="125">
        <v>-3.9125866624913699E-2</v>
      </c>
      <c r="O1125" s="3">
        <v>15</v>
      </c>
      <c r="P1125" s="125">
        <v>0.111807364613454</v>
      </c>
      <c r="Q1125" s="3">
        <v>3</v>
      </c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</row>
    <row r="1126" spans="1:30" hidden="1" x14ac:dyDescent="0.25">
      <c r="A1126" s="2">
        <v>2</v>
      </c>
      <c r="B1126" s="2">
        <v>2012</v>
      </c>
      <c r="C1126" s="4" t="str">
        <f>INDEX(Index!$B$1:$B$500,MATCH($F1126,Index!$A$1:$A$500,0)
)</f>
        <v>NE</v>
      </c>
      <c r="D1126" s="4">
        <v>0</v>
      </c>
      <c r="E1126" s="141">
        <f t="shared" si="17"/>
        <v>0.29648326574235723</v>
      </c>
      <c r="F1126" s="3" t="s">
        <v>17</v>
      </c>
      <c r="G1126" s="3">
        <v>5</v>
      </c>
      <c r="H1126" s="125">
        <v>0.29648326574235723</v>
      </c>
      <c r="I1126" s="3"/>
      <c r="J1126" s="3"/>
      <c r="K1126" s="3" t="s">
        <v>101</v>
      </c>
      <c r="L1126" s="125">
        <v>0.155404292195474</v>
      </c>
      <c r="M1126" s="3">
        <v>5</v>
      </c>
      <c r="N1126" s="125">
        <v>-0.21591643342258501</v>
      </c>
      <c r="O1126" s="3">
        <v>3</v>
      </c>
      <c r="P1126" s="125">
        <v>-7.4837459875701798E-2</v>
      </c>
      <c r="Q1126" s="3">
        <v>26</v>
      </c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</row>
    <row r="1127" spans="1:30" hidden="1" x14ac:dyDescent="0.25">
      <c r="A1127" s="2">
        <v>2</v>
      </c>
      <c r="B1127" s="2">
        <v>2012</v>
      </c>
      <c r="C1127" s="4" t="str">
        <f>INDEX(Index!$B$1:$B$500,MATCH($F1127,Index!$A$1:$A$500,0)
)</f>
        <v>BAL</v>
      </c>
      <c r="D1127" s="4">
        <v>0</v>
      </c>
      <c r="E1127" s="141">
        <f t="shared" si="17"/>
        <v>0.28155849519876419</v>
      </c>
      <c r="F1127" s="3" t="s">
        <v>18</v>
      </c>
      <c r="G1127" s="3">
        <v>6</v>
      </c>
      <c r="H1127" s="125">
        <v>0.28155849519876419</v>
      </c>
      <c r="I1127" s="3"/>
      <c r="J1127" s="3"/>
      <c r="K1127" s="3" t="s">
        <v>101</v>
      </c>
      <c r="L1127" s="125">
        <v>0.126202334103308</v>
      </c>
      <c r="M1127" s="3">
        <v>7</v>
      </c>
      <c r="N1127" s="125">
        <v>-4.2711500720886197E-2</v>
      </c>
      <c r="O1127" s="3">
        <v>14</v>
      </c>
      <c r="P1127" s="125">
        <v>0.11264466037456999</v>
      </c>
      <c r="Q1127" s="3">
        <v>2</v>
      </c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</row>
    <row r="1128" spans="1:30" hidden="1" x14ac:dyDescent="0.25">
      <c r="A1128" s="2">
        <v>2</v>
      </c>
      <c r="B1128" s="2">
        <v>2012</v>
      </c>
      <c r="C1128" s="4" t="str">
        <f>INDEX(Index!$B$1:$B$500,MATCH($F1128,Index!$A$1:$A$500,0)
)</f>
        <v>NYJ</v>
      </c>
      <c r="D1128" s="4">
        <v>0</v>
      </c>
      <c r="E1128" s="141">
        <f t="shared" si="17"/>
        <v>0.25307947457483909</v>
      </c>
      <c r="F1128" s="3" t="s">
        <v>9</v>
      </c>
      <c r="G1128" s="3">
        <v>7</v>
      </c>
      <c r="H1128" s="125">
        <v>0.25307947457483909</v>
      </c>
      <c r="I1128" s="3"/>
      <c r="J1128" s="3"/>
      <c r="K1128" s="3" t="s">
        <v>101</v>
      </c>
      <c r="L1128" s="125">
        <v>0.124019675529411</v>
      </c>
      <c r="M1128" s="3">
        <v>8</v>
      </c>
      <c r="N1128" s="125">
        <v>-4.3098425093065801E-2</v>
      </c>
      <c r="O1128" s="3">
        <v>13</v>
      </c>
      <c r="P1128" s="125">
        <v>8.5961373952362294E-2</v>
      </c>
      <c r="Q1128" s="3">
        <v>8</v>
      </c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</row>
    <row r="1129" spans="1:30" hidden="1" x14ac:dyDescent="0.25">
      <c r="A1129" s="2">
        <v>2</v>
      </c>
      <c r="B1129" s="2">
        <v>2012</v>
      </c>
      <c r="C1129" s="4" t="str">
        <f>INDEX(Index!$B$1:$B$500,MATCH($F1129,Index!$A$1:$A$500,0)
)</f>
        <v>LAC</v>
      </c>
      <c r="D1129" s="4">
        <v>0</v>
      </c>
      <c r="E1129" s="141">
        <f t="shared" si="17"/>
        <v>0.20038661446400319</v>
      </c>
      <c r="F1129" s="3" t="s">
        <v>68</v>
      </c>
      <c r="G1129" s="3">
        <v>8</v>
      </c>
      <c r="H1129" s="125">
        <v>0.20038661446400319</v>
      </c>
      <c r="I1129" s="3"/>
      <c r="J1129" s="3"/>
      <c r="K1129" s="3" t="s">
        <v>100</v>
      </c>
      <c r="L1129" s="125">
        <v>3.4155681798105998E-2</v>
      </c>
      <c r="M1129" s="3">
        <v>13</v>
      </c>
      <c r="N1129" s="125">
        <v>-0.11061034675232601</v>
      </c>
      <c r="O1129" s="3">
        <v>9</v>
      </c>
      <c r="P1129" s="125">
        <v>5.5620585913571198E-2</v>
      </c>
      <c r="Q1129" s="3">
        <v>12</v>
      </c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</row>
    <row r="1130" spans="1:30" hidden="1" x14ac:dyDescent="0.25">
      <c r="A1130" s="2">
        <v>2</v>
      </c>
      <c r="B1130" s="2">
        <v>2012</v>
      </c>
      <c r="C1130" s="4" t="str">
        <f>INDEX(Index!$B$1:$B$500,MATCH($F1130,Index!$A$1:$A$500,0)
)</f>
        <v>GB</v>
      </c>
      <c r="D1130" s="4">
        <v>0</v>
      </c>
      <c r="E1130" s="141">
        <f t="shared" si="17"/>
        <v>0.19158270600302041</v>
      </c>
      <c r="F1130" s="3" t="s">
        <v>20</v>
      </c>
      <c r="G1130" s="3">
        <v>9</v>
      </c>
      <c r="H1130" s="125">
        <v>0.19158270600302041</v>
      </c>
      <c r="I1130" s="3"/>
      <c r="J1130" s="3"/>
      <c r="K1130" s="3" t="s">
        <v>101</v>
      </c>
      <c r="L1130" s="125">
        <v>-1.54736534264516E-2</v>
      </c>
      <c r="M1130" s="3">
        <v>19</v>
      </c>
      <c r="N1130" s="125">
        <v>-0.110291964152506</v>
      </c>
      <c r="O1130" s="3">
        <v>10</v>
      </c>
      <c r="P1130" s="125">
        <v>9.6764395276965995E-2</v>
      </c>
      <c r="Q1130" s="3">
        <v>5</v>
      </c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</row>
    <row r="1131" spans="1:30" hidden="1" x14ac:dyDescent="0.25">
      <c r="A1131" s="2">
        <v>2</v>
      </c>
      <c r="B1131" s="2">
        <v>2012</v>
      </c>
      <c r="C1131" s="4" t="str">
        <f>INDEX(Index!$B$1:$B$500,MATCH($F1131,Index!$A$1:$A$500,0)
)</f>
        <v>CAR</v>
      </c>
      <c r="D1131" s="4">
        <v>0</v>
      </c>
      <c r="E1131" s="141">
        <f t="shared" si="17"/>
        <v>0.1834883160416329</v>
      </c>
      <c r="F1131" s="3" t="s">
        <v>51</v>
      </c>
      <c r="G1131" s="3">
        <v>10</v>
      </c>
      <c r="H1131" s="125">
        <v>0.1834883160416329</v>
      </c>
      <c r="I1131" s="3"/>
      <c r="J1131" s="3"/>
      <c r="K1131" s="3" t="s">
        <v>101</v>
      </c>
      <c r="L1131" s="125">
        <v>0.209344668449824</v>
      </c>
      <c r="M1131" s="3">
        <v>2</v>
      </c>
      <c r="N1131" s="125">
        <v>1.30399136005377E-2</v>
      </c>
      <c r="O1131" s="3">
        <v>19</v>
      </c>
      <c r="P1131" s="125">
        <v>-1.28164388076534E-2</v>
      </c>
      <c r="Q1131" s="3">
        <v>20</v>
      </c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</row>
    <row r="1132" spans="1:30" hidden="1" x14ac:dyDescent="0.25">
      <c r="A1132" s="2">
        <v>2</v>
      </c>
      <c r="B1132" s="2">
        <v>2012</v>
      </c>
      <c r="C1132" s="4" t="str">
        <f>INDEX(Index!$B$1:$B$500,MATCH($F1132,Index!$A$1:$A$500,0)
)</f>
        <v>DEN</v>
      </c>
      <c r="D1132" s="4">
        <v>0</v>
      </c>
      <c r="E1132" s="141">
        <f t="shared" si="17"/>
        <v>0.17584325130290063</v>
      </c>
      <c r="F1132" s="3" t="s">
        <v>39</v>
      </c>
      <c r="G1132" s="3">
        <v>11</v>
      </c>
      <c r="H1132" s="125">
        <v>0.17584325130290063</v>
      </c>
      <c r="I1132" s="3"/>
      <c r="J1132" s="3"/>
      <c r="K1132" s="3" t="s">
        <v>101</v>
      </c>
      <c r="L1132" s="125">
        <v>4.9146073213089697E-2</v>
      </c>
      <c r="M1132" s="3">
        <v>12</v>
      </c>
      <c r="N1132" s="125">
        <v>-0.118805768672199</v>
      </c>
      <c r="O1132" s="3">
        <v>7</v>
      </c>
      <c r="P1132" s="125">
        <v>7.8914094176119193E-3</v>
      </c>
      <c r="Q1132" s="3">
        <v>16</v>
      </c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</row>
    <row r="1133" spans="1:30" hidden="1" x14ac:dyDescent="0.25">
      <c r="A1133" s="2">
        <v>2</v>
      </c>
      <c r="B1133" s="2">
        <v>2012</v>
      </c>
      <c r="C1133" s="4" t="str">
        <f>INDEX(Index!$B$1:$B$500,MATCH($F1133,Index!$A$1:$A$500,0)
)</f>
        <v>PHI</v>
      </c>
      <c r="D1133" s="4">
        <v>0</v>
      </c>
      <c r="E1133" s="141">
        <f t="shared" si="17"/>
        <v>0.128607637056667</v>
      </c>
      <c r="F1133" s="3" t="s">
        <v>7</v>
      </c>
      <c r="G1133" s="3">
        <v>12</v>
      </c>
      <c r="H1133" s="125">
        <v>0.128607637056667</v>
      </c>
      <c r="I1133" s="3"/>
      <c r="J1133" s="3"/>
      <c r="K1133" s="3" t="s">
        <v>100</v>
      </c>
      <c r="L1133" s="125">
        <v>-0.103160819836783</v>
      </c>
      <c r="M1133" s="3">
        <v>23</v>
      </c>
      <c r="N1133" s="125">
        <v>-0.37899918793256898</v>
      </c>
      <c r="O1133" s="3">
        <v>2</v>
      </c>
      <c r="P1133" s="125">
        <v>-0.14723073103911899</v>
      </c>
      <c r="Q1133" s="3">
        <v>28</v>
      </c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</row>
    <row r="1134" spans="1:30" hidden="1" x14ac:dyDescent="0.25">
      <c r="A1134" s="2">
        <v>2</v>
      </c>
      <c r="B1134" s="2">
        <v>2012</v>
      </c>
      <c r="C1134" s="4" t="str">
        <f>INDEX(Index!$B$1:$B$500,MATCH($F1134,Index!$A$1:$A$500,0)
)</f>
        <v>SEA</v>
      </c>
      <c r="D1134" s="4">
        <v>0</v>
      </c>
      <c r="E1134" s="141">
        <f t="shared" si="17"/>
        <v>8.1761768829853976E-2</v>
      </c>
      <c r="F1134" s="3" t="s">
        <v>30</v>
      </c>
      <c r="G1134" s="3">
        <v>13</v>
      </c>
      <c r="H1134" s="125">
        <v>8.1761768829853976E-2</v>
      </c>
      <c r="I1134" s="3"/>
      <c r="J1134" s="3"/>
      <c r="K1134" s="3" t="s">
        <v>101</v>
      </c>
      <c r="L1134" s="125">
        <v>-0.18010468614907901</v>
      </c>
      <c r="M1134" s="3">
        <v>29</v>
      </c>
      <c r="N1134" s="125">
        <v>-0.15196883188854399</v>
      </c>
      <c r="O1134" s="3">
        <v>5</v>
      </c>
      <c r="P1134" s="125">
        <v>0.109897623090389</v>
      </c>
      <c r="Q1134" s="3">
        <v>4</v>
      </c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</row>
    <row r="1135" spans="1:30" hidden="1" x14ac:dyDescent="0.25">
      <c r="A1135" s="2">
        <v>2</v>
      </c>
      <c r="B1135" s="2">
        <v>2012</v>
      </c>
      <c r="C1135" s="4" t="str">
        <f>INDEX(Index!$B$1:$B$500,MATCH($F1135,Index!$A$1:$A$500,0)
)</f>
        <v>BUF</v>
      </c>
      <c r="D1135" s="4">
        <v>0</v>
      </c>
      <c r="E1135" s="141">
        <f t="shared" si="17"/>
        <v>5.6274485665178016E-2</v>
      </c>
      <c r="F1135" s="3" t="s">
        <v>0</v>
      </c>
      <c r="G1135" s="3">
        <v>14</v>
      </c>
      <c r="H1135" s="125">
        <v>5.6274485665178016E-2</v>
      </c>
      <c r="I1135" s="3"/>
      <c r="J1135" s="3"/>
      <c r="K1135" s="3" t="s">
        <v>101</v>
      </c>
      <c r="L1135" s="125">
        <v>-1.1796691163759599E-2</v>
      </c>
      <c r="M1135" s="3">
        <v>18</v>
      </c>
      <c r="N1135" s="125">
        <v>-5.9682232170528898E-2</v>
      </c>
      <c r="O1135" s="3">
        <v>12</v>
      </c>
      <c r="P1135" s="125">
        <v>8.3889446584087205E-3</v>
      </c>
      <c r="Q1135" s="3">
        <v>15</v>
      </c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</row>
    <row r="1136" spans="1:30" hidden="1" x14ac:dyDescent="0.25">
      <c r="A1136" s="2">
        <v>2</v>
      </c>
      <c r="B1136" s="2">
        <v>2012</v>
      </c>
      <c r="C1136" s="4" t="str">
        <f>INDEX(Index!$B$1:$B$500,MATCH($F1136,Index!$A$1:$A$500,0)
)</f>
        <v>CHI</v>
      </c>
      <c r="D1136" s="4">
        <v>0</v>
      </c>
      <c r="E1136" s="141">
        <f t="shared" si="17"/>
        <v>2.5443343140785918E-2</v>
      </c>
      <c r="F1136" s="3" t="s">
        <v>64</v>
      </c>
      <c r="G1136" s="3">
        <v>15</v>
      </c>
      <c r="H1136" s="125">
        <v>2.5443343140785918E-2</v>
      </c>
      <c r="I1136" s="3"/>
      <c r="J1136" s="3"/>
      <c r="K1136" s="3" t="s">
        <v>101</v>
      </c>
      <c r="L1136" s="125">
        <v>-0.17968058326310599</v>
      </c>
      <c r="M1136" s="3">
        <v>28</v>
      </c>
      <c r="N1136" s="125">
        <v>-0.115594899732416</v>
      </c>
      <c r="O1136" s="3">
        <v>8</v>
      </c>
      <c r="P1136" s="125">
        <v>8.95290266714759E-2</v>
      </c>
      <c r="Q1136" s="3">
        <v>6</v>
      </c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</row>
    <row r="1137" spans="1:30" hidden="1" x14ac:dyDescent="0.25">
      <c r="A1137" s="2">
        <v>2</v>
      </c>
      <c r="B1137" s="2">
        <v>2012</v>
      </c>
      <c r="C1137" s="4" t="str">
        <f>INDEX(Index!$B$1:$B$500,MATCH($F1137,Index!$A$1:$A$500,0)
)</f>
        <v>DET</v>
      </c>
      <c r="D1137" s="4">
        <v>0</v>
      </c>
      <c r="E1137" s="141">
        <f t="shared" si="17"/>
        <v>-1.9404815982381515E-2</v>
      </c>
      <c r="F1137" s="3" t="s">
        <v>21</v>
      </c>
      <c r="G1137" s="3">
        <v>16</v>
      </c>
      <c r="H1137" s="125">
        <v>-1.9404815982381515E-2</v>
      </c>
      <c r="I1137" s="3"/>
      <c r="J1137" s="3"/>
      <c r="K1137" s="3" t="s">
        <v>101</v>
      </c>
      <c r="L1137" s="125">
        <v>2.33062412980699E-2</v>
      </c>
      <c r="M1137" s="3">
        <v>15</v>
      </c>
      <c r="N1137" s="125">
        <v>0.117417721838369</v>
      </c>
      <c r="O1137" s="3">
        <v>24</v>
      </c>
      <c r="P1137" s="125">
        <v>7.4706664557917593E-2</v>
      </c>
      <c r="Q1137" s="3">
        <v>10</v>
      </c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</row>
    <row r="1138" spans="1:30" hidden="1" x14ac:dyDescent="0.25">
      <c r="A1138" s="2">
        <v>2</v>
      </c>
      <c r="B1138" s="2">
        <v>2012</v>
      </c>
      <c r="C1138" s="4" t="str">
        <f>INDEX(Index!$B$1:$B$500,MATCH($F1138,Index!$A$1:$A$500,0)
)</f>
        <v>DAL</v>
      </c>
      <c r="D1138" s="4">
        <v>0</v>
      </c>
      <c r="E1138" s="141">
        <f t="shared" si="17"/>
        <v>-4.7845835573780512E-2</v>
      </c>
      <c r="F1138" s="3" t="s">
        <v>3</v>
      </c>
      <c r="G1138" s="3">
        <v>17</v>
      </c>
      <c r="H1138" s="125">
        <v>-4.7845835573780512E-2</v>
      </c>
      <c r="I1138" s="3"/>
      <c r="J1138" s="3"/>
      <c r="K1138" s="3" t="s">
        <v>101</v>
      </c>
      <c r="L1138" s="125">
        <v>8.4922988088155002E-2</v>
      </c>
      <c r="M1138" s="3">
        <v>11</v>
      </c>
      <c r="N1138" s="125">
        <v>-1.4095964929286499E-2</v>
      </c>
      <c r="O1138" s="3">
        <v>17</v>
      </c>
      <c r="P1138" s="125">
        <v>-0.14686478859122201</v>
      </c>
      <c r="Q1138" s="3">
        <v>27</v>
      </c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</row>
    <row r="1139" spans="1:30" hidden="1" x14ac:dyDescent="0.25">
      <c r="A1139" s="2">
        <v>2</v>
      </c>
      <c r="B1139" s="2">
        <v>2012</v>
      </c>
      <c r="C1139" s="4" t="str">
        <f>INDEX(Index!$B$1:$B$500,MATCH($F1139,Index!$A$1:$A$500,0)
)</f>
        <v>LAR</v>
      </c>
      <c r="D1139" s="4">
        <v>0</v>
      </c>
      <c r="E1139" s="141">
        <f t="shared" si="17"/>
        <v>-4.9730621479730452E-2</v>
      </c>
      <c r="F1139" s="3" t="s">
        <v>67</v>
      </c>
      <c r="G1139" s="3">
        <v>18</v>
      </c>
      <c r="H1139" s="125">
        <v>-4.9730621479730452E-2</v>
      </c>
      <c r="I1139" s="3"/>
      <c r="J1139" s="3"/>
      <c r="K1139" s="3" t="s">
        <v>101</v>
      </c>
      <c r="L1139" s="125">
        <v>-2.5762556804543299E-2</v>
      </c>
      <c r="M1139" s="3">
        <v>20</v>
      </c>
      <c r="N1139" s="125">
        <v>2.8251321435304001E-2</v>
      </c>
      <c r="O1139" s="3">
        <v>20</v>
      </c>
      <c r="P1139" s="125">
        <v>4.2832567601168402E-3</v>
      </c>
      <c r="Q1139" s="3">
        <v>17</v>
      </c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</row>
    <row r="1140" spans="1:30" hidden="1" x14ac:dyDescent="0.25">
      <c r="A1140" s="2">
        <v>2</v>
      </c>
      <c r="B1140" s="2">
        <v>2012</v>
      </c>
      <c r="C1140" s="4" t="str">
        <f>INDEX(Index!$B$1:$B$500,MATCH($F1140,Index!$A$1:$A$500,0)
)</f>
        <v>TB</v>
      </c>
      <c r="D1140" s="4">
        <v>0</v>
      </c>
      <c r="E1140" s="141">
        <f t="shared" si="17"/>
        <v>-5.089834115714488E-2</v>
      </c>
      <c r="F1140" s="3" t="s">
        <v>38</v>
      </c>
      <c r="G1140" s="3">
        <v>19</v>
      </c>
      <c r="H1140" s="125">
        <v>-5.089834115714488E-2</v>
      </c>
      <c r="I1140" s="3"/>
      <c r="J1140" s="3"/>
      <c r="K1140" s="3" t="s">
        <v>101</v>
      </c>
      <c r="L1140" s="125">
        <v>3.1229964696550701E-2</v>
      </c>
      <c r="M1140" s="3">
        <v>14</v>
      </c>
      <c r="N1140" s="125">
        <v>7.9388221542350104E-2</v>
      </c>
      <c r="O1140" s="3">
        <v>22</v>
      </c>
      <c r="P1140" s="125">
        <v>-2.74008431134548E-3</v>
      </c>
      <c r="Q1140" s="3">
        <v>18</v>
      </c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</row>
    <row r="1141" spans="1:30" hidden="1" x14ac:dyDescent="0.25">
      <c r="A1141" s="2">
        <v>2</v>
      </c>
      <c r="B1141" s="2">
        <v>2012</v>
      </c>
      <c r="C1141" s="4" t="str">
        <f>INDEX(Index!$B$1:$B$500,MATCH($F1141,Index!$A$1:$A$500,0)
)</f>
        <v>MIA</v>
      </c>
      <c r="D1141" s="4">
        <v>0</v>
      </c>
      <c r="E1141" s="141">
        <f t="shared" si="17"/>
        <v>-6.760126775556391E-2</v>
      </c>
      <c r="F1141" s="3" t="s">
        <v>4</v>
      </c>
      <c r="G1141" s="3">
        <v>20</v>
      </c>
      <c r="H1141" s="125">
        <v>-6.760126775556391E-2</v>
      </c>
      <c r="I1141" s="3"/>
      <c r="J1141" s="3"/>
      <c r="K1141" s="3" t="s">
        <v>101</v>
      </c>
      <c r="L1141" s="125">
        <v>-0.171373079165513</v>
      </c>
      <c r="M1141" s="3">
        <v>27</v>
      </c>
      <c r="N1141" s="125">
        <v>4.5354535508007901E-2</v>
      </c>
      <c r="O1141" s="3">
        <v>21</v>
      </c>
      <c r="P1141" s="125">
        <v>0.14912634691795701</v>
      </c>
      <c r="Q1141" s="3">
        <v>1</v>
      </c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</row>
    <row r="1142" spans="1:30" hidden="1" x14ac:dyDescent="0.25">
      <c r="A1142" s="2">
        <v>2</v>
      </c>
      <c r="B1142" s="2">
        <v>2012</v>
      </c>
      <c r="C1142" s="4" t="str">
        <f>INDEX(Index!$B$1:$B$500,MATCH($F1142,Index!$A$1:$A$500,0)
)</f>
        <v>CLE</v>
      </c>
      <c r="D1142" s="4">
        <v>0</v>
      </c>
      <c r="E1142" s="141">
        <f t="shared" si="17"/>
        <v>-0.1057544789457103</v>
      </c>
      <c r="F1142" s="3" t="s">
        <v>10</v>
      </c>
      <c r="G1142" s="3">
        <v>21</v>
      </c>
      <c r="H1142" s="125">
        <v>-0.1057544789457103</v>
      </c>
      <c r="I1142" s="3"/>
      <c r="J1142" s="3"/>
      <c r="K1142" s="3" t="s">
        <v>102</v>
      </c>
      <c r="L1142" s="125">
        <v>-0.103018313734695</v>
      </c>
      <c r="M1142" s="3">
        <v>22</v>
      </c>
      <c r="N1142" s="125">
        <v>-1.8231955997861302E-2</v>
      </c>
      <c r="O1142" s="3">
        <v>16</v>
      </c>
      <c r="P1142" s="125">
        <v>-2.0968121208876599E-2</v>
      </c>
      <c r="Q1142" s="3">
        <v>21</v>
      </c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</row>
    <row r="1143" spans="1:30" hidden="1" x14ac:dyDescent="0.25">
      <c r="A1143" s="2">
        <v>2</v>
      </c>
      <c r="B1143" s="2">
        <v>2012</v>
      </c>
      <c r="C1143" s="4" t="str">
        <f>INDEX(Index!$B$1:$B$500,MATCH($F1143,Index!$A$1:$A$500,0)
)</f>
        <v>WAS</v>
      </c>
      <c r="D1143" s="4">
        <v>0</v>
      </c>
      <c r="E1143" s="141">
        <f t="shared" si="17"/>
        <v>-0.11380961005881507</v>
      </c>
      <c r="F1143" s="3" t="s">
        <v>26</v>
      </c>
      <c r="G1143" s="3">
        <v>22</v>
      </c>
      <c r="H1143" s="125">
        <v>-0.11380961005881507</v>
      </c>
      <c r="I1143" s="3"/>
      <c r="J1143" s="3"/>
      <c r="K1143" s="3" t="s">
        <v>101</v>
      </c>
      <c r="L1143" s="125">
        <v>9.4626180262932097E-2</v>
      </c>
      <c r="M1143" s="3">
        <v>10</v>
      </c>
      <c r="N1143" s="125">
        <v>1.78400451207416E-3</v>
      </c>
      <c r="O1143" s="3">
        <v>18</v>
      </c>
      <c r="P1143" s="125">
        <v>-0.206651785809673</v>
      </c>
      <c r="Q1143" s="3">
        <v>31</v>
      </c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</row>
    <row r="1144" spans="1:30" hidden="1" x14ac:dyDescent="0.25">
      <c r="A1144" s="2">
        <v>2</v>
      </c>
      <c r="B1144" s="2">
        <v>2012</v>
      </c>
      <c r="C1144" s="4" t="str">
        <f>INDEX(Index!$B$1:$B$500,MATCH($F1144,Index!$A$1:$A$500,0)
)</f>
        <v>ARI</v>
      </c>
      <c r="D1144" s="4">
        <v>0</v>
      </c>
      <c r="E1144" s="141">
        <f t="shared" si="17"/>
        <v>-0.1147024984057789</v>
      </c>
      <c r="F1144" s="3" t="s">
        <v>23</v>
      </c>
      <c r="G1144" s="3">
        <v>23</v>
      </c>
      <c r="H1144" s="125">
        <v>-0.1147024984057789</v>
      </c>
      <c r="I1144" s="3"/>
      <c r="J1144" s="3"/>
      <c r="K1144" s="3" t="s">
        <v>100</v>
      </c>
      <c r="L1144" s="125">
        <v>-0.20832406704682199</v>
      </c>
      <c r="M1144" s="3">
        <v>30</v>
      </c>
      <c r="N1144" s="125">
        <v>-0.13154183140866499</v>
      </c>
      <c r="O1144" s="3">
        <v>6</v>
      </c>
      <c r="P1144" s="125">
        <v>-3.79202627676219E-2</v>
      </c>
      <c r="Q1144" s="3">
        <v>23</v>
      </c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</row>
    <row r="1145" spans="1:30" hidden="1" x14ac:dyDescent="0.25">
      <c r="A1145" s="2">
        <v>2</v>
      </c>
      <c r="B1145" s="2">
        <v>2012</v>
      </c>
      <c r="C1145" s="4" t="str">
        <f>INDEX(Index!$B$1:$B$500,MATCH($F1145,Index!$A$1:$A$500,0)
)</f>
        <v>NYG</v>
      </c>
      <c r="D1145" s="4">
        <v>0</v>
      </c>
      <c r="E1145" s="141">
        <f t="shared" si="17"/>
        <v>-0.16303487573403977</v>
      </c>
      <c r="F1145" s="3" t="s">
        <v>15</v>
      </c>
      <c r="G1145" s="3">
        <v>24</v>
      </c>
      <c r="H1145" s="125">
        <v>-0.16303487573403977</v>
      </c>
      <c r="I1145" s="3"/>
      <c r="J1145" s="3"/>
      <c r="K1145" s="3" t="s">
        <v>101</v>
      </c>
      <c r="L1145" s="125">
        <v>0.11455851907329299</v>
      </c>
      <c r="M1145" s="3">
        <v>9</v>
      </c>
      <c r="N1145" s="125">
        <v>0.27027903499494799</v>
      </c>
      <c r="O1145" s="3">
        <v>29</v>
      </c>
      <c r="P1145" s="125">
        <v>-7.3143598123848004E-3</v>
      </c>
      <c r="Q1145" s="3">
        <v>19</v>
      </c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</row>
    <row r="1146" spans="1:30" hidden="1" x14ac:dyDescent="0.25">
      <c r="A1146" s="2">
        <v>2</v>
      </c>
      <c r="B1146" s="2">
        <v>2012</v>
      </c>
      <c r="C1146" s="4" t="str">
        <f>INDEX(Index!$B$1:$B$500,MATCH($F1146,Index!$A$1:$A$500,0)
)</f>
        <v>CIN</v>
      </c>
      <c r="D1146" s="4">
        <v>0</v>
      </c>
      <c r="E1146" s="141">
        <f t="shared" si="17"/>
        <v>-0.22597253800657713</v>
      </c>
      <c r="F1146" s="3" t="s">
        <v>24</v>
      </c>
      <c r="G1146" s="3">
        <v>25</v>
      </c>
      <c r="H1146" s="125">
        <v>-0.22597253800657713</v>
      </c>
      <c r="I1146" s="3"/>
      <c r="J1146" s="3"/>
      <c r="K1146" s="3" t="s">
        <v>101</v>
      </c>
      <c r="L1146" s="125">
        <v>1.8583066268668799E-3</v>
      </c>
      <c r="M1146" s="3">
        <v>16</v>
      </c>
      <c r="N1146" s="125">
        <v>0.314821140391016</v>
      </c>
      <c r="O1146" s="3">
        <v>30</v>
      </c>
      <c r="P1146" s="125">
        <v>8.6990295757572E-2</v>
      </c>
      <c r="Q1146" s="3">
        <v>7</v>
      </c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</row>
    <row r="1147" spans="1:30" hidden="1" x14ac:dyDescent="0.25">
      <c r="A1147" s="2">
        <v>2</v>
      </c>
      <c r="B1147" s="2">
        <v>2012</v>
      </c>
      <c r="C1147" s="4" t="str">
        <f>INDEX(Index!$B$1:$B$500,MATCH($F1147,Index!$A$1:$A$500,0)
)</f>
        <v>PIT</v>
      </c>
      <c r="D1147" s="4">
        <v>0</v>
      </c>
      <c r="E1147" s="141">
        <f t="shared" si="17"/>
        <v>-0.2648512412162185</v>
      </c>
      <c r="F1147" s="3" t="s">
        <v>32</v>
      </c>
      <c r="G1147" s="3">
        <v>26</v>
      </c>
      <c r="H1147" s="125">
        <v>-0.2648512412162185</v>
      </c>
      <c r="I1147" s="3"/>
      <c r="J1147" s="3"/>
      <c r="K1147" s="3" t="s">
        <v>101</v>
      </c>
      <c r="L1147" s="125">
        <v>-0.106302492704917</v>
      </c>
      <c r="M1147" s="3">
        <v>24</v>
      </c>
      <c r="N1147" s="125">
        <v>0.189366557306337</v>
      </c>
      <c r="O1147" s="3">
        <v>28</v>
      </c>
      <c r="P1147" s="125">
        <v>3.0817808795035501E-2</v>
      </c>
      <c r="Q1147" s="3">
        <v>14</v>
      </c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</row>
    <row r="1148" spans="1:30" hidden="1" x14ac:dyDescent="0.25">
      <c r="A1148" s="2">
        <v>2</v>
      </c>
      <c r="B1148" s="2">
        <v>2012</v>
      </c>
      <c r="C1148" s="4" t="str">
        <f>INDEX(Index!$B$1:$B$500,MATCH($F1148,Index!$A$1:$A$500,0)
)</f>
        <v>IND</v>
      </c>
      <c r="D1148" s="4">
        <v>0</v>
      </c>
      <c r="E1148" s="141">
        <f t="shared" si="17"/>
        <v>-0.28873796076212344</v>
      </c>
      <c r="F1148" s="3" t="s">
        <v>35</v>
      </c>
      <c r="G1148" s="3">
        <v>27</v>
      </c>
      <c r="H1148" s="125">
        <v>-0.28873796076212344</v>
      </c>
      <c r="I1148" s="3"/>
      <c r="J1148" s="3"/>
      <c r="K1148" s="3" t="s">
        <v>101</v>
      </c>
      <c r="L1148" s="125">
        <v>-0.124218474999859</v>
      </c>
      <c r="M1148" s="3">
        <v>25</v>
      </c>
      <c r="N1148" s="125">
        <v>0.123086890761665</v>
      </c>
      <c r="O1148" s="3">
        <v>25</v>
      </c>
      <c r="P1148" s="125">
        <v>-4.1432595000599398E-2</v>
      </c>
      <c r="Q1148" s="3">
        <v>24</v>
      </c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</row>
    <row r="1149" spans="1:30" hidden="1" x14ac:dyDescent="0.25">
      <c r="A1149" s="2">
        <v>2</v>
      </c>
      <c r="B1149" s="2">
        <v>2012</v>
      </c>
      <c r="C1149" s="4" t="str">
        <f>INDEX(Index!$B$1:$B$500,MATCH($F1149,Index!$A$1:$A$500,0)
)</f>
        <v>NO</v>
      </c>
      <c r="D1149" s="4">
        <v>0</v>
      </c>
      <c r="E1149" s="141">
        <f t="shared" si="17"/>
        <v>-0.3269492054564222</v>
      </c>
      <c r="F1149" s="3" t="s">
        <v>27</v>
      </c>
      <c r="G1149" s="3">
        <v>28</v>
      </c>
      <c r="H1149" s="125">
        <v>-0.3269492054564222</v>
      </c>
      <c r="I1149" s="3"/>
      <c r="J1149" s="3"/>
      <c r="K1149" s="3" t="s">
        <v>102</v>
      </c>
      <c r="L1149" s="125">
        <v>-5.5090289410256198E-2</v>
      </c>
      <c r="M1149" s="3">
        <v>21</v>
      </c>
      <c r="N1149" s="125">
        <v>0.33392344241817901</v>
      </c>
      <c r="O1149" s="3">
        <v>31</v>
      </c>
      <c r="P1149" s="125">
        <v>6.2064526372012999E-2</v>
      </c>
      <c r="Q1149" s="3">
        <v>11</v>
      </c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</row>
    <row r="1150" spans="1:30" hidden="1" x14ac:dyDescent="0.25">
      <c r="A1150" s="2">
        <v>2</v>
      </c>
      <c r="B1150" s="2">
        <v>2012</v>
      </c>
      <c r="C1150" s="4" t="str">
        <f>INDEX(Index!$B$1:$B$500,MATCH($F1150,Index!$A$1:$A$500,0)
)</f>
        <v>LV</v>
      </c>
      <c r="D1150" s="4">
        <v>0</v>
      </c>
      <c r="E1150" s="141">
        <f t="shared" si="17"/>
        <v>-0.33565792290796503</v>
      </c>
      <c r="F1150" s="3" t="s">
        <v>52</v>
      </c>
      <c r="G1150" s="3">
        <v>29</v>
      </c>
      <c r="H1150" s="125">
        <v>-0.33565792290796503</v>
      </c>
      <c r="I1150" s="3"/>
      <c r="J1150" s="3"/>
      <c r="K1150" s="3" t="s">
        <v>102</v>
      </c>
      <c r="L1150" s="125">
        <v>-9.1565566346050193E-3</v>
      </c>
      <c r="M1150" s="3">
        <v>17</v>
      </c>
      <c r="N1150" s="125">
        <v>0.102743178466181</v>
      </c>
      <c r="O1150" s="3">
        <v>23</v>
      </c>
      <c r="P1150" s="125">
        <v>-0.22375818780717899</v>
      </c>
      <c r="Q1150" s="3">
        <v>32</v>
      </c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</row>
    <row r="1151" spans="1:30" hidden="1" x14ac:dyDescent="0.25">
      <c r="A1151" s="2">
        <v>2</v>
      </c>
      <c r="B1151" s="2">
        <v>2012</v>
      </c>
      <c r="C1151" s="4" t="str">
        <f>INDEX(Index!$B$1:$B$500,MATCH($F1151,Index!$A$1:$A$500,0)
)</f>
        <v>TEN</v>
      </c>
      <c r="D1151" s="4">
        <v>0</v>
      </c>
      <c r="E1151" s="141">
        <f t="shared" si="17"/>
        <v>-0.41051922545263375</v>
      </c>
      <c r="F1151" s="3" t="s">
        <v>45</v>
      </c>
      <c r="G1151" s="3">
        <v>30</v>
      </c>
      <c r="H1151" s="125">
        <v>-0.41051922545263375</v>
      </c>
      <c r="I1151" s="3"/>
      <c r="J1151" s="3"/>
      <c r="K1151" s="3" t="s">
        <v>102</v>
      </c>
      <c r="L1151" s="125">
        <v>-0.29887680871640099</v>
      </c>
      <c r="M1151" s="3">
        <v>32</v>
      </c>
      <c r="N1151" s="125">
        <v>0.14388542254713299</v>
      </c>
      <c r="O1151" s="3">
        <v>26</v>
      </c>
      <c r="P1151" s="125">
        <v>3.2243005810900199E-2</v>
      </c>
      <c r="Q1151" s="3">
        <v>13</v>
      </c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</row>
    <row r="1152" spans="1:30" hidden="1" x14ac:dyDescent="0.25">
      <c r="A1152" s="2">
        <v>2</v>
      </c>
      <c r="B1152" s="2">
        <v>2012</v>
      </c>
      <c r="C1152" s="4" t="str">
        <f>INDEX(Index!$B$1:$B$500,MATCH($F1152,Index!$A$1:$A$500,0)
)</f>
        <v>JAX</v>
      </c>
      <c r="D1152" s="4">
        <v>0</v>
      </c>
      <c r="E1152" s="141">
        <f t="shared" si="17"/>
        <v>-0.46394805815487983</v>
      </c>
      <c r="F1152" s="3" t="s">
        <v>56</v>
      </c>
      <c r="G1152" s="3">
        <v>31</v>
      </c>
      <c r="H1152" s="125">
        <v>-0.46394805815487983</v>
      </c>
      <c r="I1152" s="3"/>
      <c r="J1152" s="3"/>
      <c r="K1152" s="3" t="s">
        <v>102</v>
      </c>
      <c r="L1152" s="125">
        <v>-0.24141960057659101</v>
      </c>
      <c r="M1152" s="3">
        <v>31</v>
      </c>
      <c r="N1152" s="125">
        <v>0.158603384505967</v>
      </c>
      <c r="O1152" s="3">
        <v>27</v>
      </c>
      <c r="P1152" s="125">
        <v>-6.39250730723218E-2</v>
      </c>
      <c r="Q1152" s="3">
        <v>25</v>
      </c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</row>
    <row r="1153" spans="1:30" hidden="1" x14ac:dyDescent="0.25">
      <c r="A1153" s="2">
        <v>2</v>
      </c>
      <c r="B1153" s="2">
        <v>2012</v>
      </c>
      <c r="C1153" s="4" t="str">
        <f>INDEX(Index!$B$1:$B$500,MATCH($F1153,Index!$A$1:$A$500,0)
)</f>
        <v>KC</v>
      </c>
      <c r="D1153" s="4">
        <v>0</v>
      </c>
      <c r="E1153" s="141">
        <f t="shared" si="17"/>
        <v>-0.65912226151565201</v>
      </c>
      <c r="F1153" s="3" t="s">
        <v>5</v>
      </c>
      <c r="G1153" s="3">
        <v>32</v>
      </c>
      <c r="H1153" s="125">
        <v>-0.65912226151565201</v>
      </c>
      <c r="I1153" s="3"/>
      <c r="J1153" s="3"/>
      <c r="K1153" s="3" t="s">
        <v>102</v>
      </c>
      <c r="L1153" s="125">
        <v>-0.126135804374407</v>
      </c>
      <c r="M1153" s="3">
        <v>26</v>
      </c>
      <c r="N1153" s="125">
        <v>0.353994245741164</v>
      </c>
      <c r="O1153" s="3">
        <v>32</v>
      </c>
      <c r="P1153" s="125">
        <v>-0.17899221140008101</v>
      </c>
      <c r="Q1153" s="3">
        <v>29</v>
      </c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</row>
    <row r="1154" spans="1:30" hidden="1" x14ac:dyDescent="0.25">
      <c r="A1154" s="2">
        <v>3</v>
      </c>
      <c r="B1154" s="2">
        <v>2012</v>
      </c>
      <c r="C1154" s="4" t="str">
        <f>INDEX(Index!$B$1:$B$500,MATCH($F1154,Index!$A$1:$A$500,0)
)</f>
        <v>ATL</v>
      </c>
      <c r="D1154" s="4">
        <v>0</v>
      </c>
      <c r="E1154" s="141">
        <f t="shared" ref="E1154:E1217" si="18">IF(D1154=1,H1154/100,H1154)</f>
        <v>0.45512569529017549</v>
      </c>
      <c r="F1154" s="3" t="s">
        <v>43</v>
      </c>
      <c r="G1154" s="3">
        <v>1</v>
      </c>
      <c r="H1154" s="125">
        <v>0.45512569529017549</v>
      </c>
      <c r="I1154" s="3"/>
      <c r="J1154" s="3"/>
      <c r="K1154" s="3" t="s">
        <v>104</v>
      </c>
      <c r="L1154" s="125">
        <v>0.189295270340338</v>
      </c>
      <c r="M1154" s="3">
        <v>4</v>
      </c>
      <c r="N1154" s="125">
        <v>-0.215135763934173</v>
      </c>
      <c r="O1154" s="3">
        <v>4</v>
      </c>
      <c r="P1154" s="125">
        <v>5.0694661015664499E-2</v>
      </c>
      <c r="Q1154" s="3">
        <v>8</v>
      </c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</row>
    <row r="1155" spans="1:30" hidden="1" x14ac:dyDescent="0.25">
      <c r="A1155" s="2">
        <v>3</v>
      </c>
      <c r="B1155" s="2">
        <v>2012</v>
      </c>
      <c r="C1155" s="4" t="str">
        <f>INDEX(Index!$B$1:$B$500,MATCH($F1155,Index!$A$1:$A$500,0)
)</f>
        <v>HOU</v>
      </c>
      <c r="D1155" s="4">
        <v>0</v>
      </c>
      <c r="E1155" s="141">
        <f t="shared" si="18"/>
        <v>0.35708566075405701</v>
      </c>
      <c r="F1155" s="3" t="s">
        <v>49</v>
      </c>
      <c r="G1155" s="3">
        <v>2</v>
      </c>
      <c r="H1155" s="125">
        <v>0.35708566075405701</v>
      </c>
      <c r="I1155" s="3"/>
      <c r="J1155" s="3"/>
      <c r="K1155" s="3" t="s">
        <v>104</v>
      </c>
      <c r="L1155" s="125">
        <v>0.117667727526685</v>
      </c>
      <c r="M1155" s="3">
        <v>10</v>
      </c>
      <c r="N1155" s="125">
        <v>-0.39080197398097299</v>
      </c>
      <c r="O1155" s="3">
        <v>1</v>
      </c>
      <c r="P1155" s="125">
        <v>-0.15138404075360101</v>
      </c>
      <c r="Q1155" s="3">
        <v>32</v>
      </c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</row>
    <row r="1156" spans="1:30" hidden="1" x14ac:dyDescent="0.25">
      <c r="A1156" s="2">
        <v>3</v>
      </c>
      <c r="B1156" s="2">
        <v>2012</v>
      </c>
      <c r="C1156" s="4" t="str">
        <f>INDEX(Index!$B$1:$B$500,MATCH($F1156,Index!$A$1:$A$500,0)
)</f>
        <v>BAL</v>
      </c>
      <c r="D1156" s="4">
        <v>0</v>
      </c>
      <c r="E1156" s="141">
        <f t="shared" si="18"/>
        <v>0.32652873893593909</v>
      </c>
      <c r="F1156" s="3" t="s">
        <v>18</v>
      </c>
      <c r="G1156" s="3">
        <v>3</v>
      </c>
      <c r="H1156" s="125">
        <v>0.32652873893593909</v>
      </c>
      <c r="I1156" s="3"/>
      <c r="J1156" s="3"/>
      <c r="K1156" s="3" t="s">
        <v>103</v>
      </c>
      <c r="L1156" s="125">
        <v>0.29422175394113298</v>
      </c>
      <c r="M1156" s="3">
        <v>1</v>
      </c>
      <c r="N1156" s="125">
        <v>3.9273976982448597E-2</v>
      </c>
      <c r="O1156" s="3">
        <v>19</v>
      </c>
      <c r="P1156" s="125">
        <v>7.1580961977254706E-2</v>
      </c>
      <c r="Q1156" s="3">
        <v>5</v>
      </c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</row>
    <row r="1157" spans="1:30" hidden="1" x14ac:dyDescent="0.25">
      <c r="A1157" s="2">
        <v>3</v>
      </c>
      <c r="B1157" s="2">
        <v>2012</v>
      </c>
      <c r="C1157" s="4" t="str">
        <f>INDEX(Index!$B$1:$B$500,MATCH($F1157,Index!$A$1:$A$500,0)
)</f>
        <v>SF</v>
      </c>
      <c r="D1157" s="4">
        <v>0</v>
      </c>
      <c r="E1157" s="141">
        <f t="shared" si="18"/>
        <v>0.26234711193502691</v>
      </c>
      <c r="F1157" s="3" t="s">
        <v>1</v>
      </c>
      <c r="G1157" s="3">
        <v>4</v>
      </c>
      <c r="H1157" s="125">
        <v>0.26234711193502691</v>
      </c>
      <c r="I1157" s="3"/>
      <c r="J1157" s="3"/>
      <c r="K1157" s="3" t="s">
        <v>103</v>
      </c>
      <c r="L1157" s="125">
        <v>0.19633480681638499</v>
      </c>
      <c r="M1157" s="3">
        <v>3</v>
      </c>
      <c r="N1157" s="125">
        <v>-4.5949008901128303E-2</v>
      </c>
      <c r="O1157" s="3">
        <v>13</v>
      </c>
      <c r="P1157" s="125">
        <v>2.0063296217513599E-2</v>
      </c>
      <c r="Q1157" s="3">
        <v>13</v>
      </c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</row>
    <row r="1158" spans="1:30" hidden="1" x14ac:dyDescent="0.25">
      <c r="A1158" s="2">
        <v>3</v>
      </c>
      <c r="B1158" s="2">
        <v>2012</v>
      </c>
      <c r="C1158" s="4" t="str">
        <f>INDEX(Index!$B$1:$B$500,MATCH($F1158,Index!$A$1:$A$500,0)
)</f>
        <v>MIN</v>
      </c>
      <c r="D1158" s="4">
        <v>0</v>
      </c>
      <c r="E1158" s="141">
        <f t="shared" si="18"/>
        <v>0.21838959979137371</v>
      </c>
      <c r="F1158" s="3" t="s">
        <v>46</v>
      </c>
      <c r="G1158" s="3">
        <v>5</v>
      </c>
      <c r="H1158" s="125">
        <v>0.21838959979137371</v>
      </c>
      <c r="I1158" s="3"/>
      <c r="J1158" s="3"/>
      <c r="K1158" s="3" t="s">
        <v>103</v>
      </c>
      <c r="L1158" s="125">
        <v>0.12990949687692999</v>
      </c>
      <c r="M1158" s="3">
        <v>9</v>
      </c>
      <c r="N1158" s="125">
        <v>-7.3528390387945106E-2</v>
      </c>
      <c r="O1158" s="3">
        <v>9</v>
      </c>
      <c r="P1158" s="125">
        <v>1.4951712526498601E-2</v>
      </c>
      <c r="Q1158" s="3">
        <v>16</v>
      </c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</row>
    <row r="1159" spans="1:30" hidden="1" x14ac:dyDescent="0.25">
      <c r="A1159" s="2">
        <v>3</v>
      </c>
      <c r="B1159" s="2">
        <v>2012</v>
      </c>
      <c r="C1159" s="4" t="str">
        <f>INDEX(Index!$B$1:$B$500,MATCH($F1159,Index!$A$1:$A$500,0)
)</f>
        <v>BUF</v>
      </c>
      <c r="D1159" s="4">
        <v>0</v>
      </c>
      <c r="E1159" s="141">
        <f t="shared" si="18"/>
        <v>0.2016405759287761</v>
      </c>
      <c r="F1159" s="3" t="s">
        <v>0</v>
      </c>
      <c r="G1159" s="3">
        <v>6</v>
      </c>
      <c r="H1159" s="125">
        <v>0.2016405759287761</v>
      </c>
      <c r="I1159" s="3"/>
      <c r="J1159" s="3"/>
      <c r="K1159" s="3" t="s">
        <v>103</v>
      </c>
      <c r="L1159" s="125">
        <v>7.5143064510229299E-2</v>
      </c>
      <c r="M1159" s="3">
        <v>12</v>
      </c>
      <c r="N1159" s="125">
        <v>-0.100680534400095</v>
      </c>
      <c r="O1159" s="3">
        <v>8</v>
      </c>
      <c r="P1159" s="125">
        <v>2.58169770184518E-2</v>
      </c>
      <c r="Q1159" s="3">
        <v>11</v>
      </c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</row>
    <row r="1160" spans="1:30" hidden="1" x14ac:dyDescent="0.25">
      <c r="A1160" s="2">
        <v>3</v>
      </c>
      <c r="B1160" s="2">
        <v>2012</v>
      </c>
      <c r="C1160" s="4" t="str">
        <f>INDEX(Index!$B$1:$B$500,MATCH($F1160,Index!$A$1:$A$500,0)
)</f>
        <v>CHI</v>
      </c>
      <c r="D1160" s="4">
        <v>0</v>
      </c>
      <c r="E1160" s="141">
        <f t="shared" si="18"/>
        <v>0.14236889026875649</v>
      </c>
      <c r="F1160" s="3" t="s">
        <v>64</v>
      </c>
      <c r="G1160" s="3">
        <v>7</v>
      </c>
      <c r="H1160" s="125">
        <v>0.14236889026875649</v>
      </c>
      <c r="I1160" s="3"/>
      <c r="J1160" s="3"/>
      <c r="K1160" s="3" t="s">
        <v>103</v>
      </c>
      <c r="L1160" s="125">
        <v>-0.192182306787928</v>
      </c>
      <c r="M1160" s="3">
        <v>31</v>
      </c>
      <c r="N1160" s="125">
        <v>-0.24124809123180899</v>
      </c>
      <c r="O1160" s="3">
        <v>3</v>
      </c>
      <c r="P1160" s="125">
        <v>9.3303105824875499E-2</v>
      </c>
      <c r="Q1160" s="3">
        <v>3</v>
      </c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</row>
    <row r="1161" spans="1:30" hidden="1" x14ac:dyDescent="0.25">
      <c r="A1161" s="2">
        <v>3</v>
      </c>
      <c r="B1161" s="2">
        <v>2012</v>
      </c>
      <c r="C1161" s="4" t="str">
        <f>INDEX(Index!$B$1:$B$500,MATCH($F1161,Index!$A$1:$A$500,0)
)</f>
        <v>NE</v>
      </c>
      <c r="D1161" s="4">
        <v>0</v>
      </c>
      <c r="E1161" s="141">
        <f t="shared" si="18"/>
        <v>0.13537673514403581</v>
      </c>
      <c r="F1161" s="3" t="s">
        <v>17</v>
      </c>
      <c r="G1161" s="3">
        <v>8</v>
      </c>
      <c r="H1161" s="125">
        <v>0.13537673514403581</v>
      </c>
      <c r="I1161" s="3"/>
      <c r="J1161" s="3"/>
      <c r="K1161" s="3" t="s">
        <v>105</v>
      </c>
      <c r="L1161" s="125">
        <v>0.16604000602720001</v>
      </c>
      <c r="M1161" s="3">
        <v>6</v>
      </c>
      <c r="N1161" s="125">
        <v>8.8024356437232908E-3</v>
      </c>
      <c r="O1161" s="3">
        <v>18</v>
      </c>
      <c r="P1161" s="125">
        <v>-2.18608352394409E-2</v>
      </c>
      <c r="Q1161" s="3">
        <v>20</v>
      </c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</row>
    <row r="1162" spans="1:30" hidden="1" x14ac:dyDescent="0.25">
      <c r="A1162" s="2">
        <v>3</v>
      </c>
      <c r="B1162" s="2">
        <v>2012</v>
      </c>
      <c r="C1162" s="4" t="str">
        <f>INDEX(Index!$B$1:$B$500,MATCH($F1162,Index!$A$1:$A$500,0)
)</f>
        <v>SEA</v>
      </c>
      <c r="D1162" s="4">
        <v>0</v>
      </c>
      <c r="E1162" s="141">
        <f t="shared" si="18"/>
        <v>9.7267735864572005E-2</v>
      </c>
      <c r="F1162" s="3" t="s">
        <v>30</v>
      </c>
      <c r="G1162" s="3">
        <v>9</v>
      </c>
      <c r="H1162" s="125">
        <v>9.7267735864572005E-2</v>
      </c>
      <c r="I1162" s="3"/>
      <c r="J1162" s="3"/>
      <c r="K1162" s="3" t="s">
        <v>103</v>
      </c>
      <c r="L1162" s="125">
        <v>-0.14663914340352699</v>
      </c>
      <c r="M1162" s="3">
        <v>25</v>
      </c>
      <c r="N1162" s="125">
        <v>-0.142081470540077</v>
      </c>
      <c r="O1162" s="3">
        <v>7</v>
      </c>
      <c r="P1162" s="125">
        <v>0.101825408728022</v>
      </c>
      <c r="Q1162" s="3">
        <v>1</v>
      </c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</row>
    <row r="1163" spans="1:30" hidden="1" x14ac:dyDescent="0.25">
      <c r="A1163" s="2">
        <v>3</v>
      </c>
      <c r="B1163" s="2">
        <v>2012</v>
      </c>
      <c r="C1163" s="4" t="str">
        <f>INDEX(Index!$B$1:$B$500,MATCH($F1163,Index!$A$1:$A$500,0)
)</f>
        <v>NYG</v>
      </c>
      <c r="D1163" s="4">
        <v>0</v>
      </c>
      <c r="E1163" s="141">
        <f t="shared" si="18"/>
        <v>8.9349340720552992E-2</v>
      </c>
      <c r="F1163" s="3" t="s">
        <v>15</v>
      </c>
      <c r="G1163" s="3">
        <v>10</v>
      </c>
      <c r="H1163" s="125">
        <v>8.9349340720552992E-2</v>
      </c>
      <c r="I1163" s="3"/>
      <c r="J1163" s="3"/>
      <c r="K1163" s="3" t="s">
        <v>103</v>
      </c>
      <c r="L1163" s="125">
        <v>0.16342126170492699</v>
      </c>
      <c r="M1163" s="3">
        <v>7</v>
      </c>
      <c r="N1163" s="125">
        <v>0.1139328359402</v>
      </c>
      <c r="O1163" s="3">
        <v>22</v>
      </c>
      <c r="P1163" s="125">
        <v>3.9860914955825999E-2</v>
      </c>
      <c r="Q1163" s="3">
        <v>9</v>
      </c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</row>
    <row r="1164" spans="1:30" hidden="1" x14ac:dyDescent="0.25">
      <c r="A1164" s="2">
        <v>3</v>
      </c>
      <c r="B1164" s="2">
        <v>2012</v>
      </c>
      <c r="C1164" s="4" t="str">
        <f>INDEX(Index!$B$1:$B$500,MATCH($F1164,Index!$A$1:$A$500,0)
)</f>
        <v>DEN</v>
      </c>
      <c r="D1164" s="4">
        <v>0</v>
      </c>
      <c r="E1164" s="141">
        <f t="shared" si="18"/>
        <v>7.4705160787769509E-2</v>
      </c>
      <c r="F1164" s="3" t="s">
        <v>39</v>
      </c>
      <c r="G1164" s="3">
        <v>11</v>
      </c>
      <c r="H1164" s="125">
        <v>7.4705160787769509E-2</v>
      </c>
      <c r="I1164" s="3"/>
      <c r="J1164" s="3"/>
      <c r="K1164" s="3" t="s">
        <v>105</v>
      </c>
      <c r="L1164" s="125">
        <v>2.6217211671740102E-2</v>
      </c>
      <c r="M1164" s="3">
        <v>14</v>
      </c>
      <c r="N1164" s="125">
        <v>-3.1773622004243197E-2</v>
      </c>
      <c r="O1164" s="3">
        <v>14</v>
      </c>
      <c r="P1164" s="125">
        <v>1.6714327111786199E-2</v>
      </c>
      <c r="Q1164" s="3">
        <v>15</v>
      </c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</row>
    <row r="1165" spans="1:30" hidden="1" x14ac:dyDescent="0.25">
      <c r="A1165" s="2">
        <v>3</v>
      </c>
      <c r="B1165" s="2">
        <v>2012</v>
      </c>
      <c r="C1165" s="4" t="str">
        <f>INDEX(Index!$B$1:$B$500,MATCH($F1165,Index!$A$1:$A$500,0)
)</f>
        <v>GB</v>
      </c>
      <c r="D1165" s="4">
        <v>0</v>
      </c>
      <c r="E1165" s="141">
        <f t="shared" si="18"/>
        <v>7.1334227523293603E-2</v>
      </c>
      <c r="F1165" s="3" t="s">
        <v>20</v>
      </c>
      <c r="G1165" s="3">
        <v>12</v>
      </c>
      <c r="H1165" s="125">
        <v>7.1334227523293603E-2</v>
      </c>
      <c r="I1165" s="3"/>
      <c r="J1165" s="3"/>
      <c r="K1165" s="3" t="s">
        <v>105</v>
      </c>
      <c r="L1165" s="125">
        <v>-4.5454948916729403E-2</v>
      </c>
      <c r="M1165" s="3">
        <v>17</v>
      </c>
      <c r="N1165" s="125">
        <v>-5.7801456123966102E-2</v>
      </c>
      <c r="O1165" s="3">
        <v>11</v>
      </c>
      <c r="P1165" s="125">
        <v>5.8987720316056903E-2</v>
      </c>
      <c r="Q1165" s="3">
        <v>6</v>
      </c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</row>
    <row r="1166" spans="1:30" hidden="1" x14ac:dyDescent="0.25">
      <c r="A1166" s="2">
        <v>3</v>
      </c>
      <c r="B1166" s="2">
        <v>2012</v>
      </c>
      <c r="C1166" s="4" t="str">
        <f>INDEX(Index!$B$1:$B$500,MATCH($F1166,Index!$A$1:$A$500,0)
)</f>
        <v>NYJ</v>
      </c>
      <c r="D1166" s="4">
        <v>0</v>
      </c>
      <c r="E1166" s="141">
        <f t="shared" si="18"/>
        <v>5.4231437519251302E-2</v>
      </c>
      <c r="F1166" s="3" t="s">
        <v>9</v>
      </c>
      <c r="G1166" s="3">
        <v>13</v>
      </c>
      <c r="H1166" s="125">
        <v>5.4231437519251302E-2</v>
      </c>
      <c r="I1166" s="3"/>
      <c r="J1166" s="3"/>
      <c r="K1166" s="3" t="s">
        <v>103</v>
      </c>
      <c r="L1166" s="125">
        <v>-5.5873255466869103E-2</v>
      </c>
      <c r="M1166" s="3">
        <v>18</v>
      </c>
      <c r="N1166" s="125">
        <v>-2.3482317178080501E-2</v>
      </c>
      <c r="O1166" s="3">
        <v>16</v>
      </c>
      <c r="P1166" s="125">
        <v>8.66223758080399E-2</v>
      </c>
      <c r="Q1166" s="3">
        <v>4</v>
      </c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</row>
    <row r="1167" spans="1:30" hidden="1" x14ac:dyDescent="0.25">
      <c r="A1167" s="2">
        <v>3</v>
      </c>
      <c r="B1167" s="2">
        <v>2012</v>
      </c>
      <c r="C1167" s="4" t="str">
        <f>INDEX(Index!$B$1:$B$500,MATCH($F1167,Index!$A$1:$A$500,0)
)</f>
        <v>DAL</v>
      </c>
      <c r="D1167" s="4">
        <v>0</v>
      </c>
      <c r="E1167" s="141">
        <f t="shared" si="18"/>
        <v>1.7593728430135097E-2</v>
      </c>
      <c r="F1167" s="3" t="s">
        <v>3</v>
      </c>
      <c r="G1167" s="3">
        <v>14</v>
      </c>
      <c r="H1167" s="125">
        <v>1.7593728430135097E-2</v>
      </c>
      <c r="I1167" s="3"/>
      <c r="J1167" s="3"/>
      <c r="K1167" s="3" t="s">
        <v>103</v>
      </c>
      <c r="L1167" s="125">
        <v>-0.113758862038388</v>
      </c>
      <c r="M1167" s="3">
        <v>22</v>
      </c>
      <c r="N1167" s="125">
        <v>-0.19736789643763</v>
      </c>
      <c r="O1167" s="3">
        <v>5</v>
      </c>
      <c r="P1167" s="125">
        <v>-6.6015305969106902E-2</v>
      </c>
      <c r="Q1167" s="3">
        <v>26</v>
      </c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</row>
    <row r="1168" spans="1:30" hidden="1" x14ac:dyDescent="0.25">
      <c r="A1168" s="2">
        <v>3</v>
      </c>
      <c r="B1168" s="2">
        <v>2012</v>
      </c>
      <c r="C1168" s="4" t="str">
        <f>INDEX(Index!$B$1:$B$500,MATCH($F1168,Index!$A$1:$A$500,0)
)</f>
        <v>PHI</v>
      </c>
      <c r="D1168" s="4">
        <v>0</v>
      </c>
      <c r="E1168" s="141">
        <f t="shared" si="18"/>
        <v>1.3892066212112017E-2</v>
      </c>
      <c r="F1168" s="3" t="s">
        <v>7</v>
      </c>
      <c r="G1168" s="3">
        <v>15</v>
      </c>
      <c r="H1168" s="125">
        <v>1.3892066212112017E-2</v>
      </c>
      <c r="I1168" s="3"/>
      <c r="J1168" s="3"/>
      <c r="K1168" s="3" t="s">
        <v>103</v>
      </c>
      <c r="L1168" s="125">
        <v>-0.16591370383894799</v>
      </c>
      <c r="M1168" s="3">
        <v>27</v>
      </c>
      <c r="N1168" s="125">
        <v>-0.297781609339899</v>
      </c>
      <c r="O1168" s="3">
        <v>2</v>
      </c>
      <c r="P1168" s="125">
        <v>-0.11797583928883899</v>
      </c>
      <c r="Q1168" s="3">
        <v>29</v>
      </c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</row>
    <row r="1169" spans="1:30" hidden="1" x14ac:dyDescent="0.25">
      <c r="A1169" s="2">
        <v>3</v>
      </c>
      <c r="B1169" s="2">
        <v>2012</v>
      </c>
      <c r="C1169" s="4" t="str">
        <f>INDEX(Index!$B$1:$B$500,MATCH($F1169,Index!$A$1:$A$500,0)
)</f>
        <v>ARI</v>
      </c>
      <c r="D1169" s="4">
        <v>0</v>
      </c>
      <c r="E1169" s="141">
        <f t="shared" si="18"/>
        <v>9.3350316299428988E-3</v>
      </c>
      <c r="F1169" s="3" t="s">
        <v>23</v>
      </c>
      <c r="G1169" s="3">
        <v>16</v>
      </c>
      <c r="H1169" s="125">
        <v>9.3350316299428988E-3</v>
      </c>
      <c r="I1169" s="3"/>
      <c r="J1169" s="3"/>
      <c r="K1169" s="3" t="s">
        <v>104</v>
      </c>
      <c r="L1169" s="125">
        <v>-0.184355039056842</v>
      </c>
      <c r="M1169" s="3">
        <v>30</v>
      </c>
      <c r="N1169" s="125">
        <v>-0.183524382242612</v>
      </c>
      <c r="O1169" s="3">
        <v>6</v>
      </c>
      <c r="P1169" s="125">
        <v>1.0165688444172901E-2</v>
      </c>
      <c r="Q1169" s="3">
        <v>17</v>
      </c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</row>
    <row r="1170" spans="1:30" hidden="1" x14ac:dyDescent="0.25">
      <c r="A1170" s="2">
        <v>3</v>
      </c>
      <c r="B1170" s="2">
        <v>2012</v>
      </c>
      <c r="C1170" s="4" t="str">
        <f>INDEX(Index!$B$1:$B$500,MATCH($F1170,Index!$A$1:$A$500,0)
)</f>
        <v>DET</v>
      </c>
      <c r="D1170" s="4">
        <v>0</v>
      </c>
      <c r="E1170" s="141">
        <f t="shared" si="18"/>
        <v>1.4874814146639825E-3</v>
      </c>
      <c r="F1170" s="3" t="s">
        <v>21</v>
      </c>
      <c r="G1170" s="3">
        <v>17</v>
      </c>
      <c r="H1170" s="125">
        <v>1.4874814146639825E-3</v>
      </c>
      <c r="I1170" s="3"/>
      <c r="J1170" s="3"/>
      <c r="K1170" s="3" t="s">
        <v>105</v>
      </c>
      <c r="L1170" s="125">
        <v>0.21411047124954599</v>
      </c>
      <c r="M1170" s="3">
        <v>2</v>
      </c>
      <c r="N1170" s="125">
        <v>0.13756559634153601</v>
      </c>
      <c r="O1170" s="3">
        <v>25</v>
      </c>
      <c r="P1170" s="125">
        <v>-7.5057393493346003E-2</v>
      </c>
      <c r="Q1170" s="3">
        <v>27</v>
      </c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</row>
    <row r="1171" spans="1:30" hidden="1" x14ac:dyDescent="0.25">
      <c r="A1171" s="2">
        <v>3</v>
      </c>
      <c r="B1171" s="2">
        <v>2012</v>
      </c>
      <c r="C1171" s="4" t="str">
        <f>INDEX(Index!$B$1:$B$500,MATCH($F1171,Index!$A$1:$A$500,0)
)</f>
        <v>MIA</v>
      </c>
      <c r="D1171" s="4">
        <v>0</v>
      </c>
      <c r="E1171" s="141">
        <f t="shared" si="18"/>
        <v>-1.9412201313557396E-2</v>
      </c>
      <c r="F1171" s="3" t="s">
        <v>4</v>
      </c>
      <c r="G1171" s="3">
        <v>18</v>
      </c>
      <c r="H1171" s="125">
        <v>-1.9412201313557396E-2</v>
      </c>
      <c r="I1171" s="3"/>
      <c r="J1171" s="3"/>
      <c r="K1171" s="3" t="s">
        <v>105</v>
      </c>
      <c r="L1171" s="125">
        <v>-0.109994095528545</v>
      </c>
      <c r="M1171" s="3">
        <v>20</v>
      </c>
      <c r="N1171" s="125">
        <v>-7.2181835885433004E-2</v>
      </c>
      <c r="O1171" s="3">
        <v>10</v>
      </c>
      <c r="P1171" s="125">
        <v>1.8400058329554599E-2</v>
      </c>
      <c r="Q1171" s="3">
        <v>14</v>
      </c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</row>
    <row r="1172" spans="1:30" hidden="1" x14ac:dyDescent="0.25">
      <c r="A1172" s="2">
        <v>3</v>
      </c>
      <c r="B1172" s="2">
        <v>2012</v>
      </c>
      <c r="C1172" s="4" t="str">
        <f>INDEX(Index!$B$1:$B$500,MATCH($F1172,Index!$A$1:$A$500,0)
)</f>
        <v>CAR</v>
      </c>
      <c r="D1172" s="4">
        <v>0</v>
      </c>
      <c r="E1172" s="141">
        <f t="shared" si="18"/>
        <v>-4.9881616706662496E-2</v>
      </c>
      <c r="F1172" s="3" t="s">
        <v>51</v>
      </c>
      <c r="G1172" s="3">
        <v>19</v>
      </c>
      <c r="H1172" s="125">
        <v>-4.9881616706662496E-2</v>
      </c>
      <c r="I1172" s="3"/>
      <c r="J1172" s="3"/>
      <c r="K1172" s="3" t="s">
        <v>105</v>
      </c>
      <c r="L1172" s="125">
        <v>7.6169651084575699E-2</v>
      </c>
      <c r="M1172" s="3">
        <v>11</v>
      </c>
      <c r="N1172" s="125">
        <v>8.6784284837524595E-2</v>
      </c>
      <c r="O1172" s="3">
        <v>21</v>
      </c>
      <c r="P1172" s="125">
        <v>-3.92669829537136E-2</v>
      </c>
      <c r="Q1172" s="3">
        <v>22</v>
      </c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</row>
    <row r="1173" spans="1:30" hidden="1" x14ac:dyDescent="0.25">
      <c r="A1173" s="2">
        <v>3</v>
      </c>
      <c r="B1173" s="2">
        <v>2012</v>
      </c>
      <c r="C1173" s="4" t="str">
        <f>INDEX(Index!$B$1:$B$500,MATCH($F1173,Index!$A$1:$A$500,0)
)</f>
        <v>WAS</v>
      </c>
      <c r="D1173" s="4">
        <v>0</v>
      </c>
      <c r="E1173" s="141">
        <f t="shared" si="18"/>
        <v>-6.4476982463315999E-2</v>
      </c>
      <c r="F1173" s="3" t="s">
        <v>26</v>
      </c>
      <c r="G1173" s="3">
        <v>20</v>
      </c>
      <c r="H1173" s="125">
        <v>-6.4476982463315999E-2</v>
      </c>
      <c r="I1173" s="3"/>
      <c r="J1173" s="3"/>
      <c r="K1173" s="3" t="s">
        <v>105</v>
      </c>
      <c r="L1173" s="125">
        <v>0.176905130773021</v>
      </c>
      <c r="M1173" s="3">
        <v>5</v>
      </c>
      <c r="N1173" s="125">
        <v>0.12339084016114001</v>
      </c>
      <c r="O1173" s="3">
        <v>24</v>
      </c>
      <c r="P1173" s="125">
        <v>-0.117991273075197</v>
      </c>
      <c r="Q1173" s="3">
        <v>30</v>
      </c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</row>
    <row r="1174" spans="1:30" hidden="1" x14ac:dyDescent="0.25">
      <c r="A1174" s="2">
        <v>3</v>
      </c>
      <c r="B1174" s="2">
        <v>2012</v>
      </c>
      <c r="C1174" s="4" t="str">
        <f>INDEX(Index!$B$1:$B$500,MATCH($F1174,Index!$A$1:$A$500,0)
)</f>
        <v>CIN</v>
      </c>
      <c r="D1174" s="4">
        <v>0</v>
      </c>
      <c r="E1174" s="141">
        <f t="shared" si="18"/>
        <v>-6.681701738021098E-2</v>
      </c>
      <c r="F1174" s="3" t="s">
        <v>24</v>
      </c>
      <c r="G1174" s="3">
        <v>21</v>
      </c>
      <c r="H1174" s="125">
        <v>-6.681701738021098E-2</v>
      </c>
      <c r="I1174" s="3"/>
      <c r="J1174" s="3"/>
      <c r="K1174" s="3" t="s">
        <v>103</v>
      </c>
      <c r="L1174" s="125">
        <v>0.13347206022527</v>
      </c>
      <c r="M1174" s="3">
        <v>8</v>
      </c>
      <c r="N1174" s="125">
        <v>0.25117806076660198</v>
      </c>
      <c r="O1174" s="3">
        <v>32</v>
      </c>
      <c r="P1174" s="125">
        <v>5.0888983161120997E-2</v>
      </c>
      <c r="Q1174" s="3">
        <v>7</v>
      </c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</row>
    <row r="1175" spans="1:30" hidden="1" x14ac:dyDescent="0.25">
      <c r="A1175" s="2">
        <v>3</v>
      </c>
      <c r="B1175" s="2">
        <v>2012</v>
      </c>
      <c r="C1175" s="4" t="str">
        <f>INDEX(Index!$B$1:$B$500,MATCH($F1175,Index!$A$1:$A$500,0)
)</f>
        <v>LAC</v>
      </c>
      <c r="D1175" s="4">
        <v>0</v>
      </c>
      <c r="E1175" s="141">
        <f t="shared" si="18"/>
        <v>-9.0408019593857691E-2</v>
      </c>
      <c r="F1175" s="3" t="s">
        <v>68</v>
      </c>
      <c r="G1175" s="3">
        <v>22</v>
      </c>
      <c r="H1175" s="125">
        <v>-9.0408019593857691E-2</v>
      </c>
      <c r="I1175" s="3"/>
      <c r="J1175" s="3"/>
      <c r="K1175" s="3" t="s">
        <v>103</v>
      </c>
      <c r="L1175" s="125">
        <v>-0.112299935059351</v>
      </c>
      <c r="M1175" s="3">
        <v>21</v>
      </c>
      <c r="N1175" s="125">
        <v>5.3099739905340003E-3</v>
      </c>
      <c r="O1175" s="3">
        <v>17</v>
      </c>
      <c r="P1175" s="125">
        <v>2.7201889456027299E-2</v>
      </c>
      <c r="Q1175" s="3">
        <v>10</v>
      </c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</row>
    <row r="1176" spans="1:30" hidden="1" x14ac:dyDescent="0.25">
      <c r="A1176" s="2">
        <v>3</v>
      </c>
      <c r="B1176" s="2">
        <v>2012</v>
      </c>
      <c r="C1176" s="4" t="str">
        <f>INDEX(Index!$B$1:$B$500,MATCH($F1176,Index!$A$1:$A$500,0)
)</f>
        <v>LAR</v>
      </c>
      <c r="D1176" s="4">
        <v>0</v>
      </c>
      <c r="E1176" s="141">
        <f t="shared" si="18"/>
        <v>-0.1530963036455362</v>
      </c>
      <c r="F1176" s="3" t="s">
        <v>67</v>
      </c>
      <c r="G1176" s="3">
        <v>23</v>
      </c>
      <c r="H1176" s="125">
        <v>-0.1530963036455362</v>
      </c>
      <c r="I1176" s="3"/>
      <c r="J1176" s="3"/>
      <c r="K1176" s="3" t="s">
        <v>105</v>
      </c>
      <c r="L1176" s="125">
        <v>-0.19255696423573601</v>
      </c>
      <c r="M1176" s="3">
        <v>32</v>
      </c>
      <c r="N1176" s="125">
        <v>-3.1750991925791297E-2</v>
      </c>
      <c r="O1176" s="3">
        <v>15</v>
      </c>
      <c r="P1176" s="125">
        <v>7.7096686644085102E-3</v>
      </c>
      <c r="Q1176" s="3">
        <v>18</v>
      </c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</row>
    <row r="1177" spans="1:30" hidden="1" x14ac:dyDescent="0.25">
      <c r="A1177" s="2">
        <v>3</v>
      </c>
      <c r="B1177" s="2">
        <v>2012</v>
      </c>
      <c r="C1177" s="4" t="str">
        <f>INDEX(Index!$B$1:$B$500,MATCH($F1177,Index!$A$1:$A$500,0)
)</f>
        <v>TB</v>
      </c>
      <c r="D1177" s="4">
        <v>0</v>
      </c>
      <c r="E1177" s="141">
        <f t="shared" si="18"/>
        <v>-0.17979043529994618</v>
      </c>
      <c r="F1177" s="3" t="s">
        <v>38</v>
      </c>
      <c r="G1177" s="3">
        <v>24</v>
      </c>
      <c r="H1177" s="125">
        <v>-0.17979043529994618</v>
      </c>
      <c r="I1177" s="3"/>
      <c r="J1177" s="3"/>
      <c r="K1177" s="3" t="s">
        <v>105</v>
      </c>
      <c r="L1177" s="125">
        <v>-0.17505119906930999</v>
      </c>
      <c r="M1177" s="3">
        <v>29</v>
      </c>
      <c r="N1177" s="125">
        <v>-4.6594015600458102E-2</v>
      </c>
      <c r="O1177" s="3">
        <v>12</v>
      </c>
      <c r="P1177" s="125">
        <v>-5.1333251831094301E-2</v>
      </c>
      <c r="Q1177" s="3">
        <v>25</v>
      </c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</row>
    <row r="1178" spans="1:30" hidden="1" x14ac:dyDescent="0.25">
      <c r="A1178" s="2">
        <v>3</v>
      </c>
      <c r="B1178" s="2">
        <v>2012</v>
      </c>
      <c r="C1178" s="4" t="str">
        <f>INDEX(Index!$B$1:$B$500,MATCH($F1178,Index!$A$1:$A$500,0)
)</f>
        <v>IND</v>
      </c>
      <c r="D1178" s="4">
        <v>0</v>
      </c>
      <c r="E1178" s="141">
        <f t="shared" si="18"/>
        <v>-0.1838239913089226</v>
      </c>
      <c r="F1178" s="3" t="s">
        <v>35</v>
      </c>
      <c r="G1178" s="3">
        <v>25</v>
      </c>
      <c r="H1178" s="125">
        <v>-0.1838239913089226</v>
      </c>
      <c r="I1178" s="3"/>
      <c r="J1178" s="3"/>
      <c r="K1178" s="3" t="s">
        <v>105</v>
      </c>
      <c r="L1178" s="125">
        <v>-2.7568901088941299E-2</v>
      </c>
      <c r="M1178" s="3">
        <v>16</v>
      </c>
      <c r="N1178" s="125">
        <v>0.115612840666348</v>
      </c>
      <c r="O1178" s="3">
        <v>23</v>
      </c>
      <c r="P1178" s="125">
        <v>-4.0642249553633297E-2</v>
      </c>
      <c r="Q1178" s="3">
        <v>23</v>
      </c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</row>
    <row r="1179" spans="1:30" hidden="1" x14ac:dyDescent="0.25">
      <c r="A1179" s="2">
        <v>3</v>
      </c>
      <c r="B1179" s="2">
        <v>2012</v>
      </c>
      <c r="C1179" s="4" t="str">
        <f>INDEX(Index!$B$1:$B$500,MATCH($F1179,Index!$A$1:$A$500,0)
)</f>
        <v>LV</v>
      </c>
      <c r="D1179" s="4">
        <v>0</v>
      </c>
      <c r="E1179" s="141">
        <f t="shared" si="18"/>
        <v>-0.20870789981828791</v>
      </c>
      <c r="F1179" s="3" t="s">
        <v>52</v>
      </c>
      <c r="G1179" s="3">
        <v>26</v>
      </c>
      <c r="H1179" s="125">
        <v>-0.20870789981828791</v>
      </c>
      <c r="I1179" s="3"/>
      <c r="J1179" s="3"/>
      <c r="K1179" s="3" t="s">
        <v>105</v>
      </c>
      <c r="L1179" s="125">
        <v>6.1979061425796102E-2</v>
      </c>
      <c r="M1179" s="3">
        <v>13</v>
      </c>
      <c r="N1179" s="125">
        <v>0.14928522997981999</v>
      </c>
      <c r="O1179" s="3">
        <v>27</v>
      </c>
      <c r="P1179" s="125">
        <v>-0.121401731264264</v>
      </c>
      <c r="Q1179" s="3">
        <v>31</v>
      </c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</row>
    <row r="1180" spans="1:30" hidden="1" x14ac:dyDescent="0.25">
      <c r="A1180" s="2">
        <v>3</v>
      </c>
      <c r="B1180" s="2">
        <v>2012</v>
      </c>
      <c r="C1180" s="4" t="str">
        <f>INDEX(Index!$B$1:$B$500,MATCH($F1180,Index!$A$1:$A$500,0)
)</f>
        <v>NO</v>
      </c>
      <c r="D1180" s="4">
        <v>0</v>
      </c>
      <c r="E1180" s="141">
        <f t="shared" si="18"/>
        <v>-0.2130833042037209</v>
      </c>
      <c r="F1180" s="3" t="s">
        <v>27</v>
      </c>
      <c r="G1180" s="3">
        <v>27</v>
      </c>
      <c r="H1180" s="125">
        <v>-0.2130833042037209</v>
      </c>
      <c r="I1180" s="3"/>
      <c r="J1180" s="3"/>
      <c r="K1180" s="3" t="s">
        <v>106</v>
      </c>
      <c r="L1180" s="125">
        <v>-7.6431592668002701E-2</v>
      </c>
      <c r="M1180" s="3">
        <v>19</v>
      </c>
      <c r="N1180" s="125">
        <v>0.15862130986769801</v>
      </c>
      <c r="O1180" s="3">
        <v>28</v>
      </c>
      <c r="P1180" s="125">
        <v>2.1969598331979801E-2</v>
      </c>
      <c r="Q1180" s="3">
        <v>12</v>
      </c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</row>
    <row r="1181" spans="1:30" hidden="1" x14ac:dyDescent="0.25">
      <c r="A1181" s="2">
        <v>3</v>
      </c>
      <c r="B1181" s="2">
        <v>2012</v>
      </c>
      <c r="C1181" s="4" t="str">
        <f>INDEX(Index!$B$1:$B$500,MATCH($F1181,Index!$A$1:$A$500,0)
)</f>
        <v>PIT</v>
      </c>
      <c r="D1181" s="4">
        <v>0</v>
      </c>
      <c r="E1181" s="141">
        <f t="shared" si="18"/>
        <v>-0.21352898606876525</v>
      </c>
      <c r="F1181" s="3" t="s">
        <v>32</v>
      </c>
      <c r="G1181" s="3">
        <v>28</v>
      </c>
      <c r="H1181" s="125">
        <v>-0.21352898606876525</v>
      </c>
      <c r="I1181" s="3"/>
      <c r="J1181" s="3"/>
      <c r="K1181" s="3" t="s">
        <v>105</v>
      </c>
      <c r="L1181" s="125">
        <v>-1.1982397264151501E-3</v>
      </c>
      <c r="M1181" s="3">
        <v>15</v>
      </c>
      <c r="N1181" s="125">
        <v>0.196102594061317</v>
      </c>
      <c r="O1181" s="3">
        <v>30</v>
      </c>
      <c r="P1181" s="125">
        <v>-1.6228152281033099E-2</v>
      </c>
      <c r="Q1181" s="3">
        <v>19</v>
      </c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</row>
    <row r="1182" spans="1:30" hidden="1" x14ac:dyDescent="0.25">
      <c r="A1182" s="2">
        <v>3</v>
      </c>
      <c r="B1182" s="2">
        <v>2012</v>
      </c>
      <c r="C1182" s="4" t="str">
        <f>INDEX(Index!$B$1:$B$500,MATCH($F1182,Index!$A$1:$A$500,0)
)</f>
        <v>CLE</v>
      </c>
      <c r="D1182" s="4">
        <v>0</v>
      </c>
      <c r="E1182" s="141">
        <f t="shared" si="18"/>
        <v>-0.27676994688062362</v>
      </c>
      <c r="F1182" s="3" t="s">
        <v>10</v>
      </c>
      <c r="G1182" s="3">
        <v>29</v>
      </c>
      <c r="H1182" s="125">
        <v>-0.27676994688062362</v>
      </c>
      <c r="I1182" s="3"/>
      <c r="J1182" s="3"/>
      <c r="K1182" s="3" t="s">
        <v>106</v>
      </c>
      <c r="L1182" s="125">
        <v>-0.166665570589967</v>
      </c>
      <c r="M1182" s="3">
        <v>28</v>
      </c>
      <c r="N1182" s="125">
        <v>5.9258379722238401E-2</v>
      </c>
      <c r="O1182" s="3">
        <v>20</v>
      </c>
      <c r="P1182" s="125">
        <v>-5.0845996568418199E-2</v>
      </c>
      <c r="Q1182" s="3">
        <v>24</v>
      </c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</row>
    <row r="1183" spans="1:30" hidden="1" x14ac:dyDescent="0.25">
      <c r="A1183" s="2">
        <v>3</v>
      </c>
      <c r="B1183" s="2">
        <v>2012</v>
      </c>
      <c r="C1183" s="4" t="str">
        <f>INDEX(Index!$B$1:$B$500,MATCH($F1183,Index!$A$1:$A$500,0)
)</f>
        <v>TEN</v>
      </c>
      <c r="D1183" s="4">
        <v>0</v>
      </c>
      <c r="E1183" s="141">
        <f t="shared" si="18"/>
        <v>-0.277062438782683</v>
      </c>
      <c r="F1183" s="3" t="s">
        <v>45</v>
      </c>
      <c r="G1183" s="3">
        <v>30</v>
      </c>
      <c r="H1183" s="125">
        <v>-0.277062438782683</v>
      </c>
      <c r="I1183" s="3"/>
      <c r="J1183" s="3"/>
      <c r="K1183" s="3" t="s">
        <v>105</v>
      </c>
      <c r="L1183" s="125">
        <v>-0.15766221506087599</v>
      </c>
      <c r="M1183" s="3">
        <v>26</v>
      </c>
      <c r="N1183" s="125">
        <v>0.219727183159211</v>
      </c>
      <c r="O1183" s="3">
        <v>31</v>
      </c>
      <c r="P1183" s="125">
        <v>0.100326959437404</v>
      </c>
      <c r="Q1183" s="3">
        <v>2</v>
      </c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</row>
    <row r="1184" spans="1:30" hidden="1" x14ac:dyDescent="0.25">
      <c r="A1184" s="2">
        <v>3</v>
      </c>
      <c r="B1184" s="2">
        <v>2012</v>
      </c>
      <c r="C1184" s="4" t="str">
        <f>INDEX(Index!$B$1:$B$500,MATCH($F1184,Index!$A$1:$A$500,0)
)</f>
        <v>JAX</v>
      </c>
      <c r="D1184" s="4">
        <v>0</v>
      </c>
      <c r="E1184" s="141">
        <f t="shared" si="18"/>
        <v>-0.30387189828763761</v>
      </c>
      <c r="F1184" s="3" t="s">
        <v>56</v>
      </c>
      <c r="G1184" s="3">
        <v>31</v>
      </c>
      <c r="H1184" s="125">
        <v>-0.30387189828763761</v>
      </c>
      <c r="I1184" s="3"/>
      <c r="J1184" s="3"/>
      <c r="K1184" s="3" t="s">
        <v>105</v>
      </c>
      <c r="L1184" s="125">
        <v>-0.124312507937304</v>
      </c>
      <c r="M1184" s="3">
        <v>24</v>
      </c>
      <c r="N1184" s="125">
        <v>0.140376136664014</v>
      </c>
      <c r="O1184" s="3">
        <v>26</v>
      </c>
      <c r="P1184" s="125">
        <v>-3.91832536863196E-2</v>
      </c>
      <c r="Q1184" s="3">
        <v>21</v>
      </c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</row>
    <row r="1185" spans="1:30" hidden="1" x14ac:dyDescent="0.25">
      <c r="A1185" s="2">
        <v>3</v>
      </c>
      <c r="B1185" s="2">
        <v>2012</v>
      </c>
      <c r="C1185" s="4" t="str">
        <f>INDEX(Index!$B$1:$B$500,MATCH($F1185,Index!$A$1:$A$500,0)
)</f>
        <v>KC</v>
      </c>
      <c r="D1185" s="4">
        <v>0</v>
      </c>
      <c r="E1185" s="141">
        <f t="shared" si="18"/>
        <v>-0.41518401861172699</v>
      </c>
      <c r="F1185" s="3" t="s">
        <v>5</v>
      </c>
      <c r="G1185" s="3">
        <v>32</v>
      </c>
      <c r="H1185" s="125">
        <v>-0.41518401861172699</v>
      </c>
      <c r="I1185" s="3"/>
      <c r="J1185" s="3"/>
      <c r="K1185" s="3" t="s">
        <v>105</v>
      </c>
      <c r="L1185" s="125">
        <v>-0.121220183624658</v>
      </c>
      <c r="M1185" s="3">
        <v>23</v>
      </c>
      <c r="N1185" s="125">
        <v>0.18820082073557701</v>
      </c>
      <c r="O1185" s="3">
        <v>29</v>
      </c>
      <c r="P1185" s="125">
        <v>-0.105763014251492</v>
      </c>
      <c r="Q1185" s="3">
        <v>28</v>
      </c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</row>
    <row r="1186" spans="1:30" hidden="1" x14ac:dyDescent="0.25">
      <c r="A1186" s="2">
        <v>4</v>
      </c>
      <c r="B1186" s="2">
        <v>2012</v>
      </c>
      <c r="C1186" s="4" t="str">
        <f>INDEX(Index!$B$1:$B$500,MATCH($F1186,Index!$A$1:$A$500,0)
)</f>
        <v>HOU</v>
      </c>
      <c r="D1186" s="4">
        <v>0</v>
      </c>
      <c r="E1186" s="141">
        <f t="shared" si="18"/>
        <v>0.369451550684464</v>
      </c>
      <c r="F1186" s="3" t="s">
        <v>49</v>
      </c>
      <c r="G1186" s="3">
        <v>1</v>
      </c>
      <c r="H1186" s="125">
        <v>0.369451550684464</v>
      </c>
      <c r="I1186" s="3"/>
      <c r="J1186" s="3"/>
      <c r="K1186" s="3" t="s">
        <v>214</v>
      </c>
      <c r="L1186" s="125">
        <v>0.135122310527167</v>
      </c>
      <c r="M1186" s="3">
        <v>8</v>
      </c>
      <c r="N1186" s="125">
        <v>-0.33877986536541599</v>
      </c>
      <c r="O1186" s="3">
        <v>1</v>
      </c>
      <c r="P1186" s="125">
        <v>-0.104450625208119</v>
      </c>
      <c r="Q1186" s="3">
        <v>28</v>
      </c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</row>
    <row r="1187" spans="1:30" hidden="1" x14ac:dyDescent="0.25">
      <c r="A1187" s="2">
        <v>4</v>
      </c>
      <c r="B1187" s="2">
        <v>2012</v>
      </c>
      <c r="C1187" s="4" t="str">
        <f>INDEX(Index!$B$1:$B$500,MATCH($F1187,Index!$A$1:$A$500,0)
)</f>
        <v>SF</v>
      </c>
      <c r="D1187" s="4">
        <v>0</v>
      </c>
      <c r="E1187" s="141">
        <f t="shared" si="18"/>
        <v>0.34100295655128571</v>
      </c>
      <c r="F1187" s="3" t="s">
        <v>1</v>
      </c>
      <c r="G1187" s="3">
        <v>2</v>
      </c>
      <c r="H1187" s="125">
        <v>0.34100295655128571</v>
      </c>
      <c r="I1187" s="3"/>
      <c r="J1187" s="3"/>
      <c r="K1187" s="3" t="s">
        <v>107</v>
      </c>
      <c r="L1187" s="125">
        <v>0.180789302717488</v>
      </c>
      <c r="M1187" s="3">
        <v>3</v>
      </c>
      <c r="N1187" s="125">
        <v>-0.17710456272877001</v>
      </c>
      <c r="O1187" s="3">
        <v>3</v>
      </c>
      <c r="P1187" s="125">
        <v>-1.6890908894972301E-2</v>
      </c>
      <c r="Q1187" s="3">
        <v>20</v>
      </c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</row>
    <row r="1188" spans="1:30" hidden="1" x14ac:dyDescent="0.25">
      <c r="A1188" s="2">
        <v>4</v>
      </c>
      <c r="B1188" s="2">
        <v>2012</v>
      </c>
      <c r="C1188" s="4" t="str">
        <f>INDEX(Index!$B$1:$B$500,MATCH($F1188,Index!$A$1:$A$500,0)
)</f>
        <v>ATL</v>
      </c>
      <c r="D1188" s="4">
        <v>0</v>
      </c>
      <c r="E1188" s="141">
        <f t="shared" si="18"/>
        <v>0.30463915044348511</v>
      </c>
      <c r="F1188" s="3" t="s">
        <v>43</v>
      </c>
      <c r="G1188" s="3">
        <v>3</v>
      </c>
      <c r="H1188" s="125">
        <v>0.30463915044348511</v>
      </c>
      <c r="I1188" s="3"/>
      <c r="J1188" s="3"/>
      <c r="K1188" s="3" t="s">
        <v>214</v>
      </c>
      <c r="L1188" s="125">
        <v>0.16076147350234399</v>
      </c>
      <c r="M1188" s="3">
        <v>6</v>
      </c>
      <c r="N1188" s="125">
        <v>-9.9070104276045401E-2</v>
      </c>
      <c r="O1188" s="3">
        <v>11</v>
      </c>
      <c r="P1188" s="125">
        <v>4.4807572665095698E-2</v>
      </c>
      <c r="Q1188" s="3">
        <v>9</v>
      </c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</row>
    <row r="1189" spans="1:30" hidden="1" x14ac:dyDescent="0.25">
      <c r="A1189" s="2">
        <v>4</v>
      </c>
      <c r="B1189" s="2">
        <v>2012</v>
      </c>
      <c r="C1189" s="4" t="str">
        <f>INDEX(Index!$B$1:$B$500,MATCH($F1189,Index!$A$1:$A$500,0)
)</f>
        <v>MIN</v>
      </c>
      <c r="D1189" s="4">
        <v>0</v>
      </c>
      <c r="E1189" s="141">
        <f t="shared" si="18"/>
        <v>0.29289344320639543</v>
      </c>
      <c r="F1189" s="3" t="s">
        <v>46</v>
      </c>
      <c r="G1189" s="3">
        <v>4</v>
      </c>
      <c r="H1189" s="125">
        <v>0.29289344320639543</v>
      </c>
      <c r="I1189" s="3"/>
      <c r="J1189" s="3"/>
      <c r="K1189" s="3" t="s">
        <v>107</v>
      </c>
      <c r="L1189" s="125">
        <v>7.6368589540385404E-2</v>
      </c>
      <c r="M1189" s="3">
        <v>11</v>
      </c>
      <c r="N1189" s="125">
        <v>-0.11003136260975201</v>
      </c>
      <c r="O1189" s="3">
        <v>8</v>
      </c>
      <c r="P1189" s="125">
        <v>0.10649349105625799</v>
      </c>
      <c r="Q1189" s="3">
        <v>1</v>
      </c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</row>
    <row r="1190" spans="1:30" hidden="1" x14ac:dyDescent="0.25">
      <c r="A1190" s="2">
        <v>4</v>
      </c>
      <c r="B1190" s="2">
        <v>2012</v>
      </c>
      <c r="C1190" s="4" t="str">
        <f>INDEX(Index!$B$1:$B$500,MATCH($F1190,Index!$A$1:$A$500,0)
)</f>
        <v>NE</v>
      </c>
      <c r="D1190" s="4">
        <v>0</v>
      </c>
      <c r="E1190" s="141">
        <f t="shared" si="18"/>
        <v>0.28743373953126777</v>
      </c>
      <c r="F1190" s="3" t="s">
        <v>17</v>
      </c>
      <c r="G1190" s="3">
        <v>5</v>
      </c>
      <c r="H1190" s="125">
        <v>0.28743373953126777</v>
      </c>
      <c r="I1190" s="3"/>
      <c r="J1190" s="3"/>
      <c r="K1190" s="3" t="s">
        <v>108</v>
      </c>
      <c r="L1190" s="125">
        <v>0.28025551544626898</v>
      </c>
      <c r="M1190" s="3">
        <v>1</v>
      </c>
      <c r="N1190" s="125">
        <v>-4.5256085947167998E-2</v>
      </c>
      <c r="O1190" s="3">
        <v>14</v>
      </c>
      <c r="P1190" s="125">
        <v>-3.8077861862169202E-2</v>
      </c>
      <c r="Q1190" s="3">
        <v>24</v>
      </c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</row>
    <row r="1191" spans="1:30" hidden="1" x14ac:dyDescent="0.25">
      <c r="A1191" s="2">
        <v>4</v>
      </c>
      <c r="B1191" s="2">
        <v>2012</v>
      </c>
      <c r="C1191" s="4" t="str">
        <f>INDEX(Index!$B$1:$B$500,MATCH($F1191,Index!$A$1:$A$500,0)
)</f>
        <v>BAL</v>
      </c>
      <c r="D1191" s="4">
        <v>0</v>
      </c>
      <c r="E1191" s="141">
        <f t="shared" si="18"/>
        <v>0.24090868863356218</v>
      </c>
      <c r="F1191" s="3" t="s">
        <v>18</v>
      </c>
      <c r="G1191" s="3">
        <v>6</v>
      </c>
      <c r="H1191" s="125">
        <v>0.24090868863356218</v>
      </c>
      <c r="I1191" s="3"/>
      <c r="J1191" s="3"/>
      <c r="K1191" s="3" t="s">
        <v>107</v>
      </c>
      <c r="L1191" s="125">
        <v>0.208863263079377</v>
      </c>
      <c r="M1191" s="3">
        <v>2</v>
      </c>
      <c r="N1191" s="125">
        <v>-1.00514693427258E-2</v>
      </c>
      <c r="O1191" s="3">
        <v>15</v>
      </c>
      <c r="P1191" s="125">
        <v>2.1993956211459401E-2</v>
      </c>
      <c r="Q1191" s="3">
        <v>12</v>
      </c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</row>
    <row r="1192" spans="1:30" hidden="1" x14ac:dyDescent="0.25">
      <c r="A1192" s="2">
        <v>4</v>
      </c>
      <c r="B1192" s="2">
        <v>2012</v>
      </c>
      <c r="C1192" s="4" t="str">
        <f>INDEX(Index!$B$1:$B$500,MATCH($F1192,Index!$A$1:$A$500,0)
)</f>
        <v>DEN</v>
      </c>
      <c r="D1192" s="4">
        <v>0</v>
      </c>
      <c r="E1192" s="141">
        <f t="shared" si="18"/>
        <v>0.23861030966126065</v>
      </c>
      <c r="F1192" s="3" t="s">
        <v>39</v>
      </c>
      <c r="G1192" s="3">
        <v>7</v>
      </c>
      <c r="H1192" s="125">
        <v>0.23861030966126065</v>
      </c>
      <c r="I1192" s="3"/>
      <c r="J1192" s="3"/>
      <c r="K1192" s="3" t="s">
        <v>108</v>
      </c>
      <c r="L1192" s="125">
        <v>0.11922631218659201</v>
      </c>
      <c r="M1192" s="3">
        <v>10</v>
      </c>
      <c r="N1192" s="125">
        <v>-0.114701327274442</v>
      </c>
      <c r="O1192" s="3">
        <v>7</v>
      </c>
      <c r="P1192" s="125">
        <v>4.6826702002266398E-3</v>
      </c>
      <c r="Q1192" s="3">
        <v>16</v>
      </c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</row>
    <row r="1193" spans="1:30" hidden="1" x14ac:dyDescent="0.25">
      <c r="A1193" s="2">
        <v>4</v>
      </c>
      <c r="B1193" s="2">
        <v>2012</v>
      </c>
      <c r="C1193" s="4" t="str">
        <f>INDEX(Index!$B$1:$B$500,MATCH($F1193,Index!$A$1:$A$500,0)
)</f>
        <v>CHI</v>
      </c>
      <c r="D1193" s="4">
        <v>0</v>
      </c>
      <c r="E1193" s="141">
        <f t="shared" si="18"/>
        <v>0.17415491560216501</v>
      </c>
      <c r="F1193" s="3" t="s">
        <v>64</v>
      </c>
      <c r="G1193" s="3">
        <v>8</v>
      </c>
      <c r="H1193" s="125">
        <v>0.17415491560216501</v>
      </c>
      <c r="I1193" s="3"/>
      <c r="J1193" s="3"/>
      <c r="K1193" s="3" t="s">
        <v>107</v>
      </c>
      <c r="L1193" s="125">
        <v>-0.13304967304736801</v>
      </c>
      <c r="M1193" s="3">
        <v>24</v>
      </c>
      <c r="N1193" s="125">
        <v>-0.22135616119465401</v>
      </c>
      <c r="O1193" s="3">
        <v>2</v>
      </c>
      <c r="P1193" s="125">
        <v>8.5848427454879001E-2</v>
      </c>
      <c r="Q1193" s="3">
        <v>3</v>
      </c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</row>
    <row r="1194" spans="1:30" hidden="1" x14ac:dyDescent="0.25">
      <c r="A1194" s="2">
        <v>4</v>
      </c>
      <c r="B1194" s="2">
        <v>2012</v>
      </c>
      <c r="C1194" s="4" t="str">
        <f>INDEX(Index!$B$1:$B$500,MATCH($F1194,Index!$A$1:$A$500,0)
)</f>
        <v>GB</v>
      </c>
      <c r="D1194" s="4">
        <v>0</v>
      </c>
      <c r="E1194" s="141">
        <f t="shared" si="18"/>
        <v>0.15518898402108111</v>
      </c>
      <c r="F1194" s="3" t="s">
        <v>20</v>
      </c>
      <c r="G1194" s="3">
        <v>9</v>
      </c>
      <c r="H1194" s="125">
        <v>0.15518898402108111</v>
      </c>
      <c r="I1194" s="3"/>
      <c r="J1194" s="3"/>
      <c r="K1194" s="3" t="s">
        <v>108</v>
      </c>
      <c r="L1194" s="125">
        <v>0.120362694788729</v>
      </c>
      <c r="M1194" s="3">
        <v>9</v>
      </c>
      <c r="N1194" s="125">
        <v>1.25445978227023E-2</v>
      </c>
      <c r="O1194" s="3">
        <v>16</v>
      </c>
      <c r="P1194" s="125">
        <v>4.7370887055054399E-2</v>
      </c>
      <c r="Q1194" s="3">
        <v>7</v>
      </c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</row>
    <row r="1195" spans="1:30" hidden="1" x14ac:dyDescent="0.25">
      <c r="A1195" s="2">
        <v>4</v>
      </c>
      <c r="B1195" s="2">
        <v>2012</v>
      </c>
      <c r="C1195" s="4" t="str">
        <f>INDEX(Index!$B$1:$B$500,MATCH($F1195,Index!$A$1:$A$500,0)
)</f>
        <v>SEA</v>
      </c>
      <c r="D1195" s="4">
        <v>0</v>
      </c>
      <c r="E1195" s="141">
        <f t="shared" si="18"/>
        <v>0.14207943554565031</v>
      </c>
      <c r="F1195" s="3" t="s">
        <v>30</v>
      </c>
      <c r="G1195" s="3">
        <v>10</v>
      </c>
      <c r="H1195" s="125">
        <v>0.14207943554565031</v>
      </c>
      <c r="I1195" s="3"/>
      <c r="J1195" s="3"/>
      <c r="K1195" s="3" t="s">
        <v>108</v>
      </c>
      <c r="L1195" s="125">
        <v>-0.101792070661718</v>
      </c>
      <c r="M1195" s="3">
        <v>21</v>
      </c>
      <c r="N1195" s="125">
        <v>-0.152088749481852</v>
      </c>
      <c r="O1195" s="3">
        <v>6</v>
      </c>
      <c r="P1195" s="125">
        <v>9.1782756725516307E-2</v>
      </c>
      <c r="Q1195" s="3">
        <v>2</v>
      </c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</row>
    <row r="1196" spans="1:30" hidden="1" x14ac:dyDescent="0.25">
      <c r="A1196" s="2">
        <v>4</v>
      </c>
      <c r="B1196" s="2">
        <v>2012</v>
      </c>
      <c r="C1196" s="4" t="str">
        <f>INDEX(Index!$B$1:$B$500,MATCH($F1196,Index!$A$1:$A$500,0)
)</f>
        <v>NYG</v>
      </c>
      <c r="D1196" s="4">
        <v>0</v>
      </c>
      <c r="E1196" s="141">
        <f t="shared" si="18"/>
        <v>0.11363625337184199</v>
      </c>
      <c r="F1196" s="3" t="s">
        <v>15</v>
      </c>
      <c r="G1196" s="3">
        <v>11</v>
      </c>
      <c r="H1196" s="125">
        <v>0.11363625337184199</v>
      </c>
      <c r="I1196" s="3"/>
      <c r="J1196" s="3"/>
      <c r="K1196" s="3" t="s">
        <v>108</v>
      </c>
      <c r="L1196" s="125">
        <v>0.17714638697999999</v>
      </c>
      <c r="M1196" s="3">
        <v>4</v>
      </c>
      <c r="N1196" s="125">
        <v>0.11467837135877899</v>
      </c>
      <c r="O1196" s="3">
        <v>23</v>
      </c>
      <c r="P1196" s="125">
        <v>5.1168237750621001E-2</v>
      </c>
      <c r="Q1196" s="3">
        <v>6</v>
      </c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</row>
    <row r="1197" spans="1:30" hidden="1" x14ac:dyDescent="0.25">
      <c r="A1197" s="2">
        <v>4</v>
      </c>
      <c r="B1197" s="2">
        <v>2012</v>
      </c>
      <c r="C1197" s="4" t="str">
        <f>INDEX(Index!$B$1:$B$500,MATCH($F1197,Index!$A$1:$A$500,0)
)</f>
        <v>MIA</v>
      </c>
      <c r="D1197" s="4">
        <v>0</v>
      </c>
      <c r="E1197" s="141">
        <f t="shared" si="18"/>
        <v>3.4435225563655802E-2</v>
      </c>
      <c r="F1197" s="3" t="s">
        <v>4</v>
      </c>
      <c r="G1197" s="3">
        <v>12</v>
      </c>
      <c r="H1197" s="125">
        <v>3.4435225563655802E-2</v>
      </c>
      <c r="I1197" s="3"/>
      <c r="J1197" s="3"/>
      <c r="K1197" s="3" t="s">
        <v>109</v>
      </c>
      <c r="L1197" s="125">
        <v>-8.6010491018752994E-2</v>
      </c>
      <c r="M1197" s="3">
        <v>20</v>
      </c>
      <c r="N1197" s="125">
        <v>-0.108976221579971</v>
      </c>
      <c r="O1197" s="3">
        <v>10</v>
      </c>
      <c r="P1197" s="125">
        <v>1.14694950024378E-2</v>
      </c>
      <c r="Q1197" s="3">
        <v>15</v>
      </c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</row>
    <row r="1198" spans="1:30" hidden="1" x14ac:dyDescent="0.25">
      <c r="A1198" s="2">
        <v>4</v>
      </c>
      <c r="B1198" s="2">
        <v>2012</v>
      </c>
      <c r="C1198" s="4" t="str">
        <f>INDEX(Index!$B$1:$B$500,MATCH($F1198,Index!$A$1:$A$500,0)
)</f>
        <v>ARI</v>
      </c>
      <c r="D1198" s="4">
        <v>0</v>
      </c>
      <c r="E1198" s="141">
        <f t="shared" si="18"/>
        <v>2.34223351304352E-2</v>
      </c>
      <c r="F1198" s="3" t="s">
        <v>23</v>
      </c>
      <c r="G1198" s="3">
        <v>13</v>
      </c>
      <c r="H1198" s="125">
        <v>2.34223351304352E-2</v>
      </c>
      <c r="I1198" s="3"/>
      <c r="J1198" s="3"/>
      <c r="K1198" s="3" t="s">
        <v>214</v>
      </c>
      <c r="L1198" s="125">
        <v>-0.16710530085723399</v>
      </c>
      <c r="M1198" s="3">
        <v>28</v>
      </c>
      <c r="N1198" s="125">
        <v>-0.17080719321207899</v>
      </c>
      <c r="O1198" s="3">
        <v>5</v>
      </c>
      <c r="P1198" s="125">
        <v>1.9720442775590201E-2</v>
      </c>
      <c r="Q1198" s="3">
        <v>13</v>
      </c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</row>
    <row r="1199" spans="1:30" hidden="1" x14ac:dyDescent="0.25">
      <c r="A1199" s="2">
        <v>4</v>
      </c>
      <c r="B1199" s="2">
        <v>2012</v>
      </c>
      <c r="C1199" s="4" t="str">
        <f>INDEX(Index!$B$1:$B$500,MATCH($F1199,Index!$A$1:$A$500,0)
)</f>
        <v>CIN</v>
      </c>
      <c r="D1199" s="4">
        <v>0</v>
      </c>
      <c r="E1199" s="141">
        <f t="shared" si="18"/>
        <v>-1.2778253981057211E-2</v>
      </c>
      <c r="F1199" s="3" t="s">
        <v>24</v>
      </c>
      <c r="G1199" s="3">
        <v>14</v>
      </c>
      <c r="H1199" s="125">
        <v>-1.2778253981057211E-2</v>
      </c>
      <c r="I1199" s="3"/>
      <c r="J1199" s="3"/>
      <c r="K1199" s="3" t="s">
        <v>107</v>
      </c>
      <c r="L1199" s="125">
        <v>6.1841894071686297E-2</v>
      </c>
      <c r="M1199" s="3">
        <v>13</v>
      </c>
      <c r="N1199" s="125">
        <v>0.13642405540772001</v>
      </c>
      <c r="O1199" s="3">
        <v>27</v>
      </c>
      <c r="P1199" s="125">
        <v>6.1803907354976498E-2</v>
      </c>
      <c r="Q1199" s="3">
        <v>5</v>
      </c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</row>
    <row r="1200" spans="1:30" hidden="1" x14ac:dyDescent="0.25">
      <c r="A1200" s="2">
        <v>4</v>
      </c>
      <c r="B1200" s="2">
        <v>2012</v>
      </c>
      <c r="C1200" s="4" t="str">
        <f>INDEX(Index!$B$1:$B$500,MATCH($F1200,Index!$A$1:$A$500,0)
)</f>
        <v>PHI</v>
      </c>
      <c r="D1200" s="4">
        <v>0</v>
      </c>
      <c r="E1200" s="141">
        <f t="shared" si="18"/>
        <v>-2.24695347575226E-2</v>
      </c>
      <c r="F1200" s="3" t="s">
        <v>7</v>
      </c>
      <c r="G1200" s="3">
        <v>15</v>
      </c>
      <c r="H1200" s="125">
        <v>-2.24695347575226E-2</v>
      </c>
      <c r="I1200" s="3"/>
      <c r="J1200" s="3"/>
      <c r="K1200" s="3" t="s">
        <v>107</v>
      </c>
      <c r="L1200" s="125">
        <v>-7.7345027824903601E-2</v>
      </c>
      <c r="M1200" s="3">
        <v>19</v>
      </c>
      <c r="N1200" s="125">
        <v>-0.176864039823871</v>
      </c>
      <c r="O1200" s="3">
        <v>4</v>
      </c>
      <c r="P1200" s="125">
        <v>-0.12198854675649</v>
      </c>
      <c r="Q1200" s="3">
        <v>30</v>
      </c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</row>
    <row r="1201" spans="1:30" hidden="1" x14ac:dyDescent="0.25">
      <c r="A1201" s="2">
        <v>4</v>
      </c>
      <c r="B1201" s="2">
        <v>2012</v>
      </c>
      <c r="C1201" s="4" t="str">
        <f>INDEX(Index!$B$1:$B$500,MATCH($F1201,Index!$A$1:$A$500,0)
)</f>
        <v>LAC</v>
      </c>
      <c r="D1201" s="4">
        <v>0</v>
      </c>
      <c r="E1201" s="141">
        <f t="shared" si="18"/>
        <v>-3.0185471689752101E-2</v>
      </c>
      <c r="F1201" s="3" t="s">
        <v>68</v>
      </c>
      <c r="G1201" s="3">
        <v>16</v>
      </c>
      <c r="H1201" s="125">
        <v>-3.0185471689752101E-2</v>
      </c>
      <c r="I1201" s="3"/>
      <c r="J1201" s="3"/>
      <c r="K1201" s="3" t="s">
        <v>107</v>
      </c>
      <c r="L1201" s="125">
        <v>-0.106131029570826</v>
      </c>
      <c r="M1201" s="3">
        <v>23</v>
      </c>
      <c r="N1201" s="125">
        <v>-5.9895357961290599E-2</v>
      </c>
      <c r="O1201" s="3">
        <v>13</v>
      </c>
      <c r="P1201" s="125">
        <v>1.6050199919783299E-2</v>
      </c>
      <c r="Q1201" s="3">
        <v>14</v>
      </c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</row>
    <row r="1202" spans="1:30" hidden="1" x14ac:dyDescent="0.25">
      <c r="A1202" s="2">
        <v>4</v>
      </c>
      <c r="B1202" s="2">
        <v>2012</v>
      </c>
      <c r="C1202" s="4" t="str">
        <f>INDEX(Index!$B$1:$B$500,MATCH($F1202,Index!$A$1:$A$500,0)
)</f>
        <v>CAR</v>
      </c>
      <c r="D1202" s="4">
        <v>0</v>
      </c>
      <c r="E1202" s="141">
        <f t="shared" si="18"/>
        <v>-3.1983833698898907E-2</v>
      </c>
      <c r="F1202" s="3" t="s">
        <v>51</v>
      </c>
      <c r="G1202" s="3">
        <v>17</v>
      </c>
      <c r="H1202" s="125">
        <v>-3.1983833698898907E-2</v>
      </c>
      <c r="I1202" s="3"/>
      <c r="J1202" s="3"/>
      <c r="K1202" s="3" t="s">
        <v>109</v>
      </c>
      <c r="L1202" s="125">
        <v>7.1620027966723496E-2</v>
      </c>
      <c r="M1202" s="3">
        <v>12</v>
      </c>
      <c r="N1202" s="125">
        <v>7.1606330838876603E-2</v>
      </c>
      <c r="O1202" s="3">
        <v>20</v>
      </c>
      <c r="P1202" s="125">
        <v>-3.19975308267458E-2</v>
      </c>
      <c r="Q1202" s="3">
        <v>22</v>
      </c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</row>
    <row r="1203" spans="1:30" hidden="1" x14ac:dyDescent="0.25">
      <c r="A1203" s="2">
        <v>4</v>
      </c>
      <c r="B1203" s="2">
        <v>2012</v>
      </c>
      <c r="C1203" s="4" t="str">
        <f>INDEX(Index!$B$1:$B$500,MATCH($F1203,Index!$A$1:$A$500,0)
)</f>
        <v>DAL</v>
      </c>
      <c r="D1203" s="4">
        <v>0</v>
      </c>
      <c r="E1203" s="141">
        <f t="shared" si="18"/>
        <v>-4.3224707372661403E-2</v>
      </c>
      <c r="F1203" s="3" t="s">
        <v>3</v>
      </c>
      <c r="G1203" s="3">
        <v>18</v>
      </c>
      <c r="H1203" s="125">
        <v>-4.3224707372661403E-2</v>
      </c>
      <c r="I1203" s="3"/>
      <c r="J1203" s="3"/>
      <c r="K1203" s="3" t="s">
        <v>108</v>
      </c>
      <c r="L1203" s="125">
        <v>-0.10552112966519001</v>
      </c>
      <c r="M1203" s="3">
        <v>22</v>
      </c>
      <c r="N1203" s="125">
        <v>-0.109714119737522</v>
      </c>
      <c r="O1203" s="3">
        <v>9</v>
      </c>
      <c r="P1203" s="125">
        <v>-4.7417697444993398E-2</v>
      </c>
      <c r="Q1203" s="3">
        <v>26</v>
      </c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</row>
    <row r="1204" spans="1:30" hidden="1" x14ac:dyDescent="0.25">
      <c r="A1204" s="2">
        <v>4</v>
      </c>
      <c r="B1204" s="2">
        <v>2012</v>
      </c>
      <c r="C1204" s="4" t="str">
        <f>INDEX(Index!$B$1:$B$500,MATCH($F1204,Index!$A$1:$A$500,0)
)</f>
        <v>DET</v>
      </c>
      <c r="D1204" s="4">
        <v>0</v>
      </c>
      <c r="E1204" s="141">
        <f t="shared" si="18"/>
        <v>-9.7054799703049893E-2</v>
      </c>
      <c r="F1204" s="3" t="s">
        <v>21</v>
      </c>
      <c r="G1204" s="3">
        <v>19</v>
      </c>
      <c r="H1204" s="125">
        <v>-9.7054799703049893E-2</v>
      </c>
      <c r="I1204" s="3"/>
      <c r="J1204" s="3"/>
      <c r="K1204" s="3" t="s">
        <v>109</v>
      </c>
      <c r="L1204" s="125">
        <v>0.145922566337297</v>
      </c>
      <c r="M1204" s="3">
        <v>7</v>
      </c>
      <c r="N1204" s="125">
        <v>9.4539510766889906E-2</v>
      </c>
      <c r="O1204" s="3">
        <v>22</v>
      </c>
      <c r="P1204" s="125">
        <v>-0.14843785527345699</v>
      </c>
      <c r="Q1204" s="3">
        <v>31</v>
      </c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</row>
    <row r="1205" spans="1:30" hidden="1" x14ac:dyDescent="0.25">
      <c r="A1205" s="2">
        <v>4</v>
      </c>
      <c r="B1205" s="2">
        <v>2012</v>
      </c>
      <c r="C1205" s="4" t="str">
        <f>INDEX(Index!$B$1:$B$500,MATCH($F1205,Index!$A$1:$A$500,0)
)</f>
        <v>LAR</v>
      </c>
      <c r="D1205" s="4">
        <v>0</v>
      </c>
      <c r="E1205" s="141">
        <f t="shared" si="18"/>
        <v>-0.10904891552654072</v>
      </c>
      <c r="F1205" s="3" t="s">
        <v>67</v>
      </c>
      <c r="G1205" s="3">
        <v>20</v>
      </c>
      <c r="H1205" s="125">
        <v>-0.10904891552654072</v>
      </c>
      <c r="I1205" s="3"/>
      <c r="J1205" s="3"/>
      <c r="K1205" s="3" t="s">
        <v>108</v>
      </c>
      <c r="L1205" s="125">
        <v>-0.19978573994604701</v>
      </c>
      <c r="M1205" s="3">
        <v>31</v>
      </c>
      <c r="N1205" s="125">
        <v>-6.54723054946003E-2</v>
      </c>
      <c r="O1205" s="3">
        <v>12</v>
      </c>
      <c r="P1205" s="125">
        <v>2.5264518924905999E-2</v>
      </c>
      <c r="Q1205" s="3">
        <v>11</v>
      </c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</row>
    <row r="1206" spans="1:30" hidden="1" x14ac:dyDescent="0.25">
      <c r="A1206" s="2">
        <v>4</v>
      </c>
      <c r="B1206" s="2">
        <v>2012</v>
      </c>
      <c r="C1206" s="4" t="str">
        <f>INDEX(Index!$B$1:$B$500,MATCH($F1206,Index!$A$1:$A$500,0)
)</f>
        <v>WAS</v>
      </c>
      <c r="D1206" s="4">
        <v>0</v>
      </c>
      <c r="E1206" s="141">
        <f t="shared" si="18"/>
        <v>-0.12238626248924397</v>
      </c>
      <c r="F1206" s="3" t="s">
        <v>26</v>
      </c>
      <c r="G1206" s="3">
        <v>21</v>
      </c>
      <c r="H1206" s="125">
        <v>-0.12238626248924397</v>
      </c>
      <c r="I1206" s="3"/>
      <c r="J1206" s="3"/>
      <c r="K1206" s="3" t="s">
        <v>108</v>
      </c>
      <c r="L1206" s="125">
        <v>0.17497702455259601</v>
      </c>
      <c r="M1206" s="3">
        <v>5</v>
      </c>
      <c r="N1206" s="125">
        <v>0.13225540494082699</v>
      </c>
      <c r="O1206" s="3">
        <v>25</v>
      </c>
      <c r="P1206" s="125">
        <v>-0.16510788210101299</v>
      </c>
      <c r="Q1206" s="3">
        <v>32</v>
      </c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</row>
    <row r="1207" spans="1:30" hidden="1" x14ac:dyDescent="0.25">
      <c r="A1207" s="2">
        <v>4</v>
      </c>
      <c r="B1207" s="2">
        <v>2012</v>
      </c>
      <c r="C1207" s="4" t="str">
        <f>INDEX(Index!$B$1:$B$500,MATCH($F1207,Index!$A$1:$A$500,0)
)</f>
        <v>BUF</v>
      </c>
      <c r="D1207" s="4">
        <v>0</v>
      </c>
      <c r="E1207" s="141">
        <f t="shared" si="18"/>
        <v>-0.14742669031371541</v>
      </c>
      <c r="F1207" s="3" t="s">
        <v>0</v>
      </c>
      <c r="G1207" s="3">
        <v>22</v>
      </c>
      <c r="H1207" s="125">
        <v>-0.14742669031371541</v>
      </c>
      <c r="I1207" s="3"/>
      <c r="J1207" s="3"/>
      <c r="K1207" s="3" t="s">
        <v>108</v>
      </c>
      <c r="L1207" s="125">
        <v>-4.2288361161812997E-2</v>
      </c>
      <c r="M1207" s="3">
        <v>18</v>
      </c>
      <c r="N1207" s="125">
        <v>0.13368613222201201</v>
      </c>
      <c r="O1207" s="3">
        <v>26</v>
      </c>
      <c r="P1207" s="125">
        <v>2.8547803070109599E-2</v>
      </c>
      <c r="Q1207" s="3">
        <v>10</v>
      </c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</row>
    <row r="1208" spans="1:30" hidden="1" x14ac:dyDescent="0.25">
      <c r="A1208" s="2">
        <v>4</v>
      </c>
      <c r="B1208" s="2">
        <v>2012</v>
      </c>
      <c r="C1208" s="4" t="str">
        <f>INDEX(Index!$B$1:$B$500,MATCH($F1208,Index!$A$1:$A$500,0)
)</f>
        <v>IND</v>
      </c>
      <c r="D1208" s="4">
        <v>0</v>
      </c>
      <c r="E1208" s="141">
        <f t="shared" si="18"/>
        <v>-0.16799803221077048</v>
      </c>
      <c r="F1208" s="3" t="s">
        <v>35</v>
      </c>
      <c r="G1208" s="3">
        <v>23</v>
      </c>
      <c r="H1208" s="125">
        <v>-0.16799803221077048</v>
      </c>
      <c r="I1208" s="3"/>
      <c r="J1208" s="3"/>
      <c r="K1208" s="3" t="s">
        <v>105</v>
      </c>
      <c r="L1208" s="125">
        <v>1.23434667030182E-3</v>
      </c>
      <c r="M1208" s="3">
        <v>14</v>
      </c>
      <c r="N1208" s="125">
        <v>0.12859012932743899</v>
      </c>
      <c r="O1208" s="3">
        <v>24</v>
      </c>
      <c r="P1208" s="125">
        <v>-4.0642249553633297E-2</v>
      </c>
      <c r="Q1208" s="3">
        <v>25</v>
      </c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</row>
    <row r="1209" spans="1:30" hidden="1" x14ac:dyDescent="0.25">
      <c r="A1209" s="2">
        <v>4</v>
      </c>
      <c r="B1209" s="2">
        <v>2012</v>
      </c>
      <c r="C1209" s="4" t="str">
        <f>INDEX(Index!$B$1:$B$500,MATCH($F1209,Index!$A$1:$A$500,0)
)</f>
        <v>NYJ</v>
      </c>
      <c r="D1209" s="4">
        <v>0</v>
      </c>
      <c r="E1209" s="141">
        <f t="shared" si="18"/>
        <v>-0.16861201586807073</v>
      </c>
      <c r="F1209" s="3" t="s">
        <v>9</v>
      </c>
      <c r="G1209" s="3">
        <v>24</v>
      </c>
      <c r="H1209" s="125">
        <v>-0.16861201586807073</v>
      </c>
      <c r="I1209" s="3"/>
      <c r="J1209" s="3"/>
      <c r="K1209" s="3" t="s">
        <v>108</v>
      </c>
      <c r="L1209" s="125">
        <v>-0.191192017224246</v>
      </c>
      <c r="M1209" s="3">
        <v>30</v>
      </c>
      <c r="N1209" s="125">
        <v>2.2570586092648101E-2</v>
      </c>
      <c r="O1209" s="3">
        <v>18</v>
      </c>
      <c r="P1209" s="125">
        <v>4.5150587448823401E-2</v>
      </c>
      <c r="Q1209" s="3">
        <v>8</v>
      </c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</row>
    <row r="1210" spans="1:30" hidden="1" x14ac:dyDescent="0.25">
      <c r="A1210" s="2">
        <v>4</v>
      </c>
      <c r="B1210" s="2">
        <v>2012</v>
      </c>
      <c r="C1210" s="4" t="str">
        <f>INDEX(Index!$B$1:$B$500,MATCH($F1210,Index!$A$1:$A$500,0)
)</f>
        <v>TB</v>
      </c>
      <c r="D1210" s="4">
        <v>0</v>
      </c>
      <c r="E1210" s="141">
        <f t="shared" si="18"/>
        <v>-0.18789229843391819</v>
      </c>
      <c r="F1210" s="3" t="s">
        <v>38</v>
      </c>
      <c r="G1210" s="3">
        <v>25</v>
      </c>
      <c r="H1210" s="125">
        <v>-0.18789229843391819</v>
      </c>
      <c r="I1210" s="3"/>
      <c r="J1210" s="3"/>
      <c r="K1210" s="3" t="s">
        <v>109</v>
      </c>
      <c r="L1210" s="125">
        <v>-0.14942167134697701</v>
      </c>
      <c r="M1210" s="3">
        <v>26</v>
      </c>
      <c r="N1210" s="125">
        <v>2.0672317076911199E-2</v>
      </c>
      <c r="O1210" s="3">
        <v>17</v>
      </c>
      <c r="P1210" s="125">
        <v>-1.7798310010029999E-2</v>
      </c>
      <c r="Q1210" s="3">
        <v>21</v>
      </c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</row>
    <row r="1211" spans="1:30" hidden="1" x14ac:dyDescent="0.25">
      <c r="A1211" s="2">
        <v>4</v>
      </c>
      <c r="B1211" s="2">
        <v>2012</v>
      </c>
      <c r="C1211" s="4" t="str">
        <f>INDEX(Index!$B$1:$B$500,MATCH($F1211,Index!$A$1:$A$500,0)
)</f>
        <v>CLE</v>
      </c>
      <c r="D1211" s="4">
        <v>0</v>
      </c>
      <c r="E1211" s="141">
        <f t="shared" si="18"/>
        <v>-0.1892683501207193</v>
      </c>
      <c r="F1211" s="3" t="s">
        <v>10</v>
      </c>
      <c r="G1211" s="3">
        <v>26</v>
      </c>
      <c r="H1211" s="125">
        <v>-0.1892683501207193</v>
      </c>
      <c r="I1211" s="3"/>
      <c r="J1211" s="3"/>
      <c r="K1211" s="3" t="s">
        <v>110</v>
      </c>
      <c r="L1211" s="125">
        <v>-0.140379951171375</v>
      </c>
      <c r="M1211" s="3">
        <v>25</v>
      </c>
      <c r="N1211" s="125">
        <v>4.2431849784792301E-2</v>
      </c>
      <c r="O1211" s="3">
        <v>19</v>
      </c>
      <c r="P1211" s="125">
        <v>-6.4565491645519899E-3</v>
      </c>
      <c r="Q1211" s="3">
        <v>18</v>
      </c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</row>
    <row r="1212" spans="1:30" hidden="1" x14ac:dyDescent="0.25">
      <c r="A1212" s="2">
        <v>4</v>
      </c>
      <c r="B1212" s="2">
        <v>2012</v>
      </c>
      <c r="C1212" s="4" t="str">
        <f>INDEX(Index!$B$1:$B$500,MATCH($F1212,Index!$A$1:$A$500,0)
)</f>
        <v>PIT</v>
      </c>
      <c r="D1212" s="4">
        <v>0</v>
      </c>
      <c r="E1212" s="141">
        <f t="shared" si="18"/>
        <v>-0.2418899202708468</v>
      </c>
      <c r="F1212" s="3" t="s">
        <v>32</v>
      </c>
      <c r="G1212" s="3">
        <v>27</v>
      </c>
      <c r="H1212" s="125">
        <v>-0.2418899202708468</v>
      </c>
      <c r="I1212" s="3"/>
      <c r="J1212" s="3"/>
      <c r="K1212" s="3" t="s">
        <v>105</v>
      </c>
      <c r="L1212" s="125">
        <v>-1.47568369896017E-2</v>
      </c>
      <c r="M1212" s="3">
        <v>16</v>
      </c>
      <c r="N1212" s="125">
        <v>0.21090493100021199</v>
      </c>
      <c r="O1212" s="3">
        <v>31</v>
      </c>
      <c r="P1212" s="125">
        <v>-1.6228152281033099E-2</v>
      </c>
      <c r="Q1212" s="3">
        <v>19</v>
      </c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</row>
    <row r="1213" spans="1:30" hidden="1" x14ac:dyDescent="0.25">
      <c r="A1213" s="2">
        <v>4</v>
      </c>
      <c r="B1213" s="2">
        <v>2012</v>
      </c>
      <c r="C1213" s="4" t="str">
        <f>INDEX(Index!$B$1:$B$500,MATCH($F1213,Index!$A$1:$A$500,0)
)</f>
        <v>NO</v>
      </c>
      <c r="D1213" s="4">
        <v>0</v>
      </c>
      <c r="E1213" s="141">
        <f t="shared" si="18"/>
        <v>-0.24485986552116848</v>
      </c>
      <c r="F1213" s="3" t="s">
        <v>27</v>
      </c>
      <c r="G1213" s="3">
        <v>28</v>
      </c>
      <c r="H1213" s="125">
        <v>-0.24485986552116848</v>
      </c>
      <c r="I1213" s="3"/>
      <c r="J1213" s="3"/>
      <c r="K1213" s="3" t="s">
        <v>110</v>
      </c>
      <c r="L1213" s="125">
        <v>-2.1519338347941699E-2</v>
      </c>
      <c r="M1213" s="3">
        <v>17</v>
      </c>
      <c r="N1213" s="125">
        <v>0.22733380129508099</v>
      </c>
      <c r="O1213" s="3">
        <v>32</v>
      </c>
      <c r="P1213" s="125">
        <v>3.9932741218542097E-3</v>
      </c>
      <c r="Q1213" s="3">
        <v>17</v>
      </c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</row>
    <row r="1214" spans="1:30" hidden="1" x14ac:dyDescent="0.25">
      <c r="A1214" s="2">
        <v>4</v>
      </c>
      <c r="B1214" s="2">
        <v>2012</v>
      </c>
      <c r="C1214" s="4" t="str">
        <f>INDEX(Index!$B$1:$B$500,MATCH($F1214,Index!$A$1:$A$500,0)
)</f>
        <v>JAX</v>
      </c>
      <c r="D1214" s="4">
        <v>0</v>
      </c>
      <c r="E1214" s="141">
        <f t="shared" si="18"/>
        <v>-0.26335962149864833</v>
      </c>
      <c r="F1214" s="3" t="s">
        <v>56</v>
      </c>
      <c r="G1214" s="3">
        <v>29</v>
      </c>
      <c r="H1214" s="125">
        <v>-0.26335962149864833</v>
      </c>
      <c r="I1214" s="3"/>
      <c r="J1214" s="3"/>
      <c r="K1214" s="3" t="s">
        <v>109</v>
      </c>
      <c r="L1214" s="125">
        <v>-0.15279736936296801</v>
      </c>
      <c r="M1214" s="3">
        <v>27</v>
      </c>
      <c r="N1214" s="125">
        <v>7.5891520933719897E-2</v>
      </c>
      <c r="O1214" s="3">
        <v>21</v>
      </c>
      <c r="P1214" s="125">
        <v>-3.4670731201960403E-2</v>
      </c>
      <c r="Q1214" s="3">
        <v>23</v>
      </c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</row>
    <row r="1215" spans="1:30" hidden="1" x14ac:dyDescent="0.25">
      <c r="A1215" s="2">
        <v>4</v>
      </c>
      <c r="B1215" s="2">
        <v>2012</v>
      </c>
      <c r="C1215" s="4" t="str">
        <f>INDEX(Index!$B$1:$B$500,MATCH($F1215,Index!$A$1:$A$500,0)
)</f>
        <v>TEN</v>
      </c>
      <c r="D1215" s="4">
        <v>0</v>
      </c>
      <c r="E1215" s="141">
        <f t="shared" si="18"/>
        <v>-0.27825400523102345</v>
      </c>
      <c r="F1215" s="3" t="s">
        <v>45</v>
      </c>
      <c r="G1215" s="3">
        <v>30</v>
      </c>
      <c r="H1215" s="125">
        <v>-0.27825400523102345</v>
      </c>
      <c r="I1215" s="3"/>
      <c r="J1215" s="3"/>
      <c r="K1215" s="3" t="s">
        <v>109</v>
      </c>
      <c r="L1215" s="125">
        <v>-0.17731861423599399</v>
      </c>
      <c r="M1215" s="3">
        <v>29</v>
      </c>
      <c r="N1215" s="125">
        <v>0.163737580513833</v>
      </c>
      <c r="O1215" s="3">
        <v>28</v>
      </c>
      <c r="P1215" s="125">
        <v>6.2802189518803495E-2</v>
      </c>
      <c r="Q1215" s="3">
        <v>4</v>
      </c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</row>
    <row r="1216" spans="1:30" hidden="1" x14ac:dyDescent="0.25">
      <c r="A1216" s="2">
        <v>4</v>
      </c>
      <c r="B1216" s="2">
        <v>2012</v>
      </c>
      <c r="C1216" s="4" t="str">
        <f>INDEX(Index!$B$1:$B$500,MATCH($F1216,Index!$A$1:$A$500,0)
)</f>
        <v>LV</v>
      </c>
      <c r="D1216" s="4">
        <v>0</v>
      </c>
      <c r="E1216" s="141">
        <f t="shared" si="18"/>
        <v>-0.31400137728841421</v>
      </c>
      <c r="F1216" s="3" t="s">
        <v>52</v>
      </c>
      <c r="G1216" s="3">
        <v>31</v>
      </c>
      <c r="H1216" s="125">
        <v>-0.31400137728841421</v>
      </c>
      <c r="I1216" s="3"/>
      <c r="J1216" s="3"/>
      <c r="K1216" s="3" t="s">
        <v>109</v>
      </c>
      <c r="L1216" s="125">
        <v>-1.4675436713008199E-2</v>
      </c>
      <c r="M1216" s="3">
        <v>15</v>
      </c>
      <c r="N1216" s="125">
        <v>0.19316836684588401</v>
      </c>
      <c r="O1216" s="3">
        <v>30</v>
      </c>
      <c r="P1216" s="125">
        <v>-0.106157573729522</v>
      </c>
      <c r="Q1216" s="3">
        <v>29</v>
      </c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</row>
    <row r="1217" spans="1:30" hidden="1" x14ac:dyDescent="0.25">
      <c r="A1217" s="2">
        <v>4</v>
      </c>
      <c r="B1217" s="2">
        <v>2012</v>
      </c>
      <c r="C1217" s="4" t="str">
        <f>INDEX(Index!$B$1:$B$500,MATCH($F1217,Index!$A$1:$A$500,0)
)</f>
        <v>KC</v>
      </c>
      <c r="D1217" s="4">
        <v>0</v>
      </c>
      <c r="E1217" s="141">
        <f t="shared" si="18"/>
        <v>-0.45635901277536745</v>
      </c>
      <c r="F1217" s="3" t="s">
        <v>5</v>
      </c>
      <c r="G1217" s="3">
        <v>32</v>
      </c>
      <c r="H1217" s="125">
        <v>-0.45635901277536745</v>
      </c>
      <c r="I1217" s="3"/>
      <c r="J1217" s="3"/>
      <c r="K1217" s="3" t="s">
        <v>109</v>
      </c>
      <c r="L1217" s="125">
        <v>-0.22169377187391801</v>
      </c>
      <c r="M1217" s="3">
        <v>32</v>
      </c>
      <c r="N1217" s="125">
        <v>0.17345784162763001</v>
      </c>
      <c r="O1217" s="3">
        <v>29</v>
      </c>
      <c r="P1217" s="125">
        <v>-6.12073992738194E-2</v>
      </c>
      <c r="Q1217" s="3">
        <v>27</v>
      </c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</row>
    <row r="1218" spans="1:30" hidden="1" x14ac:dyDescent="0.25">
      <c r="A1218" s="2">
        <v>5</v>
      </c>
      <c r="B1218" s="2">
        <v>2012</v>
      </c>
      <c r="C1218" s="4" t="str">
        <f>INDEX(Index!$B$1:$B$500,MATCH($F1218,Index!$A$1:$A$500,0)
)</f>
        <v>SF</v>
      </c>
      <c r="D1218" s="4">
        <v>0</v>
      </c>
      <c r="E1218" s="141">
        <f t="shared" ref="E1218:E1281" si="19">IF(D1218=1,H1218/100,H1218)</f>
        <v>0.42451491871863517</v>
      </c>
      <c r="F1218" s="3" t="s">
        <v>1</v>
      </c>
      <c r="G1218" s="3">
        <v>1</v>
      </c>
      <c r="H1218" s="125">
        <v>0.42451491871863517</v>
      </c>
      <c r="I1218" s="3"/>
      <c r="J1218" s="3"/>
      <c r="K1218" s="3" t="s">
        <v>111</v>
      </c>
      <c r="L1218" s="125">
        <v>0.266021125606137</v>
      </c>
      <c r="M1218" s="3">
        <v>3</v>
      </c>
      <c r="N1218" s="125">
        <v>-0.19129374789307499</v>
      </c>
      <c r="O1218" s="3">
        <v>5</v>
      </c>
      <c r="P1218" s="125">
        <v>-3.2799954780576797E-2</v>
      </c>
      <c r="Q1218" s="3">
        <v>24</v>
      </c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</row>
    <row r="1219" spans="1:30" hidden="1" x14ac:dyDescent="0.25">
      <c r="A1219" s="2">
        <v>5</v>
      </c>
      <c r="B1219" s="2">
        <v>2012</v>
      </c>
      <c r="C1219" s="4" t="str">
        <f>INDEX(Index!$B$1:$B$500,MATCH($F1219,Index!$A$1:$A$500,0)
)</f>
        <v>MIN</v>
      </c>
      <c r="D1219" s="4">
        <v>0</v>
      </c>
      <c r="E1219" s="141">
        <f t="shared" si="19"/>
        <v>0.33845753909053622</v>
      </c>
      <c r="F1219" s="3" t="s">
        <v>46</v>
      </c>
      <c r="G1219" s="3">
        <v>2</v>
      </c>
      <c r="H1219" s="125">
        <v>0.33845753909053622</v>
      </c>
      <c r="I1219" s="3"/>
      <c r="J1219" s="3"/>
      <c r="K1219" s="3" t="s">
        <v>111</v>
      </c>
      <c r="L1219" s="125">
        <v>7.4638202513408303E-2</v>
      </c>
      <c r="M1219" s="3">
        <v>11</v>
      </c>
      <c r="N1219" s="125">
        <v>-0.193035252190525</v>
      </c>
      <c r="O1219" s="3">
        <v>4</v>
      </c>
      <c r="P1219" s="125">
        <v>7.07840843866029E-2</v>
      </c>
      <c r="Q1219" s="3">
        <v>3</v>
      </c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</row>
    <row r="1220" spans="1:30" hidden="1" x14ac:dyDescent="0.25">
      <c r="A1220" s="2">
        <v>5</v>
      </c>
      <c r="B1220" s="2">
        <v>2012</v>
      </c>
      <c r="C1220" s="4" t="str">
        <f>INDEX(Index!$B$1:$B$500,MATCH($F1220,Index!$A$1:$A$500,0)
)</f>
        <v>HOU</v>
      </c>
      <c r="D1220" s="4">
        <v>0</v>
      </c>
      <c r="E1220" s="141">
        <f t="shared" si="19"/>
        <v>0.32828738464513502</v>
      </c>
      <c r="F1220" s="3" t="s">
        <v>49</v>
      </c>
      <c r="G1220" s="3">
        <v>3</v>
      </c>
      <c r="H1220" s="125">
        <v>0.32828738464513502</v>
      </c>
      <c r="I1220" s="3"/>
      <c r="J1220" s="3"/>
      <c r="K1220" s="3" t="s">
        <v>215</v>
      </c>
      <c r="L1220" s="125">
        <v>0.13967529459899</v>
      </c>
      <c r="M1220" s="3">
        <v>7</v>
      </c>
      <c r="N1220" s="125">
        <v>-0.316413163682085</v>
      </c>
      <c r="O1220" s="3">
        <v>1</v>
      </c>
      <c r="P1220" s="125">
        <v>-0.12780107363594001</v>
      </c>
      <c r="Q1220" s="3">
        <v>30</v>
      </c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</row>
    <row r="1221" spans="1:30" hidden="1" x14ac:dyDescent="0.25">
      <c r="A1221" s="2">
        <v>5</v>
      </c>
      <c r="B1221" s="2">
        <v>2012</v>
      </c>
      <c r="C1221" s="4" t="str">
        <f>INDEX(Index!$B$1:$B$500,MATCH($F1221,Index!$A$1:$A$500,0)
)</f>
        <v>ATL</v>
      </c>
      <c r="D1221" s="4">
        <v>0</v>
      </c>
      <c r="E1221" s="141">
        <f t="shared" si="19"/>
        <v>0.28257578571318787</v>
      </c>
      <c r="F1221" s="3" t="s">
        <v>43</v>
      </c>
      <c r="G1221" s="3">
        <v>4</v>
      </c>
      <c r="H1221" s="125">
        <v>0.28257578571318787</v>
      </c>
      <c r="I1221" s="3"/>
      <c r="J1221" s="3"/>
      <c r="K1221" s="3" t="s">
        <v>215</v>
      </c>
      <c r="L1221" s="125">
        <v>0.147969780599498</v>
      </c>
      <c r="M1221" s="3">
        <v>6</v>
      </c>
      <c r="N1221" s="125">
        <v>-0.102896732318089</v>
      </c>
      <c r="O1221" s="3">
        <v>11</v>
      </c>
      <c r="P1221" s="125">
        <v>3.1709272795600901E-2</v>
      </c>
      <c r="Q1221" s="3">
        <v>9</v>
      </c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</row>
    <row r="1222" spans="1:30" hidden="1" x14ac:dyDescent="0.25">
      <c r="A1222" s="2">
        <v>5</v>
      </c>
      <c r="B1222" s="2">
        <v>2012</v>
      </c>
      <c r="C1222" s="4" t="str">
        <f>INDEX(Index!$B$1:$B$500,MATCH($F1222,Index!$A$1:$A$500,0)
)</f>
        <v>NE</v>
      </c>
      <c r="D1222" s="4">
        <v>0</v>
      </c>
      <c r="E1222" s="141">
        <f t="shared" si="19"/>
        <v>0.2805391765405888</v>
      </c>
      <c r="F1222" s="3" t="s">
        <v>17</v>
      </c>
      <c r="G1222" s="3">
        <v>5</v>
      </c>
      <c r="H1222" s="125">
        <v>0.2805391765405888</v>
      </c>
      <c r="I1222" s="3"/>
      <c r="J1222" s="3"/>
      <c r="K1222" s="3" t="s">
        <v>112</v>
      </c>
      <c r="L1222" s="125">
        <v>0.26931691028719101</v>
      </c>
      <c r="M1222" s="3">
        <v>2</v>
      </c>
      <c r="N1222" s="125">
        <v>-3.3901161617426297E-2</v>
      </c>
      <c r="O1222" s="3">
        <v>13</v>
      </c>
      <c r="P1222" s="125">
        <v>-2.2678895364028499E-2</v>
      </c>
      <c r="Q1222" s="3">
        <v>22</v>
      </c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</row>
    <row r="1223" spans="1:30" hidden="1" x14ac:dyDescent="0.25">
      <c r="A1223" s="2">
        <v>5</v>
      </c>
      <c r="B1223" s="2">
        <v>2012</v>
      </c>
      <c r="C1223" s="4" t="str">
        <f>INDEX(Index!$B$1:$B$500,MATCH($F1223,Index!$A$1:$A$500,0)
)</f>
        <v>CHI</v>
      </c>
      <c r="D1223" s="4">
        <v>0</v>
      </c>
      <c r="E1223" s="141">
        <f t="shared" si="19"/>
        <v>0.26165653585137422</v>
      </c>
      <c r="F1223" s="3" t="s">
        <v>64</v>
      </c>
      <c r="G1223" s="3">
        <v>6</v>
      </c>
      <c r="H1223" s="125">
        <v>0.26165653585137422</v>
      </c>
      <c r="I1223" s="3"/>
      <c r="J1223" s="3"/>
      <c r="K1223" s="3" t="s">
        <v>111</v>
      </c>
      <c r="L1223" s="125">
        <v>-9.3061415986684298E-2</v>
      </c>
      <c r="M1223" s="3">
        <v>23</v>
      </c>
      <c r="N1223" s="125">
        <v>-0.29557435552983802</v>
      </c>
      <c r="O1223" s="3">
        <v>2</v>
      </c>
      <c r="P1223" s="125">
        <v>5.9143596308220497E-2</v>
      </c>
      <c r="Q1223" s="3">
        <v>5</v>
      </c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</row>
    <row r="1224" spans="1:30" hidden="1" x14ac:dyDescent="0.25">
      <c r="A1224" s="2">
        <v>5</v>
      </c>
      <c r="B1224" s="2">
        <v>2012</v>
      </c>
      <c r="C1224" s="4" t="str">
        <f>INDEX(Index!$B$1:$B$500,MATCH($F1224,Index!$A$1:$A$500,0)
)</f>
        <v>SEA</v>
      </c>
      <c r="D1224" s="4">
        <v>0</v>
      </c>
      <c r="E1224" s="141">
        <f t="shared" si="19"/>
        <v>0.20773399669971859</v>
      </c>
      <c r="F1224" s="3" t="s">
        <v>30</v>
      </c>
      <c r="G1224" s="3">
        <v>7</v>
      </c>
      <c r="H1224" s="125">
        <v>0.20773399669971859</v>
      </c>
      <c r="I1224" s="3"/>
      <c r="J1224" s="3"/>
      <c r="K1224" s="3" t="s">
        <v>112</v>
      </c>
      <c r="L1224" s="125">
        <v>-8.5922029785886297E-2</v>
      </c>
      <c r="M1224" s="3">
        <v>22</v>
      </c>
      <c r="N1224" s="125">
        <v>-0.21616461710139501</v>
      </c>
      <c r="O1224" s="3">
        <v>3</v>
      </c>
      <c r="P1224" s="125">
        <v>7.7491409384209897E-2</v>
      </c>
      <c r="Q1224" s="3">
        <v>2</v>
      </c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</row>
    <row r="1225" spans="1:30" hidden="1" x14ac:dyDescent="0.25">
      <c r="A1225" s="2">
        <v>5</v>
      </c>
      <c r="B1225" s="2">
        <v>2012</v>
      </c>
      <c r="C1225" s="4" t="str">
        <f>INDEX(Index!$B$1:$B$500,MATCH($F1225,Index!$A$1:$A$500,0)
)</f>
        <v>NYG</v>
      </c>
      <c r="D1225" s="4">
        <v>0</v>
      </c>
      <c r="E1225" s="141">
        <f t="shared" si="19"/>
        <v>0.19334419124734917</v>
      </c>
      <c r="F1225" s="3" t="s">
        <v>15</v>
      </c>
      <c r="G1225" s="3">
        <v>8</v>
      </c>
      <c r="H1225" s="125">
        <v>0.19334419124734917</v>
      </c>
      <c r="I1225" s="3"/>
      <c r="J1225" s="3"/>
      <c r="K1225" s="3" t="s">
        <v>112</v>
      </c>
      <c r="L1225" s="125">
        <v>0.28172178068213599</v>
      </c>
      <c r="M1225" s="3">
        <v>1</v>
      </c>
      <c r="N1225" s="125">
        <v>9.8402877309688705E-2</v>
      </c>
      <c r="O1225" s="3">
        <v>21</v>
      </c>
      <c r="P1225" s="125">
        <v>1.00252878749019E-2</v>
      </c>
      <c r="Q1225" s="3">
        <v>13</v>
      </c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</row>
    <row r="1226" spans="1:30" hidden="1" x14ac:dyDescent="0.25">
      <c r="A1226" s="2">
        <v>5</v>
      </c>
      <c r="B1226" s="2">
        <v>2012</v>
      </c>
      <c r="C1226" s="4" t="str">
        <f>INDEX(Index!$B$1:$B$500,MATCH($F1226,Index!$A$1:$A$500,0)
)</f>
        <v>DEN</v>
      </c>
      <c r="D1226" s="4">
        <v>0</v>
      </c>
      <c r="E1226" s="141">
        <f t="shared" si="19"/>
        <v>0.1758704395475443</v>
      </c>
      <c r="F1226" s="3" t="s">
        <v>39</v>
      </c>
      <c r="G1226" s="3">
        <v>9</v>
      </c>
      <c r="H1226" s="125">
        <v>0.1758704395475443</v>
      </c>
      <c r="I1226" s="3"/>
      <c r="J1226" s="3"/>
      <c r="K1226" s="3" t="s">
        <v>113</v>
      </c>
      <c r="L1226" s="125">
        <v>0.125210347316219</v>
      </c>
      <c r="M1226" s="3">
        <v>9</v>
      </c>
      <c r="N1226" s="125">
        <v>-4.9642179429018198E-2</v>
      </c>
      <c r="O1226" s="3">
        <v>12</v>
      </c>
      <c r="P1226" s="125">
        <v>1.01791280230711E-3</v>
      </c>
      <c r="Q1226" s="3">
        <v>15</v>
      </c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</row>
    <row r="1227" spans="1:30" hidden="1" x14ac:dyDescent="0.25">
      <c r="A1227" s="2">
        <v>5</v>
      </c>
      <c r="B1227" s="2">
        <v>2012</v>
      </c>
      <c r="C1227" s="4" t="str">
        <f>INDEX(Index!$B$1:$B$500,MATCH($F1227,Index!$A$1:$A$500,0)
)</f>
        <v>GB</v>
      </c>
      <c r="D1227" s="4">
        <v>0</v>
      </c>
      <c r="E1227" s="141">
        <f t="shared" si="19"/>
        <v>0.17108506960684572</v>
      </c>
      <c r="F1227" s="3" t="s">
        <v>20</v>
      </c>
      <c r="G1227" s="3">
        <v>10</v>
      </c>
      <c r="H1227" s="125">
        <v>0.17108506960684572</v>
      </c>
      <c r="I1227" s="3"/>
      <c r="J1227" s="3"/>
      <c r="K1227" s="3" t="s">
        <v>113</v>
      </c>
      <c r="L1227" s="125">
        <v>0.156262906090399</v>
      </c>
      <c r="M1227" s="3">
        <v>5</v>
      </c>
      <c r="N1227" s="125">
        <v>3.90181236139997E-3</v>
      </c>
      <c r="O1227" s="3">
        <v>15</v>
      </c>
      <c r="P1227" s="125">
        <v>1.8723975877846698E-2</v>
      </c>
      <c r="Q1227" s="3">
        <v>11</v>
      </c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</row>
    <row r="1228" spans="1:30" hidden="1" x14ac:dyDescent="0.25">
      <c r="A1228" s="2">
        <v>5</v>
      </c>
      <c r="B1228" s="2">
        <v>2012</v>
      </c>
      <c r="C1228" s="4" t="str">
        <f>INDEX(Index!$B$1:$B$500,MATCH($F1228,Index!$A$1:$A$500,0)
)</f>
        <v>BAL</v>
      </c>
      <c r="D1228" s="4">
        <v>0</v>
      </c>
      <c r="E1228" s="141">
        <f t="shared" si="19"/>
        <v>0.1186798780939467</v>
      </c>
      <c r="F1228" s="3" t="s">
        <v>18</v>
      </c>
      <c r="G1228" s="3">
        <v>11</v>
      </c>
      <c r="H1228" s="125">
        <v>0.1186798780939467</v>
      </c>
      <c r="I1228" s="3"/>
      <c r="J1228" s="3"/>
      <c r="K1228" s="3" t="s">
        <v>111</v>
      </c>
      <c r="L1228" s="125">
        <v>0.117239543116054</v>
      </c>
      <c r="M1228" s="3">
        <v>10</v>
      </c>
      <c r="N1228" s="125">
        <v>7.9297016189728998E-3</v>
      </c>
      <c r="O1228" s="3">
        <v>16</v>
      </c>
      <c r="P1228" s="125">
        <v>9.3700365968655899E-3</v>
      </c>
      <c r="Q1228" s="3">
        <v>14</v>
      </c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</row>
    <row r="1229" spans="1:30" hidden="1" x14ac:dyDescent="0.25">
      <c r="A1229" s="2">
        <v>5</v>
      </c>
      <c r="B1229" s="2">
        <v>2012</v>
      </c>
      <c r="C1229" s="4" t="str">
        <f>INDEX(Index!$B$1:$B$500,MATCH($F1229,Index!$A$1:$A$500,0)
)</f>
        <v>MIA</v>
      </c>
      <c r="D1229" s="4">
        <v>0</v>
      </c>
      <c r="E1229" s="141">
        <f t="shared" si="19"/>
        <v>5.5124746963269869E-2</v>
      </c>
      <c r="F1229" s="3" t="s">
        <v>4</v>
      </c>
      <c r="G1229" s="3">
        <v>12</v>
      </c>
      <c r="H1229" s="125">
        <v>5.5124746963269869E-2</v>
      </c>
      <c r="I1229" s="3"/>
      <c r="J1229" s="3"/>
      <c r="K1229" s="3" t="s">
        <v>113</v>
      </c>
      <c r="L1229" s="125">
        <v>-7.0700951386882996E-2</v>
      </c>
      <c r="M1229" s="3">
        <v>20</v>
      </c>
      <c r="N1229" s="125">
        <v>-0.13156086500795899</v>
      </c>
      <c r="O1229" s="3">
        <v>7</v>
      </c>
      <c r="P1229" s="125">
        <v>-5.7351666578061298E-3</v>
      </c>
      <c r="Q1229" s="3">
        <v>18</v>
      </c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</row>
    <row r="1230" spans="1:30" hidden="1" x14ac:dyDescent="0.25">
      <c r="A1230" s="2">
        <v>5</v>
      </c>
      <c r="B1230" s="2">
        <v>2012</v>
      </c>
      <c r="C1230" s="4" t="str">
        <f>INDEX(Index!$B$1:$B$500,MATCH($F1230,Index!$A$1:$A$500,0)
)</f>
        <v>LAR</v>
      </c>
      <c r="D1230" s="4">
        <v>0</v>
      </c>
      <c r="E1230" s="141">
        <f t="shared" si="19"/>
        <v>1.1384450309793213E-2</v>
      </c>
      <c r="F1230" s="3" t="s">
        <v>67</v>
      </c>
      <c r="G1230" s="3">
        <v>13</v>
      </c>
      <c r="H1230" s="125">
        <v>1.1384450309793213E-2</v>
      </c>
      <c r="I1230" s="3"/>
      <c r="J1230" s="3"/>
      <c r="K1230" s="3" t="s">
        <v>112</v>
      </c>
      <c r="L1230" s="125">
        <v>-0.148872600525539</v>
      </c>
      <c r="M1230" s="3">
        <v>26</v>
      </c>
      <c r="N1230" s="125">
        <v>-0.12917249073906001</v>
      </c>
      <c r="O1230" s="3">
        <v>8</v>
      </c>
      <c r="P1230" s="125">
        <v>3.1084560096272199E-2</v>
      </c>
      <c r="Q1230" s="3">
        <v>10</v>
      </c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</row>
    <row r="1231" spans="1:30" hidden="1" x14ac:dyDescent="0.25">
      <c r="A1231" s="2">
        <v>5</v>
      </c>
      <c r="B1231" s="2">
        <v>2012</v>
      </c>
      <c r="C1231" s="4" t="str">
        <f>INDEX(Index!$B$1:$B$500,MATCH($F1231,Index!$A$1:$A$500,0)
)</f>
        <v>ARI</v>
      </c>
      <c r="D1231" s="4">
        <v>0</v>
      </c>
      <c r="E1231" s="141">
        <f t="shared" si="19"/>
        <v>6.1559431536169808E-3</v>
      </c>
      <c r="F1231" s="3" t="s">
        <v>23</v>
      </c>
      <c r="G1231" s="3">
        <v>14</v>
      </c>
      <c r="H1231" s="125">
        <v>6.1559431536169808E-3</v>
      </c>
      <c r="I1231" s="3"/>
      <c r="J1231" s="3"/>
      <c r="K1231" s="3" t="s">
        <v>111</v>
      </c>
      <c r="L1231" s="125">
        <v>-0.15410108803245401</v>
      </c>
      <c r="M1231" s="3">
        <v>27</v>
      </c>
      <c r="N1231" s="125">
        <v>-0.14742328140670899</v>
      </c>
      <c r="O1231" s="3">
        <v>6</v>
      </c>
      <c r="P1231" s="125">
        <v>1.2833749779362E-2</v>
      </c>
      <c r="Q1231" s="3">
        <v>12</v>
      </c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</row>
    <row r="1232" spans="1:30" hidden="1" x14ac:dyDescent="0.25">
      <c r="A1232" s="2">
        <v>5</v>
      </c>
      <c r="B1232" s="2">
        <v>2012</v>
      </c>
      <c r="C1232" s="4" t="str">
        <f>INDEX(Index!$B$1:$B$500,MATCH($F1232,Index!$A$1:$A$500,0)
)</f>
        <v>DAL</v>
      </c>
      <c r="D1232" s="4">
        <v>0</v>
      </c>
      <c r="E1232" s="141">
        <f t="shared" si="19"/>
        <v>-1.6624149198496002E-3</v>
      </c>
      <c r="F1232" s="3" t="s">
        <v>3</v>
      </c>
      <c r="G1232" s="3">
        <v>15</v>
      </c>
      <c r="H1232" s="125">
        <v>-1.6624149198496002E-3</v>
      </c>
      <c r="I1232" s="3"/>
      <c r="J1232" s="3"/>
      <c r="K1232" s="3" t="s">
        <v>108</v>
      </c>
      <c r="L1232" s="125">
        <v>-7.0578856728377201E-2</v>
      </c>
      <c r="M1232" s="3">
        <v>19</v>
      </c>
      <c r="N1232" s="125">
        <v>-0.116334139253521</v>
      </c>
      <c r="O1232" s="3">
        <v>9</v>
      </c>
      <c r="P1232" s="125">
        <v>-4.7417697444993398E-2</v>
      </c>
      <c r="Q1232" s="3">
        <v>27</v>
      </c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</row>
    <row r="1233" spans="1:30" hidden="1" x14ac:dyDescent="0.25">
      <c r="A1233" s="2">
        <v>5</v>
      </c>
      <c r="B1233" s="2">
        <v>2012</v>
      </c>
      <c r="C1233" s="4" t="str">
        <f>INDEX(Index!$B$1:$B$500,MATCH($F1233,Index!$A$1:$A$500,0)
)</f>
        <v>LAC</v>
      </c>
      <c r="D1233" s="4">
        <v>0</v>
      </c>
      <c r="E1233" s="141">
        <f t="shared" si="19"/>
        <v>-4.2250970266211635E-2</v>
      </c>
      <c r="F1233" s="3" t="s">
        <v>68</v>
      </c>
      <c r="G1233" s="3">
        <v>16</v>
      </c>
      <c r="H1233" s="125">
        <v>-4.2250970266211635E-2</v>
      </c>
      <c r="I1233" s="3"/>
      <c r="J1233" s="3"/>
      <c r="K1233" s="3" t="s">
        <v>112</v>
      </c>
      <c r="L1233" s="125">
        <v>-5.7880049237195197E-2</v>
      </c>
      <c r="M1233" s="3">
        <v>18</v>
      </c>
      <c r="N1233" s="125">
        <v>-1.7111686760273599E-2</v>
      </c>
      <c r="O1233" s="3">
        <v>14</v>
      </c>
      <c r="P1233" s="125">
        <v>-1.48260778929003E-3</v>
      </c>
      <c r="Q1233" s="3">
        <v>17</v>
      </c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</row>
    <row r="1234" spans="1:30" hidden="1" x14ac:dyDescent="0.25">
      <c r="A1234" s="2">
        <v>5</v>
      </c>
      <c r="B1234" s="2">
        <v>2012</v>
      </c>
      <c r="C1234" s="4" t="str">
        <f>INDEX(Index!$B$1:$B$500,MATCH($F1234,Index!$A$1:$A$500,0)
)</f>
        <v>DET</v>
      </c>
      <c r="D1234" s="4">
        <v>0</v>
      </c>
      <c r="E1234" s="141">
        <f t="shared" si="19"/>
        <v>-6.6752443539328493E-2</v>
      </c>
      <c r="F1234" s="3" t="s">
        <v>21</v>
      </c>
      <c r="G1234" s="3">
        <v>17</v>
      </c>
      <c r="H1234" s="125">
        <v>-6.6752443539328493E-2</v>
      </c>
      <c r="I1234" s="3"/>
      <c r="J1234" s="3"/>
      <c r="K1234" s="3" t="s">
        <v>109</v>
      </c>
      <c r="L1234" s="125">
        <v>0.17700132298679799</v>
      </c>
      <c r="M1234" s="3">
        <v>4</v>
      </c>
      <c r="N1234" s="125">
        <v>9.53159112526695E-2</v>
      </c>
      <c r="O1234" s="3">
        <v>20</v>
      </c>
      <c r="P1234" s="125">
        <v>-0.14843785527345699</v>
      </c>
      <c r="Q1234" s="3">
        <v>32</v>
      </c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</row>
    <row r="1235" spans="1:30" hidden="1" x14ac:dyDescent="0.25">
      <c r="A1235" s="2">
        <v>5</v>
      </c>
      <c r="B1235" s="2">
        <v>2012</v>
      </c>
      <c r="C1235" s="4" t="str">
        <f>INDEX(Index!$B$1:$B$500,MATCH($F1235,Index!$A$1:$A$500,0)
)</f>
        <v>PHI</v>
      </c>
      <c r="D1235" s="4">
        <v>0</v>
      </c>
      <c r="E1235" s="141">
        <f t="shared" si="19"/>
        <v>-9.3821260115541205E-2</v>
      </c>
      <c r="F1235" s="3" t="s">
        <v>7</v>
      </c>
      <c r="G1235" s="3">
        <v>18</v>
      </c>
      <c r="H1235" s="125">
        <v>-9.3821260115541205E-2</v>
      </c>
      <c r="I1235" s="3"/>
      <c r="J1235" s="3"/>
      <c r="K1235" s="3" t="s">
        <v>112</v>
      </c>
      <c r="L1235" s="125">
        <v>-0.103917748218383</v>
      </c>
      <c r="M1235" s="3">
        <v>24</v>
      </c>
      <c r="N1235" s="125">
        <v>-0.107281167442596</v>
      </c>
      <c r="O1235" s="3">
        <v>10</v>
      </c>
      <c r="P1235" s="125">
        <v>-9.7184679339754207E-2</v>
      </c>
      <c r="Q1235" s="3">
        <v>28</v>
      </c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</row>
    <row r="1236" spans="1:30" hidden="1" x14ac:dyDescent="0.25">
      <c r="A1236" s="2">
        <v>5</v>
      </c>
      <c r="B1236" s="2">
        <v>2012</v>
      </c>
      <c r="C1236" s="4" t="str">
        <f>INDEX(Index!$B$1:$B$500,MATCH($F1236,Index!$A$1:$A$500,0)
)</f>
        <v>CAR</v>
      </c>
      <c r="D1236" s="4">
        <v>0</v>
      </c>
      <c r="E1236" s="141">
        <f t="shared" si="19"/>
        <v>-9.4294460049137802E-2</v>
      </c>
      <c r="F1236" s="3" t="s">
        <v>51</v>
      </c>
      <c r="G1236" s="3">
        <v>19</v>
      </c>
      <c r="H1236" s="125">
        <v>-9.4294460049137802E-2</v>
      </c>
      <c r="I1236" s="3"/>
      <c r="J1236" s="3"/>
      <c r="K1236" s="3" t="s">
        <v>114</v>
      </c>
      <c r="L1236" s="125">
        <v>-1.78615009640271E-2</v>
      </c>
      <c r="M1236" s="3">
        <v>17</v>
      </c>
      <c r="N1236" s="125">
        <v>3.9488365864578198E-2</v>
      </c>
      <c r="O1236" s="3">
        <v>19</v>
      </c>
      <c r="P1236" s="125">
        <v>-3.69445932205325E-2</v>
      </c>
      <c r="Q1236" s="3">
        <v>25</v>
      </c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</row>
    <row r="1237" spans="1:30" hidden="1" x14ac:dyDescent="0.25">
      <c r="A1237" s="2">
        <v>5</v>
      </c>
      <c r="B1237" s="2">
        <v>2012</v>
      </c>
      <c r="C1237" s="4" t="str">
        <f>INDEX(Index!$B$1:$B$500,MATCH($F1237,Index!$A$1:$A$500,0)
)</f>
        <v>CIN</v>
      </c>
      <c r="D1237" s="4">
        <v>0</v>
      </c>
      <c r="E1237" s="141">
        <f t="shared" si="19"/>
        <v>-9.6430306378329722E-2</v>
      </c>
      <c r="F1237" s="3" t="s">
        <v>24</v>
      </c>
      <c r="G1237" s="3">
        <v>20</v>
      </c>
      <c r="H1237" s="125">
        <v>-9.6430306378329722E-2</v>
      </c>
      <c r="I1237" s="3"/>
      <c r="J1237" s="3"/>
      <c r="K1237" s="3" t="s">
        <v>112</v>
      </c>
      <c r="L1237" s="125">
        <v>-5.6812456523247096E-3</v>
      </c>
      <c r="M1237" s="3">
        <v>14</v>
      </c>
      <c r="N1237" s="125">
        <v>0.13366168095179801</v>
      </c>
      <c r="O1237" s="3">
        <v>25</v>
      </c>
      <c r="P1237" s="125">
        <v>4.2912620225793001E-2</v>
      </c>
      <c r="Q1237" s="3">
        <v>7</v>
      </c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</row>
    <row r="1238" spans="1:30" hidden="1" x14ac:dyDescent="0.25">
      <c r="A1238" s="2">
        <v>5</v>
      </c>
      <c r="B1238" s="2">
        <v>2012</v>
      </c>
      <c r="C1238" s="4" t="str">
        <f>INDEX(Index!$B$1:$B$500,MATCH($F1238,Index!$A$1:$A$500,0)
)</f>
        <v>WAS</v>
      </c>
      <c r="D1238" s="4">
        <v>0</v>
      </c>
      <c r="E1238" s="141">
        <f t="shared" si="19"/>
        <v>-0.12540296331709999</v>
      </c>
      <c r="F1238" s="3" t="s">
        <v>26</v>
      </c>
      <c r="G1238" s="3">
        <v>21</v>
      </c>
      <c r="H1238" s="125">
        <v>-0.12540296331709999</v>
      </c>
      <c r="I1238" s="3"/>
      <c r="J1238" s="3"/>
      <c r="K1238" s="3" t="s">
        <v>113</v>
      </c>
      <c r="L1238" s="125">
        <v>0.138661924839764</v>
      </c>
      <c r="M1238" s="3">
        <v>8</v>
      </c>
      <c r="N1238" s="125">
        <v>0.12457605678300999</v>
      </c>
      <c r="O1238" s="3">
        <v>24</v>
      </c>
      <c r="P1238" s="125">
        <v>-0.13948883137385401</v>
      </c>
      <c r="Q1238" s="3">
        <v>31</v>
      </c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</row>
    <row r="1239" spans="1:30" hidden="1" x14ac:dyDescent="0.25">
      <c r="A1239" s="2">
        <v>5</v>
      </c>
      <c r="B1239" s="2">
        <v>2012</v>
      </c>
      <c r="C1239" s="4" t="str">
        <f>INDEX(Index!$B$1:$B$500,MATCH($F1239,Index!$A$1:$A$500,0)
)</f>
        <v>NYJ</v>
      </c>
      <c r="D1239" s="4">
        <v>0</v>
      </c>
      <c r="E1239" s="141">
        <f t="shared" si="19"/>
        <v>-0.14252653049693131</v>
      </c>
      <c r="F1239" s="3" t="s">
        <v>9</v>
      </c>
      <c r="G1239" s="3">
        <v>22</v>
      </c>
      <c r="H1239" s="125">
        <v>-0.14252653049693131</v>
      </c>
      <c r="I1239" s="3"/>
      <c r="J1239" s="3"/>
      <c r="K1239" s="3" t="s">
        <v>113</v>
      </c>
      <c r="L1239" s="125">
        <v>-0.20761574964650201</v>
      </c>
      <c r="M1239" s="3">
        <v>29</v>
      </c>
      <c r="N1239" s="125">
        <v>2.7052969131529301E-2</v>
      </c>
      <c r="O1239" s="3">
        <v>18</v>
      </c>
      <c r="P1239" s="125">
        <v>9.2142188281100004E-2</v>
      </c>
      <c r="Q1239" s="3">
        <v>1</v>
      </c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</row>
    <row r="1240" spans="1:30" hidden="1" x14ac:dyDescent="0.25">
      <c r="A1240" s="2">
        <v>5</v>
      </c>
      <c r="B1240" s="2">
        <v>2012</v>
      </c>
      <c r="C1240" s="4" t="str">
        <f>INDEX(Index!$B$1:$B$500,MATCH($F1240,Index!$A$1:$A$500,0)
)</f>
        <v>IND</v>
      </c>
      <c r="D1240" s="4">
        <v>0</v>
      </c>
      <c r="E1240" s="141">
        <f t="shared" si="19"/>
        <v>-0.15914292514703687</v>
      </c>
      <c r="F1240" s="3" t="s">
        <v>35</v>
      </c>
      <c r="G1240" s="3">
        <v>23</v>
      </c>
      <c r="H1240" s="125">
        <v>-0.15914292514703687</v>
      </c>
      <c r="I1240" s="3"/>
      <c r="J1240" s="3"/>
      <c r="K1240" s="3" t="s">
        <v>108</v>
      </c>
      <c r="L1240" s="125">
        <v>2.3530011885748599E-2</v>
      </c>
      <c r="M1240" s="3">
        <v>12</v>
      </c>
      <c r="N1240" s="125">
        <v>0.13598069931776299</v>
      </c>
      <c r="O1240" s="3">
        <v>26</v>
      </c>
      <c r="P1240" s="125">
        <v>-4.6692237715022497E-2</v>
      </c>
      <c r="Q1240" s="3">
        <v>26</v>
      </c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</row>
    <row r="1241" spans="1:30" hidden="1" x14ac:dyDescent="0.25">
      <c r="A1241" s="2">
        <v>5</v>
      </c>
      <c r="B1241" s="2">
        <v>2012</v>
      </c>
      <c r="C1241" s="4" t="str">
        <f>INDEX(Index!$B$1:$B$500,MATCH($F1241,Index!$A$1:$A$500,0)
)</f>
        <v>PIT</v>
      </c>
      <c r="D1241" s="4">
        <v>0</v>
      </c>
      <c r="E1241" s="141">
        <f t="shared" si="19"/>
        <v>-0.1609996083327907</v>
      </c>
      <c r="F1241" s="3" t="s">
        <v>32</v>
      </c>
      <c r="G1241" s="3">
        <v>24</v>
      </c>
      <c r="H1241" s="125">
        <v>-0.1609996083327907</v>
      </c>
      <c r="I1241" s="3"/>
      <c r="J1241" s="3"/>
      <c r="K1241" s="3" t="s">
        <v>108</v>
      </c>
      <c r="L1241" s="125">
        <v>1.8121843968513698E-2</v>
      </c>
      <c r="M1241" s="3">
        <v>13</v>
      </c>
      <c r="N1241" s="125">
        <v>0.17115071589115299</v>
      </c>
      <c r="O1241" s="3">
        <v>28</v>
      </c>
      <c r="P1241" s="125">
        <v>-7.9707364101513807E-3</v>
      </c>
      <c r="Q1241" s="3">
        <v>19</v>
      </c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</row>
    <row r="1242" spans="1:30" hidden="1" x14ac:dyDescent="0.25">
      <c r="A1242" s="2">
        <v>5</v>
      </c>
      <c r="B1242" s="2">
        <v>2012</v>
      </c>
      <c r="C1242" s="4" t="str">
        <f>INDEX(Index!$B$1:$B$500,MATCH($F1242,Index!$A$1:$A$500,0)
)</f>
        <v>TB</v>
      </c>
      <c r="D1242" s="4">
        <v>0</v>
      </c>
      <c r="E1242" s="141">
        <f t="shared" si="19"/>
        <v>-0.16580223411180109</v>
      </c>
      <c r="F1242" s="3" t="s">
        <v>38</v>
      </c>
      <c r="G1242" s="3">
        <v>25</v>
      </c>
      <c r="H1242" s="125">
        <v>-0.16580223411180109</v>
      </c>
      <c r="I1242" s="3"/>
      <c r="J1242" s="3"/>
      <c r="K1242" s="3" t="s">
        <v>109</v>
      </c>
      <c r="L1242" s="125">
        <v>-0.137518874348834</v>
      </c>
      <c r="M1242" s="3">
        <v>25</v>
      </c>
      <c r="N1242" s="125">
        <v>1.04850497529371E-2</v>
      </c>
      <c r="O1242" s="3">
        <v>17</v>
      </c>
      <c r="P1242" s="125">
        <v>-1.7798310010029999E-2</v>
      </c>
      <c r="Q1242" s="3">
        <v>21</v>
      </c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</row>
    <row r="1243" spans="1:30" hidden="1" x14ac:dyDescent="0.25">
      <c r="A1243" s="2">
        <v>5</v>
      </c>
      <c r="B1243" s="2">
        <v>2012</v>
      </c>
      <c r="C1243" s="4" t="str">
        <f>INDEX(Index!$B$1:$B$500,MATCH($F1243,Index!$A$1:$A$500,0)
)</f>
        <v>NO</v>
      </c>
      <c r="D1243" s="4">
        <v>0</v>
      </c>
      <c r="E1243" s="141">
        <f t="shared" si="19"/>
        <v>-0.23503605391149324</v>
      </c>
      <c r="F1243" s="3" t="s">
        <v>27</v>
      </c>
      <c r="G1243" s="3">
        <v>26</v>
      </c>
      <c r="H1243" s="125">
        <v>-0.23503605391149324</v>
      </c>
      <c r="I1243" s="3"/>
      <c r="J1243" s="3"/>
      <c r="K1243" s="3" t="s">
        <v>114</v>
      </c>
      <c r="L1243" s="125">
        <v>-7.5843433572392403E-3</v>
      </c>
      <c r="M1243" s="3">
        <v>15</v>
      </c>
      <c r="N1243" s="125">
        <v>0.227342478129759</v>
      </c>
      <c r="O1243" s="3">
        <v>32</v>
      </c>
      <c r="P1243" s="125">
        <v>-1.09232424494996E-4</v>
      </c>
      <c r="Q1243" s="3">
        <v>16</v>
      </c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</row>
    <row r="1244" spans="1:30" hidden="1" x14ac:dyDescent="0.25">
      <c r="A1244" s="2">
        <v>5</v>
      </c>
      <c r="B1244" s="2">
        <v>2012</v>
      </c>
      <c r="C1244" s="4" t="str">
        <f>INDEX(Index!$B$1:$B$500,MATCH($F1244,Index!$A$1:$A$500,0)
)</f>
        <v>BUF</v>
      </c>
      <c r="D1244" s="4">
        <v>0</v>
      </c>
      <c r="E1244" s="141">
        <f t="shared" si="19"/>
        <v>-0.2417818747248508</v>
      </c>
      <c r="F1244" s="3" t="s">
        <v>0</v>
      </c>
      <c r="G1244" s="3">
        <v>27</v>
      </c>
      <c r="H1244" s="125">
        <v>-0.2417818747248508</v>
      </c>
      <c r="I1244" s="3"/>
      <c r="J1244" s="3"/>
      <c r="K1244" s="3" t="s">
        <v>113</v>
      </c>
      <c r="L1244" s="125">
        <v>-7.1927645035644E-2</v>
      </c>
      <c r="M1244" s="3">
        <v>21</v>
      </c>
      <c r="N1244" s="125">
        <v>0.224099852244216</v>
      </c>
      <c r="O1244" s="3">
        <v>31</v>
      </c>
      <c r="P1244" s="125">
        <v>5.4245622555009199E-2</v>
      </c>
      <c r="Q1244" s="3">
        <v>6</v>
      </c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</row>
    <row r="1245" spans="1:30" hidden="1" x14ac:dyDescent="0.25">
      <c r="A1245" s="2">
        <v>5</v>
      </c>
      <c r="B1245" s="2">
        <v>2012</v>
      </c>
      <c r="C1245" s="4" t="str">
        <f>INDEX(Index!$B$1:$B$500,MATCH($F1245,Index!$A$1:$A$500,0)
)</f>
        <v>CLE</v>
      </c>
      <c r="D1245" s="4">
        <v>0</v>
      </c>
      <c r="E1245" s="141">
        <f t="shared" si="19"/>
        <v>-0.30094127127304149</v>
      </c>
      <c r="F1245" s="3" t="s">
        <v>10</v>
      </c>
      <c r="G1245" s="3">
        <v>28</v>
      </c>
      <c r="H1245" s="125">
        <v>-0.30094127127304149</v>
      </c>
      <c r="I1245" s="3"/>
      <c r="J1245" s="3"/>
      <c r="K1245" s="3" t="s">
        <v>115</v>
      </c>
      <c r="L1245" s="125">
        <v>-0.16663943097851699</v>
      </c>
      <c r="M1245" s="3">
        <v>28</v>
      </c>
      <c r="N1245" s="125">
        <v>0.171980913910289</v>
      </c>
      <c r="O1245" s="3">
        <v>29</v>
      </c>
      <c r="P1245" s="125">
        <v>3.7679073615764502E-2</v>
      </c>
      <c r="Q1245" s="3">
        <v>8</v>
      </c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</row>
    <row r="1246" spans="1:30" hidden="1" x14ac:dyDescent="0.25">
      <c r="A1246" s="2">
        <v>5</v>
      </c>
      <c r="B1246" s="2">
        <v>2012</v>
      </c>
      <c r="C1246" s="4" t="str">
        <f>INDEX(Index!$B$1:$B$500,MATCH($F1246,Index!$A$1:$A$500,0)
)</f>
        <v>LV</v>
      </c>
      <c r="D1246" s="4">
        <v>0</v>
      </c>
      <c r="E1246" s="141">
        <f t="shared" si="19"/>
        <v>-0.3121029455810046</v>
      </c>
      <c r="F1246" s="3" t="s">
        <v>52</v>
      </c>
      <c r="G1246" s="3">
        <v>29</v>
      </c>
      <c r="H1246" s="125">
        <v>-0.3121029455810046</v>
      </c>
      <c r="I1246" s="3"/>
      <c r="J1246" s="3"/>
      <c r="K1246" s="3" t="s">
        <v>109</v>
      </c>
      <c r="L1246" s="125">
        <v>-7.7687860224086398E-3</v>
      </c>
      <c r="M1246" s="3">
        <v>16</v>
      </c>
      <c r="N1246" s="125">
        <v>0.19817658582907399</v>
      </c>
      <c r="O1246" s="3">
        <v>30</v>
      </c>
      <c r="P1246" s="125">
        <v>-0.106157573729522</v>
      </c>
      <c r="Q1246" s="3">
        <v>29</v>
      </c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</row>
    <row r="1247" spans="1:30" hidden="1" x14ac:dyDescent="0.25">
      <c r="A1247" s="2">
        <v>5</v>
      </c>
      <c r="B1247" s="2">
        <v>2012</v>
      </c>
      <c r="C1247" s="4" t="str">
        <f>INDEX(Index!$B$1:$B$500,MATCH($F1247,Index!$A$1:$A$500,0)
)</f>
        <v>JAX</v>
      </c>
      <c r="D1247" s="4">
        <v>0</v>
      </c>
      <c r="E1247" s="141">
        <f t="shared" si="19"/>
        <v>-0.33107700070146984</v>
      </c>
      <c r="F1247" s="3" t="s">
        <v>56</v>
      </c>
      <c r="G1247" s="3">
        <v>30</v>
      </c>
      <c r="H1247" s="125">
        <v>-0.33107700070146984</v>
      </c>
      <c r="I1247" s="3"/>
      <c r="J1247" s="3"/>
      <c r="K1247" s="3" t="s">
        <v>114</v>
      </c>
      <c r="L1247" s="125">
        <v>-0.21790311594161499</v>
      </c>
      <c r="M1247" s="3">
        <v>30</v>
      </c>
      <c r="N1247" s="125">
        <v>9.9391140390203497E-2</v>
      </c>
      <c r="O1247" s="3">
        <v>22</v>
      </c>
      <c r="P1247" s="125">
        <v>-1.37827443696513E-2</v>
      </c>
      <c r="Q1247" s="3">
        <v>20</v>
      </c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</row>
    <row r="1248" spans="1:30" hidden="1" x14ac:dyDescent="0.25">
      <c r="A1248" s="2">
        <v>5</v>
      </c>
      <c r="B1248" s="2">
        <v>2012</v>
      </c>
      <c r="C1248" s="4" t="str">
        <f>INDEX(Index!$B$1:$B$500,MATCH($F1248,Index!$A$1:$A$500,0)
)</f>
        <v>TEN</v>
      </c>
      <c r="D1248" s="4">
        <v>0</v>
      </c>
      <c r="E1248" s="141">
        <f t="shared" si="19"/>
        <v>-0.36550394806659903</v>
      </c>
      <c r="F1248" s="3" t="s">
        <v>45</v>
      </c>
      <c r="G1248" s="3">
        <v>31</v>
      </c>
      <c r="H1248" s="125">
        <v>-0.36550394806659903</v>
      </c>
      <c r="I1248" s="3"/>
      <c r="J1248" s="3"/>
      <c r="K1248" s="3" t="s">
        <v>114</v>
      </c>
      <c r="L1248" s="125">
        <v>-0.29066422583854801</v>
      </c>
      <c r="M1248" s="3">
        <v>32</v>
      </c>
      <c r="N1248" s="125">
        <v>0.140413723970049</v>
      </c>
      <c r="O1248" s="3">
        <v>27</v>
      </c>
      <c r="P1248" s="125">
        <v>6.5574001741997998E-2</v>
      </c>
      <c r="Q1248" s="3">
        <v>4</v>
      </c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</row>
    <row r="1249" spans="1:30" hidden="1" x14ac:dyDescent="0.25">
      <c r="A1249" s="2">
        <v>5</v>
      </c>
      <c r="B1249" s="2">
        <v>2012</v>
      </c>
      <c r="C1249" s="4" t="str">
        <f>INDEX(Index!$B$1:$B$500,MATCH($F1249,Index!$A$1:$A$500,0)
)</f>
        <v>KC</v>
      </c>
      <c r="D1249" s="4">
        <v>0</v>
      </c>
      <c r="E1249" s="141">
        <f t="shared" si="19"/>
        <v>-0.37173861340511072</v>
      </c>
      <c r="F1249" s="3" t="s">
        <v>5</v>
      </c>
      <c r="G1249" s="3">
        <v>32</v>
      </c>
      <c r="H1249" s="125">
        <v>-0.37173861340511072</v>
      </c>
      <c r="I1249" s="3"/>
      <c r="J1249" s="3"/>
      <c r="K1249" s="3" t="s">
        <v>114</v>
      </c>
      <c r="L1249" s="125">
        <v>-0.230958299440846</v>
      </c>
      <c r="M1249" s="3">
        <v>31</v>
      </c>
      <c r="N1249" s="125">
        <v>0.116177372922888</v>
      </c>
      <c r="O1249" s="3">
        <v>23</v>
      </c>
      <c r="P1249" s="125">
        <v>-2.46029410413767E-2</v>
      </c>
      <c r="Q1249" s="3">
        <v>23</v>
      </c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</row>
    <row r="1250" spans="1:30" hidden="1" x14ac:dyDescent="0.25">
      <c r="A1250" s="2">
        <v>6</v>
      </c>
      <c r="B1250" s="2">
        <v>2012</v>
      </c>
      <c r="C1250" s="4" t="str">
        <f>INDEX(Index!$B$1:$B$500,MATCH($F1250,Index!$A$1:$A$500,0)
)</f>
        <v>SF</v>
      </c>
      <c r="D1250" s="4">
        <v>0</v>
      </c>
      <c r="E1250" s="141">
        <f t="shared" si="19"/>
        <v>0.288668447230159</v>
      </c>
      <c r="F1250" s="3" t="s">
        <v>1</v>
      </c>
      <c r="G1250" s="3">
        <v>1</v>
      </c>
      <c r="H1250" s="125">
        <v>0.288668447230159</v>
      </c>
      <c r="I1250" s="3"/>
      <c r="J1250" s="3"/>
      <c r="K1250" s="3" t="s">
        <v>116</v>
      </c>
      <c r="L1250" s="125">
        <v>0.16440536101556399</v>
      </c>
      <c r="M1250" s="3">
        <v>5</v>
      </c>
      <c r="N1250" s="125">
        <v>-0.18369628479191999</v>
      </c>
      <c r="O1250" s="3">
        <v>4</v>
      </c>
      <c r="P1250" s="125">
        <v>-5.9433198577325E-2</v>
      </c>
      <c r="Q1250" s="3">
        <v>25</v>
      </c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</row>
    <row r="1251" spans="1:30" hidden="1" x14ac:dyDescent="0.25">
      <c r="A1251" s="2">
        <v>6</v>
      </c>
      <c r="B1251" s="2">
        <v>2012</v>
      </c>
      <c r="C1251" s="4" t="str">
        <f>INDEX(Index!$B$1:$B$500,MATCH($F1251,Index!$A$1:$A$500,0)
)</f>
        <v>NYG</v>
      </c>
      <c r="D1251" s="4">
        <v>0</v>
      </c>
      <c r="E1251" s="141">
        <f t="shared" si="19"/>
        <v>0.27739827646134785</v>
      </c>
      <c r="F1251" s="3" t="s">
        <v>15</v>
      </c>
      <c r="G1251" s="3">
        <v>2</v>
      </c>
      <c r="H1251" s="125">
        <v>0.27739827646134785</v>
      </c>
      <c r="I1251" s="3"/>
      <c r="J1251" s="3"/>
      <c r="K1251" s="3" t="s">
        <v>116</v>
      </c>
      <c r="L1251" s="125">
        <v>0.26507309601643098</v>
      </c>
      <c r="M1251" s="3">
        <v>1</v>
      </c>
      <c r="N1251" s="125">
        <v>-2.5086061296876699E-3</v>
      </c>
      <c r="O1251" s="3">
        <v>17</v>
      </c>
      <c r="P1251" s="125">
        <v>9.8165743152292106E-3</v>
      </c>
      <c r="Q1251" s="3">
        <v>13</v>
      </c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</row>
    <row r="1252" spans="1:30" hidden="1" x14ac:dyDescent="0.25">
      <c r="A1252" s="2">
        <v>6</v>
      </c>
      <c r="B1252" s="2">
        <v>2012</v>
      </c>
      <c r="C1252" s="4" t="str">
        <f>INDEX(Index!$B$1:$B$500,MATCH($F1252,Index!$A$1:$A$500,0)
)</f>
        <v>CHI</v>
      </c>
      <c r="D1252" s="4">
        <v>0</v>
      </c>
      <c r="E1252" s="141">
        <f t="shared" si="19"/>
        <v>0.25733040242670246</v>
      </c>
      <c r="F1252" s="3" t="s">
        <v>64</v>
      </c>
      <c r="G1252" s="3">
        <v>3</v>
      </c>
      <c r="H1252" s="125">
        <v>0.25733040242670246</v>
      </c>
      <c r="I1252" s="3"/>
      <c r="J1252" s="3"/>
      <c r="K1252" s="3" t="s">
        <v>111</v>
      </c>
      <c r="L1252" s="125">
        <v>-0.109482016814145</v>
      </c>
      <c r="M1252" s="3">
        <v>25</v>
      </c>
      <c r="N1252" s="125">
        <v>-0.30766882293262698</v>
      </c>
      <c r="O1252" s="3">
        <v>1</v>
      </c>
      <c r="P1252" s="125">
        <v>5.9143596308220497E-2</v>
      </c>
      <c r="Q1252" s="3">
        <v>3</v>
      </c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</row>
    <row r="1253" spans="1:30" hidden="1" x14ac:dyDescent="0.25">
      <c r="A1253" s="2">
        <v>6</v>
      </c>
      <c r="B1253" s="2">
        <v>2012</v>
      </c>
      <c r="C1253" s="4" t="str">
        <f>INDEX(Index!$B$1:$B$500,MATCH($F1253,Index!$A$1:$A$500,0)
)</f>
        <v>NE</v>
      </c>
      <c r="D1253" s="4">
        <v>0</v>
      </c>
      <c r="E1253" s="141">
        <f t="shared" si="19"/>
        <v>0.25507670238063512</v>
      </c>
      <c r="F1253" s="3" t="s">
        <v>17</v>
      </c>
      <c r="G1253" s="3">
        <v>4</v>
      </c>
      <c r="H1253" s="125">
        <v>0.25507670238063512</v>
      </c>
      <c r="I1253" s="3"/>
      <c r="J1253" s="3"/>
      <c r="K1253" s="3" t="s">
        <v>118</v>
      </c>
      <c r="L1253" s="125">
        <v>0.24710711293396401</v>
      </c>
      <c r="M1253" s="3">
        <v>2</v>
      </c>
      <c r="N1253" s="125">
        <v>-1.56456043183105E-2</v>
      </c>
      <c r="O1253" s="3">
        <v>16</v>
      </c>
      <c r="P1253" s="125">
        <v>-7.6760148716393797E-3</v>
      </c>
      <c r="Q1253" s="3">
        <v>17</v>
      </c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</row>
    <row r="1254" spans="1:30" hidden="1" x14ac:dyDescent="0.25">
      <c r="A1254" s="2">
        <v>6</v>
      </c>
      <c r="B1254" s="2">
        <v>2012</v>
      </c>
      <c r="C1254" s="4" t="str">
        <f>INDEX(Index!$B$1:$B$500,MATCH($F1254,Index!$A$1:$A$500,0)
)</f>
        <v>GB</v>
      </c>
      <c r="D1254" s="4">
        <v>0</v>
      </c>
      <c r="E1254" s="141">
        <f t="shared" si="19"/>
        <v>0.23990293694248879</v>
      </c>
      <c r="F1254" s="3" t="s">
        <v>20</v>
      </c>
      <c r="G1254" s="3">
        <v>5</v>
      </c>
      <c r="H1254" s="125">
        <v>0.23990293694248879</v>
      </c>
      <c r="I1254" s="3"/>
      <c r="J1254" s="3"/>
      <c r="K1254" s="3" t="s">
        <v>118</v>
      </c>
      <c r="L1254" s="125">
        <v>0.215499711431614</v>
      </c>
      <c r="M1254" s="3">
        <v>3</v>
      </c>
      <c r="N1254" s="125">
        <v>-3.1774126647656498E-2</v>
      </c>
      <c r="O1254" s="3">
        <v>14</v>
      </c>
      <c r="P1254" s="125">
        <v>-7.3709011367817196E-3</v>
      </c>
      <c r="Q1254" s="3">
        <v>16</v>
      </c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</row>
    <row r="1255" spans="1:30" hidden="1" x14ac:dyDescent="0.25">
      <c r="A1255" s="2">
        <v>6</v>
      </c>
      <c r="B1255" s="2">
        <v>2012</v>
      </c>
      <c r="C1255" s="4" t="str">
        <f>INDEX(Index!$B$1:$B$500,MATCH($F1255,Index!$A$1:$A$500,0)
)</f>
        <v>MIN</v>
      </c>
      <c r="D1255" s="4">
        <v>0</v>
      </c>
      <c r="E1255" s="141">
        <f t="shared" si="19"/>
        <v>0.215858663750429</v>
      </c>
      <c r="F1255" s="3" t="s">
        <v>46</v>
      </c>
      <c r="G1255" s="3">
        <v>6</v>
      </c>
      <c r="H1255" s="125">
        <v>0.215858663750429</v>
      </c>
      <c r="I1255" s="3"/>
      <c r="J1255" s="3"/>
      <c r="K1255" s="3" t="s">
        <v>116</v>
      </c>
      <c r="L1255" s="125">
        <v>1.8562756825840802E-2</v>
      </c>
      <c r="M1255" s="3">
        <v>13</v>
      </c>
      <c r="N1255" s="125">
        <v>-0.11947777146694399</v>
      </c>
      <c r="O1255" s="3">
        <v>6</v>
      </c>
      <c r="P1255" s="125">
        <v>7.7818135457644197E-2</v>
      </c>
      <c r="Q1255" s="3">
        <v>2</v>
      </c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</row>
    <row r="1256" spans="1:30" hidden="1" x14ac:dyDescent="0.25">
      <c r="A1256" s="2">
        <v>6</v>
      </c>
      <c r="B1256" s="2">
        <v>2012</v>
      </c>
      <c r="C1256" s="4" t="str">
        <f>INDEX(Index!$B$1:$B$500,MATCH($F1256,Index!$A$1:$A$500,0)
)</f>
        <v>DEN</v>
      </c>
      <c r="D1256" s="4">
        <v>0</v>
      </c>
      <c r="E1256" s="141">
        <f t="shared" si="19"/>
        <v>0.21444700508548181</v>
      </c>
      <c r="F1256" s="3" t="s">
        <v>39</v>
      </c>
      <c r="G1256" s="3">
        <v>7</v>
      </c>
      <c r="H1256" s="125">
        <v>0.21444700508548181</v>
      </c>
      <c r="I1256" s="3"/>
      <c r="J1256" s="3"/>
      <c r="K1256" s="3" t="s">
        <v>118</v>
      </c>
      <c r="L1256" s="125">
        <v>0.15191619041601101</v>
      </c>
      <c r="M1256" s="3">
        <v>7</v>
      </c>
      <c r="N1256" s="125">
        <v>-7.5263351264157202E-2</v>
      </c>
      <c r="O1256" s="3">
        <v>10</v>
      </c>
      <c r="P1256" s="125">
        <v>-1.27325365946864E-2</v>
      </c>
      <c r="Q1256" s="3">
        <v>18</v>
      </c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</row>
    <row r="1257" spans="1:30" hidden="1" x14ac:dyDescent="0.25">
      <c r="A1257" s="2">
        <v>6</v>
      </c>
      <c r="B1257" s="2">
        <v>2012</v>
      </c>
      <c r="C1257" s="4" t="str">
        <f>INDEX(Index!$B$1:$B$500,MATCH($F1257,Index!$A$1:$A$500,0)
)</f>
        <v>SEA</v>
      </c>
      <c r="D1257" s="4">
        <v>0</v>
      </c>
      <c r="E1257" s="141">
        <f t="shared" si="19"/>
        <v>0.2072508674853332</v>
      </c>
      <c r="F1257" s="3" t="s">
        <v>30</v>
      </c>
      <c r="G1257" s="3">
        <v>8</v>
      </c>
      <c r="H1257" s="125">
        <v>0.2072508674853332</v>
      </c>
      <c r="I1257" s="3"/>
      <c r="J1257" s="3"/>
      <c r="K1257" s="3" t="s">
        <v>116</v>
      </c>
      <c r="L1257" s="125">
        <v>-4.1180460572276201E-2</v>
      </c>
      <c r="M1257" s="3">
        <v>20</v>
      </c>
      <c r="N1257" s="125">
        <v>-0.20544942855470499</v>
      </c>
      <c r="O1257" s="3">
        <v>3</v>
      </c>
      <c r="P1257" s="125">
        <v>4.2981899502904403E-2</v>
      </c>
      <c r="Q1257" s="3">
        <v>7</v>
      </c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</row>
    <row r="1258" spans="1:30" hidden="1" x14ac:dyDescent="0.25">
      <c r="A1258" s="2">
        <v>6</v>
      </c>
      <c r="B1258" s="2">
        <v>2012</v>
      </c>
      <c r="C1258" s="4" t="str">
        <f>INDEX(Index!$B$1:$B$500,MATCH($F1258,Index!$A$1:$A$500,0)
)</f>
        <v>ATL</v>
      </c>
      <c r="D1258" s="4">
        <v>0</v>
      </c>
      <c r="E1258" s="141">
        <f t="shared" si="19"/>
        <v>0.18593313777171142</v>
      </c>
      <c r="F1258" s="3" t="s">
        <v>43</v>
      </c>
      <c r="G1258" s="3">
        <v>9</v>
      </c>
      <c r="H1258" s="125">
        <v>0.18593313777171142</v>
      </c>
      <c r="I1258" s="3"/>
      <c r="J1258" s="3"/>
      <c r="K1258" s="3" t="s">
        <v>216</v>
      </c>
      <c r="L1258" s="125">
        <v>8.3337256382730193E-2</v>
      </c>
      <c r="M1258" s="3">
        <v>9</v>
      </c>
      <c r="N1258" s="125">
        <v>-7.3474015788360603E-2</v>
      </c>
      <c r="O1258" s="3">
        <v>11</v>
      </c>
      <c r="P1258" s="125">
        <v>2.9121865600620599E-2</v>
      </c>
      <c r="Q1258" s="3">
        <v>10</v>
      </c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</row>
    <row r="1259" spans="1:30" hidden="1" x14ac:dyDescent="0.25">
      <c r="A1259" s="2">
        <v>6</v>
      </c>
      <c r="B1259" s="2">
        <v>2012</v>
      </c>
      <c r="C1259" s="4" t="str">
        <f>INDEX(Index!$B$1:$B$500,MATCH($F1259,Index!$A$1:$A$500,0)
)</f>
        <v>HOU</v>
      </c>
      <c r="D1259" s="4">
        <v>0</v>
      </c>
      <c r="E1259" s="141">
        <f t="shared" si="19"/>
        <v>0.17509257270522499</v>
      </c>
      <c r="F1259" s="3" t="s">
        <v>49</v>
      </c>
      <c r="G1259" s="3">
        <v>10</v>
      </c>
      <c r="H1259" s="125">
        <v>0.17509257270522499</v>
      </c>
      <c r="I1259" s="3"/>
      <c r="J1259" s="3"/>
      <c r="K1259" s="3" t="s">
        <v>117</v>
      </c>
      <c r="L1259" s="125">
        <v>6.2616024214971006E-2</v>
      </c>
      <c r="M1259" s="3">
        <v>10</v>
      </c>
      <c r="N1259" s="125">
        <v>-0.218557664518998</v>
      </c>
      <c r="O1259" s="3">
        <v>2</v>
      </c>
      <c r="P1259" s="125">
        <v>-0.106081116028744</v>
      </c>
      <c r="Q1259" s="3">
        <v>30</v>
      </c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</row>
    <row r="1260" spans="1:30" hidden="1" x14ac:dyDescent="0.25">
      <c r="A1260" s="2">
        <v>6</v>
      </c>
      <c r="B1260" s="2">
        <v>2012</v>
      </c>
      <c r="C1260" s="4" t="str">
        <f>INDEX(Index!$B$1:$B$500,MATCH($F1260,Index!$A$1:$A$500,0)
)</f>
        <v>BAL</v>
      </c>
      <c r="D1260" s="4">
        <v>0</v>
      </c>
      <c r="E1260" s="141">
        <f t="shared" si="19"/>
        <v>0.10859768153346142</v>
      </c>
      <c r="F1260" s="3" t="s">
        <v>18</v>
      </c>
      <c r="G1260" s="3">
        <v>11</v>
      </c>
      <c r="H1260" s="125">
        <v>0.10859768153346142</v>
      </c>
      <c r="I1260" s="3"/>
      <c r="J1260" s="3"/>
      <c r="K1260" s="3" t="s">
        <v>117</v>
      </c>
      <c r="L1260" s="125">
        <v>0.127417090006607</v>
      </c>
      <c r="M1260" s="3">
        <v>8</v>
      </c>
      <c r="N1260" s="125">
        <v>6.7483447149775097E-2</v>
      </c>
      <c r="O1260" s="3">
        <v>21</v>
      </c>
      <c r="P1260" s="125">
        <v>4.8664038676629502E-2</v>
      </c>
      <c r="Q1260" s="3">
        <v>6</v>
      </c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</row>
    <row r="1261" spans="1:30" hidden="1" x14ac:dyDescent="0.25">
      <c r="A1261" s="2">
        <v>6</v>
      </c>
      <c r="B1261" s="2">
        <v>2012</v>
      </c>
      <c r="C1261" s="4" t="str">
        <f>INDEX(Index!$B$1:$B$500,MATCH($F1261,Index!$A$1:$A$500,0)
)</f>
        <v>MIA</v>
      </c>
      <c r="D1261" s="4">
        <v>0</v>
      </c>
      <c r="E1261" s="141">
        <f t="shared" si="19"/>
        <v>4.7533736055501902E-2</v>
      </c>
      <c r="F1261" s="3" t="s">
        <v>4</v>
      </c>
      <c r="G1261" s="3">
        <v>12</v>
      </c>
      <c r="H1261" s="125">
        <v>4.7533736055501902E-2</v>
      </c>
      <c r="I1261" s="3"/>
      <c r="J1261" s="3"/>
      <c r="K1261" s="3" t="s">
        <v>118</v>
      </c>
      <c r="L1261" s="125">
        <v>-5.3870335836277802E-2</v>
      </c>
      <c r="M1261" s="3">
        <v>22</v>
      </c>
      <c r="N1261" s="125">
        <v>-7.2931291219501204E-2</v>
      </c>
      <c r="O1261" s="3">
        <v>12</v>
      </c>
      <c r="P1261" s="125">
        <v>2.84727806722785E-2</v>
      </c>
      <c r="Q1261" s="3">
        <v>11</v>
      </c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</row>
    <row r="1262" spans="1:30" hidden="1" x14ac:dyDescent="0.25">
      <c r="A1262" s="2">
        <v>6</v>
      </c>
      <c r="B1262" s="2">
        <v>2012</v>
      </c>
      <c r="C1262" s="4" t="str">
        <f>INDEX(Index!$B$1:$B$500,MATCH($F1262,Index!$A$1:$A$500,0)
)</f>
        <v>LAR</v>
      </c>
      <c r="D1262" s="4">
        <v>0</v>
      </c>
      <c r="E1262" s="141">
        <f t="shared" si="19"/>
        <v>2.3402844677736401E-2</v>
      </c>
      <c r="F1262" s="3" t="s">
        <v>67</v>
      </c>
      <c r="G1262" s="3">
        <v>13</v>
      </c>
      <c r="H1262" s="125">
        <v>2.3402844677736401E-2</v>
      </c>
      <c r="I1262" s="3"/>
      <c r="J1262" s="3"/>
      <c r="K1262" s="3" t="s">
        <v>118</v>
      </c>
      <c r="L1262" s="125">
        <v>-5.5652762722245501E-2</v>
      </c>
      <c r="M1262" s="3">
        <v>23</v>
      </c>
      <c r="N1262" s="125">
        <v>-0.116820223767667</v>
      </c>
      <c r="O1262" s="3">
        <v>7</v>
      </c>
      <c r="P1262" s="125">
        <v>-3.7764616367685098E-2</v>
      </c>
      <c r="Q1262" s="3">
        <v>23</v>
      </c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</row>
    <row r="1263" spans="1:30" hidden="1" x14ac:dyDescent="0.25">
      <c r="A1263" s="2">
        <v>6</v>
      </c>
      <c r="B1263" s="2">
        <v>2012</v>
      </c>
      <c r="C1263" s="4" t="str">
        <f>INDEX(Index!$B$1:$B$500,MATCH($F1263,Index!$A$1:$A$500,0)
)</f>
        <v>DAL</v>
      </c>
      <c r="D1263" s="4">
        <v>0</v>
      </c>
      <c r="E1263" s="141">
        <f t="shared" si="19"/>
        <v>1.0590880941663106E-2</v>
      </c>
      <c r="F1263" s="3" t="s">
        <v>3</v>
      </c>
      <c r="G1263" s="3">
        <v>14</v>
      </c>
      <c r="H1263" s="125">
        <v>1.0590880941663106E-2</v>
      </c>
      <c r="I1263" s="3"/>
      <c r="J1263" s="3"/>
      <c r="K1263" s="3" t="s">
        <v>113</v>
      </c>
      <c r="L1263" s="125">
        <v>5.2114770178373501E-2</v>
      </c>
      <c r="M1263" s="3">
        <v>11</v>
      </c>
      <c r="N1263" s="125">
        <v>-3.5556952803168097E-2</v>
      </c>
      <c r="O1263" s="3">
        <v>13</v>
      </c>
      <c r="P1263" s="125">
        <v>-7.70808420398785E-2</v>
      </c>
      <c r="Q1263" s="3">
        <v>28</v>
      </c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</row>
    <row r="1264" spans="1:30" hidden="1" x14ac:dyDescent="0.25">
      <c r="A1264" s="2">
        <v>6</v>
      </c>
      <c r="B1264" s="2">
        <v>2012</v>
      </c>
      <c r="C1264" s="4" t="str">
        <f>INDEX(Index!$B$1:$B$500,MATCH($F1264,Index!$A$1:$A$500,0)
)</f>
        <v>WAS</v>
      </c>
      <c r="D1264" s="4">
        <v>0</v>
      </c>
      <c r="E1264" s="141">
        <f t="shared" si="19"/>
        <v>7.8599627037753E-3</v>
      </c>
      <c r="F1264" s="3" t="s">
        <v>26</v>
      </c>
      <c r="G1264" s="3">
        <v>15</v>
      </c>
      <c r="H1264" s="125">
        <v>7.8599627037753E-3</v>
      </c>
      <c r="I1264" s="3"/>
      <c r="J1264" s="3"/>
      <c r="K1264" s="3" t="s">
        <v>118</v>
      </c>
      <c r="L1264" s="125">
        <v>0.17673086319797099</v>
      </c>
      <c r="M1264" s="3">
        <v>4</v>
      </c>
      <c r="N1264" s="125">
        <v>5.1447716425986702E-2</v>
      </c>
      <c r="O1264" s="3">
        <v>20</v>
      </c>
      <c r="P1264" s="125">
        <v>-0.11742318406820899</v>
      </c>
      <c r="Q1264" s="3">
        <v>31</v>
      </c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</row>
    <row r="1265" spans="1:30" hidden="1" x14ac:dyDescent="0.25">
      <c r="A1265" s="2">
        <v>6</v>
      </c>
      <c r="B1265" s="2">
        <v>2012</v>
      </c>
      <c r="C1265" s="4" t="str">
        <f>INDEX(Index!$B$1:$B$500,MATCH($F1265,Index!$A$1:$A$500,0)
)</f>
        <v>NYJ</v>
      </c>
      <c r="D1265" s="4">
        <v>0</v>
      </c>
      <c r="E1265" s="141">
        <f t="shared" si="19"/>
        <v>-2.3098143797578394E-2</v>
      </c>
      <c r="F1265" s="3" t="s">
        <v>9</v>
      </c>
      <c r="G1265" s="3">
        <v>16</v>
      </c>
      <c r="H1265" s="125">
        <v>-2.3098143797578394E-2</v>
      </c>
      <c r="I1265" s="3"/>
      <c r="J1265" s="3"/>
      <c r="K1265" s="3" t="s">
        <v>118</v>
      </c>
      <c r="L1265" s="125">
        <v>-0.14868704058818299</v>
      </c>
      <c r="M1265" s="3">
        <v>27</v>
      </c>
      <c r="N1265" s="125">
        <v>-2.75529054525579E-2</v>
      </c>
      <c r="O1265" s="3">
        <v>15</v>
      </c>
      <c r="P1265" s="125">
        <v>9.8035991338046705E-2</v>
      </c>
      <c r="Q1265" s="3">
        <v>1</v>
      </c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</row>
    <row r="1266" spans="1:30" hidden="1" x14ac:dyDescent="0.25">
      <c r="A1266" s="2">
        <v>6</v>
      </c>
      <c r="B1266" s="2">
        <v>2012</v>
      </c>
      <c r="C1266" s="4" t="str">
        <f>INDEX(Index!$B$1:$B$500,MATCH($F1266,Index!$A$1:$A$500,0)
)</f>
        <v>TB</v>
      </c>
      <c r="D1266" s="4">
        <v>0</v>
      </c>
      <c r="E1266" s="141">
        <f t="shared" si="19"/>
        <v>-4.4875208489069798E-2</v>
      </c>
      <c r="F1266" s="3" t="s">
        <v>38</v>
      </c>
      <c r="G1266" s="3">
        <v>17</v>
      </c>
      <c r="H1266" s="125">
        <v>-4.4875208489069798E-2</v>
      </c>
      <c r="I1266" s="3"/>
      <c r="J1266" s="3"/>
      <c r="K1266" s="3" t="s">
        <v>113</v>
      </c>
      <c r="L1266" s="125">
        <v>-5.2657290984756799E-2</v>
      </c>
      <c r="M1266" s="3">
        <v>21</v>
      </c>
      <c r="N1266" s="125">
        <v>-7.9162474162887506E-2</v>
      </c>
      <c r="O1266" s="3">
        <v>9</v>
      </c>
      <c r="P1266" s="125">
        <v>-7.1380391667200505E-2</v>
      </c>
      <c r="Q1266" s="3">
        <v>26</v>
      </c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</row>
    <row r="1267" spans="1:30" hidden="1" x14ac:dyDescent="0.25">
      <c r="A1267" s="2">
        <v>6</v>
      </c>
      <c r="B1267" s="2">
        <v>2012</v>
      </c>
      <c r="C1267" s="4" t="str">
        <f>INDEX(Index!$B$1:$B$500,MATCH($F1267,Index!$A$1:$A$500,0)
)</f>
        <v>ARI</v>
      </c>
      <c r="D1267" s="4">
        <v>0</v>
      </c>
      <c r="E1267" s="141">
        <f t="shared" si="19"/>
        <v>-5.0644345524887113E-2</v>
      </c>
      <c r="F1267" s="3" t="s">
        <v>23</v>
      </c>
      <c r="G1267" s="3">
        <v>18</v>
      </c>
      <c r="H1267" s="125">
        <v>-5.0644345524887113E-2</v>
      </c>
      <c r="I1267" s="3"/>
      <c r="J1267" s="3"/>
      <c r="K1267" s="3" t="s">
        <v>116</v>
      </c>
      <c r="L1267" s="125">
        <v>-0.19327427679578801</v>
      </c>
      <c r="M1267" s="3">
        <v>29</v>
      </c>
      <c r="N1267" s="125">
        <v>-0.127875978781023</v>
      </c>
      <c r="O1267" s="3">
        <v>5</v>
      </c>
      <c r="P1267" s="125">
        <v>1.4753952489877899E-2</v>
      </c>
      <c r="Q1267" s="3">
        <v>12</v>
      </c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</row>
    <row r="1268" spans="1:30" hidden="1" x14ac:dyDescent="0.25">
      <c r="A1268" s="2">
        <v>6</v>
      </c>
      <c r="B1268" s="2">
        <v>2012</v>
      </c>
      <c r="C1268" s="4" t="str">
        <f>INDEX(Index!$B$1:$B$500,MATCH($F1268,Index!$A$1:$A$500,0)
)</f>
        <v>DET</v>
      </c>
      <c r="D1268" s="4">
        <v>0</v>
      </c>
      <c r="E1268" s="141">
        <f t="shared" si="19"/>
        <v>-5.9042876507516398E-2</v>
      </c>
      <c r="F1268" s="3" t="s">
        <v>21</v>
      </c>
      <c r="G1268" s="3">
        <v>19</v>
      </c>
      <c r="H1268" s="125">
        <v>-5.9042876507516398E-2</v>
      </c>
      <c r="I1268" s="3"/>
      <c r="J1268" s="3"/>
      <c r="K1268" s="3" t="s">
        <v>113</v>
      </c>
      <c r="L1268" s="125">
        <v>0.15318975472702501</v>
      </c>
      <c r="M1268" s="3">
        <v>6</v>
      </c>
      <c r="N1268" s="125">
        <v>9.4435378757801405E-2</v>
      </c>
      <c r="O1268" s="3">
        <v>22</v>
      </c>
      <c r="P1268" s="125">
        <v>-0.11779725247674</v>
      </c>
      <c r="Q1268" s="3">
        <v>32</v>
      </c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</row>
    <row r="1269" spans="1:30" hidden="1" x14ac:dyDescent="0.25">
      <c r="A1269" s="2">
        <v>6</v>
      </c>
      <c r="B1269" s="2">
        <v>2012</v>
      </c>
      <c r="C1269" s="4" t="str">
        <f>INDEX(Index!$B$1:$B$500,MATCH($F1269,Index!$A$1:$A$500,0)
)</f>
        <v>CAR</v>
      </c>
      <c r="D1269" s="4">
        <v>0</v>
      </c>
      <c r="E1269" s="141">
        <f t="shared" si="19"/>
        <v>-7.7541463994184087E-2</v>
      </c>
      <c r="F1269" s="3" t="s">
        <v>51</v>
      </c>
      <c r="G1269" s="3">
        <v>20</v>
      </c>
      <c r="H1269" s="125">
        <v>-7.7541463994184087E-2</v>
      </c>
      <c r="I1269" s="3"/>
      <c r="J1269" s="3"/>
      <c r="K1269" s="3" t="s">
        <v>114</v>
      </c>
      <c r="L1269" s="125">
        <v>-3.3662739384204901E-3</v>
      </c>
      <c r="M1269" s="3">
        <v>15</v>
      </c>
      <c r="N1269" s="125">
        <v>3.7230596835231097E-2</v>
      </c>
      <c r="O1269" s="3">
        <v>19</v>
      </c>
      <c r="P1269" s="125">
        <v>-3.69445932205325E-2</v>
      </c>
      <c r="Q1269" s="3">
        <v>22</v>
      </c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</row>
    <row r="1270" spans="1:30" hidden="1" x14ac:dyDescent="0.25">
      <c r="A1270" s="2">
        <v>6</v>
      </c>
      <c r="B1270" s="2">
        <v>2012</v>
      </c>
      <c r="C1270" s="4" t="str">
        <f>INDEX(Index!$B$1:$B$500,MATCH($F1270,Index!$A$1:$A$500,0)
)</f>
        <v>PHI</v>
      </c>
      <c r="D1270" s="4">
        <v>0</v>
      </c>
      <c r="E1270" s="141">
        <f t="shared" si="19"/>
        <v>-8.0988207821145394E-2</v>
      </c>
      <c r="F1270" s="3" t="s">
        <v>7</v>
      </c>
      <c r="G1270" s="3">
        <v>21</v>
      </c>
      <c r="H1270" s="125">
        <v>-8.0988207821145394E-2</v>
      </c>
      <c r="I1270" s="3"/>
      <c r="J1270" s="3"/>
      <c r="K1270" s="3" t="s">
        <v>118</v>
      </c>
      <c r="L1270" s="125">
        <v>-0.11190118472950999</v>
      </c>
      <c r="M1270" s="3">
        <v>26</v>
      </c>
      <c r="N1270" s="125">
        <v>-0.105371368937521</v>
      </c>
      <c r="O1270" s="3">
        <v>8</v>
      </c>
      <c r="P1270" s="125">
        <v>-7.4458392029156398E-2</v>
      </c>
      <c r="Q1270" s="3">
        <v>27</v>
      </c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</row>
    <row r="1271" spans="1:30" hidden="1" x14ac:dyDescent="0.25">
      <c r="A1271" s="2">
        <v>6</v>
      </c>
      <c r="B1271" s="2">
        <v>2012</v>
      </c>
      <c r="C1271" s="4" t="str">
        <f>INDEX(Index!$B$1:$B$500,MATCH($F1271,Index!$A$1:$A$500,0)
)</f>
        <v>CIN</v>
      </c>
      <c r="D1271" s="4">
        <v>0</v>
      </c>
      <c r="E1271" s="141">
        <f t="shared" si="19"/>
        <v>-8.57329852436685E-2</v>
      </c>
      <c r="F1271" s="3" t="s">
        <v>24</v>
      </c>
      <c r="G1271" s="3">
        <v>22</v>
      </c>
      <c r="H1271" s="125">
        <v>-8.57329852436685E-2</v>
      </c>
      <c r="I1271" s="3"/>
      <c r="J1271" s="3"/>
      <c r="K1271" s="3" t="s">
        <v>118</v>
      </c>
      <c r="L1271" s="125">
        <v>-2.0756862949375201E-2</v>
      </c>
      <c r="M1271" s="3">
        <v>17</v>
      </c>
      <c r="N1271" s="125">
        <v>0.100754535034565</v>
      </c>
      <c r="O1271" s="3">
        <v>23</v>
      </c>
      <c r="P1271" s="125">
        <v>3.5778412740271701E-2</v>
      </c>
      <c r="Q1271" s="3">
        <v>8</v>
      </c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</row>
    <row r="1272" spans="1:30" hidden="1" x14ac:dyDescent="0.25">
      <c r="A1272" s="2">
        <v>6</v>
      </c>
      <c r="B1272" s="2">
        <v>2012</v>
      </c>
      <c r="C1272" s="4" t="str">
        <f>INDEX(Index!$B$1:$B$500,MATCH($F1272,Index!$A$1:$A$500,0)
)</f>
        <v>LAC</v>
      </c>
      <c r="D1272" s="4">
        <v>0</v>
      </c>
      <c r="E1272" s="141">
        <f t="shared" si="19"/>
        <v>-0.13380309602033316</v>
      </c>
      <c r="F1272" s="3" t="s">
        <v>68</v>
      </c>
      <c r="G1272" s="3">
        <v>23</v>
      </c>
      <c r="H1272" s="125">
        <v>-0.13380309602033316</v>
      </c>
      <c r="I1272" s="3"/>
      <c r="J1272" s="3"/>
      <c r="K1272" s="3" t="s">
        <v>118</v>
      </c>
      <c r="L1272" s="125">
        <v>-0.107348715938607</v>
      </c>
      <c r="M1272" s="3">
        <v>24</v>
      </c>
      <c r="N1272" s="125">
        <v>3.4056786553876603E-2</v>
      </c>
      <c r="O1272" s="3">
        <v>18</v>
      </c>
      <c r="P1272" s="125">
        <v>7.6024064721504298E-3</v>
      </c>
      <c r="Q1272" s="3">
        <v>14</v>
      </c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</row>
    <row r="1273" spans="1:30" hidden="1" x14ac:dyDescent="0.25">
      <c r="A1273" s="2">
        <v>6</v>
      </c>
      <c r="B1273" s="2">
        <v>2012</v>
      </c>
      <c r="C1273" s="4" t="str">
        <f>INDEX(Index!$B$1:$B$500,MATCH($F1273,Index!$A$1:$A$500,0)
)</f>
        <v>PIT</v>
      </c>
      <c r="D1273" s="4">
        <v>0</v>
      </c>
      <c r="E1273" s="141">
        <f t="shared" si="19"/>
        <v>-0.15256672925231513</v>
      </c>
      <c r="F1273" s="3" t="s">
        <v>32</v>
      </c>
      <c r="G1273" s="3">
        <v>24</v>
      </c>
      <c r="H1273" s="125">
        <v>-0.15256672925231513</v>
      </c>
      <c r="I1273" s="3"/>
      <c r="J1273" s="3"/>
      <c r="K1273" s="3" t="s">
        <v>113</v>
      </c>
      <c r="L1273" s="125">
        <v>3.4109658466393002E-2</v>
      </c>
      <c r="M1273" s="3">
        <v>12</v>
      </c>
      <c r="N1273" s="125">
        <v>0.14315649196331601</v>
      </c>
      <c r="O1273" s="3">
        <v>28</v>
      </c>
      <c r="P1273" s="125">
        <v>-4.3519895755392099E-2</v>
      </c>
      <c r="Q1273" s="3">
        <v>24</v>
      </c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</row>
    <row r="1274" spans="1:30" hidden="1" x14ac:dyDescent="0.25">
      <c r="A1274" s="2">
        <v>6</v>
      </c>
      <c r="B1274" s="2">
        <v>2012</v>
      </c>
      <c r="C1274" s="4" t="str">
        <f>INDEX(Index!$B$1:$B$500,MATCH($F1274,Index!$A$1:$A$500,0)
)</f>
        <v>BUF</v>
      </c>
      <c r="D1274" s="4">
        <v>0</v>
      </c>
      <c r="E1274" s="141">
        <f t="shared" si="19"/>
        <v>-0.17606486125251838</v>
      </c>
      <c r="F1274" s="3" t="s">
        <v>0</v>
      </c>
      <c r="G1274" s="3">
        <v>25</v>
      </c>
      <c r="H1274" s="125">
        <v>-0.17606486125251838</v>
      </c>
      <c r="I1274" s="3"/>
      <c r="J1274" s="3"/>
      <c r="K1274" s="3" t="s">
        <v>118</v>
      </c>
      <c r="L1274" s="125">
        <v>-3.85071179850709E-2</v>
      </c>
      <c r="M1274" s="3">
        <v>19</v>
      </c>
      <c r="N1274" s="125">
        <v>0.172366788444382</v>
      </c>
      <c r="O1274" s="3">
        <v>30</v>
      </c>
      <c r="P1274" s="125">
        <v>3.4809045176934499E-2</v>
      </c>
      <c r="Q1274" s="3">
        <v>9</v>
      </c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</row>
    <row r="1275" spans="1:30" hidden="1" x14ac:dyDescent="0.25">
      <c r="A1275" s="2">
        <v>6</v>
      </c>
      <c r="B1275" s="2">
        <v>2012</v>
      </c>
      <c r="C1275" s="4" t="str">
        <f>INDEX(Index!$B$1:$B$500,MATCH($F1275,Index!$A$1:$A$500,0)
)</f>
        <v>LV</v>
      </c>
      <c r="D1275" s="4">
        <v>0</v>
      </c>
      <c r="E1275" s="141">
        <f t="shared" si="19"/>
        <v>-0.19883092896424892</v>
      </c>
      <c r="F1275" s="3" t="s">
        <v>52</v>
      </c>
      <c r="G1275" s="3">
        <v>26</v>
      </c>
      <c r="H1275" s="125">
        <v>-0.19883092896424892</v>
      </c>
      <c r="I1275" s="3"/>
      <c r="J1275" s="3"/>
      <c r="K1275" s="3" t="s">
        <v>114</v>
      </c>
      <c r="L1275" s="125">
        <v>-9.3197986762900097E-4</v>
      </c>
      <c r="M1275" s="3">
        <v>14</v>
      </c>
      <c r="N1275" s="125">
        <v>0.11453296584459401</v>
      </c>
      <c r="O1275" s="3">
        <v>24</v>
      </c>
      <c r="P1275" s="125">
        <v>-8.3365983252025905E-2</v>
      </c>
      <c r="Q1275" s="3">
        <v>29</v>
      </c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</row>
    <row r="1276" spans="1:30" hidden="1" x14ac:dyDescent="0.25">
      <c r="A1276" s="2">
        <v>6</v>
      </c>
      <c r="B1276" s="2">
        <v>2012</v>
      </c>
      <c r="C1276" s="4" t="str">
        <f>INDEX(Index!$B$1:$B$500,MATCH($F1276,Index!$A$1:$A$500,0)
)</f>
        <v>IND</v>
      </c>
      <c r="D1276" s="4">
        <v>0</v>
      </c>
      <c r="E1276" s="141">
        <f t="shared" si="19"/>
        <v>-0.23262298880952811</v>
      </c>
      <c r="F1276" s="3" t="s">
        <v>35</v>
      </c>
      <c r="G1276" s="3">
        <v>27</v>
      </c>
      <c r="H1276" s="125">
        <v>-0.23262298880952811</v>
      </c>
      <c r="I1276" s="3"/>
      <c r="J1276" s="3"/>
      <c r="K1276" s="3" t="s">
        <v>113</v>
      </c>
      <c r="L1276" s="125">
        <v>-2.3328454747837901E-2</v>
      </c>
      <c r="M1276" s="3">
        <v>18</v>
      </c>
      <c r="N1276" s="125">
        <v>0.18514856565659901</v>
      </c>
      <c r="O1276" s="3">
        <v>31</v>
      </c>
      <c r="P1276" s="125">
        <v>-2.41459684050912E-2</v>
      </c>
      <c r="Q1276" s="3">
        <v>21</v>
      </c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</row>
    <row r="1277" spans="1:30" hidden="1" x14ac:dyDescent="0.25">
      <c r="A1277" s="2">
        <v>6</v>
      </c>
      <c r="B1277" s="2">
        <v>2012</v>
      </c>
      <c r="C1277" s="4" t="str">
        <f>INDEX(Index!$B$1:$B$500,MATCH($F1277,Index!$A$1:$A$500,0)
)</f>
        <v>NO</v>
      </c>
      <c r="D1277" s="4">
        <v>0</v>
      </c>
      <c r="E1277" s="141">
        <f t="shared" si="19"/>
        <v>-0.23491507586788288</v>
      </c>
      <c r="F1277" s="3" t="s">
        <v>27</v>
      </c>
      <c r="G1277" s="3">
        <v>28</v>
      </c>
      <c r="H1277" s="125">
        <v>-0.23491507586788288</v>
      </c>
      <c r="I1277" s="3"/>
      <c r="J1277" s="3"/>
      <c r="K1277" s="3" t="s">
        <v>114</v>
      </c>
      <c r="L1277" s="125">
        <v>-6.3497776712528502E-3</v>
      </c>
      <c r="M1277" s="3">
        <v>16</v>
      </c>
      <c r="N1277" s="125">
        <v>0.22845606577213501</v>
      </c>
      <c r="O1277" s="3">
        <v>32</v>
      </c>
      <c r="P1277" s="125">
        <v>-1.09232424494996E-4</v>
      </c>
      <c r="Q1277" s="3">
        <v>15</v>
      </c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</row>
    <row r="1278" spans="1:30" hidden="1" x14ac:dyDescent="0.25">
      <c r="A1278" s="2">
        <v>6</v>
      </c>
      <c r="B1278" s="2">
        <v>2012</v>
      </c>
      <c r="C1278" s="4" t="str">
        <f>INDEX(Index!$B$1:$B$500,MATCH($F1278,Index!$A$1:$A$500,0)
)</f>
        <v>CLE</v>
      </c>
      <c r="D1278" s="4">
        <v>0</v>
      </c>
      <c r="E1278" s="141">
        <f t="shared" si="19"/>
        <v>-0.26348496197206411</v>
      </c>
      <c r="F1278" s="3" t="s">
        <v>10</v>
      </c>
      <c r="G1278" s="3">
        <v>29</v>
      </c>
      <c r="H1278" s="125">
        <v>-0.26348496197206411</v>
      </c>
      <c r="I1278" s="3"/>
      <c r="J1278" s="3"/>
      <c r="K1278" s="3" t="s">
        <v>120</v>
      </c>
      <c r="L1278" s="125">
        <v>-0.17374387351493101</v>
      </c>
      <c r="M1278" s="3">
        <v>28</v>
      </c>
      <c r="N1278" s="125">
        <v>0.13922410271694699</v>
      </c>
      <c r="O1278" s="3">
        <v>27</v>
      </c>
      <c r="P1278" s="125">
        <v>4.9483014259813898E-2</v>
      </c>
      <c r="Q1278" s="3">
        <v>5</v>
      </c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</row>
    <row r="1279" spans="1:30" hidden="1" x14ac:dyDescent="0.25">
      <c r="A1279" s="2">
        <v>6</v>
      </c>
      <c r="B1279" s="2">
        <v>2012</v>
      </c>
      <c r="C1279" s="4" t="str">
        <f>INDEX(Index!$B$1:$B$500,MATCH($F1279,Index!$A$1:$A$500,0)
)</f>
        <v>TEN</v>
      </c>
      <c r="D1279" s="4">
        <v>0</v>
      </c>
      <c r="E1279" s="141">
        <f t="shared" si="19"/>
        <v>-0.36850020693698032</v>
      </c>
      <c r="F1279" s="3" t="s">
        <v>45</v>
      </c>
      <c r="G1279" s="3">
        <v>30</v>
      </c>
      <c r="H1279" s="125">
        <v>-0.36850020693698032</v>
      </c>
      <c r="I1279" s="3"/>
      <c r="J1279" s="3"/>
      <c r="K1279" s="3" t="s">
        <v>119</v>
      </c>
      <c r="L1279" s="125">
        <v>-0.28232233630204101</v>
      </c>
      <c r="M1279" s="3">
        <v>32</v>
      </c>
      <c r="N1279" s="125">
        <v>0.137802625818363</v>
      </c>
      <c r="O1279" s="3">
        <v>26</v>
      </c>
      <c r="P1279" s="125">
        <v>5.1624755183423701E-2</v>
      </c>
      <c r="Q1279" s="3">
        <v>4</v>
      </c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</row>
    <row r="1280" spans="1:30" hidden="1" x14ac:dyDescent="0.25">
      <c r="A1280" s="2">
        <v>6</v>
      </c>
      <c r="B1280" s="2">
        <v>2012</v>
      </c>
      <c r="C1280" s="4" t="str">
        <f>INDEX(Index!$B$1:$B$500,MATCH($F1280,Index!$A$1:$A$500,0)
)</f>
        <v>JAX</v>
      </c>
      <c r="D1280" s="4">
        <v>0</v>
      </c>
      <c r="E1280" s="141">
        <f t="shared" si="19"/>
        <v>-0.37587426624189735</v>
      </c>
      <c r="F1280" s="3" t="s">
        <v>56</v>
      </c>
      <c r="G1280" s="3">
        <v>31</v>
      </c>
      <c r="H1280" s="125">
        <v>-0.37587426624189735</v>
      </c>
      <c r="I1280" s="3"/>
      <c r="J1280" s="3"/>
      <c r="K1280" s="3" t="s">
        <v>114</v>
      </c>
      <c r="L1280" s="125">
        <v>-0.233326069497688</v>
      </c>
      <c r="M1280" s="3">
        <v>30</v>
      </c>
      <c r="N1280" s="125">
        <v>0.128765452374558</v>
      </c>
      <c r="O1280" s="3">
        <v>25</v>
      </c>
      <c r="P1280" s="125">
        <v>-1.37827443696513E-2</v>
      </c>
      <c r="Q1280" s="3">
        <v>19</v>
      </c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</row>
    <row r="1281" spans="1:30" hidden="1" x14ac:dyDescent="0.25">
      <c r="A1281" s="2">
        <v>6</v>
      </c>
      <c r="B1281" s="2">
        <v>2012</v>
      </c>
      <c r="C1281" s="4" t="str">
        <f>INDEX(Index!$B$1:$B$500,MATCH($F1281,Index!$A$1:$A$500,0)
)</f>
        <v>KC</v>
      </c>
      <c r="D1281" s="4">
        <v>0</v>
      </c>
      <c r="E1281" s="141">
        <f t="shared" si="19"/>
        <v>-0.43673449949247545</v>
      </c>
      <c r="F1281" s="3" t="s">
        <v>5</v>
      </c>
      <c r="G1281" s="3">
        <v>32</v>
      </c>
      <c r="H1281" s="125">
        <v>-0.43673449949247545</v>
      </c>
      <c r="I1281" s="3"/>
      <c r="J1281" s="3"/>
      <c r="K1281" s="3" t="s">
        <v>120</v>
      </c>
      <c r="L1281" s="125">
        <v>-0.25711652463887102</v>
      </c>
      <c r="M1281" s="3">
        <v>31</v>
      </c>
      <c r="N1281" s="125">
        <v>0.16036147107687601</v>
      </c>
      <c r="O1281" s="3">
        <v>29</v>
      </c>
      <c r="P1281" s="125">
        <v>-1.9256503776728402E-2</v>
      </c>
      <c r="Q1281" s="3">
        <v>20</v>
      </c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</row>
    <row r="1282" spans="1:30" hidden="1" x14ac:dyDescent="0.25">
      <c r="A1282" s="2">
        <v>7</v>
      </c>
      <c r="B1282" s="2">
        <v>2012</v>
      </c>
      <c r="C1282" s="4" t="str">
        <f>INDEX(Index!$B$1:$B$500,MATCH($F1282,Index!$A$1:$A$500,0)
)</f>
        <v>SF</v>
      </c>
      <c r="D1282" s="4">
        <v>0</v>
      </c>
      <c r="E1282" s="141">
        <f t="shared" ref="E1282:E1345" si="20">IF(D1282=1,H1282/100,H1282)</f>
        <v>0.31764883298232738</v>
      </c>
      <c r="F1282" s="3" t="s">
        <v>1</v>
      </c>
      <c r="G1282" s="3">
        <v>1</v>
      </c>
      <c r="H1282" s="125">
        <v>0.31764883298232738</v>
      </c>
      <c r="I1282" s="3"/>
      <c r="J1282" s="3"/>
      <c r="K1282" s="3" t="s">
        <v>121</v>
      </c>
      <c r="L1282" s="125">
        <v>0.15481042205628601</v>
      </c>
      <c r="M1282" s="3">
        <v>5</v>
      </c>
      <c r="N1282" s="125">
        <v>-0.188044894894217</v>
      </c>
      <c r="O1282" s="3">
        <v>4</v>
      </c>
      <c r="P1282" s="125">
        <v>-2.52064839681756E-2</v>
      </c>
      <c r="Q1282" s="3">
        <v>23</v>
      </c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</row>
    <row r="1283" spans="1:30" hidden="1" x14ac:dyDescent="0.25">
      <c r="A1283" s="2">
        <v>7</v>
      </c>
      <c r="B1283" s="2">
        <v>2012</v>
      </c>
      <c r="C1283" s="4" t="str">
        <f>INDEX(Index!$B$1:$B$500,MATCH($F1283,Index!$A$1:$A$500,0)
)</f>
        <v>GB</v>
      </c>
      <c r="D1283" s="4">
        <v>0</v>
      </c>
      <c r="E1283" s="141">
        <f t="shared" si="20"/>
        <v>0.28443281815528759</v>
      </c>
      <c r="F1283" s="3" t="s">
        <v>20</v>
      </c>
      <c r="G1283" s="3">
        <v>2</v>
      </c>
      <c r="H1283" s="125">
        <v>0.28443281815528759</v>
      </c>
      <c r="I1283" s="3"/>
      <c r="J1283" s="3"/>
      <c r="K1283" s="3" t="s">
        <v>122</v>
      </c>
      <c r="L1283" s="125">
        <v>0.235786665341639</v>
      </c>
      <c r="M1283" s="3">
        <v>1</v>
      </c>
      <c r="N1283" s="125">
        <v>-4.9713515076928103E-2</v>
      </c>
      <c r="O1283" s="3">
        <v>12</v>
      </c>
      <c r="P1283" s="125">
        <v>-1.06736226327951E-3</v>
      </c>
      <c r="Q1283" s="3">
        <v>17</v>
      </c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</row>
    <row r="1284" spans="1:30" hidden="1" x14ac:dyDescent="0.25">
      <c r="A1284" s="2">
        <v>7</v>
      </c>
      <c r="B1284" s="2">
        <v>2012</v>
      </c>
      <c r="C1284" s="4" t="str">
        <f>INDEX(Index!$B$1:$B$500,MATCH($F1284,Index!$A$1:$A$500,0)
)</f>
        <v>HOU</v>
      </c>
      <c r="D1284" s="4">
        <v>0</v>
      </c>
      <c r="E1284" s="141">
        <f t="shared" si="20"/>
        <v>0.28084130067603019</v>
      </c>
      <c r="F1284" s="3" t="s">
        <v>49</v>
      </c>
      <c r="G1284" s="3">
        <v>3</v>
      </c>
      <c r="H1284" s="125">
        <v>0.28084130067603019</v>
      </c>
      <c r="I1284" s="3"/>
      <c r="J1284" s="3"/>
      <c r="K1284" s="3" t="s">
        <v>127</v>
      </c>
      <c r="L1284" s="125">
        <v>8.3697274203809194E-2</v>
      </c>
      <c r="M1284" s="3">
        <v>9</v>
      </c>
      <c r="N1284" s="125">
        <v>-0.30416622081717898</v>
      </c>
      <c r="O1284" s="3">
        <v>2</v>
      </c>
      <c r="P1284" s="125">
        <v>-0.10702219434495799</v>
      </c>
      <c r="Q1284" s="3">
        <v>31</v>
      </c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</row>
    <row r="1285" spans="1:30" hidden="1" x14ac:dyDescent="0.25">
      <c r="A1285" s="2">
        <v>7</v>
      </c>
      <c r="B1285" s="2">
        <v>2012</v>
      </c>
      <c r="C1285" s="4" t="str">
        <f>INDEX(Index!$B$1:$B$500,MATCH($F1285,Index!$A$1:$A$500,0)
)</f>
        <v>NE</v>
      </c>
      <c r="D1285" s="4">
        <v>0</v>
      </c>
      <c r="E1285" s="141">
        <f t="shared" si="20"/>
        <v>0.28003375521016843</v>
      </c>
      <c r="F1285" s="3" t="s">
        <v>17</v>
      </c>
      <c r="G1285" s="3">
        <v>4</v>
      </c>
      <c r="H1285" s="125">
        <v>0.28003375521016843</v>
      </c>
      <c r="I1285" s="3"/>
      <c r="J1285" s="3"/>
      <c r="K1285" s="3" t="s">
        <v>122</v>
      </c>
      <c r="L1285" s="125">
        <v>0.23373600670120601</v>
      </c>
      <c r="M1285" s="3">
        <v>3</v>
      </c>
      <c r="N1285" s="125">
        <v>-2.3171428108802801E-2</v>
      </c>
      <c r="O1285" s="3">
        <v>14</v>
      </c>
      <c r="P1285" s="125">
        <v>2.3126320400159599E-2</v>
      </c>
      <c r="Q1285" s="3">
        <v>10</v>
      </c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</row>
    <row r="1286" spans="1:30" hidden="1" x14ac:dyDescent="0.25">
      <c r="A1286" s="2">
        <v>7</v>
      </c>
      <c r="B1286" s="2">
        <v>2012</v>
      </c>
      <c r="C1286" s="4" t="str">
        <f>INDEX(Index!$B$1:$B$500,MATCH($F1286,Index!$A$1:$A$500,0)
)</f>
        <v>NYG</v>
      </c>
      <c r="D1286" s="4">
        <v>0</v>
      </c>
      <c r="E1286" s="141">
        <f t="shared" si="20"/>
        <v>0.24681267360950909</v>
      </c>
      <c r="F1286" s="3" t="s">
        <v>15</v>
      </c>
      <c r="G1286" s="3">
        <v>5</v>
      </c>
      <c r="H1286" s="125">
        <v>0.24681267360950909</v>
      </c>
      <c r="I1286" s="3"/>
      <c r="J1286" s="3"/>
      <c r="K1286" s="3" t="s">
        <v>121</v>
      </c>
      <c r="L1286" s="125">
        <v>0.23533384649390601</v>
      </c>
      <c r="M1286" s="3">
        <v>2</v>
      </c>
      <c r="N1286" s="125">
        <v>6.4196058422977299E-3</v>
      </c>
      <c r="O1286" s="3">
        <v>16</v>
      </c>
      <c r="P1286" s="125">
        <v>1.7898432957900799E-2</v>
      </c>
      <c r="Q1286" s="3">
        <v>11</v>
      </c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</row>
    <row r="1287" spans="1:30" hidden="1" x14ac:dyDescent="0.25">
      <c r="A1287" s="2">
        <v>7</v>
      </c>
      <c r="B1287" s="2">
        <v>2012</v>
      </c>
      <c r="C1287" s="4" t="str">
        <f>INDEX(Index!$B$1:$B$500,MATCH($F1287,Index!$A$1:$A$500,0)
)</f>
        <v>CHI</v>
      </c>
      <c r="D1287" s="4">
        <v>0</v>
      </c>
      <c r="E1287" s="141">
        <f t="shared" si="20"/>
        <v>0.2458109022694881</v>
      </c>
      <c r="F1287" s="3" t="s">
        <v>64</v>
      </c>
      <c r="G1287" s="3">
        <v>6</v>
      </c>
      <c r="H1287" s="125">
        <v>0.2458109022694881</v>
      </c>
      <c r="I1287" s="3"/>
      <c r="J1287" s="3"/>
      <c r="K1287" s="3" t="s">
        <v>117</v>
      </c>
      <c r="L1287" s="125">
        <v>-0.13648701085496301</v>
      </c>
      <c r="M1287" s="3">
        <v>27</v>
      </c>
      <c r="N1287" s="125">
        <v>-0.32305955663733499</v>
      </c>
      <c r="O1287" s="3">
        <v>1</v>
      </c>
      <c r="P1287" s="125">
        <v>5.9238356487116103E-2</v>
      </c>
      <c r="Q1287" s="3">
        <v>5</v>
      </c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</row>
    <row r="1288" spans="1:30" hidden="1" x14ac:dyDescent="0.25">
      <c r="A1288" s="2">
        <v>7</v>
      </c>
      <c r="B1288" s="2">
        <v>2012</v>
      </c>
      <c r="C1288" s="4" t="str">
        <f>INDEX(Index!$B$1:$B$500,MATCH($F1288,Index!$A$1:$A$500,0)
)</f>
        <v>DEN</v>
      </c>
      <c r="D1288" s="4">
        <v>0</v>
      </c>
      <c r="E1288" s="141">
        <f t="shared" si="20"/>
        <v>0.23337868424805772</v>
      </c>
      <c r="F1288" s="3" t="s">
        <v>39</v>
      </c>
      <c r="G1288" s="3">
        <v>7</v>
      </c>
      <c r="H1288" s="125">
        <v>0.23337868424805772</v>
      </c>
      <c r="I1288" s="3"/>
      <c r="J1288" s="3"/>
      <c r="K1288" s="3" t="s">
        <v>118</v>
      </c>
      <c r="L1288" s="125">
        <v>0.17029206519218601</v>
      </c>
      <c r="M1288" s="3">
        <v>4</v>
      </c>
      <c r="N1288" s="125">
        <v>-7.5819155650558107E-2</v>
      </c>
      <c r="O1288" s="3">
        <v>9</v>
      </c>
      <c r="P1288" s="125">
        <v>-1.27325365946864E-2</v>
      </c>
      <c r="Q1288" s="3">
        <v>19</v>
      </c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</row>
    <row r="1289" spans="1:30" hidden="1" x14ac:dyDescent="0.25">
      <c r="A1289" s="2">
        <v>7</v>
      </c>
      <c r="B1289" s="2">
        <v>2012</v>
      </c>
      <c r="C1289" s="4" t="str">
        <f>INDEX(Index!$B$1:$B$500,MATCH($F1289,Index!$A$1:$A$500,0)
)</f>
        <v>MIN</v>
      </c>
      <c r="D1289" s="4">
        <v>0</v>
      </c>
      <c r="E1289" s="141">
        <f t="shared" si="20"/>
        <v>0.19926812223623136</v>
      </c>
      <c r="F1289" s="3" t="s">
        <v>46</v>
      </c>
      <c r="G1289" s="3">
        <v>8</v>
      </c>
      <c r="H1289" s="125">
        <v>0.19926812223623136</v>
      </c>
      <c r="I1289" s="3"/>
      <c r="J1289" s="3"/>
      <c r="K1289" s="3" t="s">
        <v>121</v>
      </c>
      <c r="L1289" s="125">
        <v>4.4965074066682402E-3</v>
      </c>
      <c r="M1289" s="3">
        <v>14</v>
      </c>
      <c r="N1289" s="125">
        <v>-0.12087978576853101</v>
      </c>
      <c r="O1289" s="3">
        <v>6</v>
      </c>
      <c r="P1289" s="125">
        <v>7.3891829061032102E-2</v>
      </c>
      <c r="Q1289" s="3">
        <v>2</v>
      </c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</row>
    <row r="1290" spans="1:30" hidden="1" x14ac:dyDescent="0.25">
      <c r="A1290" s="2">
        <v>7</v>
      </c>
      <c r="B1290" s="2">
        <v>2012</v>
      </c>
      <c r="C1290" s="4" t="str">
        <f>INDEX(Index!$B$1:$B$500,MATCH($F1290,Index!$A$1:$A$500,0)
)</f>
        <v>SEA</v>
      </c>
      <c r="D1290" s="4">
        <v>0</v>
      </c>
      <c r="E1290" s="141">
        <f t="shared" si="20"/>
        <v>0.18881750881983239</v>
      </c>
      <c r="F1290" s="3" t="s">
        <v>30</v>
      </c>
      <c r="G1290" s="3">
        <v>9</v>
      </c>
      <c r="H1290" s="125">
        <v>0.18881750881983239</v>
      </c>
      <c r="I1290" s="3"/>
      <c r="J1290" s="3"/>
      <c r="K1290" s="3" t="s">
        <v>122</v>
      </c>
      <c r="L1290" s="125">
        <v>-3.2314995240759002E-2</v>
      </c>
      <c r="M1290" s="3">
        <v>19</v>
      </c>
      <c r="N1290" s="125">
        <v>-0.20676431289078701</v>
      </c>
      <c r="O1290" s="3">
        <v>3</v>
      </c>
      <c r="P1290" s="125">
        <v>1.43681911698044E-2</v>
      </c>
      <c r="Q1290" s="3">
        <v>12</v>
      </c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</row>
    <row r="1291" spans="1:30" hidden="1" x14ac:dyDescent="0.25">
      <c r="A1291" s="2">
        <v>7</v>
      </c>
      <c r="B1291" s="2">
        <v>2012</v>
      </c>
      <c r="C1291" s="4" t="str">
        <f>INDEX(Index!$B$1:$B$500,MATCH($F1291,Index!$A$1:$A$500,0)
)</f>
        <v>ATL</v>
      </c>
      <c r="D1291" s="4">
        <v>0</v>
      </c>
      <c r="E1291" s="141">
        <f t="shared" si="20"/>
        <v>0.18168818791103711</v>
      </c>
      <c r="F1291" s="3" t="s">
        <v>43</v>
      </c>
      <c r="G1291" s="3">
        <v>10</v>
      </c>
      <c r="H1291" s="125">
        <v>0.18168818791103711</v>
      </c>
      <c r="I1291" s="3"/>
      <c r="J1291" s="3"/>
      <c r="K1291" s="3" t="s">
        <v>216</v>
      </c>
      <c r="L1291" s="125">
        <v>8.5722908602403503E-2</v>
      </c>
      <c r="M1291" s="3">
        <v>8</v>
      </c>
      <c r="N1291" s="125">
        <v>-6.6843413708013E-2</v>
      </c>
      <c r="O1291" s="3">
        <v>10</v>
      </c>
      <c r="P1291" s="125">
        <v>2.9121865600620599E-2</v>
      </c>
      <c r="Q1291" s="3">
        <v>8</v>
      </c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</row>
    <row r="1292" spans="1:30" hidden="1" x14ac:dyDescent="0.25">
      <c r="A1292" s="2">
        <v>7</v>
      </c>
      <c r="B1292" s="2">
        <v>2012</v>
      </c>
      <c r="C1292" s="4" t="str">
        <f>INDEX(Index!$B$1:$B$500,MATCH($F1292,Index!$A$1:$A$500,0)
)</f>
        <v>MIA</v>
      </c>
      <c r="D1292" s="4">
        <v>0</v>
      </c>
      <c r="E1292" s="141">
        <f t="shared" si="20"/>
        <v>4.64886033284461E-2</v>
      </c>
      <c r="F1292" s="3" t="s">
        <v>4</v>
      </c>
      <c r="G1292" s="3">
        <v>11</v>
      </c>
      <c r="H1292" s="125">
        <v>4.64886033284461E-2</v>
      </c>
      <c r="I1292" s="3"/>
      <c r="J1292" s="3"/>
      <c r="K1292" s="3" t="s">
        <v>118</v>
      </c>
      <c r="L1292" s="125">
        <v>-4.3024876642917202E-2</v>
      </c>
      <c r="M1292" s="3">
        <v>22</v>
      </c>
      <c r="N1292" s="125">
        <v>-6.1040699299084802E-2</v>
      </c>
      <c r="O1292" s="3">
        <v>11</v>
      </c>
      <c r="P1292" s="125">
        <v>2.84727806722785E-2</v>
      </c>
      <c r="Q1292" s="3">
        <v>9</v>
      </c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</row>
    <row r="1293" spans="1:30" hidden="1" x14ac:dyDescent="0.25">
      <c r="A1293" s="2">
        <v>7</v>
      </c>
      <c r="B1293" s="2">
        <v>2012</v>
      </c>
      <c r="C1293" s="4" t="str">
        <f>INDEX(Index!$B$1:$B$500,MATCH($F1293,Index!$A$1:$A$500,0)
)</f>
        <v>BAL</v>
      </c>
      <c r="D1293" s="4">
        <v>0</v>
      </c>
      <c r="E1293" s="141">
        <f t="shared" si="20"/>
        <v>3.5668084971311804E-2</v>
      </c>
      <c r="F1293" s="3" t="s">
        <v>18</v>
      </c>
      <c r="G1293" s="3">
        <v>12</v>
      </c>
      <c r="H1293" s="125">
        <v>3.5668084971311804E-2</v>
      </c>
      <c r="I1293" s="3"/>
      <c r="J1293" s="3"/>
      <c r="K1293" s="3" t="s">
        <v>121</v>
      </c>
      <c r="L1293" s="125">
        <v>4.9349951349112499E-2</v>
      </c>
      <c r="M1293" s="3">
        <v>11</v>
      </c>
      <c r="N1293" s="125">
        <v>8.5062317744803301E-2</v>
      </c>
      <c r="O1293" s="3">
        <v>23</v>
      </c>
      <c r="P1293" s="125">
        <v>7.1380451367002606E-2</v>
      </c>
      <c r="Q1293" s="3">
        <v>3</v>
      </c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</row>
    <row r="1294" spans="1:30" hidden="1" x14ac:dyDescent="0.25">
      <c r="A1294" s="2">
        <v>7</v>
      </c>
      <c r="B1294" s="2">
        <v>2012</v>
      </c>
      <c r="C1294" s="4" t="str">
        <f>INDEX(Index!$B$1:$B$500,MATCH($F1294,Index!$A$1:$A$500,0)
)</f>
        <v>WAS</v>
      </c>
      <c r="D1294" s="4">
        <v>0</v>
      </c>
      <c r="E1294" s="141">
        <f t="shared" si="20"/>
        <v>1.1675457888091115E-2</v>
      </c>
      <c r="F1294" s="3" t="s">
        <v>26</v>
      </c>
      <c r="G1294" s="3">
        <v>13</v>
      </c>
      <c r="H1294" s="125">
        <v>1.1675457888091115E-2</v>
      </c>
      <c r="I1294" s="3"/>
      <c r="J1294" s="3"/>
      <c r="K1294" s="3" t="s">
        <v>125</v>
      </c>
      <c r="L1294" s="125">
        <v>0.15039698958071401</v>
      </c>
      <c r="M1294" s="3">
        <v>6</v>
      </c>
      <c r="N1294" s="125">
        <v>4.3826769020077698E-2</v>
      </c>
      <c r="O1294" s="3">
        <v>20</v>
      </c>
      <c r="P1294" s="125">
        <v>-9.4894762672545194E-2</v>
      </c>
      <c r="Q1294" s="3">
        <v>30</v>
      </c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</row>
    <row r="1295" spans="1:30" hidden="1" x14ac:dyDescent="0.25">
      <c r="A1295" s="2">
        <v>7</v>
      </c>
      <c r="B1295" s="2">
        <v>2012</v>
      </c>
      <c r="C1295" s="4" t="str">
        <f>INDEX(Index!$B$1:$B$500,MATCH($F1295,Index!$A$1:$A$500,0)
)</f>
        <v>LAR</v>
      </c>
      <c r="D1295" s="4">
        <v>0</v>
      </c>
      <c r="E1295" s="141">
        <f t="shared" si="20"/>
        <v>9.6450326068259935E-3</v>
      </c>
      <c r="F1295" s="3" t="s">
        <v>67</v>
      </c>
      <c r="G1295" s="3">
        <v>14</v>
      </c>
      <c r="H1295" s="125">
        <v>9.6450326068259935E-3</v>
      </c>
      <c r="I1295" s="3"/>
      <c r="J1295" s="3"/>
      <c r="K1295" s="3" t="s">
        <v>125</v>
      </c>
      <c r="L1295" s="125">
        <v>-4.3004014122743101E-2</v>
      </c>
      <c r="M1295" s="3">
        <v>21</v>
      </c>
      <c r="N1295" s="125">
        <v>-8.0376889848570193E-2</v>
      </c>
      <c r="O1295" s="3">
        <v>8</v>
      </c>
      <c r="P1295" s="125">
        <v>-2.7727843119001099E-2</v>
      </c>
      <c r="Q1295" s="3">
        <v>24</v>
      </c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</row>
    <row r="1296" spans="1:30" hidden="1" x14ac:dyDescent="0.25">
      <c r="A1296" s="2">
        <v>7</v>
      </c>
      <c r="B1296" s="2">
        <v>2012</v>
      </c>
      <c r="C1296" s="4" t="str">
        <f>INDEX(Index!$B$1:$B$500,MATCH($F1296,Index!$A$1:$A$500,0)
)</f>
        <v>DAL</v>
      </c>
      <c r="D1296" s="4">
        <v>0</v>
      </c>
      <c r="E1296" s="141">
        <f t="shared" si="20"/>
        <v>-2.1488586163071061E-3</v>
      </c>
      <c r="F1296" s="3" t="s">
        <v>3</v>
      </c>
      <c r="G1296" s="3">
        <v>15</v>
      </c>
      <c r="H1296" s="125">
        <v>-2.1488586163071061E-3</v>
      </c>
      <c r="I1296" s="3"/>
      <c r="J1296" s="3"/>
      <c r="K1296" s="3" t="s">
        <v>118</v>
      </c>
      <c r="L1296" s="125">
        <v>3.7652679636526798E-2</v>
      </c>
      <c r="M1296" s="3">
        <v>13</v>
      </c>
      <c r="N1296" s="125">
        <v>-1.67747529182324E-2</v>
      </c>
      <c r="O1296" s="3">
        <v>15</v>
      </c>
      <c r="P1296" s="125">
        <v>-5.6576291171066301E-2</v>
      </c>
      <c r="Q1296" s="3">
        <v>26</v>
      </c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</row>
    <row r="1297" spans="1:30" hidden="1" x14ac:dyDescent="0.25">
      <c r="A1297" s="2">
        <v>7</v>
      </c>
      <c r="B1297" s="2">
        <v>2012</v>
      </c>
      <c r="C1297" s="4" t="str">
        <f>INDEX(Index!$B$1:$B$500,MATCH($F1297,Index!$A$1:$A$500,0)
)</f>
        <v>NYJ</v>
      </c>
      <c r="D1297" s="4">
        <v>0</v>
      </c>
      <c r="E1297" s="141">
        <f t="shared" si="20"/>
        <v>-2.912997995962642E-2</v>
      </c>
      <c r="F1297" s="3" t="s">
        <v>9</v>
      </c>
      <c r="G1297" s="3">
        <v>16</v>
      </c>
      <c r="H1297" s="125">
        <v>-2.912997995962642E-2</v>
      </c>
      <c r="I1297" s="3"/>
      <c r="J1297" s="3"/>
      <c r="K1297" s="3" t="s">
        <v>125</v>
      </c>
      <c r="L1297" s="125">
        <v>-0.13455277867534801</v>
      </c>
      <c r="M1297" s="3">
        <v>26</v>
      </c>
      <c r="N1297" s="125">
        <v>-2.87291758378358E-2</v>
      </c>
      <c r="O1297" s="3">
        <v>13</v>
      </c>
      <c r="P1297" s="125">
        <v>7.6693622877885795E-2</v>
      </c>
      <c r="Q1297" s="3">
        <v>1</v>
      </c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</row>
    <row r="1298" spans="1:30" hidden="1" x14ac:dyDescent="0.25">
      <c r="A1298" s="2">
        <v>7</v>
      </c>
      <c r="B1298" s="2">
        <v>2012</v>
      </c>
      <c r="C1298" s="4" t="str">
        <f>INDEX(Index!$B$1:$B$500,MATCH($F1298,Index!$A$1:$A$500,0)
)</f>
        <v>DET</v>
      </c>
      <c r="D1298" s="4">
        <v>0</v>
      </c>
      <c r="E1298" s="141">
        <f t="shared" si="20"/>
        <v>-4.7389235752962486E-2</v>
      </c>
      <c r="F1298" s="3" t="s">
        <v>21</v>
      </c>
      <c r="G1298" s="3">
        <v>17</v>
      </c>
      <c r="H1298" s="125">
        <v>-4.7389235752962486E-2</v>
      </c>
      <c r="I1298" s="3"/>
      <c r="J1298" s="3"/>
      <c r="K1298" s="3" t="s">
        <v>119</v>
      </c>
      <c r="L1298" s="125">
        <v>0.12522367762606201</v>
      </c>
      <c r="M1298" s="3">
        <v>7</v>
      </c>
      <c r="N1298" s="125">
        <v>6.0414545143613503E-2</v>
      </c>
      <c r="O1298" s="3">
        <v>21</v>
      </c>
      <c r="P1298" s="125">
        <v>-0.112198368235411</v>
      </c>
      <c r="Q1298" s="3">
        <v>32</v>
      </c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</row>
    <row r="1299" spans="1:30" hidden="1" x14ac:dyDescent="0.25">
      <c r="A1299" s="2">
        <v>7</v>
      </c>
      <c r="B1299" s="2">
        <v>2012</v>
      </c>
      <c r="C1299" s="4" t="str">
        <f>INDEX(Index!$B$1:$B$500,MATCH($F1299,Index!$A$1:$A$500,0)
)</f>
        <v>ARI</v>
      </c>
      <c r="D1299" s="4">
        <v>0</v>
      </c>
      <c r="E1299" s="141">
        <f t="shared" si="20"/>
        <v>-6.3278641694449272E-2</v>
      </c>
      <c r="F1299" s="3" t="s">
        <v>23</v>
      </c>
      <c r="G1299" s="3">
        <v>18</v>
      </c>
      <c r="H1299" s="125">
        <v>-6.3278641694449272E-2</v>
      </c>
      <c r="I1299" s="3"/>
      <c r="J1299" s="3"/>
      <c r="K1299" s="3" t="s">
        <v>122</v>
      </c>
      <c r="L1299" s="125">
        <v>-0.19070339499720201</v>
      </c>
      <c r="M1299" s="3">
        <v>29</v>
      </c>
      <c r="N1299" s="125">
        <v>-0.13266563852549099</v>
      </c>
      <c r="O1299" s="3">
        <v>5</v>
      </c>
      <c r="P1299" s="125">
        <v>-5.24088522273824E-3</v>
      </c>
      <c r="Q1299" s="3">
        <v>18</v>
      </c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</row>
    <row r="1300" spans="1:30" hidden="1" x14ac:dyDescent="0.25">
      <c r="A1300" s="2">
        <v>7</v>
      </c>
      <c r="B1300" s="2">
        <v>2012</v>
      </c>
      <c r="C1300" s="4" t="str">
        <f>INDEX(Index!$B$1:$B$500,MATCH($F1300,Index!$A$1:$A$500,0)
)</f>
        <v>CAR</v>
      </c>
      <c r="D1300" s="4">
        <v>0</v>
      </c>
      <c r="E1300" s="141">
        <f t="shared" si="20"/>
        <v>-7.8760419493392797E-2</v>
      </c>
      <c r="F1300" s="3" t="s">
        <v>51</v>
      </c>
      <c r="G1300" s="3">
        <v>19</v>
      </c>
      <c r="H1300" s="125">
        <v>-7.8760419493392797E-2</v>
      </c>
      <c r="I1300" s="3"/>
      <c r="J1300" s="3"/>
      <c r="K1300" s="3" t="s">
        <v>120</v>
      </c>
      <c r="L1300" s="125">
        <v>-2.6403786823995801E-2</v>
      </c>
      <c r="M1300" s="3">
        <v>17</v>
      </c>
      <c r="N1300" s="125">
        <v>1.20913804733946E-2</v>
      </c>
      <c r="O1300" s="3">
        <v>17</v>
      </c>
      <c r="P1300" s="125">
        <v>-4.0265252196002403E-2</v>
      </c>
      <c r="Q1300" s="3">
        <v>25</v>
      </c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</row>
    <row r="1301" spans="1:30" hidden="1" x14ac:dyDescent="0.25">
      <c r="A1301" s="2">
        <v>7</v>
      </c>
      <c r="B1301" s="2">
        <v>2012</v>
      </c>
      <c r="C1301" s="4" t="str">
        <f>INDEX(Index!$B$1:$B$500,MATCH($F1301,Index!$A$1:$A$500,0)
)</f>
        <v>PIT</v>
      </c>
      <c r="D1301" s="4">
        <v>0</v>
      </c>
      <c r="E1301" s="141">
        <f t="shared" si="20"/>
        <v>-8.1607157043828205E-2</v>
      </c>
      <c r="F1301" s="3" t="s">
        <v>32</v>
      </c>
      <c r="G1301" s="3">
        <v>20</v>
      </c>
      <c r="H1301" s="125">
        <v>-8.1607157043828205E-2</v>
      </c>
      <c r="I1301" s="3"/>
      <c r="J1301" s="3"/>
      <c r="K1301" s="3" t="s">
        <v>118</v>
      </c>
      <c r="L1301" s="125">
        <v>4.7274879514043203E-2</v>
      </c>
      <c r="M1301" s="3">
        <v>12</v>
      </c>
      <c r="N1301" s="125">
        <v>0.10695663308006501</v>
      </c>
      <c r="O1301" s="3">
        <v>25</v>
      </c>
      <c r="P1301" s="125">
        <v>-2.1925403477806402E-2</v>
      </c>
      <c r="Q1301" s="3">
        <v>22</v>
      </c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</row>
    <row r="1302" spans="1:30" hidden="1" x14ac:dyDescent="0.25">
      <c r="A1302" s="2">
        <v>7</v>
      </c>
      <c r="B1302" s="2">
        <v>2012</v>
      </c>
      <c r="C1302" s="4" t="str">
        <f>INDEX(Index!$B$1:$B$500,MATCH($F1302,Index!$A$1:$A$500,0)
)</f>
        <v>PHI</v>
      </c>
      <c r="D1302" s="4">
        <v>0</v>
      </c>
      <c r="E1302" s="141">
        <f t="shared" si="20"/>
        <v>-9.1569174563159286E-2</v>
      </c>
      <c r="F1302" s="3" t="s">
        <v>7</v>
      </c>
      <c r="G1302" s="3">
        <v>21</v>
      </c>
      <c r="H1302" s="125">
        <v>-9.1569174563159286E-2</v>
      </c>
      <c r="I1302" s="3"/>
      <c r="J1302" s="3"/>
      <c r="K1302" s="3" t="s">
        <v>118</v>
      </c>
      <c r="L1302" s="125">
        <v>-0.11016515970139699</v>
      </c>
      <c r="M1302" s="3">
        <v>24</v>
      </c>
      <c r="N1302" s="125">
        <v>-9.3054377167394106E-2</v>
      </c>
      <c r="O1302" s="3">
        <v>7</v>
      </c>
      <c r="P1302" s="125">
        <v>-7.4458392029156398E-2</v>
      </c>
      <c r="Q1302" s="3">
        <v>27</v>
      </c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</row>
    <row r="1303" spans="1:30" hidden="1" x14ac:dyDescent="0.25">
      <c r="A1303" s="2">
        <v>7</v>
      </c>
      <c r="B1303" s="2">
        <v>2012</v>
      </c>
      <c r="C1303" s="4" t="str">
        <f>INDEX(Index!$B$1:$B$500,MATCH($F1303,Index!$A$1:$A$500,0)
)</f>
        <v>CIN</v>
      </c>
      <c r="D1303" s="4">
        <v>0</v>
      </c>
      <c r="E1303" s="141">
        <f t="shared" si="20"/>
        <v>-0.13007976434119159</v>
      </c>
      <c r="F1303" s="3" t="s">
        <v>24</v>
      </c>
      <c r="G1303" s="3">
        <v>22</v>
      </c>
      <c r="H1303" s="125">
        <v>-0.13007976434119159</v>
      </c>
      <c r="I1303" s="3"/>
      <c r="J1303" s="3"/>
      <c r="K1303" s="3" t="s">
        <v>125</v>
      </c>
      <c r="L1303" s="125">
        <v>-4.5845809940420597E-2</v>
      </c>
      <c r="M1303" s="3">
        <v>23</v>
      </c>
      <c r="N1303" s="125">
        <v>0.12347350846829799</v>
      </c>
      <c r="O1303" s="3">
        <v>26</v>
      </c>
      <c r="P1303" s="125">
        <v>3.9239554067527001E-2</v>
      </c>
      <c r="Q1303" s="3">
        <v>6</v>
      </c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</row>
    <row r="1304" spans="1:30" hidden="1" x14ac:dyDescent="0.25">
      <c r="A1304" s="2">
        <v>7</v>
      </c>
      <c r="B1304" s="2">
        <v>2012</v>
      </c>
      <c r="C1304" s="4" t="str">
        <f>INDEX(Index!$B$1:$B$500,MATCH($F1304,Index!$A$1:$A$500,0)
)</f>
        <v>TB</v>
      </c>
      <c r="D1304" s="4">
        <v>0</v>
      </c>
      <c r="E1304" s="141">
        <f t="shared" si="20"/>
        <v>-0.1301550421232969</v>
      </c>
      <c r="F1304" s="3" t="s">
        <v>38</v>
      </c>
      <c r="G1304" s="3">
        <v>23</v>
      </c>
      <c r="H1304" s="125">
        <v>-0.1301550421232969</v>
      </c>
      <c r="I1304" s="3"/>
      <c r="J1304" s="3"/>
      <c r="K1304" s="3" t="s">
        <v>119</v>
      </c>
      <c r="L1304" s="125">
        <v>-3.1648706712616201E-2</v>
      </c>
      <c r="M1304" s="3">
        <v>18</v>
      </c>
      <c r="N1304" s="125">
        <v>1.21298727417715E-2</v>
      </c>
      <c r="O1304" s="3">
        <v>18</v>
      </c>
      <c r="P1304" s="125">
        <v>-8.6376462668909207E-2</v>
      </c>
      <c r="Q1304" s="3">
        <v>28</v>
      </c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</row>
    <row r="1305" spans="1:30" hidden="1" x14ac:dyDescent="0.25">
      <c r="A1305" s="2">
        <v>7</v>
      </c>
      <c r="B1305" s="2">
        <v>2012</v>
      </c>
      <c r="C1305" s="4" t="str">
        <f>INDEX(Index!$B$1:$B$500,MATCH($F1305,Index!$A$1:$A$500,0)
)</f>
        <v>NO</v>
      </c>
      <c r="D1305" s="4">
        <v>0</v>
      </c>
      <c r="E1305" s="141">
        <f t="shared" si="20"/>
        <v>-0.13485269246842096</v>
      </c>
      <c r="F1305" s="3" t="s">
        <v>27</v>
      </c>
      <c r="G1305" s="3">
        <v>24</v>
      </c>
      <c r="H1305" s="125">
        <v>-0.13485269246842096</v>
      </c>
      <c r="I1305" s="3"/>
      <c r="J1305" s="3"/>
      <c r="K1305" s="3" t="s">
        <v>119</v>
      </c>
      <c r="L1305" s="125">
        <v>7.3933164243668595E-2</v>
      </c>
      <c r="M1305" s="3">
        <v>10</v>
      </c>
      <c r="N1305" s="125">
        <v>0.21762424025162</v>
      </c>
      <c r="O1305" s="3">
        <v>32</v>
      </c>
      <c r="P1305" s="125">
        <v>8.8383835395304394E-3</v>
      </c>
      <c r="Q1305" s="3">
        <v>13</v>
      </c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</row>
    <row r="1306" spans="1:30" hidden="1" x14ac:dyDescent="0.25">
      <c r="A1306" s="2">
        <v>7</v>
      </c>
      <c r="B1306" s="2">
        <v>2012</v>
      </c>
      <c r="C1306" s="4" t="str">
        <f>INDEX(Index!$B$1:$B$500,MATCH($F1306,Index!$A$1:$A$500,0)
)</f>
        <v>LAC</v>
      </c>
      <c r="D1306" s="4">
        <v>0</v>
      </c>
      <c r="E1306" s="141">
        <f t="shared" si="20"/>
        <v>-0.13522505849930608</v>
      </c>
      <c r="F1306" s="3" t="s">
        <v>68</v>
      </c>
      <c r="G1306" s="3">
        <v>25</v>
      </c>
      <c r="H1306" s="125">
        <v>-0.13522505849930608</v>
      </c>
      <c r="I1306" s="3"/>
      <c r="J1306" s="3"/>
      <c r="K1306" s="3" t="s">
        <v>118</v>
      </c>
      <c r="L1306" s="125">
        <v>-0.11307614832843201</v>
      </c>
      <c r="M1306" s="3">
        <v>25</v>
      </c>
      <c r="N1306" s="125">
        <v>2.9751316643024502E-2</v>
      </c>
      <c r="O1306" s="3">
        <v>19</v>
      </c>
      <c r="P1306" s="125">
        <v>7.6024064721504298E-3</v>
      </c>
      <c r="Q1306" s="3">
        <v>15</v>
      </c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</row>
    <row r="1307" spans="1:30" hidden="1" x14ac:dyDescent="0.25">
      <c r="A1307" s="2">
        <v>7</v>
      </c>
      <c r="B1307" s="2">
        <v>2012</v>
      </c>
      <c r="C1307" s="4" t="str">
        <f>INDEX(Index!$B$1:$B$500,MATCH($F1307,Index!$A$1:$A$500,0)
)</f>
        <v>BUF</v>
      </c>
      <c r="D1307" s="4">
        <v>0</v>
      </c>
      <c r="E1307" s="141">
        <f t="shared" si="20"/>
        <v>-0.15024639674427831</v>
      </c>
      <c r="F1307" s="3" t="s">
        <v>0</v>
      </c>
      <c r="G1307" s="3">
        <v>26</v>
      </c>
      <c r="H1307" s="125">
        <v>-0.15024639674427831</v>
      </c>
      <c r="I1307" s="3"/>
      <c r="J1307" s="3"/>
      <c r="K1307" s="3" t="s">
        <v>125</v>
      </c>
      <c r="L1307" s="125">
        <v>-1.07998090721836E-2</v>
      </c>
      <c r="M1307" s="3">
        <v>15</v>
      </c>
      <c r="N1307" s="125">
        <v>0.20561988627300301</v>
      </c>
      <c r="O1307" s="3">
        <v>31</v>
      </c>
      <c r="P1307" s="125">
        <v>6.6173298600908301E-2</v>
      </c>
      <c r="Q1307" s="3">
        <v>4</v>
      </c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</row>
    <row r="1308" spans="1:30" hidden="1" x14ac:dyDescent="0.25">
      <c r="A1308" s="2">
        <v>7</v>
      </c>
      <c r="B1308" s="2">
        <v>2012</v>
      </c>
      <c r="C1308" s="4" t="str">
        <f>INDEX(Index!$B$1:$B$500,MATCH($F1308,Index!$A$1:$A$500,0)
)</f>
        <v>LV</v>
      </c>
      <c r="D1308" s="4">
        <v>0</v>
      </c>
      <c r="E1308" s="141">
        <f t="shared" si="20"/>
        <v>-0.18615047459100792</v>
      </c>
      <c r="F1308" s="3" t="s">
        <v>52</v>
      </c>
      <c r="G1308" s="3">
        <v>27</v>
      </c>
      <c r="H1308" s="125">
        <v>-0.18615047459100792</v>
      </c>
      <c r="I1308" s="3"/>
      <c r="J1308" s="3"/>
      <c r="K1308" s="3" t="s">
        <v>119</v>
      </c>
      <c r="L1308" s="125">
        <v>-3.3686354761605398E-2</v>
      </c>
      <c r="M1308" s="3">
        <v>20</v>
      </c>
      <c r="N1308" s="125">
        <v>6.5479588107411599E-2</v>
      </c>
      <c r="O1308" s="3">
        <v>22</v>
      </c>
      <c r="P1308" s="125">
        <v>-8.6984531721990901E-2</v>
      </c>
      <c r="Q1308" s="3">
        <v>29</v>
      </c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</row>
    <row r="1309" spans="1:30" hidden="1" x14ac:dyDescent="0.25">
      <c r="A1309" s="2">
        <v>7</v>
      </c>
      <c r="B1309" s="2">
        <v>2012</v>
      </c>
      <c r="C1309" s="4" t="str">
        <f>INDEX(Index!$B$1:$B$500,MATCH($F1309,Index!$A$1:$A$500,0)
)</f>
        <v>IND</v>
      </c>
      <c r="D1309" s="4">
        <v>0</v>
      </c>
      <c r="E1309" s="141">
        <f t="shared" si="20"/>
        <v>-0.24505582139110538</v>
      </c>
      <c r="F1309" s="3" t="s">
        <v>35</v>
      </c>
      <c r="G1309" s="3">
        <v>28</v>
      </c>
      <c r="H1309" s="125">
        <v>-0.24505582139110538</v>
      </c>
      <c r="I1309" s="3"/>
      <c r="J1309" s="3"/>
      <c r="K1309" s="3" t="s">
        <v>118</v>
      </c>
      <c r="L1309" s="125">
        <v>-2.63290499220846E-2</v>
      </c>
      <c r="M1309" s="3">
        <v>16</v>
      </c>
      <c r="N1309" s="125">
        <v>0.20057158091218699</v>
      </c>
      <c r="O1309" s="3">
        <v>30</v>
      </c>
      <c r="P1309" s="125">
        <v>-1.8155190556833799E-2</v>
      </c>
      <c r="Q1309" s="3">
        <v>20</v>
      </c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</row>
    <row r="1310" spans="1:30" hidden="1" x14ac:dyDescent="0.25">
      <c r="A1310" s="2">
        <v>7</v>
      </c>
      <c r="B1310" s="2">
        <v>2012</v>
      </c>
      <c r="C1310" s="4" t="str">
        <f>INDEX(Index!$B$1:$B$500,MATCH($F1310,Index!$A$1:$A$500,0)
)</f>
        <v>CLE</v>
      </c>
      <c r="D1310" s="4">
        <v>0</v>
      </c>
      <c r="E1310" s="141">
        <f t="shared" si="20"/>
        <v>-0.27205864815232972</v>
      </c>
      <c r="F1310" s="3" t="s">
        <v>10</v>
      </c>
      <c r="G1310" s="3">
        <v>29</v>
      </c>
      <c r="H1310" s="125">
        <v>-0.27205864815232972</v>
      </c>
      <c r="I1310" s="3"/>
      <c r="J1310" s="3"/>
      <c r="K1310" s="3" t="s">
        <v>124</v>
      </c>
      <c r="L1310" s="125">
        <v>-0.166141459692145</v>
      </c>
      <c r="M1310" s="3">
        <v>28</v>
      </c>
      <c r="N1310" s="125">
        <v>0.14062497126208501</v>
      </c>
      <c r="O1310" s="3">
        <v>27</v>
      </c>
      <c r="P1310" s="125">
        <v>3.4707782801900303E-2</v>
      </c>
      <c r="Q1310" s="3">
        <v>7</v>
      </c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</row>
    <row r="1311" spans="1:30" hidden="1" x14ac:dyDescent="0.25">
      <c r="A1311" s="2">
        <v>7</v>
      </c>
      <c r="B1311" s="2">
        <v>2012</v>
      </c>
      <c r="C1311" s="4" t="str">
        <f>INDEX(Index!$B$1:$B$500,MATCH($F1311,Index!$A$1:$A$500,0)
)</f>
        <v>JAX</v>
      </c>
      <c r="D1311" s="4">
        <v>0</v>
      </c>
      <c r="E1311" s="141">
        <f t="shared" si="20"/>
        <v>-0.3452859031474988</v>
      </c>
      <c r="F1311" s="3" t="s">
        <v>56</v>
      </c>
      <c r="G1311" s="3">
        <v>30</v>
      </c>
      <c r="H1311" s="125">
        <v>-0.3452859031474988</v>
      </c>
      <c r="I1311" s="3"/>
      <c r="J1311" s="3"/>
      <c r="K1311" s="3" t="s">
        <v>120</v>
      </c>
      <c r="L1311" s="125">
        <v>-0.25602158180798001</v>
      </c>
      <c r="M1311" s="3">
        <v>31</v>
      </c>
      <c r="N1311" s="125">
        <v>9.7120373443161406E-2</v>
      </c>
      <c r="O1311" s="3">
        <v>24</v>
      </c>
      <c r="P1311" s="125">
        <v>7.8560521036426696E-3</v>
      </c>
      <c r="Q1311" s="3">
        <v>14</v>
      </c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</row>
    <row r="1312" spans="1:30" hidden="1" x14ac:dyDescent="0.25">
      <c r="A1312" s="2">
        <v>7</v>
      </c>
      <c r="B1312" s="2">
        <v>2012</v>
      </c>
      <c r="C1312" s="4" t="str">
        <f>INDEX(Index!$B$1:$B$500,MATCH($F1312,Index!$A$1:$A$500,0)
)</f>
        <v>TEN</v>
      </c>
      <c r="D1312" s="4">
        <v>0</v>
      </c>
      <c r="E1312" s="141">
        <f t="shared" si="20"/>
        <v>-0.36768374168377915</v>
      </c>
      <c r="F1312" s="3" t="s">
        <v>45</v>
      </c>
      <c r="G1312" s="3">
        <v>31</v>
      </c>
      <c r="H1312" s="125">
        <v>-0.36768374168377915</v>
      </c>
      <c r="I1312" s="3"/>
      <c r="J1312" s="3"/>
      <c r="K1312" s="3" t="s">
        <v>125</v>
      </c>
      <c r="L1312" s="125">
        <v>-0.20942101008653299</v>
      </c>
      <c r="M1312" s="3">
        <v>30</v>
      </c>
      <c r="N1312" s="125">
        <v>0.163351504508775</v>
      </c>
      <c r="O1312" s="3">
        <v>29</v>
      </c>
      <c r="P1312" s="125">
        <v>5.0887729115288698E-3</v>
      </c>
      <c r="Q1312" s="3">
        <v>16</v>
      </c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</row>
    <row r="1313" spans="1:30" hidden="1" x14ac:dyDescent="0.25">
      <c r="A1313" s="2">
        <v>7</v>
      </c>
      <c r="B1313" s="2">
        <v>2012</v>
      </c>
      <c r="C1313" s="4" t="str">
        <f>INDEX(Index!$B$1:$B$500,MATCH($F1313,Index!$A$1:$A$500,0)
)</f>
        <v>KC</v>
      </c>
      <c r="D1313" s="4">
        <v>0</v>
      </c>
      <c r="E1313" s="141">
        <f t="shared" si="20"/>
        <v>-0.45522873790077933</v>
      </c>
      <c r="F1313" s="3" t="s">
        <v>5</v>
      </c>
      <c r="G1313" s="3">
        <v>32</v>
      </c>
      <c r="H1313" s="125">
        <v>-0.45522873790077933</v>
      </c>
      <c r="I1313" s="3"/>
      <c r="J1313" s="3"/>
      <c r="K1313" s="3" t="s">
        <v>120</v>
      </c>
      <c r="L1313" s="125">
        <v>-0.27446584106910799</v>
      </c>
      <c r="M1313" s="3">
        <v>32</v>
      </c>
      <c r="N1313" s="125">
        <v>0.16150639305494299</v>
      </c>
      <c r="O1313" s="3">
        <v>28</v>
      </c>
      <c r="P1313" s="125">
        <v>-1.9256503776728402E-2</v>
      </c>
      <c r="Q1313" s="3">
        <v>21</v>
      </c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</row>
    <row r="1314" spans="1:30" hidden="1" x14ac:dyDescent="0.25">
      <c r="A1314" s="2">
        <v>8</v>
      </c>
      <c r="B1314" s="2">
        <v>2012</v>
      </c>
      <c r="C1314" s="4" t="str">
        <f>INDEX(Index!$B$1:$B$500,MATCH($F1314,Index!$A$1:$A$500,0)
)</f>
        <v>SF</v>
      </c>
      <c r="D1314" s="4">
        <v>0</v>
      </c>
      <c r="E1314" s="141">
        <f t="shared" si="20"/>
        <v>0.34610758420992488</v>
      </c>
      <c r="F1314" s="3" t="s">
        <v>1</v>
      </c>
      <c r="G1314" s="3">
        <v>1</v>
      </c>
      <c r="H1314" s="125">
        <v>0.34610758420992488</v>
      </c>
      <c r="I1314" s="3"/>
      <c r="J1314" s="3"/>
      <c r="K1314" s="3" t="s">
        <v>133</v>
      </c>
      <c r="L1314" s="125">
        <v>0.16916286182422599</v>
      </c>
      <c r="M1314" s="3">
        <v>5</v>
      </c>
      <c r="N1314" s="125">
        <v>-0.18759538867634701</v>
      </c>
      <c r="O1314" s="3">
        <v>3</v>
      </c>
      <c r="P1314" s="125">
        <v>-1.0650666290648101E-2</v>
      </c>
      <c r="Q1314" s="3">
        <v>18</v>
      </c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</row>
    <row r="1315" spans="1:30" hidden="1" x14ac:dyDescent="0.25">
      <c r="A1315" s="2">
        <v>8</v>
      </c>
      <c r="B1315" s="2">
        <v>2012</v>
      </c>
      <c r="C1315" s="4" t="str">
        <f>INDEX(Index!$B$1:$B$500,MATCH($F1315,Index!$A$1:$A$500,0)
)</f>
        <v>NE</v>
      </c>
      <c r="D1315" s="4">
        <v>0</v>
      </c>
      <c r="E1315" s="141">
        <f t="shared" si="20"/>
        <v>0.33096401469264769</v>
      </c>
      <c r="F1315" s="3" t="s">
        <v>17</v>
      </c>
      <c r="G1315" s="3">
        <v>2</v>
      </c>
      <c r="H1315" s="125">
        <v>0.33096401469264769</v>
      </c>
      <c r="I1315" s="3"/>
      <c r="J1315" s="3"/>
      <c r="K1315" s="3" t="s">
        <v>128</v>
      </c>
      <c r="L1315" s="125">
        <v>0.26811285240781701</v>
      </c>
      <c r="M1315" s="3">
        <v>1</v>
      </c>
      <c r="N1315" s="125">
        <v>-3.9667677587307999E-2</v>
      </c>
      <c r="O1315" s="3">
        <v>14</v>
      </c>
      <c r="P1315" s="125">
        <v>2.31834846975227E-2</v>
      </c>
      <c r="Q1315" s="3">
        <v>11</v>
      </c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</row>
    <row r="1316" spans="1:30" hidden="1" x14ac:dyDescent="0.25">
      <c r="A1316" s="2">
        <v>8</v>
      </c>
      <c r="B1316" s="2">
        <v>2012</v>
      </c>
      <c r="C1316" s="4" t="str">
        <f>INDEX(Index!$B$1:$B$500,MATCH($F1316,Index!$A$1:$A$500,0)
)</f>
        <v>DEN</v>
      </c>
      <c r="D1316" s="4">
        <v>0</v>
      </c>
      <c r="E1316" s="141">
        <f t="shared" si="20"/>
        <v>0.31158433245611583</v>
      </c>
      <c r="F1316" s="3" t="s">
        <v>39</v>
      </c>
      <c r="G1316" s="3">
        <v>3</v>
      </c>
      <c r="H1316" s="125">
        <v>0.31158433245611583</v>
      </c>
      <c r="I1316" s="3"/>
      <c r="J1316" s="3"/>
      <c r="K1316" s="3" t="s">
        <v>122</v>
      </c>
      <c r="L1316" s="125">
        <v>0.19764034916068501</v>
      </c>
      <c r="M1316" s="3">
        <v>3</v>
      </c>
      <c r="N1316" s="125">
        <v>-0.13061775758452501</v>
      </c>
      <c r="O1316" s="3">
        <v>5</v>
      </c>
      <c r="P1316" s="125">
        <v>-1.6673774289094199E-2</v>
      </c>
      <c r="Q1316" s="3">
        <v>20</v>
      </c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</row>
    <row r="1317" spans="1:30" hidden="1" x14ac:dyDescent="0.25">
      <c r="A1317" s="2">
        <v>8</v>
      </c>
      <c r="B1317" s="2">
        <v>2012</v>
      </c>
      <c r="C1317" s="4" t="str">
        <f>INDEX(Index!$B$1:$B$500,MATCH($F1317,Index!$A$1:$A$500,0)
)</f>
        <v>HOU</v>
      </c>
      <c r="D1317" s="4">
        <v>0</v>
      </c>
      <c r="E1317" s="141">
        <f t="shared" si="20"/>
        <v>0.29160310647633014</v>
      </c>
      <c r="F1317" s="3" t="s">
        <v>49</v>
      </c>
      <c r="G1317" s="3">
        <v>4</v>
      </c>
      <c r="H1317" s="125">
        <v>0.29160310647633014</v>
      </c>
      <c r="I1317" s="3"/>
      <c r="J1317" s="3"/>
      <c r="K1317" s="3" t="s">
        <v>127</v>
      </c>
      <c r="L1317" s="125">
        <v>9.4953008295930105E-2</v>
      </c>
      <c r="M1317" s="3">
        <v>8</v>
      </c>
      <c r="N1317" s="125">
        <v>-0.30367229252535799</v>
      </c>
      <c r="O1317" s="3">
        <v>2</v>
      </c>
      <c r="P1317" s="125">
        <v>-0.10702219434495799</v>
      </c>
      <c r="Q1317" s="3">
        <v>32</v>
      </c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</row>
    <row r="1318" spans="1:30" hidden="1" x14ac:dyDescent="0.25">
      <c r="A1318" s="2">
        <v>8</v>
      </c>
      <c r="B1318" s="2">
        <v>2012</v>
      </c>
      <c r="C1318" s="4" t="str">
        <f>INDEX(Index!$B$1:$B$500,MATCH($F1318,Index!$A$1:$A$500,0)
)</f>
        <v>NYG</v>
      </c>
      <c r="D1318" s="4">
        <v>0</v>
      </c>
      <c r="E1318" s="141">
        <f t="shared" si="20"/>
        <v>0.2536073509382491</v>
      </c>
      <c r="F1318" s="3" t="s">
        <v>15</v>
      </c>
      <c r="G1318" s="3">
        <v>5</v>
      </c>
      <c r="H1318" s="125">
        <v>0.2536073509382491</v>
      </c>
      <c r="I1318" s="3"/>
      <c r="J1318" s="3"/>
      <c r="K1318" s="3" t="s">
        <v>133</v>
      </c>
      <c r="L1318" s="125">
        <v>0.19920000437352101</v>
      </c>
      <c r="M1318" s="3">
        <v>2</v>
      </c>
      <c r="N1318" s="125">
        <v>-1.9170073015233598E-2</v>
      </c>
      <c r="O1318" s="3">
        <v>16</v>
      </c>
      <c r="P1318" s="125">
        <v>3.5237273549494498E-2</v>
      </c>
      <c r="Q1318" s="3">
        <v>7</v>
      </c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</row>
    <row r="1319" spans="1:30" hidden="1" x14ac:dyDescent="0.25">
      <c r="A1319" s="2">
        <v>8</v>
      </c>
      <c r="B1319" s="2">
        <v>2012</v>
      </c>
      <c r="C1319" s="4" t="str">
        <f>INDEX(Index!$B$1:$B$500,MATCH($F1319,Index!$A$1:$A$500,0)
)</f>
        <v>GB</v>
      </c>
      <c r="D1319" s="4">
        <v>0</v>
      </c>
      <c r="E1319" s="141">
        <f t="shared" si="20"/>
        <v>0.24541877442754326</v>
      </c>
      <c r="F1319" s="3" t="s">
        <v>20</v>
      </c>
      <c r="G1319" s="3">
        <v>6</v>
      </c>
      <c r="H1319" s="125">
        <v>0.24541877442754326</v>
      </c>
      <c r="I1319" s="3"/>
      <c r="J1319" s="3"/>
      <c r="K1319" s="3" t="s">
        <v>128</v>
      </c>
      <c r="L1319" s="125">
        <v>0.185147995467455</v>
      </c>
      <c r="M1319" s="3">
        <v>4</v>
      </c>
      <c r="N1319" s="125">
        <v>-5.7826100556295799E-2</v>
      </c>
      <c r="O1319" s="3">
        <v>11</v>
      </c>
      <c r="P1319" s="125">
        <v>2.44467840379245E-3</v>
      </c>
      <c r="Q1319" s="3">
        <v>15</v>
      </c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</row>
    <row r="1320" spans="1:30" hidden="1" x14ac:dyDescent="0.25">
      <c r="A1320" s="2">
        <v>8</v>
      </c>
      <c r="B1320" s="2">
        <v>2012</v>
      </c>
      <c r="C1320" s="4" t="str">
        <f>INDEX(Index!$B$1:$B$500,MATCH($F1320,Index!$A$1:$A$500,0)
)</f>
        <v>CHI</v>
      </c>
      <c r="D1320" s="4">
        <v>0</v>
      </c>
      <c r="E1320" s="141">
        <f t="shared" si="20"/>
        <v>0.22700828915815138</v>
      </c>
      <c r="F1320" s="3" t="s">
        <v>64</v>
      </c>
      <c r="G1320" s="3">
        <v>7</v>
      </c>
      <c r="H1320" s="125">
        <v>0.22700828915815138</v>
      </c>
      <c r="I1320" s="3"/>
      <c r="J1320" s="3"/>
      <c r="K1320" s="3" t="s">
        <v>127</v>
      </c>
      <c r="L1320" s="125">
        <v>-0.148763121371463</v>
      </c>
      <c r="M1320" s="3">
        <v>27</v>
      </c>
      <c r="N1320" s="125">
        <v>-0.30679616158634698</v>
      </c>
      <c r="O1320" s="3">
        <v>1</v>
      </c>
      <c r="P1320" s="125">
        <v>6.8975248943267398E-2</v>
      </c>
      <c r="Q1320" s="3">
        <v>3</v>
      </c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</row>
    <row r="1321" spans="1:30" hidden="1" x14ac:dyDescent="0.25">
      <c r="A1321" s="2">
        <v>8</v>
      </c>
      <c r="B1321" s="2">
        <v>2012</v>
      </c>
      <c r="C1321" s="4" t="str">
        <f>INDEX(Index!$B$1:$B$500,MATCH($F1321,Index!$A$1:$A$500,0)
)</f>
        <v>ATL</v>
      </c>
      <c r="D1321" s="4">
        <v>0</v>
      </c>
      <c r="E1321" s="141">
        <f t="shared" si="20"/>
        <v>0.21776118400052372</v>
      </c>
      <c r="F1321" s="3" t="s">
        <v>43</v>
      </c>
      <c r="G1321" s="3">
        <v>8</v>
      </c>
      <c r="H1321" s="125">
        <v>0.21776118400052372</v>
      </c>
      <c r="I1321" s="3"/>
      <c r="J1321" s="3"/>
      <c r="K1321" s="3" t="s">
        <v>217</v>
      </c>
      <c r="L1321" s="125">
        <v>0.124357224044818</v>
      </c>
      <c r="M1321" s="3">
        <v>7</v>
      </c>
      <c r="N1321" s="125">
        <v>-6.9143135091501606E-2</v>
      </c>
      <c r="O1321" s="3">
        <v>9</v>
      </c>
      <c r="P1321" s="125">
        <v>2.4260824864204101E-2</v>
      </c>
      <c r="Q1321" s="3">
        <v>10</v>
      </c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</row>
    <row r="1322" spans="1:30" hidden="1" x14ac:dyDescent="0.25">
      <c r="A1322" s="2">
        <v>8</v>
      </c>
      <c r="B1322" s="2">
        <v>2012</v>
      </c>
      <c r="C1322" s="4" t="str">
        <f>INDEX(Index!$B$1:$B$500,MATCH($F1322,Index!$A$1:$A$500,0)
)</f>
        <v>SEA</v>
      </c>
      <c r="D1322" s="4">
        <v>0</v>
      </c>
      <c r="E1322" s="141">
        <f t="shared" si="20"/>
        <v>0.17659131619645219</v>
      </c>
      <c r="F1322" s="3" t="s">
        <v>30</v>
      </c>
      <c r="G1322" s="3">
        <v>9</v>
      </c>
      <c r="H1322" s="125">
        <v>0.17659131619645219</v>
      </c>
      <c r="I1322" s="3"/>
      <c r="J1322" s="3"/>
      <c r="K1322" s="3" t="s">
        <v>131</v>
      </c>
      <c r="L1322" s="125">
        <v>1.2577636706720199E-2</v>
      </c>
      <c r="M1322" s="3">
        <v>14</v>
      </c>
      <c r="N1322" s="125">
        <v>-0.15062553033074699</v>
      </c>
      <c r="O1322" s="3">
        <v>4</v>
      </c>
      <c r="P1322" s="125">
        <v>1.3388149158985001E-2</v>
      </c>
      <c r="Q1322" s="3">
        <v>14</v>
      </c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</row>
    <row r="1323" spans="1:30" hidden="1" x14ac:dyDescent="0.25">
      <c r="A1323" s="2">
        <v>8</v>
      </c>
      <c r="B1323" s="2">
        <v>2012</v>
      </c>
      <c r="C1323" s="4" t="str">
        <f>INDEX(Index!$B$1:$B$500,MATCH($F1323,Index!$A$1:$A$500,0)
)</f>
        <v>MIN</v>
      </c>
      <c r="D1323" s="4">
        <v>0</v>
      </c>
      <c r="E1323" s="141">
        <f t="shared" si="20"/>
        <v>0.11637161597037318</v>
      </c>
      <c r="F1323" s="3" t="s">
        <v>46</v>
      </c>
      <c r="G1323" s="3">
        <v>10</v>
      </c>
      <c r="H1323" s="125">
        <v>0.11637161597037318</v>
      </c>
      <c r="I1323" s="3"/>
      <c r="J1323" s="3"/>
      <c r="K1323" s="3" t="s">
        <v>128</v>
      </c>
      <c r="L1323" s="125">
        <v>-4.6180290468232001E-2</v>
      </c>
      <c r="M1323" s="3">
        <v>21</v>
      </c>
      <c r="N1323" s="125">
        <v>-9.2420571428068296E-2</v>
      </c>
      <c r="O1323" s="3">
        <v>7</v>
      </c>
      <c r="P1323" s="125">
        <v>7.0131335010536894E-2</v>
      </c>
      <c r="Q1323" s="3">
        <v>2</v>
      </c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</row>
    <row r="1324" spans="1:30" hidden="1" x14ac:dyDescent="0.25">
      <c r="A1324" s="2">
        <v>8</v>
      </c>
      <c r="B1324" s="2">
        <v>2012</v>
      </c>
      <c r="C1324" s="4" t="str">
        <f>INDEX(Index!$B$1:$B$500,MATCH($F1324,Index!$A$1:$A$500,0)
)</f>
        <v>MIA</v>
      </c>
      <c r="D1324" s="4">
        <v>0</v>
      </c>
      <c r="E1324" s="141">
        <f t="shared" si="20"/>
        <v>7.6111974766192303E-2</v>
      </c>
      <c r="F1324" s="3" t="s">
        <v>4</v>
      </c>
      <c r="G1324" s="3">
        <v>11</v>
      </c>
      <c r="H1324" s="125">
        <v>7.6111974766192303E-2</v>
      </c>
      <c r="I1324" s="3"/>
      <c r="J1324" s="3"/>
      <c r="K1324" s="3" t="s">
        <v>122</v>
      </c>
      <c r="L1324" s="125">
        <v>-6.1023823028605498E-2</v>
      </c>
      <c r="M1324" s="3">
        <v>22</v>
      </c>
      <c r="N1324" s="125">
        <v>-8.3564993909014604E-2</v>
      </c>
      <c r="O1324" s="3">
        <v>8</v>
      </c>
      <c r="P1324" s="125">
        <v>5.3570803885783197E-2</v>
      </c>
      <c r="Q1324" s="3">
        <v>5</v>
      </c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</row>
    <row r="1325" spans="1:30" hidden="1" x14ac:dyDescent="0.25">
      <c r="A1325" s="2">
        <v>8</v>
      </c>
      <c r="B1325" s="2">
        <v>2012</v>
      </c>
      <c r="C1325" s="4" t="str">
        <f>INDEX(Index!$B$1:$B$500,MATCH($F1325,Index!$A$1:$A$500,0)
)</f>
        <v>DAL</v>
      </c>
      <c r="D1325" s="4">
        <v>0</v>
      </c>
      <c r="E1325" s="141">
        <f t="shared" si="20"/>
        <v>4.1611276206974905E-2</v>
      </c>
      <c r="F1325" s="3" t="s">
        <v>3</v>
      </c>
      <c r="G1325" s="3">
        <v>12</v>
      </c>
      <c r="H1325" s="125">
        <v>4.1611276206974905E-2</v>
      </c>
      <c r="I1325" s="3"/>
      <c r="J1325" s="3"/>
      <c r="K1325" s="3" t="s">
        <v>125</v>
      </c>
      <c r="L1325" s="125">
        <v>3.0249859040059401E-2</v>
      </c>
      <c r="M1325" s="3">
        <v>13</v>
      </c>
      <c r="N1325" s="125">
        <v>-6.5181332183794002E-2</v>
      </c>
      <c r="O1325" s="3">
        <v>10</v>
      </c>
      <c r="P1325" s="125">
        <v>-5.3819915016878501E-2</v>
      </c>
      <c r="Q1325" s="3">
        <v>27</v>
      </c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</row>
    <row r="1326" spans="1:30" hidden="1" x14ac:dyDescent="0.25">
      <c r="A1326" s="2">
        <v>8</v>
      </c>
      <c r="B1326" s="2">
        <v>2012</v>
      </c>
      <c r="C1326" s="4" t="str">
        <f>INDEX(Index!$B$1:$B$500,MATCH($F1326,Index!$A$1:$A$500,0)
)</f>
        <v>BAL</v>
      </c>
      <c r="D1326" s="4">
        <v>0</v>
      </c>
      <c r="E1326" s="141">
        <f t="shared" si="20"/>
        <v>3.52132311119066E-2</v>
      </c>
      <c r="F1326" s="3" t="s">
        <v>18</v>
      </c>
      <c r="G1326" s="3">
        <v>13</v>
      </c>
      <c r="H1326" s="125">
        <v>3.52132311119066E-2</v>
      </c>
      <c r="I1326" s="3"/>
      <c r="J1326" s="3"/>
      <c r="K1326" s="3" t="s">
        <v>121</v>
      </c>
      <c r="L1326" s="125">
        <v>5.5985576730132998E-2</v>
      </c>
      <c r="M1326" s="3">
        <v>11</v>
      </c>
      <c r="N1326" s="125">
        <v>9.2152796985229005E-2</v>
      </c>
      <c r="O1326" s="3">
        <v>24</v>
      </c>
      <c r="P1326" s="125">
        <v>7.1380451367002606E-2</v>
      </c>
      <c r="Q1326" s="3">
        <v>1</v>
      </c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</row>
    <row r="1327" spans="1:30" hidden="1" x14ac:dyDescent="0.25">
      <c r="A1327" s="2">
        <v>8</v>
      </c>
      <c r="B1327" s="2">
        <v>2012</v>
      </c>
      <c r="C1327" s="4" t="str">
        <f>INDEX(Index!$B$1:$B$500,MATCH($F1327,Index!$A$1:$A$500,0)
)</f>
        <v>PIT</v>
      </c>
      <c r="D1327" s="4">
        <v>0</v>
      </c>
      <c r="E1327" s="141">
        <f t="shared" si="20"/>
        <v>1.6241009440638964E-3</v>
      </c>
      <c r="F1327" s="3" t="s">
        <v>32</v>
      </c>
      <c r="G1327" s="3">
        <v>14</v>
      </c>
      <c r="H1327" s="125">
        <v>1.6241009440638964E-3</v>
      </c>
      <c r="I1327" s="3"/>
      <c r="J1327" s="3"/>
      <c r="K1327" s="3" t="s">
        <v>122</v>
      </c>
      <c r="L1327" s="125">
        <v>8.1457533000754895E-2</v>
      </c>
      <c r="M1327" s="3">
        <v>10</v>
      </c>
      <c r="N1327" s="125">
        <v>6.3427603765611199E-2</v>
      </c>
      <c r="O1327" s="3">
        <v>21</v>
      </c>
      <c r="P1327" s="125">
        <v>-1.64058282910798E-2</v>
      </c>
      <c r="Q1327" s="3">
        <v>19</v>
      </c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</row>
    <row r="1328" spans="1:30" hidden="1" x14ac:dyDescent="0.25">
      <c r="A1328" s="2">
        <v>8</v>
      </c>
      <c r="B1328" s="2">
        <v>2012</v>
      </c>
      <c r="C1328" s="4" t="str">
        <f>INDEX(Index!$B$1:$B$500,MATCH($F1328,Index!$A$1:$A$500,0)
)</f>
        <v>DET</v>
      </c>
      <c r="D1328" s="4">
        <v>0</v>
      </c>
      <c r="E1328" s="141">
        <f t="shared" si="20"/>
        <v>-4.5784367360201791E-2</v>
      </c>
      <c r="F1328" s="3" t="s">
        <v>21</v>
      </c>
      <c r="G1328" s="3">
        <v>15</v>
      </c>
      <c r="H1328" s="125">
        <v>-4.5784367360201791E-2</v>
      </c>
      <c r="I1328" s="3"/>
      <c r="J1328" s="3"/>
      <c r="K1328" s="3" t="s">
        <v>125</v>
      </c>
      <c r="L1328" s="125">
        <v>0.151165854861605</v>
      </c>
      <c r="M1328" s="3">
        <v>6</v>
      </c>
      <c r="N1328" s="125">
        <v>9.8060733506403194E-2</v>
      </c>
      <c r="O1328" s="3">
        <v>25</v>
      </c>
      <c r="P1328" s="125">
        <v>-9.8889488715403595E-2</v>
      </c>
      <c r="Q1328" s="3">
        <v>31</v>
      </c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</row>
    <row r="1329" spans="1:30" hidden="1" x14ac:dyDescent="0.25">
      <c r="A1329" s="2">
        <v>8</v>
      </c>
      <c r="B1329" s="2">
        <v>2012</v>
      </c>
      <c r="C1329" s="4" t="str">
        <f>INDEX(Index!$B$1:$B$500,MATCH($F1329,Index!$A$1:$A$500,0)
)</f>
        <v>WAS</v>
      </c>
      <c r="D1329" s="4">
        <v>0</v>
      </c>
      <c r="E1329" s="141">
        <f t="shared" si="20"/>
        <v>-5.9374670258698609E-2</v>
      </c>
      <c r="F1329" s="3" t="s">
        <v>26</v>
      </c>
      <c r="G1329" s="3">
        <v>16</v>
      </c>
      <c r="H1329" s="125">
        <v>-5.9374670258698609E-2</v>
      </c>
      <c r="I1329" s="3"/>
      <c r="J1329" s="3"/>
      <c r="K1329" s="3" t="s">
        <v>129</v>
      </c>
      <c r="L1329" s="125">
        <v>8.9576574293195904E-2</v>
      </c>
      <c r="M1329" s="3">
        <v>9</v>
      </c>
      <c r="N1329" s="125">
        <v>6.3890053910154607E-2</v>
      </c>
      <c r="O1329" s="3">
        <v>22</v>
      </c>
      <c r="P1329" s="125">
        <v>-8.5061190641739906E-2</v>
      </c>
      <c r="Q1329" s="3">
        <v>30</v>
      </c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</row>
    <row r="1330" spans="1:30" hidden="1" x14ac:dyDescent="0.25">
      <c r="A1330" s="2">
        <v>8</v>
      </c>
      <c r="B1330" s="2">
        <v>2012</v>
      </c>
      <c r="C1330" s="4" t="str">
        <f>INDEX(Index!$B$1:$B$500,MATCH($F1330,Index!$A$1:$A$500,0)
)</f>
        <v>CAR</v>
      </c>
      <c r="D1330" s="4">
        <v>0</v>
      </c>
      <c r="E1330" s="141">
        <f t="shared" si="20"/>
        <v>-6.0086522318805693E-2</v>
      </c>
      <c r="F1330" s="3" t="s">
        <v>51</v>
      </c>
      <c r="G1330" s="3">
        <v>17</v>
      </c>
      <c r="H1330" s="125">
        <v>-6.0086522318805693E-2</v>
      </c>
      <c r="I1330" s="3"/>
      <c r="J1330" s="3"/>
      <c r="K1330" s="3" t="s">
        <v>124</v>
      </c>
      <c r="L1330" s="125">
        <v>-2.66946045609937E-2</v>
      </c>
      <c r="M1330" s="3">
        <v>19</v>
      </c>
      <c r="N1330" s="125">
        <v>-1.79941578045523E-2</v>
      </c>
      <c r="O1330" s="3">
        <v>17</v>
      </c>
      <c r="P1330" s="125">
        <v>-5.1386075562364297E-2</v>
      </c>
      <c r="Q1330" s="3">
        <v>25</v>
      </c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</row>
    <row r="1331" spans="1:30" hidden="1" x14ac:dyDescent="0.25">
      <c r="A1331" s="2">
        <v>8</v>
      </c>
      <c r="B1331" s="2">
        <v>2012</v>
      </c>
      <c r="C1331" s="4" t="str">
        <f>INDEX(Index!$B$1:$B$500,MATCH($F1331,Index!$A$1:$A$500,0)
)</f>
        <v>NYJ</v>
      </c>
      <c r="D1331" s="4">
        <v>0</v>
      </c>
      <c r="E1331" s="141">
        <f t="shared" si="20"/>
        <v>-6.4705476268957604E-2</v>
      </c>
      <c r="F1331" s="3" t="s">
        <v>9</v>
      </c>
      <c r="G1331" s="3">
        <v>18</v>
      </c>
      <c r="H1331" s="125">
        <v>-6.4705476268957604E-2</v>
      </c>
      <c r="I1331" s="3"/>
      <c r="J1331" s="3"/>
      <c r="K1331" s="3" t="s">
        <v>129</v>
      </c>
      <c r="L1331" s="125">
        <v>-0.14621593708581401</v>
      </c>
      <c r="M1331" s="3">
        <v>26</v>
      </c>
      <c r="N1331" s="125">
        <v>-5.2860352338484899E-2</v>
      </c>
      <c r="O1331" s="3">
        <v>12</v>
      </c>
      <c r="P1331" s="125">
        <v>2.8650108478371499E-2</v>
      </c>
      <c r="Q1331" s="3">
        <v>9</v>
      </c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</row>
    <row r="1332" spans="1:30" hidden="1" x14ac:dyDescent="0.25">
      <c r="A1332" s="2">
        <v>8</v>
      </c>
      <c r="B1332" s="2">
        <v>2012</v>
      </c>
      <c r="C1332" s="4" t="str">
        <f>INDEX(Index!$B$1:$B$500,MATCH($F1332,Index!$A$1:$A$500,0)
)</f>
        <v>LAR</v>
      </c>
      <c r="D1332" s="4">
        <v>0</v>
      </c>
      <c r="E1332" s="141">
        <f t="shared" si="20"/>
        <v>-8.6247142806969393E-2</v>
      </c>
      <c r="F1332" s="3" t="s">
        <v>67</v>
      </c>
      <c r="G1332" s="3">
        <v>19</v>
      </c>
      <c r="H1332" s="125">
        <v>-8.6247142806969393E-2</v>
      </c>
      <c r="I1332" s="3"/>
      <c r="J1332" s="3"/>
      <c r="K1332" s="3" t="s">
        <v>129</v>
      </c>
      <c r="L1332" s="125">
        <v>-7.5635030013456797E-2</v>
      </c>
      <c r="M1332" s="3">
        <v>23</v>
      </c>
      <c r="N1332" s="125">
        <v>-1.98615433605401E-2</v>
      </c>
      <c r="O1332" s="3">
        <v>15</v>
      </c>
      <c r="P1332" s="125">
        <v>-3.0473656154052699E-2</v>
      </c>
      <c r="Q1332" s="3">
        <v>22</v>
      </c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</row>
    <row r="1333" spans="1:30" hidden="1" x14ac:dyDescent="0.25">
      <c r="A1333" s="2">
        <v>8</v>
      </c>
      <c r="B1333" s="2">
        <v>2012</v>
      </c>
      <c r="C1333" s="4" t="str">
        <f>INDEX(Index!$B$1:$B$500,MATCH($F1333,Index!$A$1:$A$500,0)
)</f>
        <v>TB</v>
      </c>
      <c r="D1333" s="4">
        <v>0</v>
      </c>
      <c r="E1333" s="141">
        <f t="shared" si="20"/>
        <v>-8.9499661248987408E-2</v>
      </c>
      <c r="F1333" s="3" t="s">
        <v>38</v>
      </c>
      <c r="G1333" s="3">
        <v>20</v>
      </c>
      <c r="H1333" s="125">
        <v>-8.9499661248987408E-2</v>
      </c>
      <c r="I1333" s="3"/>
      <c r="J1333" s="3"/>
      <c r="K1333" s="3" t="s">
        <v>125</v>
      </c>
      <c r="L1333" s="125">
        <v>3.1857294740486901E-3</v>
      </c>
      <c r="M1333" s="3">
        <v>16</v>
      </c>
      <c r="N1333" s="125">
        <v>9.6671340921724094E-3</v>
      </c>
      <c r="O1333" s="3">
        <v>18</v>
      </c>
      <c r="P1333" s="125">
        <v>-8.3018256630863693E-2</v>
      </c>
      <c r="Q1333" s="3">
        <v>29</v>
      </c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</row>
    <row r="1334" spans="1:30" hidden="1" x14ac:dyDescent="0.25">
      <c r="A1334" s="2">
        <v>8</v>
      </c>
      <c r="B1334" s="2">
        <v>2012</v>
      </c>
      <c r="C1334" s="4" t="str">
        <f>INDEX(Index!$B$1:$B$500,MATCH($F1334,Index!$A$1:$A$500,0)
)</f>
        <v>PHI</v>
      </c>
      <c r="D1334" s="4">
        <v>0</v>
      </c>
      <c r="E1334" s="141">
        <f t="shared" si="20"/>
        <v>-0.10353970043445269</v>
      </c>
      <c r="F1334" s="3" t="s">
        <v>7</v>
      </c>
      <c r="G1334" s="3">
        <v>21</v>
      </c>
      <c r="H1334" s="125">
        <v>-0.10353970043445269</v>
      </c>
      <c r="I1334" s="3"/>
      <c r="J1334" s="3"/>
      <c r="K1334" s="3" t="s">
        <v>125</v>
      </c>
      <c r="L1334" s="125">
        <v>-9.6822761008799496E-2</v>
      </c>
      <c r="M1334" s="3">
        <v>24</v>
      </c>
      <c r="N1334" s="125">
        <v>-4.6566518288922103E-2</v>
      </c>
      <c r="O1334" s="3">
        <v>13</v>
      </c>
      <c r="P1334" s="125">
        <v>-5.3283457714575301E-2</v>
      </c>
      <c r="Q1334" s="3">
        <v>26</v>
      </c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</row>
    <row r="1335" spans="1:30" hidden="1" x14ac:dyDescent="0.25">
      <c r="A1335" s="2">
        <v>8</v>
      </c>
      <c r="B1335" s="2">
        <v>2012</v>
      </c>
      <c r="C1335" s="4" t="str">
        <f>INDEX(Index!$B$1:$B$500,MATCH($F1335,Index!$A$1:$A$500,0)
)</f>
        <v>ARI</v>
      </c>
      <c r="D1335" s="4">
        <v>0</v>
      </c>
      <c r="E1335" s="141">
        <f t="shared" si="20"/>
        <v>-0.10529870923350999</v>
      </c>
      <c r="F1335" s="3" t="s">
        <v>23</v>
      </c>
      <c r="G1335" s="3">
        <v>22</v>
      </c>
      <c r="H1335" s="125">
        <v>-0.10529870923350999</v>
      </c>
      <c r="I1335" s="3"/>
      <c r="J1335" s="3"/>
      <c r="K1335" s="3" t="s">
        <v>131</v>
      </c>
      <c r="L1335" s="125">
        <v>-0.19782148105459099</v>
      </c>
      <c r="M1335" s="3">
        <v>30</v>
      </c>
      <c r="N1335" s="125">
        <v>-0.11061803436298</v>
      </c>
      <c r="O1335" s="3">
        <v>6</v>
      </c>
      <c r="P1335" s="125">
        <v>-1.8095262541898999E-2</v>
      </c>
      <c r="Q1335" s="3">
        <v>21</v>
      </c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</row>
    <row r="1336" spans="1:30" hidden="1" x14ac:dyDescent="0.25">
      <c r="A1336" s="2">
        <v>8</v>
      </c>
      <c r="B1336" s="2">
        <v>2012</v>
      </c>
      <c r="C1336" s="4" t="str">
        <f>INDEX(Index!$B$1:$B$500,MATCH($F1336,Index!$A$1:$A$500,0)
)</f>
        <v>CIN</v>
      </c>
      <c r="D1336" s="4">
        <v>0</v>
      </c>
      <c r="E1336" s="141">
        <f t="shared" si="20"/>
        <v>-0.13036128120379301</v>
      </c>
      <c r="F1336" s="3" t="s">
        <v>24</v>
      </c>
      <c r="G1336" s="3">
        <v>23</v>
      </c>
      <c r="H1336" s="125">
        <v>-0.13036128120379301</v>
      </c>
      <c r="I1336" s="3"/>
      <c r="J1336" s="3"/>
      <c r="K1336" s="3" t="s">
        <v>125</v>
      </c>
      <c r="L1336" s="125">
        <v>-3.6964877525969997E-2</v>
      </c>
      <c r="M1336" s="3">
        <v>20</v>
      </c>
      <c r="N1336" s="125">
        <v>0.13263595774535</v>
      </c>
      <c r="O1336" s="3">
        <v>27</v>
      </c>
      <c r="P1336" s="125">
        <v>3.9239554067527001E-2</v>
      </c>
      <c r="Q1336" s="3">
        <v>6</v>
      </c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</row>
    <row r="1337" spans="1:30" hidden="1" x14ac:dyDescent="0.25">
      <c r="A1337" s="2">
        <v>8</v>
      </c>
      <c r="B1337" s="2">
        <v>2012</v>
      </c>
      <c r="C1337" s="4" t="str">
        <f>INDEX(Index!$B$1:$B$500,MATCH($F1337,Index!$A$1:$A$500,0)
)</f>
        <v>LAC</v>
      </c>
      <c r="D1337" s="4">
        <v>0</v>
      </c>
      <c r="E1337" s="141">
        <f t="shared" si="20"/>
        <v>-0.13182807746176148</v>
      </c>
      <c r="F1337" s="3" t="s">
        <v>68</v>
      </c>
      <c r="G1337" s="3">
        <v>24</v>
      </c>
      <c r="H1337" s="125">
        <v>-0.13182807746176148</v>
      </c>
      <c r="I1337" s="3"/>
      <c r="J1337" s="3"/>
      <c r="K1337" s="3" t="s">
        <v>125</v>
      </c>
      <c r="L1337" s="125">
        <v>-0.12676863167190899</v>
      </c>
      <c r="M1337" s="3">
        <v>25</v>
      </c>
      <c r="N1337" s="125">
        <v>2.1498164526049E-2</v>
      </c>
      <c r="O1337" s="3">
        <v>19</v>
      </c>
      <c r="P1337" s="125">
        <v>1.6438718736196501E-2</v>
      </c>
      <c r="Q1337" s="3">
        <v>12</v>
      </c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</row>
    <row r="1338" spans="1:30" hidden="1" x14ac:dyDescent="0.25">
      <c r="A1338" s="2">
        <v>8</v>
      </c>
      <c r="B1338" s="2">
        <v>2012</v>
      </c>
      <c r="C1338" s="4" t="str">
        <f>INDEX(Index!$B$1:$B$500,MATCH($F1338,Index!$A$1:$A$500,0)
)</f>
        <v>LV</v>
      </c>
      <c r="D1338" s="4">
        <v>0</v>
      </c>
      <c r="E1338" s="141">
        <f t="shared" si="20"/>
        <v>-0.13378669784276193</v>
      </c>
      <c r="F1338" s="3" t="s">
        <v>52</v>
      </c>
      <c r="G1338" s="3">
        <v>25</v>
      </c>
      <c r="H1338" s="125">
        <v>-0.13378669784276193</v>
      </c>
      <c r="I1338" s="3"/>
      <c r="J1338" s="3"/>
      <c r="K1338" s="3" t="s">
        <v>125</v>
      </c>
      <c r="L1338" s="125">
        <v>-1.24982852580275E-2</v>
      </c>
      <c r="M1338" s="3">
        <v>18</v>
      </c>
      <c r="N1338" s="125">
        <v>5.1089433972031702E-2</v>
      </c>
      <c r="O1338" s="3">
        <v>20</v>
      </c>
      <c r="P1338" s="125">
        <v>-7.0198978612702703E-2</v>
      </c>
      <c r="Q1338" s="3">
        <v>28</v>
      </c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</row>
    <row r="1339" spans="1:30" hidden="1" x14ac:dyDescent="0.25">
      <c r="A1339" s="2">
        <v>8</v>
      </c>
      <c r="B1339" s="2">
        <v>2012</v>
      </c>
      <c r="C1339" s="4" t="str">
        <f>INDEX(Index!$B$1:$B$500,MATCH($F1339,Index!$A$1:$A$500,0)
)</f>
        <v>BUF</v>
      </c>
      <c r="D1339" s="4">
        <v>0</v>
      </c>
      <c r="E1339" s="141">
        <f t="shared" si="20"/>
        <v>-0.14588546154644683</v>
      </c>
      <c r="F1339" s="3" t="s">
        <v>0</v>
      </c>
      <c r="G1339" s="3">
        <v>26</v>
      </c>
      <c r="H1339" s="125">
        <v>-0.14588546154644683</v>
      </c>
      <c r="I1339" s="3"/>
      <c r="J1339" s="3"/>
      <c r="K1339" s="3" t="s">
        <v>125</v>
      </c>
      <c r="L1339" s="125">
        <v>-2.1618640921041198E-3</v>
      </c>
      <c r="M1339" s="3">
        <v>17</v>
      </c>
      <c r="N1339" s="125">
        <v>0.209896896055251</v>
      </c>
      <c r="O1339" s="3">
        <v>30</v>
      </c>
      <c r="P1339" s="125">
        <v>6.6173298600908301E-2</v>
      </c>
      <c r="Q1339" s="3">
        <v>4</v>
      </c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</row>
    <row r="1340" spans="1:30" hidden="1" x14ac:dyDescent="0.25">
      <c r="A1340" s="2">
        <v>8</v>
      </c>
      <c r="B1340" s="2">
        <v>2012</v>
      </c>
      <c r="C1340" s="4" t="str">
        <f>INDEX(Index!$B$1:$B$500,MATCH($F1340,Index!$A$1:$A$500,0)
)</f>
        <v>NO</v>
      </c>
      <c r="D1340" s="4">
        <v>0</v>
      </c>
      <c r="E1340" s="141">
        <f t="shared" si="20"/>
        <v>-0.1874577471233192</v>
      </c>
      <c r="F1340" s="3" t="s">
        <v>27</v>
      </c>
      <c r="G1340" s="3">
        <v>27</v>
      </c>
      <c r="H1340" s="125">
        <v>-0.1874577471233192</v>
      </c>
      <c r="I1340" s="3"/>
      <c r="J1340" s="3"/>
      <c r="K1340" s="3" t="s">
        <v>123</v>
      </c>
      <c r="L1340" s="125">
        <v>3.8835081798790298E-2</v>
      </c>
      <c r="M1340" s="3">
        <v>12</v>
      </c>
      <c r="N1340" s="125">
        <v>0.24064071882618601</v>
      </c>
      <c r="O1340" s="3">
        <v>31</v>
      </c>
      <c r="P1340" s="125">
        <v>1.43478899040765E-2</v>
      </c>
      <c r="Q1340" s="3">
        <v>13</v>
      </c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</row>
    <row r="1341" spans="1:30" hidden="1" x14ac:dyDescent="0.25">
      <c r="A1341" s="2">
        <v>8</v>
      </c>
      <c r="B1341" s="2">
        <v>2012</v>
      </c>
      <c r="C1341" s="4" t="str">
        <f>INDEX(Index!$B$1:$B$500,MATCH($F1341,Index!$A$1:$A$500,0)
)</f>
        <v>IND</v>
      </c>
      <c r="D1341" s="4">
        <v>0</v>
      </c>
      <c r="E1341" s="141">
        <f t="shared" si="20"/>
        <v>-0.28112278864246509</v>
      </c>
      <c r="F1341" s="3" t="s">
        <v>35</v>
      </c>
      <c r="G1341" s="3">
        <v>28</v>
      </c>
      <c r="H1341" s="125">
        <v>-0.28112278864246509</v>
      </c>
      <c r="I1341" s="3"/>
      <c r="J1341" s="3"/>
      <c r="K1341" s="3" t="s">
        <v>122</v>
      </c>
      <c r="L1341" s="125">
        <v>5.0073029961311298E-3</v>
      </c>
      <c r="M1341" s="3">
        <v>15</v>
      </c>
      <c r="N1341" s="125">
        <v>0.25051122330827102</v>
      </c>
      <c r="O1341" s="3">
        <v>32</v>
      </c>
      <c r="P1341" s="125">
        <v>-3.5618868330325203E-2</v>
      </c>
      <c r="Q1341" s="3">
        <v>23</v>
      </c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</row>
    <row r="1342" spans="1:30" hidden="1" x14ac:dyDescent="0.25">
      <c r="A1342" s="2">
        <v>8</v>
      </c>
      <c r="B1342" s="2">
        <v>2012</v>
      </c>
      <c r="C1342" s="4" t="str">
        <f>INDEX(Index!$B$1:$B$500,MATCH($F1342,Index!$A$1:$A$500,0)
)</f>
        <v>CLE</v>
      </c>
      <c r="D1342" s="4">
        <v>0</v>
      </c>
      <c r="E1342" s="141">
        <f t="shared" si="20"/>
        <v>-0.28190842357977414</v>
      </c>
      <c r="F1342" s="3" t="s">
        <v>10</v>
      </c>
      <c r="G1342" s="3">
        <v>29</v>
      </c>
      <c r="H1342" s="125">
        <v>-0.28190842357977414</v>
      </c>
      <c r="I1342" s="3"/>
      <c r="J1342" s="3"/>
      <c r="K1342" s="3" t="s">
        <v>130</v>
      </c>
      <c r="L1342" s="125">
        <v>-0.19124268738203601</v>
      </c>
      <c r="M1342" s="3">
        <v>29</v>
      </c>
      <c r="N1342" s="125">
        <v>0.121175546186885</v>
      </c>
      <c r="O1342" s="3">
        <v>26</v>
      </c>
      <c r="P1342" s="125">
        <v>3.0509809989146899E-2</v>
      </c>
      <c r="Q1342" s="3">
        <v>8</v>
      </c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</row>
    <row r="1343" spans="1:30" hidden="1" x14ac:dyDescent="0.25">
      <c r="A1343" s="2">
        <v>8</v>
      </c>
      <c r="B1343" s="2">
        <v>2012</v>
      </c>
      <c r="C1343" s="4" t="str">
        <f>INDEX(Index!$B$1:$B$500,MATCH($F1343,Index!$A$1:$A$500,0)
)</f>
        <v>JAX</v>
      </c>
      <c r="D1343" s="4">
        <v>0</v>
      </c>
      <c r="E1343" s="141">
        <f t="shared" si="20"/>
        <v>-0.34432376815995897</v>
      </c>
      <c r="F1343" s="3" t="s">
        <v>56</v>
      </c>
      <c r="G1343" s="3">
        <v>30</v>
      </c>
      <c r="H1343" s="125">
        <v>-0.34432376815995897</v>
      </c>
      <c r="I1343" s="3"/>
      <c r="J1343" s="3"/>
      <c r="K1343" s="3" t="s">
        <v>124</v>
      </c>
      <c r="L1343" s="125">
        <v>-0.23817502100038199</v>
      </c>
      <c r="M1343" s="3">
        <v>31</v>
      </c>
      <c r="N1343" s="125">
        <v>6.67776111132352E-2</v>
      </c>
      <c r="O1343" s="3">
        <v>23</v>
      </c>
      <c r="P1343" s="125">
        <v>-3.9371136046341799E-2</v>
      </c>
      <c r="Q1343" s="3">
        <v>24</v>
      </c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</row>
    <row r="1344" spans="1:30" hidden="1" x14ac:dyDescent="0.25">
      <c r="A1344" s="2">
        <v>8</v>
      </c>
      <c r="B1344" s="2">
        <v>2012</v>
      </c>
      <c r="C1344" s="4" t="str">
        <f>INDEX(Index!$B$1:$B$500,MATCH($F1344,Index!$A$1:$A$500,0)
)</f>
        <v>TEN</v>
      </c>
      <c r="D1344" s="4">
        <v>0</v>
      </c>
      <c r="E1344" s="141">
        <f t="shared" si="20"/>
        <v>-0.35573231217060464</v>
      </c>
      <c r="F1344" s="3" t="s">
        <v>45</v>
      </c>
      <c r="G1344" s="3">
        <v>31</v>
      </c>
      <c r="H1344" s="125">
        <v>-0.35573231217060464</v>
      </c>
      <c r="I1344" s="3"/>
      <c r="J1344" s="3"/>
      <c r="K1344" s="3" t="s">
        <v>129</v>
      </c>
      <c r="L1344" s="125">
        <v>-0.18461582809299501</v>
      </c>
      <c r="M1344" s="3">
        <v>28</v>
      </c>
      <c r="N1344" s="125">
        <v>0.170455372552166</v>
      </c>
      <c r="O1344" s="3">
        <v>29</v>
      </c>
      <c r="P1344" s="125">
        <v>-6.6111152544360197E-4</v>
      </c>
      <c r="Q1344" s="3">
        <v>16</v>
      </c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</row>
    <row r="1345" spans="1:30" hidden="1" x14ac:dyDescent="0.25">
      <c r="A1345" s="2">
        <v>8</v>
      </c>
      <c r="B1345" s="2">
        <v>2012</v>
      </c>
      <c r="C1345" s="4" t="str">
        <f>INDEX(Index!$B$1:$B$500,MATCH($F1345,Index!$A$1:$A$500,0)
)</f>
        <v>KC</v>
      </c>
      <c r="D1345" s="4">
        <v>0</v>
      </c>
      <c r="E1345" s="141">
        <f t="shared" si="20"/>
        <v>-0.43748773991088707</v>
      </c>
      <c r="F1345" s="3" t="s">
        <v>5</v>
      </c>
      <c r="G1345" s="3">
        <v>32</v>
      </c>
      <c r="H1345" s="125">
        <v>-0.43748773991088707</v>
      </c>
      <c r="I1345" s="3"/>
      <c r="J1345" s="3"/>
      <c r="K1345" s="3" t="s">
        <v>124</v>
      </c>
      <c r="L1345" s="125">
        <v>-0.28843673941060999</v>
      </c>
      <c r="M1345" s="3">
        <v>32</v>
      </c>
      <c r="N1345" s="125">
        <v>0.14398744235271099</v>
      </c>
      <c r="O1345" s="3">
        <v>28</v>
      </c>
      <c r="P1345" s="125">
        <v>-5.0635581475660897E-3</v>
      </c>
      <c r="Q1345" s="3">
        <v>17</v>
      </c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</row>
    <row r="1346" spans="1:30" hidden="1" x14ac:dyDescent="0.25">
      <c r="A1346" s="2">
        <v>9</v>
      </c>
      <c r="B1346" s="2">
        <v>2012</v>
      </c>
      <c r="C1346" s="4" t="str">
        <f>INDEX(Index!$B$1:$B$500,MATCH($F1346,Index!$A$1:$A$500,0)
)</f>
        <v>SF</v>
      </c>
      <c r="D1346" s="4">
        <v>0</v>
      </c>
      <c r="E1346" s="141">
        <f t="shared" ref="E1346:E1409" si="21">IF(D1346=1,H1346/100,H1346)</f>
        <v>0.35679839402157393</v>
      </c>
      <c r="F1346" s="3" t="s">
        <v>1</v>
      </c>
      <c r="G1346" s="3">
        <v>1</v>
      </c>
      <c r="H1346" s="125">
        <v>0.35679839402157393</v>
      </c>
      <c r="I1346" s="3"/>
      <c r="J1346" s="3"/>
      <c r="K1346" s="3" t="s">
        <v>133</v>
      </c>
      <c r="L1346" s="125">
        <v>0.16139824392635199</v>
      </c>
      <c r="M1346" s="3">
        <v>6</v>
      </c>
      <c r="N1346" s="125">
        <v>-0.20605081638587</v>
      </c>
      <c r="O1346" s="3">
        <v>3</v>
      </c>
      <c r="P1346" s="125">
        <v>-1.0650666290648101E-2</v>
      </c>
      <c r="Q1346" s="3">
        <v>18</v>
      </c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</row>
    <row r="1347" spans="1:30" hidden="1" x14ac:dyDescent="0.25">
      <c r="A1347" s="2">
        <v>9</v>
      </c>
      <c r="B1347" s="2">
        <v>2012</v>
      </c>
      <c r="C1347" s="4" t="str">
        <f>INDEX(Index!$B$1:$B$500,MATCH($F1347,Index!$A$1:$A$500,0)
)</f>
        <v>NE</v>
      </c>
      <c r="D1347" s="4">
        <v>0</v>
      </c>
      <c r="E1347" s="141">
        <f t="shared" si="21"/>
        <v>0.3428654550611544</v>
      </c>
      <c r="F1347" s="3" t="s">
        <v>17</v>
      </c>
      <c r="G1347" s="3">
        <v>2</v>
      </c>
      <c r="H1347" s="125">
        <v>0.3428654550611544</v>
      </c>
      <c r="I1347" s="3"/>
      <c r="J1347" s="3"/>
      <c r="K1347" s="3" t="s">
        <v>128</v>
      </c>
      <c r="L1347" s="125">
        <v>0.26921352022849399</v>
      </c>
      <c r="M1347" s="3">
        <v>1</v>
      </c>
      <c r="N1347" s="125">
        <v>-5.0468450135137601E-2</v>
      </c>
      <c r="O1347" s="3">
        <v>13</v>
      </c>
      <c r="P1347" s="125">
        <v>2.3183484697522801E-2</v>
      </c>
      <c r="Q1347" s="3">
        <v>8</v>
      </c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</row>
    <row r="1348" spans="1:30" hidden="1" x14ac:dyDescent="0.25">
      <c r="A1348" s="2">
        <v>9</v>
      </c>
      <c r="B1348" s="2">
        <v>2012</v>
      </c>
      <c r="C1348" s="4" t="str">
        <f>INDEX(Index!$B$1:$B$500,MATCH($F1348,Index!$A$1:$A$500,0)
)</f>
        <v>DEN</v>
      </c>
      <c r="D1348" s="4">
        <v>0</v>
      </c>
      <c r="E1348" s="141">
        <f t="shared" si="21"/>
        <v>0.29024725934026135</v>
      </c>
      <c r="F1348" s="3" t="s">
        <v>39</v>
      </c>
      <c r="G1348" s="3">
        <v>3</v>
      </c>
      <c r="H1348" s="125">
        <v>0.29024725934026135</v>
      </c>
      <c r="I1348" s="3"/>
      <c r="J1348" s="3"/>
      <c r="K1348" s="3" t="s">
        <v>128</v>
      </c>
      <c r="L1348" s="125">
        <v>0.17225994888044099</v>
      </c>
      <c r="M1348" s="3">
        <v>4</v>
      </c>
      <c r="N1348" s="125">
        <v>-0.11076772332656699</v>
      </c>
      <c r="O1348" s="3">
        <v>5</v>
      </c>
      <c r="P1348" s="125">
        <v>7.2195871332533601E-3</v>
      </c>
      <c r="Q1348" s="3">
        <v>14</v>
      </c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</row>
    <row r="1349" spans="1:30" hidden="1" x14ac:dyDescent="0.25">
      <c r="A1349" s="2">
        <v>9</v>
      </c>
      <c r="B1349" s="2">
        <v>2012</v>
      </c>
      <c r="C1349" s="4" t="str">
        <f>INDEX(Index!$B$1:$B$500,MATCH($F1349,Index!$A$1:$A$500,0)
)</f>
        <v>GB</v>
      </c>
      <c r="D1349" s="4">
        <v>0</v>
      </c>
      <c r="E1349" s="141">
        <f t="shared" si="21"/>
        <v>0.27531852729449258</v>
      </c>
      <c r="F1349" s="3" t="s">
        <v>20</v>
      </c>
      <c r="G1349" s="3">
        <v>4</v>
      </c>
      <c r="H1349" s="125">
        <v>0.27531852729449258</v>
      </c>
      <c r="I1349" s="3"/>
      <c r="J1349" s="3"/>
      <c r="K1349" s="3" t="s">
        <v>134</v>
      </c>
      <c r="L1349" s="125">
        <v>0.195320125710153</v>
      </c>
      <c r="M1349" s="3">
        <v>2</v>
      </c>
      <c r="N1349" s="125">
        <v>-6.2924369544069395E-2</v>
      </c>
      <c r="O1349" s="3">
        <v>9</v>
      </c>
      <c r="P1349" s="125">
        <v>1.70740320402702E-2</v>
      </c>
      <c r="Q1349" s="3">
        <v>10</v>
      </c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</row>
    <row r="1350" spans="1:30" hidden="1" x14ac:dyDescent="0.25">
      <c r="A1350" s="2">
        <v>9</v>
      </c>
      <c r="B1350" s="2">
        <v>2012</v>
      </c>
      <c r="C1350" s="4" t="str">
        <f>INDEX(Index!$B$1:$B$500,MATCH($F1350,Index!$A$1:$A$500,0)
)</f>
        <v>HOU</v>
      </c>
      <c r="D1350" s="4">
        <v>0</v>
      </c>
      <c r="E1350" s="141">
        <f t="shared" si="21"/>
        <v>0.26003233783183038</v>
      </c>
      <c r="F1350" s="3" t="s">
        <v>49</v>
      </c>
      <c r="G1350" s="3">
        <v>5</v>
      </c>
      <c r="H1350" s="125">
        <v>0.26003233783183038</v>
      </c>
      <c r="I1350" s="3"/>
      <c r="J1350" s="3"/>
      <c r="K1350" s="3" t="s">
        <v>219</v>
      </c>
      <c r="L1350" s="125">
        <v>8.7188975530259394E-2</v>
      </c>
      <c r="M1350" s="3">
        <v>8</v>
      </c>
      <c r="N1350" s="125">
        <v>-0.27761055328702999</v>
      </c>
      <c r="O1350" s="3">
        <v>2</v>
      </c>
      <c r="P1350" s="125">
        <v>-0.104767190985459</v>
      </c>
      <c r="Q1350" s="3">
        <v>32</v>
      </c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</row>
    <row r="1351" spans="1:30" hidden="1" x14ac:dyDescent="0.25">
      <c r="A1351" s="2">
        <v>9</v>
      </c>
      <c r="B1351" s="2">
        <v>2012</v>
      </c>
      <c r="C1351" s="4" t="str">
        <f>INDEX(Index!$B$1:$B$500,MATCH($F1351,Index!$A$1:$A$500,0)
)</f>
        <v>CHI</v>
      </c>
      <c r="D1351" s="4">
        <v>0</v>
      </c>
      <c r="E1351" s="141">
        <f t="shared" si="21"/>
        <v>0.24904908007416482</v>
      </c>
      <c r="F1351" s="3" t="s">
        <v>64</v>
      </c>
      <c r="G1351" s="3">
        <v>6</v>
      </c>
      <c r="H1351" s="125">
        <v>0.24904908007416482</v>
      </c>
      <c r="I1351" s="3"/>
      <c r="J1351" s="3"/>
      <c r="K1351" s="3" t="s">
        <v>219</v>
      </c>
      <c r="L1351" s="125">
        <v>-0.151532510192318</v>
      </c>
      <c r="M1351" s="3">
        <v>25</v>
      </c>
      <c r="N1351" s="125">
        <v>-0.32903489192646401</v>
      </c>
      <c r="O1351" s="3">
        <v>1</v>
      </c>
      <c r="P1351" s="125">
        <v>7.1546698340018797E-2</v>
      </c>
      <c r="Q1351" s="3">
        <v>1</v>
      </c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</row>
    <row r="1352" spans="1:30" hidden="1" x14ac:dyDescent="0.25">
      <c r="A1352" s="2">
        <v>9</v>
      </c>
      <c r="B1352" s="2">
        <v>2012</v>
      </c>
      <c r="C1352" s="4" t="str">
        <f>INDEX(Index!$B$1:$B$500,MATCH($F1352,Index!$A$1:$A$500,0)
)</f>
        <v>SEA</v>
      </c>
      <c r="D1352" s="4">
        <v>0</v>
      </c>
      <c r="E1352" s="141">
        <f t="shared" si="21"/>
        <v>0.23564395767678958</v>
      </c>
      <c r="F1352" s="3" t="s">
        <v>30</v>
      </c>
      <c r="G1352" s="3">
        <v>7</v>
      </c>
      <c r="H1352" s="125">
        <v>0.23564395767678958</v>
      </c>
      <c r="I1352" s="3"/>
      <c r="J1352" s="3"/>
      <c r="K1352" s="3" t="s">
        <v>136</v>
      </c>
      <c r="L1352" s="125">
        <v>6.1660258344061997E-2</v>
      </c>
      <c r="M1352" s="3">
        <v>12</v>
      </c>
      <c r="N1352" s="125">
        <v>-0.157198375379553</v>
      </c>
      <c r="O1352" s="3">
        <v>4</v>
      </c>
      <c r="P1352" s="125">
        <v>1.67853239531746E-2</v>
      </c>
      <c r="Q1352" s="3">
        <v>11</v>
      </c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</row>
    <row r="1353" spans="1:30" hidden="1" x14ac:dyDescent="0.25">
      <c r="A1353" s="2">
        <v>9</v>
      </c>
      <c r="B1353" s="2">
        <v>2012</v>
      </c>
      <c r="C1353" s="4" t="str">
        <f>INDEX(Index!$B$1:$B$500,MATCH($F1353,Index!$A$1:$A$500,0)
)</f>
        <v>NYG</v>
      </c>
      <c r="D1353" s="4">
        <v>0</v>
      </c>
      <c r="E1353" s="141">
        <f t="shared" si="21"/>
        <v>0.20914988863033374</v>
      </c>
      <c r="F1353" s="3" t="s">
        <v>15</v>
      </c>
      <c r="G1353" s="3">
        <v>8</v>
      </c>
      <c r="H1353" s="125">
        <v>0.20914988863033374</v>
      </c>
      <c r="I1353" s="3"/>
      <c r="J1353" s="3"/>
      <c r="K1353" s="3" t="s">
        <v>134</v>
      </c>
      <c r="L1353" s="125">
        <v>0.167784539547917</v>
      </c>
      <c r="M1353" s="3">
        <v>5</v>
      </c>
      <c r="N1353" s="125">
        <v>-3.4180200601631502E-2</v>
      </c>
      <c r="O1353" s="3">
        <v>14</v>
      </c>
      <c r="P1353" s="125">
        <v>7.18514848078521E-3</v>
      </c>
      <c r="Q1353" s="3">
        <v>15</v>
      </c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</row>
    <row r="1354" spans="1:30" hidden="1" x14ac:dyDescent="0.25">
      <c r="A1354" s="2">
        <v>9</v>
      </c>
      <c r="B1354" s="2">
        <v>2012</v>
      </c>
      <c r="C1354" s="4" t="str">
        <f>INDEX(Index!$B$1:$B$500,MATCH($F1354,Index!$A$1:$A$500,0)
)</f>
        <v>ATL</v>
      </c>
      <c r="D1354" s="4">
        <v>0</v>
      </c>
      <c r="E1354" s="141">
        <f t="shared" si="21"/>
        <v>0.1743136239251947</v>
      </c>
      <c r="F1354" s="3" t="s">
        <v>43</v>
      </c>
      <c r="G1354" s="3">
        <v>9</v>
      </c>
      <c r="H1354" s="125">
        <v>0.1743136239251947</v>
      </c>
      <c r="I1354" s="3"/>
      <c r="J1354" s="3"/>
      <c r="K1354" s="3" t="s">
        <v>218</v>
      </c>
      <c r="L1354" s="125">
        <v>0.12221180455720999</v>
      </c>
      <c r="M1354" s="3">
        <v>7</v>
      </c>
      <c r="N1354" s="125">
        <v>-5.3008875032128498E-2</v>
      </c>
      <c r="O1354" s="3">
        <v>12</v>
      </c>
      <c r="P1354" s="125">
        <v>-9.0705566414378905E-4</v>
      </c>
      <c r="Q1354" s="3">
        <v>17</v>
      </c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</row>
    <row r="1355" spans="1:30" hidden="1" x14ac:dyDescent="0.25">
      <c r="A1355" s="2">
        <v>9</v>
      </c>
      <c r="B1355" s="2">
        <v>2012</v>
      </c>
      <c r="C1355" s="4" t="str">
        <f>INDEX(Index!$B$1:$B$500,MATCH($F1355,Index!$A$1:$A$500,0)
)</f>
        <v>DAL</v>
      </c>
      <c r="D1355" s="4">
        <v>0</v>
      </c>
      <c r="E1355" s="141">
        <f t="shared" si="21"/>
        <v>9.9449368946440408E-2</v>
      </c>
      <c r="F1355" s="3" t="s">
        <v>3</v>
      </c>
      <c r="G1355" s="3">
        <v>10</v>
      </c>
      <c r="H1355" s="125">
        <v>9.9449368946440408E-2</v>
      </c>
      <c r="I1355" s="3"/>
      <c r="J1355" s="3"/>
      <c r="K1355" s="3" t="s">
        <v>129</v>
      </c>
      <c r="L1355" s="125">
        <v>8.5386638240589396E-2</v>
      </c>
      <c r="M1355" s="3">
        <v>9</v>
      </c>
      <c r="N1355" s="125">
        <v>-6.2022437249965798E-2</v>
      </c>
      <c r="O1355" s="3">
        <v>10</v>
      </c>
      <c r="P1355" s="125">
        <v>-4.79597065441148E-2</v>
      </c>
      <c r="Q1355" s="3">
        <v>25</v>
      </c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</row>
    <row r="1356" spans="1:30" hidden="1" x14ac:dyDescent="0.25">
      <c r="A1356" s="2">
        <v>9</v>
      </c>
      <c r="B1356" s="2">
        <v>2012</v>
      </c>
      <c r="C1356" s="4" t="str">
        <f>INDEX(Index!$B$1:$B$500,MATCH($F1356,Index!$A$1:$A$500,0)
)</f>
        <v>MIN</v>
      </c>
      <c r="D1356" s="4">
        <v>0</v>
      </c>
      <c r="E1356" s="141">
        <f t="shared" si="21"/>
        <v>8.5696462319701294E-2</v>
      </c>
      <c r="F1356" s="3" t="s">
        <v>46</v>
      </c>
      <c r="G1356" s="3">
        <v>11</v>
      </c>
      <c r="H1356" s="125">
        <v>8.5696462319701294E-2</v>
      </c>
      <c r="I1356" s="3"/>
      <c r="J1356" s="3"/>
      <c r="K1356" s="3" t="s">
        <v>136</v>
      </c>
      <c r="L1356" s="125">
        <v>-4.0112196110311298E-2</v>
      </c>
      <c r="M1356" s="3">
        <v>20</v>
      </c>
      <c r="N1356" s="125">
        <v>-6.0140731762582798E-2</v>
      </c>
      <c r="O1356" s="3">
        <v>11</v>
      </c>
      <c r="P1356" s="125">
        <v>6.5667926667429793E-2</v>
      </c>
      <c r="Q1356" s="3">
        <v>2</v>
      </c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</row>
    <row r="1357" spans="1:30" hidden="1" x14ac:dyDescent="0.25">
      <c r="A1357" s="2">
        <v>9</v>
      </c>
      <c r="B1357" s="2">
        <v>2012</v>
      </c>
      <c r="C1357" s="4" t="str">
        <f>INDEX(Index!$B$1:$B$500,MATCH($F1357,Index!$A$1:$A$500,0)
)</f>
        <v>PIT</v>
      </c>
      <c r="D1357" s="4">
        <v>0</v>
      </c>
      <c r="E1357" s="141">
        <f t="shared" si="21"/>
        <v>4.0531391468247996E-2</v>
      </c>
      <c r="F1357" s="3" t="s">
        <v>32</v>
      </c>
      <c r="G1357" s="3">
        <v>12</v>
      </c>
      <c r="H1357" s="125">
        <v>4.0531391468247996E-2</v>
      </c>
      <c r="I1357" s="3"/>
      <c r="J1357" s="3"/>
      <c r="K1357" s="3" t="s">
        <v>128</v>
      </c>
      <c r="L1357" s="125">
        <v>7.0346526760633299E-2</v>
      </c>
      <c r="M1357" s="3">
        <v>10</v>
      </c>
      <c r="N1357" s="125">
        <v>4.49414941460205E-2</v>
      </c>
      <c r="O1357" s="3">
        <v>20</v>
      </c>
      <c r="P1357" s="125">
        <v>1.51263588536352E-2</v>
      </c>
      <c r="Q1357" s="3">
        <v>13</v>
      </c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</row>
    <row r="1358" spans="1:30" hidden="1" x14ac:dyDescent="0.25">
      <c r="A1358" s="2">
        <v>9</v>
      </c>
      <c r="B1358" s="2">
        <v>2012</v>
      </c>
      <c r="C1358" s="4" t="str">
        <f>INDEX(Index!$B$1:$B$500,MATCH($F1358,Index!$A$1:$A$500,0)
)</f>
        <v>CAR</v>
      </c>
      <c r="D1358" s="4">
        <v>0</v>
      </c>
      <c r="E1358" s="141">
        <f t="shared" si="21"/>
        <v>3.6999691222276108E-2</v>
      </c>
      <c r="F1358" s="3" t="s">
        <v>51</v>
      </c>
      <c r="G1358" s="3">
        <v>13</v>
      </c>
      <c r="H1358" s="125">
        <v>3.6999691222276108E-2</v>
      </c>
      <c r="I1358" s="3"/>
      <c r="J1358" s="3"/>
      <c r="K1358" s="3" t="s">
        <v>130</v>
      </c>
      <c r="L1358" s="125">
        <v>1.2434629681567701E-2</v>
      </c>
      <c r="M1358" s="3">
        <v>18</v>
      </c>
      <c r="N1358" s="125">
        <v>-7.2623473988689999E-2</v>
      </c>
      <c r="O1358" s="3">
        <v>7</v>
      </c>
      <c r="P1358" s="125">
        <v>-4.8058412447981598E-2</v>
      </c>
      <c r="Q1358" s="3">
        <v>26</v>
      </c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</row>
    <row r="1359" spans="1:30" hidden="1" x14ac:dyDescent="0.25">
      <c r="A1359" s="2">
        <v>9</v>
      </c>
      <c r="B1359" s="2">
        <v>2012</v>
      </c>
      <c r="C1359" s="4" t="str">
        <f>INDEX(Index!$B$1:$B$500,MATCH($F1359,Index!$A$1:$A$500,0)
)</f>
        <v>BAL</v>
      </c>
      <c r="D1359" s="4">
        <v>0</v>
      </c>
      <c r="E1359" s="141">
        <f t="shared" si="21"/>
        <v>2.9081748892719902E-2</v>
      </c>
      <c r="F1359" s="3" t="s">
        <v>18</v>
      </c>
      <c r="G1359" s="3">
        <v>14</v>
      </c>
      <c r="H1359" s="125">
        <v>2.9081748892719902E-2</v>
      </c>
      <c r="I1359" s="3"/>
      <c r="J1359" s="3"/>
      <c r="K1359" s="3" t="s">
        <v>133</v>
      </c>
      <c r="L1359" s="125">
        <v>4.4224559595793599E-2</v>
      </c>
      <c r="M1359" s="3">
        <v>16</v>
      </c>
      <c r="N1359" s="125">
        <v>7.4667968387575195E-2</v>
      </c>
      <c r="O1359" s="3">
        <v>22</v>
      </c>
      <c r="P1359" s="125">
        <v>5.9525157684501499E-2</v>
      </c>
      <c r="Q1359" s="3">
        <v>3</v>
      </c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</row>
    <row r="1360" spans="1:30" hidden="1" x14ac:dyDescent="0.25">
      <c r="A1360" s="2">
        <v>9</v>
      </c>
      <c r="B1360" s="2">
        <v>2012</v>
      </c>
      <c r="C1360" s="4" t="str">
        <f>INDEX(Index!$B$1:$B$500,MATCH($F1360,Index!$A$1:$A$500,0)
)</f>
        <v>TB</v>
      </c>
      <c r="D1360" s="4">
        <v>0</v>
      </c>
      <c r="E1360" s="141">
        <f t="shared" si="21"/>
        <v>1.2940539288843894E-3</v>
      </c>
      <c r="F1360" s="3" t="s">
        <v>38</v>
      </c>
      <c r="G1360" s="3">
        <v>15</v>
      </c>
      <c r="H1360" s="125">
        <v>1.2940539288843894E-3</v>
      </c>
      <c r="I1360" s="3"/>
      <c r="J1360" s="3"/>
      <c r="K1360" s="3" t="s">
        <v>131</v>
      </c>
      <c r="L1360" s="125">
        <v>5.49682898295678E-2</v>
      </c>
      <c r="M1360" s="3">
        <v>14</v>
      </c>
      <c r="N1360" s="125">
        <v>-2.75402647164356E-2</v>
      </c>
      <c r="O1360" s="3">
        <v>16</v>
      </c>
      <c r="P1360" s="125">
        <v>-8.1214500617119004E-2</v>
      </c>
      <c r="Q1360" s="3">
        <v>30</v>
      </c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</row>
    <row r="1361" spans="1:30" hidden="1" x14ac:dyDescent="0.25">
      <c r="A1361" s="2">
        <v>9</v>
      </c>
      <c r="B1361" s="2">
        <v>2012</v>
      </c>
      <c r="C1361" s="4" t="str">
        <f>INDEX(Index!$B$1:$B$500,MATCH($F1361,Index!$A$1:$A$500,0)
)</f>
        <v>DET</v>
      </c>
      <c r="D1361" s="4">
        <v>0</v>
      </c>
      <c r="E1361" s="141">
        <f t="shared" si="21"/>
        <v>-5.3935458619415871E-3</v>
      </c>
      <c r="F1361" s="3" t="s">
        <v>21</v>
      </c>
      <c r="G1361" s="3">
        <v>16</v>
      </c>
      <c r="H1361" s="125">
        <v>-5.3935458619415871E-3</v>
      </c>
      <c r="I1361" s="3"/>
      <c r="J1361" s="3"/>
      <c r="K1361" s="3" t="s">
        <v>131</v>
      </c>
      <c r="L1361" s="125">
        <v>0.17620704918229901</v>
      </c>
      <c r="M1361" s="3">
        <v>3</v>
      </c>
      <c r="N1361" s="125">
        <v>8.8845542563869506E-2</v>
      </c>
      <c r="O1361" s="3">
        <v>23</v>
      </c>
      <c r="P1361" s="125">
        <v>-9.2755052480371095E-2</v>
      </c>
      <c r="Q1361" s="3">
        <v>31</v>
      </c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</row>
    <row r="1362" spans="1:30" hidden="1" x14ac:dyDescent="0.25">
      <c r="A1362" s="2">
        <v>9</v>
      </c>
      <c r="B1362" s="2">
        <v>2012</v>
      </c>
      <c r="C1362" s="4" t="str">
        <f>INDEX(Index!$B$1:$B$500,MATCH($F1362,Index!$A$1:$A$500,0)
)</f>
        <v>MIA</v>
      </c>
      <c r="D1362" s="4">
        <v>0</v>
      </c>
      <c r="E1362" s="141">
        <f t="shared" si="21"/>
        <v>-1.621618862763239E-2</v>
      </c>
      <c r="F1362" s="3" t="s">
        <v>4</v>
      </c>
      <c r="G1362" s="3">
        <v>17</v>
      </c>
      <c r="H1362" s="125">
        <v>-1.621618862763239E-2</v>
      </c>
      <c r="I1362" s="3"/>
      <c r="J1362" s="3"/>
      <c r="K1362" s="3" t="s">
        <v>131</v>
      </c>
      <c r="L1362" s="125">
        <v>-8.1680244518070294E-2</v>
      </c>
      <c r="M1362" s="3">
        <v>22</v>
      </c>
      <c r="N1362" s="125">
        <v>-2.4274367337278401E-2</v>
      </c>
      <c r="O1362" s="3">
        <v>17</v>
      </c>
      <c r="P1362" s="125">
        <v>4.1189688553159499E-2</v>
      </c>
      <c r="Q1362" s="3">
        <v>5</v>
      </c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</row>
    <row r="1363" spans="1:30" hidden="1" x14ac:dyDescent="0.25">
      <c r="A1363" s="2">
        <v>9</v>
      </c>
      <c r="B1363" s="2">
        <v>2012</v>
      </c>
      <c r="C1363" s="4" t="str">
        <f>INDEX(Index!$B$1:$B$500,MATCH($F1363,Index!$A$1:$A$500,0)
)</f>
        <v>NYJ</v>
      </c>
      <c r="D1363" s="4">
        <v>0</v>
      </c>
      <c r="E1363" s="141">
        <f t="shared" si="21"/>
        <v>-6.9015741627138791E-2</v>
      </c>
      <c r="F1363" s="3" t="s">
        <v>9</v>
      </c>
      <c r="G1363" s="3">
        <v>18</v>
      </c>
      <c r="H1363" s="125">
        <v>-6.9015741627138791E-2</v>
      </c>
      <c r="I1363" s="3"/>
      <c r="J1363" s="3"/>
      <c r="K1363" s="3" t="s">
        <v>129</v>
      </c>
      <c r="L1363" s="125">
        <v>-0.16689159359299899</v>
      </c>
      <c r="M1363" s="3">
        <v>27</v>
      </c>
      <c r="N1363" s="125">
        <v>-6.9225743487488695E-2</v>
      </c>
      <c r="O1363" s="3">
        <v>8</v>
      </c>
      <c r="P1363" s="125">
        <v>2.8650108478371499E-2</v>
      </c>
      <c r="Q1363" s="3">
        <v>7</v>
      </c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</row>
    <row r="1364" spans="1:30" hidden="1" x14ac:dyDescent="0.25">
      <c r="A1364" s="2">
        <v>9</v>
      </c>
      <c r="B1364" s="2">
        <v>2012</v>
      </c>
      <c r="C1364" s="4" t="str">
        <f>INDEX(Index!$B$1:$B$500,MATCH($F1364,Index!$A$1:$A$500,0)
)</f>
        <v>LAR</v>
      </c>
      <c r="D1364" s="4">
        <v>0</v>
      </c>
      <c r="E1364" s="141">
        <f t="shared" si="21"/>
        <v>-8.2275861574990811E-2</v>
      </c>
      <c r="F1364" s="3" t="s">
        <v>67</v>
      </c>
      <c r="G1364" s="3">
        <v>19</v>
      </c>
      <c r="H1364" s="125">
        <v>-8.2275861574990811E-2</v>
      </c>
      <c r="I1364" s="3"/>
      <c r="J1364" s="3"/>
      <c r="K1364" s="3" t="s">
        <v>129</v>
      </c>
      <c r="L1364" s="125">
        <v>-8.2990017341737804E-2</v>
      </c>
      <c r="M1364" s="3">
        <v>23</v>
      </c>
      <c r="N1364" s="125">
        <v>-3.11878119207997E-2</v>
      </c>
      <c r="O1364" s="3">
        <v>15</v>
      </c>
      <c r="P1364" s="125">
        <v>-3.0473656154052699E-2</v>
      </c>
      <c r="Q1364" s="3">
        <v>21</v>
      </c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</row>
    <row r="1365" spans="1:30" hidden="1" x14ac:dyDescent="0.25">
      <c r="A1365" s="2">
        <v>9</v>
      </c>
      <c r="B1365" s="2">
        <v>2012</v>
      </c>
      <c r="C1365" s="4" t="str">
        <f>INDEX(Index!$B$1:$B$500,MATCH($F1365,Index!$A$1:$A$500,0)
)</f>
        <v>WAS</v>
      </c>
      <c r="D1365" s="4">
        <v>0</v>
      </c>
      <c r="E1365" s="141">
        <f t="shared" si="21"/>
        <v>-9.7428178621789499E-2</v>
      </c>
      <c r="F1365" s="3" t="s">
        <v>26</v>
      </c>
      <c r="G1365" s="3">
        <v>20</v>
      </c>
      <c r="H1365" s="125">
        <v>-9.7428178621789499E-2</v>
      </c>
      <c r="I1365" s="3"/>
      <c r="J1365" s="3"/>
      <c r="K1365" s="3" t="s">
        <v>140</v>
      </c>
      <c r="L1365" s="125">
        <v>5.4393562680785199E-2</v>
      </c>
      <c r="M1365" s="3">
        <v>15</v>
      </c>
      <c r="N1365" s="125">
        <v>7.3537133065675594E-2</v>
      </c>
      <c r="O1365" s="3">
        <v>21</v>
      </c>
      <c r="P1365" s="125">
        <v>-7.8284608236899103E-2</v>
      </c>
      <c r="Q1365" s="3">
        <v>29</v>
      </c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</row>
    <row r="1366" spans="1:30" hidden="1" x14ac:dyDescent="0.25">
      <c r="A1366" s="2">
        <v>9</v>
      </c>
      <c r="B1366" s="2">
        <v>2012</v>
      </c>
      <c r="C1366" s="4" t="str">
        <f>INDEX(Index!$B$1:$B$500,MATCH($F1366,Index!$A$1:$A$500,0)
)</f>
        <v>NO</v>
      </c>
      <c r="D1366" s="4">
        <v>0</v>
      </c>
      <c r="E1366" s="141">
        <f t="shared" si="21"/>
        <v>-0.1055624203026285</v>
      </c>
      <c r="F1366" s="3" t="s">
        <v>27</v>
      </c>
      <c r="G1366" s="3">
        <v>21</v>
      </c>
      <c r="H1366" s="125">
        <v>-0.1055624203026285</v>
      </c>
      <c r="I1366" s="3"/>
      <c r="J1366" s="3"/>
      <c r="K1366" s="3" t="s">
        <v>129</v>
      </c>
      <c r="L1366" s="125">
        <v>6.9417033111262696E-2</v>
      </c>
      <c r="M1366" s="3">
        <v>11</v>
      </c>
      <c r="N1366" s="125">
        <v>0.17620427630840499</v>
      </c>
      <c r="O1366" s="3">
        <v>30</v>
      </c>
      <c r="P1366" s="125">
        <v>1.2248228945138E-3</v>
      </c>
      <c r="Q1366" s="3">
        <v>16</v>
      </c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</row>
    <row r="1367" spans="1:30" hidden="1" x14ac:dyDescent="0.25">
      <c r="A1367" s="2">
        <v>9</v>
      </c>
      <c r="B1367" s="2">
        <v>2012</v>
      </c>
      <c r="C1367" s="4" t="str">
        <f>INDEX(Index!$B$1:$B$500,MATCH($F1367,Index!$A$1:$A$500,0)
)</f>
        <v>LAC</v>
      </c>
      <c r="D1367" s="4">
        <v>0</v>
      </c>
      <c r="E1367" s="141">
        <f t="shared" si="21"/>
        <v>-0.11882577036568449</v>
      </c>
      <c r="F1367" s="3" t="s">
        <v>68</v>
      </c>
      <c r="G1367" s="3">
        <v>22</v>
      </c>
      <c r="H1367" s="125">
        <v>-0.11882577036568449</v>
      </c>
      <c r="I1367" s="3"/>
      <c r="J1367" s="3"/>
      <c r="K1367" s="3" t="s">
        <v>131</v>
      </c>
      <c r="L1367" s="125">
        <v>-0.11491340648176</v>
      </c>
      <c r="M1367" s="3">
        <v>24</v>
      </c>
      <c r="N1367" s="125">
        <v>2.1590590890878801E-2</v>
      </c>
      <c r="O1367" s="3">
        <v>19</v>
      </c>
      <c r="P1367" s="125">
        <v>1.7678227006954299E-2</v>
      </c>
      <c r="Q1367" s="3">
        <v>9</v>
      </c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</row>
    <row r="1368" spans="1:30" hidden="1" x14ac:dyDescent="0.25">
      <c r="A1368" s="2">
        <v>9</v>
      </c>
      <c r="B1368" s="2">
        <v>2012</v>
      </c>
      <c r="C1368" s="4" t="str">
        <f>INDEX(Index!$B$1:$B$500,MATCH($F1368,Index!$A$1:$A$500,0)
)</f>
        <v>ARI</v>
      </c>
      <c r="D1368" s="4">
        <v>0</v>
      </c>
      <c r="E1368" s="141">
        <f t="shared" si="21"/>
        <v>-0.12734123671844527</v>
      </c>
      <c r="F1368" s="3" t="s">
        <v>23</v>
      </c>
      <c r="G1368" s="3">
        <v>23</v>
      </c>
      <c r="H1368" s="125">
        <v>-0.12734123671844527</v>
      </c>
      <c r="I1368" s="3"/>
      <c r="J1368" s="3"/>
      <c r="K1368" s="3" t="s">
        <v>135</v>
      </c>
      <c r="L1368" s="125">
        <v>-0.19427118373632499</v>
      </c>
      <c r="M1368" s="3">
        <v>29</v>
      </c>
      <c r="N1368" s="125">
        <v>-0.108777863964057</v>
      </c>
      <c r="O1368" s="3">
        <v>6</v>
      </c>
      <c r="P1368" s="125">
        <v>-4.1847916946177302E-2</v>
      </c>
      <c r="Q1368" s="3">
        <v>24</v>
      </c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</row>
    <row r="1369" spans="1:30" hidden="1" x14ac:dyDescent="0.25">
      <c r="A1369" s="2">
        <v>9</v>
      </c>
      <c r="B1369" s="2">
        <v>2012</v>
      </c>
      <c r="C1369" s="4" t="str">
        <f>INDEX(Index!$B$1:$B$500,MATCH($F1369,Index!$A$1:$A$500,0)
)</f>
        <v>BUF</v>
      </c>
      <c r="D1369" s="4">
        <v>0</v>
      </c>
      <c r="E1369" s="141">
        <f t="shared" si="21"/>
        <v>-0.1371582190325685</v>
      </c>
      <c r="F1369" s="3" t="s">
        <v>0</v>
      </c>
      <c r="G1369" s="3">
        <v>24</v>
      </c>
      <c r="H1369" s="125">
        <v>-0.1371582190325685</v>
      </c>
      <c r="I1369" s="3"/>
      <c r="J1369" s="3"/>
      <c r="K1369" s="3" t="s">
        <v>129</v>
      </c>
      <c r="L1369" s="125">
        <v>2.1166480334252499E-2</v>
      </c>
      <c r="M1369" s="3">
        <v>17</v>
      </c>
      <c r="N1369" s="125">
        <v>0.21048541342879501</v>
      </c>
      <c r="O1369" s="3">
        <v>31</v>
      </c>
      <c r="P1369" s="125">
        <v>5.2160714061973999E-2</v>
      </c>
      <c r="Q1369" s="3">
        <v>4</v>
      </c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</row>
    <row r="1370" spans="1:30" hidden="1" x14ac:dyDescent="0.25">
      <c r="A1370" s="2">
        <v>9</v>
      </c>
      <c r="B1370" s="2">
        <v>2012</v>
      </c>
      <c r="C1370" s="4" t="str">
        <f>INDEX(Index!$B$1:$B$500,MATCH($F1370,Index!$A$1:$A$500,0)
)</f>
        <v>CIN</v>
      </c>
      <c r="D1370" s="4">
        <v>0</v>
      </c>
      <c r="E1370" s="141">
        <f t="shared" si="21"/>
        <v>-0.14605702099309981</v>
      </c>
      <c r="F1370" s="3" t="s">
        <v>24</v>
      </c>
      <c r="G1370" s="3">
        <v>25</v>
      </c>
      <c r="H1370" s="125">
        <v>-0.14605702099309981</v>
      </c>
      <c r="I1370" s="3"/>
      <c r="J1370" s="3"/>
      <c r="K1370" s="3" t="s">
        <v>129</v>
      </c>
      <c r="L1370" s="125">
        <v>-1.8027945819868701E-2</v>
      </c>
      <c r="M1370" s="3">
        <v>19</v>
      </c>
      <c r="N1370" s="125">
        <v>0.14418793964715401</v>
      </c>
      <c r="O1370" s="3">
        <v>28</v>
      </c>
      <c r="P1370" s="125">
        <v>1.6158864473922899E-2</v>
      </c>
      <c r="Q1370" s="3">
        <v>12</v>
      </c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</row>
    <row r="1371" spans="1:30" hidden="1" x14ac:dyDescent="0.25">
      <c r="A1371" s="2">
        <v>9</v>
      </c>
      <c r="B1371" s="2">
        <v>2012</v>
      </c>
      <c r="C1371" s="4" t="str">
        <f>INDEX(Index!$B$1:$B$500,MATCH($F1371,Index!$A$1:$A$500,0)
)</f>
        <v>PHI</v>
      </c>
      <c r="D1371" s="4">
        <v>0</v>
      </c>
      <c r="E1371" s="141">
        <f t="shared" si="21"/>
        <v>-0.18659946340927827</v>
      </c>
      <c r="F1371" s="3" t="s">
        <v>7</v>
      </c>
      <c r="G1371" s="3">
        <v>26</v>
      </c>
      <c r="H1371" s="125">
        <v>-0.18659946340927827</v>
      </c>
      <c r="I1371" s="3"/>
      <c r="J1371" s="3"/>
      <c r="K1371" s="3" t="s">
        <v>129</v>
      </c>
      <c r="L1371" s="125">
        <v>-0.15190403033056599</v>
      </c>
      <c r="M1371" s="3">
        <v>26</v>
      </c>
      <c r="N1371" s="125">
        <v>-1.36908011656939E-2</v>
      </c>
      <c r="O1371" s="3">
        <v>18</v>
      </c>
      <c r="P1371" s="125">
        <v>-4.8386234244406197E-2</v>
      </c>
      <c r="Q1371" s="3">
        <v>27</v>
      </c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</row>
    <row r="1372" spans="1:30" hidden="1" x14ac:dyDescent="0.25">
      <c r="A1372" s="2">
        <v>9</v>
      </c>
      <c r="B1372" s="2">
        <v>2012</v>
      </c>
      <c r="C1372" s="4" t="str">
        <f>INDEX(Index!$B$1:$B$500,MATCH($F1372,Index!$A$1:$A$500,0)
)</f>
        <v>LV</v>
      </c>
      <c r="D1372" s="4">
        <v>0</v>
      </c>
      <c r="E1372" s="141">
        <f t="shared" si="21"/>
        <v>-0.2377896565920179</v>
      </c>
      <c r="F1372" s="3" t="s">
        <v>52</v>
      </c>
      <c r="G1372" s="3">
        <v>27</v>
      </c>
      <c r="H1372" s="125">
        <v>-0.2377896565920179</v>
      </c>
      <c r="I1372" s="3"/>
      <c r="J1372" s="3"/>
      <c r="K1372" s="3" t="s">
        <v>129</v>
      </c>
      <c r="L1372" s="125">
        <v>-4.8689116412168901E-2</v>
      </c>
      <c r="M1372" s="3">
        <v>21</v>
      </c>
      <c r="N1372" s="125">
        <v>0.120068219372062</v>
      </c>
      <c r="O1372" s="3">
        <v>26</v>
      </c>
      <c r="P1372" s="125">
        <v>-6.9032320807786998E-2</v>
      </c>
      <c r="Q1372" s="3">
        <v>28</v>
      </c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</row>
    <row r="1373" spans="1:30" hidden="1" x14ac:dyDescent="0.25">
      <c r="A1373" s="2">
        <v>9</v>
      </c>
      <c r="B1373" s="2">
        <v>2012</v>
      </c>
      <c r="C1373" s="4" t="str">
        <f>INDEX(Index!$B$1:$B$500,MATCH($F1373,Index!$A$1:$A$500,0)
)</f>
        <v>IND</v>
      </c>
      <c r="D1373" s="4">
        <v>0</v>
      </c>
      <c r="E1373" s="141">
        <f t="shared" si="21"/>
        <v>-0.24230982429503353</v>
      </c>
      <c r="F1373" s="3" t="s">
        <v>35</v>
      </c>
      <c r="G1373" s="3">
        <v>28</v>
      </c>
      <c r="H1373" s="125">
        <v>-0.24230982429503353</v>
      </c>
      <c r="I1373" s="3"/>
      <c r="J1373" s="3"/>
      <c r="K1373" s="3" t="s">
        <v>128</v>
      </c>
      <c r="L1373" s="125">
        <v>5.6138163320413298E-2</v>
      </c>
      <c r="M1373" s="3">
        <v>13</v>
      </c>
      <c r="N1373" s="125">
        <v>0.25830225559285003</v>
      </c>
      <c r="O1373" s="3">
        <v>32</v>
      </c>
      <c r="P1373" s="125">
        <v>-4.0145732022596803E-2</v>
      </c>
      <c r="Q1373" s="3">
        <v>23</v>
      </c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</row>
    <row r="1374" spans="1:30" hidden="1" x14ac:dyDescent="0.25">
      <c r="A1374" s="2">
        <v>9</v>
      </c>
      <c r="B1374" s="2">
        <v>2012</v>
      </c>
      <c r="C1374" s="4" t="str">
        <f>INDEX(Index!$B$1:$B$500,MATCH($F1374,Index!$A$1:$A$500,0)
)</f>
        <v>CLE</v>
      </c>
      <c r="D1374" s="4">
        <v>0</v>
      </c>
      <c r="E1374" s="141">
        <f t="shared" si="21"/>
        <v>-0.29321479831344255</v>
      </c>
      <c r="F1374" s="3" t="s">
        <v>10</v>
      </c>
      <c r="G1374" s="3">
        <v>29</v>
      </c>
      <c r="H1374" s="125">
        <v>-0.29321479831344255</v>
      </c>
      <c r="I1374" s="3"/>
      <c r="J1374" s="3"/>
      <c r="K1374" s="3" t="s">
        <v>141</v>
      </c>
      <c r="L1374" s="125">
        <v>-0.216221557249416</v>
      </c>
      <c r="M1374" s="3">
        <v>30</v>
      </c>
      <c r="N1374" s="125">
        <v>0.114165941980061</v>
      </c>
      <c r="O1374" s="3">
        <v>25</v>
      </c>
      <c r="P1374" s="125">
        <v>3.7172700916034397E-2</v>
      </c>
      <c r="Q1374" s="3">
        <v>6</v>
      </c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</row>
    <row r="1375" spans="1:30" hidden="1" x14ac:dyDescent="0.25">
      <c r="A1375" s="2">
        <v>9</v>
      </c>
      <c r="B1375" s="2">
        <v>2012</v>
      </c>
      <c r="C1375" s="4" t="str">
        <f>INDEX(Index!$B$1:$B$500,MATCH($F1375,Index!$A$1:$A$500,0)
)</f>
        <v>TEN</v>
      </c>
      <c r="D1375" s="4">
        <v>0</v>
      </c>
      <c r="E1375" s="141">
        <f t="shared" si="21"/>
        <v>-0.36340018433328014</v>
      </c>
      <c r="F1375" s="3" t="s">
        <v>45</v>
      </c>
      <c r="G1375" s="3">
        <v>30</v>
      </c>
      <c r="H1375" s="125">
        <v>-0.36340018433328014</v>
      </c>
      <c r="I1375" s="3"/>
      <c r="J1375" s="3"/>
      <c r="K1375" s="3" t="s">
        <v>140</v>
      </c>
      <c r="L1375" s="125">
        <v>-0.18815819458362701</v>
      </c>
      <c r="M1375" s="3">
        <v>28</v>
      </c>
      <c r="N1375" s="125">
        <v>0.13862524452809799</v>
      </c>
      <c r="O1375" s="3">
        <v>27</v>
      </c>
      <c r="P1375" s="125">
        <v>-3.66167452215551E-2</v>
      </c>
      <c r="Q1375" s="3">
        <v>22</v>
      </c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</row>
    <row r="1376" spans="1:30" hidden="1" x14ac:dyDescent="0.25">
      <c r="A1376" s="2">
        <v>9</v>
      </c>
      <c r="B1376" s="2">
        <v>2012</v>
      </c>
      <c r="C1376" s="4" t="str">
        <f>INDEX(Index!$B$1:$B$500,MATCH($F1376,Index!$A$1:$A$500,0)
)</f>
        <v>JAX</v>
      </c>
      <c r="D1376" s="4">
        <v>0</v>
      </c>
      <c r="E1376" s="141">
        <f t="shared" si="21"/>
        <v>-0.37614367362776696</v>
      </c>
      <c r="F1376" s="3" t="s">
        <v>56</v>
      </c>
      <c r="G1376" s="3">
        <v>31</v>
      </c>
      <c r="H1376" s="125">
        <v>-0.37614367362776696</v>
      </c>
      <c r="I1376" s="3"/>
      <c r="J1376" s="3"/>
      <c r="K1376" s="3" t="s">
        <v>137</v>
      </c>
      <c r="L1376" s="125">
        <v>-0.26339317887131702</v>
      </c>
      <c r="M1376" s="3">
        <v>31</v>
      </c>
      <c r="N1376" s="125">
        <v>8.9120596944025507E-2</v>
      </c>
      <c r="O1376" s="3">
        <v>24</v>
      </c>
      <c r="P1376" s="125">
        <v>-2.3629897812424399E-2</v>
      </c>
      <c r="Q1376" s="3">
        <v>20</v>
      </c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</row>
    <row r="1377" spans="1:30" hidden="1" x14ac:dyDescent="0.25">
      <c r="A1377" s="2">
        <v>9</v>
      </c>
      <c r="B1377" s="2">
        <v>2012</v>
      </c>
      <c r="C1377" s="4" t="str">
        <f>INDEX(Index!$B$1:$B$500,MATCH($F1377,Index!$A$1:$A$500,0)
)</f>
        <v>KC</v>
      </c>
      <c r="D1377" s="4">
        <v>0</v>
      </c>
      <c r="E1377" s="141">
        <f t="shared" si="21"/>
        <v>-0.46740099763576887</v>
      </c>
      <c r="F1377" s="3" t="s">
        <v>5</v>
      </c>
      <c r="G1377" s="3">
        <v>32</v>
      </c>
      <c r="H1377" s="125">
        <v>-0.46740099763576887</v>
      </c>
      <c r="I1377" s="3"/>
      <c r="J1377" s="3"/>
      <c r="K1377" s="3" t="s">
        <v>137</v>
      </c>
      <c r="L1377" s="125">
        <v>-0.293768280601367</v>
      </c>
      <c r="M1377" s="3">
        <v>32</v>
      </c>
      <c r="N1377" s="125">
        <v>0.15987644802995299</v>
      </c>
      <c r="O1377" s="3">
        <v>29</v>
      </c>
      <c r="P1377" s="125">
        <v>-1.3756269004448899E-2</v>
      </c>
      <c r="Q1377" s="3">
        <v>19</v>
      </c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</row>
    <row r="1378" spans="1:30" hidden="1" x14ac:dyDescent="0.25">
      <c r="A1378" s="2">
        <v>10</v>
      </c>
      <c r="B1378" s="2">
        <v>2012</v>
      </c>
      <c r="C1378" s="4" t="str">
        <f>INDEX(Index!$B$1:$B$500,MATCH($F1378,Index!$A$1:$A$500,0)
)</f>
        <v>DEN</v>
      </c>
      <c r="D1378" s="4">
        <v>0</v>
      </c>
      <c r="E1378" s="141">
        <f t="shared" si="21"/>
        <v>0.36230677122850585</v>
      </c>
      <c r="F1378" s="3" t="s">
        <v>39</v>
      </c>
      <c r="G1378" s="3">
        <v>1</v>
      </c>
      <c r="H1378" s="125">
        <v>0.36230677122850585</v>
      </c>
      <c r="I1378" s="3"/>
      <c r="J1378" s="3"/>
      <c r="K1378" s="3" t="s">
        <v>134</v>
      </c>
      <c r="L1378" s="125">
        <v>0.17593199983267599</v>
      </c>
      <c r="M1378" s="3">
        <v>3</v>
      </c>
      <c r="N1378" s="125">
        <v>-0.15401799750427</v>
      </c>
      <c r="O1378" s="3">
        <v>4</v>
      </c>
      <c r="P1378" s="125">
        <v>3.2356773891559901E-2</v>
      </c>
      <c r="Q1378" s="3">
        <v>8</v>
      </c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</row>
    <row r="1379" spans="1:30" hidden="1" x14ac:dyDescent="0.25">
      <c r="A1379" s="2">
        <v>10</v>
      </c>
      <c r="B1379" s="2">
        <v>2012</v>
      </c>
      <c r="C1379" s="4" t="str">
        <f>INDEX(Index!$B$1:$B$500,MATCH($F1379,Index!$A$1:$A$500,0)
)</f>
        <v>NE</v>
      </c>
      <c r="D1379" s="4">
        <v>0</v>
      </c>
      <c r="E1379" s="141">
        <f t="shared" si="21"/>
        <v>0.33648099082386573</v>
      </c>
      <c r="F1379" s="3" t="s">
        <v>17</v>
      </c>
      <c r="G1379" s="3">
        <v>2</v>
      </c>
      <c r="H1379" s="125">
        <v>0.33648099082386573</v>
      </c>
      <c r="I1379" s="3"/>
      <c r="J1379" s="3"/>
      <c r="K1379" s="3" t="s">
        <v>134</v>
      </c>
      <c r="L1379" s="125">
        <v>0.27041817126476803</v>
      </c>
      <c r="M1379" s="3">
        <v>1</v>
      </c>
      <c r="N1379" s="125">
        <v>-3.1255260309730297E-2</v>
      </c>
      <c r="O1379" s="3">
        <v>12</v>
      </c>
      <c r="P1379" s="125">
        <v>3.4807559249367397E-2</v>
      </c>
      <c r="Q1379" s="3">
        <v>6</v>
      </c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</row>
    <row r="1380" spans="1:30" hidden="1" x14ac:dyDescent="0.25">
      <c r="A1380" s="2">
        <v>10</v>
      </c>
      <c r="B1380" s="2">
        <v>2012</v>
      </c>
      <c r="C1380" s="4" t="str">
        <f>INDEX(Index!$B$1:$B$500,MATCH($F1380,Index!$A$1:$A$500,0)
)</f>
        <v>SF</v>
      </c>
      <c r="D1380" s="4">
        <v>0</v>
      </c>
      <c r="E1380" s="141">
        <f t="shared" si="21"/>
        <v>0.2955900109547876</v>
      </c>
      <c r="F1380" s="3" t="s">
        <v>1</v>
      </c>
      <c r="G1380" s="3">
        <v>3</v>
      </c>
      <c r="H1380" s="125">
        <v>0.2955900109547876</v>
      </c>
      <c r="I1380" s="3"/>
      <c r="J1380" s="3"/>
      <c r="K1380" s="3" t="s">
        <v>239</v>
      </c>
      <c r="L1380" s="125">
        <v>0.163256745650047</v>
      </c>
      <c r="M1380" s="3">
        <v>4</v>
      </c>
      <c r="N1380" s="125">
        <v>-0.142858284256488</v>
      </c>
      <c r="O1380" s="3">
        <v>5</v>
      </c>
      <c r="P1380" s="125">
        <v>-1.05250189517474E-2</v>
      </c>
      <c r="Q1380" s="3">
        <v>18</v>
      </c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</row>
    <row r="1381" spans="1:30" hidden="1" x14ac:dyDescent="0.25">
      <c r="A1381" s="2">
        <v>10</v>
      </c>
      <c r="B1381" s="2">
        <v>2012</v>
      </c>
      <c r="C1381" s="4" t="str">
        <f>INDEX(Index!$B$1:$B$500,MATCH($F1381,Index!$A$1:$A$500,0)
)</f>
        <v>GB</v>
      </c>
      <c r="D1381" s="4">
        <v>0</v>
      </c>
      <c r="E1381" s="141">
        <f t="shared" si="21"/>
        <v>0.28331024794970838</v>
      </c>
      <c r="F1381" s="3" t="s">
        <v>20</v>
      </c>
      <c r="G1381" s="3">
        <v>4</v>
      </c>
      <c r="H1381" s="125">
        <v>0.28331024794970838</v>
      </c>
      <c r="I1381" s="3"/>
      <c r="J1381" s="3"/>
      <c r="K1381" s="3" t="s">
        <v>134</v>
      </c>
      <c r="L1381" s="125">
        <v>0.205739763203796</v>
      </c>
      <c r="M1381" s="3">
        <v>2</v>
      </c>
      <c r="N1381" s="125">
        <v>-6.0496452705642197E-2</v>
      </c>
      <c r="O1381" s="3">
        <v>9</v>
      </c>
      <c r="P1381" s="125">
        <v>1.70740320402702E-2</v>
      </c>
      <c r="Q1381" s="3">
        <v>13</v>
      </c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</row>
    <row r="1382" spans="1:30" hidden="1" x14ac:dyDescent="0.25">
      <c r="A1382" s="2">
        <v>10</v>
      </c>
      <c r="B1382" s="2">
        <v>2012</v>
      </c>
      <c r="C1382" s="4" t="str">
        <f>INDEX(Index!$B$1:$B$500,MATCH($F1382,Index!$A$1:$A$500,0)
)</f>
        <v>SEA</v>
      </c>
      <c r="D1382" s="4">
        <v>0</v>
      </c>
      <c r="E1382" s="141">
        <f t="shared" si="21"/>
        <v>0.26653446548257409</v>
      </c>
      <c r="F1382" s="3" t="s">
        <v>30</v>
      </c>
      <c r="G1382" s="3">
        <v>5</v>
      </c>
      <c r="H1382" s="125">
        <v>0.26653446548257409</v>
      </c>
      <c r="I1382" s="3"/>
      <c r="J1382" s="3"/>
      <c r="K1382" s="3" t="s">
        <v>146</v>
      </c>
      <c r="L1382" s="125">
        <v>7.0410650529399793E-2</v>
      </c>
      <c r="M1382" s="3">
        <v>13</v>
      </c>
      <c r="N1382" s="125">
        <v>-0.17485516898381201</v>
      </c>
      <c r="O1382" s="3">
        <v>3</v>
      </c>
      <c r="P1382" s="125">
        <v>2.1268645969362301E-2</v>
      </c>
      <c r="Q1382" s="3">
        <v>10</v>
      </c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</row>
    <row r="1383" spans="1:30" hidden="1" x14ac:dyDescent="0.25">
      <c r="A1383" s="2">
        <v>10</v>
      </c>
      <c r="B1383" s="2">
        <v>2012</v>
      </c>
      <c r="C1383" s="4" t="str">
        <f>INDEX(Index!$B$1:$B$500,MATCH($F1383,Index!$A$1:$A$500,0)
)</f>
        <v>HOU</v>
      </c>
      <c r="D1383" s="4">
        <v>0</v>
      </c>
      <c r="E1383" s="141">
        <f t="shared" si="21"/>
        <v>0.26397958842329355</v>
      </c>
      <c r="F1383" s="3" t="s">
        <v>49</v>
      </c>
      <c r="G1383" s="3">
        <v>6</v>
      </c>
      <c r="H1383" s="125">
        <v>0.26397958842329355</v>
      </c>
      <c r="I1383" s="3"/>
      <c r="J1383" s="3"/>
      <c r="K1383" s="3" t="s">
        <v>222</v>
      </c>
      <c r="L1383" s="125">
        <v>6.9074097601180898E-2</v>
      </c>
      <c r="M1383" s="3">
        <v>14</v>
      </c>
      <c r="N1383" s="125">
        <v>-0.29320282875721898</v>
      </c>
      <c r="O1383" s="3">
        <v>2</v>
      </c>
      <c r="P1383" s="125">
        <v>-9.8297337935106296E-2</v>
      </c>
      <c r="Q1383" s="3">
        <v>32</v>
      </c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</row>
    <row r="1384" spans="1:30" hidden="1" x14ac:dyDescent="0.25">
      <c r="A1384" s="2">
        <v>10</v>
      </c>
      <c r="B1384" s="2">
        <v>2012</v>
      </c>
      <c r="C1384" s="4" t="str">
        <f>INDEX(Index!$B$1:$B$500,MATCH($F1384,Index!$A$1:$A$500,0)
)</f>
        <v>CHI</v>
      </c>
      <c r="D1384" s="4">
        <v>0</v>
      </c>
      <c r="E1384" s="141">
        <f t="shared" si="21"/>
        <v>0.25644429604287422</v>
      </c>
      <c r="F1384" s="3" t="s">
        <v>64</v>
      </c>
      <c r="G1384" s="3">
        <v>7</v>
      </c>
      <c r="H1384" s="125">
        <v>0.25644429604287422</v>
      </c>
      <c r="I1384" s="3"/>
      <c r="J1384" s="3"/>
      <c r="K1384" s="3" t="s">
        <v>139</v>
      </c>
      <c r="L1384" s="125">
        <v>-0.167781810998133</v>
      </c>
      <c r="M1384" s="3">
        <v>27</v>
      </c>
      <c r="N1384" s="125">
        <v>-0.35674979695522402</v>
      </c>
      <c r="O1384" s="3">
        <v>1</v>
      </c>
      <c r="P1384" s="125">
        <v>6.7476310085783198E-2</v>
      </c>
      <c r="Q1384" s="3">
        <v>2</v>
      </c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</row>
    <row r="1385" spans="1:30" hidden="1" x14ac:dyDescent="0.25">
      <c r="A1385" s="2">
        <v>10</v>
      </c>
      <c r="B1385" s="2">
        <v>2012</v>
      </c>
      <c r="C1385" s="4" t="str">
        <f>INDEX(Index!$B$1:$B$500,MATCH($F1385,Index!$A$1:$A$500,0)
)</f>
        <v>BAL</v>
      </c>
      <c r="D1385" s="4">
        <v>0</v>
      </c>
      <c r="E1385" s="141">
        <f t="shared" si="21"/>
        <v>0.126320625454382</v>
      </c>
      <c r="F1385" s="3" t="s">
        <v>18</v>
      </c>
      <c r="G1385" s="3">
        <v>8</v>
      </c>
      <c r="H1385" s="125">
        <v>0.126320625454382</v>
      </c>
      <c r="I1385" s="3"/>
      <c r="J1385" s="3"/>
      <c r="K1385" s="3" t="s">
        <v>139</v>
      </c>
      <c r="L1385" s="125">
        <v>7.9470580636352303E-2</v>
      </c>
      <c r="M1385" s="3">
        <v>10</v>
      </c>
      <c r="N1385" s="125">
        <v>5.0298409234612103E-2</v>
      </c>
      <c r="O1385" s="3">
        <v>20</v>
      </c>
      <c r="P1385" s="125">
        <v>9.7148454052641803E-2</v>
      </c>
      <c r="Q1385" s="3">
        <v>1</v>
      </c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</row>
    <row r="1386" spans="1:30" hidden="1" x14ac:dyDescent="0.25">
      <c r="A1386" s="2">
        <v>10</v>
      </c>
      <c r="B1386" s="2">
        <v>2012</v>
      </c>
      <c r="C1386" s="4" t="str">
        <f>INDEX(Index!$B$1:$B$500,MATCH($F1386,Index!$A$1:$A$500,0)
)</f>
        <v>DAL</v>
      </c>
      <c r="D1386" s="4">
        <v>0</v>
      </c>
      <c r="E1386" s="141">
        <f t="shared" si="21"/>
        <v>0.11862042421278769</v>
      </c>
      <c r="F1386" s="3" t="s">
        <v>3</v>
      </c>
      <c r="G1386" s="3">
        <v>9</v>
      </c>
      <c r="H1386" s="125">
        <v>0.11862042421278769</v>
      </c>
      <c r="I1386" s="3"/>
      <c r="J1386" s="3"/>
      <c r="K1386" s="3" t="s">
        <v>135</v>
      </c>
      <c r="L1386" s="125">
        <v>9.8043157184844298E-2</v>
      </c>
      <c r="M1386" s="3">
        <v>8</v>
      </c>
      <c r="N1386" s="125">
        <v>-3.6775101476611699E-2</v>
      </c>
      <c r="O1386" s="3">
        <v>11</v>
      </c>
      <c r="P1386" s="125">
        <v>-1.6197834448668302E-2</v>
      </c>
      <c r="Q1386" s="3">
        <v>19</v>
      </c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</row>
    <row r="1387" spans="1:30" hidden="1" x14ac:dyDescent="0.25">
      <c r="A1387" s="2">
        <v>10</v>
      </c>
      <c r="B1387" s="2">
        <v>2012</v>
      </c>
      <c r="C1387" s="4" t="str">
        <f>INDEX(Index!$B$1:$B$500,MATCH($F1387,Index!$A$1:$A$500,0)
)</f>
        <v>ATL</v>
      </c>
      <c r="D1387" s="4">
        <v>0</v>
      </c>
      <c r="E1387" s="141">
        <f t="shared" si="21"/>
        <v>0.10554876992190464</v>
      </c>
      <c r="F1387" s="3" t="s">
        <v>43</v>
      </c>
      <c r="G1387" s="3">
        <v>10</v>
      </c>
      <c r="H1387" s="125">
        <v>0.10554876992190464</v>
      </c>
      <c r="I1387" s="3"/>
      <c r="J1387" s="3"/>
      <c r="K1387" s="3" t="s">
        <v>222</v>
      </c>
      <c r="L1387" s="125">
        <v>0.100522362750504</v>
      </c>
      <c r="M1387" s="3">
        <v>7</v>
      </c>
      <c r="N1387" s="125">
        <v>-4.3059367354363696E-3</v>
      </c>
      <c r="O1387" s="3">
        <v>14</v>
      </c>
      <c r="P1387" s="125">
        <v>7.2047043596426997E-4</v>
      </c>
      <c r="Q1387" s="3">
        <v>15</v>
      </c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</row>
    <row r="1388" spans="1:30" hidden="1" x14ac:dyDescent="0.25">
      <c r="A1388" s="2">
        <v>10</v>
      </c>
      <c r="B1388" s="2">
        <v>2012</v>
      </c>
      <c r="C1388" s="4" t="str">
        <f>INDEX(Index!$B$1:$B$500,MATCH($F1388,Index!$A$1:$A$500,0)
)</f>
        <v>MIN</v>
      </c>
      <c r="D1388" s="4">
        <v>0</v>
      </c>
      <c r="E1388" s="141">
        <f t="shared" si="21"/>
        <v>8.3115143348444498E-2</v>
      </c>
      <c r="F1388" s="3" t="s">
        <v>46</v>
      </c>
      <c r="G1388" s="3">
        <v>11</v>
      </c>
      <c r="H1388" s="125">
        <v>8.3115143348444498E-2</v>
      </c>
      <c r="I1388" s="3"/>
      <c r="J1388" s="3"/>
      <c r="K1388" s="3" t="s">
        <v>146</v>
      </c>
      <c r="L1388" s="125">
        <v>-3.9494923993317999E-2</v>
      </c>
      <c r="M1388" s="3">
        <v>20</v>
      </c>
      <c r="N1388" s="125">
        <v>-6.6971677540167501E-2</v>
      </c>
      <c r="O1388" s="3">
        <v>8</v>
      </c>
      <c r="P1388" s="125">
        <v>5.5638389801595002E-2</v>
      </c>
      <c r="Q1388" s="3">
        <v>3</v>
      </c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</row>
    <row r="1389" spans="1:30" hidden="1" x14ac:dyDescent="0.25">
      <c r="A1389" s="2">
        <v>10</v>
      </c>
      <c r="B1389" s="2">
        <v>2012</v>
      </c>
      <c r="C1389" s="4" t="str">
        <f>INDEX(Index!$B$1:$B$500,MATCH($F1389,Index!$A$1:$A$500,0)
)</f>
        <v>NYG</v>
      </c>
      <c r="D1389" s="4">
        <v>0</v>
      </c>
      <c r="E1389" s="141">
        <f t="shared" si="21"/>
        <v>7.6237990823790749E-2</v>
      </c>
      <c r="F1389" s="3" t="s">
        <v>15</v>
      </c>
      <c r="G1389" s="3">
        <v>12</v>
      </c>
      <c r="H1389" s="125">
        <v>7.6237990823790749E-2</v>
      </c>
      <c r="I1389" s="3"/>
      <c r="J1389" s="3"/>
      <c r="K1389" s="3" t="s">
        <v>146</v>
      </c>
      <c r="L1389" s="125">
        <v>7.4633118410843496E-2</v>
      </c>
      <c r="M1389" s="3">
        <v>11</v>
      </c>
      <c r="N1389" s="125">
        <v>-1.1122585335783799E-3</v>
      </c>
      <c r="O1389" s="3">
        <v>17</v>
      </c>
      <c r="P1389" s="125">
        <v>4.9261387936887105E-4</v>
      </c>
      <c r="Q1389" s="3">
        <v>16</v>
      </c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</row>
    <row r="1390" spans="1:30" hidden="1" x14ac:dyDescent="0.25">
      <c r="A1390" s="2">
        <v>10</v>
      </c>
      <c r="B1390" s="2">
        <v>2012</v>
      </c>
      <c r="C1390" s="4" t="str">
        <f>INDEX(Index!$B$1:$B$500,MATCH($F1390,Index!$A$1:$A$500,0)
)</f>
        <v>TB</v>
      </c>
      <c r="D1390" s="4">
        <v>0</v>
      </c>
      <c r="E1390" s="141">
        <f t="shared" si="21"/>
        <v>1.8183805403114414E-2</v>
      </c>
      <c r="F1390" s="3" t="s">
        <v>38</v>
      </c>
      <c r="G1390" s="3">
        <v>13</v>
      </c>
      <c r="H1390" s="125">
        <v>1.8183805403114414E-2</v>
      </c>
      <c r="I1390" s="3"/>
      <c r="J1390" s="3"/>
      <c r="K1390" s="3" t="s">
        <v>136</v>
      </c>
      <c r="L1390" s="125">
        <v>8.5538462160359693E-2</v>
      </c>
      <c r="M1390" s="3">
        <v>9</v>
      </c>
      <c r="N1390" s="125">
        <v>-2.9867490360707301E-3</v>
      </c>
      <c r="O1390" s="3">
        <v>15</v>
      </c>
      <c r="P1390" s="125">
        <v>-7.0341405793316006E-2</v>
      </c>
      <c r="Q1390" s="3">
        <v>27</v>
      </c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</row>
    <row r="1391" spans="1:30" hidden="1" x14ac:dyDescent="0.25">
      <c r="A1391" s="2">
        <v>10</v>
      </c>
      <c r="B1391" s="2">
        <v>2012</v>
      </c>
      <c r="C1391" s="4" t="str">
        <f>INDEX(Index!$B$1:$B$500,MATCH($F1391,Index!$A$1:$A$500,0)
)</f>
        <v>PIT</v>
      </c>
      <c r="D1391" s="4">
        <v>0</v>
      </c>
      <c r="E1391" s="141">
        <f t="shared" si="21"/>
        <v>-8.3198178582369678E-4</v>
      </c>
      <c r="F1391" s="3" t="s">
        <v>32</v>
      </c>
      <c r="G1391" s="3">
        <v>14</v>
      </c>
      <c r="H1391" s="125">
        <v>-8.3198178582369678E-4</v>
      </c>
      <c r="I1391" s="3"/>
      <c r="J1391" s="3"/>
      <c r="K1391" s="3" t="s">
        <v>134</v>
      </c>
      <c r="L1391" s="125">
        <v>4.5501674539202903E-2</v>
      </c>
      <c r="M1391" s="3">
        <v>17</v>
      </c>
      <c r="N1391" s="125">
        <v>6.4311299335108901E-2</v>
      </c>
      <c r="O1391" s="3">
        <v>22</v>
      </c>
      <c r="P1391" s="125">
        <v>1.7977643010082301E-2</v>
      </c>
      <c r="Q1391" s="3">
        <v>12</v>
      </c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</row>
    <row r="1392" spans="1:30" hidden="1" x14ac:dyDescent="0.25">
      <c r="A1392" s="2">
        <v>10</v>
      </c>
      <c r="B1392" s="2">
        <v>2012</v>
      </c>
      <c r="C1392" s="4" t="str">
        <f>INDEX(Index!$B$1:$B$500,MATCH($F1392,Index!$A$1:$A$500,0)
)</f>
        <v>DET</v>
      </c>
      <c r="D1392" s="4">
        <v>0</v>
      </c>
      <c r="E1392" s="141">
        <f t="shared" si="21"/>
        <v>-1.4952758800848898E-2</v>
      </c>
      <c r="F1392" s="3" t="s">
        <v>21</v>
      </c>
      <c r="G1392" s="3">
        <v>15</v>
      </c>
      <c r="H1392" s="125">
        <v>-1.4952758800848898E-2</v>
      </c>
      <c r="I1392" s="3"/>
      <c r="J1392" s="3"/>
      <c r="K1392" s="3" t="s">
        <v>135</v>
      </c>
      <c r="L1392" s="125">
        <v>0.160797893907316</v>
      </c>
      <c r="M1392" s="3">
        <v>5</v>
      </c>
      <c r="N1392" s="125">
        <v>9.7280914945271996E-2</v>
      </c>
      <c r="O1392" s="3">
        <v>26</v>
      </c>
      <c r="P1392" s="125">
        <v>-7.8469737762892899E-2</v>
      </c>
      <c r="Q1392" s="3">
        <v>29</v>
      </c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</row>
    <row r="1393" spans="1:30" hidden="1" x14ac:dyDescent="0.25">
      <c r="A1393" s="2">
        <v>10</v>
      </c>
      <c r="B1393" s="2">
        <v>2012</v>
      </c>
      <c r="C1393" s="4" t="str">
        <f>INDEX(Index!$B$1:$B$500,MATCH($F1393,Index!$A$1:$A$500,0)
)</f>
        <v>CIN</v>
      </c>
      <c r="D1393" s="4">
        <v>0</v>
      </c>
      <c r="E1393" s="141">
        <f t="shared" si="21"/>
        <v>-2.4017103936268901E-2</v>
      </c>
      <c r="F1393" s="3" t="s">
        <v>24</v>
      </c>
      <c r="G1393" s="3">
        <v>16</v>
      </c>
      <c r="H1393" s="125">
        <v>-2.4017103936268901E-2</v>
      </c>
      <c r="I1393" s="3"/>
      <c r="J1393" s="3"/>
      <c r="K1393" s="3" t="s">
        <v>135</v>
      </c>
      <c r="L1393" s="125">
        <v>1.1320212911078899E-2</v>
      </c>
      <c r="M1393" s="3">
        <v>18</v>
      </c>
      <c r="N1393" s="125">
        <v>6.0161526636820097E-2</v>
      </c>
      <c r="O1393" s="3">
        <v>21</v>
      </c>
      <c r="P1393" s="125">
        <v>2.48242097894723E-2</v>
      </c>
      <c r="Q1393" s="3">
        <v>9</v>
      </c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</row>
    <row r="1394" spans="1:30" hidden="1" x14ac:dyDescent="0.25">
      <c r="A1394" s="2">
        <v>10</v>
      </c>
      <c r="B1394" s="2">
        <v>2012</v>
      </c>
      <c r="C1394" s="4" t="str">
        <f>INDEX(Index!$B$1:$B$500,MATCH($F1394,Index!$A$1:$A$500,0)
)</f>
        <v>CAR</v>
      </c>
      <c r="D1394" s="4">
        <v>0</v>
      </c>
      <c r="E1394" s="141">
        <f t="shared" si="21"/>
        <v>-4.2476357307361705E-2</v>
      </c>
      <c r="F1394" s="3" t="s">
        <v>51</v>
      </c>
      <c r="G1394" s="3">
        <v>17</v>
      </c>
      <c r="H1394" s="125">
        <v>-4.2476357307361705E-2</v>
      </c>
      <c r="I1394" s="3"/>
      <c r="J1394" s="3"/>
      <c r="K1394" s="3" t="s">
        <v>141</v>
      </c>
      <c r="L1394" s="125">
        <v>-3.5834343537421202E-2</v>
      </c>
      <c r="M1394" s="3">
        <v>19</v>
      </c>
      <c r="N1394" s="125">
        <v>-7.7755168265972494E-2</v>
      </c>
      <c r="O1394" s="3">
        <v>7</v>
      </c>
      <c r="P1394" s="125">
        <v>-8.4397182035912996E-2</v>
      </c>
      <c r="Q1394" s="3">
        <v>30</v>
      </c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</row>
    <row r="1395" spans="1:30" hidden="1" x14ac:dyDescent="0.25">
      <c r="A1395" s="2">
        <v>10</v>
      </c>
      <c r="B1395" s="2">
        <v>2012</v>
      </c>
      <c r="C1395" s="4" t="str">
        <f>INDEX(Index!$B$1:$B$500,MATCH($F1395,Index!$A$1:$A$500,0)
)</f>
        <v>LAR</v>
      </c>
      <c r="D1395" s="4">
        <v>0</v>
      </c>
      <c r="E1395" s="141">
        <f t="shared" si="21"/>
        <v>-5.0133422252989501E-2</v>
      </c>
      <c r="F1395" s="3" t="s">
        <v>67</v>
      </c>
      <c r="G1395" s="3">
        <v>18</v>
      </c>
      <c r="H1395" s="125">
        <v>-5.0133422252989501E-2</v>
      </c>
      <c r="I1395" s="3"/>
      <c r="J1395" s="3"/>
      <c r="K1395" s="3" t="s">
        <v>240</v>
      </c>
      <c r="L1395" s="125">
        <v>-4.1397363581956899E-2</v>
      </c>
      <c r="M1395" s="3">
        <v>21</v>
      </c>
      <c r="N1395" s="125">
        <v>-2.9533633242329799E-2</v>
      </c>
      <c r="O1395" s="3">
        <v>13</v>
      </c>
      <c r="P1395" s="125">
        <v>-3.8269691913362401E-2</v>
      </c>
      <c r="Q1395" s="3">
        <v>24</v>
      </c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</row>
    <row r="1396" spans="1:30" hidden="1" x14ac:dyDescent="0.25">
      <c r="A1396" s="2">
        <v>10</v>
      </c>
      <c r="B1396" s="2">
        <v>2012</v>
      </c>
      <c r="C1396" s="4" t="str">
        <f>INDEX(Index!$B$1:$B$500,MATCH($F1396,Index!$A$1:$A$500,0)
)</f>
        <v>NO</v>
      </c>
      <c r="D1396" s="4">
        <v>0</v>
      </c>
      <c r="E1396" s="141">
        <f t="shared" si="21"/>
        <v>-5.1156412660431382E-2</v>
      </c>
      <c r="F1396" s="3" t="s">
        <v>27</v>
      </c>
      <c r="G1396" s="3">
        <v>19</v>
      </c>
      <c r="H1396" s="125">
        <v>-5.1156412660431382E-2</v>
      </c>
      <c r="I1396" s="3"/>
      <c r="J1396" s="3"/>
      <c r="K1396" s="3" t="s">
        <v>135</v>
      </c>
      <c r="L1396" s="125">
        <v>0.100866901628755</v>
      </c>
      <c r="M1396" s="3">
        <v>6</v>
      </c>
      <c r="N1396" s="125">
        <v>0.15620092549105799</v>
      </c>
      <c r="O1396" s="3">
        <v>30</v>
      </c>
      <c r="P1396" s="125">
        <v>4.1776112018716101E-3</v>
      </c>
      <c r="Q1396" s="3">
        <v>14</v>
      </c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</row>
    <row r="1397" spans="1:30" hidden="1" x14ac:dyDescent="0.25">
      <c r="A1397" s="2">
        <v>10</v>
      </c>
      <c r="B1397" s="2">
        <v>2012</v>
      </c>
      <c r="C1397" s="4" t="str">
        <f>INDEX(Index!$B$1:$B$500,MATCH($F1397,Index!$A$1:$A$500,0)
)</f>
        <v>MIA</v>
      </c>
      <c r="D1397" s="4">
        <v>0</v>
      </c>
      <c r="E1397" s="141">
        <f t="shared" si="21"/>
        <v>-9.5923119538756124E-2</v>
      </c>
      <c r="F1397" s="3" t="s">
        <v>4</v>
      </c>
      <c r="G1397" s="3">
        <v>20</v>
      </c>
      <c r="H1397" s="125">
        <v>-9.5923119538756124E-2</v>
      </c>
      <c r="I1397" s="3"/>
      <c r="J1397" s="3"/>
      <c r="K1397" s="3" t="s">
        <v>135</v>
      </c>
      <c r="L1397" s="125">
        <v>-0.13228491224910699</v>
      </c>
      <c r="M1397" s="3">
        <v>24</v>
      </c>
      <c r="N1397" s="125">
        <v>-2.2013688792962499E-3</v>
      </c>
      <c r="O1397" s="3">
        <v>16</v>
      </c>
      <c r="P1397" s="125">
        <v>3.4160423831054602E-2</v>
      </c>
      <c r="Q1397" s="3">
        <v>7</v>
      </c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</row>
    <row r="1398" spans="1:30" hidden="1" x14ac:dyDescent="0.25">
      <c r="A1398" s="2">
        <v>10</v>
      </c>
      <c r="B1398" s="2">
        <v>2012</v>
      </c>
      <c r="C1398" s="4" t="str">
        <f>INDEX(Index!$B$1:$B$500,MATCH($F1398,Index!$A$1:$A$500,0)
)</f>
        <v>WAS</v>
      </c>
      <c r="D1398" s="4">
        <v>0</v>
      </c>
      <c r="E1398" s="141">
        <f t="shared" si="21"/>
        <v>-0.10152127657133561</v>
      </c>
      <c r="F1398" s="3" t="s">
        <v>26</v>
      </c>
      <c r="G1398" s="3">
        <v>21</v>
      </c>
      <c r="H1398" s="125">
        <v>-0.10152127657133561</v>
      </c>
      <c r="I1398" s="3"/>
      <c r="J1398" s="3"/>
      <c r="K1398" s="3" t="s">
        <v>140</v>
      </c>
      <c r="L1398" s="125">
        <v>6.2459909198302098E-2</v>
      </c>
      <c r="M1398" s="3">
        <v>15</v>
      </c>
      <c r="N1398" s="125">
        <v>8.5696577532738599E-2</v>
      </c>
      <c r="O1398" s="3">
        <v>23</v>
      </c>
      <c r="P1398" s="125">
        <v>-7.8284608236899103E-2</v>
      </c>
      <c r="Q1398" s="3">
        <v>28</v>
      </c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</row>
    <row r="1399" spans="1:30" hidden="1" x14ac:dyDescent="0.25">
      <c r="A1399" s="2">
        <v>10</v>
      </c>
      <c r="B1399" s="2">
        <v>2012</v>
      </c>
      <c r="C1399" s="4" t="str">
        <f>INDEX(Index!$B$1:$B$500,MATCH($F1399,Index!$A$1:$A$500,0)
)</f>
        <v>BUF</v>
      </c>
      <c r="D1399" s="4">
        <v>0</v>
      </c>
      <c r="E1399" s="141">
        <f t="shared" si="21"/>
        <v>-0.10390992008854899</v>
      </c>
      <c r="F1399" s="3" t="s">
        <v>0</v>
      </c>
      <c r="G1399" s="3">
        <v>22</v>
      </c>
      <c r="H1399" s="125">
        <v>-0.10390992008854899</v>
      </c>
      <c r="I1399" s="3"/>
      <c r="J1399" s="3"/>
      <c r="K1399" s="3" t="s">
        <v>140</v>
      </c>
      <c r="L1399" s="125">
        <v>5.0827336958000201E-2</v>
      </c>
      <c r="M1399" s="3">
        <v>16</v>
      </c>
      <c r="N1399" s="125">
        <v>0.20226891703668901</v>
      </c>
      <c r="O1399" s="3">
        <v>31</v>
      </c>
      <c r="P1399" s="125">
        <v>4.75316599901398E-2</v>
      </c>
      <c r="Q1399" s="3">
        <v>4</v>
      </c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</row>
    <row r="1400" spans="1:30" hidden="1" x14ac:dyDescent="0.25">
      <c r="A1400" s="2">
        <v>10</v>
      </c>
      <c r="B1400" s="2">
        <v>2012</v>
      </c>
      <c r="C1400" s="4" t="str">
        <f>INDEX(Index!$B$1:$B$500,MATCH($F1400,Index!$A$1:$A$500,0)
)</f>
        <v>LAC</v>
      </c>
      <c r="D1400" s="4">
        <v>0</v>
      </c>
      <c r="E1400" s="141">
        <f t="shared" si="21"/>
        <v>-0.10956818005369361</v>
      </c>
      <c r="F1400" s="3" t="s">
        <v>68</v>
      </c>
      <c r="G1400" s="3">
        <v>23</v>
      </c>
      <c r="H1400" s="125">
        <v>-0.10956818005369361</v>
      </c>
      <c r="I1400" s="3"/>
      <c r="J1400" s="3"/>
      <c r="K1400" s="3" t="s">
        <v>135</v>
      </c>
      <c r="L1400" s="125">
        <v>-5.9177057539238798E-2</v>
      </c>
      <c r="M1400" s="3">
        <v>22</v>
      </c>
      <c r="N1400" s="125">
        <v>4.4853988457884103E-2</v>
      </c>
      <c r="O1400" s="3">
        <v>19</v>
      </c>
      <c r="P1400" s="125">
        <v>-5.5371340565707099E-3</v>
      </c>
      <c r="Q1400" s="3">
        <v>17</v>
      </c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</row>
    <row r="1401" spans="1:30" hidden="1" x14ac:dyDescent="0.25">
      <c r="A1401" s="2">
        <v>10</v>
      </c>
      <c r="B1401" s="2">
        <v>2012</v>
      </c>
      <c r="C1401" s="4" t="str">
        <f>INDEX(Index!$B$1:$B$500,MATCH($F1401,Index!$A$1:$A$500,0)
)</f>
        <v>NYJ</v>
      </c>
      <c r="D1401" s="4">
        <v>0</v>
      </c>
      <c r="E1401" s="141">
        <f t="shared" si="21"/>
        <v>-0.1221732631611563</v>
      </c>
      <c r="F1401" s="3" t="s">
        <v>9</v>
      </c>
      <c r="G1401" s="3">
        <v>24</v>
      </c>
      <c r="H1401" s="125">
        <v>-0.1221732631611563</v>
      </c>
      <c r="I1401" s="3"/>
      <c r="J1401" s="3"/>
      <c r="K1401" s="3" t="s">
        <v>140</v>
      </c>
      <c r="L1401" s="125">
        <v>-0.195990360344969</v>
      </c>
      <c r="M1401" s="3">
        <v>28</v>
      </c>
      <c r="N1401" s="125">
        <v>-5.2817614163277897E-2</v>
      </c>
      <c r="O1401" s="3">
        <v>10</v>
      </c>
      <c r="P1401" s="125">
        <v>2.0999483020534799E-2</v>
      </c>
      <c r="Q1401" s="3">
        <v>11</v>
      </c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</row>
    <row r="1402" spans="1:30" hidden="1" x14ac:dyDescent="0.25">
      <c r="A1402" s="2">
        <v>10</v>
      </c>
      <c r="B1402" s="2">
        <v>2012</v>
      </c>
      <c r="C1402" s="4" t="str">
        <f>INDEX(Index!$B$1:$B$500,MATCH($F1402,Index!$A$1:$A$500,0)
)</f>
        <v>ARI</v>
      </c>
      <c r="D1402" s="4">
        <v>0</v>
      </c>
      <c r="E1402" s="141">
        <f t="shared" si="21"/>
        <v>-0.1352922018821463</v>
      </c>
      <c r="F1402" s="3" t="s">
        <v>23</v>
      </c>
      <c r="G1402" s="3">
        <v>25</v>
      </c>
      <c r="H1402" s="125">
        <v>-0.1352922018821463</v>
      </c>
      <c r="I1402" s="3"/>
      <c r="J1402" s="3"/>
      <c r="K1402" s="3" t="s">
        <v>135</v>
      </c>
      <c r="L1402" s="125">
        <v>-0.20134331267723499</v>
      </c>
      <c r="M1402" s="3">
        <v>29</v>
      </c>
      <c r="N1402" s="125">
        <v>-0.107899027741266</v>
      </c>
      <c r="O1402" s="3">
        <v>6</v>
      </c>
      <c r="P1402" s="125">
        <v>-4.1847916946177302E-2</v>
      </c>
      <c r="Q1402" s="3">
        <v>25</v>
      </c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</row>
    <row r="1403" spans="1:30" hidden="1" x14ac:dyDescent="0.25">
      <c r="A1403" s="2">
        <v>10</v>
      </c>
      <c r="B1403" s="2">
        <v>2012</v>
      </c>
      <c r="C1403" s="4" t="str">
        <f>INDEX(Index!$B$1:$B$500,MATCH($F1403,Index!$A$1:$A$500,0)
)</f>
        <v>IND</v>
      </c>
      <c r="D1403" s="4">
        <v>0</v>
      </c>
      <c r="E1403" s="141">
        <f t="shared" si="21"/>
        <v>-0.1970825515726192</v>
      </c>
      <c r="F1403" s="3" t="s">
        <v>35</v>
      </c>
      <c r="G1403" s="3">
        <v>26</v>
      </c>
      <c r="H1403" s="125">
        <v>-0.1970825515726192</v>
      </c>
      <c r="I1403" s="3"/>
      <c r="J1403" s="3"/>
      <c r="K1403" s="3" t="s">
        <v>134</v>
      </c>
      <c r="L1403" s="125">
        <v>7.0890872303685903E-2</v>
      </c>
      <c r="M1403" s="3">
        <v>12</v>
      </c>
      <c r="N1403" s="125">
        <v>0.24409209503996901</v>
      </c>
      <c r="O1403" s="3">
        <v>32</v>
      </c>
      <c r="P1403" s="125">
        <v>-2.3881328836336101E-2</v>
      </c>
      <c r="Q1403" s="3">
        <v>22</v>
      </c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</row>
    <row r="1404" spans="1:30" hidden="1" x14ac:dyDescent="0.25">
      <c r="A1404" s="2">
        <v>10</v>
      </c>
      <c r="B1404" s="2">
        <v>2012</v>
      </c>
      <c r="C1404" s="4" t="str">
        <f>INDEX(Index!$B$1:$B$500,MATCH($F1404,Index!$A$1:$A$500,0)
)</f>
        <v>PHI</v>
      </c>
      <c r="D1404" s="4">
        <v>0</v>
      </c>
      <c r="E1404" s="141">
        <f t="shared" si="21"/>
        <v>-0.21098708641729919</v>
      </c>
      <c r="F1404" s="3" t="s">
        <v>7</v>
      </c>
      <c r="G1404" s="3">
        <v>27</v>
      </c>
      <c r="H1404" s="125">
        <v>-0.21098708641729919</v>
      </c>
      <c r="I1404" s="3"/>
      <c r="J1404" s="3"/>
      <c r="K1404" s="3" t="s">
        <v>140</v>
      </c>
      <c r="L1404" s="125">
        <v>-0.14245084510471101</v>
      </c>
      <c r="M1404" s="3">
        <v>25</v>
      </c>
      <c r="N1404" s="125">
        <v>7.6725214291187803E-3</v>
      </c>
      <c r="O1404" s="3">
        <v>18</v>
      </c>
      <c r="P1404" s="125">
        <v>-6.0863719883469398E-2</v>
      </c>
      <c r="Q1404" s="3">
        <v>26</v>
      </c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</row>
    <row r="1405" spans="1:30" hidden="1" x14ac:dyDescent="0.25">
      <c r="A1405" s="2">
        <v>10</v>
      </c>
      <c r="B1405" s="2">
        <v>2012</v>
      </c>
      <c r="C1405" s="4" t="str">
        <f>INDEX(Index!$B$1:$B$500,MATCH($F1405,Index!$A$1:$A$500,0)
)</f>
        <v>TEN</v>
      </c>
      <c r="D1405" s="4">
        <v>0</v>
      </c>
      <c r="E1405" s="141">
        <f t="shared" si="21"/>
        <v>-0.25712584846101305</v>
      </c>
      <c r="F1405" s="3" t="s">
        <v>45</v>
      </c>
      <c r="G1405" s="3">
        <v>28</v>
      </c>
      <c r="H1405" s="125">
        <v>-0.25712584846101305</v>
      </c>
      <c r="I1405" s="3"/>
      <c r="J1405" s="3"/>
      <c r="K1405" s="3" t="s">
        <v>148</v>
      </c>
      <c r="L1405" s="125">
        <v>-0.14893650800913799</v>
      </c>
      <c r="M1405" s="3">
        <v>26</v>
      </c>
      <c r="N1405" s="125">
        <v>8.86002861165779E-2</v>
      </c>
      <c r="O1405" s="3">
        <v>24</v>
      </c>
      <c r="P1405" s="125">
        <v>-1.9589054335297201E-2</v>
      </c>
      <c r="Q1405" s="3">
        <v>20</v>
      </c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</row>
    <row r="1406" spans="1:30" hidden="1" x14ac:dyDescent="0.25">
      <c r="A1406" s="2">
        <v>10</v>
      </c>
      <c r="B1406" s="2">
        <v>2012</v>
      </c>
      <c r="C1406" s="4" t="str">
        <f>INDEX(Index!$B$1:$B$500,MATCH($F1406,Index!$A$1:$A$500,0)
)</f>
        <v>CLE</v>
      </c>
      <c r="D1406" s="4">
        <v>0</v>
      </c>
      <c r="E1406" s="141">
        <f t="shared" si="21"/>
        <v>-0.27836042061462457</v>
      </c>
      <c r="F1406" s="3" t="s">
        <v>10</v>
      </c>
      <c r="G1406" s="3">
        <v>29</v>
      </c>
      <c r="H1406" s="125">
        <v>-0.27836042061462457</v>
      </c>
      <c r="I1406" s="3"/>
      <c r="J1406" s="3"/>
      <c r="K1406" s="3" t="s">
        <v>141</v>
      </c>
      <c r="L1406" s="125">
        <v>-0.20239006625589301</v>
      </c>
      <c r="M1406" s="3">
        <v>30</v>
      </c>
      <c r="N1406" s="125">
        <v>0.11314305527476599</v>
      </c>
      <c r="O1406" s="3">
        <v>28</v>
      </c>
      <c r="P1406" s="125">
        <v>3.7172700916034397E-2</v>
      </c>
      <c r="Q1406" s="3">
        <v>5</v>
      </c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</row>
    <row r="1407" spans="1:30" hidden="1" x14ac:dyDescent="0.25">
      <c r="A1407" s="2">
        <v>10</v>
      </c>
      <c r="B1407" s="2">
        <v>2012</v>
      </c>
      <c r="C1407" s="4" t="str">
        <f>INDEX(Index!$B$1:$B$500,MATCH($F1407,Index!$A$1:$A$500,0)
)</f>
        <v>LV</v>
      </c>
      <c r="D1407" s="4">
        <v>0</v>
      </c>
      <c r="E1407" s="141">
        <f t="shared" si="21"/>
        <v>-0.32811890264416144</v>
      </c>
      <c r="F1407" s="3" t="s">
        <v>52</v>
      </c>
      <c r="G1407" s="3">
        <v>30</v>
      </c>
      <c r="H1407" s="125">
        <v>-0.32811890264416144</v>
      </c>
      <c r="I1407" s="3"/>
      <c r="J1407" s="3"/>
      <c r="K1407" s="3" t="s">
        <v>140</v>
      </c>
      <c r="L1407" s="125">
        <v>-8.8903824333212103E-2</v>
      </c>
      <c r="M1407" s="3">
        <v>23</v>
      </c>
      <c r="N1407" s="125">
        <v>0.14619958105318401</v>
      </c>
      <c r="O1407" s="3">
        <v>29</v>
      </c>
      <c r="P1407" s="125">
        <v>-9.3015497257765298E-2</v>
      </c>
      <c r="Q1407" s="3">
        <v>31</v>
      </c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</row>
    <row r="1408" spans="1:30" hidden="1" x14ac:dyDescent="0.25">
      <c r="A1408" s="2">
        <v>10</v>
      </c>
      <c r="B1408" s="2">
        <v>2012</v>
      </c>
      <c r="C1408" s="4" t="str">
        <f>INDEX(Index!$B$1:$B$500,MATCH($F1408,Index!$A$1:$A$500,0)
)</f>
        <v>KC</v>
      </c>
      <c r="D1408" s="4">
        <v>0</v>
      </c>
      <c r="E1408" s="141">
        <f t="shared" si="21"/>
        <v>-0.40666399466732006</v>
      </c>
      <c r="F1408" s="3" t="s">
        <v>5</v>
      </c>
      <c r="G1408" s="3">
        <v>31</v>
      </c>
      <c r="H1408" s="125">
        <v>-0.40666399466732006</v>
      </c>
      <c r="I1408" s="3"/>
      <c r="J1408" s="3"/>
      <c r="K1408" s="3" t="s">
        <v>142</v>
      </c>
      <c r="L1408" s="125">
        <v>-0.29209376394367897</v>
      </c>
      <c r="M1408" s="3">
        <v>32</v>
      </c>
      <c r="N1408" s="125">
        <v>9.4468295240605502E-2</v>
      </c>
      <c r="O1408" s="3">
        <v>25</v>
      </c>
      <c r="P1408" s="125">
        <v>-2.0101935483035599E-2</v>
      </c>
      <c r="Q1408" s="3">
        <v>21</v>
      </c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</row>
    <row r="1409" spans="1:30" hidden="1" x14ac:dyDescent="0.25">
      <c r="A1409" s="2">
        <v>10</v>
      </c>
      <c r="B1409" s="2">
        <v>2012</v>
      </c>
      <c r="C1409" s="4" t="str">
        <f>INDEX(Index!$B$1:$B$500,MATCH($F1409,Index!$A$1:$A$500,0)
)</f>
        <v>JAX</v>
      </c>
      <c r="D1409" s="4">
        <v>0</v>
      </c>
      <c r="E1409" s="141">
        <f t="shared" si="21"/>
        <v>-0.40710992382339223</v>
      </c>
      <c r="F1409" s="3" t="s">
        <v>56</v>
      </c>
      <c r="G1409" s="3">
        <v>32</v>
      </c>
      <c r="H1409" s="125">
        <v>-0.40710992382339223</v>
      </c>
      <c r="I1409" s="3"/>
      <c r="J1409" s="3"/>
      <c r="K1409" s="3" t="s">
        <v>142</v>
      </c>
      <c r="L1409" s="125">
        <v>-0.28136365887765102</v>
      </c>
      <c r="M1409" s="3">
        <v>31</v>
      </c>
      <c r="N1409" s="125">
        <v>0.101864975886081</v>
      </c>
      <c r="O1409" s="3">
        <v>27</v>
      </c>
      <c r="P1409" s="125">
        <v>-2.38812890596602E-2</v>
      </c>
      <c r="Q1409" s="3">
        <v>22</v>
      </c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</row>
    <row r="1410" spans="1:30" hidden="1" x14ac:dyDescent="0.25">
      <c r="A1410" s="2">
        <v>11</v>
      </c>
      <c r="B1410" s="2">
        <v>2012</v>
      </c>
      <c r="C1410" s="4" t="str">
        <f>INDEX(Index!$B$1:$B$500,MATCH($F1410,Index!$A$1:$A$500,0)
)</f>
        <v>SF</v>
      </c>
      <c r="D1410" s="4">
        <v>0</v>
      </c>
      <c r="E1410" s="141">
        <f t="shared" ref="E1410:E1473" si="22">IF(D1410=1,H1410/100,H1410)</f>
        <v>0.39279966187229287</v>
      </c>
      <c r="F1410" s="3" t="s">
        <v>1</v>
      </c>
      <c r="G1410" s="3">
        <v>1</v>
      </c>
      <c r="H1410" s="125">
        <v>0.39279966187229287</v>
      </c>
      <c r="I1410" s="3"/>
      <c r="J1410" s="3"/>
      <c r="K1410" s="3" t="s">
        <v>241</v>
      </c>
      <c r="L1410" s="125">
        <v>0.21490813842230899</v>
      </c>
      <c r="M1410" s="3">
        <v>2</v>
      </c>
      <c r="N1410" s="125">
        <v>-0.17635721420149</v>
      </c>
      <c r="O1410" s="3">
        <v>3</v>
      </c>
      <c r="P1410" s="125">
        <v>1.53430924849385E-3</v>
      </c>
      <c r="Q1410" s="3">
        <v>14</v>
      </c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</row>
    <row r="1411" spans="1:30" hidden="1" x14ac:dyDescent="0.25">
      <c r="A1411" s="2">
        <v>11</v>
      </c>
      <c r="B1411" s="2">
        <v>2012</v>
      </c>
      <c r="C1411" s="4" t="str">
        <f>INDEX(Index!$B$1:$B$500,MATCH($F1411,Index!$A$1:$A$500,0)
)</f>
        <v>NE</v>
      </c>
      <c r="D1411" s="4">
        <v>0</v>
      </c>
      <c r="E1411" s="141">
        <f t="shared" si="22"/>
        <v>0.39132604655561226</v>
      </c>
      <c r="F1411" s="3" t="s">
        <v>17</v>
      </c>
      <c r="G1411" s="3">
        <v>2</v>
      </c>
      <c r="H1411" s="125">
        <v>0.39132604655561226</v>
      </c>
      <c r="I1411" s="3"/>
      <c r="J1411" s="3"/>
      <c r="K1411" s="3" t="s">
        <v>143</v>
      </c>
      <c r="L1411" s="125">
        <v>0.29768876936841199</v>
      </c>
      <c r="M1411" s="3">
        <v>1</v>
      </c>
      <c r="N1411" s="125">
        <v>-2.8452550306998801E-2</v>
      </c>
      <c r="O1411" s="3">
        <v>11</v>
      </c>
      <c r="P1411" s="125">
        <v>6.5184726880201493E-2</v>
      </c>
      <c r="Q1411" s="3">
        <v>2</v>
      </c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</row>
    <row r="1412" spans="1:30" hidden="1" x14ac:dyDescent="0.25">
      <c r="A1412" s="2">
        <v>11</v>
      </c>
      <c r="B1412" s="2">
        <v>2012</v>
      </c>
      <c r="C1412" s="4" t="str">
        <f>INDEX(Index!$B$1:$B$500,MATCH($F1412,Index!$A$1:$A$500,0)
)</f>
        <v>DEN</v>
      </c>
      <c r="D1412" s="4">
        <v>0</v>
      </c>
      <c r="E1412" s="141">
        <f t="shared" si="22"/>
        <v>0.35417084290734102</v>
      </c>
      <c r="F1412" s="3" t="s">
        <v>39</v>
      </c>
      <c r="G1412" s="3">
        <v>3</v>
      </c>
      <c r="H1412" s="125">
        <v>0.35417084290734102</v>
      </c>
      <c r="I1412" s="3"/>
      <c r="J1412" s="3"/>
      <c r="K1412" s="3" t="s">
        <v>143</v>
      </c>
      <c r="L1412" s="125">
        <v>0.165392313029087</v>
      </c>
      <c r="M1412" s="3">
        <v>4</v>
      </c>
      <c r="N1412" s="125">
        <v>-0.172557085948949</v>
      </c>
      <c r="O1412" s="3">
        <v>4</v>
      </c>
      <c r="P1412" s="125">
        <v>1.6221443929305E-2</v>
      </c>
      <c r="Q1412" s="3">
        <v>11</v>
      </c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</row>
    <row r="1413" spans="1:30" hidden="1" x14ac:dyDescent="0.25">
      <c r="A1413" s="2">
        <v>11</v>
      </c>
      <c r="B1413" s="2">
        <v>2012</v>
      </c>
      <c r="C1413" s="4" t="str">
        <f>INDEX(Index!$B$1:$B$500,MATCH($F1413,Index!$A$1:$A$500,0)
)</f>
        <v>SEA</v>
      </c>
      <c r="D1413" s="4">
        <v>0</v>
      </c>
      <c r="E1413" s="141">
        <f t="shared" si="22"/>
        <v>0.27859299696322298</v>
      </c>
      <c r="F1413" s="3" t="s">
        <v>30</v>
      </c>
      <c r="G1413" s="3">
        <v>4</v>
      </c>
      <c r="H1413" s="125">
        <v>0.27859299696322298</v>
      </c>
      <c r="I1413" s="3"/>
      <c r="J1413" s="3"/>
      <c r="K1413" s="3" t="s">
        <v>146</v>
      </c>
      <c r="L1413" s="125">
        <v>9.4238022016572706E-2</v>
      </c>
      <c r="M1413" s="3">
        <v>8</v>
      </c>
      <c r="N1413" s="125">
        <v>-0.163086328977288</v>
      </c>
      <c r="O1413" s="3">
        <v>5</v>
      </c>
      <c r="P1413" s="125">
        <v>2.1268645969362301E-2</v>
      </c>
      <c r="Q1413" s="3">
        <v>9</v>
      </c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</row>
    <row r="1414" spans="1:30" hidden="1" x14ac:dyDescent="0.25">
      <c r="A1414" s="2">
        <v>11</v>
      </c>
      <c r="B1414" s="2">
        <v>2012</v>
      </c>
      <c r="C1414" s="4" t="str">
        <f>INDEX(Index!$B$1:$B$500,MATCH($F1414,Index!$A$1:$A$500,0)
)</f>
        <v>GB</v>
      </c>
      <c r="D1414" s="4">
        <v>0</v>
      </c>
      <c r="E1414" s="141">
        <f t="shared" si="22"/>
        <v>0.25393808575879057</v>
      </c>
      <c r="F1414" s="3" t="s">
        <v>20</v>
      </c>
      <c r="G1414" s="3">
        <v>5</v>
      </c>
      <c r="H1414" s="125">
        <v>0.25393808575879057</v>
      </c>
      <c r="I1414" s="3"/>
      <c r="J1414" s="3"/>
      <c r="K1414" s="3" t="s">
        <v>143</v>
      </c>
      <c r="L1414" s="125">
        <v>0.17898878202405899</v>
      </c>
      <c r="M1414" s="3">
        <v>3</v>
      </c>
      <c r="N1414" s="125">
        <v>-7.4965319583915696E-2</v>
      </c>
      <c r="O1414" s="3">
        <v>8</v>
      </c>
      <c r="P1414" s="125">
        <v>-1.6015849184135799E-5</v>
      </c>
      <c r="Q1414" s="3">
        <v>16</v>
      </c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</row>
    <row r="1415" spans="1:30" hidden="1" x14ac:dyDescent="0.25">
      <c r="A1415" s="2">
        <v>11</v>
      </c>
      <c r="B1415" s="2">
        <v>2012</v>
      </c>
      <c r="C1415" s="4" t="str">
        <f>INDEX(Index!$B$1:$B$500,MATCH($F1415,Index!$A$1:$A$500,0)
)</f>
        <v>HOU</v>
      </c>
      <c r="D1415" s="4">
        <v>0</v>
      </c>
      <c r="E1415" s="141">
        <f t="shared" si="22"/>
        <v>0.23206412811861771</v>
      </c>
      <c r="F1415" s="3" t="s">
        <v>49</v>
      </c>
      <c r="G1415" s="3">
        <v>6</v>
      </c>
      <c r="H1415" s="125">
        <v>0.23206412811861771</v>
      </c>
      <c r="I1415" s="3"/>
      <c r="J1415" s="3"/>
      <c r="K1415" s="3" t="s">
        <v>224</v>
      </c>
      <c r="L1415" s="125">
        <v>0.100168598193542</v>
      </c>
      <c r="M1415" s="3">
        <v>7</v>
      </c>
      <c r="N1415" s="125">
        <v>-0.22243176148777499</v>
      </c>
      <c r="O1415" s="3">
        <v>2</v>
      </c>
      <c r="P1415" s="125">
        <v>-9.0536231562699299E-2</v>
      </c>
      <c r="Q1415" s="3">
        <v>31</v>
      </c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</row>
    <row r="1416" spans="1:30" hidden="1" x14ac:dyDescent="0.25">
      <c r="A1416" s="2">
        <v>11</v>
      </c>
      <c r="B1416" s="2">
        <v>2012</v>
      </c>
      <c r="C1416" s="4" t="str">
        <f>INDEX(Index!$B$1:$B$500,MATCH($F1416,Index!$A$1:$A$500,0)
)</f>
        <v>CHI</v>
      </c>
      <c r="D1416" s="4">
        <v>0</v>
      </c>
      <c r="E1416" s="141">
        <f t="shared" si="22"/>
        <v>0.15731565337606032</v>
      </c>
      <c r="F1416" s="3" t="s">
        <v>64</v>
      </c>
      <c r="G1416" s="3">
        <v>7</v>
      </c>
      <c r="H1416" s="125">
        <v>0.15731565337606032</v>
      </c>
      <c r="I1416" s="3"/>
      <c r="J1416" s="3"/>
      <c r="K1416" s="3" t="s">
        <v>143</v>
      </c>
      <c r="L1416" s="125">
        <v>-0.20171939799184099</v>
      </c>
      <c r="M1416" s="3">
        <v>29</v>
      </c>
      <c r="N1416" s="125">
        <v>-0.30285204566887802</v>
      </c>
      <c r="O1416" s="3">
        <v>1</v>
      </c>
      <c r="P1416" s="125">
        <v>5.6183005699023299E-2</v>
      </c>
      <c r="Q1416" s="3">
        <v>3</v>
      </c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</row>
    <row r="1417" spans="1:30" hidden="1" x14ac:dyDescent="0.25">
      <c r="A1417" s="2">
        <v>11</v>
      </c>
      <c r="B1417" s="2">
        <v>2012</v>
      </c>
      <c r="C1417" s="4" t="str">
        <f>INDEX(Index!$B$1:$B$500,MATCH($F1417,Index!$A$1:$A$500,0)
)</f>
        <v>BAL</v>
      </c>
      <c r="D1417" s="4">
        <v>0</v>
      </c>
      <c r="E1417" s="141">
        <f t="shared" si="22"/>
        <v>0.1020335788995444</v>
      </c>
      <c r="F1417" s="3" t="s">
        <v>18</v>
      </c>
      <c r="G1417" s="3">
        <v>8</v>
      </c>
      <c r="H1417" s="125">
        <v>0.1020335788995444</v>
      </c>
      <c r="I1417" s="3"/>
      <c r="J1417" s="3"/>
      <c r="K1417" s="3" t="s">
        <v>144</v>
      </c>
      <c r="L1417" s="125">
        <v>4.2550856820333098E-2</v>
      </c>
      <c r="M1417" s="3">
        <v>17</v>
      </c>
      <c r="N1417" s="125">
        <v>5.1715618943904702E-2</v>
      </c>
      <c r="O1417" s="3">
        <v>22</v>
      </c>
      <c r="P1417" s="125">
        <v>0.111198341023116</v>
      </c>
      <c r="Q1417" s="3">
        <v>1</v>
      </c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</row>
    <row r="1418" spans="1:30" hidden="1" x14ac:dyDescent="0.25">
      <c r="A1418" s="2">
        <v>11</v>
      </c>
      <c r="B1418" s="2">
        <v>2012</v>
      </c>
      <c r="C1418" s="4" t="str">
        <f>INDEX(Index!$B$1:$B$500,MATCH($F1418,Index!$A$1:$A$500,0)
)</f>
        <v>MIN</v>
      </c>
      <c r="D1418" s="4">
        <v>0</v>
      </c>
      <c r="E1418" s="141">
        <f t="shared" si="22"/>
        <v>9.3115583664962601E-2</v>
      </c>
      <c r="F1418" s="3" t="s">
        <v>46</v>
      </c>
      <c r="G1418" s="3">
        <v>9</v>
      </c>
      <c r="H1418" s="125">
        <v>9.3115583664962601E-2</v>
      </c>
      <c r="I1418" s="3"/>
      <c r="J1418" s="3"/>
      <c r="K1418" s="3" t="s">
        <v>146</v>
      </c>
      <c r="L1418" s="125">
        <v>-2.0034586339176E-2</v>
      </c>
      <c r="M1418" s="3">
        <v>20</v>
      </c>
      <c r="N1418" s="125">
        <v>-5.7511780202543598E-2</v>
      </c>
      <c r="O1418" s="3">
        <v>10</v>
      </c>
      <c r="P1418" s="125">
        <v>5.5638389801595002E-2</v>
      </c>
      <c r="Q1418" s="3">
        <v>4</v>
      </c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</row>
    <row r="1419" spans="1:30" hidden="1" x14ac:dyDescent="0.25">
      <c r="A1419" s="2">
        <v>11</v>
      </c>
      <c r="B1419" s="2">
        <v>2012</v>
      </c>
      <c r="C1419" s="4" t="str">
        <f>INDEX(Index!$B$1:$B$500,MATCH($F1419,Index!$A$1:$A$500,0)
)</f>
        <v>DAL</v>
      </c>
      <c r="D1419" s="4">
        <v>0</v>
      </c>
      <c r="E1419" s="141">
        <f t="shared" si="22"/>
        <v>8.9610757221409598E-2</v>
      </c>
      <c r="F1419" s="3" t="s">
        <v>3</v>
      </c>
      <c r="G1419" s="3">
        <v>10</v>
      </c>
      <c r="H1419" s="125">
        <v>8.9610757221409598E-2</v>
      </c>
      <c r="I1419" s="3"/>
      <c r="J1419" s="3"/>
      <c r="K1419" s="3" t="s">
        <v>145</v>
      </c>
      <c r="L1419" s="125">
        <v>7.4242361201293294E-2</v>
      </c>
      <c r="M1419" s="3">
        <v>11</v>
      </c>
      <c r="N1419" s="125">
        <v>-2.2079768854250101E-2</v>
      </c>
      <c r="O1419" s="3">
        <v>12</v>
      </c>
      <c r="P1419" s="125">
        <v>-6.71137283413379E-3</v>
      </c>
      <c r="Q1419" s="3">
        <v>17</v>
      </c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</row>
    <row r="1420" spans="1:30" hidden="1" x14ac:dyDescent="0.25">
      <c r="A1420" s="2">
        <v>11</v>
      </c>
      <c r="B1420" s="2">
        <v>2012</v>
      </c>
      <c r="C1420" s="4" t="str">
        <f>INDEX(Index!$B$1:$B$500,MATCH($F1420,Index!$A$1:$A$500,0)
)</f>
        <v>NYG</v>
      </c>
      <c r="D1420" s="4">
        <v>0</v>
      </c>
      <c r="E1420" s="141">
        <f t="shared" si="22"/>
        <v>8.2044231172937659E-2</v>
      </c>
      <c r="F1420" s="3" t="s">
        <v>15</v>
      </c>
      <c r="G1420" s="3">
        <v>11</v>
      </c>
      <c r="H1420" s="125">
        <v>8.2044231172937659E-2</v>
      </c>
      <c r="I1420" s="3"/>
      <c r="J1420" s="3"/>
      <c r="K1420" s="3" t="s">
        <v>146</v>
      </c>
      <c r="L1420" s="125">
        <v>9.2797951200474793E-2</v>
      </c>
      <c r="M1420" s="3">
        <v>9</v>
      </c>
      <c r="N1420" s="125">
        <v>1.1246333906906001E-2</v>
      </c>
      <c r="O1420" s="3">
        <v>16</v>
      </c>
      <c r="P1420" s="125">
        <v>4.9261387936887105E-4</v>
      </c>
      <c r="Q1420" s="3">
        <v>15</v>
      </c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</row>
    <row r="1421" spans="1:30" hidden="1" x14ac:dyDescent="0.25">
      <c r="A1421" s="2">
        <v>11</v>
      </c>
      <c r="B1421" s="2">
        <v>2012</v>
      </c>
      <c r="C1421" s="4" t="str">
        <f>INDEX(Index!$B$1:$B$500,MATCH($F1421,Index!$A$1:$A$500,0)
)</f>
        <v>ATL</v>
      </c>
      <c r="D1421" s="4">
        <v>0</v>
      </c>
      <c r="E1421" s="141">
        <f t="shared" si="22"/>
        <v>7.1416474867465773E-2</v>
      </c>
      <c r="F1421" s="3" t="s">
        <v>43</v>
      </c>
      <c r="G1421" s="3">
        <v>12</v>
      </c>
      <c r="H1421" s="125">
        <v>7.1416474867465773E-2</v>
      </c>
      <c r="I1421" s="3"/>
      <c r="J1421" s="3"/>
      <c r="K1421" s="3" t="s">
        <v>224</v>
      </c>
      <c r="L1421" s="125">
        <v>5.5816807907268999E-2</v>
      </c>
      <c r="M1421" s="3">
        <v>14</v>
      </c>
      <c r="N1421" s="125">
        <v>-1.11096703866911E-2</v>
      </c>
      <c r="O1421" s="3">
        <v>13</v>
      </c>
      <c r="P1421" s="125">
        <v>4.4899965735056696E-3</v>
      </c>
      <c r="Q1421" s="3">
        <v>12</v>
      </c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</row>
    <row r="1422" spans="1:30" hidden="1" x14ac:dyDescent="0.25">
      <c r="A1422" s="2">
        <v>11</v>
      </c>
      <c r="B1422" s="2">
        <v>2012</v>
      </c>
      <c r="C1422" s="4" t="str">
        <f>INDEX(Index!$B$1:$B$500,MATCH($F1422,Index!$A$1:$A$500,0)
)</f>
        <v>TB</v>
      </c>
      <c r="D1422" s="4">
        <v>0</v>
      </c>
      <c r="E1422" s="141">
        <f t="shared" si="22"/>
        <v>6.9643881801981014E-3</v>
      </c>
      <c r="F1422" s="3" t="s">
        <v>38</v>
      </c>
      <c r="G1422" s="3">
        <v>13</v>
      </c>
      <c r="H1422" s="125">
        <v>6.9643881801981014E-3</v>
      </c>
      <c r="I1422" s="3"/>
      <c r="J1422" s="3"/>
      <c r="K1422" s="3" t="s">
        <v>146</v>
      </c>
      <c r="L1422" s="125">
        <v>9.0332474062199006E-2</v>
      </c>
      <c r="M1422" s="3">
        <v>10</v>
      </c>
      <c r="N1422" s="125">
        <v>2.4737618775389599E-2</v>
      </c>
      <c r="O1422" s="3">
        <v>17</v>
      </c>
      <c r="P1422" s="125">
        <v>-5.8630467106611302E-2</v>
      </c>
      <c r="Q1422" s="3">
        <v>27</v>
      </c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</row>
    <row r="1423" spans="1:30" hidden="1" x14ac:dyDescent="0.25">
      <c r="A1423" s="2">
        <v>11</v>
      </c>
      <c r="B1423" s="2">
        <v>2012</v>
      </c>
      <c r="C1423" s="4" t="str">
        <f>INDEX(Index!$B$1:$B$500,MATCH($F1423,Index!$A$1:$A$500,0)
)</f>
        <v>NO</v>
      </c>
      <c r="D1423" s="4">
        <v>0</v>
      </c>
      <c r="E1423" s="141">
        <f t="shared" si="22"/>
        <v>7.8822052405608592E-4</v>
      </c>
      <c r="F1423" s="3" t="s">
        <v>27</v>
      </c>
      <c r="G1423" s="3">
        <v>14</v>
      </c>
      <c r="H1423" s="125">
        <v>7.8822052405608592E-4</v>
      </c>
      <c r="I1423" s="3"/>
      <c r="J1423" s="3"/>
      <c r="K1423" s="3" t="s">
        <v>145</v>
      </c>
      <c r="L1423" s="125">
        <v>0.12410290825768799</v>
      </c>
      <c r="M1423" s="3">
        <v>5</v>
      </c>
      <c r="N1423" s="125">
        <v>0.14297281188960401</v>
      </c>
      <c r="O1423" s="3">
        <v>29</v>
      </c>
      <c r="P1423" s="125">
        <v>1.9658124155972099E-2</v>
      </c>
      <c r="Q1423" s="3">
        <v>10</v>
      </c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</row>
    <row r="1424" spans="1:30" hidden="1" x14ac:dyDescent="0.25">
      <c r="A1424" s="2">
        <v>11</v>
      </c>
      <c r="B1424" s="2">
        <v>2012</v>
      </c>
      <c r="C1424" s="4" t="str">
        <f>INDEX(Index!$B$1:$B$500,MATCH($F1424,Index!$A$1:$A$500,0)
)</f>
        <v>CIN</v>
      </c>
      <c r="D1424" s="4">
        <v>0</v>
      </c>
      <c r="E1424" s="141">
        <f t="shared" si="22"/>
        <v>5.3060936018259688E-4</v>
      </c>
      <c r="F1424" s="3" t="s">
        <v>24</v>
      </c>
      <c r="G1424" s="3">
        <v>15</v>
      </c>
      <c r="H1424" s="125">
        <v>5.3060936018259688E-4</v>
      </c>
      <c r="I1424" s="3"/>
      <c r="J1424" s="3"/>
      <c r="K1424" s="3" t="s">
        <v>145</v>
      </c>
      <c r="L1424" s="125">
        <v>2.6487674821928299E-2</v>
      </c>
      <c r="M1424" s="3">
        <v>18</v>
      </c>
      <c r="N1424" s="125">
        <v>5.3329759616541503E-2</v>
      </c>
      <c r="O1424" s="3">
        <v>23</v>
      </c>
      <c r="P1424" s="125">
        <v>2.7372694154795801E-2</v>
      </c>
      <c r="Q1424" s="3">
        <v>8</v>
      </c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</row>
    <row r="1425" spans="1:30" hidden="1" x14ac:dyDescent="0.25">
      <c r="A1425" s="2">
        <v>11</v>
      </c>
      <c r="B1425" s="2">
        <v>2012</v>
      </c>
      <c r="C1425" s="4" t="str">
        <f>INDEX(Index!$B$1:$B$500,MATCH($F1425,Index!$A$1:$A$500,0)
)</f>
        <v>PIT</v>
      </c>
      <c r="D1425" s="4">
        <v>0</v>
      </c>
      <c r="E1425" s="141">
        <f t="shared" si="22"/>
        <v>1.1832239557527102E-4</v>
      </c>
      <c r="F1425" s="3" t="s">
        <v>32</v>
      </c>
      <c r="G1425" s="3">
        <v>16</v>
      </c>
      <c r="H1425" s="125">
        <v>1.1832239557527102E-4</v>
      </c>
      <c r="I1425" s="3"/>
      <c r="J1425" s="3"/>
      <c r="K1425" s="3" t="s">
        <v>146</v>
      </c>
      <c r="L1425" s="125">
        <v>4.4600838834087803E-2</v>
      </c>
      <c r="M1425" s="3">
        <v>16</v>
      </c>
      <c r="N1425" s="125">
        <v>3.6259917388051802E-2</v>
      </c>
      <c r="O1425" s="3">
        <v>20</v>
      </c>
      <c r="P1425" s="125">
        <v>-8.2225990504607299E-3</v>
      </c>
      <c r="Q1425" s="3">
        <v>19</v>
      </c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</row>
    <row r="1426" spans="1:30" hidden="1" x14ac:dyDescent="0.25">
      <c r="A1426" s="2">
        <v>11</v>
      </c>
      <c r="B1426" s="2">
        <v>2012</v>
      </c>
      <c r="C1426" s="4" t="str">
        <f>INDEX(Index!$B$1:$B$500,MATCH($F1426,Index!$A$1:$A$500,0)
)</f>
        <v>DET</v>
      </c>
      <c r="D1426" s="4">
        <v>0</v>
      </c>
      <c r="E1426" s="141">
        <f t="shared" si="22"/>
        <v>-2.2720647106687517E-2</v>
      </c>
      <c r="F1426" s="3" t="s">
        <v>21</v>
      </c>
      <c r="G1426" s="3">
        <v>17</v>
      </c>
      <c r="H1426" s="125">
        <v>-2.2720647106687517E-2</v>
      </c>
      <c r="I1426" s="3"/>
      <c r="J1426" s="3"/>
      <c r="K1426" s="3" t="s">
        <v>148</v>
      </c>
      <c r="L1426" s="125">
        <v>0.122702992295449</v>
      </c>
      <c r="M1426" s="3">
        <v>6</v>
      </c>
      <c r="N1426" s="125">
        <v>7.9493923061529206E-2</v>
      </c>
      <c r="O1426" s="3">
        <v>24</v>
      </c>
      <c r="P1426" s="125">
        <v>-6.5929716340607306E-2</v>
      </c>
      <c r="Q1426" s="3">
        <v>28</v>
      </c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</row>
    <row r="1427" spans="1:30" hidden="1" x14ac:dyDescent="0.25">
      <c r="A1427" s="2">
        <v>11</v>
      </c>
      <c r="B1427" s="2">
        <v>2012</v>
      </c>
      <c r="C1427" s="4" t="str">
        <f>INDEX(Index!$B$1:$B$500,MATCH($F1427,Index!$A$1:$A$500,0)
)</f>
        <v>CAR</v>
      </c>
      <c r="D1427" s="4">
        <v>0</v>
      </c>
      <c r="E1427" s="141">
        <f t="shared" si="22"/>
        <v>-3.151625748619119E-2</v>
      </c>
      <c r="F1427" s="3" t="s">
        <v>51</v>
      </c>
      <c r="G1427" s="3">
        <v>18</v>
      </c>
      <c r="H1427" s="125">
        <v>-3.151625748619119E-2</v>
      </c>
      <c r="I1427" s="3"/>
      <c r="J1427" s="3"/>
      <c r="K1427" s="3" t="s">
        <v>149</v>
      </c>
      <c r="L1427" s="125">
        <v>-1.57654379575294E-2</v>
      </c>
      <c r="M1427" s="3">
        <v>19</v>
      </c>
      <c r="N1427" s="125">
        <v>-7.4176266731837207E-2</v>
      </c>
      <c r="O1427" s="3">
        <v>9</v>
      </c>
      <c r="P1427" s="125">
        <v>-8.9927086260499001E-2</v>
      </c>
      <c r="Q1427" s="3">
        <v>30</v>
      </c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</row>
    <row r="1428" spans="1:30" hidden="1" x14ac:dyDescent="0.25">
      <c r="A1428" s="2">
        <v>11</v>
      </c>
      <c r="B1428" s="2">
        <v>2012</v>
      </c>
      <c r="C1428" s="4" t="str">
        <f>INDEX(Index!$B$1:$B$500,MATCH($F1428,Index!$A$1:$A$500,0)
)</f>
        <v>WAS</v>
      </c>
      <c r="D1428" s="4">
        <v>0</v>
      </c>
      <c r="E1428" s="141">
        <f t="shared" si="22"/>
        <v>-4.6394548083897501E-2</v>
      </c>
      <c r="F1428" s="3" t="s">
        <v>26</v>
      </c>
      <c r="G1428" s="3">
        <v>19</v>
      </c>
      <c r="H1428" s="125">
        <v>-4.6394548083897501E-2</v>
      </c>
      <c r="I1428" s="3"/>
      <c r="J1428" s="3"/>
      <c r="K1428" s="3" t="s">
        <v>148</v>
      </c>
      <c r="L1428" s="125">
        <v>5.9506139899696199E-2</v>
      </c>
      <c r="M1428" s="3">
        <v>13</v>
      </c>
      <c r="N1428" s="125">
        <v>3.2881066161892403E-2</v>
      </c>
      <c r="O1428" s="3">
        <v>19</v>
      </c>
      <c r="P1428" s="125">
        <v>-7.3019621821701297E-2</v>
      </c>
      <c r="Q1428" s="3">
        <v>29</v>
      </c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</row>
    <row r="1429" spans="1:30" hidden="1" x14ac:dyDescent="0.25">
      <c r="A1429" s="2">
        <v>11</v>
      </c>
      <c r="B1429" s="2">
        <v>2012</v>
      </c>
      <c r="C1429" s="4" t="str">
        <f>INDEX(Index!$B$1:$B$500,MATCH($F1429,Index!$A$1:$A$500,0)
)</f>
        <v>BUF</v>
      </c>
      <c r="D1429" s="4">
        <v>0</v>
      </c>
      <c r="E1429" s="141">
        <f t="shared" si="22"/>
        <v>-4.9902654127661004E-2</v>
      </c>
      <c r="F1429" s="3" t="s">
        <v>0</v>
      </c>
      <c r="G1429" s="3">
        <v>20</v>
      </c>
      <c r="H1429" s="125">
        <v>-4.9902654127661004E-2</v>
      </c>
      <c r="I1429" s="3"/>
      <c r="J1429" s="3"/>
      <c r="K1429" s="3" t="s">
        <v>148</v>
      </c>
      <c r="L1429" s="125">
        <v>5.22052598444806E-2</v>
      </c>
      <c r="M1429" s="3">
        <v>15</v>
      </c>
      <c r="N1429" s="125">
        <v>0.148700313463759</v>
      </c>
      <c r="O1429" s="3">
        <v>30</v>
      </c>
      <c r="P1429" s="125">
        <v>4.6592399491617399E-2</v>
      </c>
      <c r="Q1429" s="3">
        <v>5</v>
      </c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</row>
    <row r="1430" spans="1:30" hidden="1" x14ac:dyDescent="0.25">
      <c r="A1430" s="2">
        <v>11</v>
      </c>
      <c r="B1430" s="2">
        <v>2012</v>
      </c>
      <c r="C1430" s="4" t="str">
        <f>INDEX(Index!$B$1:$B$500,MATCH($F1430,Index!$A$1:$A$500,0)
)</f>
        <v>NYJ</v>
      </c>
      <c r="D1430" s="4">
        <v>0</v>
      </c>
      <c r="E1430" s="141">
        <f t="shared" si="22"/>
        <v>-7.5118776431073508E-2</v>
      </c>
      <c r="F1430" s="3" t="s">
        <v>9</v>
      </c>
      <c r="G1430" s="3">
        <v>21</v>
      </c>
      <c r="H1430" s="125">
        <v>-7.5118776431073508E-2</v>
      </c>
      <c r="I1430" s="3"/>
      <c r="J1430" s="3"/>
      <c r="K1430" s="3" t="s">
        <v>148</v>
      </c>
      <c r="L1430" s="125">
        <v>-0.16209067041317499</v>
      </c>
      <c r="M1430" s="3">
        <v>26</v>
      </c>
      <c r="N1430" s="125">
        <v>-8.3355563140391595E-2</v>
      </c>
      <c r="O1430" s="3">
        <v>7</v>
      </c>
      <c r="P1430" s="125">
        <v>3.6163308417098798E-3</v>
      </c>
      <c r="Q1430" s="3">
        <v>13</v>
      </c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</row>
    <row r="1431" spans="1:30" hidden="1" x14ac:dyDescent="0.25">
      <c r="A1431" s="2">
        <v>11</v>
      </c>
      <c r="B1431" s="2">
        <v>2012</v>
      </c>
      <c r="C1431" s="4" t="str">
        <f>INDEX(Index!$B$1:$B$500,MATCH($F1431,Index!$A$1:$A$500,0)
)</f>
        <v>ARI</v>
      </c>
      <c r="D1431" s="4">
        <v>0</v>
      </c>
      <c r="E1431" s="141">
        <f t="shared" si="22"/>
        <v>-7.9047937596618406E-2</v>
      </c>
      <c r="F1431" s="3" t="s">
        <v>23</v>
      </c>
      <c r="G1431" s="3">
        <v>22</v>
      </c>
      <c r="H1431" s="125">
        <v>-7.9047937596618406E-2</v>
      </c>
      <c r="I1431" s="3"/>
      <c r="J1431" s="3"/>
      <c r="K1431" s="3" t="s">
        <v>148</v>
      </c>
      <c r="L1431" s="125">
        <v>-0.20585208560988</v>
      </c>
      <c r="M1431" s="3">
        <v>30</v>
      </c>
      <c r="N1431" s="125">
        <v>-0.15237987418124099</v>
      </c>
      <c r="O1431" s="3">
        <v>6</v>
      </c>
      <c r="P1431" s="125">
        <v>-2.5575726167979401E-2</v>
      </c>
      <c r="Q1431" s="3">
        <v>22</v>
      </c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</row>
    <row r="1432" spans="1:30" hidden="1" x14ac:dyDescent="0.25">
      <c r="A1432" s="2">
        <v>11</v>
      </c>
      <c r="B1432" s="2">
        <v>2012</v>
      </c>
      <c r="C1432" s="4" t="str">
        <f>INDEX(Index!$B$1:$B$500,MATCH($F1432,Index!$A$1:$A$500,0)
)</f>
        <v>LAR</v>
      </c>
      <c r="D1432" s="4">
        <v>0</v>
      </c>
      <c r="E1432" s="141">
        <f t="shared" si="22"/>
        <v>-8.1548817444977884E-2</v>
      </c>
      <c r="F1432" s="3" t="s">
        <v>67</v>
      </c>
      <c r="G1432" s="3">
        <v>23</v>
      </c>
      <c r="H1432" s="125">
        <v>-8.1548817444977884E-2</v>
      </c>
      <c r="I1432" s="3"/>
      <c r="J1432" s="3"/>
      <c r="K1432" s="3" t="s">
        <v>242</v>
      </c>
      <c r="L1432" s="125">
        <v>-5.5793467049111499E-2</v>
      </c>
      <c r="M1432" s="3">
        <v>21</v>
      </c>
      <c r="N1432" s="125">
        <v>-5.6895925772964097E-3</v>
      </c>
      <c r="O1432" s="3">
        <v>14</v>
      </c>
      <c r="P1432" s="125">
        <v>-3.1444942973162797E-2</v>
      </c>
      <c r="Q1432" s="3">
        <v>24</v>
      </c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</row>
    <row r="1433" spans="1:30" hidden="1" x14ac:dyDescent="0.25">
      <c r="A1433" s="2">
        <v>11</v>
      </c>
      <c r="B1433" s="2">
        <v>2012</v>
      </c>
      <c r="C1433" s="4" t="str">
        <f>INDEX(Index!$B$1:$B$500,MATCH($F1433,Index!$A$1:$A$500,0)
)</f>
        <v>MIA</v>
      </c>
      <c r="D1433" s="4">
        <v>0</v>
      </c>
      <c r="E1433" s="141">
        <f t="shared" si="22"/>
        <v>-0.12212498064060279</v>
      </c>
      <c r="F1433" s="3" t="s">
        <v>4</v>
      </c>
      <c r="G1433" s="3">
        <v>24</v>
      </c>
      <c r="H1433" s="125">
        <v>-0.12212498064060279</v>
      </c>
      <c r="I1433" s="3"/>
      <c r="J1433" s="3"/>
      <c r="K1433" s="3" t="s">
        <v>148</v>
      </c>
      <c r="L1433" s="125">
        <v>-0.157462604926496</v>
      </c>
      <c r="M1433" s="3">
        <v>25</v>
      </c>
      <c r="N1433" s="125">
        <v>-4.8723289438493203E-3</v>
      </c>
      <c r="O1433" s="3">
        <v>15</v>
      </c>
      <c r="P1433" s="125">
        <v>3.04652953420439E-2</v>
      </c>
      <c r="Q1433" s="3">
        <v>7</v>
      </c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</row>
    <row r="1434" spans="1:30" hidden="1" x14ac:dyDescent="0.25">
      <c r="A1434" s="2">
        <v>11</v>
      </c>
      <c r="B1434" s="2">
        <v>2012</v>
      </c>
      <c r="C1434" s="4" t="str">
        <f>INDEX(Index!$B$1:$B$500,MATCH($F1434,Index!$A$1:$A$500,0)
)</f>
        <v>LAC</v>
      </c>
      <c r="D1434" s="4">
        <v>0</v>
      </c>
      <c r="E1434" s="141">
        <f t="shared" si="22"/>
        <v>-0.12675477443535471</v>
      </c>
      <c r="F1434" s="3" t="s">
        <v>68</v>
      </c>
      <c r="G1434" s="3">
        <v>25</v>
      </c>
      <c r="H1434" s="125">
        <v>-0.12675477443535471</v>
      </c>
      <c r="I1434" s="3"/>
      <c r="J1434" s="3"/>
      <c r="K1434" s="3" t="s">
        <v>148</v>
      </c>
      <c r="L1434" s="125">
        <v>-7.9006319082972898E-2</v>
      </c>
      <c r="M1434" s="3">
        <v>22</v>
      </c>
      <c r="N1434" s="125">
        <v>4.0707625968357003E-2</v>
      </c>
      <c r="O1434" s="3">
        <v>21</v>
      </c>
      <c r="P1434" s="125">
        <v>-7.0408293840248E-3</v>
      </c>
      <c r="Q1434" s="3">
        <v>18</v>
      </c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</row>
    <row r="1435" spans="1:30" hidden="1" x14ac:dyDescent="0.25">
      <c r="A1435" s="2">
        <v>11</v>
      </c>
      <c r="B1435" s="2">
        <v>2012</v>
      </c>
      <c r="C1435" s="4" t="str">
        <f>INDEX(Index!$B$1:$B$500,MATCH($F1435,Index!$A$1:$A$500,0)
)</f>
        <v>CLE</v>
      </c>
      <c r="D1435" s="4">
        <v>0</v>
      </c>
      <c r="E1435" s="141">
        <f t="shared" si="22"/>
        <v>-0.23904350339854402</v>
      </c>
      <c r="F1435" s="3" t="s">
        <v>10</v>
      </c>
      <c r="G1435" s="3">
        <v>26</v>
      </c>
      <c r="H1435" s="125">
        <v>-0.23904350339854402</v>
      </c>
      <c r="I1435" s="3"/>
      <c r="J1435" s="3"/>
      <c r="K1435" s="3" t="s">
        <v>149</v>
      </c>
      <c r="L1435" s="125">
        <v>-0.177716205003186</v>
      </c>
      <c r="M1435" s="3">
        <v>27</v>
      </c>
      <c r="N1435" s="125">
        <v>9.7077828555874005E-2</v>
      </c>
      <c r="O1435" s="3">
        <v>25</v>
      </c>
      <c r="P1435" s="125">
        <v>3.5750530160515999E-2</v>
      </c>
      <c r="Q1435" s="3">
        <v>6</v>
      </c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</row>
    <row r="1436" spans="1:30" hidden="1" x14ac:dyDescent="0.25">
      <c r="A1436" s="2">
        <v>11</v>
      </c>
      <c r="B1436" s="2">
        <v>2012</v>
      </c>
      <c r="C1436" s="4" t="str">
        <f>INDEX(Index!$B$1:$B$500,MATCH($F1436,Index!$A$1:$A$500,0)
)</f>
        <v>IND</v>
      </c>
      <c r="D1436" s="4">
        <v>0</v>
      </c>
      <c r="E1436" s="141">
        <f t="shared" si="22"/>
        <v>-0.24284033367387342</v>
      </c>
      <c r="F1436" s="3" t="s">
        <v>35</v>
      </c>
      <c r="G1436" s="3">
        <v>27</v>
      </c>
      <c r="H1436" s="125">
        <v>-0.24284033367387342</v>
      </c>
      <c r="I1436" s="3"/>
      <c r="J1436" s="3"/>
      <c r="K1436" s="3" t="s">
        <v>146</v>
      </c>
      <c r="L1436" s="125">
        <v>6.4430943890812803E-2</v>
      </c>
      <c r="M1436" s="3">
        <v>12</v>
      </c>
      <c r="N1436" s="125">
        <v>0.25096724708985502</v>
      </c>
      <c r="O1436" s="3">
        <v>32</v>
      </c>
      <c r="P1436" s="125">
        <v>-5.63040304748312E-2</v>
      </c>
      <c r="Q1436" s="3">
        <v>26</v>
      </c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</row>
    <row r="1437" spans="1:30" hidden="1" x14ac:dyDescent="0.25">
      <c r="A1437" s="2">
        <v>11</v>
      </c>
      <c r="B1437" s="2">
        <v>2012</v>
      </c>
      <c r="C1437" s="4" t="str">
        <f>INDEX(Index!$B$1:$B$500,MATCH($F1437,Index!$A$1:$A$500,0)
)</f>
        <v>TEN</v>
      </c>
      <c r="D1437" s="4">
        <v>0</v>
      </c>
      <c r="E1437" s="141">
        <f t="shared" si="22"/>
        <v>-0.26231107452178221</v>
      </c>
      <c r="F1437" s="3" t="s">
        <v>45</v>
      </c>
      <c r="G1437" s="3">
        <v>28</v>
      </c>
      <c r="H1437" s="125">
        <v>-0.26231107452178221</v>
      </c>
      <c r="I1437" s="3"/>
      <c r="J1437" s="3"/>
      <c r="K1437" s="3" t="s">
        <v>148</v>
      </c>
      <c r="L1437" s="125">
        <v>-0.13157276772396301</v>
      </c>
      <c r="M1437" s="3">
        <v>24</v>
      </c>
      <c r="N1437" s="125">
        <v>0.111149252462522</v>
      </c>
      <c r="O1437" s="3">
        <v>26</v>
      </c>
      <c r="P1437" s="125">
        <v>-1.9589054335297201E-2</v>
      </c>
      <c r="Q1437" s="3">
        <v>21</v>
      </c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</row>
    <row r="1438" spans="1:30" hidden="1" x14ac:dyDescent="0.25">
      <c r="A1438" s="2">
        <v>11</v>
      </c>
      <c r="B1438" s="2">
        <v>2012</v>
      </c>
      <c r="C1438" s="4" t="str">
        <f>INDEX(Index!$B$1:$B$500,MATCH($F1438,Index!$A$1:$A$500,0)
)</f>
        <v>PHI</v>
      </c>
      <c r="D1438" s="4">
        <v>0</v>
      </c>
      <c r="E1438" s="141">
        <f t="shared" si="22"/>
        <v>-0.26343406945299902</v>
      </c>
      <c r="F1438" s="3" t="s">
        <v>7</v>
      </c>
      <c r="G1438" s="3">
        <v>29</v>
      </c>
      <c r="H1438" s="125">
        <v>-0.26343406945299902</v>
      </c>
      <c r="I1438" s="3"/>
      <c r="J1438" s="3"/>
      <c r="K1438" s="3" t="s">
        <v>147</v>
      </c>
      <c r="L1438" s="125">
        <v>-0.187993743577233</v>
      </c>
      <c r="M1438" s="3">
        <v>28</v>
      </c>
      <c r="N1438" s="125">
        <v>2.85783301899693E-2</v>
      </c>
      <c r="O1438" s="3">
        <v>18</v>
      </c>
      <c r="P1438" s="125">
        <v>-4.6861995685796701E-2</v>
      </c>
      <c r="Q1438" s="3">
        <v>25</v>
      </c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</row>
    <row r="1439" spans="1:30" hidden="1" x14ac:dyDescent="0.25">
      <c r="A1439" s="2">
        <v>11</v>
      </c>
      <c r="B1439" s="2">
        <v>2012</v>
      </c>
      <c r="C1439" s="4" t="str">
        <f>INDEX(Index!$B$1:$B$500,MATCH($F1439,Index!$A$1:$A$500,0)
)</f>
        <v>LV</v>
      </c>
      <c r="D1439" s="4">
        <v>0</v>
      </c>
      <c r="E1439" s="141">
        <f t="shared" si="22"/>
        <v>-0.37075902527321242</v>
      </c>
      <c r="F1439" s="3" t="s">
        <v>52</v>
      </c>
      <c r="G1439" s="3">
        <v>30</v>
      </c>
      <c r="H1439" s="125">
        <v>-0.37075902527321242</v>
      </c>
      <c r="I1439" s="3"/>
      <c r="J1439" s="3"/>
      <c r="K1439" s="3" t="s">
        <v>147</v>
      </c>
      <c r="L1439" s="125">
        <v>-0.106034044877849</v>
      </c>
      <c r="M1439" s="3">
        <v>23</v>
      </c>
      <c r="N1439" s="125">
        <v>0.169746428201208</v>
      </c>
      <c r="O1439" s="3">
        <v>31</v>
      </c>
      <c r="P1439" s="125">
        <v>-9.4978552194155394E-2</v>
      </c>
      <c r="Q1439" s="3">
        <v>32</v>
      </c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</row>
    <row r="1440" spans="1:30" hidden="1" x14ac:dyDescent="0.25">
      <c r="A1440" s="2">
        <v>11</v>
      </c>
      <c r="B1440" s="2">
        <v>2012</v>
      </c>
      <c r="C1440" s="4" t="str">
        <f>INDEX(Index!$B$1:$B$500,MATCH($F1440,Index!$A$1:$A$500,0)
)</f>
        <v>JAX</v>
      </c>
      <c r="D1440" s="4">
        <v>0</v>
      </c>
      <c r="E1440" s="141">
        <f t="shared" si="22"/>
        <v>-0.37356094677786894</v>
      </c>
      <c r="F1440" s="3" t="s">
        <v>56</v>
      </c>
      <c r="G1440" s="3">
        <v>31</v>
      </c>
      <c r="H1440" s="125">
        <v>-0.37356094677786894</v>
      </c>
      <c r="I1440" s="3"/>
      <c r="J1440" s="3"/>
      <c r="K1440" s="3" t="s">
        <v>150</v>
      </c>
      <c r="L1440" s="125">
        <v>-0.23039814215451801</v>
      </c>
      <c r="M1440" s="3">
        <v>31</v>
      </c>
      <c r="N1440" s="125">
        <v>0.11214344732392301</v>
      </c>
      <c r="O1440" s="3">
        <v>27</v>
      </c>
      <c r="P1440" s="125">
        <v>-3.10193572994279E-2</v>
      </c>
      <c r="Q1440" s="3">
        <v>23</v>
      </c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</row>
    <row r="1441" spans="1:30" hidden="1" x14ac:dyDescent="0.25">
      <c r="A1441" s="2">
        <v>11</v>
      </c>
      <c r="B1441" s="2">
        <v>2012</v>
      </c>
      <c r="C1441" s="4" t="str">
        <f>INDEX(Index!$B$1:$B$500,MATCH($F1441,Index!$A$1:$A$500,0)
)</f>
        <v>KC</v>
      </c>
      <c r="D1441" s="4">
        <v>0</v>
      </c>
      <c r="E1441" s="141">
        <f t="shared" si="22"/>
        <v>-0.42542825818373159</v>
      </c>
      <c r="F1441" s="3" t="s">
        <v>5</v>
      </c>
      <c r="G1441" s="3">
        <v>32</v>
      </c>
      <c r="H1441" s="125">
        <v>-0.42542825818373159</v>
      </c>
      <c r="I1441" s="3"/>
      <c r="J1441" s="3"/>
      <c r="K1441" s="3" t="s">
        <v>150</v>
      </c>
      <c r="L1441" s="125">
        <v>-0.293455682975865</v>
      </c>
      <c r="M1441" s="3">
        <v>32</v>
      </c>
      <c r="N1441" s="125">
        <v>0.11542275207942999</v>
      </c>
      <c r="O1441" s="3">
        <v>28</v>
      </c>
      <c r="P1441" s="125">
        <v>-1.65498231284366E-2</v>
      </c>
      <c r="Q1441" s="3">
        <v>20</v>
      </c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</row>
    <row r="1442" spans="1:30" hidden="1" x14ac:dyDescent="0.25">
      <c r="A1442" s="2">
        <v>12</v>
      </c>
      <c r="B1442" s="2">
        <v>2012</v>
      </c>
      <c r="C1442" s="4" t="str">
        <f>INDEX(Index!$B$1:$B$500,MATCH($F1442,Index!$A$1:$A$500,0)
)</f>
        <v>NE</v>
      </c>
      <c r="D1442" s="4">
        <v>0</v>
      </c>
      <c r="E1442" s="141">
        <f t="shared" si="22"/>
        <v>0.39662818725483212</v>
      </c>
      <c r="F1442" s="3" t="s">
        <v>17</v>
      </c>
      <c r="G1442" s="3">
        <v>1</v>
      </c>
      <c r="H1442" s="125">
        <v>0.39662818725483212</v>
      </c>
      <c r="I1442" s="3"/>
      <c r="J1442" s="3"/>
      <c r="K1442" s="3" t="s">
        <v>153</v>
      </c>
      <c r="L1442" s="125">
        <v>0.30951621082074599</v>
      </c>
      <c r="M1442" s="3">
        <v>1</v>
      </c>
      <c r="N1442" s="125">
        <v>-2.1583336346842601E-2</v>
      </c>
      <c r="O1442" s="3">
        <v>13</v>
      </c>
      <c r="P1442" s="125">
        <v>6.5528640087243503E-2</v>
      </c>
      <c r="Q1442" s="3">
        <v>2</v>
      </c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</row>
    <row r="1443" spans="1:30" hidden="1" x14ac:dyDescent="0.25">
      <c r="A1443" s="2">
        <v>12</v>
      </c>
      <c r="B1443" s="2">
        <v>2012</v>
      </c>
      <c r="C1443" s="4" t="str">
        <f>INDEX(Index!$B$1:$B$500,MATCH($F1443,Index!$A$1:$A$500,0)
)</f>
        <v>SF</v>
      </c>
      <c r="D1443" s="4">
        <v>0</v>
      </c>
      <c r="E1443" s="141">
        <f t="shared" si="22"/>
        <v>0.38173689578734799</v>
      </c>
      <c r="F1443" s="3" t="s">
        <v>1</v>
      </c>
      <c r="G1443" s="3">
        <v>2</v>
      </c>
      <c r="H1443" s="125">
        <v>0.38173689578734799</v>
      </c>
      <c r="I1443" s="3"/>
      <c r="J1443" s="3"/>
      <c r="K1443" s="3" t="s">
        <v>243</v>
      </c>
      <c r="L1443" s="125">
        <v>0.204339713507874</v>
      </c>
      <c r="M1443" s="3">
        <v>2</v>
      </c>
      <c r="N1443" s="125">
        <v>-0.19248869869876001</v>
      </c>
      <c r="O1443" s="3">
        <v>2</v>
      </c>
      <c r="P1443" s="125">
        <v>-1.5091516419285999E-2</v>
      </c>
      <c r="Q1443" s="3">
        <v>20</v>
      </c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</row>
    <row r="1444" spans="1:30" hidden="1" x14ac:dyDescent="0.25">
      <c r="A1444" s="2">
        <v>12</v>
      </c>
      <c r="B1444" s="2">
        <v>2012</v>
      </c>
      <c r="C1444" s="4" t="str">
        <f>INDEX(Index!$B$1:$B$500,MATCH($F1444,Index!$A$1:$A$500,0)
)</f>
        <v>DEN</v>
      </c>
      <c r="D1444" s="4">
        <v>0</v>
      </c>
      <c r="E1444" s="141">
        <f t="shared" si="22"/>
        <v>0.32335884350117594</v>
      </c>
      <c r="F1444" s="3" t="s">
        <v>39</v>
      </c>
      <c r="G1444" s="3">
        <v>3</v>
      </c>
      <c r="H1444" s="125">
        <v>0.32335884350117594</v>
      </c>
      <c r="I1444" s="3"/>
      <c r="J1444" s="3"/>
      <c r="K1444" s="3" t="s">
        <v>153</v>
      </c>
      <c r="L1444" s="125">
        <v>0.165620009231989</v>
      </c>
      <c r="M1444" s="3">
        <v>3</v>
      </c>
      <c r="N1444" s="125">
        <v>-0.14967614039443899</v>
      </c>
      <c r="O1444" s="3">
        <v>4</v>
      </c>
      <c r="P1444" s="125">
        <v>8.0626938747479608E-3</v>
      </c>
      <c r="Q1444" s="3">
        <v>11</v>
      </c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</row>
    <row r="1445" spans="1:30" hidden="1" x14ac:dyDescent="0.25">
      <c r="A1445" s="2">
        <v>12</v>
      </c>
      <c r="B1445" s="2">
        <v>2012</v>
      </c>
      <c r="C1445" s="4" t="str">
        <f>INDEX(Index!$B$1:$B$500,MATCH($F1445,Index!$A$1:$A$500,0)
)</f>
        <v>SEA</v>
      </c>
      <c r="D1445" s="4">
        <v>0</v>
      </c>
      <c r="E1445" s="141">
        <f t="shared" si="22"/>
        <v>0.24099117230349418</v>
      </c>
      <c r="F1445" s="3" t="s">
        <v>30</v>
      </c>
      <c r="G1445" s="3">
        <v>4</v>
      </c>
      <c r="H1445" s="125">
        <v>0.24099117230349418</v>
      </c>
      <c r="I1445" s="3"/>
      <c r="J1445" s="3"/>
      <c r="K1445" s="3" t="s">
        <v>154</v>
      </c>
      <c r="L1445" s="125">
        <v>9.2731404842091594E-2</v>
      </c>
      <c r="M1445" s="3">
        <v>9</v>
      </c>
      <c r="N1445" s="125">
        <v>-9.8657116582673898E-2</v>
      </c>
      <c r="O1445" s="3">
        <v>6</v>
      </c>
      <c r="P1445" s="125">
        <v>4.9602650878728699E-2</v>
      </c>
      <c r="Q1445" s="3">
        <v>4</v>
      </c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</row>
    <row r="1446" spans="1:30" hidden="1" x14ac:dyDescent="0.25">
      <c r="A1446" s="2">
        <v>12</v>
      </c>
      <c r="B1446" s="2">
        <v>2012</v>
      </c>
      <c r="C1446" s="4" t="str">
        <f>INDEX(Index!$B$1:$B$500,MATCH($F1446,Index!$A$1:$A$500,0)
)</f>
        <v>GB</v>
      </c>
      <c r="D1446" s="4">
        <v>0</v>
      </c>
      <c r="E1446" s="141">
        <f t="shared" si="22"/>
        <v>0.1943468167578398</v>
      </c>
      <c r="F1446" s="3" t="s">
        <v>20</v>
      </c>
      <c r="G1446" s="3">
        <v>5</v>
      </c>
      <c r="H1446" s="125">
        <v>0.1943468167578398</v>
      </c>
      <c r="I1446" s="3"/>
      <c r="J1446" s="3"/>
      <c r="K1446" s="3" t="s">
        <v>152</v>
      </c>
      <c r="L1446" s="125">
        <v>0.14126537935960101</v>
      </c>
      <c r="M1446" s="3">
        <v>4</v>
      </c>
      <c r="N1446" s="125">
        <v>-5.1122937440678501E-2</v>
      </c>
      <c r="O1446" s="3">
        <v>8</v>
      </c>
      <c r="P1446" s="125">
        <v>1.9584999575602701E-3</v>
      </c>
      <c r="Q1446" s="3">
        <v>12</v>
      </c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</row>
    <row r="1447" spans="1:30" hidden="1" x14ac:dyDescent="0.25">
      <c r="A1447" s="2">
        <v>12</v>
      </c>
      <c r="B1447" s="2">
        <v>2012</v>
      </c>
      <c r="C1447" s="4" t="str">
        <f>INDEX(Index!$B$1:$B$500,MATCH($F1447,Index!$A$1:$A$500,0)
)</f>
        <v>CHI</v>
      </c>
      <c r="D1447" s="4">
        <v>0</v>
      </c>
      <c r="E1447" s="141">
        <f t="shared" si="22"/>
        <v>0.18033421205911401</v>
      </c>
      <c r="F1447" s="3" t="s">
        <v>64</v>
      </c>
      <c r="G1447" s="3">
        <v>6</v>
      </c>
      <c r="H1447" s="125">
        <v>0.18033421205911401</v>
      </c>
      <c r="I1447" s="3"/>
      <c r="J1447" s="3"/>
      <c r="K1447" s="3" t="s">
        <v>153</v>
      </c>
      <c r="L1447" s="125">
        <v>-0.174593117801464</v>
      </c>
      <c r="M1447" s="3">
        <v>29</v>
      </c>
      <c r="N1447" s="125">
        <v>-0.29975300917099001</v>
      </c>
      <c r="O1447" s="3">
        <v>1</v>
      </c>
      <c r="P1447" s="125">
        <v>5.5174320689587997E-2</v>
      </c>
      <c r="Q1447" s="3">
        <v>3</v>
      </c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</row>
    <row r="1448" spans="1:30" hidden="1" x14ac:dyDescent="0.25">
      <c r="A1448" s="2">
        <v>12</v>
      </c>
      <c r="B1448" s="2">
        <v>2012</v>
      </c>
      <c r="C1448" s="4" t="str">
        <f>INDEX(Index!$B$1:$B$500,MATCH($F1448,Index!$A$1:$A$500,0)
)</f>
        <v>HOU</v>
      </c>
      <c r="D1448" s="4">
        <v>0</v>
      </c>
      <c r="E1448" s="141">
        <f t="shared" si="22"/>
        <v>0.16968077265328163</v>
      </c>
      <c r="F1448" s="3" t="s">
        <v>49</v>
      </c>
      <c r="G1448" s="3">
        <v>7</v>
      </c>
      <c r="H1448" s="125">
        <v>0.16968077265328163</v>
      </c>
      <c r="I1448" s="3"/>
      <c r="J1448" s="3"/>
      <c r="K1448" s="3" t="s">
        <v>244</v>
      </c>
      <c r="L1448" s="125">
        <v>8.1753164282657401E-2</v>
      </c>
      <c r="M1448" s="3">
        <v>10</v>
      </c>
      <c r="N1448" s="125">
        <v>-0.17467994122790001</v>
      </c>
      <c r="O1448" s="3">
        <v>3</v>
      </c>
      <c r="P1448" s="125">
        <v>-8.6752332857275793E-2</v>
      </c>
      <c r="Q1448" s="3">
        <v>31</v>
      </c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</row>
    <row r="1449" spans="1:30" hidden="1" x14ac:dyDescent="0.25">
      <c r="A1449" s="2">
        <v>12</v>
      </c>
      <c r="B1449" s="2">
        <v>2012</v>
      </c>
      <c r="C1449" s="4" t="str">
        <f>INDEX(Index!$B$1:$B$500,MATCH($F1449,Index!$A$1:$A$500,0)
)</f>
        <v>NYG</v>
      </c>
      <c r="D1449" s="4">
        <v>0</v>
      </c>
      <c r="E1449" s="141">
        <f t="shared" si="22"/>
        <v>0.14303435972944331</v>
      </c>
      <c r="F1449" s="3" t="s">
        <v>15</v>
      </c>
      <c r="G1449" s="3">
        <v>8</v>
      </c>
      <c r="H1449" s="125">
        <v>0.14303435972944331</v>
      </c>
      <c r="I1449" s="3"/>
      <c r="J1449" s="3"/>
      <c r="K1449" s="3" t="s">
        <v>152</v>
      </c>
      <c r="L1449" s="125">
        <v>0.112860993577118</v>
      </c>
      <c r="M1449" s="3">
        <v>6</v>
      </c>
      <c r="N1449" s="125">
        <v>-2.97927803835457E-2</v>
      </c>
      <c r="O1449" s="3">
        <v>11</v>
      </c>
      <c r="P1449" s="125">
        <v>3.8058576877962499E-4</v>
      </c>
      <c r="Q1449" s="3">
        <v>13</v>
      </c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</row>
    <row r="1450" spans="1:30" hidden="1" x14ac:dyDescent="0.25">
      <c r="A1450" s="2">
        <v>12</v>
      </c>
      <c r="B1450" s="2">
        <v>2012</v>
      </c>
      <c r="C1450" s="4" t="str">
        <f>INDEX(Index!$B$1:$B$500,MATCH($F1450,Index!$A$1:$A$500,0)
)</f>
        <v>BAL</v>
      </c>
      <c r="D1450" s="4">
        <v>0</v>
      </c>
      <c r="E1450" s="141">
        <f t="shared" si="22"/>
        <v>0.1105157237885402</v>
      </c>
      <c r="F1450" s="3" t="s">
        <v>18</v>
      </c>
      <c r="G1450" s="3">
        <v>9</v>
      </c>
      <c r="H1450" s="125">
        <v>0.1105157237885402</v>
      </c>
      <c r="I1450" s="3"/>
      <c r="J1450" s="3"/>
      <c r="K1450" s="3" t="s">
        <v>151</v>
      </c>
      <c r="L1450" s="125">
        <v>5.4484839082862301E-2</v>
      </c>
      <c r="M1450" s="3">
        <v>13</v>
      </c>
      <c r="N1450" s="125">
        <v>5.1177307796878103E-2</v>
      </c>
      <c r="O1450" s="3">
        <v>23</v>
      </c>
      <c r="P1450" s="125">
        <v>0.107208192502556</v>
      </c>
      <c r="Q1450" s="3">
        <v>1</v>
      </c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</row>
    <row r="1451" spans="1:30" hidden="1" x14ac:dyDescent="0.25">
      <c r="A1451" s="2">
        <v>12</v>
      </c>
      <c r="B1451" s="2">
        <v>2012</v>
      </c>
      <c r="C1451" s="4" t="str">
        <f>INDEX(Index!$B$1:$B$500,MATCH($F1451,Index!$A$1:$A$500,0)
)</f>
        <v>DAL</v>
      </c>
      <c r="D1451" s="4">
        <v>0</v>
      </c>
      <c r="E1451" s="141">
        <f t="shared" si="22"/>
        <v>6.5531796411343934E-2</v>
      </c>
      <c r="F1451" s="3" t="s">
        <v>3</v>
      </c>
      <c r="G1451" s="3">
        <v>10</v>
      </c>
      <c r="H1451" s="125">
        <v>6.5531796411343934E-2</v>
      </c>
      <c r="I1451" s="3"/>
      <c r="J1451" s="3"/>
      <c r="K1451" s="3" t="s">
        <v>155</v>
      </c>
      <c r="L1451" s="125">
        <v>4.9808575759533603E-2</v>
      </c>
      <c r="M1451" s="3">
        <v>14</v>
      </c>
      <c r="N1451" s="125">
        <v>-1.9321694307688E-2</v>
      </c>
      <c r="O1451" s="3">
        <v>14</v>
      </c>
      <c r="P1451" s="125">
        <v>-3.5984736558776699E-3</v>
      </c>
      <c r="Q1451" s="3">
        <v>14</v>
      </c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</row>
    <row r="1452" spans="1:30" hidden="1" x14ac:dyDescent="0.25">
      <c r="A1452" s="2">
        <v>12</v>
      </c>
      <c r="B1452" s="2">
        <v>2012</v>
      </c>
      <c r="C1452" s="4" t="str">
        <f>INDEX(Index!$B$1:$B$500,MATCH($F1452,Index!$A$1:$A$500,0)
)</f>
        <v>MIN</v>
      </c>
      <c r="D1452" s="4">
        <v>0</v>
      </c>
      <c r="E1452" s="141">
        <f t="shared" si="22"/>
        <v>5.8090795634468104E-2</v>
      </c>
      <c r="F1452" s="3" t="s">
        <v>46</v>
      </c>
      <c r="G1452" s="3">
        <v>11</v>
      </c>
      <c r="H1452" s="125">
        <v>5.8090795634468104E-2</v>
      </c>
      <c r="I1452" s="3"/>
      <c r="J1452" s="3"/>
      <c r="K1452" s="3" t="s">
        <v>154</v>
      </c>
      <c r="L1452" s="125">
        <v>-2.73225102272678E-2</v>
      </c>
      <c r="M1452" s="3">
        <v>20</v>
      </c>
      <c r="N1452" s="125">
        <v>-4.2203049410003697E-2</v>
      </c>
      <c r="O1452" s="3">
        <v>9</v>
      </c>
      <c r="P1452" s="125">
        <v>4.3210256451732203E-2</v>
      </c>
      <c r="Q1452" s="3">
        <v>6</v>
      </c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</row>
    <row r="1453" spans="1:30" hidden="1" x14ac:dyDescent="0.25">
      <c r="A1453" s="2">
        <v>12</v>
      </c>
      <c r="B1453" s="2">
        <v>2012</v>
      </c>
      <c r="C1453" s="4" t="str">
        <f>INDEX(Index!$B$1:$B$500,MATCH($F1453,Index!$A$1:$A$500,0)
)</f>
        <v>ATL</v>
      </c>
      <c r="D1453" s="4">
        <v>0</v>
      </c>
      <c r="E1453" s="141">
        <f t="shared" si="22"/>
        <v>4.9380730442865096E-2</v>
      </c>
      <c r="F1453" s="3" t="s">
        <v>43</v>
      </c>
      <c r="G1453" s="3">
        <v>12</v>
      </c>
      <c r="H1453" s="125">
        <v>4.9380730442865096E-2</v>
      </c>
      <c r="I1453" s="3"/>
      <c r="J1453" s="3"/>
      <c r="K1453" s="3" t="s">
        <v>244</v>
      </c>
      <c r="L1453" s="125">
        <v>6.2270264009987898E-2</v>
      </c>
      <c r="M1453" s="3">
        <v>12</v>
      </c>
      <c r="N1453" s="125">
        <v>4.8168095790408604E-3</v>
      </c>
      <c r="O1453" s="3">
        <v>16</v>
      </c>
      <c r="P1453" s="125">
        <v>-8.0727239880819396E-3</v>
      </c>
      <c r="Q1453" s="3">
        <v>17</v>
      </c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</row>
    <row r="1454" spans="1:30" hidden="1" x14ac:dyDescent="0.25">
      <c r="A1454" s="2">
        <v>12</v>
      </c>
      <c r="B1454" s="2">
        <v>2012</v>
      </c>
      <c r="C1454" s="4" t="str">
        <f>INDEX(Index!$B$1:$B$500,MATCH($F1454,Index!$A$1:$A$500,0)
)</f>
        <v>CIN</v>
      </c>
      <c r="D1454" s="4">
        <v>0</v>
      </c>
      <c r="E1454" s="141">
        <f t="shared" si="22"/>
        <v>3.7106152252187399E-2</v>
      </c>
      <c r="F1454" s="3" t="s">
        <v>24</v>
      </c>
      <c r="G1454" s="3">
        <v>13</v>
      </c>
      <c r="H1454" s="125">
        <v>3.7106152252187399E-2</v>
      </c>
      <c r="I1454" s="3"/>
      <c r="J1454" s="3"/>
      <c r="K1454" s="3" t="s">
        <v>154</v>
      </c>
      <c r="L1454" s="125">
        <v>3.8006755606909699E-2</v>
      </c>
      <c r="M1454" s="3">
        <v>15</v>
      </c>
      <c r="N1454" s="125">
        <v>2.45614612262498E-2</v>
      </c>
      <c r="O1454" s="3">
        <v>19</v>
      </c>
      <c r="P1454" s="125">
        <v>2.36608578715275E-2</v>
      </c>
      <c r="Q1454" s="3">
        <v>9</v>
      </c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</row>
    <row r="1455" spans="1:30" hidden="1" x14ac:dyDescent="0.25">
      <c r="A1455" s="2">
        <v>12</v>
      </c>
      <c r="B1455" s="2">
        <v>2012</v>
      </c>
      <c r="C1455" s="4" t="str">
        <f>INDEX(Index!$B$1:$B$500,MATCH($F1455,Index!$A$1:$A$500,0)
)</f>
        <v>WAS</v>
      </c>
      <c r="D1455" s="4">
        <v>0</v>
      </c>
      <c r="E1455" s="141">
        <f t="shared" si="22"/>
        <v>1.1887357745021698E-2</v>
      </c>
      <c r="F1455" s="3" t="s">
        <v>26</v>
      </c>
      <c r="G1455" s="3">
        <v>14</v>
      </c>
      <c r="H1455" s="125">
        <v>1.1887357745021698E-2</v>
      </c>
      <c r="I1455" s="3"/>
      <c r="J1455" s="3"/>
      <c r="K1455" s="3" t="s">
        <v>155</v>
      </c>
      <c r="L1455" s="125">
        <v>7.2007962121198504E-2</v>
      </c>
      <c r="M1455" s="3">
        <v>11</v>
      </c>
      <c r="N1455" s="125">
        <v>-5.6208596776917003E-3</v>
      </c>
      <c r="O1455" s="3">
        <v>15</v>
      </c>
      <c r="P1455" s="125">
        <v>-6.5741464053868506E-2</v>
      </c>
      <c r="Q1455" s="3">
        <v>29</v>
      </c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</row>
    <row r="1456" spans="1:30" hidden="1" x14ac:dyDescent="0.25">
      <c r="A1456" s="2">
        <v>12</v>
      </c>
      <c r="B1456" s="2">
        <v>2012</v>
      </c>
      <c r="C1456" s="4" t="str">
        <f>INDEX(Index!$B$1:$B$500,MATCH($F1456,Index!$A$1:$A$500,0)
)</f>
        <v>DET</v>
      </c>
      <c r="D1456" s="4">
        <v>0</v>
      </c>
      <c r="E1456" s="141">
        <f t="shared" si="22"/>
        <v>6.2213804532983835E-3</v>
      </c>
      <c r="F1456" s="3" t="s">
        <v>21</v>
      </c>
      <c r="G1456" s="3">
        <v>15</v>
      </c>
      <c r="H1456" s="125">
        <v>6.2213804532983835E-3</v>
      </c>
      <c r="I1456" s="3"/>
      <c r="J1456" s="3"/>
      <c r="K1456" s="3" t="s">
        <v>156</v>
      </c>
      <c r="L1456" s="125">
        <v>0.135877300664109</v>
      </c>
      <c r="M1456" s="3">
        <v>5</v>
      </c>
      <c r="N1456" s="125">
        <v>6.5436478239205606E-2</v>
      </c>
      <c r="O1456" s="3">
        <v>25</v>
      </c>
      <c r="P1456" s="125">
        <v>-6.4219441971605007E-2</v>
      </c>
      <c r="Q1456" s="3">
        <v>28</v>
      </c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</row>
    <row r="1457" spans="1:30" hidden="1" x14ac:dyDescent="0.25">
      <c r="A1457" s="2">
        <v>12</v>
      </c>
      <c r="B1457" s="2">
        <v>2012</v>
      </c>
      <c r="C1457" s="4" t="str">
        <f>INDEX(Index!$B$1:$B$500,MATCH($F1457,Index!$A$1:$A$500,0)
)</f>
        <v>TB</v>
      </c>
      <c r="D1457" s="4">
        <v>0</v>
      </c>
      <c r="E1457" s="141">
        <f t="shared" si="22"/>
        <v>2.2177559323027021E-3</v>
      </c>
      <c r="F1457" s="3" t="s">
        <v>38</v>
      </c>
      <c r="G1457" s="3">
        <v>16</v>
      </c>
      <c r="H1457" s="125">
        <v>2.2177559323027021E-3</v>
      </c>
      <c r="I1457" s="3"/>
      <c r="J1457" s="3"/>
      <c r="K1457" s="3" t="s">
        <v>154</v>
      </c>
      <c r="L1457" s="125">
        <v>9.9063792999447897E-2</v>
      </c>
      <c r="M1457" s="3">
        <v>7</v>
      </c>
      <c r="N1457" s="125">
        <v>3.8073623012924197E-2</v>
      </c>
      <c r="O1457" s="3">
        <v>21</v>
      </c>
      <c r="P1457" s="125">
        <v>-5.8772414054220998E-2</v>
      </c>
      <c r="Q1457" s="3">
        <v>27</v>
      </c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</row>
    <row r="1458" spans="1:30" hidden="1" x14ac:dyDescent="0.25">
      <c r="A1458" s="2">
        <v>12</v>
      </c>
      <c r="B1458" s="2">
        <v>2012</v>
      </c>
      <c r="C1458" s="4" t="str">
        <f>INDEX(Index!$B$1:$B$500,MATCH($F1458,Index!$A$1:$A$500,0)
)</f>
        <v>NO</v>
      </c>
      <c r="D1458" s="4">
        <v>0</v>
      </c>
      <c r="E1458" s="141">
        <f t="shared" si="22"/>
        <v>-1.1661674363424815E-2</v>
      </c>
      <c r="F1458" s="3" t="s">
        <v>27</v>
      </c>
      <c r="G1458" s="3">
        <v>17</v>
      </c>
      <c r="H1458" s="125">
        <v>-1.1661674363424815E-2</v>
      </c>
      <c r="I1458" s="3"/>
      <c r="J1458" s="3"/>
      <c r="K1458" s="3" t="s">
        <v>155</v>
      </c>
      <c r="L1458" s="125">
        <v>9.7460645106524899E-2</v>
      </c>
      <c r="M1458" s="3">
        <v>8</v>
      </c>
      <c r="N1458" s="125">
        <v>0.13645612352720801</v>
      </c>
      <c r="O1458" s="3">
        <v>30</v>
      </c>
      <c r="P1458" s="125">
        <v>2.7333804057258299E-2</v>
      </c>
      <c r="Q1458" s="3">
        <v>8</v>
      </c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</row>
    <row r="1459" spans="1:30" hidden="1" x14ac:dyDescent="0.25">
      <c r="A1459" s="2">
        <v>12</v>
      </c>
      <c r="B1459" s="2">
        <v>2012</v>
      </c>
      <c r="C1459" s="4" t="str">
        <f>INDEX(Index!$B$1:$B$500,MATCH($F1459,Index!$A$1:$A$500,0)
)</f>
        <v>CAR</v>
      </c>
      <c r="D1459" s="4">
        <v>0</v>
      </c>
      <c r="E1459" s="141">
        <f t="shared" si="22"/>
        <v>-2.6858994930799102E-2</v>
      </c>
      <c r="F1459" s="3" t="s">
        <v>51</v>
      </c>
      <c r="G1459" s="3">
        <v>18</v>
      </c>
      <c r="H1459" s="125">
        <v>-2.6858994930799102E-2</v>
      </c>
      <c r="I1459" s="3"/>
      <c r="J1459" s="3"/>
      <c r="K1459" s="3" t="s">
        <v>157</v>
      </c>
      <c r="L1459" s="125">
        <v>2.2215880123798298E-2</v>
      </c>
      <c r="M1459" s="3">
        <v>17</v>
      </c>
      <c r="N1459" s="125">
        <v>-3.9761458667701297E-2</v>
      </c>
      <c r="O1459" s="3">
        <v>10</v>
      </c>
      <c r="P1459" s="125">
        <v>-8.8836333722298697E-2</v>
      </c>
      <c r="Q1459" s="3">
        <v>32</v>
      </c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</row>
    <row r="1460" spans="1:30" hidden="1" x14ac:dyDescent="0.25">
      <c r="A1460" s="2">
        <v>12</v>
      </c>
      <c r="B1460" s="2">
        <v>2012</v>
      </c>
      <c r="C1460" s="4" t="str">
        <f>INDEX(Index!$B$1:$B$500,MATCH($F1460,Index!$A$1:$A$500,0)
)</f>
        <v>PIT</v>
      </c>
      <c r="D1460" s="4">
        <v>0</v>
      </c>
      <c r="E1460" s="141">
        <f t="shared" si="22"/>
        <v>-5.6804993523419701E-2</v>
      </c>
      <c r="F1460" s="3" t="s">
        <v>32</v>
      </c>
      <c r="G1460" s="3">
        <v>19</v>
      </c>
      <c r="H1460" s="125">
        <v>-5.6804993523419701E-2</v>
      </c>
      <c r="I1460" s="3"/>
      <c r="J1460" s="3"/>
      <c r="K1460" s="3" t="s">
        <v>154</v>
      </c>
      <c r="L1460" s="125">
        <v>-2.2692507401338401E-2</v>
      </c>
      <c r="M1460" s="3">
        <v>19</v>
      </c>
      <c r="N1460" s="125">
        <v>1.9679486632989601E-2</v>
      </c>
      <c r="O1460" s="3">
        <v>18</v>
      </c>
      <c r="P1460" s="125">
        <v>-1.44329994890917E-2</v>
      </c>
      <c r="Q1460" s="3">
        <v>19</v>
      </c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</row>
    <row r="1461" spans="1:30" hidden="1" x14ac:dyDescent="0.25">
      <c r="A1461" s="2">
        <v>12</v>
      </c>
      <c r="B1461" s="2">
        <v>2012</v>
      </c>
      <c r="C1461" s="4" t="str">
        <f>INDEX(Index!$B$1:$B$500,MATCH($F1461,Index!$A$1:$A$500,0)
)</f>
        <v>LAR</v>
      </c>
      <c r="D1461" s="4">
        <v>0</v>
      </c>
      <c r="E1461" s="141">
        <f t="shared" si="22"/>
        <v>-5.9078665692407106E-2</v>
      </c>
      <c r="F1461" s="3" t="s">
        <v>67</v>
      </c>
      <c r="G1461" s="3">
        <v>20</v>
      </c>
      <c r="H1461" s="125">
        <v>-5.9078665692407106E-2</v>
      </c>
      <c r="I1461" s="3"/>
      <c r="J1461" s="3"/>
      <c r="K1461" s="3" t="s">
        <v>245</v>
      </c>
      <c r="L1461" s="125">
        <v>-4.3245927893352201E-2</v>
      </c>
      <c r="M1461" s="3">
        <v>21</v>
      </c>
      <c r="N1461" s="125">
        <v>-2.4552793882862401E-2</v>
      </c>
      <c r="O1461" s="3">
        <v>12</v>
      </c>
      <c r="P1461" s="125">
        <v>-4.0385531681917303E-2</v>
      </c>
      <c r="Q1461" s="3">
        <v>26</v>
      </c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</row>
    <row r="1462" spans="1:30" hidden="1" x14ac:dyDescent="0.25">
      <c r="A1462" s="2">
        <v>12</v>
      </c>
      <c r="B1462" s="2">
        <v>2012</v>
      </c>
      <c r="C1462" s="4" t="str">
        <f>INDEX(Index!$B$1:$B$500,MATCH($F1462,Index!$A$1:$A$500,0)
)</f>
        <v>BUF</v>
      </c>
      <c r="D1462" s="4">
        <v>0</v>
      </c>
      <c r="E1462" s="141">
        <f t="shared" si="22"/>
        <v>-7.9519222718530014E-2</v>
      </c>
      <c r="F1462" s="3" t="s">
        <v>0</v>
      </c>
      <c r="G1462" s="3">
        <v>21</v>
      </c>
      <c r="H1462" s="125">
        <v>-7.9519222718530014E-2</v>
      </c>
      <c r="I1462" s="3"/>
      <c r="J1462" s="3"/>
      <c r="K1462" s="3" t="s">
        <v>156</v>
      </c>
      <c r="L1462" s="125">
        <v>1.02022460493367E-2</v>
      </c>
      <c r="M1462" s="3">
        <v>18</v>
      </c>
      <c r="N1462" s="125">
        <v>0.11949464556261601</v>
      </c>
      <c r="O1462" s="3">
        <v>28</v>
      </c>
      <c r="P1462" s="125">
        <v>2.97731767947493E-2</v>
      </c>
      <c r="Q1462" s="3">
        <v>7</v>
      </c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</row>
    <row r="1463" spans="1:30" hidden="1" x14ac:dyDescent="0.25">
      <c r="A1463" s="2">
        <v>12</v>
      </c>
      <c r="B1463" s="2">
        <v>2012</v>
      </c>
      <c r="C1463" s="4" t="str">
        <f>INDEX(Index!$B$1:$B$500,MATCH($F1463,Index!$A$1:$A$500,0)
)</f>
        <v>MIA</v>
      </c>
      <c r="D1463" s="4">
        <v>0</v>
      </c>
      <c r="E1463" s="141">
        <f t="shared" si="22"/>
        <v>-8.8601556841730211E-2</v>
      </c>
      <c r="F1463" s="3" t="s">
        <v>4</v>
      </c>
      <c r="G1463" s="3">
        <v>22</v>
      </c>
      <c r="H1463" s="125">
        <v>-8.8601556841730211E-2</v>
      </c>
      <c r="I1463" s="3"/>
      <c r="J1463" s="3"/>
      <c r="K1463" s="3" t="s">
        <v>155</v>
      </c>
      <c r="L1463" s="125">
        <v>-8.7087886374209805E-2</v>
      </c>
      <c r="M1463" s="3">
        <v>22</v>
      </c>
      <c r="N1463" s="125">
        <v>1.02065332419609E-2</v>
      </c>
      <c r="O1463" s="3">
        <v>17</v>
      </c>
      <c r="P1463" s="125">
        <v>8.69286277444049E-3</v>
      </c>
      <c r="Q1463" s="3">
        <v>10</v>
      </c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</row>
    <row r="1464" spans="1:30" hidden="1" x14ac:dyDescent="0.25">
      <c r="A1464" s="2">
        <v>12</v>
      </c>
      <c r="B1464" s="2">
        <v>2012</v>
      </c>
      <c r="C1464" s="4" t="str">
        <f>INDEX(Index!$B$1:$B$500,MATCH($F1464,Index!$A$1:$A$500,0)
)</f>
        <v>NYJ</v>
      </c>
      <c r="D1464" s="4">
        <v>0</v>
      </c>
      <c r="E1464" s="141">
        <f t="shared" si="22"/>
        <v>-9.4198425021662022E-2</v>
      </c>
      <c r="F1464" s="3" t="s">
        <v>9</v>
      </c>
      <c r="G1464" s="3">
        <v>23</v>
      </c>
      <c r="H1464" s="125">
        <v>-9.4198425021662022E-2</v>
      </c>
      <c r="I1464" s="3"/>
      <c r="J1464" s="3"/>
      <c r="K1464" s="3" t="s">
        <v>156</v>
      </c>
      <c r="L1464" s="125">
        <v>-0.15892929424031799</v>
      </c>
      <c r="M1464" s="3">
        <v>27</v>
      </c>
      <c r="N1464" s="125">
        <v>-7.0234274363910595E-2</v>
      </c>
      <c r="O1464" s="3">
        <v>7</v>
      </c>
      <c r="P1464" s="125">
        <v>-5.5034051452546298E-3</v>
      </c>
      <c r="Q1464" s="3">
        <v>15</v>
      </c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</row>
    <row r="1465" spans="1:30" hidden="1" x14ac:dyDescent="0.25">
      <c r="A1465" s="2">
        <v>12</v>
      </c>
      <c r="B1465" s="2">
        <v>2012</v>
      </c>
      <c r="C1465" s="4" t="str">
        <f>INDEX(Index!$B$1:$B$500,MATCH($F1465,Index!$A$1:$A$500,0)
)</f>
        <v>ARI</v>
      </c>
      <c r="D1465" s="4">
        <v>0</v>
      </c>
      <c r="E1465" s="141">
        <f t="shared" si="22"/>
        <v>-9.6670688188923493E-2</v>
      </c>
      <c r="F1465" s="3" t="s">
        <v>23</v>
      </c>
      <c r="G1465" s="3">
        <v>24</v>
      </c>
      <c r="H1465" s="125">
        <v>-9.6670688188923493E-2</v>
      </c>
      <c r="I1465" s="3"/>
      <c r="J1465" s="3"/>
      <c r="K1465" s="3" t="s">
        <v>156</v>
      </c>
      <c r="L1465" s="125">
        <v>-0.21677711029180299</v>
      </c>
      <c r="M1465" s="3">
        <v>31</v>
      </c>
      <c r="N1465" s="125">
        <v>-0.135956445162386</v>
      </c>
      <c r="O1465" s="3">
        <v>5</v>
      </c>
      <c r="P1465" s="125">
        <v>-1.5850023059506502E-2</v>
      </c>
      <c r="Q1465" s="3">
        <v>21</v>
      </c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</row>
    <row r="1466" spans="1:30" hidden="1" x14ac:dyDescent="0.25">
      <c r="A1466" s="2">
        <v>12</v>
      </c>
      <c r="B1466" s="2">
        <v>2012</v>
      </c>
      <c r="C1466" s="4" t="str">
        <f>INDEX(Index!$B$1:$B$500,MATCH($F1466,Index!$A$1:$A$500,0)
)</f>
        <v>LAC</v>
      </c>
      <c r="D1466" s="4">
        <v>0</v>
      </c>
      <c r="E1466" s="141">
        <f t="shared" si="22"/>
        <v>-0.12239856411537087</v>
      </c>
      <c r="F1466" s="3" t="s">
        <v>68</v>
      </c>
      <c r="G1466" s="3">
        <v>25</v>
      </c>
      <c r="H1466" s="125">
        <v>-0.12239856411537087</v>
      </c>
      <c r="I1466" s="3"/>
      <c r="J1466" s="3"/>
      <c r="K1466" s="3" t="s">
        <v>156</v>
      </c>
      <c r="L1466" s="125">
        <v>-8.8300987688527496E-2</v>
      </c>
      <c r="M1466" s="3">
        <v>23</v>
      </c>
      <c r="N1466" s="125">
        <v>2.6487975859678398E-2</v>
      </c>
      <c r="O1466" s="3">
        <v>20</v>
      </c>
      <c r="P1466" s="125">
        <v>-7.6096005671649697E-3</v>
      </c>
      <c r="Q1466" s="3">
        <v>16</v>
      </c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</row>
    <row r="1467" spans="1:30" hidden="1" x14ac:dyDescent="0.25">
      <c r="A1467" s="2">
        <v>12</v>
      </c>
      <c r="B1467" s="2">
        <v>2012</v>
      </c>
      <c r="C1467" s="4" t="str">
        <f>INDEX(Index!$B$1:$B$500,MATCH($F1467,Index!$A$1:$A$500,0)
)</f>
        <v>CLE</v>
      </c>
      <c r="D1467" s="4">
        <v>0</v>
      </c>
      <c r="E1467" s="141">
        <f t="shared" si="22"/>
        <v>-0.17502294928505488</v>
      </c>
      <c r="F1467" s="3" t="s">
        <v>10</v>
      </c>
      <c r="G1467" s="3">
        <v>26</v>
      </c>
      <c r="H1467" s="125">
        <v>-0.17502294928505488</v>
      </c>
      <c r="I1467" s="3"/>
      <c r="J1467" s="3"/>
      <c r="K1467" s="3" t="s">
        <v>157</v>
      </c>
      <c r="L1467" s="125">
        <v>-0.17364700155287799</v>
      </c>
      <c r="M1467" s="3">
        <v>28</v>
      </c>
      <c r="N1467" s="125">
        <v>4.5367194327225198E-2</v>
      </c>
      <c r="O1467" s="3">
        <v>22</v>
      </c>
      <c r="P1467" s="125">
        <v>4.39912465950483E-2</v>
      </c>
      <c r="Q1467" s="3">
        <v>5</v>
      </c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</row>
    <row r="1468" spans="1:30" hidden="1" x14ac:dyDescent="0.25">
      <c r="A1468" s="2">
        <v>12</v>
      </c>
      <c r="B1468" s="2">
        <v>2012</v>
      </c>
      <c r="C1468" s="4" t="str">
        <f>INDEX(Index!$B$1:$B$500,MATCH($F1468,Index!$A$1:$A$500,0)
)</f>
        <v>IND</v>
      </c>
      <c r="D1468" s="4">
        <v>0</v>
      </c>
      <c r="E1468" s="141">
        <f t="shared" si="22"/>
        <v>-0.19446209487377902</v>
      </c>
      <c r="F1468" s="3" t="s">
        <v>35</v>
      </c>
      <c r="G1468" s="3">
        <v>27</v>
      </c>
      <c r="H1468" s="125">
        <v>-0.19446209487377902</v>
      </c>
      <c r="I1468" s="3"/>
      <c r="J1468" s="3"/>
      <c r="K1468" s="3" t="s">
        <v>152</v>
      </c>
      <c r="L1468" s="125">
        <v>3.35794607938978E-2</v>
      </c>
      <c r="M1468" s="3">
        <v>16</v>
      </c>
      <c r="N1468" s="125">
        <v>0.193588850291596</v>
      </c>
      <c r="O1468" s="3">
        <v>32</v>
      </c>
      <c r="P1468" s="125">
        <v>-3.4452705376080799E-2</v>
      </c>
      <c r="Q1468" s="3">
        <v>25</v>
      </c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</row>
    <row r="1469" spans="1:30" hidden="1" x14ac:dyDescent="0.25">
      <c r="A1469" s="2">
        <v>12</v>
      </c>
      <c r="B1469" s="2">
        <v>2012</v>
      </c>
      <c r="C1469" s="4" t="str">
        <f>INDEX(Index!$B$1:$B$500,MATCH($F1469,Index!$A$1:$A$500,0)
)</f>
        <v>PHI</v>
      </c>
      <c r="D1469" s="4">
        <v>0</v>
      </c>
      <c r="E1469" s="141">
        <f t="shared" si="22"/>
        <v>-0.2486608368540659</v>
      </c>
      <c r="F1469" s="3" t="s">
        <v>7</v>
      </c>
      <c r="G1469" s="3">
        <v>28</v>
      </c>
      <c r="H1469" s="125">
        <v>-0.2486608368540659</v>
      </c>
      <c r="I1469" s="3"/>
      <c r="J1469" s="3"/>
      <c r="K1469" s="3" t="s">
        <v>157</v>
      </c>
      <c r="L1469" s="125">
        <v>-0.152734355012795</v>
      </c>
      <c r="M1469" s="3">
        <v>26</v>
      </c>
      <c r="N1469" s="125">
        <v>6.5225274239503306E-2</v>
      </c>
      <c r="O1469" s="3">
        <v>24</v>
      </c>
      <c r="P1469" s="125">
        <v>-3.0701207601767599E-2</v>
      </c>
      <c r="Q1469" s="3">
        <v>24</v>
      </c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</row>
    <row r="1470" spans="1:30" hidden="1" x14ac:dyDescent="0.25">
      <c r="A1470" s="2">
        <v>12</v>
      </c>
      <c r="B1470" s="2">
        <v>2012</v>
      </c>
      <c r="C1470" s="4" t="str">
        <f>INDEX(Index!$B$1:$B$500,MATCH($F1470,Index!$A$1:$A$500,0)
)</f>
        <v>TEN</v>
      </c>
      <c r="D1470" s="4">
        <v>0</v>
      </c>
      <c r="E1470" s="141">
        <f t="shared" si="22"/>
        <v>-0.25823981937664586</v>
      </c>
      <c r="F1470" s="3" t="s">
        <v>45</v>
      </c>
      <c r="G1470" s="3">
        <v>29</v>
      </c>
      <c r="H1470" s="125">
        <v>-0.25823981937664586</v>
      </c>
      <c r="I1470" s="3"/>
      <c r="J1470" s="3"/>
      <c r="K1470" s="3" t="s">
        <v>156</v>
      </c>
      <c r="L1470" s="125">
        <v>-0.120776987183304</v>
      </c>
      <c r="M1470" s="3">
        <v>24</v>
      </c>
      <c r="N1470" s="125">
        <v>0.11883141198080099</v>
      </c>
      <c r="O1470" s="3">
        <v>27</v>
      </c>
      <c r="P1470" s="125">
        <v>-1.8631420212540901E-2</v>
      </c>
      <c r="Q1470" s="3">
        <v>23</v>
      </c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</row>
    <row r="1471" spans="1:30" hidden="1" x14ac:dyDescent="0.25">
      <c r="A1471" s="2">
        <v>12</v>
      </c>
      <c r="B1471" s="2">
        <v>2012</v>
      </c>
      <c r="C1471" s="4" t="str">
        <f>INDEX(Index!$B$1:$B$500,MATCH($F1471,Index!$A$1:$A$500,0)
)</f>
        <v>JAX</v>
      </c>
      <c r="D1471" s="4">
        <v>0</v>
      </c>
      <c r="E1471" s="141">
        <f t="shared" si="22"/>
        <v>-0.33648310422820377</v>
      </c>
      <c r="F1471" s="3" t="s">
        <v>56</v>
      </c>
      <c r="G1471" s="3">
        <v>30</v>
      </c>
      <c r="H1471" s="125">
        <v>-0.33648310422820377</v>
      </c>
      <c r="I1471" s="3"/>
      <c r="J1471" s="3"/>
      <c r="K1471" s="3" t="s">
        <v>158</v>
      </c>
      <c r="L1471" s="125">
        <v>-0.20460931156577</v>
      </c>
      <c r="M1471" s="3">
        <v>30</v>
      </c>
      <c r="N1471" s="125">
        <v>0.11458132023579</v>
      </c>
      <c r="O1471" s="3">
        <v>26</v>
      </c>
      <c r="P1471" s="125">
        <v>-1.72924724266438E-2</v>
      </c>
      <c r="Q1471" s="3">
        <v>22</v>
      </c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</row>
    <row r="1472" spans="1:30" hidden="1" x14ac:dyDescent="0.25">
      <c r="A1472" s="2">
        <v>12</v>
      </c>
      <c r="B1472" s="2">
        <v>2012</v>
      </c>
      <c r="C1472" s="4" t="str">
        <f>INDEX(Index!$B$1:$B$500,MATCH($F1472,Index!$A$1:$A$500,0)
)</f>
        <v>LV</v>
      </c>
      <c r="D1472" s="4">
        <v>0</v>
      </c>
      <c r="E1472" s="141">
        <f t="shared" si="22"/>
        <v>-0.38810709930261261</v>
      </c>
      <c r="F1472" s="3" t="s">
        <v>52</v>
      </c>
      <c r="G1472" s="3">
        <v>31</v>
      </c>
      <c r="H1472" s="125">
        <v>-0.38810709930261261</v>
      </c>
      <c r="I1472" s="3"/>
      <c r="J1472" s="3"/>
      <c r="K1472" s="3" t="s">
        <v>157</v>
      </c>
      <c r="L1472" s="125">
        <v>-0.14438023757565399</v>
      </c>
      <c r="M1472" s="3">
        <v>25</v>
      </c>
      <c r="N1472" s="125">
        <v>0.165859745680878</v>
      </c>
      <c r="O1472" s="3">
        <v>31</v>
      </c>
      <c r="P1472" s="125">
        <v>-7.7867116046080598E-2</v>
      </c>
      <c r="Q1472" s="3">
        <v>30</v>
      </c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</row>
    <row r="1473" spans="1:30" hidden="1" x14ac:dyDescent="0.25">
      <c r="A1473" s="2">
        <v>12</v>
      </c>
      <c r="B1473" s="2">
        <v>2012</v>
      </c>
      <c r="C1473" s="4" t="str">
        <f>INDEX(Index!$B$1:$B$500,MATCH($F1473,Index!$A$1:$A$500,0)
)</f>
        <v>KC</v>
      </c>
      <c r="D1473" s="4">
        <v>0</v>
      </c>
      <c r="E1473" s="141">
        <f t="shared" si="22"/>
        <v>-0.39886199573341813</v>
      </c>
      <c r="F1473" s="3" t="s">
        <v>5</v>
      </c>
      <c r="G1473" s="3">
        <v>32</v>
      </c>
      <c r="H1473" s="125">
        <v>-0.39886199573341813</v>
      </c>
      <c r="I1473" s="3"/>
      <c r="J1473" s="3"/>
      <c r="K1473" s="3" t="s">
        <v>159</v>
      </c>
      <c r="L1473" s="125">
        <v>-0.26924892951623097</v>
      </c>
      <c r="M1473" s="3">
        <v>32</v>
      </c>
      <c r="N1473" s="125">
        <v>0.12091659122748299</v>
      </c>
      <c r="O1473" s="3">
        <v>29</v>
      </c>
      <c r="P1473" s="125">
        <v>-8.6964749897041806E-3</v>
      </c>
      <c r="Q1473" s="3">
        <v>18</v>
      </c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</row>
    <row r="1474" spans="1:30" hidden="1" x14ac:dyDescent="0.25">
      <c r="A1474" s="2">
        <v>13</v>
      </c>
      <c r="B1474" s="2">
        <v>2012</v>
      </c>
      <c r="C1474" s="4" t="str">
        <f>INDEX(Index!$B$1:$B$500,MATCH($F1474,Index!$A$1:$A$500,0)
)</f>
        <v>NE</v>
      </c>
      <c r="D1474" s="4">
        <v>0</v>
      </c>
      <c r="E1474" s="141">
        <f t="shared" ref="E1474:E1537" si="23">IF(D1474=1,H1474/100,H1474)</f>
        <v>0.39799966536872794</v>
      </c>
      <c r="F1474" s="3" t="s">
        <v>17</v>
      </c>
      <c r="G1474" s="3">
        <v>1</v>
      </c>
      <c r="H1474" s="125">
        <v>0.39799966536872794</v>
      </c>
      <c r="I1474" s="3"/>
      <c r="J1474" s="3"/>
      <c r="K1474" s="3" t="s">
        <v>162</v>
      </c>
      <c r="L1474" s="125">
        <v>0.30153989126441899</v>
      </c>
      <c r="M1474" s="3">
        <v>1</v>
      </c>
      <c r="N1474" s="125">
        <v>-3.9619359685329397E-2</v>
      </c>
      <c r="O1474" s="3">
        <v>10</v>
      </c>
      <c r="P1474" s="125">
        <v>5.6840414418979503E-2</v>
      </c>
      <c r="Q1474" s="3">
        <v>2</v>
      </c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</row>
    <row r="1475" spans="1:30" hidden="1" x14ac:dyDescent="0.25">
      <c r="A1475" s="2">
        <v>13</v>
      </c>
      <c r="B1475" s="2">
        <v>2012</v>
      </c>
      <c r="C1475" s="4" t="str">
        <f>INDEX(Index!$B$1:$B$500,MATCH($F1475,Index!$A$1:$A$500,0)
)</f>
        <v>DEN</v>
      </c>
      <c r="D1475" s="4">
        <v>0</v>
      </c>
      <c r="E1475" s="141">
        <f t="shared" si="23"/>
        <v>0.33762739414766968</v>
      </c>
      <c r="F1475" s="3" t="s">
        <v>39</v>
      </c>
      <c r="G1475" s="3">
        <v>2</v>
      </c>
      <c r="H1475" s="125">
        <v>0.33762739414766968</v>
      </c>
      <c r="I1475" s="3"/>
      <c r="J1475" s="3"/>
      <c r="K1475" s="3" t="s">
        <v>162</v>
      </c>
      <c r="L1475" s="125">
        <v>0.16700356216876</v>
      </c>
      <c r="M1475" s="3">
        <v>2</v>
      </c>
      <c r="N1475" s="125">
        <v>-0.156081918363185</v>
      </c>
      <c r="O1475" s="3">
        <v>4</v>
      </c>
      <c r="P1475" s="125">
        <v>1.45419136157247E-2</v>
      </c>
      <c r="Q1475" s="3">
        <v>10</v>
      </c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</row>
    <row r="1476" spans="1:30" hidden="1" x14ac:dyDescent="0.25">
      <c r="A1476" s="2">
        <v>13</v>
      </c>
      <c r="B1476" s="2">
        <v>2012</v>
      </c>
      <c r="C1476" s="4" t="str">
        <f>INDEX(Index!$B$1:$B$500,MATCH($F1476,Index!$A$1:$A$500,0)
)</f>
        <v>SF</v>
      </c>
      <c r="D1476" s="4">
        <v>0</v>
      </c>
      <c r="E1476" s="141">
        <f t="shared" si="23"/>
        <v>0.33179567732660742</v>
      </c>
      <c r="F1476" s="3" t="s">
        <v>1</v>
      </c>
      <c r="G1476" s="3">
        <v>3</v>
      </c>
      <c r="H1476" s="125">
        <v>0.33179567732660742</v>
      </c>
      <c r="I1476" s="3"/>
      <c r="J1476" s="3"/>
      <c r="K1476" s="3" t="s">
        <v>246</v>
      </c>
      <c r="L1476" s="125">
        <v>0.16217712886659599</v>
      </c>
      <c r="M1476" s="3">
        <v>3</v>
      </c>
      <c r="N1476" s="125">
        <v>-0.189436510928397</v>
      </c>
      <c r="O1476" s="3">
        <v>3</v>
      </c>
      <c r="P1476" s="125">
        <v>-1.9817962468385599E-2</v>
      </c>
      <c r="Q1476" s="3">
        <v>23</v>
      </c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</row>
    <row r="1477" spans="1:30" hidden="1" x14ac:dyDescent="0.25">
      <c r="A1477" s="2">
        <v>13</v>
      </c>
      <c r="B1477" s="2">
        <v>2012</v>
      </c>
      <c r="C1477" s="4" t="str">
        <f>INDEX(Index!$B$1:$B$500,MATCH($F1477,Index!$A$1:$A$500,0)
)</f>
        <v>SEA</v>
      </c>
      <c r="D1477" s="4">
        <v>0</v>
      </c>
      <c r="E1477" s="141">
        <f t="shared" si="23"/>
        <v>0.24449739129108933</v>
      </c>
      <c r="F1477" s="3" t="s">
        <v>30</v>
      </c>
      <c r="G1477" s="3">
        <v>4</v>
      </c>
      <c r="H1477" s="125">
        <v>0.24449739129108933</v>
      </c>
      <c r="I1477" s="3"/>
      <c r="J1477" s="3"/>
      <c r="K1477" s="3" t="s">
        <v>165</v>
      </c>
      <c r="L1477" s="125">
        <v>0.12992011318445301</v>
      </c>
      <c r="M1477" s="3">
        <v>5</v>
      </c>
      <c r="N1477" s="125">
        <v>-6.0961578255712801E-2</v>
      </c>
      <c r="O1477" s="3">
        <v>7</v>
      </c>
      <c r="P1477" s="125">
        <v>5.3615699850923501E-2</v>
      </c>
      <c r="Q1477" s="3">
        <v>3</v>
      </c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</row>
    <row r="1478" spans="1:30" hidden="1" x14ac:dyDescent="0.25">
      <c r="A1478" s="2">
        <v>13</v>
      </c>
      <c r="B1478" s="2">
        <v>2012</v>
      </c>
      <c r="C1478" s="4" t="str">
        <f>INDEX(Index!$B$1:$B$500,MATCH($F1478,Index!$A$1:$A$500,0)
)</f>
        <v>HOU</v>
      </c>
      <c r="D1478" s="4">
        <v>0</v>
      </c>
      <c r="E1478" s="141">
        <f t="shared" si="23"/>
        <v>0.2141107188347485</v>
      </c>
      <c r="F1478" s="3" t="s">
        <v>49</v>
      </c>
      <c r="G1478" s="3">
        <v>5</v>
      </c>
      <c r="H1478" s="125">
        <v>0.2141107188347485</v>
      </c>
      <c r="I1478" s="3"/>
      <c r="J1478" s="3"/>
      <c r="K1478" s="3" t="s">
        <v>247</v>
      </c>
      <c r="L1478" s="125">
        <v>7.4148225527313205E-2</v>
      </c>
      <c r="M1478" s="3">
        <v>10</v>
      </c>
      <c r="N1478" s="125">
        <v>-0.20830676818548399</v>
      </c>
      <c r="O1478" s="3">
        <v>2</v>
      </c>
      <c r="P1478" s="125">
        <v>-6.83442748780487E-2</v>
      </c>
      <c r="Q1478" s="3">
        <v>30</v>
      </c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</row>
    <row r="1479" spans="1:30" hidden="1" x14ac:dyDescent="0.25">
      <c r="A1479" s="2">
        <v>13</v>
      </c>
      <c r="B1479" s="2">
        <v>2012</v>
      </c>
      <c r="C1479" s="4" t="str">
        <f>INDEX(Index!$B$1:$B$500,MATCH($F1479,Index!$A$1:$A$500,0)
)</f>
        <v>GB</v>
      </c>
      <c r="D1479" s="4">
        <v>0</v>
      </c>
      <c r="E1479" s="141">
        <f t="shared" si="23"/>
        <v>0.19639010712300248</v>
      </c>
      <c r="F1479" s="3" t="s">
        <v>20</v>
      </c>
      <c r="G1479" s="3">
        <v>6</v>
      </c>
      <c r="H1479" s="125">
        <v>0.19639010712300248</v>
      </c>
      <c r="I1479" s="3"/>
      <c r="J1479" s="3"/>
      <c r="K1479" s="3" t="s">
        <v>161</v>
      </c>
      <c r="L1479" s="125">
        <v>0.15669186172116101</v>
      </c>
      <c r="M1479" s="3">
        <v>4</v>
      </c>
      <c r="N1479" s="125">
        <v>-4.0478387229261101E-2</v>
      </c>
      <c r="O1479" s="3">
        <v>9</v>
      </c>
      <c r="P1479" s="125">
        <v>-7.8014182741964597E-4</v>
      </c>
      <c r="Q1479" s="3">
        <v>12</v>
      </c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</row>
    <row r="1480" spans="1:30" hidden="1" x14ac:dyDescent="0.25">
      <c r="A1480" s="2">
        <v>13</v>
      </c>
      <c r="B1480" s="2">
        <v>2012</v>
      </c>
      <c r="C1480" s="4" t="str">
        <f>INDEX(Index!$B$1:$B$500,MATCH($F1480,Index!$A$1:$A$500,0)
)</f>
        <v>CHI</v>
      </c>
      <c r="D1480" s="4">
        <v>0</v>
      </c>
      <c r="E1480" s="141">
        <f t="shared" si="23"/>
        <v>0.15826900911956571</v>
      </c>
      <c r="F1480" s="3" t="s">
        <v>64</v>
      </c>
      <c r="G1480" s="3">
        <v>7</v>
      </c>
      <c r="H1480" s="125">
        <v>0.15826900911956571</v>
      </c>
      <c r="I1480" s="3"/>
      <c r="J1480" s="3"/>
      <c r="K1480" s="3" t="s">
        <v>161</v>
      </c>
      <c r="L1480" s="125">
        <v>-0.15132518825740701</v>
      </c>
      <c r="M1480" s="3">
        <v>28</v>
      </c>
      <c r="N1480" s="125">
        <v>-0.25649029125638501</v>
      </c>
      <c r="O1480" s="3">
        <v>1</v>
      </c>
      <c r="P1480" s="125">
        <v>5.3103906120587699E-2</v>
      </c>
      <c r="Q1480" s="3">
        <v>4</v>
      </c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</row>
    <row r="1481" spans="1:30" hidden="1" x14ac:dyDescent="0.25">
      <c r="A1481" s="2">
        <v>13</v>
      </c>
      <c r="B1481" s="2">
        <v>2012</v>
      </c>
      <c r="C1481" s="4" t="str">
        <f>INDEX(Index!$B$1:$B$500,MATCH($F1481,Index!$A$1:$A$500,0)
)</f>
        <v>NYG</v>
      </c>
      <c r="D1481" s="4">
        <v>0</v>
      </c>
      <c r="E1481" s="141">
        <f t="shared" si="23"/>
        <v>0.12512718205210377</v>
      </c>
      <c r="F1481" s="3" t="s">
        <v>15</v>
      </c>
      <c r="G1481" s="3">
        <v>8</v>
      </c>
      <c r="H1481" s="125">
        <v>0.12512718205210377</v>
      </c>
      <c r="I1481" s="3"/>
      <c r="J1481" s="3"/>
      <c r="K1481" s="3" t="s">
        <v>165</v>
      </c>
      <c r="L1481" s="125">
        <v>0.11697061469058</v>
      </c>
      <c r="M1481" s="3">
        <v>6</v>
      </c>
      <c r="N1481" s="125">
        <v>-1.0815146797250701E-2</v>
      </c>
      <c r="O1481" s="3">
        <v>13</v>
      </c>
      <c r="P1481" s="125">
        <v>-2.6585794357269201E-3</v>
      </c>
      <c r="Q1481" s="3">
        <v>15</v>
      </c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</row>
    <row r="1482" spans="1:30" hidden="1" x14ac:dyDescent="0.25">
      <c r="A1482" s="2">
        <v>13</v>
      </c>
      <c r="B1482" s="2">
        <v>2012</v>
      </c>
      <c r="C1482" s="4" t="str">
        <f>INDEX(Index!$B$1:$B$500,MATCH($F1482,Index!$A$1:$A$500,0)
)</f>
        <v>BAL</v>
      </c>
      <c r="D1482" s="4">
        <v>0</v>
      </c>
      <c r="E1482" s="141">
        <f t="shared" si="23"/>
        <v>0.1048281083866634</v>
      </c>
      <c r="F1482" s="3" t="s">
        <v>18</v>
      </c>
      <c r="G1482" s="3">
        <v>9</v>
      </c>
      <c r="H1482" s="125">
        <v>0.1048281083866634</v>
      </c>
      <c r="I1482" s="3"/>
      <c r="J1482" s="3"/>
      <c r="K1482" s="3" t="s">
        <v>162</v>
      </c>
      <c r="L1482" s="125">
        <v>3.6272406084799702E-2</v>
      </c>
      <c r="M1482" s="3">
        <v>15</v>
      </c>
      <c r="N1482" s="125">
        <v>3.5661844459708297E-2</v>
      </c>
      <c r="O1482" s="3">
        <v>22</v>
      </c>
      <c r="P1482" s="125">
        <v>0.10421754676157199</v>
      </c>
      <c r="Q1482" s="3">
        <v>1</v>
      </c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</row>
    <row r="1483" spans="1:30" hidden="1" x14ac:dyDescent="0.25">
      <c r="A1483" s="2">
        <v>13</v>
      </c>
      <c r="B1483" s="2">
        <v>2012</v>
      </c>
      <c r="C1483" s="4" t="str">
        <f>INDEX(Index!$B$1:$B$500,MATCH($F1483,Index!$A$1:$A$500,0)
)</f>
        <v>ATL</v>
      </c>
      <c r="D1483" s="4">
        <v>0</v>
      </c>
      <c r="E1483" s="141">
        <f t="shared" si="23"/>
        <v>7.8296646385069543E-2</v>
      </c>
      <c r="F1483" s="3" t="s">
        <v>43</v>
      </c>
      <c r="G1483" s="3">
        <v>10</v>
      </c>
      <c r="H1483" s="125">
        <v>7.8296646385069543E-2</v>
      </c>
      <c r="I1483" s="3"/>
      <c r="J1483" s="3"/>
      <c r="K1483" s="3" t="s">
        <v>247</v>
      </c>
      <c r="L1483" s="125">
        <v>4.3548577306825598E-2</v>
      </c>
      <c r="M1483" s="3">
        <v>14</v>
      </c>
      <c r="N1483" s="125">
        <v>-3.63840558456913E-2</v>
      </c>
      <c r="O1483" s="3">
        <v>11</v>
      </c>
      <c r="P1483" s="125">
        <v>-1.6359867674473501E-3</v>
      </c>
      <c r="Q1483" s="3">
        <v>14</v>
      </c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</row>
    <row r="1484" spans="1:30" hidden="1" x14ac:dyDescent="0.25">
      <c r="A1484" s="2">
        <v>13</v>
      </c>
      <c r="B1484" s="2">
        <v>2012</v>
      </c>
      <c r="C1484" s="4" t="str">
        <f>INDEX(Index!$B$1:$B$500,MATCH($F1484,Index!$A$1:$A$500,0)
)</f>
        <v>DAL</v>
      </c>
      <c r="D1484" s="4">
        <v>0</v>
      </c>
      <c r="E1484" s="141">
        <f t="shared" si="23"/>
        <v>2.8963699395140301E-2</v>
      </c>
      <c r="F1484" s="3" t="s">
        <v>3</v>
      </c>
      <c r="G1484" s="3">
        <v>11</v>
      </c>
      <c r="H1484" s="125">
        <v>2.8963699395140301E-2</v>
      </c>
      <c r="I1484" s="3"/>
      <c r="J1484" s="3"/>
      <c r="K1484" s="3" t="s">
        <v>163</v>
      </c>
      <c r="L1484" s="125">
        <v>6.1497404214428099E-2</v>
      </c>
      <c r="M1484" s="3">
        <v>11</v>
      </c>
      <c r="N1484" s="125">
        <v>1.2382972910338999E-2</v>
      </c>
      <c r="O1484" s="3">
        <v>18</v>
      </c>
      <c r="P1484" s="125">
        <v>-2.01507319089488E-2</v>
      </c>
      <c r="Q1484" s="3">
        <v>24</v>
      </c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</row>
    <row r="1485" spans="1:30" hidden="1" x14ac:dyDescent="0.25">
      <c r="A1485" s="2">
        <v>13</v>
      </c>
      <c r="B1485" s="2">
        <v>2012</v>
      </c>
      <c r="C1485" s="4" t="str">
        <f>INDEX(Index!$B$1:$B$500,MATCH($F1485,Index!$A$1:$A$500,0)
)</f>
        <v>WAS</v>
      </c>
      <c r="D1485" s="4">
        <v>0</v>
      </c>
      <c r="E1485" s="141">
        <f t="shared" si="23"/>
        <v>2.8668961827406803E-2</v>
      </c>
      <c r="F1485" s="3" t="s">
        <v>26</v>
      </c>
      <c r="G1485" s="3">
        <v>12</v>
      </c>
      <c r="H1485" s="125">
        <v>2.8668961827406803E-2</v>
      </c>
      <c r="I1485" s="3"/>
      <c r="J1485" s="3"/>
      <c r="K1485" s="3" t="s">
        <v>163</v>
      </c>
      <c r="L1485" s="125">
        <v>0.101805013961454</v>
      </c>
      <c r="M1485" s="3">
        <v>7</v>
      </c>
      <c r="N1485" s="125">
        <v>1.5876211629283099E-2</v>
      </c>
      <c r="O1485" s="3">
        <v>19</v>
      </c>
      <c r="P1485" s="125">
        <v>-5.7259840504764098E-2</v>
      </c>
      <c r="Q1485" s="3">
        <v>29</v>
      </c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</row>
    <row r="1486" spans="1:30" hidden="1" x14ac:dyDescent="0.25">
      <c r="A1486" s="2">
        <v>13</v>
      </c>
      <c r="B1486" s="2">
        <v>2012</v>
      </c>
      <c r="C1486" s="4" t="str">
        <f>INDEX(Index!$B$1:$B$500,MATCH($F1486,Index!$A$1:$A$500,0)
)</f>
        <v>MIN</v>
      </c>
      <c r="D1486" s="4">
        <v>0</v>
      </c>
      <c r="E1486" s="141">
        <f t="shared" si="23"/>
        <v>2.1452639343582599E-2</v>
      </c>
      <c r="F1486" s="3" t="s">
        <v>46</v>
      </c>
      <c r="G1486" s="3">
        <v>13</v>
      </c>
      <c r="H1486" s="125">
        <v>2.1452639343582599E-2</v>
      </c>
      <c r="I1486" s="3"/>
      <c r="J1486" s="3"/>
      <c r="K1486" s="3" t="s">
        <v>163</v>
      </c>
      <c r="L1486" s="125">
        <v>-2.5052827129963599E-2</v>
      </c>
      <c r="M1486" s="3">
        <v>19</v>
      </c>
      <c r="N1486" s="125">
        <v>-1.0872297124437699E-2</v>
      </c>
      <c r="O1486" s="3">
        <v>12</v>
      </c>
      <c r="P1486" s="125">
        <v>3.5633169349108498E-2</v>
      </c>
      <c r="Q1486" s="3">
        <v>6</v>
      </c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</row>
    <row r="1487" spans="1:30" hidden="1" x14ac:dyDescent="0.25">
      <c r="A1487" s="2">
        <v>13</v>
      </c>
      <c r="B1487" s="2">
        <v>2012</v>
      </c>
      <c r="C1487" s="4" t="str">
        <f>INDEX(Index!$B$1:$B$500,MATCH($F1487,Index!$A$1:$A$500,0)
)</f>
        <v>CIN</v>
      </c>
      <c r="D1487" s="4">
        <v>0</v>
      </c>
      <c r="E1487" s="141">
        <f t="shared" si="23"/>
        <v>2.1238555438120598E-2</v>
      </c>
      <c r="F1487" s="3" t="s">
        <v>24</v>
      </c>
      <c r="G1487" s="3">
        <v>14</v>
      </c>
      <c r="H1487" s="125">
        <v>2.1238555438120598E-2</v>
      </c>
      <c r="I1487" s="3"/>
      <c r="J1487" s="3"/>
      <c r="K1487" s="3" t="s">
        <v>165</v>
      </c>
      <c r="L1487" s="125">
        <v>1.62142519861899E-2</v>
      </c>
      <c r="M1487" s="3">
        <v>17</v>
      </c>
      <c r="N1487" s="125">
        <v>1.91702237704236E-2</v>
      </c>
      <c r="O1487" s="3">
        <v>20</v>
      </c>
      <c r="P1487" s="125">
        <v>2.4194527222354299E-2</v>
      </c>
      <c r="Q1487" s="3">
        <v>9</v>
      </c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</row>
    <row r="1488" spans="1:30" hidden="1" x14ac:dyDescent="0.25">
      <c r="A1488" s="2">
        <v>13</v>
      </c>
      <c r="B1488" s="2">
        <v>2012</v>
      </c>
      <c r="C1488" s="4" t="str">
        <f>INDEX(Index!$B$1:$B$500,MATCH($F1488,Index!$A$1:$A$500,0)
)</f>
        <v>DET</v>
      </c>
      <c r="D1488" s="4">
        <v>0</v>
      </c>
      <c r="E1488" s="141">
        <f t="shared" si="23"/>
        <v>3.1261266712979061E-3</v>
      </c>
      <c r="F1488" s="3" t="s">
        <v>21</v>
      </c>
      <c r="G1488" s="3">
        <v>15</v>
      </c>
      <c r="H1488" s="125">
        <v>3.1261266712979061E-3</v>
      </c>
      <c r="I1488" s="3"/>
      <c r="J1488" s="3"/>
      <c r="K1488" s="3" t="s">
        <v>166</v>
      </c>
      <c r="L1488" s="125">
        <v>0.10156728990264501</v>
      </c>
      <c r="M1488" s="3">
        <v>8</v>
      </c>
      <c r="N1488" s="125">
        <v>4.4339955901475998E-2</v>
      </c>
      <c r="O1488" s="3">
        <v>23</v>
      </c>
      <c r="P1488" s="125">
        <v>-5.4101207329871101E-2</v>
      </c>
      <c r="Q1488" s="3">
        <v>27</v>
      </c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</row>
    <row r="1489" spans="1:30" hidden="1" x14ac:dyDescent="0.25">
      <c r="A1489" s="2">
        <v>13</v>
      </c>
      <c r="B1489" s="2">
        <v>2012</v>
      </c>
      <c r="C1489" s="4" t="str">
        <f>INDEX(Index!$B$1:$B$500,MATCH($F1489,Index!$A$1:$A$500,0)
)</f>
        <v>TB</v>
      </c>
      <c r="D1489" s="4">
        <v>0</v>
      </c>
      <c r="E1489" s="141">
        <f t="shared" si="23"/>
        <v>-3.6711138926659448E-4</v>
      </c>
      <c r="F1489" s="3" t="s">
        <v>38</v>
      </c>
      <c r="G1489" s="3">
        <v>16</v>
      </c>
      <c r="H1489" s="125">
        <v>-3.6711138926659448E-4</v>
      </c>
      <c r="I1489" s="3"/>
      <c r="J1489" s="3"/>
      <c r="K1489" s="3" t="s">
        <v>163</v>
      </c>
      <c r="L1489" s="125">
        <v>8.1404279334982205E-2</v>
      </c>
      <c r="M1489" s="3">
        <v>9</v>
      </c>
      <c r="N1489" s="125">
        <v>2.5137540996301E-2</v>
      </c>
      <c r="O1489" s="3">
        <v>21</v>
      </c>
      <c r="P1489" s="125">
        <v>-5.6633849727947799E-2</v>
      </c>
      <c r="Q1489" s="3">
        <v>28</v>
      </c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</row>
    <row r="1490" spans="1:30" hidden="1" x14ac:dyDescent="0.25">
      <c r="A1490" s="2">
        <v>13</v>
      </c>
      <c r="B1490" s="2">
        <v>2012</v>
      </c>
      <c r="C1490" s="4" t="str">
        <f>INDEX(Index!$B$1:$B$500,MATCH($F1490,Index!$A$1:$A$500,0)
)</f>
        <v>CAR</v>
      </c>
      <c r="D1490" s="4">
        <v>0</v>
      </c>
      <c r="E1490" s="141">
        <f t="shared" si="23"/>
        <v>-2.3836361257704101E-2</v>
      </c>
      <c r="F1490" s="3" t="s">
        <v>51</v>
      </c>
      <c r="G1490" s="3">
        <v>17</v>
      </c>
      <c r="H1490" s="125">
        <v>-2.3836361257704101E-2</v>
      </c>
      <c r="I1490" s="3"/>
      <c r="J1490" s="3"/>
      <c r="K1490" s="3" t="s">
        <v>168</v>
      </c>
      <c r="L1490" s="125">
        <v>4.6727757453190501E-2</v>
      </c>
      <c r="M1490" s="3">
        <v>13</v>
      </c>
      <c r="N1490" s="125">
        <v>-8.0993436541801894E-3</v>
      </c>
      <c r="O1490" s="3">
        <v>14</v>
      </c>
      <c r="P1490" s="125">
        <v>-7.8663462365074793E-2</v>
      </c>
      <c r="Q1490" s="3">
        <v>32</v>
      </c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</row>
    <row r="1491" spans="1:30" hidden="1" x14ac:dyDescent="0.25">
      <c r="A1491" s="2">
        <v>13</v>
      </c>
      <c r="B1491" s="2">
        <v>2012</v>
      </c>
      <c r="C1491" s="4" t="str">
        <f>INDEX(Index!$B$1:$B$500,MATCH($F1491,Index!$A$1:$A$500,0)
)</f>
        <v>LAR</v>
      </c>
      <c r="D1491" s="4">
        <v>0</v>
      </c>
      <c r="E1491" s="141">
        <f t="shared" si="23"/>
        <v>-3.4778716951042302E-2</v>
      </c>
      <c r="F1491" s="3" t="s">
        <v>67</v>
      </c>
      <c r="G1491" s="3">
        <v>18</v>
      </c>
      <c r="H1491" s="125">
        <v>-3.4778716951042302E-2</v>
      </c>
      <c r="I1491" s="3"/>
      <c r="J1491" s="3"/>
      <c r="K1491" s="3" t="s">
        <v>248</v>
      </c>
      <c r="L1491" s="125">
        <v>-4.5444100929271002E-2</v>
      </c>
      <c r="M1491" s="3">
        <v>21</v>
      </c>
      <c r="N1491" s="125">
        <v>-4.5509691547930699E-2</v>
      </c>
      <c r="O1491" s="3">
        <v>8</v>
      </c>
      <c r="P1491" s="125">
        <v>-3.4844307569701999E-2</v>
      </c>
      <c r="Q1491" s="3">
        <v>26</v>
      </c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</row>
    <row r="1492" spans="1:30" hidden="1" x14ac:dyDescent="0.25">
      <c r="A1492" s="2">
        <v>13</v>
      </c>
      <c r="B1492" s="2">
        <v>2012</v>
      </c>
      <c r="C1492" s="4" t="str">
        <f>INDEX(Index!$B$1:$B$500,MATCH($F1492,Index!$A$1:$A$500,0)
)</f>
        <v>NO</v>
      </c>
      <c r="D1492" s="4">
        <v>0</v>
      </c>
      <c r="E1492" s="141">
        <f t="shared" si="23"/>
        <v>-4.1881708060747799E-2</v>
      </c>
      <c r="F1492" s="3" t="s">
        <v>27</v>
      </c>
      <c r="G1492" s="3">
        <v>19</v>
      </c>
      <c r="H1492" s="125">
        <v>-4.1881708060747799E-2</v>
      </c>
      <c r="I1492" s="3"/>
      <c r="J1492" s="3"/>
      <c r="K1492" s="3" t="s">
        <v>164</v>
      </c>
      <c r="L1492" s="125">
        <v>4.7906665746416499E-2</v>
      </c>
      <c r="M1492" s="3">
        <v>12</v>
      </c>
      <c r="N1492" s="125">
        <v>0.119826383049669</v>
      </c>
      <c r="O1492" s="3">
        <v>29</v>
      </c>
      <c r="P1492" s="125">
        <v>3.0038009242504701E-2</v>
      </c>
      <c r="Q1492" s="3">
        <v>8</v>
      </c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</row>
    <row r="1493" spans="1:30" hidden="1" x14ac:dyDescent="0.25">
      <c r="A1493" s="2">
        <v>13</v>
      </c>
      <c r="B1493" s="2">
        <v>2012</v>
      </c>
      <c r="C1493" s="4" t="str">
        <f>INDEX(Index!$B$1:$B$500,MATCH($F1493,Index!$A$1:$A$500,0)
)</f>
        <v>PIT</v>
      </c>
      <c r="D1493" s="4">
        <v>0</v>
      </c>
      <c r="E1493" s="141">
        <f t="shared" si="23"/>
        <v>-4.7866138198551525E-2</v>
      </c>
      <c r="F1493" s="3" t="s">
        <v>32</v>
      </c>
      <c r="G1493" s="3">
        <v>20</v>
      </c>
      <c r="H1493" s="125">
        <v>-4.7866138198551525E-2</v>
      </c>
      <c r="I1493" s="3"/>
      <c r="J1493" s="3"/>
      <c r="K1493" s="3" t="s">
        <v>165</v>
      </c>
      <c r="L1493" s="125">
        <v>-3.4428322745331599E-2</v>
      </c>
      <c r="M1493" s="3">
        <v>20</v>
      </c>
      <c r="N1493" s="125">
        <v>6.6247608937189898E-3</v>
      </c>
      <c r="O1493" s="3">
        <v>16</v>
      </c>
      <c r="P1493" s="125">
        <v>-6.8130545595009402E-3</v>
      </c>
      <c r="Q1493" s="3">
        <v>17</v>
      </c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</row>
    <row r="1494" spans="1:30" hidden="1" x14ac:dyDescent="0.25">
      <c r="A1494" s="2">
        <v>13</v>
      </c>
      <c r="B1494" s="2">
        <v>2012</v>
      </c>
      <c r="C1494" s="4" t="str">
        <f>INDEX(Index!$B$1:$B$500,MATCH($F1494,Index!$A$1:$A$500,0)
)</f>
        <v>BUF</v>
      </c>
      <c r="D1494" s="4">
        <v>0</v>
      </c>
      <c r="E1494" s="141">
        <f t="shared" si="23"/>
        <v>-6.0106318973738498E-2</v>
      </c>
      <c r="F1494" s="3" t="s">
        <v>0</v>
      </c>
      <c r="G1494" s="3">
        <v>21</v>
      </c>
      <c r="H1494" s="125">
        <v>-6.0106318973738498E-2</v>
      </c>
      <c r="I1494" s="3"/>
      <c r="J1494" s="3"/>
      <c r="K1494" s="3" t="s">
        <v>164</v>
      </c>
      <c r="L1494" s="125">
        <v>2.4832119231441002E-3</v>
      </c>
      <c r="M1494" s="3">
        <v>18</v>
      </c>
      <c r="N1494" s="125">
        <v>9.85067009141882E-2</v>
      </c>
      <c r="O1494" s="3">
        <v>25</v>
      </c>
      <c r="P1494" s="125">
        <v>3.59171700173056E-2</v>
      </c>
      <c r="Q1494" s="3">
        <v>5</v>
      </c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</row>
    <row r="1495" spans="1:30" hidden="1" x14ac:dyDescent="0.25">
      <c r="A1495" s="2">
        <v>13</v>
      </c>
      <c r="B1495" s="2">
        <v>2012</v>
      </c>
      <c r="C1495" s="4" t="str">
        <f>INDEX(Index!$B$1:$B$500,MATCH($F1495,Index!$A$1:$A$500,0)
)</f>
        <v>NYJ</v>
      </c>
      <c r="D1495" s="4">
        <v>0</v>
      </c>
      <c r="E1495" s="141">
        <f t="shared" si="23"/>
        <v>-6.8744832184070098E-2</v>
      </c>
      <c r="F1495" s="3" t="s">
        <v>9</v>
      </c>
      <c r="G1495" s="3">
        <v>22</v>
      </c>
      <c r="H1495" s="125">
        <v>-6.8744832184070098E-2</v>
      </c>
      <c r="I1495" s="3"/>
      <c r="J1495" s="3"/>
      <c r="K1495" s="3" t="s">
        <v>164</v>
      </c>
      <c r="L1495" s="125">
        <v>-0.15551394895126899</v>
      </c>
      <c r="M1495" s="3">
        <v>29</v>
      </c>
      <c r="N1495" s="125">
        <v>-9.6627477526642996E-2</v>
      </c>
      <c r="O1495" s="3">
        <v>6</v>
      </c>
      <c r="P1495" s="125">
        <v>-9.8583607594440997E-3</v>
      </c>
      <c r="Q1495" s="3">
        <v>19</v>
      </c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</row>
    <row r="1496" spans="1:30" hidden="1" x14ac:dyDescent="0.25">
      <c r="A1496" s="2">
        <v>13</v>
      </c>
      <c r="B1496" s="2">
        <v>2012</v>
      </c>
      <c r="C1496" s="4" t="str">
        <f>INDEX(Index!$B$1:$B$500,MATCH($F1496,Index!$A$1:$A$500,0)
)</f>
        <v>MIA</v>
      </c>
      <c r="D1496" s="4">
        <v>0</v>
      </c>
      <c r="E1496" s="141">
        <f t="shared" si="23"/>
        <v>-8.7544305390286278E-2</v>
      </c>
      <c r="F1496" s="3" t="s">
        <v>4</v>
      </c>
      <c r="G1496" s="3">
        <v>23</v>
      </c>
      <c r="H1496" s="125">
        <v>-8.7544305390286278E-2</v>
      </c>
      <c r="I1496" s="3"/>
      <c r="J1496" s="3"/>
      <c r="K1496" s="3" t="s">
        <v>164</v>
      </c>
      <c r="L1496" s="125">
        <v>-9.8245467598501099E-2</v>
      </c>
      <c r="M1496" s="3">
        <v>24</v>
      </c>
      <c r="N1496" s="125">
        <v>-7.1285494172415196E-3</v>
      </c>
      <c r="O1496" s="3">
        <v>15</v>
      </c>
      <c r="P1496" s="125">
        <v>3.57261279097331E-3</v>
      </c>
      <c r="Q1496" s="3">
        <v>11</v>
      </c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</row>
    <row r="1497" spans="1:30" hidden="1" x14ac:dyDescent="0.25">
      <c r="A1497" s="2">
        <v>13</v>
      </c>
      <c r="B1497" s="2">
        <v>2012</v>
      </c>
      <c r="C1497" s="4" t="str">
        <f>INDEX(Index!$B$1:$B$500,MATCH($F1497,Index!$A$1:$A$500,0)
)</f>
        <v>LAC</v>
      </c>
      <c r="D1497" s="4">
        <v>0</v>
      </c>
      <c r="E1497" s="141">
        <f t="shared" si="23"/>
        <v>-0.10043860954254089</v>
      </c>
      <c r="F1497" s="3" t="s">
        <v>68</v>
      </c>
      <c r="G1497" s="3">
        <v>24</v>
      </c>
      <c r="H1497" s="125">
        <v>-0.10043860954254089</v>
      </c>
      <c r="I1497" s="3"/>
      <c r="J1497" s="3"/>
      <c r="K1497" s="3" t="s">
        <v>166</v>
      </c>
      <c r="L1497" s="125">
        <v>-8.1558143918689194E-2</v>
      </c>
      <c r="M1497" s="3">
        <v>22</v>
      </c>
      <c r="N1497" s="125">
        <v>7.5636683049750998E-3</v>
      </c>
      <c r="O1497" s="3">
        <v>17</v>
      </c>
      <c r="P1497" s="125">
        <v>-1.13167973188766E-2</v>
      </c>
      <c r="Q1497" s="3">
        <v>20</v>
      </c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</row>
    <row r="1498" spans="1:30" hidden="1" x14ac:dyDescent="0.25">
      <c r="A1498" s="2">
        <v>13</v>
      </c>
      <c r="B1498" s="2">
        <v>2012</v>
      </c>
      <c r="C1498" s="4" t="str">
        <f>INDEX(Index!$B$1:$B$500,MATCH($F1498,Index!$A$1:$A$500,0)
)</f>
        <v>ARI</v>
      </c>
      <c r="D1498" s="4">
        <v>0</v>
      </c>
      <c r="E1498" s="141">
        <f t="shared" si="23"/>
        <v>-0.11961684358301655</v>
      </c>
      <c r="F1498" s="3" t="s">
        <v>23</v>
      </c>
      <c r="G1498" s="3">
        <v>25</v>
      </c>
      <c r="H1498" s="125">
        <v>-0.11961684358301655</v>
      </c>
      <c r="I1498" s="3"/>
      <c r="J1498" s="3"/>
      <c r="K1498" s="3" t="s">
        <v>166</v>
      </c>
      <c r="L1498" s="125">
        <v>-0.25270005959964298</v>
      </c>
      <c r="M1498" s="3">
        <v>32</v>
      </c>
      <c r="N1498" s="125">
        <v>-0.14109556960094699</v>
      </c>
      <c r="O1498" s="3">
        <v>5</v>
      </c>
      <c r="P1498" s="125">
        <v>-8.0123535843205605E-3</v>
      </c>
      <c r="Q1498" s="3">
        <v>18</v>
      </c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</row>
    <row r="1499" spans="1:30" hidden="1" x14ac:dyDescent="0.25">
      <c r="A1499" s="2">
        <v>13</v>
      </c>
      <c r="B1499" s="2">
        <v>2012</v>
      </c>
      <c r="C1499" s="4" t="str">
        <f>INDEX(Index!$B$1:$B$500,MATCH($F1499,Index!$A$1:$A$500,0)
)</f>
        <v>CLE</v>
      </c>
      <c r="D1499" s="4">
        <v>0</v>
      </c>
      <c r="E1499" s="141">
        <f t="shared" si="23"/>
        <v>-0.16899787897184038</v>
      </c>
      <c r="F1499" s="3" t="s">
        <v>10</v>
      </c>
      <c r="G1499" s="3">
        <v>26</v>
      </c>
      <c r="H1499" s="125">
        <v>-0.16899787897184038</v>
      </c>
      <c r="I1499" s="3"/>
      <c r="J1499" s="3"/>
      <c r="K1499" s="3" t="s">
        <v>166</v>
      </c>
      <c r="L1499" s="125">
        <v>-0.13962836573335799</v>
      </c>
      <c r="M1499" s="3">
        <v>27</v>
      </c>
      <c r="N1499" s="125">
        <v>6.1699924211009401E-2</v>
      </c>
      <c r="O1499" s="3">
        <v>24</v>
      </c>
      <c r="P1499" s="125">
        <v>3.2330410972527E-2</v>
      </c>
      <c r="Q1499" s="3">
        <v>7</v>
      </c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</row>
    <row r="1500" spans="1:30" hidden="1" x14ac:dyDescent="0.25">
      <c r="A1500" s="2">
        <v>13</v>
      </c>
      <c r="B1500" s="2">
        <v>2012</v>
      </c>
      <c r="C1500" s="4" t="str">
        <f>INDEX(Index!$B$1:$B$500,MATCH($F1500,Index!$A$1:$A$500,0)
)</f>
        <v>IND</v>
      </c>
      <c r="D1500" s="4">
        <v>0</v>
      </c>
      <c r="E1500" s="141">
        <f t="shared" si="23"/>
        <v>-0.1757280329223059</v>
      </c>
      <c r="F1500" s="3" t="s">
        <v>35</v>
      </c>
      <c r="G1500" s="3">
        <v>27</v>
      </c>
      <c r="H1500" s="125">
        <v>-0.1757280329223059</v>
      </c>
      <c r="I1500" s="3"/>
      <c r="J1500" s="3"/>
      <c r="K1500" s="3" t="s">
        <v>161</v>
      </c>
      <c r="L1500" s="125">
        <v>2.5488890331210299E-2</v>
      </c>
      <c r="M1500" s="3">
        <v>16</v>
      </c>
      <c r="N1500" s="125">
        <v>0.17642497541668101</v>
      </c>
      <c r="O1500" s="3">
        <v>31</v>
      </c>
      <c r="P1500" s="125">
        <v>-2.47919478368352E-2</v>
      </c>
      <c r="Q1500" s="3">
        <v>25</v>
      </c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</row>
    <row r="1501" spans="1:30" hidden="1" x14ac:dyDescent="0.25">
      <c r="A1501" s="2">
        <v>13</v>
      </c>
      <c r="B1501" s="2">
        <v>2012</v>
      </c>
      <c r="C1501" s="4" t="str">
        <f>INDEX(Index!$B$1:$B$500,MATCH($F1501,Index!$A$1:$A$500,0)
)</f>
        <v>PHI</v>
      </c>
      <c r="D1501" s="4">
        <v>0</v>
      </c>
      <c r="E1501" s="141">
        <f t="shared" si="23"/>
        <v>-0.22030571379184033</v>
      </c>
      <c r="F1501" s="3" t="s">
        <v>7</v>
      </c>
      <c r="G1501" s="3">
        <v>28</v>
      </c>
      <c r="H1501" s="125">
        <v>-0.22030571379184033</v>
      </c>
      <c r="I1501" s="3"/>
      <c r="J1501" s="3"/>
      <c r="K1501" s="3" t="s">
        <v>168</v>
      </c>
      <c r="L1501" s="125">
        <v>-0.112860433374165</v>
      </c>
      <c r="M1501" s="3">
        <v>25</v>
      </c>
      <c r="N1501" s="125">
        <v>0.102264583771393</v>
      </c>
      <c r="O1501" s="3">
        <v>26</v>
      </c>
      <c r="P1501" s="125">
        <v>-5.1806966462823499E-3</v>
      </c>
      <c r="Q1501" s="3">
        <v>16</v>
      </c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</row>
    <row r="1502" spans="1:30" hidden="1" x14ac:dyDescent="0.25">
      <c r="A1502" s="2">
        <v>13</v>
      </c>
      <c r="B1502" s="2">
        <v>2012</v>
      </c>
      <c r="C1502" s="4" t="str">
        <f>INDEX(Index!$B$1:$B$500,MATCH($F1502,Index!$A$1:$A$500,0)
)</f>
        <v>TEN</v>
      </c>
      <c r="D1502" s="4">
        <v>0</v>
      </c>
      <c r="E1502" s="141">
        <f t="shared" si="23"/>
        <v>-0.2653658325898236</v>
      </c>
      <c r="F1502" s="3" t="s">
        <v>45</v>
      </c>
      <c r="G1502" s="3">
        <v>29</v>
      </c>
      <c r="H1502" s="125">
        <v>-0.2653658325898236</v>
      </c>
      <c r="I1502" s="3"/>
      <c r="J1502" s="3"/>
      <c r="K1502" s="3" t="s">
        <v>166</v>
      </c>
      <c r="L1502" s="125">
        <v>-0.13801705444194401</v>
      </c>
      <c r="M1502" s="3">
        <v>26</v>
      </c>
      <c r="N1502" s="125">
        <v>0.108504777518955</v>
      </c>
      <c r="O1502" s="3">
        <v>28</v>
      </c>
      <c r="P1502" s="125">
        <v>-1.88440006289246E-2</v>
      </c>
      <c r="Q1502" s="3">
        <v>22</v>
      </c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</row>
    <row r="1503" spans="1:30" hidden="1" x14ac:dyDescent="0.25">
      <c r="A1503" s="2">
        <v>13</v>
      </c>
      <c r="B1503" s="2">
        <v>2012</v>
      </c>
      <c r="C1503" s="4" t="str">
        <f>INDEX(Index!$B$1:$B$500,MATCH($F1503,Index!$A$1:$A$500,0)
)</f>
        <v>JAX</v>
      </c>
      <c r="D1503" s="4">
        <v>0</v>
      </c>
      <c r="E1503" s="141">
        <f t="shared" si="23"/>
        <v>-0.34959422563096171</v>
      </c>
      <c r="F1503" s="3" t="s">
        <v>56</v>
      </c>
      <c r="G1503" s="3">
        <v>30</v>
      </c>
      <c r="H1503" s="125">
        <v>-0.34959422563096171</v>
      </c>
      <c r="I1503" s="3"/>
      <c r="J1503" s="3"/>
      <c r="K1503" s="3" t="s">
        <v>167</v>
      </c>
      <c r="L1503" s="125">
        <v>-0.22985637089946301</v>
      </c>
      <c r="M1503" s="3">
        <v>31</v>
      </c>
      <c r="N1503" s="125">
        <v>0.105069794682928</v>
      </c>
      <c r="O1503" s="3">
        <v>27</v>
      </c>
      <c r="P1503" s="125">
        <v>-1.46680600485707E-2</v>
      </c>
      <c r="Q1503" s="3">
        <v>21</v>
      </c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</row>
    <row r="1504" spans="1:30" hidden="1" x14ac:dyDescent="0.25">
      <c r="A1504" s="2">
        <v>13</v>
      </c>
      <c r="B1504" s="2">
        <v>2012</v>
      </c>
      <c r="C1504" s="4" t="str">
        <f>INDEX(Index!$B$1:$B$500,MATCH($F1504,Index!$A$1:$A$500,0)
)</f>
        <v>LV</v>
      </c>
      <c r="D1504" s="4">
        <v>0</v>
      </c>
      <c r="E1504" s="141">
        <f t="shared" si="23"/>
        <v>-0.35833422686181982</v>
      </c>
      <c r="F1504" s="3" t="s">
        <v>52</v>
      </c>
      <c r="G1504" s="3">
        <v>31</v>
      </c>
      <c r="H1504" s="125">
        <v>-0.35833422686181982</v>
      </c>
      <c r="I1504" s="3"/>
      <c r="J1504" s="3"/>
      <c r="K1504" s="3" t="s">
        <v>168</v>
      </c>
      <c r="L1504" s="125">
        <v>-9.6682701442802901E-2</v>
      </c>
      <c r="M1504" s="3">
        <v>23</v>
      </c>
      <c r="N1504" s="125">
        <v>0.19268862644857601</v>
      </c>
      <c r="O1504" s="3">
        <v>32</v>
      </c>
      <c r="P1504" s="125">
        <v>-6.8962898970440903E-2</v>
      </c>
      <c r="Q1504" s="3">
        <v>31</v>
      </c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</row>
    <row r="1505" spans="1:30" hidden="1" x14ac:dyDescent="0.25">
      <c r="A1505" s="2">
        <v>13</v>
      </c>
      <c r="B1505" s="2">
        <v>2012</v>
      </c>
      <c r="C1505" s="4" t="str">
        <f>INDEX(Index!$B$1:$B$500,MATCH($F1505,Index!$A$1:$A$500,0)
)</f>
        <v>KC</v>
      </c>
      <c r="D1505" s="4">
        <v>0</v>
      </c>
      <c r="E1505" s="141">
        <f t="shared" si="23"/>
        <v>-0.37187985732658879</v>
      </c>
      <c r="F1505" s="3" t="s">
        <v>5</v>
      </c>
      <c r="G1505" s="3">
        <v>32</v>
      </c>
      <c r="H1505" s="125">
        <v>-0.37187985732658879</v>
      </c>
      <c r="I1505" s="3"/>
      <c r="J1505" s="3"/>
      <c r="K1505" s="3" t="s">
        <v>167</v>
      </c>
      <c r="L1505" s="125">
        <v>-0.21452343867252199</v>
      </c>
      <c r="M1505" s="3">
        <v>30</v>
      </c>
      <c r="N1505" s="125">
        <v>0.15598556281821899</v>
      </c>
      <c r="O1505" s="3">
        <v>30</v>
      </c>
      <c r="P1505" s="125">
        <v>-1.3708558358478599E-3</v>
      </c>
      <c r="Q1505" s="3">
        <v>13</v>
      </c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</row>
    <row r="1506" spans="1:30" hidden="1" x14ac:dyDescent="0.25">
      <c r="A1506" s="2">
        <v>14</v>
      </c>
      <c r="B1506" s="2">
        <v>2012</v>
      </c>
      <c r="C1506" s="4" t="str">
        <f>INDEX(Index!$B$1:$B$500,MATCH($F1506,Index!$A$1:$A$500,0)
)</f>
        <v>NE</v>
      </c>
      <c r="D1506" s="4">
        <v>0</v>
      </c>
      <c r="E1506" s="141">
        <f t="shared" si="23"/>
        <v>0.42686474756033832</v>
      </c>
      <c r="F1506" s="3" t="s">
        <v>17</v>
      </c>
      <c r="G1506" s="3">
        <v>1</v>
      </c>
      <c r="H1506" s="125">
        <v>0.42686474756033832</v>
      </c>
      <c r="I1506" s="3"/>
      <c r="J1506" s="3"/>
      <c r="K1506" s="3" t="s">
        <v>172</v>
      </c>
      <c r="L1506" s="125">
        <v>0.31648870541111102</v>
      </c>
      <c r="M1506" s="3">
        <v>1</v>
      </c>
      <c r="N1506" s="125">
        <v>-5.0717125057307397E-2</v>
      </c>
      <c r="O1506" s="3">
        <v>9</v>
      </c>
      <c r="P1506" s="125">
        <v>5.9658917091919901E-2</v>
      </c>
      <c r="Q1506" s="3">
        <v>3</v>
      </c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</row>
    <row r="1507" spans="1:30" hidden="1" x14ac:dyDescent="0.25">
      <c r="A1507" s="2">
        <v>14</v>
      </c>
      <c r="B1507" s="2">
        <v>2012</v>
      </c>
      <c r="C1507" s="4" t="str">
        <f>INDEX(Index!$B$1:$B$500,MATCH($F1507,Index!$A$1:$A$500,0)
)</f>
        <v>DEN</v>
      </c>
      <c r="D1507" s="4">
        <v>0</v>
      </c>
      <c r="E1507" s="141">
        <f t="shared" si="23"/>
        <v>0.3382051179986969</v>
      </c>
      <c r="F1507" s="3" t="s">
        <v>39</v>
      </c>
      <c r="G1507" s="3">
        <v>2</v>
      </c>
      <c r="H1507" s="125">
        <v>0.3382051179986969</v>
      </c>
      <c r="I1507" s="3"/>
      <c r="J1507" s="3"/>
      <c r="K1507" s="3" t="s">
        <v>172</v>
      </c>
      <c r="L1507" s="125">
        <v>0.16904028876861599</v>
      </c>
      <c r="M1507" s="3">
        <v>3</v>
      </c>
      <c r="N1507" s="125">
        <v>-0.15046651302918199</v>
      </c>
      <c r="O1507" s="3">
        <v>4</v>
      </c>
      <c r="P1507" s="125">
        <v>1.8698316200898901E-2</v>
      </c>
      <c r="Q1507" s="3">
        <v>10</v>
      </c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</row>
    <row r="1508" spans="1:30" hidden="1" x14ac:dyDescent="0.25">
      <c r="A1508" s="2">
        <v>14</v>
      </c>
      <c r="B1508" s="2">
        <v>2012</v>
      </c>
      <c r="C1508" s="4" t="str">
        <f>INDEX(Index!$B$1:$B$500,MATCH($F1508,Index!$A$1:$A$500,0)
)</f>
        <v>SF</v>
      </c>
      <c r="D1508" s="4">
        <v>0</v>
      </c>
      <c r="E1508" s="141">
        <f t="shared" si="23"/>
        <v>0.33739643209527104</v>
      </c>
      <c r="F1508" s="3" t="s">
        <v>1</v>
      </c>
      <c r="G1508" s="3">
        <v>3</v>
      </c>
      <c r="H1508" s="125">
        <v>0.33739643209527104</v>
      </c>
      <c r="I1508" s="3"/>
      <c r="J1508" s="3"/>
      <c r="K1508" s="3" t="s">
        <v>249</v>
      </c>
      <c r="L1508" s="125">
        <v>0.17622601789620401</v>
      </c>
      <c r="M1508" s="3">
        <v>2</v>
      </c>
      <c r="N1508" s="125">
        <v>-0.178137816793693</v>
      </c>
      <c r="O1508" s="3">
        <v>3</v>
      </c>
      <c r="P1508" s="125">
        <v>-1.6967402594626001E-2</v>
      </c>
      <c r="Q1508" s="3">
        <v>22</v>
      </c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</row>
    <row r="1509" spans="1:30" hidden="1" x14ac:dyDescent="0.25">
      <c r="A1509" s="2">
        <v>14</v>
      </c>
      <c r="B1509" s="2">
        <v>2012</v>
      </c>
      <c r="C1509" s="4" t="str">
        <f>INDEX(Index!$B$1:$B$500,MATCH($F1509,Index!$A$1:$A$500,0)
)</f>
        <v>SEA</v>
      </c>
      <c r="D1509" s="4">
        <v>0</v>
      </c>
      <c r="E1509" s="141">
        <f t="shared" si="23"/>
        <v>0.31421617613409825</v>
      </c>
      <c r="F1509" s="3" t="s">
        <v>30</v>
      </c>
      <c r="G1509" s="3">
        <v>4</v>
      </c>
      <c r="H1509" s="125">
        <v>0.31421617613409825</v>
      </c>
      <c r="I1509" s="3"/>
      <c r="J1509" s="3"/>
      <c r="K1509" s="3" t="s">
        <v>173</v>
      </c>
      <c r="L1509" s="125">
        <v>0.15204219050463</v>
      </c>
      <c r="M1509" s="3">
        <v>5</v>
      </c>
      <c r="N1509" s="125">
        <v>-0.100762751291324</v>
      </c>
      <c r="O1509" s="3">
        <v>7</v>
      </c>
      <c r="P1509" s="125">
        <v>6.1411234338144202E-2</v>
      </c>
      <c r="Q1509" s="3">
        <v>2</v>
      </c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</row>
    <row r="1510" spans="1:30" hidden="1" x14ac:dyDescent="0.25">
      <c r="A1510" s="2">
        <v>14</v>
      </c>
      <c r="B1510" s="2">
        <v>2012</v>
      </c>
      <c r="C1510" s="4" t="str">
        <f>INDEX(Index!$B$1:$B$500,MATCH($F1510,Index!$A$1:$A$500,0)
)</f>
        <v>GB</v>
      </c>
      <c r="D1510" s="4">
        <v>0</v>
      </c>
      <c r="E1510" s="141">
        <f t="shared" si="23"/>
        <v>0.18814993596485188</v>
      </c>
      <c r="F1510" s="3" t="s">
        <v>20</v>
      </c>
      <c r="G1510" s="3">
        <v>5</v>
      </c>
      <c r="H1510" s="125">
        <v>0.18814993596485188</v>
      </c>
      <c r="I1510" s="3"/>
      <c r="J1510" s="3"/>
      <c r="K1510" s="3" t="s">
        <v>171</v>
      </c>
      <c r="L1510" s="125">
        <v>0.15415712495341699</v>
      </c>
      <c r="M1510" s="3">
        <v>4</v>
      </c>
      <c r="N1510" s="125">
        <v>-2.9556488435636699E-2</v>
      </c>
      <c r="O1510" s="3">
        <v>10</v>
      </c>
      <c r="P1510" s="125">
        <v>4.4363225757982003E-3</v>
      </c>
      <c r="Q1510" s="3">
        <v>12</v>
      </c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</row>
    <row r="1511" spans="1:30" hidden="1" x14ac:dyDescent="0.25">
      <c r="A1511" s="2">
        <v>14</v>
      </c>
      <c r="B1511" s="2">
        <v>2012</v>
      </c>
      <c r="C1511" s="4" t="str">
        <f>INDEX(Index!$B$1:$B$500,MATCH($F1511,Index!$A$1:$A$500,0)
)</f>
        <v>HOU</v>
      </c>
      <c r="D1511" s="4">
        <v>0</v>
      </c>
      <c r="E1511" s="141">
        <f t="shared" si="23"/>
        <v>0.18410126015766087</v>
      </c>
      <c r="F1511" s="3" t="s">
        <v>49</v>
      </c>
      <c r="G1511" s="3">
        <v>6</v>
      </c>
      <c r="H1511" s="125">
        <v>0.18410126015766087</v>
      </c>
      <c r="I1511" s="3"/>
      <c r="J1511" s="3"/>
      <c r="K1511" s="3" t="s">
        <v>170</v>
      </c>
      <c r="L1511" s="125">
        <v>5.2957194388020698E-2</v>
      </c>
      <c r="M1511" s="3">
        <v>12</v>
      </c>
      <c r="N1511" s="125">
        <v>-0.19628548289425399</v>
      </c>
      <c r="O1511" s="3">
        <v>2</v>
      </c>
      <c r="P1511" s="125">
        <v>-6.5141417124613799E-2</v>
      </c>
      <c r="Q1511" s="3">
        <v>31</v>
      </c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</row>
    <row r="1512" spans="1:30" hidden="1" x14ac:dyDescent="0.25">
      <c r="A1512" s="2">
        <v>14</v>
      </c>
      <c r="B1512" s="2">
        <v>2012</v>
      </c>
      <c r="C1512" s="4" t="str">
        <f>INDEX(Index!$B$1:$B$500,MATCH($F1512,Index!$A$1:$A$500,0)
)</f>
        <v>NYG</v>
      </c>
      <c r="D1512" s="4">
        <v>0</v>
      </c>
      <c r="E1512" s="141">
        <f t="shared" si="23"/>
        <v>0.157860217209045</v>
      </c>
      <c r="F1512" s="3" t="s">
        <v>15</v>
      </c>
      <c r="G1512" s="3">
        <v>7</v>
      </c>
      <c r="H1512" s="125">
        <v>0.157860217209045</v>
      </c>
      <c r="I1512" s="3"/>
      <c r="J1512" s="3"/>
      <c r="K1512" s="3" t="s">
        <v>173</v>
      </c>
      <c r="L1512" s="125">
        <v>0.119233168159998</v>
      </c>
      <c r="M1512" s="3">
        <v>6</v>
      </c>
      <c r="N1512" s="125">
        <v>-7.7743039491450202E-3</v>
      </c>
      <c r="O1512" s="3">
        <v>12</v>
      </c>
      <c r="P1512" s="125">
        <v>3.0852745099902001E-2</v>
      </c>
      <c r="Q1512" s="3">
        <v>8</v>
      </c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</row>
    <row r="1513" spans="1:30" hidden="1" x14ac:dyDescent="0.25">
      <c r="A1513" s="2">
        <v>14</v>
      </c>
      <c r="B1513" s="2">
        <v>2012</v>
      </c>
      <c r="C1513" s="4" t="str">
        <f>INDEX(Index!$B$1:$B$500,MATCH($F1513,Index!$A$1:$A$500,0)
)</f>
        <v>CHI</v>
      </c>
      <c r="D1513" s="4">
        <v>0</v>
      </c>
      <c r="E1513" s="141">
        <f t="shared" si="23"/>
        <v>0.15532158962779011</v>
      </c>
      <c r="F1513" s="3" t="s">
        <v>64</v>
      </c>
      <c r="G1513" s="3">
        <v>8</v>
      </c>
      <c r="H1513" s="125">
        <v>0.15532158962779011</v>
      </c>
      <c r="I1513" s="3"/>
      <c r="J1513" s="3"/>
      <c r="K1513" s="3" t="s">
        <v>173</v>
      </c>
      <c r="L1513" s="125">
        <v>-0.14118352399402301</v>
      </c>
      <c r="M1513" s="3">
        <v>27</v>
      </c>
      <c r="N1513" s="125">
        <v>-0.24323313408015601</v>
      </c>
      <c r="O1513" s="3">
        <v>1</v>
      </c>
      <c r="P1513" s="125">
        <v>5.3271979541657098E-2</v>
      </c>
      <c r="Q1513" s="3">
        <v>5</v>
      </c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</row>
    <row r="1514" spans="1:30" hidden="1" x14ac:dyDescent="0.25">
      <c r="A1514" s="2">
        <v>14</v>
      </c>
      <c r="B1514" s="2">
        <v>2012</v>
      </c>
      <c r="C1514" s="4" t="str">
        <f>INDEX(Index!$B$1:$B$500,MATCH($F1514,Index!$A$1:$A$500,0)
)</f>
        <v>BAL</v>
      </c>
      <c r="D1514" s="4">
        <v>0</v>
      </c>
      <c r="E1514" s="141">
        <f t="shared" si="23"/>
        <v>9.4171613518292396E-2</v>
      </c>
      <c r="F1514" s="3" t="s">
        <v>18</v>
      </c>
      <c r="G1514" s="3">
        <v>9</v>
      </c>
      <c r="H1514" s="125">
        <v>9.4171613518292396E-2</v>
      </c>
      <c r="I1514" s="3"/>
      <c r="J1514" s="3"/>
      <c r="K1514" s="3" t="s">
        <v>171</v>
      </c>
      <c r="L1514" s="125">
        <v>4.42698168823683E-2</v>
      </c>
      <c r="M1514" s="3">
        <v>15</v>
      </c>
      <c r="N1514" s="125">
        <v>4.7297220714664703E-2</v>
      </c>
      <c r="O1514" s="3">
        <v>23</v>
      </c>
      <c r="P1514" s="125">
        <v>9.7199017350588807E-2</v>
      </c>
      <c r="Q1514" s="3">
        <v>1</v>
      </c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</row>
    <row r="1515" spans="1:30" hidden="1" x14ac:dyDescent="0.25">
      <c r="A1515" s="2">
        <v>14</v>
      </c>
      <c r="B1515" s="2">
        <v>2012</v>
      </c>
      <c r="C1515" s="4" t="str">
        <f>INDEX(Index!$B$1:$B$500,MATCH($F1515,Index!$A$1:$A$500,0)
)</f>
        <v>ATL</v>
      </c>
      <c r="D1515" s="4">
        <v>0</v>
      </c>
      <c r="E1515" s="141">
        <f t="shared" si="23"/>
        <v>5.5443069155293831E-2</v>
      </c>
      <c r="F1515" s="3" t="s">
        <v>43</v>
      </c>
      <c r="G1515" s="3">
        <v>10</v>
      </c>
      <c r="H1515" s="125">
        <v>5.5443069155293831E-2</v>
      </c>
      <c r="I1515" s="3"/>
      <c r="J1515" s="3"/>
      <c r="K1515" s="3" t="s">
        <v>170</v>
      </c>
      <c r="L1515" s="125">
        <v>5.2101452931565297E-2</v>
      </c>
      <c r="M1515" s="3">
        <v>13</v>
      </c>
      <c r="N1515" s="125">
        <v>-3.28011381056415E-3</v>
      </c>
      <c r="O1515" s="3">
        <v>13</v>
      </c>
      <c r="P1515" s="125">
        <v>6.1502413164381907E-5</v>
      </c>
      <c r="Q1515" s="3">
        <v>15</v>
      </c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</row>
    <row r="1516" spans="1:30" hidden="1" x14ac:dyDescent="0.25">
      <c r="A1516" s="2">
        <v>14</v>
      </c>
      <c r="B1516" s="2">
        <v>2012</v>
      </c>
      <c r="C1516" s="4" t="str">
        <f>INDEX(Index!$B$1:$B$500,MATCH($F1516,Index!$A$1:$A$500,0)
)</f>
        <v>CIN</v>
      </c>
      <c r="D1516" s="4">
        <v>0</v>
      </c>
      <c r="E1516" s="141">
        <f t="shared" si="23"/>
        <v>4.830293732125128E-2</v>
      </c>
      <c r="F1516" s="3" t="s">
        <v>24</v>
      </c>
      <c r="G1516" s="3">
        <v>11</v>
      </c>
      <c r="H1516" s="125">
        <v>4.830293732125128E-2</v>
      </c>
      <c r="I1516" s="3"/>
      <c r="J1516" s="3"/>
      <c r="K1516" s="3" t="s">
        <v>174</v>
      </c>
      <c r="L1516" s="125">
        <v>1.7257315142852898E-2</v>
      </c>
      <c r="M1516" s="3">
        <v>16</v>
      </c>
      <c r="N1516" s="125">
        <v>-6.94939923368976E-4</v>
      </c>
      <c r="O1516" s="3">
        <v>15</v>
      </c>
      <c r="P1516" s="125">
        <v>3.0350682255029401E-2</v>
      </c>
      <c r="Q1516" s="3">
        <v>9</v>
      </c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</row>
    <row r="1517" spans="1:30" hidden="1" x14ac:dyDescent="0.25">
      <c r="A1517" s="2">
        <v>14</v>
      </c>
      <c r="B1517" s="2">
        <v>2012</v>
      </c>
      <c r="C1517" s="4" t="str">
        <f>INDEX(Index!$B$1:$B$500,MATCH($F1517,Index!$A$1:$A$500,0)
)</f>
        <v>WAS</v>
      </c>
      <c r="D1517" s="4">
        <v>0</v>
      </c>
      <c r="E1517" s="141">
        <f t="shared" si="23"/>
        <v>3.3555935682150505E-2</v>
      </c>
      <c r="F1517" s="3" t="s">
        <v>26</v>
      </c>
      <c r="G1517" s="3">
        <v>12</v>
      </c>
      <c r="H1517" s="125">
        <v>3.3555935682150505E-2</v>
      </c>
      <c r="I1517" s="3"/>
      <c r="J1517" s="3"/>
      <c r="K1517" s="3" t="s">
        <v>174</v>
      </c>
      <c r="L1517" s="125">
        <v>0.10400424980850401</v>
      </c>
      <c r="M1517" s="3">
        <v>8</v>
      </c>
      <c r="N1517" s="125">
        <v>2.60802209806512E-2</v>
      </c>
      <c r="O1517" s="3">
        <v>20</v>
      </c>
      <c r="P1517" s="125">
        <v>-4.4368093145702302E-2</v>
      </c>
      <c r="Q1517" s="3">
        <v>27</v>
      </c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</row>
    <row r="1518" spans="1:30" hidden="1" x14ac:dyDescent="0.25">
      <c r="A1518" s="2">
        <v>14</v>
      </c>
      <c r="B1518" s="2">
        <v>2012</v>
      </c>
      <c r="C1518" s="4" t="str">
        <f>INDEX(Index!$B$1:$B$500,MATCH($F1518,Index!$A$1:$A$500,0)
)</f>
        <v>MIN</v>
      </c>
      <c r="D1518" s="4">
        <v>0</v>
      </c>
      <c r="E1518" s="141">
        <f t="shared" si="23"/>
        <v>3.20520124416796E-2</v>
      </c>
      <c r="F1518" s="3" t="s">
        <v>46</v>
      </c>
      <c r="G1518" s="3">
        <v>13</v>
      </c>
      <c r="H1518" s="125">
        <v>3.20520124416796E-2</v>
      </c>
      <c r="I1518" s="3"/>
      <c r="J1518" s="3"/>
      <c r="K1518" s="3" t="s">
        <v>174</v>
      </c>
      <c r="L1518" s="125">
        <v>-1.8729154058978899E-2</v>
      </c>
      <c r="M1518" s="3">
        <v>19</v>
      </c>
      <c r="N1518" s="125">
        <v>-1.9447252259210599E-2</v>
      </c>
      <c r="O1518" s="3">
        <v>11</v>
      </c>
      <c r="P1518" s="125">
        <v>3.1333914241447901E-2</v>
      </c>
      <c r="Q1518" s="3">
        <v>7</v>
      </c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</row>
    <row r="1519" spans="1:30" hidden="1" x14ac:dyDescent="0.25">
      <c r="A1519" s="2">
        <v>14</v>
      </c>
      <c r="B1519" s="2">
        <v>2012</v>
      </c>
      <c r="C1519" s="4" t="str">
        <f>INDEX(Index!$B$1:$B$500,MATCH($F1519,Index!$A$1:$A$500,0)
)</f>
        <v>DAL</v>
      </c>
      <c r="D1519" s="4">
        <v>0</v>
      </c>
      <c r="E1519" s="141">
        <f t="shared" si="23"/>
        <v>1.9701852238279294E-2</v>
      </c>
      <c r="F1519" s="3" t="s">
        <v>3</v>
      </c>
      <c r="G1519" s="3">
        <v>14</v>
      </c>
      <c r="H1519" s="125">
        <v>1.9701852238279294E-2</v>
      </c>
      <c r="I1519" s="3"/>
      <c r="J1519" s="3"/>
      <c r="K1519" s="3" t="s">
        <v>174</v>
      </c>
      <c r="L1519" s="125">
        <v>5.6931198790287497E-2</v>
      </c>
      <c r="M1519" s="3">
        <v>11</v>
      </c>
      <c r="N1519" s="125">
        <v>1.7114948246524101E-2</v>
      </c>
      <c r="O1519" s="3">
        <v>19</v>
      </c>
      <c r="P1519" s="125">
        <v>-2.0114398305484098E-2</v>
      </c>
      <c r="Q1519" s="3">
        <v>24</v>
      </c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</row>
    <row r="1520" spans="1:30" hidden="1" x14ac:dyDescent="0.25">
      <c r="A1520" s="2">
        <v>14</v>
      </c>
      <c r="B1520" s="2">
        <v>2012</v>
      </c>
      <c r="C1520" s="4" t="str">
        <f>INDEX(Index!$B$1:$B$500,MATCH($F1520,Index!$A$1:$A$500,0)
)</f>
        <v>DET</v>
      </c>
      <c r="D1520" s="4">
        <v>0</v>
      </c>
      <c r="E1520" s="141">
        <f t="shared" si="23"/>
        <v>1.4985329802087687E-2</v>
      </c>
      <c r="F1520" s="3" t="s">
        <v>21</v>
      </c>
      <c r="G1520" s="3">
        <v>15</v>
      </c>
      <c r="H1520" s="125">
        <v>1.4985329802087687E-2</v>
      </c>
      <c r="I1520" s="3"/>
      <c r="J1520" s="3"/>
      <c r="K1520" s="3" t="s">
        <v>177</v>
      </c>
      <c r="L1520" s="125">
        <v>0.11494176038777799</v>
      </c>
      <c r="M1520" s="3">
        <v>7</v>
      </c>
      <c r="N1520" s="125">
        <v>4.6447018739292502E-2</v>
      </c>
      <c r="O1520" s="3">
        <v>22</v>
      </c>
      <c r="P1520" s="125">
        <v>-5.3509411846397799E-2</v>
      </c>
      <c r="Q1520" s="3">
        <v>28</v>
      </c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</row>
    <row r="1521" spans="1:30" hidden="1" x14ac:dyDescent="0.25">
      <c r="A1521" s="2">
        <v>14</v>
      </c>
      <c r="B1521" s="2">
        <v>2012</v>
      </c>
      <c r="C1521" s="4" t="str">
        <f>INDEX(Index!$B$1:$B$500,MATCH($F1521,Index!$A$1:$A$500,0)
)</f>
        <v>CAR</v>
      </c>
      <c r="D1521" s="4">
        <v>0</v>
      </c>
      <c r="E1521" s="141">
        <f t="shared" si="23"/>
        <v>1.2267759473676809E-2</v>
      </c>
      <c r="F1521" s="3" t="s">
        <v>51</v>
      </c>
      <c r="G1521" s="3">
        <v>16</v>
      </c>
      <c r="H1521" s="125">
        <v>1.2267759473676809E-2</v>
      </c>
      <c r="I1521" s="3"/>
      <c r="J1521" s="3"/>
      <c r="K1521" s="3" t="s">
        <v>177</v>
      </c>
      <c r="L1521" s="125">
        <v>8.2344273968545198E-2</v>
      </c>
      <c r="M1521" s="3">
        <v>9</v>
      </c>
      <c r="N1521" s="125">
        <v>8.4013470652937697E-4</v>
      </c>
      <c r="O1521" s="3">
        <v>16</v>
      </c>
      <c r="P1521" s="125">
        <v>-6.9236379788339006E-2</v>
      </c>
      <c r="Q1521" s="3">
        <v>32</v>
      </c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</row>
    <row r="1522" spans="1:30" hidden="1" x14ac:dyDescent="0.25">
      <c r="A1522" s="2">
        <v>14</v>
      </c>
      <c r="B1522" s="2">
        <v>2012</v>
      </c>
      <c r="C1522" s="4" t="str">
        <f>INDEX(Index!$B$1:$B$500,MATCH($F1522,Index!$A$1:$A$500,0)
)</f>
        <v>TB</v>
      </c>
      <c r="D1522" s="4">
        <v>0</v>
      </c>
      <c r="E1522" s="141">
        <f t="shared" si="23"/>
        <v>-7.0474594304395025E-3</v>
      </c>
      <c r="F1522" s="3" t="s">
        <v>38</v>
      </c>
      <c r="G1522" s="3">
        <v>17</v>
      </c>
      <c r="H1522" s="125">
        <v>-7.0474594304395025E-3</v>
      </c>
      <c r="I1522" s="3"/>
      <c r="J1522" s="3"/>
      <c r="K1522" s="3" t="s">
        <v>178</v>
      </c>
      <c r="L1522" s="125">
        <v>7.4937542733637993E-2</v>
      </c>
      <c r="M1522" s="3">
        <v>10</v>
      </c>
      <c r="N1522" s="125">
        <v>2.6777135308483999E-2</v>
      </c>
      <c r="O1522" s="3">
        <v>21</v>
      </c>
      <c r="P1522" s="125">
        <v>-5.52078668555935E-2</v>
      </c>
      <c r="Q1522" s="3">
        <v>29</v>
      </c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</row>
    <row r="1523" spans="1:30" hidden="1" x14ac:dyDescent="0.25">
      <c r="A1523" s="2">
        <v>14</v>
      </c>
      <c r="B1523" s="2">
        <v>2012</v>
      </c>
      <c r="C1523" s="4" t="str">
        <f>INDEX(Index!$B$1:$B$500,MATCH($F1523,Index!$A$1:$A$500,0)
)</f>
        <v>LAR</v>
      </c>
      <c r="D1523" s="4">
        <v>0</v>
      </c>
      <c r="E1523" s="141">
        <f t="shared" si="23"/>
        <v>-4.5333952704438012E-2</v>
      </c>
      <c r="F1523" s="3" t="s">
        <v>67</v>
      </c>
      <c r="G1523" s="3">
        <v>18</v>
      </c>
      <c r="H1523" s="125">
        <v>-4.5333952704438012E-2</v>
      </c>
      <c r="I1523" s="3"/>
      <c r="J1523" s="3"/>
      <c r="K1523" s="3" t="s">
        <v>250</v>
      </c>
      <c r="L1523" s="125">
        <v>-6.8349436472839406E-2</v>
      </c>
      <c r="M1523" s="3">
        <v>21</v>
      </c>
      <c r="N1523" s="125">
        <v>-5.9601892155880097E-2</v>
      </c>
      <c r="O1523" s="3">
        <v>8</v>
      </c>
      <c r="P1523" s="125">
        <v>-3.6586408387478703E-2</v>
      </c>
      <c r="Q1523" s="3">
        <v>26</v>
      </c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</row>
    <row r="1524" spans="1:30" hidden="1" x14ac:dyDescent="0.25">
      <c r="A1524" s="2">
        <v>14</v>
      </c>
      <c r="B1524" s="2">
        <v>2012</v>
      </c>
      <c r="C1524" s="4" t="str">
        <f>INDEX(Index!$B$1:$B$500,MATCH($F1524,Index!$A$1:$A$500,0)
)</f>
        <v>NYJ</v>
      </c>
      <c r="D1524" s="4">
        <v>0</v>
      </c>
      <c r="E1524" s="141">
        <f t="shared" si="23"/>
        <v>-4.6269983478285766E-2</v>
      </c>
      <c r="F1524" s="3" t="s">
        <v>9</v>
      </c>
      <c r="G1524" s="3">
        <v>19</v>
      </c>
      <c r="H1524" s="125">
        <v>-4.6269983478285766E-2</v>
      </c>
      <c r="I1524" s="3"/>
      <c r="J1524" s="3"/>
      <c r="K1524" s="3" t="s">
        <v>178</v>
      </c>
      <c r="L1524" s="125">
        <v>-0.144608231828356</v>
      </c>
      <c r="M1524" s="3">
        <v>28</v>
      </c>
      <c r="N1524" s="125">
        <v>-0.10119043457712899</v>
      </c>
      <c r="O1524" s="3">
        <v>6</v>
      </c>
      <c r="P1524" s="125">
        <v>-2.8521862270587599E-3</v>
      </c>
      <c r="Q1524" s="3">
        <v>16</v>
      </c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</row>
    <row r="1525" spans="1:30" hidden="1" x14ac:dyDescent="0.25">
      <c r="A1525" s="2">
        <v>14</v>
      </c>
      <c r="B1525" s="2">
        <v>2012</v>
      </c>
      <c r="C1525" s="4" t="str">
        <f>INDEX(Index!$B$1:$B$500,MATCH($F1525,Index!$A$1:$A$500,0)
)</f>
        <v>PIT</v>
      </c>
      <c r="D1525" s="4">
        <v>0</v>
      </c>
      <c r="E1525" s="141">
        <f t="shared" si="23"/>
        <v>-4.6876633243085983E-2</v>
      </c>
      <c r="F1525" s="3" t="s">
        <v>32</v>
      </c>
      <c r="G1525" s="3">
        <v>20</v>
      </c>
      <c r="H1525" s="125">
        <v>-4.6876633243085983E-2</v>
      </c>
      <c r="I1525" s="3"/>
      <c r="J1525" s="3"/>
      <c r="K1525" s="3" t="s">
        <v>174</v>
      </c>
      <c r="L1525" s="125">
        <v>-3.8208121604893799E-2</v>
      </c>
      <c r="M1525" s="3">
        <v>20</v>
      </c>
      <c r="N1525" s="125">
        <v>8.9779780895785696E-3</v>
      </c>
      <c r="O1525" s="3">
        <v>18</v>
      </c>
      <c r="P1525" s="125">
        <v>3.09466451386386E-4</v>
      </c>
      <c r="Q1525" s="3">
        <v>14</v>
      </c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</row>
    <row r="1526" spans="1:30" hidden="1" x14ac:dyDescent="0.25">
      <c r="A1526" s="2">
        <v>14</v>
      </c>
      <c r="B1526" s="2">
        <v>2012</v>
      </c>
      <c r="C1526" s="4" t="str">
        <f>INDEX(Index!$B$1:$B$500,MATCH($F1526,Index!$A$1:$A$500,0)
)</f>
        <v>BUF</v>
      </c>
      <c r="D1526" s="4">
        <v>0</v>
      </c>
      <c r="E1526" s="141">
        <f t="shared" si="23"/>
        <v>-5.7539102877757806E-2</v>
      </c>
      <c r="F1526" s="3" t="s">
        <v>0</v>
      </c>
      <c r="G1526" s="3">
        <v>21</v>
      </c>
      <c r="H1526" s="125">
        <v>-5.7539102877757806E-2</v>
      </c>
      <c r="I1526" s="3"/>
      <c r="J1526" s="3"/>
      <c r="K1526" s="3" t="s">
        <v>175</v>
      </c>
      <c r="L1526" s="125">
        <v>-9.1348923295874098E-3</v>
      </c>
      <c r="M1526" s="3">
        <v>18</v>
      </c>
      <c r="N1526" s="125">
        <v>8.2631709608767104E-2</v>
      </c>
      <c r="O1526" s="3">
        <v>25</v>
      </c>
      <c r="P1526" s="125">
        <v>3.4227499060596703E-2</v>
      </c>
      <c r="Q1526" s="3">
        <v>6</v>
      </c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</row>
    <row r="1527" spans="1:30" hidden="1" x14ac:dyDescent="0.25">
      <c r="A1527" s="2">
        <v>14</v>
      </c>
      <c r="B1527" s="2">
        <v>2012</v>
      </c>
      <c r="C1527" s="4" t="str">
        <f>INDEX(Index!$B$1:$B$500,MATCH($F1527,Index!$A$1:$A$500,0)
)</f>
        <v>LAC</v>
      </c>
      <c r="D1527" s="4">
        <v>0</v>
      </c>
      <c r="E1527" s="141">
        <f t="shared" si="23"/>
        <v>-7.4785822479091837E-2</v>
      </c>
      <c r="F1527" s="3" t="s">
        <v>68</v>
      </c>
      <c r="G1527" s="3">
        <v>22</v>
      </c>
      <c r="H1527" s="125">
        <v>-7.4785822479091837E-2</v>
      </c>
      <c r="I1527" s="3"/>
      <c r="J1527" s="3"/>
      <c r="K1527" s="3" t="s">
        <v>175</v>
      </c>
      <c r="L1527" s="125">
        <v>-8.08904973506957E-2</v>
      </c>
      <c r="M1527" s="3">
        <v>22</v>
      </c>
      <c r="N1527" s="125">
        <v>-1.8776305726422101E-3</v>
      </c>
      <c r="O1527" s="3">
        <v>14</v>
      </c>
      <c r="P1527" s="125">
        <v>4.2270442989616498E-3</v>
      </c>
      <c r="Q1527" s="3">
        <v>13</v>
      </c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</row>
    <row r="1528" spans="1:30" hidden="1" x14ac:dyDescent="0.25">
      <c r="A1528" s="2">
        <v>14</v>
      </c>
      <c r="B1528" s="2">
        <v>2012</v>
      </c>
      <c r="C1528" s="4" t="str">
        <f>INDEX(Index!$B$1:$B$500,MATCH($F1528,Index!$A$1:$A$500,0)
)</f>
        <v>NO</v>
      </c>
      <c r="D1528" s="4">
        <v>0</v>
      </c>
      <c r="E1528" s="141">
        <f t="shared" si="23"/>
        <v>-8.1847526405679244E-2</v>
      </c>
      <c r="F1528" s="3" t="s">
        <v>27</v>
      </c>
      <c r="G1528" s="3">
        <v>23</v>
      </c>
      <c r="H1528" s="125">
        <v>-8.1847526405679244E-2</v>
      </c>
      <c r="I1528" s="3"/>
      <c r="J1528" s="3"/>
      <c r="K1528" s="3" t="s">
        <v>175</v>
      </c>
      <c r="L1528" s="125">
        <v>4.8200402711441902E-2</v>
      </c>
      <c r="M1528" s="3">
        <v>14</v>
      </c>
      <c r="N1528" s="125">
        <v>0.12113619594689699</v>
      </c>
      <c r="O1528" s="3">
        <v>29</v>
      </c>
      <c r="P1528" s="125">
        <v>-8.9117331702241506E-3</v>
      </c>
      <c r="Q1528" s="3">
        <v>17</v>
      </c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</row>
    <row r="1529" spans="1:30" hidden="1" x14ac:dyDescent="0.25">
      <c r="A1529" s="2">
        <v>14</v>
      </c>
      <c r="B1529" s="2">
        <v>2012</v>
      </c>
      <c r="C1529" s="4" t="str">
        <f>INDEX(Index!$B$1:$B$500,MATCH($F1529,Index!$A$1:$A$500,0)
)</f>
        <v>MIA</v>
      </c>
      <c r="D1529" s="4">
        <v>0</v>
      </c>
      <c r="E1529" s="141">
        <f t="shared" si="23"/>
        <v>-8.5873908617245087E-2</v>
      </c>
      <c r="F1529" s="3" t="s">
        <v>4</v>
      </c>
      <c r="G1529" s="3">
        <v>24</v>
      </c>
      <c r="H1529" s="125">
        <v>-8.5873908617245087E-2</v>
      </c>
      <c r="I1529" s="3"/>
      <c r="J1529" s="3"/>
      <c r="K1529" s="3" t="s">
        <v>175</v>
      </c>
      <c r="L1529" s="125">
        <v>-8.2494599410903494E-2</v>
      </c>
      <c r="M1529" s="3">
        <v>23</v>
      </c>
      <c r="N1529" s="125">
        <v>8.7750784165777397E-3</v>
      </c>
      <c r="O1529" s="3">
        <v>17</v>
      </c>
      <c r="P1529" s="125">
        <v>5.39576921023614E-3</v>
      </c>
      <c r="Q1529" s="3">
        <v>11</v>
      </c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</row>
    <row r="1530" spans="1:30" hidden="1" x14ac:dyDescent="0.25">
      <c r="A1530" s="2">
        <v>14</v>
      </c>
      <c r="B1530" s="2">
        <v>2012</v>
      </c>
      <c r="C1530" s="4" t="str">
        <f>INDEX(Index!$B$1:$B$500,MATCH($F1530,Index!$A$1:$A$500,0)
)</f>
        <v>CLE</v>
      </c>
      <c r="D1530" s="4">
        <v>0</v>
      </c>
      <c r="E1530" s="141">
        <f t="shared" si="23"/>
        <v>-0.1324979205099617</v>
      </c>
      <c r="F1530" s="3" t="s">
        <v>10</v>
      </c>
      <c r="G1530" s="3">
        <v>25</v>
      </c>
      <c r="H1530" s="125">
        <v>-0.1324979205099617</v>
      </c>
      <c r="I1530" s="3"/>
      <c r="J1530" s="3"/>
      <c r="K1530" s="3" t="s">
        <v>175</v>
      </c>
      <c r="L1530" s="125">
        <v>-0.13970193502749301</v>
      </c>
      <c r="M1530" s="3">
        <v>26</v>
      </c>
      <c r="N1530" s="125">
        <v>5.13826563832687E-2</v>
      </c>
      <c r="O1530" s="3">
        <v>24</v>
      </c>
      <c r="P1530" s="125">
        <v>5.8586670900799998E-2</v>
      </c>
      <c r="Q1530" s="3">
        <v>4</v>
      </c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</row>
    <row r="1531" spans="1:30" hidden="1" x14ac:dyDescent="0.25">
      <c r="A1531" s="2">
        <v>14</v>
      </c>
      <c r="B1531" s="2">
        <v>2012</v>
      </c>
      <c r="C1531" s="4" t="str">
        <f>INDEX(Index!$B$1:$B$500,MATCH($F1531,Index!$A$1:$A$500,0)
)</f>
        <v>IND</v>
      </c>
      <c r="D1531" s="4">
        <v>0</v>
      </c>
      <c r="E1531" s="141">
        <f t="shared" si="23"/>
        <v>-0.18202587710478699</v>
      </c>
      <c r="F1531" s="3" t="s">
        <v>35</v>
      </c>
      <c r="G1531" s="3">
        <v>26</v>
      </c>
      <c r="H1531" s="125">
        <v>-0.18202587710478699</v>
      </c>
      <c r="I1531" s="3"/>
      <c r="J1531" s="3"/>
      <c r="K1531" s="3" t="s">
        <v>171</v>
      </c>
      <c r="L1531" s="125">
        <v>-8.7778934347322105E-3</v>
      </c>
      <c r="M1531" s="3">
        <v>17</v>
      </c>
      <c r="N1531" s="125">
        <v>0.15827883003662399</v>
      </c>
      <c r="O1531" s="3">
        <v>31</v>
      </c>
      <c r="P1531" s="125">
        <v>-1.49691536334308E-2</v>
      </c>
      <c r="Q1531" s="3">
        <v>21</v>
      </c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</row>
    <row r="1532" spans="1:30" hidden="1" x14ac:dyDescent="0.25">
      <c r="A1532" s="2">
        <v>14</v>
      </c>
      <c r="B1532" s="2">
        <v>2012</v>
      </c>
      <c r="C1532" s="4" t="str">
        <f>INDEX(Index!$B$1:$B$500,MATCH($F1532,Index!$A$1:$A$500,0)
)</f>
        <v>ARI</v>
      </c>
      <c r="D1532" s="4">
        <v>0</v>
      </c>
      <c r="E1532" s="141">
        <f t="shared" si="23"/>
        <v>-0.19740279415436451</v>
      </c>
      <c r="F1532" s="3" t="s">
        <v>23</v>
      </c>
      <c r="G1532" s="3">
        <v>27</v>
      </c>
      <c r="H1532" s="125">
        <v>-0.19740279415436451</v>
      </c>
      <c r="I1532" s="3"/>
      <c r="J1532" s="3"/>
      <c r="K1532" s="3" t="s">
        <v>177</v>
      </c>
      <c r="L1532" s="125">
        <v>-0.30251219052710798</v>
      </c>
      <c r="M1532" s="3">
        <v>32</v>
      </c>
      <c r="N1532" s="125">
        <v>-0.118809630260186</v>
      </c>
      <c r="O1532" s="3">
        <v>5</v>
      </c>
      <c r="P1532" s="125">
        <v>-1.3700233887442501E-2</v>
      </c>
      <c r="Q1532" s="3">
        <v>20</v>
      </c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</row>
    <row r="1533" spans="1:30" hidden="1" x14ac:dyDescent="0.25">
      <c r="A1533" s="2">
        <v>14</v>
      </c>
      <c r="B1533" s="2">
        <v>2012</v>
      </c>
      <c r="C1533" s="4" t="str">
        <f>INDEX(Index!$B$1:$B$500,MATCH($F1533,Index!$A$1:$A$500,0)
)</f>
        <v>PHI</v>
      </c>
      <c r="D1533" s="4">
        <v>0</v>
      </c>
      <c r="E1533" s="141">
        <f t="shared" si="23"/>
        <v>-0.21292794781478352</v>
      </c>
      <c r="F1533" s="3" t="s">
        <v>7</v>
      </c>
      <c r="G1533" s="3">
        <v>28</v>
      </c>
      <c r="H1533" s="125">
        <v>-0.21292794781478352</v>
      </c>
      <c r="I1533" s="3"/>
      <c r="J1533" s="3"/>
      <c r="K1533" s="3" t="s">
        <v>177</v>
      </c>
      <c r="L1533" s="125">
        <v>-9.8255358080389599E-2</v>
      </c>
      <c r="M1533" s="3">
        <v>25</v>
      </c>
      <c r="N1533" s="125">
        <v>0.101777310516924</v>
      </c>
      <c r="O1533" s="3">
        <v>27</v>
      </c>
      <c r="P1533" s="125">
        <v>-1.2895279217469901E-2</v>
      </c>
      <c r="Q1533" s="3">
        <v>18</v>
      </c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</row>
    <row r="1534" spans="1:30" hidden="1" x14ac:dyDescent="0.25">
      <c r="A1534" s="2">
        <v>14</v>
      </c>
      <c r="B1534" s="2">
        <v>2012</v>
      </c>
      <c r="C1534" s="4" t="str">
        <f>INDEX(Index!$B$1:$B$500,MATCH($F1534,Index!$A$1:$A$500,0)
)</f>
        <v>TEN</v>
      </c>
      <c r="D1534" s="4">
        <v>0</v>
      </c>
      <c r="E1534" s="141">
        <f t="shared" si="23"/>
        <v>-0.26548866647261815</v>
      </c>
      <c r="F1534" s="3" t="s">
        <v>45</v>
      </c>
      <c r="G1534" s="3">
        <v>29</v>
      </c>
      <c r="H1534" s="125">
        <v>-0.26548866647261815</v>
      </c>
      <c r="I1534" s="3"/>
      <c r="J1534" s="3"/>
      <c r="K1534" s="3" t="s">
        <v>177</v>
      </c>
      <c r="L1534" s="125">
        <v>-0.161581686568262</v>
      </c>
      <c r="M1534" s="3">
        <v>29</v>
      </c>
      <c r="N1534" s="125">
        <v>8.5188368193058098E-2</v>
      </c>
      <c r="O1534" s="3">
        <v>26</v>
      </c>
      <c r="P1534" s="125">
        <v>-1.87186117112981E-2</v>
      </c>
      <c r="Q1534" s="3">
        <v>23</v>
      </c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</row>
    <row r="1535" spans="1:30" hidden="1" x14ac:dyDescent="0.25">
      <c r="A1535" s="2">
        <v>14</v>
      </c>
      <c r="B1535" s="2">
        <v>2012</v>
      </c>
      <c r="C1535" s="4" t="str">
        <f>INDEX(Index!$B$1:$B$500,MATCH($F1535,Index!$A$1:$A$500,0)
)</f>
        <v>LV</v>
      </c>
      <c r="D1535" s="4">
        <v>0</v>
      </c>
      <c r="E1535" s="141">
        <f t="shared" si="23"/>
        <v>-0.34592145847923178</v>
      </c>
      <c r="F1535" s="3" t="s">
        <v>52</v>
      </c>
      <c r="G1535" s="3">
        <v>30</v>
      </c>
      <c r="H1535" s="125">
        <v>-0.34592145847923178</v>
      </c>
      <c r="I1535" s="3"/>
      <c r="J1535" s="3"/>
      <c r="K1535" s="3" t="s">
        <v>176</v>
      </c>
      <c r="L1535" s="125">
        <v>-9.6518078352967995E-2</v>
      </c>
      <c r="M1535" s="3">
        <v>24</v>
      </c>
      <c r="N1535" s="125">
        <v>0.18704219685212001</v>
      </c>
      <c r="O1535" s="3">
        <v>32</v>
      </c>
      <c r="P1535" s="125">
        <v>-6.2361183274143799E-2</v>
      </c>
      <c r="Q1535" s="3">
        <v>30</v>
      </c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</row>
    <row r="1536" spans="1:30" hidden="1" x14ac:dyDescent="0.25">
      <c r="A1536" s="2">
        <v>14</v>
      </c>
      <c r="B1536" s="2">
        <v>2012</v>
      </c>
      <c r="C1536" s="4" t="str">
        <f>INDEX(Index!$B$1:$B$500,MATCH($F1536,Index!$A$1:$A$500,0)
)</f>
        <v>JAX</v>
      </c>
      <c r="D1536" s="4">
        <v>0</v>
      </c>
      <c r="E1536" s="141">
        <f t="shared" si="23"/>
        <v>-0.34745734020482416</v>
      </c>
      <c r="F1536" s="3" t="s">
        <v>56</v>
      </c>
      <c r="G1536" s="3">
        <v>31</v>
      </c>
      <c r="H1536" s="125">
        <v>-0.34745734020482416</v>
      </c>
      <c r="I1536" s="3"/>
      <c r="J1536" s="3"/>
      <c r="K1536" s="3" t="s">
        <v>179</v>
      </c>
      <c r="L1536" s="125">
        <v>-0.22313103336724399</v>
      </c>
      <c r="M1536" s="3">
        <v>31</v>
      </c>
      <c r="N1536" s="125">
        <v>0.110669821306021</v>
      </c>
      <c r="O1536" s="3">
        <v>28</v>
      </c>
      <c r="P1536" s="125">
        <v>-1.3656485531559201E-2</v>
      </c>
      <c r="Q1536" s="3">
        <v>19</v>
      </c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</row>
    <row r="1537" spans="1:30" hidden="1" x14ac:dyDescent="0.25">
      <c r="A1537" s="2">
        <v>14</v>
      </c>
      <c r="B1537" s="2">
        <v>2012</v>
      </c>
      <c r="C1537" s="4" t="str">
        <f>INDEX(Index!$B$1:$B$500,MATCH($F1537,Index!$A$1:$A$500,0)
)</f>
        <v>KC</v>
      </c>
      <c r="D1537" s="4">
        <v>0</v>
      </c>
      <c r="E1537" s="141">
        <f t="shared" si="23"/>
        <v>-0.40223664142244137</v>
      </c>
      <c r="F1537" s="3" t="s">
        <v>5</v>
      </c>
      <c r="G1537" s="3">
        <v>32</v>
      </c>
      <c r="H1537" s="125">
        <v>-0.40223664142244137</v>
      </c>
      <c r="I1537" s="3"/>
      <c r="J1537" s="3"/>
      <c r="K1537" s="3" t="s">
        <v>179</v>
      </c>
      <c r="L1537" s="125">
        <v>-0.21957945283291799</v>
      </c>
      <c r="M1537" s="3">
        <v>30</v>
      </c>
      <c r="N1537" s="125">
        <v>0.14801285195496999</v>
      </c>
      <c r="O1537" s="3">
        <v>30</v>
      </c>
      <c r="P1537" s="125">
        <v>-3.4644336634553401E-2</v>
      </c>
      <c r="Q1537" s="3">
        <v>25</v>
      </c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</row>
    <row r="1538" spans="1:30" hidden="1" x14ac:dyDescent="0.25">
      <c r="A1538" s="2">
        <v>15</v>
      </c>
      <c r="B1538" s="2">
        <v>2012</v>
      </c>
      <c r="C1538" s="4" t="str">
        <f>INDEX(Index!$B$1:$B$500,MATCH($F1538,Index!$A$1:$A$500,0)
)</f>
        <v>NE</v>
      </c>
      <c r="D1538" s="4">
        <v>0</v>
      </c>
      <c r="E1538" s="141">
        <f t="shared" ref="E1538:E1601" si="24">IF(D1538=1,H1538/100,H1538)</f>
        <v>0.40466582311401261</v>
      </c>
      <c r="F1538" s="3" t="s">
        <v>17</v>
      </c>
      <c r="G1538" s="3">
        <v>1</v>
      </c>
      <c r="H1538" s="125">
        <v>0.40466582311401261</v>
      </c>
      <c r="I1538" s="3"/>
      <c r="J1538" s="3"/>
      <c r="K1538" s="3" t="s">
        <v>182</v>
      </c>
      <c r="L1538" s="125">
        <v>0.31623165768302702</v>
      </c>
      <c r="M1538" s="3">
        <v>1</v>
      </c>
      <c r="N1538" s="125">
        <v>-3.5415823746102297E-2</v>
      </c>
      <c r="O1538" s="3">
        <v>10</v>
      </c>
      <c r="P1538" s="125">
        <v>5.3018341684883299E-2</v>
      </c>
      <c r="Q1538" s="3">
        <v>5</v>
      </c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</row>
    <row r="1539" spans="1:30" hidden="1" x14ac:dyDescent="0.25">
      <c r="A1539" s="2">
        <v>15</v>
      </c>
      <c r="B1539" s="2">
        <v>2012</v>
      </c>
      <c r="C1539" s="4" t="str">
        <f>INDEX(Index!$B$1:$B$500,MATCH($F1539,Index!$A$1:$A$500,0)
)</f>
        <v>DEN</v>
      </c>
      <c r="D1539" s="4">
        <v>0</v>
      </c>
      <c r="E1539" s="141">
        <f t="shared" si="24"/>
        <v>0.35069226267714382</v>
      </c>
      <c r="F1539" s="3" t="s">
        <v>39</v>
      </c>
      <c r="G1539" s="3">
        <v>2</v>
      </c>
      <c r="H1539" s="125">
        <v>0.35069226267714382</v>
      </c>
      <c r="I1539" s="3"/>
      <c r="J1539" s="3"/>
      <c r="K1539" s="3" t="s">
        <v>232</v>
      </c>
      <c r="L1539" s="125">
        <v>0.17707819439723901</v>
      </c>
      <c r="M1539" s="3">
        <v>2</v>
      </c>
      <c r="N1539" s="125">
        <v>-0.16313165615578301</v>
      </c>
      <c r="O1539" s="3">
        <v>4</v>
      </c>
      <c r="P1539" s="125">
        <v>1.04824121241218E-2</v>
      </c>
      <c r="Q1539" s="3">
        <v>10</v>
      </c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</row>
    <row r="1540" spans="1:30" hidden="1" x14ac:dyDescent="0.25">
      <c r="A1540" s="2">
        <v>15</v>
      </c>
      <c r="B1540" s="2">
        <v>2012</v>
      </c>
      <c r="C1540" s="4" t="str">
        <f>INDEX(Index!$B$1:$B$500,MATCH($F1540,Index!$A$1:$A$500,0)
)</f>
        <v>SEA</v>
      </c>
      <c r="D1540" s="4">
        <v>0</v>
      </c>
      <c r="E1540" s="141">
        <f t="shared" si="24"/>
        <v>0.3349134728659599</v>
      </c>
      <c r="F1540" s="3" t="s">
        <v>30</v>
      </c>
      <c r="G1540" s="3">
        <v>3</v>
      </c>
      <c r="H1540" s="125">
        <v>0.3349134728659599</v>
      </c>
      <c r="I1540" s="3"/>
      <c r="J1540" s="3"/>
      <c r="K1540" s="3" t="s">
        <v>183</v>
      </c>
      <c r="L1540" s="125">
        <v>0.1759140148002</v>
      </c>
      <c r="M1540" s="3">
        <v>3</v>
      </c>
      <c r="N1540" s="125">
        <v>-0.104141478305596</v>
      </c>
      <c r="O1540" s="3">
        <v>6</v>
      </c>
      <c r="P1540" s="125">
        <v>5.4857979760163898E-2</v>
      </c>
      <c r="Q1540" s="3">
        <v>4</v>
      </c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</row>
    <row r="1541" spans="1:30" hidden="1" x14ac:dyDescent="0.25">
      <c r="A1541" s="2">
        <v>15</v>
      </c>
      <c r="B1541" s="2">
        <v>2012</v>
      </c>
      <c r="C1541" s="4" t="str">
        <f>INDEX(Index!$B$1:$B$500,MATCH($F1541,Index!$A$1:$A$500,0)
)</f>
        <v>SF</v>
      </c>
      <c r="D1541" s="4">
        <v>0</v>
      </c>
      <c r="E1541" s="141">
        <f t="shared" si="24"/>
        <v>0.33051300363610842</v>
      </c>
      <c r="F1541" s="3" t="s">
        <v>1</v>
      </c>
      <c r="G1541" s="3">
        <v>4</v>
      </c>
      <c r="H1541" s="125">
        <v>0.33051300363610842</v>
      </c>
      <c r="I1541" s="3"/>
      <c r="J1541" s="3"/>
      <c r="K1541" s="3" t="s">
        <v>251</v>
      </c>
      <c r="L1541" s="125">
        <v>0.15658532207585099</v>
      </c>
      <c r="M1541" s="3">
        <v>5</v>
      </c>
      <c r="N1541" s="125">
        <v>-0.185137010136814</v>
      </c>
      <c r="O1541" s="3">
        <v>3</v>
      </c>
      <c r="P1541" s="125">
        <v>-1.12093285765566E-2</v>
      </c>
      <c r="Q1541" s="3">
        <v>19</v>
      </c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</row>
    <row r="1542" spans="1:30" hidden="1" x14ac:dyDescent="0.25">
      <c r="A1542" s="2">
        <v>15</v>
      </c>
      <c r="B1542" s="2">
        <v>2012</v>
      </c>
      <c r="C1542" s="4" t="str">
        <f>INDEX(Index!$B$1:$B$500,MATCH($F1542,Index!$A$1:$A$500,0)
)</f>
        <v>GB</v>
      </c>
      <c r="D1542" s="4">
        <v>0</v>
      </c>
      <c r="E1542" s="141">
        <f t="shared" si="24"/>
        <v>0.19454789337791142</v>
      </c>
      <c r="F1542" s="3" t="s">
        <v>20</v>
      </c>
      <c r="G1542" s="3">
        <v>5</v>
      </c>
      <c r="H1542" s="125">
        <v>0.19454789337791142</v>
      </c>
      <c r="I1542" s="3"/>
      <c r="J1542" s="3"/>
      <c r="K1542" s="3" t="s">
        <v>182</v>
      </c>
      <c r="L1542" s="125">
        <v>0.17461862298068301</v>
      </c>
      <c r="M1542" s="3">
        <v>4</v>
      </c>
      <c r="N1542" s="125">
        <v>-3.4189070713898699E-2</v>
      </c>
      <c r="O1542" s="3">
        <v>11</v>
      </c>
      <c r="P1542" s="125">
        <v>-1.4259800316670301E-2</v>
      </c>
      <c r="Q1542" s="3">
        <v>20</v>
      </c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</row>
    <row r="1543" spans="1:30" hidden="1" x14ac:dyDescent="0.25">
      <c r="A1543" s="2">
        <v>15</v>
      </c>
      <c r="B1543" s="2">
        <v>2012</v>
      </c>
      <c r="C1543" s="4" t="str">
        <f>INDEX(Index!$B$1:$B$500,MATCH($F1543,Index!$A$1:$A$500,0)
)</f>
        <v>HOU</v>
      </c>
      <c r="D1543" s="4">
        <v>0</v>
      </c>
      <c r="E1543" s="141">
        <f t="shared" si="24"/>
        <v>0.17456216136198088</v>
      </c>
      <c r="F1543" s="3" t="s">
        <v>49</v>
      </c>
      <c r="G1543" s="3">
        <v>6</v>
      </c>
      <c r="H1543" s="125">
        <v>0.17456216136198088</v>
      </c>
      <c r="I1543" s="3"/>
      <c r="J1543" s="3"/>
      <c r="K1543" s="3" t="s">
        <v>181</v>
      </c>
      <c r="L1543" s="125">
        <v>5.87411754943193E-2</v>
      </c>
      <c r="M1543" s="3">
        <v>13</v>
      </c>
      <c r="N1543" s="125">
        <v>-0.18650352627143699</v>
      </c>
      <c r="O1543" s="3">
        <v>2</v>
      </c>
      <c r="P1543" s="125">
        <v>-7.0682540403775404E-2</v>
      </c>
      <c r="Q1543" s="3">
        <v>32</v>
      </c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</row>
    <row r="1544" spans="1:30" hidden="1" x14ac:dyDescent="0.25">
      <c r="A1544" s="2">
        <v>15</v>
      </c>
      <c r="B1544" s="2">
        <v>2012</v>
      </c>
      <c r="C1544" s="4" t="str">
        <f>INDEX(Index!$B$1:$B$500,MATCH($F1544,Index!$A$1:$A$500,0)
)</f>
        <v>CHI</v>
      </c>
      <c r="D1544" s="4">
        <v>0</v>
      </c>
      <c r="E1544" s="141">
        <f t="shared" si="24"/>
        <v>0.1394675663264317</v>
      </c>
      <c r="F1544" s="3" t="s">
        <v>64</v>
      </c>
      <c r="G1544" s="3">
        <v>7</v>
      </c>
      <c r="H1544" s="125">
        <v>0.1394675663264317</v>
      </c>
      <c r="I1544" s="3"/>
      <c r="J1544" s="3"/>
      <c r="K1544" s="3" t="s">
        <v>184</v>
      </c>
      <c r="L1544" s="125">
        <v>-0.15080784574973299</v>
      </c>
      <c r="M1544" s="3">
        <v>26</v>
      </c>
      <c r="N1544" s="125">
        <v>-0.22660124136773799</v>
      </c>
      <c r="O1544" s="3">
        <v>1</v>
      </c>
      <c r="P1544" s="125">
        <v>6.3674170708426694E-2</v>
      </c>
      <c r="Q1544" s="3">
        <v>2</v>
      </c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</row>
    <row r="1545" spans="1:30" hidden="1" x14ac:dyDescent="0.25">
      <c r="A1545" s="2">
        <v>15</v>
      </c>
      <c r="B1545" s="2">
        <v>2012</v>
      </c>
      <c r="C1545" s="4" t="str">
        <f>INDEX(Index!$B$1:$B$500,MATCH($F1545,Index!$A$1:$A$500,0)
)</f>
        <v>ATL</v>
      </c>
      <c r="D1545" s="4">
        <v>0</v>
      </c>
      <c r="E1545" s="141">
        <f t="shared" si="24"/>
        <v>0.11732130134098503</v>
      </c>
      <c r="F1545" s="3" t="s">
        <v>43</v>
      </c>
      <c r="G1545" s="3">
        <v>8</v>
      </c>
      <c r="H1545" s="125">
        <v>0.11732130134098503</v>
      </c>
      <c r="I1545" s="3"/>
      <c r="J1545" s="3"/>
      <c r="K1545" s="3" t="s">
        <v>181</v>
      </c>
      <c r="L1545" s="125">
        <v>7.9306904803779402E-2</v>
      </c>
      <c r="M1545" s="3">
        <v>11</v>
      </c>
      <c r="N1545" s="125">
        <v>-3.6679618013757298E-2</v>
      </c>
      <c r="O1545" s="3">
        <v>9</v>
      </c>
      <c r="P1545" s="125">
        <v>1.33477852344834E-3</v>
      </c>
      <c r="Q1545" s="3">
        <v>13</v>
      </c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</row>
    <row r="1546" spans="1:30" hidden="1" x14ac:dyDescent="0.25">
      <c r="A1546" s="2">
        <v>15</v>
      </c>
      <c r="B1546" s="2">
        <v>2012</v>
      </c>
      <c r="C1546" s="4" t="str">
        <f>INDEX(Index!$B$1:$B$500,MATCH($F1546,Index!$A$1:$A$500,0)
)</f>
        <v>NYG</v>
      </c>
      <c r="D1546" s="4">
        <v>0</v>
      </c>
      <c r="E1546" s="141">
        <f t="shared" si="24"/>
        <v>0.11152108570097655</v>
      </c>
      <c r="F1546" s="3" t="s">
        <v>15</v>
      </c>
      <c r="G1546" s="3">
        <v>9</v>
      </c>
      <c r="H1546" s="125">
        <v>0.11152108570097655</v>
      </c>
      <c r="I1546" s="3"/>
      <c r="J1546" s="3"/>
      <c r="K1546" s="3" t="s">
        <v>184</v>
      </c>
      <c r="L1546" s="125">
        <v>9.5303370633575996E-2</v>
      </c>
      <c r="M1546" s="3">
        <v>8</v>
      </c>
      <c r="N1546" s="125">
        <v>5.3983832462714404E-3</v>
      </c>
      <c r="O1546" s="3">
        <v>15</v>
      </c>
      <c r="P1546" s="125">
        <v>2.1616098313671998E-2</v>
      </c>
      <c r="Q1546" s="3">
        <v>9</v>
      </c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</row>
    <row r="1547" spans="1:30" hidden="1" x14ac:dyDescent="0.25">
      <c r="A1547" s="2">
        <v>15</v>
      </c>
      <c r="B1547" s="2">
        <v>2012</v>
      </c>
      <c r="C1547" s="4" t="str">
        <f>INDEX(Index!$B$1:$B$500,MATCH($F1547,Index!$A$1:$A$500,0)
)</f>
        <v>BAL</v>
      </c>
      <c r="D1547" s="4">
        <v>0</v>
      </c>
      <c r="E1547" s="141">
        <f t="shared" si="24"/>
        <v>7.8336680329189889E-2</v>
      </c>
      <c r="F1547" s="3" t="s">
        <v>18</v>
      </c>
      <c r="G1547" s="3">
        <v>10</v>
      </c>
      <c r="H1547" s="125">
        <v>7.8336680329189889E-2</v>
      </c>
      <c r="I1547" s="3"/>
      <c r="J1547" s="3"/>
      <c r="K1547" s="3" t="s">
        <v>183</v>
      </c>
      <c r="L1547" s="125">
        <v>3.1586494757421799E-2</v>
      </c>
      <c r="M1547" s="3">
        <v>15</v>
      </c>
      <c r="N1547" s="125">
        <v>5.5281067227205903E-2</v>
      </c>
      <c r="O1547" s="3">
        <v>23</v>
      </c>
      <c r="P1547" s="125">
        <v>0.102031252798974</v>
      </c>
      <c r="Q1547" s="3">
        <v>1</v>
      </c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</row>
    <row r="1548" spans="1:30" hidden="1" x14ac:dyDescent="0.25">
      <c r="A1548" s="2">
        <v>15</v>
      </c>
      <c r="B1548" s="2">
        <v>2012</v>
      </c>
      <c r="C1548" s="4" t="str">
        <f>INDEX(Index!$B$1:$B$500,MATCH($F1548,Index!$A$1:$A$500,0)
)</f>
        <v>CAR</v>
      </c>
      <c r="D1548" s="4">
        <v>0</v>
      </c>
      <c r="E1548" s="141">
        <f t="shared" si="24"/>
        <v>6.0085310333040903E-2</v>
      </c>
      <c r="F1548" s="3" t="s">
        <v>51</v>
      </c>
      <c r="G1548" s="3">
        <v>11</v>
      </c>
      <c r="H1548" s="125">
        <v>6.0085310333040903E-2</v>
      </c>
      <c r="I1548" s="3"/>
      <c r="J1548" s="3"/>
      <c r="K1548" s="3" t="s">
        <v>187</v>
      </c>
      <c r="L1548" s="125">
        <v>0.10704338561240501</v>
      </c>
      <c r="M1548" s="3">
        <v>7</v>
      </c>
      <c r="N1548" s="125">
        <v>-1.69000473776534E-2</v>
      </c>
      <c r="O1548" s="3">
        <v>13</v>
      </c>
      <c r="P1548" s="125">
        <v>-6.3858122657017499E-2</v>
      </c>
      <c r="Q1548" s="3">
        <v>31</v>
      </c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</row>
    <row r="1549" spans="1:30" hidden="1" x14ac:dyDescent="0.25">
      <c r="A1549" s="2">
        <v>15</v>
      </c>
      <c r="B1549" s="2">
        <v>2012</v>
      </c>
      <c r="C1549" s="4" t="str">
        <f>INDEX(Index!$B$1:$B$500,MATCH($F1549,Index!$A$1:$A$500,0)
)</f>
        <v>MIN</v>
      </c>
      <c r="D1549" s="4">
        <v>0</v>
      </c>
      <c r="E1549" s="141">
        <f t="shared" si="24"/>
        <v>5.0019162125243502E-2</v>
      </c>
      <c r="F1549" s="3" t="s">
        <v>46</v>
      </c>
      <c r="G1549" s="3">
        <v>12</v>
      </c>
      <c r="H1549" s="125">
        <v>5.0019162125243502E-2</v>
      </c>
      <c r="I1549" s="3"/>
      <c r="J1549" s="3"/>
      <c r="K1549" s="3" t="s">
        <v>184</v>
      </c>
      <c r="L1549" s="125">
        <v>-1.22924755604716E-2</v>
      </c>
      <c r="M1549" s="3">
        <v>18</v>
      </c>
      <c r="N1549" s="125">
        <v>-1.6958827595820399E-2</v>
      </c>
      <c r="O1549" s="3">
        <v>12</v>
      </c>
      <c r="P1549" s="125">
        <v>4.5352810089894703E-2</v>
      </c>
      <c r="Q1549" s="3">
        <v>6</v>
      </c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</row>
    <row r="1550" spans="1:30" hidden="1" x14ac:dyDescent="0.25">
      <c r="A1550" s="2">
        <v>15</v>
      </c>
      <c r="B1550" s="2">
        <v>2012</v>
      </c>
      <c r="C1550" s="4" t="str">
        <f>INDEX(Index!$B$1:$B$500,MATCH($F1550,Index!$A$1:$A$500,0)
)</f>
        <v>WAS</v>
      </c>
      <c r="D1550" s="4">
        <v>0</v>
      </c>
      <c r="E1550" s="141">
        <f t="shared" si="24"/>
        <v>4.8006751424674199E-2</v>
      </c>
      <c r="F1550" s="3" t="s">
        <v>26</v>
      </c>
      <c r="G1550" s="3">
        <v>13</v>
      </c>
      <c r="H1550" s="125">
        <v>4.8006751424674199E-2</v>
      </c>
      <c r="I1550" s="3"/>
      <c r="J1550" s="3"/>
      <c r="K1550" s="3" t="s">
        <v>184</v>
      </c>
      <c r="L1550" s="125">
        <v>0.10793277807483501</v>
      </c>
      <c r="M1550" s="3">
        <v>6</v>
      </c>
      <c r="N1550" s="125">
        <v>1.9528473442890101E-2</v>
      </c>
      <c r="O1550" s="3">
        <v>17</v>
      </c>
      <c r="P1550" s="125">
        <v>-4.0397553207270703E-2</v>
      </c>
      <c r="Q1550" s="3">
        <v>26</v>
      </c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</row>
    <row r="1551" spans="1:30" hidden="1" x14ac:dyDescent="0.25">
      <c r="A1551" s="2">
        <v>15</v>
      </c>
      <c r="B1551" s="2">
        <v>2012</v>
      </c>
      <c r="C1551" s="4" t="str">
        <f>INDEX(Index!$B$1:$B$500,MATCH($F1551,Index!$A$1:$A$500,0)
)</f>
        <v>CIN</v>
      </c>
      <c r="D1551" s="4">
        <v>0</v>
      </c>
      <c r="E1551" s="141">
        <f t="shared" si="24"/>
        <v>3.2118028907539592E-2</v>
      </c>
      <c r="F1551" s="3" t="s">
        <v>24</v>
      </c>
      <c r="G1551" s="3">
        <v>14</v>
      </c>
      <c r="H1551" s="125">
        <v>3.2118028907539592E-2</v>
      </c>
      <c r="I1551" s="3"/>
      <c r="J1551" s="3"/>
      <c r="K1551" s="3" t="s">
        <v>184</v>
      </c>
      <c r="L1551" s="125">
        <v>-9.3326199020346105E-3</v>
      </c>
      <c r="M1551" s="3">
        <v>17</v>
      </c>
      <c r="N1551" s="125">
        <v>-1.0979143756102301E-2</v>
      </c>
      <c r="O1551" s="3">
        <v>14</v>
      </c>
      <c r="P1551" s="125">
        <v>3.04715050534719E-2</v>
      </c>
      <c r="Q1551" s="3">
        <v>8</v>
      </c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</row>
    <row r="1552" spans="1:30" hidden="1" x14ac:dyDescent="0.25">
      <c r="A1552" s="2">
        <v>15</v>
      </c>
      <c r="B1552" s="2">
        <v>2012</v>
      </c>
      <c r="C1552" s="4" t="str">
        <f>INDEX(Index!$B$1:$B$500,MATCH($F1552,Index!$A$1:$A$500,0)
)</f>
        <v>DAL</v>
      </c>
      <c r="D1552" s="4">
        <v>0</v>
      </c>
      <c r="E1552" s="141">
        <f t="shared" si="24"/>
        <v>2.6819581371640294E-2</v>
      </c>
      <c r="F1552" s="3" t="s">
        <v>3</v>
      </c>
      <c r="G1552" s="3">
        <v>15</v>
      </c>
      <c r="H1552" s="125">
        <v>2.6819581371640294E-2</v>
      </c>
      <c r="I1552" s="3"/>
      <c r="J1552" s="3"/>
      <c r="K1552" s="3" t="s">
        <v>184</v>
      </c>
      <c r="L1552" s="125">
        <v>7.7449170502188094E-2</v>
      </c>
      <c r="M1552" s="3">
        <v>12</v>
      </c>
      <c r="N1552" s="125">
        <v>3.53083639234835E-2</v>
      </c>
      <c r="O1552" s="3">
        <v>19</v>
      </c>
      <c r="P1552" s="125">
        <v>-1.5321225207064301E-2</v>
      </c>
      <c r="Q1552" s="3">
        <v>21</v>
      </c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</row>
    <row r="1553" spans="1:30" hidden="1" x14ac:dyDescent="0.25">
      <c r="A1553" s="2">
        <v>15</v>
      </c>
      <c r="B1553" s="2">
        <v>2012</v>
      </c>
      <c r="C1553" s="4" t="str">
        <f>INDEX(Index!$B$1:$B$500,MATCH($F1553,Index!$A$1:$A$500,0)
)</f>
        <v>NO</v>
      </c>
      <c r="D1553" s="4">
        <v>0</v>
      </c>
      <c r="E1553" s="141">
        <f t="shared" si="24"/>
        <v>6.462529704206417E-3</v>
      </c>
      <c r="F1553" s="3" t="s">
        <v>27</v>
      </c>
      <c r="G1553" s="3">
        <v>16</v>
      </c>
      <c r="H1553" s="125">
        <v>6.462529704206417E-3</v>
      </c>
      <c r="I1553" s="3"/>
      <c r="J1553" s="3"/>
      <c r="K1553" s="3" t="s">
        <v>185</v>
      </c>
      <c r="L1553" s="125">
        <v>8.2890307853813905E-2</v>
      </c>
      <c r="M1553" s="3">
        <v>10</v>
      </c>
      <c r="N1553" s="125">
        <v>7.2593564546728398E-2</v>
      </c>
      <c r="O1553" s="3">
        <v>26</v>
      </c>
      <c r="P1553" s="125">
        <v>-3.8342136028790899E-3</v>
      </c>
      <c r="Q1553" s="3">
        <v>18</v>
      </c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</row>
    <row r="1554" spans="1:30" hidden="1" x14ac:dyDescent="0.25">
      <c r="A1554" s="2">
        <v>15</v>
      </c>
      <c r="B1554" s="2">
        <v>2012</v>
      </c>
      <c r="C1554" s="4" t="str">
        <f>INDEX(Index!$B$1:$B$500,MATCH($F1554,Index!$A$1:$A$500,0)
)</f>
        <v>DET</v>
      </c>
      <c r="D1554" s="4">
        <v>0</v>
      </c>
      <c r="E1554" s="141">
        <f t="shared" si="24"/>
        <v>-1.2527603957294395E-2</v>
      </c>
      <c r="F1554" s="3" t="s">
        <v>21</v>
      </c>
      <c r="G1554" s="3">
        <v>17</v>
      </c>
      <c r="H1554" s="125">
        <v>-1.2527603957294395E-2</v>
      </c>
      <c r="I1554" s="3"/>
      <c r="J1554" s="3"/>
      <c r="K1554" s="3" t="s">
        <v>188</v>
      </c>
      <c r="L1554" s="125">
        <v>9.5106030202974104E-2</v>
      </c>
      <c r="M1554" s="3">
        <v>9</v>
      </c>
      <c r="N1554" s="125">
        <v>5.1628520550503598E-2</v>
      </c>
      <c r="O1554" s="3">
        <v>22</v>
      </c>
      <c r="P1554" s="125">
        <v>-5.60051136097649E-2</v>
      </c>
      <c r="Q1554" s="3">
        <v>30</v>
      </c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</row>
    <row r="1555" spans="1:30" hidden="1" x14ac:dyDescent="0.25">
      <c r="A1555" s="2">
        <v>15</v>
      </c>
      <c r="B1555" s="2">
        <v>2012</v>
      </c>
      <c r="C1555" s="4" t="str">
        <f>INDEX(Index!$B$1:$B$500,MATCH($F1555,Index!$A$1:$A$500,0)
)</f>
        <v>LAR</v>
      </c>
      <c r="D1555" s="4">
        <v>0</v>
      </c>
      <c r="E1555" s="141">
        <f t="shared" si="24"/>
        <v>-5.2988467238268305E-2</v>
      </c>
      <c r="F1555" s="3" t="s">
        <v>67</v>
      </c>
      <c r="G1555" s="3">
        <v>18</v>
      </c>
      <c r="H1555" s="125">
        <v>-5.2988467238268305E-2</v>
      </c>
      <c r="I1555" s="3"/>
      <c r="J1555" s="3"/>
      <c r="K1555" s="3" t="s">
        <v>252</v>
      </c>
      <c r="L1555" s="125">
        <v>-6.6399376424347706E-2</v>
      </c>
      <c r="M1555" s="3">
        <v>22</v>
      </c>
      <c r="N1555" s="125">
        <v>-5.7363133298853203E-2</v>
      </c>
      <c r="O1555" s="3">
        <v>8</v>
      </c>
      <c r="P1555" s="125">
        <v>-4.3952224112773802E-2</v>
      </c>
      <c r="Q1555" s="3">
        <v>27</v>
      </c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</row>
    <row r="1556" spans="1:30" hidden="1" x14ac:dyDescent="0.25">
      <c r="A1556" s="2">
        <v>15</v>
      </c>
      <c r="B1556" s="2">
        <v>2012</v>
      </c>
      <c r="C1556" s="4" t="str">
        <f>INDEX(Index!$B$1:$B$500,MATCH($F1556,Index!$A$1:$A$500,0)
)</f>
        <v>MIA</v>
      </c>
      <c r="D1556" s="4">
        <v>0</v>
      </c>
      <c r="E1556" s="141">
        <f t="shared" si="24"/>
        <v>-6.4923683390374243E-2</v>
      </c>
      <c r="F1556" s="3" t="s">
        <v>4</v>
      </c>
      <c r="G1556" s="3">
        <v>19</v>
      </c>
      <c r="H1556" s="125">
        <v>-6.4923683390374243E-2</v>
      </c>
      <c r="I1556" s="3"/>
      <c r="J1556" s="3"/>
      <c r="K1556" s="3" t="s">
        <v>185</v>
      </c>
      <c r="L1556" s="125">
        <v>-5.0805021664042799E-2</v>
      </c>
      <c r="M1556" s="3">
        <v>21</v>
      </c>
      <c r="N1556" s="125">
        <v>2.30337533726706E-2</v>
      </c>
      <c r="O1556" s="3">
        <v>18</v>
      </c>
      <c r="P1556" s="125">
        <v>8.9150916463391593E-3</v>
      </c>
      <c r="Q1556" s="3">
        <v>11</v>
      </c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</row>
    <row r="1557" spans="1:30" hidden="1" x14ac:dyDescent="0.25">
      <c r="A1557" s="2">
        <v>15</v>
      </c>
      <c r="B1557" s="2">
        <v>2012</v>
      </c>
      <c r="C1557" s="4" t="str">
        <f>INDEX(Index!$B$1:$B$500,MATCH($F1557,Index!$A$1:$A$500,0)
)</f>
        <v>PIT</v>
      </c>
      <c r="D1557" s="4">
        <v>0</v>
      </c>
      <c r="E1557" s="141">
        <f t="shared" si="24"/>
        <v>-6.5789244059396665E-2</v>
      </c>
      <c r="F1557" s="3" t="s">
        <v>32</v>
      </c>
      <c r="G1557" s="3">
        <v>20</v>
      </c>
      <c r="H1557" s="125">
        <v>-6.5789244059396665E-2</v>
      </c>
      <c r="I1557" s="3"/>
      <c r="J1557" s="3"/>
      <c r="K1557" s="3" t="s">
        <v>186</v>
      </c>
      <c r="L1557" s="125">
        <v>-2.1416625944514101E-2</v>
      </c>
      <c r="M1557" s="3">
        <v>20</v>
      </c>
      <c r="N1557" s="125">
        <v>4.0994740040374997E-2</v>
      </c>
      <c r="O1557" s="3">
        <v>20</v>
      </c>
      <c r="P1557" s="125">
        <v>-3.3778780745075702E-3</v>
      </c>
      <c r="Q1557" s="3">
        <v>16</v>
      </c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</row>
    <row r="1558" spans="1:30" hidden="1" x14ac:dyDescent="0.25">
      <c r="A1558" s="2">
        <v>15</v>
      </c>
      <c r="B1558" s="2">
        <v>2012</v>
      </c>
      <c r="C1558" s="4" t="str">
        <f>INDEX(Index!$B$1:$B$500,MATCH($F1558,Index!$A$1:$A$500,0)
)</f>
        <v>TB</v>
      </c>
      <c r="D1558" s="4">
        <v>0</v>
      </c>
      <c r="E1558" s="141">
        <f t="shared" si="24"/>
        <v>-6.6524203544024996E-2</v>
      </c>
      <c r="F1558" s="3" t="s">
        <v>38</v>
      </c>
      <c r="G1558" s="3">
        <v>21</v>
      </c>
      <c r="H1558" s="125">
        <v>-6.6524203544024996E-2</v>
      </c>
      <c r="I1558" s="3"/>
      <c r="J1558" s="3"/>
      <c r="K1558" s="3" t="s">
        <v>185</v>
      </c>
      <c r="L1558" s="125">
        <v>3.4762504957292398E-2</v>
      </c>
      <c r="M1558" s="3">
        <v>14</v>
      </c>
      <c r="N1558" s="125">
        <v>4.9145636764239498E-2</v>
      </c>
      <c r="O1558" s="3">
        <v>21</v>
      </c>
      <c r="P1558" s="125">
        <v>-5.2141071737077903E-2</v>
      </c>
      <c r="Q1558" s="3">
        <v>29</v>
      </c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</row>
    <row r="1559" spans="1:30" hidden="1" x14ac:dyDescent="0.25">
      <c r="A1559" s="2">
        <v>15</v>
      </c>
      <c r="B1559" s="2">
        <v>2012</v>
      </c>
      <c r="C1559" s="4" t="str">
        <f>INDEX(Index!$B$1:$B$500,MATCH($F1559,Index!$A$1:$A$500,0)
)</f>
        <v>BUF</v>
      </c>
      <c r="D1559" s="4">
        <v>0</v>
      </c>
      <c r="E1559" s="141">
        <f t="shared" si="24"/>
        <v>-8.4202941823286498E-2</v>
      </c>
      <c r="F1559" s="3" t="s">
        <v>0</v>
      </c>
      <c r="G1559" s="3">
        <v>22</v>
      </c>
      <c r="H1559" s="125">
        <v>-8.4202941823286498E-2</v>
      </c>
      <c r="I1559" s="3"/>
      <c r="J1559" s="3"/>
      <c r="K1559" s="3" t="s">
        <v>187</v>
      </c>
      <c r="L1559" s="125">
        <v>-1.8365684482252901E-2</v>
      </c>
      <c r="M1559" s="3">
        <v>19</v>
      </c>
      <c r="N1559" s="125">
        <v>9.8340680318478396E-2</v>
      </c>
      <c r="O1559" s="3">
        <v>28</v>
      </c>
      <c r="P1559" s="125">
        <v>3.2503422977444803E-2</v>
      </c>
      <c r="Q1559" s="3">
        <v>7</v>
      </c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</row>
    <row r="1560" spans="1:30" hidden="1" x14ac:dyDescent="0.25">
      <c r="A1560" s="2">
        <v>15</v>
      </c>
      <c r="B1560" s="2">
        <v>2012</v>
      </c>
      <c r="C1560" s="4" t="str">
        <f>INDEX(Index!$B$1:$B$500,MATCH($F1560,Index!$A$1:$A$500,0)
)</f>
        <v>NYJ</v>
      </c>
      <c r="D1560" s="4">
        <v>0</v>
      </c>
      <c r="E1560" s="141">
        <f t="shared" si="24"/>
        <v>-9.0919995988437377E-2</v>
      </c>
      <c r="F1560" s="3" t="s">
        <v>9</v>
      </c>
      <c r="G1560" s="3">
        <v>23</v>
      </c>
      <c r="H1560" s="125">
        <v>-9.0919995988437377E-2</v>
      </c>
      <c r="I1560" s="3"/>
      <c r="J1560" s="3"/>
      <c r="K1560" s="3" t="s">
        <v>185</v>
      </c>
      <c r="L1560" s="125">
        <v>-0.181395048129152</v>
      </c>
      <c r="M1560" s="3">
        <v>29</v>
      </c>
      <c r="N1560" s="125">
        <v>-9.00753883378521E-2</v>
      </c>
      <c r="O1560" s="3">
        <v>7</v>
      </c>
      <c r="P1560" s="125">
        <v>3.9966380286252101E-4</v>
      </c>
      <c r="Q1560" s="3">
        <v>15</v>
      </c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</row>
    <row r="1561" spans="1:30" hidden="1" x14ac:dyDescent="0.25">
      <c r="A1561" s="2">
        <v>15</v>
      </c>
      <c r="B1561" s="2">
        <v>2012</v>
      </c>
      <c r="C1561" s="4" t="str">
        <f>INDEX(Index!$B$1:$B$500,MATCH($F1561,Index!$A$1:$A$500,0)
)</f>
        <v>LAC</v>
      </c>
      <c r="D1561" s="4">
        <v>0</v>
      </c>
      <c r="E1561" s="141">
        <f t="shared" si="24"/>
        <v>-0.10562609276708823</v>
      </c>
      <c r="F1561" s="3" t="s">
        <v>68</v>
      </c>
      <c r="G1561" s="3">
        <v>24</v>
      </c>
      <c r="H1561" s="125">
        <v>-0.10562609276708823</v>
      </c>
      <c r="I1561" s="3"/>
      <c r="J1561" s="3"/>
      <c r="K1561" s="3" t="s">
        <v>187</v>
      </c>
      <c r="L1561" s="125">
        <v>-9.4185773289241298E-2</v>
      </c>
      <c r="M1561" s="3">
        <v>23</v>
      </c>
      <c r="N1561" s="125">
        <v>1.6324102668545799E-2</v>
      </c>
      <c r="O1561" s="3">
        <v>16</v>
      </c>
      <c r="P1561" s="125">
        <v>4.8837831906988604E-3</v>
      </c>
      <c r="Q1561" s="3">
        <v>12</v>
      </c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</row>
    <row r="1562" spans="1:30" hidden="1" x14ac:dyDescent="0.25">
      <c r="A1562" s="2">
        <v>15</v>
      </c>
      <c r="B1562" s="2">
        <v>2012</v>
      </c>
      <c r="C1562" s="4" t="str">
        <f>INDEX(Index!$B$1:$B$500,MATCH($F1562,Index!$A$1:$A$500,0)
)</f>
        <v>CLE</v>
      </c>
      <c r="D1562" s="4">
        <v>0</v>
      </c>
      <c r="E1562" s="141">
        <f t="shared" si="24"/>
        <v>-0.15907084812871602</v>
      </c>
      <c r="F1562" s="3" t="s">
        <v>10</v>
      </c>
      <c r="G1562" s="3">
        <v>25</v>
      </c>
      <c r="H1562" s="125">
        <v>-0.15907084812871602</v>
      </c>
      <c r="I1562" s="3"/>
      <c r="J1562" s="3"/>
      <c r="K1562" s="3" t="s">
        <v>187</v>
      </c>
      <c r="L1562" s="125">
        <v>-0.15131566686718201</v>
      </c>
      <c r="M1562" s="3">
        <v>27</v>
      </c>
      <c r="N1562" s="125">
        <v>6.5102783401374306E-2</v>
      </c>
      <c r="O1562" s="3">
        <v>25</v>
      </c>
      <c r="P1562" s="125">
        <v>5.7347602139840297E-2</v>
      </c>
      <c r="Q1562" s="3">
        <v>3</v>
      </c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</row>
    <row r="1563" spans="1:30" hidden="1" x14ac:dyDescent="0.25">
      <c r="A1563" s="2">
        <v>15</v>
      </c>
      <c r="B1563" s="2">
        <v>2012</v>
      </c>
      <c r="C1563" s="4" t="str">
        <f>INDEX(Index!$B$1:$B$500,MATCH($F1563,Index!$A$1:$A$500,0)
)</f>
        <v>ARI</v>
      </c>
      <c r="D1563" s="4">
        <v>0</v>
      </c>
      <c r="E1563" s="141">
        <f t="shared" si="24"/>
        <v>-0.16076423798952319</v>
      </c>
      <c r="F1563" s="3" t="s">
        <v>23</v>
      </c>
      <c r="G1563" s="3">
        <v>26</v>
      </c>
      <c r="H1563" s="125">
        <v>-0.16076423798952319</v>
      </c>
      <c r="I1563" s="3"/>
      <c r="J1563" s="3"/>
      <c r="K1563" s="3" t="s">
        <v>187</v>
      </c>
      <c r="L1563" s="125">
        <v>-0.305068070898665</v>
      </c>
      <c r="M1563" s="3">
        <v>32</v>
      </c>
      <c r="N1563" s="125">
        <v>-0.14326141253511299</v>
      </c>
      <c r="O1563" s="3">
        <v>5</v>
      </c>
      <c r="P1563" s="125">
        <v>1.0424203740288199E-3</v>
      </c>
      <c r="Q1563" s="3">
        <v>14</v>
      </c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</row>
    <row r="1564" spans="1:30" hidden="1" x14ac:dyDescent="0.25">
      <c r="A1564" s="2">
        <v>15</v>
      </c>
      <c r="B1564" s="2">
        <v>2012</v>
      </c>
      <c r="C1564" s="4" t="str">
        <f>INDEX(Index!$B$1:$B$500,MATCH($F1564,Index!$A$1:$A$500,0)
)</f>
        <v>IND</v>
      </c>
      <c r="D1564" s="4">
        <v>0</v>
      </c>
      <c r="E1564" s="141">
        <f t="shared" si="24"/>
        <v>-0.19339856641152103</v>
      </c>
      <c r="F1564" s="3" t="s">
        <v>35</v>
      </c>
      <c r="G1564" s="3">
        <v>27</v>
      </c>
      <c r="H1564" s="125">
        <v>-0.19339856641152103</v>
      </c>
      <c r="I1564" s="3"/>
      <c r="J1564" s="3"/>
      <c r="K1564" s="3" t="s">
        <v>183</v>
      </c>
      <c r="L1564" s="125">
        <v>-3.4050074658012498E-3</v>
      </c>
      <c r="M1564" s="3">
        <v>16</v>
      </c>
      <c r="N1564" s="125">
        <v>0.16653609566629499</v>
      </c>
      <c r="O1564" s="3">
        <v>32</v>
      </c>
      <c r="P1564" s="125">
        <v>-2.3457463279424801E-2</v>
      </c>
      <c r="Q1564" s="3">
        <v>24</v>
      </c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</row>
    <row r="1565" spans="1:30" hidden="1" x14ac:dyDescent="0.25">
      <c r="A1565" s="2">
        <v>15</v>
      </c>
      <c r="B1565" s="2">
        <v>2012</v>
      </c>
      <c r="C1565" s="4" t="str">
        <f>INDEX(Index!$B$1:$B$500,MATCH($F1565,Index!$A$1:$A$500,0)
)</f>
        <v>PHI</v>
      </c>
      <c r="D1565" s="4">
        <v>0</v>
      </c>
      <c r="E1565" s="141">
        <f t="shared" si="24"/>
        <v>-0.22972252603434931</v>
      </c>
      <c r="F1565" s="3" t="s">
        <v>7</v>
      </c>
      <c r="G1565" s="3">
        <v>28</v>
      </c>
      <c r="H1565" s="125">
        <v>-0.22972252603434931</v>
      </c>
      <c r="I1565" s="3"/>
      <c r="J1565" s="3"/>
      <c r="K1565" s="3" t="s">
        <v>188</v>
      </c>
      <c r="L1565" s="125">
        <v>-0.11855873341222301</v>
      </c>
      <c r="M1565" s="3">
        <v>25</v>
      </c>
      <c r="N1565" s="125">
        <v>8.7781589194706106E-2</v>
      </c>
      <c r="O1565" s="3">
        <v>27</v>
      </c>
      <c r="P1565" s="125">
        <v>-2.3382203427420201E-2</v>
      </c>
      <c r="Q1565" s="3">
        <v>23</v>
      </c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</row>
    <row r="1566" spans="1:30" hidden="1" x14ac:dyDescent="0.25">
      <c r="A1566" s="2">
        <v>15</v>
      </c>
      <c r="B1566" s="2">
        <v>2012</v>
      </c>
      <c r="C1566" s="4" t="str">
        <f>INDEX(Index!$B$1:$B$500,MATCH($F1566,Index!$A$1:$A$500,0)
)</f>
        <v>TEN</v>
      </c>
      <c r="D1566" s="4">
        <v>0</v>
      </c>
      <c r="E1566" s="141">
        <f t="shared" si="24"/>
        <v>-0.24279110719567451</v>
      </c>
      <c r="F1566" s="3" t="s">
        <v>45</v>
      </c>
      <c r="G1566" s="3">
        <v>29</v>
      </c>
      <c r="H1566" s="125">
        <v>-0.24279110719567451</v>
      </c>
      <c r="I1566" s="3"/>
      <c r="J1566" s="3"/>
      <c r="K1566" s="3" t="s">
        <v>187</v>
      </c>
      <c r="L1566" s="125">
        <v>-0.15669097153527201</v>
      </c>
      <c r="M1566" s="3">
        <v>28</v>
      </c>
      <c r="N1566" s="125">
        <v>6.21799361402183E-2</v>
      </c>
      <c r="O1566" s="3">
        <v>24</v>
      </c>
      <c r="P1566" s="125">
        <v>-2.3920199520184201E-2</v>
      </c>
      <c r="Q1566" s="3">
        <v>25</v>
      </c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</row>
    <row r="1567" spans="1:30" hidden="1" x14ac:dyDescent="0.25">
      <c r="A1567" s="2">
        <v>15</v>
      </c>
      <c r="B1567" s="2">
        <v>2012</v>
      </c>
      <c r="C1567" s="4" t="str">
        <f>INDEX(Index!$B$1:$B$500,MATCH($F1567,Index!$A$1:$A$500,0)
)</f>
        <v>LV</v>
      </c>
      <c r="D1567" s="4">
        <v>0</v>
      </c>
      <c r="E1567" s="141">
        <f t="shared" si="24"/>
        <v>-0.30666286695606781</v>
      </c>
      <c r="F1567" s="3" t="s">
        <v>52</v>
      </c>
      <c r="G1567" s="3">
        <v>30</v>
      </c>
      <c r="H1567" s="125">
        <v>-0.30666286695606781</v>
      </c>
      <c r="I1567" s="3"/>
      <c r="J1567" s="3"/>
      <c r="K1567" s="3" t="s">
        <v>188</v>
      </c>
      <c r="L1567" s="125">
        <v>-0.100113257869633</v>
      </c>
      <c r="M1567" s="3">
        <v>24</v>
      </c>
      <c r="N1567" s="125">
        <v>0.15514613915450501</v>
      </c>
      <c r="O1567" s="3">
        <v>31</v>
      </c>
      <c r="P1567" s="125">
        <v>-5.1403469931929797E-2</v>
      </c>
      <c r="Q1567" s="3">
        <v>28</v>
      </c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</row>
    <row r="1568" spans="1:30" hidden="1" x14ac:dyDescent="0.25">
      <c r="A1568" s="2">
        <v>15</v>
      </c>
      <c r="B1568" s="2">
        <v>2012</v>
      </c>
      <c r="C1568" s="4" t="str">
        <f>INDEX(Index!$B$1:$B$500,MATCH($F1568,Index!$A$1:$A$500,0)
)</f>
        <v>JAX</v>
      </c>
      <c r="D1568" s="4">
        <v>0</v>
      </c>
      <c r="E1568" s="141">
        <f t="shared" si="24"/>
        <v>-0.34593694200828468</v>
      </c>
      <c r="F1568" s="3" t="s">
        <v>56</v>
      </c>
      <c r="G1568" s="3">
        <v>31</v>
      </c>
      <c r="H1568" s="125">
        <v>-0.34593694200828468</v>
      </c>
      <c r="I1568" s="3"/>
      <c r="J1568" s="3"/>
      <c r="K1568" s="3" t="s">
        <v>190</v>
      </c>
      <c r="L1568" s="125">
        <v>-0.209108224295909</v>
      </c>
      <c r="M1568" s="3">
        <v>30</v>
      </c>
      <c r="N1568" s="125">
        <v>0.133308240234911</v>
      </c>
      <c r="O1568" s="3">
        <v>29</v>
      </c>
      <c r="P1568" s="125">
        <v>-3.5204774774647099E-3</v>
      </c>
      <c r="Q1568" s="3">
        <v>17</v>
      </c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</row>
    <row r="1569" spans="1:30" hidden="1" x14ac:dyDescent="0.25">
      <c r="A1569" s="2">
        <v>15</v>
      </c>
      <c r="B1569" s="2">
        <v>2012</v>
      </c>
      <c r="C1569" s="4" t="str">
        <f>INDEX(Index!$B$1:$B$500,MATCH($F1569,Index!$A$1:$A$500,0)
)</f>
        <v>KC</v>
      </c>
      <c r="D1569" s="4">
        <v>0</v>
      </c>
      <c r="E1569" s="141">
        <f t="shared" si="24"/>
        <v>-0.42053598286712557</v>
      </c>
      <c r="F1569" s="3" t="s">
        <v>5</v>
      </c>
      <c r="G1569" s="3">
        <v>32</v>
      </c>
      <c r="H1569" s="125">
        <v>-0.42053598286712557</v>
      </c>
      <c r="I1569" s="3"/>
      <c r="J1569" s="3"/>
      <c r="K1569" s="3" t="s">
        <v>190</v>
      </c>
      <c r="L1569" s="125">
        <v>-0.25074171447730598</v>
      </c>
      <c r="M1569" s="3">
        <v>31</v>
      </c>
      <c r="N1569" s="125">
        <v>0.14874041568945101</v>
      </c>
      <c r="O1569" s="3">
        <v>30</v>
      </c>
      <c r="P1569" s="125">
        <v>-2.1053852700368601E-2</v>
      </c>
      <c r="Q1569" s="3">
        <v>22</v>
      </c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</row>
    <row r="1570" spans="1:30" hidden="1" x14ac:dyDescent="0.25">
      <c r="A1570" s="2">
        <v>16</v>
      </c>
      <c r="B1570" s="2">
        <v>2012</v>
      </c>
      <c r="C1570" s="4" t="str">
        <f>INDEX(Index!$B$1:$B$500,MATCH($F1570,Index!$A$1:$A$500,0)
)</f>
        <v>SEA</v>
      </c>
      <c r="D1570" s="4">
        <v>0</v>
      </c>
      <c r="E1570" s="141">
        <f t="shared" si="24"/>
        <v>0.37273692509083939</v>
      </c>
      <c r="F1570" s="3" t="s">
        <v>30</v>
      </c>
      <c r="G1570" s="3">
        <v>1</v>
      </c>
      <c r="H1570" s="125">
        <v>0.37273692509083939</v>
      </c>
      <c r="I1570" s="3"/>
      <c r="J1570" s="3"/>
      <c r="K1570" s="3" t="s">
        <v>193</v>
      </c>
      <c r="L1570" s="125">
        <v>0.186651326545482</v>
      </c>
      <c r="M1570" s="3">
        <v>4</v>
      </c>
      <c r="N1570" s="125">
        <v>-0.13215097343136301</v>
      </c>
      <c r="O1570" s="3">
        <v>5</v>
      </c>
      <c r="P1570" s="125">
        <v>5.3934625113994397E-2</v>
      </c>
      <c r="Q1570" s="3">
        <v>3</v>
      </c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</row>
    <row r="1571" spans="1:30" hidden="1" x14ac:dyDescent="0.25">
      <c r="A1571" s="2">
        <v>16</v>
      </c>
      <c r="B1571" s="2">
        <v>2012</v>
      </c>
      <c r="C1571" s="4" t="str">
        <f>INDEX(Index!$B$1:$B$500,MATCH($F1571,Index!$A$1:$A$500,0)
)</f>
        <v>NE</v>
      </c>
      <c r="D1571" s="4">
        <v>0</v>
      </c>
      <c r="E1571" s="141">
        <f t="shared" si="24"/>
        <v>0.34391987701798554</v>
      </c>
      <c r="F1571" s="3" t="s">
        <v>17</v>
      </c>
      <c r="G1571" s="3">
        <v>2</v>
      </c>
      <c r="H1571" s="125">
        <v>0.34391987701798554</v>
      </c>
      <c r="I1571" s="3"/>
      <c r="J1571" s="3"/>
      <c r="K1571" s="3" t="s">
        <v>192</v>
      </c>
      <c r="L1571" s="125">
        <v>0.28148004007931998</v>
      </c>
      <c r="M1571" s="3">
        <v>1</v>
      </c>
      <c r="N1571" s="125">
        <v>-9.2677975599200595E-3</v>
      </c>
      <c r="O1571" s="3">
        <v>14</v>
      </c>
      <c r="P1571" s="125">
        <v>5.3172039378745498E-2</v>
      </c>
      <c r="Q1571" s="3">
        <v>5</v>
      </c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</row>
    <row r="1572" spans="1:30" hidden="1" x14ac:dyDescent="0.25">
      <c r="A1572" s="2">
        <v>16</v>
      </c>
      <c r="B1572" s="2">
        <v>2012</v>
      </c>
      <c r="C1572" s="4" t="str">
        <f>INDEX(Index!$B$1:$B$500,MATCH($F1572,Index!$A$1:$A$500,0)
)</f>
        <v>DEN</v>
      </c>
      <c r="D1572" s="4">
        <v>0</v>
      </c>
      <c r="E1572" s="141">
        <f t="shared" si="24"/>
        <v>0.33592482490988568</v>
      </c>
      <c r="F1572" s="3" t="s">
        <v>39</v>
      </c>
      <c r="G1572" s="3">
        <v>3</v>
      </c>
      <c r="H1572" s="125">
        <v>0.33592482490988568</v>
      </c>
      <c r="I1572" s="3"/>
      <c r="J1572" s="3"/>
      <c r="K1572" s="3" t="s">
        <v>195</v>
      </c>
      <c r="L1572" s="125">
        <v>0.187453068804459</v>
      </c>
      <c r="M1572" s="3">
        <v>3</v>
      </c>
      <c r="N1572" s="125">
        <v>-0.14294751659336</v>
      </c>
      <c r="O1572" s="3">
        <v>4</v>
      </c>
      <c r="P1572" s="125">
        <v>5.5242395120666402E-3</v>
      </c>
      <c r="Q1572" s="3">
        <v>14</v>
      </c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</row>
    <row r="1573" spans="1:30" hidden="1" x14ac:dyDescent="0.25">
      <c r="A1573" s="2">
        <v>16</v>
      </c>
      <c r="B1573" s="2">
        <v>2012</v>
      </c>
      <c r="C1573" s="4" t="str">
        <f>INDEX(Index!$B$1:$B$500,MATCH($F1573,Index!$A$1:$A$500,0)
)</f>
        <v>SF</v>
      </c>
      <c r="D1573" s="4">
        <v>0</v>
      </c>
      <c r="E1573" s="141">
        <f t="shared" si="24"/>
        <v>0.29980963408086075</v>
      </c>
      <c r="F1573" s="3" t="s">
        <v>1</v>
      </c>
      <c r="G1573" s="3">
        <v>4</v>
      </c>
      <c r="H1573" s="125">
        <v>0.29980963408086075</v>
      </c>
      <c r="I1573" s="3"/>
      <c r="J1573" s="3"/>
      <c r="K1573" s="3" t="s">
        <v>253</v>
      </c>
      <c r="L1573" s="125">
        <v>0.13558551554678</v>
      </c>
      <c r="M1573" s="3">
        <v>5</v>
      </c>
      <c r="N1573" s="125">
        <v>-0.17506443095053201</v>
      </c>
      <c r="O1573" s="3">
        <v>3</v>
      </c>
      <c r="P1573" s="125">
        <v>-1.08403124164513E-2</v>
      </c>
      <c r="Q1573" s="3">
        <v>21</v>
      </c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</row>
    <row r="1574" spans="1:30" hidden="1" x14ac:dyDescent="0.25">
      <c r="A1574" s="2">
        <v>16</v>
      </c>
      <c r="B1574" s="2">
        <v>2012</v>
      </c>
      <c r="C1574" s="4" t="str">
        <f>INDEX(Index!$B$1:$B$500,MATCH($F1574,Index!$A$1:$A$500,0)
)</f>
        <v>GB</v>
      </c>
      <c r="D1574" s="4">
        <v>0</v>
      </c>
      <c r="E1574" s="141">
        <f t="shared" si="24"/>
        <v>0.25822415483500732</v>
      </c>
      <c r="F1574" s="3" t="s">
        <v>20</v>
      </c>
      <c r="G1574" s="3">
        <v>5</v>
      </c>
      <c r="H1574" s="125">
        <v>0.25822415483500732</v>
      </c>
      <c r="I1574" s="3"/>
      <c r="J1574" s="3"/>
      <c r="K1574" s="3" t="s">
        <v>192</v>
      </c>
      <c r="L1574" s="125">
        <v>0.19681946977631801</v>
      </c>
      <c r="M1574" s="3">
        <v>2</v>
      </c>
      <c r="N1574" s="125">
        <v>-6.4979258201435797E-2</v>
      </c>
      <c r="O1574" s="3">
        <v>9</v>
      </c>
      <c r="P1574" s="125">
        <v>-3.57457314274653E-3</v>
      </c>
      <c r="Q1574" s="3">
        <v>16</v>
      </c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</row>
    <row r="1575" spans="1:30" hidden="1" x14ac:dyDescent="0.25">
      <c r="A1575" s="2">
        <v>16</v>
      </c>
      <c r="B1575" s="2">
        <v>2012</v>
      </c>
      <c r="C1575" s="4" t="str">
        <f>INDEX(Index!$B$1:$B$500,MATCH($F1575,Index!$A$1:$A$500,0)
)</f>
        <v>CHI</v>
      </c>
      <c r="D1575" s="4">
        <v>0</v>
      </c>
      <c r="E1575" s="141">
        <f t="shared" si="24"/>
        <v>0.1674949155239161</v>
      </c>
      <c r="F1575" s="3" t="s">
        <v>64</v>
      </c>
      <c r="G1575" s="3">
        <v>6</v>
      </c>
      <c r="H1575" s="125">
        <v>0.1674949155239161</v>
      </c>
      <c r="I1575" s="3"/>
      <c r="J1575" s="3"/>
      <c r="K1575" s="3" t="s">
        <v>194</v>
      </c>
      <c r="L1575" s="125">
        <v>-0.124346110373569</v>
      </c>
      <c r="M1575" s="3">
        <v>26</v>
      </c>
      <c r="N1575" s="125">
        <v>-0.238139731242834</v>
      </c>
      <c r="O1575" s="3">
        <v>1</v>
      </c>
      <c r="P1575" s="125">
        <v>5.3701294654651101E-2</v>
      </c>
      <c r="Q1575" s="3">
        <v>4</v>
      </c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</row>
    <row r="1576" spans="1:30" hidden="1" x14ac:dyDescent="0.25">
      <c r="A1576" s="2">
        <v>16</v>
      </c>
      <c r="B1576" s="2">
        <v>2012</v>
      </c>
      <c r="C1576" s="4" t="str">
        <f>INDEX(Index!$B$1:$B$500,MATCH($F1576,Index!$A$1:$A$500,0)
)</f>
        <v>HOU</v>
      </c>
      <c r="D1576" s="4">
        <v>0</v>
      </c>
      <c r="E1576" s="141">
        <f t="shared" si="24"/>
        <v>0.14337279124626762</v>
      </c>
      <c r="F1576" s="3" t="s">
        <v>49</v>
      </c>
      <c r="G1576" s="3">
        <v>7</v>
      </c>
      <c r="H1576" s="125">
        <v>0.14337279124626762</v>
      </c>
      <c r="I1576" s="3"/>
      <c r="J1576" s="3"/>
      <c r="K1576" s="3" t="s">
        <v>195</v>
      </c>
      <c r="L1576" s="125">
        <v>2.83658890979561E-2</v>
      </c>
      <c r="M1576" s="3">
        <v>14</v>
      </c>
      <c r="N1576" s="125">
        <v>-0.17859347070670301</v>
      </c>
      <c r="O1576" s="3">
        <v>2</v>
      </c>
      <c r="P1576" s="125">
        <v>-6.3586568558391496E-2</v>
      </c>
      <c r="Q1576" s="3">
        <v>32</v>
      </c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</row>
    <row r="1577" spans="1:30" hidden="1" x14ac:dyDescent="0.25">
      <c r="A1577" s="2">
        <v>16</v>
      </c>
      <c r="B1577" s="2">
        <v>2012</v>
      </c>
      <c r="C1577" s="4" t="str">
        <f>INDEX(Index!$B$1:$B$500,MATCH($F1577,Index!$A$1:$A$500,0)
)</f>
        <v>ATL</v>
      </c>
      <c r="D1577" s="4">
        <v>0</v>
      </c>
      <c r="E1577" s="141">
        <f t="shared" si="24"/>
        <v>0.12584957352404935</v>
      </c>
      <c r="F1577" s="3" t="s">
        <v>43</v>
      </c>
      <c r="G1577" s="3">
        <v>8</v>
      </c>
      <c r="H1577" s="125">
        <v>0.12584957352404935</v>
      </c>
      <c r="I1577" s="3"/>
      <c r="J1577" s="3"/>
      <c r="K1577" s="3" t="s">
        <v>191</v>
      </c>
      <c r="L1577" s="125">
        <v>8.5521883088247805E-2</v>
      </c>
      <c r="M1577" s="3">
        <v>11</v>
      </c>
      <c r="N1577" s="125">
        <v>-3.2233931763293901E-2</v>
      </c>
      <c r="O1577" s="3">
        <v>13</v>
      </c>
      <c r="P1577" s="125">
        <v>8.0937586725076498E-3</v>
      </c>
      <c r="Q1577" s="3">
        <v>13</v>
      </c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</row>
    <row r="1578" spans="1:30" hidden="1" x14ac:dyDescent="0.25">
      <c r="A1578" s="2">
        <v>16</v>
      </c>
      <c r="B1578" s="2">
        <v>2012</v>
      </c>
      <c r="C1578" s="4" t="str">
        <f>INDEX(Index!$B$1:$B$500,MATCH($F1578,Index!$A$1:$A$500,0)
)</f>
        <v>BAL</v>
      </c>
      <c r="D1578" s="4">
        <v>0</v>
      </c>
      <c r="E1578" s="141">
        <f t="shared" si="24"/>
        <v>0.1041548386832187</v>
      </c>
      <c r="F1578" s="3" t="s">
        <v>18</v>
      </c>
      <c r="G1578" s="3">
        <v>9</v>
      </c>
      <c r="H1578" s="125">
        <v>0.1041548386832187</v>
      </c>
      <c r="I1578" s="3"/>
      <c r="J1578" s="3"/>
      <c r="K1578" s="3" t="s">
        <v>193</v>
      </c>
      <c r="L1578" s="125">
        <v>4.8679540445868398E-2</v>
      </c>
      <c r="M1578" s="3">
        <v>13</v>
      </c>
      <c r="N1578" s="125">
        <v>4.25396763376691E-2</v>
      </c>
      <c r="O1578" s="3">
        <v>20</v>
      </c>
      <c r="P1578" s="125">
        <v>9.8014974575019398E-2</v>
      </c>
      <c r="Q1578" s="3">
        <v>1</v>
      </c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</row>
    <row r="1579" spans="1:30" hidden="1" x14ac:dyDescent="0.25">
      <c r="A1579" s="2">
        <v>16</v>
      </c>
      <c r="B1579" s="2">
        <v>2012</v>
      </c>
      <c r="C1579" s="4" t="str">
        <f>INDEX(Index!$B$1:$B$500,MATCH($F1579,Index!$A$1:$A$500,0)
)</f>
        <v>MIN</v>
      </c>
      <c r="D1579" s="4">
        <v>0</v>
      </c>
      <c r="E1579" s="141">
        <f t="shared" si="24"/>
        <v>8.7028722165500477E-2</v>
      </c>
      <c r="F1579" s="3" t="s">
        <v>46</v>
      </c>
      <c r="G1579" s="3">
        <v>10</v>
      </c>
      <c r="H1579" s="125">
        <v>8.7028722165500477E-2</v>
      </c>
      <c r="I1579" s="3"/>
      <c r="J1579" s="3"/>
      <c r="K1579" s="3" t="s">
        <v>194</v>
      </c>
      <c r="L1579" s="125">
        <v>-4.7666290375410298E-3</v>
      </c>
      <c r="M1579" s="3">
        <v>16</v>
      </c>
      <c r="N1579" s="125">
        <v>-4.63116247970232E-2</v>
      </c>
      <c r="O1579" s="3">
        <v>10</v>
      </c>
      <c r="P1579" s="125">
        <v>4.5483726406018297E-2</v>
      </c>
      <c r="Q1579" s="3">
        <v>6</v>
      </c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</row>
    <row r="1580" spans="1:30" hidden="1" x14ac:dyDescent="0.25">
      <c r="A1580" s="2">
        <v>16</v>
      </c>
      <c r="B1580" s="2">
        <v>2012</v>
      </c>
      <c r="C1580" s="4" t="str">
        <f>INDEX(Index!$B$1:$B$500,MATCH($F1580,Index!$A$1:$A$500,0)
)</f>
        <v>NYG</v>
      </c>
      <c r="D1580" s="4">
        <v>0</v>
      </c>
      <c r="E1580" s="141">
        <f t="shared" si="24"/>
        <v>7.1769852813384216E-2</v>
      </c>
      <c r="F1580" s="3" t="s">
        <v>15</v>
      </c>
      <c r="G1580" s="3">
        <v>11</v>
      </c>
      <c r="H1580" s="125">
        <v>7.1769852813384216E-2</v>
      </c>
      <c r="I1580" s="3"/>
      <c r="J1580" s="3"/>
      <c r="K1580" s="3" t="s">
        <v>196</v>
      </c>
      <c r="L1580" s="125">
        <v>7.7997329256149606E-2</v>
      </c>
      <c r="M1580" s="3">
        <v>12</v>
      </c>
      <c r="N1580" s="125">
        <v>2.6881493037077198E-2</v>
      </c>
      <c r="O1580" s="3">
        <v>18</v>
      </c>
      <c r="P1580" s="125">
        <v>2.0654016594311798E-2</v>
      </c>
      <c r="Q1580" s="3">
        <v>9</v>
      </c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</row>
    <row r="1581" spans="1:30" hidden="1" x14ac:dyDescent="0.25">
      <c r="A1581" s="2">
        <v>16</v>
      </c>
      <c r="B1581" s="2">
        <v>2012</v>
      </c>
      <c r="C1581" s="4" t="str">
        <f>INDEX(Index!$B$1:$B$500,MATCH($F1581,Index!$A$1:$A$500,0)
)</f>
        <v>CAR</v>
      </c>
      <c r="D1581" s="4">
        <v>0</v>
      </c>
      <c r="E1581" s="141">
        <f t="shared" si="24"/>
        <v>6.6659455962723088E-2</v>
      </c>
      <c r="F1581" s="3" t="s">
        <v>51</v>
      </c>
      <c r="G1581" s="3">
        <v>12</v>
      </c>
      <c r="H1581" s="125">
        <v>6.6659455962723088E-2</v>
      </c>
      <c r="I1581" s="3"/>
      <c r="J1581" s="3"/>
      <c r="K1581" s="3" t="s">
        <v>198</v>
      </c>
      <c r="L1581" s="125">
        <v>8.8867845904645998E-2</v>
      </c>
      <c r="M1581" s="3">
        <v>9</v>
      </c>
      <c r="N1581" s="125">
        <v>-3.7417346090983503E-2</v>
      </c>
      <c r="O1581" s="3">
        <v>11</v>
      </c>
      <c r="P1581" s="125">
        <v>-5.9625736032906398E-2</v>
      </c>
      <c r="Q1581" s="3">
        <v>31</v>
      </c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</row>
    <row r="1582" spans="1:30" hidden="1" x14ac:dyDescent="0.25">
      <c r="A1582" s="2">
        <v>16</v>
      </c>
      <c r="B1582" s="2">
        <v>2012</v>
      </c>
      <c r="C1582" s="4" t="str">
        <f>INDEX(Index!$B$1:$B$500,MATCH($F1582,Index!$A$1:$A$500,0)
)</f>
        <v>WAS</v>
      </c>
      <c r="D1582" s="4">
        <v>0</v>
      </c>
      <c r="E1582" s="141">
        <f t="shared" si="24"/>
        <v>5.9325609998884796E-2</v>
      </c>
      <c r="F1582" s="3" t="s">
        <v>26</v>
      </c>
      <c r="G1582" s="3">
        <v>13</v>
      </c>
      <c r="H1582" s="125">
        <v>5.9325609998884796E-2</v>
      </c>
      <c r="I1582" s="3"/>
      <c r="J1582" s="3"/>
      <c r="K1582" s="3" t="s">
        <v>194</v>
      </c>
      <c r="L1582" s="125">
        <v>0.122652026446695</v>
      </c>
      <c r="M1582" s="3">
        <v>6</v>
      </c>
      <c r="N1582" s="125">
        <v>3.1105022053497602E-2</v>
      </c>
      <c r="O1582" s="3">
        <v>19</v>
      </c>
      <c r="P1582" s="125">
        <v>-3.2221394394312597E-2</v>
      </c>
      <c r="Q1582" s="3">
        <v>26</v>
      </c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</row>
    <row r="1583" spans="1:30" hidden="1" x14ac:dyDescent="0.25">
      <c r="A1583" s="2">
        <v>16</v>
      </c>
      <c r="B1583" s="2">
        <v>2012</v>
      </c>
      <c r="C1583" s="4" t="str">
        <f>INDEX(Index!$B$1:$B$500,MATCH($F1583,Index!$A$1:$A$500,0)
)</f>
        <v>DAL</v>
      </c>
      <c r="D1583" s="4">
        <v>0</v>
      </c>
      <c r="E1583" s="141">
        <f t="shared" si="24"/>
        <v>4.1691157773550896E-2</v>
      </c>
      <c r="F1583" s="3" t="s">
        <v>3</v>
      </c>
      <c r="G1583" s="3">
        <v>14</v>
      </c>
      <c r="H1583" s="125">
        <v>4.1691157773550896E-2</v>
      </c>
      <c r="I1583" s="3"/>
      <c r="J1583" s="3"/>
      <c r="K1583" s="3" t="s">
        <v>196</v>
      </c>
      <c r="L1583" s="125">
        <v>9.5290248444120595E-2</v>
      </c>
      <c r="M1583" s="3">
        <v>8</v>
      </c>
      <c r="N1583" s="125">
        <v>4.6861599346753401E-2</v>
      </c>
      <c r="O1583" s="3">
        <v>22</v>
      </c>
      <c r="P1583" s="125">
        <v>-6.7374913238163001E-3</v>
      </c>
      <c r="Q1583" s="3">
        <v>19</v>
      </c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</row>
    <row r="1584" spans="1:30" hidden="1" x14ac:dyDescent="0.25">
      <c r="A1584" s="2">
        <v>16</v>
      </c>
      <c r="B1584" s="2">
        <v>2012</v>
      </c>
      <c r="C1584" s="4" t="str">
        <f>INDEX(Index!$B$1:$B$500,MATCH($F1584,Index!$A$1:$A$500,0)
)</f>
        <v>CIN</v>
      </c>
      <c r="D1584" s="4">
        <v>0</v>
      </c>
      <c r="E1584" s="141">
        <f t="shared" si="24"/>
        <v>3.8418727799811495E-2</v>
      </c>
      <c r="F1584" s="3" t="s">
        <v>24</v>
      </c>
      <c r="G1584" s="3">
        <v>15</v>
      </c>
      <c r="H1584" s="125">
        <v>3.8418727799811495E-2</v>
      </c>
      <c r="I1584" s="3"/>
      <c r="J1584" s="3"/>
      <c r="K1584" s="3" t="s">
        <v>194</v>
      </c>
      <c r="L1584" s="125">
        <v>-3.0320905886477199E-2</v>
      </c>
      <c r="M1584" s="3">
        <v>18</v>
      </c>
      <c r="N1584" s="125">
        <v>-3.6961286527164197E-2</v>
      </c>
      <c r="O1584" s="3">
        <v>12</v>
      </c>
      <c r="P1584" s="125">
        <v>3.1778347159124497E-2</v>
      </c>
      <c r="Q1584" s="3">
        <v>7</v>
      </c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</row>
    <row r="1585" spans="1:30" hidden="1" x14ac:dyDescent="0.25">
      <c r="A1585" s="2">
        <v>16</v>
      </c>
      <c r="B1585" s="2">
        <v>2012</v>
      </c>
      <c r="C1585" s="4" t="str">
        <f>INDEX(Index!$B$1:$B$500,MATCH($F1585,Index!$A$1:$A$500,0)
)</f>
        <v>NO</v>
      </c>
      <c r="D1585" s="4">
        <v>0</v>
      </c>
      <c r="E1585" s="141">
        <f t="shared" si="24"/>
        <v>-9.7409706182896936E-3</v>
      </c>
      <c r="F1585" s="3" t="s">
        <v>27</v>
      </c>
      <c r="G1585" s="3">
        <v>16</v>
      </c>
      <c r="H1585" s="125">
        <v>-9.7409706182896936E-3</v>
      </c>
      <c r="I1585" s="3"/>
      <c r="J1585" s="3"/>
      <c r="K1585" s="3" t="s">
        <v>197</v>
      </c>
      <c r="L1585" s="125">
        <v>8.8147103981715505E-2</v>
      </c>
      <c r="M1585" s="3">
        <v>10</v>
      </c>
      <c r="N1585" s="125">
        <v>8.4466562237220599E-2</v>
      </c>
      <c r="O1585" s="3">
        <v>26</v>
      </c>
      <c r="P1585" s="125">
        <v>-1.3421512362784599E-2</v>
      </c>
      <c r="Q1585" s="3">
        <v>22</v>
      </c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</row>
    <row r="1586" spans="1:30" hidden="1" x14ac:dyDescent="0.25">
      <c r="A1586" s="2">
        <v>16</v>
      </c>
      <c r="B1586" s="2">
        <v>2012</v>
      </c>
      <c r="C1586" s="4" t="str">
        <f>INDEX(Index!$B$1:$B$500,MATCH($F1586,Index!$A$1:$A$500,0)
)</f>
        <v>DET</v>
      </c>
      <c r="D1586" s="4">
        <v>0</v>
      </c>
      <c r="E1586" s="141">
        <f t="shared" si="24"/>
        <v>-1.6693015292447592E-2</v>
      </c>
      <c r="F1586" s="3" t="s">
        <v>21</v>
      </c>
      <c r="G1586" s="3">
        <v>17</v>
      </c>
      <c r="H1586" s="125">
        <v>-1.6693015292447592E-2</v>
      </c>
      <c r="I1586" s="3"/>
      <c r="J1586" s="3"/>
      <c r="K1586" s="3" t="s">
        <v>200</v>
      </c>
      <c r="L1586" s="125">
        <v>0.103754358980779</v>
      </c>
      <c r="M1586" s="3">
        <v>7</v>
      </c>
      <c r="N1586" s="125">
        <v>6.5122851947534699E-2</v>
      </c>
      <c r="O1586" s="3">
        <v>23</v>
      </c>
      <c r="P1586" s="125">
        <v>-5.5324522325691898E-2</v>
      </c>
      <c r="Q1586" s="3">
        <v>30</v>
      </c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</row>
    <row r="1587" spans="1:30" hidden="1" x14ac:dyDescent="0.25">
      <c r="A1587" s="2">
        <v>16</v>
      </c>
      <c r="B1587" s="2">
        <v>2012</v>
      </c>
      <c r="C1587" s="4" t="str">
        <f>INDEX(Index!$B$1:$B$500,MATCH($F1587,Index!$A$1:$A$500,0)
)</f>
        <v>LAR</v>
      </c>
      <c r="D1587" s="4">
        <v>0</v>
      </c>
      <c r="E1587" s="141">
        <f t="shared" si="24"/>
        <v>-1.7414543844562397E-2</v>
      </c>
      <c r="F1587" s="3" t="s">
        <v>67</v>
      </c>
      <c r="G1587" s="3">
        <v>18</v>
      </c>
      <c r="H1587" s="125">
        <v>-1.7414543844562397E-2</v>
      </c>
      <c r="I1587" s="3"/>
      <c r="J1587" s="3"/>
      <c r="K1587" s="3" t="s">
        <v>254</v>
      </c>
      <c r="L1587" s="125">
        <v>-6.3652037863863295E-2</v>
      </c>
      <c r="M1587" s="3">
        <v>22</v>
      </c>
      <c r="N1587" s="125">
        <v>-8.1268632306741598E-2</v>
      </c>
      <c r="O1587" s="3">
        <v>7</v>
      </c>
      <c r="P1587" s="125">
        <v>-3.50311382874407E-2</v>
      </c>
      <c r="Q1587" s="3">
        <v>27</v>
      </c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</row>
    <row r="1588" spans="1:30" hidden="1" x14ac:dyDescent="0.25">
      <c r="A1588" s="2">
        <v>16</v>
      </c>
      <c r="B1588" s="2">
        <v>2012</v>
      </c>
      <c r="C1588" s="4" t="str">
        <f>INDEX(Index!$B$1:$B$500,MATCH($F1588,Index!$A$1:$A$500,0)
)</f>
        <v>MIA</v>
      </c>
      <c r="D1588" s="4">
        <v>0</v>
      </c>
      <c r="E1588" s="141">
        <f t="shared" si="24"/>
        <v>-4.3673878395983856E-2</v>
      </c>
      <c r="F1588" s="3" t="s">
        <v>4</v>
      </c>
      <c r="G1588" s="3">
        <v>19</v>
      </c>
      <c r="H1588" s="125">
        <v>-4.3673878395983856E-2</v>
      </c>
      <c r="I1588" s="3"/>
      <c r="J1588" s="3"/>
      <c r="K1588" s="3" t="s">
        <v>197</v>
      </c>
      <c r="L1588" s="125">
        <v>-4.4320689166613803E-2</v>
      </c>
      <c r="M1588" s="3">
        <v>20</v>
      </c>
      <c r="N1588" s="125">
        <v>8.6895672854981603E-3</v>
      </c>
      <c r="O1588" s="3">
        <v>16</v>
      </c>
      <c r="P1588" s="125">
        <v>9.3363780561281102E-3</v>
      </c>
      <c r="Q1588" s="3">
        <v>12</v>
      </c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</row>
    <row r="1589" spans="1:30" hidden="1" x14ac:dyDescent="0.25">
      <c r="A1589" s="2">
        <v>16</v>
      </c>
      <c r="B1589" s="2">
        <v>2012</v>
      </c>
      <c r="C1589" s="4" t="str">
        <f>INDEX(Index!$B$1:$B$500,MATCH($F1589,Index!$A$1:$A$500,0)
)</f>
        <v>LAC</v>
      </c>
      <c r="D1589" s="4">
        <v>0</v>
      </c>
      <c r="E1589" s="141">
        <f t="shared" si="24"/>
        <v>-6.6992697765158288E-2</v>
      </c>
      <c r="F1589" s="3" t="s">
        <v>68</v>
      </c>
      <c r="G1589" s="3">
        <v>20</v>
      </c>
      <c r="H1589" s="125">
        <v>-6.6992697765158288E-2</v>
      </c>
      <c r="I1589" s="3"/>
      <c r="J1589" s="3"/>
      <c r="K1589" s="3" t="s">
        <v>198</v>
      </c>
      <c r="L1589" s="125">
        <v>-8.0038092504803204E-2</v>
      </c>
      <c r="M1589" s="3">
        <v>23</v>
      </c>
      <c r="N1589" s="125">
        <v>7.25820161414918E-3</v>
      </c>
      <c r="O1589" s="3">
        <v>15</v>
      </c>
      <c r="P1589" s="125">
        <v>2.0303596353794098E-2</v>
      </c>
      <c r="Q1589" s="3">
        <v>10</v>
      </c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</row>
    <row r="1590" spans="1:30" hidden="1" x14ac:dyDescent="0.25">
      <c r="A1590" s="2">
        <v>16</v>
      </c>
      <c r="B1590" s="2">
        <v>2012</v>
      </c>
      <c r="C1590" s="4" t="str">
        <f>INDEX(Index!$B$1:$B$500,MATCH($F1590,Index!$A$1:$A$500,0)
)</f>
        <v>PIT</v>
      </c>
      <c r="D1590" s="4">
        <v>0</v>
      </c>
      <c r="E1590" s="141">
        <f t="shared" si="24"/>
        <v>-6.703878324413455E-2</v>
      </c>
      <c r="F1590" s="3" t="s">
        <v>32</v>
      </c>
      <c r="G1590" s="3">
        <v>21</v>
      </c>
      <c r="H1590" s="125">
        <v>-6.703878324413455E-2</v>
      </c>
      <c r="I1590" s="3"/>
      <c r="J1590" s="3"/>
      <c r="K1590" s="3" t="s">
        <v>197</v>
      </c>
      <c r="L1590" s="125">
        <v>-4.3534594264252498E-2</v>
      </c>
      <c r="M1590" s="3">
        <v>19</v>
      </c>
      <c r="N1590" s="125">
        <v>1.8098012894109401E-2</v>
      </c>
      <c r="O1590" s="3">
        <v>17</v>
      </c>
      <c r="P1590" s="125">
        <v>-5.4061760857726498E-3</v>
      </c>
      <c r="Q1590" s="3">
        <v>17</v>
      </c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</row>
    <row r="1591" spans="1:30" hidden="1" x14ac:dyDescent="0.25">
      <c r="A1591" s="2">
        <v>16</v>
      </c>
      <c r="B1591" s="2">
        <v>2012</v>
      </c>
      <c r="C1591" s="4" t="str">
        <f>INDEX(Index!$B$1:$B$500,MATCH($F1591,Index!$A$1:$A$500,0)
)</f>
        <v>TB</v>
      </c>
      <c r="D1591" s="4">
        <v>0</v>
      </c>
      <c r="E1591" s="141">
        <f t="shared" si="24"/>
        <v>-9.5716304170199593E-2</v>
      </c>
      <c r="F1591" s="3" t="s">
        <v>38</v>
      </c>
      <c r="G1591" s="3">
        <v>22</v>
      </c>
      <c r="H1591" s="125">
        <v>-9.5716304170199593E-2</v>
      </c>
      <c r="I1591" s="3"/>
      <c r="J1591" s="3"/>
      <c r="K1591" s="3" t="s">
        <v>198</v>
      </c>
      <c r="L1591" s="125">
        <v>-3.3450882213288901E-3</v>
      </c>
      <c r="M1591" s="3">
        <v>15</v>
      </c>
      <c r="N1591" s="125">
        <v>4.4320298007836802E-2</v>
      </c>
      <c r="O1591" s="3">
        <v>21</v>
      </c>
      <c r="P1591" s="125">
        <v>-4.8050917941033902E-2</v>
      </c>
      <c r="Q1591" s="3">
        <v>29</v>
      </c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</row>
    <row r="1592" spans="1:30" hidden="1" x14ac:dyDescent="0.25">
      <c r="A1592" s="2">
        <v>16</v>
      </c>
      <c r="B1592" s="2">
        <v>2012</v>
      </c>
      <c r="C1592" s="4" t="str">
        <f>INDEX(Index!$B$1:$B$500,MATCH($F1592,Index!$A$1:$A$500,0)
)</f>
        <v>NYJ</v>
      </c>
      <c r="D1592" s="4">
        <v>0</v>
      </c>
      <c r="E1592" s="141">
        <f t="shared" si="24"/>
        <v>-0.12497836640315535</v>
      </c>
      <c r="F1592" s="3" t="s">
        <v>9</v>
      </c>
      <c r="G1592" s="3">
        <v>23</v>
      </c>
      <c r="H1592" s="125">
        <v>-0.12497836640315535</v>
      </c>
      <c r="I1592" s="3"/>
      <c r="J1592" s="3"/>
      <c r="K1592" s="3" t="s">
        <v>198</v>
      </c>
      <c r="L1592" s="125">
        <v>-0.18526442585567299</v>
      </c>
      <c r="M1592" s="3">
        <v>29</v>
      </c>
      <c r="N1592" s="125">
        <v>-6.7810147307847804E-2</v>
      </c>
      <c r="O1592" s="3">
        <v>8</v>
      </c>
      <c r="P1592" s="125">
        <v>-7.5240878553301596E-3</v>
      </c>
      <c r="Q1592" s="3">
        <v>20</v>
      </c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</row>
    <row r="1593" spans="1:30" hidden="1" x14ac:dyDescent="0.25">
      <c r="A1593" s="2">
        <v>16</v>
      </c>
      <c r="B1593" s="2">
        <v>2012</v>
      </c>
      <c r="C1593" s="4" t="str">
        <f>INDEX(Index!$B$1:$B$500,MATCH($F1593,Index!$A$1:$A$500,0)
)</f>
        <v>BUF</v>
      </c>
      <c r="D1593" s="4">
        <v>0</v>
      </c>
      <c r="E1593" s="141">
        <f t="shared" si="24"/>
        <v>-0.13757541542433949</v>
      </c>
      <c r="F1593" s="3" t="s">
        <v>0</v>
      </c>
      <c r="G1593" s="3">
        <v>24</v>
      </c>
      <c r="H1593" s="125">
        <v>-0.13757541542433949</v>
      </c>
      <c r="I1593" s="3"/>
      <c r="J1593" s="3"/>
      <c r="K1593" s="3" t="s">
        <v>199</v>
      </c>
      <c r="L1593" s="125">
        <v>-4.8593599837674799E-2</v>
      </c>
      <c r="M1593" s="3">
        <v>21</v>
      </c>
      <c r="N1593" s="125">
        <v>0.11605665858134</v>
      </c>
      <c r="O1593" s="3">
        <v>29</v>
      </c>
      <c r="P1593" s="125">
        <v>2.7074842994675299E-2</v>
      </c>
      <c r="Q1593" s="3">
        <v>8</v>
      </c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</row>
    <row r="1594" spans="1:30" hidden="1" x14ac:dyDescent="0.25">
      <c r="A1594" s="2">
        <v>16</v>
      </c>
      <c r="B1594" s="2">
        <v>2012</v>
      </c>
      <c r="C1594" s="4" t="str">
        <f>INDEX(Index!$B$1:$B$500,MATCH($F1594,Index!$A$1:$A$500,0)
)</f>
        <v>CLE</v>
      </c>
      <c r="D1594" s="4">
        <v>0</v>
      </c>
      <c r="E1594" s="141">
        <f t="shared" si="24"/>
        <v>-0.15121651213725398</v>
      </c>
      <c r="F1594" s="3" t="s">
        <v>10</v>
      </c>
      <c r="G1594" s="3">
        <v>25</v>
      </c>
      <c r="H1594" s="125">
        <v>-0.15121651213725398</v>
      </c>
      <c r="I1594" s="3"/>
      <c r="J1594" s="3"/>
      <c r="K1594" s="3" t="s">
        <v>199</v>
      </c>
      <c r="L1594" s="125">
        <v>-0.137176580882826</v>
      </c>
      <c r="M1594" s="3">
        <v>27</v>
      </c>
      <c r="N1594" s="125">
        <v>7.7731608489892898E-2</v>
      </c>
      <c r="O1594" s="3">
        <v>24</v>
      </c>
      <c r="P1594" s="125">
        <v>6.36916772354649E-2</v>
      </c>
      <c r="Q1594" s="3">
        <v>2</v>
      </c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</row>
    <row r="1595" spans="1:30" hidden="1" x14ac:dyDescent="0.25">
      <c r="A1595" s="2">
        <v>16</v>
      </c>
      <c r="B1595" s="2">
        <v>2012</v>
      </c>
      <c r="C1595" s="4" t="str">
        <f>INDEX(Index!$B$1:$B$500,MATCH($F1595,Index!$A$1:$A$500,0)
)</f>
        <v>ARI</v>
      </c>
      <c r="D1595" s="4">
        <v>0</v>
      </c>
      <c r="E1595" s="141">
        <f t="shared" si="24"/>
        <v>-0.16867062705286298</v>
      </c>
      <c r="F1595" s="3" t="s">
        <v>23</v>
      </c>
      <c r="G1595" s="3">
        <v>26</v>
      </c>
      <c r="H1595" s="125">
        <v>-0.16867062705286298</v>
      </c>
      <c r="I1595" s="3"/>
      <c r="J1595" s="3"/>
      <c r="K1595" s="3" t="s">
        <v>199</v>
      </c>
      <c r="L1595" s="125">
        <v>-0.30455570402716198</v>
      </c>
      <c r="M1595" s="3">
        <v>32</v>
      </c>
      <c r="N1595" s="125">
        <v>-0.12582309264156299</v>
      </c>
      <c r="O1595" s="3">
        <v>6</v>
      </c>
      <c r="P1595" s="125">
        <v>1.0061984332736E-2</v>
      </c>
      <c r="Q1595" s="3">
        <v>11</v>
      </c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</row>
    <row r="1596" spans="1:30" hidden="1" x14ac:dyDescent="0.25">
      <c r="A1596" s="2">
        <v>16</v>
      </c>
      <c r="B1596" s="2">
        <v>2012</v>
      </c>
      <c r="C1596" s="4" t="str">
        <f>INDEX(Index!$B$1:$B$500,MATCH($F1596,Index!$A$1:$A$500,0)
)</f>
        <v>IND</v>
      </c>
      <c r="D1596" s="4">
        <v>0</v>
      </c>
      <c r="E1596" s="141">
        <f t="shared" si="24"/>
        <v>-0.19878153182391237</v>
      </c>
      <c r="F1596" s="3" t="s">
        <v>35</v>
      </c>
      <c r="G1596" s="3">
        <v>27</v>
      </c>
      <c r="H1596" s="125">
        <v>-0.19878153182391237</v>
      </c>
      <c r="I1596" s="3"/>
      <c r="J1596" s="3"/>
      <c r="K1596" s="3" t="s">
        <v>193</v>
      </c>
      <c r="L1596" s="125">
        <v>-1.5116405559701999E-2</v>
      </c>
      <c r="M1596" s="3">
        <v>17</v>
      </c>
      <c r="N1596" s="125">
        <v>0.17709417427374</v>
      </c>
      <c r="O1596" s="3">
        <v>32</v>
      </c>
      <c r="P1596" s="125">
        <v>-6.5709519904703596E-3</v>
      </c>
      <c r="Q1596" s="3">
        <v>18</v>
      </c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</row>
    <row r="1597" spans="1:30" hidden="1" x14ac:dyDescent="0.25">
      <c r="A1597" s="2">
        <v>16</v>
      </c>
      <c r="B1597" s="2">
        <v>2012</v>
      </c>
      <c r="C1597" s="4" t="str">
        <f>INDEX(Index!$B$1:$B$500,MATCH($F1597,Index!$A$1:$A$500,0)
)</f>
        <v>PHI</v>
      </c>
      <c r="D1597" s="4">
        <v>0</v>
      </c>
      <c r="E1597" s="141">
        <f t="shared" si="24"/>
        <v>-0.2142393187415115</v>
      </c>
      <c r="F1597" s="3" t="s">
        <v>7</v>
      </c>
      <c r="G1597" s="3">
        <v>28</v>
      </c>
      <c r="H1597" s="125">
        <v>-0.2142393187415115</v>
      </c>
      <c r="I1597" s="3"/>
      <c r="J1597" s="3"/>
      <c r="K1597" s="3" t="s">
        <v>200</v>
      </c>
      <c r="L1597" s="125">
        <v>-0.100631800596232</v>
      </c>
      <c r="M1597" s="3">
        <v>24</v>
      </c>
      <c r="N1597" s="125">
        <v>9.3594448959941901E-2</v>
      </c>
      <c r="O1597" s="3">
        <v>27</v>
      </c>
      <c r="P1597" s="125">
        <v>-2.0013069185337601E-2</v>
      </c>
      <c r="Q1597" s="3">
        <v>23</v>
      </c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</row>
    <row r="1598" spans="1:30" hidden="1" x14ac:dyDescent="0.25">
      <c r="A1598" s="2">
        <v>16</v>
      </c>
      <c r="B1598" s="2">
        <v>2012</v>
      </c>
      <c r="C1598" s="4" t="str">
        <f>INDEX(Index!$B$1:$B$500,MATCH($F1598,Index!$A$1:$A$500,0)
)</f>
        <v>LV</v>
      </c>
      <c r="D1598" s="4">
        <v>0</v>
      </c>
      <c r="E1598" s="141">
        <f t="shared" si="24"/>
        <v>-0.29345990915891096</v>
      </c>
      <c r="F1598" s="3" t="s">
        <v>52</v>
      </c>
      <c r="G1598" s="3">
        <v>29</v>
      </c>
      <c r="H1598" s="125">
        <v>-0.29345990915891096</v>
      </c>
      <c r="I1598" s="3"/>
      <c r="J1598" s="3"/>
      <c r="K1598" s="3" t="s">
        <v>200</v>
      </c>
      <c r="L1598" s="125">
        <v>-0.10900098031135801</v>
      </c>
      <c r="M1598" s="3">
        <v>25</v>
      </c>
      <c r="N1598" s="125">
        <v>0.13923147053312901</v>
      </c>
      <c r="O1598" s="3">
        <v>31</v>
      </c>
      <c r="P1598" s="125">
        <v>-4.5227458314423902E-2</v>
      </c>
      <c r="Q1598" s="3">
        <v>28</v>
      </c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</row>
    <row r="1599" spans="1:30" hidden="1" x14ac:dyDescent="0.25">
      <c r="A1599" s="2">
        <v>16</v>
      </c>
      <c r="B1599" s="2">
        <v>2012</v>
      </c>
      <c r="C1599" s="4" t="str">
        <f>INDEX(Index!$B$1:$B$500,MATCH($F1599,Index!$A$1:$A$500,0)
)</f>
        <v>TEN</v>
      </c>
      <c r="D1599" s="4">
        <v>0</v>
      </c>
      <c r="E1599" s="141">
        <f t="shared" si="24"/>
        <v>-0.29949946986328474</v>
      </c>
      <c r="F1599" s="3" t="s">
        <v>45</v>
      </c>
      <c r="G1599" s="3">
        <v>30</v>
      </c>
      <c r="H1599" s="125">
        <v>-0.29949946986328474</v>
      </c>
      <c r="I1599" s="3"/>
      <c r="J1599" s="3"/>
      <c r="K1599" s="3" t="s">
        <v>199</v>
      </c>
      <c r="L1599" s="125">
        <v>-0.18911297064396501</v>
      </c>
      <c r="M1599" s="3">
        <v>30</v>
      </c>
      <c r="N1599" s="125">
        <v>8.0413522646809704E-2</v>
      </c>
      <c r="O1599" s="3">
        <v>25</v>
      </c>
      <c r="P1599" s="125">
        <v>-2.997297657251E-2</v>
      </c>
      <c r="Q1599" s="3">
        <v>25</v>
      </c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</row>
    <row r="1600" spans="1:30" hidden="1" x14ac:dyDescent="0.25">
      <c r="A1600" s="2">
        <v>16</v>
      </c>
      <c r="B1600" s="2">
        <v>2012</v>
      </c>
      <c r="C1600" s="4" t="str">
        <f>INDEX(Index!$B$1:$B$500,MATCH($F1600,Index!$A$1:$A$500,0)
)</f>
        <v>JAX</v>
      </c>
      <c r="D1600" s="4">
        <v>0</v>
      </c>
      <c r="E1600" s="141">
        <f t="shared" si="24"/>
        <v>-0.3007763408272433</v>
      </c>
      <c r="F1600" s="3" t="s">
        <v>56</v>
      </c>
      <c r="G1600" s="3">
        <v>31</v>
      </c>
      <c r="H1600" s="125">
        <v>-0.3007763408272433</v>
      </c>
      <c r="I1600" s="3"/>
      <c r="J1600" s="3"/>
      <c r="K1600" s="3" t="s">
        <v>201</v>
      </c>
      <c r="L1600" s="125">
        <v>-0.18403722821326901</v>
      </c>
      <c r="M1600" s="3">
        <v>28</v>
      </c>
      <c r="N1600" s="125">
        <v>0.114652778342219</v>
      </c>
      <c r="O1600" s="3">
        <v>28</v>
      </c>
      <c r="P1600" s="125">
        <v>-2.0863342717553101E-3</v>
      </c>
      <c r="Q1600" s="3">
        <v>15</v>
      </c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</row>
    <row r="1601" spans="1:30" hidden="1" x14ac:dyDescent="0.25">
      <c r="A1601" s="2">
        <v>16</v>
      </c>
      <c r="B1601" s="2">
        <v>2012</v>
      </c>
      <c r="C1601" s="4" t="str">
        <f>INDEX(Index!$B$1:$B$500,MATCH($F1601,Index!$A$1:$A$500,0)
)</f>
        <v>KC</v>
      </c>
      <c r="D1601" s="4">
        <v>0</v>
      </c>
      <c r="E1601" s="141">
        <f t="shared" si="24"/>
        <v>-0.39405241756024462</v>
      </c>
      <c r="F1601" s="3" t="s">
        <v>5</v>
      </c>
      <c r="G1601" s="3">
        <v>32</v>
      </c>
      <c r="H1601" s="125">
        <v>-0.39405241756024462</v>
      </c>
      <c r="I1601" s="3"/>
      <c r="J1601" s="3"/>
      <c r="K1601" s="3" t="s">
        <v>201</v>
      </c>
      <c r="L1601" s="125">
        <v>-0.23282999054154799</v>
      </c>
      <c r="M1601" s="3">
        <v>31</v>
      </c>
      <c r="N1601" s="125">
        <v>0.13803614583536</v>
      </c>
      <c r="O1601" s="3">
        <v>30</v>
      </c>
      <c r="P1601" s="125">
        <v>-2.3186281183336599E-2</v>
      </c>
      <c r="Q1601" s="3">
        <v>24</v>
      </c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</row>
    <row r="1602" spans="1:30" hidden="1" x14ac:dyDescent="0.25">
      <c r="A1602" s="2">
        <v>17</v>
      </c>
      <c r="B1602" s="2">
        <v>2012</v>
      </c>
      <c r="C1602" s="4" t="str">
        <f>INDEX(Index!$B$1:$B$500,MATCH($F1602,Index!$A$1:$A$500,0)
)</f>
        <v>DEN</v>
      </c>
      <c r="D1602" s="4">
        <v>0</v>
      </c>
      <c r="E1602" s="141">
        <f t="shared" ref="E1602:E1665" si="25">IF(D1602=1,H1602/100,H1602)</f>
        <v>0.35636199177324202</v>
      </c>
      <c r="F1602" s="3" t="s">
        <v>39</v>
      </c>
      <c r="G1602" s="3">
        <v>1</v>
      </c>
      <c r="H1602" s="125">
        <v>0.35636199177324202</v>
      </c>
      <c r="I1602" s="3"/>
      <c r="J1602" s="3"/>
      <c r="K1602" s="3" t="s">
        <v>205</v>
      </c>
      <c r="L1602" s="125">
        <v>0.19915525198699899</v>
      </c>
      <c r="M1602" s="3">
        <v>2</v>
      </c>
      <c r="N1602" s="125">
        <v>-0.150857085919405</v>
      </c>
      <c r="O1602" s="3">
        <v>4</v>
      </c>
      <c r="P1602" s="125">
        <v>6.3496538668380504E-3</v>
      </c>
      <c r="Q1602" s="3">
        <v>13</v>
      </c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</row>
    <row r="1603" spans="1:30" hidden="1" x14ac:dyDescent="0.25">
      <c r="A1603" s="2">
        <v>17</v>
      </c>
      <c r="B1603" s="2">
        <v>2012</v>
      </c>
      <c r="C1603" s="4" t="str">
        <f>INDEX(Index!$B$1:$B$500,MATCH($F1603,Index!$A$1:$A$500,0)
)</f>
        <v>NE</v>
      </c>
      <c r="D1603" s="4">
        <v>0</v>
      </c>
      <c r="E1603" s="141">
        <f t="shared" si="25"/>
        <v>0.35316380284308513</v>
      </c>
      <c r="F1603" s="3" t="s">
        <v>17</v>
      </c>
      <c r="G1603" s="3">
        <v>2</v>
      </c>
      <c r="H1603" s="125">
        <v>0.35316380284308513</v>
      </c>
      <c r="I1603" s="3"/>
      <c r="J1603" s="3"/>
      <c r="K1603" s="3" t="s">
        <v>203</v>
      </c>
      <c r="L1603" s="125">
        <v>0.277603528264174</v>
      </c>
      <c r="M1603" s="3">
        <v>1</v>
      </c>
      <c r="N1603" s="125">
        <v>-2.0713806636017799E-2</v>
      </c>
      <c r="O1603" s="3">
        <v>14</v>
      </c>
      <c r="P1603" s="125">
        <v>5.4846467942893301E-2</v>
      </c>
      <c r="Q1603" s="3">
        <v>4</v>
      </c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</row>
    <row r="1604" spans="1:30" hidden="1" x14ac:dyDescent="0.25">
      <c r="A1604" s="2">
        <v>17</v>
      </c>
      <c r="B1604" s="2">
        <v>2012</v>
      </c>
      <c r="C1604" s="4" t="str">
        <f>INDEX(Index!$B$1:$B$500,MATCH($F1604,Index!$A$1:$A$500,0)
)</f>
        <v>SEA</v>
      </c>
      <c r="D1604" s="4">
        <v>0</v>
      </c>
      <c r="E1604" s="141">
        <f t="shared" si="25"/>
        <v>0.34805844848805512</v>
      </c>
      <c r="F1604" s="3" t="s">
        <v>30</v>
      </c>
      <c r="G1604" s="3">
        <v>3</v>
      </c>
      <c r="H1604" s="125">
        <v>0.34805844848805512</v>
      </c>
      <c r="I1604" s="3"/>
      <c r="J1604" s="3"/>
      <c r="K1604" s="3" t="s">
        <v>206</v>
      </c>
      <c r="L1604" s="125">
        <v>0.18329390775490301</v>
      </c>
      <c r="M1604" s="3">
        <v>4</v>
      </c>
      <c r="N1604" s="125">
        <v>-0.10768336403281099</v>
      </c>
      <c r="O1604" s="3">
        <v>6</v>
      </c>
      <c r="P1604" s="125">
        <v>5.7081176700341102E-2</v>
      </c>
      <c r="Q1604" s="3">
        <v>3</v>
      </c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</row>
    <row r="1605" spans="1:30" hidden="1" x14ac:dyDescent="0.25">
      <c r="A1605" s="2">
        <v>17</v>
      </c>
      <c r="B1605" s="2">
        <v>2012</v>
      </c>
      <c r="C1605" s="4" t="str">
        <f>INDEX(Index!$B$1:$B$500,MATCH($F1605,Index!$A$1:$A$500,0)
)</f>
        <v>SF</v>
      </c>
      <c r="D1605" s="4">
        <v>0</v>
      </c>
      <c r="E1605" s="141">
        <f t="shared" si="25"/>
        <v>0.2922958419579717</v>
      </c>
      <c r="F1605" s="3" t="s">
        <v>1</v>
      </c>
      <c r="G1605" s="3">
        <v>4</v>
      </c>
      <c r="H1605" s="125">
        <v>0.2922958419579717</v>
      </c>
      <c r="I1605" s="3"/>
      <c r="J1605" s="3"/>
      <c r="K1605" s="3" t="s">
        <v>255</v>
      </c>
      <c r="L1605" s="125">
        <v>0.142284364533876</v>
      </c>
      <c r="M1605" s="3">
        <v>5</v>
      </c>
      <c r="N1605" s="125">
        <v>-0.164640564484272</v>
      </c>
      <c r="O1605" s="3">
        <v>2</v>
      </c>
      <c r="P1605" s="125">
        <v>-1.46290870601763E-2</v>
      </c>
      <c r="Q1605" s="3">
        <v>20</v>
      </c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</row>
    <row r="1606" spans="1:30" hidden="1" x14ac:dyDescent="0.25">
      <c r="A1606" s="2">
        <v>17</v>
      </c>
      <c r="B1606" s="2">
        <v>2012</v>
      </c>
      <c r="C1606" s="4" t="str">
        <f>INDEX(Index!$B$1:$B$500,MATCH($F1606,Index!$A$1:$A$500,0)
)</f>
        <v>GB</v>
      </c>
      <c r="D1606" s="4">
        <v>0</v>
      </c>
      <c r="E1606" s="141">
        <f t="shared" si="25"/>
        <v>0.23479207459298854</v>
      </c>
      <c r="F1606" s="3" t="s">
        <v>20</v>
      </c>
      <c r="G1606" s="3">
        <v>5</v>
      </c>
      <c r="H1606" s="125">
        <v>0.23479207459298854</v>
      </c>
      <c r="I1606" s="3"/>
      <c r="J1606" s="3"/>
      <c r="K1606" s="3" t="s">
        <v>206</v>
      </c>
      <c r="L1606" s="125">
        <v>0.18992232589389099</v>
      </c>
      <c r="M1606" s="3">
        <v>3</v>
      </c>
      <c r="N1606" s="125">
        <v>-4.6825164490517303E-2</v>
      </c>
      <c r="O1606" s="3">
        <v>10</v>
      </c>
      <c r="P1606" s="125">
        <v>-1.9554157914197399E-3</v>
      </c>
      <c r="Q1606" s="3">
        <v>18</v>
      </c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</row>
    <row r="1607" spans="1:30" hidden="1" x14ac:dyDescent="0.25">
      <c r="A1607" s="2">
        <v>17</v>
      </c>
      <c r="B1607" s="2">
        <v>2012</v>
      </c>
      <c r="C1607" s="4" t="str">
        <f>INDEX(Index!$B$1:$B$500,MATCH($F1607,Index!$A$1:$A$500,0)
)</f>
        <v>CHI</v>
      </c>
      <c r="D1607" s="4">
        <v>0</v>
      </c>
      <c r="E1607" s="141">
        <f t="shared" si="25"/>
        <v>0.15576279124102532</v>
      </c>
      <c r="F1607" s="3" t="s">
        <v>64</v>
      </c>
      <c r="G1607" s="3">
        <v>6</v>
      </c>
      <c r="H1607" s="125">
        <v>0.15576279124102532</v>
      </c>
      <c r="I1607" s="3"/>
      <c r="J1607" s="3"/>
      <c r="K1607" s="3" t="s">
        <v>204</v>
      </c>
      <c r="L1607" s="125">
        <v>-0.119505771416288</v>
      </c>
      <c r="M1607" s="3">
        <v>26</v>
      </c>
      <c r="N1607" s="125">
        <v>-0.22819872653465201</v>
      </c>
      <c r="O1607" s="3">
        <v>1</v>
      </c>
      <c r="P1607" s="125">
        <v>4.7069836122661302E-2</v>
      </c>
      <c r="Q1607" s="3">
        <v>6</v>
      </c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</row>
    <row r="1608" spans="1:30" hidden="1" x14ac:dyDescent="0.25">
      <c r="A1608" s="2">
        <v>17</v>
      </c>
      <c r="B1608" s="2">
        <v>2012</v>
      </c>
      <c r="C1608" s="4" t="str">
        <f>INDEX(Index!$B$1:$B$500,MATCH($F1608,Index!$A$1:$A$500,0)
)</f>
        <v>NYG</v>
      </c>
      <c r="D1608" s="4">
        <v>0</v>
      </c>
      <c r="E1608" s="141">
        <f t="shared" si="25"/>
        <v>0.1075814807137592</v>
      </c>
      <c r="F1608" s="3" t="s">
        <v>15</v>
      </c>
      <c r="G1608" s="3">
        <v>7</v>
      </c>
      <c r="H1608" s="125">
        <v>0.1075814807137592</v>
      </c>
      <c r="I1608" s="3"/>
      <c r="J1608" s="3"/>
      <c r="K1608" s="3" t="s">
        <v>207</v>
      </c>
      <c r="L1608" s="125">
        <v>0.108436174367572</v>
      </c>
      <c r="M1608" s="3">
        <v>7</v>
      </c>
      <c r="N1608" s="125">
        <v>2.0982136992164099E-2</v>
      </c>
      <c r="O1608" s="3">
        <v>19</v>
      </c>
      <c r="P1608" s="125">
        <v>2.01274433383513E-2</v>
      </c>
      <c r="Q1608" s="3">
        <v>10</v>
      </c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</row>
    <row r="1609" spans="1:30" hidden="1" x14ac:dyDescent="0.25">
      <c r="A1609" s="2">
        <v>17</v>
      </c>
      <c r="B1609" s="2">
        <v>2012</v>
      </c>
      <c r="C1609" s="4" t="str">
        <f>INDEX(Index!$B$1:$B$500,MATCH($F1609,Index!$A$1:$A$500,0)
)</f>
        <v>ATL</v>
      </c>
      <c r="D1609" s="4">
        <v>0</v>
      </c>
      <c r="E1609" s="141">
        <f t="shared" si="25"/>
        <v>0.10612123294647124</v>
      </c>
      <c r="F1609" s="3" t="s">
        <v>43</v>
      </c>
      <c r="G1609" s="3">
        <v>8</v>
      </c>
      <c r="H1609" s="125">
        <v>0.10612123294647124</v>
      </c>
      <c r="I1609" s="3"/>
      <c r="J1609" s="3"/>
      <c r="K1609" s="3" t="s">
        <v>205</v>
      </c>
      <c r="L1609" s="125">
        <v>7.5929114334594303E-2</v>
      </c>
      <c r="M1609" s="3">
        <v>12</v>
      </c>
      <c r="N1609" s="125">
        <v>-2.8997947354229101E-2</v>
      </c>
      <c r="O1609" s="3">
        <v>13</v>
      </c>
      <c r="P1609" s="125">
        <v>1.1941712576478401E-3</v>
      </c>
      <c r="Q1609" s="3">
        <v>16</v>
      </c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</row>
    <row r="1610" spans="1:30" hidden="1" x14ac:dyDescent="0.25">
      <c r="A1610" s="2">
        <v>17</v>
      </c>
      <c r="B1610" s="2">
        <v>2012</v>
      </c>
      <c r="C1610" s="4" t="str">
        <f>INDEX(Index!$B$1:$B$500,MATCH($F1610,Index!$A$1:$A$500,0)
)</f>
        <v>MIN</v>
      </c>
      <c r="D1610" s="4">
        <v>0</v>
      </c>
      <c r="E1610" s="141">
        <f t="shared" si="25"/>
        <v>0.105041470881113</v>
      </c>
      <c r="F1610" s="3" t="s">
        <v>46</v>
      </c>
      <c r="G1610" s="3">
        <v>9</v>
      </c>
      <c r="H1610" s="125">
        <v>0.105041470881113</v>
      </c>
      <c r="I1610" s="3"/>
      <c r="J1610" s="3"/>
      <c r="K1610" s="3" t="s">
        <v>204</v>
      </c>
      <c r="L1610" s="125">
        <v>1.3049249844115599E-2</v>
      </c>
      <c r="M1610" s="3">
        <v>15</v>
      </c>
      <c r="N1610" s="125">
        <v>-4.4561315686739399E-2</v>
      </c>
      <c r="O1610" s="3">
        <v>11</v>
      </c>
      <c r="P1610" s="125">
        <v>4.7430905350257999E-2</v>
      </c>
      <c r="Q1610" s="3">
        <v>5</v>
      </c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</row>
    <row r="1611" spans="1:30" hidden="1" x14ac:dyDescent="0.25">
      <c r="A1611" s="2">
        <v>17</v>
      </c>
      <c r="B1611" s="2">
        <v>2012</v>
      </c>
      <c r="C1611" s="4" t="str">
        <f>INDEX(Index!$B$1:$B$500,MATCH($F1611,Index!$A$1:$A$500,0)
)</f>
        <v>HOU</v>
      </c>
      <c r="D1611" s="4">
        <v>0</v>
      </c>
      <c r="E1611" s="141">
        <f t="shared" si="25"/>
        <v>0.10166617685050441</v>
      </c>
      <c r="F1611" s="3" t="s">
        <v>49</v>
      </c>
      <c r="G1611" s="3">
        <v>10</v>
      </c>
      <c r="H1611" s="125">
        <v>0.10166617685050441</v>
      </c>
      <c r="I1611" s="3"/>
      <c r="J1611" s="3"/>
      <c r="K1611" s="3" t="s">
        <v>203</v>
      </c>
      <c r="L1611" s="125">
        <v>1.60424446636988E-2</v>
      </c>
      <c r="M1611" s="3">
        <v>14</v>
      </c>
      <c r="N1611" s="125">
        <v>-0.16242470354873001</v>
      </c>
      <c r="O1611" s="3">
        <v>3</v>
      </c>
      <c r="P1611" s="125">
        <v>-7.6800971361924403E-2</v>
      </c>
      <c r="Q1611" s="3">
        <v>32</v>
      </c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</row>
    <row r="1612" spans="1:30" hidden="1" x14ac:dyDescent="0.25">
      <c r="A1612" s="2">
        <v>17</v>
      </c>
      <c r="B1612" s="2">
        <v>2012</v>
      </c>
      <c r="C1612" s="4" t="str">
        <f>INDEX(Index!$B$1:$B$500,MATCH($F1612,Index!$A$1:$A$500,0)
)</f>
        <v>CAR</v>
      </c>
      <c r="D1612" s="4">
        <v>0</v>
      </c>
      <c r="E1612" s="141">
        <f t="shared" si="25"/>
        <v>8.9936017475920407E-2</v>
      </c>
      <c r="F1612" s="3" t="s">
        <v>51</v>
      </c>
      <c r="G1612" s="3">
        <v>11</v>
      </c>
      <c r="H1612" s="125">
        <v>8.9936017475920407E-2</v>
      </c>
      <c r="I1612" s="3"/>
      <c r="J1612" s="3"/>
      <c r="K1612" s="3" t="s">
        <v>209</v>
      </c>
      <c r="L1612" s="125">
        <v>9.7483064475892001E-2</v>
      </c>
      <c r="M1612" s="3">
        <v>9</v>
      </c>
      <c r="N1612" s="125">
        <v>-4.01106864575533E-2</v>
      </c>
      <c r="O1612" s="3">
        <v>12</v>
      </c>
      <c r="P1612" s="125">
        <v>-4.7657733457524901E-2</v>
      </c>
      <c r="Q1612" s="3">
        <v>29</v>
      </c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</row>
    <row r="1613" spans="1:30" hidden="1" x14ac:dyDescent="0.25">
      <c r="A1613" s="2">
        <v>17</v>
      </c>
      <c r="B1613" s="2">
        <v>2012</v>
      </c>
      <c r="C1613" s="4" t="str">
        <f>INDEX(Index!$B$1:$B$500,MATCH($F1613,Index!$A$1:$A$500,0)
)</f>
        <v>BAL</v>
      </c>
      <c r="D1613" s="4">
        <v>0</v>
      </c>
      <c r="E1613" s="141">
        <f t="shared" si="25"/>
        <v>8.7613414768501208E-2</v>
      </c>
      <c r="F1613" s="3" t="s">
        <v>18</v>
      </c>
      <c r="G1613" s="3">
        <v>12</v>
      </c>
      <c r="H1613" s="125">
        <v>8.7613414768501208E-2</v>
      </c>
      <c r="I1613" s="3"/>
      <c r="J1613" s="3"/>
      <c r="K1613" s="3" t="s">
        <v>204</v>
      </c>
      <c r="L1613" s="125">
        <v>3.67339325204106E-2</v>
      </c>
      <c r="M1613" s="3">
        <v>13</v>
      </c>
      <c r="N1613" s="125">
        <v>3.93733613655197E-2</v>
      </c>
      <c r="O1613" s="3">
        <v>21</v>
      </c>
      <c r="P1613" s="125">
        <v>9.0252843613610301E-2</v>
      </c>
      <c r="Q1613" s="3">
        <v>1</v>
      </c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</row>
    <row r="1614" spans="1:30" hidden="1" x14ac:dyDescent="0.25">
      <c r="A1614" s="2">
        <v>17</v>
      </c>
      <c r="B1614" s="2">
        <v>2012</v>
      </c>
      <c r="C1614" s="4" t="str">
        <f>INDEX(Index!$B$1:$B$500,MATCH($F1614,Index!$A$1:$A$500,0)
)</f>
        <v>WAS</v>
      </c>
      <c r="D1614" s="4">
        <v>0</v>
      </c>
      <c r="E1614" s="141">
        <f t="shared" si="25"/>
        <v>7.8396589819722695E-2</v>
      </c>
      <c r="F1614" s="3" t="s">
        <v>26</v>
      </c>
      <c r="G1614" s="3">
        <v>13</v>
      </c>
      <c r="H1614" s="125">
        <v>7.8396589819722695E-2</v>
      </c>
      <c r="I1614" s="3"/>
      <c r="J1614" s="3"/>
      <c r="K1614" s="3" t="s">
        <v>204</v>
      </c>
      <c r="L1614" s="125">
        <v>0.13824987009195</v>
      </c>
      <c r="M1614" s="3">
        <v>6</v>
      </c>
      <c r="N1614" s="125">
        <v>1.71105003110224E-2</v>
      </c>
      <c r="O1614" s="3">
        <v>18</v>
      </c>
      <c r="P1614" s="125">
        <v>-4.2742779961204902E-2</v>
      </c>
      <c r="Q1614" s="3">
        <v>27</v>
      </c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</row>
    <row r="1615" spans="1:30" hidden="1" x14ac:dyDescent="0.25">
      <c r="A1615" s="2">
        <v>17</v>
      </c>
      <c r="B1615" s="2">
        <v>2012</v>
      </c>
      <c r="C1615" s="4" t="str">
        <f>INDEX(Index!$B$1:$B$500,MATCH($F1615,Index!$A$1:$A$500,0)
)</f>
        <v>CIN</v>
      </c>
      <c r="D1615" s="4">
        <v>0</v>
      </c>
      <c r="E1615" s="141">
        <f t="shared" si="25"/>
        <v>5.2312273833966597E-2</v>
      </c>
      <c r="F1615" s="3" t="s">
        <v>24</v>
      </c>
      <c r="G1615" s="3">
        <v>14</v>
      </c>
      <c r="H1615" s="125">
        <v>5.2312273833966597E-2</v>
      </c>
      <c r="I1615" s="3"/>
      <c r="J1615" s="3"/>
      <c r="K1615" s="3" t="s">
        <v>204</v>
      </c>
      <c r="L1615" s="125">
        <v>-3.9599700864631701E-2</v>
      </c>
      <c r="M1615" s="3">
        <v>20</v>
      </c>
      <c r="N1615" s="125">
        <v>-5.0599404644150997E-2</v>
      </c>
      <c r="O1615" s="3">
        <v>9</v>
      </c>
      <c r="P1615" s="125">
        <v>4.1312570054447301E-2</v>
      </c>
      <c r="Q1615" s="3">
        <v>7</v>
      </c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</row>
    <row r="1616" spans="1:30" hidden="1" x14ac:dyDescent="0.25">
      <c r="A1616" s="2">
        <v>17</v>
      </c>
      <c r="B1616" s="2">
        <v>2012</v>
      </c>
      <c r="C1616" s="4" t="str">
        <f>INDEX(Index!$B$1:$B$500,MATCH($F1616,Index!$A$1:$A$500,0)
)</f>
        <v>DAL</v>
      </c>
      <c r="D1616" s="4">
        <v>0</v>
      </c>
      <c r="E1616" s="141">
        <f t="shared" si="25"/>
        <v>2.7209337510077501E-2</v>
      </c>
      <c r="F1616" s="3" t="s">
        <v>3</v>
      </c>
      <c r="G1616" s="3">
        <v>15</v>
      </c>
      <c r="H1616" s="125">
        <v>2.7209337510077501E-2</v>
      </c>
      <c r="I1616" s="3"/>
      <c r="J1616" s="3"/>
      <c r="K1616" s="3" t="s">
        <v>210</v>
      </c>
      <c r="L1616" s="125">
        <v>8.66443226890901E-2</v>
      </c>
      <c r="M1616" s="3">
        <v>11</v>
      </c>
      <c r="N1616" s="125">
        <v>6.1230247574133499E-2</v>
      </c>
      <c r="O1616" s="3">
        <v>22</v>
      </c>
      <c r="P1616" s="125">
        <v>1.7952623951208999E-3</v>
      </c>
      <c r="Q1616" s="3">
        <v>15</v>
      </c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</row>
    <row r="1617" spans="1:30" hidden="1" x14ac:dyDescent="0.25">
      <c r="A1617" s="2">
        <v>17</v>
      </c>
      <c r="B1617" s="2">
        <v>2012</v>
      </c>
      <c r="C1617" s="4" t="str">
        <f>INDEX(Index!$B$1:$B$500,MATCH($F1617,Index!$A$1:$A$500,0)
)</f>
        <v>LAR</v>
      </c>
      <c r="D1617" s="4">
        <v>0</v>
      </c>
      <c r="E1617" s="141">
        <f t="shared" si="25"/>
        <v>8.4673435403745043E-3</v>
      </c>
      <c r="F1617" s="3" t="s">
        <v>67</v>
      </c>
      <c r="G1617" s="3">
        <v>16</v>
      </c>
      <c r="H1617" s="125">
        <v>8.4673435403745043E-3</v>
      </c>
      <c r="I1617" s="3"/>
      <c r="J1617" s="3"/>
      <c r="K1617" s="3" t="s">
        <v>256</v>
      </c>
      <c r="L1617" s="125">
        <v>-4.1827960763665302E-2</v>
      </c>
      <c r="M1617" s="3">
        <v>21</v>
      </c>
      <c r="N1617" s="125">
        <v>-8.3840959985985106E-2</v>
      </c>
      <c r="O1617" s="3">
        <v>7</v>
      </c>
      <c r="P1617" s="125">
        <v>-3.3545655681945299E-2</v>
      </c>
      <c r="Q1617" s="3">
        <v>26</v>
      </c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</row>
    <row r="1618" spans="1:30" hidden="1" x14ac:dyDescent="0.25">
      <c r="A1618" s="2">
        <v>17</v>
      </c>
      <c r="B1618" s="2">
        <v>2012</v>
      </c>
      <c r="C1618" s="4" t="str">
        <f>INDEX(Index!$B$1:$B$500,MATCH($F1618,Index!$A$1:$A$500,0)
)</f>
        <v>DET</v>
      </c>
      <c r="D1618" s="4">
        <v>0</v>
      </c>
      <c r="E1618" s="141">
        <f t="shared" si="25"/>
        <v>-1.04400017236915E-2</v>
      </c>
      <c r="F1618" s="3" t="s">
        <v>21</v>
      </c>
      <c r="G1618" s="3">
        <v>17</v>
      </c>
      <c r="H1618" s="125">
        <v>-1.04400017236915E-2</v>
      </c>
      <c r="I1618" s="3"/>
      <c r="J1618" s="3"/>
      <c r="K1618" s="3" t="s">
        <v>211</v>
      </c>
      <c r="L1618" s="125">
        <v>0.10729214324886099</v>
      </c>
      <c r="M1618" s="3">
        <v>8</v>
      </c>
      <c r="N1618" s="125">
        <v>6.6416057745102494E-2</v>
      </c>
      <c r="O1618" s="3">
        <v>23</v>
      </c>
      <c r="P1618" s="125">
        <v>-5.131608722745E-2</v>
      </c>
      <c r="Q1618" s="3">
        <v>30</v>
      </c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</row>
    <row r="1619" spans="1:30" hidden="1" x14ac:dyDescent="0.25">
      <c r="A1619" s="2">
        <v>17</v>
      </c>
      <c r="B1619" s="2">
        <v>2012</v>
      </c>
      <c r="C1619" s="4" t="str">
        <f>INDEX(Index!$B$1:$B$500,MATCH($F1619,Index!$A$1:$A$500,0)
)</f>
        <v>NO</v>
      </c>
      <c r="D1619" s="4">
        <v>0</v>
      </c>
      <c r="E1619" s="141">
        <f t="shared" si="25"/>
        <v>-1.7055098352087298E-2</v>
      </c>
      <c r="F1619" s="3" t="s">
        <v>27</v>
      </c>
      <c r="G1619" s="3">
        <v>18</v>
      </c>
      <c r="H1619" s="125">
        <v>-1.7055098352087298E-2</v>
      </c>
      <c r="I1619" s="3"/>
      <c r="J1619" s="3"/>
      <c r="K1619" s="3" t="s">
        <v>209</v>
      </c>
      <c r="L1619" s="125">
        <v>9.7185170301042498E-2</v>
      </c>
      <c r="M1619" s="3">
        <v>10</v>
      </c>
      <c r="N1619" s="125">
        <v>9.1069801704489597E-2</v>
      </c>
      <c r="O1619" s="3">
        <v>26</v>
      </c>
      <c r="P1619" s="125">
        <v>-2.3170466948640198E-2</v>
      </c>
      <c r="Q1619" s="3">
        <v>24</v>
      </c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</row>
    <row r="1620" spans="1:30" hidden="1" x14ac:dyDescent="0.25">
      <c r="A1620" s="2">
        <v>17</v>
      </c>
      <c r="B1620" s="2">
        <v>2012</v>
      </c>
      <c r="C1620" s="4" t="str">
        <f>INDEX(Index!$B$1:$B$500,MATCH($F1620,Index!$A$1:$A$500,0)
)</f>
        <v>PIT</v>
      </c>
      <c r="D1620" s="4">
        <v>0</v>
      </c>
      <c r="E1620" s="141">
        <f t="shared" si="25"/>
        <v>-4.8460749459216447E-2</v>
      </c>
      <c r="F1620" s="3" t="s">
        <v>32</v>
      </c>
      <c r="G1620" s="3">
        <v>19</v>
      </c>
      <c r="H1620" s="125">
        <v>-4.8460749459216447E-2</v>
      </c>
      <c r="I1620" s="3"/>
      <c r="J1620" s="3"/>
      <c r="K1620" s="3" t="s">
        <v>210</v>
      </c>
      <c r="L1620" s="125">
        <v>-3.4468835465373E-2</v>
      </c>
      <c r="M1620" s="3">
        <v>18</v>
      </c>
      <c r="N1620" s="125">
        <v>1.3218950111586501E-2</v>
      </c>
      <c r="O1620" s="3">
        <v>17</v>
      </c>
      <c r="P1620" s="125">
        <v>-7.7296388225694002E-4</v>
      </c>
      <c r="Q1620" s="3">
        <v>17</v>
      </c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</row>
    <row r="1621" spans="1:30" hidden="1" x14ac:dyDescent="0.25">
      <c r="A1621" s="2">
        <v>17</v>
      </c>
      <c r="B1621" s="2">
        <v>2012</v>
      </c>
      <c r="C1621" s="4" t="str">
        <f>INDEX(Index!$B$1:$B$500,MATCH($F1621,Index!$A$1:$A$500,0)
)</f>
        <v>LAC</v>
      </c>
      <c r="D1621" s="4">
        <v>0</v>
      </c>
      <c r="E1621" s="141">
        <f t="shared" si="25"/>
        <v>-6.5970233057257271E-2</v>
      </c>
      <c r="F1621" s="3" t="s">
        <v>68</v>
      </c>
      <c r="G1621" s="3">
        <v>20</v>
      </c>
      <c r="H1621" s="125">
        <v>-6.5970233057257271E-2</v>
      </c>
      <c r="I1621" s="3"/>
      <c r="J1621" s="3"/>
      <c r="K1621" s="3" t="s">
        <v>209</v>
      </c>
      <c r="L1621" s="125">
        <v>-8.5630304511229605E-2</v>
      </c>
      <c r="M1621" s="3">
        <v>23</v>
      </c>
      <c r="N1621" s="125">
        <v>9.9238221014533706E-3</v>
      </c>
      <c r="O1621" s="3">
        <v>16</v>
      </c>
      <c r="P1621" s="125">
        <v>2.9583893555425698E-2</v>
      </c>
      <c r="Q1621" s="3">
        <v>8</v>
      </c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</row>
    <row r="1622" spans="1:30" hidden="1" x14ac:dyDescent="0.25">
      <c r="A1622" s="2">
        <v>17</v>
      </c>
      <c r="B1622" s="2">
        <v>2012</v>
      </c>
      <c r="C1622" s="4" t="str">
        <f>INDEX(Index!$B$1:$B$500,MATCH($F1622,Index!$A$1:$A$500,0)
)</f>
        <v>MIA</v>
      </c>
      <c r="D1622" s="4">
        <v>0</v>
      </c>
      <c r="E1622" s="141">
        <f t="shared" si="25"/>
        <v>-7.0386346578863543E-2</v>
      </c>
      <c r="F1622" s="3" t="s">
        <v>4</v>
      </c>
      <c r="G1622" s="3">
        <v>21</v>
      </c>
      <c r="H1622" s="125">
        <v>-7.0386346578863543E-2</v>
      </c>
      <c r="I1622" s="3"/>
      <c r="J1622" s="3"/>
      <c r="K1622" s="3" t="s">
        <v>209</v>
      </c>
      <c r="L1622" s="125">
        <v>-6.6351743120676696E-2</v>
      </c>
      <c r="M1622" s="3">
        <v>22</v>
      </c>
      <c r="N1622" s="125">
        <v>8.4151029586348996E-3</v>
      </c>
      <c r="O1622" s="3">
        <v>15</v>
      </c>
      <c r="P1622" s="125">
        <v>4.3804995004480497E-3</v>
      </c>
      <c r="Q1622" s="3">
        <v>14</v>
      </c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</row>
    <row r="1623" spans="1:30" hidden="1" x14ac:dyDescent="0.25">
      <c r="A1623" s="2">
        <v>17</v>
      </c>
      <c r="B1623" s="2">
        <v>2012</v>
      </c>
      <c r="C1623" s="4" t="str">
        <f>INDEX(Index!$B$1:$B$500,MATCH($F1623,Index!$A$1:$A$500,0)
)</f>
        <v>TB</v>
      </c>
      <c r="D1623" s="4">
        <v>0</v>
      </c>
      <c r="E1623" s="141">
        <f t="shared" si="25"/>
        <v>-7.1904010287480613E-2</v>
      </c>
      <c r="F1623" s="3" t="s">
        <v>38</v>
      </c>
      <c r="G1623" s="3">
        <v>22</v>
      </c>
      <c r="H1623" s="125">
        <v>-7.1904010287480613E-2</v>
      </c>
      <c r="I1623" s="3"/>
      <c r="J1623" s="3"/>
      <c r="K1623" s="3" t="s">
        <v>209</v>
      </c>
      <c r="L1623" s="125">
        <v>1.04781136951209E-3</v>
      </c>
      <c r="M1623" s="3">
        <v>16</v>
      </c>
      <c r="N1623" s="125">
        <v>3.02139055671929E-2</v>
      </c>
      <c r="O1623" s="3">
        <v>20</v>
      </c>
      <c r="P1623" s="125">
        <v>-4.27379160897998E-2</v>
      </c>
      <c r="Q1623" s="3">
        <v>27</v>
      </c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</row>
    <row r="1624" spans="1:30" hidden="1" x14ac:dyDescent="0.25">
      <c r="A1624" s="2">
        <v>17</v>
      </c>
      <c r="B1624" s="2">
        <v>2012</v>
      </c>
      <c r="C1624" s="4" t="str">
        <f>INDEX(Index!$B$1:$B$500,MATCH($F1624,Index!$A$1:$A$500,0)
)</f>
        <v>BUF</v>
      </c>
      <c r="D1624" s="4">
        <v>0</v>
      </c>
      <c r="E1624" s="141">
        <f t="shared" si="25"/>
        <v>-0.11016290829942299</v>
      </c>
      <c r="F1624" s="3" t="s">
        <v>0</v>
      </c>
      <c r="G1624" s="3">
        <v>23</v>
      </c>
      <c r="H1624" s="125">
        <v>-0.11016290829942299</v>
      </c>
      <c r="I1624" s="3"/>
      <c r="J1624" s="3"/>
      <c r="K1624" s="3" t="s">
        <v>208</v>
      </c>
      <c r="L1624" s="125">
        <v>-3.4745731976226803E-2</v>
      </c>
      <c r="M1624" s="3">
        <v>19</v>
      </c>
      <c r="N1624" s="125">
        <v>0.10204458165427099</v>
      </c>
      <c r="O1624" s="3">
        <v>27</v>
      </c>
      <c r="P1624" s="125">
        <v>2.6627405331074799E-2</v>
      </c>
      <c r="Q1624" s="3">
        <v>9</v>
      </c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</row>
    <row r="1625" spans="1:30" hidden="1" x14ac:dyDescent="0.25">
      <c r="A1625" s="2">
        <v>17</v>
      </c>
      <c r="B1625" s="2">
        <v>2012</v>
      </c>
      <c r="C1625" s="4" t="str">
        <f>INDEX(Index!$B$1:$B$500,MATCH($F1625,Index!$A$1:$A$500,0)
)</f>
        <v>IND</v>
      </c>
      <c r="D1625" s="4">
        <v>0</v>
      </c>
      <c r="E1625" s="141">
        <f t="shared" si="25"/>
        <v>-0.15205061390015412</v>
      </c>
      <c r="F1625" s="3" t="s">
        <v>35</v>
      </c>
      <c r="G1625" s="3">
        <v>24</v>
      </c>
      <c r="H1625" s="125">
        <v>-0.15205061390015412</v>
      </c>
      <c r="I1625" s="3"/>
      <c r="J1625" s="3"/>
      <c r="K1625" s="3" t="s">
        <v>206</v>
      </c>
      <c r="L1625" s="125">
        <v>8.1867536868572704E-5</v>
      </c>
      <c r="M1625" s="3">
        <v>17</v>
      </c>
      <c r="N1625" s="125">
        <v>0.160973669014781</v>
      </c>
      <c r="O1625" s="3">
        <v>32</v>
      </c>
      <c r="P1625" s="125">
        <v>8.8411875777583207E-3</v>
      </c>
      <c r="Q1625" s="3">
        <v>12</v>
      </c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</row>
    <row r="1626" spans="1:30" hidden="1" x14ac:dyDescent="0.25">
      <c r="A1626" s="2">
        <v>17</v>
      </c>
      <c r="B1626" s="2">
        <v>2012</v>
      </c>
      <c r="C1626" s="4" t="str">
        <f>INDEX(Index!$B$1:$B$500,MATCH($F1626,Index!$A$1:$A$500,0)
)</f>
        <v>NYJ</v>
      </c>
      <c r="D1626" s="4">
        <v>0</v>
      </c>
      <c r="E1626" s="141">
        <f t="shared" si="25"/>
        <v>-0.15433192589585171</v>
      </c>
      <c r="F1626" s="3" t="s">
        <v>9</v>
      </c>
      <c r="G1626" s="3">
        <v>25</v>
      </c>
      <c r="H1626" s="125">
        <v>-0.15433192589585171</v>
      </c>
      <c r="I1626" s="3"/>
      <c r="J1626" s="3"/>
      <c r="K1626" s="3" t="s">
        <v>208</v>
      </c>
      <c r="L1626" s="125">
        <v>-0.19669760442314699</v>
      </c>
      <c r="M1626" s="3">
        <v>30</v>
      </c>
      <c r="N1626" s="125">
        <v>-5.7414785281968202E-2</v>
      </c>
      <c r="O1626" s="3">
        <v>8</v>
      </c>
      <c r="P1626" s="125">
        <v>-1.50491067546729E-2</v>
      </c>
      <c r="Q1626" s="3">
        <v>21</v>
      </c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</row>
    <row r="1627" spans="1:30" hidden="1" x14ac:dyDescent="0.25">
      <c r="A1627" s="2">
        <v>17</v>
      </c>
      <c r="B1627" s="2">
        <v>2012</v>
      </c>
      <c r="C1627" s="4" t="str">
        <f>INDEX(Index!$B$1:$B$500,MATCH($F1627,Index!$A$1:$A$500,0)
)</f>
        <v>CLE</v>
      </c>
      <c r="D1627" s="4">
        <v>0</v>
      </c>
      <c r="E1627" s="141">
        <f t="shared" si="25"/>
        <v>-0.16412060271725609</v>
      </c>
      <c r="F1627" s="3" t="s">
        <v>10</v>
      </c>
      <c r="G1627" s="3">
        <v>26</v>
      </c>
      <c r="H1627" s="125">
        <v>-0.16412060271725609</v>
      </c>
      <c r="I1627" s="3"/>
      <c r="J1627" s="3"/>
      <c r="K1627" s="3" t="s">
        <v>212</v>
      </c>
      <c r="L1627" s="125">
        <v>-0.14199142276662899</v>
      </c>
      <c r="M1627" s="3">
        <v>27</v>
      </c>
      <c r="N1627" s="125">
        <v>8.3558808156926206E-2</v>
      </c>
      <c r="O1627" s="3">
        <v>25</v>
      </c>
      <c r="P1627" s="125">
        <v>6.1429628206299103E-2</v>
      </c>
      <c r="Q1627" s="3">
        <v>2</v>
      </c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</row>
    <row r="1628" spans="1:30" hidden="1" x14ac:dyDescent="0.25">
      <c r="A1628" s="2">
        <v>17</v>
      </c>
      <c r="B1628" s="2">
        <v>2012</v>
      </c>
      <c r="C1628" s="4" t="str">
        <f>INDEX(Index!$B$1:$B$500,MATCH($F1628,Index!$A$1:$A$500,0)
)</f>
        <v>ARI</v>
      </c>
      <c r="D1628" s="4">
        <v>0</v>
      </c>
      <c r="E1628" s="141">
        <f t="shared" si="25"/>
        <v>-0.16907314590690808</v>
      </c>
      <c r="F1628" s="3" t="s">
        <v>23</v>
      </c>
      <c r="G1628" s="3">
        <v>27</v>
      </c>
      <c r="H1628" s="125">
        <v>-0.16907314590690808</v>
      </c>
      <c r="I1628" s="3"/>
      <c r="J1628" s="3"/>
      <c r="K1628" s="3" t="s">
        <v>212</v>
      </c>
      <c r="L1628" s="125">
        <v>-0.29761791028162599</v>
      </c>
      <c r="M1628" s="3">
        <v>32</v>
      </c>
      <c r="N1628" s="125">
        <v>-0.117278915779415</v>
      </c>
      <c r="O1628" s="3">
        <v>5</v>
      </c>
      <c r="P1628" s="125">
        <v>1.1265848595302899E-2</v>
      </c>
      <c r="Q1628" s="3">
        <v>11</v>
      </c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</row>
    <row r="1629" spans="1:30" hidden="1" x14ac:dyDescent="0.25">
      <c r="A1629" s="2">
        <v>17</v>
      </c>
      <c r="B1629" s="2">
        <v>2012</v>
      </c>
      <c r="C1629" s="4" t="str">
        <f>INDEX(Index!$B$1:$B$500,MATCH($F1629,Index!$A$1:$A$500,0)
)</f>
        <v>PHI</v>
      </c>
      <c r="D1629" s="4">
        <v>0</v>
      </c>
      <c r="E1629" s="141">
        <f t="shared" si="25"/>
        <v>-0.2486983161495597</v>
      </c>
      <c r="F1629" s="3" t="s">
        <v>7</v>
      </c>
      <c r="G1629" s="3">
        <v>28</v>
      </c>
      <c r="H1629" s="125">
        <v>-0.2486983161495597</v>
      </c>
      <c r="I1629" s="3"/>
      <c r="J1629" s="3"/>
      <c r="K1629" s="3" t="s">
        <v>211</v>
      </c>
      <c r="L1629" s="125">
        <v>-0.107869267152145</v>
      </c>
      <c r="M1629" s="3">
        <v>25</v>
      </c>
      <c r="N1629" s="125">
        <v>0.11842847199222099</v>
      </c>
      <c r="O1629" s="3">
        <v>29</v>
      </c>
      <c r="P1629" s="125">
        <v>-2.2400577005193701E-2</v>
      </c>
      <c r="Q1629" s="3">
        <v>23</v>
      </c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</row>
    <row r="1630" spans="1:30" hidden="1" x14ac:dyDescent="0.25">
      <c r="A1630" s="2">
        <v>17</v>
      </c>
      <c r="B1630" s="2">
        <v>2012</v>
      </c>
      <c r="C1630" s="4" t="str">
        <f>INDEX(Index!$B$1:$B$500,MATCH($F1630,Index!$A$1:$A$500,0)
)</f>
        <v>TEN</v>
      </c>
      <c r="D1630" s="4">
        <v>0</v>
      </c>
      <c r="E1630" s="141">
        <f t="shared" si="25"/>
        <v>-0.27719235291060468</v>
      </c>
      <c r="F1630" s="3" t="s">
        <v>45</v>
      </c>
      <c r="G1630" s="3">
        <v>29</v>
      </c>
      <c r="H1630" s="125">
        <v>-0.27719235291060468</v>
      </c>
      <c r="I1630" s="3"/>
      <c r="J1630" s="3"/>
      <c r="K1630" s="3" t="s">
        <v>208</v>
      </c>
      <c r="L1630" s="125">
        <v>-0.194359190481247</v>
      </c>
      <c r="M1630" s="3">
        <v>28</v>
      </c>
      <c r="N1630" s="125">
        <v>6.9259306961686001E-2</v>
      </c>
      <c r="O1630" s="3">
        <v>24</v>
      </c>
      <c r="P1630" s="125">
        <v>-1.3573855467671699E-2</v>
      </c>
      <c r="Q1630" s="3">
        <v>19</v>
      </c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</row>
    <row r="1631" spans="1:30" hidden="1" x14ac:dyDescent="0.25">
      <c r="A1631" s="2">
        <v>17</v>
      </c>
      <c r="B1631" s="2">
        <v>2012</v>
      </c>
      <c r="C1631" s="4" t="str">
        <f>INDEX(Index!$B$1:$B$500,MATCH($F1631,Index!$A$1:$A$500,0)
)</f>
        <v>LV</v>
      </c>
      <c r="D1631" s="4">
        <v>0</v>
      </c>
      <c r="E1631" s="141">
        <f t="shared" si="25"/>
        <v>-0.30328968519465138</v>
      </c>
      <c r="F1631" s="3" t="s">
        <v>52</v>
      </c>
      <c r="G1631" s="3">
        <v>30</v>
      </c>
      <c r="H1631" s="125">
        <v>-0.30328968519465138</v>
      </c>
      <c r="I1631" s="3"/>
      <c r="J1631" s="3"/>
      <c r="K1631" s="3" t="s">
        <v>211</v>
      </c>
      <c r="L1631" s="125">
        <v>-0.106937090210317</v>
      </c>
      <c r="M1631" s="3">
        <v>24</v>
      </c>
      <c r="N1631" s="125">
        <v>0.13866963086520401</v>
      </c>
      <c r="O1631" s="3">
        <v>30</v>
      </c>
      <c r="P1631" s="125">
        <v>-5.7682964119130403E-2</v>
      </c>
      <c r="Q1631" s="3">
        <v>31</v>
      </c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</row>
    <row r="1632" spans="1:30" hidden="1" x14ac:dyDescent="0.25">
      <c r="A1632" s="2">
        <v>17</v>
      </c>
      <c r="B1632" s="2">
        <v>2012</v>
      </c>
      <c r="C1632" s="4" t="str">
        <f>INDEX(Index!$B$1:$B$500,MATCH($F1632,Index!$A$1:$A$500,0)
)</f>
        <v>JAX</v>
      </c>
      <c r="D1632" s="4">
        <v>0</v>
      </c>
      <c r="E1632" s="141">
        <f t="shared" si="25"/>
        <v>-0.3339116360262529</v>
      </c>
      <c r="F1632" s="3" t="s">
        <v>56</v>
      </c>
      <c r="G1632" s="3">
        <v>31</v>
      </c>
      <c r="H1632" s="125">
        <v>-0.3339116360262529</v>
      </c>
      <c r="I1632" s="3"/>
      <c r="J1632" s="3"/>
      <c r="K1632" s="3" t="s">
        <v>213</v>
      </c>
      <c r="L1632" s="125">
        <v>-0.196683689458508</v>
      </c>
      <c r="M1632" s="3">
        <v>29</v>
      </c>
      <c r="N1632" s="125">
        <v>0.107694613728208</v>
      </c>
      <c r="O1632" s="3">
        <v>28</v>
      </c>
      <c r="P1632" s="125">
        <v>-2.9533332839536901E-2</v>
      </c>
      <c r="Q1632" s="3">
        <v>25</v>
      </c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</row>
    <row r="1633" spans="1:30" hidden="1" x14ac:dyDescent="0.25">
      <c r="A1633" s="2">
        <v>17</v>
      </c>
      <c r="B1633" s="2">
        <v>2012</v>
      </c>
      <c r="C1633" s="4" t="str">
        <f>INDEX(Index!$B$1:$B$500,MATCH($F1633,Index!$A$1:$A$500,0)
)</f>
        <v>KC</v>
      </c>
      <c r="D1633" s="4">
        <v>0</v>
      </c>
      <c r="E1633" s="141">
        <f t="shared" si="25"/>
        <v>-0.40676021248284377</v>
      </c>
      <c r="F1633" s="3" t="s">
        <v>5</v>
      </c>
      <c r="G1633" s="3">
        <v>32</v>
      </c>
      <c r="H1633" s="125">
        <v>-0.40676021248284377</v>
      </c>
      <c r="I1633" s="3"/>
      <c r="J1633" s="3"/>
      <c r="K1633" s="3" t="s">
        <v>213</v>
      </c>
      <c r="L1633" s="125">
        <v>-0.237796757411218</v>
      </c>
      <c r="M1633" s="3">
        <v>31</v>
      </c>
      <c r="N1633" s="125">
        <v>0.148730219697607</v>
      </c>
      <c r="O1633" s="3">
        <v>31</v>
      </c>
      <c r="P1633" s="125">
        <v>-2.0233235374018801E-2</v>
      </c>
      <c r="Q1633" s="3">
        <v>22</v>
      </c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</row>
    <row r="1634" spans="1:30" hidden="1" x14ac:dyDescent="0.25">
      <c r="A1634" s="2">
        <v>1</v>
      </c>
      <c r="B1634" s="2">
        <v>2013</v>
      </c>
      <c r="C1634" s="4" t="str">
        <f>INDEX(Index!$B$1:$B$500,MATCH($F1634,Index!$A$1:$A$500,0)
)</f>
        <v>KC</v>
      </c>
      <c r="D1634" s="4">
        <v>0</v>
      </c>
      <c r="E1634" s="141">
        <f t="shared" si="25"/>
        <v>0.78943408603634491</v>
      </c>
      <c r="F1634" s="3" t="s">
        <v>5</v>
      </c>
      <c r="G1634" s="3">
        <v>1</v>
      </c>
      <c r="H1634" s="125">
        <v>0.78943408603634491</v>
      </c>
      <c r="I1634" s="3"/>
      <c r="J1634" s="3"/>
      <c r="K1634" s="3" t="s">
        <v>98</v>
      </c>
      <c r="L1634" s="125">
        <v>2.0346629855432299E-2</v>
      </c>
      <c r="M1634" s="3">
        <v>18</v>
      </c>
      <c r="N1634" s="125">
        <v>-0.79960105500975298</v>
      </c>
      <c r="O1634" s="3">
        <v>1</v>
      </c>
      <c r="P1634" s="125">
        <v>-3.0513598828840399E-2</v>
      </c>
      <c r="Q1634" s="3">
        <v>19</v>
      </c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</row>
    <row r="1635" spans="1:30" hidden="1" x14ac:dyDescent="0.25">
      <c r="A1635" s="2">
        <v>1</v>
      </c>
      <c r="B1635" s="2">
        <v>2013</v>
      </c>
      <c r="C1635" s="4" t="str">
        <f>INDEX(Index!$B$1:$B$500,MATCH($F1635,Index!$A$1:$A$500,0)
)</f>
        <v>DEN</v>
      </c>
      <c r="D1635" s="4">
        <v>0</v>
      </c>
      <c r="E1635" s="141">
        <f t="shared" si="25"/>
        <v>0.61592799148460919</v>
      </c>
      <c r="F1635" s="3" t="s">
        <v>39</v>
      </c>
      <c r="G1635" s="3">
        <v>2</v>
      </c>
      <c r="H1635" s="125">
        <v>0.61592799148460919</v>
      </c>
      <c r="I1635" s="3"/>
      <c r="J1635" s="3"/>
      <c r="K1635" s="3" t="s">
        <v>98</v>
      </c>
      <c r="L1635" s="125">
        <v>0.390324390415003</v>
      </c>
      <c r="M1635" s="3">
        <v>1</v>
      </c>
      <c r="N1635" s="125">
        <v>-0.27880443102733499</v>
      </c>
      <c r="O1635" s="3">
        <v>4</v>
      </c>
      <c r="P1635" s="125">
        <v>-5.3200829957728797E-2</v>
      </c>
      <c r="Q1635" s="3">
        <v>23</v>
      </c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</row>
    <row r="1636" spans="1:30" hidden="1" x14ac:dyDescent="0.25">
      <c r="A1636" s="2">
        <v>1</v>
      </c>
      <c r="B1636" s="2">
        <v>2013</v>
      </c>
      <c r="C1636" s="4" t="str">
        <f>INDEX(Index!$B$1:$B$500,MATCH($F1636,Index!$A$1:$A$500,0)
)</f>
        <v>PHI</v>
      </c>
      <c r="D1636" s="4">
        <v>0</v>
      </c>
      <c r="E1636" s="141">
        <f t="shared" si="25"/>
        <v>0.55568225575704844</v>
      </c>
      <c r="F1636" s="3" t="s">
        <v>7</v>
      </c>
      <c r="G1636" s="3">
        <v>3</v>
      </c>
      <c r="H1636" s="125">
        <v>0.55568225575704844</v>
      </c>
      <c r="I1636" s="3"/>
      <c r="J1636" s="3"/>
      <c r="K1636" s="3" t="s">
        <v>98</v>
      </c>
      <c r="L1636" s="125">
        <v>0.28214397648756401</v>
      </c>
      <c r="M1636" s="3">
        <v>5</v>
      </c>
      <c r="N1636" s="125">
        <v>-0.17655214969632199</v>
      </c>
      <c r="O1636" s="3">
        <v>8</v>
      </c>
      <c r="P1636" s="125">
        <v>9.6986129573162494E-2</v>
      </c>
      <c r="Q1636" s="3">
        <v>5</v>
      </c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</row>
    <row r="1637" spans="1:30" hidden="1" x14ac:dyDescent="0.25">
      <c r="A1637" s="2">
        <v>1</v>
      </c>
      <c r="B1637" s="2">
        <v>2013</v>
      </c>
      <c r="C1637" s="4" t="str">
        <f>INDEX(Index!$B$1:$B$500,MATCH($F1637,Index!$A$1:$A$500,0)
)</f>
        <v>MIA</v>
      </c>
      <c r="D1637" s="4">
        <v>0</v>
      </c>
      <c r="E1637" s="141">
        <f t="shared" si="25"/>
        <v>0.49376115239040019</v>
      </c>
      <c r="F1637" s="3" t="s">
        <v>4</v>
      </c>
      <c r="G1637" s="3">
        <v>4</v>
      </c>
      <c r="H1637" s="125">
        <v>0.49376115239040019</v>
      </c>
      <c r="I1637" s="3"/>
      <c r="J1637" s="3"/>
      <c r="K1637" s="3" t="s">
        <v>98</v>
      </c>
      <c r="L1637" s="125">
        <v>-4.2771266385474103E-3</v>
      </c>
      <c r="M1637" s="3">
        <v>20</v>
      </c>
      <c r="N1637" s="125">
        <v>-0.41642646309755299</v>
      </c>
      <c r="O1637" s="3">
        <v>3</v>
      </c>
      <c r="P1637" s="125">
        <v>8.1611815931394605E-2</v>
      </c>
      <c r="Q1637" s="3">
        <v>7</v>
      </c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</row>
    <row r="1638" spans="1:30" hidden="1" x14ac:dyDescent="0.25">
      <c r="A1638" s="2">
        <v>1</v>
      </c>
      <c r="B1638" s="2">
        <v>2013</v>
      </c>
      <c r="C1638" s="4" t="str">
        <f>INDEX(Index!$B$1:$B$500,MATCH($F1638,Index!$A$1:$A$500,0)
)</f>
        <v>TEN</v>
      </c>
      <c r="D1638" s="4">
        <v>0</v>
      </c>
      <c r="E1638" s="141">
        <f t="shared" si="25"/>
        <v>0.48173988969605225</v>
      </c>
      <c r="F1638" s="3" t="s">
        <v>45</v>
      </c>
      <c r="G1638" s="3">
        <v>5</v>
      </c>
      <c r="H1638" s="125">
        <v>0.48173988969605225</v>
      </c>
      <c r="I1638" s="3"/>
      <c r="J1638" s="3"/>
      <c r="K1638" s="3" t="s">
        <v>98</v>
      </c>
      <c r="L1638" s="125">
        <v>-2.9531999862093899E-2</v>
      </c>
      <c r="M1638" s="3">
        <v>22</v>
      </c>
      <c r="N1638" s="125">
        <v>-0.43082960104884499</v>
      </c>
      <c r="O1638" s="3">
        <v>2</v>
      </c>
      <c r="P1638" s="125">
        <v>8.0442288509301199E-2</v>
      </c>
      <c r="Q1638" s="3">
        <v>8</v>
      </c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</row>
    <row r="1639" spans="1:30" hidden="1" x14ac:dyDescent="0.25">
      <c r="A1639" s="2">
        <v>1</v>
      </c>
      <c r="B1639" s="2">
        <v>2013</v>
      </c>
      <c r="C1639" s="4" t="str">
        <f>INDEX(Index!$B$1:$B$500,MATCH($F1639,Index!$A$1:$A$500,0)
)</f>
        <v>DET</v>
      </c>
      <c r="D1639" s="4">
        <v>0</v>
      </c>
      <c r="E1639" s="141">
        <f t="shared" si="25"/>
        <v>0.20745776733662952</v>
      </c>
      <c r="F1639" s="3" t="s">
        <v>21</v>
      </c>
      <c r="G1639" s="3">
        <v>6</v>
      </c>
      <c r="H1639" s="125">
        <v>0.20745776733662952</v>
      </c>
      <c r="I1639" s="3"/>
      <c r="J1639" s="3"/>
      <c r="K1639" s="3" t="s">
        <v>98</v>
      </c>
      <c r="L1639" s="125">
        <v>0.113304412791773</v>
      </c>
      <c r="M1639" s="3">
        <v>11</v>
      </c>
      <c r="N1639" s="125">
        <v>-0.184859216921544</v>
      </c>
      <c r="O1639" s="3">
        <v>7</v>
      </c>
      <c r="P1639" s="125">
        <v>-9.0705862376687499E-2</v>
      </c>
      <c r="Q1639" s="3">
        <v>27</v>
      </c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</row>
    <row r="1640" spans="1:30" hidden="1" x14ac:dyDescent="0.25">
      <c r="A1640" s="2">
        <v>1</v>
      </c>
      <c r="B1640" s="2">
        <v>2013</v>
      </c>
      <c r="C1640" s="4" t="str">
        <f>INDEX(Index!$B$1:$B$500,MATCH($F1640,Index!$A$1:$A$500,0)
)</f>
        <v>LAR</v>
      </c>
      <c r="D1640" s="4">
        <v>0</v>
      </c>
      <c r="E1640" s="141">
        <f t="shared" si="25"/>
        <v>0.20049036628352818</v>
      </c>
      <c r="F1640" s="3" t="s">
        <v>67</v>
      </c>
      <c r="G1640" s="3">
        <v>7</v>
      </c>
      <c r="H1640" s="125">
        <v>0.20049036628352818</v>
      </c>
      <c r="I1640" s="3"/>
      <c r="J1640" s="3"/>
      <c r="K1640" s="3" t="s">
        <v>98</v>
      </c>
      <c r="L1640" s="125">
        <v>1.51439078534856E-2</v>
      </c>
      <c r="M1640" s="3">
        <v>19</v>
      </c>
      <c r="N1640" s="125">
        <v>-6.7112690851328594E-2</v>
      </c>
      <c r="O1640" s="3">
        <v>11</v>
      </c>
      <c r="P1640" s="125">
        <v>0.118233767578714</v>
      </c>
      <c r="Q1640" s="3">
        <v>2</v>
      </c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</row>
    <row r="1641" spans="1:30" hidden="1" x14ac:dyDescent="0.25">
      <c r="A1641" s="2">
        <v>1</v>
      </c>
      <c r="B1641" s="2">
        <v>2013</v>
      </c>
      <c r="C1641" s="4" t="str">
        <f>INDEX(Index!$B$1:$B$500,MATCH($F1641,Index!$A$1:$A$500,0)
)</f>
        <v>SEA</v>
      </c>
      <c r="D1641" s="4">
        <v>0</v>
      </c>
      <c r="E1641" s="141">
        <f t="shared" si="25"/>
        <v>0.19201997138328442</v>
      </c>
      <c r="F1641" s="3" t="s">
        <v>30</v>
      </c>
      <c r="G1641" s="3">
        <v>8</v>
      </c>
      <c r="H1641" s="125">
        <v>0.19201997138328442</v>
      </c>
      <c r="I1641" s="3"/>
      <c r="J1641" s="3"/>
      <c r="K1641" s="3" t="s">
        <v>98</v>
      </c>
      <c r="L1641" s="125">
        <v>0.132328541600293</v>
      </c>
      <c r="M1641" s="3">
        <v>7</v>
      </c>
      <c r="N1641" s="125">
        <v>5.3863511771059601E-2</v>
      </c>
      <c r="O1641" s="3">
        <v>19</v>
      </c>
      <c r="P1641" s="125">
        <v>0.11355494155405101</v>
      </c>
      <c r="Q1641" s="3">
        <v>3</v>
      </c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</row>
    <row r="1642" spans="1:30" hidden="1" x14ac:dyDescent="0.25">
      <c r="A1642" s="2">
        <v>1</v>
      </c>
      <c r="B1642" s="2">
        <v>2013</v>
      </c>
      <c r="C1642" s="4" t="str">
        <f>INDEX(Index!$B$1:$B$500,MATCH($F1642,Index!$A$1:$A$500,0)
)</f>
        <v>CHI</v>
      </c>
      <c r="D1642" s="4">
        <v>0</v>
      </c>
      <c r="E1642" s="141">
        <f t="shared" si="25"/>
        <v>0.18046696457696243</v>
      </c>
      <c r="F1642" s="3" t="s">
        <v>64</v>
      </c>
      <c r="G1642" s="3">
        <v>9</v>
      </c>
      <c r="H1642" s="125">
        <v>0.18046696457696243</v>
      </c>
      <c r="I1642" s="3"/>
      <c r="J1642" s="3"/>
      <c r="K1642" s="3" t="s">
        <v>98</v>
      </c>
      <c r="L1642" s="125">
        <v>0.26673987553860901</v>
      </c>
      <c r="M1642" s="3">
        <v>6</v>
      </c>
      <c r="N1642" s="125">
        <v>0.115714701211811</v>
      </c>
      <c r="O1642" s="3">
        <v>21</v>
      </c>
      <c r="P1642" s="125">
        <v>2.9441790250164399E-2</v>
      </c>
      <c r="Q1642" s="3">
        <v>11</v>
      </c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</row>
    <row r="1643" spans="1:30" hidden="1" x14ac:dyDescent="0.25">
      <c r="A1643" s="2">
        <v>1</v>
      </c>
      <c r="B1643" s="2">
        <v>2013</v>
      </c>
      <c r="C1643" s="4" t="str">
        <f>INDEX(Index!$B$1:$B$500,MATCH($F1643,Index!$A$1:$A$500,0)
)</f>
        <v>IND</v>
      </c>
      <c r="D1643" s="4">
        <v>0</v>
      </c>
      <c r="E1643" s="141">
        <f t="shared" si="25"/>
        <v>0.17523414238134671</v>
      </c>
      <c r="F1643" s="3" t="s">
        <v>35</v>
      </c>
      <c r="G1643" s="3">
        <v>10</v>
      </c>
      <c r="H1643" s="125">
        <v>0.17523414238134671</v>
      </c>
      <c r="I1643" s="3"/>
      <c r="J1643" s="3"/>
      <c r="K1643" s="3" t="s">
        <v>98</v>
      </c>
      <c r="L1643" s="125">
        <v>0.30705130263285502</v>
      </c>
      <c r="M1643" s="3">
        <v>4</v>
      </c>
      <c r="N1643" s="125">
        <v>0.14877214994763199</v>
      </c>
      <c r="O1643" s="3">
        <v>24</v>
      </c>
      <c r="P1643" s="125">
        <v>1.6954989696123701E-2</v>
      </c>
      <c r="Q1643" s="3">
        <v>13</v>
      </c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</row>
    <row r="1644" spans="1:30" hidden="1" x14ac:dyDescent="0.25">
      <c r="A1644" s="2">
        <v>1</v>
      </c>
      <c r="B1644" s="2">
        <v>2013</v>
      </c>
      <c r="C1644" s="4" t="str">
        <f>INDEX(Index!$B$1:$B$500,MATCH($F1644,Index!$A$1:$A$500,0)
)</f>
        <v>BUF</v>
      </c>
      <c r="D1644" s="4">
        <v>0</v>
      </c>
      <c r="E1644" s="141">
        <f t="shared" si="25"/>
        <v>0.1692979512662745</v>
      </c>
      <c r="F1644" s="3" t="s">
        <v>0</v>
      </c>
      <c r="G1644" s="3">
        <v>11</v>
      </c>
      <c r="H1644" s="125">
        <v>0.1692979512662745</v>
      </c>
      <c r="I1644" s="3"/>
      <c r="J1644" s="3"/>
      <c r="K1644" s="3" t="s">
        <v>99</v>
      </c>
      <c r="L1644" s="125">
        <v>7.8589952388239404E-2</v>
      </c>
      <c r="M1644" s="3">
        <v>15</v>
      </c>
      <c r="N1644" s="125">
        <v>-7.1548069809638501E-2</v>
      </c>
      <c r="O1644" s="3">
        <v>10</v>
      </c>
      <c r="P1644" s="125">
        <v>1.91599290683966E-2</v>
      </c>
      <c r="Q1644" s="3">
        <v>12</v>
      </c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</row>
    <row r="1645" spans="1:30" hidden="1" x14ac:dyDescent="0.25">
      <c r="A1645" s="2">
        <v>1</v>
      </c>
      <c r="B1645" s="2">
        <v>2013</v>
      </c>
      <c r="C1645" s="4" t="str">
        <f>INDEX(Index!$B$1:$B$500,MATCH($F1645,Index!$A$1:$A$500,0)
)</f>
        <v>DAL</v>
      </c>
      <c r="D1645" s="4">
        <v>0</v>
      </c>
      <c r="E1645" s="141">
        <f t="shared" si="25"/>
        <v>0.12929083700231139</v>
      </c>
      <c r="F1645" s="3" t="s">
        <v>3</v>
      </c>
      <c r="G1645" s="3">
        <v>12</v>
      </c>
      <c r="H1645" s="125">
        <v>0.12929083700231139</v>
      </c>
      <c r="I1645" s="3"/>
      <c r="J1645" s="3"/>
      <c r="K1645" s="3" t="s">
        <v>98</v>
      </c>
      <c r="L1645" s="125">
        <v>-8.0412543019030794E-2</v>
      </c>
      <c r="M1645" s="3">
        <v>24</v>
      </c>
      <c r="N1645" s="125">
        <v>-0.15920439600597699</v>
      </c>
      <c r="O1645" s="3">
        <v>9</v>
      </c>
      <c r="P1645" s="125">
        <v>5.0498984015365199E-2</v>
      </c>
      <c r="Q1645" s="3">
        <v>10</v>
      </c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</row>
    <row r="1646" spans="1:30" hidden="1" x14ac:dyDescent="0.25">
      <c r="A1646" s="2">
        <v>1</v>
      </c>
      <c r="B1646" s="2">
        <v>2013</v>
      </c>
      <c r="C1646" s="4" t="str">
        <f>INDEX(Index!$B$1:$B$500,MATCH($F1646,Index!$A$1:$A$500,0)
)</f>
        <v>NO</v>
      </c>
      <c r="D1646" s="4">
        <v>0</v>
      </c>
      <c r="E1646" s="141">
        <f t="shared" si="25"/>
        <v>7.6386286953680688E-2</v>
      </c>
      <c r="F1646" s="3" t="s">
        <v>27</v>
      </c>
      <c r="G1646" s="3">
        <v>13</v>
      </c>
      <c r="H1646" s="125">
        <v>7.6386286953680688E-2</v>
      </c>
      <c r="I1646" s="3"/>
      <c r="J1646" s="3"/>
      <c r="K1646" s="3" t="s">
        <v>98</v>
      </c>
      <c r="L1646" s="125">
        <v>8.9396903304039502E-2</v>
      </c>
      <c r="M1646" s="3">
        <v>13</v>
      </c>
      <c r="N1646" s="125">
        <v>-1.83787579977071E-2</v>
      </c>
      <c r="O1646" s="3">
        <v>15</v>
      </c>
      <c r="P1646" s="125">
        <v>-3.13893743480659E-2</v>
      </c>
      <c r="Q1646" s="3">
        <v>20</v>
      </c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</row>
    <row r="1647" spans="1:30" hidden="1" x14ac:dyDescent="0.25">
      <c r="A1647" s="2">
        <v>1</v>
      </c>
      <c r="B1647" s="2">
        <v>2013</v>
      </c>
      <c r="C1647" s="4" t="str">
        <f>INDEX(Index!$B$1:$B$500,MATCH($F1647,Index!$A$1:$A$500,0)
)</f>
        <v>NYJ</v>
      </c>
      <c r="D1647" s="4">
        <v>0</v>
      </c>
      <c r="E1647" s="141">
        <f t="shared" si="25"/>
        <v>3.269525711698798E-2</v>
      </c>
      <c r="F1647" s="3" t="s">
        <v>9</v>
      </c>
      <c r="G1647" s="3">
        <v>14</v>
      </c>
      <c r="H1647" s="125">
        <v>3.269525711698798E-2</v>
      </c>
      <c r="I1647" s="3"/>
      <c r="J1647" s="3"/>
      <c r="K1647" s="3" t="s">
        <v>98</v>
      </c>
      <c r="L1647" s="125">
        <v>-0.24339070332590201</v>
      </c>
      <c r="M1647" s="3">
        <v>27</v>
      </c>
      <c r="N1647" s="125">
        <v>-0.20397986152375999</v>
      </c>
      <c r="O1647" s="3">
        <v>5</v>
      </c>
      <c r="P1647" s="125">
        <v>7.2106098919130002E-2</v>
      </c>
      <c r="Q1647" s="3">
        <v>9</v>
      </c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</row>
    <row r="1648" spans="1:30" hidden="1" x14ac:dyDescent="0.25">
      <c r="A1648" s="2">
        <v>1</v>
      </c>
      <c r="B1648" s="2">
        <v>2013</v>
      </c>
      <c r="C1648" s="4" t="str">
        <f>INDEX(Index!$B$1:$B$500,MATCH($F1648,Index!$A$1:$A$500,0)
)</f>
        <v>HOU</v>
      </c>
      <c r="D1648" s="4">
        <v>0</v>
      </c>
      <c r="E1648" s="141">
        <f t="shared" si="25"/>
        <v>2.1722383262463285E-2</v>
      </c>
      <c r="F1648" s="3" t="s">
        <v>49</v>
      </c>
      <c r="G1648" s="3">
        <v>15</v>
      </c>
      <c r="H1648" s="125">
        <v>2.1722383262463285E-2</v>
      </c>
      <c r="I1648" s="3"/>
      <c r="J1648" s="3"/>
      <c r="K1648" s="3" t="s">
        <v>98</v>
      </c>
      <c r="L1648" s="125">
        <v>0.12772900915933899</v>
      </c>
      <c r="M1648" s="3">
        <v>8</v>
      </c>
      <c r="N1648" s="125">
        <v>4.2740824803614103E-2</v>
      </c>
      <c r="O1648" s="3">
        <v>17</v>
      </c>
      <c r="P1648" s="125">
        <v>-6.3265801093261603E-2</v>
      </c>
      <c r="Q1648" s="3">
        <v>25</v>
      </c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</row>
    <row r="1649" spans="1:30" hidden="1" x14ac:dyDescent="0.25">
      <c r="A1649" s="2">
        <v>1</v>
      </c>
      <c r="B1649" s="2">
        <v>2013</v>
      </c>
      <c r="C1649" s="4" t="str">
        <f>INDEX(Index!$B$1:$B$500,MATCH($F1649,Index!$A$1:$A$500,0)
)</f>
        <v>CIN</v>
      </c>
      <c r="D1649" s="4">
        <v>0</v>
      </c>
      <c r="E1649" s="141">
        <f t="shared" si="25"/>
        <v>1.3957256917963706E-2</v>
      </c>
      <c r="F1649" s="3" t="s">
        <v>24</v>
      </c>
      <c r="G1649" s="3">
        <v>16</v>
      </c>
      <c r="H1649" s="125">
        <v>1.3957256917963706E-2</v>
      </c>
      <c r="I1649" s="3"/>
      <c r="J1649" s="3"/>
      <c r="K1649" s="3" t="s">
        <v>99</v>
      </c>
      <c r="L1649" s="125">
        <v>0.119181574788617</v>
      </c>
      <c r="M1649" s="3">
        <v>10</v>
      </c>
      <c r="N1649" s="125">
        <v>0.203820967545842</v>
      </c>
      <c r="O1649" s="3">
        <v>27</v>
      </c>
      <c r="P1649" s="125">
        <v>9.8596649675188705E-2</v>
      </c>
      <c r="Q1649" s="3">
        <v>4</v>
      </c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</row>
    <row r="1650" spans="1:30" hidden="1" x14ac:dyDescent="0.25">
      <c r="A1650" s="2">
        <v>1</v>
      </c>
      <c r="B1650" s="2">
        <v>2013</v>
      </c>
      <c r="C1650" s="4" t="str">
        <f>INDEX(Index!$B$1:$B$500,MATCH($F1650,Index!$A$1:$A$500,0)
)</f>
        <v>NYG</v>
      </c>
      <c r="D1650" s="4">
        <v>0</v>
      </c>
      <c r="E1650" s="141">
        <f t="shared" si="25"/>
        <v>-5.989850856224499E-3</v>
      </c>
      <c r="F1650" s="3" t="s">
        <v>15</v>
      </c>
      <c r="G1650" s="3">
        <v>17</v>
      </c>
      <c r="H1650" s="125">
        <v>-5.989850856224499E-3</v>
      </c>
      <c r="I1650" s="3"/>
      <c r="J1650" s="3"/>
      <c r="K1650" s="3" t="s">
        <v>99</v>
      </c>
      <c r="L1650" s="125">
        <v>8.1260852644239698E-2</v>
      </c>
      <c r="M1650" s="3">
        <v>14</v>
      </c>
      <c r="N1650" s="125">
        <v>-2.0890138007243798E-2</v>
      </c>
      <c r="O1650" s="3">
        <v>14</v>
      </c>
      <c r="P1650" s="125">
        <v>-0.108140841507708</v>
      </c>
      <c r="Q1650" s="3">
        <v>28</v>
      </c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</row>
    <row r="1651" spans="1:30" hidden="1" x14ac:dyDescent="0.25">
      <c r="A1651" s="2">
        <v>1</v>
      </c>
      <c r="B1651" s="2">
        <v>2013</v>
      </c>
      <c r="C1651" s="4" t="str">
        <f>INDEX(Index!$B$1:$B$500,MATCH($F1651,Index!$A$1:$A$500,0)
)</f>
        <v>SF</v>
      </c>
      <c r="D1651" s="4">
        <v>0</v>
      </c>
      <c r="E1651" s="141">
        <f t="shared" si="25"/>
        <v>-1.0356371096973578E-2</v>
      </c>
      <c r="F1651" s="3" t="s">
        <v>1</v>
      </c>
      <c r="G1651" s="3">
        <v>18</v>
      </c>
      <c r="H1651" s="125">
        <v>-1.0356371096973578E-2</v>
      </c>
      <c r="I1651" s="3"/>
      <c r="J1651" s="3"/>
      <c r="K1651" s="3" t="s">
        <v>98</v>
      </c>
      <c r="L1651" s="125">
        <v>0.30969322954479001</v>
      </c>
      <c r="M1651" s="3">
        <v>3</v>
      </c>
      <c r="N1651" s="125">
        <v>0.29814114548575898</v>
      </c>
      <c r="O1651" s="3">
        <v>29</v>
      </c>
      <c r="P1651" s="125">
        <v>-2.1908455156004598E-2</v>
      </c>
      <c r="Q1651" s="3">
        <v>16</v>
      </c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</row>
    <row r="1652" spans="1:30" hidden="1" x14ac:dyDescent="0.25">
      <c r="A1652" s="2">
        <v>1</v>
      </c>
      <c r="B1652" s="2">
        <v>2013</v>
      </c>
      <c r="C1652" s="4" t="str">
        <f>INDEX(Index!$B$1:$B$500,MATCH($F1652,Index!$A$1:$A$500,0)
)</f>
        <v>ATL</v>
      </c>
      <c r="D1652" s="4">
        <v>0</v>
      </c>
      <c r="E1652" s="141">
        <f t="shared" si="25"/>
        <v>-1.44756189118637E-2</v>
      </c>
      <c r="F1652" s="3" t="s">
        <v>43</v>
      </c>
      <c r="G1652" s="3">
        <v>19</v>
      </c>
      <c r="H1652" s="125">
        <v>-1.44756189118637E-2</v>
      </c>
      <c r="I1652" s="3"/>
      <c r="J1652" s="3"/>
      <c r="K1652" s="3" t="s">
        <v>99</v>
      </c>
      <c r="L1652" s="125">
        <v>2.4680170094194698E-2</v>
      </c>
      <c r="M1652" s="3">
        <v>17</v>
      </c>
      <c r="N1652" s="125">
        <v>4.9619162342441098E-2</v>
      </c>
      <c r="O1652" s="3">
        <v>18</v>
      </c>
      <c r="P1652" s="125">
        <v>1.0463373336382699E-2</v>
      </c>
      <c r="Q1652" s="3">
        <v>14</v>
      </c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</row>
    <row r="1653" spans="1:30" hidden="1" x14ac:dyDescent="0.25">
      <c r="A1653" s="2">
        <v>1</v>
      </c>
      <c r="B1653" s="2">
        <v>2013</v>
      </c>
      <c r="C1653" s="4" t="str">
        <f>INDEX(Index!$B$1:$B$500,MATCH($F1653,Index!$A$1:$A$500,0)
)</f>
        <v>GB</v>
      </c>
      <c r="D1653" s="4">
        <v>0</v>
      </c>
      <c r="E1653" s="141">
        <f t="shared" si="25"/>
        <v>-2.244054827021354E-2</v>
      </c>
      <c r="F1653" s="3" t="s">
        <v>20</v>
      </c>
      <c r="G1653" s="3">
        <v>20</v>
      </c>
      <c r="H1653" s="125">
        <v>-2.244054827021354E-2</v>
      </c>
      <c r="I1653" s="3"/>
      <c r="J1653" s="3"/>
      <c r="K1653" s="3" t="s">
        <v>99</v>
      </c>
      <c r="L1653" s="125">
        <v>0.35606327979435198</v>
      </c>
      <c r="M1653" s="3">
        <v>2</v>
      </c>
      <c r="N1653" s="125">
        <v>0.35607941880648902</v>
      </c>
      <c r="O1653" s="3">
        <v>30</v>
      </c>
      <c r="P1653" s="125">
        <v>-2.24244092580765E-2</v>
      </c>
      <c r="Q1653" s="3">
        <v>17</v>
      </c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</row>
    <row r="1654" spans="1:30" hidden="1" x14ac:dyDescent="0.25">
      <c r="A1654" s="2">
        <v>1</v>
      </c>
      <c r="B1654" s="2">
        <v>2013</v>
      </c>
      <c r="C1654" s="4" t="str">
        <f>INDEX(Index!$B$1:$B$500,MATCH($F1654,Index!$A$1:$A$500,0)
)</f>
        <v>TB</v>
      </c>
      <c r="D1654" s="4">
        <v>0</v>
      </c>
      <c r="E1654" s="141">
        <f t="shared" si="25"/>
        <v>-8.3667102588187992E-2</v>
      </c>
      <c r="F1654" s="3" t="s">
        <v>38</v>
      </c>
      <c r="G1654" s="3">
        <v>21</v>
      </c>
      <c r="H1654" s="125">
        <v>-8.3667102588187992E-2</v>
      </c>
      <c r="I1654" s="3"/>
      <c r="J1654" s="3"/>
      <c r="K1654" s="3" t="s">
        <v>99</v>
      </c>
      <c r="L1654" s="125">
        <v>-0.43310038276100099</v>
      </c>
      <c r="M1654" s="3">
        <v>31</v>
      </c>
      <c r="N1654" s="125">
        <v>-0.19358503492953599</v>
      </c>
      <c r="O1654" s="3">
        <v>6</v>
      </c>
      <c r="P1654" s="125">
        <v>0.15584824524327701</v>
      </c>
      <c r="Q1654" s="3">
        <v>1</v>
      </c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</row>
    <row r="1655" spans="1:30" hidden="1" x14ac:dyDescent="0.25">
      <c r="A1655" s="2">
        <v>1</v>
      </c>
      <c r="B1655" s="2">
        <v>2013</v>
      </c>
      <c r="C1655" s="4" t="str">
        <f>INDEX(Index!$B$1:$B$500,MATCH($F1655,Index!$A$1:$A$500,0)
)</f>
        <v>NE</v>
      </c>
      <c r="D1655" s="4">
        <v>0</v>
      </c>
      <c r="E1655" s="141">
        <f t="shared" si="25"/>
        <v>-0.1003037800888754</v>
      </c>
      <c r="F1655" s="3" t="s">
        <v>17</v>
      </c>
      <c r="G1655" s="3">
        <v>22</v>
      </c>
      <c r="H1655" s="125">
        <v>-0.1003037800888754</v>
      </c>
      <c r="I1655" s="3"/>
      <c r="J1655" s="3"/>
      <c r="K1655" s="3" t="s">
        <v>98</v>
      </c>
      <c r="L1655" s="125">
        <v>-0.124824691665416</v>
      </c>
      <c r="M1655" s="3">
        <v>25</v>
      </c>
      <c r="N1655" s="125">
        <v>6.8880334754319303E-2</v>
      </c>
      <c r="O1655" s="3">
        <v>20</v>
      </c>
      <c r="P1655" s="125">
        <v>9.3401246330859902E-2</v>
      </c>
      <c r="Q1655" s="3">
        <v>6</v>
      </c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</row>
    <row r="1656" spans="1:30" hidden="1" x14ac:dyDescent="0.25">
      <c r="A1656" s="2">
        <v>1</v>
      </c>
      <c r="B1656" s="2">
        <v>2013</v>
      </c>
      <c r="C1656" s="4" t="str">
        <f>INDEX(Index!$B$1:$B$500,MATCH($F1656,Index!$A$1:$A$500,0)
)</f>
        <v>CAR</v>
      </c>
      <c r="D1656" s="4">
        <v>0</v>
      </c>
      <c r="E1656" s="141">
        <f t="shared" si="25"/>
        <v>-0.12433430806577199</v>
      </c>
      <c r="F1656" s="3" t="s">
        <v>51</v>
      </c>
      <c r="G1656" s="3">
        <v>23</v>
      </c>
      <c r="H1656" s="125">
        <v>-0.12433430806577199</v>
      </c>
      <c r="I1656" s="3"/>
      <c r="J1656" s="3"/>
      <c r="K1656" s="3" t="s">
        <v>99</v>
      </c>
      <c r="L1656" s="125">
        <v>9.2842048275458694E-2</v>
      </c>
      <c r="M1656" s="3">
        <v>12</v>
      </c>
      <c r="N1656" s="125">
        <v>0.13631061485343099</v>
      </c>
      <c r="O1656" s="3">
        <v>23</v>
      </c>
      <c r="P1656" s="125">
        <v>-8.0865741487799694E-2</v>
      </c>
      <c r="Q1656" s="3">
        <v>26</v>
      </c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</row>
    <row r="1657" spans="1:30" hidden="1" x14ac:dyDescent="0.25">
      <c r="A1657" s="2">
        <v>1</v>
      </c>
      <c r="B1657" s="2">
        <v>2013</v>
      </c>
      <c r="C1657" s="4" t="str">
        <f>INDEX(Index!$B$1:$B$500,MATCH($F1657,Index!$A$1:$A$500,0)
)</f>
        <v>LAC</v>
      </c>
      <c r="D1657" s="4">
        <v>0</v>
      </c>
      <c r="E1657" s="141">
        <f t="shared" si="25"/>
        <v>-0.18429021591130679</v>
      </c>
      <c r="F1657" s="3" t="s">
        <v>68</v>
      </c>
      <c r="G1657" s="3">
        <v>24</v>
      </c>
      <c r="H1657" s="125">
        <v>-0.18429021591130679</v>
      </c>
      <c r="I1657" s="3"/>
      <c r="J1657" s="3"/>
      <c r="K1657" s="3" t="s">
        <v>99</v>
      </c>
      <c r="L1657" s="125">
        <v>-1.3342028775275201E-2</v>
      </c>
      <c r="M1657" s="3">
        <v>21</v>
      </c>
      <c r="N1657" s="125">
        <v>0.164620438464117</v>
      </c>
      <c r="O1657" s="3">
        <v>25</v>
      </c>
      <c r="P1657" s="125">
        <v>-6.3277486719145598E-3</v>
      </c>
      <c r="Q1657" s="3">
        <v>15</v>
      </c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</row>
    <row r="1658" spans="1:30" hidden="1" x14ac:dyDescent="0.25">
      <c r="A1658" s="2">
        <v>1</v>
      </c>
      <c r="B1658" s="2">
        <v>2013</v>
      </c>
      <c r="C1658" s="4" t="str">
        <f>INDEX(Index!$B$1:$B$500,MATCH($F1658,Index!$A$1:$A$500,0)
)</f>
        <v>ARI</v>
      </c>
      <c r="D1658" s="4">
        <v>0</v>
      </c>
      <c r="E1658" s="141">
        <f t="shared" si="25"/>
        <v>-0.1887928156685208</v>
      </c>
      <c r="F1658" s="3" t="s">
        <v>23</v>
      </c>
      <c r="G1658" s="3">
        <v>25</v>
      </c>
      <c r="H1658" s="125">
        <v>-0.1887928156685208</v>
      </c>
      <c r="I1658" s="3"/>
      <c r="J1658" s="3"/>
      <c r="K1658" s="3" t="s">
        <v>99</v>
      </c>
      <c r="L1658" s="125">
        <v>-3.6811766539619602E-2</v>
      </c>
      <c r="M1658" s="3">
        <v>23</v>
      </c>
      <c r="N1658" s="125">
        <v>-2.7796767805973802E-2</v>
      </c>
      <c r="O1658" s="3">
        <v>13</v>
      </c>
      <c r="P1658" s="125">
        <v>-0.17977781693487499</v>
      </c>
      <c r="Q1658" s="3">
        <v>32</v>
      </c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</row>
    <row r="1659" spans="1:30" hidden="1" x14ac:dyDescent="0.25">
      <c r="A1659" s="2">
        <v>1</v>
      </c>
      <c r="B1659" s="2">
        <v>2013</v>
      </c>
      <c r="C1659" s="4" t="str">
        <f>INDEX(Index!$B$1:$B$500,MATCH($F1659,Index!$A$1:$A$500,0)
)</f>
        <v>LV</v>
      </c>
      <c r="D1659" s="4">
        <v>0</v>
      </c>
      <c r="E1659" s="141">
        <f t="shared" si="25"/>
        <v>-0.25554315448875797</v>
      </c>
      <c r="F1659" s="3" t="s">
        <v>52</v>
      </c>
      <c r="G1659" s="3">
        <v>26</v>
      </c>
      <c r="H1659" s="125">
        <v>-0.25554315448875797</v>
      </c>
      <c r="I1659" s="3"/>
      <c r="J1659" s="3"/>
      <c r="K1659" s="3" t="s">
        <v>99</v>
      </c>
      <c r="L1659" s="125">
        <v>0.121733097573967</v>
      </c>
      <c r="M1659" s="3">
        <v>9</v>
      </c>
      <c r="N1659" s="125">
        <v>0.24939615123998901</v>
      </c>
      <c r="O1659" s="3">
        <v>28</v>
      </c>
      <c r="P1659" s="125">
        <v>-0.12788010082273599</v>
      </c>
      <c r="Q1659" s="3">
        <v>30</v>
      </c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</row>
    <row r="1660" spans="1:30" hidden="1" x14ac:dyDescent="0.25">
      <c r="A1660" s="2">
        <v>1</v>
      </c>
      <c r="B1660" s="2">
        <v>2013</v>
      </c>
      <c r="C1660" s="4" t="str">
        <f>INDEX(Index!$B$1:$B$500,MATCH($F1660,Index!$A$1:$A$500,0)
)</f>
        <v>MIN</v>
      </c>
      <c r="D1660" s="4">
        <v>0</v>
      </c>
      <c r="E1660" s="141">
        <f t="shared" si="25"/>
        <v>-0.32719954066026613</v>
      </c>
      <c r="F1660" s="3" t="s">
        <v>46</v>
      </c>
      <c r="G1660" s="3">
        <v>27</v>
      </c>
      <c r="H1660" s="125">
        <v>-0.32719954066026613</v>
      </c>
      <c r="I1660" s="3"/>
      <c r="J1660" s="3"/>
      <c r="K1660" s="3" t="s">
        <v>99</v>
      </c>
      <c r="L1660" s="125">
        <v>-0.12748695297886001</v>
      </c>
      <c r="M1660" s="3">
        <v>26</v>
      </c>
      <c r="N1660" s="125">
        <v>0.16832423833400201</v>
      </c>
      <c r="O1660" s="3">
        <v>26</v>
      </c>
      <c r="P1660" s="125">
        <v>-3.1388349347404101E-2</v>
      </c>
      <c r="Q1660" s="3">
        <v>20</v>
      </c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</row>
    <row r="1661" spans="1:30" hidden="1" x14ac:dyDescent="0.25">
      <c r="A1661" s="2">
        <v>1</v>
      </c>
      <c r="B1661" s="2">
        <v>2013</v>
      </c>
      <c r="C1661" s="4" t="str">
        <f>INDEX(Index!$B$1:$B$500,MATCH($F1661,Index!$A$1:$A$500,0)
)</f>
        <v>PIT</v>
      </c>
      <c r="D1661" s="4">
        <v>0</v>
      </c>
      <c r="E1661" s="141">
        <f t="shared" si="25"/>
        <v>-0.3629815547713473</v>
      </c>
      <c r="F1661" s="3" t="s">
        <v>32</v>
      </c>
      <c r="G1661" s="3">
        <v>28</v>
      </c>
      <c r="H1661" s="125">
        <v>-0.3629815547713473</v>
      </c>
      <c r="I1661" s="3"/>
      <c r="J1661" s="3"/>
      <c r="K1661" s="3" t="s">
        <v>99</v>
      </c>
      <c r="L1661" s="125">
        <v>-0.346688676486898</v>
      </c>
      <c r="M1661" s="3">
        <v>29</v>
      </c>
      <c r="N1661" s="125">
        <v>-3.6335341065629599E-2</v>
      </c>
      <c r="O1661" s="3">
        <v>12</v>
      </c>
      <c r="P1661" s="125">
        <v>-5.26282193500789E-2</v>
      </c>
      <c r="Q1661" s="3">
        <v>22</v>
      </c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</row>
    <row r="1662" spans="1:30" hidden="1" x14ac:dyDescent="0.25">
      <c r="A1662" s="2">
        <v>1</v>
      </c>
      <c r="B1662" s="2">
        <v>2013</v>
      </c>
      <c r="C1662" s="4" t="str">
        <f>INDEX(Index!$B$1:$B$500,MATCH($F1662,Index!$A$1:$A$500,0)
)</f>
        <v>CLE</v>
      </c>
      <c r="D1662" s="4">
        <v>0</v>
      </c>
      <c r="E1662" s="141">
        <f t="shared" si="25"/>
        <v>-0.39936682247954841</v>
      </c>
      <c r="F1662" s="3" t="s">
        <v>10</v>
      </c>
      <c r="G1662" s="3">
        <v>29</v>
      </c>
      <c r="H1662" s="125">
        <v>-0.39936682247954841</v>
      </c>
      <c r="I1662" s="3"/>
      <c r="J1662" s="3"/>
      <c r="K1662" s="3" t="s">
        <v>99</v>
      </c>
      <c r="L1662" s="125">
        <v>-0.381140091986999</v>
      </c>
      <c r="M1662" s="3">
        <v>30</v>
      </c>
      <c r="N1662" s="125">
        <v>-8.2269632478322603E-3</v>
      </c>
      <c r="O1662" s="3">
        <v>16</v>
      </c>
      <c r="P1662" s="125">
        <v>-2.6453693740381701E-2</v>
      </c>
      <c r="Q1662" s="3">
        <v>18</v>
      </c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</row>
    <row r="1663" spans="1:30" hidden="1" x14ac:dyDescent="0.25">
      <c r="A1663" s="2">
        <v>1</v>
      </c>
      <c r="B1663" s="2">
        <v>2013</v>
      </c>
      <c r="C1663" s="4" t="str">
        <f>INDEX(Index!$B$1:$B$500,MATCH($F1663,Index!$A$1:$A$500,0)
)</f>
        <v>WAS</v>
      </c>
      <c r="D1663" s="4">
        <v>0</v>
      </c>
      <c r="E1663" s="141">
        <f t="shared" si="25"/>
        <v>-0.45553384548181108</v>
      </c>
      <c r="F1663" s="3" t="s">
        <v>26</v>
      </c>
      <c r="G1663" s="3">
        <v>30</v>
      </c>
      <c r="H1663" s="125">
        <v>-0.45553384548181108</v>
      </c>
      <c r="I1663" s="3"/>
      <c r="J1663" s="3"/>
      <c r="K1663" s="3" t="s">
        <v>99</v>
      </c>
      <c r="L1663" s="125">
        <v>5.6332421535669898E-2</v>
      </c>
      <c r="M1663" s="3">
        <v>16</v>
      </c>
      <c r="N1663" s="125">
        <v>0.37578316059421901</v>
      </c>
      <c r="O1663" s="3">
        <v>31</v>
      </c>
      <c r="P1663" s="125">
        <v>-0.13608310642326199</v>
      </c>
      <c r="Q1663" s="3">
        <v>31</v>
      </c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</row>
    <row r="1664" spans="1:30" hidden="1" x14ac:dyDescent="0.25">
      <c r="A1664" s="2">
        <v>1</v>
      </c>
      <c r="B1664" s="2">
        <v>2013</v>
      </c>
      <c r="C1664" s="4" t="str">
        <f>INDEX(Index!$B$1:$B$500,MATCH($F1664,Index!$A$1:$A$500,0)
)</f>
        <v>BAL</v>
      </c>
      <c r="D1664" s="4">
        <v>0</v>
      </c>
      <c r="E1664" s="141">
        <f t="shared" si="25"/>
        <v>-0.82817081447588903</v>
      </c>
      <c r="F1664" s="3" t="s">
        <v>18</v>
      </c>
      <c r="G1664" s="3">
        <v>31</v>
      </c>
      <c r="H1664" s="125">
        <v>-0.82817081447588903</v>
      </c>
      <c r="I1664" s="3"/>
      <c r="J1664" s="3"/>
      <c r="K1664" s="3" t="s">
        <v>99</v>
      </c>
      <c r="L1664" s="125">
        <v>-0.300120989620423</v>
      </c>
      <c r="M1664" s="3">
        <v>28</v>
      </c>
      <c r="N1664" s="125">
        <v>0.40412227758342001</v>
      </c>
      <c r="O1664" s="3">
        <v>32</v>
      </c>
      <c r="P1664" s="125">
        <v>-0.123927547272046</v>
      </c>
      <c r="Q1664" s="3">
        <v>29</v>
      </c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</row>
    <row r="1665" spans="1:30" hidden="1" x14ac:dyDescent="0.25">
      <c r="A1665" s="2">
        <v>1</v>
      </c>
      <c r="B1665" s="2">
        <v>2013</v>
      </c>
      <c r="C1665" s="4" t="str">
        <f>INDEX(Index!$B$1:$B$500,MATCH($F1665,Index!$A$1:$A$500,0)
)</f>
        <v>JAX</v>
      </c>
      <c r="D1665" s="4">
        <v>0</v>
      </c>
      <c r="E1665" s="141">
        <f t="shared" si="25"/>
        <v>-1.0735322982509947</v>
      </c>
      <c r="F1665" s="3" t="s">
        <v>56</v>
      </c>
      <c r="G1665" s="3">
        <v>32</v>
      </c>
      <c r="H1665" s="125">
        <v>-1.0735322982509947</v>
      </c>
      <c r="I1665" s="3"/>
      <c r="J1665" s="3"/>
      <c r="K1665" s="3" t="s">
        <v>99</v>
      </c>
      <c r="L1665" s="125">
        <v>-0.89096730571944704</v>
      </c>
      <c r="M1665" s="3">
        <v>32</v>
      </c>
      <c r="N1665" s="125">
        <v>0.123468118440102</v>
      </c>
      <c r="O1665" s="3">
        <v>22</v>
      </c>
      <c r="P1665" s="125">
        <v>-5.9096874091445602E-2</v>
      </c>
      <c r="Q1665" s="3">
        <v>24</v>
      </c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</row>
    <row r="1666" spans="1:30" hidden="1" x14ac:dyDescent="0.25">
      <c r="A1666" s="2">
        <v>2</v>
      </c>
      <c r="B1666" s="2">
        <v>2013</v>
      </c>
      <c r="C1666" s="4" t="str">
        <f>INDEX(Index!$B$1:$B$500,MATCH($F1666,Index!$A$1:$A$500,0)
)</f>
        <v>DEN</v>
      </c>
      <c r="D1666" s="4">
        <v>0</v>
      </c>
      <c r="E1666" s="141">
        <f t="shared" ref="E1666:E1729" si="26">IF(D1666=1,H1666/100,H1666)</f>
        <v>0.68413346599778502</v>
      </c>
      <c r="F1666" s="3" t="s">
        <v>39</v>
      </c>
      <c r="G1666" s="3">
        <v>1</v>
      </c>
      <c r="H1666" s="125">
        <v>0.68413346599778502</v>
      </c>
      <c r="I1666" s="3"/>
      <c r="J1666" s="3"/>
      <c r="K1666" s="3" t="s">
        <v>100</v>
      </c>
      <c r="L1666" s="125">
        <v>0.34699943314862902</v>
      </c>
      <c r="M1666" s="3">
        <v>3</v>
      </c>
      <c r="N1666" s="125">
        <v>-0.232163793858885</v>
      </c>
      <c r="O1666" s="3">
        <v>3</v>
      </c>
      <c r="P1666" s="125">
        <v>0.104970238990271</v>
      </c>
      <c r="Q1666" s="3">
        <v>1</v>
      </c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</row>
    <row r="1667" spans="1:30" hidden="1" x14ac:dyDescent="0.25">
      <c r="A1667" s="2">
        <v>2</v>
      </c>
      <c r="B1667" s="2">
        <v>2013</v>
      </c>
      <c r="C1667" s="4" t="str">
        <f>INDEX(Index!$B$1:$B$500,MATCH($F1667,Index!$A$1:$A$500,0)
)</f>
        <v>KC</v>
      </c>
      <c r="D1667" s="4">
        <v>0</v>
      </c>
      <c r="E1667" s="141">
        <f t="shared" si="26"/>
        <v>0.42255760047165908</v>
      </c>
      <c r="F1667" s="3" t="s">
        <v>5</v>
      </c>
      <c r="G1667" s="3">
        <v>2</v>
      </c>
      <c r="H1667" s="125">
        <v>0.42255760047165908</v>
      </c>
      <c r="I1667" s="3"/>
      <c r="J1667" s="3"/>
      <c r="K1667" s="3" t="s">
        <v>100</v>
      </c>
      <c r="L1667" s="125">
        <v>3.1867648003964397E-2</v>
      </c>
      <c r="M1667" s="3">
        <v>16</v>
      </c>
      <c r="N1667" s="125">
        <v>-0.40815581911159399</v>
      </c>
      <c r="O1667" s="3">
        <v>1</v>
      </c>
      <c r="P1667" s="125">
        <v>-1.7465866643899298E-2</v>
      </c>
      <c r="Q1667" s="3">
        <v>18</v>
      </c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</row>
    <row r="1668" spans="1:30" hidden="1" x14ac:dyDescent="0.25">
      <c r="A1668" s="2">
        <v>2</v>
      </c>
      <c r="B1668" s="2">
        <v>2013</v>
      </c>
      <c r="C1668" s="4" t="str">
        <f>INDEX(Index!$B$1:$B$500,MATCH($F1668,Index!$A$1:$A$500,0)
)</f>
        <v>SEA</v>
      </c>
      <c r="D1668" s="4">
        <v>0</v>
      </c>
      <c r="E1668" s="141">
        <f t="shared" si="26"/>
        <v>0.38457792699563692</v>
      </c>
      <c r="F1668" s="3" t="s">
        <v>30</v>
      </c>
      <c r="G1668" s="3">
        <v>3</v>
      </c>
      <c r="H1668" s="125">
        <v>0.38457792699563692</v>
      </c>
      <c r="I1668" s="3"/>
      <c r="J1668" s="3"/>
      <c r="K1668" s="3" t="s">
        <v>100</v>
      </c>
      <c r="L1668" s="125">
        <v>2.7036976432022498E-2</v>
      </c>
      <c r="M1668" s="3">
        <v>17</v>
      </c>
      <c r="N1668" s="125">
        <v>-0.275949027915039</v>
      </c>
      <c r="O1668" s="3">
        <v>2</v>
      </c>
      <c r="P1668" s="125">
        <v>8.1591922648575399E-2</v>
      </c>
      <c r="Q1668" s="3">
        <v>2</v>
      </c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</row>
    <row r="1669" spans="1:30" hidden="1" x14ac:dyDescent="0.25">
      <c r="A1669" s="2">
        <v>2</v>
      </c>
      <c r="B1669" s="2">
        <v>2013</v>
      </c>
      <c r="C1669" s="4" t="str">
        <f>INDEX(Index!$B$1:$B$500,MATCH($F1669,Index!$A$1:$A$500,0)
)</f>
        <v>PHI</v>
      </c>
      <c r="D1669" s="4">
        <v>0</v>
      </c>
      <c r="E1669" s="141">
        <f t="shared" si="26"/>
        <v>0.33872373713621862</v>
      </c>
      <c r="F1669" s="3" t="s">
        <v>7</v>
      </c>
      <c r="G1669" s="3">
        <v>4</v>
      </c>
      <c r="H1669" s="125">
        <v>0.33872373713621862</v>
      </c>
      <c r="I1669" s="3"/>
      <c r="J1669" s="3"/>
      <c r="K1669" s="3" t="s">
        <v>101</v>
      </c>
      <c r="L1669" s="125">
        <v>0.38884816508217102</v>
      </c>
      <c r="M1669" s="3">
        <v>2</v>
      </c>
      <c r="N1669" s="125">
        <v>0.11449256835423</v>
      </c>
      <c r="O1669" s="3">
        <v>24</v>
      </c>
      <c r="P1669" s="125">
        <v>6.4368140408277597E-2</v>
      </c>
      <c r="Q1669" s="3">
        <v>5</v>
      </c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</row>
    <row r="1670" spans="1:30" hidden="1" x14ac:dyDescent="0.25">
      <c r="A1670" s="2">
        <v>2</v>
      </c>
      <c r="B1670" s="2">
        <v>2013</v>
      </c>
      <c r="C1670" s="4" t="str">
        <f>INDEX(Index!$B$1:$B$500,MATCH($F1670,Index!$A$1:$A$500,0)
)</f>
        <v>GB</v>
      </c>
      <c r="D1670" s="4">
        <v>0</v>
      </c>
      <c r="E1670" s="141">
        <f t="shared" si="26"/>
        <v>0.25365327861255677</v>
      </c>
      <c r="F1670" s="3" t="s">
        <v>20</v>
      </c>
      <c r="G1670" s="3">
        <v>5</v>
      </c>
      <c r="H1670" s="125">
        <v>0.25365327861255677</v>
      </c>
      <c r="I1670" s="3"/>
      <c r="J1670" s="3"/>
      <c r="K1670" s="3" t="s">
        <v>101</v>
      </c>
      <c r="L1670" s="125">
        <v>0.53815249357131301</v>
      </c>
      <c r="M1670" s="3">
        <v>1</v>
      </c>
      <c r="N1670" s="125">
        <v>0.26703236043116002</v>
      </c>
      <c r="O1670" s="3">
        <v>30</v>
      </c>
      <c r="P1670" s="125">
        <v>-1.74668545275962E-2</v>
      </c>
      <c r="Q1670" s="3">
        <v>18</v>
      </c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</row>
    <row r="1671" spans="1:30" hidden="1" x14ac:dyDescent="0.25">
      <c r="A1671" s="2">
        <v>2</v>
      </c>
      <c r="B1671" s="2">
        <v>2013</v>
      </c>
      <c r="C1671" s="4" t="str">
        <f>INDEX(Index!$B$1:$B$500,MATCH($F1671,Index!$A$1:$A$500,0)
)</f>
        <v>MIA</v>
      </c>
      <c r="D1671" s="4">
        <v>0</v>
      </c>
      <c r="E1671" s="141">
        <f t="shared" si="26"/>
        <v>0.2410315149083383</v>
      </c>
      <c r="F1671" s="3" t="s">
        <v>4</v>
      </c>
      <c r="G1671" s="3">
        <v>6</v>
      </c>
      <c r="H1671" s="125">
        <v>0.2410315149083383</v>
      </c>
      <c r="I1671" s="3"/>
      <c r="J1671" s="3"/>
      <c r="K1671" s="3" t="s">
        <v>100</v>
      </c>
      <c r="L1671" s="125">
        <v>7.9797471307845202E-2</v>
      </c>
      <c r="M1671" s="3">
        <v>11</v>
      </c>
      <c r="N1671" s="125">
        <v>-0.102313530038632</v>
      </c>
      <c r="O1671" s="3">
        <v>8</v>
      </c>
      <c r="P1671" s="125">
        <v>5.89205135618611E-2</v>
      </c>
      <c r="Q1671" s="3">
        <v>6</v>
      </c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</row>
    <row r="1672" spans="1:30" hidden="1" x14ac:dyDescent="0.25">
      <c r="A1672" s="2">
        <v>2</v>
      </c>
      <c r="B1672" s="2">
        <v>2013</v>
      </c>
      <c r="C1672" s="4" t="str">
        <f>INDEX(Index!$B$1:$B$500,MATCH($F1672,Index!$A$1:$A$500,0)
)</f>
        <v>ATL</v>
      </c>
      <c r="D1672" s="4">
        <v>0</v>
      </c>
      <c r="E1672" s="141">
        <f t="shared" si="26"/>
        <v>0.20073448700478308</v>
      </c>
      <c r="F1672" s="3" t="s">
        <v>43</v>
      </c>
      <c r="G1672" s="3">
        <v>7</v>
      </c>
      <c r="H1672" s="125">
        <v>0.20073448700478308</v>
      </c>
      <c r="I1672" s="3"/>
      <c r="J1672" s="3"/>
      <c r="K1672" s="3" t="s">
        <v>101</v>
      </c>
      <c r="L1672" s="125">
        <v>0.125894261715846</v>
      </c>
      <c r="M1672" s="3">
        <v>7</v>
      </c>
      <c r="N1672" s="125">
        <v>-2.4819389258821999E-2</v>
      </c>
      <c r="O1672" s="3">
        <v>15</v>
      </c>
      <c r="P1672" s="125">
        <v>5.0020836030115097E-2</v>
      </c>
      <c r="Q1672" s="3">
        <v>7</v>
      </c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</row>
    <row r="1673" spans="1:30" hidden="1" x14ac:dyDescent="0.25">
      <c r="A1673" s="2">
        <v>2</v>
      </c>
      <c r="B1673" s="2">
        <v>2013</v>
      </c>
      <c r="C1673" s="4" t="str">
        <f>INDEX(Index!$B$1:$B$500,MATCH($F1673,Index!$A$1:$A$500,0)
)</f>
        <v>CHI</v>
      </c>
      <c r="D1673" s="4">
        <v>0</v>
      </c>
      <c r="E1673" s="141">
        <f t="shared" si="26"/>
        <v>0.18720248142441442</v>
      </c>
      <c r="F1673" s="3" t="s">
        <v>64</v>
      </c>
      <c r="G1673" s="3">
        <v>8</v>
      </c>
      <c r="H1673" s="125">
        <v>0.18720248142441442</v>
      </c>
      <c r="I1673" s="3"/>
      <c r="J1673" s="3"/>
      <c r="K1673" s="3" t="s">
        <v>100</v>
      </c>
      <c r="L1673" s="125">
        <v>0.16478547253350201</v>
      </c>
      <c r="M1673" s="3">
        <v>6</v>
      </c>
      <c r="N1673" s="125">
        <v>1.0746461626247801E-2</v>
      </c>
      <c r="O1673" s="3">
        <v>19</v>
      </c>
      <c r="P1673" s="125">
        <v>3.3163470517160197E-2</v>
      </c>
      <c r="Q1673" s="3">
        <v>10</v>
      </c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</row>
    <row r="1674" spans="1:30" hidden="1" x14ac:dyDescent="0.25">
      <c r="A1674" s="2">
        <v>2</v>
      </c>
      <c r="B1674" s="2">
        <v>2013</v>
      </c>
      <c r="C1674" s="4" t="str">
        <f>INDEX(Index!$B$1:$B$500,MATCH($F1674,Index!$A$1:$A$500,0)
)</f>
        <v>BUF</v>
      </c>
      <c r="D1674" s="4">
        <v>0</v>
      </c>
      <c r="E1674" s="141">
        <f t="shared" si="26"/>
        <v>0.15426540611859607</v>
      </c>
      <c r="F1674" s="3" t="s">
        <v>0</v>
      </c>
      <c r="G1674" s="3">
        <v>9</v>
      </c>
      <c r="H1674" s="125">
        <v>0.15426540611859607</v>
      </c>
      <c r="I1674" s="3"/>
      <c r="J1674" s="3"/>
      <c r="K1674" s="3" t="s">
        <v>101</v>
      </c>
      <c r="L1674" s="125">
        <v>9.0299146132310701E-2</v>
      </c>
      <c r="M1674" s="3">
        <v>10</v>
      </c>
      <c r="N1674" s="125">
        <v>-5.5319321903677901E-2</v>
      </c>
      <c r="O1674" s="3">
        <v>12</v>
      </c>
      <c r="P1674" s="125">
        <v>8.6469380826074693E-3</v>
      </c>
      <c r="Q1674" s="3">
        <v>14</v>
      </c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</row>
    <row r="1675" spans="1:30" hidden="1" x14ac:dyDescent="0.25">
      <c r="A1675" s="2">
        <v>2</v>
      </c>
      <c r="B1675" s="2">
        <v>2013</v>
      </c>
      <c r="C1675" s="4" t="str">
        <f>INDEX(Index!$B$1:$B$500,MATCH($F1675,Index!$A$1:$A$500,0)
)</f>
        <v>CIN</v>
      </c>
      <c r="D1675" s="4">
        <v>0</v>
      </c>
      <c r="E1675" s="141">
        <f t="shared" si="26"/>
        <v>0.138877462224404</v>
      </c>
      <c r="F1675" s="3" t="s">
        <v>24</v>
      </c>
      <c r="G1675" s="3">
        <v>10</v>
      </c>
      <c r="H1675" s="125">
        <v>0.138877462224404</v>
      </c>
      <c r="I1675" s="3"/>
      <c r="J1675" s="3"/>
      <c r="K1675" s="3" t="s">
        <v>101</v>
      </c>
      <c r="L1675" s="125">
        <v>0.10748912539154799</v>
      </c>
      <c r="M1675" s="3">
        <v>9</v>
      </c>
      <c r="N1675" s="125">
        <v>-1.8092624918731499E-2</v>
      </c>
      <c r="O1675" s="3">
        <v>17</v>
      </c>
      <c r="P1675" s="125">
        <v>1.32957119141245E-2</v>
      </c>
      <c r="Q1675" s="3">
        <v>13</v>
      </c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</row>
    <row r="1676" spans="1:30" hidden="1" x14ac:dyDescent="0.25">
      <c r="A1676" s="2">
        <v>2</v>
      </c>
      <c r="B1676" s="2">
        <v>2013</v>
      </c>
      <c r="C1676" s="4" t="str">
        <f>INDEX(Index!$B$1:$B$500,MATCH($F1676,Index!$A$1:$A$500,0)
)</f>
        <v>LAR</v>
      </c>
      <c r="D1676" s="4">
        <v>0</v>
      </c>
      <c r="E1676" s="141">
        <f t="shared" si="26"/>
        <v>7.2968178152570201E-2</v>
      </c>
      <c r="F1676" s="3" t="s">
        <v>67</v>
      </c>
      <c r="G1676" s="3">
        <v>11</v>
      </c>
      <c r="H1676" s="125">
        <v>7.2968178152570201E-2</v>
      </c>
      <c r="I1676" s="3"/>
      <c r="J1676" s="3"/>
      <c r="K1676" s="3" t="s">
        <v>101</v>
      </c>
      <c r="L1676" s="125">
        <v>7.1961557179294394E-2</v>
      </c>
      <c r="M1676" s="3">
        <v>13</v>
      </c>
      <c r="N1676" s="125">
        <v>7.6323155123694295E-2</v>
      </c>
      <c r="O1676" s="3">
        <v>23</v>
      </c>
      <c r="P1676" s="125">
        <v>7.7329776096970101E-2</v>
      </c>
      <c r="Q1676" s="3">
        <v>3</v>
      </c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</row>
    <row r="1677" spans="1:30" hidden="1" x14ac:dyDescent="0.25">
      <c r="A1677" s="2">
        <v>2</v>
      </c>
      <c r="B1677" s="2">
        <v>2013</v>
      </c>
      <c r="C1677" s="4" t="str">
        <f>INDEX(Index!$B$1:$B$500,MATCH($F1677,Index!$A$1:$A$500,0)
)</f>
        <v>NO</v>
      </c>
      <c r="D1677" s="4">
        <v>0</v>
      </c>
      <c r="E1677" s="141">
        <f t="shared" si="26"/>
        <v>6.9228093742086202E-2</v>
      </c>
      <c r="F1677" s="3" t="s">
        <v>27</v>
      </c>
      <c r="G1677" s="3">
        <v>12</v>
      </c>
      <c r="H1677" s="125">
        <v>6.9228093742086202E-2</v>
      </c>
      <c r="I1677" s="3"/>
      <c r="J1677" s="3"/>
      <c r="K1677" s="3" t="s">
        <v>100</v>
      </c>
      <c r="L1677" s="125">
        <v>5.5760074880779604E-4</v>
      </c>
      <c r="M1677" s="3">
        <v>19</v>
      </c>
      <c r="N1677" s="125">
        <v>-9.2825300502055799E-2</v>
      </c>
      <c r="O1677" s="3">
        <v>9</v>
      </c>
      <c r="P1677" s="125">
        <v>-2.4154807508777399E-2</v>
      </c>
      <c r="Q1677" s="3">
        <v>21</v>
      </c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</row>
    <row r="1678" spans="1:30" hidden="1" x14ac:dyDescent="0.25">
      <c r="A1678" s="2">
        <v>2</v>
      </c>
      <c r="B1678" s="2">
        <v>2013</v>
      </c>
      <c r="C1678" s="4" t="str">
        <f>INDEX(Index!$B$1:$B$500,MATCH($F1678,Index!$A$1:$A$500,0)
)</f>
        <v>IND</v>
      </c>
      <c r="D1678" s="4">
        <v>0</v>
      </c>
      <c r="E1678" s="141">
        <f t="shared" si="26"/>
        <v>4.5393907688346197E-2</v>
      </c>
      <c r="F1678" s="3" t="s">
        <v>35</v>
      </c>
      <c r="G1678" s="3">
        <v>13</v>
      </c>
      <c r="H1678" s="125">
        <v>4.5393907688346197E-2</v>
      </c>
      <c r="I1678" s="3"/>
      <c r="J1678" s="3"/>
      <c r="K1678" s="3" t="s">
        <v>101</v>
      </c>
      <c r="L1678" s="125">
        <v>0.22068383262324601</v>
      </c>
      <c r="M1678" s="3">
        <v>5</v>
      </c>
      <c r="N1678" s="125">
        <v>0.15465517766589301</v>
      </c>
      <c r="O1678" s="3">
        <v>29</v>
      </c>
      <c r="P1678" s="125">
        <v>-2.0634747269006801E-2</v>
      </c>
      <c r="Q1678" s="3">
        <v>20</v>
      </c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</row>
    <row r="1679" spans="1:30" hidden="1" x14ac:dyDescent="0.25">
      <c r="A1679" s="2">
        <v>2</v>
      </c>
      <c r="B1679" s="2">
        <v>2013</v>
      </c>
      <c r="C1679" s="4" t="str">
        <f>INDEX(Index!$B$1:$B$500,MATCH($F1679,Index!$A$1:$A$500,0)
)</f>
        <v>NE</v>
      </c>
      <c r="D1679" s="4">
        <v>0</v>
      </c>
      <c r="E1679" s="141">
        <f t="shared" si="26"/>
        <v>3.6047392614717691E-2</v>
      </c>
      <c r="F1679" s="3" t="s">
        <v>17</v>
      </c>
      <c r="G1679" s="3">
        <v>14</v>
      </c>
      <c r="H1679" s="125">
        <v>3.6047392614717691E-2</v>
      </c>
      <c r="I1679" s="3"/>
      <c r="J1679" s="3"/>
      <c r="K1679" s="3" t="s">
        <v>100</v>
      </c>
      <c r="L1679" s="125">
        <v>-0.170753082790289</v>
      </c>
      <c r="M1679" s="3">
        <v>26</v>
      </c>
      <c r="N1679" s="125">
        <v>-0.17274138826579299</v>
      </c>
      <c r="O1679" s="3">
        <v>6</v>
      </c>
      <c r="P1679" s="125">
        <v>3.4059087139213698E-2</v>
      </c>
      <c r="Q1679" s="3">
        <v>8</v>
      </c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</row>
    <row r="1680" spans="1:30" hidden="1" x14ac:dyDescent="0.25">
      <c r="A1680" s="2">
        <v>2</v>
      </c>
      <c r="B1680" s="2">
        <v>2013</v>
      </c>
      <c r="C1680" s="4" t="str">
        <f>INDEX(Index!$B$1:$B$500,MATCH($F1680,Index!$A$1:$A$500,0)
)</f>
        <v>DET</v>
      </c>
      <c r="D1680" s="4">
        <v>0</v>
      </c>
      <c r="E1680" s="141">
        <f t="shared" si="26"/>
        <v>1.2577787994951517E-2</v>
      </c>
      <c r="F1680" s="3" t="s">
        <v>21</v>
      </c>
      <c r="G1680" s="3">
        <v>15</v>
      </c>
      <c r="H1680" s="125">
        <v>1.2577787994951517E-2</v>
      </c>
      <c r="I1680" s="3"/>
      <c r="J1680" s="3"/>
      <c r="K1680" s="3" t="s">
        <v>101</v>
      </c>
      <c r="L1680" s="125">
        <v>7.6526805013523602E-2</v>
      </c>
      <c r="M1680" s="3">
        <v>12</v>
      </c>
      <c r="N1680" s="125">
        <v>-6.9823313456741906E-2</v>
      </c>
      <c r="O1680" s="3">
        <v>11</v>
      </c>
      <c r="P1680" s="125">
        <v>-0.13377233047531401</v>
      </c>
      <c r="Q1680" s="3">
        <v>30</v>
      </c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</row>
    <row r="1681" spans="1:30" hidden="1" x14ac:dyDescent="0.25">
      <c r="A1681" s="2">
        <v>2</v>
      </c>
      <c r="B1681" s="2">
        <v>2013</v>
      </c>
      <c r="C1681" s="4" t="str">
        <f>INDEX(Index!$B$1:$B$500,MATCH($F1681,Index!$A$1:$A$500,0)
)</f>
        <v>DAL</v>
      </c>
      <c r="D1681" s="4">
        <v>0</v>
      </c>
      <c r="E1681" s="141">
        <f t="shared" si="26"/>
        <v>3.8023322856692993E-3</v>
      </c>
      <c r="F1681" s="3" t="s">
        <v>3</v>
      </c>
      <c r="G1681" s="3">
        <v>16</v>
      </c>
      <c r="H1681" s="125">
        <v>3.8023322856692993E-3</v>
      </c>
      <c r="I1681" s="3"/>
      <c r="J1681" s="3"/>
      <c r="K1681" s="3" t="s">
        <v>101</v>
      </c>
      <c r="L1681" s="125">
        <v>-8.9482137457362707E-2</v>
      </c>
      <c r="M1681" s="3">
        <v>22</v>
      </c>
      <c r="N1681" s="125">
        <v>-2.2982355719538002E-2</v>
      </c>
      <c r="O1681" s="3">
        <v>16</v>
      </c>
      <c r="P1681" s="125">
        <v>7.0302114023493997E-2</v>
      </c>
      <c r="Q1681" s="3">
        <v>4</v>
      </c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</row>
    <row r="1682" spans="1:30" hidden="1" x14ac:dyDescent="0.25">
      <c r="A1682" s="2">
        <v>2</v>
      </c>
      <c r="B1682" s="2">
        <v>2013</v>
      </c>
      <c r="C1682" s="4" t="str">
        <f>INDEX(Index!$B$1:$B$500,MATCH($F1682,Index!$A$1:$A$500,0)
)</f>
        <v>TEN</v>
      </c>
      <c r="D1682" s="4">
        <v>0</v>
      </c>
      <c r="E1682" s="141">
        <f t="shared" si="26"/>
        <v>-8.0244358663302123E-3</v>
      </c>
      <c r="F1682" s="3" t="s">
        <v>45</v>
      </c>
      <c r="G1682" s="3">
        <v>17</v>
      </c>
      <c r="H1682" s="125">
        <v>-8.0244358663302123E-3</v>
      </c>
      <c r="I1682" s="3"/>
      <c r="J1682" s="3"/>
      <c r="K1682" s="3" t="s">
        <v>101</v>
      </c>
      <c r="L1682" s="125">
        <v>-0.17383545056096</v>
      </c>
      <c r="M1682" s="3">
        <v>27</v>
      </c>
      <c r="N1682" s="125">
        <v>-0.17290555523703399</v>
      </c>
      <c r="O1682" s="3">
        <v>5</v>
      </c>
      <c r="P1682" s="125">
        <v>-7.0945405424042004E-3</v>
      </c>
      <c r="Q1682" s="3">
        <v>16</v>
      </c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</row>
    <row r="1683" spans="1:30" hidden="1" x14ac:dyDescent="0.25">
      <c r="A1683" s="2">
        <v>2</v>
      </c>
      <c r="B1683" s="2">
        <v>2013</v>
      </c>
      <c r="C1683" s="4" t="str">
        <f>INDEX(Index!$B$1:$B$500,MATCH($F1683,Index!$A$1:$A$500,0)
)</f>
        <v>HOU</v>
      </c>
      <c r="D1683" s="4">
        <v>0</v>
      </c>
      <c r="E1683" s="141">
        <f t="shared" si="26"/>
        <v>-1.0939101919576893E-2</v>
      </c>
      <c r="F1683" s="3" t="s">
        <v>49</v>
      </c>
      <c r="G1683" s="3">
        <v>18</v>
      </c>
      <c r="H1683" s="125">
        <v>-1.0939101919576893E-2</v>
      </c>
      <c r="I1683" s="3"/>
      <c r="J1683" s="3"/>
      <c r="K1683" s="3" t="s">
        <v>100</v>
      </c>
      <c r="L1683" s="125">
        <v>4.5855756693060502E-2</v>
      </c>
      <c r="M1683" s="3">
        <v>14</v>
      </c>
      <c r="N1683" s="125">
        <v>-8.0882761268356598E-2</v>
      </c>
      <c r="O1683" s="3">
        <v>10</v>
      </c>
      <c r="P1683" s="125">
        <v>-0.137677619880994</v>
      </c>
      <c r="Q1683" s="3">
        <v>31</v>
      </c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</row>
    <row r="1684" spans="1:30" hidden="1" x14ac:dyDescent="0.25">
      <c r="A1684" s="2">
        <v>2</v>
      </c>
      <c r="B1684" s="2">
        <v>2013</v>
      </c>
      <c r="C1684" s="4" t="str">
        <f>INDEX(Index!$B$1:$B$500,MATCH($F1684,Index!$A$1:$A$500,0)
)</f>
        <v>LV</v>
      </c>
      <c r="D1684" s="4">
        <v>0</v>
      </c>
      <c r="E1684" s="141">
        <f t="shared" si="26"/>
        <v>-2.0848807654178111E-2</v>
      </c>
      <c r="F1684" s="3" t="s">
        <v>52</v>
      </c>
      <c r="G1684" s="3">
        <v>19</v>
      </c>
      <c r="H1684" s="125">
        <v>-2.0848807654178111E-2</v>
      </c>
      <c r="I1684" s="3"/>
      <c r="J1684" s="3"/>
      <c r="K1684" s="3" t="s">
        <v>101</v>
      </c>
      <c r="L1684" s="125">
        <v>3.2810478303037897E-2</v>
      </c>
      <c r="M1684" s="3">
        <v>15</v>
      </c>
      <c r="N1684" s="125">
        <v>-4.9569489186488999E-2</v>
      </c>
      <c r="O1684" s="3">
        <v>13</v>
      </c>
      <c r="P1684" s="125">
        <v>-0.103228775143705</v>
      </c>
      <c r="Q1684" s="3">
        <v>29</v>
      </c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</row>
    <row r="1685" spans="1:30" hidden="1" x14ac:dyDescent="0.25">
      <c r="A1685" s="2">
        <v>2</v>
      </c>
      <c r="B1685" s="2">
        <v>2013</v>
      </c>
      <c r="C1685" s="4" t="str">
        <f>INDEX(Index!$B$1:$B$500,MATCH($F1685,Index!$A$1:$A$500,0)
)</f>
        <v>LAC</v>
      </c>
      <c r="D1685" s="4">
        <v>0</v>
      </c>
      <c r="E1685" s="141">
        <f t="shared" si="26"/>
        <v>-9.1398830623324129E-2</v>
      </c>
      <c r="F1685" s="3" t="s">
        <v>68</v>
      </c>
      <c r="G1685" s="3">
        <v>20</v>
      </c>
      <c r="H1685" s="125">
        <v>-9.1398830623324129E-2</v>
      </c>
      <c r="I1685" s="3"/>
      <c r="J1685" s="3"/>
      <c r="K1685" s="3" t="s">
        <v>101</v>
      </c>
      <c r="L1685" s="125">
        <v>0.221320353456508</v>
      </c>
      <c r="M1685" s="3">
        <v>4</v>
      </c>
      <c r="N1685" s="125">
        <v>0.307423845328264</v>
      </c>
      <c r="O1685" s="3">
        <v>31</v>
      </c>
      <c r="P1685" s="125">
        <v>-5.2953387515681299E-3</v>
      </c>
      <c r="Q1685" s="3">
        <v>15</v>
      </c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</row>
    <row r="1686" spans="1:30" hidden="1" x14ac:dyDescent="0.25">
      <c r="A1686" s="2">
        <v>2</v>
      </c>
      <c r="B1686" s="2">
        <v>2013</v>
      </c>
      <c r="C1686" s="4" t="str">
        <f>INDEX(Index!$B$1:$B$500,MATCH($F1686,Index!$A$1:$A$500,0)
)</f>
        <v>ARI</v>
      </c>
      <c r="D1686" s="4">
        <v>0</v>
      </c>
      <c r="E1686" s="141">
        <f t="shared" si="26"/>
        <v>-9.2526747751676505E-2</v>
      </c>
      <c r="F1686" s="3" t="s">
        <v>23</v>
      </c>
      <c r="G1686" s="3">
        <v>21</v>
      </c>
      <c r="H1686" s="125">
        <v>-9.2526747751676505E-2</v>
      </c>
      <c r="I1686" s="3"/>
      <c r="J1686" s="3"/>
      <c r="K1686" s="3" t="s">
        <v>101</v>
      </c>
      <c r="L1686" s="125">
        <v>-3.9987350975941902E-2</v>
      </c>
      <c r="M1686" s="3">
        <v>20</v>
      </c>
      <c r="N1686" s="125">
        <v>1.0034968729299E-3</v>
      </c>
      <c r="O1686" s="3">
        <v>18</v>
      </c>
      <c r="P1686" s="125">
        <v>-5.1535899902804702E-2</v>
      </c>
      <c r="Q1686" s="3">
        <v>24</v>
      </c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</row>
    <row r="1687" spans="1:30" hidden="1" x14ac:dyDescent="0.25">
      <c r="A1687" s="2">
        <v>2</v>
      </c>
      <c r="B1687" s="2">
        <v>2013</v>
      </c>
      <c r="C1687" s="4" t="str">
        <f>INDEX(Index!$B$1:$B$500,MATCH($F1687,Index!$A$1:$A$500,0)
)</f>
        <v>NYJ</v>
      </c>
      <c r="D1687" s="4">
        <v>0</v>
      </c>
      <c r="E1687" s="141">
        <f t="shared" si="26"/>
        <v>-9.5284845837397408E-2</v>
      </c>
      <c r="F1687" s="3" t="s">
        <v>9</v>
      </c>
      <c r="G1687" s="3">
        <v>22</v>
      </c>
      <c r="H1687" s="125">
        <v>-9.5284845837397408E-2</v>
      </c>
      <c r="I1687" s="3"/>
      <c r="J1687" s="3"/>
      <c r="K1687" s="3" t="s">
        <v>101</v>
      </c>
      <c r="L1687" s="125">
        <v>-0.35366182742702401</v>
      </c>
      <c r="M1687" s="3">
        <v>30</v>
      </c>
      <c r="N1687" s="125">
        <v>-0.23177892261300501</v>
      </c>
      <c r="O1687" s="3">
        <v>4</v>
      </c>
      <c r="P1687" s="125">
        <v>2.65980589766216E-2</v>
      </c>
      <c r="Q1687" s="3">
        <v>12</v>
      </c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</row>
    <row r="1688" spans="1:30" hidden="1" x14ac:dyDescent="0.25">
      <c r="A1688" s="2">
        <v>2</v>
      </c>
      <c r="B1688" s="2">
        <v>2013</v>
      </c>
      <c r="C1688" s="4" t="str">
        <f>INDEX(Index!$B$1:$B$500,MATCH($F1688,Index!$A$1:$A$500,0)
)</f>
        <v>CAR</v>
      </c>
      <c r="D1688" s="4">
        <v>0</v>
      </c>
      <c r="E1688" s="141">
        <f t="shared" si="26"/>
        <v>-0.14211968796285951</v>
      </c>
      <c r="F1688" s="3" t="s">
        <v>51</v>
      </c>
      <c r="G1688" s="3">
        <v>23</v>
      </c>
      <c r="H1688" s="125">
        <v>-0.14211968796285951</v>
      </c>
      <c r="I1688" s="3"/>
      <c r="J1688" s="3"/>
      <c r="K1688" s="3" t="s">
        <v>102</v>
      </c>
      <c r="L1688" s="125">
        <v>2.3553297727660402E-2</v>
      </c>
      <c r="M1688" s="3">
        <v>18</v>
      </c>
      <c r="N1688" s="125">
        <v>0.13369191154750301</v>
      </c>
      <c r="O1688" s="3">
        <v>27</v>
      </c>
      <c r="P1688" s="125">
        <v>-3.1981074143016902E-2</v>
      </c>
      <c r="Q1688" s="3">
        <v>22</v>
      </c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</row>
    <row r="1689" spans="1:30" hidden="1" x14ac:dyDescent="0.25">
      <c r="A1689" s="2">
        <v>2</v>
      </c>
      <c r="B1689" s="2">
        <v>2013</v>
      </c>
      <c r="C1689" s="4" t="str">
        <f>INDEX(Index!$B$1:$B$500,MATCH($F1689,Index!$A$1:$A$500,0)
)</f>
        <v>TB</v>
      </c>
      <c r="D1689" s="4">
        <v>0</v>
      </c>
      <c r="E1689" s="141">
        <f t="shared" si="26"/>
        <v>-0.1526526991871236</v>
      </c>
      <c r="F1689" s="3" t="s">
        <v>38</v>
      </c>
      <c r="G1689" s="3">
        <v>24</v>
      </c>
      <c r="H1689" s="125">
        <v>-0.1526526991871236</v>
      </c>
      <c r="I1689" s="3"/>
      <c r="J1689" s="3"/>
      <c r="K1689" s="3" t="s">
        <v>102</v>
      </c>
      <c r="L1689" s="125">
        <v>-0.34205126909679101</v>
      </c>
      <c r="M1689" s="3">
        <v>29</v>
      </c>
      <c r="N1689" s="125">
        <v>-0.15609087785596601</v>
      </c>
      <c r="O1689" s="3">
        <v>7</v>
      </c>
      <c r="P1689" s="125">
        <v>3.3307692053701397E-2</v>
      </c>
      <c r="Q1689" s="3">
        <v>9</v>
      </c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</row>
    <row r="1690" spans="1:30" hidden="1" x14ac:dyDescent="0.25">
      <c r="A1690" s="2">
        <v>2</v>
      </c>
      <c r="B1690" s="2">
        <v>2013</v>
      </c>
      <c r="C1690" s="4" t="str">
        <f>INDEX(Index!$B$1:$B$500,MATCH($F1690,Index!$A$1:$A$500,0)
)</f>
        <v>PIT</v>
      </c>
      <c r="D1690" s="4">
        <v>0</v>
      </c>
      <c r="E1690" s="141">
        <f t="shared" si="26"/>
        <v>-0.20825483516348509</v>
      </c>
      <c r="F1690" s="3" t="s">
        <v>32</v>
      </c>
      <c r="G1690" s="3">
        <v>25</v>
      </c>
      <c r="H1690" s="125">
        <v>-0.20825483516348509</v>
      </c>
      <c r="I1690" s="3"/>
      <c r="J1690" s="3"/>
      <c r="K1690" s="3" t="s">
        <v>102</v>
      </c>
      <c r="L1690" s="125">
        <v>-0.191132175022075</v>
      </c>
      <c r="M1690" s="3">
        <v>28</v>
      </c>
      <c r="N1690" s="125">
        <v>4.43354826412483E-2</v>
      </c>
      <c r="O1690" s="3">
        <v>21</v>
      </c>
      <c r="P1690" s="125">
        <v>2.72128224998382E-2</v>
      </c>
      <c r="Q1690" s="3">
        <v>11</v>
      </c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</row>
    <row r="1691" spans="1:30" hidden="1" x14ac:dyDescent="0.25">
      <c r="A1691" s="2">
        <v>2</v>
      </c>
      <c r="B1691" s="2">
        <v>2013</v>
      </c>
      <c r="C1691" s="4" t="str">
        <f>INDEX(Index!$B$1:$B$500,MATCH($F1691,Index!$A$1:$A$500,0)
)</f>
        <v>MIN</v>
      </c>
      <c r="D1691" s="4">
        <v>0</v>
      </c>
      <c r="E1691" s="141">
        <f t="shared" si="26"/>
        <v>-0.2424531110947033</v>
      </c>
      <c r="F1691" s="3" t="s">
        <v>46</v>
      </c>
      <c r="G1691" s="3">
        <v>26</v>
      </c>
      <c r="H1691" s="125">
        <v>-0.2424531110947033</v>
      </c>
      <c r="I1691" s="3"/>
      <c r="J1691" s="3"/>
      <c r="K1691" s="3" t="s">
        <v>102</v>
      </c>
      <c r="L1691" s="125">
        <v>-0.101738167703832</v>
      </c>
      <c r="M1691" s="3">
        <v>23</v>
      </c>
      <c r="N1691" s="125">
        <v>0.12896610466167899</v>
      </c>
      <c r="O1691" s="3">
        <v>26</v>
      </c>
      <c r="P1691" s="125">
        <v>-1.17488387291923E-2</v>
      </c>
      <c r="Q1691" s="3">
        <v>17</v>
      </c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</row>
    <row r="1692" spans="1:30" hidden="1" x14ac:dyDescent="0.25">
      <c r="A1692" s="2">
        <v>2</v>
      </c>
      <c r="B1692" s="2">
        <v>2013</v>
      </c>
      <c r="C1692" s="4" t="str">
        <f>INDEX(Index!$B$1:$B$500,MATCH($F1692,Index!$A$1:$A$500,0)
)</f>
        <v>BAL</v>
      </c>
      <c r="D1692" s="4">
        <v>0</v>
      </c>
      <c r="E1692" s="141">
        <f t="shared" si="26"/>
        <v>-0.32674877756478937</v>
      </c>
      <c r="F1692" s="3" t="s">
        <v>18</v>
      </c>
      <c r="G1692" s="3">
        <v>27</v>
      </c>
      <c r="H1692" s="125">
        <v>-0.32674877756478937</v>
      </c>
      <c r="I1692" s="3"/>
      <c r="J1692" s="3"/>
      <c r="K1692" s="3" t="s">
        <v>101</v>
      </c>
      <c r="L1692" s="125">
        <v>-0.16343799654830199</v>
      </c>
      <c r="M1692" s="3">
        <v>25</v>
      </c>
      <c r="N1692" s="125">
        <v>7.0385976682760795E-2</v>
      </c>
      <c r="O1692" s="3">
        <v>22</v>
      </c>
      <c r="P1692" s="125">
        <v>-9.2924804333726602E-2</v>
      </c>
      <c r="Q1692" s="3">
        <v>27</v>
      </c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</row>
    <row r="1693" spans="1:30" hidden="1" x14ac:dyDescent="0.25">
      <c r="A1693" s="2">
        <v>2</v>
      </c>
      <c r="B1693" s="2">
        <v>2013</v>
      </c>
      <c r="C1693" s="4" t="str">
        <f>INDEX(Index!$B$1:$B$500,MATCH($F1693,Index!$A$1:$A$500,0)
)</f>
        <v>NYG</v>
      </c>
      <c r="D1693" s="4">
        <v>0</v>
      </c>
      <c r="E1693" s="141">
        <f t="shared" si="26"/>
        <v>-0.34058898859080078</v>
      </c>
      <c r="F1693" s="3" t="s">
        <v>15</v>
      </c>
      <c r="G1693" s="3">
        <v>28</v>
      </c>
      <c r="H1693" s="125">
        <v>-0.34058898859080078</v>
      </c>
      <c r="I1693" s="3"/>
      <c r="J1693" s="3"/>
      <c r="K1693" s="3" t="s">
        <v>102</v>
      </c>
      <c r="L1693" s="125">
        <v>-6.5450027825681795E-2</v>
      </c>
      <c r="M1693" s="3">
        <v>21</v>
      </c>
      <c r="N1693" s="125">
        <v>0.116759572163769</v>
      </c>
      <c r="O1693" s="3">
        <v>25</v>
      </c>
      <c r="P1693" s="125">
        <v>-0.15837938860135001</v>
      </c>
      <c r="Q1693" s="3">
        <v>32</v>
      </c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</row>
    <row r="1694" spans="1:30" hidden="1" x14ac:dyDescent="0.25">
      <c r="A1694" s="2">
        <v>2</v>
      </c>
      <c r="B1694" s="2">
        <v>2013</v>
      </c>
      <c r="C1694" s="4" t="str">
        <f>INDEX(Index!$B$1:$B$500,MATCH($F1694,Index!$A$1:$A$500,0)
)</f>
        <v>SF</v>
      </c>
      <c r="D1694" s="4">
        <v>0</v>
      </c>
      <c r="E1694" s="141">
        <f t="shared" si="26"/>
        <v>-0.35187917020122839</v>
      </c>
      <c r="F1694" s="3" t="s">
        <v>1</v>
      </c>
      <c r="G1694" s="3">
        <v>29</v>
      </c>
      <c r="H1694" s="125">
        <v>-0.35187917020122839</v>
      </c>
      <c r="I1694" s="3"/>
      <c r="J1694" s="3"/>
      <c r="K1694" s="3" t="s">
        <v>101</v>
      </c>
      <c r="L1694" s="125">
        <v>-0.121777988558464</v>
      </c>
      <c r="M1694" s="3">
        <v>24</v>
      </c>
      <c r="N1694" s="125">
        <v>0.143686640194369</v>
      </c>
      <c r="O1694" s="3">
        <v>28</v>
      </c>
      <c r="P1694" s="125">
        <v>-8.6414541448395402E-2</v>
      </c>
      <c r="Q1694" s="3">
        <v>26</v>
      </c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</row>
    <row r="1695" spans="1:30" hidden="1" x14ac:dyDescent="0.25">
      <c r="A1695" s="2">
        <v>2</v>
      </c>
      <c r="B1695" s="2">
        <v>2013</v>
      </c>
      <c r="C1695" s="4" t="str">
        <f>INDEX(Index!$B$1:$B$500,MATCH($F1695,Index!$A$1:$A$500,0)
)</f>
        <v>CLE</v>
      </c>
      <c r="D1695" s="4">
        <v>0</v>
      </c>
      <c r="E1695" s="141">
        <f t="shared" si="26"/>
        <v>-0.39730095283357719</v>
      </c>
      <c r="F1695" s="3" t="s">
        <v>10</v>
      </c>
      <c r="G1695" s="3">
        <v>30</v>
      </c>
      <c r="H1695" s="125">
        <v>-0.39730095283357719</v>
      </c>
      <c r="I1695" s="3"/>
      <c r="J1695" s="3"/>
      <c r="K1695" s="3" t="s">
        <v>102</v>
      </c>
      <c r="L1695" s="125">
        <v>-0.35514790801024698</v>
      </c>
      <c r="M1695" s="3">
        <v>31</v>
      </c>
      <c r="N1695" s="125">
        <v>-2.6610943097287398E-2</v>
      </c>
      <c r="O1695" s="3">
        <v>14</v>
      </c>
      <c r="P1695" s="125">
        <v>-6.8763987920617595E-2</v>
      </c>
      <c r="Q1695" s="3">
        <v>25</v>
      </c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</row>
    <row r="1696" spans="1:30" hidden="1" x14ac:dyDescent="0.25">
      <c r="A1696" s="2">
        <v>2</v>
      </c>
      <c r="B1696" s="2">
        <v>2013</v>
      </c>
      <c r="C1696" s="4" t="str">
        <f>INDEX(Index!$B$1:$B$500,MATCH($F1696,Index!$A$1:$A$500,0)
)</f>
        <v>WAS</v>
      </c>
      <c r="D1696" s="4">
        <v>0</v>
      </c>
      <c r="E1696" s="141">
        <f t="shared" si="26"/>
        <v>-0.43253155652326297</v>
      </c>
      <c r="F1696" s="3" t="s">
        <v>26</v>
      </c>
      <c r="G1696" s="3">
        <v>31</v>
      </c>
      <c r="H1696" s="125">
        <v>-0.43253155652326297</v>
      </c>
      <c r="I1696" s="3"/>
      <c r="J1696" s="3"/>
      <c r="K1696" s="3" t="s">
        <v>102</v>
      </c>
      <c r="L1696" s="125">
        <v>0.122271893277984</v>
      </c>
      <c r="M1696" s="3">
        <v>8</v>
      </c>
      <c r="N1696" s="125">
        <v>0.45415835528187498</v>
      </c>
      <c r="O1696" s="3">
        <v>32</v>
      </c>
      <c r="P1696" s="125">
        <v>-0.10064509451937199</v>
      </c>
      <c r="Q1696" s="3">
        <v>28</v>
      </c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</row>
    <row r="1697" spans="1:30" hidden="1" x14ac:dyDescent="0.25">
      <c r="A1697" s="2">
        <v>2</v>
      </c>
      <c r="B1697" s="2">
        <v>2013</v>
      </c>
      <c r="C1697" s="4" t="str">
        <f>INDEX(Index!$B$1:$B$500,MATCH($F1697,Index!$A$1:$A$500,0)
)</f>
        <v>JAX</v>
      </c>
      <c r="D1697" s="4">
        <v>0</v>
      </c>
      <c r="E1697" s="141">
        <f t="shared" si="26"/>
        <v>-0.74146276233936326</v>
      </c>
      <c r="F1697" s="3" t="s">
        <v>56</v>
      </c>
      <c r="G1697" s="3">
        <v>32</v>
      </c>
      <c r="H1697" s="125">
        <v>-0.74146276233936326</v>
      </c>
      <c r="I1697" s="3"/>
      <c r="J1697" s="3"/>
      <c r="K1697" s="3" t="s">
        <v>102</v>
      </c>
      <c r="L1697" s="125">
        <v>-0.65596145449496901</v>
      </c>
      <c r="M1697" s="3">
        <v>32</v>
      </c>
      <c r="N1697" s="125">
        <v>4.1374322483852199E-2</v>
      </c>
      <c r="O1697" s="3">
        <v>20</v>
      </c>
      <c r="P1697" s="125">
        <v>-4.4126985360542097E-2</v>
      </c>
      <c r="Q1697" s="3">
        <v>23</v>
      </c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</row>
    <row r="1698" spans="1:30" hidden="1" x14ac:dyDescent="0.25">
      <c r="A1698" s="2">
        <v>3</v>
      </c>
      <c r="B1698" s="2">
        <v>2013</v>
      </c>
      <c r="C1698" s="4" t="str">
        <f>INDEX(Index!$B$1:$B$500,MATCH($F1698,Index!$A$1:$A$500,0)
)</f>
        <v>DEN</v>
      </c>
      <c r="D1698" s="4">
        <v>0</v>
      </c>
      <c r="E1698" s="141">
        <f t="shared" si="26"/>
        <v>0.68609226236069099</v>
      </c>
      <c r="F1698" s="3" t="s">
        <v>39</v>
      </c>
      <c r="G1698" s="3">
        <v>1</v>
      </c>
      <c r="H1698" s="125">
        <v>0.68609226236069099</v>
      </c>
      <c r="I1698" s="3"/>
      <c r="J1698" s="3"/>
      <c r="K1698" s="3" t="s">
        <v>104</v>
      </c>
      <c r="L1698" s="125">
        <v>0.39625221922661902</v>
      </c>
      <c r="M1698" s="3">
        <v>1</v>
      </c>
      <c r="N1698" s="125">
        <v>-0.206972585778716</v>
      </c>
      <c r="O1698" s="3">
        <v>4</v>
      </c>
      <c r="P1698" s="125">
        <v>8.2867457355355903E-2</v>
      </c>
      <c r="Q1698" s="3">
        <v>1</v>
      </c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</row>
    <row r="1699" spans="1:30" hidden="1" x14ac:dyDescent="0.25">
      <c r="A1699" s="2">
        <v>3</v>
      </c>
      <c r="B1699" s="2">
        <v>2013</v>
      </c>
      <c r="C1699" s="4" t="str">
        <f>INDEX(Index!$B$1:$B$500,MATCH($F1699,Index!$A$1:$A$500,0)
)</f>
        <v>SEA</v>
      </c>
      <c r="D1699" s="4">
        <v>0</v>
      </c>
      <c r="E1699" s="141">
        <f t="shared" si="26"/>
        <v>0.59282037511451446</v>
      </c>
      <c r="F1699" s="3" t="s">
        <v>30</v>
      </c>
      <c r="G1699" s="3">
        <v>2</v>
      </c>
      <c r="H1699" s="125">
        <v>0.59282037511451446</v>
      </c>
      <c r="I1699" s="3"/>
      <c r="J1699" s="3"/>
      <c r="K1699" s="3" t="s">
        <v>104</v>
      </c>
      <c r="L1699" s="125">
        <v>0.17665330821420699</v>
      </c>
      <c r="M1699" s="3">
        <v>7</v>
      </c>
      <c r="N1699" s="125">
        <v>-0.36400811324904703</v>
      </c>
      <c r="O1699" s="3">
        <v>1</v>
      </c>
      <c r="P1699" s="125">
        <v>5.2158953651260498E-2</v>
      </c>
      <c r="Q1699" s="3">
        <v>4</v>
      </c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</row>
    <row r="1700" spans="1:30" hidden="1" x14ac:dyDescent="0.25">
      <c r="A1700" s="2">
        <v>3</v>
      </c>
      <c r="B1700" s="2">
        <v>2013</v>
      </c>
      <c r="C1700" s="4" t="str">
        <f>INDEX(Index!$B$1:$B$500,MATCH($F1700,Index!$A$1:$A$500,0)
)</f>
        <v>KC</v>
      </c>
      <c r="D1700" s="4">
        <v>0</v>
      </c>
      <c r="E1700" s="141">
        <f t="shared" si="26"/>
        <v>0.33811042296184279</v>
      </c>
      <c r="F1700" s="3" t="s">
        <v>5</v>
      </c>
      <c r="G1700" s="3">
        <v>3</v>
      </c>
      <c r="H1700" s="125">
        <v>0.33811042296184279</v>
      </c>
      <c r="I1700" s="3"/>
      <c r="J1700" s="3"/>
      <c r="K1700" s="3" t="s">
        <v>104</v>
      </c>
      <c r="L1700" s="125">
        <v>3.3159119872198203E-2</v>
      </c>
      <c r="M1700" s="3">
        <v>16</v>
      </c>
      <c r="N1700" s="125">
        <v>-0.29413322186900498</v>
      </c>
      <c r="O1700" s="3">
        <v>2</v>
      </c>
      <c r="P1700" s="125">
        <v>1.0818081220639601E-2</v>
      </c>
      <c r="Q1700" s="3">
        <v>11</v>
      </c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</row>
    <row r="1701" spans="1:30" hidden="1" x14ac:dyDescent="0.25">
      <c r="A1701" s="2">
        <v>3</v>
      </c>
      <c r="B1701" s="2">
        <v>2013</v>
      </c>
      <c r="C1701" s="4" t="str">
        <f>INDEX(Index!$B$1:$B$500,MATCH($F1701,Index!$A$1:$A$500,0)
)</f>
        <v>DAL</v>
      </c>
      <c r="D1701" s="4">
        <v>0</v>
      </c>
      <c r="E1701" s="141">
        <f t="shared" si="26"/>
        <v>0.22516623554399204</v>
      </c>
      <c r="F1701" s="3" t="s">
        <v>3</v>
      </c>
      <c r="G1701" s="3">
        <v>4</v>
      </c>
      <c r="H1701" s="125">
        <v>0.22516623554399204</v>
      </c>
      <c r="I1701" s="3"/>
      <c r="J1701" s="3"/>
      <c r="K1701" s="3" t="s">
        <v>103</v>
      </c>
      <c r="L1701" s="125">
        <v>4.01935172283562E-2</v>
      </c>
      <c r="M1701" s="3">
        <v>15</v>
      </c>
      <c r="N1701" s="125">
        <v>-0.19219316002349099</v>
      </c>
      <c r="O1701" s="3">
        <v>5</v>
      </c>
      <c r="P1701" s="125">
        <v>-7.2204417078551601E-3</v>
      </c>
      <c r="Q1701" s="3">
        <v>16</v>
      </c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</row>
    <row r="1702" spans="1:30" hidden="1" x14ac:dyDescent="0.25">
      <c r="A1702" s="2">
        <v>3</v>
      </c>
      <c r="B1702" s="2">
        <v>2013</v>
      </c>
      <c r="C1702" s="4" t="str">
        <f>INDEX(Index!$B$1:$B$500,MATCH($F1702,Index!$A$1:$A$500,0)
)</f>
        <v>NO</v>
      </c>
      <c r="D1702" s="4">
        <v>0</v>
      </c>
      <c r="E1702" s="141">
        <f t="shared" si="26"/>
        <v>0.18551327424921749</v>
      </c>
      <c r="F1702" s="3" t="s">
        <v>27</v>
      </c>
      <c r="G1702" s="3">
        <v>5</v>
      </c>
      <c r="H1702" s="125">
        <v>0.18551327424921749</v>
      </c>
      <c r="I1702" s="3"/>
      <c r="J1702" s="3"/>
      <c r="K1702" s="3" t="s">
        <v>104</v>
      </c>
      <c r="L1702" s="125">
        <v>4.1751232199779102E-2</v>
      </c>
      <c r="M1702" s="3">
        <v>14</v>
      </c>
      <c r="N1702" s="125">
        <v>-0.14564792259154799</v>
      </c>
      <c r="O1702" s="3">
        <v>7</v>
      </c>
      <c r="P1702" s="125">
        <v>-1.8858805421096E-3</v>
      </c>
      <c r="Q1702" s="3">
        <v>14</v>
      </c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</row>
    <row r="1703" spans="1:30" hidden="1" x14ac:dyDescent="0.25">
      <c r="A1703" s="2">
        <v>3</v>
      </c>
      <c r="B1703" s="2">
        <v>2013</v>
      </c>
      <c r="C1703" s="4" t="str">
        <f>INDEX(Index!$B$1:$B$500,MATCH($F1703,Index!$A$1:$A$500,0)
)</f>
        <v>CAR</v>
      </c>
      <c r="D1703" s="4">
        <v>0</v>
      </c>
      <c r="E1703" s="141">
        <f t="shared" si="26"/>
        <v>0.15926659420062392</v>
      </c>
      <c r="F1703" s="3" t="s">
        <v>51</v>
      </c>
      <c r="G1703" s="3">
        <v>6</v>
      </c>
      <c r="H1703" s="125">
        <v>0.15926659420062392</v>
      </c>
      <c r="I1703" s="3"/>
      <c r="J1703" s="3"/>
      <c r="K1703" s="3" t="s">
        <v>105</v>
      </c>
      <c r="L1703" s="125">
        <v>8.8435357043117405E-2</v>
      </c>
      <c r="M1703" s="3">
        <v>10</v>
      </c>
      <c r="N1703" s="125">
        <v>-8.9880400037508704E-2</v>
      </c>
      <c r="O1703" s="3">
        <v>10</v>
      </c>
      <c r="P1703" s="125">
        <v>-1.9049162880002201E-2</v>
      </c>
      <c r="Q1703" s="3">
        <v>20</v>
      </c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</row>
    <row r="1704" spans="1:30" hidden="1" x14ac:dyDescent="0.25">
      <c r="A1704" s="2">
        <v>3</v>
      </c>
      <c r="B1704" s="2">
        <v>2013</v>
      </c>
      <c r="C1704" s="4" t="str">
        <f>INDEX(Index!$B$1:$B$500,MATCH($F1704,Index!$A$1:$A$500,0)
)</f>
        <v>ATL</v>
      </c>
      <c r="D1704" s="4">
        <v>0</v>
      </c>
      <c r="E1704" s="141">
        <f t="shared" si="26"/>
        <v>0.15844062496412206</v>
      </c>
      <c r="F1704" s="3" t="s">
        <v>43</v>
      </c>
      <c r="G1704" s="3">
        <v>7</v>
      </c>
      <c r="H1704" s="125">
        <v>0.15844062496412206</v>
      </c>
      <c r="I1704" s="3"/>
      <c r="J1704" s="3"/>
      <c r="K1704" s="3" t="s">
        <v>105</v>
      </c>
      <c r="L1704" s="125">
        <v>0.18286653444078199</v>
      </c>
      <c r="M1704" s="3">
        <v>6</v>
      </c>
      <c r="N1704" s="125">
        <v>3.1057462136292301E-3</v>
      </c>
      <c r="O1704" s="3">
        <v>16</v>
      </c>
      <c r="P1704" s="125">
        <v>-2.1320163263030701E-2</v>
      </c>
      <c r="Q1704" s="3">
        <v>22</v>
      </c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</row>
    <row r="1705" spans="1:30" hidden="1" x14ac:dyDescent="0.25">
      <c r="A1705" s="2">
        <v>3</v>
      </c>
      <c r="B1705" s="2">
        <v>2013</v>
      </c>
      <c r="C1705" s="4" t="str">
        <f>INDEX(Index!$B$1:$B$500,MATCH($F1705,Index!$A$1:$A$500,0)
)</f>
        <v>GB</v>
      </c>
      <c r="D1705" s="4">
        <v>0</v>
      </c>
      <c r="E1705" s="141">
        <f t="shared" si="26"/>
        <v>0.14704563405312573</v>
      </c>
      <c r="F1705" s="3" t="s">
        <v>20</v>
      </c>
      <c r="G1705" s="3">
        <v>8</v>
      </c>
      <c r="H1705" s="125">
        <v>0.14704563405312573</v>
      </c>
      <c r="I1705" s="3"/>
      <c r="J1705" s="3"/>
      <c r="K1705" s="3" t="s">
        <v>105</v>
      </c>
      <c r="L1705" s="125">
        <v>0.29781430468820103</v>
      </c>
      <c r="M1705" s="3">
        <v>3</v>
      </c>
      <c r="N1705" s="125">
        <v>0.15564513715115699</v>
      </c>
      <c r="O1705" s="3">
        <v>28</v>
      </c>
      <c r="P1705" s="125">
        <v>4.8764665160817003E-3</v>
      </c>
      <c r="Q1705" s="3">
        <v>13</v>
      </c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</row>
    <row r="1706" spans="1:30" hidden="1" x14ac:dyDescent="0.25">
      <c r="A1706" s="2">
        <v>3</v>
      </c>
      <c r="B1706" s="2">
        <v>2013</v>
      </c>
      <c r="C1706" s="4" t="str">
        <f>INDEX(Index!$B$1:$B$500,MATCH($F1706,Index!$A$1:$A$500,0)
)</f>
        <v>IND</v>
      </c>
      <c r="D1706" s="4">
        <v>0</v>
      </c>
      <c r="E1706" s="141">
        <f t="shared" si="26"/>
        <v>0.14405362908827538</v>
      </c>
      <c r="F1706" s="3" t="s">
        <v>35</v>
      </c>
      <c r="G1706" s="3">
        <v>9</v>
      </c>
      <c r="H1706" s="125">
        <v>0.14405362908827538</v>
      </c>
      <c r="I1706" s="3"/>
      <c r="J1706" s="3"/>
      <c r="K1706" s="3" t="s">
        <v>103</v>
      </c>
      <c r="L1706" s="125">
        <v>0.22423808297908099</v>
      </c>
      <c r="M1706" s="3">
        <v>5</v>
      </c>
      <c r="N1706" s="125">
        <v>9.3497483696124803E-2</v>
      </c>
      <c r="O1706" s="3">
        <v>23</v>
      </c>
      <c r="P1706" s="125">
        <v>1.3313029805319201E-2</v>
      </c>
      <c r="Q1706" s="3">
        <v>10</v>
      </c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</row>
    <row r="1707" spans="1:30" hidden="1" x14ac:dyDescent="0.25">
      <c r="A1707" s="2">
        <v>3</v>
      </c>
      <c r="B1707" s="2">
        <v>2013</v>
      </c>
      <c r="C1707" s="4" t="str">
        <f>INDEX(Index!$B$1:$B$500,MATCH($F1707,Index!$A$1:$A$500,0)
)</f>
        <v>PHI</v>
      </c>
      <c r="D1707" s="4">
        <v>0</v>
      </c>
      <c r="E1707" s="141">
        <f t="shared" si="26"/>
        <v>0.13996820521751874</v>
      </c>
      <c r="F1707" s="3" t="s">
        <v>7</v>
      </c>
      <c r="G1707" s="3">
        <v>10</v>
      </c>
      <c r="H1707" s="125">
        <v>0.13996820521751874</v>
      </c>
      <c r="I1707" s="3"/>
      <c r="J1707" s="3"/>
      <c r="K1707" s="3" t="s">
        <v>105</v>
      </c>
      <c r="L1707" s="125">
        <v>0.24954125225564999</v>
      </c>
      <c r="M1707" s="3">
        <v>4</v>
      </c>
      <c r="N1707" s="125">
        <v>0.10298953030701399</v>
      </c>
      <c r="O1707" s="3">
        <v>24</v>
      </c>
      <c r="P1707" s="125">
        <v>-6.5835167311172598E-3</v>
      </c>
      <c r="Q1707" s="3">
        <v>15</v>
      </c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</row>
    <row r="1708" spans="1:30" hidden="1" x14ac:dyDescent="0.25">
      <c r="A1708" s="2">
        <v>3</v>
      </c>
      <c r="B1708" s="2">
        <v>2013</v>
      </c>
      <c r="C1708" s="4" t="str">
        <f>INDEX(Index!$B$1:$B$500,MATCH($F1708,Index!$A$1:$A$500,0)
)</f>
        <v>CHI</v>
      </c>
      <c r="D1708" s="4">
        <v>0</v>
      </c>
      <c r="E1708" s="141">
        <f t="shared" si="26"/>
        <v>0.1388183244140257</v>
      </c>
      <c r="F1708" s="3" t="s">
        <v>64</v>
      </c>
      <c r="G1708" s="3">
        <v>11</v>
      </c>
      <c r="H1708" s="125">
        <v>0.1388183244140257</v>
      </c>
      <c r="I1708" s="3"/>
      <c r="J1708" s="3"/>
      <c r="K1708" s="3" t="s">
        <v>104</v>
      </c>
      <c r="L1708" s="125">
        <v>8.2455957307727201E-2</v>
      </c>
      <c r="M1708" s="3">
        <v>11</v>
      </c>
      <c r="N1708" s="125">
        <v>-2.1471004556784301E-2</v>
      </c>
      <c r="O1708" s="3">
        <v>14</v>
      </c>
      <c r="P1708" s="125">
        <v>3.48913625495142E-2</v>
      </c>
      <c r="Q1708" s="3">
        <v>6</v>
      </c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</row>
    <row r="1709" spans="1:30" hidden="1" x14ac:dyDescent="0.25">
      <c r="A1709" s="2">
        <v>3</v>
      </c>
      <c r="B1709" s="2">
        <v>2013</v>
      </c>
      <c r="C1709" s="4" t="str">
        <f>INDEX(Index!$B$1:$B$500,MATCH($F1709,Index!$A$1:$A$500,0)
)</f>
        <v>CIN</v>
      </c>
      <c r="D1709" s="4">
        <v>0</v>
      </c>
      <c r="E1709" s="141">
        <f t="shared" si="26"/>
        <v>0.12474510069321373</v>
      </c>
      <c r="F1709" s="3" t="s">
        <v>24</v>
      </c>
      <c r="G1709" s="3">
        <v>12</v>
      </c>
      <c r="H1709" s="125">
        <v>0.12474510069321373</v>
      </c>
      <c r="I1709" s="3"/>
      <c r="J1709" s="3"/>
      <c r="K1709" s="3" t="s">
        <v>103</v>
      </c>
      <c r="L1709" s="125">
        <v>9.8079279527631194E-2</v>
      </c>
      <c r="M1709" s="3">
        <v>9</v>
      </c>
      <c r="N1709" s="125">
        <v>-3.5803137444725797E-2</v>
      </c>
      <c r="O1709" s="3">
        <v>13</v>
      </c>
      <c r="P1709" s="125">
        <v>-9.1373162791432497E-3</v>
      </c>
      <c r="Q1709" s="3">
        <v>17</v>
      </c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</row>
    <row r="1710" spans="1:30" hidden="1" x14ac:dyDescent="0.25">
      <c r="A1710" s="2">
        <v>3</v>
      </c>
      <c r="B1710" s="2">
        <v>2013</v>
      </c>
      <c r="C1710" s="4" t="str">
        <f>INDEX(Index!$B$1:$B$500,MATCH($F1710,Index!$A$1:$A$500,0)
)</f>
        <v>MIA</v>
      </c>
      <c r="D1710" s="4">
        <v>0</v>
      </c>
      <c r="E1710" s="141">
        <f t="shared" si="26"/>
        <v>0.10774533041362269</v>
      </c>
      <c r="F1710" s="3" t="s">
        <v>4</v>
      </c>
      <c r="G1710" s="3">
        <v>13</v>
      </c>
      <c r="H1710" s="125">
        <v>0.10774533041362269</v>
      </c>
      <c r="I1710" s="3"/>
      <c r="J1710" s="3"/>
      <c r="K1710" s="3" t="s">
        <v>104</v>
      </c>
      <c r="L1710" s="125">
        <v>8.17607592522617E-2</v>
      </c>
      <c r="M1710" s="3">
        <v>12</v>
      </c>
      <c r="N1710" s="125">
        <v>3.95038701371744E-2</v>
      </c>
      <c r="O1710" s="3">
        <v>21</v>
      </c>
      <c r="P1710" s="125">
        <v>6.5488441298535399E-2</v>
      </c>
      <c r="Q1710" s="3">
        <v>3</v>
      </c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</row>
    <row r="1711" spans="1:30" hidden="1" x14ac:dyDescent="0.25">
      <c r="A1711" s="2">
        <v>3</v>
      </c>
      <c r="B1711" s="2">
        <v>2013</v>
      </c>
      <c r="C1711" s="4" t="str">
        <f>INDEX(Index!$B$1:$B$500,MATCH($F1711,Index!$A$1:$A$500,0)
)</f>
        <v>NYJ</v>
      </c>
      <c r="D1711" s="4">
        <v>0</v>
      </c>
      <c r="E1711" s="141">
        <f t="shared" si="26"/>
        <v>0.10652256511970071</v>
      </c>
      <c r="F1711" s="3" t="s">
        <v>9</v>
      </c>
      <c r="G1711" s="3">
        <v>14</v>
      </c>
      <c r="H1711" s="125">
        <v>0.10652256511970071</v>
      </c>
      <c r="I1711" s="3"/>
      <c r="J1711" s="3"/>
      <c r="K1711" s="3" t="s">
        <v>103</v>
      </c>
      <c r="L1711" s="125">
        <v>-0.17074099696832701</v>
      </c>
      <c r="M1711" s="3">
        <v>27</v>
      </c>
      <c r="N1711" s="125">
        <v>-0.24502967035562501</v>
      </c>
      <c r="O1711" s="3">
        <v>3</v>
      </c>
      <c r="P1711" s="125">
        <v>3.2233891732402702E-2</v>
      </c>
      <c r="Q1711" s="3">
        <v>7</v>
      </c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</row>
    <row r="1712" spans="1:30" hidden="1" x14ac:dyDescent="0.25">
      <c r="A1712" s="2">
        <v>3</v>
      </c>
      <c r="B1712" s="2">
        <v>2013</v>
      </c>
      <c r="C1712" s="4" t="str">
        <f>INDEX(Index!$B$1:$B$500,MATCH($F1712,Index!$A$1:$A$500,0)
)</f>
        <v>DET</v>
      </c>
      <c r="D1712" s="4">
        <v>0</v>
      </c>
      <c r="E1712" s="141">
        <f t="shared" si="26"/>
        <v>7.1908204624178601E-2</v>
      </c>
      <c r="F1712" s="3" t="s">
        <v>21</v>
      </c>
      <c r="G1712" s="3">
        <v>15</v>
      </c>
      <c r="H1712" s="125">
        <v>7.1908204624178601E-2</v>
      </c>
      <c r="I1712" s="3"/>
      <c r="J1712" s="3"/>
      <c r="K1712" s="3" t="s">
        <v>103</v>
      </c>
      <c r="L1712" s="125">
        <v>0.12923538937069201</v>
      </c>
      <c r="M1712" s="3">
        <v>8</v>
      </c>
      <c r="N1712" s="125">
        <v>-4.7815632427318601E-2</v>
      </c>
      <c r="O1712" s="3">
        <v>12</v>
      </c>
      <c r="P1712" s="125">
        <v>-0.105142817173832</v>
      </c>
      <c r="Q1712" s="3">
        <v>30</v>
      </c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</row>
    <row r="1713" spans="1:30" hidden="1" x14ac:dyDescent="0.25">
      <c r="A1713" s="2">
        <v>3</v>
      </c>
      <c r="B1713" s="2">
        <v>2013</v>
      </c>
      <c r="C1713" s="4" t="str">
        <f>INDEX(Index!$B$1:$B$500,MATCH($F1713,Index!$A$1:$A$500,0)
)</f>
        <v>NE</v>
      </c>
      <c r="D1713" s="4">
        <v>0</v>
      </c>
      <c r="E1713" s="141">
        <f t="shared" si="26"/>
        <v>5.8730324734252513E-2</v>
      </c>
      <c r="F1713" s="3" t="s">
        <v>17</v>
      </c>
      <c r="G1713" s="3">
        <v>16</v>
      </c>
      <c r="H1713" s="125">
        <v>5.8730324734252513E-2</v>
      </c>
      <c r="I1713" s="3"/>
      <c r="J1713" s="3"/>
      <c r="K1713" s="3" t="s">
        <v>104</v>
      </c>
      <c r="L1713" s="125">
        <v>-0.142859874748996</v>
      </c>
      <c r="M1713" s="3">
        <v>26</v>
      </c>
      <c r="N1713" s="125">
        <v>-0.15252923742202201</v>
      </c>
      <c r="O1713" s="3">
        <v>6</v>
      </c>
      <c r="P1713" s="125">
        <v>4.9060962061226503E-2</v>
      </c>
      <c r="Q1713" s="3">
        <v>5</v>
      </c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</row>
    <row r="1714" spans="1:30" hidden="1" x14ac:dyDescent="0.25">
      <c r="A1714" s="2">
        <v>3</v>
      </c>
      <c r="B1714" s="2">
        <v>2013</v>
      </c>
      <c r="C1714" s="4" t="str">
        <f>INDEX(Index!$B$1:$B$500,MATCH($F1714,Index!$A$1:$A$500,0)
)</f>
        <v>LAC</v>
      </c>
      <c r="D1714" s="4">
        <v>0</v>
      </c>
      <c r="E1714" s="141">
        <f t="shared" si="26"/>
        <v>-1.6459336222788092E-2</v>
      </c>
      <c r="F1714" s="3" t="s">
        <v>68</v>
      </c>
      <c r="G1714" s="3">
        <v>17</v>
      </c>
      <c r="H1714" s="125">
        <v>-1.6459336222788092E-2</v>
      </c>
      <c r="I1714" s="3"/>
      <c r="J1714" s="3"/>
      <c r="K1714" s="3" t="s">
        <v>105</v>
      </c>
      <c r="L1714" s="125">
        <v>0.30824188157666299</v>
      </c>
      <c r="M1714" s="3">
        <v>2</v>
      </c>
      <c r="N1714" s="125">
        <v>0.30470480079162798</v>
      </c>
      <c r="O1714" s="3">
        <v>31</v>
      </c>
      <c r="P1714" s="125">
        <v>-1.9996417007823099E-2</v>
      </c>
      <c r="Q1714" s="3">
        <v>21</v>
      </c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</row>
    <row r="1715" spans="1:30" hidden="1" x14ac:dyDescent="0.25">
      <c r="A1715" s="2">
        <v>3</v>
      </c>
      <c r="B1715" s="2">
        <v>2013</v>
      </c>
      <c r="C1715" s="4" t="str">
        <f>INDEX(Index!$B$1:$B$500,MATCH($F1715,Index!$A$1:$A$500,0)
)</f>
        <v>HOU</v>
      </c>
      <c r="D1715" s="4">
        <v>0</v>
      </c>
      <c r="E1715" s="141">
        <f t="shared" si="26"/>
        <v>-5.0463096452835102E-2</v>
      </c>
      <c r="F1715" s="3" t="s">
        <v>49</v>
      </c>
      <c r="G1715" s="3">
        <v>18</v>
      </c>
      <c r="H1715" s="125">
        <v>-5.0463096452835102E-2</v>
      </c>
      <c r="I1715" s="3"/>
      <c r="J1715" s="3"/>
      <c r="K1715" s="3" t="s">
        <v>103</v>
      </c>
      <c r="L1715" s="125">
        <v>-4.0368251146429099E-2</v>
      </c>
      <c r="M1715" s="3">
        <v>20</v>
      </c>
      <c r="N1715" s="125">
        <v>-0.13561878628297999</v>
      </c>
      <c r="O1715" s="3">
        <v>8</v>
      </c>
      <c r="P1715" s="125">
        <v>-0.14571363158938599</v>
      </c>
      <c r="Q1715" s="3">
        <v>32</v>
      </c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</row>
    <row r="1716" spans="1:30" hidden="1" x14ac:dyDescent="0.25">
      <c r="A1716" s="2">
        <v>3</v>
      </c>
      <c r="B1716" s="2">
        <v>2013</v>
      </c>
      <c r="C1716" s="4" t="str">
        <f>INDEX(Index!$B$1:$B$500,MATCH($F1716,Index!$A$1:$A$500,0)
)</f>
        <v>BUF</v>
      </c>
      <c r="D1716" s="4">
        <v>0</v>
      </c>
      <c r="E1716" s="141">
        <f t="shared" si="26"/>
        <v>-8.490278218716317E-2</v>
      </c>
      <c r="F1716" s="3" t="s">
        <v>0</v>
      </c>
      <c r="G1716" s="3">
        <v>19</v>
      </c>
      <c r="H1716" s="125">
        <v>-8.490278218716317E-2</v>
      </c>
      <c r="I1716" s="3"/>
      <c r="J1716" s="3"/>
      <c r="K1716" s="3" t="s">
        <v>105</v>
      </c>
      <c r="L1716" s="125">
        <v>-3.3215627534657399E-2</v>
      </c>
      <c r="M1716" s="3">
        <v>19</v>
      </c>
      <c r="N1716" s="125">
        <v>6.1126517816348799E-2</v>
      </c>
      <c r="O1716" s="3">
        <v>22</v>
      </c>
      <c r="P1716" s="125">
        <v>9.4393631638430304E-3</v>
      </c>
      <c r="Q1716" s="3">
        <v>12</v>
      </c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</row>
    <row r="1717" spans="1:30" hidden="1" x14ac:dyDescent="0.25">
      <c r="A1717" s="2">
        <v>3</v>
      </c>
      <c r="B1717" s="2">
        <v>2013</v>
      </c>
      <c r="C1717" s="4" t="str">
        <f>INDEX(Index!$B$1:$B$500,MATCH($F1717,Index!$A$1:$A$500,0)
)</f>
        <v>TEN</v>
      </c>
      <c r="D1717" s="4">
        <v>0</v>
      </c>
      <c r="E1717" s="141">
        <f t="shared" si="26"/>
        <v>-9.2122490777485258E-2</v>
      </c>
      <c r="F1717" s="3" t="s">
        <v>45</v>
      </c>
      <c r="G1717" s="3">
        <v>20</v>
      </c>
      <c r="H1717" s="125">
        <v>-9.2122490777485258E-2</v>
      </c>
      <c r="I1717" s="3"/>
      <c r="J1717" s="3"/>
      <c r="K1717" s="3" t="s">
        <v>103</v>
      </c>
      <c r="L1717" s="125">
        <v>-9.7673402434017599E-3</v>
      </c>
      <c r="M1717" s="3">
        <v>18</v>
      </c>
      <c r="N1717" s="125">
        <v>1.81800278779835E-2</v>
      </c>
      <c r="O1717" s="3">
        <v>18</v>
      </c>
      <c r="P1717" s="125">
        <v>-6.4175122656099995E-2</v>
      </c>
      <c r="Q1717" s="3">
        <v>26</v>
      </c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</row>
    <row r="1718" spans="1:30" hidden="1" x14ac:dyDescent="0.25">
      <c r="A1718" s="2">
        <v>3</v>
      </c>
      <c r="B1718" s="2">
        <v>2013</v>
      </c>
      <c r="C1718" s="4" t="str">
        <f>INDEX(Index!$B$1:$B$500,MATCH($F1718,Index!$A$1:$A$500,0)
)</f>
        <v>MIN</v>
      </c>
      <c r="D1718" s="4">
        <v>0</v>
      </c>
      <c r="E1718" s="141">
        <f t="shared" si="26"/>
        <v>-0.1346598936991352</v>
      </c>
      <c r="F1718" s="3" t="s">
        <v>46</v>
      </c>
      <c r="G1718" s="3">
        <v>21</v>
      </c>
      <c r="H1718" s="125">
        <v>-0.1346598936991352</v>
      </c>
      <c r="I1718" s="3"/>
      <c r="J1718" s="3"/>
      <c r="K1718" s="3" t="s">
        <v>106</v>
      </c>
      <c r="L1718" s="125">
        <v>-0.102030747130334</v>
      </c>
      <c r="M1718" s="3">
        <v>23</v>
      </c>
      <c r="N1718" s="125">
        <v>1.51436626799738E-2</v>
      </c>
      <c r="O1718" s="3">
        <v>17</v>
      </c>
      <c r="P1718" s="125">
        <v>-1.74854838888274E-2</v>
      </c>
      <c r="Q1718" s="3">
        <v>19</v>
      </c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</row>
    <row r="1719" spans="1:30" hidden="1" x14ac:dyDescent="0.25">
      <c r="A1719" s="2">
        <v>3</v>
      </c>
      <c r="B1719" s="2">
        <v>2013</v>
      </c>
      <c r="C1719" s="4" t="str">
        <f>INDEX(Index!$B$1:$B$500,MATCH($F1719,Index!$A$1:$A$500,0)
)</f>
        <v>PIT</v>
      </c>
      <c r="D1719" s="4">
        <v>0</v>
      </c>
      <c r="E1719" s="141">
        <f t="shared" si="26"/>
        <v>-0.1385580236094994</v>
      </c>
      <c r="F1719" s="3" t="s">
        <v>32</v>
      </c>
      <c r="G1719" s="3">
        <v>22</v>
      </c>
      <c r="H1719" s="125">
        <v>-0.1385580236094994</v>
      </c>
      <c r="I1719" s="3"/>
      <c r="J1719" s="3"/>
      <c r="K1719" s="3" t="s">
        <v>106</v>
      </c>
      <c r="L1719" s="125">
        <v>-0.14166520700087101</v>
      </c>
      <c r="M1719" s="3">
        <v>25</v>
      </c>
      <c r="N1719" s="125">
        <v>1.96839410395203E-2</v>
      </c>
      <c r="O1719" s="3">
        <v>19</v>
      </c>
      <c r="P1719" s="125">
        <v>2.2791124430891901E-2</v>
      </c>
      <c r="Q1719" s="3">
        <v>8</v>
      </c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</row>
    <row r="1720" spans="1:30" hidden="1" x14ac:dyDescent="0.25">
      <c r="A1720" s="2">
        <v>3</v>
      </c>
      <c r="B1720" s="2">
        <v>2013</v>
      </c>
      <c r="C1720" s="4" t="str">
        <f>INDEX(Index!$B$1:$B$500,MATCH($F1720,Index!$A$1:$A$500,0)
)</f>
        <v>TB</v>
      </c>
      <c r="D1720" s="4">
        <v>0</v>
      </c>
      <c r="E1720" s="141">
        <f t="shared" si="26"/>
        <v>-0.14977371783436949</v>
      </c>
      <c r="F1720" s="3" t="s">
        <v>38</v>
      </c>
      <c r="G1720" s="3">
        <v>23</v>
      </c>
      <c r="H1720" s="125">
        <v>-0.14977371783436949</v>
      </c>
      <c r="I1720" s="3"/>
      <c r="J1720" s="3"/>
      <c r="K1720" s="3" t="s">
        <v>106</v>
      </c>
      <c r="L1720" s="125">
        <v>-0.26495623855210199</v>
      </c>
      <c r="M1720" s="3">
        <v>30</v>
      </c>
      <c r="N1720" s="125">
        <v>-0.125299465649679</v>
      </c>
      <c r="O1720" s="3">
        <v>9</v>
      </c>
      <c r="P1720" s="125">
        <v>-1.01169449319465E-2</v>
      </c>
      <c r="Q1720" s="3">
        <v>18</v>
      </c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</row>
    <row r="1721" spans="1:30" hidden="1" x14ac:dyDescent="0.25">
      <c r="A1721" s="2">
        <v>3</v>
      </c>
      <c r="B1721" s="2">
        <v>2013</v>
      </c>
      <c r="C1721" s="4" t="str">
        <f>INDEX(Index!$B$1:$B$500,MATCH($F1721,Index!$A$1:$A$500,0)
)</f>
        <v>BAL</v>
      </c>
      <c r="D1721" s="4">
        <v>0</v>
      </c>
      <c r="E1721" s="141">
        <f t="shared" si="26"/>
        <v>-0.16357839138817717</v>
      </c>
      <c r="F1721" s="3" t="s">
        <v>18</v>
      </c>
      <c r="G1721" s="3">
        <v>24</v>
      </c>
      <c r="H1721" s="125">
        <v>-0.16357839138817717</v>
      </c>
      <c r="I1721" s="3"/>
      <c r="J1721" s="3"/>
      <c r="K1721" s="3" t="s">
        <v>103</v>
      </c>
      <c r="L1721" s="125">
        <v>-0.19587810850526699</v>
      </c>
      <c r="M1721" s="3">
        <v>28</v>
      </c>
      <c r="N1721" s="125">
        <v>-1.6152180559286598E-2</v>
      </c>
      <c r="O1721" s="3">
        <v>15</v>
      </c>
      <c r="P1721" s="125">
        <v>1.61475365578032E-2</v>
      </c>
      <c r="Q1721" s="3">
        <v>9</v>
      </c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</row>
    <row r="1722" spans="1:30" hidden="1" x14ac:dyDescent="0.25">
      <c r="A1722" s="2">
        <v>3</v>
      </c>
      <c r="B1722" s="2">
        <v>2013</v>
      </c>
      <c r="C1722" s="4" t="str">
        <f>INDEX(Index!$B$1:$B$500,MATCH($F1722,Index!$A$1:$A$500,0)
)</f>
        <v>LAR</v>
      </c>
      <c r="D1722" s="4">
        <v>0</v>
      </c>
      <c r="E1722" s="141">
        <f t="shared" si="26"/>
        <v>-0.17281375345809202</v>
      </c>
      <c r="F1722" s="3" t="s">
        <v>67</v>
      </c>
      <c r="G1722" s="3">
        <v>25</v>
      </c>
      <c r="H1722" s="125">
        <v>-0.17281375345809202</v>
      </c>
      <c r="I1722" s="3"/>
      <c r="J1722" s="3"/>
      <c r="K1722" s="3" t="s">
        <v>105</v>
      </c>
      <c r="L1722" s="125">
        <v>-9.8615629465138605E-2</v>
      </c>
      <c r="M1722" s="3">
        <v>22</v>
      </c>
      <c r="N1722" s="125">
        <v>0.14325111879004701</v>
      </c>
      <c r="O1722" s="3">
        <v>26</v>
      </c>
      <c r="P1722" s="125">
        <v>6.9052994797093606E-2</v>
      </c>
      <c r="Q1722" s="3">
        <v>2</v>
      </c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</row>
    <row r="1723" spans="1:30" hidden="1" x14ac:dyDescent="0.25">
      <c r="A1723" s="2">
        <v>3</v>
      </c>
      <c r="B1723" s="2">
        <v>2013</v>
      </c>
      <c r="C1723" s="4" t="str">
        <f>INDEX(Index!$B$1:$B$500,MATCH($F1723,Index!$A$1:$A$500,0)
)</f>
        <v>ARI</v>
      </c>
      <c r="D1723" s="4">
        <v>0</v>
      </c>
      <c r="E1723" s="141">
        <f t="shared" si="26"/>
        <v>-0.20012245761440012</v>
      </c>
      <c r="F1723" s="3" t="s">
        <v>23</v>
      </c>
      <c r="G1723" s="3">
        <v>26</v>
      </c>
      <c r="H1723" s="125">
        <v>-0.20012245761440012</v>
      </c>
      <c r="I1723" s="3"/>
      <c r="J1723" s="3"/>
      <c r="K1723" s="3" t="s">
        <v>105</v>
      </c>
      <c r="L1723" s="125">
        <v>-9.6898640415106402E-2</v>
      </c>
      <c r="M1723" s="3">
        <v>21</v>
      </c>
      <c r="N1723" s="125">
        <v>3.5004951115888E-2</v>
      </c>
      <c r="O1723" s="3">
        <v>20</v>
      </c>
      <c r="P1723" s="125">
        <v>-6.8218866083405702E-2</v>
      </c>
      <c r="Q1723" s="3">
        <v>27</v>
      </c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</row>
    <row r="1724" spans="1:30" hidden="1" x14ac:dyDescent="0.25">
      <c r="A1724" s="2">
        <v>3</v>
      </c>
      <c r="B1724" s="2">
        <v>2013</v>
      </c>
      <c r="C1724" s="4" t="str">
        <f>INDEX(Index!$B$1:$B$500,MATCH($F1724,Index!$A$1:$A$500,0)
)</f>
        <v>LV</v>
      </c>
      <c r="D1724" s="4">
        <v>0</v>
      </c>
      <c r="E1724" s="141">
        <f t="shared" si="26"/>
        <v>-0.23748880199155029</v>
      </c>
      <c r="F1724" s="3" t="s">
        <v>52</v>
      </c>
      <c r="G1724" s="3">
        <v>27</v>
      </c>
      <c r="H1724" s="125">
        <v>-0.23748880199155029</v>
      </c>
      <c r="I1724" s="3"/>
      <c r="J1724" s="3"/>
      <c r="K1724" s="3" t="s">
        <v>105</v>
      </c>
      <c r="L1724" s="125">
        <v>1.96603602878457E-2</v>
      </c>
      <c r="M1724" s="3">
        <v>17</v>
      </c>
      <c r="N1724" s="125">
        <v>0.172667843448261</v>
      </c>
      <c r="O1724" s="3">
        <v>30</v>
      </c>
      <c r="P1724" s="125">
        <v>-8.4481318831134994E-2</v>
      </c>
      <c r="Q1724" s="3">
        <v>29</v>
      </c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</row>
    <row r="1725" spans="1:30" hidden="1" x14ac:dyDescent="0.25">
      <c r="A1725" s="2">
        <v>3</v>
      </c>
      <c r="B1725" s="2">
        <v>2013</v>
      </c>
      <c r="C1725" s="4" t="str">
        <f>INDEX(Index!$B$1:$B$500,MATCH($F1725,Index!$A$1:$A$500,0)
)</f>
        <v>CLE</v>
      </c>
      <c r="D1725" s="4">
        <v>0</v>
      </c>
      <c r="E1725" s="141">
        <f t="shared" si="26"/>
        <v>-0.2918835530942066</v>
      </c>
      <c r="F1725" s="3" t="s">
        <v>10</v>
      </c>
      <c r="G1725" s="3">
        <v>28</v>
      </c>
      <c r="H1725" s="125">
        <v>-0.2918835530942066</v>
      </c>
      <c r="I1725" s="3"/>
      <c r="J1725" s="3"/>
      <c r="K1725" s="3" t="s">
        <v>105</v>
      </c>
      <c r="L1725" s="125">
        <v>-0.31986275338646802</v>
      </c>
      <c r="M1725" s="3">
        <v>31</v>
      </c>
      <c r="N1725" s="125">
        <v>-6.0690913801070598E-2</v>
      </c>
      <c r="O1725" s="3">
        <v>11</v>
      </c>
      <c r="P1725" s="125">
        <v>-3.27117135088092E-2</v>
      </c>
      <c r="Q1725" s="3">
        <v>23</v>
      </c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</row>
    <row r="1726" spans="1:30" hidden="1" x14ac:dyDescent="0.25">
      <c r="A1726" s="2">
        <v>3</v>
      </c>
      <c r="B1726" s="2">
        <v>2013</v>
      </c>
      <c r="C1726" s="4" t="str">
        <f>INDEX(Index!$B$1:$B$500,MATCH($F1726,Index!$A$1:$A$500,0)
)</f>
        <v>WAS</v>
      </c>
      <c r="D1726" s="4">
        <v>0</v>
      </c>
      <c r="E1726" s="141">
        <f t="shared" si="26"/>
        <v>-0.35939132189819939</v>
      </c>
      <c r="F1726" s="3" t="s">
        <v>26</v>
      </c>
      <c r="G1726" s="3">
        <v>29</v>
      </c>
      <c r="H1726" s="125">
        <v>-0.35939132189819939</v>
      </c>
      <c r="I1726" s="3"/>
      <c r="J1726" s="3"/>
      <c r="K1726" s="3" t="s">
        <v>106</v>
      </c>
      <c r="L1726" s="125">
        <v>7.2582569868361604E-2</v>
      </c>
      <c r="M1726" s="3">
        <v>13</v>
      </c>
      <c r="N1726" s="125">
        <v>0.37183745446418298</v>
      </c>
      <c r="O1726" s="3">
        <v>32</v>
      </c>
      <c r="P1726" s="125">
        <v>-6.0136437302377999E-2</v>
      </c>
      <c r="Q1726" s="3">
        <v>25</v>
      </c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</row>
    <row r="1727" spans="1:30" hidden="1" x14ac:dyDescent="0.25">
      <c r="A1727" s="2">
        <v>3</v>
      </c>
      <c r="B1727" s="2">
        <v>2013</v>
      </c>
      <c r="C1727" s="4" t="str">
        <f>INDEX(Index!$B$1:$B$500,MATCH($F1727,Index!$A$1:$A$500,0)
)</f>
        <v>SF</v>
      </c>
      <c r="D1727" s="4">
        <v>0</v>
      </c>
      <c r="E1727" s="141">
        <f t="shared" si="26"/>
        <v>-0.3748917954888733</v>
      </c>
      <c r="F1727" s="3" t="s">
        <v>1</v>
      </c>
      <c r="G1727" s="3">
        <v>30</v>
      </c>
      <c r="H1727" s="125">
        <v>-0.3748917954888733</v>
      </c>
      <c r="I1727" s="3"/>
      <c r="J1727" s="3"/>
      <c r="K1727" s="3" t="s">
        <v>105</v>
      </c>
      <c r="L1727" s="125">
        <v>-0.141081602079592</v>
      </c>
      <c r="M1727" s="3">
        <v>24</v>
      </c>
      <c r="N1727" s="125">
        <v>0.16296257048863599</v>
      </c>
      <c r="O1727" s="3">
        <v>29</v>
      </c>
      <c r="P1727" s="125">
        <v>-7.0847622920645295E-2</v>
      </c>
      <c r="Q1727" s="3">
        <v>28</v>
      </c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</row>
    <row r="1728" spans="1:30" hidden="1" x14ac:dyDescent="0.25">
      <c r="A1728" s="2">
        <v>3</v>
      </c>
      <c r="B1728" s="2">
        <v>2013</v>
      </c>
      <c r="C1728" s="4" t="str">
        <f>INDEX(Index!$B$1:$B$500,MATCH($F1728,Index!$A$1:$A$500,0)
)</f>
        <v>NYG</v>
      </c>
      <c r="D1728" s="4">
        <v>0</v>
      </c>
      <c r="E1728" s="141">
        <f t="shared" si="26"/>
        <v>-0.51998394383527402</v>
      </c>
      <c r="F1728" s="3" t="s">
        <v>15</v>
      </c>
      <c r="G1728" s="3">
        <v>31</v>
      </c>
      <c r="H1728" s="125">
        <v>-0.51998394383527402</v>
      </c>
      <c r="I1728" s="3"/>
      <c r="J1728" s="3"/>
      <c r="K1728" s="3" t="s">
        <v>106</v>
      </c>
      <c r="L1728" s="125">
        <v>-0.248270864179745</v>
      </c>
      <c r="M1728" s="3">
        <v>29</v>
      </c>
      <c r="N1728" s="125">
        <v>0.13517258878319</v>
      </c>
      <c r="O1728" s="3">
        <v>25</v>
      </c>
      <c r="P1728" s="125">
        <v>-0.13654049087233899</v>
      </c>
      <c r="Q1728" s="3">
        <v>31</v>
      </c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</row>
    <row r="1729" spans="1:30" hidden="1" x14ac:dyDescent="0.25">
      <c r="A1729" s="2">
        <v>3</v>
      </c>
      <c r="B1729" s="2">
        <v>2013</v>
      </c>
      <c r="C1729" s="4" t="str">
        <f>INDEX(Index!$B$1:$B$500,MATCH($F1729,Index!$A$1:$A$500,0)
)</f>
        <v>JAX</v>
      </c>
      <c r="D1729" s="4">
        <v>0</v>
      </c>
      <c r="E1729" s="141">
        <f t="shared" si="26"/>
        <v>-0.7998147295574507</v>
      </c>
      <c r="F1729" s="3" t="s">
        <v>56</v>
      </c>
      <c r="G1729" s="3">
        <v>32</v>
      </c>
      <c r="H1729" s="125">
        <v>-0.7998147295574507</v>
      </c>
      <c r="I1729" s="3"/>
      <c r="J1729" s="3"/>
      <c r="K1729" s="3" t="s">
        <v>106</v>
      </c>
      <c r="L1729" s="125">
        <v>-0.60920677013580304</v>
      </c>
      <c r="M1729" s="3">
        <v>32</v>
      </c>
      <c r="N1729" s="125">
        <v>0.15140491533504999</v>
      </c>
      <c r="O1729" s="3">
        <v>27</v>
      </c>
      <c r="P1729" s="125">
        <v>-3.9203044086597701E-2</v>
      </c>
      <c r="Q1729" s="3">
        <v>24</v>
      </c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</row>
    <row r="1730" spans="1:30" hidden="1" x14ac:dyDescent="0.25">
      <c r="A1730" s="2">
        <v>4</v>
      </c>
      <c r="B1730" s="2">
        <v>2013</v>
      </c>
      <c r="C1730" s="4" t="str">
        <f>INDEX(Index!$B$1:$B$500,MATCH($F1730,Index!$A$1:$A$500,0)
)</f>
        <v>DEN</v>
      </c>
      <c r="D1730" s="4">
        <v>0</v>
      </c>
      <c r="E1730" s="141">
        <f t="shared" ref="E1730:E1793" si="27">IF(D1730=1,H1730/100,H1730)</f>
        <v>0.6179527175647378</v>
      </c>
      <c r="F1730" s="3" t="s">
        <v>39</v>
      </c>
      <c r="G1730" s="3">
        <v>1</v>
      </c>
      <c r="H1730" s="125">
        <v>0.6179527175647378</v>
      </c>
      <c r="I1730" s="3"/>
      <c r="J1730" s="3"/>
      <c r="K1730" s="3" t="s">
        <v>214</v>
      </c>
      <c r="L1730" s="125">
        <v>0.438342584743731</v>
      </c>
      <c r="M1730" s="3">
        <v>1</v>
      </c>
      <c r="N1730" s="125">
        <v>-7.5715368405990802E-2</v>
      </c>
      <c r="O1730" s="3">
        <v>9</v>
      </c>
      <c r="P1730" s="125">
        <v>0.10389476441501599</v>
      </c>
      <c r="Q1730" s="3">
        <v>1</v>
      </c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</row>
    <row r="1731" spans="1:30" hidden="1" x14ac:dyDescent="0.25">
      <c r="A1731" s="2">
        <v>4</v>
      </c>
      <c r="B1731" s="2">
        <v>2013</v>
      </c>
      <c r="C1731" s="4" t="str">
        <f>INDEX(Index!$B$1:$B$500,MATCH($F1731,Index!$A$1:$A$500,0)
)</f>
        <v>SEA</v>
      </c>
      <c r="D1731" s="4">
        <v>0</v>
      </c>
      <c r="E1731" s="141">
        <f t="shared" si="27"/>
        <v>0.339637806308007</v>
      </c>
      <c r="F1731" s="3" t="s">
        <v>30</v>
      </c>
      <c r="G1731" s="3">
        <v>2</v>
      </c>
      <c r="H1731" s="125">
        <v>0.339637806308007</v>
      </c>
      <c r="I1731" s="3"/>
      <c r="J1731" s="3"/>
      <c r="K1731" s="3" t="s">
        <v>214</v>
      </c>
      <c r="L1731" s="125">
        <v>5.7068734592485397E-2</v>
      </c>
      <c r="M1731" s="3">
        <v>11</v>
      </c>
      <c r="N1731" s="125">
        <v>-0.220890275310481</v>
      </c>
      <c r="O1731" s="3">
        <v>1</v>
      </c>
      <c r="P1731" s="125">
        <v>6.1678796405040599E-2</v>
      </c>
      <c r="Q1731" s="3">
        <v>3</v>
      </c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</row>
    <row r="1732" spans="1:30" hidden="1" x14ac:dyDescent="0.25">
      <c r="A1732" s="2">
        <v>4</v>
      </c>
      <c r="B1732" s="2">
        <v>2013</v>
      </c>
      <c r="C1732" s="4" t="str">
        <f>INDEX(Index!$B$1:$B$500,MATCH($F1732,Index!$A$1:$A$500,0)
)</f>
        <v>KC</v>
      </c>
      <c r="D1732" s="4">
        <v>0</v>
      </c>
      <c r="E1732" s="141">
        <f t="shared" si="27"/>
        <v>0.28806407219236863</v>
      </c>
      <c r="F1732" s="3" t="s">
        <v>5</v>
      </c>
      <c r="G1732" s="3">
        <v>3</v>
      </c>
      <c r="H1732" s="125">
        <v>0.28806407219236863</v>
      </c>
      <c r="I1732" s="3"/>
      <c r="J1732" s="3"/>
      <c r="K1732" s="3" t="s">
        <v>214</v>
      </c>
      <c r="L1732" s="125">
        <v>1.9572375995504099E-2</v>
      </c>
      <c r="M1732" s="3">
        <v>15</v>
      </c>
      <c r="N1732" s="125">
        <v>-0.20008881042239601</v>
      </c>
      <c r="O1732" s="3">
        <v>3</v>
      </c>
      <c r="P1732" s="125">
        <v>6.84028857744685E-2</v>
      </c>
      <c r="Q1732" s="3">
        <v>2</v>
      </c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</row>
    <row r="1733" spans="1:30" hidden="1" x14ac:dyDescent="0.25">
      <c r="A1733" s="2">
        <v>4</v>
      </c>
      <c r="B1733" s="2">
        <v>2013</v>
      </c>
      <c r="C1733" s="4" t="str">
        <f>INDEX(Index!$B$1:$B$500,MATCH($F1733,Index!$A$1:$A$500,0)
)</f>
        <v>NO</v>
      </c>
      <c r="D1733" s="4">
        <v>0</v>
      </c>
      <c r="E1733" s="141">
        <f t="shared" si="27"/>
        <v>0.25793098359795469</v>
      </c>
      <c r="F1733" s="3" t="s">
        <v>27</v>
      </c>
      <c r="G1733" s="3">
        <v>4</v>
      </c>
      <c r="H1733" s="125">
        <v>0.25793098359795469</v>
      </c>
      <c r="I1733" s="3"/>
      <c r="J1733" s="3"/>
      <c r="K1733" s="3" t="s">
        <v>214</v>
      </c>
      <c r="L1733" s="125">
        <v>0.11138009554113699</v>
      </c>
      <c r="M1733" s="3">
        <v>8</v>
      </c>
      <c r="N1733" s="125">
        <v>-0.15163707423019701</v>
      </c>
      <c r="O1733" s="3">
        <v>5</v>
      </c>
      <c r="P1733" s="125">
        <v>-5.0861861733793303E-3</v>
      </c>
      <c r="Q1733" s="3">
        <v>15</v>
      </c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</row>
    <row r="1734" spans="1:30" hidden="1" x14ac:dyDescent="0.25">
      <c r="A1734" s="2">
        <v>4</v>
      </c>
      <c r="B1734" s="2">
        <v>2013</v>
      </c>
      <c r="C1734" s="4" t="str">
        <f>INDEX(Index!$B$1:$B$500,MATCH($F1734,Index!$A$1:$A$500,0)
)</f>
        <v>IND</v>
      </c>
      <c r="D1734" s="4">
        <v>0</v>
      </c>
      <c r="E1734" s="141">
        <f t="shared" si="27"/>
        <v>0.19691450161116839</v>
      </c>
      <c r="F1734" s="3" t="s">
        <v>35</v>
      </c>
      <c r="G1734" s="3">
        <v>5</v>
      </c>
      <c r="H1734" s="125">
        <v>0.19691450161116839</v>
      </c>
      <c r="I1734" s="3"/>
      <c r="J1734" s="3"/>
      <c r="K1734" s="3" t="s">
        <v>107</v>
      </c>
      <c r="L1734" s="125">
        <v>0.17493167919427699</v>
      </c>
      <c r="M1734" s="3">
        <v>6</v>
      </c>
      <c r="N1734" s="125">
        <v>-2.68718381690875E-2</v>
      </c>
      <c r="O1734" s="3">
        <v>16</v>
      </c>
      <c r="P1734" s="125">
        <v>-4.8890157521961197E-3</v>
      </c>
      <c r="Q1734" s="3">
        <v>14</v>
      </c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</row>
    <row r="1735" spans="1:30" hidden="1" x14ac:dyDescent="0.25">
      <c r="A1735" s="2">
        <v>4</v>
      </c>
      <c r="B1735" s="2">
        <v>2013</v>
      </c>
      <c r="C1735" s="4" t="str">
        <f>INDEX(Index!$B$1:$B$500,MATCH($F1735,Index!$A$1:$A$500,0)
)</f>
        <v>CAR</v>
      </c>
      <c r="D1735" s="4">
        <v>0</v>
      </c>
      <c r="E1735" s="141">
        <f t="shared" si="27"/>
        <v>0.16243756576263252</v>
      </c>
      <c r="F1735" s="3" t="s">
        <v>51</v>
      </c>
      <c r="G1735" s="3">
        <v>6</v>
      </c>
      <c r="H1735" s="125">
        <v>0.16243756576263252</v>
      </c>
      <c r="I1735" s="3"/>
      <c r="J1735" s="3"/>
      <c r="K1735" s="3" t="s">
        <v>105</v>
      </c>
      <c r="L1735" s="125">
        <v>0.120452041713215</v>
      </c>
      <c r="M1735" s="3">
        <v>7</v>
      </c>
      <c r="N1735" s="125">
        <v>-6.1034686929419699E-2</v>
      </c>
      <c r="O1735" s="3">
        <v>11</v>
      </c>
      <c r="P1735" s="125">
        <v>-1.9049162880002201E-2</v>
      </c>
      <c r="Q1735" s="3">
        <v>18</v>
      </c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</row>
    <row r="1736" spans="1:30" hidden="1" x14ac:dyDescent="0.25">
      <c r="A1736" s="2">
        <v>4</v>
      </c>
      <c r="B1736" s="2">
        <v>2013</v>
      </c>
      <c r="C1736" s="4" t="str">
        <f>INDEX(Index!$B$1:$B$500,MATCH($F1736,Index!$A$1:$A$500,0)
)</f>
        <v>DET</v>
      </c>
      <c r="D1736" s="4">
        <v>0</v>
      </c>
      <c r="E1736" s="141">
        <f t="shared" si="27"/>
        <v>0.11986727088094132</v>
      </c>
      <c r="F1736" s="3" t="s">
        <v>21</v>
      </c>
      <c r="G1736" s="3">
        <v>7</v>
      </c>
      <c r="H1736" s="125">
        <v>0.11986727088094132</v>
      </c>
      <c r="I1736" s="3"/>
      <c r="J1736" s="3"/>
      <c r="K1736" s="3" t="s">
        <v>107</v>
      </c>
      <c r="L1736" s="125">
        <v>7.8477815604953496E-2</v>
      </c>
      <c r="M1736" s="3">
        <v>10</v>
      </c>
      <c r="N1736" s="125">
        <v>-8.4392834440227299E-2</v>
      </c>
      <c r="O1736" s="3">
        <v>7</v>
      </c>
      <c r="P1736" s="125">
        <v>-4.3003379164239498E-2</v>
      </c>
      <c r="Q1736" s="3">
        <v>26</v>
      </c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</row>
    <row r="1737" spans="1:30" hidden="1" x14ac:dyDescent="0.25">
      <c r="A1737" s="2">
        <v>4</v>
      </c>
      <c r="B1737" s="2">
        <v>2013</v>
      </c>
      <c r="C1737" s="4" t="str">
        <f>INDEX(Index!$B$1:$B$500,MATCH($F1737,Index!$A$1:$A$500,0)
)</f>
        <v>NE</v>
      </c>
      <c r="D1737" s="4">
        <v>0</v>
      </c>
      <c r="E1737" s="141">
        <f t="shared" si="27"/>
        <v>0.1109431027694761</v>
      </c>
      <c r="F1737" s="3" t="s">
        <v>17</v>
      </c>
      <c r="G1737" s="3">
        <v>8</v>
      </c>
      <c r="H1737" s="125">
        <v>0.1109431027694761</v>
      </c>
      <c r="I1737" s="3"/>
      <c r="J1737" s="3"/>
      <c r="K1737" s="3" t="s">
        <v>214</v>
      </c>
      <c r="L1737" s="125">
        <v>-1.0823145103066201E-2</v>
      </c>
      <c r="M1737" s="3">
        <v>19</v>
      </c>
      <c r="N1737" s="125">
        <v>-7.9050688739085995E-2</v>
      </c>
      <c r="O1737" s="3">
        <v>8</v>
      </c>
      <c r="P1737" s="125">
        <v>4.2715559133456302E-2</v>
      </c>
      <c r="Q1737" s="3">
        <v>4</v>
      </c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</row>
    <row r="1738" spans="1:30" hidden="1" x14ac:dyDescent="0.25">
      <c r="A1738" s="2">
        <v>4</v>
      </c>
      <c r="B1738" s="2">
        <v>2013</v>
      </c>
      <c r="C1738" s="4" t="str">
        <f>INDEX(Index!$B$1:$B$500,MATCH($F1738,Index!$A$1:$A$500,0)
)</f>
        <v>DAL</v>
      </c>
      <c r="D1738" s="4">
        <v>0</v>
      </c>
      <c r="E1738" s="141">
        <f t="shared" si="27"/>
        <v>9.2365767769689841E-2</v>
      </c>
      <c r="F1738" s="3" t="s">
        <v>3</v>
      </c>
      <c r="G1738" s="3">
        <v>9</v>
      </c>
      <c r="H1738" s="125">
        <v>9.2365767769689841E-2</v>
      </c>
      <c r="I1738" s="3"/>
      <c r="J1738" s="3"/>
      <c r="K1738" s="3" t="s">
        <v>108</v>
      </c>
      <c r="L1738" s="125">
        <v>0.104786763037525</v>
      </c>
      <c r="M1738" s="3">
        <v>9</v>
      </c>
      <c r="N1738" s="125">
        <v>3.1417099178146398E-4</v>
      </c>
      <c r="O1738" s="3">
        <v>18</v>
      </c>
      <c r="P1738" s="125">
        <v>-1.2106824276053699E-2</v>
      </c>
      <c r="Q1738" s="3">
        <v>16</v>
      </c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</row>
    <row r="1739" spans="1:30" hidden="1" x14ac:dyDescent="0.25">
      <c r="A1739" s="2">
        <v>4</v>
      </c>
      <c r="B1739" s="2">
        <v>2013</v>
      </c>
      <c r="C1739" s="4" t="str">
        <f>INDEX(Index!$B$1:$B$500,MATCH($F1739,Index!$A$1:$A$500,0)
)</f>
        <v>GB</v>
      </c>
      <c r="D1739" s="4">
        <v>0</v>
      </c>
      <c r="E1739" s="141">
        <f t="shared" si="27"/>
        <v>9.2024226957411692E-2</v>
      </c>
      <c r="F1739" s="3" t="s">
        <v>20</v>
      </c>
      <c r="G1739" s="3">
        <v>10</v>
      </c>
      <c r="H1739" s="125">
        <v>9.2024226957411692E-2</v>
      </c>
      <c r="I1739" s="3"/>
      <c r="J1739" s="3"/>
      <c r="K1739" s="3" t="s">
        <v>105</v>
      </c>
      <c r="L1739" s="125">
        <v>0.26997963997142099</v>
      </c>
      <c r="M1739" s="3">
        <v>3</v>
      </c>
      <c r="N1739" s="125">
        <v>0.182831879530091</v>
      </c>
      <c r="O1739" s="3">
        <v>31</v>
      </c>
      <c r="P1739" s="125">
        <v>4.8764665160817003E-3</v>
      </c>
      <c r="Q1739" s="3">
        <v>12</v>
      </c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</row>
    <row r="1740" spans="1:30" hidden="1" x14ac:dyDescent="0.25">
      <c r="A1740" s="2">
        <v>4</v>
      </c>
      <c r="B1740" s="2">
        <v>2013</v>
      </c>
      <c r="C1740" s="4" t="str">
        <f>INDEX(Index!$B$1:$B$500,MATCH($F1740,Index!$A$1:$A$500,0)
)</f>
        <v>ATL</v>
      </c>
      <c r="D1740" s="4">
        <v>0</v>
      </c>
      <c r="E1740" s="141">
        <f t="shared" si="27"/>
        <v>6.341673966071415E-2</v>
      </c>
      <c r="F1740" s="3" t="s">
        <v>43</v>
      </c>
      <c r="G1740" s="3">
        <v>11</v>
      </c>
      <c r="H1740" s="125">
        <v>6.341673966071415E-2</v>
      </c>
      <c r="I1740" s="3"/>
      <c r="J1740" s="3"/>
      <c r="K1740" s="3" t="s">
        <v>109</v>
      </c>
      <c r="L1740" s="125">
        <v>0.177695797034297</v>
      </c>
      <c r="M1740" s="3">
        <v>5</v>
      </c>
      <c r="N1740" s="125">
        <v>0.119983153486191</v>
      </c>
      <c r="O1740" s="3">
        <v>26</v>
      </c>
      <c r="P1740" s="125">
        <v>5.7040961126081499E-3</v>
      </c>
      <c r="Q1740" s="3">
        <v>11</v>
      </c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</row>
    <row r="1741" spans="1:30" hidden="1" x14ac:dyDescent="0.25">
      <c r="A1741" s="2">
        <v>4</v>
      </c>
      <c r="B1741" s="2">
        <v>2013</v>
      </c>
      <c r="C1741" s="4" t="str">
        <f>INDEX(Index!$B$1:$B$500,MATCH($F1741,Index!$A$1:$A$500,0)
)</f>
        <v>HOU</v>
      </c>
      <c r="D1741" s="4">
        <v>0</v>
      </c>
      <c r="E1741" s="141">
        <f t="shared" si="27"/>
        <v>5.9657145173912685E-2</v>
      </c>
      <c r="F1741" s="3" t="s">
        <v>49</v>
      </c>
      <c r="G1741" s="3">
        <v>12</v>
      </c>
      <c r="H1741" s="125">
        <v>5.9657145173912685E-2</v>
      </c>
      <c r="I1741" s="3"/>
      <c r="J1741" s="3"/>
      <c r="K1741" s="3" t="s">
        <v>108</v>
      </c>
      <c r="L1741" s="125">
        <v>-3.0709753036891298E-2</v>
      </c>
      <c r="M1741" s="3">
        <v>21</v>
      </c>
      <c r="N1741" s="125">
        <v>-0.20820206747821099</v>
      </c>
      <c r="O1741" s="3">
        <v>2</v>
      </c>
      <c r="P1741" s="125">
        <v>-0.117835169267407</v>
      </c>
      <c r="Q1741" s="3">
        <v>30</v>
      </c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</row>
    <row r="1742" spans="1:30" hidden="1" x14ac:dyDescent="0.25">
      <c r="A1742" s="2">
        <v>4</v>
      </c>
      <c r="B1742" s="2">
        <v>2013</v>
      </c>
      <c r="C1742" s="4" t="str">
        <f>INDEX(Index!$B$1:$B$500,MATCH($F1742,Index!$A$1:$A$500,0)
)</f>
        <v>LAC</v>
      </c>
      <c r="D1742" s="4">
        <v>0</v>
      </c>
      <c r="E1742" s="141">
        <f t="shared" si="27"/>
        <v>5.2921923520441401E-2</v>
      </c>
      <c r="F1742" s="3" t="s">
        <v>68</v>
      </c>
      <c r="G1742" s="3">
        <v>13</v>
      </c>
      <c r="H1742" s="125">
        <v>5.2921923520441401E-2</v>
      </c>
      <c r="I1742" s="3"/>
      <c r="J1742" s="3"/>
      <c r="K1742" s="3" t="s">
        <v>108</v>
      </c>
      <c r="L1742" s="125">
        <v>0.33948474137377399</v>
      </c>
      <c r="M1742" s="3">
        <v>2</v>
      </c>
      <c r="N1742" s="125">
        <v>0.26152898706014799</v>
      </c>
      <c r="O1742" s="3">
        <v>32</v>
      </c>
      <c r="P1742" s="125">
        <v>-2.5033830793184601E-2</v>
      </c>
      <c r="Q1742" s="3">
        <v>21</v>
      </c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</row>
    <row r="1743" spans="1:30" hidden="1" x14ac:dyDescent="0.25">
      <c r="A1743" s="2">
        <v>4</v>
      </c>
      <c r="B1743" s="2">
        <v>2013</v>
      </c>
      <c r="C1743" s="4" t="str">
        <f>INDEX(Index!$B$1:$B$500,MATCH($F1743,Index!$A$1:$A$500,0)
)</f>
        <v>TEN</v>
      </c>
      <c r="D1743" s="4">
        <v>0</v>
      </c>
      <c r="E1743" s="141">
        <f t="shared" si="27"/>
        <v>3.5037774905192783E-2</v>
      </c>
      <c r="F1743" s="3" t="s">
        <v>45</v>
      </c>
      <c r="G1743" s="3">
        <v>14</v>
      </c>
      <c r="H1743" s="125">
        <v>3.5037774905192783E-2</v>
      </c>
      <c r="I1743" s="3"/>
      <c r="J1743" s="3"/>
      <c r="K1743" s="3" t="s">
        <v>107</v>
      </c>
      <c r="L1743" s="125">
        <v>8.1551953206938903E-3</v>
      </c>
      <c r="M1743" s="3">
        <v>16</v>
      </c>
      <c r="N1743" s="125">
        <v>-6.1716571172856498E-2</v>
      </c>
      <c r="O1743" s="3">
        <v>10</v>
      </c>
      <c r="P1743" s="125">
        <v>-3.48339915883576E-2</v>
      </c>
      <c r="Q1743" s="3">
        <v>24</v>
      </c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</row>
    <row r="1744" spans="1:30" hidden="1" x14ac:dyDescent="0.25">
      <c r="A1744" s="2">
        <v>4</v>
      </c>
      <c r="B1744" s="2">
        <v>2013</v>
      </c>
      <c r="C1744" s="4" t="str">
        <f>INDEX(Index!$B$1:$B$500,MATCH($F1744,Index!$A$1:$A$500,0)
)</f>
        <v>BUF</v>
      </c>
      <c r="D1744" s="4">
        <v>0</v>
      </c>
      <c r="E1744" s="141">
        <f t="shared" si="27"/>
        <v>2.5474967072557388E-2</v>
      </c>
      <c r="F1744" s="3" t="s">
        <v>0</v>
      </c>
      <c r="G1744" s="3">
        <v>15</v>
      </c>
      <c r="H1744" s="125">
        <v>2.5474967072557388E-2</v>
      </c>
      <c r="I1744" s="3"/>
      <c r="J1744" s="3"/>
      <c r="K1744" s="3" t="s">
        <v>108</v>
      </c>
      <c r="L1744" s="125">
        <v>-1.0252403654934499E-2</v>
      </c>
      <c r="M1744" s="3">
        <v>18</v>
      </c>
      <c r="N1744" s="125">
        <v>-4.0547256827458598E-2</v>
      </c>
      <c r="O1744" s="3">
        <v>14</v>
      </c>
      <c r="P1744" s="125">
        <v>-4.81988609996671E-3</v>
      </c>
      <c r="Q1744" s="3">
        <v>13</v>
      </c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</row>
    <row r="1745" spans="1:30" hidden="1" x14ac:dyDescent="0.25">
      <c r="A1745" s="2">
        <v>4</v>
      </c>
      <c r="B1745" s="2">
        <v>2013</v>
      </c>
      <c r="C1745" s="4" t="str">
        <f>INDEX(Index!$B$1:$B$500,MATCH($F1745,Index!$A$1:$A$500,0)
)</f>
        <v>MIN</v>
      </c>
      <c r="D1745" s="4">
        <v>0</v>
      </c>
      <c r="E1745" s="141">
        <f t="shared" si="27"/>
        <v>-1.1969910098351966E-3</v>
      </c>
      <c r="F1745" s="3" t="s">
        <v>46</v>
      </c>
      <c r="G1745" s="3">
        <v>16</v>
      </c>
      <c r="H1745" s="125">
        <v>-1.1969910098351966E-3</v>
      </c>
      <c r="I1745" s="3"/>
      <c r="J1745" s="3"/>
      <c r="K1745" s="3" t="s">
        <v>109</v>
      </c>
      <c r="L1745" s="125">
        <v>3.1697458030146203E-2</v>
      </c>
      <c r="M1745" s="3">
        <v>13</v>
      </c>
      <c r="N1745" s="125">
        <v>6.2260992238564399E-2</v>
      </c>
      <c r="O1745" s="3">
        <v>21</v>
      </c>
      <c r="P1745" s="125">
        <v>2.9366543198582999E-2</v>
      </c>
      <c r="Q1745" s="3">
        <v>8</v>
      </c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</row>
    <row r="1746" spans="1:30" hidden="1" x14ac:dyDescent="0.25">
      <c r="A1746" s="2">
        <v>4</v>
      </c>
      <c r="B1746" s="2">
        <v>2013</v>
      </c>
      <c r="C1746" s="4" t="str">
        <f>INDEX(Index!$B$1:$B$500,MATCH($F1746,Index!$A$1:$A$500,0)
)</f>
        <v>NYJ</v>
      </c>
      <c r="D1746" s="4">
        <v>0</v>
      </c>
      <c r="E1746" s="141">
        <f t="shared" si="27"/>
        <v>-4.6067007457015058E-3</v>
      </c>
      <c r="F1746" s="3" t="s">
        <v>9</v>
      </c>
      <c r="G1746" s="3">
        <v>17</v>
      </c>
      <c r="H1746" s="125">
        <v>-4.6067007457015058E-3</v>
      </c>
      <c r="I1746" s="3"/>
      <c r="J1746" s="3"/>
      <c r="K1746" s="3" t="s">
        <v>108</v>
      </c>
      <c r="L1746" s="125">
        <v>-0.20326612424658599</v>
      </c>
      <c r="M1746" s="3">
        <v>29</v>
      </c>
      <c r="N1746" s="125">
        <v>-0.16581244528313599</v>
      </c>
      <c r="O1746" s="3">
        <v>4</v>
      </c>
      <c r="P1746" s="125">
        <v>3.2846978217748499E-2</v>
      </c>
      <c r="Q1746" s="3">
        <v>6</v>
      </c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</row>
    <row r="1747" spans="1:30" hidden="1" x14ac:dyDescent="0.25">
      <c r="A1747" s="2">
        <v>4</v>
      </c>
      <c r="B1747" s="2">
        <v>2013</v>
      </c>
      <c r="C1747" s="4" t="str">
        <f>INDEX(Index!$B$1:$B$500,MATCH($F1747,Index!$A$1:$A$500,0)
)</f>
        <v>CHI</v>
      </c>
      <c r="D1747" s="4">
        <v>0</v>
      </c>
      <c r="E1747" s="141">
        <f t="shared" si="27"/>
        <v>-1.5448353181660598E-2</v>
      </c>
      <c r="F1747" s="3" t="s">
        <v>64</v>
      </c>
      <c r="G1747" s="3">
        <v>18</v>
      </c>
      <c r="H1747" s="125">
        <v>-1.5448353181660598E-2</v>
      </c>
      <c r="I1747" s="3"/>
      <c r="J1747" s="3"/>
      <c r="K1747" s="3" t="s">
        <v>107</v>
      </c>
      <c r="L1747" s="125">
        <v>-2.4149748671643299E-2</v>
      </c>
      <c r="M1747" s="3">
        <v>20</v>
      </c>
      <c r="N1747" s="125">
        <v>-2.3963888030280302E-2</v>
      </c>
      <c r="O1747" s="3">
        <v>17</v>
      </c>
      <c r="P1747" s="125">
        <v>-1.5262492540297601E-2</v>
      </c>
      <c r="Q1747" s="3">
        <v>17</v>
      </c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</row>
    <row r="1748" spans="1:30" hidden="1" x14ac:dyDescent="0.25">
      <c r="A1748" s="2">
        <v>4</v>
      </c>
      <c r="B1748" s="2">
        <v>2013</v>
      </c>
      <c r="C1748" s="4" t="str">
        <f>INDEX(Index!$B$1:$B$500,MATCH($F1748,Index!$A$1:$A$500,0)
)</f>
        <v>CIN</v>
      </c>
      <c r="D1748" s="4">
        <v>0</v>
      </c>
      <c r="E1748" s="141">
        <f t="shared" si="27"/>
        <v>-1.5781873263694533E-2</v>
      </c>
      <c r="F1748" s="3" t="s">
        <v>24</v>
      </c>
      <c r="G1748" s="3">
        <v>19</v>
      </c>
      <c r="H1748" s="125">
        <v>-1.5781873263694533E-2</v>
      </c>
      <c r="I1748" s="3"/>
      <c r="J1748" s="3"/>
      <c r="K1748" s="3" t="s">
        <v>108</v>
      </c>
      <c r="L1748" s="125">
        <v>7.37070287615755E-3</v>
      </c>
      <c r="M1748" s="3">
        <v>17</v>
      </c>
      <c r="N1748" s="125">
        <v>2.97247709967117E-2</v>
      </c>
      <c r="O1748" s="3">
        <v>20</v>
      </c>
      <c r="P1748" s="125">
        <v>6.5721948568596197E-3</v>
      </c>
      <c r="Q1748" s="3">
        <v>10</v>
      </c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</row>
    <row r="1749" spans="1:30" hidden="1" x14ac:dyDescent="0.25">
      <c r="A1749" s="2">
        <v>4</v>
      </c>
      <c r="B1749" s="2">
        <v>2013</v>
      </c>
      <c r="C1749" s="4" t="str">
        <f>INDEX(Index!$B$1:$B$500,MATCH($F1749,Index!$A$1:$A$500,0)
)</f>
        <v>MIA</v>
      </c>
      <c r="D1749" s="4">
        <v>0</v>
      </c>
      <c r="E1749" s="141">
        <f t="shared" si="27"/>
        <v>-1.9665839063746002E-2</v>
      </c>
      <c r="F1749" s="3" t="s">
        <v>4</v>
      </c>
      <c r="G1749" s="3">
        <v>20</v>
      </c>
      <c r="H1749" s="125">
        <v>-1.9665839063746002E-2</v>
      </c>
      <c r="I1749" s="3"/>
      <c r="J1749" s="3"/>
      <c r="K1749" s="3" t="s">
        <v>107</v>
      </c>
      <c r="L1749" s="125">
        <v>4.4703688364158202E-2</v>
      </c>
      <c r="M1749" s="3">
        <v>12</v>
      </c>
      <c r="N1749" s="125">
        <v>9.4780144961810003E-2</v>
      </c>
      <c r="O1749" s="3">
        <v>23</v>
      </c>
      <c r="P1749" s="125">
        <v>3.0410617533905799E-2</v>
      </c>
      <c r="Q1749" s="3">
        <v>7</v>
      </c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</row>
    <row r="1750" spans="1:30" hidden="1" x14ac:dyDescent="0.25">
      <c r="A1750" s="2">
        <v>4</v>
      </c>
      <c r="B1750" s="2">
        <v>2013</v>
      </c>
      <c r="C1750" s="4" t="str">
        <f>INDEX(Index!$B$1:$B$500,MATCH($F1750,Index!$A$1:$A$500,0)
)</f>
        <v>PHI</v>
      </c>
      <c r="D1750" s="4">
        <v>0</v>
      </c>
      <c r="E1750" s="141">
        <f t="shared" si="27"/>
        <v>-7.5512139850150983E-2</v>
      </c>
      <c r="F1750" s="3" t="s">
        <v>7</v>
      </c>
      <c r="G1750" s="3">
        <v>21</v>
      </c>
      <c r="H1750" s="125">
        <v>-7.5512139850150983E-2</v>
      </c>
      <c r="I1750" s="3"/>
      <c r="J1750" s="3"/>
      <c r="K1750" s="3" t="s">
        <v>109</v>
      </c>
      <c r="L1750" s="125">
        <v>0.212754647592857</v>
      </c>
      <c r="M1750" s="3">
        <v>4</v>
      </c>
      <c r="N1750" s="125">
        <v>0.14204631000773199</v>
      </c>
      <c r="O1750" s="3">
        <v>28</v>
      </c>
      <c r="P1750" s="125">
        <v>-0.146220477435276</v>
      </c>
      <c r="Q1750" s="3">
        <v>31</v>
      </c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</row>
    <row r="1751" spans="1:30" hidden="1" x14ac:dyDescent="0.25">
      <c r="A1751" s="2">
        <v>4</v>
      </c>
      <c r="B1751" s="2">
        <v>2013</v>
      </c>
      <c r="C1751" s="4" t="str">
        <f>INDEX(Index!$B$1:$B$500,MATCH($F1751,Index!$A$1:$A$500,0)
)</f>
        <v>ARI</v>
      </c>
      <c r="D1751" s="4">
        <v>0</v>
      </c>
      <c r="E1751" s="141">
        <f t="shared" si="27"/>
        <v>-0.10238375368830871</v>
      </c>
      <c r="F1751" s="3" t="s">
        <v>23</v>
      </c>
      <c r="G1751" s="3">
        <v>22</v>
      </c>
      <c r="H1751" s="125">
        <v>-0.10238375368830871</v>
      </c>
      <c r="I1751" s="3"/>
      <c r="J1751" s="3"/>
      <c r="K1751" s="3" t="s">
        <v>108</v>
      </c>
      <c r="L1751" s="125">
        <v>-0.115478826128437</v>
      </c>
      <c r="M1751" s="3">
        <v>25</v>
      </c>
      <c r="N1751" s="125">
        <v>-3.9917739174637701E-2</v>
      </c>
      <c r="O1751" s="3">
        <v>15</v>
      </c>
      <c r="P1751" s="125">
        <v>-2.68226667345094E-2</v>
      </c>
      <c r="Q1751" s="3">
        <v>22</v>
      </c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</row>
    <row r="1752" spans="1:30" hidden="1" x14ac:dyDescent="0.25">
      <c r="A1752" s="2">
        <v>4</v>
      </c>
      <c r="B1752" s="2">
        <v>2013</v>
      </c>
      <c r="C1752" s="4" t="str">
        <f>INDEX(Index!$B$1:$B$500,MATCH($F1752,Index!$A$1:$A$500,0)
)</f>
        <v>SF</v>
      </c>
      <c r="D1752" s="4">
        <v>0</v>
      </c>
      <c r="E1752" s="141">
        <f t="shared" si="27"/>
        <v>-0.10277504816283706</v>
      </c>
      <c r="F1752" s="3" t="s">
        <v>1</v>
      </c>
      <c r="G1752" s="3">
        <v>23</v>
      </c>
      <c r="H1752" s="125">
        <v>-0.10277504816283706</v>
      </c>
      <c r="I1752" s="3"/>
      <c r="J1752" s="3"/>
      <c r="K1752" s="3" t="s">
        <v>108</v>
      </c>
      <c r="L1752" s="125">
        <v>-5.0416915903208799E-2</v>
      </c>
      <c r="M1752" s="3">
        <v>23</v>
      </c>
      <c r="N1752" s="125">
        <v>9.8320547402259602E-3</v>
      </c>
      <c r="O1752" s="3">
        <v>19</v>
      </c>
      <c r="P1752" s="125">
        <v>-4.2526077519402301E-2</v>
      </c>
      <c r="Q1752" s="3">
        <v>25</v>
      </c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</row>
    <row r="1753" spans="1:30" hidden="1" x14ac:dyDescent="0.25">
      <c r="A1753" s="2">
        <v>4</v>
      </c>
      <c r="B1753" s="2">
        <v>2013</v>
      </c>
      <c r="C1753" s="4" t="str">
        <f>INDEX(Index!$B$1:$B$500,MATCH($F1753,Index!$A$1:$A$500,0)
)</f>
        <v>BAL</v>
      </c>
      <c r="D1753" s="4">
        <v>0</v>
      </c>
      <c r="E1753" s="141">
        <f t="shared" si="27"/>
        <v>-0.1511306960752665</v>
      </c>
      <c r="F1753" s="3" t="s">
        <v>18</v>
      </c>
      <c r="G1753" s="3">
        <v>24</v>
      </c>
      <c r="H1753" s="125">
        <v>-0.1511306960752665</v>
      </c>
      <c r="I1753" s="3"/>
      <c r="J1753" s="3"/>
      <c r="K1753" s="3" t="s">
        <v>108</v>
      </c>
      <c r="L1753" s="125">
        <v>-0.23141967191054499</v>
      </c>
      <c r="M1753" s="3">
        <v>30</v>
      </c>
      <c r="N1753" s="125">
        <v>-5.8486152957217902E-2</v>
      </c>
      <c r="O1753" s="3">
        <v>13</v>
      </c>
      <c r="P1753" s="125">
        <v>2.1802822878060599E-2</v>
      </c>
      <c r="Q1753" s="3">
        <v>9</v>
      </c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</row>
    <row r="1754" spans="1:30" hidden="1" x14ac:dyDescent="0.25">
      <c r="A1754" s="2">
        <v>4</v>
      </c>
      <c r="B1754" s="2">
        <v>2013</v>
      </c>
      <c r="C1754" s="4" t="str">
        <f>INDEX(Index!$B$1:$B$500,MATCH($F1754,Index!$A$1:$A$500,0)
)</f>
        <v>TB</v>
      </c>
      <c r="D1754" s="4">
        <v>0</v>
      </c>
      <c r="E1754" s="141">
        <f t="shared" si="27"/>
        <v>-0.16622645502011199</v>
      </c>
      <c r="F1754" s="3" t="s">
        <v>38</v>
      </c>
      <c r="G1754" s="3">
        <v>25</v>
      </c>
      <c r="H1754" s="125">
        <v>-0.16622645502011199</v>
      </c>
      <c r="I1754" s="3"/>
      <c r="J1754" s="3"/>
      <c r="K1754" s="3" t="s">
        <v>110</v>
      </c>
      <c r="L1754" s="125">
        <v>-0.28377733772907199</v>
      </c>
      <c r="M1754" s="3">
        <v>31</v>
      </c>
      <c r="N1754" s="125">
        <v>-0.13925079767516499</v>
      </c>
      <c r="O1754" s="3">
        <v>6</v>
      </c>
      <c r="P1754" s="125">
        <v>-2.1699914966204999E-2</v>
      </c>
      <c r="Q1754" s="3">
        <v>20</v>
      </c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</row>
    <row r="1755" spans="1:30" hidden="1" x14ac:dyDescent="0.25">
      <c r="A1755" s="2">
        <v>4</v>
      </c>
      <c r="B1755" s="2">
        <v>2013</v>
      </c>
      <c r="C1755" s="4" t="str">
        <f>INDEX(Index!$B$1:$B$500,MATCH($F1755,Index!$A$1:$A$500,0)
)</f>
        <v>CLE</v>
      </c>
      <c r="D1755" s="4">
        <v>0</v>
      </c>
      <c r="E1755" s="141">
        <f t="shared" si="27"/>
        <v>-0.1811984010193472</v>
      </c>
      <c r="F1755" s="3" t="s">
        <v>10</v>
      </c>
      <c r="G1755" s="3">
        <v>26</v>
      </c>
      <c r="H1755" s="125">
        <v>-0.1811984010193472</v>
      </c>
      <c r="I1755" s="3"/>
      <c r="J1755" s="3"/>
      <c r="K1755" s="3" t="s">
        <v>108</v>
      </c>
      <c r="L1755" s="125">
        <v>-0.19713591288525001</v>
      </c>
      <c r="M1755" s="3">
        <v>26</v>
      </c>
      <c r="N1755" s="125">
        <v>-5.91512499700029E-2</v>
      </c>
      <c r="O1755" s="3">
        <v>12</v>
      </c>
      <c r="P1755" s="125">
        <v>-4.3213738104100098E-2</v>
      </c>
      <c r="Q1755" s="3">
        <v>27</v>
      </c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</row>
    <row r="1756" spans="1:30" hidden="1" x14ac:dyDescent="0.25">
      <c r="A1756" s="2">
        <v>4</v>
      </c>
      <c r="B1756" s="2">
        <v>2013</v>
      </c>
      <c r="C1756" s="4" t="str">
        <f>INDEX(Index!$B$1:$B$500,MATCH($F1756,Index!$A$1:$A$500,0)
)</f>
        <v>PIT</v>
      </c>
      <c r="D1756" s="4">
        <v>0</v>
      </c>
      <c r="E1756" s="141">
        <f t="shared" si="27"/>
        <v>-0.18326574344130109</v>
      </c>
      <c r="F1756" s="3" t="s">
        <v>32</v>
      </c>
      <c r="G1756" s="3">
        <v>27</v>
      </c>
      <c r="H1756" s="125">
        <v>-0.18326574344130109</v>
      </c>
      <c r="I1756" s="3"/>
      <c r="J1756" s="3"/>
      <c r="K1756" s="3" t="s">
        <v>110</v>
      </c>
      <c r="L1756" s="125">
        <v>-3.6096507515632897E-2</v>
      </c>
      <c r="M1756" s="3">
        <v>22</v>
      </c>
      <c r="N1756" s="125">
        <v>0.113829531267072</v>
      </c>
      <c r="O1756" s="3">
        <v>24</v>
      </c>
      <c r="P1756" s="125">
        <v>-3.3339704658596203E-2</v>
      </c>
      <c r="Q1756" s="3">
        <v>23</v>
      </c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</row>
    <row r="1757" spans="1:30" hidden="1" x14ac:dyDescent="0.25">
      <c r="A1757" s="2">
        <v>4</v>
      </c>
      <c r="B1757" s="2">
        <v>2013</v>
      </c>
      <c r="C1757" s="4" t="str">
        <f>INDEX(Index!$B$1:$B$500,MATCH($F1757,Index!$A$1:$A$500,0)
)</f>
        <v>WAS</v>
      </c>
      <c r="D1757" s="4">
        <v>0</v>
      </c>
      <c r="E1757" s="141">
        <f t="shared" si="27"/>
        <v>-0.2057878329132718</v>
      </c>
      <c r="F1757" s="3" t="s">
        <v>26</v>
      </c>
      <c r="G1757" s="3">
        <v>28</v>
      </c>
      <c r="H1757" s="125">
        <v>-0.2057878329132718</v>
      </c>
      <c r="I1757" s="3"/>
      <c r="J1757" s="3"/>
      <c r="K1757" s="3" t="s">
        <v>109</v>
      </c>
      <c r="L1757" s="125">
        <v>2.3176546555073198E-2</v>
      </c>
      <c r="M1757" s="3">
        <v>14</v>
      </c>
      <c r="N1757" s="125">
        <v>0.12616780805464101</v>
      </c>
      <c r="O1757" s="3">
        <v>27</v>
      </c>
      <c r="P1757" s="125">
        <v>-0.102796571413704</v>
      </c>
      <c r="Q1757" s="3">
        <v>29</v>
      </c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</row>
    <row r="1758" spans="1:30" hidden="1" x14ac:dyDescent="0.25">
      <c r="A1758" s="2">
        <v>4</v>
      </c>
      <c r="B1758" s="2">
        <v>2013</v>
      </c>
      <c r="C1758" s="4" t="str">
        <f>INDEX(Index!$B$1:$B$500,MATCH($F1758,Index!$A$1:$A$500,0)
)</f>
        <v>LV</v>
      </c>
      <c r="D1758" s="4">
        <v>0</v>
      </c>
      <c r="E1758" s="141">
        <f t="shared" si="27"/>
        <v>-0.29470124280456123</v>
      </c>
      <c r="F1758" s="3" t="s">
        <v>52</v>
      </c>
      <c r="G1758" s="3">
        <v>29</v>
      </c>
      <c r="H1758" s="125">
        <v>-0.29470124280456123</v>
      </c>
      <c r="I1758" s="3"/>
      <c r="J1758" s="3"/>
      <c r="K1758" s="3" t="s">
        <v>109</v>
      </c>
      <c r="L1758" s="125">
        <v>-8.0632897030755796E-2</v>
      </c>
      <c r="M1758" s="3">
        <v>24</v>
      </c>
      <c r="N1758" s="125">
        <v>0.14548853905826301</v>
      </c>
      <c r="O1758" s="3">
        <v>29</v>
      </c>
      <c r="P1758" s="125">
        <v>-6.8579806715542396E-2</v>
      </c>
      <c r="Q1758" s="3">
        <v>28</v>
      </c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</row>
    <row r="1759" spans="1:30" hidden="1" x14ac:dyDescent="0.25">
      <c r="A1759" s="2">
        <v>4</v>
      </c>
      <c r="B1759" s="2">
        <v>2013</v>
      </c>
      <c r="C1759" s="4" t="str">
        <f>INDEX(Index!$B$1:$B$500,MATCH($F1759,Index!$A$1:$A$500,0)
)</f>
        <v>LAR</v>
      </c>
      <c r="D1759" s="4">
        <v>0</v>
      </c>
      <c r="E1759" s="141">
        <f t="shared" si="27"/>
        <v>-0.32787566656424938</v>
      </c>
      <c r="F1759" s="3" t="s">
        <v>67</v>
      </c>
      <c r="G1759" s="3">
        <v>30</v>
      </c>
      <c r="H1759" s="125">
        <v>-0.32787566656424938</v>
      </c>
      <c r="I1759" s="3"/>
      <c r="J1759" s="3"/>
      <c r="K1759" s="3" t="s">
        <v>109</v>
      </c>
      <c r="L1759" s="125">
        <v>-0.19912466792630901</v>
      </c>
      <c r="M1759" s="3">
        <v>27</v>
      </c>
      <c r="N1759" s="125">
        <v>0.16876865630994101</v>
      </c>
      <c r="O1759" s="3">
        <v>30</v>
      </c>
      <c r="P1759" s="125">
        <v>4.0017657672000599E-2</v>
      </c>
      <c r="Q1759" s="3">
        <v>5</v>
      </c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</row>
    <row r="1760" spans="1:30" hidden="1" x14ac:dyDescent="0.25">
      <c r="A1760" s="2">
        <v>4</v>
      </c>
      <c r="B1760" s="2">
        <v>2013</v>
      </c>
      <c r="C1760" s="4" t="str">
        <f>INDEX(Index!$B$1:$B$500,MATCH($F1760,Index!$A$1:$A$500,0)
)</f>
        <v>NYG</v>
      </c>
      <c r="D1760" s="4">
        <v>0</v>
      </c>
      <c r="E1760" s="141">
        <f t="shared" si="27"/>
        <v>-0.46198216571097916</v>
      </c>
      <c r="F1760" s="3" t="s">
        <v>15</v>
      </c>
      <c r="G1760" s="3">
        <v>31</v>
      </c>
      <c r="H1760" s="125">
        <v>-0.46198216571097916</v>
      </c>
      <c r="I1760" s="3"/>
      <c r="J1760" s="3"/>
      <c r="K1760" s="3" t="s">
        <v>110</v>
      </c>
      <c r="L1760" s="125">
        <v>-0.19937022649156</v>
      </c>
      <c r="M1760" s="3">
        <v>28</v>
      </c>
      <c r="N1760" s="125">
        <v>7.5274903348397204E-2</v>
      </c>
      <c r="O1760" s="3">
        <v>22</v>
      </c>
      <c r="P1760" s="125">
        <v>-0.18733703587102199</v>
      </c>
      <c r="Q1760" s="3">
        <v>32</v>
      </c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</row>
    <row r="1761" spans="1:30" hidden="1" x14ac:dyDescent="0.25">
      <c r="A1761" s="2">
        <v>4</v>
      </c>
      <c r="B1761" s="2">
        <v>2013</v>
      </c>
      <c r="C1761" s="4" t="str">
        <f>INDEX(Index!$B$1:$B$500,MATCH($F1761,Index!$A$1:$A$500,0)
)</f>
        <v>JAX</v>
      </c>
      <c r="D1761" s="4">
        <v>0</v>
      </c>
      <c r="E1761" s="141">
        <f t="shared" si="27"/>
        <v>-0.73819864128398882</v>
      </c>
      <c r="F1761" s="3" t="s">
        <v>56</v>
      </c>
      <c r="G1761" s="3">
        <v>32</v>
      </c>
      <c r="H1761" s="125">
        <v>-0.73819864128398882</v>
      </c>
      <c r="I1761" s="3"/>
      <c r="J1761" s="3"/>
      <c r="K1761" s="3" t="s">
        <v>110</v>
      </c>
      <c r="L1761" s="125">
        <v>-0.60268195068915997</v>
      </c>
      <c r="M1761" s="3">
        <v>32</v>
      </c>
      <c r="N1761" s="125">
        <v>0.114683847190395</v>
      </c>
      <c r="O1761" s="3">
        <v>25</v>
      </c>
      <c r="P1761" s="125">
        <v>-2.0832843404433799E-2</v>
      </c>
      <c r="Q1761" s="3">
        <v>19</v>
      </c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</row>
    <row r="1762" spans="1:30" hidden="1" x14ac:dyDescent="0.25">
      <c r="A1762" s="2">
        <v>5</v>
      </c>
      <c r="B1762" s="2">
        <v>2013</v>
      </c>
      <c r="C1762" s="4" t="str">
        <f>INDEX(Index!$B$1:$B$500,MATCH($F1762,Index!$A$1:$A$500,0)
)</f>
        <v>DEN</v>
      </c>
      <c r="D1762" s="4">
        <v>0</v>
      </c>
      <c r="E1762" s="141">
        <f t="shared" si="27"/>
        <v>0.51804135335675761</v>
      </c>
      <c r="F1762" s="3" t="s">
        <v>39</v>
      </c>
      <c r="G1762" s="3">
        <v>1</v>
      </c>
      <c r="H1762" s="125">
        <v>0.51804135335675761</v>
      </c>
      <c r="I1762" s="3"/>
      <c r="J1762" s="3"/>
      <c r="K1762" s="3" t="s">
        <v>215</v>
      </c>
      <c r="L1762" s="125">
        <v>0.45514576852451899</v>
      </c>
      <c r="M1762" s="3">
        <v>1</v>
      </c>
      <c r="N1762" s="125">
        <v>2.9582052739293398E-2</v>
      </c>
      <c r="O1762" s="3">
        <v>19</v>
      </c>
      <c r="P1762" s="125">
        <v>9.2477637571532004E-2</v>
      </c>
      <c r="Q1762" s="3">
        <v>1</v>
      </c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</row>
    <row r="1763" spans="1:30" hidden="1" x14ac:dyDescent="0.25">
      <c r="A1763" s="2">
        <v>5</v>
      </c>
      <c r="B1763" s="2">
        <v>2013</v>
      </c>
      <c r="C1763" s="4" t="str">
        <f>INDEX(Index!$B$1:$B$500,MATCH($F1763,Index!$A$1:$A$500,0)
)</f>
        <v>SEA</v>
      </c>
      <c r="D1763" s="4">
        <v>0</v>
      </c>
      <c r="E1763" s="141">
        <f t="shared" si="27"/>
        <v>0.26661467586413062</v>
      </c>
      <c r="F1763" s="3" t="s">
        <v>30</v>
      </c>
      <c r="G1763" s="3">
        <v>2</v>
      </c>
      <c r="H1763" s="125">
        <v>0.26661467586413062</v>
      </c>
      <c r="I1763" s="3"/>
      <c r="J1763" s="3"/>
      <c r="K1763" s="3" t="s">
        <v>111</v>
      </c>
      <c r="L1763" s="125">
        <v>9.0648145464633401E-2</v>
      </c>
      <c r="M1763" s="3">
        <v>9</v>
      </c>
      <c r="N1763" s="125">
        <v>-0.136918033378957</v>
      </c>
      <c r="O1763" s="3">
        <v>5</v>
      </c>
      <c r="P1763" s="125">
        <v>3.9048497020540203E-2</v>
      </c>
      <c r="Q1763" s="3">
        <v>4</v>
      </c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</row>
    <row r="1764" spans="1:30" hidden="1" x14ac:dyDescent="0.25">
      <c r="A1764" s="2">
        <v>5</v>
      </c>
      <c r="B1764" s="2">
        <v>2013</v>
      </c>
      <c r="C1764" s="4" t="str">
        <f>INDEX(Index!$B$1:$B$500,MATCH($F1764,Index!$A$1:$A$500,0)
)</f>
        <v>KC</v>
      </c>
      <c r="D1764" s="4">
        <v>0</v>
      </c>
      <c r="E1764" s="141">
        <f t="shared" si="27"/>
        <v>0.25935801914646539</v>
      </c>
      <c r="F1764" s="3" t="s">
        <v>5</v>
      </c>
      <c r="G1764" s="3">
        <v>3</v>
      </c>
      <c r="H1764" s="125">
        <v>0.25935801914646539</v>
      </c>
      <c r="I1764" s="3"/>
      <c r="J1764" s="3"/>
      <c r="K1764" s="3" t="s">
        <v>215</v>
      </c>
      <c r="L1764" s="125">
        <v>-1.7431910714245099E-2</v>
      </c>
      <c r="M1764" s="3">
        <v>17</v>
      </c>
      <c r="N1764" s="125">
        <v>-0.20904926487998299</v>
      </c>
      <c r="O1764" s="3">
        <v>1</v>
      </c>
      <c r="P1764" s="125">
        <v>6.7740664980727505E-2</v>
      </c>
      <c r="Q1764" s="3">
        <v>2</v>
      </c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</row>
    <row r="1765" spans="1:30" hidden="1" x14ac:dyDescent="0.25">
      <c r="A1765" s="2">
        <v>5</v>
      </c>
      <c r="B1765" s="2">
        <v>2013</v>
      </c>
      <c r="C1765" s="4" t="str">
        <f>INDEX(Index!$B$1:$B$500,MATCH($F1765,Index!$A$1:$A$500,0)
)</f>
        <v>NO</v>
      </c>
      <c r="D1765" s="4">
        <v>0</v>
      </c>
      <c r="E1765" s="141">
        <f t="shared" si="27"/>
        <v>0.19352093062709427</v>
      </c>
      <c r="F1765" s="3" t="s">
        <v>27</v>
      </c>
      <c r="G1765" s="3">
        <v>4</v>
      </c>
      <c r="H1765" s="125">
        <v>0.19352093062709427</v>
      </c>
      <c r="I1765" s="3"/>
      <c r="J1765" s="3"/>
      <c r="K1765" s="3" t="s">
        <v>215</v>
      </c>
      <c r="L1765" s="125">
        <v>0.11528599196763301</v>
      </c>
      <c r="M1765" s="3">
        <v>8</v>
      </c>
      <c r="N1765" s="125">
        <v>-7.3744755293645395E-2</v>
      </c>
      <c r="O1765" s="3">
        <v>10</v>
      </c>
      <c r="P1765" s="125">
        <v>4.4901833658158802E-3</v>
      </c>
      <c r="Q1765" s="3">
        <v>13</v>
      </c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</row>
    <row r="1766" spans="1:30" hidden="1" x14ac:dyDescent="0.25">
      <c r="A1766" s="2">
        <v>5</v>
      </c>
      <c r="B1766" s="2">
        <v>2013</v>
      </c>
      <c r="C1766" s="4" t="str">
        <f>INDEX(Index!$B$1:$B$500,MATCH($F1766,Index!$A$1:$A$500,0)
)</f>
        <v>IND</v>
      </c>
      <c r="D1766" s="4">
        <v>0</v>
      </c>
      <c r="E1766" s="141">
        <f t="shared" si="27"/>
        <v>0.16742859929136192</v>
      </c>
      <c r="F1766" s="3" t="s">
        <v>35</v>
      </c>
      <c r="G1766" s="3">
        <v>5</v>
      </c>
      <c r="H1766" s="125">
        <v>0.16742859929136192</v>
      </c>
      <c r="I1766" s="3"/>
      <c r="J1766" s="3"/>
      <c r="K1766" s="3" t="s">
        <v>111</v>
      </c>
      <c r="L1766" s="125">
        <v>0.200792163355099</v>
      </c>
      <c r="M1766" s="3">
        <v>6</v>
      </c>
      <c r="N1766" s="125">
        <v>1.6514548319944599E-2</v>
      </c>
      <c r="O1766" s="3">
        <v>18</v>
      </c>
      <c r="P1766" s="125">
        <v>-1.6849015743792502E-2</v>
      </c>
      <c r="Q1766" s="3">
        <v>17</v>
      </c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</row>
    <row r="1767" spans="1:30" hidden="1" x14ac:dyDescent="0.25">
      <c r="A1767" s="2">
        <v>5</v>
      </c>
      <c r="B1767" s="2">
        <v>2013</v>
      </c>
      <c r="C1767" s="4" t="str">
        <f>INDEX(Index!$B$1:$B$500,MATCH($F1767,Index!$A$1:$A$500,0)
)</f>
        <v>GB</v>
      </c>
      <c r="D1767" s="4">
        <v>0</v>
      </c>
      <c r="E1767" s="141">
        <f t="shared" si="27"/>
        <v>0.15620322849527368</v>
      </c>
      <c r="F1767" s="3" t="s">
        <v>20</v>
      </c>
      <c r="G1767" s="3">
        <v>6</v>
      </c>
      <c r="H1767" s="125">
        <v>0.15620322849527368</v>
      </c>
      <c r="I1767" s="3"/>
      <c r="J1767" s="3"/>
      <c r="K1767" s="3" t="s">
        <v>108</v>
      </c>
      <c r="L1767" s="125">
        <v>0.23414499093225399</v>
      </c>
      <c r="M1767" s="3">
        <v>3</v>
      </c>
      <c r="N1767" s="125">
        <v>9.1127244584501804E-2</v>
      </c>
      <c r="O1767" s="3">
        <v>24</v>
      </c>
      <c r="P1767" s="125">
        <v>1.31854821475215E-2</v>
      </c>
      <c r="Q1767" s="3">
        <v>9</v>
      </c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</row>
    <row r="1768" spans="1:30" hidden="1" x14ac:dyDescent="0.25">
      <c r="A1768" s="2">
        <v>5</v>
      </c>
      <c r="B1768" s="2">
        <v>2013</v>
      </c>
      <c r="C1768" s="4" t="str">
        <f>INDEX(Index!$B$1:$B$500,MATCH($F1768,Index!$A$1:$A$500,0)
)</f>
        <v>DAL</v>
      </c>
      <c r="D1768" s="4">
        <v>0</v>
      </c>
      <c r="E1768" s="141">
        <f t="shared" si="27"/>
        <v>0.10197000587801851</v>
      </c>
      <c r="F1768" s="3" t="s">
        <v>3</v>
      </c>
      <c r="G1768" s="3">
        <v>7</v>
      </c>
      <c r="H1768" s="125">
        <v>0.10197000587801851</v>
      </c>
      <c r="I1768" s="3"/>
      <c r="J1768" s="3"/>
      <c r="K1768" s="3" t="s">
        <v>113</v>
      </c>
      <c r="L1768" s="125">
        <v>0.204090249532277</v>
      </c>
      <c r="M1768" s="3">
        <v>4</v>
      </c>
      <c r="N1768" s="125">
        <v>8.7079724470189093E-2</v>
      </c>
      <c r="O1768" s="3">
        <v>23</v>
      </c>
      <c r="P1768" s="125">
        <v>-1.5040519184069401E-2</v>
      </c>
      <c r="Q1768" s="3">
        <v>16</v>
      </c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</row>
    <row r="1769" spans="1:30" hidden="1" x14ac:dyDescent="0.25">
      <c r="A1769" s="2">
        <v>5</v>
      </c>
      <c r="B1769" s="2">
        <v>2013</v>
      </c>
      <c r="C1769" s="4" t="str">
        <f>INDEX(Index!$B$1:$B$500,MATCH($F1769,Index!$A$1:$A$500,0)
)</f>
        <v>CAR</v>
      </c>
      <c r="D1769" s="4">
        <v>0</v>
      </c>
      <c r="E1769" s="141">
        <f t="shared" si="27"/>
        <v>9.4948276900121198E-2</v>
      </c>
      <c r="F1769" s="3" t="s">
        <v>51</v>
      </c>
      <c r="G1769" s="3">
        <v>8</v>
      </c>
      <c r="H1769" s="125">
        <v>9.4948276900121198E-2</v>
      </c>
      <c r="I1769" s="3"/>
      <c r="J1769" s="3"/>
      <c r="K1769" s="3" t="s">
        <v>109</v>
      </c>
      <c r="L1769" s="125">
        <v>3.6689358145072098E-2</v>
      </c>
      <c r="M1769" s="3">
        <v>12</v>
      </c>
      <c r="N1769" s="125">
        <v>-7.8372510074603094E-2</v>
      </c>
      <c r="O1769" s="3">
        <v>9</v>
      </c>
      <c r="P1769" s="125">
        <v>-2.0113591319554001E-2</v>
      </c>
      <c r="Q1769" s="3">
        <v>20</v>
      </c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</row>
    <row r="1770" spans="1:30" hidden="1" x14ac:dyDescent="0.25">
      <c r="A1770" s="2">
        <v>5</v>
      </c>
      <c r="B1770" s="2">
        <v>2013</v>
      </c>
      <c r="C1770" s="4" t="str">
        <f>INDEX(Index!$B$1:$B$500,MATCH($F1770,Index!$A$1:$A$500,0)
)</f>
        <v>CIN</v>
      </c>
      <c r="D1770" s="4">
        <v>0</v>
      </c>
      <c r="E1770" s="141">
        <f t="shared" si="27"/>
        <v>8.4067470039159625E-2</v>
      </c>
      <c r="F1770" s="3" t="s">
        <v>24</v>
      </c>
      <c r="G1770" s="3">
        <v>9</v>
      </c>
      <c r="H1770" s="125">
        <v>8.4067470039159625E-2</v>
      </c>
      <c r="I1770" s="3"/>
      <c r="J1770" s="3"/>
      <c r="K1770" s="3" t="s">
        <v>112</v>
      </c>
      <c r="L1770" s="125">
        <v>-1.5955271610515801E-3</v>
      </c>
      <c r="M1770" s="3">
        <v>16</v>
      </c>
      <c r="N1770" s="125">
        <v>-7.2630032935627503E-2</v>
      </c>
      <c r="O1770" s="3">
        <v>11</v>
      </c>
      <c r="P1770" s="125">
        <v>1.30329642645837E-2</v>
      </c>
      <c r="Q1770" s="3">
        <v>10</v>
      </c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</row>
    <row r="1771" spans="1:30" hidden="1" x14ac:dyDescent="0.25">
      <c r="A1771" s="2">
        <v>5</v>
      </c>
      <c r="B1771" s="2">
        <v>2013</v>
      </c>
      <c r="C1771" s="4" t="str">
        <f>INDEX(Index!$B$1:$B$500,MATCH($F1771,Index!$A$1:$A$500,0)
)</f>
        <v>DET</v>
      </c>
      <c r="D1771" s="4">
        <v>0</v>
      </c>
      <c r="E1771" s="141">
        <f t="shared" si="27"/>
        <v>5.641645246421241E-2</v>
      </c>
      <c r="F1771" s="3" t="s">
        <v>21</v>
      </c>
      <c r="G1771" s="3">
        <v>10</v>
      </c>
      <c r="H1771" s="125">
        <v>5.641645246421241E-2</v>
      </c>
      <c r="I1771" s="3"/>
      <c r="J1771" s="3"/>
      <c r="K1771" s="3" t="s">
        <v>112</v>
      </c>
      <c r="L1771" s="125">
        <v>1.90216740528719E-2</v>
      </c>
      <c r="M1771" s="3">
        <v>14</v>
      </c>
      <c r="N1771" s="125">
        <v>-6.3884994076846405E-2</v>
      </c>
      <c r="O1771" s="3">
        <v>13</v>
      </c>
      <c r="P1771" s="125">
        <v>-2.6490215665505901E-2</v>
      </c>
      <c r="Q1771" s="3">
        <v>23</v>
      </c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</row>
    <row r="1772" spans="1:30" hidden="1" x14ac:dyDescent="0.25">
      <c r="A1772" s="2">
        <v>5</v>
      </c>
      <c r="B1772" s="2">
        <v>2013</v>
      </c>
      <c r="C1772" s="4" t="str">
        <f>INDEX(Index!$B$1:$B$500,MATCH($F1772,Index!$A$1:$A$500,0)
)</f>
        <v>CHI</v>
      </c>
      <c r="D1772" s="4">
        <v>0</v>
      </c>
      <c r="E1772" s="141">
        <f t="shared" si="27"/>
        <v>4.2316832554018274E-2</v>
      </c>
      <c r="F1772" s="3" t="s">
        <v>64</v>
      </c>
      <c r="G1772" s="3">
        <v>11</v>
      </c>
      <c r="H1772" s="125">
        <v>4.2316832554018274E-2</v>
      </c>
      <c r="I1772" s="3"/>
      <c r="J1772" s="3"/>
      <c r="K1772" s="3" t="s">
        <v>112</v>
      </c>
      <c r="L1772" s="125">
        <v>4.6553694827540501E-2</v>
      </c>
      <c r="M1772" s="3">
        <v>10</v>
      </c>
      <c r="N1772" s="125">
        <v>1.8847473960244799E-3</v>
      </c>
      <c r="O1772" s="3">
        <v>17</v>
      </c>
      <c r="P1772" s="125">
        <v>-2.35211487749774E-3</v>
      </c>
      <c r="Q1772" s="3">
        <v>14</v>
      </c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</row>
    <row r="1773" spans="1:30" hidden="1" x14ac:dyDescent="0.25">
      <c r="A1773" s="2">
        <v>5</v>
      </c>
      <c r="B1773" s="2">
        <v>2013</v>
      </c>
      <c r="C1773" s="4" t="str">
        <f>INDEX(Index!$B$1:$B$500,MATCH($F1773,Index!$A$1:$A$500,0)
)</f>
        <v>NYJ</v>
      </c>
      <c r="D1773" s="4">
        <v>0</v>
      </c>
      <c r="E1773" s="141">
        <f t="shared" si="27"/>
        <v>4.132154349750191E-2</v>
      </c>
      <c r="F1773" s="3" t="s">
        <v>9</v>
      </c>
      <c r="G1773" s="3">
        <v>12</v>
      </c>
      <c r="H1773" s="125">
        <v>4.132154349750191E-2</v>
      </c>
      <c r="I1773" s="3"/>
      <c r="J1773" s="3"/>
      <c r="K1773" s="3" t="s">
        <v>112</v>
      </c>
      <c r="L1773" s="125">
        <v>-0.135243283405519</v>
      </c>
      <c r="M1773" s="3">
        <v>26</v>
      </c>
      <c r="N1773" s="125">
        <v>-0.14199240476762701</v>
      </c>
      <c r="O1773" s="3">
        <v>3</v>
      </c>
      <c r="P1773" s="125">
        <v>3.4572422135393903E-2</v>
      </c>
      <c r="Q1773" s="3">
        <v>5</v>
      </c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</row>
    <row r="1774" spans="1:30" hidden="1" x14ac:dyDescent="0.25">
      <c r="A1774" s="2">
        <v>5</v>
      </c>
      <c r="B1774" s="2">
        <v>2013</v>
      </c>
      <c r="C1774" s="4" t="str">
        <f>INDEX(Index!$B$1:$B$500,MATCH($F1774,Index!$A$1:$A$500,0)
)</f>
        <v>SF</v>
      </c>
      <c r="D1774" s="4">
        <v>0</v>
      </c>
      <c r="E1774" s="141">
        <f t="shared" si="27"/>
        <v>3.4464305470676401E-2</v>
      </c>
      <c r="F1774" s="3" t="s">
        <v>1</v>
      </c>
      <c r="G1774" s="3">
        <v>13</v>
      </c>
      <c r="H1774" s="125">
        <v>3.4464305470676401E-2</v>
      </c>
      <c r="I1774" s="3"/>
      <c r="J1774" s="3"/>
      <c r="K1774" s="3" t="s">
        <v>112</v>
      </c>
      <c r="L1774" s="125">
        <v>-2.43074481317197E-2</v>
      </c>
      <c r="M1774" s="3">
        <v>19</v>
      </c>
      <c r="N1774" s="125">
        <v>-8.1830262665425299E-2</v>
      </c>
      <c r="O1774" s="3">
        <v>8</v>
      </c>
      <c r="P1774" s="125">
        <v>-2.3058509063029201E-2</v>
      </c>
      <c r="Q1774" s="3">
        <v>22</v>
      </c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</row>
    <row r="1775" spans="1:30" hidden="1" x14ac:dyDescent="0.25">
      <c r="A1775" s="2">
        <v>5</v>
      </c>
      <c r="B1775" s="2">
        <v>2013</v>
      </c>
      <c r="C1775" s="4" t="str">
        <f>INDEX(Index!$B$1:$B$500,MATCH($F1775,Index!$A$1:$A$500,0)
)</f>
        <v>NE</v>
      </c>
      <c r="D1775" s="4">
        <v>0</v>
      </c>
      <c r="E1775" s="141">
        <f t="shared" si="27"/>
        <v>3.3272516236428795E-2</v>
      </c>
      <c r="F1775" s="3" t="s">
        <v>17</v>
      </c>
      <c r="G1775" s="3">
        <v>14</v>
      </c>
      <c r="H1775" s="125">
        <v>3.3272516236428795E-2</v>
      </c>
      <c r="I1775" s="3"/>
      <c r="J1775" s="3"/>
      <c r="K1775" s="3" t="s">
        <v>111</v>
      </c>
      <c r="L1775" s="125">
        <v>-8.7294213077798305E-2</v>
      </c>
      <c r="M1775" s="3">
        <v>23</v>
      </c>
      <c r="N1775" s="125">
        <v>-7.0381606196817298E-2</v>
      </c>
      <c r="O1775" s="3">
        <v>12</v>
      </c>
      <c r="P1775" s="125">
        <v>5.0185123117409802E-2</v>
      </c>
      <c r="Q1775" s="3">
        <v>3</v>
      </c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</row>
    <row r="1776" spans="1:30" hidden="1" x14ac:dyDescent="0.25">
      <c r="A1776" s="2">
        <v>5</v>
      </c>
      <c r="B1776" s="2">
        <v>2013</v>
      </c>
      <c r="C1776" s="4" t="str">
        <f>INDEX(Index!$B$1:$B$500,MATCH($F1776,Index!$A$1:$A$500,0)
)</f>
        <v>BUF</v>
      </c>
      <c r="D1776" s="4">
        <v>0</v>
      </c>
      <c r="E1776" s="141">
        <f t="shared" si="27"/>
        <v>4.5528149402076154E-3</v>
      </c>
      <c r="F1776" s="3" t="s">
        <v>0</v>
      </c>
      <c r="G1776" s="3">
        <v>15</v>
      </c>
      <c r="H1776" s="125">
        <v>4.5528149402076154E-3</v>
      </c>
      <c r="I1776" s="3"/>
      <c r="J1776" s="3"/>
      <c r="K1776" s="3" t="s">
        <v>113</v>
      </c>
      <c r="L1776" s="125">
        <v>7.2747386508857197E-3</v>
      </c>
      <c r="M1776" s="3">
        <v>15</v>
      </c>
      <c r="N1776" s="125">
        <v>-4.7626942142687097E-2</v>
      </c>
      <c r="O1776" s="3">
        <v>15</v>
      </c>
      <c r="P1776" s="125">
        <v>-5.0348865853365198E-2</v>
      </c>
      <c r="Q1776" s="3">
        <v>27</v>
      </c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</row>
    <row r="1777" spans="1:30" hidden="1" x14ac:dyDescent="0.25">
      <c r="A1777" s="2">
        <v>5</v>
      </c>
      <c r="B1777" s="2">
        <v>2013</v>
      </c>
      <c r="C1777" s="4" t="str">
        <f>INDEX(Index!$B$1:$B$500,MATCH($F1777,Index!$A$1:$A$500,0)
)</f>
        <v>MIN</v>
      </c>
      <c r="D1777" s="4">
        <v>0</v>
      </c>
      <c r="E1777" s="141">
        <f t="shared" si="27"/>
        <v>-8.9043004400913006E-3</v>
      </c>
      <c r="F1777" s="3" t="s">
        <v>46</v>
      </c>
      <c r="G1777" s="3">
        <v>16</v>
      </c>
      <c r="H1777" s="125">
        <v>-8.9043004400913006E-3</v>
      </c>
      <c r="I1777" s="3"/>
      <c r="J1777" s="3"/>
      <c r="K1777" s="3" t="s">
        <v>109</v>
      </c>
      <c r="L1777" s="125">
        <v>2.6040821182014E-2</v>
      </c>
      <c r="M1777" s="3">
        <v>13</v>
      </c>
      <c r="N1777" s="125">
        <v>6.43116648206883E-2</v>
      </c>
      <c r="O1777" s="3">
        <v>20</v>
      </c>
      <c r="P1777" s="125">
        <v>2.9366543198582999E-2</v>
      </c>
      <c r="Q1777" s="3">
        <v>6</v>
      </c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</row>
    <row r="1778" spans="1:30" hidden="1" x14ac:dyDescent="0.25">
      <c r="A1778" s="2">
        <v>5</v>
      </c>
      <c r="B1778" s="2">
        <v>2013</v>
      </c>
      <c r="C1778" s="4" t="str">
        <f>INDEX(Index!$B$1:$B$500,MATCH($F1778,Index!$A$1:$A$500,0)
)</f>
        <v>ATL</v>
      </c>
      <c r="D1778" s="4">
        <v>0</v>
      </c>
      <c r="E1778" s="141">
        <f t="shared" si="27"/>
        <v>-1.9645513642545097E-2</v>
      </c>
      <c r="F1778" s="3" t="s">
        <v>43</v>
      </c>
      <c r="G1778" s="3">
        <v>17</v>
      </c>
      <c r="H1778" s="125">
        <v>-1.9645513642545097E-2</v>
      </c>
      <c r="I1778" s="3"/>
      <c r="J1778" s="3"/>
      <c r="K1778" s="3" t="s">
        <v>114</v>
      </c>
      <c r="L1778" s="125">
        <v>0.15206530579254601</v>
      </c>
      <c r="M1778" s="3">
        <v>7</v>
      </c>
      <c r="N1778" s="125">
        <v>0.15201231612396801</v>
      </c>
      <c r="O1778" s="3">
        <v>31</v>
      </c>
      <c r="P1778" s="125">
        <v>-1.9698503311123099E-2</v>
      </c>
      <c r="Q1778" s="3">
        <v>19</v>
      </c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</row>
    <row r="1779" spans="1:30" hidden="1" x14ac:dyDescent="0.25">
      <c r="A1779" s="2">
        <v>5</v>
      </c>
      <c r="B1779" s="2">
        <v>2013</v>
      </c>
      <c r="C1779" s="4" t="str">
        <f>INDEX(Index!$B$1:$B$500,MATCH($F1779,Index!$A$1:$A$500,0)
)</f>
        <v>PHI</v>
      </c>
      <c r="D1779" s="4">
        <v>0</v>
      </c>
      <c r="E1779" s="141">
        <f t="shared" si="27"/>
        <v>-2.3039163037311614E-2</v>
      </c>
      <c r="F1779" s="3" t="s">
        <v>7</v>
      </c>
      <c r="G1779" s="3">
        <v>18</v>
      </c>
      <c r="H1779" s="125">
        <v>-2.3039163037311614E-2</v>
      </c>
      <c r="I1779" s="3"/>
      <c r="J1779" s="3"/>
      <c r="K1779" s="3" t="s">
        <v>113</v>
      </c>
      <c r="L1779" s="125">
        <v>0.201525508352666</v>
      </c>
      <c r="M1779" s="3">
        <v>5</v>
      </c>
      <c r="N1779" s="125">
        <v>0.12960280451558101</v>
      </c>
      <c r="O1779" s="3">
        <v>30</v>
      </c>
      <c r="P1779" s="125">
        <v>-9.4961866874396603E-2</v>
      </c>
      <c r="Q1779" s="3">
        <v>29</v>
      </c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</row>
    <row r="1780" spans="1:30" hidden="1" x14ac:dyDescent="0.25">
      <c r="A1780" s="2">
        <v>5</v>
      </c>
      <c r="B1780" s="2">
        <v>2013</v>
      </c>
      <c r="C1780" s="4" t="str">
        <f>INDEX(Index!$B$1:$B$500,MATCH($F1780,Index!$A$1:$A$500,0)
)</f>
        <v>LAC</v>
      </c>
      <c r="D1780" s="4">
        <v>0</v>
      </c>
      <c r="E1780" s="141">
        <f t="shared" si="27"/>
        <v>-3.3402828463640448E-2</v>
      </c>
      <c r="F1780" s="3" t="s">
        <v>68</v>
      </c>
      <c r="G1780" s="3">
        <v>19</v>
      </c>
      <c r="H1780" s="125">
        <v>-3.3402828463640448E-2</v>
      </c>
      <c r="I1780" s="3"/>
      <c r="J1780" s="3"/>
      <c r="K1780" s="3" t="s">
        <v>113</v>
      </c>
      <c r="L1780" s="125">
        <v>0.25962599228079802</v>
      </c>
      <c r="M1780" s="3">
        <v>2</v>
      </c>
      <c r="N1780" s="125">
        <v>0.25359262039770097</v>
      </c>
      <c r="O1780" s="3">
        <v>32</v>
      </c>
      <c r="P1780" s="125">
        <v>-3.9436200346737497E-2</v>
      </c>
      <c r="Q1780" s="3">
        <v>26</v>
      </c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</row>
    <row r="1781" spans="1:30" hidden="1" x14ac:dyDescent="0.25">
      <c r="A1781" s="2">
        <v>5</v>
      </c>
      <c r="B1781" s="2">
        <v>2013</v>
      </c>
      <c r="C1781" s="4" t="str">
        <f>INDEX(Index!$B$1:$B$500,MATCH($F1781,Index!$A$1:$A$500,0)
)</f>
        <v>ARI</v>
      </c>
      <c r="D1781" s="4">
        <v>0</v>
      </c>
      <c r="E1781" s="141">
        <f t="shared" si="27"/>
        <v>-4.2248106528403044E-2</v>
      </c>
      <c r="F1781" s="3" t="s">
        <v>23</v>
      </c>
      <c r="G1781" s="3">
        <v>20</v>
      </c>
      <c r="H1781" s="125">
        <v>-4.2248106528403044E-2</v>
      </c>
      <c r="I1781" s="3"/>
      <c r="J1781" s="3"/>
      <c r="K1781" s="3" t="s">
        <v>112</v>
      </c>
      <c r="L1781" s="125">
        <v>-0.12243256305006001</v>
      </c>
      <c r="M1781" s="3">
        <v>25</v>
      </c>
      <c r="N1781" s="125">
        <v>-8.5952194187205302E-2</v>
      </c>
      <c r="O1781" s="3">
        <v>7</v>
      </c>
      <c r="P1781" s="125">
        <v>-5.7677376655483397E-3</v>
      </c>
      <c r="Q1781" s="3">
        <v>15</v>
      </c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</row>
    <row r="1782" spans="1:30" hidden="1" x14ac:dyDescent="0.25">
      <c r="A1782" s="2">
        <v>5</v>
      </c>
      <c r="B1782" s="2">
        <v>2013</v>
      </c>
      <c r="C1782" s="4" t="str">
        <f>INDEX(Index!$B$1:$B$500,MATCH($F1782,Index!$A$1:$A$500,0)
)</f>
        <v>TEN</v>
      </c>
      <c r="D1782" s="4">
        <v>0</v>
      </c>
      <c r="E1782" s="141">
        <f t="shared" si="27"/>
        <v>-5.0688332076946091E-2</v>
      </c>
      <c r="F1782" s="3" t="s">
        <v>45</v>
      </c>
      <c r="G1782" s="3">
        <v>21</v>
      </c>
      <c r="H1782" s="125">
        <v>-5.0688332076946091E-2</v>
      </c>
      <c r="I1782" s="3"/>
      <c r="J1782" s="3"/>
      <c r="K1782" s="3" t="s">
        <v>112</v>
      </c>
      <c r="L1782" s="125">
        <v>-2.27232268356484E-2</v>
      </c>
      <c r="M1782" s="3">
        <v>18</v>
      </c>
      <c r="N1782" s="125">
        <v>-5.28509597314583E-2</v>
      </c>
      <c r="O1782" s="3">
        <v>14</v>
      </c>
      <c r="P1782" s="125">
        <v>-8.0816064972755994E-2</v>
      </c>
      <c r="Q1782" s="3">
        <v>28</v>
      </c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</row>
    <row r="1783" spans="1:30" hidden="1" x14ac:dyDescent="0.25">
      <c r="A1783" s="2">
        <v>5</v>
      </c>
      <c r="B1783" s="2">
        <v>2013</v>
      </c>
      <c r="C1783" s="4" t="str">
        <f>INDEX(Index!$B$1:$B$500,MATCH($F1783,Index!$A$1:$A$500,0)
)</f>
        <v>HOU</v>
      </c>
      <c r="D1783" s="4">
        <v>0</v>
      </c>
      <c r="E1783" s="141">
        <f t="shared" si="27"/>
        <v>-6.9532974516366017E-2</v>
      </c>
      <c r="F1783" s="3" t="s">
        <v>49</v>
      </c>
      <c r="G1783" s="3">
        <v>22</v>
      </c>
      <c r="H1783" s="125">
        <v>-6.9532974516366017E-2</v>
      </c>
      <c r="I1783" s="3"/>
      <c r="J1783" s="3"/>
      <c r="K1783" s="3" t="s">
        <v>113</v>
      </c>
      <c r="L1783" s="125">
        <v>-0.114170577924841</v>
      </c>
      <c r="M1783" s="3">
        <v>24</v>
      </c>
      <c r="N1783" s="125">
        <v>-0.16170215740124799</v>
      </c>
      <c r="O1783" s="3">
        <v>2</v>
      </c>
      <c r="P1783" s="125">
        <v>-0.117064553992773</v>
      </c>
      <c r="Q1783" s="3">
        <v>31</v>
      </c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</row>
    <row r="1784" spans="1:30" hidden="1" x14ac:dyDescent="0.25">
      <c r="A1784" s="2">
        <v>5</v>
      </c>
      <c r="B1784" s="2">
        <v>2013</v>
      </c>
      <c r="C1784" s="4" t="str">
        <f>INDEX(Index!$B$1:$B$500,MATCH($F1784,Index!$A$1:$A$500,0)
)</f>
        <v>BAL</v>
      </c>
      <c r="D1784" s="4">
        <v>0</v>
      </c>
      <c r="E1784" s="141">
        <f t="shared" si="27"/>
        <v>-7.6814378638028591E-2</v>
      </c>
      <c r="F1784" s="3" t="s">
        <v>18</v>
      </c>
      <c r="G1784" s="3">
        <v>23</v>
      </c>
      <c r="H1784" s="125">
        <v>-7.6814378638028591E-2</v>
      </c>
      <c r="I1784" s="3"/>
      <c r="J1784" s="3"/>
      <c r="K1784" s="3" t="s">
        <v>112</v>
      </c>
      <c r="L1784" s="125">
        <v>-0.18772924562964299</v>
      </c>
      <c r="M1784" s="3">
        <v>28</v>
      </c>
      <c r="N1784" s="125">
        <v>-8.6808730788286895E-2</v>
      </c>
      <c r="O1784" s="3">
        <v>6</v>
      </c>
      <c r="P1784" s="125">
        <v>2.4106136203327501E-2</v>
      </c>
      <c r="Q1784" s="3">
        <v>8</v>
      </c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</row>
    <row r="1785" spans="1:30" hidden="1" x14ac:dyDescent="0.25">
      <c r="A1785" s="2">
        <v>5</v>
      </c>
      <c r="B1785" s="2">
        <v>2013</v>
      </c>
      <c r="C1785" s="4" t="str">
        <f>INDEX(Index!$B$1:$B$500,MATCH($F1785,Index!$A$1:$A$500,0)
)</f>
        <v>MIA</v>
      </c>
      <c r="D1785" s="4">
        <v>0</v>
      </c>
      <c r="E1785" s="141">
        <f t="shared" si="27"/>
        <v>-0.11859295352079624</v>
      </c>
      <c r="F1785" s="3" t="s">
        <v>4</v>
      </c>
      <c r="G1785" s="3">
        <v>24</v>
      </c>
      <c r="H1785" s="125">
        <v>-0.11859295352079624</v>
      </c>
      <c r="I1785" s="3"/>
      <c r="J1785" s="3"/>
      <c r="K1785" s="3" t="s">
        <v>112</v>
      </c>
      <c r="L1785" s="125">
        <v>-2.82930346250366E-2</v>
      </c>
      <c r="M1785" s="3">
        <v>20</v>
      </c>
      <c r="N1785" s="125">
        <v>9.5583474037445104E-2</v>
      </c>
      <c r="O1785" s="3">
        <v>26</v>
      </c>
      <c r="P1785" s="125">
        <v>5.2835551416854599E-3</v>
      </c>
      <c r="Q1785" s="3">
        <v>12</v>
      </c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</row>
    <row r="1786" spans="1:30" hidden="1" x14ac:dyDescent="0.25">
      <c r="A1786" s="2">
        <v>5</v>
      </c>
      <c r="B1786" s="2">
        <v>2013</v>
      </c>
      <c r="C1786" s="4" t="str">
        <f>INDEX(Index!$B$1:$B$500,MATCH($F1786,Index!$A$1:$A$500,0)
)</f>
        <v>CLE</v>
      </c>
      <c r="D1786" s="4">
        <v>0</v>
      </c>
      <c r="E1786" s="141">
        <f t="shared" si="27"/>
        <v>-0.1271338452737529</v>
      </c>
      <c r="F1786" s="3" t="s">
        <v>10</v>
      </c>
      <c r="G1786" s="3">
        <v>25</v>
      </c>
      <c r="H1786" s="125">
        <v>-0.1271338452737529</v>
      </c>
      <c r="I1786" s="3"/>
      <c r="J1786" s="3"/>
      <c r="K1786" s="3" t="s">
        <v>112</v>
      </c>
      <c r="L1786" s="125">
        <v>-0.200478080791714</v>
      </c>
      <c r="M1786" s="3">
        <v>29</v>
      </c>
      <c r="N1786" s="125">
        <v>-4.63358957940685E-2</v>
      </c>
      <c r="O1786" s="3">
        <v>16</v>
      </c>
      <c r="P1786" s="125">
        <v>2.7008339723892601E-2</v>
      </c>
      <c r="Q1786" s="3">
        <v>7</v>
      </c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</row>
    <row r="1787" spans="1:30" hidden="1" x14ac:dyDescent="0.25">
      <c r="A1787" s="2">
        <v>5</v>
      </c>
      <c r="B1787" s="2">
        <v>2013</v>
      </c>
      <c r="C1787" s="4" t="str">
        <f>INDEX(Index!$B$1:$B$500,MATCH($F1787,Index!$A$1:$A$500,0)
)</f>
        <v>TB</v>
      </c>
      <c r="D1787" s="4">
        <v>0</v>
      </c>
      <c r="E1787" s="141">
        <f t="shared" si="27"/>
        <v>-0.16795753459740198</v>
      </c>
      <c r="F1787" s="3" t="s">
        <v>38</v>
      </c>
      <c r="G1787" s="3">
        <v>26</v>
      </c>
      <c r="H1787" s="125">
        <v>-0.16795753459740198</v>
      </c>
      <c r="I1787" s="3"/>
      <c r="J1787" s="3"/>
      <c r="K1787" s="3" t="s">
        <v>110</v>
      </c>
      <c r="L1787" s="125">
        <v>-0.28376632200427798</v>
      </c>
      <c r="M1787" s="3">
        <v>31</v>
      </c>
      <c r="N1787" s="125">
        <v>-0.13750870237308099</v>
      </c>
      <c r="O1787" s="3">
        <v>4</v>
      </c>
      <c r="P1787" s="125">
        <v>-2.1699914966204999E-2</v>
      </c>
      <c r="Q1787" s="3">
        <v>21</v>
      </c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</row>
    <row r="1788" spans="1:30" hidden="1" x14ac:dyDescent="0.25">
      <c r="A1788" s="2">
        <v>5</v>
      </c>
      <c r="B1788" s="2">
        <v>2013</v>
      </c>
      <c r="C1788" s="4" t="str">
        <f>INDEX(Index!$B$1:$B$500,MATCH($F1788,Index!$A$1:$A$500,0)
)</f>
        <v>WAS</v>
      </c>
      <c r="D1788" s="4">
        <v>0</v>
      </c>
      <c r="E1788" s="141">
        <f t="shared" si="27"/>
        <v>-0.18306025632148681</v>
      </c>
      <c r="F1788" s="3" t="s">
        <v>26</v>
      </c>
      <c r="G1788" s="3">
        <v>27</v>
      </c>
      <c r="H1788" s="125">
        <v>-0.18306025632148681</v>
      </c>
      <c r="I1788" s="3"/>
      <c r="J1788" s="3"/>
      <c r="K1788" s="3" t="s">
        <v>109</v>
      </c>
      <c r="L1788" s="125">
        <v>4.5317741101326199E-2</v>
      </c>
      <c r="M1788" s="3">
        <v>11</v>
      </c>
      <c r="N1788" s="125">
        <v>0.12558142600910899</v>
      </c>
      <c r="O1788" s="3">
        <v>29</v>
      </c>
      <c r="P1788" s="125">
        <v>-0.102796571413704</v>
      </c>
      <c r="Q1788" s="3">
        <v>30</v>
      </c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</row>
    <row r="1789" spans="1:30" hidden="1" x14ac:dyDescent="0.25">
      <c r="A1789" s="2">
        <v>5</v>
      </c>
      <c r="B1789" s="2">
        <v>2013</v>
      </c>
      <c r="C1789" s="4" t="str">
        <f>INDEX(Index!$B$1:$B$500,MATCH($F1789,Index!$A$1:$A$500,0)
)</f>
        <v>PIT</v>
      </c>
      <c r="D1789" s="4">
        <v>0</v>
      </c>
      <c r="E1789" s="141">
        <f t="shared" si="27"/>
        <v>-0.18329620187813139</v>
      </c>
      <c r="F1789" s="3" t="s">
        <v>32</v>
      </c>
      <c r="G1789" s="3">
        <v>28</v>
      </c>
      <c r="H1789" s="125">
        <v>-0.18329620187813139</v>
      </c>
      <c r="I1789" s="3"/>
      <c r="J1789" s="3"/>
      <c r="K1789" s="3" t="s">
        <v>110</v>
      </c>
      <c r="L1789" s="125">
        <v>-3.1342924120379097E-2</v>
      </c>
      <c r="M1789" s="3">
        <v>21</v>
      </c>
      <c r="N1789" s="125">
        <v>0.118613573099156</v>
      </c>
      <c r="O1789" s="3">
        <v>27</v>
      </c>
      <c r="P1789" s="125">
        <v>-3.33397046585963E-2</v>
      </c>
      <c r="Q1789" s="3">
        <v>24</v>
      </c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</row>
    <row r="1790" spans="1:30" hidden="1" x14ac:dyDescent="0.25">
      <c r="A1790" s="2">
        <v>5</v>
      </c>
      <c r="B1790" s="2">
        <v>2013</v>
      </c>
      <c r="C1790" s="4" t="str">
        <f>INDEX(Index!$B$1:$B$500,MATCH($F1790,Index!$A$1:$A$500,0)
)</f>
        <v>LV</v>
      </c>
      <c r="D1790" s="4">
        <v>0</v>
      </c>
      <c r="E1790" s="141">
        <f t="shared" si="27"/>
        <v>-0.18858334276913519</v>
      </c>
      <c r="F1790" s="3" t="s">
        <v>52</v>
      </c>
      <c r="G1790" s="3">
        <v>29</v>
      </c>
      <c r="H1790" s="125">
        <v>-0.18858334276913519</v>
      </c>
      <c r="I1790" s="3"/>
      <c r="J1790" s="3"/>
      <c r="K1790" s="3" t="s">
        <v>113</v>
      </c>
      <c r="L1790" s="125">
        <v>-8.3224078038647495E-2</v>
      </c>
      <c r="M1790" s="3">
        <v>22</v>
      </c>
      <c r="N1790" s="125">
        <v>7.1512511463409298E-2</v>
      </c>
      <c r="O1790" s="3">
        <v>21</v>
      </c>
      <c r="P1790" s="125">
        <v>-3.3846753267078401E-2</v>
      </c>
      <c r="Q1790" s="3">
        <v>25</v>
      </c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</row>
    <row r="1791" spans="1:30" hidden="1" x14ac:dyDescent="0.25">
      <c r="A1791" s="2">
        <v>5</v>
      </c>
      <c r="B1791" s="2">
        <v>2013</v>
      </c>
      <c r="C1791" s="4" t="str">
        <f>INDEX(Index!$B$1:$B$500,MATCH($F1791,Index!$A$1:$A$500,0)
)</f>
        <v>LAR</v>
      </c>
      <c r="D1791" s="4">
        <v>0</v>
      </c>
      <c r="E1791" s="141">
        <f t="shared" si="27"/>
        <v>-0.22684535102236622</v>
      </c>
      <c r="F1791" s="3" t="s">
        <v>67</v>
      </c>
      <c r="G1791" s="3">
        <v>30</v>
      </c>
      <c r="H1791" s="125">
        <v>-0.22684535102236622</v>
      </c>
      <c r="I1791" s="3"/>
      <c r="J1791" s="3"/>
      <c r="K1791" s="3" t="s">
        <v>113</v>
      </c>
      <c r="L1791" s="125">
        <v>-0.144870865177959</v>
      </c>
      <c r="M1791" s="3">
        <v>27</v>
      </c>
      <c r="N1791" s="125">
        <v>9.2519956099966202E-2</v>
      </c>
      <c r="O1791" s="3">
        <v>25</v>
      </c>
      <c r="P1791" s="125">
        <v>1.0545470255559001E-2</v>
      </c>
      <c r="Q1791" s="3">
        <v>11</v>
      </c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</row>
    <row r="1792" spans="1:30" hidden="1" x14ac:dyDescent="0.25">
      <c r="A1792" s="2">
        <v>5</v>
      </c>
      <c r="B1792" s="2">
        <v>2013</v>
      </c>
      <c r="C1792" s="4" t="str">
        <f>INDEX(Index!$B$1:$B$500,MATCH($F1792,Index!$A$1:$A$500,0)
)</f>
        <v>NYG</v>
      </c>
      <c r="D1792" s="4">
        <v>0</v>
      </c>
      <c r="E1792" s="141">
        <f t="shared" si="27"/>
        <v>-0.42469645849789739</v>
      </c>
      <c r="F1792" s="3" t="s">
        <v>15</v>
      </c>
      <c r="G1792" s="3">
        <v>31</v>
      </c>
      <c r="H1792" s="125">
        <v>-0.42469645849789739</v>
      </c>
      <c r="I1792" s="3"/>
      <c r="J1792" s="3"/>
      <c r="K1792" s="3" t="s">
        <v>115</v>
      </c>
      <c r="L1792" s="125">
        <v>-0.20187035060424899</v>
      </c>
      <c r="M1792" s="3">
        <v>30</v>
      </c>
      <c r="N1792" s="125">
        <v>7.5530350859312395E-2</v>
      </c>
      <c r="O1792" s="3">
        <v>22</v>
      </c>
      <c r="P1792" s="125">
        <v>-0.14729575703433601</v>
      </c>
      <c r="Q1792" s="3">
        <v>32</v>
      </c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</row>
    <row r="1793" spans="1:30" hidden="1" x14ac:dyDescent="0.25">
      <c r="A1793" s="2">
        <v>5</v>
      </c>
      <c r="B1793" s="2">
        <v>2013</v>
      </c>
      <c r="C1793" s="4" t="str">
        <f>INDEX(Index!$B$1:$B$500,MATCH($F1793,Index!$A$1:$A$500,0)
)</f>
        <v>JAX</v>
      </c>
      <c r="D1793" s="4">
        <v>0</v>
      </c>
      <c r="E1793" s="141">
        <f t="shared" si="27"/>
        <v>-0.66974422092111385</v>
      </c>
      <c r="F1793" s="3" t="s">
        <v>56</v>
      </c>
      <c r="G1793" s="3">
        <v>32</v>
      </c>
      <c r="H1793" s="125">
        <v>-0.66974422092111385</v>
      </c>
      <c r="I1793" s="3"/>
      <c r="J1793" s="3"/>
      <c r="K1793" s="3" t="s">
        <v>115</v>
      </c>
      <c r="L1793" s="125">
        <v>-0.52840811135259802</v>
      </c>
      <c r="M1793" s="3">
        <v>32</v>
      </c>
      <c r="N1793" s="125">
        <v>0.121845992483662</v>
      </c>
      <c r="O1793" s="3">
        <v>28</v>
      </c>
      <c r="P1793" s="125">
        <v>-1.9490117084853799E-2</v>
      </c>
      <c r="Q1793" s="3">
        <v>18</v>
      </c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</row>
    <row r="1794" spans="1:30" hidden="1" x14ac:dyDescent="0.25">
      <c r="A1794" s="2">
        <v>6</v>
      </c>
      <c r="B1794" s="2">
        <v>2013</v>
      </c>
      <c r="C1794" s="4" t="str">
        <f>INDEX(Index!$B$1:$B$500,MATCH($F1794,Index!$A$1:$A$500,0)
)</f>
        <v>DEN</v>
      </c>
      <c r="D1794" s="4">
        <v>0</v>
      </c>
      <c r="E1794" s="141">
        <f t="shared" ref="E1794:E1857" si="28">IF(D1794=1,H1794/100,H1794)</f>
        <v>0.45216214533627896</v>
      </c>
      <c r="F1794" s="3" t="s">
        <v>39</v>
      </c>
      <c r="G1794" s="3">
        <v>1</v>
      </c>
      <c r="H1794" s="125">
        <v>0.45216214533627896</v>
      </c>
      <c r="I1794" s="3"/>
      <c r="J1794" s="3"/>
      <c r="K1794" s="3" t="s">
        <v>216</v>
      </c>
      <c r="L1794" s="125">
        <v>0.39875918703512098</v>
      </c>
      <c r="M1794" s="3">
        <v>1</v>
      </c>
      <c r="N1794" s="125">
        <v>2.24952065950361E-2</v>
      </c>
      <c r="O1794" s="3">
        <v>18</v>
      </c>
      <c r="P1794" s="125">
        <v>7.5898164896194095E-2</v>
      </c>
      <c r="Q1794" s="3">
        <v>1</v>
      </c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</row>
    <row r="1795" spans="1:30" hidden="1" x14ac:dyDescent="0.25">
      <c r="A1795" s="2">
        <v>6</v>
      </c>
      <c r="B1795" s="2">
        <v>2013</v>
      </c>
      <c r="C1795" s="4" t="str">
        <f>INDEX(Index!$B$1:$B$500,MATCH($F1795,Index!$A$1:$A$500,0)
)</f>
        <v>SEA</v>
      </c>
      <c r="D1795" s="4">
        <v>0</v>
      </c>
      <c r="E1795" s="141">
        <f t="shared" si="28"/>
        <v>0.28495163893286379</v>
      </c>
      <c r="F1795" s="3" t="s">
        <v>30</v>
      </c>
      <c r="G1795" s="3">
        <v>2</v>
      </c>
      <c r="H1795" s="125">
        <v>0.28495163893286379</v>
      </c>
      <c r="I1795" s="3"/>
      <c r="J1795" s="3"/>
      <c r="K1795" s="3" t="s">
        <v>117</v>
      </c>
      <c r="L1795" s="125">
        <v>9.6912028938715297E-2</v>
      </c>
      <c r="M1795" s="3">
        <v>9</v>
      </c>
      <c r="N1795" s="125">
        <v>-0.16533046995702799</v>
      </c>
      <c r="O1795" s="3">
        <v>2</v>
      </c>
      <c r="P1795" s="125">
        <v>2.27091400371205E-2</v>
      </c>
      <c r="Q1795" s="3">
        <v>8</v>
      </c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</row>
    <row r="1796" spans="1:30" hidden="1" x14ac:dyDescent="0.25">
      <c r="A1796" s="2">
        <v>6</v>
      </c>
      <c r="B1796" s="2">
        <v>2013</v>
      </c>
      <c r="C1796" s="4" t="str">
        <f>INDEX(Index!$B$1:$B$500,MATCH($F1796,Index!$A$1:$A$500,0)
)</f>
        <v>KC</v>
      </c>
      <c r="D1796" s="4">
        <v>0</v>
      </c>
      <c r="E1796" s="141">
        <f t="shared" si="28"/>
        <v>0.22662245540935971</v>
      </c>
      <c r="F1796" s="3" t="s">
        <v>5</v>
      </c>
      <c r="G1796" s="3">
        <v>3</v>
      </c>
      <c r="H1796" s="125">
        <v>0.22662245540935971</v>
      </c>
      <c r="I1796" s="3"/>
      <c r="J1796" s="3"/>
      <c r="K1796" s="3" t="s">
        <v>216</v>
      </c>
      <c r="L1796" s="125">
        <v>-6.1311221539350098E-2</v>
      </c>
      <c r="M1796" s="3">
        <v>20</v>
      </c>
      <c r="N1796" s="125">
        <v>-0.23325865699728601</v>
      </c>
      <c r="O1796" s="3">
        <v>1</v>
      </c>
      <c r="P1796" s="125">
        <v>5.4675019951423799E-2</v>
      </c>
      <c r="Q1796" s="3">
        <v>3</v>
      </c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</row>
    <row r="1797" spans="1:30" hidden="1" x14ac:dyDescent="0.25">
      <c r="A1797" s="2">
        <v>6</v>
      </c>
      <c r="B1797" s="2">
        <v>2013</v>
      </c>
      <c r="C1797" s="4" t="str">
        <f>INDEX(Index!$B$1:$B$500,MATCH($F1797,Index!$A$1:$A$500,0)
)</f>
        <v>GB</v>
      </c>
      <c r="D1797" s="4">
        <v>0</v>
      </c>
      <c r="E1797" s="141">
        <f t="shared" si="28"/>
        <v>0.21936426012067958</v>
      </c>
      <c r="F1797" s="3" t="s">
        <v>20</v>
      </c>
      <c r="G1797" s="3">
        <v>4</v>
      </c>
      <c r="H1797" s="125">
        <v>0.21936426012067958</v>
      </c>
      <c r="I1797" s="3"/>
      <c r="J1797" s="3"/>
      <c r="K1797" s="3" t="s">
        <v>112</v>
      </c>
      <c r="L1797" s="125">
        <v>0.209572993205938</v>
      </c>
      <c r="M1797" s="3">
        <v>4</v>
      </c>
      <c r="N1797" s="125">
        <v>9.6336675864792005E-3</v>
      </c>
      <c r="O1797" s="3">
        <v>16</v>
      </c>
      <c r="P1797" s="125">
        <v>1.9424934501220799E-2</v>
      </c>
      <c r="Q1797" s="3">
        <v>10</v>
      </c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</row>
    <row r="1798" spans="1:30" hidden="1" x14ac:dyDescent="0.25">
      <c r="A1798" s="2">
        <v>6</v>
      </c>
      <c r="B1798" s="2">
        <v>2013</v>
      </c>
      <c r="C1798" s="4" t="str">
        <f>INDEX(Index!$B$1:$B$500,MATCH($F1798,Index!$A$1:$A$500,0)
)</f>
        <v>CAR</v>
      </c>
      <c r="D1798" s="4">
        <v>0</v>
      </c>
      <c r="E1798" s="141">
        <f t="shared" si="28"/>
        <v>0.19964627541250668</v>
      </c>
      <c r="F1798" s="3" t="s">
        <v>51</v>
      </c>
      <c r="G1798" s="3">
        <v>5</v>
      </c>
      <c r="H1798" s="125">
        <v>0.19964627541250668</v>
      </c>
      <c r="I1798" s="3"/>
      <c r="J1798" s="3"/>
      <c r="K1798" s="3" t="s">
        <v>113</v>
      </c>
      <c r="L1798" s="125">
        <v>6.6236168915647597E-2</v>
      </c>
      <c r="M1798" s="3">
        <v>11</v>
      </c>
      <c r="N1798" s="125">
        <v>-0.149641815384157</v>
      </c>
      <c r="O1798" s="3">
        <v>3</v>
      </c>
      <c r="P1798" s="125">
        <v>-1.6231708887297899E-2</v>
      </c>
      <c r="Q1798" s="3">
        <v>21</v>
      </c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</row>
    <row r="1799" spans="1:30" hidden="1" x14ac:dyDescent="0.25">
      <c r="A1799" s="2">
        <v>6</v>
      </c>
      <c r="B1799" s="2">
        <v>2013</v>
      </c>
      <c r="C1799" s="4" t="str">
        <f>INDEX(Index!$B$1:$B$500,MATCH($F1799,Index!$A$1:$A$500,0)
)</f>
        <v>DAL</v>
      </c>
      <c r="D1799" s="4">
        <v>0</v>
      </c>
      <c r="E1799" s="141">
        <f t="shared" si="28"/>
        <v>0.18176949049399982</v>
      </c>
      <c r="F1799" s="3" t="s">
        <v>3</v>
      </c>
      <c r="G1799" s="3">
        <v>6</v>
      </c>
      <c r="H1799" s="125">
        <v>0.18176949049399982</v>
      </c>
      <c r="I1799" s="3"/>
      <c r="J1799" s="3"/>
      <c r="K1799" s="3" t="s">
        <v>118</v>
      </c>
      <c r="L1799" s="125">
        <v>0.17703200079881101</v>
      </c>
      <c r="M1799" s="3">
        <v>5</v>
      </c>
      <c r="N1799" s="125">
        <v>4.5956663965279199E-2</v>
      </c>
      <c r="O1799" s="3">
        <v>22</v>
      </c>
      <c r="P1799" s="125">
        <v>5.0694153660467998E-2</v>
      </c>
      <c r="Q1799" s="3">
        <v>4</v>
      </c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</row>
    <row r="1800" spans="1:30" hidden="1" x14ac:dyDescent="0.25">
      <c r="A1800" s="2">
        <v>6</v>
      </c>
      <c r="B1800" s="2">
        <v>2013</v>
      </c>
      <c r="C1800" s="4" t="str">
        <f>INDEX(Index!$B$1:$B$500,MATCH($F1800,Index!$A$1:$A$500,0)
)</f>
        <v>NO</v>
      </c>
      <c r="D1800" s="4">
        <v>0</v>
      </c>
      <c r="E1800" s="141">
        <f t="shared" si="28"/>
        <v>0.16187271765123637</v>
      </c>
      <c r="F1800" s="3" t="s">
        <v>27</v>
      </c>
      <c r="G1800" s="3">
        <v>7</v>
      </c>
      <c r="H1800" s="125">
        <v>0.16187271765123637</v>
      </c>
      <c r="I1800" s="3"/>
      <c r="J1800" s="3"/>
      <c r="K1800" s="3" t="s">
        <v>117</v>
      </c>
      <c r="L1800" s="125">
        <v>0.111184926929218</v>
      </c>
      <c r="M1800" s="3">
        <v>8</v>
      </c>
      <c r="N1800" s="125">
        <v>-4.74035442714245E-2</v>
      </c>
      <c r="O1800" s="3">
        <v>11</v>
      </c>
      <c r="P1800" s="125">
        <v>3.2842464505938502E-3</v>
      </c>
      <c r="Q1800" s="3">
        <v>16</v>
      </c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</row>
    <row r="1801" spans="1:30" hidden="1" x14ac:dyDescent="0.25">
      <c r="A1801" s="2">
        <v>6</v>
      </c>
      <c r="B1801" s="2">
        <v>2013</v>
      </c>
      <c r="C1801" s="4" t="str">
        <f>INDEX(Index!$B$1:$B$500,MATCH($F1801,Index!$A$1:$A$500,0)
)</f>
        <v>IND</v>
      </c>
      <c r="D1801" s="4">
        <v>0</v>
      </c>
      <c r="E1801" s="141">
        <f t="shared" si="28"/>
        <v>0.14142088286930671</v>
      </c>
      <c r="F1801" s="3" t="s">
        <v>35</v>
      </c>
      <c r="G1801" s="3">
        <v>8</v>
      </c>
      <c r="H1801" s="125">
        <v>0.14142088286930671</v>
      </c>
      <c r="I1801" s="3"/>
      <c r="J1801" s="3"/>
      <c r="K1801" s="3" t="s">
        <v>116</v>
      </c>
      <c r="L1801" s="125">
        <v>0.17431540767672299</v>
      </c>
      <c r="M1801" s="3">
        <v>6</v>
      </c>
      <c r="N1801" s="125">
        <v>3.6692689438280801E-2</v>
      </c>
      <c r="O1801" s="3">
        <v>21</v>
      </c>
      <c r="P1801" s="125">
        <v>3.7981646308645101E-3</v>
      </c>
      <c r="Q1801" s="3">
        <v>15</v>
      </c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</row>
    <row r="1802" spans="1:30" hidden="1" x14ac:dyDescent="0.25">
      <c r="A1802" s="2">
        <v>6</v>
      </c>
      <c r="B1802" s="2">
        <v>2013</v>
      </c>
      <c r="C1802" s="4" t="str">
        <f>INDEX(Index!$B$1:$B$500,MATCH($F1802,Index!$A$1:$A$500,0)
)</f>
        <v>CIN</v>
      </c>
      <c r="D1802" s="4">
        <v>0</v>
      </c>
      <c r="E1802" s="141">
        <f t="shared" si="28"/>
        <v>0.1240395820441442</v>
      </c>
      <c r="F1802" s="3" t="s">
        <v>24</v>
      </c>
      <c r="G1802" s="3">
        <v>9</v>
      </c>
      <c r="H1802" s="125">
        <v>0.1240395820441442</v>
      </c>
      <c r="I1802" s="3"/>
      <c r="J1802" s="3"/>
      <c r="K1802" s="3" t="s">
        <v>116</v>
      </c>
      <c r="L1802" s="125">
        <v>2.5644946180813599E-2</v>
      </c>
      <c r="M1802" s="3">
        <v>13</v>
      </c>
      <c r="N1802" s="125">
        <v>-8.75804567543816E-2</v>
      </c>
      <c r="O1802" s="3">
        <v>6</v>
      </c>
      <c r="P1802" s="125">
        <v>1.0814179108948999E-2</v>
      </c>
      <c r="Q1802" s="3">
        <v>12</v>
      </c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</row>
    <row r="1803" spans="1:30" hidden="1" x14ac:dyDescent="0.25">
      <c r="A1803" s="2">
        <v>6</v>
      </c>
      <c r="B1803" s="2">
        <v>2013</v>
      </c>
      <c r="C1803" s="4" t="str">
        <f>INDEX(Index!$B$1:$B$500,MATCH($F1803,Index!$A$1:$A$500,0)
)</f>
        <v>DET</v>
      </c>
      <c r="D1803" s="4">
        <v>0</v>
      </c>
      <c r="E1803" s="141">
        <f t="shared" si="28"/>
        <v>9.1689438308883514E-2</v>
      </c>
      <c r="F1803" s="3" t="s">
        <v>21</v>
      </c>
      <c r="G1803" s="3">
        <v>10</v>
      </c>
      <c r="H1803" s="125">
        <v>9.1689438308883514E-2</v>
      </c>
      <c r="I1803" s="3"/>
      <c r="J1803" s="3"/>
      <c r="K1803" s="3" t="s">
        <v>116</v>
      </c>
      <c r="L1803" s="125">
        <v>6.5529735347000101E-2</v>
      </c>
      <c r="M1803" s="3">
        <v>12</v>
      </c>
      <c r="N1803" s="125">
        <v>-3.11716436838873E-2</v>
      </c>
      <c r="O1803" s="3">
        <v>13</v>
      </c>
      <c r="P1803" s="125">
        <v>-5.0119407220038997E-3</v>
      </c>
      <c r="Q1803" s="3">
        <v>19</v>
      </c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</row>
    <row r="1804" spans="1:30" hidden="1" x14ac:dyDescent="0.25">
      <c r="A1804" s="2">
        <v>6</v>
      </c>
      <c r="B1804" s="2">
        <v>2013</v>
      </c>
      <c r="C1804" s="4" t="str">
        <f>INDEX(Index!$B$1:$B$500,MATCH($F1804,Index!$A$1:$A$500,0)
)</f>
        <v>CHI</v>
      </c>
      <c r="D1804" s="4">
        <v>0</v>
      </c>
      <c r="E1804" s="141">
        <f t="shared" si="28"/>
        <v>5.3533712004914254E-2</v>
      </c>
      <c r="F1804" s="3" t="s">
        <v>64</v>
      </c>
      <c r="G1804" s="3">
        <v>11</v>
      </c>
      <c r="H1804" s="125">
        <v>5.3533712004914254E-2</v>
      </c>
      <c r="I1804" s="3"/>
      <c r="J1804" s="3"/>
      <c r="K1804" s="3" t="s">
        <v>116</v>
      </c>
      <c r="L1804" s="125">
        <v>8.5409095964328594E-2</v>
      </c>
      <c r="M1804" s="3">
        <v>10</v>
      </c>
      <c r="N1804" s="125">
        <v>2.8582395535672898E-2</v>
      </c>
      <c r="O1804" s="3">
        <v>20</v>
      </c>
      <c r="P1804" s="125">
        <v>-3.2929884237414401E-3</v>
      </c>
      <c r="Q1804" s="3">
        <v>18</v>
      </c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</row>
    <row r="1805" spans="1:30" hidden="1" x14ac:dyDescent="0.25">
      <c r="A1805" s="2">
        <v>6</v>
      </c>
      <c r="B1805" s="2">
        <v>2013</v>
      </c>
      <c r="C1805" s="4" t="str">
        <f>INDEX(Index!$B$1:$B$500,MATCH($F1805,Index!$A$1:$A$500,0)
)</f>
        <v>SF</v>
      </c>
      <c r="D1805" s="4">
        <v>0</v>
      </c>
      <c r="E1805" s="141">
        <f t="shared" si="28"/>
        <v>5.1075838469884609E-2</v>
      </c>
      <c r="F1805" s="3" t="s">
        <v>1</v>
      </c>
      <c r="G1805" s="3">
        <v>12</v>
      </c>
      <c r="H1805" s="125">
        <v>5.1075838469884609E-2</v>
      </c>
      <c r="I1805" s="3"/>
      <c r="J1805" s="3"/>
      <c r="K1805" s="3" t="s">
        <v>116</v>
      </c>
      <c r="L1805" s="125">
        <v>-1.24781612833563E-2</v>
      </c>
      <c r="M1805" s="3">
        <v>16</v>
      </c>
      <c r="N1805" s="125">
        <v>-6.6447244724852694E-2</v>
      </c>
      <c r="O1805" s="3">
        <v>9</v>
      </c>
      <c r="P1805" s="125">
        <v>-2.8932449716117898E-3</v>
      </c>
      <c r="Q1805" s="3">
        <v>17</v>
      </c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</row>
    <row r="1806" spans="1:30" hidden="1" x14ac:dyDescent="0.25">
      <c r="A1806" s="2">
        <v>6</v>
      </c>
      <c r="B1806" s="2">
        <v>2013</v>
      </c>
      <c r="C1806" s="4" t="str">
        <f>INDEX(Index!$B$1:$B$500,MATCH($F1806,Index!$A$1:$A$500,0)
)</f>
        <v>NE</v>
      </c>
      <c r="D1806" s="4">
        <v>0</v>
      </c>
      <c r="E1806" s="141">
        <f t="shared" si="28"/>
        <v>3.8906445137381292E-2</v>
      </c>
      <c r="F1806" s="3" t="s">
        <v>17</v>
      </c>
      <c r="G1806" s="3">
        <v>13</v>
      </c>
      <c r="H1806" s="125">
        <v>3.8906445137381292E-2</v>
      </c>
      <c r="I1806" s="3"/>
      <c r="J1806" s="3"/>
      <c r="K1806" s="3" t="s">
        <v>117</v>
      </c>
      <c r="L1806" s="125">
        <v>-6.7370305913977205E-2</v>
      </c>
      <c r="M1806" s="3">
        <v>21</v>
      </c>
      <c r="N1806" s="125">
        <v>-4.61805230655137E-2</v>
      </c>
      <c r="O1806" s="3">
        <v>12</v>
      </c>
      <c r="P1806" s="125">
        <v>6.0096227985844797E-2</v>
      </c>
      <c r="Q1806" s="3">
        <v>2</v>
      </c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</row>
    <row r="1807" spans="1:30" hidden="1" x14ac:dyDescent="0.25">
      <c r="A1807" s="2">
        <v>6</v>
      </c>
      <c r="B1807" s="2">
        <v>2013</v>
      </c>
      <c r="C1807" s="4" t="str">
        <f>INDEX(Index!$B$1:$B$500,MATCH($F1807,Index!$A$1:$A$500,0)
)</f>
        <v>PHI</v>
      </c>
      <c r="D1807" s="4">
        <v>0</v>
      </c>
      <c r="E1807" s="141">
        <f t="shared" si="28"/>
        <v>2.5124537129073185E-2</v>
      </c>
      <c r="F1807" s="3" t="s">
        <v>7</v>
      </c>
      <c r="G1807" s="3">
        <v>14</v>
      </c>
      <c r="H1807" s="125">
        <v>2.5124537129073185E-2</v>
      </c>
      <c r="I1807" s="3"/>
      <c r="J1807" s="3"/>
      <c r="K1807" s="3" t="s">
        <v>118</v>
      </c>
      <c r="L1807" s="125">
        <v>0.25008987241296199</v>
      </c>
      <c r="M1807" s="3">
        <v>2</v>
      </c>
      <c r="N1807" s="125">
        <v>0.133372019010118</v>
      </c>
      <c r="O1807" s="3">
        <v>30</v>
      </c>
      <c r="P1807" s="125">
        <v>-9.1593316273770806E-2</v>
      </c>
      <c r="Q1807" s="3">
        <v>29</v>
      </c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</row>
    <row r="1808" spans="1:30" hidden="1" x14ac:dyDescent="0.25">
      <c r="A1808" s="2">
        <v>6</v>
      </c>
      <c r="B1808" s="2">
        <v>2013</v>
      </c>
      <c r="C1808" s="4" t="str">
        <f>INDEX(Index!$B$1:$B$500,MATCH($F1808,Index!$A$1:$A$500,0)
)</f>
        <v>ARI</v>
      </c>
      <c r="D1808" s="4">
        <v>0</v>
      </c>
      <c r="E1808" s="141">
        <f t="shared" si="28"/>
        <v>4.6433536151422022E-3</v>
      </c>
      <c r="F1808" s="3" t="s">
        <v>23</v>
      </c>
      <c r="G1808" s="3">
        <v>15</v>
      </c>
      <c r="H1808" s="125">
        <v>4.6433536151422022E-3</v>
      </c>
      <c r="I1808" s="3"/>
      <c r="J1808" s="3"/>
      <c r="K1808" s="3" t="s">
        <v>118</v>
      </c>
      <c r="L1808" s="125">
        <v>-7.5623695585007297E-2</v>
      </c>
      <c r="M1808" s="3">
        <v>23</v>
      </c>
      <c r="N1808" s="125">
        <v>-8.9229414728589099E-2</v>
      </c>
      <c r="O1808" s="3">
        <v>5</v>
      </c>
      <c r="P1808" s="125">
        <v>-8.9623655284395993E-3</v>
      </c>
      <c r="Q1808" s="3">
        <v>20</v>
      </c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</row>
    <row r="1809" spans="1:30" hidden="1" x14ac:dyDescent="0.25">
      <c r="A1809" s="2">
        <v>6</v>
      </c>
      <c r="B1809" s="2">
        <v>2013</v>
      </c>
      <c r="C1809" s="4" t="str">
        <f>INDEX(Index!$B$1:$B$500,MATCH($F1809,Index!$A$1:$A$500,0)
)</f>
        <v>LAC</v>
      </c>
      <c r="D1809" s="4">
        <v>0</v>
      </c>
      <c r="E1809" s="141">
        <f t="shared" si="28"/>
        <v>3.6212158603122803E-3</v>
      </c>
      <c r="F1809" s="3" t="s">
        <v>68</v>
      </c>
      <c r="G1809" s="3">
        <v>16</v>
      </c>
      <c r="H1809" s="125">
        <v>3.6212158603122803E-3</v>
      </c>
      <c r="I1809" s="3"/>
      <c r="J1809" s="3"/>
      <c r="K1809" s="3" t="s">
        <v>118</v>
      </c>
      <c r="L1809" s="125">
        <v>0.23594321513233299</v>
      </c>
      <c r="M1809" s="3">
        <v>3</v>
      </c>
      <c r="N1809" s="125">
        <v>0.20843039302689201</v>
      </c>
      <c r="O1809" s="3">
        <v>32</v>
      </c>
      <c r="P1809" s="125">
        <v>-2.3891606245128701E-2</v>
      </c>
      <c r="Q1809" s="3">
        <v>23</v>
      </c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</row>
    <row r="1810" spans="1:30" hidden="1" x14ac:dyDescent="0.25">
      <c r="A1810" s="2">
        <v>6</v>
      </c>
      <c r="B1810" s="2">
        <v>2013</v>
      </c>
      <c r="C1810" s="4" t="str">
        <f>INDEX(Index!$B$1:$B$500,MATCH($F1810,Index!$A$1:$A$500,0)
)</f>
        <v>NYJ</v>
      </c>
      <c r="D1810" s="4">
        <v>0</v>
      </c>
      <c r="E1810" s="141">
        <f t="shared" si="28"/>
        <v>-6.1239290940694885E-3</v>
      </c>
      <c r="F1810" s="3" t="s">
        <v>9</v>
      </c>
      <c r="G1810" s="3">
        <v>17</v>
      </c>
      <c r="H1810" s="125">
        <v>-6.1239290940694885E-3</v>
      </c>
      <c r="I1810" s="3"/>
      <c r="J1810" s="3"/>
      <c r="K1810" s="3" t="s">
        <v>118</v>
      </c>
      <c r="L1810" s="125">
        <v>-0.15791798695196799</v>
      </c>
      <c r="M1810" s="3">
        <v>29</v>
      </c>
      <c r="N1810" s="125">
        <v>-0.113542529991241</v>
      </c>
      <c r="O1810" s="3">
        <v>4</v>
      </c>
      <c r="P1810" s="125">
        <v>3.8251527866657503E-2</v>
      </c>
      <c r="Q1810" s="3">
        <v>5</v>
      </c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</row>
    <row r="1811" spans="1:30" hidden="1" x14ac:dyDescent="0.25">
      <c r="A1811" s="2">
        <v>6</v>
      </c>
      <c r="B1811" s="2">
        <v>2013</v>
      </c>
      <c r="C1811" s="4" t="str">
        <f>INDEX(Index!$B$1:$B$500,MATCH($F1811,Index!$A$1:$A$500,0)
)</f>
        <v>ATL</v>
      </c>
      <c r="D1811" s="4">
        <v>0</v>
      </c>
      <c r="E1811" s="141">
        <f t="shared" si="28"/>
        <v>-1.9366687760923089E-2</v>
      </c>
      <c r="F1811" s="3" t="s">
        <v>43</v>
      </c>
      <c r="G1811" s="3">
        <v>18</v>
      </c>
      <c r="H1811" s="125">
        <v>-1.9366687760923089E-2</v>
      </c>
      <c r="I1811" s="3"/>
      <c r="J1811" s="3"/>
      <c r="K1811" s="3" t="s">
        <v>114</v>
      </c>
      <c r="L1811" s="125">
        <v>0.153292693735015</v>
      </c>
      <c r="M1811" s="3">
        <v>7</v>
      </c>
      <c r="N1811" s="125">
        <v>0.15296087818481499</v>
      </c>
      <c r="O1811" s="3">
        <v>31</v>
      </c>
      <c r="P1811" s="125">
        <v>-1.9698503311123099E-2</v>
      </c>
      <c r="Q1811" s="3">
        <v>22</v>
      </c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</row>
    <row r="1812" spans="1:30" hidden="1" x14ac:dyDescent="0.25">
      <c r="A1812" s="2">
        <v>6</v>
      </c>
      <c r="B1812" s="2">
        <v>2013</v>
      </c>
      <c r="C1812" s="4" t="str">
        <f>INDEX(Index!$B$1:$B$500,MATCH($F1812,Index!$A$1:$A$500,0)
)</f>
        <v>BUF</v>
      </c>
      <c r="D1812" s="4">
        <v>0</v>
      </c>
      <c r="E1812" s="141">
        <f t="shared" si="28"/>
        <v>-3.1028849545066291E-2</v>
      </c>
      <c r="F1812" s="3" t="s">
        <v>0</v>
      </c>
      <c r="G1812" s="3">
        <v>19</v>
      </c>
      <c r="H1812" s="125">
        <v>-3.1028849545066291E-2</v>
      </c>
      <c r="I1812" s="3"/>
      <c r="J1812" s="3"/>
      <c r="K1812" s="3" t="s">
        <v>119</v>
      </c>
      <c r="L1812" s="125">
        <v>8.3492038080617403E-3</v>
      </c>
      <c r="M1812" s="3">
        <v>14</v>
      </c>
      <c r="N1812" s="125">
        <v>-4.0991981640048697E-3</v>
      </c>
      <c r="O1812" s="3">
        <v>15</v>
      </c>
      <c r="P1812" s="125">
        <v>-4.34772515171329E-2</v>
      </c>
      <c r="Q1812" s="3">
        <v>27</v>
      </c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</row>
    <row r="1813" spans="1:30" hidden="1" x14ac:dyDescent="0.25">
      <c r="A1813" s="2">
        <v>6</v>
      </c>
      <c r="B1813" s="2">
        <v>2013</v>
      </c>
      <c r="C1813" s="4" t="str">
        <f>INDEX(Index!$B$1:$B$500,MATCH($F1813,Index!$A$1:$A$500,0)
)</f>
        <v>MIN</v>
      </c>
      <c r="D1813" s="4">
        <v>0</v>
      </c>
      <c r="E1813" s="141">
        <f t="shared" si="28"/>
        <v>-0.11908674751274741</v>
      </c>
      <c r="F1813" s="3" t="s">
        <v>46</v>
      </c>
      <c r="G1813" s="3">
        <v>20</v>
      </c>
      <c r="H1813" s="125">
        <v>-0.11908674751274741</v>
      </c>
      <c r="I1813" s="3"/>
      <c r="J1813" s="3"/>
      <c r="K1813" s="3" t="s">
        <v>114</v>
      </c>
      <c r="L1813" s="125">
        <v>-6.7768877680490502E-2</v>
      </c>
      <c r="M1813" s="3">
        <v>22</v>
      </c>
      <c r="N1813" s="125">
        <v>7.4176551460451906E-2</v>
      </c>
      <c r="O1813" s="3">
        <v>25</v>
      </c>
      <c r="P1813" s="125">
        <v>2.2858681628195002E-2</v>
      </c>
      <c r="Q1813" s="3">
        <v>7</v>
      </c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</row>
    <row r="1814" spans="1:30" hidden="1" x14ac:dyDescent="0.25">
      <c r="A1814" s="2">
        <v>6</v>
      </c>
      <c r="B1814" s="2">
        <v>2013</v>
      </c>
      <c r="C1814" s="4" t="str">
        <f>INDEX(Index!$B$1:$B$500,MATCH($F1814,Index!$A$1:$A$500,0)
)</f>
        <v>PIT</v>
      </c>
      <c r="D1814" s="4">
        <v>0</v>
      </c>
      <c r="E1814" s="141">
        <f t="shared" si="28"/>
        <v>-0.12242886378509629</v>
      </c>
      <c r="F1814" s="3" t="s">
        <v>32</v>
      </c>
      <c r="G1814" s="3">
        <v>21</v>
      </c>
      <c r="H1814" s="125">
        <v>-0.12242886378509629</v>
      </c>
      <c r="I1814" s="3"/>
      <c r="J1814" s="3"/>
      <c r="K1814" s="3" t="s">
        <v>114</v>
      </c>
      <c r="L1814" s="125">
        <v>-3.2330327206354002E-2</v>
      </c>
      <c r="M1814" s="3">
        <v>17</v>
      </c>
      <c r="N1814" s="125">
        <v>5.9392854026956002E-2</v>
      </c>
      <c r="O1814" s="3">
        <v>24</v>
      </c>
      <c r="P1814" s="125">
        <v>-3.0705682551786299E-2</v>
      </c>
      <c r="Q1814" s="3">
        <v>25</v>
      </c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</row>
    <row r="1815" spans="1:30" hidden="1" x14ac:dyDescent="0.25">
      <c r="A1815" s="2">
        <v>6</v>
      </c>
      <c r="B1815" s="2">
        <v>2013</v>
      </c>
      <c r="C1815" s="4" t="str">
        <f>INDEX(Index!$B$1:$B$500,MATCH($F1815,Index!$A$1:$A$500,0)
)</f>
        <v>TEN</v>
      </c>
      <c r="D1815" s="4">
        <v>0</v>
      </c>
      <c r="E1815" s="141">
        <f t="shared" si="28"/>
        <v>-0.1237330549246255</v>
      </c>
      <c r="F1815" s="3" t="s">
        <v>45</v>
      </c>
      <c r="G1815" s="3">
        <v>22</v>
      </c>
      <c r="H1815" s="125">
        <v>-0.1237330549246255</v>
      </c>
      <c r="I1815" s="3"/>
      <c r="J1815" s="3"/>
      <c r="K1815" s="3" t="s">
        <v>118</v>
      </c>
      <c r="L1815" s="125">
        <v>-5.3319657350840599E-2</v>
      </c>
      <c r="M1815" s="3">
        <v>19</v>
      </c>
      <c r="N1815" s="125">
        <v>-1.6700946519721802E-2</v>
      </c>
      <c r="O1815" s="3">
        <v>14</v>
      </c>
      <c r="P1815" s="125">
        <v>-8.7114344093506699E-2</v>
      </c>
      <c r="Q1815" s="3">
        <v>28</v>
      </c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</row>
    <row r="1816" spans="1:30" hidden="1" x14ac:dyDescent="0.25">
      <c r="A1816" s="2">
        <v>6</v>
      </c>
      <c r="B1816" s="2">
        <v>2013</v>
      </c>
      <c r="C1816" s="4" t="str">
        <f>INDEX(Index!$B$1:$B$500,MATCH($F1816,Index!$A$1:$A$500,0)
)</f>
        <v>BAL</v>
      </c>
      <c r="D1816" s="4">
        <v>0</v>
      </c>
      <c r="E1816" s="141">
        <f t="shared" si="28"/>
        <v>-0.12406028980862362</v>
      </c>
      <c r="F1816" s="3" t="s">
        <v>18</v>
      </c>
      <c r="G1816" s="3">
        <v>23</v>
      </c>
      <c r="H1816" s="125">
        <v>-0.12406028980862362</v>
      </c>
      <c r="I1816" s="3"/>
      <c r="J1816" s="3"/>
      <c r="K1816" s="3" t="s">
        <v>118</v>
      </c>
      <c r="L1816" s="125">
        <v>-0.222173258323313</v>
      </c>
      <c r="M1816" s="3">
        <v>30</v>
      </c>
      <c r="N1816" s="125">
        <v>-7.8638145380583099E-2</v>
      </c>
      <c r="O1816" s="3">
        <v>8</v>
      </c>
      <c r="P1816" s="125">
        <v>1.9474823134106301E-2</v>
      </c>
      <c r="Q1816" s="3">
        <v>9</v>
      </c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</row>
    <row r="1817" spans="1:30" hidden="1" x14ac:dyDescent="0.25">
      <c r="A1817" s="2">
        <v>6</v>
      </c>
      <c r="B1817" s="2">
        <v>2013</v>
      </c>
      <c r="C1817" s="4" t="str">
        <f>INDEX(Index!$B$1:$B$500,MATCH($F1817,Index!$A$1:$A$500,0)
)</f>
        <v>LAR</v>
      </c>
      <c r="D1817" s="4">
        <v>0</v>
      </c>
      <c r="E1817" s="141">
        <f t="shared" si="28"/>
        <v>-0.12872520744322039</v>
      </c>
      <c r="F1817" s="3" t="s">
        <v>67</v>
      </c>
      <c r="G1817" s="3">
        <v>24</v>
      </c>
      <c r="H1817" s="125">
        <v>-0.12872520744322039</v>
      </c>
      <c r="I1817" s="3"/>
      <c r="J1817" s="3"/>
      <c r="K1817" s="3" t="s">
        <v>118</v>
      </c>
      <c r="L1817" s="125">
        <v>-0.101852280869041</v>
      </c>
      <c r="M1817" s="3">
        <v>24</v>
      </c>
      <c r="N1817" s="125">
        <v>5.5356510859225501E-2</v>
      </c>
      <c r="O1817" s="3">
        <v>23</v>
      </c>
      <c r="P1817" s="125">
        <v>2.8483584285046101E-2</v>
      </c>
      <c r="Q1817" s="3">
        <v>6</v>
      </c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</row>
    <row r="1818" spans="1:30" hidden="1" x14ac:dyDescent="0.25">
      <c r="A1818" s="2">
        <v>6</v>
      </c>
      <c r="B1818" s="2">
        <v>2013</v>
      </c>
      <c r="C1818" s="4" t="str">
        <f>INDEX(Index!$B$1:$B$500,MATCH($F1818,Index!$A$1:$A$500,0)
)</f>
        <v>MIA</v>
      </c>
      <c r="D1818" s="4">
        <v>0</v>
      </c>
      <c r="E1818" s="141">
        <f t="shared" si="28"/>
        <v>-0.13739181650882934</v>
      </c>
      <c r="F1818" s="3" t="s">
        <v>4</v>
      </c>
      <c r="G1818" s="3">
        <v>25</v>
      </c>
      <c r="H1818" s="125">
        <v>-0.13739181650882934</v>
      </c>
      <c r="I1818" s="3"/>
      <c r="J1818" s="3"/>
      <c r="K1818" s="3" t="s">
        <v>112</v>
      </c>
      <c r="L1818" s="125">
        <v>-4.0679132183509797E-2</v>
      </c>
      <c r="M1818" s="3">
        <v>18</v>
      </c>
      <c r="N1818" s="125">
        <v>0.10199623946700501</v>
      </c>
      <c r="O1818" s="3">
        <v>28</v>
      </c>
      <c r="P1818" s="125">
        <v>5.2835551416854599E-3</v>
      </c>
      <c r="Q1818" s="3">
        <v>13</v>
      </c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</row>
    <row r="1819" spans="1:30" hidden="1" x14ac:dyDescent="0.25">
      <c r="A1819" s="2">
        <v>6</v>
      </c>
      <c r="B1819" s="2">
        <v>2013</v>
      </c>
      <c r="C1819" s="4" t="str">
        <f>INDEX(Index!$B$1:$B$500,MATCH($F1819,Index!$A$1:$A$500,0)
)</f>
        <v>CLE</v>
      </c>
      <c r="D1819" s="4">
        <v>0</v>
      </c>
      <c r="E1819" s="141">
        <f t="shared" si="28"/>
        <v>-0.1549788883964118</v>
      </c>
      <c r="F1819" s="3" t="s">
        <v>10</v>
      </c>
      <c r="G1819" s="3">
        <v>26</v>
      </c>
      <c r="H1819" s="125">
        <v>-0.1549788883964118</v>
      </c>
      <c r="I1819" s="3"/>
      <c r="J1819" s="3"/>
      <c r="K1819" s="3" t="s">
        <v>118</v>
      </c>
      <c r="L1819" s="125">
        <v>-0.15734516380527999</v>
      </c>
      <c r="M1819" s="3">
        <v>28</v>
      </c>
      <c r="N1819" s="125">
        <v>1.6920823965860501E-2</v>
      </c>
      <c r="O1819" s="3">
        <v>17</v>
      </c>
      <c r="P1819" s="125">
        <v>1.9287099374728701E-2</v>
      </c>
      <c r="Q1819" s="3">
        <v>11</v>
      </c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</row>
    <row r="1820" spans="1:30" hidden="1" x14ac:dyDescent="0.25">
      <c r="A1820" s="2">
        <v>6</v>
      </c>
      <c r="B1820" s="2">
        <v>2013</v>
      </c>
      <c r="C1820" s="4" t="str">
        <f>INDEX(Index!$B$1:$B$500,MATCH($F1820,Index!$A$1:$A$500,0)
)</f>
        <v>TB</v>
      </c>
      <c r="D1820" s="4">
        <v>0</v>
      </c>
      <c r="E1820" s="141">
        <f t="shared" si="28"/>
        <v>-0.16703157062646623</v>
      </c>
      <c r="F1820" s="3" t="s">
        <v>38</v>
      </c>
      <c r="G1820" s="3">
        <v>27</v>
      </c>
      <c r="H1820" s="125">
        <v>-0.16703157062646623</v>
      </c>
      <c r="I1820" s="3"/>
      <c r="J1820" s="3"/>
      <c r="K1820" s="3" t="s">
        <v>115</v>
      </c>
      <c r="L1820" s="125">
        <v>-0.23471352589573599</v>
      </c>
      <c r="M1820" s="3">
        <v>31</v>
      </c>
      <c r="N1820" s="125">
        <v>-6.3272943147019006E-2</v>
      </c>
      <c r="O1820" s="3">
        <v>10</v>
      </c>
      <c r="P1820" s="125">
        <v>4.4090121222507498E-3</v>
      </c>
      <c r="Q1820" s="3">
        <v>14</v>
      </c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</row>
    <row r="1821" spans="1:30" hidden="1" x14ac:dyDescent="0.25">
      <c r="A1821" s="2">
        <v>6</v>
      </c>
      <c r="B1821" s="2">
        <v>2013</v>
      </c>
      <c r="C1821" s="4" t="str">
        <f>INDEX(Index!$B$1:$B$500,MATCH($F1821,Index!$A$1:$A$500,0)
)</f>
        <v>HOU</v>
      </c>
      <c r="D1821" s="4">
        <v>0</v>
      </c>
      <c r="E1821" s="141">
        <f t="shared" si="28"/>
        <v>-0.17401037052488469</v>
      </c>
      <c r="F1821" s="3" t="s">
        <v>49</v>
      </c>
      <c r="G1821" s="3">
        <v>28</v>
      </c>
      <c r="H1821" s="125">
        <v>-0.17401037052488469</v>
      </c>
      <c r="I1821" s="3"/>
      <c r="J1821" s="3"/>
      <c r="K1821" s="3" t="s">
        <v>119</v>
      </c>
      <c r="L1821" s="125">
        <v>-0.12890059759420899</v>
      </c>
      <c r="M1821" s="3">
        <v>25</v>
      </c>
      <c r="N1821" s="125">
        <v>-8.0784795418898298E-2</v>
      </c>
      <c r="O1821" s="3">
        <v>7</v>
      </c>
      <c r="P1821" s="125">
        <v>-0.12589456834957399</v>
      </c>
      <c r="Q1821" s="3">
        <v>31</v>
      </c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</row>
    <row r="1822" spans="1:30" hidden="1" x14ac:dyDescent="0.25">
      <c r="A1822" s="2">
        <v>6</v>
      </c>
      <c r="B1822" s="2">
        <v>2013</v>
      </c>
      <c r="C1822" s="4" t="str">
        <f>INDEX(Index!$B$1:$B$500,MATCH($F1822,Index!$A$1:$A$500,0)
)</f>
        <v>LV</v>
      </c>
      <c r="D1822" s="4">
        <v>0</v>
      </c>
      <c r="E1822" s="141">
        <f t="shared" si="28"/>
        <v>-0.20372501258776241</v>
      </c>
      <c r="F1822" s="3" t="s">
        <v>52</v>
      </c>
      <c r="G1822" s="3">
        <v>29</v>
      </c>
      <c r="H1822" s="125">
        <v>-0.20372501258776241</v>
      </c>
      <c r="I1822" s="3"/>
      <c r="J1822" s="3"/>
      <c r="K1822" s="3" t="s">
        <v>119</v>
      </c>
      <c r="L1822" s="125">
        <v>-0.144687361779751</v>
      </c>
      <c r="M1822" s="3">
        <v>27</v>
      </c>
      <c r="N1822" s="125">
        <v>2.60147033426779E-2</v>
      </c>
      <c r="O1822" s="3">
        <v>19</v>
      </c>
      <c r="P1822" s="125">
        <v>-3.3022947465333498E-2</v>
      </c>
      <c r="Q1822" s="3">
        <v>26</v>
      </c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</row>
    <row r="1823" spans="1:30" hidden="1" x14ac:dyDescent="0.25">
      <c r="A1823" s="2">
        <v>6</v>
      </c>
      <c r="B1823" s="2">
        <v>2013</v>
      </c>
      <c r="C1823" s="4" t="str">
        <f>INDEX(Index!$B$1:$B$500,MATCH($F1823,Index!$A$1:$A$500,0)
)</f>
        <v>WAS</v>
      </c>
      <c r="D1823" s="4">
        <v>0</v>
      </c>
      <c r="E1823" s="141">
        <f t="shared" si="28"/>
        <v>-0.26693691529976971</v>
      </c>
      <c r="F1823" s="3" t="s">
        <v>26</v>
      </c>
      <c r="G1823" s="3">
        <v>30</v>
      </c>
      <c r="H1823" s="125">
        <v>-0.26693691529976971</v>
      </c>
      <c r="I1823" s="3"/>
      <c r="J1823" s="3"/>
      <c r="K1823" s="3" t="s">
        <v>114</v>
      </c>
      <c r="L1823" s="125">
        <v>1.0943358524194301E-3</v>
      </c>
      <c r="M1823" s="3">
        <v>15</v>
      </c>
      <c r="N1823" s="125">
        <v>8.0212824802567098E-2</v>
      </c>
      <c r="O1823" s="3">
        <v>26</v>
      </c>
      <c r="P1823" s="125">
        <v>-0.18781842634962201</v>
      </c>
      <c r="Q1823" s="3">
        <v>32</v>
      </c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</row>
    <row r="1824" spans="1:30" hidden="1" x14ac:dyDescent="0.25">
      <c r="A1824" s="2">
        <v>6</v>
      </c>
      <c r="B1824" s="2">
        <v>2013</v>
      </c>
      <c r="C1824" s="4" t="str">
        <f>INDEX(Index!$B$1:$B$500,MATCH($F1824,Index!$A$1:$A$500,0)
)</f>
        <v>NYG</v>
      </c>
      <c r="D1824" s="4">
        <v>0</v>
      </c>
      <c r="E1824" s="141">
        <f t="shared" si="28"/>
        <v>-0.34631782486054097</v>
      </c>
      <c r="F1824" s="3" t="s">
        <v>15</v>
      </c>
      <c r="G1824" s="3">
        <v>31</v>
      </c>
      <c r="H1824" s="125">
        <v>-0.34631782486054097</v>
      </c>
      <c r="I1824" s="3"/>
      <c r="J1824" s="3"/>
      <c r="K1824" s="3" t="s">
        <v>126</v>
      </c>
      <c r="L1824" s="125">
        <v>-0.13900046507213601</v>
      </c>
      <c r="M1824" s="3">
        <v>26</v>
      </c>
      <c r="N1824" s="125">
        <v>0.101918970463495</v>
      </c>
      <c r="O1824" s="3">
        <v>27</v>
      </c>
      <c r="P1824" s="125">
        <v>-0.10539838932491</v>
      </c>
      <c r="Q1824" s="3">
        <v>30</v>
      </c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</row>
    <row r="1825" spans="1:30" hidden="1" x14ac:dyDescent="0.25">
      <c r="A1825" s="2">
        <v>6</v>
      </c>
      <c r="B1825" s="2">
        <v>2013</v>
      </c>
      <c r="C1825" s="4" t="str">
        <f>INDEX(Index!$B$1:$B$500,MATCH($F1825,Index!$A$1:$A$500,0)
)</f>
        <v>JAX</v>
      </c>
      <c r="D1825" s="4">
        <v>0</v>
      </c>
      <c r="E1825" s="141">
        <f t="shared" si="28"/>
        <v>-0.59005651196996367</v>
      </c>
      <c r="F1825" s="3" t="s">
        <v>56</v>
      </c>
      <c r="G1825" s="3">
        <v>32</v>
      </c>
      <c r="H1825" s="125">
        <v>-0.59005651196996367</v>
      </c>
      <c r="I1825" s="3"/>
      <c r="J1825" s="3"/>
      <c r="K1825" s="3" t="s">
        <v>126</v>
      </c>
      <c r="L1825" s="125">
        <v>-0.46279640821115298</v>
      </c>
      <c r="M1825" s="3">
        <v>32</v>
      </c>
      <c r="N1825" s="125">
        <v>0.102553899502075</v>
      </c>
      <c r="O1825" s="3">
        <v>29</v>
      </c>
      <c r="P1825" s="125">
        <v>-2.47062042567356E-2</v>
      </c>
      <c r="Q1825" s="3">
        <v>24</v>
      </c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</row>
    <row r="1826" spans="1:30" hidden="1" x14ac:dyDescent="0.25">
      <c r="A1826" s="2">
        <v>7</v>
      </c>
      <c r="B1826" s="2">
        <v>2013</v>
      </c>
      <c r="C1826" s="4" t="str">
        <f>INDEX(Index!$B$1:$B$500,MATCH($F1826,Index!$A$1:$A$500,0)
)</f>
        <v>DEN</v>
      </c>
      <c r="D1826" s="4">
        <v>0</v>
      </c>
      <c r="E1826" s="141">
        <f t="shared" si="28"/>
        <v>0.3933186714738186</v>
      </c>
      <c r="F1826" s="3" t="s">
        <v>39</v>
      </c>
      <c r="G1826" s="3">
        <v>1</v>
      </c>
      <c r="H1826" s="125">
        <v>0.3933186714738186</v>
      </c>
      <c r="I1826" s="3"/>
      <c r="J1826" s="3"/>
      <c r="K1826" s="3" t="s">
        <v>127</v>
      </c>
      <c r="L1826" s="125">
        <v>0.35096061313969701</v>
      </c>
      <c r="M1826" s="3">
        <v>1</v>
      </c>
      <c r="N1826" s="125">
        <v>1.8265318609492001E-2</v>
      </c>
      <c r="O1826" s="3">
        <v>19</v>
      </c>
      <c r="P1826" s="125">
        <v>6.0623376943613597E-2</v>
      </c>
      <c r="Q1826" s="3">
        <v>3</v>
      </c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</row>
    <row r="1827" spans="1:30" hidden="1" x14ac:dyDescent="0.25">
      <c r="A1827" s="2">
        <v>7</v>
      </c>
      <c r="B1827" s="2">
        <v>2013</v>
      </c>
      <c r="C1827" s="4" t="str">
        <f>INDEX(Index!$B$1:$B$500,MATCH($F1827,Index!$A$1:$A$500,0)
)</f>
        <v>SEA</v>
      </c>
      <c r="D1827" s="4">
        <v>0</v>
      </c>
      <c r="E1827" s="141">
        <f t="shared" si="28"/>
        <v>0.31237024094870358</v>
      </c>
      <c r="F1827" s="3" t="s">
        <v>30</v>
      </c>
      <c r="G1827" s="3">
        <v>2</v>
      </c>
      <c r="H1827" s="125">
        <v>0.31237024094870358</v>
      </c>
      <c r="I1827" s="3"/>
      <c r="J1827" s="3"/>
      <c r="K1827" s="3" t="s">
        <v>127</v>
      </c>
      <c r="L1827" s="125">
        <v>8.75983841775861E-2</v>
      </c>
      <c r="M1827" s="3">
        <v>10</v>
      </c>
      <c r="N1827" s="125">
        <v>-0.20113967186550599</v>
      </c>
      <c r="O1827" s="3">
        <v>1</v>
      </c>
      <c r="P1827" s="125">
        <v>2.36321849056115E-2</v>
      </c>
      <c r="Q1827" s="3">
        <v>10</v>
      </c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</row>
    <row r="1828" spans="1:30" hidden="1" x14ac:dyDescent="0.25">
      <c r="A1828" s="2">
        <v>7</v>
      </c>
      <c r="B1828" s="2">
        <v>2013</v>
      </c>
      <c r="C1828" s="4" t="str">
        <f>INDEX(Index!$B$1:$B$500,MATCH($F1828,Index!$A$1:$A$500,0)
)</f>
        <v>GB</v>
      </c>
      <c r="D1828" s="4">
        <v>0</v>
      </c>
      <c r="E1828" s="141">
        <f t="shared" si="28"/>
        <v>0.28067398089351031</v>
      </c>
      <c r="F1828" s="3" t="s">
        <v>20</v>
      </c>
      <c r="G1828" s="3">
        <v>3</v>
      </c>
      <c r="H1828" s="125">
        <v>0.28067398089351031</v>
      </c>
      <c r="I1828" s="3"/>
      <c r="J1828" s="3"/>
      <c r="K1828" s="3" t="s">
        <v>116</v>
      </c>
      <c r="L1828" s="125">
        <v>0.23892061785184701</v>
      </c>
      <c r="M1828" s="3">
        <v>3</v>
      </c>
      <c r="N1828" s="125">
        <v>-7.4541859620415499E-2</v>
      </c>
      <c r="O1828" s="3">
        <v>7</v>
      </c>
      <c r="P1828" s="125">
        <v>-3.2788496578752199E-2</v>
      </c>
      <c r="Q1828" s="3">
        <v>25</v>
      </c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</row>
    <row r="1829" spans="1:30" hidden="1" x14ac:dyDescent="0.25">
      <c r="A1829" s="2">
        <v>7</v>
      </c>
      <c r="B1829" s="2">
        <v>2013</v>
      </c>
      <c r="C1829" s="4" t="str">
        <f>INDEX(Index!$B$1:$B$500,MATCH($F1829,Index!$A$1:$A$500,0)
)</f>
        <v>IND</v>
      </c>
      <c r="D1829" s="4">
        <v>0</v>
      </c>
      <c r="E1829" s="141">
        <f t="shared" si="28"/>
        <v>0.2309160777686172</v>
      </c>
      <c r="F1829" s="3" t="s">
        <v>35</v>
      </c>
      <c r="G1829" s="3">
        <v>4</v>
      </c>
      <c r="H1829" s="125">
        <v>0.2309160777686172</v>
      </c>
      <c r="I1829" s="3"/>
      <c r="J1829" s="3"/>
      <c r="K1829" s="3" t="s">
        <v>121</v>
      </c>
      <c r="L1829" s="125">
        <v>0.155743003841466</v>
      </c>
      <c r="M1829" s="3">
        <v>6</v>
      </c>
      <c r="N1829" s="125">
        <v>-4.0656689791824102E-2</v>
      </c>
      <c r="O1829" s="3">
        <v>12</v>
      </c>
      <c r="P1829" s="125">
        <v>3.4516384135327101E-2</v>
      </c>
      <c r="Q1829" s="3">
        <v>8</v>
      </c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</row>
    <row r="1830" spans="1:30" hidden="1" x14ac:dyDescent="0.25">
      <c r="A1830" s="2">
        <v>7</v>
      </c>
      <c r="B1830" s="2">
        <v>2013</v>
      </c>
      <c r="C1830" s="4" t="str">
        <f>INDEX(Index!$B$1:$B$500,MATCH($F1830,Index!$A$1:$A$500,0)
)</f>
        <v>DAL</v>
      </c>
      <c r="D1830" s="4">
        <v>0</v>
      </c>
      <c r="E1830" s="141">
        <f t="shared" si="28"/>
        <v>0.22881671963085851</v>
      </c>
      <c r="F1830" s="3" t="s">
        <v>3</v>
      </c>
      <c r="G1830" s="3">
        <v>5</v>
      </c>
      <c r="H1830" s="125">
        <v>0.22881671963085851</v>
      </c>
      <c r="I1830" s="3"/>
      <c r="J1830" s="3"/>
      <c r="K1830" s="3" t="s">
        <v>122</v>
      </c>
      <c r="L1830" s="125">
        <v>0.120298889529051</v>
      </c>
      <c r="M1830" s="3">
        <v>7</v>
      </c>
      <c r="N1830" s="125">
        <v>-5.6479072644032499E-2</v>
      </c>
      <c r="O1830" s="3">
        <v>10</v>
      </c>
      <c r="P1830" s="125">
        <v>5.2038757457775003E-2</v>
      </c>
      <c r="Q1830" s="3">
        <v>4</v>
      </c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</row>
    <row r="1831" spans="1:30" hidden="1" x14ac:dyDescent="0.25">
      <c r="A1831" s="2">
        <v>7</v>
      </c>
      <c r="B1831" s="2">
        <v>2013</v>
      </c>
      <c r="C1831" s="4" t="str">
        <f>INDEX(Index!$B$1:$B$500,MATCH($F1831,Index!$A$1:$A$500,0)
)</f>
        <v>KC</v>
      </c>
      <c r="D1831" s="4">
        <v>0</v>
      </c>
      <c r="E1831" s="141">
        <f t="shared" si="28"/>
        <v>0.20734746133762649</v>
      </c>
      <c r="F1831" s="3" t="s">
        <v>5</v>
      </c>
      <c r="G1831" s="3">
        <v>6</v>
      </c>
      <c r="H1831" s="125">
        <v>0.20734746133762649</v>
      </c>
      <c r="I1831" s="3"/>
      <c r="J1831" s="3"/>
      <c r="K1831" s="3" t="s">
        <v>217</v>
      </c>
      <c r="L1831" s="125">
        <v>-3.8272856679967902E-2</v>
      </c>
      <c r="M1831" s="3">
        <v>17</v>
      </c>
      <c r="N1831" s="125">
        <v>-0.18414454424259899</v>
      </c>
      <c r="O1831" s="3">
        <v>2</v>
      </c>
      <c r="P1831" s="125">
        <v>6.1475773774995399E-2</v>
      </c>
      <c r="Q1831" s="3">
        <v>2</v>
      </c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</row>
    <row r="1832" spans="1:30" hidden="1" x14ac:dyDescent="0.25">
      <c r="A1832" s="2">
        <v>7</v>
      </c>
      <c r="B1832" s="2">
        <v>2013</v>
      </c>
      <c r="C1832" s="4" t="str">
        <f>INDEX(Index!$B$1:$B$500,MATCH($F1832,Index!$A$1:$A$500,0)
)</f>
        <v>CAR</v>
      </c>
      <c r="D1832" s="4">
        <v>0</v>
      </c>
      <c r="E1832" s="141">
        <f t="shared" si="28"/>
        <v>0.19419443431380337</v>
      </c>
      <c r="F1832" s="3" t="s">
        <v>51</v>
      </c>
      <c r="G1832" s="3">
        <v>7</v>
      </c>
      <c r="H1832" s="125">
        <v>0.19419443431380337</v>
      </c>
      <c r="I1832" s="3"/>
      <c r="J1832" s="3"/>
      <c r="K1832" s="3" t="s">
        <v>118</v>
      </c>
      <c r="L1832" s="125">
        <v>7.7368790763989406E-2</v>
      </c>
      <c r="M1832" s="3">
        <v>13</v>
      </c>
      <c r="N1832" s="125">
        <v>-0.12596608607920601</v>
      </c>
      <c r="O1832" s="3">
        <v>3</v>
      </c>
      <c r="P1832" s="125">
        <v>-9.1404425293920306E-3</v>
      </c>
      <c r="Q1832" s="3">
        <v>20</v>
      </c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</row>
    <row r="1833" spans="1:30" hidden="1" x14ac:dyDescent="0.25">
      <c r="A1833" s="2">
        <v>7</v>
      </c>
      <c r="B1833" s="2">
        <v>2013</v>
      </c>
      <c r="C1833" s="4" t="str">
        <f>INDEX(Index!$B$1:$B$500,MATCH($F1833,Index!$A$1:$A$500,0)
)</f>
        <v>NO</v>
      </c>
      <c r="D1833" s="4">
        <v>0</v>
      </c>
      <c r="E1833" s="141">
        <f t="shared" si="28"/>
        <v>0.15612872613995285</v>
      </c>
      <c r="F1833" s="3" t="s">
        <v>27</v>
      </c>
      <c r="G1833" s="3">
        <v>8</v>
      </c>
      <c r="H1833" s="125">
        <v>0.15612872613995285</v>
      </c>
      <c r="I1833" s="3"/>
      <c r="J1833" s="3"/>
      <c r="K1833" s="3" t="s">
        <v>117</v>
      </c>
      <c r="L1833" s="125">
        <v>0.111018782839355</v>
      </c>
      <c r="M1833" s="3">
        <v>9</v>
      </c>
      <c r="N1833" s="125">
        <v>-4.1825696850004E-2</v>
      </c>
      <c r="O1833" s="3">
        <v>11</v>
      </c>
      <c r="P1833" s="125">
        <v>3.2842464505938502E-3</v>
      </c>
      <c r="Q1833" s="3">
        <v>16</v>
      </c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</row>
    <row r="1834" spans="1:30" hidden="1" x14ac:dyDescent="0.25">
      <c r="A1834" s="2">
        <v>7</v>
      </c>
      <c r="B1834" s="2">
        <v>2013</v>
      </c>
      <c r="C1834" s="4" t="str">
        <f>INDEX(Index!$B$1:$B$500,MATCH($F1834,Index!$A$1:$A$500,0)
)</f>
        <v>SF</v>
      </c>
      <c r="D1834" s="4">
        <v>0</v>
      </c>
      <c r="E1834" s="141">
        <f t="shared" si="28"/>
        <v>0.13074167214820787</v>
      </c>
      <c r="F1834" s="3" t="s">
        <v>1</v>
      </c>
      <c r="G1834" s="3">
        <v>9</v>
      </c>
      <c r="H1834" s="125">
        <v>0.13074167214820787</v>
      </c>
      <c r="I1834" s="3"/>
      <c r="J1834" s="3"/>
      <c r="K1834" s="3" t="s">
        <v>121</v>
      </c>
      <c r="L1834" s="125">
        <v>5.06722327387744E-2</v>
      </c>
      <c r="M1834" s="3">
        <v>14</v>
      </c>
      <c r="N1834" s="125">
        <v>-7.5927636720900804E-2</v>
      </c>
      <c r="O1834" s="3">
        <v>6</v>
      </c>
      <c r="P1834" s="125">
        <v>4.1418026885326597E-3</v>
      </c>
      <c r="Q1834" s="3">
        <v>14</v>
      </c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</row>
    <row r="1835" spans="1:30" hidden="1" x14ac:dyDescent="0.25">
      <c r="A1835" s="2">
        <v>7</v>
      </c>
      <c r="B1835" s="2">
        <v>2013</v>
      </c>
      <c r="C1835" s="4" t="str">
        <f>INDEX(Index!$B$1:$B$500,MATCH($F1835,Index!$A$1:$A$500,0)
)</f>
        <v>CIN</v>
      </c>
      <c r="D1835" s="4">
        <v>0</v>
      </c>
      <c r="E1835" s="141">
        <f t="shared" si="28"/>
        <v>0.11427716117673631</v>
      </c>
      <c r="F1835" s="3" t="s">
        <v>24</v>
      </c>
      <c r="G1835" s="3">
        <v>10</v>
      </c>
      <c r="H1835" s="125">
        <v>0.11427716117673631</v>
      </c>
      <c r="I1835" s="3"/>
      <c r="J1835" s="3"/>
      <c r="K1835" s="3" t="s">
        <v>121</v>
      </c>
      <c r="L1835" s="125">
        <v>4.2750817246921403E-2</v>
      </c>
      <c r="M1835" s="3">
        <v>15</v>
      </c>
      <c r="N1835" s="125">
        <v>-6.1294704136402103E-2</v>
      </c>
      <c r="O1835" s="3">
        <v>9</v>
      </c>
      <c r="P1835" s="125">
        <v>1.02316397934128E-2</v>
      </c>
      <c r="Q1835" s="3">
        <v>12</v>
      </c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</row>
    <row r="1836" spans="1:30" hidden="1" x14ac:dyDescent="0.25">
      <c r="A1836" s="2">
        <v>7</v>
      </c>
      <c r="B1836" s="2">
        <v>2013</v>
      </c>
      <c r="C1836" s="4" t="str">
        <f>INDEX(Index!$B$1:$B$500,MATCH($F1836,Index!$A$1:$A$500,0)
)</f>
        <v>CHI</v>
      </c>
      <c r="D1836" s="4">
        <v>0</v>
      </c>
      <c r="E1836" s="141">
        <f t="shared" si="28"/>
        <v>6.026891070282079E-2</v>
      </c>
      <c r="F1836" s="3" t="s">
        <v>64</v>
      </c>
      <c r="G1836" s="3">
        <v>11</v>
      </c>
      <c r="H1836" s="125">
        <v>6.026891070282079E-2</v>
      </c>
      <c r="I1836" s="3"/>
      <c r="J1836" s="3"/>
      <c r="K1836" s="3" t="s">
        <v>122</v>
      </c>
      <c r="L1836" s="125">
        <v>0.11241735868524599</v>
      </c>
      <c r="M1836" s="3">
        <v>8</v>
      </c>
      <c r="N1836" s="125">
        <v>8.5690942457745403E-2</v>
      </c>
      <c r="O1836" s="3">
        <v>26</v>
      </c>
      <c r="P1836" s="125">
        <v>3.3542494475320199E-2</v>
      </c>
      <c r="Q1836" s="3">
        <v>9</v>
      </c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</row>
    <row r="1837" spans="1:30" hidden="1" x14ac:dyDescent="0.25">
      <c r="A1837" s="2">
        <v>7</v>
      </c>
      <c r="B1837" s="2">
        <v>2013</v>
      </c>
      <c r="C1837" s="4" t="str">
        <f>INDEX(Index!$B$1:$B$500,MATCH($F1837,Index!$A$1:$A$500,0)
)</f>
        <v>ATL</v>
      </c>
      <c r="D1837" s="4">
        <v>0</v>
      </c>
      <c r="E1837" s="141">
        <f t="shared" si="28"/>
        <v>4.4090784299473607E-2</v>
      </c>
      <c r="F1837" s="3" t="s">
        <v>43</v>
      </c>
      <c r="G1837" s="3">
        <v>12</v>
      </c>
      <c r="H1837" s="125">
        <v>4.4090784299473607E-2</v>
      </c>
      <c r="I1837" s="3"/>
      <c r="J1837" s="3"/>
      <c r="K1837" s="3" t="s">
        <v>119</v>
      </c>
      <c r="L1837" s="125">
        <v>0.17984445386392001</v>
      </c>
      <c r="M1837" s="3">
        <v>4</v>
      </c>
      <c r="N1837" s="125">
        <v>0.107163892363788</v>
      </c>
      <c r="O1837" s="3">
        <v>28</v>
      </c>
      <c r="P1837" s="125">
        <v>-2.85897772006584E-2</v>
      </c>
      <c r="Q1837" s="3">
        <v>24</v>
      </c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</row>
    <row r="1838" spans="1:30" hidden="1" x14ac:dyDescent="0.25">
      <c r="A1838" s="2">
        <v>7</v>
      </c>
      <c r="B1838" s="2">
        <v>2013</v>
      </c>
      <c r="C1838" s="4" t="str">
        <f>INDEX(Index!$B$1:$B$500,MATCH($F1838,Index!$A$1:$A$500,0)
)</f>
        <v>LAC</v>
      </c>
      <c r="D1838" s="4">
        <v>0</v>
      </c>
      <c r="E1838" s="141">
        <f t="shared" si="28"/>
        <v>4.0329579779083496E-2</v>
      </c>
      <c r="F1838" s="3" t="s">
        <v>68</v>
      </c>
      <c r="G1838" s="3">
        <v>13</v>
      </c>
      <c r="H1838" s="125">
        <v>4.0329579779083496E-2</v>
      </c>
      <c r="I1838" s="3"/>
      <c r="J1838" s="3"/>
      <c r="K1838" s="3" t="s">
        <v>122</v>
      </c>
      <c r="L1838" s="125">
        <v>0.270951696542794</v>
      </c>
      <c r="M1838" s="3">
        <v>2</v>
      </c>
      <c r="N1838" s="125">
        <v>0.210575091504906</v>
      </c>
      <c r="O1838" s="3">
        <v>32</v>
      </c>
      <c r="P1838" s="125">
        <v>-2.0047025258804502E-2</v>
      </c>
      <c r="Q1838" s="3">
        <v>23</v>
      </c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</row>
    <row r="1839" spans="1:30" hidden="1" x14ac:dyDescent="0.25">
      <c r="A1839" s="2">
        <v>7</v>
      </c>
      <c r="B1839" s="2">
        <v>2013</v>
      </c>
      <c r="C1839" s="4" t="str">
        <f>INDEX(Index!$B$1:$B$500,MATCH($F1839,Index!$A$1:$A$500,0)
)</f>
        <v>NE</v>
      </c>
      <c r="D1839" s="4">
        <v>0</v>
      </c>
      <c r="E1839" s="141">
        <f t="shared" si="28"/>
        <v>3.9210024247012906E-2</v>
      </c>
      <c r="F1839" s="3" t="s">
        <v>17</v>
      </c>
      <c r="G1839" s="3">
        <v>14</v>
      </c>
      <c r="H1839" s="125">
        <v>3.9210024247012906E-2</v>
      </c>
      <c r="I1839" s="3"/>
      <c r="J1839" s="3"/>
      <c r="K1839" s="3" t="s">
        <v>121</v>
      </c>
      <c r="L1839" s="125">
        <v>-6.3168979593058894E-2</v>
      </c>
      <c r="M1839" s="3">
        <v>21</v>
      </c>
      <c r="N1839" s="125">
        <v>-3.9955750752245403E-2</v>
      </c>
      <c r="O1839" s="3">
        <v>13</v>
      </c>
      <c r="P1839" s="125">
        <v>6.2423253087826397E-2</v>
      </c>
      <c r="Q1839" s="3">
        <v>1</v>
      </c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</row>
    <row r="1840" spans="1:30" hidden="1" x14ac:dyDescent="0.25">
      <c r="A1840" s="2">
        <v>7</v>
      </c>
      <c r="B1840" s="2">
        <v>2013</v>
      </c>
      <c r="C1840" s="4" t="str">
        <f>INDEX(Index!$B$1:$B$500,MATCH($F1840,Index!$A$1:$A$500,0)
)</f>
        <v>DET</v>
      </c>
      <c r="D1840" s="4">
        <v>0</v>
      </c>
      <c r="E1840" s="141">
        <f t="shared" si="28"/>
        <v>3.6816289699443706E-2</v>
      </c>
      <c r="F1840" s="3" t="s">
        <v>21</v>
      </c>
      <c r="G1840" s="3">
        <v>15</v>
      </c>
      <c r="H1840" s="125">
        <v>3.6816289699443706E-2</v>
      </c>
      <c r="I1840" s="3"/>
      <c r="J1840" s="3"/>
      <c r="K1840" s="3" t="s">
        <v>122</v>
      </c>
      <c r="L1840" s="125">
        <v>8.4765066404238407E-2</v>
      </c>
      <c r="M1840" s="3">
        <v>11</v>
      </c>
      <c r="N1840" s="125">
        <v>2.86790000814722E-2</v>
      </c>
      <c r="O1840" s="3">
        <v>20</v>
      </c>
      <c r="P1840" s="125">
        <v>-1.92697766233225E-2</v>
      </c>
      <c r="Q1840" s="3">
        <v>22</v>
      </c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</row>
    <row r="1841" spans="1:30" hidden="1" x14ac:dyDescent="0.25">
      <c r="A1841" s="2">
        <v>7</v>
      </c>
      <c r="B1841" s="2">
        <v>2013</v>
      </c>
      <c r="C1841" s="4" t="str">
        <f>INDEX(Index!$B$1:$B$500,MATCH($F1841,Index!$A$1:$A$500,0)
)</f>
        <v>NYJ</v>
      </c>
      <c r="D1841" s="4">
        <v>0</v>
      </c>
      <c r="E1841" s="141">
        <f t="shared" si="28"/>
        <v>6.7670735364217943E-3</v>
      </c>
      <c r="F1841" s="3" t="s">
        <v>9</v>
      </c>
      <c r="G1841" s="3">
        <v>16</v>
      </c>
      <c r="H1841" s="125">
        <v>6.7670735364217943E-3</v>
      </c>
      <c r="I1841" s="3"/>
      <c r="J1841" s="3"/>
      <c r="K1841" s="3" t="s">
        <v>122</v>
      </c>
      <c r="L1841" s="125">
        <v>-0.14363953572303201</v>
      </c>
      <c r="M1841" s="3">
        <v>26</v>
      </c>
      <c r="N1841" s="125">
        <v>-0.111825674903912</v>
      </c>
      <c r="O1841" s="3">
        <v>4</v>
      </c>
      <c r="P1841" s="125">
        <v>3.8580934355541802E-2</v>
      </c>
      <c r="Q1841" s="3">
        <v>7</v>
      </c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</row>
    <row r="1842" spans="1:30" hidden="1" x14ac:dyDescent="0.25">
      <c r="A1842" s="2">
        <v>7</v>
      </c>
      <c r="B1842" s="2">
        <v>2013</v>
      </c>
      <c r="C1842" s="4" t="str">
        <f>INDEX(Index!$B$1:$B$500,MATCH($F1842,Index!$A$1:$A$500,0)
)</f>
        <v>PHI</v>
      </c>
      <c r="D1842" s="4">
        <v>0</v>
      </c>
      <c r="E1842" s="141">
        <f t="shared" si="28"/>
        <v>-2.5280598403758611E-2</v>
      </c>
      <c r="F1842" s="3" t="s">
        <v>7</v>
      </c>
      <c r="G1842" s="3">
        <v>17</v>
      </c>
      <c r="H1842" s="125">
        <v>-2.5280598403758611E-2</v>
      </c>
      <c r="I1842" s="3"/>
      <c r="J1842" s="3"/>
      <c r="K1842" s="3" t="s">
        <v>125</v>
      </c>
      <c r="L1842" s="125">
        <v>0.16271084759259699</v>
      </c>
      <c r="M1842" s="3">
        <v>5</v>
      </c>
      <c r="N1842" s="125">
        <v>0.109049337317142</v>
      </c>
      <c r="O1842" s="3">
        <v>29</v>
      </c>
      <c r="P1842" s="125">
        <v>-7.8942108679213599E-2</v>
      </c>
      <c r="Q1842" s="3">
        <v>28</v>
      </c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</row>
    <row r="1843" spans="1:30" hidden="1" x14ac:dyDescent="0.25">
      <c r="A1843" s="2">
        <v>7</v>
      </c>
      <c r="B1843" s="2">
        <v>2013</v>
      </c>
      <c r="C1843" s="4" t="str">
        <f>INDEX(Index!$B$1:$B$500,MATCH($F1843,Index!$A$1:$A$500,0)
)</f>
        <v>ARI</v>
      </c>
      <c r="D1843" s="4">
        <v>0</v>
      </c>
      <c r="E1843" s="141">
        <f t="shared" si="28"/>
        <v>-2.6678865994722165E-2</v>
      </c>
      <c r="F1843" s="3" t="s">
        <v>23</v>
      </c>
      <c r="G1843" s="3">
        <v>18</v>
      </c>
      <c r="H1843" s="125">
        <v>-2.6678865994722165E-2</v>
      </c>
      <c r="I1843" s="3"/>
      <c r="J1843" s="3"/>
      <c r="K1843" s="3" t="s">
        <v>125</v>
      </c>
      <c r="L1843" s="125">
        <v>-0.111938138336464</v>
      </c>
      <c r="M1843" s="3">
        <v>23</v>
      </c>
      <c r="N1843" s="125">
        <v>-8.3674279044877106E-2</v>
      </c>
      <c r="O1843" s="3">
        <v>5</v>
      </c>
      <c r="P1843" s="125">
        <v>1.5849932968647301E-3</v>
      </c>
      <c r="Q1843" s="3">
        <v>17</v>
      </c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</row>
    <row r="1844" spans="1:30" hidden="1" x14ac:dyDescent="0.25">
      <c r="A1844" s="2">
        <v>7</v>
      </c>
      <c r="B1844" s="2">
        <v>2013</v>
      </c>
      <c r="C1844" s="4" t="str">
        <f>INDEX(Index!$B$1:$B$500,MATCH($F1844,Index!$A$1:$A$500,0)
)</f>
        <v>BUF</v>
      </c>
      <c r="D1844" s="4">
        <v>0</v>
      </c>
      <c r="E1844" s="141">
        <f t="shared" si="28"/>
        <v>-7.6772234087903596E-2</v>
      </c>
      <c r="F1844" s="3" t="s">
        <v>0</v>
      </c>
      <c r="G1844" s="3">
        <v>19</v>
      </c>
      <c r="H1844" s="125">
        <v>-7.6772234087903596E-2</v>
      </c>
      <c r="I1844" s="3"/>
      <c r="J1844" s="3"/>
      <c r="K1844" s="3" t="s">
        <v>125</v>
      </c>
      <c r="L1844" s="125">
        <v>-5.2879294998306799E-2</v>
      </c>
      <c r="M1844" s="3">
        <v>19</v>
      </c>
      <c r="N1844" s="125">
        <v>-1.9181777176267598E-2</v>
      </c>
      <c r="O1844" s="3">
        <v>15</v>
      </c>
      <c r="P1844" s="125">
        <v>-4.3074716265864399E-2</v>
      </c>
      <c r="Q1844" s="3">
        <v>27</v>
      </c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</row>
    <row r="1845" spans="1:30" hidden="1" x14ac:dyDescent="0.25">
      <c r="A1845" s="2">
        <v>7</v>
      </c>
      <c r="B1845" s="2">
        <v>2013</v>
      </c>
      <c r="C1845" s="4" t="str">
        <f>INDEX(Index!$B$1:$B$500,MATCH($F1845,Index!$A$1:$A$500,0)
)</f>
        <v>PIT</v>
      </c>
      <c r="D1845" s="4">
        <v>0</v>
      </c>
      <c r="E1845" s="141">
        <f t="shared" si="28"/>
        <v>-9.4408644602592587E-2</v>
      </c>
      <c r="F1845" s="3" t="s">
        <v>32</v>
      </c>
      <c r="G1845" s="3">
        <v>20</v>
      </c>
      <c r="H1845" s="125">
        <v>-9.4408644602592587E-2</v>
      </c>
      <c r="I1845" s="3"/>
      <c r="J1845" s="3"/>
      <c r="K1845" s="3" t="s">
        <v>119</v>
      </c>
      <c r="L1845" s="125">
        <v>-2.2768086827086799E-3</v>
      </c>
      <c r="M1845" s="3">
        <v>16</v>
      </c>
      <c r="N1845" s="125">
        <v>9.1649027067786104E-2</v>
      </c>
      <c r="O1845" s="3">
        <v>27</v>
      </c>
      <c r="P1845" s="125">
        <v>-4.8280885209780002E-4</v>
      </c>
      <c r="Q1845" s="3">
        <v>18</v>
      </c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</row>
    <row r="1846" spans="1:30" hidden="1" x14ac:dyDescent="0.25">
      <c r="A1846" s="2">
        <v>7</v>
      </c>
      <c r="B1846" s="2">
        <v>2013</v>
      </c>
      <c r="C1846" s="4" t="str">
        <f>INDEX(Index!$B$1:$B$500,MATCH($F1846,Index!$A$1:$A$500,0)
)</f>
        <v>MIA</v>
      </c>
      <c r="D1846" s="4">
        <v>0</v>
      </c>
      <c r="E1846" s="141">
        <f t="shared" si="28"/>
        <v>-0.10512015502047498</v>
      </c>
      <c r="F1846" s="3" t="s">
        <v>4</v>
      </c>
      <c r="G1846" s="3">
        <v>21</v>
      </c>
      <c r="H1846" s="125">
        <v>-0.10512015502047498</v>
      </c>
      <c r="I1846" s="3"/>
      <c r="J1846" s="3"/>
      <c r="K1846" s="3" t="s">
        <v>118</v>
      </c>
      <c r="L1846" s="125">
        <v>-5.2113477747146801E-2</v>
      </c>
      <c r="M1846" s="3">
        <v>18</v>
      </c>
      <c r="N1846" s="125">
        <v>5.0228618536897897E-2</v>
      </c>
      <c r="O1846" s="3">
        <v>22</v>
      </c>
      <c r="P1846" s="125">
        <v>-2.77805873643028E-3</v>
      </c>
      <c r="Q1846" s="3">
        <v>19</v>
      </c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</row>
    <row r="1847" spans="1:30" hidden="1" x14ac:dyDescent="0.25">
      <c r="A1847" s="2">
        <v>7</v>
      </c>
      <c r="B1847" s="2">
        <v>2013</v>
      </c>
      <c r="C1847" s="4" t="str">
        <f>INDEX(Index!$B$1:$B$500,MATCH($F1847,Index!$A$1:$A$500,0)
)</f>
        <v>LAR</v>
      </c>
      <c r="D1847" s="4">
        <v>0</v>
      </c>
      <c r="E1847" s="141">
        <f t="shared" si="28"/>
        <v>-0.13369875883211621</v>
      </c>
      <c r="F1847" s="3" t="s">
        <v>67</v>
      </c>
      <c r="G1847" s="3">
        <v>22</v>
      </c>
      <c r="H1847" s="125">
        <v>-0.13369875883211621</v>
      </c>
      <c r="I1847" s="3"/>
      <c r="J1847" s="3"/>
      <c r="K1847" s="3" t="s">
        <v>125</v>
      </c>
      <c r="L1847" s="125">
        <v>-0.105778020930324</v>
      </c>
      <c r="M1847" s="3">
        <v>22</v>
      </c>
      <c r="N1847" s="125">
        <v>5.1538204580428001E-2</v>
      </c>
      <c r="O1847" s="3">
        <v>23</v>
      </c>
      <c r="P1847" s="125">
        <v>2.36174666786358E-2</v>
      </c>
      <c r="Q1847" s="3">
        <v>11</v>
      </c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</row>
    <row r="1848" spans="1:30" hidden="1" x14ac:dyDescent="0.25">
      <c r="A1848" s="2">
        <v>7</v>
      </c>
      <c r="B1848" s="2">
        <v>2013</v>
      </c>
      <c r="C1848" s="4" t="str">
        <f>INDEX(Index!$B$1:$B$500,MATCH($F1848,Index!$A$1:$A$500,0)
)</f>
        <v>TEN</v>
      </c>
      <c r="D1848" s="4">
        <v>0</v>
      </c>
      <c r="E1848" s="141">
        <f t="shared" si="28"/>
        <v>-0.14269632540874777</v>
      </c>
      <c r="F1848" s="3" t="s">
        <v>45</v>
      </c>
      <c r="G1848" s="3">
        <v>23</v>
      </c>
      <c r="H1848" s="125">
        <v>-0.14269632540874777</v>
      </c>
      <c r="I1848" s="3"/>
      <c r="J1848" s="3"/>
      <c r="K1848" s="3" t="s">
        <v>125</v>
      </c>
      <c r="L1848" s="125">
        <v>-5.3418884537421399E-2</v>
      </c>
      <c r="M1848" s="3">
        <v>20</v>
      </c>
      <c r="N1848" s="125">
        <v>1.9629361062330798E-3</v>
      </c>
      <c r="O1848" s="3">
        <v>17</v>
      </c>
      <c r="P1848" s="125">
        <v>-8.7314504765093295E-2</v>
      </c>
      <c r="Q1848" s="3">
        <v>29</v>
      </c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</row>
    <row r="1849" spans="1:30" hidden="1" x14ac:dyDescent="0.25">
      <c r="A1849" s="2">
        <v>7</v>
      </c>
      <c r="B1849" s="2">
        <v>2013</v>
      </c>
      <c r="C1849" s="4" t="str">
        <f>INDEX(Index!$B$1:$B$500,MATCH($F1849,Index!$A$1:$A$500,0)
)</f>
        <v>BAL</v>
      </c>
      <c r="D1849" s="4">
        <v>0</v>
      </c>
      <c r="E1849" s="141">
        <f t="shared" si="28"/>
        <v>-0.14342484634009817</v>
      </c>
      <c r="F1849" s="3" t="s">
        <v>18</v>
      </c>
      <c r="G1849" s="3">
        <v>24</v>
      </c>
      <c r="H1849" s="125">
        <v>-0.14342484634009817</v>
      </c>
      <c r="I1849" s="3"/>
      <c r="J1849" s="3"/>
      <c r="K1849" s="3" t="s">
        <v>125</v>
      </c>
      <c r="L1849" s="125">
        <v>-0.17554148878660999</v>
      </c>
      <c r="M1849" s="3">
        <v>29</v>
      </c>
      <c r="N1849" s="125">
        <v>-2.8225385009164598E-2</v>
      </c>
      <c r="O1849" s="3">
        <v>14</v>
      </c>
      <c r="P1849" s="125">
        <v>3.89125743734723E-3</v>
      </c>
      <c r="Q1849" s="3">
        <v>15</v>
      </c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</row>
    <row r="1850" spans="1:30" hidden="1" x14ac:dyDescent="0.25">
      <c r="A1850" s="2">
        <v>7</v>
      </c>
      <c r="B1850" s="2">
        <v>2013</v>
      </c>
      <c r="C1850" s="4" t="str">
        <f>INDEX(Index!$B$1:$B$500,MATCH($F1850,Index!$A$1:$A$500,0)
)</f>
        <v>HOU</v>
      </c>
      <c r="D1850" s="4">
        <v>0</v>
      </c>
      <c r="E1850" s="141">
        <f t="shared" si="28"/>
        <v>-0.15416251276634149</v>
      </c>
      <c r="F1850" s="3" t="s">
        <v>49</v>
      </c>
      <c r="G1850" s="3">
        <v>25</v>
      </c>
      <c r="H1850" s="125">
        <v>-0.15416251276634149</v>
      </c>
      <c r="I1850" s="3"/>
      <c r="J1850" s="3"/>
      <c r="K1850" s="3" t="s">
        <v>123</v>
      </c>
      <c r="L1850" s="125">
        <v>-0.113636886464625</v>
      </c>
      <c r="M1850" s="3">
        <v>24</v>
      </c>
      <c r="N1850" s="125">
        <v>-7.1258756204310505E-2</v>
      </c>
      <c r="O1850" s="3">
        <v>8</v>
      </c>
      <c r="P1850" s="125">
        <v>-0.111784382506027</v>
      </c>
      <c r="Q1850" s="3">
        <v>30</v>
      </c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</row>
    <row r="1851" spans="1:30" hidden="1" x14ac:dyDescent="0.25">
      <c r="A1851" s="2">
        <v>7</v>
      </c>
      <c r="B1851" s="2">
        <v>2013</v>
      </c>
      <c r="C1851" s="4" t="str">
        <f>INDEX(Index!$B$1:$B$500,MATCH($F1851,Index!$A$1:$A$500,0)
)</f>
        <v>MIN</v>
      </c>
      <c r="D1851" s="4">
        <v>0</v>
      </c>
      <c r="E1851" s="141">
        <f t="shared" si="28"/>
        <v>-0.1920331230801979</v>
      </c>
      <c r="F1851" s="3" t="s">
        <v>46</v>
      </c>
      <c r="G1851" s="3">
        <v>26</v>
      </c>
      <c r="H1851" s="125">
        <v>-0.1920331230801979</v>
      </c>
      <c r="I1851" s="3"/>
      <c r="J1851" s="3"/>
      <c r="K1851" s="3" t="s">
        <v>120</v>
      </c>
      <c r="L1851" s="125">
        <v>-0.17355250740822101</v>
      </c>
      <c r="M1851" s="3">
        <v>28</v>
      </c>
      <c r="N1851" s="125">
        <v>6.11504194094687E-2</v>
      </c>
      <c r="O1851" s="3">
        <v>24</v>
      </c>
      <c r="P1851" s="125">
        <v>4.2669803737491803E-2</v>
      </c>
      <c r="Q1851" s="3">
        <v>6</v>
      </c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</row>
    <row r="1852" spans="1:30" hidden="1" x14ac:dyDescent="0.25">
      <c r="A1852" s="2">
        <v>7</v>
      </c>
      <c r="B1852" s="2">
        <v>2013</v>
      </c>
      <c r="C1852" s="4" t="str">
        <f>INDEX(Index!$B$1:$B$500,MATCH($F1852,Index!$A$1:$A$500,0)
)</f>
        <v>LV</v>
      </c>
      <c r="D1852" s="4">
        <v>0</v>
      </c>
      <c r="E1852" s="141">
        <f t="shared" si="28"/>
        <v>-0.1968180588615937</v>
      </c>
      <c r="F1852" s="3" t="s">
        <v>52</v>
      </c>
      <c r="G1852" s="3">
        <v>27</v>
      </c>
      <c r="H1852" s="125">
        <v>-0.1968180588615937</v>
      </c>
      <c r="I1852" s="3"/>
      <c r="J1852" s="3"/>
      <c r="K1852" s="3" t="s">
        <v>119</v>
      </c>
      <c r="L1852" s="125">
        <v>-0.14707225645285801</v>
      </c>
      <c r="M1852" s="3">
        <v>27</v>
      </c>
      <c r="N1852" s="125">
        <v>1.6722854943402199E-2</v>
      </c>
      <c r="O1852" s="3">
        <v>18</v>
      </c>
      <c r="P1852" s="125">
        <v>-3.3022947465333498E-2</v>
      </c>
      <c r="Q1852" s="3">
        <v>26</v>
      </c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</row>
    <row r="1853" spans="1:30" hidden="1" x14ac:dyDescent="0.25">
      <c r="A1853" s="2">
        <v>7</v>
      </c>
      <c r="B1853" s="2">
        <v>2013</v>
      </c>
      <c r="C1853" s="4" t="str">
        <f>INDEX(Index!$B$1:$B$500,MATCH($F1853,Index!$A$1:$A$500,0)
)</f>
        <v>TB</v>
      </c>
      <c r="D1853" s="4">
        <v>0</v>
      </c>
      <c r="E1853" s="141">
        <f t="shared" si="28"/>
        <v>-0.20915849133339895</v>
      </c>
      <c r="F1853" s="3" t="s">
        <v>38</v>
      </c>
      <c r="G1853" s="3">
        <v>28</v>
      </c>
      <c r="H1853" s="125">
        <v>-0.20915849133339895</v>
      </c>
      <c r="I1853" s="3"/>
      <c r="J1853" s="3"/>
      <c r="K1853" s="3" t="s">
        <v>126</v>
      </c>
      <c r="L1853" s="125">
        <v>-0.22546153377092201</v>
      </c>
      <c r="M1853" s="3">
        <v>31</v>
      </c>
      <c r="N1853" s="125">
        <v>-1.1119952865343801E-2</v>
      </c>
      <c r="O1853" s="3">
        <v>16</v>
      </c>
      <c r="P1853" s="125">
        <v>5.1830895721792503E-3</v>
      </c>
      <c r="Q1853" s="3">
        <v>13</v>
      </c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</row>
    <row r="1854" spans="1:30" hidden="1" x14ac:dyDescent="0.25">
      <c r="A1854" s="2">
        <v>7</v>
      </c>
      <c r="B1854" s="2">
        <v>2013</v>
      </c>
      <c r="C1854" s="4" t="str">
        <f>INDEX(Index!$B$1:$B$500,MATCH($F1854,Index!$A$1:$A$500,0)
)</f>
        <v>CLE</v>
      </c>
      <c r="D1854" s="4">
        <v>0</v>
      </c>
      <c r="E1854" s="141">
        <f t="shared" si="28"/>
        <v>-0.20975318087638342</v>
      </c>
      <c r="F1854" s="3" t="s">
        <v>10</v>
      </c>
      <c r="G1854" s="3">
        <v>29</v>
      </c>
      <c r="H1854" s="125">
        <v>-0.20975318087638342</v>
      </c>
      <c r="I1854" s="3"/>
      <c r="J1854" s="3"/>
      <c r="K1854" s="3" t="s">
        <v>125</v>
      </c>
      <c r="L1854" s="125">
        <v>-0.18792858077004501</v>
      </c>
      <c r="M1854" s="3">
        <v>30</v>
      </c>
      <c r="N1854" s="125">
        <v>7.1234752319858402E-2</v>
      </c>
      <c r="O1854" s="3">
        <v>25</v>
      </c>
      <c r="P1854" s="125">
        <v>4.9410152213519999E-2</v>
      </c>
      <c r="Q1854" s="3">
        <v>5</v>
      </c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</row>
    <row r="1855" spans="1:30" hidden="1" x14ac:dyDescent="0.25">
      <c r="A1855" s="2">
        <v>7</v>
      </c>
      <c r="B1855" s="2">
        <v>2013</v>
      </c>
      <c r="C1855" s="4" t="str">
        <f>INDEX(Index!$B$1:$B$500,MATCH($F1855,Index!$A$1:$A$500,0)
)</f>
        <v>WAS</v>
      </c>
      <c r="D1855" s="4">
        <v>0</v>
      </c>
      <c r="E1855" s="141">
        <f t="shared" si="28"/>
        <v>-0.22537849467846488</v>
      </c>
      <c r="F1855" s="3" t="s">
        <v>26</v>
      </c>
      <c r="G1855" s="3">
        <v>30</v>
      </c>
      <c r="H1855" s="125">
        <v>-0.22537849467846488</v>
      </c>
      <c r="I1855" s="3"/>
      <c r="J1855" s="3"/>
      <c r="K1855" s="3" t="s">
        <v>119</v>
      </c>
      <c r="L1855" s="125">
        <v>8.2850793843504106E-2</v>
      </c>
      <c r="M1855" s="3">
        <v>12</v>
      </c>
      <c r="N1855" s="125">
        <v>0.113775067042115</v>
      </c>
      <c r="O1855" s="3">
        <v>30</v>
      </c>
      <c r="P1855" s="125">
        <v>-0.194454221479854</v>
      </c>
      <c r="Q1855" s="3">
        <v>32</v>
      </c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</row>
    <row r="1856" spans="1:30" hidden="1" x14ac:dyDescent="0.25">
      <c r="A1856" s="2">
        <v>7</v>
      </c>
      <c r="B1856" s="2">
        <v>2013</v>
      </c>
      <c r="C1856" s="4" t="str">
        <f>INDEX(Index!$B$1:$B$500,MATCH($F1856,Index!$A$1:$A$500,0)
)</f>
        <v>NYG</v>
      </c>
      <c r="D1856" s="4">
        <v>0</v>
      </c>
      <c r="E1856" s="141">
        <f t="shared" si="28"/>
        <v>-0.3135678931739283</v>
      </c>
      <c r="F1856" s="3" t="s">
        <v>15</v>
      </c>
      <c r="G1856" s="3">
        <v>31</v>
      </c>
      <c r="H1856" s="125">
        <v>-0.3135678931739283</v>
      </c>
      <c r="I1856" s="3"/>
      <c r="J1856" s="3"/>
      <c r="K1856" s="3" t="s">
        <v>124</v>
      </c>
      <c r="L1856" s="125">
        <v>-0.14273924707435101</v>
      </c>
      <c r="M1856" s="3">
        <v>25</v>
      </c>
      <c r="N1856" s="125">
        <v>4.5482676268904301E-2</v>
      </c>
      <c r="O1856" s="3">
        <v>21</v>
      </c>
      <c r="P1856" s="125">
        <v>-0.125345969830673</v>
      </c>
      <c r="Q1856" s="3">
        <v>31</v>
      </c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</row>
    <row r="1857" spans="1:30" hidden="1" x14ac:dyDescent="0.25">
      <c r="A1857" s="2">
        <v>7</v>
      </c>
      <c r="B1857" s="2">
        <v>2013</v>
      </c>
      <c r="C1857" s="4" t="str">
        <f>INDEX(Index!$B$1:$B$500,MATCH($F1857,Index!$A$1:$A$500,0)
)</f>
        <v>JAX</v>
      </c>
      <c r="D1857" s="4">
        <v>0</v>
      </c>
      <c r="E1857" s="141">
        <f t="shared" si="28"/>
        <v>-0.58287293482562619</v>
      </c>
      <c r="F1857" s="3" t="s">
        <v>56</v>
      </c>
      <c r="G1857" s="3">
        <v>32</v>
      </c>
      <c r="H1857" s="125">
        <v>-0.58287293482562619</v>
      </c>
      <c r="I1857" s="3"/>
      <c r="J1857" s="3"/>
      <c r="K1857" s="3" t="s">
        <v>132</v>
      </c>
      <c r="L1857" s="125">
        <v>-0.41886388104460098</v>
      </c>
      <c r="M1857" s="3">
        <v>32</v>
      </c>
      <c r="N1857" s="125">
        <v>0.14605030462857199</v>
      </c>
      <c r="O1857" s="3">
        <v>31</v>
      </c>
      <c r="P1857" s="125">
        <v>-1.7958749152453199E-2</v>
      </c>
      <c r="Q1857" s="3">
        <v>21</v>
      </c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</row>
    <row r="1858" spans="1:30" hidden="1" x14ac:dyDescent="0.25">
      <c r="A1858" s="2">
        <v>8</v>
      </c>
      <c r="B1858" s="2">
        <v>2013</v>
      </c>
      <c r="C1858" s="4" t="str">
        <f>INDEX(Index!$B$1:$B$500,MATCH($F1858,Index!$A$1:$A$500,0)
)</f>
        <v>DEN</v>
      </c>
      <c r="D1858" s="4">
        <v>0</v>
      </c>
      <c r="E1858" s="141">
        <f t="shared" ref="E1858:E1921" si="29">IF(D1858=1,H1858/100,H1858)</f>
        <v>0.39584640930909148</v>
      </c>
      <c r="F1858" s="3" t="s">
        <v>39</v>
      </c>
      <c r="G1858" s="3">
        <v>1</v>
      </c>
      <c r="H1858" s="125">
        <v>0.39584640930909148</v>
      </c>
      <c r="I1858" s="3"/>
      <c r="J1858" s="3"/>
      <c r="K1858" s="3" t="s">
        <v>219</v>
      </c>
      <c r="L1858" s="125">
        <v>0.33000553176238401</v>
      </c>
      <c r="M1858" s="3">
        <v>1</v>
      </c>
      <c r="N1858" s="125">
        <v>-1.7039365350236101E-2</v>
      </c>
      <c r="O1858" s="3">
        <v>16</v>
      </c>
      <c r="P1858" s="125">
        <v>4.88015121964714E-2</v>
      </c>
      <c r="Q1858" s="3">
        <v>4</v>
      </c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</row>
    <row r="1859" spans="1:30" hidden="1" x14ac:dyDescent="0.25">
      <c r="A1859" s="2">
        <v>8</v>
      </c>
      <c r="B1859" s="2">
        <v>2013</v>
      </c>
      <c r="C1859" s="4" t="str">
        <f>INDEX(Index!$B$1:$B$500,MATCH($F1859,Index!$A$1:$A$500,0)
)</f>
        <v>SEA</v>
      </c>
      <c r="D1859" s="4">
        <v>0</v>
      </c>
      <c r="E1859" s="141">
        <f t="shared" si="29"/>
        <v>0.27605288439362419</v>
      </c>
      <c r="F1859" s="3" t="s">
        <v>30</v>
      </c>
      <c r="G1859" s="3">
        <v>2</v>
      </c>
      <c r="H1859" s="125">
        <v>0.27605288439362419</v>
      </c>
      <c r="I1859" s="3"/>
      <c r="J1859" s="3"/>
      <c r="K1859" s="3" t="s">
        <v>219</v>
      </c>
      <c r="L1859" s="125">
        <v>4.6309744569066398E-2</v>
      </c>
      <c r="M1859" s="3">
        <v>14</v>
      </c>
      <c r="N1859" s="125">
        <v>-0.20129566612674499</v>
      </c>
      <c r="O1859" s="3">
        <v>1</v>
      </c>
      <c r="P1859" s="125">
        <v>2.8447473697812801E-2</v>
      </c>
      <c r="Q1859" s="3">
        <v>10</v>
      </c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</row>
    <row r="1860" spans="1:30" hidden="1" x14ac:dyDescent="0.25">
      <c r="A1860" s="2">
        <v>8</v>
      </c>
      <c r="B1860" s="2">
        <v>2013</v>
      </c>
      <c r="C1860" s="4" t="str">
        <f>INDEX(Index!$B$1:$B$500,MATCH($F1860,Index!$A$1:$A$500,0)
)</f>
        <v>GB</v>
      </c>
      <c r="D1860" s="4">
        <v>0</v>
      </c>
      <c r="E1860" s="141">
        <f t="shared" si="29"/>
        <v>0.27032362438357727</v>
      </c>
      <c r="F1860" s="3" t="s">
        <v>20</v>
      </c>
      <c r="G1860" s="3">
        <v>3</v>
      </c>
      <c r="H1860" s="125">
        <v>0.27032362438357727</v>
      </c>
      <c r="I1860" s="3"/>
      <c r="J1860" s="3"/>
      <c r="K1860" s="3" t="s">
        <v>121</v>
      </c>
      <c r="L1860" s="125">
        <v>0.26029431108850098</v>
      </c>
      <c r="M1860" s="3">
        <v>3</v>
      </c>
      <c r="N1860" s="125">
        <v>-4.8777568021745099E-2</v>
      </c>
      <c r="O1860" s="3">
        <v>10</v>
      </c>
      <c r="P1860" s="125">
        <v>-3.8748254726668797E-2</v>
      </c>
      <c r="Q1860" s="3">
        <v>25</v>
      </c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</row>
    <row r="1861" spans="1:30" hidden="1" x14ac:dyDescent="0.25">
      <c r="A1861" s="2">
        <v>8</v>
      </c>
      <c r="B1861" s="2">
        <v>2013</v>
      </c>
      <c r="C1861" s="4" t="str">
        <f>INDEX(Index!$B$1:$B$500,MATCH($F1861,Index!$A$1:$A$500,0)
)</f>
        <v>CAR</v>
      </c>
      <c r="D1861" s="4">
        <v>0</v>
      </c>
      <c r="E1861" s="141">
        <f t="shared" si="29"/>
        <v>0.2353336041538403</v>
      </c>
      <c r="F1861" s="3" t="s">
        <v>51</v>
      </c>
      <c r="G1861" s="3">
        <v>4</v>
      </c>
      <c r="H1861" s="125">
        <v>0.2353336041538403</v>
      </c>
      <c r="I1861" s="3"/>
      <c r="J1861" s="3"/>
      <c r="K1861" s="3" t="s">
        <v>122</v>
      </c>
      <c r="L1861" s="125">
        <v>0.129587397941793</v>
      </c>
      <c r="M1861" s="3">
        <v>7</v>
      </c>
      <c r="N1861" s="125">
        <v>-0.104692225068751</v>
      </c>
      <c r="O1861" s="3">
        <v>4</v>
      </c>
      <c r="P1861" s="125">
        <v>1.05398114329629E-3</v>
      </c>
      <c r="Q1861" s="3">
        <v>14</v>
      </c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</row>
    <row r="1862" spans="1:30" hidden="1" x14ac:dyDescent="0.25">
      <c r="A1862" s="2">
        <v>8</v>
      </c>
      <c r="B1862" s="2">
        <v>2013</v>
      </c>
      <c r="C1862" s="4" t="str">
        <f>INDEX(Index!$B$1:$B$500,MATCH($F1862,Index!$A$1:$A$500,0)
)</f>
        <v>IND</v>
      </c>
      <c r="D1862" s="4">
        <v>0</v>
      </c>
      <c r="E1862" s="141">
        <f t="shared" si="29"/>
        <v>0.22965661053081188</v>
      </c>
      <c r="F1862" s="3" t="s">
        <v>35</v>
      </c>
      <c r="G1862" s="3">
        <v>5</v>
      </c>
      <c r="H1862" s="125">
        <v>0.22965661053081188</v>
      </c>
      <c r="I1862" s="3"/>
      <c r="J1862" s="3"/>
      <c r="K1862" s="3" t="s">
        <v>121</v>
      </c>
      <c r="L1862" s="125">
        <v>0.15660549706857799</v>
      </c>
      <c r="M1862" s="3">
        <v>4</v>
      </c>
      <c r="N1862" s="125">
        <v>-3.8534729326906797E-2</v>
      </c>
      <c r="O1862" s="3">
        <v>11</v>
      </c>
      <c r="P1862" s="125">
        <v>3.4516384135327101E-2</v>
      </c>
      <c r="Q1862" s="3">
        <v>8</v>
      </c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</row>
    <row r="1863" spans="1:30" hidden="1" x14ac:dyDescent="0.25">
      <c r="A1863" s="2">
        <v>8</v>
      </c>
      <c r="B1863" s="2">
        <v>2013</v>
      </c>
      <c r="C1863" s="4" t="str">
        <f>INDEX(Index!$B$1:$B$500,MATCH($F1863,Index!$A$1:$A$500,0)
)</f>
        <v>CIN</v>
      </c>
      <c r="D1863" s="4">
        <v>0</v>
      </c>
      <c r="E1863" s="141">
        <f t="shared" si="29"/>
        <v>0.2142339076876828</v>
      </c>
      <c r="F1863" s="3" t="s">
        <v>24</v>
      </c>
      <c r="G1863" s="3">
        <v>6</v>
      </c>
      <c r="H1863" s="125">
        <v>0.2142339076876828</v>
      </c>
      <c r="I1863" s="3"/>
      <c r="J1863" s="3"/>
      <c r="K1863" s="3" t="s">
        <v>133</v>
      </c>
      <c r="L1863" s="125">
        <v>9.0578228382848999E-2</v>
      </c>
      <c r="M1863" s="3">
        <v>11</v>
      </c>
      <c r="N1863" s="125">
        <v>-0.103967377064901</v>
      </c>
      <c r="O1863" s="3">
        <v>5</v>
      </c>
      <c r="P1863" s="125">
        <v>1.9688302239932801E-2</v>
      </c>
      <c r="Q1863" s="3">
        <v>11</v>
      </c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</row>
    <row r="1864" spans="1:30" hidden="1" x14ac:dyDescent="0.25">
      <c r="A1864" s="2">
        <v>8</v>
      </c>
      <c r="B1864" s="2">
        <v>2013</v>
      </c>
      <c r="C1864" s="4" t="str">
        <f>INDEX(Index!$B$1:$B$500,MATCH($F1864,Index!$A$1:$A$500,0)
)</f>
        <v>DAL</v>
      </c>
      <c r="D1864" s="4">
        <v>0</v>
      </c>
      <c r="E1864" s="141">
        <f t="shared" si="29"/>
        <v>0.20437442747821391</v>
      </c>
      <c r="F1864" s="3" t="s">
        <v>3</v>
      </c>
      <c r="G1864" s="3">
        <v>7</v>
      </c>
      <c r="H1864" s="125">
        <v>0.20437442747821391</v>
      </c>
      <c r="I1864" s="3"/>
      <c r="J1864" s="3"/>
      <c r="K1864" s="3" t="s">
        <v>131</v>
      </c>
      <c r="L1864" s="125">
        <v>0.118348115542844</v>
      </c>
      <c r="M1864" s="3">
        <v>10</v>
      </c>
      <c r="N1864" s="125">
        <v>-2.5849220064361401E-2</v>
      </c>
      <c r="O1864" s="3">
        <v>13</v>
      </c>
      <c r="P1864" s="125">
        <v>6.0177091871008503E-2</v>
      </c>
      <c r="Q1864" s="3">
        <v>2</v>
      </c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</row>
    <row r="1865" spans="1:30" hidden="1" x14ac:dyDescent="0.25">
      <c r="A1865" s="2">
        <v>8</v>
      </c>
      <c r="B1865" s="2">
        <v>2013</v>
      </c>
      <c r="C1865" s="4" t="str">
        <f>INDEX(Index!$B$1:$B$500,MATCH($F1865,Index!$A$1:$A$500,0)
)</f>
        <v>SF</v>
      </c>
      <c r="D1865" s="4">
        <v>0</v>
      </c>
      <c r="E1865" s="141">
        <f t="shared" si="29"/>
        <v>0.18426686390267355</v>
      </c>
      <c r="F1865" s="3" t="s">
        <v>1</v>
      </c>
      <c r="G1865" s="3">
        <v>8</v>
      </c>
      <c r="H1865" s="125">
        <v>0.18426686390267355</v>
      </c>
      <c r="I1865" s="3"/>
      <c r="J1865" s="3"/>
      <c r="K1865" s="3" t="s">
        <v>133</v>
      </c>
      <c r="L1865" s="125">
        <v>0.123614222106012</v>
      </c>
      <c r="M1865" s="3">
        <v>9</v>
      </c>
      <c r="N1865" s="125">
        <v>-6.2914435246656894E-2</v>
      </c>
      <c r="O1865" s="3">
        <v>8</v>
      </c>
      <c r="P1865" s="125">
        <v>-2.2617934499953199E-3</v>
      </c>
      <c r="Q1865" s="3">
        <v>15</v>
      </c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</row>
    <row r="1866" spans="1:30" hidden="1" x14ac:dyDescent="0.25">
      <c r="A1866" s="2">
        <v>8</v>
      </c>
      <c r="B1866" s="2">
        <v>2013</v>
      </c>
      <c r="C1866" s="4" t="str">
        <f>INDEX(Index!$B$1:$B$500,MATCH($F1866,Index!$A$1:$A$500,0)
)</f>
        <v>NO</v>
      </c>
      <c r="D1866" s="4">
        <v>0</v>
      </c>
      <c r="E1866" s="141">
        <f t="shared" si="29"/>
        <v>0.18084452497842232</v>
      </c>
      <c r="F1866" s="3" t="s">
        <v>27</v>
      </c>
      <c r="G1866" s="3">
        <v>9</v>
      </c>
      <c r="H1866" s="125">
        <v>0.18084452497842232</v>
      </c>
      <c r="I1866" s="3"/>
      <c r="J1866" s="3"/>
      <c r="K1866" s="3" t="s">
        <v>127</v>
      </c>
      <c r="L1866" s="125">
        <v>0.13231705286513401</v>
      </c>
      <c r="M1866" s="3">
        <v>6</v>
      </c>
      <c r="N1866" s="125">
        <v>-6.2976183402436103E-2</v>
      </c>
      <c r="O1866" s="3">
        <v>7</v>
      </c>
      <c r="P1866" s="125">
        <v>-1.4448711289147801E-2</v>
      </c>
      <c r="Q1866" s="3">
        <v>20</v>
      </c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</row>
    <row r="1867" spans="1:30" hidden="1" x14ac:dyDescent="0.25">
      <c r="A1867" s="2">
        <v>8</v>
      </c>
      <c r="B1867" s="2">
        <v>2013</v>
      </c>
      <c r="C1867" s="4" t="str">
        <f>INDEX(Index!$B$1:$B$500,MATCH($F1867,Index!$A$1:$A$500,0)
)</f>
        <v>KC</v>
      </c>
      <c r="D1867" s="4">
        <v>0</v>
      </c>
      <c r="E1867" s="141">
        <f t="shared" si="29"/>
        <v>0.14678005774702491</v>
      </c>
      <c r="F1867" s="3" t="s">
        <v>5</v>
      </c>
      <c r="G1867" s="3">
        <v>10</v>
      </c>
      <c r="H1867" s="125">
        <v>0.14678005774702491</v>
      </c>
      <c r="I1867" s="3"/>
      <c r="J1867" s="3"/>
      <c r="K1867" s="3" t="s">
        <v>218</v>
      </c>
      <c r="L1867" s="125">
        <v>-1.97470458972052E-2</v>
      </c>
      <c r="M1867" s="3">
        <v>16</v>
      </c>
      <c r="N1867" s="125">
        <v>-0.11446515675709699</v>
      </c>
      <c r="O1867" s="3">
        <v>3</v>
      </c>
      <c r="P1867" s="125">
        <v>5.2061946887133101E-2</v>
      </c>
      <c r="Q1867" s="3">
        <v>3</v>
      </c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</row>
    <row r="1868" spans="1:30" hidden="1" x14ac:dyDescent="0.25">
      <c r="A1868" s="2">
        <v>8</v>
      </c>
      <c r="B1868" s="2">
        <v>2013</v>
      </c>
      <c r="C1868" s="4" t="str">
        <f>INDEX(Index!$B$1:$B$500,MATCH($F1868,Index!$A$1:$A$500,0)
)</f>
        <v>DET</v>
      </c>
      <c r="D1868" s="4">
        <v>0</v>
      </c>
      <c r="E1868" s="141">
        <f t="shared" si="29"/>
        <v>9.2850226932903485E-2</v>
      </c>
      <c r="F1868" s="3" t="s">
        <v>21</v>
      </c>
      <c r="G1868" s="3">
        <v>11</v>
      </c>
      <c r="H1868" s="125">
        <v>9.2850226932903485E-2</v>
      </c>
      <c r="I1868" s="3"/>
      <c r="J1868" s="3"/>
      <c r="K1868" s="3" t="s">
        <v>128</v>
      </c>
      <c r="L1868" s="125">
        <v>0.12619531810228601</v>
      </c>
      <c r="M1868" s="3">
        <v>8</v>
      </c>
      <c r="N1868" s="125">
        <v>6.7219127573829298E-3</v>
      </c>
      <c r="O1868" s="3">
        <v>19</v>
      </c>
      <c r="P1868" s="125">
        <v>-2.6623178411999598E-2</v>
      </c>
      <c r="Q1868" s="3">
        <v>24</v>
      </c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</row>
    <row r="1869" spans="1:30" hidden="1" x14ac:dyDescent="0.25">
      <c r="A1869" s="2">
        <v>8</v>
      </c>
      <c r="B1869" s="2">
        <v>2013</v>
      </c>
      <c r="C1869" s="4" t="str">
        <f>INDEX(Index!$B$1:$B$500,MATCH($F1869,Index!$A$1:$A$500,0)
)</f>
        <v>CHI</v>
      </c>
      <c r="D1869" s="4">
        <v>0</v>
      </c>
      <c r="E1869" s="141">
        <f t="shared" si="29"/>
        <v>8.7540057961015577E-2</v>
      </c>
      <c r="F1869" s="3" t="s">
        <v>64</v>
      </c>
      <c r="G1869" s="3">
        <v>12</v>
      </c>
      <c r="H1869" s="125">
        <v>8.7540057961015577E-2</v>
      </c>
      <c r="I1869" s="3"/>
      <c r="J1869" s="3"/>
      <c r="K1869" s="3" t="s">
        <v>122</v>
      </c>
      <c r="L1869" s="125">
        <v>0.13651431035491399</v>
      </c>
      <c r="M1869" s="3">
        <v>5</v>
      </c>
      <c r="N1869" s="125">
        <v>8.2516746869218602E-2</v>
      </c>
      <c r="O1869" s="3">
        <v>27</v>
      </c>
      <c r="P1869" s="125">
        <v>3.3542494475320199E-2</v>
      </c>
      <c r="Q1869" s="3">
        <v>9</v>
      </c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</row>
    <row r="1870" spans="1:30" hidden="1" x14ac:dyDescent="0.25">
      <c r="A1870" s="2">
        <v>8</v>
      </c>
      <c r="B1870" s="2">
        <v>2013</v>
      </c>
      <c r="C1870" s="4" t="str">
        <f>INDEX(Index!$B$1:$B$500,MATCH($F1870,Index!$A$1:$A$500,0)
)</f>
        <v>ARI</v>
      </c>
      <c r="D1870" s="4">
        <v>0</v>
      </c>
      <c r="E1870" s="141">
        <f t="shared" si="29"/>
        <v>4.2444604792363602E-2</v>
      </c>
      <c r="F1870" s="3" t="s">
        <v>23</v>
      </c>
      <c r="G1870" s="3">
        <v>13</v>
      </c>
      <c r="H1870" s="125">
        <v>4.2444604792363602E-2</v>
      </c>
      <c r="I1870" s="3"/>
      <c r="J1870" s="3"/>
      <c r="K1870" s="3" t="s">
        <v>131</v>
      </c>
      <c r="L1870" s="125">
        <v>-0.10364116727582801</v>
      </c>
      <c r="M1870" s="3">
        <v>22</v>
      </c>
      <c r="N1870" s="125">
        <v>-0.15251110123284001</v>
      </c>
      <c r="O1870" s="3">
        <v>2</v>
      </c>
      <c r="P1870" s="125">
        <v>-6.4253291646484004E-3</v>
      </c>
      <c r="Q1870" s="3">
        <v>17</v>
      </c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</row>
    <row r="1871" spans="1:30" hidden="1" x14ac:dyDescent="0.25">
      <c r="A1871" s="2">
        <v>8</v>
      </c>
      <c r="B1871" s="2">
        <v>2013</v>
      </c>
      <c r="C1871" s="4" t="str">
        <f>INDEX(Index!$B$1:$B$500,MATCH($F1871,Index!$A$1:$A$500,0)
)</f>
        <v>LAC</v>
      </c>
      <c r="D1871" s="4">
        <v>0</v>
      </c>
      <c r="E1871" s="141">
        <f t="shared" si="29"/>
        <v>2.0611741122217503E-2</v>
      </c>
      <c r="F1871" s="3" t="s">
        <v>68</v>
      </c>
      <c r="G1871" s="3">
        <v>14</v>
      </c>
      <c r="H1871" s="125">
        <v>2.0611741122217503E-2</v>
      </c>
      <c r="I1871" s="3"/>
      <c r="J1871" s="3"/>
      <c r="K1871" s="3" t="s">
        <v>122</v>
      </c>
      <c r="L1871" s="125">
        <v>0.26527776179603901</v>
      </c>
      <c r="M1871" s="3">
        <v>2</v>
      </c>
      <c r="N1871" s="125">
        <v>0.22461899541501701</v>
      </c>
      <c r="O1871" s="3">
        <v>32</v>
      </c>
      <c r="P1871" s="125">
        <v>-2.0047025258804502E-2</v>
      </c>
      <c r="Q1871" s="3">
        <v>22</v>
      </c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</row>
    <row r="1872" spans="1:30" hidden="1" x14ac:dyDescent="0.25">
      <c r="A1872" s="2">
        <v>8</v>
      </c>
      <c r="B1872" s="2">
        <v>2013</v>
      </c>
      <c r="C1872" s="4" t="str">
        <f>INDEX(Index!$B$1:$B$500,MATCH($F1872,Index!$A$1:$A$500,0)
)</f>
        <v>NE</v>
      </c>
      <c r="D1872" s="4">
        <v>0</v>
      </c>
      <c r="E1872" s="141">
        <f t="shared" si="29"/>
        <v>1.5429294653034699E-2</v>
      </c>
      <c r="F1872" s="3" t="s">
        <v>17</v>
      </c>
      <c r="G1872" s="3">
        <v>15</v>
      </c>
      <c r="H1872" s="125">
        <v>1.5429294653034699E-2</v>
      </c>
      <c r="I1872" s="3"/>
      <c r="J1872" s="3"/>
      <c r="K1872" s="3" t="s">
        <v>133</v>
      </c>
      <c r="L1872" s="125">
        <v>-7.2152654637160002E-2</v>
      </c>
      <c r="M1872" s="3">
        <v>20</v>
      </c>
      <c r="N1872" s="125">
        <v>-2.4778779384055601E-2</v>
      </c>
      <c r="O1872" s="3">
        <v>15</v>
      </c>
      <c r="P1872" s="125">
        <v>6.28031699061391E-2</v>
      </c>
      <c r="Q1872" s="3">
        <v>1</v>
      </c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</row>
    <row r="1873" spans="1:30" hidden="1" x14ac:dyDescent="0.25">
      <c r="A1873" s="2">
        <v>8</v>
      </c>
      <c r="B1873" s="2">
        <v>2013</v>
      </c>
      <c r="C1873" s="4" t="str">
        <f>INDEX(Index!$B$1:$B$500,MATCH($F1873,Index!$A$1:$A$500,0)
)</f>
        <v>ATL</v>
      </c>
      <c r="D1873" s="4">
        <v>0</v>
      </c>
      <c r="E1873" s="141">
        <f t="shared" si="29"/>
        <v>-4.1820946078845699E-2</v>
      </c>
      <c r="F1873" s="3" t="s">
        <v>43</v>
      </c>
      <c r="G1873" s="3">
        <v>16</v>
      </c>
      <c r="H1873" s="125">
        <v>-4.1820946078845699E-2</v>
      </c>
      <c r="I1873" s="3"/>
      <c r="J1873" s="3"/>
      <c r="K1873" s="3" t="s">
        <v>123</v>
      </c>
      <c r="L1873" s="125">
        <v>8.3878649545458303E-2</v>
      </c>
      <c r="M1873" s="3">
        <v>13</v>
      </c>
      <c r="N1873" s="125">
        <v>0.111366333657735</v>
      </c>
      <c r="O1873" s="3">
        <v>29</v>
      </c>
      <c r="P1873" s="125">
        <v>-1.4333261966569E-2</v>
      </c>
      <c r="Q1873" s="3">
        <v>19</v>
      </c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</row>
    <row r="1874" spans="1:30" hidden="1" x14ac:dyDescent="0.25">
      <c r="A1874" s="2">
        <v>8</v>
      </c>
      <c r="B1874" s="2">
        <v>2013</v>
      </c>
      <c r="C1874" s="4" t="str">
        <f>INDEX(Index!$B$1:$B$500,MATCH($F1874,Index!$A$1:$A$500,0)
)</f>
        <v>NYJ</v>
      </c>
      <c r="D1874" s="4">
        <v>0</v>
      </c>
      <c r="E1874" s="141">
        <f t="shared" si="29"/>
        <v>-9.4144899221224293E-2</v>
      </c>
      <c r="F1874" s="3" t="s">
        <v>9</v>
      </c>
      <c r="G1874" s="3">
        <v>17</v>
      </c>
      <c r="H1874" s="125">
        <v>-9.4144899221224293E-2</v>
      </c>
      <c r="I1874" s="3"/>
      <c r="J1874" s="3"/>
      <c r="K1874" s="3" t="s">
        <v>131</v>
      </c>
      <c r="L1874" s="125">
        <v>-0.18512992473548801</v>
      </c>
      <c r="M1874" s="3">
        <v>30</v>
      </c>
      <c r="N1874" s="125">
        <v>-5.5215794798730997E-2</v>
      </c>
      <c r="O1874" s="3">
        <v>9</v>
      </c>
      <c r="P1874" s="125">
        <v>3.5769230715532702E-2</v>
      </c>
      <c r="Q1874" s="3">
        <v>7</v>
      </c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</row>
    <row r="1875" spans="1:30" hidden="1" x14ac:dyDescent="0.25">
      <c r="A1875" s="2">
        <v>8</v>
      </c>
      <c r="B1875" s="2">
        <v>2013</v>
      </c>
      <c r="C1875" s="4" t="str">
        <f>INDEX(Index!$B$1:$B$500,MATCH($F1875,Index!$A$1:$A$500,0)
)</f>
        <v>PHI</v>
      </c>
      <c r="D1875" s="4">
        <v>0</v>
      </c>
      <c r="E1875" s="141">
        <f t="shared" si="29"/>
        <v>-9.9997164044612091E-2</v>
      </c>
      <c r="F1875" s="3" t="s">
        <v>7</v>
      </c>
      <c r="G1875" s="3">
        <v>18</v>
      </c>
      <c r="H1875" s="125">
        <v>-9.9997164044612091E-2</v>
      </c>
      <c r="I1875" s="3"/>
      <c r="J1875" s="3"/>
      <c r="K1875" s="3" t="s">
        <v>129</v>
      </c>
      <c r="L1875" s="125">
        <v>8.5022472735737695E-2</v>
      </c>
      <c r="M1875" s="3">
        <v>12</v>
      </c>
      <c r="N1875" s="125">
        <v>0.12251983514136799</v>
      </c>
      <c r="O1875" s="3">
        <v>30</v>
      </c>
      <c r="P1875" s="125">
        <v>-6.2499801638981799E-2</v>
      </c>
      <c r="Q1875" s="3">
        <v>28</v>
      </c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</row>
    <row r="1876" spans="1:30" hidden="1" x14ac:dyDescent="0.25">
      <c r="A1876" s="2">
        <v>8</v>
      </c>
      <c r="B1876" s="2">
        <v>2013</v>
      </c>
      <c r="C1876" s="4" t="str">
        <f>INDEX(Index!$B$1:$B$500,MATCH($F1876,Index!$A$1:$A$500,0)
)</f>
        <v>LAR</v>
      </c>
      <c r="D1876" s="4">
        <v>0</v>
      </c>
      <c r="E1876" s="141">
        <f t="shared" si="29"/>
        <v>-0.1070152487968607</v>
      </c>
      <c r="F1876" s="3" t="s">
        <v>67</v>
      </c>
      <c r="G1876" s="3">
        <v>19</v>
      </c>
      <c r="H1876" s="125">
        <v>-0.1070152487968607</v>
      </c>
      <c r="I1876" s="3"/>
      <c r="J1876" s="3"/>
      <c r="K1876" s="3" t="s">
        <v>129</v>
      </c>
      <c r="L1876" s="125">
        <v>-0.11811492958431601</v>
      </c>
      <c r="M1876" s="3">
        <v>24</v>
      </c>
      <c r="N1876" s="125">
        <v>5.0141066739489799E-3</v>
      </c>
      <c r="O1876" s="3">
        <v>18</v>
      </c>
      <c r="P1876" s="125">
        <v>1.6113787461404301E-2</v>
      </c>
      <c r="Q1876" s="3">
        <v>12</v>
      </c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</row>
    <row r="1877" spans="1:30" hidden="1" x14ac:dyDescent="0.25">
      <c r="A1877" s="2">
        <v>8</v>
      </c>
      <c r="B1877" s="2">
        <v>2013</v>
      </c>
      <c r="C1877" s="4" t="str">
        <f>INDEX(Index!$B$1:$B$500,MATCH($F1877,Index!$A$1:$A$500,0)
)</f>
        <v>PIT</v>
      </c>
      <c r="D1877" s="4">
        <v>0</v>
      </c>
      <c r="E1877" s="141">
        <f t="shared" si="29"/>
        <v>-0.11511750402338711</v>
      </c>
      <c r="F1877" s="3" t="s">
        <v>32</v>
      </c>
      <c r="G1877" s="3">
        <v>20</v>
      </c>
      <c r="H1877" s="125">
        <v>-0.11511750402338711</v>
      </c>
      <c r="I1877" s="3"/>
      <c r="J1877" s="3"/>
      <c r="K1877" s="3" t="s">
        <v>123</v>
      </c>
      <c r="L1877" s="125">
        <v>-2.2883588117385702E-2</v>
      </c>
      <c r="M1877" s="3">
        <v>17</v>
      </c>
      <c r="N1877" s="125">
        <v>7.4389018439004806E-2</v>
      </c>
      <c r="O1877" s="3">
        <v>26</v>
      </c>
      <c r="P1877" s="125">
        <v>-1.78448974669966E-2</v>
      </c>
      <c r="Q1877" s="3">
        <v>21</v>
      </c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</row>
    <row r="1878" spans="1:30" hidden="1" x14ac:dyDescent="0.25">
      <c r="A1878" s="2">
        <v>8</v>
      </c>
      <c r="B1878" s="2">
        <v>2013</v>
      </c>
      <c r="C1878" s="4" t="str">
        <f>INDEX(Index!$B$1:$B$500,MATCH($F1878,Index!$A$1:$A$500,0)
)</f>
        <v>MIA</v>
      </c>
      <c r="D1878" s="4">
        <v>0</v>
      </c>
      <c r="E1878" s="141">
        <f t="shared" si="29"/>
        <v>-0.12638922100024019</v>
      </c>
      <c r="F1878" s="3" t="s">
        <v>4</v>
      </c>
      <c r="G1878" s="3">
        <v>21</v>
      </c>
      <c r="H1878" s="125">
        <v>-0.12638922100024019</v>
      </c>
      <c r="I1878" s="3"/>
      <c r="J1878" s="3"/>
      <c r="K1878" s="3" t="s">
        <v>125</v>
      </c>
      <c r="L1878" s="125">
        <v>-5.0580020676566501E-2</v>
      </c>
      <c r="M1878" s="3">
        <v>18</v>
      </c>
      <c r="N1878" s="125">
        <v>5.2979694264156302E-2</v>
      </c>
      <c r="O1878" s="3">
        <v>23</v>
      </c>
      <c r="P1878" s="125">
        <v>-2.2829506059517401E-2</v>
      </c>
      <c r="Q1878" s="3">
        <v>23</v>
      </c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</row>
    <row r="1879" spans="1:30" hidden="1" x14ac:dyDescent="0.25">
      <c r="A1879" s="2">
        <v>8</v>
      </c>
      <c r="B1879" s="2">
        <v>2013</v>
      </c>
      <c r="C1879" s="4" t="str">
        <f>INDEX(Index!$B$1:$B$500,MATCH($F1879,Index!$A$1:$A$500,0)
)</f>
        <v>BAL</v>
      </c>
      <c r="D1879" s="4">
        <v>0</v>
      </c>
      <c r="E1879" s="141">
        <f t="shared" si="29"/>
        <v>-0.1360856463995995</v>
      </c>
      <c r="F1879" s="3" t="s">
        <v>18</v>
      </c>
      <c r="G1879" s="3">
        <v>22</v>
      </c>
      <c r="H1879" s="125">
        <v>-0.1360856463995995</v>
      </c>
      <c r="I1879" s="3"/>
      <c r="J1879" s="3"/>
      <c r="K1879" s="3" t="s">
        <v>125</v>
      </c>
      <c r="L1879" s="125">
        <v>-0.16574722710486101</v>
      </c>
      <c r="M1879" s="3">
        <v>29</v>
      </c>
      <c r="N1879" s="125">
        <v>-2.57703232679143E-2</v>
      </c>
      <c r="O1879" s="3">
        <v>14</v>
      </c>
      <c r="P1879" s="125">
        <v>3.89125743734723E-3</v>
      </c>
      <c r="Q1879" s="3">
        <v>13</v>
      </c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</row>
    <row r="1880" spans="1:30" hidden="1" x14ac:dyDescent="0.25">
      <c r="A1880" s="2">
        <v>8</v>
      </c>
      <c r="B1880" s="2">
        <v>2013</v>
      </c>
      <c r="C1880" s="4" t="str">
        <f>INDEX(Index!$B$1:$B$500,MATCH($F1880,Index!$A$1:$A$500,0)
)</f>
        <v>BUF</v>
      </c>
      <c r="D1880" s="4">
        <v>0</v>
      </c>
      <c r="E1880" s="141">
        <f t="shared" si="29"/>
        <v>-0.13861538534759882</v>
      </c>
      <c r="F1880" s="3" t="s">
        <v>0</v>
      </c>
      <c r="G1880" s="3">
        <v>23</v>
      </c>
      <c r="H1880" s="125">
        <v>-0.13861538534759882</v>
      </c>
      <c r="I1880" s="3"/>
      <c r="J1880" s="3"/>
      <c r="K1880" s="3" t="s">
        <v>129</v>
      </c>
      <c r="L1880" s="125">
        <v>-8.0232691066610101E-2</v>
      </c>
      <c r="M1880" s="3">
        <v>21</v>
      </c>
      <c r="N1880" s="125">
        <v>9.1114713377710103E-3</v>
      </c>
      <c r="O1880" s="3">
        <v>20</v>
      </c>
      <c r="P1880" s="125">
        <v>-4.9271222943217702E-2</v>
      </c>
      <c r="Q1880" s="3">
        <v>27</v>
      </c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</row>
    <row r="1881" spans="1:30" hidden="1" x14ac:dyDescent="0.25">
      <c r="A1881" s="2">
        <v>8</v>
      </c>
      <c r="B1881" s="2">
        <v>2013</v>
      </c>
      <c r="C1881" s="4" t="str">
        <f>INDEX(Index!$B$1:$B$500,MATCH($F1881,Index!$A$1:$A$500,0)
)</f>
        <v>HOU</v>
      </c>
      <c r="D1881" s="4">
        <v>0</v>
      </c>
      <c r="E1881" s="141">
        <f t="shared" si="29"/>
        <v>-0.15188618951381128</v>
      </c>
      <c r="F1881" s="3" t="s">
        <v>49</v>
      </c>
      <c r="G1881" s="3">
        <v>24</v>
      </c>
      <c r="H1881" s="125">
        <v>-0.15188618951381128</v>
      </c>
      <c r="I1881" s="3"/>
      <c r="J1881" s="3"/>
      <c r="K1881" s="3" t="s">
        <v>123</v>
      </c>
      <c r="L1881" s="125">
        <v>-0.112062626409091</v>
      </c>
      <c r="M1881" s="3">
        <v>23</v>
      </c>
      <c r="N1881" s="125">
        <v>-7.1960819401306705E-2</v>
      </c>
      <c r="O1881" s="3">
        <v>6</v>
      </c>
      <c r="P1881" s="125">
        <v>-0.111784382506027</v>
      </c>
      <c r="Q1881" s="3">
        <v>30</v>
      </c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</row>
    <row r="1882" spans="1:30" hidden="1" x14ac:dyDescent="0.25">
      <c r="A1882" s="2">
        <v>8</v>
      </c>
      <c r="B1882" s="2">
        <v>2013</v>
      </c>
      <c r="C1882" s="4" t="str">
        <f>INDEX(Index!$B$1:$B$500,MATCH($F1882,Index!$A$1:$A$500,0)
)</f>
        <v>MIN</v>
      </c>
      <c r="D1882" s="4">
        <v>0</v>
      </c>
      <c r="E1882" s="141">
        <f t="shared" si="29"/>
        <v>-0.16040934263272191</v>
      </c>
      <c r="F1882" s="3" t="s">
        <v>46</v>
      </c>
      <c r="G1882" s="3">
        <v>25</v>
      </c>
      <c r="H1882" s="125">
        <v>-0.16040934263272191</v>
      </c>
      <c r="I1882" s="3"/>
      <c r="J1882" s="3"/>
      <c r="K1882" s="3" t="s">
        <v>124</v>
      </c>
      <c r="L1882" s="125">
        <v>-0.13530807319168101</v>
      </c>
      <c r="M1882" s="3">
        <v>25</v>
      </c>
      <c r="N1882" s="125">
        <v>7.0146742451975302E-2</v>
      </c>
      <c r="O1882" s="3">
        <v>24</v>
      </c>
      <c r="P1882" s="125">
        <v>4.5045473010934402E-2</v>
      </c>
      <c r="Q1882" s="3">
        <v>6</v>
      </c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</row>
    <row r="1883" spans="1:30" hidden="1" x14ac:dyDescent="0.25">
      <c r="A1883" s="2">
        <v>8</v>
      </c>
      <c r="B1883" s="2">
        <v>2013</v>
      </c>
      <c r="C1883" s="4" t="str">
        <f>INDEX(Index!$B$1:$B$500,MATCH($F1883,Index!$A$1:$A$500,0)
)</f>
        <v>TEN</v>
      </c>
      <c r="D1883" s="4">
        <v>0</v>
      </c>
      <c r="E1883" s="141">
        <f t="shared" si="29"/>
        <v>-0.1613358549475816</v>
      </c>
      <c r="F1883" s="3" t="s">
        <v>45</v>
      </c>
      <c r="G1883" s="3">
        <v>26</v>
      </c>
      <c r="H1883" s="125">
        <v>-0.1613358549475816</v>
      </c>
      <c r="I1883" s="3"/>
      <c r="J1883" s="3"/>
      <c r="K1883" s="3" t="s">
        <v>125</v>
      </c>
      <c r="L1883" s="125">
        <v>-6.2746072048246102E-2</v>
      </c>
      <c r="M1883" s="3">
        <v>19</v>
      </c>
      <c r="N1883" s="125">
        <v>1.12752781342422E-2</v>
      </c>
      <c r="O1883" s="3">
        <v>21</v>
      </c>
      <c r="P1883" s="125">
        <v>-8.7314504765093295E-2</v>
      </c>
      <c r="Q1883" s="3">
        <v>29</v>
      </c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</row>
    <row r="1884" spans="1:30" hidden="1" x14ac:dyDescent="0.25">
      <c r="A1884" s="2">
        <v>8</v>
      </c>
      <c r="B1884" s="2">
        <v>2013</v>
      </c>
      <c r="C1884" s="4" t="str">
        <f>INDEX(Index!$B$1:$B$500,MATCH($F1884,Index!$A$1:$A$500,0)
)</f>
        <v>CLE</v>
      </c>
      <c r="D1884" s="4">
        <v>0</v>
      </c>
      <c r="E1884" s="141">
        <f t="shared" si="29"/>
        <v>-0.1648734698981652</v>
      </c>
      <c r="F1884" s="3" t="s">
        <v>10</v>
      </c>
      <c r="G1884" s="3">
        <v>27</v>
      </c>
      <c r="H1884" s="125">
        <v>-0.1648734698981652</v>
      </c>
      <c r="I1884" s="3"/>
      <c r="J1884" s="3"/>
      <c r="K1884" s="3" t="s">
        <v>129</v>
      </c>
      <c r="L1884" s="125">
        <v>-0.13629375859625401</v>
      </c>
      <c r="M1884" s="3">
        <v>27</v>
      </c>
      <c r="N1884" s="125">
        <v>7.3660173649727698E-2</v>
      </c>
      <c r="O1884" s="3">
        <v>25</v>
      </c>
      <c r="P1884" s="125">
        <v>4.50804623478165E-2</v>
      </c>
      <c r="Q1884" s="3">
        <v>5</v>
      </c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</row>
    <row r="1885" spans="1:30" hidden="1" x14ac:dyDescent="0.25">
      <c r="A1885" s="2">
        <v>8</v>
      </c>
      <c r="B1885" s="2">
        <v>2013</v>
      </c>
      <c r="C1885" s="4" t="str">
        <f>INDEX(Index!$B$1:$B$500,MATCH($F1885,Index!$A$1:$A$500,0)
)</f>
        <v>LV</v>
      </c>
      <c r="D1885" s="4">
        <v>0</v>
      </c>
      <c r="E1885" s="141">
        <f t="shared" si="29"/>
        <v>-0.19778077621941179</v>
      </c>
      <c r="F1885" s="3" t="s">
        <v>52</v>
      </c>
      <c r="G1885" s="3">
        <v>28</v>
      </c>
      <c r="H1885" s="125">
        <v>-0.19778077621941179</v>
      </c>
      <c r="I1885" s="3"/>
      <c r="J1885" s="3"/>
      <c r="K1885" s="3" t="s">
        <v>125</v>
      </c>
      <c r="L1885" s="125">
        <v>-0.160209973599127</v>
      </c>
      <c r="M1885" s="3">
        <v>28</v>
      </c>
      <c r="N1885" s="125">
        <v>-8.4476410708185304E-3</v>
      </c>
      <c r="O1885" s="3">
        <v>17</v>
      </c>
      <c r="P1885" s="125">
        <v>-4.6018443691103299E-2</v>
      </c>
      <c r="Q1885" s="3">
        <v>26</v>
      </c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</row>
    <row r="1886" spans="1:30" hidden="1" x14ac:dyDescent="0.25">
      <c r="A1886" s="2">
        <v>8</v>
      </c>
      <c r="B1886" s="2">
        <v>2013</v>
      </c>
      <c r="C1886" s="4" t="str">
        <f>INDEX(Index!$B$1:$B$500,MATCH($F1886,Index!$A$1:$A$500,0)
)</f>
        <v>NYG</v>
      </c>
      <c r="D1886" s="4">
        <v>0</v>
      </c>
      <c r="E1886" s="141">
        <f t="shared" si="29"/>
        <v>-0.23177024724916229</v>
      </c>
      <c r="F1886" s="3" t="s">
        <v>15</v>
      </c>
      <c r="G1886" s="3">
        <v>29</v>
      </c>
      <c r="H1886" s="125">
        <v>-0.23177024724916229</v>
      </c>
      <c r="I1886" s="3"/>
      <c r="J1886" s="3"/>
      <c r="K1886" s="3" t="s">
        <v>130</v>
      </c>
      <c r="L1886" s="125">
        <v>-0.135803804998507</v>
      </c>
      <c r="M1886" s="3">
        <v>26</v>
      </c>
      <c r="N1886" s="125">
        <v>-2.7253826303968699E-2</v>
      </c>
      <c r="O1886" s="3">
        <v>12</v>
      </c>
      <c r="P1886" s="125">
        <v>-0.12322026855462399</v>
      </c>
      <c r="Q1886" s="3">
        <v>31</v>
      </c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</row>
    <row r="1887" spans="1:30" hidden="1" x14ac:dyDescent="0.25">
      <c r="A1887" s="2">
        <v>8</v>
      </c>
      <c r="B1887" s="2">
        <v>2013</v>
      </c>
      <c r="C1887" s="4" t="str">
        <f>INDEX(Index!$B$1:$B$500,MATCH($F1887,Index!$A$1:$A$500,0)
)</f>
        <v>TB</v>
      </c>
      <c r="D1887" s="4">
        <v>0</v>
      </c>
      <c r="E1887" s="141">
        <f t="shared" si="29"/>
        <v>-0.253071093135668</v>
      </c>
      <c r="F1887" s="3" t="s">
        <v>38</v>
      </c>
      <c r="G1887" s="3">
        <v>30</v>
      </c>
      <c r="H1887" s="125">
        <v>-0.253071093135668</v>
      </c>
      <c r="I1887" s="3"/>
      <c r="J1887" s="3"/>
      <c r="K1887" s="3" t="s">
        <v>132</v>
      </c>
      <c r="L1887" s="125">
        <v>-0.21237105766893499</v>
      </c>
      <c r="M1887" s="3">
        <v>31</v>
      </c>
      <c r="N1887" s="125">
        <v>3.81737340710313E-2</v>
      </c>
      <c r="O1887" s="3">
        <v>22</v>
      </c>
      <c r="P1887" s="125">
        <v>-2.52630139570171E-3</v>
      </c>
      <c r="Q1887" s="3">
        <v>16</v>
      </c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</row>
    <row r="1888" spans="1:30" hidden="1" x14ac:dyDescent="0.25">
      <c r="A1888" s="2">
        <v>8</v>
      </c>
      <c r="B1888" s="2">
        <v>2013</v>
      </c>
      <c r="C1888" s="4" t="str">
        <f>INDEX(Index!$B$1:$B$500,MATCH($F1888,Index!$A$1:$A$500,0)
)</f>
        <v>WAS</v>
      </c>
      <c r="D1888" s="4">
        <v>0</v>
      </c>
      <c r="E1888" s="141">
        <f t="shared" si="29"/>
        <v>-0.26587505343426859</v>
      </c>
      <c r="F1888" s="3" t="s">
        <v>26</v>
      </c>
      <c r="G1888" s="3">
        <v>31</v>
      </c>
      <c r="H1888" s="125">
        <v>-0.26587505343426859</v>
      </c>
      <c r="I1888" s="3"/>
      <c r="J1888" s="3"/>
      <c r="K1888" s="3" t="s">
        <v>123</v>
      </c>
      <c r="L1888" s="125">
        <v>4.9765988290554003E-3</v>
      </c>
      <c r="M1888" s="3">
        <v>15</v>
      </c>
      <c r="N1888" s="125">
        <v>0.10356783871732</v>
      </c>
      <c r="O1888" s="3">
        <v>28</v>
      </c>
      <c r="P1888" s="125">
        <v>-0.167283813546004</v>
      </c>
      <c r="Q1888" s="3">
        <v>32</v>
      </c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</row>
    <row r="1889" spans="1:30" hidden="1" x14ac:dyDescent="0.25">
      <c r="A1889" s="2">
        <v>8</v>
      </c>
      <c r="B1889" s="2">
        <v>2013</v>
      </c>
      <c r="C1889" s="4" t="str">
        <f>INDEX(Index!$B$1:$B$500,MATCH($F1889,Index!$A$1:$A$500,0)
)</f>
        <v>JAX</v>
      </c>
      <c r="D1889" s="4">
        <v>0</v>
      </c>
      <c r="E1889" s="141">
        <f t="shared" si="29"/>
        <v>-0.57278313571318851</v>
      </c>
      <c r="F1889" s="3" t="s">
        <v>56</v>
      </c>
      <c r="G1889" s="3">
        <v>32</v>
      </c>
      <c r="H1889" s="125">
        <v>-0.57278313571318851</v>
      </c>
      <c r="I1889" s="3"/>
      <c r="J1889" s="3"/>
      <c r="K1889" s="3" t="s">
        <v>138</v>
      </c>
      <c r="L1889" s="125">
        <v>-0.37785960762739401</v>
      </c>
      <c r="M1889" s="3">
        <v>32</v>
      </c>
      <c r="N1889" s="125">
        <v>0.18499699221559601</v>
      </c>
      <c r="O1889" s="3">
        <v>31</v>
      </c>
      <c r="P1889" s="125">
        <v>-9.9265358701985593E-3</v>
      </c>
      <c r="Q1889" s="3">
        <v>18</v>
      </c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</row>
    <row r="1890" spans="1:30" hidden="1" x14ac:dyDescent="0.25">
      <c r="A1890" s="2">
        <v>9</v>
      </c>
      <c r="B1890" s="2">
        <v>2013</v>
      </c>
      <c r="C1890" s="4" t="str">
        <f>INDEX(Index!$B$1:$B$500,MATCH($F1890,Index!$A$1:$A$500,0)
)</f>
        <v>DEN</v>
      </c>
      <c r="D1890" s="4">
        <v>0</v>
      </c>
      <c r="E1890" s="141">
        <f t="shared" si="29"/>
        <v>0.382051422034275</v>
      </c>
      <c r="F1890" s="3" t="s">
        <v>39</v>
      </c>
      <c r="G1890" s="3">
        <v>1</v>
      </c>
      <c r="H1890" s="125">
        <v>0.382051422034275</v>
      </c>
      <c r="I1890" s="3"/>
      <c r="J1890" s="3"/>
      <c r="K1890" s="3" t="s">
        <v>219</v>
      </c>
      <c r="L1890" s="125">
        <v>0.31152931933854799</v>
      </c>
      <c r="M1890" s="3">
        <v>1</v>
      </c>
      <c r="N1890" s="125">
        <v>-2.17205904992556E-2</v>
      </c>
      <c r="O1890" s="3">
        <v>13</v>
      </c>
      <c r="P1890" s="125">
        <v>4.88015121964714E-2</v>
      </c>
      <c r="Q1890" s="3">
        <v>5</v>
      </c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</row>
    <row r="1891" spans="1:30" hidden="1" x14ac:dyDescent="0.25">
      <c r="A1891" s="2">
        <v>9</v>
      </c>
      <c r="B1891" s="2">
        <v>2013</v>
      </c>
      <c r="C1891" s="4" t="str">
        <f>INDEX(Index!$B$1:$B$500,MATCH($F1891,Index!$A$1:$A$500,0)
)</f>
        <v>SEA</v>
      </c>
      <c r="D1891" s="4">
        <v>0</v>
      </c>
      <c r="E1891" s="141">
        <f t="shared" si="29"/>
        <v>0.25425235107940253</v>
      </c>
      <c r="F1891" s="3" t="s">
        <v>30</v>
      </c>
      <c r="G1891" s="3">
        <v>2</v>
      </c>
      <c r="H1891" s="125">
        <v>0.25425235107940253</v>
      </c>
      <c r="I1891" s="3"/>
      <c r="J1891" s="3"/>
      <c r="K1891" s="3" t="s">
        <v>222</v>
      </c>
      <c r="L1891" s="125">
        <v>7.1548919646046205E-2</v>
      </c>
      <c r="M1891" s="3">
        <v>13</v>
      </c>
      <c r="N1891" s="125">
        <v>-0.139844414110284</v>
      </c>
      <c r="O1891" s="3">
        <v>2</v>
      </c>
      <c r="P1891" s="125">
        <v>4.2859017323072297E-2</v>
      </c>
      <c r="Q1891" s="3">
        <v>6</v>
      </c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</row>
    <row r="1892" spans="1:30" hidden="1" x14ac:dyDescent="0.25">
      <c r="A1892" s="2">
        <v>9</v>
      </c>
      <c r="B1892" s="2">
        <v>2013</v>
      </c>
      <c r="C1892" s="4" t="str">
        <f>INDEX(Index!$B$1:$B$500,MATCH($F1892,Index!$A$1:$A$500,0)
)</f>
        <v>CAR</v>
      </c>
      <c r="D1892" s="4">
        <v>0</v>
      </c>
      <c r="E1892" s="141">
        <f t="shared" si="29"/>
        <v>0.24733435913652538</v>
      </c>
      <c r="F1892" s="3" t="s">
        <v>51</v>
      </c>
      <c r="G1892" s="3">
        <v>3</v>
      </c>
      <c r="H1892" s="125">
        <v>0.24733435913652538</v>
      </c>
      <c r="I1892" s="3"/>
      <c r="J1892" s="3"/>
      <c r="K1892" s="3" t="s">
        <v>128</v>
      </c>
      <c r="L1892" s="125">
        <v>9.9262464714878998E-2</v>
      </c>
      <c r="M1892" s="3">
        <v>10</v>
      </c>
      <c r="N1892" s="125">
        <v>-0.13791516612700699</v>
      </c>
      <c r="O1892" s="3">
        <v>3</v>
      </c>
      <c r="P1892" s="125">
        <v>1.01567282946394E-2</v>
      </c>
      <c r="Q1892" s="3">
        <v>14</v>
      </c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</row>
    <row r="1893" spans="1:30" hidden="1" x14ac:dyDescent="0.25">
      <c r="A1893" s="2">
        <v>9</v>
      </c>
      <c r="B1893" s="2">
        <v>2013</v>
      </c>
      <c r="C1893" s="4" t="str">
        <f>INDEX(Index!$B$1:$B$500,MATCH($F1893,Index!$A$1:$A$500,0)
)</f>
        <v>GB</v>
      </c>
      <c r="D1893" s="4">
        <v>0</v>
      </c>
      <c r="E1893" s="141">
        <f t="shared" si="29"/>
        <v>0.20489131817645828</v>
      </c>
      <c r="F1893" s="3" t="s">
        <v>20</v>
      </c>
      <c r="G1893" s="3">
        <v>4</v>
      </c>
      <c r="H1893" s="125">
        <v>0.20489131817645828</v>
      </c>
      <c r="I1893" s="3"/>
      <c r="J1893" s="3"/>
      <c r="K1893" s="3" t="s">
        <v>128</v>
      </c>
      <c r="L1893" s="125">
        <v>0.21504061207824399</v>
      </c>
      <c r="M1893" s="3">
        <v>3</v>
      </c>
      <c r="N1893" s="125">
        <v>-1.9329531828517699E-2</v>
      </c>
      <c r="O1893" s="3">
        <v>15</v>
      </c>
      <c r="P1893" s="125">
        <v>-2.9478825730303401E-2</v>
      </c>
      <c r="Q1893" s="3">
        <v>25</v>
      </c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</row>
    <row r="1894" spans="1:30" hidden="1" x14ac:dyDescent="0.25">
      <c r="A1894" s="2">
        <v>9</v>
      </c>
      <c r="B1894" s="2">
        <v>2013</v>
      </c>
      <c r="C1894" s="4" t="str">
        <f>INDEX(Index!$B$1:$B$500,MATCH($F1894,Index!$A$1:$A$500,0)
)</f>
        <v>DAL</v>
      </c>
      <c r="D1894" s="4">
        <v>0</v>
      </c>
      <c r="E1894" s="141">
        <f t="shared" si="29"/>
        <v>0.18708243506587932</v>
      </c>
      <c r="F1894" s="3" t="s">
        <v>3</v>
      </c>
      <c r="G1894" s="3">
        <v>5</v>
      </c>
      <c r="H1894" s="125">
        <v>0.18708243506587932</v>
      </c>
      <c r="I1894" s="3"/>
      <c r="J1894" s="3"/>
      <c r="K1894" s="3" t="s">
        <v>136</v>
      </c>
      <c r="L1894" s="125">
        <v>0.105175465034907</v>
      </c>
      <c r="M1894" s="3">
        <v>9</v>
      </c>
      <c r="N1894" s="125">
        <v>-2.42302934991491E-2</v>
      </c>
      <c r="O1894" s="3">
        <v>12</v>
      </c>
      <c r="P1894" s="125">
        <v>5.76766765318232E-2</v>
      </c>
      <c r="Q1894" s="3">
        <v>1</v>
      </c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</row>
    <row r="1895" spans="1:30" hidden="1" x14ac:dyDescent="0.25">
      <c r="A1895" s="2">
        <v>9</v>
      </c>
      <c r="B1895" s="2">
        <v>2013</v>
      </c>
      <c r="C1895" s="4" t="str">
        <f>INDEX(Index!$B$1:$B$500,MATCH($F1895,Index!$A$1:$A$500,0)
)</f>
        <v>IND</v>
      </c>
      <c r="D1895" s="4">
        <v>0</v>
      </c>
      <c r="E1895" s="141">
        <f t="shared" si="29"/>
        <v>0.1688076462045254</v>
      </c>
      <c r="F1895" s="3" t="s">
        <v>35</v>
      </c>
      <c r="G1895" s="3">
        <v>6</v>
      </c>
      <c r="H1895" s="125">
        <v>0.1688076462045254</v>
      </c>
      <c r="I1895" s="3"/>
      <c r="J1895" s="3"/>
      <c r="K1895" s="3" t="s">
        <v>133</v>
      </c>
      <c r="L1895" s="125">
        <v>0.15247729175467301</v>
      </c>
      <c r="M1895" s="3">
        <v>4</v>
      </c>
      <c r="N1895" s="125">
        <v>2.26670955461373E-2</v>
      </c>
      <c r="O1895" s="3">
        <v>20</v>
      </c>
      <c r="P1895" s="125">
        <v>3.8997449995989697E-2</v>
      </c>
      <c r="Q1895" s="3">
        <v>7</v>
      </c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</row>
    <row r="1896" spans="1:30" hidden="1" x14ac:dyDescent="0.25">
      <c r="A1896" s="2">
        <v>9</v>
      </c>
      <c r="B1896" s="2">
        <v>2013</v>
      </c>
      <c r="C1896" s="4" t="str">
        <f>INDEX(Index!$B$1:$B$500,MATCH($F1896,Index!$A$1:$A$500,0)
)</f>
        <v>SF</v>
      </c>
      <c r="D1896" s="4">
        <v>0</v>
      </c>
      <c r="E1896" s="141">
        <f t="shared" si="29"/>
        <v>0.16123073581424718</v>
      </c>
      <c r="F1896" s="3" t="s">
        <v>1</v>
      </c>
      <c r="G1896" s="3">
        <v>7</v>
      </c>
      <c r="H1896" s="125">
        <v>0.16123073581424718</v>
      </c>
      <c r="I1896" s="3"/>
      <c r="J1896" s="3"/>
      <c r="K1896" s="3" t="s">
        <v>133</v>
      </c>
      <c r="L1896" s="125">
        <v>9.4458572126459694E-2</v>
      </c>
      <c r="M1896" s="3">
        <v>11</v>
      </c>
      <c r="N1896" s="125">
        <v>-6.9033957137782806E-2</v>
      </c>
      <c r="O1896" s="3">
        <v>8</v>
      </c>
      <c r="P1896" s="125">
        <v>-2.2617934499953199E-3</v>
      </c>
      <c r="Q1896" s="3">
        <v>15</v>
      </c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</row>
    <row r="1897" spans="1:30" hidden="1" x14ac:dyDescent="0.25">
      <c r="A1897" s="2">
        <v>9</v>
      </c>
      <c r="B1897" s="2">
        <v>2013</v>
      </c>
      <c r="C1897" s="4" t="str">
        <f>INDEX(Index!$B$1:$B$500,MATCH($F1897,Index!$A$1:$A$500,0)
)</f>
        <v>NO</v>
      </c>
      <c r="D1897" s="4">
        <v>0</v>
      </c>
      <c r="E1897" s="141">
        <f t="shared" si="29"/>
        <v>0.16003781454783358</v>
      </c>
      <c r="F1897" s="3" t="s">
        <v>27</v>
      </c>
      <c r="G1897" s="3">
        <v>8</v>
      </c>
      <c r="H1897" s="125">
        <v>0.16003781454783358</v>
      </c>
      <c r="I1897" s="3"/>
      <c r="J1897" s="3"/>
      <c r="K1897" s="3" t="s">
        <v>133</v>
      </c>
      <c r="L1897" s="125">
        <v>0.116961872100161</v>
      </c>
      <c r="M1897" s="3">
        <v>8</v>
      </c>
      <c r="N1897" s="125">
        <v>-5.9244078704037001E-2</v>
      </c>
      <c r="O1897" s="3">
        <v>9</v>
      </c>
      <c r="P1897" s="125">
        <v>-1.6168136256364402E-2</v>
      </c>
      <c r="Q1897" s="3">
        <v>20</v>
      </c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</row>
    <row r="1898" spans="1:30" hidden="1" x14ac:dyDescent="0.25">
      <c r="A1898" s="2">
        <v>9</v>
      </c>
      <c r="B1898" s="2">
        <v>2013</v>
      </c>
      <c r="C1898" s="4" t="str">
        <f>INDEX(Index!$B$1:$B$500,MATCH($F1898,Index!$A$1:$A$500,0)
)</f>
        <v>CIN</v>
      </c>
      <c r="D1898" s="4">
        <v>0</v>
      </c>
      <c r="E1898" s="141">
        <f t="shared" si="29"/>
        <v>0.15841431724866289</v>
      </c>
      <c r="F1898" s="3" t="s">
        <v>24</v>
      </c>
      <c r="G1898" s="3">
        <v>9</v>
      </c>
      <c r="H1898" s="125">
        <v>0.15841431724866289</v>
      </c>
      <c r="I1898" s="3"/>
      <c r="J1898" s="3"/>
      <c r="K1898" s="3" t="s">
        <v>134</v>
      </c>
      <c r="L1898" s="125">
        <v>4.0167348937529102E-2</v>
      </c>
      <c r="M1898" s="3">
        <v>14</v>
      </c>
      <c r="N1898" s="125">
        <v>-9.3992256803768395E-2</v>
      </c>
      <c r="O1898" s="3">
        <v>6</v>
      </c>
      <c r="P1898" s="125">
        <v>2.4254711507365401E-2</v>
      </c>
      <c r="Q1898" s="3">
        <v>10</v>
      </c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</row>
    <row r="1899" spans="1:30" hidden="1" x14ac:dyDescent="0.25">
      <c r="A1899" s="2">
        <v>9</v>
      </c>
      <c r="B1899" s="2">
        <v>2013</v>
      </c>
      <c r="C1899" s="4" t="str">
        <f>INDEX(Index!$B$1:$B$500,MATCH($F1899,Index!$A$1:$A$500,0)
)</f>
        <v>CHI</v>
      </c>
      <c r="D1899" s="4">
        <v>0</v>
      </c>
      <c r="E1899" s="141">
        <f t="shared" si="29"/>
        <v>0.1319876277925591</v>
      </c>
      <c r="F1899" s="3" t="s">
        <v>64</v>
      </c>
      <c r="G1899" s="3">
        <v>10</v>
      </c>
      <c r="H1899" s="125">
        <v>0.1319876277925591</v>
      </c>
      <c r="I1899" s="3"/>
      <c r="J1899" s="3"/>
      <c r="K1899" s="3" t="s">
        <v>128</v>
      </c>
      <c r="L1899" s="125">
        <v>0.147792652086083</v>
      </c>
      <c r="M1899" s="3">
        <v>6</v>
      </c>
      <c r="N1899" s="125">
        <v>3.7489069934934699E-2</v>
      </c>
      <c r="O1899" s="3">
        <v>22</v>
      </c>
      <c r="P1899" s="125">
        <v>2.1684045641410798E-2</v>
      </c>
      <c r="Q1899" s="3">
        <v>11</v>
      </c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</row>
    <row r="1900" spans="1:30" hidden="1" x14ac:dyDescent="0.25">
      <c r="A1900" s="2">
        <v>9</v>
      </c>
      <c r="B1900" s="2">
        <v>2013</v>
      </c>
      <c r="C1900" s="4" t="str">
        <f>INDEX(Index!$B$1:$B$500,MATCH($F1900,Index!$A$1:$A$500,0)
)</f>
        <v>KC</v>
      </c>
      <c r="D1900" s="4">
        <v>0</v>
      </c>
      <c r="E1900" s="141">
        <f t="shared" si="29"/>
        <v>0.1166983580284762</v>
      </c>
      <c r="F1900" s="3" t="s">
        <v>5</v>
      </c>
      <c r="G1900" s="3">
        <v>11</v>
      </c>
      <c r="H1900" s="125">
        <v>0.1166983580284762</v>
      </c>
      <c r="I1900" s="3"/>
      <c r="J1900" s="3"/>
      <c r="K1900" s="3" t="s">
        <v>221</v>
      </c>
      <c r="L1900" s="125">
        <v>-4.0162030688882501E-2</v>
      </c>
      <c r="M1900" s="3">
        <v>19</v>
      </c>
      <c r="N1900" s="125">
        <v>-0.105112364154758</v>
      </c>
      <c r="O1900" s="3">
        <v>5</v>
      </c>
      <c r="P1900" s="125">
        <v>5.1748024562600699E-2</v>
      </c>
      <c r="Q1900" s="3">
        <v>3</v>
      </c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</row>
    <row r="1901" spans="1:30" hidden="1" x14ac:dyDescent="0.25">
      <c r="A1901" s="2">
        <v>9</v>
      </c>
      <c r="B1901" s="2">
        <v>2013</v>
      </c>
      <c r="C1901" s="4" t="str">
        <f>INDEX(Index!$B$1:$B$500,MATCH($F1901,Index!$A$1:$A$500,0)
)</f>
        <v>DET</v>
      </c>
      <c r="D1901" s="4">
        <v>0</v>
      </c>
      <c r="E1901" s="141">
        <f t="shared" si="29"/>
        <v>9.2287007520353612E-2</v>
      </c>
      <c r="F1901" s="3" t="s">
        <v>21</v>
      </c>
      <c r="G1901" s="3">
        <v>12</v>
      </c>
      <c r="H1901" s="125">
        <v>9.2287007520353612E-2</v>
      </c>
      <c r="I1901" s="3"/>
      <c r="J1901" s="3"/>
      <c r="K1901" s="3" t="s">
        <v>128</v>
      </c>
      <c r="L1901" s="125">
        <v>0.12113401641325799</v>
      </c>
      <c r="M1901" s="3">
        <v>7</v>
      </c>
      <c r="N1901" s="125">
        <v>2.2238304809047899E-3</v>
      </c>
      <c r="O1901" s="3">
        <v>18</v>
      </c>
      <c r="P1901" s="125">
        <v>-2.6623178411999598E-2</v>
      </c>
      <c r="Q1901" s="3">
        <v>24</v>
      </c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</row>
    <row r="1902" spans="1:30" hidden="1" x14ac:dyDescent="0.25">
      <c r="A1902" s="2">
        <v>9</v>
      </c>
      <c r="B1902" s="2">
        <v>2013</v>
      </c>
      <c r="C1902" s="4" t="str">
        <f>INDEX(Index!$B$1:$B$500,MATCH($F1902,Index!$A$1:$A$500,0)
)</f>
        <v>NE</v>
      </c>
      <c r="D1902" s="4">
        <v>0</v>
      </c>
      <c r="E1902" s="141">
        <f t="shared" si="29"/>
        <v>7.7501424858765794E-2</v>
      </c>
      <c r="F1902" s="3" t="s">
        <v>17</v>
      </c>
      <c r="G1902" s="3">
        <v>13</v>
      </c>
      <c r="H1902" s="125">
        <v>7.7501424858765794E-2</v>
      </c>
      <c r="I1902" s="3"/>
      <c r="J1902" s="3"/>
      <c r="K1902" s="3" t="s">
        <v>139</v>
      </c>
      <c r="L1902" s="125">
        <v>3.1229249769947E-3</v>
      </c>
      <c r="M1902" s="3">
        <v>16</v>
      </c>
      <c r="N1902" s="125">
        <v>-2.0666509277287901E-2</v>
      </c>
      <c r="O1902" s="3">
        <v>14</v>
      </c>
      <c r="P1902" s="125">
        <v>5.3711990604483201E-2</v>
      </c>
      <c r="Q1902" s="3">
        <v>2</v>
      </c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</row>
    <row r="1903" spans="1:30" hidden="1" x14ac:dyDescent="0.25">
      <c r="A1903" s="2">
        <v>9</v>
      </c>
      <c r="B1903" s="2">
        <v>2013</v>
      </c>
      <c r="C1903" s="4" t="str">
        <f>INDEX(Index!$B$1:$B$500,MATCH($F1903,Index!$A$1:$A$500,0)
)</f>
        <v>ARI</v>
      </c>
      <c r="D1903" s="4">
        <v>0</v>
      </c>
      <c r="E1903" s="141">
        <f t="shared" si="29"/>
        <v>4.7809333349981609E-2</v>
      </c>
      <c r="F1903" s="3" t="s">
        <v>23</v>
      </c>
      <c r="G1903" s="3">
        <v>14</v>
      </c>
      <c r="H1903" s="125">
        <v>4.7809333349981609E-2</v>
      </c>
      <c r="I1903" s="3"/>
      <c r="J1903" s="3"/>
      <c r="K1903" s="3" t="s">
        <v>131</v>
      </c>
      <c r="L1903" s="125">
        <v>-0.120653738727114</v>
      </c>
      <c r="M1903" s="3">
        <v>25</v>
      </c>
      <c r="N1903" s="125">
        <v>-0.17488840124174401</v>
      </c>
      <c r="O1903" s="3">
        <v>1</v>
      </c>
      <c r="P1903" s="125">
        <v>-6.4253291646484004E-3</v>
      </c>
      <c r="Q1903" s="3">
        <v>16</v>
      </c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</row>
    <row r="1904" spans="1:30" hidden="1" x14ac:dyDescent="0.25">
      <c r="A1904" s="2">
        <v>9</v>
      </c>
      <c r="B1904" s="2">
        <v>2013</v>
      </c>
      <c r="C1904" s="4" t="str">
        <f>INDEX(Index!$B$1:$B$500,MATCH($F1904,Index!$A$1:$A$500,0)
)</f>
        <v>PHI</v>
      </c>
      <c r="D1904" s="4">
        <v>0</v>
      </c>
      <c r="E1904" s="141">
        <f t="shared" si="29"/>
        <v>6.2559707123275091E-3</v>
      </c>
      <c r="F1904" s="3" t="s">
        <v>7</v>
      </c>
      <c r="G1904" s="3">
        <v>15</v>
      </c>
      <c r="H1904" s="125">
        <v>6.2559707123275091E-3</v>
      </c>
      <c r="I1904" s="3"/>
      <c r="J1904" s="3"/>
      <c r="K1904" s="3" t="s">
        <v>135</v>
      </c>
      <c r="L1904" s="125">
        <v>0.14987986808108</v>
      </c>
      <c r="M1904" s="3">
        <v>5</v>
      </c>
      <c r="N1904" s="125">
        <v>0.10461601165890699</v>
      </c>
      <c r="O1904" s="3">
        <v>29</v>
      </c>
      <c r="P1904" s="125">
        <v>-3.9007885709845501E-2</v>
      </c>
      <c r="Q1904" s="3">
        <v>26</v>
      </c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</row>
    <row r="1905" spans="1:30" hidden="1" x14ac:dyDescent="0.25">
      <c r="A1905" s="2">
        <v>9</v>
      </c>
      <c r="B1905" s="2">
        <v>2013</v>
      </c>
      <c r="C1905" s="4" t="str">
        <f>INDEX(Index!$B$1:$B$500,MATCH($F1905,Index!$A$1:$A$500,0)
)</f>
        <v>ATL</v>
      </c>
      <c r="D1905" s="4">
        <v>0</v>
      </c>
      <c r="E1905" s="141">
        <f t="shared" si="29"/>
        <v>-1.1308389915567311E-2</v>
      </c>
      <c r="F1905" s="3" t="s">
        <v>43</v>
      </c>
      <c r="G1905" s="3">
        <v>16</v>
      </c>
      <c r="H1905" s="125">
        <v>-1.1308389915567311E-2</v>
      </c>
      <c r="I1905" s="3"/>
      <c r="J1905" s="3"/>
      <c r="K1905" s="3" t="s">
        <v>130</v>
      </c>
      <c r="L1905" s="125">
        <v>7.3872214360158894E-2</v>
      </c>
      <c r="M1905" s="3">
        <v>12</v>
      </c>
      <c r="N1905" s="125">
        <v>7.3740440752041406E-2</v>
      </c>
      <c r="O1905" s="3">
        <v>27</v>
      </c>
      <c r="P1905" s="125">
        <v>-1.14401635236848E-2</v>
      </c>
      <c r="Q1905" s="3">
        <v>19</v>
      </c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</row>
    <row r="1906" spans="1:30" hidden="1" x14ac:dyDescent="0.25">
      <c r="A1906" s="2">
        <v>9</v>
      </c>
      <c r="B1906" s="2">
        <v>2013</v>
      </c>
      <c r="C1906" s="4" t="str">
        <f>INDEX(Index!$B$1:$B$500,MATCH($F1906,Index!$A$1:$A$500,0)
)</f>
        <v>LAC</v>
      </c>
      <c r="D1906" s="4">
        <v>0</v>
      </c>
      <c r="E1906" s="141">
        <f t="shared" si="29"/>
        <v>-1.9833886461754793E-2</v>
      </c>
      <c r="F1906" s="3" t="s">
        <v>68</v>
      </c>
      <c r="G1906" s="3">
        <v>17</v>
      </c>
      <c r="H1906" s="125">
        <v>-1.9833886461754793E-2</v>
      </c>
      <c r="I1906" s="3"/>
      <c r="J1906" s="3"/>
      <c r="K1906" s="3" t="s">
        <v>131</v>
      </c>
      <c r="L1906" s="125">
        <v>0.22495709188099799</v>
      </c>
      <c r="M1906" s="3">
        <v>2</v>
      </c>
      <c r="N1906" s="125">
        <v>0.22776366671912199</v>
      </c>
      <c r="O1906" s="3">
        <v>32</v>
      </c>
      <c r="P1906" s="125">
        <v>-1.70273116236308E-2</v>
      </c>
      <c r="Q1906" s="3">
        <v>21</v>
      </c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</row>
    <row r="1907" spans="1:30" hidden="1" x14ac:dyDescent="0.25">
      <c r="A1907" s="2">
        <v>9</v>
      </c>
      <c r="B1907" s="2">
        <v>2013</v>
      </c>
      <c r="C1907" s="4" t="str">
        <f>INDEX(Index!$B$1:$B$500,MATCH($F1907,Index!$A$1:$A$500,0)
)</f>
        <v>NYJ</v>
      </c>
      <c r="D1907" s="4">
        <v>0</v>
      </c>
      <c r="E1907" s="141">
        <f t="shared" si="29"/>
        <v>-2.9681941514536715E-2</v>
      </c>
      <c r="F1907" s="3" t="s">
        <v>9</v>
      </c>
      <c r="G1907" s="3">
        <v>18</v>
      </c>
      <c r="H1907" s="125">
        <v>-2.9681941514536715E-2</v>
      </c>
      <c r="I1907" s="3"/>
      <c r="J1907" s="3"/>
      <c r="K1907" s="3" t="s">
        <v>136</v>
      </c>
      <c r="L1907" s="125">
        <v>-0.18784455762896601</v>
      </c>
      <c r="M1907" s="3">
        <v>30</v>
      </c>
      <c r="N1907" s="125">
        <v>-0.108279332335497</v>
      </c>
      <c r="O1907" s="3">
        <v>4</v>
      </c>
      <c r="P1907" s="125">
        <v>4.9883283778932301E-2</v>
      </c>
      <c r="Q1907" s="3">
        <v>4</v>
      </c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</row>
    <row r="1908" spans="1:30" hidden="1" x14ac:dyDescent="0.25">
      <c r="A1908" s="2">
        <v>9</v>
      </c>
      <c r="B1908" s="2">
        <v>2013</v>
      </c>
      <c r="C1908" s="4" t="str">
        <f>INDEX(Index!$B$1:$B$500,MATCH($F1908,Index!$A$1:$A$500,0)
)</f>
        <v>MIA</v>
      </c>
      <c r="D1908" s="4">
        <v>0</v>
      </c>
      <c r="E1908" s="141">
        <f t="shared" si="29"/>
        <v>-5.6442031575876198E-2</v>
      </c>
      <c r="F1908" s="3" t="s">
        <v>4</v>
      </c>
      <c r="G1908" s="3">
        <v>19</v>
      </c>
      <c r="H1908" s="125">
        <v>-5.6442031575876198E-2</v>
      </c>
      <c r="I1908" s="3"/>
      <c r="J1908" s="3"/>
      <c r="K1908" s="3" t="s">
        <v>131</v>
      </c>
      <c r="L1908" s="125">
        <v>-2.9521296624071301E-2</v>
      </c>
      <c r="M1908" s="3">
        <v>18</v>
      </c>
      <c r="N1908" s="125">
        <v>9.2266067260739204E-4</v>
      </c>
      <c r="O1908" s="3">
        <v>17</v>
      </c>
      <c r="P1908" s="125">
        <v>-2.5998074279197501E-2</v>
      </c>
      <c r="Q1908" s="3">
        <v>23</v>
      </c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</row>
    <row r="1909" spans="1:30" hidden="1" x14ac:dyDescent="0.25">
      <c r="A1909" s="2">
        <v>9</v>
      </c>
      <c r="B1909" s="2">
        <v>2013</v>
      </c>
      <c r="C1909" s="4" t="str">
        <f>INDEX(Index!$B$1:$B$500,MATCH($F1909,Index!$A$1:$A$500,0)
)</f>
        <v>LAR</v>
      </c>
      <c r="D1909" s="4">
        <v>0</v>
      </c>
      <c r="E1909" s="141">
        <f t="shared" si="29"/>
        <v>-0.10127399295547629</v>
      </c>
      <c r="F1909" s="3" t="s">
        <v>67</v>
      </c>
      <c r="G1909" s="3">
        <v>20</v>
      </c>
      <c r="H1909" s="125">
        <v>-0.10127399295547629</v>
      </c>
      <c r="I1909" s="3"/>
      <c r="J1909" s="3"/>
      <c r="K1909" s="3" t="s">
        <v>140</v>
      </c>
      <c r="L1909" s="125">
        <v>-0.100832742299408</v>
      </c>
      <c r="M1909" s="3">
        <v>23</v>
      </c>
      <c r="N1909" s="125">
        <v>1.4065714803976399E-2</v>
      </c>
      <c r="O1909" s="3">
        <v>19</v>
      </c>
      <c r="P1909" s="125">
        <v>1.36244641479081E-2</v>
      </c>
      <c r="Q1909" s="3">
        <v>12</v>
      </c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</row>
    <row r="1910" spans="1:30" hidden="1" x14ac:dyDescent="0.25">
      <c r="A1910" s="2">
        <v>9</v>
      </c>
      <c r="B1910" s="2">
        <v>2013</v>
      </c>
      <c r="C1910" s="4" t="str">
        <f>INDEX(Index!$B$1:$B$500,MATCH($F1910,Index!$A$1:$A$500,0)
)</f>
        <v>BUF</v>
      </c>
      <c r="D1910" s="4">
        <v>0</v>
      </c>
      <c r="E1910" s="141">
        <f t="shared" si="29"/>
        <v>-0.10538917102575823</v>
      </c>
      <c r="F1910" s="3" t="s">
        <v>0</v>
      </c>
      <c r="G1910" s="3">
        <v>21</v>
      </c>
      <c r="H1910" s="125">
        <v>-0.10538917102575823</v>
      </c>
      <c r="I1910" s="3"/>
      <c r="J1910" s="3"/>
      <c r="K1910" s="3" t="s">
        <v>140</v>
      </c>
      <c r="L1910" s="125">
        <v>-6.3988828602077802E-2</v>
      </c>
      <c r="M1910" s="3">
        <v>20</v>
      </c>
      <c r="N1910" s="125">
        <v>-2.9304568482447801E-3</v>
      </c>
      <c r="O1910" s="3">
        <v>16</v>
      </c>
      <c r="P1910" s="125">
        <v>-4.4330799271925202E-2</v>
      </c>
      <c r="Q1910" s="3">
        <v>27</v>
      </c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</row>
    <row r="1911" spans="1:30" hidden="1" x14ac:dyDescent="0.25">
      <c r="A1911" s="2">
        <v>9</v>
      </c>
      <c r="B1911" s="2">
        <v>2013</v>
      </c>
      <c r="C1911" s="4" t="str">
        <f>INDEX(Index!$B$1:$B$500,MATCH($F1911,Index!$A$1:$A$500,0)
)</f>
        <v>MIN</v>
      </c>
      <c r="D1911" s="4">
        <v>0</v>
      </c>
      <c r="E1911" s="141">
        <f t="shared" si="29"/>
        <v>-0.12535539085424879</v>
      </c>
      <c r="F1911" s="3" t="s">
        <v>46</v>
      </c>
      <c r="G1911" s="3">
        <v>22</v>
      </c>
      <c r="H1911" s="125">
        <v>-0.12535539085424879</v>
      </c>
      <c r="I1911" s="3"/>
      <c r="J1911" s="3"/>
      <c r="K1911" s="3" t="s">
        <v>137</v>
      </c>
      <c r="L1911" s="125">
        <v>-0.113926653686672</v>
      </c>
      <c r="M1911" s="3">
        <v>24</v>
      </c>
      <c r="N1911" s="125">
        <v>4.6514383859703898E-2</v>
      </c>
      <c r="O1911" s="3">
        <v>23</v>
      </c>
      <c r="P1911" s="125">
        <v>3.5085646692127097E-2</v>
      </c>
      <c r="Q1911" s="3">
        <v>9</v>
      </c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</row>
    <row r="1912" spans="1:30" hidden="1" x14ac:dyDescent="0.25">
      <c r="A1912" s="2">
        <v>9</v>
      </c>
      <c r="B1912" s="2">
        <v>2013</v>
      </c>
      <c r="C1912" s="4" t="str">
        <f>INDEX(Index!$B$1:$B$500,MATCH($F1912,Index!$A$1:$A$500,0)
)</f>
        <v>BAL</v>
      </c>
      <c r="D1912" s="4">
        <v>0</v>
      </c>
      <c r="E1912" s="141">
        <f t="shared" si="29"/>
        <v>-0.13501291150462569</v>
      </c>
      <c r="F1912" s="3" t="s">
        <v>18</v>
      </c>
      <c r="G1912" s="3">
        <v>23</v>
      </c>
      <c r="H1912" s="125">
        <v>-0.13501291150462569</v>
      </c>
      <c r="I1912" s="3"/>
      <c r="J1912" s="3"/>
      <c r="K1912" s="3" t="s">
        <v>129</v>
      </c>
      <c r="L1912" s="125">
        <v>-0.18194915983752899</v>
      </c>
      <c r="M1912" s="3">
        <v>29</v>
      </c>
      <c r="N1912" s="125">
        <v>-3.55337625657648E-2</v>
      </c>
      <c r="O1912" s="3">
        <v>11</v>
      </c>
      <c r="P1912" s="125">
        <v>1.1402485767138501E-2</v>
      </c>
      <c r="Q1912" s="3">
        <v>13</v>
      </c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</row>
    <row r="1913" spans="1:30" hidden="1" x14ac:dyDescent="0.25">
      <c r="A1913" s="2">
        <v>9</v>
      </c>
      <c r="B1913" s="2">
        <v>2013</v>
      </c>
      <c r="C1913" s="4" t="str">
        <f>INDEX(Index!$B$1:$B$500,MATCH($F1913,Index!$A$1:$A$500,0)
)</f>
        <v>HOU</v>
      </c>
      <c r="D1913" s="4">
        <v>0</v>
      </c>
      <c r="E1913" s="141">
        <f t="shared" si="29"/>
        <v>-0.14226359384741299</v>
      </c>
      <c r="F1913" s="3" t="s">
        <v>49</v>
      </c>
      <c r="G1913" s="3">
        <v>24</v>
      </c>
      <c r="H1913" s="125">
        <v>-0.14226359384741299</v>
      </c>
      <c r="I1913" s="3"/>
      <c r="J1913" s="3"/>
      <c r="K1913" s="3" t="s">
        <v>130</v>
      </c>
      <c r="L1913" s="125">
        <v>-7.3369261241877703E-2</v>
      </c>
      <c r="M1913" s="3">
        <v>22</v>
      </c>
      <c r="N1913" s="125">
        <v>-7.3813165735970701E-2</v>
      </c>
      <c r="O1913" s="3">
        <v>7</v>
      </c>
      <c r="P1913" s="125">
        <v>-0.14270749834150601</v>
      </c>
      <c r="Q1913" s="3">
        <v>31</v>
      </c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</row>
    <row r="1914" spans="1:30" hidden="1" x14ac:dyDescent="0.25">
      <c r="A1914" s="2">
        <v>9</v>
      </c>
      <c r="B1914" s="2">
        <v>2013</v>
      </c>
      <c r="C1914" s="4" t="str">
        <f>INDEX(Index!$B$1:$B$500,MATCH($F1914,Index!$A$1:$A$500,0)
)</f>
        <v>CLE</v>
      </c>
      <c r="D1914" s="4">
        <v>0</v>
      </c>
      <c r="E1914" s="141">
        <f t="shared" si="29"/>
        <v>-0.15728625449200967</v>
      </c>
      <c r="F1914" s="3" t="s">
        <v>10</v>
      </c>
      <c r="G1914" s="3">
        <v>25</v>
      </c>
      <c r="H1914" s="125">
        <v>-0.15728625449200967</v>
      </c>
      <c r="I1914" s="3"/>
      <c r="J1914" s="3"/>
      <c r="K1914" s="3" t="s">
        <v>135</v>
      </c>
      <c r="L1914" s="125">
        <v>-0.12831214134552299</v>
      </c>
      <c r="M1914" s="3">
        <v>27</v>
      </c>
      <c r="N1914" s="125">
        <v>6.7401433662582902E-2</v>
      </c>
      <c r="O1914" s="3">
        <v>26</v>
      </c>
      <c r="P1914" s="125">
        <v>3.8427320516096201E-2</v>
      </c>
      <c r="Q1914" s="3">
        <v>8</v>
      </c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</row>
    <row r="1915" spans="1:30" hidden="1" x14ac:dyDescent="0.25">
      <c r="A1915" s="2">
        <v>9</v>
      </c>
      <c r="B1915" s="2">
        <v>2013</v>
      </c>
      <c r="C1915" s="4" t="str">
        <f>INDEX(Index!$B$1:$B$500,MATCH($F1915,Index!$A$1:$A$500,0)
)</f>
        <v>TEN</v>
      </c>
      <c r="D1915" s="4">
        <v>0</v>
      </c>
      <c r="E1915" s="141">
        <f t="shared" si="29"/>
        <v>-0.17929724758865989</v>
      </c>
      <c r="F1915" s="3" t="s">
        <v>45</v>
      </c>
      <c r="G1915" s="3">
        <v>26</v>
      </c>
      <c r="H1915" s="125">
        <v>-0.17929724758865989</v>
      </c>
      <c r="I1915" s="3"/>
      <c r="J1915" s="3"/>
      <c r="K1915" s="3" t="s">
        <v>131</v>
      </c>
      <c r="L1915" s="125">
        <v>-6.7631511590259097E-2</v>
      </c>
      <c r="M1915" s="3">
        <v>21</v>
      </c>
      <c r="N1915" s="125">
        <v>2.4297789023334099E-2</v>
      </c>
      <c r="O1915" s="3">
        <v>21</v>
      </c>
      <c r="P1915" s="125">
        <v>-8.7367946975066696E-2</v>
      </c>
      <c r="Q1915" s="3">
        <v>29</v>
      </c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</row>
    <row r="1916" spans="1:30" hidden="1" x14ac:dyDescent="0.25">
      <c r="A1916" s="2">
        <v>9</v>
      </c>
      <c r="B1916" s="2">
        <v>2013</v>
      </c>
      <c r="C1916" s="4" t="str">
        <f>INDEX(Index!$B$1:$B$500,MATCH($F1916,Index!$A$1:$A$500,0)
)</f>
        <v>PIT</v>
      </c>
      <c r="D1916" s="4">
        <v>0</v>
      </c>
      <c r="E1916" s="141">
        <f t="shared" si="29"/>
        <v>-0.18384217421199631</v>
      </c>
      <c r="F1916" s="3" t="s">
        <v>32</v>
      </c>
      <c r="G1916" s="3">
        <v>27</v>
      </c>
      <c r="H1916" s="125">
        <v>-0.18384217421199631</v>
      </c>
      <c r="I1916" s="3"/>
      <c r="J1916" s="3"/>
      <c r="K1916" s="3" t="s">
        <v>130</v>
      </c>
      <c r="L1916" s="125">
        <v>-1.2994294660769901E-2</v>
      </c>
      <c r="M1916" s="3">
        <v>17</v>
      </c>
      <c r="N1916" s="125">
        <v>0.16044351049522601</v>
      </c>
      <c r="O1916" s="3">
        <v>30</v>
      </c>
      <c r="P1916" s="125">
        <v>-1.0404369056000401E-2</v>
      </c>
      <c r="Q1916" s="3">
        <v>18</v>
      </c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</row>
    <row r="1917" spans="1:30" hidden="1" x14ac:dyDescent="0.25">
      <c r="A1917" s="2">
        <v>9</v>
      </c>
      <c r="B1917" s="2">
        <v>2013</v>
      </c>
      <c r="C1917" s="4" t="str">
        <f>INDEX(Index!$B$1:$B$500,MATCH($F1917,Index!$A$1:$A$500,0)
)</f>
        <v>TB</v>
      </c>
      <c r="D1917" s="4">
        <v>0</v>
      </c>
      <c r="E1917" s="141">
        <f t="shared" si="29"/>
        <v>-0.19439403016582499</v>
      </c>
      <c r="F1917" s="3" t="s">
        <v>38</v>
      </c>
      <c r="G1917" s="3">
        <v>28</v>
      </c>
      <c r="H1917" s="125">
        <v>-0.19439403016582499</v>
      </c>
      <c r="I1917" s="3"/>
      <c r="J1917" s="3"/>
      <c r="K1917" s="3" t="s">
        <v>138</v>
      </c>
      <c r="L1917" s="125">
        <v>-0.124222058360948</v>
      </c>
      <c r="M1917" s="3">
        <v>26</v>
      </c>
      <c r="N1917" s="125">
        <v>5.1318607781612097E-2</v>
      </c>
      <c r="O1917" s="3">
        <v>24</v>
      </c>
      <c r="P1917" s="125">
        <v>-1.8853364023264901E-2</v>
      </c>
      <c r="Q1917" s="3">
        <v>22</v>
      </c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</row>
    <row r="1918" spans="1:30" hidden="1" x14ac:dyDescent="0.25">
      <c r="A1918" s="2">
        <v>9</v>
      </c>
      <c r="B1918" s="2">
        <v>2013</v>
      </c>
      <c r="C1918" s="4" t="str">
        <f>INDEX(Index!$B$1:$B$500,MATCH($F1918,Index!$A$1:$A$500,0)
)</f>
        <v>WAS</v>
      </c>
      <c r="D1918" s="4">
        <v>0</v>
      </c>
      <c r="E1918" s="141">
        <f t="shared" si="29"/>
        <v>-0.20403883038467391</v>
      </c>
      <c r="F1918" s="3" t="s">
        <v>26</v>
      </c>
      <c r="G1918" s="3">
        <v>29</v>
      </c>
      <c r="H1918" s="125">
        <v>-0.20403883038467391</v>
      </c>
      <c r="I1918" s="3"/>
      <c r="J1918" s="3"/>
      <c r="K1918" s="3" t="s">
        <v>129</v>
      </c>
      <c r="L1918" s="125">
        <v>1.5837725774097301E-2</v>
      </c>
      <c r="M1918" s="3">
        <v>15</v>
      </c>
      <c r="N1918" s="125">
        <v>6.6492064269708204E-2</v>
      </c>
      <c r="O1918" s="3">
        <v>25</v>
      </c>
      <c r="P1918" s="125">
        <v>-0.153384491889063</v>
      </c>
      <c r="Q1918" s="3">
        <v>32</v>
      </c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</row>
    <row r="1919" spans="1:30" hidden="1" x14ac:dyDescent="0.25">
      <c r="A1919" s="2">
        <v>9</v>
      </c>
      <c r="B1919" s="2">
        <v>2013</v>
      </c>
      <c r="C1919" s="4" t="str">
        <f>INDEX(Index!$B$1:$B$500,MATCH($F1919,Index!$A$1:$A$500,0)
)</f>
        <v>NYG</v>
      </c>
      <c r="D1919" s="4">
        <v>0</v>
      </c>
      <c r="E1919" s="141">
        <f t="shared" si="29"/>
        <v>-0.20612042990035312</v>
      </c>
      <c r="F1919" s="3" t="s">
        <v>15</v>
      </c>
      <c r="G1919" s="3">
        <v>30</v>
      </c>
      <c r="H1919" s="125">
        <v>-0.20612042990035312</v>
      </c>
      <c r="I1919" s="3"/>
      <c r="J1919" s="3"/>
      <c r="K1919" s="3" t="s">
        <v>130</v>
      </c>
      <c r="L1919" s="125">
        <v>-0.13670545434051601</v>
      </c>
      <c r="M1919" s="3">
        <v>28</v>
      </c>
      <c r="N1919" s="125">
        <v>-5.3805292994786903E-2</v>
      </c>
      <c r="O1919" s="3">
        <v>10</v>
      </c>
      <c r="P1919" s="125">
        <v>-0.12322026855462399</v>
      </c>
      <c r="Q1919" s="3">
        <v>30</v>
      </c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</row>
    <row r="1920" spans="1:30" hidden="1" x14ac:dyDescent="0.25">
      <c r="A1920" s="2">
        <v>9</v>
      </c>
      <c r="B1920" s="2">
        <v>2013</v>
      </c>
      <c r="C1920" s="4" t="str">
        <f>INDEX(Index!$B$1:$B$500,MATCH($F1920,Index!$A$1:$A$500,0)
)</f>
        <v>LV</v>
      </c>
      <c r="D1920" s="4">
        <v>0</v>
      </c>
      <c r="E1920" s="141">
        <f t="shared" si="29"/>
        <v>-0.33110866706692477</v>
      </c>
      <c r="F1920" s="3" t="s">
        <v>52</v>
      </c>
      <c r="G1920" s="3">
        <v>31</v>
      </c>
      <c r="H1920" s="125">
        <v>-0.33110866706692477</v>
      </c>
      <c r="I1920" s="3"/>
      <c r="J1920" s="3"/>
      <c r="K1920" s="3" t="s">
        <v>129</v>
      </c>
      <c r="L1920" s="125">
        <v>-0.205375757770972</v>
      </c>
      <c r="M1920" s="3">
        <v>31</v>
      </c>
      <c r="N1920" s="125">
        <v>7.6790476569709804E-2</v>
      </c>
      <c r="O1920" s="3">
        <v>28</v>
      </c>
      <c r="P1920" s="125">
        <v>-4.8942432726242997E-2</v>
      </c>
      <c r="Q1920" s="3">
        <v>28</v>
      </c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</row>
    <row r="1921" spans="1:30" hidden="1" x14ac:dyDescent="0.25">
      <c r="A1921" s="2">
        <v>9</v>
      </c>
      <c r="B1921" s="2">
        <v>2013</v>
      </c>
      <c r="C1921" s="4" t="str">
        <f>INDEX(Index!$B$1:$B$500,MATCH($F1921,Index!$A$1:$A$500,0)
)</f>
        <v>JAX</v>
      </c>
      <c r="D1921" s="4">
        <v>0</v>
      </c>
      <c r="E1921" s="141">
        <f t="shared" si="29"/>
        <v>-0.60681370253629852</v>
      </c>
      <c r="F1921" s="3" t="s">
        <v>56</v>
      </c>
      <c r="G1921" s="3">
        <v>32</v>
      </c>
      <c r="H1921" s="125">
        <v>-0.60681370253629852</v>
      </c>
      <c r="I1921" s="3"/>
      <c r="J1921" s="3"/>
      <c r="K1921" s="3" t="s">
        <v>138</v>
      </c>
      <c r="L1921" s="125">
        <v>-0.41742176262771202</v>
      </c>
      <c r="M1921" s="3">
        <v>32</v>
      </c>
      <c r="N1921" s="125">
        <v>0.17946540403838801</v>
      </c>
      <c r="O1921" s="3">
        <v>31</v>
      </c>
      <c r="P1921" s="125">
        <v>-9.9265358701985593E-3</v>
      </c>
      <c r="Q1921" s="3">
        <v>17</v>
      </c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</row>
    <row r="1922" spans="1:30" hidden="1" x14ac:dyDescent="0.25">
      <c r="A1922" s="2">
        <v>10</v>
      </c>
      <c r="B1922" s="2">
        <v>2013</v>
      </c>
      <c r="C1922" s="4" t="str">
        <f>INDEX(Index!$B$1:$B$500,MATCH($F1922,Index!$A$1:$A$500,0)
)</f>
        <v>DEN</v>
      </c>
      <c r="D1922" s="4">
        <v>0</v>
      </c>
      <c r="E1922" s="141">
        <f t="shared" ref="E1922:E1985" si="30">IF(D1922=1,H1922/100,H1922)</f>
        <v>0.3565123669175555</v>
      </c>
      <c r="F1922" s="3" t="s">
        <v>39</v>
      </c>
      <c r="G1922" s="3">
        <v>1</v>
      </c>
      <c r="H1922" s="125">
        <v>0.3565123669175555</v>
      </c>
      <c r="I1922" s="3"/>
      <c r="J1922" s="3"/>
      <c r="K1922" s="3" t="s">
        <v>222</v>
      </c>
      <c r="L1922" s="125">
        <v>0.31513631242592199</v>
      </c>
      <c r="M1922" s="3">
        <v>1</v>
      </c>
      <c r="N1922" s="125">
        <v>-1.77743924758226E-3</v>
      </c>
      <c r="O1922" s="3">
        <v>15</v>
      </c>
      <c r="P1922" s="125">
        <v>3.95986152440512E-2</v>
      </c>
      <c r="Q1922" s="3">
        <v>8</v>
      </c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</row>
    <row r="1923" spans="1:30" hidden="1" x14ac:dyDescent="0.25">
      <c r="A1923" s="2">
        <v>10</v>
      </c>
      <c r="B1923" s="2">
        <v>2013</v>
      </c>
      <c r="C1923" s="4" t="str">
        <f>INDEX(Index!$B$1:$B$500,MATCH($F1923,Index!$A$1:$A$500,0)
)</f>
        <v>SEA</v>
      </c>
      <c r="D1923" s="4">
        <v>0</v>
      </c>
      <c r="E1923" s="141">
        <f t="shared" si="30"/>
        <v>0.29885516654375138</v>
      </c>
      <c r="F1923" s="3" t="s">
        <v>30</v>
      </c>
      <c r="G1923" s="3">
        <v>2</v>
      </c>
      <c r="H1923" s="125">
        <v>0.29885516654375138</v>
      </c>
      <c r="I1923" s="3"/>
      <c r="J1923" s="3"/>
      <c r="K1923" s="3" t="s">
        <v>224</v>
      </c>
      <c r="L1923" s="125">
        <v>9.4273890868030896E-2</v>
      </c>
      <c r="M1923" s="3">
        <v>9</v>
      </c>
      <c r="N1923" s="125">
        <v>-0.153602404039305</v>
      </c>
      <c r="O1923" s="3">
        <v>3</v>
      </c>
      <c r="P1923" s="125">
        <v>5.0978871636415499E-2</v>
      </c>
      <c r="Q1923" s="3">
        <v>4</v>
      </c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</row>
    <row r="1924" spans="1:30" hidden="1" x14ac:dyDescent="0.25">
      <c r="A1924" s="2">
        <v>10</v>
      </c>
      <c r="B1924" s="2">
        <v>2013</v>
      </c>
      <c r="C1924" s="4" t="str">
        <f>INDEX(Index!$B$1:$B$500,MATCH($F1924,Index!$A$1:$A$500,0)
)</f>
        <v>CAR</v>
      </c>
      <c r="D1924" s="4">
        <v>0</v>
      </c>
      <c r="E1924" s="141">
        <f t="shared" si="30"/>
        <v>0.27630705648152237</v>
      </c>
      <c r="F1924" s="3" t="s">
        <v>51</v>
      </c>
      <c r="G1924" s="3">
        <v>3</v>
      </c>
      <c r="H1924" s="125">
        <v>0.27630705648152237</v>
      </c>
      <c r="I1924" s="3"/>
      <c r="J1924" s="3"/>
      <c r="K1924" s="3" t="s">
        <v>134</v>
      </c>
      <c r="L1924" s="125">
        <v>7.80714780518484E-2</v>
      </c>
      <c r="M1924" s="3">
        <v>10</v>
      </c>
      <c r="N1924" s="125">
        <v>-0.19257880096869201</v>
      </c>
      <c r="O1924" s="3">
        <v>1</v>
      </c>
      <c r="P1924" s="125">
        <v>5.656777460982E-3</v>
      </c>
      <c r="Q1924" s="3">
        <v>14</v>
      </c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</row>
    <row r="1925" spans="1:30" hidden="1" x14ac:dyDescent="0.25">
      <c r="A1925" s="2">
        <v>10</v>
      </c>
      <c r="B1925" s="2">
        <v>2013</v>
      </c>
      <c r="C1925" s="4" t="str">
        <f>INDEX(Index!$B$1:$B$500,MATCH($F1925,Index!$A$1:$A$500,0)
)</f>
        <v>NO</v>
      </c>
      <c r="D1925" s="4">
        <v>0</v>
      </c>
      <c r="E1925" s="141">
        <f t="shared" si="30"/>
        <v>0.22723962431525499</v>
      </c>
      <c r="F1925" s="3" t="s">
        <v>27</v>
      </c>
      <c r="G1925" s="3">
        <v>4</v>
      </c>
      <c r="H1925" s="125">
        <v>0.22723962431525499</v>
      </c>
      <c r="I1925" s="3"/>
      <c r="J1925" s="3"/>
      <c r="K1925" s="3" t="s">
        <v>139</v>
      </c>
      <c r="L1925" s="125">
        <v>0.176760142803225</v>
      </c>
      <c r="M1925" s="3">
        <v>5</v>
      </c>
      <c r="N1925" s="125">
        <v>-8.24185816395165E-2</v>
      </c>
      <c r="O1925" s="3">
        <v>9</v>
      </c>
      <c r="P1925" s="125">
        <v>-3.1939100127486499E-2</v>
      </c>
      <c r="Q1925" s="3">
        <v>22</v>
      </c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</row>
    <row r="1926" spans="1:30" hidden="1" x14ac:dyDescent="0.25">
      <c r="A1926" s="2">
        <v>10</v>
      </c>
      <c r="B1926" s="2">
        <v>2013</v>
      </c>
      <c r="C1926" s="4" t="str">
        <f>INDEX(Index!$B$1:$B$500,MATCH($F1926,Index!$A$1:$A$500,0)
)</f>
        <v>DAL</v>
      </c>
      <c r="D1926" s="4">
        <v>0</v>
      </c>
      <c r="E1926" s="141">
        <f t="shared" si="30"/>
        <v>0.13348067209183428</v>
      </c>
      <c r="F1926" s="3" t="s">
        <v>3</v>
      </c>
      <c r="G1926" s="3">
        <v>5</v>
      </c>
      <c r="H1926" s="125">
        <v>0.13348067209183428</v>
      </c>
      <c r="I1926" s="3"/>
      <c r="J1926" s="3"/>
      <c r="K1926" s="3" t="s">
        <v>145</v>
      </c>
      <c r="L1926" s="125">
        <v>9.7035443017117598E-2</v>
      </c>
      <c r="M1926" s="3">
        <v>8</v>
      </c>
      <c r="N1926" s="125">
        <v>2.4220331798050901E-2</v>
      </c>
      <c r="O1926" s="3">
        <v>19</v>
      </c>
      <c r="P1926" s="125">
        <v>6.0665560872767602E-2</v>
      </c>
      <c r="Q1926" s="3">
        <v>1</v>
      </c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</row>
    <row r="1927" spans="1:30" hidden="1" x14ac:dyDescent="0.25">
      <c r="A1927" s="2">
        <v>10</v>
      </c>
      <c r="B1927" s="2">
        <v>2013</v>
      </c>
      <c r="C1927" s="4" t="str">
        <f>INDEX(Index!$B$1:$B$500,MATCH($F1927,Index!$A$1:$A$500,0)
)</f>
        <v>SF</v>
      </c>
      <c r="D1927" s="4">
        <v>0</v>
      </c>
      <c r="E1927" s="141">
        <f t="shared" si="30"/>
        <v>0.12975305342767696</v>
      </c>
      <c r="F1927" s="3" t="s">
        <v>1</v>
      </c>
      <c r="G1927" s="3">
        <v>6</v>
      </c>
      <c r="H1927" s="125">
        <v>0.12975305342767696</v>
      </c>
      <c r="I1927" s="3"/>
      <c r="J1927" s="3"/>
      <c r="K1927" s="3" t="s">
        <v>134</v>
      </c>
      <c r="L1927" s="125">
        <v>4.3784626506268701E-2</v>
      </c>
      <c r="M1927" s="3">
        <v>13</v>
      </c>
      <c r="N1927" s="125">
        <v>-8.3785145755713206E-2</v>
      </c>
      <c r="O1927" s="3">
        <v>8</v>
      </c>
      <c r="P1927" s="125">
        <v>2.1832811656950402E-3</v>
      </c>
      <c r="Q1927" s="3">
        <v>16</v>
      </c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</row>
    <row r="1928" spans="1:30" hidden="1" x14ac:dyDescent="0.25">
      <c r="A1928" s="2">
        <v>10</v>
      </c>
      <c r="B1928" s="2">
        <v>2013</v>
      </c>
      <c r="C1928" s="4" t="str">
        <f>INDEX(Index!$B$1:$B$500,MATCH($F1928,Index!$A$1:$A$500,0)
)</f>
        <v>CIN</v>
      </c>
      <c r="D1928" s="4">
        <v>0</v>
      </c>
      <c r="E1928" s="141">
        <f t="shared" si="30"/>
        <v>0.11242862041330101</v>
      </c>
      <c r="F1928" s="3" t="s">
        <v>24</v>
      </c>
      <c r="G1928" s="3">
        <v>7</v>
      </c>
      <c r="H1928" s="125">
        <v>0.11242862041330101</v>
      </c>
      <c r="I1928" s="3"/>
      <c r="J1928" s="3"/>
      <c r="K1928" s="3" t="s">
        <v>146</v>
      </c>
      <c r="L1928" s="125">
        <v>-2.3030813140727802E-3</v>
      </c>
      <c r="M1928" s="3">
        <v>16</v>
      </c>
      <c r="N1928" s="125">
        <v>-9.9268423522592894E-2</v>
      </c>
      <c r="O1928" s="3">
        <v>5</v>
      </c>
      <c r="P1928" s="125">
        <v>1.5463278204780899E-2</v>
      </c>
      <c r="Q1928" s="3">
        <v>11</v>
      </c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</row>
    <row r="1929" spans="1:30" hidden="1" x14ac:dyDescent="0.25">
      <c r="A1929" s="2">
        <v>10</v>
      </c>
      <c r="B1929" s="2">
        <v>2013</v>
      </c>
      <c r="C1929" s="4" t="str">
        <f>INDEX(Index!$B$1:$B$500,MATCH($F1929,Index!$A$1:$A$500,0)
)</f>
        <v>GB</v>
      </c>
      <c r="D1929" s="4">
        <v>0</v>
      </c>
      <c r="E1929" s="141">
        <f t="shared" si="30"/>
        <v>0.10703532725658649</v>
      </c>
      <c r="F1929" s="3" t="s">
        <v>20</v>
      </c>
      <c r="G1929" s="3">
        <v>8</v>
      </c>
      <c r="H1929" s="125">
        <v>0.10703532725658649</v>
      </c>
      <c r="I1929" s="3"/>
      <c r="J1929" s="3"/>
      <c r="K1929" s="3" t="s">
        <v>136</v>
      </c>
      <c r="L1929" s="125">
        <v>0.18359485109380699</v>
      </c>
      <c r="M1929" s="3">
        <v>3</v>
      </c>
      <c r="N1929" s="125">
        <v>3.7006610849905301E-2</v>
      </c>
      <c r="O1929" s="3">
        <v>21</v>
      </c>
      <c r="P1929" s="125">
        <v>-3.9552912987315197E-2</v>
      </c>
      <c r="Q1929" s="3">
        <v>26</v>
      </c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</row>
    <row r="1930" spans="1:30" hidden="1" x14ac:dyDescent="0.25">
      <c r="A1930" s="2">
        <v>10</v>
      </c>
      <c r="B1930" s="2">
        <v>2013</v>
      </c>
      <c r="C1930" s="4" t="str">
        <f>INDEX(Index!$B$1:$B$500,MATCH($F1930,Index!$A$1:$A$500,0)
)</f>
        <v>DET</v>
      </c>
      <c r="D1930" s="4">
        <v>0</v>
      </c>
      <c r="E1930" s="141">
        <f t="shared" si="30"/>
        <v>0.10261762919346192</v>
      </c>
      <c r="F1930" s="3" t="s">
        <v>21</v>
      </c>
      <c r="G1930" s="3">
        <v>9</v>
      </c>
      <c r="H1930" s="125">
        <v>0.10261762919346192</v>
      </c>
      <c r="I1930" s="3"/>
      <c r="J1930" s="3"/>
      <c r="K1930" s="3" t="s">
        <v>134</v>
      </c>
      <c r="L1930" s="125">
        <v>0.120483634023825</v>
      </c>
      <c r="M1930" s="3">
        <v>7</v>
      </c>
      <c r="N1930" s="125">
        <v>-1.4890801634153201E-2</v>
      </c>
      <c r="O1930" s="3">
        <v>14</v>
      </c>
      <c r="P1930" s="125">
        <v>-3.27568064645163E-2</v>
      </c>
      <c r="Q1930" s="3">
        <v>23</v>
      </c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</row>
    <row r="1931" spans="1:30" hidden="1" x14ac:dyDescent="0.25">
      <c r="A1931" s="2">
        <v>10</v>
      </c>
      <c r="B1931" s="2">
        <v>2013</v>
      </c>
      <c r="C1931" s="4" t="str">
        <f>INDEX(Index!$B$1:$B$500,MATCH($F1931,Index!$A$1:$A$500,0)
)</f>
        <v>KC</v>
      </c>
      <c r="D1931" s="4">
        <v>0</v>
      </c>
      <c r="E1931" s="141">
        <f t="shared" si="30"/>
        <v>9.8926186632205995E-2</v>
      </c>
      <c r="F1931" s="3" t="s">
        <v>5</v>
      </c>
      <c r="G1931" s="3">
        <v>10</v>
      </c>
      <c r="H1931" s="125">
        <v>9.8926186632205995E-2</v>
      </c>
      <c r="I1931" s="3"/>
      <c r="J1931" s="3"/>
      <c r="K1931" s="3" t="s">
        <v>221</v>
      </c>
      <c r="L1931" s="125">
        <v>-4.0399043901236199E-2</v>
      </c>
      <c r="M1931" s="3">
        <v>19</v>
      </c>
      <c r="N1931" s="125">
        <v>-8.7577205970841496E-2</v>
      </c>
      <c r="O1931" s="3">
        <v>6</v>
      </c>
      <c r="P1931" s="125">
        <v>5.1748024562600699E-2</v>
      </c>
      <c r="Q1931" s="3">
        <v>3</v>
      </c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</row>
    <row r="1932" spans="1:30" hidden="1" x14ac:dyDescent="0.25">
      <c r="A1932" s="2">
        <v>10</v>
      </c>
      <c r="B1932" s="2">
        <v>2013</v>
      </c>
      <c r="C1932" s="4" t="str">
        <f>INDEX(Index!$B$1:$B$500,MATCH($F1932,Index!$A$1:$A$500,0)
)</f>
        <v>CHI</v>
      </c>
      <c r="D1932" s="4">
        <v>0</v>
      </c>
      <c r="E1932" s="141">
        <f t="shared" si="30"/>
        <v>9.5508519381271598E-2</v>
      </c>
      <c r="F1932" s="3" t="s">
        <v>64</v>
      </c>
      <c r="G1932" s="3">
        <v>11</v>
      </c>
      <c r="H1932" s="125">
        <v>9.5508519381271598E-2</v>
      </c>
      <c r="I1932" s="3"/>
      <c r="J1932" s="3"/>
      <c r="K1932" s="3" t="s">
        <v>136</v>
      </c>
      <c r="L1932" s="125">
        <v>0.123462724428735</v>
      </c>
      <c r="M1932" s="3">
        <v>6</v>
      </c>
      <c r="N1932" s="125">
        <v>5.5094401776951497E-2</v>
      </c>
      <c r="O1932" s="3">
        <v>23</v>
      </c>
      <c r="P1932" s="125">
        <v>2.71401967294881E-2</v>
      </c>
      <c r="Q1932" s="3">
        <v>10</v>
      </c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</row>
    <row r="1933" spans="1:30" hidden="1" x14ac:dyDescent="0.25">
      <c r="A1933" s="2">
        <v>10</v>
      </c>
      <c r="B1933" s="2">
        <v>2013</v>
      </c>
      <c r="C1933" s="4" t="str">
        <f>INDEX(Index!$B$1:$B$500,MATCH($F1933,Index!$A$1:$A$500,0)
)</f>
        <v>ARI</v>
      </c>
      <c r="D1933" s="4">
        <v>0</v>
      </c>
      <c r="E1933" s="141">
        <f t="shared" si="30"/>
        <v>9.4847670479083324E-2</v>
      </c>
      <c r="F1933" s="3" t="s">
        <v>23</v>
      </c>
      <c r="G1933" s="3">
        <v>12</v>
      </c>
      <c r="H1933" s="125">
        <v>9.4847670479083324E-2</v>
      </c>
      <c r="I1933" s="3"/>
      <c r="J1933" s="3"/>
      <c r="K1933" s="3" t="s">
        <v>136</v>
      </c>
      <c r="L1933" s="125">
        <v>-8.0484483590008704E-2</v>
      </c>
      <c r="M1933" s="3">
        <v>23</v>
      </c>
      <c r="N1933" s="125">
        <v>-0.185091349485585</v>
      </c>
      <c r="O1933" s="3">
        <v>2</v>
      </c>
      <c r="P1933" s="125">
        <v>-9.7591954164929808E-3</v>
      </c>
      <c r="Q1933" s="3">
        <v>19</v>
      </c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</row>
    <row r="1934" spans="1:30" hidden="1" x14ac:dyDescent="0.25">
      <c r="A1934" s="2">
        <v>10</v>
      </c>
      <c r="B1934" s="2">
        <v>2013</v>
      </c>
      <c r="C1934" s="4" t="str">
        <f>INDEX(Index!$B$1:$B$500,MATCH($F1934,Index!$A$1:$A$500,0)
)</f>
        <v>NE</v>
      </c>
      <c r="D1934" s="4">
        <v>0</v>
      </c>
      <c r="E1934" s="141">
        <f t="shared" si="30"/>
        <v>8.3005782007707418E-2</v>
      </c>
      <c r="F1934" s="3" t="s">
        <v>17</v>
      </c>
      <c r="G1934" s="3">
        <v>13</v>
      </c>
      <c r="H1934" s="125">
        <v>8.3005782007707418E-2</v>
      </c>
      <c r="I1934" s="3"/>
      <c r="J1934" s="3"/>
      <c r="K1934" s="3" t="s">
        <v>139</v>
      </c>
      <c r="L1934" s="125">
        <v>9.5099518802039106E-3</v>
      </c>
      <c r="M1934" s="3">
        <v>15</v>
      </c>
      <c r="N1934" s="125">
        <v>-1.9783839523020302E-2</v>
      </c>
      <c r="O1934" s="3">
        <v>13</v>
      </c>
      <c r="P1934" s="125">
        <v>5.3711990604483201E-2</v>
      </c>
      <c r="Q1934" s="3">
        <v>2</v>
      </c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</row>
    <row r="1935" spans="1:30" hidden="1" x14ac:dyDescent="0.25">
      <c r="A1935" s="2">
        <v>10</v>
      </c>
      <c r="B1935" s="2">
        <v>2013</v>
      </c>
      <c r="C1935" s="4" t="str">
        <f>INDEX(Index!$B$1:$B$500,MATCH($F1935,Index!$A$1:$A$500,0)
)</f>
        <v>PHI</v>
      </c>
      <c r="D1935" s="4">
        <v>0</v>
      </c>
      <c r="E1935" s="141">
        <f t="shared" si="30"/>
        <v>6.1865785916315093E-2</v>
      </c>
      <c r="F1935" s="3" t="s">
        <v>7</v>
      </c>
      <c r="G1935" s="3">
        <v>14</v>
      </c>
      <c r="H1935" s="125">
        <v>6.1865785916315093E-2</v>
      </c>
      <c r="I1935" s="3"/>
      <c r="J1935" s="3"/>
      <c r="K1935" s="3" t="s">
        <v>145</v>
      </c>
      <c r="L1935" s="125">
        <v>0.178178036733565</v>
      </c>
      <c r="M1935" s="3">
        <v>4</v>
      </c>
      <c r="N1935" s="125">
        <v>7.9079637959224403E-2</v>
      </c>
      <c r="O1935" s="3">
        <v>26</v>
      </c>
      <c r="P1935" s="125">
        <v>-3.7232612858025503E-2</v>
      </c>
      <c r="Q1935" s="3">
        <v>25</v>
      </c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</row>
    <row r="1936" spans="1:30" hidden="1" x14ac:dyDescent="0.25">
      <c r="A1936" s="2">
        <v>10</v>
      </c>
      <c r="B1936" s="2">
        <v>2013</v>
      </c>
      <c r="C1936" s="4" t="str">
        <f>INDEX(Index!$B$1:$B$500,MATCH($F1936,Index!$A$1:$A$500,0)
)</f>
        <v>IND</v>
      </c>
      <c r="D1936" s="4">
        <v>0</v>
      </c>
      <c r="E1936" s="141">
        <f t="shared" si="30"/>
        <v>2.9794805322241113E-2</v>
      </c>
      <c r="F1936" s="3" t="s">
        <v>35</v>
      </c>
      <c r="G1936" s="3">
        <v>15</v>
      </c>
      <c r="H1936" s="125">
        <v>2.9794805322241113E-2</v>
      </c>
      <c r="I1936" s="3"/>
      <c r="J1936" s="3"/>
      <c r="K1936" s="3" t="s">
        <v>134</v>
      </c>
      <c r="L1936" s="125">
        <v>7.3174231463148401E-2</v>
      </c>
      <c r="M1936" s="3">
        <v>11</v>
      </c>
      <c r="N1936" s="125">
        <v>3.8453577572541899E-2</v>
      </c>
      <c r="O1936" s="3">
        <v>22</v>
      </c>
      <c r="P1936" s="125">
        <v>-4.9258485683653904E-3</v>
      </c>
      <c r="Q1936" s="3">
        <v>18</v>
      </c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</row>
    <row r="1937" spans="1:30" hidden="1" x14ac:dyDescent="0.25">
      <c r="A1937" s="2">
        <v>10</v>
      </c>
      <c r="B1937" s="2">
        <v>2013</v>
      </c>
      <c r="C1937" s="4" t="str">
        <f>INDEX(Index!$B$1:$B$500,MATCH($F1937,Index!$A$1:$A$500,0)
)</f>
        <v>LAR</v>
      </c>
      <c r="D1937" s="4">
        <v>0</v>
      </c>
      <c r="E1937" s="141">
        <f t="shared" si="30"/>
        <v>1.0211539132252097E-2</v>
      </c>
      <c r="F1937" s="3" t="s">
        <v>67</v>
      </c>
      <c r="G1937" s="3">
        <v>16</v>
      </c>
      <c r="H1937" s="125">
        <v>1.0211539132252097E-2</v>
      </c>
      <c r="I1937" s="3"/>
      <c r="J1937" s="3"/>
      <c r="K1937" s="3" t="s">
        <v>148</v>
      </c>
      <c r="L1937" s="125">
        <v>-8.8333440628197202E-2</v>
      </c>
      <c r="M1937" s="3">
        <v>24</v>
      </c>
      <c r="N1937" s="125">
        <v>-4.9936599071474901E-2</v>
      </c>
      <c r="O1937" s="3">
        <v>11</v>
      </c>
      <c r="P1937" s="125">
        <v>4.8608380688974398E-2</v>
      </c>
      <c r="Q1937" s="3">
        <v>6</v>
      </c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</row>
    <row r="1938" spans="1:30" hidden="1" x14ac:dyDescent="0.25">
      <c r="A1938" s="2">
        <v>10</v>
      </c>
      <c r="B1938" s="2">
        <v>2013</v>
      </c>
      <c r="C1938" s="4" t="str">
        <f>INDEX(Index!$B$1:$B$500,MATCH($F1938,Index!$A$1:$A$500,0)
)</f>
        <v>ATL</v>
      </c>
      <c r="D1938" s="4">
        <v>0</v>
      </c>
      <c r="E1938" s="141">
        <f t="shared" si="30"/>
        <v>-2.3004073941972476E-2</v>
      </c>
      <c r="F1938" s="3" t="s">
        <v>43</v>
      </c>
      <c r="G1938" s="3">
        <v>17</v>
      </c>
      <c r="H1938" s="125">
        <v>-2.3004073941972476E-2</v>
      </c>
      <c r="I1938" s="3"/>
      <c r="J1938" s="3"/>
      <c r="K1938" s="3" t="s">
        <v>141</v>
      </c>
      <c r="L1938" s="125">
        <v>6.6622279020227895E-2</v>
      </c>
      <c r="M1938" s="3">
        <v>12</v>
      </c>
      <c r="N1938" s="125">
        <v>7.9854114524953501E-2</v>
      </c>
      <c r="O1938" s="3">
        <v>27</v>
      </c>
      <c r="P1938" s="125">
        <v>-9.7722384372468697E-3</v>
      </c>
      <c r="Q1938" s="3">
        <v>20</v>
      </c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</row>
    <row r="1939" spans="1:30" hidden="1" x14ac:dyDescent="0.25">
      <c r="A1939" s="2">
        <v>10</v>
      </c>
      <c r="B1939" s="2">
        <v>2013</v>
      </c>
      <c r="C1939" s="4" t="str">
        <f>INDEX(Index!$B$1:$B$500,MATCH($F1939,Index!$A$1:$A$500,0)
)</f>
        <v>NYJ</v>
      </c>
      <c r="D1939" s="4">
        <v>0</v>
      </c>
      <c r="E1939" s="141">
        <f t="shared" si="30"/>
        <v>-2.6399486331533696E-2</v>
      </c>
      <c r="F1939" s="3" t="s">
        <v>9</v>
      </c>
      <c r="G1939" s="3">
        <v>18</v>
      </c>
      <c r="H1939" s="125">
        <v>-2.6399486331533696E-2</v>
      </c>
      <c r="I1939" s="3"/>
      <c r="J1939" s="3"/>
      <c r="K1939" s="3" t="s">
        <v>136</v>
      </c>
      <c r="L1939" s="125">
        <v>-0.181274956474796</v>
      </c>
      <c r="M1939" s="3">
        <v>29</v>
      </c>
      <c r="N1939" s="125">
        <v>-0.10499218636433</v>
      </c>
      <c r="O1939" s="3">
        <v>4</v>
      </c>
      <c r="P1939" s="125">
        <v>4.9883283778932301E-2</v>
      </c>
      <c r="Q1939" s="3">
        <v>5</v>
      </c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</row>
    <row r="1940" spans="1:30" hidden="1" x14ac:dyDescent="0.25">
      <c r="A1940" s="2">
        <v>10</v>
      </c>
      <c r="B1940" s="2">
        <v>2013</v>
      </c>
      <c r="C1940" s="4" t="str">
        <f>INDEX(Index!$B$1:$B$500,MATCH($F1940,Index!$A$1:$A$500,0)
)</f>
        <v>LAC</v>
      </c>
      <c r="D1940" s="4">
        <v>0</v>
      </c>
      <c r="E1940" s="141">
        <f t="shared" si="30"/>
        <v>-5.7804490536011888E-2</v>
      </c>
      <c r="F1940" s="3" t="s">
        <v>68</v>
      </c>
      <c r="G1940" s="3">
        <v>19</v>
      </c>
      <c r="H1940" s="125">
        <v>-5.7804490536011888E-2</v>
      </c>
      <c r="I1940" s="3"/>
      <c r="J1940" s="3"/>
      <c r="K1940" s="3" t="s">
        <v>135</v>
      </c>
      <c r="L1940" s="125">
        <v>0.20403085292013101</v>
      </c>
      <c r="M1940" s="3">
        <v>2</v>
      </c>
      <c r="N1940" s="125">
        <v>0.246146299252363</v>
      </c>
      <c r="O1940" s="3">
        <v>32</v>
      </c>
      <c r="P1940" s="125">
        <v>-1.5689044203779898E-2</v>
      </c>
      <c r="Q1940" s="3">
        <v>21</v>
      </c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</row>
    <row r="1941" spans="1:30" hidden="1" x14ac:dyDescent="0.25">
      <c r="A1941" s="2">
        <v>10</v>
      </c>
      <c r="B1941" s="2">
        <v>2013</v>
      </c>
      <c r="C1941" s="4" t="str">
        <f>INDEX(Index!$B$1:$B$500,MATCH($F1941,Index!$A$1:$A$500,0)
)</f>
        <v>MIA</v>
      </c>
      <c r="D1941" s="4">
        <v>0</v>
      </c>
      <c r="E1941" s="141">
        <f t="shared" si="30"/>
        <v>-8.8146092870674098E-2</v>
      </c>
      <c r="F1941" s="3" t="s">
        <v>4</v>
      </c>
      <c r="G1941" s="3">
        <v>20</v>
      </c>
      <c r="H1941" s="125">
        <v>-8.8146092870674098E-2</v>
      </c>
      <c r="I1941" s="3"/>
      <c r="J1941" s="3"/>
      <c r="K1941" s="3" t="s">
        <v>135</v>
      </c>
      <c r="L1941" s="125">
        <v>-3.21031027268045E-2</v>
      </c>
      <c r="M1941" s="3">
        <v>18</v>
      </c>
      <c r="N1941" s="125">
        <v>2.27007645754808E-2</v>
      </c>
      <c r="O1941" s="3">
        <v>18</v>
      </c>
      <c r="P1941" s="125">
        <v>-3.3342225568388797E-2</v>
      </c>
      <c r="Q1941" s="3">
        <v>24</v>
      </c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</row>
    <row r="1942" spans="1:30" hidden="1" x14ac:dyDescent="0.25">
      <c r="A1942" s="2">
        <v>10</v>
      </c>
      <c r="B1942" s="2">
        <v>2013</v>
      </c>
      <c r="C1942" s="4" t="str">
        <f>INDEX(Index!$B$1:$B$500,MATCH($F1942,Index!$A$1:$A$500,0)
)</f>
        <v>MIN</v>
      </c>
      <c r="D1942" s="4">
        <v>0</v>
      </c>
      <c r="E1942" s="141">
        <f t="shared" si="30"/>
        <v>-9.1843320578526511E-2</v>
      </c>
      <c r="F1942" s="3" t="s">
        <v>46</v>
      </c>
      <c r="G1942" s="3">
        <v>21</v>
      </c>
      <c r="H1942" s="125">
        <v>-9.1843320578526511E-2</v>
      </c>
      <c r="I1942" s="3"/>
      <c r="J1942" s="3"/>
      <c r="K1942" s="3" t="s">
        <v>141</v>
      </c>
      <c r="L1942" s="125">
        <v>-6.9784014102023104E-2</v>
      </c>
      <c r="M1942" s="3">
        <v>22</v>
      </c>
      <c r="N1942" s="125">
        <v>6.6006573441246497E-2</v>
      </c>
      <c r="O1942" s="3">
        <v>24</v>
      </c>
      <c r="P1942" s="125">
        <v>4.3947266964743097E-2</v>
      </c>
      <c r="Q1942" s="3">
        <v>7</v>
      </c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</row>
    <row r="1943" spans="1:30" hidden="1" x14ac:dyDescent="0.25">
      <c r="A1943" s="2">
        <v>10</v>
      </c>
      <c r="B1943" s="2">
        <v>2013</v>
      </c>
      <c r="C1943" s="4" t="str">
        <f>INDEX(Index!$B$1:$B$500,MATCH($F1943,Index!$A$1:$A$500,0)
)</f>
        <v>BAL</v>
      </c>
      <c r="D1943" s="4">
        <v>0</v>
      </c>
      <c r="E1943" s="141">
        <f t="shared" si="30"/>
        <v>-0.1173346943220487</v>
      </c>
      <c r="F1943" s="3" t="s">
        <v>18</v>
      </c>
      <c r="G1943" s="3">
        <v>22</v>
      </c>
      <c r="H1943" s="125">
        <v>-0.1173346943220487</v>
      </c>
      <c r="I1943" s="3"/>
      <c r="J1943" s="3"/>
      <c r="K1943" s="3" t="s">
        <v>135</v>
      </c>
      <c r="L1943" s="125">
        <v>-0.21173958417562</v>
      </c>
      <c r="M1943" s="3">
        <v>30</v>
      </c>
      <c r="N1943" s="125">
        <v>-8.5403276619356205E-2</v>
      </c>
      <c r="O1943" s="3">
        <v>7</v>
      </c>
      <c r="P1943" s="125">
        <v>9.0016132342151008E-3</v>
      </c>
      <c r="Q1943" s="3">
        <v>13</v>
      </c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</row>
    <row r="1944" spans="1:30" hidden="1" x14ac:dyDescent="0.25">
      <c r="A1944" s="2">
        <v>10</v>
      </c>
      <c r="B1944" s="2">
        <v>2013</v>
      </c>
      <c r="C1944" s="4" t="str">
        <f>INDEX(Index!$B$1:$B$500,MATCH($F1944,Index!$A$1:$A$500,0)
)</f>
        <v>TB</v>
      </c>
      <c r="D1944" s="4">
        <v>0</v>
      </c>
      <c r="E1944" s="141">
        <f t="shared" si="30"/>
        <v>-0.12778115924554947</v>
      </c>
      <c r="F1944" s="3" t="s">
        <v>38</v>
      </c>
      <c r="G1944" s="3">
        <v>23</v>
      </c>
      <c r="H1944" s="125">
        <v>-0.12778115924554947</v>
      </c>
      <c r="I1944" s="3"/>
      <c r="J1944" s="3"/>
      <c r="K1944" s="3" t="s">
        <v>142</v>
      </c>
      <c r="L1944" s="125">
        <v>-0.100463130607114</v>
      </c>
      <c r="M1944" s="3">
        <v>26</v>
      </c>
      <c r="N1944" s="125">
        <v>2.5998107236456999E-2</v>
      </c>
      <c r="O1944" s="3">
        <v>20</v>
      </c>
      <c r="P1944" s="125">
        <v>-1.3199214019784899E-3</v>
      </c>
      <c r="Q1944" s="3">
        <v>17</v>
      </c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</row>
    <row r="1945" spans="1:30" hidden="1" x14ac:dyDescent="0.25">
      <c r="A1945" s="2">
        <v>10</v>
      </c>
      <c r="B1945" s="2">
        <v>2013</v>
      </c>
      <c r="C1945" s="4" t="str">
        <f>INDEX(Index!$B$1:$B$500,MATCH($F1945,Index!$A$1:$A$500,0)
)</f>
        <v>PIT</v>
      </c>
      <c r="D1945" s="4">
        <v>0</v>
      </c>
      <c r="E1945" s="141">
        <f t="shared" si="30"/>
        <v>-0.12864581026269489</v>
      </c>
      <c r="F1945" s="3" t="s">
        <v>32</v>
      </c>
      <c r="G1945" s="3">
        <v>24</v>
      </c>
      <c r="H1945" s="125">
        <v>-0.12864581026269489</v>
      </c>
      <c r="I1945" s="3"/>
      <c r="J1945" s="3"/>
      <c r="K1945" s="3" t="s">
        <v>140</v>
      </c>
      <c r="L1945" s="125">
        <v>-6.3048753831696901E-3</v>
      </c>
      <c r="M1945" s="3">
        <v>17</v>
      </c>
      <c r="N1945" s="125">
        <v>0.13143015865025201</v>
      </c>
      <c r="O1945" s="3">
        <v>30</v>
      </c>
      <c r="P1945" s="125">
        <v>9.0892237707268092E-3</v>
      </c>
      <c r="Q1945" s="3">
        <v>12</v>
      </c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</row>
    <row r="1946" spans="1:30" hidden="1" x14ac:dyDescent="0.25">
      <c r="A1946" s="2">
        <v>10</v>
      </c>
      <c r="B1946" s="2">
        <v>2013</v>
      </c>
      <c r="C1946" s="4" t="str">
        <f>INDEX(Index!$B$1:$B$500,MATCH($F1946,Index!$A$1:$A$500,0)
)</f>
        <v>HOU</v>
      </c>
      <c r="D1946" s="4">
        <v>0</v>
      </c>
      <c r="E1946" s="141">
        <f t="shared" si="30"/>
        <v>-0.1509198567573051</v>
      </c>
      <c r="F1946" s="3" t="s">
        <v>49</v>
      </c>
      <c r="G1946" s="3">
        <v>25</v>
      </c>
      <c r="H1946" s="125">
        <v>-0.1509198567573051</v>
      </c>
      <c r="I1946" s="3"/>
      <c r="J1946" s="3"/>
      <c r="K1946" s="3" t="s">
        <v>141</v>
      </c>
      <c r="L1946" s="125">
        <v>-5.2924642076936597E-2</v>
      </c>
      <c r="M1946" s="3">
        <v>20</v>
      </c>
      <c r="N1946" s="125">
        <v>-3.7086937483580502E-2</v>
      </c>
      <c r="O1946" s="3">
        <v>12</v>
      </c>
      <c r="P1946" s="125">
        <v>-0.135082152163949</v>
      </c>
      <c r="Q1946" s="3">
        <v>31</v>
      </c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</row>
    <row r="1947" spans="1:30" hidden="1" x14ac:dyDescent="0.25">
      <c r="A1947" s="2">
        <v>10</v>
      </c>
      <c r="B1947" s="2">
        <v>2013</v>
      </c>
      <c r="C1947" s="4" t="str">
        <f>INDEX(Index!$B$1:$B$500,MATCH($F1947,Index!$A$1:$A$500,0)
)</f>
        <v>BUF</v>
      </c>
      <c r="D1947" s="4">
        <v>0</v>
      </c>
      <c r="E1947" s="141">
        <f t="shared" si="30"/>
        <v>-0.15674180867224477</v>
      </c>
      <c r="F1947" s="3" t="s">
        <v>0</v>
      </c>
      <c r="G1947" s="3">
        <v>26</v>
      </c>
      <c r="H1947" s="125">
        <v>-0.15674180867224477</v>
      </c>
      <c r="I1947" s="3"/>
      <c r="J1947" s="3"/>
      <c r="K1947" s="3" t="s">
        <v>147</v>
      </c>
      <c r="L1947" s="125">
        <v>-9.1436980553730701E-2</v>
      </c>
      <c r="M1947" s="3">
        <v>25</v>
      </c>
      <c r="N1947" s="125">
        <v>3.47909833686867E-3</v>
      </c>
      <c r="O1947" s="3">
        <v>16</v>
      </c>
      <c r="P1947" s="125">
        <v>-6.1825729781645397E-2</v>
      </c>
      <c r="Q1947" s="3">
        <v>28</v>
      </c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</row>
    <row r="1948" spans="1:30" hidden="1" x14ac:dyDescent="0.25">
      <c r="A1948" s="2">
        <v>10</v>
      </c>
      <c r="B1948" s="2">
        <v>2013</v>
      </c>
      <c r="C1948" s="4" t="str">
        <f>INDEX(Index!$B$1:$B$500,MATCH($F1948,Index!$A$1:$A$500,0)
)</f>
        <v>TEN</v>
      </c>
      <c r="D1948" s="4">
        <v>0</v>
      </c>
      <c r="E1948" s="141">
        <f t="shared" si="30"/>
        <v>-0.16051851141524789</v>
      </c>
      <c r="F1948" s="3" t="s">
        <v>45</v>
      </c>
      <c r="G1948" s="3">
        <v>27</v>
      </c>
      <c r="H1948" s="125">
        <v>-0.16051851141524789</v>
      </c>
      <c r="I1948" s="3"/>
      <c r="J1948" s="3"/>
      <c r="K1948" s="3" t="s">
        <v>135</v>
      </c>
      <c r="L1948" s="125">
        <v>-6.5979066663140407E-2</v>
      </c>
      <c r="M1948" s="3">
        <v>21</v>
      </c>
      <c r="N1948" s="125">
        <v>1.49764037523352E-2</v>
      </c>
      <c r="O1948" s="3">
        <v>17</v>
      </c>
      <c r="P1948" s="125">
        <v>-7.9563040999772294E-2</v>
      </c>
      <c r="Q1948" s="3">
        <v>29</v>
      </c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</row>
    <row r="1949" spans="1:30" hidden="1" x14ac:dyDescent="0.25">
      <c r="A1949" s="2">
        <v>10</v>
      </c>
      <c r="B1949" s="2">
        <v>2013</v>
      </c>
      <c r="C1949" s="4" t="str">
        <f>INDEX(Index!$B$1:$B$500,MATCH($F1949,Index!$A$1:$A$500,0)
)</f>
        <v>CLE</v>
      </c>
      <c r="D1949" s="4">
        <v>0</v>
      </c>
      <c r="E1949" s="141">
        <f t="shared" si="30"/>
        <v>-0.16604588557565009</v>
      </c>
      <c r="F1949" s="3" t="s">
        <v>10</v>
      </c>
      <c r="G1949" s="3">
        <v>28</v>
      </c>
      <c r="H1949" s="125">
        <v>-0.16604588557565009</v>
      </c>
      <c r="I1949" s="3"/>
      <c r="J1949" s="3"/>
      <c r="K1949" s="3" t="s">
        <v>135</v>
      </c>
      <c r="L1949" s="125">
        <v>-0.11945944250372301</v>
      </c>
      <c r="M1949" s="3">
        <v>28</v>
      </c>
      <c r="N1949" s="125">
        <v>8.5013763588023303E-2</v>
      </c>
      <c r="O1949" s="3">
        <v>28</v>
      </c>
      <c r="P1949" s="125">
        <v>3.8427320516096201E-2</v>
      </c>
      <c r="Q1949" s="3">
        <v>9</v>
      </c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</row>
    <row r="1950" spans="1:30" hidden="1" x14ac:dyDescent="0.25">
      <c r="A1950" s="2">
        <v>10</v>
      </c>
      <c r="B1950" s="2">
        <v>2013</v>
      </c>
      <c r="C1950" s="4" t="str">
        <f>INDEX(Index!$B$1:$B$500,MATCH($F1950,Index!$A$1:$A$500,0)
)</f>
        <v>NYG</v>
      </c>
      <c r="D1950" s="4">
        <v>0</v>
      </c>
      <c r="E1950" s="141">
        <f t="shared" si="30"/>
        <v>-0.1772534348715579</v>
      </c>
      <c r="F1950" s="3" t="s">
        <v>15</v>
      </c>
      <c r="G1950" s="3">
        <v>29</v>
      </c>
      <c r="H1950" s="125">
        <v>-0.1772534348715579</v>
      </c>
      <c r="I1950" s="3"/>
      <c r="J1950" s="3"/>
      <c r="K1950" s="3" t="s">
        <v>140</v>
      </c>
      <c r="L1950" s="125">
        <v>-0.117682184922656</v>
      </c>
      <c r="M1950" s="3">
        <v>27</v>
      </c>
      <c r="N1950" s="125">
        <v>-6.3811775133949103E-2</v>
      </c>
      <c r="O1950" s="3">
        <v>10</v>
      </c>
      <c r="P1950" s="125">
        <v>-0.123383025082851</v>
      </c>
      <c r="Q1950" s="3">
        <v>30</v>
      </c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</row>
    <row r="1951" spans="1:30" hidden="1" x14ac:dyDescent="0.25">
      <c r="A1951" s="2">
        <v>10</v>
      </c>
      <c r="B1951" s="2">
        <v>2013</v>
      </c>
      <c r="C1951" s="4" t="str">
        <f>INDEX(Index!$B$1:$B$500,MATCH($F1951,Index!$A$1:$A$500,0)
)</f>
        <v>WAS</v>
      </c>
      <c r="D1951" s="4">
        <v>0</v>
      </c>
      <c r="E1951" s="141">
        <f t="shared" si="30"/>
        <v>-0.23286635148202611</v>
      </c>
      <c r="F1951" s="3" t="s">
        <v>26</v>
      </c>
      <c r="G1951" s="3">
        <v>30</v>
      </c>
      <c r="H1951" s="125">
        <v>-0.23286635148202611</v>
      </c>
      <c r="I1951" s="3"/>
      <c r="J1951" s="3"/>
      <c r="K1951" s="3" t="s">
        <v>140</v>
      </c>
      <c r="L1951" s="125">
        <v>1.66332250509179E-2</v>
      </c>
      <c r="M1951" s="3">
        <v>14</v>
      </c>
      <c r="N1951" s="125">
        <v>9.8830021538771004E-2</v>
      </c>
      <c r="O1951" s="3">
        <v>29</v>
      </c>
      <c r="P1951" s="125">
        <v>-0.15066955499417301</v>
      </c>
      <c r="Q1951" s="3">
        <v>32</v>
      </c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</row>
    <row r="1952" spans="1:30" hidden="1" x14ac:dyDescent="0.25">
      <c r="A1952" s="2">
        <v>10</v>
      </c>
      <c r="B1952" s="2">
        <v>2013</v>
      </c>
      <c r="C1952" s="4" t="str">
        <f>INDEX(Index!$B$1:$B$500,MATCH($F1952,Index!$A$1:$A$500,0)
)</f>
        <v>LV</v>
      </c>
      <c r="D1952" s="4">
        <v>0</v>
      </c>
      <c r="E1952" s="141">
        <f t="shared" si="30"/>
        <v>-0.33736897709461022</v>
      </c>
      <c r="F1952" s="3" t="s">
        <v>52</v>
      </c>
      <c r="G1952" s="3">
        <v>31</v>
      </c>
      <c r="H1952" s="125">
        <v>-0.33736897709461022</v>
      </c>
      <c r="I1952" s="3"/>
      <c r="J1952" s="3"/>
      <c r="K1952" s="3" t="s">
        <v>140</v>
      </c>
      <c r="L1952" s="125">
        <v>-0.212610424409784</v>
      </c>
      <c r="M1952" s="3">
        <v>31</v>
      </c>
      <c r="N1952" s="125">
        <v>7.7348148365143601E-2</v>
      </c>
      <c r="O1952" s="3">
        <v>25</v>
      </c>
      <c r="P1952" s="125">
        <v>-4.7410404319682603E-2</v>
      </c>
      <c r="Q1952" s="3">
        <v>27</v>
      </c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</row>
    <row r="1953" spans="1:30" hidden="1" x14ac:dyDescent="0.25">
      <c r="A1953" s="2">
        <v>10</v>
      </c>
      <c r="B1953" s="2">
        <v>2013</v>
      </c>
      <c r="C1953" s="4" t="str">
        <f>INDEX(Index!$B$1:$B$500,MATCH($F1953,Index!$A$1:$A$500,0)
)</f>
        <v>JAX</v>
      </c>
      <c r="D1953" s="4">
        <v>0</v>
      </c>
      <c r="E1953" s="141">
        <f t="shared" si="30"/>
        <v>-0.56844417447642281</v>
      </c>
      <c r="F1953" s="3" t="s">
        <v>56</v>
      </c>
      <c r="G1953" s="3">
        <v>32</v>
      </c>
      <c r="H1953" s="125">
        <v>-0.56844417447642281</v>
      </c>
      <c r="I1953" s="3"/>
      <c r="J1953" s="3"/>
      <c r="K1953" s="3" t="s">
        <v>142</v>
      </c>
      <c r="L1953" s="125">
        <v>-0.41438695992354901</v>
      </c>
      <c r="M1953" s="3">
        <v>32</v>
      </c>
      <c r="N1953" s="125">
        <v>0.15785064411543301</v>
      </c>
      <c r="O1953" s="3">
        <v>31</v>
      </c>
      <c r="P1953" s="125">
        <v>3.79342956255928E-3</v>
      </c>
      <c r="Q1953" s="3">
        <v>15</v>
      </c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</row>
    <row r="1954" spans="1:30" hidden="1" x14ac:dyDescent="0.25">
      <c r="A1954" s="2">
        <v>11</v>
      </c>
      <c r="B1954" s="2">
        <v>2013</v>
      </c>
      <c r="C1954" s="4" t="str">
        <f>INDEX(Index!$B$1:$B$500,MATCH($F1954,Index!$A$1:$A$500,0)
)</f>
        <v>DEN</v>
      </c>
      <c r="D1954" s="4">
        <v>0</v>
      </c>
      <c r="E1954" s="141">
        <f t="shared" si="30"/>
        <v>0.36263428633352668</v>
      </c>
      <c r="F1954" s="3" t="s">
        <v>39</v>
      </c>
      <c r="G1954" s="3">
        <v>1</v>
      </c>
      <c r="H1954" s="125">
        <v>0.36263428633352668</v>
      </c>
      <c r="I1954" s="3"/>
      <c r="J1954" s="3"/>
      <c r="K1954" s="3" t="s">
        <v>224</v>
      </c>
      <c r="L1954" s="125">
        <v>0.31187468694498399</v>
      </c>
      <c r="M1954" s="3">
        <v>1</v>
      </c>
      <c r="N1954" s="125">
        <v>-2.2846676529928601E-2</v>
      </c>
      <c r="O1954" s="3">
        <v>13</v>
      </c>
      <c r="P1954" s="125">
        <v>2.79129228586141E-2</v>
      </c>
      <c r="Q1954" s="3">
        <v>9</v>
      </c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</row>
    <row r="1955" spans="1:30" hidden="1" x14ac:dyDescent="0.25">
      <c r="A1955" s="2">
        <v>11</v>
      </c>
      <c r="B1955" s="2">
        <v>2013</v>
      </c>
      <c r="C1955" s="4" t="str">
        <f>INDEX(Index!$B$1:$B$500,MATCH($F1955,Index!$A$1:$A$500,0)
)</f>
        <v>SEA</v>
      </c>
      <c r="D1955" s="4">
        <v>0</v>
      </c>
      <c r="E1955" s="141">
        <f t="shared" si="30"/>
        <v>0.30495346003639728</v>
      </c>
      <c r="F1955" s="3" t="s">
        <v>30</v>
      </c>
      <c r="G1955" s="3">
        <v>2</v>
      </c>
      <c r="H1955" s="125">
        <v>0.30495346003639728</v>
      </c>
      <c r="I1955" s="3"/>
      <c r="J1955" s="3"/>
      <c r="K1955" s="3" t="s">
        <v>244</v>
      </c>
      <c r="L1955" s="125">
        <v>9.6108252252007004E-2</v>
      </c>
      <c r="M1955" s="3">
        <v>11</v>
      </c>
      <c r="N1955" s="125">
        <v>-0.150351035848385</v>
      </c>
      <c r="O1955" s="3">
        <v>2</v>
      </c>
      <c r="P1955" s="125">
        <v>5.8494171936005299E-2</v>
      </c>
      <c r="Q1955" s="3">
        <v>2</v>
      </c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</row>
    <row r="1956" spans="1:30" hidden="1" x14ac:dyDescent="0.25">
      <c r="A1956" s="2">
        <v>11</v>
      </c>
      <c r="B1956" s="2">
        <v>2013</v>
      </c>
      <c r="C1956" s="4" t="str">
        <f>INDEX(Index!$B$1:$B$500,MATCH($F1956,Index!$A$1:$A$500,0)
)</f>
        <v>NO</v>
      </c>
      <c r="D1956" s="4">
        <v>0</v>
      </c>
      <c r="E1956" s="141">
        <f t="shared" si="30"/>
        <v>0.25818019826611133</v>
      </c>
      <c r="F1956" s="3" t="s">
        <v>27</v>
      </c>
      <c r="G1956" s="3">
        <v>3</v>
      </c>
      <c r="H1956" s="125">
        <v>0.25818019826611133</v>
      </c>
      <c r="I1956" s="3"/>
      <c r="J1956" s="3"/>
      <c r="K1956" s="3" t="s">
        <v>144</v>
      </c>
      <c r="L1956" s="125">
        <v>0.17121201293233401</v>
      </c>
      <c r="M1956" s="3">
        <v>5</v>
      </c>
      <c r="N1956" s="125">
        <v>-0.112080785348008</v>
      </c>
      <c r="O1956" s="3">
        <v>5</v>
      </c>
      <c r="P1956" s="125">
        <v>-2.5112600014230699E-2</v>
      </c>
      <c r="Q1956" s="3">
        <v>23</v>
      </c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</row>
    <row r="1957" spans="1:30" hidden="1" x14ac:dyDescent="0.25">
      <c r="A1957" s="2">
        <v>11</v>
      </c>
      <c r="B1957" s="2">
        <v>2013</v>
      </c>
      <c r="C1957" s="4" t="str">
        <f>INDEX(Index!$B$1:$B$500,MATCH($F1957,Index!$A$1:$A$500,0)
)</f>
        <v>CAR</v>
      </c>
      <c r="D1957" s="4">
        <v>0</v>
      </c>
      <c r="E1957" s="141">
        <f t="shared" si="30"/>
        <v>0.23999688510429557</v>
      </c>
      <c r="F1957" s="3" t="s">
        <v>51</v>
      </c>
      <c r="G1957" s="3">
        <v>4</v>
      </c>
      <c r="H1957" s="125">
        <v>0.23999688510429557</v>
      </c>
      <c r="I1957" s="3"/>
      <c r="J1957" s="3"/>
      <c r="K1957" s="3" t="s">
        <v>143</v>
      </c>
      <c r="L1957" s="125">
        <v>9.9573278154928904E-2</v>
      </c>
      <c r="M1957" s="3">
        <v>10</v>
      </c>
      <c r="N1957" s="125">
        <v>-0.13628692302433701</v>
      </c>
      <c r="O1957" s="3">
        <v>3</v>
      </c>
      <c r="P1957" s="125">
        <v>4.1366839250296496E-3</v>
      </c>
      <c r="Q1957" s="3">
        <v>15</v>
      </c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</row>
    <row r="1958" spans="1:30" hidden="1" x14ac:dyDescent="0.25">
      <c r="A1958" s="2">
        <v>11</v>
      </c>
      <c r="B1958" s="2">
        <v>2013</v>
      </c>
      <c r="C1958" s="4" t="str">
        <f>INDEX(Index!$B$1:$B$500,MATCH($F1958,Index!$A$1:$A$500,0)
)</f>
        <v>DAL</v>
      </c>
      <c r="D1958" s="4">
        <v>0</v>
      </c>
      <c r="E1958" s="141">
        <f t="shared" si="30"/>
        <v>0.14110497044023379</v>
      </c>
      <c r="F1958" s="3" t="s">
        <v>3</v>
      </c>
      <c r="G1958" s="3">
        <v>5</v>
      </c>
      <c r="H1958" s="125">
        <v>0.14110497044023379</v>
      </c>
      <c r="I1958" s="3"/>
      <c r="J1958" s="3"/>
      <c r="K1958" s="3" t="s">
        <v>145</v>
      </c>
      <c r="L1958" s="125">
        <v>0.100579266064518</v>
      </c>
      <c r="M1958" s="3">
        <v>9</v>
      </c>
      <c r="N1958" s="125">
        <v>2.01398564970518E-2</v>
      </c>
      <c r="O1958" s="3">
        <v>17</v>
      </c>
      <c r="P1958" s="125">
        <v>6.0665560872767602E-2</v>
      </c>
      <c r="Q1958" s="3">
        <v>1</v>
      </c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</row>
    <row r="1959" spans="1:30" hidden="1" x14ac:dyDescent="0.25">
      <c r="A1959" s="2">
        <v>11</v>
      </c>
      <c r="B1959" s="2">
        <v>2013</v>
      </c>
      <c r="C1959" s="4" t="str">
        <f>INDEX(Index!$B$1:$B$500,MATCH($F1959,Index!$A$1:$A$500,0)
)</f>
        <v>CIN</v>
      </c>
      <c r="D1959" s="4">
        <v>0</v>
      </c>
      <c r="E1959" s="141">
        <f t="shared" si="30"/>
        <v>0.1371421283486077</v>
      </c>
      <c r="F1959" s="3" t="s">
        <v>24</v>
      </c>
      <c r="G1959" s="3">
        <v>6</v>
      </c>
      <c r="H1959" s="125">
        <v>0.1371421283486077</v>
      </c>
      <c r="I1959" s="3"/>
      <c r="J1959" s="3"/>
      <c r="K1959" s="3" t="s">
        <v>152</v>
      </c>
      <c r="L1959" s="125">
        <v>-2.3593340369798599E-2</v>
      </c>
      <c r="M1959" s="3">
        <v>18</v>
      </c>
      <c r="N1959" s="125">
        <v>-0.13237301438760399</v>
      </c>
      <c r="O1959" s="3">
        <v>4</v>
      </c>
      <c r="P1959" s="125">
        <v>2.8362454330802301E-2</v>
      </c>
      <c r="Q1959" s="3">
        <v>8</v>
      </c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</row>
    <row r="1960" spans="1:30" hidden="1" x14ac:dyDescent="0.25">
      <c r="A1960" s="2">
        <v>11</v>
      </c>
      <c r="B1960" s="2">
        <v>2013</v>
      </c>
      <c r="C1960" s="4" t="str">
        <f>INDEX(Index!$B$1:$B$500,MATCH($F1960,Index!$A$1:$A$500,0)
)</f>
        <v>NE</v>
      </c>
      <c r="D1960" s="4">
        <v>0</v>
      </c>
      <c r="E1960" s="141">
        <f t="shared" si="30"/>
        <v>0.12218723370668022</v>
      </c>
      <c r="F1960" s="3" t="s">
        <v>17</v>
      </c>
      <c r="G1960" s="3">
        <v>7</v>
      </c>
      <c r="H1960" s="125">
        <v>0.12218723370668022</v>
      </c>
      <c r="I1960" s="3"/>
      <c r="J1960" s="3"/>
      <c r="K1960" s="3" t="s">
        <v>143</v>
      </c>
      <c r="L1960" s="125">
        <v>7.1601631263269502E-2</v>
      </c>
      <c r="M1960" s="3">
        <v>12</v>
      </c>
      <c r="N1960" s="125">
        <v>6.4249166353497903E-3</v>
      </c>
      <c r="O1960" s="3">
        <v>16</v>
      </c>
      <c r="P1960" s="125">
        <v>5.7010519078760501E-2</v>
      </c>
      <c r="Q1960" s="3">
        <v>3</v>
      </c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</row>
    <row r="1961" spans="1:30" hidden="1" x14ac:dyDescent="0.25">
      <c r="A1961" s="2">
        <v>11</v>
      </c>
      <c r="B1961" s="2">
        <v>2013</v>
      </c>
      <c r="C1961" s="4" t="str">
        <f>INDEX(Index!$B$1:$B$500,MATCH($F1961,Index!$A$1:$A$500,0)
)</f>
        <v>PHI</v>
      </c>
      <c r="D1961" s="4">
        <v>0</v>
      </c>
      <c r="E1961" s="141">
        <f t="shared" si="30"/>
        <v>0.11812158430499367</v>
      </c>
      <c r="F1961" s="3" t="s">
        <v>7</v>
      </c>
      <c r="G1961" s="3">
        <v>8</v>
      </c>
      <c r="H1961" s="125">
        <v>0.11812158430499367</v>
      </c>
      <c r="I1961" s="3"/>
      <c r="J1961" s="3"/>
      <c r="K1961" s="3" t="s">
        <v>154</v>
      </c>
      <c r="L1961" s="125">
        <v>0.19001394246296899</v>
      </c>
      <c r="M1961" s="3">
        <v>4</v>
      </c>
      <c r="N1961" s="125">
        <v>5.0235756821709603E-2</v>
      </c>
      <c r="O1961" s="3">
        <v>22</v>
      </c>
      <c r="P1961" s="125">
        <v>-2.16566013362657E-2</v>
      </c>
      <c r="Q1961" s="3">
        <v>21</v>
      </c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</row>
    <row r="1962" spans="1:30" hidden="1" x14ac:dyDescent="0.25">
      <c r="A1962" s="2">
        <v>11</v>
      </c>
      <c r="B1962" s="2">
        <v>2013</v>
      </c>
      <c r="C1962" s="4" t="str">
        <f>INDEX(Index!$B$1:$B$500,MATCH($F1962,Index!$A$1:$A$500,0)
)</f>
        <v>GB</v>
      </c>
      <c r="D1962" s="4">
        <v>0</v>
      </c>
      <c r="E1962" s="141">
        <f t="shared" si="30"/>
        <v>0.1058305349909775</v>
      </c>
      <c r="F1962" s="3" t="s">
        <v>20</v>
      </c>
      <c r="G1962" s="3">
        <v>9</v>
      </c>
      <c r="H1962" s="125">
        <v>0.1058305349909775</v>
      </c>
      <c r="I1962" s="3"/>
      <c r="J1962" s="3"/>
      <c r="K1962" s="3" t="s">
        <v>145</v>
      </c>
      <c r="L1962" s="125">
        <v>0.19414213030743699</v>
      </c>
      <c r="M1962" s="3">
        <v>3</v>
      </c>
      <c r="N1962" s="125">
        <v>6.11163647183754E-2</v>
      </c>
      <c r="O1962" s="3">
        <v>25</v>
      </c>
      <c r="P1962" s="125">
        <v>-2.71952305980841E-2</v>
      </c>
      <c r="Q1962" s="3">
        <v>25</v>
      </c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</row>
    <row r="1963" spans="1:30" hidden="1" x14ac:dyDescent="0.25">
      <c r="A1963" s="2">
        <v>11</v>
      </c>
      <c r="B1963" s="2">
        <v>2013</v>
      </c>
      <c r="C1963" s="4" t="str">
        <f>INDEX(Index!$B$1:$B$500,MATCH($F1963,Index!$A$1:$A$500,0)
)</f>
        <v>SF</v>
      </c>
      <c r="D1963" s="4">
        <v>0</v>
      </c>
      <c r="E1963" s="141">
        <f t="shared" si="30"/>
        <v>9.4347109522678621E-2</v>
      </c>
      <c r="F1963" s="3" t="s">
        <v>1</v>
      </c>
      <c r="G1963" s="3">
        <v>10</v>
      </c>
      <c r="H1963" s="125">
        <v>9.4347109522678621E-2</v>
      </c>
      <c r="I1963" s="3"/>
      <c r="J1963" s="3"/>
      <c r="K1963" s="3" t="s">
        <v>146</v>
      </c>
      <c r="L1963" s="125">
        <v>1.7130417901878899E-3</v>
      </c>
      <c r="M1963" s="3">
        <v>15</v>
      </c>
      <c r="N1963" s="125">
        <v>-8.2943429218314699E-2</v>
      </c>
      <c r="O1963" s="3">
        <v>8</v>
      </c>
      <c r="P1963" s="125">
        <v>9.69063851417604E-3</v>
      </c>
      <c r="Q1963" s="3">
        <v>14</v>
      </c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</row>
    <row r="1964" spans="1:30" hidden="1" x14ac:dyDescent="0.25">
      <c r="A1964" s="2">
        <v>11</v>
      </c>
      <c r="B1964" s="2">
        <v>2013</v>
      </c>
      <c r="C1964" s="4" t="str">
        <f>INDEX(Index!$B$1:$B$500,MATCH($F1964,Index!$A$1:$A$500,0)
)</f>
        <v>CHI</v>
      </c>
      <c r="D1964" s="4">
        <v>0</v>
      </c>
      <c r="E1964" s="141">
        <f t="shared" si="30"/>
        <v>8.4938865540778299E-2</v>
      </c>
      <c r="F1964" s="3" t="s">
        <v>64</v>
      </c>
      <c r="G1964" s="3">
        <v>11</v>
      </c>
      <c r="H1964" s="125">
        <v>8.4938865540778299E-2</v>
      </c>
      <c r="I1964" s="3"/>
      <c r="J1964" s="3"/>
      <c r="K1964" s="3" t="s">
        <v>146</v>
      </c>
      <c r="L1964" s="125">
        <v>0.10449312136979599</v>
      </c>
      <c r="M1964" s="3">
        <v>6</v>
      </c>
      <c r="N1964" s="125">
        <v>4.6557527501743197E-2</v>
      </c>
      <c r="O1964" s="3">
        <v>21</v>
      </c>
      <c r="P1964" s="125">
        <v>2.7003271672725499E-2</v>
      </c>
      <c r="Q1964" s="3">
        <v>10</v>
      </c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</row>
    <row r="1965" spans="1:30" hidden="1" x14ac:dyDescent="0.25">
      <c r="A1965" s="2">
        <v>11</v>
      </c>
      <c r="B1965" s="2">
        <v>2013</v>
      </c>
      <c r="C1965" s="4" t="str">
        <f>INDEX(Index!$B$1:$B$500,MATCH($F1965,Index!$A$1:$A$500,0)
)</f>
        <v>KC</v>
      </c>
      <c r="D1965" s="4">
        <v>0</v>
      </c>
      <c r="E1965" s="141">
        <f t="shared" si="30"/>
        <v>7.9695928422258394E-2</v>
      </c>
      <c r="F1965" s="3" t="s">
        <v>5</v>
      </c>
      <c r="G1965" s="3">
        <v>12</v>
      </c>
      <c r="H1965" s="125">
        <v>7.9695928422258394E-2</v>
      </c>
      <c r="I1965" s="3"/>
      <c r="J1965" s="3"/>
      <c r="K1965" s="3" t="s">
        <v>224</v>
      </c>
      <c r="L1965" s="125">
        <v>-3.7360184839817699E-2</v>
      </c>
      <c r="M1965" s="3">
        <v>20</v>
      </c>
      <c r="N1965" s="125">
        <v>-7.3053046068408803E-2</v>
      </c>
      <c r="O1965" s="3">
        <v>9</v>
      </c>
      <c r="P1965" s="125">
        <v>4.4003067193667297E-2</v>
      </c>
      <c r="Q1965" s="3">
        <v>5</v>
      </c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</row>
    <row r="1966" spans="1:30" hidden="1" x14ac:dyDescent="0.25">
      <c r="A1966" s="2">
        <v>11</v>
      </c>
      <c r="B1966" s="2">
        <v>2013</v>
      </c>
      <c r="C1966" s="4" t="str">
        <f>INDEX(Index!$B$1:$B$500,MATCH($F1966,Index!$A$1:$A$500,0)
)</f>
        <v>ARI</v>
      </c>
      <c r="D1966" s="4">
        <v>0</v>
      </c>
      <c r="E1966" s="141">
        <f t="shared" si="30"/>
        <v>5.6689713758094999E-2</v>
      </c>
      <c r="F1966" s="3" t="s">
        <v>23</v>
      </c>
      <c r="G1966" s="3">
        <v>13</v>
      </c>
      <c r="H1966" s="125">
        <v>5.6689713758094999E-2</v>
      </c>
      <c r="I1966" s="3"/>
      <c r="J1966" s="3"/>
      <c r="K1966" s="3" t="s">
        <v>146</v>
      </c>
      <c r="L1966" s="125">
        <v>-7.8472967104901994E-2</v>
      </c>
      <c r="M1966" s="3">
        <v>23</v>
      </c>
      <c r="N1966" s="125">
        <v>-0.15910335331344799</v>
      </c>
      <c r="O1966" s="3">
        <v>1</v>
      </c>
      <c r="P1966" s="125">
        <v>-2.3940672450450999E-2</v>
      </c>
      <c r="Q1966" s="3">
        <v>22</v>
      </c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</row>
    <row r="1967" spans="1:30" hidden="1" x14ac:dyDescent="0.25">
      <c r="A1967" s="2">
        <v>11</v>
      </c>
      <c r="B1967" s="2">
        <v>2013</v>
      </c>
      <c r="C1967" s="4" t="str">
        <f>INDEX(Index!$B$1:$B$500,MATCH($F1967,Index!$A$1:$A$500,0)
)</f>
        <v>DET</v>
      </c>
      <c r="D1967" s="4">
        <v>0</v>
      </c>
      <c r="E1967" s="141">
        <f t="shared" si="30"/>
        <v>5.2398873502699492E-2</v>
      </c>
      <c r="F1967" s="3" t="s">
        <v>21</v>
      </c>
      <c r="G1967" s="3">
        <v>14</v>
      </c>
      <c r="H1967" s="125">
        <v>5.2398873502699492E-2</v>
      </c>
      <c r="I1967" s="3"/>
      <c r="J1967" s="3"/>
      <c r="K1967" s="3" t="s">
        <v>146</v>
      </c>
      <c r="L1967" s="125">
        <v>0.10210405822813499</v>
      </c>
      <c r="M1967" s="3">
        <v>8</v>
      </c>
      <c r="N1967" s="125">
        <v>2.4204388377681001E-2</v>
      </c>
      <c r="O1967" s="3">
        <v>18</v>
      </c>
      <c r="P1967" s="125">
        <v>-2.5500796347754501E-2</v>
      </c>
      <c r="Q1967" s="3">
        <v>24</v>
      </c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</row>
    <row r="1968" spans="1:30" hidden="1" x14ac:dyDescent="0.25">
      <c r="A1968" s="2">
        <v>11</v>
      </c>
      <c r="B1968" s="2">
        <v>2013</v>
      </c>
      <c r="C1968" s="4" t="str">
        <f>INDEX(Index!$B$1:$B$500,MATCH($F1968,Index!$A$1:$A$500,0)
)</f>
        <v>IND</v>
      </c>
      <c r="D1968" s="4">
        <v>0</v>
      </c>
      <c r="E1968" s="141">
        <f t="shared" si="30"/>
        <v>3.8812390888368249E-2</v>
      </c>
      <c r="F1968" s="3" t="s">
        <v>35</v>
      </c>
      <c r="G1968" s="3">
        <v>15</v>
      </c>
      <c r="H1968" s="125">
        <v>3.8812390888368249E-2</v>
      </c>
      <c r="I1968" s="3"/>
      <c r="J1968" s="3"/>
      <c r="K1968" s="3" t="s">
        <v>143</v>
      </c>
      <c r="L1968" s="125">
        <v>0.102117044301843</v>
      </c>
      <c r="M1968" s="3">
        <v>7</v>
      </c>
      <c r="N1968" s="125">
        <v>6.3310357859565403E-2</v>
      </c>
      <c r="O1968" s="3">
        <v>26</v>
      </c>
      <c r="P1968" s="125">
        <v>5.7044460906515099E-6</v>
      </c>
      <c r="Q1968" s="3">
        <v>17</v>
      </c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</row>
    <row r="1969" spans="1:30" hidden="1" x14ac:dyDescent="0.25">
      <c r="A1969" s="2">
        <v>11</v>
      </c>
      <c r="B1969" s="2">
        <v>2013</v>
      </c>
      <c r="C1969" s="4" t="str">
        <f>INDEX(Index!$B$1:$B$500,MATCH($F1969,Index!$A$1:$A$500,0)
)</f>
        <v>LAR</v>
      </c>
      <c r="D1969" s="4">
        <v>0</v>
      </c>
      <c r="E1969" s="141">
        <f t="shared" si="30"/>
        <v>-8.7144341312562004E-3</v>
      </c>
      <c r="F1969" s="3" t="s">
        <v>67</v>
      </c>
      <c r="G1969" s="3">
        <v>16</v>
      </c>
      <c r="H1969" s="125">
        <v>-8.7144341312562004E-3</v>
      </c>
      <c r="I1969" s="3"/>
      <c r="J1969" s="3"/>
      <c r="K1969" s="3" t="s">
        <v>148</v>
      </c>
      <c r="L1969" s="125">
        <v>-9.8846509969268095E-2</v>
      </c>
      <c r="M1969" s="3">
        <v>25</v>
      </c>
      <c r="N1969" s="125">
        <v>-4.1523695149037497E-2</v>
      </c>
      <c r="O1969" s="3">
        <v>11</v>
      </c>
      <c r="P1969" s="125">
        <v>4.8608380688974398E-2</v>
      </c>
      <c r="Q1969" s="3">
        <v>4</v>
      </c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</row>
    <row r="1970" spans="1:30" hidden="1" x14ac:dyDescent="0.25">
      <c r="A1970" s="2">
        <v>11</v>
      </c>
      <c r="B1970" s="2">
        <v>2013</v>
      </c>
      <c r="C1970" s="4" t="str">
        <f>INDEX(Index!$B$1:$B$500,MATCH($F1970,Index!$A$1:$A$500,0)
)</f>
        <v>LAC</v>
      </c>
      <c r="D1970" s="4">
        <v>0</v>
      </c>
      <c r="E1970" s="141">
        <f t="shared" si="30"/>
        <v>-3.3883093746456233E-2</v>
      </c>
      <c r="F1970" s="3" t="s">
        <v>68</v>
      </c>
      <c r="G1970" s="3">
        <v>17</v>
      </c>
      <c r="H1970" s="125">
        <v>-3.3883093746456233E-2</v>
      </c>
      <c r="I1970" s="3"/>
      <c r="J1970" s="3"/>
      <c r="K1970" s="3" t="s">
        <v>148</v>
      </c>
      <c r="L1970" s="125">
        <v>0.21186788601947101</v>
      </c>
      <c r="M1970" s="3">
        <v>2</v>
      </c>
      <c r="N1970" s="125">
        <v>0.240549689292999</v>
      </c>
      <c r="O1970" s="3">
        <v>32</v>
      </c>
      <c r="P1970" s="125">
        <v>-5.2012904729282503E-3</v>
      </c>
      <c r="Q1970" s="3">
        <v>18</v>
      </c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</row>
    <row r="1971" spans="1:30" hidden="1" x14ac:dyDescent="0.25">
      <c r="A1971" s="2">
        <v>11</v>
      </c>
      <c r="B1971" s="2">
        <v>2013</v>
      </c>
      <c r="C1971" s="4" t="str">
        <f>INDEX(Index!$B$1:$B$500,MATCH($F1971,Index!$A$1:$A$500,0)
)</f>
        <v>TB</v>
      </c>
      <c r="D1971" s="4">
        <v>0</v>
      </c>
      <c r="E1971" s="141">
        <f t="shared" si="30"/>
        <v>-7.489395049806595E-2</v>
      </c>
      <c r="F1971" s="3" t="s">
        <v>38</v>
      </c>
      <c r="G1971" s="3">
        <v>18</v>
      </c>
      <c r="H1971" s="125">
        <v>-7.489395049806595E-2</v>
      </c>
      <c r="I1971" s="3"/>
      <c r="J1971" s="3"/>
      <c r="K1971" s="3" t="s">
        <v>149</v>
      </c>
      <c r="L1971" s="125">
        <v>-6.6820644279309005E-2</v>
      </c>
      <c r="M1971" s="3">
        <v>21</v>
      </c>
      <c r="N1971" s="125">
        <v>-1.7022532404549701E-4</v>
      </c>
      <c r="O1971" s="3">
        <v>15</v>
      </c>
      <c r="P1971" s="125">
        <v>-8.2435315428024403E-3</v>
      </c>
      <c r="Q1971" s="3">
        <v>19</v>
      </c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</row>
    <row r="1972" spans="1:30" hidden="1" x14ac:dyDescent="0.25">
      <c r="A1972" s="2">
        <v>11</v>
      </c>
      <c r="B1972" s="2">
        <v>2013</v>
      </c>
      <c r="C1972" s="4" t="str">
        <f>INDEX(Index!$B$1:$B$500,MATCH($F1972,Index!$A$1:$A$500,0)
)</f>
        <v>ATL</v>
      </c>
      <c r="D1972" s="4">
        <v>0</v>
      </c>
      <c r="E1972" s="141">
        <f t="shared" si="30"/>
        <v>-7.9813879196205098E-2</v>
      </c>
      <c r="F1972" s="3" t="s">
        <v>43</v>
      </c>
      <c r="G1972" s="3">
        <v>19</v>
      </c>
      <c r="H1972" s="125">
        <v>-7.9813879196205098E-2</v>
      </c>
      <c r="I1972" s="3"/>
      <c r="J1972" s="3"/>
      <c r="K1972" s="3" t="s">
        <v>149</v>
      </c>
      <c r="L1972" s="125">
        <v>3.67616278638669E-2</v>
      </c>
      <c r="M1972" s="3">
        <v>13</v>
      </c>
      <c r="N1972" s="125">
        <v>9.7799811888712895E-2</v>
      </c>
      <c r="O1972" s="3">
        <v>28</v>
      </c>
      <c r="P1972" s="125">
        <v>-1.8775695171359099E-2</v>
      </c>
      <c r="Q1972" s="3">
        <v>20</v>
      </c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</row>
    <row r="1973" spans="1:30" hidden="1" x14ac:dyDescent="0.25">
      <c r="A1973" s="2">
        <v>11</v>
      </c>
      <c r="B1973" s="2">
        <v>2013</v>
      </c>
      <c r="C1973" s="4" t="str">
        <f>INDEX(Index!$B$1:$B$500,MATCH($F1973,Index!$A$1:$A$500,0)
)</f>
        <v>NYJ</v>
      </c>
      <c r="D1973" s="4">
        <v>0</v>
      </c>
      <c r="E1973" s="141">
        <f t="shared" si="30"/>
        <v>-8.4151120171339217E-2</v>
      </c>
      <c r="F1973" s="3" t="s">
        <v>9</v>
      </c>
      <c r="G1973" s="3">
        <v>20</v>
      </c>
      <c r="H1973" s="125">
        <v>-8.4151120171339217E-2</v>
      </c>
      <c r="I1973" s="3"/>
      <c r="J1973" s="3"/>
      <c r="K1973" s="3" t="s">
        <v>145</v>
      </c>
      <c r="L1973" s="125">
        <v>-0.22704962336636</v>
      </c>
      <c r="M1973" s="3">
        <v>31</v>
      </c>
      <c r="N1973" s="125">
        <v>-0.10026362182955</v>
      </c>
      <c r="O1973" s="3">
        <v>6</v>
      </c>
      <c r="P1973" s="125">
        <v>4.2634881365470799E-2</v>
      </c>
      <c r="Q1973" s="3">
        <v>6</v>
      </c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</row>
    <row r="1974" spans="1:30" hidden="1" x14ac:dyDescent="0.25">
      <c r="A1974" s="2">
        <v>11</v>
      </c>
      <c r="B1974" s="2">
        <v>2013</v>
      </c>
      <c r="C1974" s="4" t="str">
        <f>INDEX(Index!$B$1:$B$500,MATCH($F1974,Index!$A$1:$A$500,0)
)</f>
        <v>BUF</v>
      </c>
      <c r="D1974" s="4">
        <v>0</v>
      </c>
      <c r="E1974" s="141">
        <f t="shared" si="30"/>
        <v>-9.2332900096223011E-2</v>
      </c>
      <c r="F1974" s="3" t="s">
        <v>0</v>
      </c>
      <c r="G1974" s="3">
        <v>21</v>
      </c>
      <c r="H1974" s="125">
        <v>-9.2332900096223011E-2</v>
      </c>
      <c r="I1974" s="3"/>
      <c r="J1974" s="3"/>
      <c r="K1974" s="3" t="s">
        <v>156</v>
      </c>
      <c r="L1974" s="125">
        <v>-7.8003606577976406E-2</v>
      </c>
      <c r="M1974" s="3">
        <v>22</v>
      </c>
      <c r="N1974" s="125">
        <v>-4.1090066468261098E-2</v>
      </c>
      <c r="O1974" s="3">
        <v>12</v>
      </c>
      <c r="P1974" s="125">
        <v>-5.5419359986507703E-2</v>
      </c>
      <c r="Q1974" s="3">
        <v>27</v>
      </c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</row>
    <row r="1975" spans="1:30" hidden="1" x14ac:dyDescent="0.25">
      <c r="A1975" s="2">
        <v>11</v>
      </c>
      <c r="B1975" s="2">
        <v>2013</v>
      </c>
      <c r="C1975" s="4" t="str">
        <f>INDEX(Index!$B$1:$B$500,MATCH($F1975,Index!$A$1:$A$500,0)
)</f>
        <v>PIT</v>
      </c>
      <c r="D1975" s="4">
        <v>0</v>
      </c>
      <c r="E1975" s="141">
        <f t="shared" si="30"/>
        <v>-9.2335423131565744E-2</v>
      </c>
      <c r="F1975" s="3" t="s">
        <v>32</v>
      </c>
      <c r="G1975" s="3">
        <v>22</v>
      </c>
      <c r="H1975" s="125">
        <v>-9.2335423131565744E-2</v>
      </c>
      <c r="I1975" s="3"/>
      <c r="J1975" s="3"/>
      <c r="K1975" s="3" t="s">
        <v>148</v>
      </c>
      <c r="L1975" s="125">
        <v>1.34357264375201E-2</v>
      </c>
      <c r="M1975" s="3">
        <v>14</v>
      </c>
      <c r="N1975" s="125">
        <v>0.115569799997034</v>
      </c>
      <c r="O1975" s="3">
        <v>30</v>
      </c>
      <c r="P1975" s="125">
        <v>9.7986504279481499E-3</v>
      </c>
      <c r="Q1975" s="3">
        <v>13</v>
      </c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</row>
    <row r="1976" spans="1:30" hidden="1" x14ac:dyDescent="0.25">
      <c r="A1976" s="2">
        <v>11</v>
      </c>
      <c r="B1976" s="2">
        <v>2013</v>
      </c>
      <c r="C1976" s="4" t="str">
        <f>INDEX(Index!$B$1:$B$500,MATCH($F1976,Index!$A$1:$A$500,0)
)</f>
        <v>MIA</v>
      </c>
      <c r="D1976" s="4">
        <v>0</v>
      </c>
      <c r="E1976" s="141">
        <f t="shared" si="30"/>
        <v>-9.3828649809540199E-2</v>
      </c>
      <c r="F1976" s="3" t="s">
        <v>4</v>
      </c>
      <c r="G1976" s="3">
        <v>23</v>
      </c>
      <c r="H1976" s="125">
        <v>-9.3828649809540199E-2</v>
      </c>
      <c r="I1976" s="3"/>
      <c r="J1976" s="3"/>
      <c r="K1976" s="3" t="s">
        <v>145</v>
      </c>
      <c r="L1976" s="125">
        <v>-3.3241057292612897E-2</v>
      </c>
      <c r="M1976" s="3">
        <v>19</v>
      </c>
      <c r="N1976" s="125">
        <v>2.8229352441992199E-2</v>
      </c>
      <c r="O1976" s="3">
        <v>19</v>
      </c>
      <c r="P1976" s="125">
        <v>-3.2358240074935103E-2</v>
      </c>
      <c r="Q1976" s="3">
        <v>26</v>
      </c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</row>
    <row r="1977" spans="1:30" hidden="1" x14ac:dyDescent="0.25">
      <c r="A1977" s="2">
        <v>11</v>
      </c>
      <c r="B1977" s="2">
        <v>2013</v>
      </c>
      <c r="C1977" s="4" t="str">
        <f>INDEX(Index!$B$1:$B$500,MATCH($F1977,Index!$A$1:$A$500,0)
)</f>
        <v>NYG</v>
      </c>
      <c r="D1977" s="4">
        <v>0</v>
      </c>
      <c r="E1977" s="141">
        <f t="shared" si="30"/>
        <v>-0.1181196503397982</v>
      </c>
      <c r="F1977" s="3" t="s">
        <v>15</v>
      </c>
      <c r="G1977" s="3">
        <v>24</v>
      </c>
      <c r="H1977" s="125">
        <v>-0.1181196503397982</v>
      </c>
      <c r="I1977" s="3"/>
      <c r="J1977" s="3"/>
      <c r="K1977" s="3" t="s">
        <v>148</v>
      </c>
      <c r="L1977" s="125">
        <v>-9.9718303541227502E-2</v>
      </c>
      <c r="M1977" s="3">
        <v>27</v>
      </c>
      <c r="N1977" s="125">
        <v>-8.8557158414937304E-2</v>
      </c>
      <c r="O1977" s="3">
        <v>7</v>
      </c>
      <c r="P1977" s="125">
        <v>-0.106958505213508</v>
      </c>
      <c r="Q1977" s="3">
        <v>31</v>
      </c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</row>
    <row r="1978" spans="1:30" hidden="1" x14ac:dyDescent="0.25">
      <c r="A1978" s="2">
        <v>11</v>
      </c>
      <c r="B1978" s="2">
        <v>2013</v>
      </c>
      <c r="C1978" s="4" t="str">
        <f>INDEX(Index!$B$1:$B$500,MATCH($F1978,Index!$A$1:$A$500,0)
)</f>
        <v>BAL</v>
      </c>
      <c r="D1978" s="4">
        <v>0</v>
      </c>
      <c r="E1978" s="141">
        <f t="shared" si="30"/>
        <v>-0.12037736641511659</v>
      </c>
      <c r="F1978" s="3" t="s">
        <v>18</v>
      </c>
      <c r="G1978" s="3">
        <v>25</v>
      </c>
      <c r="H1978" s="125">
        <v>-0.12037736641511659</v>
      </c>
      <c r="I1978" s="3"/>
      <c r="J1978" s="3"/>
      <c r="K1978" s="3" t="s">
        <v>148</v>
      </c>
      <c r="L1978" s="125">
        <v>-0.20019134724082099</v>
      </c>
      <c r="M1978" s="3">
        <v>30</v>
      </c>
      <c r="N1978" s="125">
        <v>-6.7609525086049505E-2</v>
      </c>
      <c r="O1978" s="3">
        <v>10</v>
      </c>
      <c r="P1978" s="125">
        <v>1.2204455739654899E-2</v>
      </c>
      <c r="Q1978" s="3">
        <v>12</v>
      </c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</row>
    <row r="1979" spans="1:30" hidden="1" x14ac:dyDescent="0.25">
      <c r="A1979" s="2">
        <v>11</v>
      </c>
      <c r="B1979" s="2">
        <v>2013</v>
      </c>
      <c r="C1979" s="4" t="str">
        <f>INDEX(Index!$B$1:$B$500,MATCH($F1979,Index!$A$1:$A$500,0)
)</f>
        <v>MIN</v>
      </c>
      <c r="D1979" s="4">
        <v>0</v>
      </c>
      <c r="E1979" s="141">
        <f t="shared" si="30"/>
        <v>-0.1397165022726474</v>
      </c>
      <c r="F1979" s="3" t="s">
        <v>46</v>
      </c>
      <c r="G1979" s="3">
        <v>26</v>
      </c>
      <c r="H1979" s="125">
        <v>-0.1397165022726474</v>
      </c>
      <c r="I1979" s="3"/>
      <c r="J1979" s="3"/>
      <c r="K1979" s="3" t="s">
        <v>149</v>
      </c>
      <c r="L1979" s="125">
        <v>-9.9603555830492199E-2</v>
      </c>
      <c r="M1979" s="3">
        <v>26</v>
      </c>
      <c r="N1979" s="125">
        <v>7.7031554557879398E-2</v>
      </c>
      <c r="O1979" s="3">
        <v>27</v>
      </c>
      <c r="P1979" s="125">
        <v>3.69186081157242E-2</v>
      </c>
      <c r="Q1979" s="3">
        <v>7</v>
      </c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</row>
    <row r="1980" spans="1:30" hidden="1" x14ac:dyDescent="0.25">
      <c r="A1980" s="2">
        <v>11</v>
      </c>
      <c r="B1980" s="2">
        <v>2013</v>
      </c>
      <c r="C1980" s="4" t="str">
        <f>INDEX(Index!$B$1:$B$500,MATCH($F1980,Index!$A$1:$A$500,0)
)</f>
        <v>TEN</v>
      </c>
      <c r="D1980" s="4">
        <v>0</v>
      </c>
      <c r="E1980" s="141">
        <f t="shared" si="30"/>
        <v>-0.1471124829523793</v>
      </c>
      <c r="F1980" s="3" t="s">
        <v>45</v>
      </c>
      <c r="G1980" s="3">
        <v>27</v>
      </c>
      <c r="H1980" s="125">
        <v>-0.1471124829523793</v>
      </c>
      <c r="I1980" s="3"/>
      <c r="J1980" s="3"/>
      <c r="K1980" s="3" t="s">
        <v>148</v>
      </c>
      <c r="L1980" s="125">
        <v>-1.9591060929306601E-2</v>
      </c>
      <c r="M1980" s="3">
        <v>17</v>
      </c>
      <c r="N1980" s="125">
        <v>5.0758026758599001E-2</v>
      </c>
      <c r="O1980" s="3">
        <v>23</v>
      </c>
      <c r="P1980" s="125">
        <v>-7.6763395264473705E-2</v>
      </c>
      <c r="Q1980" s="3">
        <v>28</v>
      </c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</row>
    <row r="1981" spans="1:30" hidden="1" x14ac:dyDescent="0.25">
      <c r="A1981" s="2">
        <v>11</v>
      </c>
      <c r="B1981" s="2">
        <v>2013</v>
      </c>
      <c r="C1981" s="4" t="str">
        <f>INDEX(Index!$B$1:$B$500,MATCH($F1981,Index!$A$1:$A$500,0)
)</f>
        <v>HOU</v>
      </c>
      <c r="D1981" s="4">
        <v>0</v>
      </c>
      <c r="E1981" s="141">
        <f t="shared" si="30"/>
        <v>-0.17769246462963784</v>
      </c>
      <c r="F1981" s="3" t="s">
        <v>49</v>
      </c>
      <c r="G1981" s="3">
        <v>28</v>
      </c>
      <c r="H1981" s="125">
        <v>-0.17769246462963784</v>
      </c>
      <c r="I1981" s="3"/>
      <c r="J1981" s="3"/>
      <c r="K1981" s="3" t="s">
        <v>149</v>
      </c>
      <c r="L1981" s="125">
        <v>-8.7545186813042394E-2</v>
      </c>
      <c r="M1981" s="3">
        <v>24</v>
      </c>
      <c r="N1981" s="125">
        <v>-9.3193432425567393E-3</v>
      </c>
      <c r="O1981" s="3">
        <v>14</v>
      </c>
      <c r="P1981" s="125">
        <v>-9.9466621059152202E-2</v>
      </c>
      <c r="Q1981" s="3">
        <v>30</v>
      </c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</row>
    <row r="1982" spans="1:30" hidden="1" x14ac:dyDescent="0.25">
      <c r="A1982" s="2">
        <v>11</v>
      </c>
      <c r="B1982" s="2">
        <v>2013</v>
      </c>
      <c r="C1982" s="4" t="str">
        <f>INDEX(Index!$B$1:$B$500,MATCH($F1982,Index!$A$1:$A$500,0)
)</f>
        <v>CLE</v>
      </c>
      <c r="D1982" s="4">
        <v>0</v>
      </c>
      <c r="E1982" s="141">
        <f t="shared" si="30"/>
        <v>-0.21849922567027846</v>
      </c>
      <c r="F1982" s="3" t="s">
        <v>10</v>
      </c>
      <c r="G1982" s="3">
        <v>29</v>
      </c>
      <c r="H1982" s="125">
        <v>-0.21849922567027846</v>
      </c>
      <c r="I1982" s="3"/>
      <c r="J1982" s="3"/>
      <c r="K1982" s="3" t="s">
        <v>148</v>
      </c>
      <c r="L1982" s="125">
        <v>-0.16482719425687101</v>
      </c>
      <c r="M1982" s="3">
        <v>28</v>
      </c>
      <c r="N1982" s="125">
        <v>5.7482046688686603E-2</v>
      </c>
      <c r="O1982" s="3">
        <v>24</v>
      </c>
      <c r="P1982" s="125">
        <v>3.8100152752791401E-3</v>
      </c>
      <c r="Q1982" s="3">
        <v>16</v>
      </c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</row>
    <row r="1983" spans="1:30" hidden="1" x14ac:dyDescent="0.25">
      <c r="A1983" s="2">
        <v>11</v>
      </c>
      <c r="B1983" s="2">
        <v>2013</v>
      </c>
      <c r="C1983" s="4" t="str">
        <f>INDEX(Index!$B$1:$B$500,MATCH($F1983,Index!$A$1:$A$500,0)
)</f>
        <v>WAS</v>
      </c>
      <c r="D1983" s="4">
        <v>0</v>
      </c>
      <c r="E1983" s="141">
        <f t="shared" si="30"/>
        <v>-0.23535897358829888</v>
      </c>
      <c r="F1983" s="3" t="s">
        <v>26</v>
      </c>
      <c r="G1983" s="3">
        <v>30</v>
      </c>
      <c r="H1983" s="125">
        <v>-0.23535897358829888</v>
      </c>
      <c r="I1983" s="3"/>
      <c r="J1983" s="3"/>
      <c r="K1983" s="3" t="s">
        <v>147</v>
      </c>
      <c r="L1983" s="125">
        <v>-4.3825382767218702E-4</v>
      </c>
      <c r="M1983" s="3">
        <v>16</v>
      </c>
      <c r="N1983" s="125">
        <v>9.8402749497686695E-2</v>
      </c>
      <c r="O1983" s="3">
        <v>29</v>
      </c>
      <c r="P1983" s="125">
        <v>-0.13651797026293999</v>
      </c>
      <c r="Q1983" s="3">
        <v>32</v>
      </c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</row>
    <row r="1984" spans="1:30" hidden="1" x14ac:dyDescent="0.25">
      <c r="A1984" s="2">
        <v>11</v>
      </c>
      <c r="B1984" s="2">
        <v>2013</v>
      </c>
      <c r="C1984" s="4" t="str">
        <f>INDEX(Index!$B$1:$B$500,MATCH($F1984,Index!$A$1:$A$500,0)
)</f>
        <v>LV</v>
      </c>
      <c r="D1984" s="4">
        <v>0</v>
      </c>
      <c r="E1984" s="141">
        <f t="shared" si="30"/>
        <v>-0.29727384549004959</v>
      </c>
      <c r="F1984" s="3" t="s">
        <v>52</v>
      </c>
      <c r="G1984" s="3">
        <v>31</v>
      </c>
      <c r="H1984" s="125">
        <v>-0.29727384549004959</v>
      </c>
      <c r="I1984" s="3"/>
      <c r="J1984" s="3"/>
      <c r="K1984" s="3" t="s">
        <v>148</v>
      </c>
      <c r="L1984" s="125">
        <v>-0.18667286858169799</v>
      </c>
      <c r="M1984" s="3">
        <v>29</v>
      </c>
      <c r="N1984" s="125">
        <v>3.1491641890345E-2</v>
      </c>
      <c r="O1984" s="3">
        <v>20</v>
      </c>
      <c r="P1984" s="125">
        <v>-7.9109335018006599E-2</v>
      </c>
      <c r="Q1984" s="3">
        <v>29</v>
      </c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</row>
    <row r="1985" spans="1:30" hidden="1" x14ac:dyDescent="0.25">
      <c r="A1985" s="2">
        <v>11</v>
      </c>
      <c r="B1985" s="2">
        <v>2013</v>
      </c>
      <c r="C1985" s="4" t="str">
        <f>INDEX(Index!$B$1:$B$500,MATCH($F1985,Index!$A$1:$A$500,0)
)</f>
        <v>JAX</v>
      </c>
      <c r="D1985" s="4">
        <v>0</v>
      </c>
      <c r="E1985" s="141">
        <f t="shared" si="30"/>
        <v>-0.53005673200513015</v>
      </c>
      <c r="F1985" s="3" t="s">
        <v>56</v>
      </c>
      <c r="G1985" s="3">
        <v>32</v>
      </c>
      <c r="H1985" s="125">
        <v>-0.53005673200513015</v>
      </c>
      <c r="I1985" s="3"/>
      <c r="J1985" s="3"/>
      <c r="K1985" s="3" t="s">
        <v>150</v>
      </c>
      <c r="L1985" s="125">
        <v>-0.39171967038003502</v>
      </c>
      <c r="M1985" s="3">
        <v>32</v>
      </c>
      <c r="N1985" s="125">
        <v>0.158524062251957</v>
      </c>
      <c r="O1985" s="3">
        <v>31</v>
      </c>
      <c r="P1985" s="125">
        <v>2.0187000626861899E-2</v>
      </c>
      <c r="Q1985" s="3">
        <v>11</v>
      </c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</row>
    <row r="1986" spans="1:30" hidden="1" x14ac:dyDescent="0.25">
      <c r="A1986" s="2">
        <v>12</v>
      </c>
      <c r="B1986" s="2">
        <v>2013</v>
      </c>
      <c r="C1986" s="4" t="str">
        <f>INDEX(Index!$B$1:$B$500,MATCH($F1986,Index!$A$1:$A$500,0)
)</f>
        <v>DEN</v>
      </c>
      <c r="D1986" s="4">
        <v>0</v>
      </c>
      <c r="E1986" s="141">
        <f t="shared" ref="E1986:E2049" si="31">IF(D1986=1,H1986/100,H1986)</f>
        <v>0.32550730649440768</v>
      </c>
      <c r="F1986" s="3" t="s">
        <v>39</v>
      </c>
      <c r="G1986" s="3">
        <v>1</v>
      </c>
      <c r="H1986" s="125">
        <v>0.32550730649440768</v>
      </c>
      <c r="I1986" s="3"/>
      <c r="J1986" s="3"/>
      <c r="K1986" s="3" t="s">
        <v>151</v>
      </c>
      <c r="L1986" s="125">
        <v>0.27724585695489201</v>
      </c>
      <c r="M1986" s="3">
        <v>1</v>
      </c>
      <c r="N1986" s="125">
        <v>-3.0735723514803099E-2</v>
      </c>
      <c r="O1986" s="3">
        <v>14</v>
      </c>
      <c r="P1986" s="125">
        <v>1.7525726024712598E-2</v>
      </c>
      <c r="Q1986" s="3">
        <v>11</v>
      </c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</row>
    <row r="1987" spans="1:30" hidden="1" x14ac:dyDescent="0.25">
      <c r="A1987" s="2">
        <v>12</v>
      </c>
      <c r="B1987" s="2">
        <v>2013</v>
      </c>
      <c r="C1987" s="4" t="str">
        <f>INDEX(Index!$B$1:$B$500,MATCH($F1987,Index!$A$1:$A$500,0)
)</f>
        <v>SEA</v>
      </c>
      <c r="D1987" s="4">
        <v>0</v>
      </c>
      <c r="E1987" s="141">
        <f t="shared" si="31"/>
        <v>0.32202534377777131</v>
      </c>
      <c r="F1987" s="3" t="s">
        <v>30</v>
      </c>
      <c r="G1987" s="3">
        <v>2</v>
      </c>
      <c r="H1987" s="125">
        <v>0.32202534377777131</v>
      </c>
      <c r="I1987" s="3"/>
      <c r="J1987" s="3"/>
      <c r="K1987" s="3" t="s">
        <v>244</v>
      </c>
      <c r="L1987" s="125">
        <v>0.105246248068345</v>
      </c>
      <c r="M1987" s="3">
        <v>6</v>
      </c>
      <c r="N1987" s="125">
        <v>-0.15828492377342099</v>
      </c>
      <c r="O1987" s="3">
        <v>2</v>
      </c>
      <c r="P1987" s="125">
        <v>5.8494171936005299E-2</v>
      </c>
      <c r="Q1987" s="3">
        <v>1</v>
      </c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</row>
    <row r="1988" spans="1:30" hidden="1" x14ac:dyDescent="0.25">
      <c r="A1988" s="2">
        <v>12</v>
      </c>
      <c r="B1988" s="2">
        <v>2013</v>
      </c>
      <c r="C1988" s="4" t="str">
        <f>INDEX(Index!$B$1:$B$500,MATCH($F1988,Index!$A$1:$A$500,0)
)</f>
        <v>CAR</v>
      </c>
      <c r="D1988" s="4">
        <v>0</v>
      </c>
      <c r="E1988" s="141">
        <f t="shared" si="31"/>
        <v>0.24298559287833107</v>
      </c>
      <c r="F1988" s="3" t="s">
        <v>51</v>
      </c>
      <c r="G1988" s="3">
        <v>3</v>
      </c>
      <c r="H1988" s="125">
        <v>0.24298559287833107</v>
      </c>
      <c r="I1988" s="3"/>
      <c r="J1988" s="3"/>
      <c r="K1988" s="3" t="s">
        <v>153</v>
      </c>
      <c r="L1988" s="125">
        <v>9.9616216859641102E-2</v>
      </c>
      <c r="M1988" s="3">
        <v>8</v>
      </c>
      <c r="N1988" s="125">
        <v>-0.141846722373869</v>
      </c>
      <c r="O1988" s="3">
        <v>3</v>
      </c>
      <c r="P1988" s="125">
        <v>1.5226536448209799E-3</v>
      </c>
      <c r="Q1988" s="3">
        <v>16</v>
      </c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</row>
    <row r="1989" spans="1:30" hidden="1" x14ac:dyDescent="0.25">
      <c r="A1989" s="2">
        <v>12</v>
      </c>
      <c r="B1989" s="2">
        <v>2013</v>
      </c>
      <c r="C1989" s="4" t="str">
        <f>INDEX(Index!$B$1:$B$500,MATCH($F1989,Index!$A$1:$A$500,0)
)</f>
        <v>NO</v>
      </c>
      <c r="D1989" s="4">
        <v>0</v>
      </c>
      <c r="E1989" s="141">
        <f t="shared" si="31"/>
        <v>0.24197182396291189</v>
      </c>
      <c r="F1989" s="3" t="s">
        <v>27</v>
      </c>
      <c r="G1989" s="3">
        <v>4</v>
      </c>
      <c r="H1989" s="125">
        <v>0.24197182396291189</v>
      </c>
      <c r="I1989" s="3"/>
      <c r="J1989" s="3"/>
      <c r="K1989" s="3" t="s">
        <v>151</v>
      </c>
      <c r="L1989" s="125">
        <v>0.17259722408807901</v>
      </c>
      <c r="M1989" s="3">
        <v>4</v>
      </c>
      <c r="N1989" s="125">
        <v>-8.9845056134707196E-2</v>
      </c>
      <c r="O1989" s="3">
        <v>7</v>
      </c>
      <c r="P1989" s="125">
        <v>-2.0470456259874301E-2</v>
      </c>
      <c r="Q1989" s="3">
        <v>20</v>
      </c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</row>
    <row r="1990" spans="1:30" hidden="1" x14ac:dyDescent="0.25">
      <c r="A1990" s="2">
        <v>12</v>
      </c>
      <c r="B1990" s="2">
        <v>2013</v>
      </c>
      <c r="C1990" s="4" t="str">
        <f>INDEX(Index!$B$1:$B$500,MATCH($F1990,Index!$A$1:$A$500,0)
)</f>
        <v>NE</v>
      </c>
      <c r="D1990" s="4">
        <v>0</v>
      </c>
      <c r="E1990" s="141">
        <f t="shared" si="31"/>
        <v>0.14761786573154617</v>
      </c>
      <c r="F1990" s="3" t="s">
        <v>17</v>
      </c>
      <c r="G1990" s="3">
        <v>5</v>
      </c>
      <c r="H1990" s="125">
        <v>0.14761786573154617</v>
      </c>
      <c r="I1990" s="3"/>
      <c r="J1990" s="3"/>
      <c r="K1990" s="3" t="s">
        <v>153</v>
      </c>
      <c r="L1990" s="125">
        <v>8.0030105121003905E-2</v>
      </c>
      <c r="M1990" s="3">
        <v>10</v>
      </c>
      <c r="N1990" s="125">
        <v>-9.3670361125095507E-3</v>
      </c>
      <c r="O1990" s="3">
        <v>15</v>
      </c>
      <c r="P1990" s="125">
        <v>5.82207244980327E-2</v>
      </c>
      <c r="Q1990" s="3">
        <v>2</v>
      </c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</row>
    <row r="1991" spans="1:30" hidden="1" x14ac:dyDescent="0.25">
      <c r="A1991" s="2">
        <v>12</v>
      </c>
      <c r="B1991" s="2">
        <v>2013</v>
      </c>
      <c r="C1991" s="4" t="str">
        <f>INDEX(Index!$B$1:$B$500,MATCH($F1991,Index!$A$1:$A$500,0)
)</f>
        <v>SF</v>
      </c>
      <c r="D1991" s="4">
        <v>0</v>
      </c>
      <c r="E1991" s="141">
        <f t="shared" si="31"/>
        <v>0.12557391460154152</v>
      </c>
      <c r="F1991" s="3" t="s">
        <v>1</v>
      </c>
      <c r="G1991" s="3">
        <v>6</v>
      </c>
      <c r="H1991" s="125">
        <v>0.12557391460154152</v>
      </c>
      <c r="I1991" s="3"/>
      <c r="J1991" s="3"/>
      <c r="K1991" s="3" t="s">
        <v>152</v>
      </c>
      <c r="L1991" s="125">
        <v>-3.0650629045955698E-3</v>
      </c>
      <c r="M1991" s="3">
        <v>16</v>
      </c>
      <c r="N1991" s="125">
        <v>-0.10898300884251499</v>
      </c>
      <c r="O1991" s="3">
        <v>5</v>
      </c>
      <c r="P1991" s="125">
        <v>1.9655968663622101E-2</v>
      </c>
      <c r="Q1991" s="3">
        <v>10</v>
      </c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</row>
    <row r="1992" spans="1:30" hidden="1" x14ac:dyDescent="0.25">
      <c r="A1992" s="2">
        <v>12</v>
      </c>
      <c r="B1992" s="2">
        <v>2013</v>
      </c>
      <c r="C1992" s="4" t="str">
        <f>INDEX(Index!$B$1:$B$500,MATCH($F1992,Index!$A$1:$A$500,0)
)</f>
        <v>CIN</v>
      </c>
      <c r="D1992" s="4">
        <v>0</v>
      </c>
      <c r="E1992" s="141">
        <f t="shared" si="31"/>
        <v>0.1249636970034551</v>
      </c>
      <c r="F1992" s="3" t="s">
        <v>24</v>
      </c>
      <c r="G1992" s="3">
        <v>7</v>
      </c>
      <c r="H1992" s="125">
        <v>0.1249636970034551</v>
      </c>
      <c r="I1992" s="3"/>
      <c r="J1992" s="3"/>
      <c r="K1992" s="3" t="s">
        <v>152</v>
      </c>
      <c r="L1992" s="125">
        <v>-2.60146464078032E-2</v>
      </c>
      <c r="M1992" s="3">
        <v>18</v>
      </c>
      <c r="N1992" s="125">
        <v>-0.12261588908045599</v>
      </c>
      <c r="O1992" s="3">
        <v>4</v>
      </c>
      <c r="P1992" s="125">
        <v>2.8362454330802301E-2</v>
      </c>
      <c r="Q1992" s="3">
        <v>8</v>
      </c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</row>
    <row r="1993" spans="1:30" hidden="1" x14ac:dyDescent="0.25">
      <c r="A1993" s="2">
        <v>12</v>
      </c>
      <c r="B1993" s="2">
        <v>2013</v>
      </c>
      <c r="C1993" s="4" t="str">
        <f>INDEX(Index!$B$1:$B$500,MATCH($F1993,Index!$A$1:$A$500,0)
)</f>
        <v>PHI</v>
      </c>
      <c r="D1993" s="4">
        <v>0</v>
      </c>
      <c r="E1993" s="141">
        <f t="shared" si="31"/>
        <v>0.11830740037285462</v>
      </c>
      <c r="F1993" s="3" t="s">
        <v>7</v>
      </c>
      <c r="G1993" s="3">
        <v>8</v>
      </c>
      <c r="H1993" s="125">
        <v>0.11830740037285462</v>
      </c>
      <c r="I1993" s="3"/>
      <c r="J1993" s="3"/>
      <c r="K1993" s="3" t="s">
        <v>154</v>
      </c>
      <c r="L1993" s="125">
        <v>0.18898377591139601</v>
      </c>
      <c r="M1993" s="3">
        <v>3</v>
      </c>
      <c r="N1993" s="125">
        <v>4.9019774202275698E-2</v>
      </c>
      <c r="O1993" s="3">
        <v>20</v>
      </c>
      <c r="P1993" s="125">
        <v>-2.16566013362657E-2</v>
      </c>
      <c r="Q1993" s="3">
        <v>22</v>
      </c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</row>
    <row r="1994" spans="1:30" hidden="1" x14ac:dyDescent="0.25">
      <c r="A1994" s="2">
        <v>12</v>
      </c>
      <c r="B1994" s="2">
        <v>2013</v>
      </c>
      <c r="C1994" s="4" t="str">
        <f>INDEX(Index!$B$1:$B$500,MATCH($F1994,Index!$A$1:$A$500,0)
)</f>
        <v>DAL</v>
      </c>
      <c r="D1994" s="4">
        <v>0</v>
      </c>
      <c r="E1994" s="141">
        <f t="shared" si="31"/>
        <v>0.1120667858678671</v>
      </c>
      <c r="F1994" s="3" t="s">
        <v>3</v>
      </c>
      <c r="G1994" s="3">
        <v>9</v>
      </c>
      <c r="H1994" s="125">
        <v>0.1120667858678671</v>
      </c>
      <c r="I1994" s="3"/>
      <c r="J1994" s="3"/>
      <c r="K1994" s="3" t="s">
        <v>154</v>
      </c>
      <c r="L1994" s="125">
        <v>9.5063737904464402E-2</v>
      </c>
      <c r="M1994" s="3">
        <v>9</v>
      </c>
      <c r="N1994" s="125">
        <v>3.5355431792063803E-2</v>
      </c>
      <c r="O1994" s="3">
        <v>19</v>
      </c>
      <c r="P1994" s="125">
        <v>5.2358479755466501E-2</v>
      </c>
      <c r="Q1994" s="3">
        <v>4</v>
      </c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</row>
    <row r="1995" spans="1:30" hidden="1" x14ac:dyDescent="0.25">
      <c r="A1995" s="2">
        <v>12</v>
      </c>
      <c r="B1995" s="2">
        <v>2013</v>
      </c>
      <c r="C1995" s="4" t="str">
        <f>INDEX(Index!$B$1:$B$500,MATCH($F1995,Index!$A$1:$A$500,0)
)</f>
        <v>ARI</v>
      </c>
      <c r="D1995" s="4">
        <v>0</v>
      </c>
      <c r="E1995" s="141">
        <f t="shared" si="31"/>
        <v>0.10504640674971391</v>
      </c>
      <c r="F1995" s="3" t="s">
        <v>23</v>
      </c>
      <c r="G1995" s="3">
        <v>10</v>
      </c>
      <c r="H1995" s="125">
        <v>0.10504640674971391</v>
      </c>
      <c r="I1995" s="3"/>
      <c r="J1995" s="3"/>
      <c r="K1995" s="3" t="s">
        <v>152</v>
      </c>
      <c r="L1995" s="125">
        <v>-5.4804752557806598E-2</v>
      </c>
      <c r="M1995" s="3">
        <v>22</v>
      </c>
      <c r="N1995" s="125">
        <v>-0.18732692960179601</v>
      </c>
      <c r="O1995" s="3">
        <v>1</v>
      </c>
      <c r="P1995" s="125">
        <v>-2.74757702942755E-2</v>
      </c>
      <c r="Q1995" s="3">
        <v>24</v>
      </c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</row>
    <row r="1996" spans="1:30" hidden="1" x14ac:dyDescent="0.25">
      <c r="A1996" s="2">
        <v>12</v>
      </c>
      <c r="B1996" s="2">
        <v>2013</v>
      </c>
      <c r="C1996" s="4" t="str">
        <f>INDEX(Index!$B$1:$B$500,MATCH($F1996,Index!$A$1:$A$500,0)
)</f>
        <v>KC</v>
      </c>
      <c r="D1996" s="4">
        <v>0</v>
      </c>
      <c r="E1996" s="141">
        <f t="shared" si="31"/>
        <v>7.0005108860638404E-2</v>
      </c>
      <c r="F1996" s="3" t="s">
        <v>5</v>
      </c>
      <c r="G1996" s="3">
        <v>11</v>
      </c>
      <c r="H1996" s="125">
        <v>7.0005108860638404E-2</v>
      </c>
      <c r="I1996" s="3"/>
      <c r="J1996" s="3"/>
      <c r="K1996" s="3" t="s">
        <v>151</v>
      </c>
      <c r="L1996" s="125">
        <v>-1.54284287260275E-2</v>
      </c>
      <c r="M1996" s="3">
        <v>17</v>
      </c>
      <c r="N1996" s="125">
        <v>-4.2090958072237998E-2</v>
      </c>
      <c r="O1996" s="3">
        <v>11</v>
      </c>
      <c r="P1996" s="125">
        <v>4.3342579514427902E-2</v>
      </c>
      <c r="Q1996" s="3">
        <v>6</v>
      </c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</row>
    <row r="1997" spans="1:30" hidden="1" x14ac:dyDescent="0.25">
      <c r="A1997" s="2">
        <v>12</v>
      </c>
      <c r="B1997" s="2">
        <v>2013</v>
      </c>
      <c r="C1997" s="4" t="str">
        <f>INDEX(Index!$B$1:$B$500,MATCH($F1997,Index!$A$1:$A$500,0)
)</f>
        <v>LAR</v>
      </c>
      <c r="D1997" s="4">
        <v>0</v>
      </c>
      <c r="E1997" s="141">
        <f t="shared" si="31"/>
        <v>5.8956398134882002E-2</v>
      </c>
      <c r="F1997" s="3" t="s">
        <v>67</v>
      </c>
      <c r="G1997" s="3">
        <v>12</v>
      </c>
      <c r="H1997" s="125">
        <v>5.8956398134882002E-2</v>
      </c>
      <c r="I1997" s="3"/>
      <c r="J1997" s="3"/>
      <c r="K1997" s="3" t="s">
        <v>155</v>
      </c>
      <c r="L1997" s="125">
        <v>-5.0500309401818301E-2</v>
      </c>
      <c r="M1997" s="3">
        <v>21</v>
      </c>
      <c r="N1997" s="125">
        <v>-5.4002858420172099E-2</v>
      </c>
      <c r="O1997" s="3">
        <v>10</v>
      </c>
      <c r="P1997" s="125">
        <v>5.5453849116528203E-2</v>
      </c>
      <c r="Q1997" s="3">
        <v>3</v>
      </c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</row>
    <row r="1998" spans="1:30" hidden="1" x14ac:dyDescent="0.25">
      <c r="A1998" s="2">
        <v>12</v>
      </c>
      <c r="B1998" s="2">
        <v>2013</v>
      </c>
      <c r="C1998" s="4" t="str">
        <f>INDEX(Index!$B$1:$B$500,MATCH($F1998,Index!$A$1:$A$500,0)
)</f>
        <v>GB</v>
      </c>
      <c r="D1998" s="4">
        <v>0</v>
      </c>
      <c r="E1998" s="141">
        <f t="shared" si="31"/>
        <v>5.6081097920505606E-2</v>
      </c>
      <c r="F1998" s="3" t="s">
        <v>20</v>
      </c>
      <c r="G1998" s="3">
        <v>13</v>
      </c>
      <c r="H1998" s="125">
        <v>5.6081097920505606E-2</v>
      </c>
      <c r="I1998" s="3"/>
      <c r="J1998" s="3"/>
      <c r="K1998" s="3" t="s">
        <v>257</v>
      </c>
      <c r="L1998" s="125">
        <v>0.171867205068475</v>
      </c>
      <c r="M1998" s="3">
        <v>5</v>
      </c>
      <c r="N1998" s="125">
        <v>9.0156754462941593E-2</v>
      </c>
      <c r="O1998" s="3">
        <v>28</v>
      </c>
      <c r="P1998" s="125">
        <v>-2.5629352685027799E-2</v>
      </c>
      <c r="Q1998" s="3">
        <v>23</v>
      </c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</row>
    <row r="1999" spans="1:30" hidden="1" x14ac:dyDescent="0.25">
      <c r="A1999" s="2">
        <v>12</v>
      </c>
      <c r="B1999" s="2">
        <v>2013</v>
      </c>
      <c r="C1999" s="4" t="str">
        <f>INDEX(Index!$B$1:$B$500,MATCH($F1999,Index!$A$1:$A$500,0)
)</f>
        <v>CHI</v>
      </c>
      <c r="D1999" s="4">
        <v>0</v>
      </c>
      <c r="E1999" s="141">
        <f t="shared" si="31"/>
        <v>3.7237378537452903E-2</v>
      </c>
      <c r="F1999" s="3" t="s">
        <v>64</v>
      </c>
      <c r="G1999" s="3">
        <v>14</v>
      </c>
      <c r="H1999" s="125">
        <v>3.7237378537452903E-2</v>
      </c>
      <c r="I1999" s="3"/>
      <c r="J1999" s="3"/>
      <c r="K1999" s="3" t="s">
        <v>154</v>
      </c>
      <c r="L1999" s="125">
        <v>0.10059349309512</v>
      </c>
      <c r="M1999" s="3">
        <v>7</v>
      </c>
      <c r="N1999" s="125">
        <v>7.8709602825553601E-2</v>
      </c>
      <c r="O1999" s="3">
        <v>26</v>
      </c>
      <c r="P1999" s="125">
        <v>1.53534882678865E-2</v>
      </c>
      <c r="Q1999" s="3">
        <v>12</v>
      </c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</row>
    <row r="2000" spans="1:30" hidden="1" x14ac:dyDescent="0.25">
      <c r="A2000" s="2">
        <v>12</v>
      </c>
      <c r="B2000" s="2">
        <v>2013</v>
      </c>
      <c r="C2000" s="4" t="str">
        <f>INDEX(Index!$B$1:$B$500,MATCH($F2000,Index!$A$1:$A$500,0)
)</f>
        <v>DET</v>
      </c>
      <c r="D2000" s="4">
        <v>0</v>
      </c>
      <c r="E2000" s="141">
        <f t="shared" si="31"/>
        <v>2.1837830062619131E-2</v>
      </c>
      <c r="F2000" s="3" t="s">
        <v>21</v>
      </c>
      <c r="G2000" s="3">
        <v>15</v>
      </c>
      <c r="H2000" s="125">
        <v>2.1837830062619131E-2</v>
      </c>
      <c r="I2000" s="3"/>
      <c r="J2000" s="3"/>
      <c r="K2000" s="3" t="s">
        <v>154</v>
      </c>
      <c r="L2000" s="125">
        <v>6.24292755088083E-2</v>
      </c>
      <c r="M2000" s="3">
        <v>13</v>
      </c>
      <c r="N2000" s="125">
        <v>9.6281886856978693E-3</v>
      </c>
      <c r="O2000" s="3">
        <v>17</v>
      </c>
      <c r="P2000" s="125">
        <v>-3.09632567604913E-2</v>
      </c>
      <c r="Q2000" s="3">
        <v>25</v>
      </c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</row>
    <row r="2001" spans="1:30" hidden="1" x14ac:dyDescent="0.25">
      <c r="A2001" s="2">
        <v>12</v>
      </c>
      <c r="B2001" s="2">
        <v>2013</v>
      </c>
      <c r="C2001" s="4" t="str">
        <f>INDEX(Index!$B$1:$B$500,MATCH($F2001,Index!$A$1:$A$500,0)
)</f>
        <v>IND</v>
      </c>
      <c r="D2001" s="4">
        <v>0</v>
      </c>
      <c r="E2001" s="141">
        <f t="shared" si="31"/>
        <v>6.243738280528697E-3</v>
      </c>
      <c r="F2001" s="3" t="s">
        <v>35</v>
      </c>
      <c r="G2001" s="3">
        <v>16</v>
      </c>
      <c r="H2001" s="125">
        <v>6.243738280528697E-3</v>
      </c>
      <c r="I2001" s="3"/>
      <c r="J2001" s="3"/>
      <c r="K2001" s="3" t="s">
        <v>152</v>
      </c>
      <c r="L2001" s="125">
        <v>7.3425425890188606E-2</v>
      </c>
      <c r="M2001" s="3">
        <v>11</v>
      </c>
      <c r="N2001" s="125">
        <v>6.8075305696296301E-2</v>
      </c>
      <c r="O2001" s="3">
        <v>24</v>
      </c>
      <c r="P2001" s="125">
        <v>8.9361808663639196E-4</v>
      </c>
      <c r="Q2001" s="3">
        <v>17</v>
      </c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</row>
    <row r="2002" spans="1:30" hidden="1" x14ac:dyDescent="0.25">
      <c r="A2002" s="2">
        <v>12</v>
      </c>
      <c r="B2002" s="2">
        <v>2013</v>
      </c>
      <c r="C2002" s="4" t="str">
        <f>INDEX(Index!$B$1:$B$500,MATCH($F2002,Index!$A$1:$A$500,0)
)</f>
        <v>LAC</v>
      </c>
      <c r="D2002" s="4">
        <v>0</v>
      </c>
      <c r="E2002" s="141">
        <f t="shared" si="31"/>
        <v>-4.105615314732515E-2</v>
      </c>
      <c r="F2002" s="3" t="s">
        <v>68</v>
      </c>
      <c r="G2002" s="3">
        <v>17</v>
      </c>
      <c r="H2002" s="125">
        <v>-4.105615314732515E-2</v>
      </c>
      <c r="I2002" s="3"/>
      <c r="J2002" s="3"/>
      <c r="K2002" s="3" t="s">
        <v>155</v>
      </c>
      <c r="L2002" s="125">
        <v>0.23672952855012699</v>
      </c>
      <c r="M2002" s="3">
        <v>2</v>
      </c>
      <c r="N2002" s="125">
        <v>0.27154828410617998</v>
      </c>
      <c r="O2002" s="3">
        <v>32</v>
      </c>
      <c r="P2002" s="125">
        <v>-6.2373975912721601E-3</v>
      </c>
      <c r="Q2002" s="3">
        <v>18</v>
      </c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</row>
    <row r="2003" spans="1:30" hidden="1" x14ac:dyDescent="0.25">
      <c r="A2003" s="2">
        <v>12</v>
      </c>
      <c r="B2003" s="2">
        <v>2013</v>
      </c>
      <c r="C2003" s="4" t="str">
        <f>INDEX(Index!$B$1:$B$500,MATCH($F2003,Index!$A$1:$A$500,0)
)</f>
        <v>ATL</v>
      </c>
      <c r="D2003" s="4">
        <v>0</v>
      </c>
      <c r="E2003" s="141">
        <f t="shared" si="31"/>
        <v>-4.9543485820746198E-2</v>
      </c>
      <c r="F2003" s="3" t="s">
        <v>43</v>
      </c>
      <c r="G2003" s="3">
        <v>18</v>
      </c>
      <c r="H2003" s="125">
        <v>-4.9543485820746198E-2</v>
      </c>
      <c r="I2003" s="3"/>
      <c r="J2003" s="3"/>
      <c r="K2003" s="3" t="s">
        <v>158</v>
      </c>
      <c r="L2003" s="125">
        <v>7.1278556465494303E-2</v>
      </c>
      <c r="M2003" s="3">
        <v>12</v>
      </c>
      <c r="N2003" s="125">
        <v>0.100994070473491</v>
      </c>
      <c r="O2003" s="3">
        <v>30</v>
      </c>
      <c r="P2003" s="125">
        <v>-1.9827971812749499E-2</v>
      </c>
      <c r="Q2003" s="3">
        <v>19</v>
      </c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</row>
    <row r="2004" spans="1:30" hidden="1" x14ac:dyDescent="0.25">
      <c r="A2004" s="2">
        <v>12</v>
      </c>
      <c r="B2004" s="2">
        <v>2013</v>
      </c>
      <c r="C2004" s="4" t="str">
        <f>INDEX(Index!$B$1:$B$500,MATCH($F2004,Index!$A$1:$A$500,0)
)</f>
        <v>PIT</v>
      </c>
      <c r="D2004" s="4">
        <v>0</v>
      </c>
      <c r="E2004" s="141">
        <f t="shared" si="31"/>
        <v>-5.5163944943071808E-2</v>
      </c>
      <c r="F2004" s="3" t="s">
        <v>32</v>
      </c>
      <c r="G2004" s="3">
        <v>19</v>
      </c>
      <c r="H2004" s="125">
        <v>-5.5163944943071808E-2</v>
      </c>
      <c r="I2004" s="3"/>
      <c r="J2004" s="3"/>
      <c r="K2004" s="3" t="s">
        <v>155</v>
      </c>
      <c r="L2004" s="125">
        <v>2.2606556169120901E-2</v>
      </c>
      <c r="M2004" s="3">
        <v>14</v>
      </c>
      <c r="N2004" s="125">
        <v>9.2014051325771007E-2</v>
      </c>
      <c r="O2004" s="3">
        <v>29</v>
      </c>
      <c r="P2004" s="125">
        <v>1.42435502135783E-2</v>
      </c>
      <c r="Q2004" s="3">
        <v>13</v>
      </c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</row>
    <row r="2005" spans="1:30" hidden="1" x14ac:dyDescent="0.25">
      <c r="A2005" s="2">
        <v>12</v>
      </c>
      <c r="B2005" s="2">
        <v>2013</v>
      </c>
      <c r="C2005" s="4" t="str">
        <f>INDEX(Index!$B$1:$B$500,MATCH($F2005,Index!$A$1:$A$500,0)
)</f>
        <v>TB</v>
      </c>
      <c r="D2005" s="4">
        <v>0</v>
      </c>
      <c r="E2005" s="141">
        <f t="shared" si="31"/>
        <v>-5.6236763058404998E-2</v>
      </c>
      <c r="F2005" s="3" t="s">
        <v>38</v>
      </c>
      <c r="G2005" s="3">
        <v>20</v>
      </c>
      <c r="H2005" s="125">
        <v>-5.6236763058404998E-2</v>
      </c>
      <c r="I2005" s="3"/>
      <c r="J2005" s="3"/>
      <c r="K2005" s="3" t="s">
        <v>157</v>
      </c>
      <c r="L2005" s="125">
        <v>-7.1632028085531499E-2</v>
      </c>
      <c r="M2005" s="3">
        <v>23</v>
      </c>
      <c r="N2005" s="125">
        <v>-3.6963808275007302E-2</v>
      </c>
      <c r="O2005" s="3">
        <v>13</v>
      </c>
      <c r="P2005" s="125">
        <v>-2.1568543247880798E-2</v>
      </c>
      <c r="Q2005" s="3">
        <v>21</v>
      </c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</row>
    <row r="2006" spans="1:30" hidden="1" x14ac:dyDescent="0.25">
      <c r="A2006" s="2">
        <v>12</v>
      </c>
      <c r="B2006" s="2">
        <v>2013</v>
      </c>
      <c r="C2006" s="4" t="str">
        <f>INDEX(Index!$B$1:$B$500,MATCH($F2006,Index!$A$1:$A$500,0)
)</f>
        <v>MIA</v>
      </c>
      <c r="D2006" s="4">
        <v>0</v>
      </c>
      <c r="E2006" s="141">
        <f t="shared" si="31"/>
        <v>-8.2167632012537795E-2</v>
      </c>
      <c r="F2006" s="3" t="s">
        <v>4</v>
      </c>
      <c r="G2006" s="3">
        <v>21</v>
      </c>
      <c r="H2006" s="125">
        <v>-8.2167632012537795E-2</v>
      </c>
      <c r="I2006" s="3"/>
      <c r="J2006" s="3"/>
      <c r="K2006" s="3" t="s">
        <v>155</v>
      </c>
      <c r="L2006" s="125">
        <v>-3.3463291966706402E-2</v>
      </c>
      <c r="M2006" s="3">
        <v>19</v>
      </c>
      <c r="N2006" s="125">
        <v>1.5557125920316399E-2</v>
      </c>
      <c r="O2006" s="3">
        <v>18</v>
      </c>
      <c r="P2006" s="125">
        <v>-3.3147214125515002E-2</v>
      </c>
      <c r="Q2006" s="3">
        <v>26</v>
      </c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</row>
    <row r="2007" spans="1:30" hidden="1" x14ac:dyDescent="0.25">
      <c r="A2007" s="2">
        <v>12</v>
      </c>
      <c r="B2007" s="2">
        <v>2013</v>
      </c>
      <c r="C2007" s="4" t="str">
        <f>INDEX(Index!$B$1:$B$500,MATCH($F2007,Index!$A$1:$A$500,0)
)</f>
        <v>NYG</v>
      </c>
      <c r="D2007" s="4">
        <v>0</v>
      </c>
      <c r="E2007" s="141">
        <f t="shared" si="31"/>
        <v>-9.4117847691800899E-2</v>
      </c>
      <c r="F2007" s="3" t="s">
        <v>15</v>
      </c>
      <c r="G2007" s="3">
        <v>22</v>
      </c>
      <c r="H2007" s="125">
        <v>-9.4117847691800899E-2</v>
      </c>
      <c r="I2007" s="3"/>
      <c r="J2007" s="3"/>
      <c r="K2007" s="3" t="s">
        <v>156</v>
      </c>
      <c r="L2007" s="125">
        <v>-9.2973050908009294E-2</v>
      </c>
      <c r="M2007" s="3">
        <v>26</v>
      </c>
      <c r="N2007" s="125">
        <v>-8.4759358668372198E-2</v>
      </c>
      <c r="O2007" s="3">
        <v>8</v>
      </c>
      <c r="P2007" s="125">
        <v>-8.5904155452163802E-2</v>
      </c>
      <c r="Q2007" s="3">
        <v>30</v>
      </c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</row>
    <row r="2008" spans="1:30" hidden="1" x14ac:dyDescent="0.25">
      <c r="A2008" s="2">
        <v>12</v>
      </c>
      <c r="B2008" s="2">
        <v>2013</v>
      </c>
      <c r="C2008" s="4" t="str">
        <f>INDEX(Index!$B$1:$B$500,MATCH($F2008,Index!$A$1:$A$500,0)
)</f>
        <v>BUF</v>
      </c>
      <c r="D2008" s="4">
        <v>0</v>
      </c>
      <c r="E2008" s="141">
        <f t="shared" si="31"/>
        <v>-9.4617062787787906E-2</v>
      </c>
      <c r="F2008" s="3" t="s">
        <v>0</v>
      </c>
      <c r="G2008" s="3">
        <v>23</v>
      </c>
      <c r="H2008" s="125">
        <v>-9.4617062787787906E-2</v>
      </c>
      <c r="I2008" s="3"/>
      <c r="J2008" s="3"/>
      <c r="K2008" s="3" t="s">
        <v>156</v>
      </c>
      <c r="L2008" s="125">
        <v>-8.1272443591672905E-2</v>
      </c>
      <c r="M2008" s="3">
        <v>25</v>
      </c>
      <c r="N2008" s="125">
        <v>-4.2074740790392702E-2</v>
      </c>
      <c r="O2008" s="3">
        <v>12</v>
      </c>
      <c r="P2008" s="125">
        <v>-5.5419359986507703E-2</v>
      </c>
      <c r="Q2008" s="3">
        <v>27</v>
      </c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</row>
    <row r="2009" spans="1:30" hidden="1" x14ac:dyDescent="0.25">
      <c r="A2009" s="2">
        <v>12</v>
      </c>
      <c r="B2009" s="2">
        <v>2013</v>
      </c>
      <c r="C2009" s="4" t="str">
        <f>INDEX(Index!$B$1:$B$500,MATCH($F2009,Index!$A$1:$A$500,0)
)</f>
        <v>NYJ</v>
      </c>
      <c r="D2009" s="4">
        <v>0</v>
      </c>
      <c r="E2009" s="141">
        <f t="shared" si="31"/>
        <v>-0.1003205457401953</v>
      </c>
      <c r="F2009" s="3" t="s">
        <v>9</v>
      </c>
      <c r="G2009" s="3">
        <v>24</v>
      </c>
      <c r="H2009" s="125">
        <v>-0.1003205457401953</v>
      </c>
      <c r="I2009" s="3"/>
      <c r="J2009" s="3"/>
      <c r="K2009" s="3" t="s">
        <v>155</v>
      </c>
      <c r="L2009" s="125">
        <v>-0.23818365011937401</v>
      </c>
      <c r="M2009" s="3">
        <v>31</v>
      </c>
      <c r="N2009" s="125">
        <v>-0.100553383499634</v>
      </c>
      <c r="O2009" s="3">
        <v>6</v>
      </c>
      <c r="P2009" s="125">
        <v>3.7309720879544699E-2</v>
      </c>
      <c r="Q2009" s="3">
        <v>7</v>
      </c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</row>
    <row r="2010" spans="1:30" hidden="1" x14ac:dyDescent="0.25">
      <c r="A2010" s="2">
        <v>12</v>
      </c>
      <c r="B2010" s="2">
        <v>2013</v>
      </c>
      <c r="C2010" s="4" t="str">
        <f>INDEX(Index!$B$1:$B$500,MATCH($F2010,Index!$A$1:$A$500,0)
)</f>
        <v>MIN</v>
      </c>
      <c r="D2010" s="4">
        <v>0</v>
      </c>
      <c r="E2010" s="141">
        <f t="shared" si="31"/>
        <v>-0.1023017988651809</v>
      </c>
      <c r="F2010" s="3" t="s">
        <v>46</v>
      </c>
      <c r="G2010" s="3">
        <v>25</v>
      </c>
      <c r="H2010" s="125">
        <v>-0.1023017988651809</v>
      </c>
      <c r="I2010" s="3"/>
      <c r="J2010" s="3"/>
      <c r="K2010" s="3" t="s">
        <v>258</v>
      </c>
      <c r="L2010" s="125">
        <v>-7.80805956239643E-2</v>
      </c>
      <c r="M2010" s="3">
        <v>24</v>
      </c>
      <c r="N2010" s="125">
        <v>7.1431378755528296E-2</v>
      </c>
      <c r="O2010" s="3">
        <v>25</v>
      </c>
      <c r="P2010" s="125">
        <v>4.7210175514311697E-2</v>
      </c>
      <c r="Q2010" s="3">
        <v>5</v>
      </c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</row>
    <row r="2011" spans="1:30" hidden="1" x14ac:dyDescent="0.25">
      <c r="A2011" s="2">
        <v>12</v>
      </c>
      <c r="B2011" s="2">
        <v>2013</v>
      </c>
      <c r="C2011" s="4" t="str">
        <f>INDEX(Index!$B$1:$B$500,MATCH($F2011,Index!$A$1:$A$500,0)
)</f>
        <v>BAL</v>
      </c>
      <c r="D2011" s="4">
        <v>0</v>
      </c>
      <c r="E2011" s="141">
        <f t="shared" si="31"/>
        <v>-0.1102470977009273</v>
      </c>
      <c r="F2011" s="3" t="s">
        <v>18</v>
      </c>
      <c r="G2011" s="3">
        <v>26</v>
      </c>
      <c r="H2011" s="125">
        <v>-0.1102470977009273</v>
      </c>
      <c r="I2011" s="3"/>
      <c r="J2011" s="3"/>
      <c r="K2011" s="3" t="s">
        <v>155</v>
      </c>
      <c r="L2011" s="125">
        <v>-0.20859945981672701</v>
      </c>
      <c r="M2011" s="3">
        <v>30</v>
      </c>
      <c r="N2011" s="125">
        <v>-7.0075518883033899E-2</v>
      </c>
      <c r="O2011" s="3">
        <v>9</v>
      </c>
      <c r="P2011" s="125">
        <v>2.8276843232765799E-2</v>
      </c>
      <c r="Q2011" s="3">
        <v>9</v>
      </c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</row>
    <row r="2012" spans="1:30" hidden="1" x14ac:dyDescent="0.25">
      <c r="A2012" s="2">
        <v>12</v>
      </c>
      <c r="B2012" s="2">
        <v>2013</v>
      </c>
      <c r="C2012" s="4" t="str">
        <f>INDEX(Index!$B$1:$B$500,MATCH($F2012,Index!$A$1:$A$500,0)
)</f>
        <v>TEN</v>
      </c>
      <c r="D2012" s="4">
        <v>0</v>
      </c>
      <c r="E2012" s="141">
        <f t="shared" si="31"/>
        <v>-0.14541012751372595</v>
      </c>
      <c r="F2012" s="3" t="s">
        <v>45</v>
      </c>
      <c r="G2012" s="3">
        <v>27</v>
      </c>
      <c r="H2012" s="125">
        <v>-0.14541012751372595</v>
      </c>
      <c r="I2012" s="3"/>
      <c r="J2012" s="3"/>
      <c r="K2012" s="3" t="s">
        <v>155</v>
      </c>
      <c r="L2012" s="125">
        <v>-2.91903495021194E-3</v>
      </c>
      <c r="M2012" s="3">
        <v>15</v>
      </c>
      <c r="N2012" s="125">
        <v>6.6346959656681206E-2</v>
      </c>
      <c r="O2012" s="3">
        <v>23</v>
      </c>
      <c r="P2012" s="125">
        <v>-7.6144132906832807E-2</v>
      </c>
      <c r="Q2012" s="3">
        <v>29</v>
      </c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</row>
    <row r="2013" spans="1:30" hidden="1" x14ac:dyDescent="0.25">
      <c r="A2013" s="2">
        <v>12</v>
      </c>
      <c r="B2013" s="2">
        <v>2013</v>
      </c>
      <c r="C2013" s="4" t="str">
        <f>INDEX(Index!$B$1:$B$500,MATCH($F2013,Index!$A$1:$A$500,0)
)</f>
        <v>HOU</v>
      </c>
      <c r="D2013" s="4">
        <v>0</v>
      </c>
      <c r="E2013" s="141">
        <f t="shared" si="31"/>
        <v>-0.20806869617891879</v>
      </c>
      <c r="F2013" s="3" t="s">
        <v>49</v>
      </c>
      <c r="G2013" s="3">
        <v>28</v>
      </c>
      <c r="H2013" s="125">
        <v>-0.20806869617891879</v>
      </c>
      <c r="I2013" s="3"/>
      <c r="J2013" s="3"/>
      <c r="K2013" s="3" t="s">
        <v>158</v>
      </c>
      <c r="L2013" s="125">
        <v>-0.116999875674467</v>
      </c>
      <c r="M2013" s="3">
        <v>27</v>
      </c>
      <c r="N2013" s="125">
        <v>3.1897487829804002E-3</v>
      </c>
      <c r="O2013" s="3">
        <v>16</v>
      </c>
      <c r="P2013" s="125">
        <v>-8.78790717214714E-2</v>
      </c>
      <c r="Q2013" s="3">
        <v>31</v>
      </c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</row>
    <row r="2014" spans="1:30" hidden="1" x14ac:dyDescent="0.25">
      <c r="A2014" s="2">
        <v>12</v>
      </c>
      <c r="B2014" s="2">
        <v>2013</v>
      </c>
      <c r="C2014" s="4" t="str">
        <f>INDEX(Index!$B$1:$B$500,MATCH($F2014,Index!$A$1:$A$500,0)
)</f>
        <v>WAS</v>
      </c>
      <c r="D2014" s="4">
        <v>0</v>
      </c>
      <c r="E2014" s="141">
        <f t="shared" si="31"/>
        <v>-0.24976925395056451</v>
      </c>
      <c r="F2014" s="3" t="s">
        <v>26</v>
      </c>
      <c r="G2014" s="3">
        <v>29</v>
      </c>
      <c r="H2014" s="125">
        <v>-0.24976925395056451</v>
      </c>
      <c r="I2014" s="3"/>
      <c r="J2014" s="3"/>
      <c r="K2014" s="3" t="s">
        <v>157</v>
      </c>
      <c r="L2014" s="125">
        <v>-3.44157033905442E-2</v>
      </c>
      <c r="M2014" s="3">
        <v>20</v>
      </c>
      <c r="N2014" s="125">
        <v>8.6675751642215304E-2</v>
      </c>
      <c r="O2014" s="3">
        <v>27</v>
      </c>
      <c r="P2014" s="125">
        <v>-0.12867779891780501</v>
      </c>
      <c r="Q2014" s="3">
        <v>32</v>
      </c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</row>
    <row r="2015" spans="1:30" hidden="1" x14ac:dyDescent="0.25">
      <c r="A2015" s="2">
        <v>12</v>
      </c>
      <c r="B2015" s="2">
        <v>2013</v>
      </c>
      <c r="C2015" s="4" t="str">
        <f>INDEX(Index!$B$1:$B$500,MATCH($F2015,Index!$A$1:$A$500,0)
)</f>
        <v>CLE</v>
      </c>
      <c r="D2015" s="4">
        <v>0</v>
      </c>
      <c r="E2015" s="141">
        <f t="shared" si="31"/>
        <v>-0.25271746843455706</v>
      </c>
      <c r="F2015" s="3" t="s">
        <v>10</v>
      </c>
      <c r="G2015" s="3">
        <v>30</v>
      </c>
      <c r="H2015" s="125">
        <v>-0.25271746843455706</v>
      </c>
      <c r="I2015" s="3"/>
      <c r="J2015" s="3"/>
      <c r="K2015" s="3" t="s">
        <v>156</v>
      </c>
      <c r="L2015" s="125">
        <v>-0.194461402237084</v>
      </c>
      <c r="M2015" s="3">
        <v>29</v>
      </c>
      <c r="N2015" s="125">
        <v>6.3289301669818401E-2</v>
      </c>
      <c r="O2015" s="3">
        <v>22</v>
      </c>
      <c r="P2015" s="125">
        <v>5.03323547234535E-3</v>
      </c>
      <c r="Q2015" s="3">
        <v>15</v>
      </c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</row>
    <row r="2016" spans="1:30" hidden="1" x14ac:dyDescent="0.25">
      <c r="A2016" s="2">
        <v>12</v>
      </c>
      <c r="B2016" s="2">
        <v>2013</v>
      </c>
      <c r="C2016" s="4" t="str">
        <f>INDEX(Index!$B$1:$B$500,MATCH($F2016,Index!$A$1:$A$500,0)
)</f>
        <v>LV</v>
      </c>
      <c r="D2016" s="4">
        <v>0</v>
      </c>
      <c r="E2016" s="141">
        <f t="shared" si="31"/>
        <v>-0.28752538782399689</v>
      </c>
      <c r="F2016" s="3" t="s">
        <v>52</v>
      </c>
      <c r="G2016" s="3">
        <v>31</v>
      </c>
      <c r="H2016" s="125">
        <v>-0.28752538782399689</v>
      </c>
      <c r="I2016" s="3"/>
      <c r="J2016" s="3"/>
      <c r="K2016" s="3" t="s">
        <v>156</v>
      </c>
      <c r="L2016" s="125">
        <v>-0.161940185841286</v>
      </c>
      <c r="M2016" s="3">
        <v>28</v>
      </c>
      <c r="N2016" s="125">
        <v>5.1454937771375199E-2</v>
      </c>
      <c r="O2016" s="3">
        <v>21</v>
      </c>
      <c r="P2016" s="125">
        <v>-7.41302642113357E-2</v>
      </c>
      <c r="Q2016" s="3">
        <v>28</v>
      </c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</row>
    <row r="2017" spans="1:30" hidden="1" x14ac:dyDescent="0.25">
      <c r="A2017" s="2">
        <v>12</v>
      </c>
      <c r="B2017" s="2">
        <v>2013</v>
      </c>
      <c r="C2017" s="4" t="str">
        <f>INDEX(Index!$B$1:$B$500,MATCH($F2017,Index!$A$1:$A$500,0)
)</f>
        <v>JAX</v>
      </c>
      <c r="D2017" s="4">
        <v>0</v>
      </c>
      <c r="E2017" s="141">
        <f t="shared" si="31"/>
        <v>-0.47580631404688906</v>
      </c>
      <c r="F2017" s="3" t="s">
        <v>56</v>
      </c>
      <c r="G2017" s="3">
        <v>32</v>
      </c>
      <c r="H2017" s="125">
        <v>-0.47580631404688906</v>
      </c>
      <c r="I2017" s="3"/>
      <c r="J2017" s="3"/>
      <c r="K2017" s="3" t="s">
        <v>158</v>
      </c>
      <c r="L2017" s="125">
        <v>-0.372512842661545</v>
      </c>
      <c r="M2017" s="3">
        <v>32</v>
      </c>
      <c r="N2017" s="125">
        <v>0.11358035020985099</v>
      </c>
      <c r="O2017" s="3">
        <v>31</v>
      </c>
      <c r="P2017" s="125">
        <v>1.02868788245069E-2</v>
      </c>
      <c r="Q2017" s="3">
        <v>14</v>
      </c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</row>
    <row r="2018" spans="1:30" hidden="1" x14ac:dyDescent="0.25">
      <c r="A2018" s="2">
        <v>13</v>
      </c>
      <c r="B2018" s="2">
        <v>2013</v>
      </c>
      <c r="C2018" s="4" t="str">
        <f>INDEX(Index!$B$1:$B$500,MATCH($F2018,Index!$A$1:$A$500,0)
)</f>
        <v>SEA</v>
      </c>
      <c r="D2018" s="4">
        <v>0</v>
      </c>
      <c r="E2018" s="141">
        <f t="shared" si="31"/>
        <v>0.35667608216771651</v>
      </c>
      <c r="F2018" s="3" t="s">
        <v>30</v>
      </c>
      <c r="G2018" s="3">
        <v>1</v>
      </c>
      <c r="H2018" s="125">
        <v>0.35667608216771651</v>
      </c>
      <c r="I2018" s="3"/>
      <c r="J2018" s="3"/>
      <c r="K2018" s="3" t="s">
        <v>247</v>
      </c>
      <c r="L2018" s="125">
        <v>0.112376768981288</v>
      </c>
      <c r="M2018" s="3">
        <v>6</v>
      </c>
      <c r="N2018" s="125">
        <v>-0.19115798047247601</v>
      </c>
      <c r="O2018" s="3">
        <v>1</v>
      </c>
      <c r="P2018" s="125">
        <v>5.3141332713952501E-2</v>
      </c>
      <c r="Q2018" s="3">
        <v>4</v>
      </c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</row>
    <row r="2019" spans="1:30" hidden="1" x14ac:dyDescent="0.25">
      <c r="A2019" s="2">
        <v>13</v>
      </c>
      <c r="B2019" s="2">
        <v>2013</v>
      </c>
      <c r="C2019" s="4" t="str">
        <f>INDEX(Index!$B$1:$B$500,MATCH($F2019,Index!$A$1:$A$500,0)
)</f>
        <v>DEN</v>
      </c>
      <c r="D2019" s="4">
        <v>0</v>
      </c>
      <c r="E2019" s="141">
        <f t="shared" si="31"/>
        <v>0.32349573643759583</v>
      </c>
      <c r="F2019" s="3" t="s">
        <v>39</v>
      </c>
      <c r="G2019" s="3">
        <v>2</v>
      </c>
      <c r="H2019" s="125">
        <v>0.32349573643759583</v>
      </c>
      <c r="I2019" s="3"/>
      <c r="J2019" s="3"/>
      <c r="K2019" s="3" t="s">
        <v>160</v>
      </c>
      <c r="L2019" s="125">
        <v>0.29541917573724802</v>
      </c>
      <c r="M2019" s="3">
        <v>1</v>
      </c>
      <c r="N2019" s="125">
        <v>-3.1037261259164201E-2</v>
      </c>
      <c r="O2019" s="3">
        <v>14</v>
      </c>
      <c r="P2019" s="125">
        <v>-2.9607005588164E-3</v>
      </c>
      <c r="Q2019" s="3">
        <v>18</v>
      </c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</row>
    <row r="2020" spans="1:30" hidden="1" x14ac:dyDescent="0.25">
      <c r="A2020" s="2">
        <v>13</v>
      </c>
      <c r="B2020" s="2">
        <v>2013</v>
      </c>
      <c r="C2020" s="4" t="str">
        <f>INDEX(Index!$B$1:$B$500,MATCH($F2020,Index!$A$1:$A$500,0)
)</f>
        <v>CAR</v>
      </c>
      <c r="D2020" s="4">
        <v>0</v>
      </c>
      <c r="E2020" s="141">
        <f t="shared" si="31"/>
        <v>0.2696358773483058</v>
      </c>
      <c r="F2020" s="3" t="s">
        <v>51</v>
      </c>
      <c r="G2020" s="3">
        <v>3</v>
      </c>
      <c r="H2020" s="125">
        <v>0.2696358773483058</v>
      </c>
      <c r="I2020" s="3"/>
      <c r="J2020" s="3"/>
      <c r="K2020" s="3" t="s">
        <v>162</v>
      </c>
      <c r="L2020" s="125">
        <v>9.9530038315851097E-2</v>
      </c>
      <c r="M2020" s="3">
        <v>10</v>
      </c>
      <c r="N2020" s="125">
        <v>-0.16605220735841</v>
      </c>
      <c r="O2020" s="3">
        <v>3</v>
      </c>
      <c r="P2020" s="125">
        <v>4.0536316740446996E-3</v>
      </c>
      <c r="Q2020" s="3">
        <v>13</v>
      </c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</row>
    <row r="2021" spans="1:30" hidden="1" x14ac:dyDescent="0.25">
      <c r="A2021" s="2">
        <v>13</v>
      </c>
      <c r="B2021" s="2">
        <v>2013</v>
      </c>
      <c r="C2021" s="4" t="str">
        <f>INDEX(Index!$B$1:$B$500,MATCH($F2021,Index!$A$1:$A$500,0)
)</f>
        <v>NO</v>
      </c>
      <c r="D2021" s="4">
        <v>0</v>
      </c>
      <c r="E2021" s="141">
        <f t="shared" si="31"/>
        <v>0.1951406145713607</v>
      </c>
      <c r="F2021" s="3" t="s">
        <v>27</v>
      </c>
      <c r="G2021" s="3">
        <v>4</v>
      </c>
      <c r="H2021" s="125">
        <v>0.1951406145713607</v>
      </c>
      <c r="I2021" s="3"/>
      <c r="J2021" s="3"/>
      <c r="K2021" s="3" t="s">
        <v>162</v>
      </c>
      <c r="L2021" s="125">
        <v>0.13169546046327901</v>
      </c>
      <c r="M2021" s="3">
        <v>4</v>
      </c>
      <c r="N2021" s="125">
        <v>-8.1143035225208895E-2</v>
      </c>
      <c r="O2021" s="3">
        <v>6</v>
      </c>
      <c r="P2021" s="125">
        <v>-1.7697881117127199E-2</v>
      </c>
      <c r="Q2021" s="3">
        <v>21</v>
      </c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</row>
    <row r="2022" spans="1:30" hidden="1" x14ac:dyDescent="0.25">
      <c r="A2022" s="2">
        <v>13</v>
      </c>
      <c r="B2022" s="2">
        <v>2013</v>
      </c>
      <c r="C2022" s="4" t="str">
        <f>INDEX(Index!$B$1:$B$500,MATCH($F2022,Index!$A$1:$A$500,0)
)</f>
        <v>CIN</v>
      </c>
      <c r="D2022" s="4">
        <v>0</v>
      </c>
      <c r="E2022" s="141">
        <f t="shared" si="31"/>
        <v>0.14788015685069131</v>
      </c>
      <c r="F2022" s="3" t="s">
        <v>24</v>
      </c>
      <c r="G2022" s="3">
        <v>5</v>
      </c>
      <c r="H2022" s="125">
        <v>0.14788015685069131</v>
      </c>
      <c r="I2022" s="3"/>
      <c r="J2022" s="3"/>
      <c r="K2022" s="3" t="s">
        <v>161</v>
      </c>
      <c r="L2022" s="125">
        <v>-1.9684913464502601E-2</v>
      </c>
      <c r="M2022" s="3">
        <v>18</v>
      </c>
      <c r="N2022" s="125">
        <v>-0.13222976533134301</v>
      </c>
      <c r="O2022" s="3">
        <v>4</v>
      </c>
      <c r="P2022" s="125">
        <v>3.5335304983850901E-2</v>
      </c>
      <c r="Q2022" s="3">
        <v>7</v>
      </c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</row>
    <row r="2023" spans="1:30" hidden="1" x14ac:dyDescent="0.25">
      <c r="A2023" s="2">
        <v>13</v>
      </c>
      <c r="B2023" s="2">
        <v>2013</v>
      </c>
      <c r="C2023" s="4" t="str">
        <f>INDEX(Index!$B$1:$B$500,MATCH($F2023,Index!$A$1:$A$500,0)
)</f>
        <v>NE</v>
      </c>
      <c r="D2023" s="4">
        <v>0</v>
      </c>
      <c r="E2023" s="141">
        <f t="shared" si="31"/>
        <v>0.13942651288473981</v>
      </c>
      <c r="F2023" s="3" t="s">
        <v>17</v>
      </c>
      <c r="G2023" s="3">
        <v>6</v>
      </c>
      <c r="H2023" s="125">
        <v>0.13942651288473981</v>
      </c>
      <c r="I2023" s="3"/>
      <c r="J2023" s="3"/>
      <c r="K2023" s="3" t="s">
        <v>162</v>
      </c>
      <c r="L2023" s="125">
        <v>0.100782929180759</v>
      </c>
      <c r="M2023" s="3">
        <v>9</v>
      </c>
      <c r="N2023" s="125">
        <v>1.8028041516852299E-2</v>
      </c>
      <c r="O2023" s="3">
        <v>17</v>
      </c>
      <c r="P2023" s="125">
        <v>5.6671625220833098E-2</v>
      </c>
      <c r="Q2023" s="3">
        <v>3</v>
      </c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</row>
    <row r="2024" spans="1:30" hidden="1" x14ac:dyDescent="0.25">
      <c r="A2024" s="2">
        <v>13</v>
      </c>
      <c r="B2024" s="2">
        <v>2013</v>
      </c>
      <c r="C2024" s="4" t="str">
        <f>INDEX(Index!$B$1:$B$500,MATCH($F2024,Index!$A$1:$A$500,0)
)</f>
        <v>PHI</v>
      </c>
      <c r="D2024" s="4">
        <v>0</v>
      </c>
      <c r="E2024" s="141">
        <f t="shared" si="31"/>
        <v>0.13873807062714055</v>
      </c>
      <c r="F2024" s="3" t="s">
        <v>7</v>
      </c>
      <c r="G2024" s="3">
        <v>7</v>
      </c>
      <c r="H2024" s="125">
        <v>0.13873807062714055</v>
      </c>
      <c r="I2024" s="3"/>
      <c r="J2024" s="3"/>
      <c r="K2024" s="3" t="s">
        <v>165</v>
      </c>
      <c r="L2024" s="125">
        <v>0.18266828154588599</v>
      </c>
      <c r="M2024" s="3">
        <v>3</v>
      </c>
      <c r="N2024" s="125">
        <v>3.8161409848258297E-2</v>
      </c>
      <c r="O2024" s="3">
        <v>20</v>
      </c>
      <c r="P2024" s="125">
        <v>-5.7688010704871201E-3</v>
      </c>
      <c r="Q2024" s="3">
        <v>19</v>
      </c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</row>
    <row r="2025" spans="1:30" hidden="1" x14ac:dyDescent="0.25">
      <c r="A2025" s="2">
        <v>13</v>
      </c>
      <c r="B2025" s="2">
        <v>2013</v>
      </c>
      <c r="C2025" s="4" t="str">
        <f>INDEX(Index!$B$1:$B$500,MATCH($F2025,Index!$A$1:$A$500,0)
)</f>
        <v>SF</v>
      </c>
      <c r="D2025" s="4">
        <v>0</v>
      </c>
      <c r="E2025" s="141">
        <f t="shared" si="31"/>
        <v>0.13746850255730755</v>
      </c>
      <c r="F2025" s="3" t="s">
        <v>1</v>
      </c>
      <c r="G2025" s="3">
        <v>8</v>
      </c>
      <c r="H2025" s="125">
        <v>0.13746850255730755</v>
      </c>
      <c r="I2025" s="3"/>
      <c r="J2025" s="3"/>
      <c r="K2025" s="3" t="s">
        <v>161</v>
      </c>
      <c r="L2025" s="125">
        <v>3.3182700576999602E-3</v>
      </c>
      <c r="M2025" s="3">
        <v>15</v>
      </c>
      <c r="N2025" s="125">
        <v>-0.111212485704847</v>
      </c>
      <c r="O2025" s="3">
        <v>5</v>
      </c>
      <c r="P2025" s="125">
        <v>2.29377467947606E-2</v>
      </c>
      <c r="Q2025" s="3">
        <v>10</v>
      </c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</row>
    <row r="2026" spans="1:30" hidden="1" x14ac:dyDescent="0.25">
      <c r="A2026" s="2">
        <v>13</v>
      </c>
      <c r="B2026" s="2">
        <v>2013</v>
      </c>
      <c r="C2026" s="4" t="str">
        <f>INDEX(Index!$B$1:$B$500,MATCH($F2026,Index!$A$1:$A$500,0)
)</f>
        <v>ARI</v>
      </c>
      <c r="D2026" s="4">
        <v>0</v>
      </c>
      <c r="E2026" s="141">
        <f t="shared" si="31"/>
        <v>0.10123889636169502</v>
      </c>
      <c r="F2026" s="3" t="s">
        <v>23</v>
      </c>
      <c r="G2026" s="3">
        <v>9</v>
      </c>
      <c r="H2026" s="125">
        <v>0.10123889636169502</v>
      </c>
      <c r="I2026" s="3"/>
      <c r="J2026" s="3"/>
      <c r="K2026" s="3" t="s">
        <v>165</v>
      </c>
      <c r="L2026" s="125">
        <v>-4.5658237397360198E-2</v>
      </c>
      <c r="M2026" s="3">
        <v>21</v>
      </c>
      <c r="N2026" s="125">
        <v>-0.17537326756342</v>
      </c>
      <c r="O2026" s="3">
        <v>2</v>
      </c>
      <c r="P2026" s="125">
        <v>-2.8476133804364801E-2</v>
      </c>
      <c r="Q2026" s="3">
        <v>24</v>
      </c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</row>
    <row r="2027" spans="1:30" hidden="1" x14ac:dyDescent="0.25">
      <c r="A2027" s="2">
        <v>13</v>
      </c>
      <c r="B2027" s="2">
        <v>2013</v>
      </c>
      <c r="C2027" s="4" t="str">
        <f>INDEX(Index!$B$1:$B$500,MATCH($F2027,Index!$A$1:$A$500,0)
)</f>
        <v>DAL</v>
      </c>
      <c r="D2027" s="4">
        <v>0</v>
      </c>
      <c r="E2027" s="141">
        <f t="shared" si="31"/>
        <v>9.3738622657447201E-2</v>
      </c>
      <c r="F2027" s="3" t="s">
        <v>3</v>
      </c>
      <c r="G2027" s="3">
        <v>10</v>
      </c>
      <c r="H2027" s="125">
        <v>9.3738622657447201E-2</v>
      </c>
      <c r="I2027" s="3"/>
      <c r="J2027" s="3"/>
      <c r="K2027" s="3" t="s">
        <v>165</v>
      </c>
      <c r="L2027" s="125">
        <v>0.104649539845003</v>
      </c>
      <c r="M2027" s="3">
        <v>8</v>
      </c>
      <c r="N2027" s="125">
        <v>4.4000057286080398E-2</v>
      </c>
      <c r="O2027" s="3">
        <v>22</v>
      </c>
      <c r="P2027" s="125">
        <v>3.3089140098524601E-2</v>
      </c>
      <c r="Q2027" s="3">
        <v>9</v>
      </c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</row>
    <row r="2028" spans="1:30" hidden="1" x14ac:dyDescent="0.25">
      <c r="A2028" s="2">
        <v>13</v>
      </c>
      <c r="B2028" s="2">
        <v>2013</v>
      </c>
      <c r="C2028" s="4" t="str">
        <f>INDEX(Index!$B$1:$B$500,MATCH($F2028,Index!$A$1:$A$500,0)
)</f>
        <v>KC</v>
      </c>
      <c r="D2028" s="4">
        <v>0</v>
      </c>
      <c r="E2028" s="141">
        <f t="shared" si="31"/>
        <v>8.6526389959927966E-2</v>
      </c>
      <c r="F2028" s="3" t="s">
        <v>5</v>
      </c>
      <c r="G2028" s="3">
        <v>11</v>
      </c>
      <c r="H2028" s="125">
        <v>8.6526389959927966E-2</v>
      </c>
      <c r="I2028" s="3"/>
      <c r="J2028" s="3"/>
      <c r="K2028" s="3" t="s">
        <v>162</v>
      </c>
      <c r="L2028" s="125">
        <v>-3.0169920382823603E-4</v>
      </c>
      <c r="M2028" s="3">
        <v>16</v>
      </c>
      <c r="N2028" s="125">
        <v>-2.2980361705022E-2</v>
      </c>
      <c r="O2028" s="3">
        <v>15</v>
      </c>
      <c r="P2028" s="125">
        <v>6.3847727458734196E-2</v>
      </c>
      <c r="Q2028" s="3">
        <v>1</v>
      </c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</row>
    <row r="2029" spans="1:30" hidden="1" x14ac:dyDescent="0.25">
      <c r="A2029" s="2">
        <v>13</v>
      </c>
      <c r="B2029" s="2">
        <v>2013</v>
      </c>
      <c r="C2029" s="4" t="str">
        <f>INDEX(Index!$B$1:$B$500,MATCH($F2029,Index!$A$1:$A$500,0)
)</f>
        <v>DET</v>
      </c>
      <c r="D2029" s="4">
        <v>0</v>
      </c>
      <c r="E2029" s="141">
        <f t="shared" si="31"/>
        <v>7.4228126682999787E-2</v>
      </c>
      <c r="F2029" s="3" t="s">
        <v>21</v>
      </c>
      <c r="G2029" s="3">
        <v>12</v>
      </c>
      <c r="H2029" s="125">
        <v>7.4228126682999787E-2</v>
      </c>
      <c r="I2029" s="3"/>
      <c r="J2029" s="3"/>
      <c r="K2029" s="3" t="s">
        <v>165</v>
      </c>
      <c r="L2029" s="125">
        <v>6.4760156158033197E-2</v>
      </c>
      <c r="M2029" s="3">
        <v>11</v>
      </c>
      <c r="N2029" s="125">
        <v>-4.8934921485339698E-2</v>
      </c>
      <c r="O2029" s="3">
        <v>11</v>
      </c>
      <c r="P2029" s="125">
        <v>-3.9466950960373101E-2</v>
      </c>
      <c r="Q2029" s="3">
        <v>26</v>
      </c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</row>
    <row r="2030" spans="1:30" hidden="1" x14ac:dyDescent="0.25">
      <c r="A2030" s="2">
        <v>13</v>
      </c>
      <c r="B2030" s="2">
        <v>2013</v>
      </c>
      <c r="C2030" s="4" t="str">
        <f>INDEX(Index!$B$1:$B$500,MATCH($F2030,Index!$A$1:$A$500,0)
)</f>
        <v>LAR</v>
      </c>
      <c r="D2030" s="4">
        <v>0</v>
      </c>
      <c r="E2030" s="141">
        <f t="shared" si="31"/>
        <v>6.0537002493746404E-2</v>
      </c>
      <c r="F2030" s="3" t="s">
        <v>67</v>
      </c>
      <c r="G2030" s="3">
        <v>13</v>
      </c>
      <c r="H2030" s="125">
        <v>6.0537002493746404E-2</v>
      </c>
      <c r="I2030" s="3"/>
      <c r="J2030" s="3"/>
      <c r="K2030" s="3" t="s">
        <v>164</v>
      </c>
      <c r="L2030" s="125">
        <v>-5.9232954357180297E-2</v>
      </c>
      <c r="M2030" s="3">
        <v>22</v>
      </c>
      <c r="N2030" s="125">
        <v>-5.9815827396499599E-2</v>
      </c>
      <c r="O2030" s="3">
        <v>10</v>
      </c>
      <c r="P2030" s="125">
        <v>5.9954129454427102E-2</v>
      </c>
      <c r="Q2030" s="3">
        <v>2</v>
      </c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</row>
    <row r="2031" spans="1:30" hidden="1" x14ac:dyDescent="0.25">
      <c r="A2031" s="2">
        <v>13</v>
      </c>
      <c r="B2031" s="2">
        <v>2013</v>
      </c>
      <c r="C2031" s="4" t="str">
        <f>INDEX(Index!$B$1:$B$500,MATCH($F2031,Index!$A$1:$A$500,0)
)</f>
        <v>CHI</v>
      </c>
      <c r="D2031" s="4">
        <v>0</v>
      </c>
      <c r="E2031" s="141">
        <f t="shared" si="31"/>
        <v>4.588247835779484E-2</v>
      </c>
      <c r="F2031" s="3" t="s">
        <v>64</v>
      </c>
      <c r="G2031" s="3">
        <v>14</v>
      </c>
      <c r="H2031" s="125">
        <v>4.588247835779484E-2</v>
      </c>
      <c r="I2031" s="3"/>
      <c r="J2031" s="3"/>
      <c r="K2031" s="3" t="s">
        <v>163</v>
      </c>
      <c r="L2031" s="125">
        <v>0.107553322336193</v>
      </c>
      <c r="M2031" s="3">
        <v>7</v>
      </c>
      <c r="N2031" s="125">
        <v>7.0605533904483694E-2</v>
      </c>
      <c r="O2031" s="3">
        <v>24</v>
      </c>
      <c r="P2031" s="125">
        <v>8.9346899260855407E-3</v>
      </c>
      <c r="Q2031" s="3">
        <v>12</v>
      </c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</row>
    <row r="2032" spans="1:30" hidden="1" x14ac:dyDescent="0.25">
      <c r="A2032" s="2">
        <v>13</v>
      </c>
      <c r="B2032" s="2">
        <v>2013</v>
      </c>
      <c r="C2032" s="4" t="str">
        <f>INDEX(Index!$B$1:$B$500,MATCH($F2032,Index!$A$1:$A$500,0)
)</f>
        <v>IND</v>
      </c>
      <c r="D2032" s="4">
        <v>0</v>
      </c>
      <c r="E2032" s="141">
        <f t="shared" si="31"/>
        <v>5.1249794033256246E-3</v>
      </c>
      <c r="F2032" s="3" t="s">
        <v>35</v>
      </c>
      <c r="G2032" s="3">
        <v>15</v>
      </c>
      <c r="H2032" s="125">
        <v>5.1249794033256246E-3</v>
      </c>
      <c r="I2032" s="3"/>
      <c r="J2032" s="3"/>
      <c r="K2032" s="3" t="s">
        <v>161</v>
      </c>
      <c r="L2032" s="125">
        <v>3.9714622770464302E-2</v>
      </c>
      <c r="M2032" s="3">
        <v>13</v>
      </c>
      <c r="N2032" s="125">
        <v>3.7387172542444197E-2</v>
      </c>
      <c r="O2032" s="3">
        <v>19</v>
      </c>
      <c r="P2032" s="125">
        <v>2.7975291753055201E-3</v>
      </c>
      <c r="Q2032" s="3">
        <v>14</v>
      </c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</row>
    <row r="2033" spans="1:30" hidden="1" x14ac:dyDescent="0.25">
      <c r="A2033" s="2">
        <v>13</v>
      </c>
      <c r="B2033" s="2">
        <v>2013</v>
      </c>
      <c r="C2033" s="4" t="str">
        <f>INDEX(Index!$B$1:$B$500,MATCH($F2033,Index!$A$1:$A$500,0)
)</f>
        <v>GB</v>
      </c>
      <c r="D2033" s="4">
        <v>0</v>
      </c>
      <c r="E2033" s="141">
        <f t="shared" si="31"/>
        <v>-6.2948257269483006E-3</v>
      </c>
      <c r="F2033" s="3" t="s">
        <v>20</v>
      </c>
      <c r="G2033" s="3">
        <v>16</v>
      </c>
      <c r="H2033" s="125">
        <v>-6.2948257269483006E-3</v>
      </c>
      <c r="I2033" s="3"/>
      <c r="J2033" s="3"/>
      <c r="K2033" s="3" t="s">
        <v>248</v>
      </c>
      <c r="L2033" s="125">
        <v>0.11242829448927499</v>
      </c>
      <c r="M2033" s="3">
        <v>5</v>
      </c>
      <c r="N2033" s="125">
        <v>9.4118968382477394E-2</v>
      </c>
      <c r="O2033" s="3">
        <v>28</v>
      </c>
      <c r="P2033" s="125">
        <v>-2.46041518337459E-2</v>
      </c>
      <c r="Q2033" s="3">
        <v>23</v>
      </c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</row>
    <row r="2034" spans="1:30" hidden="1" x14ac:dyDescent="0.25">
      <c r="A2034" s="2">
        <v>13</v>
      </c>
      <c r="B2034" s="2">
        <v>2013</v>
      </c>
      <c r="C2034" s="4" t="str">
        <f>INDEX(Index!$B$1:$B$500,MATCH($F2034,Index!$A$1:$A$500,0)
)</f>
        <v>LAC</v>
      </c>
      <c r="D2034" s="4">
        <v>0</v>
      </c>
      <c r="E2034" s="141">
        <f t="shared" si="31"/>
        <v>-4.0413726347756418E-2</v>
      </c>
      <c r="F2034" s="3" t="s">
        <v>68</v>
      </c>
      <c r="G2034" s="3">
        <v>17</v>
      </c>
      <c r="H2034" s="125">
        <v>-4.0413726347756418E-2</v>
      </c>
      <c r="I2034" s="3"/>
      <c r="J2034" s="3"/>
      <c r="K2034" s="3" t="s">
        <v>164</v>
      </c>
      <c r="L2034" s="125">
        <v>0.22054132116912101</v>
      </c>
      <c r="M2034" s="3">
        <v>2</v>
      </c>
      <c r="N2034" s="125">
        <v>0.259449822761885</v>
      </c>
      <c r="O2034" s="3">
        <v>32</v>
      </c>
      <c r="P2034" s="125">
        <v>-1.50522475499243E-3</v>
      </c>
      <c r="Q2034" s="3">
        <v>15</v>
      </c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</row>
    <row r="2035" spans="1:30" hidden="1" x14ac:dyDescent="0.25">
      <c r="A2035" s="2">
        <v>13</v>
      </c>
      <c r="B2035" s="2">
        <v>2013</v>
      </c>
      <c r="C2035" s="4" t="str">
        <f>INDEX(Index!$B$1:$B$500,MATCH($F2035,Index!$A$1:$A$500,0)
)</f>
        <v>MIA</v>
      </c>
      <c r="D2035" s="4">
        <v>0</v>
      </c>
      <c r="E2035" s="141">
        <f t="shared" si="31"/>
        <v>-5.3284911017715493E-2</v>
      </c>
      <c r="F2035" s="3" t="s">
        <v>4</v>
      </c>
      <c r="G2035" s="3">
        <v>18</v>
      </c>
      <c r="H2035" s="125">
        <v>-5.3284911017715493E-2</v>
      </c>
      <c r="I2035" s="3"/>
      <c r="J2035" s="3"/>
      <c r="K2035" s="3" t="s">
        <v>163</v>
      </c>
      <c r="L2035" s="125">
        <v>-1.4332914531894701E-2</v>
      </c>
      <c r="M2035" s="3">
        <v>17</v>
      </c>
      <c r="N2035" s="125">
        <v>6.5463959228370897E-3</v>
      </c>
      <c r="O2035" s="3">
        <v>16</v>
      </c>
      <c r="P2035" s="125">
        <v>-3.2405600562983701E-2</v>
      </c>
      <c r="Q2035" s="3">
        <v>25</v>
      </c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</row>
    <row r="2036" spans="1:30" hidden="1" x14ac:dyDescent="0.25">
      <c r="A2036" s="2">
        <v>13</v>
      </c>
      <c r="B2036" s="2">
        <v>2013</v>
      </c>
      <c r="C2036" s="4" t="str">
        <f>INDEX(Index!$B$1:$B$500,MATCH($F2036,Index!$A$1:$A$500,0)
)</f>
        <v>PIT</v>
      </c>
      <c r="D2036" s="4">
        <v>0</v>
      </c>
      <c r="E2036" s="141">
        <f t="shared" si="31"/>
        <v>-6.2378943527245254E-2</v>
      </c>
      <c r="F2036" s="3" t="s">
        <v>32</v>
      </c>
      <c r="G2036" s="3">
        <v>19</v>
      </c>
      <c r="H2036" s="125">
        <v>-6.2378943527245254E-2</v>
      </c>
      <c r="I2036" s="3"/>
      <c r="J2036" s="3"/>
      <c r="K2036" s="3" t="s">
        <v>164</v>
      </c>
      <c r="L2036" s="125">
        <v>3.8510061109684197E-2</v>
      </c>
      <c r="M2036" s="3">
        <v>14</v>
      </c>
      <c r="N2036" s="125">
        <v>9.93260301450309E-2</v>
      </c>
      <c r="O2036" s="3">
        <v>29</v>
      </c>
      <c r="P2036" s="125">
        <v>-1.5629744918985501E-3</v>
      </c>
      <c r="Q2036" s="3">
        <v>16</v>
      </c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</row>
    <row r="2037" spans="1:30" hidden="1" x14ac:dyDescent="0.25">
      <c r="A2037" s="2">
        <v>13</v>
      </c>
      <c r="B2037" s="2">
        <v>2013</v>
      </c>
      <c r="C2037" s="4" t="str">
        <f>INDEX(Index!$B$1:$B$500,MATCH($F2037,Index!$A$1:$A$500,0)
)</f>
        <v>ATL</v>
      </c>
      <c r="D2037" s="4">
        <v>0</v>
      </c>
      <c r="E2037" s="141">
        <f t="shared" si="31"/>
        <v>-6.6973253217495587E-2</v>
      </c>
      <c r="F2037" s="3" t="s">
        <v>43</v>
      </c>
      <c r="G2037" s="3">
        <v>20</v>
      </c>
      <c r="H2037" s="125">
        <v>-6.6973253217495587E-2</v>
      </c>
      <c r="I2037" s="3"/>
      <c r="J2037" s="3"/>
      <c r="K2037" s="3" t="s">
        <v>168</v>
      </c>
      <c r="L2037" s="125">
        <v>6.2783804325300202E-2</v>
      </c>
      <c r="M2037" s="3">
        <v>12</v>
      </c>
      <c r="N2037" s="125">
        <v>0.118228601758941</v>
      </c>
      <c r="O2037" s="3">
        <v>30</v>
      </c>
      <c r="P2037" s="125">
        <v>-1.15284557838548E-2</v>
      </c>
      <c r="Q2037" s="3">
        <v>20</v>
      </c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</row>
    <row r="2038" spans="1:30" hidden="1" x14ac:dyDescent="0.25">
      <c r="A2038" s="2">
        <v>13</v>
      </c>
      <c r="B2038" s="2">
        <v>2013</v>
      </c>
      <c r="C2038" s="4" t="str">
        <f>INDEX(Index!$B$1:$B$500,MATCH($F2038,Index!$A$1:$A$500,0)
)</f>
        <v>TB</v>
      </c>
      <c r="D2038" s="4">
        <v>0</v>
      </c>
      <c r="E2038" s="141">
        <f t="shared" si="31"/>
        <v>-7.4398933702037706E-2</v>
      </c>
      <c r="F2038" s="3" t="s">
        <v>38</v>
      </c>
      <c r="G2038" s="3">
        <v>21</v>
      </c>
      <c r="H2038" s="125">
        <v>-7.4398933702037706E-2</v>
      </c>
      <c r="I2038" s="3"/>
      <c r="J2038" s="3"/>
      <c r="K2038" s="3" t="s">
        <v>168</v>
      </c>
      <c r="L2038" s="125">
        <v>-8.8467944530756598E-2</v>
      </c>
      <c r="M2038" s="3">
        <v>26</v>
      </c>
      <c r="N2038" s="125">
        <v>-3.51075058604816E-2</v>
      </c>
      <c r="O2038" s="3">
        <v>13</v>
      </c>
      <c r="P2038" s="125">
        <v>-2.1038495031762701E-2</v>
      </c>
      <c r="Q2038" s="3">
        <v>22</v>
      </c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</row>
    <row r="2039" spans="1:30" hidden="1" x14ac:dyDescent="0.25">
      <c r="A2039" s="2">
        <v>13</v>
      </c>
      <c r="B2039" s="2">
        <v>2013</v>
      </c>
      <c r="C2039" s="4" t="str">
        <f>INDEX(Index!$B$1:$B$500,MATCH($F2039,Index!$A$1:$A$500,0)
)</f>
        <v>NYG</v>
      </c>
      <c r="D2039" s="4">
        <v>0</v>
      </c>
      <c r="E2039" s="141">
        <f t="shared" si="31"/>
        <v>-9.6902931843973306E-2</v>
      </c>
      <c r="F2039" s="3" t="s">
        <v>15</v>
      </c>
      <c r="G2039" s="3">
        <v>22</v>
      </c>
      <c r="H2039" s="125">
        <v>-9.6902931843973306E-2</v>
      </c>
      <c r="I2039" s="3"/>
      <c r="J2039" s="3"/>
      <c r="K2039" s="3" t="s">
        <v>164</v>
      </c>
      <c r="L2039" s="125">
        <v>-9.2622103959330807E-2</v>
      </c>
      <c r="M2039" s="3">
        <v>27</v>
      </c>
      <c r="N2039" s="125">
        <v>-7.4879501972862694E-2</v>
      </c>
      <c r="O2039" s="3">
        <v>8</v>
      </c>
      <c r="P2039" s="125">
        <v>-7.9160329857505193E-2</v>
      </c>
      <c r="Q2039" s="3">
        <v>31</v>
      </c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</row>
    <row r="2040" spans="1:30" hidden="1" x14ac:dyDescent="0.25">
      <c r="A2040" s="2">
        <v>13</v>
      </c>
      <c r="B2040" s="2">
        <v>2013</v>
      </c>
      <c r="C2040" s="4" t="str">
        <f>INDEX(Index!$B$1:$B$500,MATCH($F2040,Index!$A$1:$A$500,0)
)</f>
        <v>BUF</v>
      </c>
      <c r="D2040" s="4">
        <v>0</v>
      </c>
      <c r="E2040" s="141">
        <f t="shared" si="31"/>
        <v>-9.8773131012858284E-2</v>
      </c>
      <c r="F2040" s="3" t="s">
        <v>0</v>
      </c>
      <c r="G2040" s="3">
        <v>23</v>
      </c>
      <c r="H2040" s="125">
        <v>-9.8773131012858284E-2</v>
      </c>
      <c r="I2040" s="3"/>
      <c r="J2040" s="3"/>
      <c r="K2040" s="3" t="s">
        <v>166</v>
      </c>
      <c r="L2040" s="125">
        <v>-7.9320320928280993E-2</v>
      </c>
      <c r="M2040" s="3">
        <v>24</v>
      </c>
      <c r="N2040" s="125">
        <v>-3.9086759298449701E-2</v>
      </c>
      <c r="O2040" s="3">
        <v>12</v>
      </c>
      <c r="P2040" s="125">
        <v>-5.8539569383026999E-2</v>
      </c>
      <c r="Q2040" s="3">
        <v>28</v>
      </c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</row>
    <row r="2041" spans="1:30" hidden="1" x14ac:dyDescent="0.25">
      <c r="A2041" s="2">
        <v>13</v>
      </c>
      <c r="B2041" s="2">
        <v>2013</v>
      </c>
      <c r="C2041" s="4" t="str">
        <f>INDEX(Index!$B$1:$B$500,MATCH($F2041,Index!$A$1:$A$500,0)
)</f>
        <v>BAL</v>
      </c>
      <c r="D2041" s="4">
        <v>0</v>
      </c>
      <c r="E2041" s="141">
        <f t="shared" si="31"/>
        <v>-0.1034319145769662</v>
      </c>
      <c r="F2041" s="3" t="s">
        <v>18</v>
      </c>
      <c r="G2041" s="3">
        <v>24</v>
      </c>
      <c r="H2041" s="125">
        <v>-0.1034319145769662</v>
      </c>
      <c r="I2041" s="3"/>
      <c r="J2041" s="3"/>
      <c r="K2041" s="3" t="s">
        <v>163</v>
      </c>
      <c r="L2041" s="125">
        <v>-0.21136373625902799</v>
      </c>
      <c r="M2041" s="3">
        <v>30</v>
      </c>
      <c r="N2041" s="125">
        <v>-6.3567132482107797E-2</v>
      </c>
      <c r="O2041" s="3">
        <v>9</v>
      </c>
      <c r="P2041" s="125">
        <v>4.4364689199953997E-2</v>
      </c>
      <c r="Q2041" s="3">
        <v>5</v>
      </c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</row>
    <row r="2042" spans="1:30" hidden="1" x14ac:dyDescent="0.25">
      <c r="A2042" s="2">
        <v>13</v>
      </c>
      <c r="B2042" s="2">
        <v>2013</v>
      </c>
      <c r="C2042" s="4" t="str">
        <f>INDEX(Index!$B$1:$B$500,MATCH($F2042,Index!$A$1:$A$500,0)
)</f>
        <v>MIN</v>
      </c>
      <c r="D2042" s="4">
        <v>0</v>
      </c>
      <c r="E2042" s="141">
        <f t="shared" si="31"/>
        <v>-0.1085864701749335</v>
      </c>
      <c r="F2042" s="3" t="s">
        <v>46</v>
      </c>
      <c r="G2042" s="3">
        <v>25</v>
      </c>
      <c r="H2042" s="125">
        <v>-0.1085864701749335</v>
      </c>
      <c r="I2042" s="3"/>
      <c r="J2042" s="3"/>
      <c r="K2042" s="3" t="s">
        <v>259</v>
      </c>
      <c r="L2042" s="125">
        <v>-7.27680078296256E-2</v>
      </c>
      <c r="M2042" s="3">
        <v>23</v>
      </c>
      <c r="N2042" s="125">
        <v>7.5573889190049801E-2</v>
      </c>
      <c r="O2042" s="3">
        <v>25</v>
      </c>
      <c r="P2042" s="125">
        <v>3.9755426844741898E-2</v>
      </c>
      <c r="Q2042" s="3">
        <v>6</v>
      </c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</row>
    <row r="2043" spans="1:30" hidden="1" x14ac:dyDescent="0.25">
      <c r="A2043" s="2">
        <v>13</v>
      </c>
      <c r="B2043" s="2">
        <v>2013</v>
      </c>
      <c r="C2043" s="4" t="str">
        <f>INDEX(Index!$B$1:$B$500,MATCH($F2043,Index!$A$1:$A$500,0)
)</f>
        <v>TEN</v>
      </c>
      <c r="D2043" s="4">
        <v>0</v>
      </c>
      <c r="E2043" s="141">
        <f t="shared" si="31"/>
        <v>-0.13691502466320532</v>
      </c>
      <c r="F2043" s="3" t="s">
        <v>45</v>
      </c>
      <c r="G2043" s="3">
        <v>26</v>
      </c>
      <c r="H2043" s="125">
        <v>-0.13691502466320532</v>
      </c>
      <c r="I2043" s="3"/>
      <c r="J2043" s="3"/>
      <c r="K2043" s="3" t="s">
        <v>164</v>
      </c>
      <c r="L2043" s="125">
        <v>-2.7645426921407701E-2</v>
      </c>
      <c r="M2043" s="3">
        <v>20</v>
      </c>
      <c r="N2043" s="125">
        <v>4.2364030583315997E-2</v>
      </c>
      <c r="O2043" s="3">
        <v>21</v>
      </c>
      <c r="P2043" s="125">
        <v>-6.6905567158481602E-2</v>
      </c>
      <c r="Q2043" s="3">
        <v>29</v>
      </c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</row>
    <row r="2044" spans="1:30" hidden="1" x14ac:dyDescent="0.25">
      <c r="A2044" s="2">
        <v>13</v>
      </c>
      <c r="B2044" s="2">
        <v>2013</v>
      </c>
      <c r="C2044" s="4" t="str">
        <f>INDEX(Index!$B$1:$B$500,MATCH($F2044,Index!$A$1:$A$500,0)
)</f>
        <v>NYJ</v>
      </c>
      <c r="D2044" s="4">
        <v>0</v>
      </c>
      <c r="E2044" s="141">
        <f t="shared" si="31"/>
        <v>-0.1417063514131669</v>
      </c>
      <c r="F2044" s="3" t="s">
        <v>9</v>
      </c>
      <c r="G2044" s="3">
        <v>27</v>
      </c>
      <c r="H2044" s="125">
        <v>-0.1417063514131669</v>
      </c>
      <c r="I2044" s="3"/>
      <c r="J2044" s="3"/>
      <c r="K2044" s="3" t="s">
        <v>164</v>
      </c>
      <c r="L2044" s="125">
        <v>-0.25675114517876102</v>
      </c>
      <c r="M2044" s="3">
        <v>31</v>
      </c>
      <c r="N2044" s="125">
        <v>-7.9701476610324007E-2</v>
      </c>
      <c r="O2044" s="3">
        <v>7</v>
      </c>
      <c r="P2044" s="125">
        <v>3.5343317155270101E-2</v>
      </c>
      <c r="Q2044" s="3">
        <v>7</v>
      </c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</row>
    <row r="2045" spans="1:30" hidden="1" x14ac:dyDescent="0.25">
      <c r="A2045" s="2">
        <v>13</v>
      </c>
      <c r="B2045" s="2">
        <v>2013</v>
      </c>
      <c r="C2045" s="4" t="str">
        <f>INDEX(Index!$B$1:$B$500,MATCH($F2045,Index!$A$1:$A$500,0)
)</f>
        <v>HOU</v>
      </c>
      <c r="D2045" s="4">
        <v>0</v>
      </c>
      <c r="E2045" s="141">
        <f t="shared" si="31"/>
        <v>-0.17715260713893</v>
      </c>
      <c r="F2045" s="3" t="s">
        <v>49</v>
      </c>
      <c r="G2045" s="3">
        <v>28</v>
      </c>
      <c r="H2045" s="125">
        <v>-0.17715260713893</v>
      </c>
      <c r="I2045" s="3"/>
      <c r="J2045" s="3"/>
      <c r="K2045" s="3" t="s">
        <v>167</v>
      </c>
      <c r="L2045" s="125">
        <v>-8.2412999184982696E-2</v>
      </c>
      <c r="M2045" s="3">
        <v>25</v>
      </c>
      <c r="N2045" s="125">
        <v>1.9195875231234099E-2</v>
      </c>
      <c r="O2045" s="3">
        <v>18</v>
      </c>
      <c r="P2045" s="125">
        <v>-7.5543732722713197E-2</v>
      </c>
      <c r="Q2045" s="3">
        <v>30</v>
      </c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</row>
    <row r="2046" spans="1:30" hidden="1" x14ac:dyDescent="0.25">
      <c r="A2046" s="2">
        <v>13</v>
      </c>
      <c r="B2046" s="2">
        <v>2013</v>
      </c>
      <c r="C2046" s="4" t="str">
        <f>INDEX(Index!$B$1:$B$500,MATCH($F2046,Index!$A$1:$A$500,0)
)</f>
        <v>WAS</v>
      </c>
      <c r="D2046" s="4">
        <v>0</v>
      </c>
      <c r="E2046" s="141">
        <f t="shared" si="31"/>
        <v>-0.2311964434619338</v>
      </c>
      <c r="F2046" s="3" t="s">
        <v>26</v>
      </c>
      <c r="G2046" s="3">
        <v>29</v>
      </c>
      <c r="H2046" s="125">
        <v>-0.2311964434619338</v>
      </c>
      <c r="I2046" s="3"/>
      <c r="J2046" s="3"/>
      <c r="K2046" s="3" t="s">
        <v>168</v>
      </c>
      <c r="L2046" s="125">
        <v>-2.3234138149959799E-2</v>
      </c>
      <c r="M2046" s="3">
        <v>19</v>
      </c>
      <c r="N2046" s="125">
        <v>9.0507577483522006E-2</v>
      </c>
      <c r="O2046" s="3">
        <v>27</v>
      </c>
      <c r="P2046" s="125">
        <v>-0.117454727828452</v>
      </c>
      <c r="Q2046" s="3">
        <v>32</v>
      </c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</row>
    <row r="2047" spans="1:30" hidden="1" x14ac:dyDescent="0.25">
      <c r="A2047" s="2">
        <v>13</v>
      </c>
      <c r="B2047" s="2">
        <v>2013</v>
      </c>
      <c r="C2047" s="4" t="str">
        <f>INDEX(Index!$B$1:$B$500,MATCH($F2047,Index!$A$1:$A$500,0)
)</f>
        <v>LV</v>
      </c>
      <c r="D2047" s="4">
        <v>0</v>
      </c>
      <c r="E2047" s="141">
        <f t="shared" si="31"/>
        <v>-0.2708729650024943</v>
      </c>
      <c r="F2047" s="3" t="s">
        <v>52</v>
      </c>
      <c r="G2047" s="3">
        <v>30</v>
      </c>
      <c r="H2047" s="125">
        <v>-0.2708729650024943</v>
      </c>
      <c r="I2047" s="3"/>
      <c r="J2047" s="3"/>
      <c r="K2047" s="3" t="s">
        <v>166</v>
      </c>
      <c r="L2047" s="125">
        <v>-0.155062347923941</v>
      </c>
      <c r="M2047" s="3">
        <v>28</v>
      </c>
      <c r="N2047" s="125">
        <v>5.8514647970857099E-2</v>
      </c>
      <c r="O2047" s="3">
        <v>23</v>
      </c>
      <c r="P2047" s="125">
        <v>-5.7295969107696201E-2</v>
      </c>
      <c r="Q2047" s="3">
        <v>27</v>
      </c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</row>
    <row r="2048" spans="1:30" hidden="1" x14ac:dyDescent="0.25">
      <c r="A2048" s="2">
        <v>13</v>
      </c>
      <c r="B2048" s="2">
        <v>2013</v>
      </c>
      <c r="C2048" s="4" t="str">
        <f>INDEX(Index!$B$1:$B$500,MATCH($F2048,Index!$A$1:$A$500,0)
)</f>
        <v>CLE</v>
      </c>
      <c r="D2048" s="4">
        <v>0</v>
      </c>
      <c r="E2048" s="141">
        <f t="shared" si="31"/>
        <v>-0.27162383465473522</v>
      </c>
      <c r="F2048" s="3" t="s">
        <v>10</v>
      </c>
      <c r="G2048" s="3">
        <v>31</v>
      </c>
      <c r="H2048" s="125">
        <v>-0.27162383465473522</v>
      </c>
      <c r="I2048" s="3"/>
      <c r="J2048" s="3"/>
      <c r="K2048" s="3" t="s">
        <v>166</v>
      </c>
      <c r="L2048" s="125">
        <v>-0.186151453708399</v>
      </c>
      <c r="M2048" s="3">
        <v>29</v>
      </c>
      <c r="N2048" s="125">
        <v>8.3874092397466404E-2</v>
      </c>
      <c r="O2048" s="3">
        <v>26</v>
      </c>
      <c r="P2048" s="125">
        <v>-1.59828854886982E-3</v>
      </c>
      <c r="Q2048" s="3">
        <v>17</v>
      </c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</row>
    <row r="2049" spans="1:30" hidden="1" x14ac:dyDescent="0.25">
      <c r="A2049" s="2">
        <v>13</v>
      </c>
      <c r="B2049" s="2">
        <v>2013</v>
      </c>
      <c r="C2049" s="4" t="str">
        <f>INDEX(Index!$B$1:$B$500,MATCH($F2049,Index!$A$1:$A$500,0)
)</f>
        <v>JAX</v>
      </c>
      <c r="D2049" s="4">
        <v>0</v>
      </c>
      <c r="E2049" s="141">
        <f t="shared" si="31"/>
        <v>-0.44869329235719213</v>
      </c>
      <c r="F2049" s="3" t="s">
        <v>56</v>
      </c>
      <c r="G2049" s="3">
        <v>32</v>
      </c>
      <c r="H2049" s="125">
        <v>-0.44869329235719213</v>
      </c>
      <c r="I2049" s="3"/>
      <c r="J2049" s="3"/>
      <c r="K2049" s="3" t="s">
        <v>168</v>
      </c>
      <c r="L2049" s="125">
        <v>-0.33831700850269703</v>
      </c>
      <c r="M2049" s="3">
        <v>32</v>
      </c>
      <c r="N2049" s="125">
        <v>0.12637382281128501</v>
      </c>
      <c r="O2049" s="3">
        <v>31</v>
      </c>
      <c r="P2049" s="125">
        <v>1.5997538956789899E-2</v>
      </c>
      <c r="Q2049" s="3">
        <v>11</v>
      </c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</row>
    <row r="2050" spans="1:30" hidden="1" x14ac:dyDescent="0.25">
      <c r="A2050" s="2">
        <v>14</v>
      </c>
      <c r="B2050" s="2">
        <v>2013</v>
      </c>
      <c r="C2050" s="4" t="str">
        <f>INDEX(Index!$B$1:$B$500,MATCH($F2050,Index!$A$1:$A$500,0)
)</f>
        <v>SEA</v>
      </c>
      <c r="D2050" s="4">
        <v>0</v>
      </c>
      <c r="E2050" s="141">
        <f t="shared" ref="E2050:E2113" si="32">IF(D2050=1,H2050/100,H2050)</f>
        <v>0.35080210118926608</v>
      </c>
      <c r="F2050" s="3" t="s">
        <v>30</v>
      </c>
      <c r="G2050" s="3">
        <v>1</v>
      </c>
      <c r="H2050" s="125">
        <v>0.35080210118926608</v>
      </c>
      <c r="I2050" s="3"/>
      <c r="J2050" s="3"/>
      <c r="K2050" s="3" t="s">
        <v>170</v>
      </c>
      <c r="L2050" s="125">
        <v>0.117632414460768</v>
      </c>
      <c r="M2050" s="3">
        <v>7</v>
      </c>
      <c r="N2050" s="125">
        <v>-0.184676692131584</v>
      </c>
      <c r="O2050" s="3">
        <v>2</v>
      </c>
      <c r="P2050" s="125">
        <v>4.8492994596914099E-2</v>
      </c>
      <c r="Q2050" s="3">
        <v>5</v>
      </c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</row>
    <row r="2051" spans="1:30" hidden="1" x14ac:dyDescent="0.25">
      <c r="A2051" s="2">
        <v>14</v>
      </c>
      <c r="B2051" s="2">
        <v>2013</v>
      </c>
      <c r="C2051" s="4" t="str">
        <f>INDEX(Index!$B$1:$B$500,MATCH($F2051,Index!$A$1:$A$500,0)
)</f>
        <v>DEN</v>
      </c>
      <c r="D2051" s="4">
        <v>0</v>
      </c>
      <c r="E2051" s="141">
        <f t="shared" si="32"/>
        <v>0.3122431336998453</v>
      </c>
      <c r="F2051" s="3" t="s">
        <v>39</v>
      </c>
      <c r="G2051" s="3">
        <v>2</v>
      </c>
      <c r="H2051" s="125">
        <v>0.3122431336998453</v>
      </c>
      <c r="I2051" s="3"/>
      <c r="J2051" s="3"/>
      <c r="K2051" s="3" t="s">
        <v>170</v>
      </c>
      <c r="L2051" s="125">
        <v>0.28396551275732201</v>
      </c>
      <c r="M2051" s="3">
        <v>1</v>
      </c>
      <c r="N2051" s="125">
        <v>-3.75907763926999E-2</v>
      </c>
      <c r="O2051" s="3">
        <v>15</v>
      </c>
      <c r="P2051" s="125">
        <v>-9.31315545017662E-3</v>
      </c>
      <c r="Q2051" s="3">
        <v>18</v>
      </c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</row>
    <row r="2052" spans="1:30" hidden="1" x14ac:dyDescent="0.25">
      <c r="A2052" s="2">
        <v>14</v>
      </c>
      <c r="B2052" s="2">
        <v>2013</v>
      </c>
      <c r="C2052" s="4" t="str">
        <f>INDEX(Index!$B$1:$B$500,MATCH($F2052,Index!$A$1:$A$500,0)
)</f>
        <v>NO</v>
      </c>
      <c r="D2052" s="4">
        <v>0</v>
      </c>
      <c r="E2052" s="141">
        <f t="shared" si="32"/>
        <v>0.23855877132212569</v>
      </c>
      <c r="F2052" s="3" t="s">
        <v>27</v>
      </c>
      <c r="G2052" s="3">
        <v>3</v>
      </c>
      <c r="H2052" s="125">
        <v>0.23855877132212569</v>
      </c>
      <c r="I2052" s="3"/>
      <c r="J2052" s="3"/>
      <c r="K2052" s="3" t="s">
        <v>172</v>
      </c>
      <c r="L2052" s="125">
        <v>0.147324565768189</v>
      </c>
      <c r="M2052" s="3">
        <v>4</v>
      </c>
      <c r="N2052" s="125">
        <v>-0.112301140773701</v>
      </c>
      <c r="O2052" s="3">
        <v>5</v>
      </c>
      <c r="P2052" s="125">
        <v>-2.1066935219764299E-2</v>
      </c>
      <c r="Q2052" s="3">
        <v>23</v>
      </c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</row>
    <row r="2053" spans="1:30" hidden="1" x14ac:dyDescent="0.25">
      <c r="A2053" s="2">
        <v>14</v>
      </c>
      <c r="B2053" s="2">
        <v>2013</v>
      </c>
      <c r="C2053" s="4" t="str">
        <f>INDEX(Index!$B$1:$B$500,MATCH($F2053,Index!$A$1:$A$500,0)
)</f>
        <v>CAR</v>
      </c>
      <c r="D2053" s="4">
        <v>0</v>
      </c>
      <c r="E2053" s="141">
        <f t="shared" si="32"/>
        <v>0.22236354686531815</v>
      </c>
      <c r="F2053" s="3" t="s">
        <v>51</v>
      </c>
      <c r="G2053" s="3">
        <v>4</v>
      </c>
      <c r="H2053" s="125">
        <v>0.22236354686531815</v>
      </c>
      <c r="I2053" s="3"/>
      <c r="J2053" s="3"/>
      <c r="K2053" s="3" t="s">
        <v>171</v>
      </c>
      <c r="L2053" s="125">
        <v>7.81070457635724E-2</v>
      </c>
      <c r="M2053" s="3">
        <v>10</v>
      </c>
      <c r="N2053" s="125">
        <v>-0.139444462141223</v>
      </c>
      <c r="O2053" s="3">
        <v>3</v>
      </c>
      <c r="P2053" s="125">
        <v>4.8120389605227597E-3</v>
      </c>
      <c r="Q2053" s="3">
        <v>12</v>
      </c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</row>
    <row r="2054" spans="1:30" hidden="1" x14ac:dyDescent="0.25">
      <c r="A2054" s="2">
        <v>14</v>
      </c>
      <c r="B2054" s="2">
        <v>2013</v>
      </c>
      <c r="C2054" s="4" t="str">
        <f>INDEX(Index!$B$1:$B$500,MATCH($F2054,Index!$A$1:$A$500,0)
)</f>
        <v>CIN</v>
      </c>
      <c r="D2054" s="4">
        <v>0</v>
      </c>
      <c r="E2054" s="141">
        <f t="shared" si="32"/>
        <v>0.1830973335507867</v>
      </c>
      <c r="F2054" s="3" t="s">
        <v>24</v>
      </c>
      <c r="G2054" s="3">
        <v>5</v>
      </c>
      <c r="H2054" s="125">
        <v>0.1830973335507867</v>
      </c>
      <c r="I2054" s="3"/>
      <c r="J2054" s="3"/>
      <c r="K2054" s="3" t="s">
        <v>171</v>
      </c>
      <c r="L2054" s="125">
        <v>1.90444148193703E-2</v>
      </c>
      <c r="M2054" s="3">
        <v>15</v>
      </c>
      <c r="N2054" s="125">
        <v>-0.118466726297886</v>
      </c>
      <c r="O2054" s="3">
        <v>4</v>
      </c>
      <c r="P2054" s="125">
        <v>4.5586192433530397E-2</v>
      </c>
      <c r="Q2054" s="3">
        <v>6</v>
      </c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</row>
    <row r="2055" spans="1:30" hidden="1" x14ac:dyDescent="0.25">
      <c r="A2055" s="2">
        <v>14</v>
      </c>
      <c r="B2055" s="2">
        <v>2013</v>
      </c>
      <c r="C2055" s="4" t="str">
        <f>INDEX(Index!$B$1:$B$500,MATCH($F2055,Index!$A$1:$A$500,0)
)</f>
        <v>KC</v>
      </c>
      <c r="D2055" s="4">
        <v>0</v>
      </c>
      <c r="E2055" s="141">
        <f t="shared" si="32"/>
        <v>0.1499023329726803</v>
      </c>
      <c r="F2055" s="3" t="s">
        <v>5</v>
      </c>
      <c r="G2055" s="3">
        <v>6</v>
      </c>
      <c r="H2055" s="125">
        <v>0.1499023329726803</v>
      </c>
      <c r="I2055" s="3"/>
      <c r="J2055" s="3"/>
      <c r="K2055" s="3" t="s">
        <v>172</v>
      </c>
      <c r="L2055" s="125">
        <v>1.21911260327176E-2</v>
      </c>
      <c r="M2055" s="3">
        <v>16</v>
      </c>
      <c r="N2055" s="125">
        <v>-4.7195895417852497E-2</v>
      </c>
      <c r="O2055" s="3">
        <v>12</v>
      </c>
      <c r="P2055" s="125">
        <v>9.0515311522110203E-2</v>
      </c>
      <c r="Q2055" s="3">
        <v>1</v>
      </c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</row>
    <row r="2056" spans="1:30" hidden="1" x14ac:dyDescent="0.25">
      <c r="A2056" s="2">
        <v>14</v>
      </c>
      <c r="B2056" s="2">
        <v>2013</v>
      </c>
      <c r="C2056" s="4" t="str">
        <f>INDEX(Index!$B$1:$B$500,MATCH($F2056,Index!$A$1:$A$500,0)
)</f>
        <v>NE</v>
      </c>
      <c r="D2056" s="4">
        <v>0</v>
      </c>
      <c r="E2056" s="141">
        <f t="shared" si="32"/>
        <v>0.1339739055387241</v>
      </c>
      <c r="F2056" s="3" t="s">
        <v>17</v>
      </c>
      <c r="G2056" s="3">
        <v>7</v>
      </c>
      <c r="H2056" s="125">
        <v>0.1339739055387241</v>
      </c>
      <c r="I2056" s="3"/>
      <c r="J2056" s="3"/>
      <c r="K2056" s="3" t="s">
        <v>172</v>
      </c>
      <c r="L2056" s="125">
        <v>0.11856768120012701</v>
      </c>
      <c r="M2056" s="3">
        <v>6</v>
      </c>
      <c r="N2056" s="125">
        <v>4.568535119844E-2</v>
      </c>
      <c r="O2056" s="3">
        <v>20</v>
      </c>
      <c r="P2056" s="125">
        <v>6.1091575537037097E-2</v>
      </c>
      <c r="Q2056" s="3">
        <v>3</v>
      </c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</row>
    <row r="2057" spans="1:30" hidden="1" x14ac:dyDescent="0.25">
      <c r="A2057" s="2">
        <v>14</v>
      </c>
      <c r="B2057" s="2">
        <v>2013</v>
      </c>
      <c r="C2057" s="4" t="str">
        <f>INDEX(Index!$B$1:$B$500,MATCH($F2057,Index!$A$1:$A$500,0)
)</f>
        <v>SF</v>
      </c>
      <c r="D2057" s="4">
        <v>0</v>
      </c>
      <c r="E2057" s="141">
        <f t="shared" si="32"/>
        <v>0.13071973460128969</v>
      </c>
      <c r="F2057" s="3" t="s">
        <v>1</v>
      </c>
      <c r="G2057" s="3">
        <v>8</v>
      </c>
      <c r="H2057" s="125">
        <v>0.13071973460128969</v>
      </c>
      <c r="I2057" s="3"/>
      <c r="J2057" s="3"/>
      <c r="K2057" s="3" t="s">
        <v>171</v>
      </c>
      <c r="L2057" s="125">
        <v>3.09699120685689E-3</v>
      </c>
      <c r="M2057" s="3">
        <v>17</v>
      </c>
      <c r="N2057" s="125">
        <v>-0.104680143983211</v>
      </c>
      <c r="O2057" s="3">
        <v>6</v>
      </c>
      <c r="P2057" s="125">
        <v>2.2942599411221801E-2</v>
      </c>
      <c r="Q2057" s="3">
        <v>10</v>
      </c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</row>
    <row r="2058" spans="1:30" hidden="1" x14ac:dyDescent="0.25">
      <c r="A2058" s="2">
        <v>14</v>
      </c>
      <c r="B2058" s="2">
        <v>2013</v>
      </c>
      <c r="C2058" s="4" t="str">
        <f>INDEX(Index!$B$1:$B$500,MATCH($F2058,Index!$A$1:$A$500,0)
)</f>
        <v>PHI</v>
      </c>
      <c r="D2058" s="4">
        <v>0</v>
      </c>
      <c r="E2058" s="141">
        <f t="shared" si="32"/>
        <v>0.12668553496045654</v>
      </c>
      <c r="F2058" s="3" t="s">
        <v>7</v>
      </c>
      <c r="G2058" s="3">
        <v>9</v>
      </c>
      <c r="H2058" s="125">
        <v>0.12668553496045654</v>
      </c>
      <c r="I2058" s="3"/>
      <c r="J2058" s="3"/>
      <c r="K2058" s="3" t="s">
        <v>173</v>
      </c>
      <c r="L2058" s="125">
        <v>0.197508530272646</v>
      </c>
      <c r="M2058" s="3">
        <v>3</v>
      </c>
      <c r="N2058" s="125">
        <v>2.7630989645169898E-2</v>
      </c>
      <c r="O2058" s="3">
        <v>17</v>
      </c>
      <c r="P2058" s="125">
        <v>-4.3192005667019598E-2</v>
      </c>
      <c r="Q2058" s="3">
        <v>26</v>
      </c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</row>
    <row r="2059" spans="1:30" hidden="1" x14ac:dyDescent="0.25">
      <c r="A2059" s="2">
        <v>14</v>
      </c>
      <c r="B2059" s="2">
        <v>2013</v>
      </c>
      <c r="C2059" s="4" t="str">
        <f>INDEX(Index!$B$1:$B$500,MATCH($F2059,Index!$A$1:$A$500,0)
)</f>
        <v>ARI</v>
      </c>
      <c r="D2059" s="4">
        <v>0</v>
      </c>
      <c r="E2059" s="141">
        <f t="shared" si="32"/>
        <v>0.1208803976490678</v>
      </c>
      <c r="F2059" s="3" t="s">
        <v>23</v>
      </c>
      <c r="G2059" s="3">
        <v>10</v>
      </c>
      <c r="H2059" s="125">
        <v>0.1208803976490678</v>
      </c>
      <c r="I2059" s="3"/>
      <c r="J2059" s="3"/>
      <c r="K2059" s="3" t="s">
        <v>173</v>
      </c>
      <c r="L2059" s="125">
        <v>-2.4823589876550201E-2</v>
      </c>
      <c r="M2059" s="3">
        <v>19</v>
      </c>
      <c r="N2059" s="125">
        <v>-0.18714330675931301</v>
      </c>
      <c r="O2059" s="3">
        <v>1</v>
      </c>
      <c r="P2059" s="125">
        <v>-4.1439319233695003E-2</v>
      </c>
      <c r="Q2059" s="3">
        <v>25</v>
      </c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</row>
    <row r="2060" spans="1:30" hidden="1" x14ac:dyDescent="0.25">
      <c r="A2060" s="2">
        <v>14</v>
      </c>
      <c r="B2060" s="2">
        <v>2013</v>
      </c>
      <c r="C2060" s="4" t="str">
        <f>INDEX(Index!$B$1:$B$500,MATCH($F2060,Index!$A$1:$A$500,0)
)</f>
        <v>DET</v>
      </c>
      <c r="D2060" s="4">
        <v>0</v>
      </c>
      <c r="E2060" s="141">
        <f t="shared" si="32"/>
        <v>7.3842714775204654E-2</v>
      </c>
      <c r="F2060" s="3" t="s">
        <v>21</v>
      </c>
      <c r="G2060" s="3">
        <v>11</v>
      </c>
      <c r="H2060" s="125">
        <v>7.3842714775204654E-2</v>
      </c>
      <c r="I2060" s="3"/>
      <c r="J2060" s="3"/>
      <c r="K2060" s="3" t="s">
        <v>174</v>
      </c>
      <c r="L2060" s="125">
        <v>3.4895522764375499E-2</v>
      </c>
      <c r="M2060" s="3">
        <v>14</v>
      </c>
      <c r="N2060" s="125">
        <v>-3.9607123640252997E-2</v>
      </c>
      <c r="O2060" s="3">
        <v>14</v>
      </c>
      <c r="P2060" s="125">
        <v>-6.5993162942384496E-4</v>
      </c>
      <c r="Q2060" s="3">
        <v>16</v>
      </c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</row>
    <row r="2061" spans="1:30" hidden="1" x14ac:dyDescent="0.25">
      <c r="A2061" s="2">
        <v>14</v>
      </c>
      <c r="B2061" s="2">
        <v>2013</v>
      </c>
      <c r="C2061" s="4" t="str">
        <f>INDEX(Index!$B$1:$B$500,MATCH($F2061,Index!$A$1:$A$500,0)
)</f>
        <v>CHI</v>
      </c>
      <c r="D2061" s="4">
        <v>0</v>
      </c>
      <c r="E2061" s="141">
        <f t="shared" si="32"/>
        <v>6.5192294856185953E-2</v>
      </c>
      <c r="F2061" s="3" t="s">
        <v>64</v>
      </c>
      <c r="G2061" s="3">
        <v>12</v>
      </c>
      <c r="H2061" s="125">
        <v>6.5192294856185953E-2</v>
      </c>
      <c r="I2061" s="3"/>
      <c r="J2061" s="3"/>
      <c r="K2061" s="3" t="s">
        <v>174</v>
      </c>
      <c r="L2061" s="125">
        <v>0.13648602896086401</v>
      </c>
      <c r="M2061" s="3">
        <v>5</v>
      </c>
      <c r="N2061" s="125">
        <v>7.6080941496458498E-2</v>
      </c>
      <c r="O2061" s="3">
        <v>24</v>
      </c>
      <c r="P2061" s="125">
        <v>4.7872073917804396E-3</v>
      </c>
      <c r="Q2061" s="3">
        <v>13</v>
      </c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</row>
    <row r="2062" spans="1:30" hidden="1" x14ac:dyDescent="0.25">
      <c r="A2062" s="2">
        <v>14</v>
      </c>
      <c r="B2062" s="2">
        <v>2013</v>
      </c>
      <c r="C2062" s="4" t="str">
        <f>INDEX(Index!$B$1:$B$500,MATCH($F2062,Index!$A$1:$A$500,0)
)</f>
        <v>DAL</v>
      </c>
      <c r="D2062" s="4">
        <v>0</v>
      </c>
      <c r="E2062" s="141">
        <f t="shared" si="32"/>
        <v>6.2908952898370618E-2</v>
      </c>
      <c r="F2062" s="3" t="s">
        <v>3</v>
      </c>
      <c r="G2062" s="3">
        <v>13</v>
      </c>
      <c r="H2062" s="125">
        <v>6.2908952898370618E-2</v>
      </c>
      <c r="I2062" s="3"/>
      <c r="J2062" s="3"/>
      <c r="K2062" s="3" t="s">
        <v>174</v>
      </c>
      <c r="L2062" s="125">
        <v>0.104588464752824</v>
      </c>
      <c r="M2062" s="3">
        <v>8</v>
      </c>
      <c r="N2062" s="125">
        <v>7.6296328232072094E-2</v>
      </c>
      <c r="O2062" s="3">
        <v>25</v>
      </c>
      <c r="P2062" s="125">
        <v>3.4616816377618702E-2</v>
      </c>
      <c r="Q2062" s="3">
        <v>8</v>
      </c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</row>
    <row r="2063" spans="1:30" hidden="1" x14ac:dyDescent="0.25">
      <c r="A2063" s="2">
        <v>14</v>
      </c>
      <c r="B2063" s="2">
        <v>2013</v>
      </c>
      <c r="C2063" s="4" t="str">
        <f>INDEX(Index!$B$1:$B$500,MATCH($F2063,Index!$A$1:$A$500,0)
)</f>
        <v>LAR</v>
      </c>
      <c r="D2063" s="4">
        <v>0</v>
      </c>
      <c r="E2063" s="141">
        <f t="shared" si="32"/>
        <v>8.8817596013816003E-3</v>
      </c>
      <c r="F2063" s="3" t="s">
        <v>67</v>
      </c>
      <c r="G2063" s="3">
        <v>14</v>
      </c>
      <c r="H2063" s="125">
        <v>8.8817596013816003E-3</v>
      </c>
      <c r="I2063" s="3"/>
      <c r="J2063" s="3"/>
      <c r="K2063" s="3" t="s">
        <v>175</v>
      </c>
      <c r="L2063" s="125">
        <v>-8.80649142371943E-2</v>
      </c>
      <c r="M2063" s="3">
        <v>23</v>
      </c>
      <c r="N2063" s="125">
        <v>-4.0986931904741203E-2</v>
      </c>
      <c r="O2063" s="3">
        <v>13</v>
      </c>
      <c r="P2063" s="125">
        <v>5.5959741933834697E-2</v>
      </c>
      <c r="Q2063" s="3">
        <v>4</v>
      </c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</row>
    <row r="2064" spans="1:30" hidden="1" x14ac:dyDescent="0.25">
      <c r="A2064" s="2">
        <v>14</v>
      </c>
      <c r="B2064" s="2">
        <v>2013</v>
      </c>
      <c r="C2064" s="4" t="str">
        <f>INDEX(Index!$B$1:$B$500,MATCH($F2064,Index!$A$1:$A$500,0)
)</f>
        <v>LAC</v>
      </c>
      <c r="D2064" s="4">
        <v>0</v>
      </c>
      <c r="E2064" s="141">
        <f t="shared" si="32"/>
        <v>-1.2015172564037458E-2</v>
      </c>
      <c r="F2064" s="3" t="s">
        <v>68</v>
      </c>
      <c r="G2064" s="3">
        <v>15</v>
      </c>
      <c r="H2064" s="125">
        <v>-1.2015172564037458E-2</v>
      </c>
      <c r="I2064" s="3"/>
      <c r="J2064" s="3"/>
      <c r="K2064" s="3" t="s">
        <v>178</v>
      </c>
      <c r="L2064" s="125">
        <v>0.21843748451849301</v>
      </c>
      <c r="M2064" s="3">
        <v>2</v>
      </c>
      <c r="N2064" s="125">
        <v>0.23036827019513001</v>
      </c>
      <c r="O2064" s="3">
        <v>32</v>
      </c>
      <c r="P2064" s="125">
        <v>-8.4386887400462196E-5</v>
      </c>
      <c r="Q2064" s="3">
        <v>15</v>
      </c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</row>
    <row r="2065" spans="1:30" hidden="1" x14ac:dyDescent="0.25">
      <c r="A2065" s="2">
        <v>14</v>
      </c>
      <c r="B2065" s="2">
        <v>2013</v>
      </c>
      <c r="C2065" s="4" t="str">
        <f>INDEX(Index!$B$1:$B$500,MATCH($F2065,Index!$A$1:$A$500,0)
)</f>
        <v>GB</v>
      </c>
      <c r="D2065" s="4">
        <v>0</v>
      </c>
      <c r="E2065" s="141">
        <f t="shared" si="32"/>
        <v>-2.1359138187824398E-2</v>
      </c>
      <c r="F2065" s="3" t="s">
        <v>20</v>
      </c>
      <c r="G2065" s="3">
        <v>16</v>
      </c>
      <c r="H2065" s="125">
        <v>-2.1359138187824398E-2</v>
      </c>
      <c r="I2065" s="3"/>
      <c r="J2065" s="3"/>
      <c r="K2065" s="3" t="s">
        <v>250</v>
      </c>
      <c r="L2065" s="125">
        <v>7.8718815059599601E-2</v>
      </c>
      <c r="M2065" s="3">
        <v>9</v>
      </c>
      <c r="N2065" s="125">
        <v>8.31800961889963E-2</v>
      </c>
      <c r="O2065" s="3">
        <v>27</v>
      </c>
      <c r="P2065" s="125">
        <v>-1.6897857058427699E-2</v>
      </c>
      <c r="Q2065" s="3">
        <v>22</v>
      </c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</row>
    <row r="2066" spans="1:30" hidden="1" x14ac:dyDescent="0.25">
      <c r="A2066" s="2">
        <v>14</v>
      </c>
      <c r="B2066" s="2">
        <v>2013</v>
      </c>
      <c r="C2066" s="4" t="str">
        <f>INDEX(Index!$B$1:$B$500,MATCH($F2066,Index!$A$1:$A$500,0)
)</f>
        <v>IND</v>
      </c>
      <c r="D2066" s="4">
        <v>0</v>
      </c>
      <c r="E2066" s="141">
        <f t="shared" si="32"/>
        <v>-2.3414123155350304E-2</v>
      </c>
      <c r="F2066" s="3" t="s">
        <v>35</v>
      </c>
      <c r="G2066" s="3">
        <v>17</v>
      </c>
      <c r="H2066" s="125">
        <v>-2.3414123155350304E-2</v>
      </c>
      <c r="I2066" s="3"/>
      <c r="J2066" s="3"/>
      <c r="K2066" s="3" t="s">
        <v>173</v>
      </c>
      <c r="L2066" s="125">
        <v>5.8217625148085497E-2</v>
      </c>
      <c r="M2066" s="3">
        <v>11</v>
      </c>
      <c r="N2066" s="125">
        <v>6.9185047677359099E-2</v>
      </c>
      <c r="O2066" s="3">
        <v>22</v>
      </c>
      <c r="P2066" s="125">
        <v>-1.2446700626076701E-2</v>
      </c>
      <c r="Q2066" s="3">
        <v>20</v>
      </c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</row>
    <row r="2067" spans="1:30" hidden="1" x14ac:dyDescent="0.25">
      <c r="A2067" s="2">
        <v>14</v>
      </c>
      <c r="B2067" s="2">
        <v>2013</v>
      </c>
      <c r="C2067" s="4" t="str">
        <f>INDEX(Index!$B$1:$B$500,MATCH($F2067,Index!$A$1:$A$500,0)
)</f>
        <v>TB</v>
      </c>
      <c r="D2067" s="4">
        <v>0</v>
      </c>
      <c r="E2067" s="141">
        <f t="shared" si="32"/>
        <v>-4.9895077394948799E-2</v>
      </c>
      <c r="F2067" s="3" t="s">
        <v>38</v>
      </c>
      <c r="G2067" s="3">
        <v>18</v>
      </c>
      <c r="H2067" s="125">
        <v>-4.9895077394948799E-2</v>
      </c>
      <c r="I2067" s="3"/>
      <c r="J2067" s="3"/>
      <c r="K2067" s="3" t="s">
        <v>177</v>
      </c>
      <c r="L2067" s="125">
        <v>-0.119768661129074</v>
      </c>
      <c r="M2067" s="3">
        <v>26</v>
      </c>
      <c r="N2067" s="125">
        <v>-8.1722653756090599E-2</v>
      </c>
      <c r="O2067" s="3">
        <v>7</v>
      </c>
      <c r="P2067" s="125">
        <v>-1.18490700219654E-2</v>
      </c>
      <c r="Q2067" s="3">
        <v>19</v>
      </c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</row>
    <row r="2068" spans="1:30" hidden="1" x14ac:dyDescent="0.25">
      <c r="A2068" s="2">
        <v>14</v>
      </c>
      <c r="B2068" s="2">
        <v>2013</v>
      </c>
      <c r="C2068" s="4" t="str">
        <f>INDEX(Index!$B$1:$B$500,MATCH($F2068,Index!$A$1:$A$500,0)
)</f>
        <v>MIA</v>
      </c>
      <c r="D2068" s="4">
        <v>0</v>
      </c>
      <c r="E2068" s="141">
        <f t="shared" si="32"/>
        <v>-5.5727991457878094E-2</v>
      </c>
      <c r="F2068" s="3" t="s">
        <v>4</v>
      </c>
      <c r="G2068" s="3">
        <v>19</v>
      </c>
      <c r="H2068" s="125">
        <v>-5.5727991457878094E-2</v>
      </c>
      <c r="I2068" s="3"/>
      <c r="J2068" s="3"/>
      <c r="K2068" s="3" t="s">
        <v>174</v>
      </c>
      <c r="L2068" s="125">
        <v>-8.8196020783439903E-3</v>
      </c>
      <c r="M2068" s="3">
        <v>18</v>
      </c>
      <c r="N2068" s="125">
        <v>1.3760409745528101E-2</v>
      </c>
      <c r="O2068" s="3">
        <v>16</v>
      </c>
      <c r="P2068" s="125">
        <v>-3.3147979634006002E-2</v>
      </c>
      <c r="Q2068" s="3">
        <v>24</v>
      </c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</row>
    <row r="2069" spans="1:30" hidden="1" x14ac:dyDescent="0.25">
      <c r="A2069" s="2">
        <v>14</v>
      </c>
      <c r="B2069" s="2">
        <v>2013</v>
      </c>
      <c r="C2069" s="4" t="str">
        <f>INDEX(Index!$B$1:$B$500,MATCH($F2069,Index!$A$1:$A$500,0)
)</f>
        <v>ATL</v>
      </c>
      <c r="D2069" s="4">
        <v>0</v>
      </c>
      <c r="E2069" s="141">
        <f t="shared" si="32"/>
        <v>-6.2007265121620206E-2</v>
      </c>
      <c r="F2069" s="3" t="s">
        <v>43</v>
      </c>
      <c r="G2069" s="3">
        <v>20</v>
      </c>
      <c r="H2069" s="125">
        <v>-6.2007265121620206E-2</v>
      </c>
      <c r="I2069" s="3"/>
      <c r="J2069" s="3"/>
      <c r="K2069" s="3" t="s">
        <v>176</v>
      </c>
      <c r="L2069" s="125">
        <v>5.6283771292378701E-2</v>
      </c>
      <c r="M2069" s="3">
        <v>12</v>
      </c>
      <c r="N2069" s="125">
        <v>0.101752943123324</v>
      </c>
      <c r="O2069" s="3">
        <v>30</v>
      </c>
      <c r="P2069" s="125">
        <v>-1.6538093290674901E-2</v>
      </c>
      <c r="Q2069" s="3">
        <v>21</v>
      </c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</row>
    <row r="2070" spans="1:30" hidden="1" x14ac:dyDescent="0.25">
      <c r="A2070" s="2">
        <v>14</v>
      </c>
      <c r="B2070" s="2">
        <v>2013</v>
      </c>
      <c r="C2070" s="4" t="str">
        <f>INDEX(Index!$B$1:$B$500,MATCH($F2070,Index!$A$1:$A$500,0)
)</f>
        <v>PIT</v>
      </c>
      <c r="D2070" s="4">
        <v>0</v>
      </c>
      <c r="E2070" s="141">
        <f t="shared" si="32"/>
        <v>-6.2319795827975616E-2</v>
      </c>
      <c r="F2070" s="3" t="s">
        <v>32</v>
      </c>
      <c r="G2070" s="3">
        <v>21</v>
      </c>
      <c r="H2070" s="125">
        <v>-6.2319795827975616E-2</v>
      </c>
      <c r="I2070" s="3"/>
      <c r="J2070" s="3"/>
      <c r="K2070" s="3" t="s">
        <v>175</v>
      </c>
      <c r="L2070" s="125">
        <v>4.4286945451090097E-2</v>
      </c>
      <c r="M2070" s="3">
        <v>13</v>
      </c>
      <c r="N2070" s="125">
        <v>0.100057744629841</v>
      </c>
      <c r="O2070" s="3">
        <v>29</v>
      </c>
      <c r="P2070" s="125">
        <v>-6.5489966492247101E-3</v>
      </c>
      <c r="Q2070" s="3">
        <v>17</v>
      </c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</row>
    <row r="2071" spans="1:30" hidden="1" x14ac:dyDescent="0.25">
      <c r="A2071" s="2">
        <v>14</v>
      </c>
      <c r="B2071" s="2">
        <v>2013</v>
      </c>
      <c r="C2071" s="4" t="str">
        <f>INDEX(Index!$B$1:$B$500,MATCH($F2071,Index!$A$1:$A$500,0)
)</f>
        <v>BAL</v>
      </c>
      <c r="D2071" s="4">
        <v>0</v>
      </c>
      <c r="E2071" s="141">
        <f t="shared" si="32"/>
        <v>-8.284946037760102E-2</v>
      </c>
      <c r="F2071" s="3" t="s">
        <v>18</v>
      </c>
      <c r="G2071" s="3">
        <v>22</v>
      </c>
      <c r="H2071" s="125">
        <v>-8.284946037760102E-2</v>
      </c>
      <c r="I2071" s="3"/>
      <c r="J2071" s="3"/>
      <c r="K2071" s="3" t="s">
        <v>174</v>
      </c>
      <c r="L2071" s="125">
        <v>-0.21254281972806</v>
      </c>
      <c r="M2071" s="3">
        <v>30</v>
      </c>
      <c r="N2071" s="125">
        <v>-6.7816518032415299E-2</v>
      </c>
      <c r="O2071" s="3">
        <v>10</v>
      </c>
      <c r="P2071" s="125">
        <v>6.1876841318043697E-2</v>
      </c>
      <c r="Q2071" s="3">
        <v>2</v>
      </c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</row>
    <row r="2072" spans="1:30" hidden="1" x14ac:dyDescent="0.25">
      <c r="A2072" s="2">
        <v>14</v>
      </c>
      <c r="B2072" s="2">
        <v>2013</v>
      </c>
      <c r="C2072" s="4" t="str">
        <f>INDEX(Index!$B$1:$B$500,MATCH($F2072,Index!$A$1:$A$500,0)
)</f>
        <v>BUF</v>
      </c>
      <c r="D2072" s="4">
        <v>0</v>
      </c>
      <c r="E2072" s="141">
        <f t="shared" si="32"/>
        <v>-0.11376647518609162</v>
      </c>
      <c r="F2072" s="3" t="s">
        <v>0</v>
      </c>
      <c r="G2072" s="3">
        <v>23</v>
      </c>
      <c r="H2072" s="125">
        <v>-0.11376647518609162</v>
      </c>
      <c r="I2072" s="3"/>
      <c r="J2072" s="3"/>
      <c r="K2072" s="3" t="s">
        <v>177</v>
      </c>
      <c r="L2072" s="125">
        <v>-0.12272174820354501</v>
      </c>
      <c r="M2072" s="3">
        <v>27</v>
      </c>
      <c r="N2072" s="125">
        <v>-6.8163245562744695E-2</v>
      </c>
      <c r="O2072" s="3">
        <v>9</v>
      </c>
      <c r="P2072" s="125">
        <v>-5.9207972545291303E-2</v>
      </c>
      <c r="Q2072" s="3">
        <v>28</v>
      </c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</row>
    <row r="2073" spans="1:30" hidden="1" x14ac:dyDescent="0.25">
      <c r="A2073" s="2">
        <v>14</v>
      </c>
      <c r="B2073" s="2">
        <v>2013</v>
      </c>
      <c r="C2073" s="4" t="str">
        <f>INDEX(Index!$B$1:$B$500,MATCH($F2073,Index!$A$1:$A$500,0)
)</f>
        <v>NYG</v>
      </c>
      <c r="D2073" s="4">
        <v>0</v>
      </c>
      <c r="E2073" s="141">
        <f t="shared" si="32"/>
        <v>-0.11695298435582829</v>
      </c>
      <c r="F2073" s="3" t="s">
        <v>15</v>
      </c>
      <c r="G2073" s="3">
        <v>24</v>
      </c>
      <c r="H2073" s="125">
        <v>-0.11695298435582829</v>
      </c>
      <c r="I2073" s="3"/>
      <c r="J2073" s="3"/>
      <c r="K2073" s="3" t="s">
        <v>175</v>
      </c>
      <c r="L2073" s="125">
        <v>-0.115570892994352</v>
      </c>
      <c r="M2073" s="3">
        <v>25</v>
      </c>
      <c r="N2073" s="125">
        <v>-6.9193413262491302E-2</v>
      </c>
      <c r="O2073" s="3">
        <v>8</v>
      </c>
      <c r="P2073" s="125">
        <v>-7.0575504623967597E-2</v>
      </c>
      <c r="Q2073" s="3">
        <v>30</v>
      </c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</row>
    <row r="2074" spans="1:30" hidden="1" x14ac:dyDescent="0.25">
      <c r="A2074" s="2">
        <v>14</v>
      </c>
      <c r="B2074" s="2">
        <v>2013</v>
      </c>
      <c r="C2074" s="4" t="str">
        <f>INDEX(Index!$B$1:$B$500,MATCH($F2074,Index!$A$1:$A$500,0)
)</f>
        <v>MIN</v>
      </c>
      <c r="D2074" s="4">
        <v>0</v>
      </c>
      <c r="E2074" s="141">
        <f t="shared" si="32"/>
        <v>-0.117749980139382</v>
      </c>
      <c r="F2074" s="3" t="s">
        <v>46</v>
      </c>
      <c r="G2074" s="3">
        <v>25</v>
      </c>
      <c r="H2074" s="125">
        <v>-0.117749980139382</v>
      </c>
      <c r="I2074" s="3"/>
      <c r="J2074" s="3"/>
      <c r="K2074" s="3" t="s">
        <v>260</v>
      </c>
      <c r="L2074" s="125">
        <v>-7.6087885173186598E-2</v>
      </c>
      <c r="M2074" s="3">
        <v>22</v>
      </c>
      <c r="N2074" s="125">
        <v>6.7090238270444302E-2</v>
      </c>
      <c r="O2074" s="3">
        <v>21</v>
      </c>
      <c r="P2074" s="125">
        <v>2.5428143304248901E-2</v>
      </c>
      <c r="Q2074" s="3">
        <v>9</v>
      </c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</row>
    <row r="2075" spans="1:30" hidden="1" x14ac:dyDescent="0.25">
      <c r="A2075" s="2">
        <v>14</v>
      </c>
      <c r="B2075" s="2">
        <v>2013</v>
      </c>
      <c r="C2075" s="4" t="str">
        <f>INDEX(Index!$B$1:$B$500,MATCH($F2075,Index!$A$1:$A$500,0)
)</f>
        <v>NYJ</v>
      </c>
      <c r="D2075" s="4">
        <v>0</v>
      </c>
      <c r="E2075" s="141">
        <f t="shared" si="32"/>
        <v>-0.12161822845846242</v>
      </c>
      <c r="F2075" s="3" t="s">
        <v>9</v>
      </c>
      <c r="G2075" s="3">
        <v>26</v>
      </c>
      <c r="H2075" s="125">
        <v>-0.12161822845846242</v>
      </c>
      <c r="I2075" s="3"/>
      <c r="J2075" s="3"/>
      <c r="K2075" s="3" t="s">
        <v>178</v>
      </c>
      <c r="L2075" s="125">
        <v>-0.22950470970742201</v>
      </c>
      <c r="M2075" s="3">
        <v>31</v>
      </c>
      <c r="N2075" s="125">
        <v>-6.5614872456359996E-2</v>
      </c>
      <c r="O2075" s="3">
        <v>11</v>
      </c>
      <c r="P2075" s="125">
        <v>4.2271608792599599E-2</v>
      </c>
      <c r="Q2075" s="3">
        <v>7</v>
      </c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</row>
    <row r="2076" spans="1:30" hidden="1" x14ac:dyDescent="0.25">
      <c r="A2076" s="2">
        <v>14</v>
      </c>
      <c r="B2076" s="2">
        <v>2013</v>
      </c>
      <c r="C2076" s="4" t="str">
        <f>INDEX(Index!$B$1:$B$500,MATCH($F2076,Index!$A$1:$A$500,0)
)</f>
        <v>TEN</v>
      </c>
      <c r="D2076" s="4">
        <v>0</v>
      </c>
      <c r="E2076" s="141">
        <f t="shared" si="32"/>
        <v>-0.1258531140624865</v>
      </c>
      <c r="F2076" s="3" t="s">
        <v>45</v>
      </c>
      <c r="G2076" s="3">
        <v>27</v>
      </c>
      <c r="H2076" s="125">
        <v>-0.1258531140624865</v>
      </c>
      <c r="I2076" s="3"/>
      <c r="J2076" s="3"/>
      <c r="K2076" s="3" t="s">
        <v>175</v>
      </c>
      <c r="L2076" s="125">
        <v>-3.8305296044037498E-2</v>
      </c>
      <c r="M2076" s="3">
        <v>20</v>
      </c>
      <c r="N2076" s="125">
        <v>3.8652287951207301E-2</v>
      </c>
      <c r="O2076" s="3">
        <v>18</v>
      </c>
      <c r="P2076" s="125">
        <v>-4.8895530067241698E-2</v>
      </c>
      <c r="Q2076" s="3">
        <v>27</v>
      </c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</row>
    <row r="2077" spans="1:30" hidden="1" x14ac:dyDescent="0.25">
      <c r="A2077" s="2">
        <v>14</v>
      </c>
      <c r="B2077" s="2">
        <v>2013</v>
      </c>
      <c r="C2077" s="4" t="str">
        <f>INDEX(Index!$B$1:$B$500,MATCH($F2077,Index!$A$1:$A$500,0)
)</f>
        <v>HOU</v>
      </c>
      <c r="D2077" s="4">
        <v>0</v>
      </c>
      <c r="E2077" s="141">
        <f t="shared" si="32"/>
        <v>-0.21011914422367367</v>
      </c>
      <c r="F2077" s="3" t="s">
        <v>49</v>
      </c>
      <c r="G2077" s="3">
        <v>28</v>
      </c>
      <c r="H2077" s="125">
        <v>-0.21011914422367367</v>
      </c>
      <c r="I2077" s="3"/>
      <c r="J2077" s="3"/>
      <c r="K2077" s="3" t="s">
        <v>179</v>
      </c>
      <c r="L2077" s="125">
        <v>-9.5446719386466997E-2</v>
      </c>
      <c r="M2077" s="3">
        <v>24</v>
      </c>
      <c r="N2077" s="125">
        <v>4.4214245883833901E-2</v>
      </c>
      <c r="O2077" s="3">
        <v>19</v>
      </c>
      <c r="P2077" s="125">
        <v>-7.0458178953372794E-2</v>
      </c>
      <c r="Q2077" s="3">
        <v>29</v>
      </c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</row>
    <row r="2078" spans="1:30" hidden="1" x14ac:dyDescent="0.25">
      <c r="A2078" s="2">
        <v>14</v>
      </c>
      <c r="B2078" s="2">
        <v>2013</v>
      </c>
      <c r="C2078" s="4" t="str">
        <f>INDEX(Index!$B$1:$B$500,MATCH($F2078,Index!$A$1:$A$500,0)
)</f>
        <v>CLE</v>
      </c>
      <c r="D2078" s="4">
        <v>0</v>
      </c>
      <c r="E2078" s="141">
        <f t="shared" si="32"/>
        <v>-0.22555340702146592</v>
      </c>
      <c r="F2078" s="3" t="s">
        <v>10</v>
      </c>
      <c r="G2078" s="3">
        <v>29</v>
      </c>
      <c r="H2078" s="125">
        <v>-0.22555340702146592</v>
      </c>
      <c r="I2078" s="3"/>
      <c r="J2078" s="3"/>
      <c r="K2078" s="3" t="s">
        <v>177</v>
      </c>
      <c r="L2078" s="125">
        <v>-0.14675143631684301</v>
      </c>
      <c r="M2078" s="3">
        <v>28</v>
      </c>
      <c r="N2078" s="125">
        <v>8.25933047214545E-2</v>
      </c>
      <c r="O2078" s="3">
        <v>26</v>
      </c>
      <c r="P2078" s="125">
        <v>3.7913340168315799E-3</v>
      </c>
      <c r="Q2078" s="3">
        <v>14</v>
      </c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</row>
    <row r="2079" spans="1:30" hidden="1" x14ac:dyDescent="0.25">
      <c r="A2079" s="2">
        <v>14</v>
      </c>
      <c r="B2079" s="2">
        <v>2013</v>
      </c>
      <c r="C2079" s="4" t="str">
        <f>INDEX(Index!$B$1:$B$500,MATCH($F2079,Index!$A$1:$A$500,0)
)</f>
        <v>WAS</v>
      </c>
      <c r="D2079" s="4">
        <v>0</v>
      </c>
      <c r="E2079" s="141">
        <f t="shared" si="32"/>
        <v>-0.27963975387900752</v>
      </c>
      <c r="F2079" s="3" t="s">
        <v>26</v>
      </c>
      <c r="G2079" s="3">
        <v>30</v>
      </c>
      <c r="H2079" s="125">
        <v>-0.27963975387900752</v>
      </c>
      <c r="I2079" s="3"/>
      <c r="J2079" s="3"/>
      <c r="K2079" s="3" t="s">
        <v>176</v>
      </c>
      <c r="L2079" s="125">
        <v>-4.4428009633722003E-2</v>
      </c>
      <c r="M2079" s="3">
        <v>21</v>
      </c>
      <c r="N2079" s="125">
        <v>8.6624429348057502E-2</v>
      </c>
      <c r="O2079" s="3">
        <v>28</v>
      </c>
      <c r="P2079" s="125">
        <v>-0.14858731489722801</v>
      </c>
      <c r="Q2079" s="3">
        <v>32</v>
      </c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</row>
    <row r="2080" spans="1:30" hidden="1" x14ac:dyDescent="0.25">
      <c r="A2080" s="2">
        <v>14</v>
      </c>
      <c r="B2080" s="2">
        <v>2013</v>
      </c>
      <c r="C2080" s="4" t="str">
        <f>INDEX(Index!$B$1:$B$500,MATCH($F2080,Index!$A$1:$A$500,0)
)</f>
        <v>LV</v>
      </c>
      <c r="D2080" s="4">
        <v>0</v>
      </c>
      <c r="E2080" s="141">
        <f t="shared" si="32"/>
        <v>-0.29317275334900972</v>
      </c>
      <c r="F2080" s="3" t="s">
        <v>52</v>
      </c>
      <c r="G2080" s="3">
        <v>31</v>
      </c>
      <c r="H2080" s="125">
        <v>-0.29317275334900972</v>
      </c>
      <c r="I2080" s="3"/>
      <c r="J2080" s="3"/>
      <c r="K2080" s="3" t="s">
        <v>177</v>
      </c>
      <c r="L2080" s="125">
        <v>-0.15168675418614699</v>
      </c>
      <c r="M2080" s="3">
        <v>29</v>
      </c>
      <c r="N2080" s="125">
        <v>7.0544482431369293E-2</v>
      </c>
      <c r="O2080" s="3">
        <v>23</v>
      </c>
      <c r="P2080" s="125">
        <v>-7.0941516731493404E-2</v>
      </c>
      <c r="Q2080" s="3">
        <v>31</v>
      </c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</row>
    <row r="2081" spans="1:30" hidden="1" x14ac:dyDescent="0.25">
      <c r="A2081" s="2">
        <v>14</v>
      </c>
      <c r="B2081" s="2">
        <v>2013</v>
      </c>
      <c r="C2081" s="4" t="str">
        <f>INDEX(Index!$B$1:$B$500,MATCH($F2081,Index!$A$1:$A$500,0)
)</f>
        <v>JAX</v>
      </c>
      <c r="D2081" s="4">
        <v>0</v>
      </c>
      <c r="E2081" s="141">
        <f t="shared" si="32"/>
        <v>-0.41414329356397422</v>
      </c>
      <c r="F2081" s="3" t="s">
        <v>56</v>
      </c>
      <c r="G2081" s="3">
        <v>32</v>
      </c>
      <c r="H2081" s="125">
        <v>-0.41414329356397422</v>
      </c>
      <c r="I2081" s="3"/>
      <c r="J2081" s="3"/>
      <c r="K2081" s="3" t="s">
        <v>177</v>
      </c>
      <c r="L2081" s="125">
        <v>-0.31774798025630202</v>
      </c>
      <c r="M2081" s="3">
        <v>32</v>
      </c>
      <c r="N2081" s="125">
        <v>0.113211785157394</v>
      </c>
      <c r="O2081" s="3">
        <v>31</v>
      </c>
      <c r="P2081" s="125">
        <v>1.6816471849721799E-2</v>
      </c>
      <c r="Q2081" s="3">
        <v>11</v>
      </c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</row>
    <row r="2082" spans="1:30" hidden="1" x14ac:dyDescent="0.25">
      <c r="A2082" s="2">
        <v>15</v>
      </c>
      <c r="B2082" s="2">
        <v>2013</v>
      </c>
      <c r="C2082" s="4" t="str">
        <f>INDEX(Index!$B$1:$B$500,MATCH($F2082,Index!$A$1:$A$500,0)
)</f>
        <v>SEA</v>
      </c>
      <c r="D2082" s="4">
        <v>0</v>
      </c>
      <c r="E2082" s="141">
        <f t="shared" si="32"/>
        <v>0.3715863380444252</v>
      </c>
      <c r="F2082" s="3" t="s">
        <v>30</v>
      </c>
      <c r="G2082" s="3">
        <v>1</v>
      </c>
      <c r="H2082" s="125">
        <v>0.3715863380444252</v>
      </c>
      <c r="I2082" s="3"/>
      <c r="J2082" s="3"/>
      <c r="K2082" s="3" t="s">
        <v>181</v>
      </c>
      <c r="L2082" s="125">
        <v>0.102961734067527</v>
      </c>
      <c r="M2082" s="3">
        <v>8</v>
      </c>
      <c r="N2082" s="125">
        <v>-0.21532969617112399</v>
      </c>
      <c r="O2082" s="3">
        <v>1</v>
      </c>
      <c r="P2082" s="125">
        <v>5.32949078057742E-2</v>
      </c>
      <c r="Q2082" s="3">
        <v>5</v>
      </c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</row>
    <row r="2083" spans="1:30" hidden="1" x14ac:dyDescent="0.25">
      <c r="A2083" s="2">
        <v>15</v>
      </c>
      <c r="B2083" s="2">
        <v>2013</v>
      </c>
      <c r="C2083" s="4" t="str">
        <f>INDEX(Index!$B$1:$B$500,MATCH($F2083,Index!$A$1:$A$500,0)
)</f>
        <v>DEN</v>
      </c>
      <c r="D2083" s="4">
        <v>0</v>
      </c>
      <c r="E2083" s="141">
        <f t="shared" si="32"/>
        <v>0.29462275574458741</v>
      </c>
      <c r="F2083" s="3" t="s">
        <v>39</v>
      </c>
      <c r="G2083" s="3">
        <v>2</v>
      </c>
      <c r="H2083" s="125">
        <v>0.29462275574458741</v>
      </c>
      <c r="I2083" s="3"/>
      <c r="J2083" s="3"/>
      <c r="K2083" s="3" t="s">
        <v>232</v>
      </c>
      <c r="L2083" s="125">
        <v>0.26886860343232799</v>
      </c>
      <c r="M2083" s="3">
        <v>1</v>
      </c>
      <c r="N2083" s="125">
        <v>-3.21288586993859E-2</v>
      </c>
      <c r="O2083" s="3">
        <v>15</v>
      </c>
      <c r="P2083" s="125">
        <v>-6.3747063871265096E-3</v>
      </c>
      <c r="Q2083" s="3">
        <v>20</v>
      </c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</row>
    <row r="2084" spans="1:30" hidden="1" x14ac:dyDescent="0.25">
      <c r="A2084" s="2">
        <v>15</v>
      </c>
      <c r="B2084" s="2">
        <v>2013</v>
      </c>
      <c r="C2084" s="4" t="str">
        <f>INDEX(Index!$B$1:$B$500,MATCH($F2084,Index!$A$1:$A$500,0)
)</f>
        <v>CAR</v>
      </c>
      <c r="D2084" s="4">
        <v>0</v>
      </c>
      <c r="E2084" s="141">
        <f t="shared" si="32"/>
        <v>0.22733693531184285</v>
      </c>
      <c r="F2084" s="3" t="s">
        <v>51</v>
      </c>
      <c r="G2084" s="3">
        <v>3</v>
      </c>
      <c r="H2084" s="125">
        <v>0.22733693531184285</v>
      </c>
      <c r="I2084" s="3"/>
      <c r="J2084" s="3"/>
      <c r="K2084" s="3" t="s">
        <v>182</v>
      </c>
      <c r="L2084" s="125">
        <v>9.6434230478363095E-2</v>
      </c>
      <c r="M2084" s="3">
        <v>9</v>
      </c>
      <c r="N2084" s="125">
        <v>-0.124726306687621</v>
      </c>
      <c r="O2084" s="3">
        <v>3</v>
      </c>
      <c r="P2084" s="125">
        <v>6.1763981458587301E-3</v>
      </c>
      <c r="Q2084" s="3">
        <v>14</v>
      </c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</row>
    <row r="2085" spans="1:30" hidden="1" x14ac:dyDescent="0.25">
      <c r="A2085" s="2">
        <v>15</v>
      </c>
      <c r="B2085" s="2">
        <v>2013</v>
      </c>
      <c r="C2085" s="4" t="str">
        <f>INDEX(Index!$B$1:$B$500,MATCH($F2085,Index!$A$1:$A$500,0)
)</f>
        <v>NO</v>
      </c>
      <c r="D2085" s="4">
        <v>0</v>
      </c>
      <c r="E2085" s="141">
        <f t="shared" si="32"/>
        <v>0.17483657879087328</v>
      </c>
      <c r="F2085" s="3" t="s">
        <v>27</v>
      </c>
      <c r="G2085" s="3">
        <v>4</v>
      </c>
      <c r="H2085" s="125">
        <v>0.17483657879087328</v>
      </c>
      <c r="I2085" s="3"/>
      <c r="J2085" s="3"/>
      <c r="K2085" s="3" t="s">
        <v>182</v>
      </c>
      <c r="L2085" s="125">
        <v>0.108278375694811</v>
      </c>
      <c r="M2085" s="3">
        <v>6</v>
      </c>
      <c r="N2085" s="125">
        <v>-9.6725859150146407E-2</v>
      </c>
      <c r="O2085" s="3">
        <v>6</v>
      </c>
      <c r="P2085" s="125">
        <v>-3.0167656054084099E-2</v>
      </c>
      <c r="Q2085" s="3">
        <v>23</v>
      </c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</row>
    <row r="2086" spans="1:30" hidden="1" x14ac:dyDescent="0.25">
      <c r="A2086" s="2">
        <v>15</v>
      </c>
      <c r="B2086" s="2">
        <v>2013</v>
      </c>
      <c r="C2086" s="4" t="str">
        <f>INDEX(Index!$B$1:$B$500,MATCH($F2086,Index!$A$1:$A$500,0)
)</f>
        <v>KC</v>
      </c>
      <c r="D2086" s="4">
        <v>0</v>
      </c>
      <c r="E2086" s="141">
        <f t="shared" si="32"/>
        <v>0.16116196978381542</v>
      </c>
      <c r="F2086" s="3" t="s">
        <v>5</v>
      </c>
      <c r="G2086" s="3">
        <v>5</v>
      </c>
      <c r="H2086" s="125">
        <v>0.16116196978381542</v>
      </c>
      <c r="I2086" s="3"/>
      <c r="J2086" s="3"/>
      <c r="K2086" s="3" t="s">
        <v>232</v>
      </c>
      <c r="L2086" s="125">
        <v>2.8833771683596701E-2</v>
      </c>
      <c r="M2086" s="3">
        <v>13</v>
      </c>
      <c r="N2086" s="125">
        <v>-4.09703309918132E-2</v>
      </c>
      <c r="O2086" s="3">
        <v>14</v>
      </c>
      <c r="P2086" s="125">
        <v>9.1357867108405502E-2</v>
      </c>
      <c r="Q2086" s="3">
        <v>1</v>
      </c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</row>
    <row r="2087" spans="1:30" hidden="1" x14ac:dyDescent="0.25">
      <c r="A2087" s="2">
        <v>15</v>
      </c>
      <c r="B2087" s="2">
        <v>2013</v>
      </c>
      <c r="C2087" s="4" t="str">
        <f>INDEX(Index!$B$1:$B$500,MATCH($F2087,Index!$A$1:$A$500,0)
)</f>
        <v>SF</v>
      </c>
      <c r="D2087" s="4">
        <v>0</v>
      </c>
      <c r="E2087" s="141">
        <f t="shared" si="32"/>
        <v>0.15732205880038419</v>
      </c>
      <c r="F2087" s="3" t="s">
        <v>1</v>
      </c>
      <c r="G2087" s="3">
        <v>6</v>
      </c>
      <c r="H2087" s="125">
        <v>0.15732205880038419</v>
      </c>
      <c r="I2087" s="3"/>
      <c r="J2087" s="3"/>
      <c r="K2087" s="3" t="s">
        <v>182</v>
      </c>
      <c r="L2087" s="125">
        <v>1.7890143260410499E-2</v>
      </c>
      <c r="M2087" s="3">
        <v>16</v>
      </c>
      <c r="N2087" s="125">
        <v>-0.102841390189762</v>
      </c>
      <c r="O2087" s="3">
        <v>5</v>
      </c>
      <c r="P2087" s="125">
        <v>3.6590525350211699E-2</v>
      </c>
      <c r="Q2087" s="3">
        <v>7</v>
      </c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</row>
    <row r="2088" spans="1:30" hidden="1" x14ac:dyDescent="0.25">
      <c r="A2088" s="2">
        <v>15</v>
      </c>
      <c r="B2088" s="2">
        <v>2013</v>
      </c>
      <c r="C2088" s="4" t="str">
        <f>INDEX(Index!$B$1:$B$500,MATCH($F2088,Index!$A$1:$A$500,0)
)</f>
        <v>CIN</v>
      </c>
      <c r="D2088" s="4">
        <v>0</v>
      </c>
      <c r="E2088" s="141">
        <f t="shared" si="32"/>
        <v>0.13863742667778842</v>
      </c>
      <c r="F2088" s="3" t="s">
        <v>24</v>
      </c>
      <c r="G2088" s="3">
        <v>7</v>
      </c>
      <c r="H2088" s="125">
        <v>0.13863742667778842</v>
      </c>
      <c r="I2088" s="3"/>
      <c r="J2088" s="3"/>
      <c r="K2088" s="3" t="s">
        <v>183</v>
      </c>
      <c r="L2088" s="125">
        <v>4.31661641246421E-3</v>
      </c>
      <c r="M2088" s="3">
        <v>18</v>
      </c>
      <c r="N2088" s="125">
        <v>-0.109471199701571</v>
      </c>
      <c r="O2088" s="3">
        <v>4</v>
      </c>
      <c r="P2088" s="125">
        <v>2.4849610563753202E-2</v>
      </c>
      <c r="Q2088" s="3">
        <v>10</v>
      </c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</row>
    <row r="2089" spans="1:30" hidden="1" x14ac:dyDescent="0.25">
      <c r="A2089" s="2">
        <v>15</v>
      </c>
      <c r="B2089" s="2">
        <v>2013</v>
      </c>
      <c r="C2089" s="4" t="str">
        <f>INDEX(Index!$B$1:$B$500,MATCH($F2089,Index!$A$1:$A$500,0)
)</f>
        <v>NE</v>
      </c>
      <c r="D2089" s="4">
        <v>0</v>
      </c>
      <c r="E2089" s="141">
        <f t="shared" si="32"/>
        <v>0.1225350134410971</v>
      </c>
      <c r="F2089" s="3" t="s">
        <v>17</v>
      </c>
      <c r="G2089" s="3">
        <v>8</v>
      </c>
      <c r="H2089" s="125">
        <v>0.1225350134410971</v>
      </c>
      <c r="I2089" s="3"/>
      <c r="J2089" s="3"/>
      <c r="K2089" s="3" t="s">
        <v>182</v>
      </c>
      <c r="L2089" s="125">
        <v>0.13373087010194801</v>
      </c>
      <c r="M2089" s="3">
        <v>5</v>
      </c>
      <c r="N2089" s="125">
        <v>6.68896125414499E-2</v>
      </c>
      <c r="O2089" s="3">
        <v>23</v>
      </c>
      <c r="P2089" s="125">
        <v>5.5693755880599001E-2</v>
      </c>
      <c r="Q2089" s="3">
        <v>3</v>
      </c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</row>
    <row r="2090" spans="1:30" hidden="1" x14ac:dyDescent="0.25">
      <c r="A2090" s="2">
        <v>15</v>
      </c>
      <c r="B2090" s="2">
        <v>2013</v>
      </c>
      <c r="C2090" s="4" t="str">
        <f>INDEX(Index!$B$1:$B$500,MATCH($F2090,Index!$A$1:$A$500,0)
)</f>
        <v>ARI</v>
      </c>
      <c r="D2090" s="4">
        <v>0</v>
      </c>
      <c r="E2090" s="141">
        <f t="shared" si="32"/>
        <v>0.12212547701979334</v>
      </c>
      <c r="F2090" s="3" t="s">
        <v>23</v>
      </c>
      <c r="G2090" s="3">
        <v>9</v>
      </c>
      <c r="H2090" s="125">
        <v>0.12212547701979334</v>
      </c>
      <c r="I2090" s="3"/>
      <c r="J2090" s="3"/>
      <c r="K2090" s="3" t="s">
        <v>183</v>
      </c>
      <c r="L2090" s="125">
        <v>-2.3705133905651599E-3</v>
      </c>
      <c r="M2090" s="3">
        <v>20</v>
      </c>
      <c r="N2090" s="125">
        <v>-0.15677618991893499</v>
      </c>
      <c r="O2090" s="3">
        <v>2</v>
      </c>
      <c r="P2090" s="125">
        <v>-3.2280199508576503E-2</v>
      </c>
      <c r="Q2090" s="3">
        <v>24</v>
      </c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</row>
    <row r="2091" spans="1:30" hidden="1" x14ac:dyDescent="0.25">
      <c r="A2091" s="2">
        <v>15</v>
      </c>
      <c r="B2091" s="2">
        <v>2013</v>
      </c>
      <c r="C2091" s="4" t="str">
        <f>INDEX(Index!$B$1:$B$500,MATCH($F2091,Index!$A$1:$A$500,0)
)</f>
        <v>PHI</v>
      </c>
      <c r="D2091" s="4">
        <v>0</v>
      </c>
      <c r="E2091" s="141">
        <f t="shared" si="32"/>
        <v>8.8909607255109518E-2</v>
      </c>
      <c r="F2091" s="3" t="s">
        <v>7</v>
      </c>
      <c r="G2091" s="3">
        <v>10</v>
      </c>
      <c r="H2091" s="125">
        <v>8.8909607255109518E-2</v>
      </c>
      <c r="I2091" s="3"/>
      <c r="J2091" s="3"/>
      <c r="K2091" s="3" t="s">
        <v>184</v>
      </c>
      <c r="L2091" s="125">
        <v>0.18344220808151501</v>
      </c>
      <c r="M2091" s="3">
        <v>3</v>
      </c>
      <c r="N2091" s="125">
        <v>5.3041171899105899E-2</v>
      </c>
      <c r="O2091" s="3">
        <v>19</v>
      </c>
      <c r="P2091" s="125">
        <v>-4.1491428927299602E-2</v>
      </c>
      <c r="Q2091" s="3">
        <v>26</v>
      </c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</row>
    <row r="2092" spans="1:30" hidden="1" x14ac:dyDescent="0.25">
      <c r="A2092" s="2">
        <v>15</v>
      </c>
      <c r="B2092" s="2">
        <v>2013</v>
      </c>
      <c r="C2092" s="4" t="str">
        <f>INDEX(Index!$B$1:$B$500,MATCH($F2092,Index!$A$1:$A$500,0)
)</f>
        <v>CHI</v>
      </c>
      <c r="D2092" s="4">
        <v>0</v>
      </c>
      <c r="E2092" s="141">
        <f t="shared" si="32"/>
        <v>8.2983340002907399E-2</v>
      </c>
      <c r="F2092" s="3" t="s">
        <v>64</v>
      </c>
      <c r="G2092" s="3">
        <v>11</v>
      </c>
      <c r="H2092" s="125">
        <v>8.2983340002907399E-2</v>
      </c>
      <c r="I2092" s="3"/>
      <c r="J2092" s="3"/>
      <c r="K2092" s="3" t="s">
        <v>184</v>
      </c>
      <c r="L2092" s="125">
        <v>0.149086991241726</v>
      </c>
      <c r="M2092" s="3">
        <v>4</v>
      </c>
      <c r="N2092" s="125">
        <v>8.1787009709793204E-2</v>
      </c>
      <c r="O2092" s="3">
        <v>26</v>
      </c>
      <c r="P2092" s="125">
        <v>1.5683358470974601E-2</v>
      </c>
      <c r="Q2092" s="3">
        <v>12</v>
      </c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</row>
    <row r="2093" spans="1:30" hidden="1" x14ac:dyDescent="0.25">
      <c r="A2093" s="2">
        <v>15</v>
      </c>
      <c r="B2093" s="2">
        <v>2013</v>
      </c>
      <c r="C2093" s="4" t="str">
        <f>INDEX(Index!$B$1:$B$500,MATCH($F2093,Index!$A$1:$A$500,0)
)</f>
        <v>DET</v>
      </c>
      <c r="D2093" s="4">
        <v>0</v>
      </c>
      <c r="E2093" s="141">
        <f t="shared" si="32"/>
        <v>6.188699664791316E-2</v>
      </c>
      <c r="F2093" s="3" t="s">
        <v>21</v>
      </c>
      <c r="G2093" s="3">
        <v>12</v>
      </c>
      <c r="H2093" s="125">
        <v>6.188699664791316E-2</v>
      </c>
      <c r="I2093" s="3"/>
      <c r="J2093" s="3"/>
      <c r="K2093" s="3" t="s">
        <v>186</v>
      </c>
      <c r="L2093" s="125">
        <v>2.35333982077124E-2</v>
      </c>
      <c r="M2093" s="3">
        <v>15</v>
      </c>
      <c r="N2093" s="125">
        <v>-4.2970931665082299E-2</v>
      </c>
      <c r="O2093" s="3">
        <v>13</v>
      </c>
      <c r="P2093" s="125">
        <v>-4.61733322488154E-3</v>
      </c>
      <c r="Q2093" s="3">
        <v>18</v>
      </c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</row>
    <row r="2094" spans="1:30" hidden="1" x14ac:dyDescent="0.25">
      <c r="A2094" s="2">
        <v>15</v>
      </c>
      <c r="B2094" s="2">
        <v>2013</v>
      </c>
      <c r="C2094" s="4" t="str">
        <f>INDEX(Index!$B$1:$B$500,MATCH($F2094,Index!$A$1:$A$500,0)
)</f>
        <v>DAL</v>
      </c>
      <c r="D2094" s="4">
        <v>0</v>
      </c>
      <c r="E2094" s="141">
        <f t="shared" si="32"/>
        <v>6.0393004309138E-2</v>
      </c>
      <c r="F2094" s="3" t="s">
        <v>3</v>
      </c>
      <c r="G2094" s="3">
        <v>13</v>
      </c>
      <c r="H2094" s="125">
        <v>6.0393004309138E-2</v>
      </c>
      <c r="I2094" s="3"/>
      <c r="J2094" s="3"/>
      <c r="K2094" s="3" t="s">
        <v>186</v>
      </c>
      <c r="L2094" s="125">
        <v>0.106440312754358</v>
      </c>
      <c r="M2094" s="3">
        <v>7</v>
      </c>
      <c r="N2094" s="125">
        <v>8.0041436556261003E-2</v>
      </c>
      <c r="O2094" s="3">
        <v>25</v>
      </c>
      <c r="P2094" s="125">
        <v>3.3994128111041001E-2</v>
      </c>
      <c r="Q2094" s="3">
        <v>8</v>
      </c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</row>
    <row r="2095" spans="1:30" hidden="1" x14ac:dyDescent="0.25">
      <c r="A2095" s="2">
        <v>15</v>
      </c>
      <c r="B2095" s="2">
        <v>2013</v>
      </c>
      <c r="C2095" s="4" t="str">
        <f>INDEX(Index!$B$1:$B$500,MATCH($F2095,Index!$A$1:$A$500,0)
)</f>
        <v>LAR</v>
      </c>
      <c r="D2095" s="4">
        <v>0</v>
      </c>
      <c r="E2095" s="141">
        <f t="shared" si="32"/>
        <v>5.7455349528323992E-2</v>
      </c>
      <c r="F2095" s="3" t="s">
        <v>67</v>
      </c>
      <c r="G2095" s="3">
        <v>14</v>
      </c>
      <c r="H2095" s="125">
        <v>5.7455349528323992E-2</v>
      </c>
      <c r="I2095" s="3"/>
      <c r="J2095" s="3"/>
      <c r="K2095" s="3" t="s">
        <v>185</v>
      </c>
      <c r="L2095" s="125">
        <v>-7.9322738128693504E-2</v>
      </c>
      <c r="M2095" s="3">
        <v>23</v>
      </c>
      <c r="N2095" s="125">
        <v>-8.1342294257420997E-2</v>
      </c>
      <c r="O2095" s="3">
        <v>8</v>
      </c>
      <c r="P2095" s="125">
        <v>5.5435793399596499E-2</v>
      </c>
      <c r="Q2095" s="3">
        <v>4</v>
      </c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</row>
    <row r="2096" spans="1:30" hidden="1" x14ac:dyDescent="0.25">
      <c r="A2096" s="2">
        <v>15</v>
      </c>
      <c r="B2096" s="2">
        <v>2013</v>
      </c>
      <c r="C2096" s="4" t="str">
        <f>INDEX(Index!$B$1:$B$500,MATCH($F2096,Index!$A$1:$A$500,0)
)</f>
        <v>LAC</v>
      </c>
      <c r="D2096" s="4">
        <v>0</v>
      </c>
      <c r="E2096" s="141">
        <f t="shared" si="32"/>
        <v>1.999022904944053E-2</v>
      </c>
      <c r="F2096" s="3" t="s">
        <v>68</v>
      </c>
      <c r="G2096" s="3">
        <v>15</v>
      </c>
      <c r="H2096" s="125">
        <v>1.999022904944053E-2</v>
      </c>
      <c r="I2096" s="3"/>
      <c r="J2096" s="3"/>
      <c r="K2096" s="3" t="s">
        <v>186</v>
      </c>
      <c r="L2096" s="125">
        <v>0.22072315239882201</v>
      </c>
      <c r="M2096" s="3">
        <v>2</v>
      </c>
      <c r="N2096" s="125">
        <v>0.20405004528989501</v>
      </c>
      <c r="O2096" s="3">
        <v>32</v>
      </c>
      <c r="P2096" s="125">
        <v>3.31712194051353E-3</v>
      </c>
      <c r="Q2096" s="3">
        <v>15</v>
      </c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</row>
    <row r="2097" spans="1:30" hidden="1" x14ac:dyDescent="0.25">
      <c r="A2097" s="2">
        <v>15</v>
      </c>
      <c r="B2097" s="2">
        <v>2013</v>
      </c>
      <c r="C2097" s="4" t="str">
        <f>INDEX(Index!$B$1:$B$500,MATCH($F2097,Index!$A$1:$A$500,0)
)</f>
        <v>IND</v>
      </c>
      <c r="D2097" s="4">
        <v>0</v>
      </c>
      <c r="E2097" s="141">
        <f t="shared" si="32"/>
        <v>1.1518060508012736E-2</v>
      </c>
      <c r="F2097" s="3" t="s">
        <v>35</v>
      </c>
      <c r="G2097" s="3">
        <v>16</v>
      </c>
      <c r="H2097" s="125">
        <v>1.1518060508012736E-2</v>
      </c>
      <c r="I2097" s="3"/>
      <c r="J2097" s="3"/>
      <c r="K2097" s="3" t="s">
        <v>183</v>
      </c>
      <c r="L2097" s="125">
        <v>3.1860009132015997E-2</v>
      </c>
      <c r="M2097" s="3">
        <v>12</v>
      </c>
      <c r="N2097" s="125">
        <v>1.5752419813340801E-2</v>
      </c>
      <c r="O2097" s="3">
        <v>16</v>
      </c>
      <c r="P2097" s="125">
        <v>-4.5895288106624597E-3</v>
      </c>
      <c r="Q2097" s="3">
        <v>17</v>
      </c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</row>
    <row r="2098" spans="1:30" hidden="1" x14ac:dyDescent="0.25">
      <c r="A2098" s="2">
        <v>15</v>
      </c>
      <c r="B2098" s="2">
        <v>2013</v>
      </c>
      <c r="C2098" s="4" t="str">
        <f>INDEX(Index!$B$1:$B$500,MATCH($F2098,Index!$A$1:$A$500,0)
)</f>
        <v>GB</v>
      </c>
      <c r="D2098" s="4">
        <v>0</v>
      </c>
      <c r="E2098" s="141">
        <f t="shared" si="32"/>
        <v>4.1542203163486505E-3</v>
      </c>
      <c r="F2098" s="3" t="s">
        <v>20</v>
      </c>
      <c r="G2098" s="3">
        <v>17</v>
      </c>
      <c r="H2098" s="125">
        <v>4.1542203163486505E-3</v>
      </c>
      <c r="I2098" s="3"/>
      <c r="J2098" s="3"/>
      <c r="K2098" s="3" t="s">
        <v>261</v>
      </c>
      <c r="L2098" s="125">
        <v>9.2396078806755599E-2</v>
      </c>
      <c r="M2098" s="3">
        <v>10</v>
      </c>
      <c r="N2098" s="125">
        <v>8.2977218289121898E-2</v>
      </c>
      <c r="O2098" s="3">
        <v>27</v>
      </c>
      <c r="P2098" s="125">
        <v>-5.2646402012850504E-3</v>
      </c>
      <c r="Q2098" s="3">
        <v>19</v>
      </c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</row>
    <row r="2099" spans="1:30" hidden="1" x14ac:dyDescent="0.25">
      <c r="A2099" s="2">
        <v>15</v>
      </c>
      <c r="B2099" s="2">
        <v>2013</v>
      </c>
      <c r="C2099" s="4" t="str">
        <f>INDEX(Index!$B$1:$B$500,MATCH($F2099,Index!$A$1:$A$500,0)
)</f>
        <v>PIT</v>
      </c>
      <c r="D2099" s="4">
        <v>0</v>
      </c>
      <c r="E2099" s="141">
        <f t="shared" si="32"/>
        <v>-1.701371437191937E-2</v>
      </c>
      <c r="F2099" s="3" t="s">
        <v>32</v>
      </c>
      <c r="G2099" s="3">
        <v>18</v>
      </c>
      <c r="H2099" s="125">
        <v>-1.701371437191937E-2</v>
      </c>
      <c r="I2099" s="3"/>
      <c r="J2099" s="3"/>
      <c r="K2099" s="3" t="s">
        <v>185</v>
      </c>
      <c r="L2099" s="125">
        <v>3.8658304719820798E-2</v>
      </c>
      <c r="M2099" s="3">
        <v>11</v>
      </c>
      <c r="N2099" s="125">
        <v>6.4888649581479205E-2</v>
      </c>
      <c r="O2099" s="3">
        <v>22</v>
      </c>
      <c r="P2099" s="125">
        <v>9.2166304897390392E-3</v>
      </c>
      <c r="Q2099" s="3">
        <v>13</v>
      </c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</row>
    <row r="2100" spans="1:30" hidden="1" x14ac:dyDescent="0.25">
      <c r="A2100" s="2">
        <v>15</v>
      </c>
      <c r="B2100" s="2">
        <v>2013</v>
      </c>
      <c r="C2100" s="4" t="str">
        <f>INDEX(Index!$B$1:$B$500,MATCH($F2100,Index!$A$1:$A$500,0)
)</f>
        <v>BAL</v>
      </c>
      <c r="D2100" s="4">
        <v>0</v>
      </c>
      <c r="E2100" s="141">
        <f t="shared" si="32"/>
        <v>-5.6982756988626607E-2</v>
      </c>
      <c r="F2100" s="3" t="s">
        <v>18</v>
      </c>
      <c r="G2100" s="3">
        <v>19</v>
      </c>
      <c r="H2100" s="125">
        <v>-5.6982756988626607E-2</v>
      </c>
      <c r="I2100" s="3"/>
      <c r="J2100" s="3"/>
      <c r="K2100" s="3" t="s">
        <v>184</v>
      </c>
      <c r="L2100" s="125">
        <v>-0.20654056142513799</v>
      </c>
      <c r="M2100" s="3">
        <v>30</v>
      </c>
      <c r="N2100" s="125">
        <v>-7.9183140801947896E-2</v>
      </c>
      <c r="O2100" s="3">
        <v>9</v>
      </c>
      <c r="P2100" s="125">
        <v>7.0374663634563503E-2</v>
      </c>
      <c r="Q2100" s="3">
        <v>2</v>
      </c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</row>
    <row r="2101" spans="1:30" hidden="1" x14ac:dyDescent="0.25">
      <c r="A2101" s="2">
        <v>15</v>
      </c>
      <c r="B2101" s="2">
        <v>2013</v>
      </c>
      <c r="C2101" s="4" t="str">
        <f>INDEX(Index!$B$1:$B$500,MATCH($F2101,Index!$A$1:$A$500,0)
)</f>
        <v>MIA</v>
      </c>
      <c r="D2101" s="4">
        <v>0</v>
      </c>
      <c r="E2101" s="141">
        <f t="shared" si="32"/>
        <v>-5.8307944622075003E-2</v>
      </c>
      <c r="F2101" s="3" t="s">
        <v>4</v>
      </c>
      <c r="G2101" s="3">
        <v>20</v>
      </c>
      <c r="H2101" s="125">
        <v>-5.8307944622075003E-2</v>
      </c>
      <c r="I2101" s="3"/>
      <c r="J2101" s="3"/>
      <c r="K2101" s="3" t="s">
        <v>184</v>
      </c>
      <c r="L2101" s="125">
        <v>1.2287246536369799E-2</v>
      </c>
      <c r="M2101" s="3">
        <v>17</v>
      </c>
      <c r="N2101" s="125">
        <v>3.53563345909522E-2</v>
      </c>
      <c r="O2101" s="3">
        <v>18</v>
      </c>
      <c r="P2101" s="125">
        <v>-3.52388565674926E-2</v>
      </c>
      <c r="Q2101" s="3">
        <v>25</v>
      </c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</row>
    <row r="2102" spans="1:30" hidden="1" x14ac:dyDescent="0.25">
      <c r="A2102" s="2">
        <v>15</v>
      </c>
      <c r="B2102" s="2">
        <v>2013</v>
      </c>
      <c r="C2102" s="4" t="str">
        <f>INDEX(Index!$B$1:$B$500,MATCH($F2102,Index!$A$1:$A$500,0)
)</f>
        <v>TB</v>
      </c>
      <c r="D2102" s="4">
        <v>0</v>
      </c>
      <c r="E2102" s="141">
        <f t="shared" si="32"/>
        <v>-6.49416646679149E-2</v>
      </c>
      <c r="F2102" s="3" t="s">
        <v>38</v>
      </c>
      <c r="G2102" s="3">
        <v>21</v>
      </c>
      <c r="H2102" s="125">
        <v>-6.49416646679149E-2</v>
      </c>
      <c r="I2102" s="3"/>
      <c r="J2102" s="3"/>
      <c r="K2102" s="3" t="s">
        <v>188</v>
      </c>
      <c r="L2102" s="125">
        <v>-0.115119899244609</v>
      </c>
      <c r="M2102" s="3">
        <v>24</v>
      </c>
      <c r="N2102" s="125">
        <v>-7.3831281080315794E-2</v>
      </c>
      <c r="O2102" s="3">
        <v>10</v>
      </c>
      <c r="P2102" s="125">
        <v>-2.36530465036217E-2</v>
      </c>
      <c r="Q2102" s="3">
        <v>22</v>
      </c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</row>
    <row r="2103" spans="1:30" hidden="1" x14ac:dyDescent="0.25">
      <c r="A2103" s="2">
        <v>15</v>
      </c>
      <c r="B2103" s="2">
        <v>2013</v>
      </c>
      <c r="C2103" s="4" t="str">
        <f>INDEX(Index!$B$1:$B$500,MATCH($F2103,Index!$A$1:$A$500,0)
)</f>
        <v>MIN</v>
      </c>
      <c r="D2103" s="4">
        <v>0</v>
      </c>
      <c r="E2103" s="141">
        <f t="shared" si="32"/>
        <v>-7.1117843365416808E-2</v>
      </c>
      <c r="F2103" s="3" t="s">
        <v>46</v>
      </c>
      <c r="G2103" s="3">
        <v>22</v>
      </c>
      <c r="H2103" s="125">
        <v>-7.1117843365416808E-2</v>
      </c>
      <c r="I2103" s="3"/>
      <c r="J2103" s="3"/>
      <c r="K2103" s="3" t="s">
        <v>262</v>
      </c>
      <c r="L2103" s="125">
        <v>-3.75500624684766E-2</v>
      </c>
      <c r="M2103" s="3">
        <v>21</v>
      </c>
      <c r="N2103" s="125">
        <v>6.0752171007516703E-2</v>
      </c>
      <c r="O2103" s="3">
        <v>21</v>
      </c>
      <c r="P2103" s="125">
        <v>2.7184390110576499E-2</v>
      </c>
      <c r="Q2103" s="3">
        <v>9</v>
      </c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</row>
    <row r="2104" spans="1:30" hidden="1" x14ac:dyDescent="0.25">
      <c r="A2104" s="2">
        <v>15</v>
      </c>
      <c r="B2104" s="2">
        <v>2013</v>
      </c>
      <c r="C2104" s="4" t="str">
        <f>INDEX(Index!$B$1:$B$500,MATCH($F2104,Index!$A$1:$A$500,0)
)</f>
        <v>ATL</v>
      </c>
      <c r="D2104" s="4">
        <v>0</v>
      </c>
      <c r="E2104" s="141">
        <f t="shared" si="32"/>
        <v>-8.9213193035892008E-2</v>
      </c>
      <c r="F2104" s="3" t="s">
        <v>43</v>
      </c>
      <c r="G2104" s="3">
        <v>23</v>
      </c>
      <c r="H2104" s="125">
        <v>-8.9213193035892008E-2</v>
      </c>
      <c r="I2104" s="3"/>
      <c r="J2104" s="3"/>
      <c r="K2104" s="3" t="s">
        <v>188</v>
      </c>
      <c r="L2104" s="125">
        <v>2.5908460968983901E-2</v>
      </c>
      <c r="M2104" s="3">
        <v>14</v>
      </c>
      <c r="N2104" s="125">
        <v>0.104012746910478</v>
      </c>
      <c r="O2104" s="3">
        <v>30</v>
      </c>
      <c r="P2104" s="125">
        <v>-1.11089070943979E-2</v>
      </c>
      <c r="Q2104" s="3">
        <v>21</v>
      </c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</row>
    <row r="2105" spans="1:30" hidden="1" x14ac:dyDescent="0.25">
      <c r="A2105" s="2">
        <v>15</v>
      </c>
      <c r="B2105" s="2">
        <v>2013</v>
      </c>
      <c r="C2105" s="4" t="str">
        <f>INDEX(Index!$B$1:$B$500,MATCH($F2105,Index!$A$1:$A$500,0)
)</f>
        <v>TEN</v>
      </c>
      <c r="D2105" s="4">
        <v>0</v>
      </c>
      <c r="E2105" s="141">
        <f t="shared" si="32"/>
        <v>-0.1071860078321982</v>
      </c>
      <c r="F2105" s="3" t="s">
        <v>45</v>
      </c>
      <c r="G2105" s="3">
        <v>24</v>
      </c>
      <c r="H2105" s="125">
        <v>-0.1071860078321982</v>
      </c>
      <c r="I2105" s="3"/>
      <c r="J2105" s="3"/>
      <c r="K2105" s="3" t="s">
        <v>187</v>
      </c>
      <c r="L2105" s="125">
        <v>1.1201367764900301E-4</v>
      </c>
      <c r="M2105" s="3">
        <v>19</v>
      </c>
      <c r="N2105" s="125">
        <v>5.9174692115064001E-2</v>
      </c>
      <c r="O2105" s="3">
        <v>20</v>
      </c>
      <c r="P2105" s="125">
        <v>-4.8123329394783199E-2</v>
      </c>
      <c r="Q2105" s="3">
        <v>27</v>
      </c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</row>
    <row r="2106" spans="1:30" hidden="1" x14ac:dyDescent="0.25">
      <c r="A2106" s="2">
        <v>15</v>
      </c>
      <c r="B2106" s="2">
        <v>2013</v>
      </c>
      <c r="C2106" s="4" t="str">
        <f>INDEX(Index!$B$1:$B$500,MATCH($F2106,Index!$A$1:$A$500,0)
)</f>
        <v>BUF</v>
      </c>
      <c r="D2106" s="4">
        <v>0</v>
      </c>
      <c r="E2106" s="141">
        <f t="shared" si="32"/>
        <v>-0.12085392472823892</v>
      </c>
      <c r="F2106" s="3" t="s">
        <v>0</v>
      </c>
      <c r="G2106" s="3">
        <v>25</v>
      </c>
      <c r="H2106" s="125">
        <v>-0.12085392472823892</v>
      </c>
      <c r="I2106" s="3"/>
      <c r="J2106" s="3"/>
      <c r="K2106" s="3" t="s">
        <v>187</v>
      </c>
      <c r="L2106" s="125">
        <v>-0.11860490644641</v>
      </c>
      <c r="M2106" s="3">
        <v>25</v>
      </c>
      <c r="N2106" s="125">
        <v>-5.5336184558939301E-2</v>
      </c>
      <c r="O2106" s="3">
        <v>11</v>
      </c>
      <c r="P2106" s="125">
        <v>-5.75852028407682E-2</v>
      </c>
      <c r="Q2106" s="3">
        <v>28</v>
      </c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</row>
    <row r="2107" spans="1:30" hidden="1" x14ac:dyDescent="0.25">
      <c r="A2107" s="2">
        <v>15</v>
      </c>
      <c r="B2107" s="2">
        <v>2013</v>
      </c>
      <c r="C2107" s="4" t="str">
        <f>INDEX(Index!$B$1:$B$500,MATCH($F2107,Index!$A$1:$A$500,0)
)</f>
        <v>NYJ</v>
      </c>
      <c r="D2107" s="4">
        <v>0</v>
      </c>
      <c r="E2107" s="141">
        <f t="shared" si="32"/>
        <v>-0.13469854583004548</v>
      </c>
      <c r="F2107" s="3" t="s">
        <v>9</v>
      </c>
      <c r="G2107" s="3">
        <v>26</v>
      </c>
      <c r="H2107" s="125">
        <v>-0.13469854583004548</v>
      </c>
      <c r="I2107" s="3"/>
      <c r="J2107" s="3"/>
      <c r="K2107" s="3" t="s">
        <v>185</v>
      </c>
      <c r="L2107" s="125">
        <v>-0.219762833357174</v>
      </c>
      <c r="M2107" s="3">
        <v>31</v>
      </c>
      <c r="N2107" s="125">
        <v>-4.7850964357289902E-2</v>
      </c>
      <c r="O2107" s="3">
        <v>12</v>
      </c>
      <c r="P2107" s="125">
        <v>3.7213323169838601E-2</v>
      </c>
      <c r="Q2107" s="3">
        <v>6</v>
      </c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</row>
    <row r="2108" spans="1:30" hidden="1" x14ac:dyDescent="0.25">
      <c r="A2108" s="2">
        <v>15</v>
      </c>
      <c r="B2108" s="2">
        <v>2013</v>
      </c>
      <c r="C2108" s="4" t="str">
        <f>INDEX(Index!$B$1:$B$500,MATCH($F2108,Index!$A$1:$A$500,0)
)</f>
        <v>NYG</v>
      </c>
      <c r="D2108" s="4">
        <v>0</v>
      </c>
      <c r="E2108" s="141">
        <f t="shared" si="32"/>
        <v>-0.13940612050149409</v>
      </c>
      <c r="F2108" s="3" t="s">
        <v>15</v>
      </c>
      <c r="G2108" s="3">
        <v>27</v>
      </c>
      <c r="H2108" s="125">
        <v>-0.13940612050149409</v>
      </c>
      <c r="I2108" s="3"/>
      <c r="J2108" s="3"/>
      <c r="K2108" s="3" t="s">
        <v>187</v>
      </c>
      <c r="L2108" s="125">
        <v>-0.158264360431115</v>
      </c>
      <c r="M2108" s="3">
        <v>29</v>
      </c>
      <c r="N2108" s="125">
        <v>-8.6890535236693003E-2</v>
      </c>
      <c r="O2108" s="3">
        <v>7</v>
      </c>
      <c r="P2108" s="125">
        <v>-6.8032295307072096E-2</v>
      </c>
      <c r="Q2108" s="3">
        <v>29</v>
      </c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</row>
    <row r="2109" spans="1:30" hidden="1" x14ac:dyDescent="0.25">
      <c r="A2109" s="2">
        <v>15</v>
      </c>
      <c r="B2109" s="2">
        <v>2013</v>
      </c>
      <c r="C2109" s="4" t="str">
        <f>INDEX(Index!$B$1:$B$500,MATCH($F2109,Index!$A$1:$A$500,0)
)</f>
        <v>CLE</v>
      </c>
      <c r="D2109" s="4">
        <v>0</v>
      </c>
      <c r="E2109" s="141">
        <f t="shared" si="32"/>
        <v>-0.22204208934341368</v>
      </c>
      <c r="F2109" s="3" t="s">
        <v>10</v>
      </c>
      <c r="G2109" s="3">
        <v>28</v>
      </c>
      <c r="H2109" s="125">
        <v>-0.22204208934341368</v>
      </c>
      <c r="I2109" s="3"/>
      <c r="J2109" s="3"/>
      <c r="K2109" s="3" t="s">
        <v>188</v>
      </c>
      <c r="L2109" s="125">
        <v>-0.134612287432645</v>
      </c>
      <c r="M2109" s="3">
        <v>26</v>
      </c>
      <c r="N2109" s="125">
        <v>8.7194922280650705E-2</v>
      </c>
      <c r="O2109" s="3">
        <v>28</v>
      </c>
      <c r="P2109" s="125">
        <v>-2.3487963011799E-4</v>
      </c>
      <c r="Q2109" s="3">
        <v>16</v>
      </c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</row>
    <row r="2110" spans="1:30" hidden="1" x14ac:dyDescent="0.25">
      <c r="A2110" s="2">
        <v>15</v>
      </c>
      <c r="B2110" s="2">
        <v>2013</v>
      </c>
      <c r="C2110" s="4" t="str">
        <f>INDEX(Index!$B$1:$B$500,MATCH($F2110,Index!$A$1:$A$500,0)
)</f>
        <v>HOU</v>
      </c>
      <c r="D2110" s="4">
        <v>0</v>
      </c>
      <c r="E2110" s="141">
        <f t="shared" si="32"/>
        <v>-0.2291684322208298</v>
      </c>
      <c r="F2110" s="3" t="s">
        <v>49</v>
      </c>
      <c r="G2110" s="3">
        <v>29</v>
      </c>
      <c r="H2110" s="125">
        <v>-0.2291684322208298</v>
      </c>
      <c r="I2110" s="3"/>
      <c r="J2110" s="3"/>
      <c r="K2110" s="3" t="s">
        <v>190</v>
      </c>
      <c r="L2110" s="125">
        <v>-0.14157767803096899</v>
      </c>
      <c r="M2110" s="3">
        <v>27</v>
      </c>
      <c r="N2110" s="125">
        <v>1.6759342191164001E-2</v>
      </c>
      <c r="O2110" s="3">
        <v>17</v>
      </c>
      <c r="P2110" s="125">
        <v>-7.0831411998696803E-2</v>
      </c>
      <c r="Q2110" s="3">
        <v>30</v>
      </c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</row>
    <row r="2111" spans="1:30" hidden="1" x14ac:dyDescent="0.25">
      <c r="A2111" s="2">
        <v>15</v>
      </c>
      <c r="B2111" s="2">
        <v>2013</v>
      </c>
      <c r="C2111" s="4" t="str">
        <f>INDEX(Index!$B$1:$B$500,MATCH($F2111,Index!$A$1:$A$500,0)
)</f>
        <v>WAS</v>
      </c>
      <c r="D2111" s="4">
        <v>0</v>
      </c>
      <c r="E2111" s="141">
        <f t="shared" si="32"/>
        <v>-0.26674770728514108</v>
      </c>
      <c r="F2111" s="3" t="s">
        <v>26</v>
      </c>
      <c r="G2111" s="3">
        <v>30</v>
      </c>
      <c r="H2111" s="125">
        <v>-0.26674770728514108</v>
      </c>
      <c r="I2111" s="3"/>
      <c r="J2111" s="3"/>
      <c r="K2111" s="3" t="s">
        <v>189</v>
      </c>
      <c r="L2111" s="125">
        <v>-5.8029331880136099E-2</v>
      </c>
      <c r="M2111" s="3">
        <v>22</v>
      </c>
      <c r="N2111" s="125">
        <v>6.7556763595197994E-2</v>
      </c>
      <c r="O2111" s="3">
        <v>24</v>
      </c>
      <c r="P2111" s="125">
        <v>-0.14116161180980699</v>
      </c>
      <c r="Q2111" s="3">
        <v>32</v>
      </c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</row>
    <row r="2112" spans="1:30" hidden="1" x14ac:dyDescent="0.25">
      <c r="A2112" s="2">
        <v>15</v>
      </c>
      <c r="B2112" s="2">
        <v>2013</v>
      </c>
      <c r="C2112" s="4" t="str">
        <f>INDEX(Index!$B$1:$B$500,MATCH($F2112,Index!$A$1:$A$500,0)
)</f>
        <v>LV</v>
      </c>
      <c r="D2112" s="4">
        <v>0</v>
      </c>
      <c r="E2112" s="141">
        <f t="shared" si="32"/>
        <v>-0.31188209045339566</v>
      </c>
      <c r="F2112" s="3" t="s">
        <v>52</v>
      </c>
      <c r="G2112" s="3">
        <v>31</v>
      </c>
      <c r="H2112" s="125">
        <v>-0.31188209045339566</v>
      </c>
      <c r="I2112" s="3"/>
      <c r="J2112" s="3"/>
      <c r="K2112" s="3" t="s">
        <v>188</v>
      </c>
      <c r="L2112" s="125">
        <v>-0.143147857437878</v>
      </c>
      <c r="M2112" s="3">
        <v>28</v>
      </c>
      <c r="N2112" s="125">
        <v>9.4629557061726502E-2</v>
      </c>
      <c r="O2112" s="3">
        <v>29</v>
      </c>
      <c r="P2112" s="125">
        <v>-7.4104675953791194E-2</v>
      </c>
      <c r="Q2112" s="3">
        <v>31</v>
      </c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</row>
    <row r="2113" spans="1:30" hidden="1" x14ac:dyDescent="0.25">
      <c r="A2113" s="2">
        <v>15</v>
      </c>
      <c r="B2113" s="2">
        <v>2013</v>
      </c>
      <c r="C2113" s="4" t="str">
        <f>INDEX(Index!$B$1:$B$500,MATCH($F2113,Index!$A$1:$A$500,0)
)</f>
        <v>JAX</v>
      </c>
      <c r="D2113" s="4">
        <v>0</v>
      </c>
      <c r="E2113" s="141">
        <f t="shared" si="32"/>
        <v>-0.40829536689392271</v>
      </c>
      <c r="F2113" s="3" t="s">
        <v>56</v>
      </c>
      <c r="G2113" s="3">
        <v>32</v>
      </c>
      <c r="H2113" s="125">
        <v>-0.40829536689392271</v>
      </c>
      <c r="I2113" s="3"/>
      <c r="J2113" s="3"/>
      <c r="K2113" s="3" t="s">
        <v>188</v>
      </c>
      <c r="L2113" s="125">
        <v>-0.30079985271541598</v>
      </c>
      <c r="M2113" s="3">
        <v>32</v>
      </c>
      <c r="N2113" s="125">
        <v>0.124660957188422</v>
      </c>
      <c r="O2113" s="3">
        <v>31</v>
      </c>
      <c r="P2113" s="125">
        <v>1.71654430099153E-2</v>
      </c>
      <c r="Q2113" s="3">
        <v>11</v>
      </c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</row>
    <row r="2114" spans="1:30" hidden="1" x14ac:dyDescent="0.25">
      <c r="A2114" s="2">
        <v>16</v>
      </c>
      <c r="B2114" s="2">
        <v>2013</v>
      </c>
      <c r="C2114" s="4" t="str">
        <f>INDEX(Index!$B$1:$B$500,MATCH($F2114,Index!$A$1:$A$500,0)
)</f>
        <v>SEA</v>
      </c>
      <c r="D2114" s="4">
        <v>0</v>
      </c>
      <c r="E2114" s="141">
        <f t="shared" ref="E2114:E2177" si="33">IF(D2114=1,H2114/100,H2114)</f>
        <v>0.35329056103084111</v>
      </c>
      <c r="F2114" s="3" t="s">
        <v>30</v>
      </c>
      <c r="G2114" s="3">
        <v>1</v>
      </c>
      <c r="H2114" s="125">
        <v>0.35329056103084111</v>
      </c>
      <c r="I2114" s="3"/>
      <c r="J2114" s="3"/>
      <c r="K2114" s="3" t="s">
        <v>195</v>
      </c>
      <c r="L2114" s="125">
        <v>8.2370050085726496E-2</v>
      </c>
      <c r="M2114" s="3">
        <v>10</v>
      </c>
      <c r="N2114" s="125">
        <v>-0.22343924608013299</v>
      </c>
      <c r="O2114" s="3">
        <v>1</v>
      </c>
      <c r="P2114" s="125">
        <v>4.7481264864981602E-2</v>
      </c>
      <c r="Q2114" s="3">
        <v>5</v>
      </c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</row>
    <row r="2115" spans="1:30" hidden="1" x14ac:dyDescent="0.25">
      <c r="A2115" s="2">
        <v>16</v>
      </c>
      <c r="B2115" s="2">
        <v>2013</v>
      </c>
      <c r="C2115" s="4" t="str">
        <f>INDEX(Index!$B$1:$B$500,MATCH($F2115,Index!$A$1:$A$500,0)
)</f>
        <v>DEN</v>
      </c>
      <c r="D2115" s="4">
        <v>0</v>
      </c>
      <c r="E2115" s="141">
        <f t="shared" si="33"/>
        <v>0.32034191118793665</v>
      </c>
      <c r="F2115" s="3" t="s">
        <v>39</v>
      </c>
      <c r="G2115" s="3">
        <v>2</v>
      </c>
      <c r="H2115" s="125">
        <v>0.32034191118793665</v>
      </c>
      <c r="I2115" s="3"/>
      <c r="J2115" s="3"/>
      <c r="K2115" s="3" t="s">
        <v>195</v>
      </c>
      <c r="L2115" s="125">
        <v>0.28891343451567503</v>
      </c>
      <c r="M2115" s="3">
        <v>1</v>
      </c>
      <c r="N2115" s="125">
        <v>-4.3132171050729001E-2</v>
      </c>
      <c r="O2115" s="3">
        <v>12</v>
      </c>
      <c r="P2115" s="125">
        <v>-1.17036943784674E-2</v>
      </c>
      <c r="Q2115" s="3">
        <v>21</v>
      </c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</row>
    <row r="2116" spans="1:30" hidden="1" x14ac:dyDescent="0.25">
      <c r="A2116" s="2">
        <v>16</v>
      </c>
      <c r="B2116" s="2">
        <v>2013</v>
      </c>
      <c r="C2116" s="4" t="str">
        <f>INDEX(Index!$B$1:$B$500,MATCH($F2116,Index!$A$1:$A$500,0)
)</f>
        <v>CAR</v>
      </c>
      <c r="D2116" s="4">
        <v>0</v>
      </c>
      <c r="E2116" s="141">
        <f t="shared" si="33"/>
        <v>0.23343587261420151</v>
      </c>
      <c r="F2116" s="3" t="s">
        <v>51</v>
      </c>
      <c r="G2116" s="3">
        <v>3</v>
      </c>
      <c r="H2116" s="125">
        <v>0.23343587261420151</v>
      </c>
      <c r="I2116" s="3"/>
      <c r="J2116" s="3"/>
      <c r="K2116" s="3" t="s">
        <v>192</v>
      </c>
      <c r="L2116" s="125">
        <v>9.1835849579717396E-2</v>
      </c>
      <c r="M2116" s="3">
        <v>9</v>
      </c>
      <c r="N2116" s="125">
        <v>-0.13067156887794401</v>
      </c>
      <c r="O2116" s="3">
        <v>3</v>
      </c>
      <c r="P2116" s="125">
        <v>1.0928454156540099E-2</v>
      </c>
      <c r="Q2116" s="3">
        <v>13</v>
      </c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</row>
    <row r="2117" spans="1:30" hidden="1" x14ac:dyDescent="0.25">
      <c r="A2117" s="2">
        <v>16</v>
      </c>
      <c r="B2117" s="2">
        <v>2013</v>
      </c>
      <c r="C2117" s="4" t="str">
        <f>INDEX(Index!$B$1:$B$500,MATCH($F2117,Index!$A$1:$A$500,0)
)</f>
        <v>NO</v>
      </c>
      <c r="D2117" s="4">
        <v>0</v>
      </c>
      <c r="E2117" s="141">
        <f t="shared" si="33"/>
        <v>0.1719153653930455</v>
      </c>
      <c r="F2117" s="3" t="s">
        <v>27</v>
      </c>
      <c r="G2117" s="3">
        <v>4</v>
      </c>
      <c r="H2117" s="125">
        <v>0.1719153653930455</v>
      </c>
      <c r="I2117" s="3"/>
      <c r="J2117" s="3"/>
      <c r="K2117" s="3" t="s">
        <v>193</v>
      </c>
      <c r="L2117" s="125">
        <v>0.10215604187592001</v>
      </c>
      <c r="M2117" s="3">
        <v>7</v>
      </c>
      <c r="N2117" s="125">
        <v>-9.4950136114660993E-2</v>
      </c>
      <c r="O2117" s="3">
        <v>5</v>
      </c>
      <c r="P2117" s="125">
        <v>-2.51908125975355E-2</v>
      </c>
      <c r="Q2117" s="3">
        <v>24</v>
      </c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</row>
    <row r="2118" spans="1:30" hidden="1" x14ac:dyDescent="0.25">
      <c r="A2118" s="2">
        <v>16</v>
      </c>
      <c r="B2118" s="2">
        <v>2013</v>
      </c>
      <c r="C2118" s="4" t="str">
        <f>INDEX(Index!$B$1:$B$500,MATCH($F2118,Index!$A$1:$A$500,0)
)</f>
        <v>SF</v>
      </c>
      <c r="D2118" s="4">
        <v>0</v>
      </c>
      <c r="E2118" s="141">
        <f t="shared" si="33"/>
        <v>0.16733852832604978</v>
      </c>
      <c r="F2118" s="3" t="s">
        <v>1</v>
      </c>
      <c r="G2118" s="3">
        <v>5</v>
      </c>
      <c r="H2118" s="125">
        <v>0.16733852832604978</v>
      </c>
      <c r="I2118" s="3"/>
      <c r="J2118" s="3"/>
      <c r="K2118" s="3" t="s">
        <v>192</v>
      </c>
      <c r="L2118" s="125">
        <v>4.6777781769656301E-2</v>
      </c>
      <c r="M2118" s="3">
        <v>12</v>
      </c>
      <c r="N2118" s="125">
        <v>-8.5298885595712706E-2</v>
      </c>
      <c r="O2118" s="3">
        <v>7</v>
      </c>
      <c r="P2118" s="125">
        <v>3.5261860960680798E-2</v>
      </c>
      <c r="Q2118" s="3">
        <v>7</v>
      </c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</row>
    <row r="2119" spans="1:30" hidden="1" x14ac:dyDescent="0.25">
      <c r="A2119" s="2">
        <v>16</v>
      </c>
      <c r="B2119" s="2">
        <v>2013</v>
      </c>
      <c r="C2119" s="4" t="str">
        <f>INDEX(Index!$B$1:$B$500,MATCH($F2119,Index!$A$1:$A$500,0)
)</f>
        <v>PHI</v>
      </c>
      <c r="D2119" s="4">
        <v>0</v>
      </c>
      <c r="E2119" s="141">
        <f t="shared" si="33"/>
        <v>0.1580608217065172</v>
      </c>
      <c r="F2119" s="3" t="s">
        <v>7</v>
      </c>
      <c r="G2119" s="3">
        <v>6</v>
      </c>
      <c r="H2119" s="125">
        <v>0.1580608217065172</v>
      </c>
      <c r="I2119" s="3"/>
      <c r="J2119" s="3"/>
      <c r="K2119" s="3" t="s">
        <v>194</v>
      </c>
      <c r="L2119" s="125">
        <v>0.22147495889337299</v>
      </c>
      <c r="M2119" s="3">
        <v>2</v>
      </c>
      <c r="N2119" s="125">
        <v>2.8636744651110001E-2</v>
      </c>
      <c r="O2119" s="3">
        <v>17</v>
      </c>
      <c r="P2119" s="125">
        <v>-3.4777392535745799E-2</v>
      </c>
      <c r="Q2119" s="3">
        <v>26</v>
      </c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</row>
    <row r="2120" spans="1:30" hidden="1" x14ac:dyDescent="0.25">
      <c r="A2120" s="2">
        <v>16</v>
      </c>
      <c r="B2120" s="2">
        <v>2013</v>
      </c>
      <c r="C2120" s="4" t="str">
        <f>INDEX(Index!$B$1:$B$500,MATCH($F2120,Index!$A$1:$A$500,0)
)</f>
        <v>CIN</v>
      </c>
      <c r="D2120" s="4">
        <v>0</v>
      </c>
      <c r="E2120" s="141">
        <f t="shared" si="33"/>
        <v>0.14875830604848989</v>
      </c>
      <c r="F2120" s="3" t="s">
        <v>24</v>
      </c>
      <c r="G2120" s="3">
        <v>7</v>
      </c>
      <c r="H2120" s="125">
        <v>0.14875830604848989</v>
      </c>
      <c r="I2120" s="3"/>
      <c r="J2120" s="3"/>
      <c r="K2120" s="3" t="s">
        <v>193</v>
      </c>
      <c r="L2120" s="125">
        <v>2.1298641181213399E-2</v>
      </c>
      <c r="M2120" s="3">
        <v>17</v>
      </c>
      <c r="N2120" s="125">
        <v>-0.11510286996762099</v>
      </c>
      <c r="O2120" s="3">
        <v>4</v>
      </c>
      <c r="P2120" s="125">
        <v>1.23567948996555E-2</v>
      </c>
      <c r="Q2120" s="3">
        <v>12</v>
      </c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</row>
    <row r="2121" spans="1:30" hidden="1" x14ac:dyDescent="0.25">
      <c r="A2121" s="2">
        <v>16</v>
      </c>
      <c r="B2121" s="2">
        <v>2013</v>
      </c>
      <c r="C2121" s="4" t="str">
        <f>INDEX(Index!$B$1:$B$500,MATCH($F2121,Index!$A$1:$A$500,0)
)</f>
        <v>NE</v>
      </c>
      <c r="D2121" s="4">
        <v>0</v>
      </c>
      <c r="E2121" s="141">
        <f t="shared" si="33"/>
        <v>0.14119026348066888</v>
      </c>
      <c r="F2121" s="3" t="s">
        <v>17</v>
      </c>
      <c r="G2121" s="3">
        <v>8</v>
      </c>
      <c r="H2121" s="125">
        <v>0.14119026348066888</v>
      </c>
      <c r="I2121" s="3"/>
      <c r="J2121" s="3"/>
      <c r="K2121" s="3" t="s">
        <v>192</v>
      </c>
      <c r="L2121" s="125">
        <v>0.14485354244159199</v>
      </c>
      <c r="M2121" s="3">
        <v>4</v>
      </c>
      <c r="N2121" s="125">
        <v>5.8591652469232501E-2</v>
      </c>
      <c r="O2121" s="3">
        <v>20</v>
      </c>
      <c r="P2121" s="125">
        <v>5.4928373508309397E-2</v>
      </c>
      <c r="Q2121" s="3">
        <v>4</v>
      </c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</row>
    <row r="2122" spans="1:30" hidden="1" x14ac:dyDescent="0.25">
      <c r="A2122" s="2">
        <v>16</v>
      </c>
      <c r="B2122" s="2">
        <v>2013</v>
      </c>
      <c r="C2122" s="4" t="str">
        <f>INDEX(Index!$B$1:$B$500,MATCH($F2122,Index!$A$1:$A$500,0)
)</f>
        <v>KC</v>
      </c>
      <c r="D2122" s="4">
        <v>0</v>
      </c>
      <c r="E2122" s="141">
        <f t="shared" si="33"/>
        <v>0.1360136238631888</v>
      </c>
      <c r="F2122" s="3" t="s">
        <v>5</v>
      </c>
      <c r="G2122" s="3">
        <v>9</v>
      </c>
      <c r="H2122" s="125">
        <v>0.1360136238631888</v>
      </c>
      <c r="I2122" s="3"/>
      <c r="J2122" s="3"/>
      <c r="K2122" s="3" t="s">
        <v>192</v>
      </c>
      <c r="L2122" s="125">
        <v>2.2049329944295201E-2</v>
      </c>
      <c r="M2122" s="3">
        <v>16</v>
      </c>
      <c r="N2122" s="125">
        <v>-3.4481604568168997E-2</v>
      </c>
      <c r="O2122" s="3">
        <v>15</v>
      </c>
      <c r="P2122" s="125">
        <v>7.9482689350724597E-2</v>
      </c>
      <c r="Q2122" s="3">
        <v>1</v>
      </c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</row>
    <row r="2123" spans="1:30" hidden="1" x14ac:dyDescent="0.25">
      <c r="A2123" s="2">
        <v>16</v>
      </c>
      <c r="B2123" s="2">
        <v>2013</v>
      </c>
      <c r="C2123" s="4" t="str">
        <f>INDEX(Index!$B$1:$B$500,MATCH($F2123,Index!$A$1:$A$500,0)
)</f>
        <v>ARI</v>
      </c>
      <c r="D2123" s="4">
        <v>0</v>
      </c>
      <c r="E2123" s="141">
        <f t="shared" si="33"/>
        <v>0.13316720352387679</v>
      </c>
      <c r="F2123" s="3" t="s">
        <v>23</v>
      </c>
      <c r="G2123" s="3">
        <v>10</v>
      </c>
      <c r="H2123" s="125">
        <v>0.13316720352387679</v>
      </c>
      <c r="I2123" s="3"/>
      <c r="J2123" s="3"/>
      <c r="K2123" s="3" t="s">
        <v>193</v>
      </c>
      <c r="L2123" s="125">
        <v>-1.04055082259414E-2</v>
      </c>
      <c r="M2123" s="3">
        <v>19</v>
      </c>
      <c r="N2123" s="125">
        <v>-0.16947992164447501</v>
      </c>
      <c r="O2123" s="3">
        <v>2</v>
      </c>
      <c r="P2123" s="125">
        <v>-2.5907209894656801E-2</v>
      </c>
      <c r="Q2123" s="3">
        <v>25</v>
      </c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</row>
    <row r="2124" spans="1:30" hidden="1" x14ac:dyDescent="0.25">
      <c r="A2124" s="2">
        <v>16</v>
      </c>
      <c r="B2124" s="2">
        <v>2013</v>
      </c>
      <c r="C2124" s="4" t="str">
        <f>INDEX(Index!$B$1:$B$500,MATCH($F2124,Index!$A$1:$A$500,0)
)</f>
        <v>LAR</v>
      </c>
      <c r="D2124" s="4">
        <v>0</v>
      </c>
      <c r="E2124" s="141">
        <f t="shared" si="33"/>
        <v>7.1746067296639404E-2</v>
      </c>
      <c r="F2124" s="3" t="s">
        <v>67</v>
      </c>
      <c r="G2124" s="3">
        <v>11</v>
      </c>
      <c r="H2124" s="125">
        <v>7.1746067296639404E-2</v>
      </c>
      <c r="I2124" s="3"/>
      <c r="J2124" s="3"/>
      <c r="K2124" s="3" t="s">
        <v>197</v>
      </c>
      <c r="L2124" s="125">
        <v>-7.7178264200162799E-2</v>
      </c>
      <c r="M2124" s="3">
        <v>23</v>
      </c>
      <c r="N2124" s="125">
        <v>-9.1067043819057905E-2</v>
      </c>
      <c r="O2124" s="3">
        <v>6</v>
      </c>
      <c r="P2124" s="125">
        <v>5.7857287677744298E-2</v>
      </c>
      <c r="Q2124" s="3">
        <v>3</v>
      </c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</row>
    <row r="2125" spans="1:30" hidden="1" x14ac:dyDescent="0.25">
      <c r="A2125" s="2">
        <v>16</v>
      </c>
      <c r="B2125" s="2">
        <v>2013</v>
      </c>
      <c r="C2125" s="4" t="str">
        <f>INDEX(Index!$B$1:$B$500,MATCH($F2125,Index!$A$1:$A$500,0)
)</f>
        <v>DET</v>
      </c>
      <c r="D2125" s="4">
        <v>0</v>
      </c>
      <c r="E2125" s="141">
        <f t="shared" si="33"/>
        <v>6.0525998413511792E-2</v>
      </c>
      <c r="F2125" s="3" t="s">
        <v>21</v>
      </c>
      <c r="G2125" s="3">
        <v>12</v>
      </c>
      <c r="H2125" s="125">
        <v>6.0525998413511792E-2</v>
      </c>
      <c r="I2125" s="3"/>
      <c r="J2125" s="3"/>
      <c r="K2125" s="3" t="s">
        <v>197</v>
      </c>
      <c r="L2125" s="125">
        <v>2.3504072174937898E-2</v>
      </c>
      <c r="M2125" s="3">
        <v>15</v>
      </c>
      <c r="N2125" s="125">
        <v>-3.8841358985979603E-2</v>
      </c>
      <c r="O2125" s="3">
        <v>13</v>
      </c>
      <c r="P2125" s="125">
        <v>-1.81943274740571E-3</v>
      </c>
      <c r="Q2125" s="3">
        <v>18</v>
      </c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</row>
    <row r="2126" spans="1:30" hidden="1" x14ac:dyDescent="0.25">
      <c r="A2126" s="2">
        <v>16</v>
      </c>
      <c r="B2126" s="2">
        <v>2013</v>
      </c>
      <c r="C2126" s="4" t="str">
        <f>INDEX(Index!$B$1:$B$500,MATCH($F2126,Index!$A$1:$A$500,0)
)</f>
        <v>DAL</v>
      </c>
      <c r="D2126" s="4">
        <v>0</v>
      </c>
      <c r="E2126" s="141">
        <f t="shared" si="33"/>
        <v>5.18935370161554E-2</v>
      </c>
      <c r="F2126" s="3" t="s">
        <v>3</v>
      </c>
      <c r="G2126" s="3">
        <v>13</v>
      </c>
      <c r="H2126" s="125">
        <v>5.18935370161554E-2</v>
      </c>
      <c r="I2126" s="3"/>
      <c r="J2126" s="3"/>
      <c r="K2126" s="3" t="s">
        <v>196</v>
      </c>
      <c r="L2126" s="125">
        <v>0.10929174338580799</v>
      </c>
      <c r="M2126" s="3">
        <v>6</v>
      </c>
      <c r="N2126" s="125">
        <v>9.4478354659072797E-2</v>
      </c>
      <c r="O2126" s="3">
        <v>26</v>
      </c>
      <c r="P2126" s="125">
        <v>3.7080148289420203E-2</v>
      </c>
      <c r="Q2126" s="3">
        <v>6</v>
      </c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</row>
    <row r="2127" spans="1:30" hidden="1" x14ac:dyDescent="0.25">
      <c r="A2127" s="2">
        <v>16</v>
      </c>
      <c r="B2127" s="2">
        <v>2013</v>
      </c>
      <c r="C2127" s="4" t="str">
        <f>INDEX(Index!$B$1:$B$500,MATCH($F2127,Index!$A$1:$A$500,0)
)</f>
        <v>LAC</v>
      </c>
      <c r="D2127" s="4">
        <v>0</v>
      </c>
      <c r="E2127" s="141">
        <f t="shared" si="33"/>
        <v>4.3454111459321765E-2</v>
      </c>
      <c r="F2127" s="3" t="s">
        <v>68</v>
      </c>
      <c r="G2127" s="3">
        <v>14</v>
      </c>
      <c r="H2127" s="125">
        <v>4.3454111459321765E-2</v>
      </c>
      <c r="I2127" s="3"/>
      <c r="J2127" s="3"/>
      <c r="K2127" s="3" t="s">
        <v>196</v>
      </c>
      <c r="L2127" s="125">
        <v>0.22017415737028601</v>
      </c>
      <c r="M2127" s="3">
        <v>3</v>
      </c>
      <c r="N2127" s="125">
        <v>0.18561421322850299</v>
      </c>
      <c r="O2127" s="3">
        <v>32</v>
      </c>
      <c r="P2127" s="125">
        <v>8.8941673175387502E-3</v>
      </c>
      <c r="Q2127" s="3">
        <v>15</v>
      </c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</row>
    <row r="2128" spans="1:30" hidden="1" x14ac:dyDescent="0.25">
      <c r="A2128" s="2">
        <v>16</v>
      </c>
      <c r="B2128" s="2">
        <v>2013</v>
      </c>
      <c r="C2128" s="4" t="str">
        <f>INDEX(Index!$B$1:$B$500,MATCH($F2128,Index!$A$1:$A$500,0)
)</f>
        <v>IND</v>
      </c>
      <c r="D2128" s="4">
        <v>0</v>
      </c>
      <c r="E2128" s="141">
        <f t="shared" si="33"/>
        <v>2.7405350611867177E-2</v>
      </c>
      <c r="F2128" s="3" t="s">
        <v>35</v>
      </c>
      <c r="G2128" s="3">
        <v>15</v>
      </c>
      <c r="H2128" s="125">
        <v>2.7405350611867177E-2</v>
      </c>
      <c r="I2128" s="3"/>
      <c r="J2128" s="3"/>
      <c r="K2128" s="3" t="s">
        <v>193</v>
      </c>
      <c r="L2128" s="125">
        <v>3.8984324380789297E-2</v>
      </c>
      <c r="M2128" s="3">
        <v>13</v>
      </c>
      <c r="N2128" s="125">
        <v>7.8117553395406604E-3</v>
      </c>
      <c r="O2128" s="3">
        <v>16</v>
      </c>
      <c r="P2128" s="125">
        <v>-3.7672184293814602E-3</v>
      </c>
      <c r="Q2128" s="3">
        <v>19</v>
      </c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</row>
    <row r="2129" spans="1:30" hidden="1" x14ac:dyDescent="0.25">
      <c r="A2129" s="2">
        <v>16</v>
      </c>
      <c r="B2129" s="2">
        <v>2013</v>
      </c>
      <c r="C2129" s="4" t="str">
        <f>INDEX(Index!$B$1:$B$500,MATCH($F2129,Index!$A$1:$A$500,0)
)</f>
        <v>CHI</v>
      </c>
      <c r="D2129" s="4">
        <v>0</v>
      </c>
      <c r="E2129" s="141">
        <f t="shared" si="33"/>
        <v>1.5252894840535897E-2</v>
      </c>
      <c r="F2129" s="3" t="s">
        <v>64</v>
      </c>
      <c r="G2129" s="3">
        <v>16</v>
      </c>
      <c r="H2129" s="125">
        <v>1.5252894840535897E-2</v>
      </c>
      <c r="I2129" s="3"/>
      <c r="J2129" s="3"/>
      <c r="K2129" s="3" t="s">
        <v>196</v>
      </c>
      <c r="L2129" s="125">
        <v>0.115192053236763</v>
      </c>
      <c r="M2129" s="3">
        <v>5</v>
      </c>
      <c r="N2129" s="125">
        <v>0.117766086270273</v>
      </c>
      <c r="O2129" s="3">
        <v>28</v>
      </c>
      <c r="P2129" s="125">
        <v>1.7826927874045901E-2</v>
      </c>
      <c r="Q2129" s="3">
        <v>11</v>
      </c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</row>
    <row r="2130" spans="1:30" hidden="1" x14ac:dyDescent="0.25">
      <c r="A2130" s="2">
        <v>16</v>
      </c>
      <c r="B2130" s="2">
        <v>2013</v>
      </c>
      <c r="C2130" s="4" t="str">
        <f>INDEX(Index!$B$1:$B$500,MATCH($F2130,Index!$A$1:$A$500,0)
)</f>
        <v>GB</v>
      </c>
      <c r="D2130" s="4">
        <v>0</v>
      </c>
      <c r="E2130" s="141">
        <f t="shared" si="33"/>
        <v>3.266301788369618E-3</v>
      </c>
      <c r="F2130" s="3" t="s">
        <v>20</v>
      </c>
      <c r="G2130" s="3">
        <v>17</v>
      </c>
      <c r="H2130" s="125">
        <v>3.266301788369618E-3</v>
      </c>
      <c r="I2130" s="3"/>
      <c r="J2130" s="3"/>
      <c r="K2130" s="3" t="s">
        <v>254</v>
      </c>
      <c r="L2130" s="125">
        <v>9.7167367889631401E-2</v>
      </c>
      <c r="M2130" s="3">
        <v>8</v>
      </c>
      <c r="N2130" s="125">
        <v>9.6672533730067803E-2</v>
      </c>
      <c r="O2130" s="3">
        <v>27</v>
      </c>
      <c r="P2130" s="125">
        <v>2.77146762880602E-3</v>
      </c>
      <c r="Q2130" s="3">
        <v>17</v>
      </c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</row>
    <row r="2131" spans="1:30" hidden="1" x14ac:dyDescent="0.25">
      <c r="A2131" s="2">
        <v>16</v>
      </c>
      <c r="B2131" s="2">
        <v>2013</v>
      </c>
      <c r="C2131" s="4" t="str">
        <f>INDEX(Index!$B$1:$B$500,MATCH($F2131,Index!$A$1:$A$500,0)
)</f>
        <v>PIT</v>
      </c>
      <c r="D2131" s="4">
        <v>0</v>
      </c>
      <c r="E2131" s="141">
        <f t="shared" si="33"/>
        <v>-3.4147874830781084E-2</v>
      </c>
      <c r="F2131" s="3" t="s">
        <v>32</v>
      </c>
      <c r="G2131" s="3">
        <v>18</v>
      </c>
      <c r="H2131" s="125">
        <v>-3.4147874830781084E-2</v>
      </c>
      <c r="I2131" s="3"/>
      <c r="J2131" s="3"/>
      <c r="K2131" s="3" t="s">
        <v>197</v>
      </c>
      <c r="L2131" s="125">
        <v>3.4215609533426602E-2</v>
      </c>
      <c r="M2131" s="3">
        <v>14</v>
      </c>
      <c r="N2131" s="125">
        <v>7.3825226135591004E-2</v>
      </c>
      <c r="O2131" s="3">
        <v>23</v>
      </c>
      <c r="P2131" s="125">
        <v>5.4617417713833201E-3</v>
      </c>
      <c r="Q2131" s="3">
        <v>16</v>
      </c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</row>
    <row r="2132" spans="1:30" hidden="1" x14ac:dyDescent="0.25">
      <c r="A2132" s="2">
        <v>16</v>
      </c>
      <c r="B2132" s="2">
        <v>2013</v>
      </c>
      <c r="C2132" s="4" t="str">
        <f>INDEX(Index!$B$1:$B$500,MATCH($F2132,Index!$A$1:$A$500,0)
)</f>
        <v>MIA</v>
      </c>
      <c r="D2132" s="4">
        <v>0</v>
      </c>
      <c r="E2132" s="141">
        <f t="shared" si="33"/>
        <v>-7.3697475086993799E-2</v>
      </c>
      <c r="F2132" s="3" t="s">
        <v>4</v>
      </c>
      <c r="G2132" s="3">
        <v>19</v>
      </c>
      <c r="H2132" s="125">
        <v>-7.3697475086993799E-2</v>
      </c>
      <c r="I2132" s="3"/>
      <c r="J2132" s="3"/>
      <c r="K2132" s="3" t="s">
        <v>196</v>
      </c>
      <c r="L2132" s="125">
        <v>-1.20151256139076E-2</v>
      </c>
      <c r="M2132" s="3">
        <v>20</v>
      </c>
      <c r="N2132" s="125">
        <v>3.9201600116221598E-2</v>
      </c>
      <c r="O2132" s="3">
        <v>19</v>
      </c>
      <c r="P2132" s="125">
        <v>-2.2480749356864602E-2</v>
      </c>
      <c r="Q2132" s="3">
        <v>22</v>
      </c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</row>
    <row r="2133" spans="1:30" hidden="1" x14ac:dyDescent="0.25">
      <c r="A2133" s="2">
        <v>16</v>
      </c>
      <c r="B2133" s="2">
        <v>2013</v>
      </c>
      <c r="C2133" s="4" t="str">
        <f>INDEX(Index!$B$1:$B$500,MATCH($F2133,Index!$A$1:$A$500,0)
)</f>
        <v>TB</v>
      </c>
      <c r="D2133" s="4">
        <v>0</v>
      </c>
      <c r="E2133" s="141">
        <f t="shared" si="33"/>
        <v>-7.4157523852836499E-2</v>
      </c>
      <c r="F2133" s="3" t="s">
        <v>38</v>
      </c>
      <c r="G2133" s="3">
        <v>20</v>
      </c>
      <c r="H2133" s="125">
        <v>-7.4157523852836499E-2</v>
      </c>
      <c r="I2133" s="3"/>
      <c r="J2133" s="3"/>
      <c r="K2133" s="3" t="s">
        <v>200</v>
      </c>
      <c r="L2133" s="125">
        <v>-0.118438846665707</v>
      </c>
      <c r="M2133" s="3">
        <v>25</v>
      </c>
      <c r="N2133" s="125">
        <v>-6.7179962264648799E-2</v>
      </c>
      <c r="O2133" s="3">
        <v>10</v>
      </c>
      <c r="P2133" s="125">
        <v>-2.2898639451778301E-2</v>
      </c>
      <c r="Q2133" s="3">
        <v>23</v>
      </c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</row>
    <row r="2134" spans="1:30" hidden="1" x14ac:dyDescent="0.25">
      <c r="A2134" s="2">
        <v>16</v>
      </c>
      <c r="B2134" s="2">
        <v>2013</v>
      </c>
      <c r="C2134" s="4" t="str">
        <f>INDEX(Index!$B$1:$B$500,MATCH($F2134,Index!$A$1:$A$500,0)
)</f>
        <v>BAL</v>
      </c>
      <c r="D2134" s="4">
        <v>0</v>
      </c>
      <c r="E2134" s="141">
        <f t="shared" si="33"/>
        <v>-8.3002030477231814E-2</v>
      </c>
      <c r="F2134" s="3" t="s">
        <v>18</v>
      </c>
      <c r="G2134" s="3">
        <v>21</v>
      </c>
      <c r="H2134" s="125">
        <v>-8.3002030477231814E-2</v>
      </c>
      <c r="I2134" s="3"/>
      <c r="J2134" s="3"/>
      <c r="K2134" s="3" t="s">
        <v>196</v>
      </c>
      <c r="L2134" s="125">
        <v>-0.21308299429130001</v>
      </c>
      <c r="M2134" s="3">
        <v>31</v>
      </c>
      <c r="N2134" s="125">
        <v>-6.4988620412300302E-2</v>
      </c>
      <c r="O2134" s="3">
        <v>11</v>
      </c>
      <c r="P2134" s="125">
        <v>6.5092343401767894E-2</v>
      </c>
      <c r="Q2134" s="3">
        <v>2</v>
      </c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</row>
    <row r="2135" spans="1:30" hidden="1" x14ac:dyDescent="0.25">
      <c r="A2135" s="2">
        <v>16</v>
      </c>
      <c r="B2135" s="2">
        <v>2013</v>
      </c>
      <c r="C2135" s="4" t="str">
        <f>INDEX(Index!$B$1:$B$500,MATCH($F2135,Index!$A$1:$A$500,0)
)</f>
        <v>ATL</v>
      </c>
      <c r="D2135" s="4">
        <v>0</v>
      </c>
      <c r="E2135" s="141">
        <f t="shared" si="33"/>
        <v>-8.38559686262835E-2</v>
      </c>
      <c r="F2135" s="3" t="s">
        <v>43</v>
      </c>
      <c r="G2135" s="3">
        <v>22</v>
      </c>
      <c r="H2135" s="125">
        <v>-8.38559686262835E-2</v>
      </c>
      <c r="I2135" s="3"/>
      <c r="J2135" s="3"/>
      <c r="K2135" s="3" t="s">
        <v>200</v>
      </c>
      <c r="L2135" s="125">
        <v>4.9155856654419898E-2</v>
      </c>
      <c r="M2135" s="3">
        <v>11</v>
      </c>
      <c r="N2135" s="125">
        <v>0.128246164607525</v>
      </c>
      <c r="O2135" s="3">
        <v>31</v>
      </c>
      <c r="P2135" s="125">
        <v>-4.7656606731783999E-3</v>
      </c>
      <c r="Q2135" s="3">
        <v>20</v>
      </c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</row>
    <row r="2136" spans="1:30" hidden="1" x14ac:dyDescent="0.25">
      <c r="A2136" s="2">
        <v>16</v>
      </c>
      <c r="B2136" s="2">
        <v>2013</v>
      </c>
      <c r="C2136" s="4" t="str">
        <f>INDEX(Index!$B$1:$B$500,MATCH($F2136,Index!$A$1:$A$500,0)
)</f>
        <v>BUF</v>
      </c>
      <c r="D2136" s="4">
        <v>0</v>
      </c>
      <c r="E2136" s="141">
        <f t="shared" si="33"/>
        <v>-9.0597941851834604E-2</v>
      </c>
      <c r="F2136" s="3" t="s">
        <v>0</v>
      </c>
      <c r="G2136" s="3">
        <v>23</v>
      </c>
      <c r="H2136" s="125">
        <v>-9.0597941851834604E-2</v>
      </c>
      <c r="I2136" s="3"/>
      <c r="J2136" s="3"/>
      <c r="K2136" s="3" t="s">
        <v>198</v>
      </c>
      <c r="L2136" s="125">
        <v>-0.113768080013844</v>
      </c>
      <c r="M2136" s="3">
        <v>24</v>
      </c>
      <c r="N2136" s="125">
        <v>-8.2672737147514802E-2</v>
      </c>
      <c r="O2136" s="3">
        <v>8</v>
      </c>
      <c r="P2136" s="125">
        <v>-5.9502598985505403E-2</v>
      </c>
      <c r="Q2136" s="3">
        <v>29</v>
      </c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</row>
    <row r="2137" spans="1:30" hidden="1" x14ac:dyDescent="0.25">
      <c r="A2137" s="2">
        <v>16</v>
      </c>
      <c r="B2137" s="2">
        <v>2013</v>
      </c>
      <c r="C2137" s="4" t="str">
        <f>INDEX(Index!$B$1:$B$500,MATCH($F2137,Index!$A$1:$A$500,0)
)</f>
        <v>MIN</v>
      </c>
      <c r="D2137" s="4">
        <v>0</v>
      </c>
      <c r="E2137" s="141">
        <f t="shared" si="33"/>
        <v>-9.2398305860206892E-2</v>
      </c>
      <c r="F2137" s="3" t="s">
        <v>46</v>
      </c>
      <c r="G2137" s="3">
        <v>24</v>
      </c>
      <c r="H2137" s="125">
        <v>-9.2398305860206892E-2</v>
      </c>
      <c r="I2137" s="3"/>
      <c r="J2137" s="3"/>
      <c r="K2137" s="3" t="s">
        <v>263</v>
      </c>
      <c r="L2137" s="125">
        <v>-4.30172781857125E-2</v>
      </c>
      <c r="M2137" s="3">
        <v>21</v>
      </c>
      <c r="N2137" s="125">
        <v>8.3025061667695105E-2</v>
      </c>
      <c r="O2137" s="3">
        <v>24</v>
      </c>
      <c r="P2137" s="125">
        <v>3.3644033993200699E-2</v>
      </c>
      <c r="Q2137" s="3">
        <v>8</v>
      </c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</row>
    <row r="2138" spans="1:30" hidden="1" x14ac:dyDescent="0.25">
      <c r="A2138" s="2">
        <v>16</v>
      </c>
      <c r="B2138" s="2">
        <v>2013</v>
      </c>
      <c r="C2138" s="4" t="str">
        <f>INDEX(Index!$B$1:$B$500,MATCH($F2138,Index!$A$1:$A$500,0)
)</f>
        <v>NYJ</v>
      </c>
      <c r="D2138" s="4">
        <v>0</v>
      </c>
      <c r="E2138" s="141">
        <f t="shared" si="33"/>
        <v>-0.10989671962111051</v>
      </c>
      <c r="F2138" s="3" t="s">
        <v>9</v>
      </c>
      <c r="G2138" s="3">
        <v>25</v>
      </c>
      <c r="H2138" s="125">
        <v>-0.10989671962111051</v>
      </c>
      <c r="I2138" s="3"/>
      <c r="J2138" s="3"/>
      <c r="K2138" s="3" t="s">
        <v>197</v>
      </c>
      <c r="L2138" s="125">
        <v>-0.17495397876328</v>
      </c>
      <c r="M2138" s="3">
        <v>30</v>
      </c>
      <c r="N2138" s="125">
        <v>-3.71709126112603E-2</v>
      </c>
      <c r="O2138" s="3">
        <v>14</v>
      </c>
      <c r="P2138" s="125">
        <v>2.7886346530909201E-2</v>
      </c>
      <c r="Q2138" s="3">
        <v>9</v>
      </c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</row>
    <row r="2139" spans="1:30" hidden="1" x14ac:dyDescent="0.25">
      <c r="A2139" s="2">
        <v>16</v>
      </c>
      <c r="B2139" s="2">
        <v>2013</v>
      </c>
      <c r="C2139" s="4" t="str">
        <f>INDEX(Index!$B$1:$B$500,MATCH($F2139,Index!$A$1:$A$500,0)
)</f>
        <v>TEN</v>
      </c>
      <c r="D2139" s="4">
        <v>0</v>
      </c>
      <c r="E2139" s="141">
        <f t="shared" si="33"/>
        <v>-0.11182153595517318</v>
      </c>
      <c r="F2139" s="3" t="s">
        <v>45</v>
      </c>
      <c r="G2139" s="3">
        <v>26</v>
      </c>
      <c r="H2139" s="125">
        <v>-0.11182153595517318</v>
      </c>
      <c r="I2139" s="3"/>
      <c r="J2139" s="3"/>
      <c r="K2139" s="3" t="s">
        <v>198</v>
      </c>
      <c r="L2139" s="125">
        <v>7.4564582887807198E-3</v>
      </c>
      <c r="M2139" s="3">
        <v>18</v>
      </c>
      <c r="N2139" s="125">
        <v>7.3053046152494694E-2</v>
      </c>
      <c r="O2139" s="3">
        <v>22</v>
      </c>
      <c r="P2139" s="125">
        <v>-4.6224948091459203E-2</v>
      </c>
      <c r="Q2139" s="3">
        <v>27</v>
      </c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</row>
    <row r="2140" spans="1:30" hidden="1" x14ac:dyDescent="0.25">
      <c r="A2140" s="2">
        <v>16</v>
      </c>
      <c r="B2140" s="2">
        <v>2013</v>
      </c>
      <c r="C2140" s="4" t="str">
        <f>INDEX(Index!$B$1:$B$500,MATCH($F2140,Index!$A$1:$A$500,0)
)</f>
        <v>NYG</v>
      </c>
      <c r="D2140" s="4">
        <v>0</v>
      </c>
      <c r="E2140" s="141">
        <f t="shared" si="33"/>
        <v>-0.13239003603172261</v>
      </c>
      <c r="F2140" s="3" t="s">
        <v>15</v>
      </c>
      <c r="G2140" s="3">
        <v>27</v>
      </c>
      <c r="H2140" s="125">
        <v>-0.13239003603172261</v>
      </c>
      <c r="I2140" s="3"/>
      <c r="J2140" s="3"/>
      <c r="K2140" s="3" t="s">
        <v>198</v>
      </c>
      <c r="L2140" s="125">
        <v>-0.15639527117476501</v>
      </c>
      <c r="M2140" s="3">
        <v>29</v>
      </c>
      <c r="N2140" s="125">
        <v>-8.1127220380115994E-2</v>
      </c>
      <c r="O2140" s="3">
        <v>9</v>
      </c>
      <c r="P2140" s="125">
        <v>-5.7121985237073597E-2</v>
      </c>
      <c r="Q2140" s="3">
        <v>28</v>
      </c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</row>
    <row r="2141" spans="1:30" hidden="1" x14ac:dyDescent="0.25">
      <c r="A2141" s="2">
        <v>16</v>
      </c>
      <c r="B2141" s="2">
        <v>2013</v>
      </c>
      <c r="C2141" s="4" t="str">
        <f>INDEX(Index!$B$1:$B$500,MATCH($F2141,Index!$A$1:$A$500,0)
)</f>
        <v>CLE</v>
      </c>
      <c r="D2141" s="4">
        <v>0</v>
      </c>
      <c r="E2141" s="141">
        <f t="shared" si="33"/>
        <v>-0.24363084346206448</v>
      </c>
      <c r="F2141" s="3" t="s">
        <v>10</v>
      </c>
      <c r="G2141" s="3">
        <v>28</v>
      </c>
      <c r="H2141" s="125">
        <v>-0.24363084346206448</v>
      </c>
      <c r="I2141" s="3"/>
      <c r="J2141" s="3"/>
      <c r="K2141" s="3" t="s">
        <v>200</v>
      </c>
      <c r="L2141" s="125">
        <v>-0.131896435924307</v>
      </c>
      <c r="M2141" s="3">
        <v>26</v>
      </c>
      <c r="N2141" s="125">
        <v>0.12183782371623</v>
      </c>
      <c r="O2141" s="3">
        <v>29</v>
      </c>
      <c r="P2141" s="125">
        <v>1.0103416178472499E-2</v>
      </c>
      <c r="Q2141" s="3">
        <v>14</v>
      </c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</row>
    <row r="2142" spans="1:30" hidden="1" x14ac:dyDescent="0.25">
      <c r="A2142" s="2">
        <v>16</v>
      </c>
      <c r="B2142" s="2">
        <v>2013</v>
      </c>
      <c r="C2142" s="4" t="str">
        <f>INDEX(Index!$B$1:$B$500,MATCH($F2142,Index!$A$1:$A$500,0)
)</f>
        <v>HOU</v>
      </c>
      <c r="D2142" s="4">
        <v>0</v>
      </c>
      <c r="E2142" s="141">
        <f t="shared" si="33"/>
        <v>-0.24536212030457039</v>
      </c>
      <c r="F2142" s="3" t="s">
        <v>49</v>
      </c>
      <c r="G2142" s="3">
        <v>29</v>
      </c>
      <c r="H2142" s="125">
        <v>-0.24536212030457039</v>
      </c>
      <c r="I2142" s="3"/>
      <c r="J2142" s="3"/>
      <c r="K2142" s="3" t="s">
        <v>201</v>
      </c>
      <c r="L2142" s="125">
        <v>-0.14691803021965799</v>
      </c>
      <c r="M2142" s="3">
        <v>28</v>
      </c>
      <c r="N2142" s="125">
        <v>3.7946067951557798E-2</v>
      </c>
      <c r="O2142" s="3">
        <v>18</v>
      </c>
      <c r="P2142" s="125">
        <v>-6.0498022133354597E-2</v>
      </c>
      <c r="Q2142" s="3">
        <v>30</v>
      </c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</row>
    <row r="2143" spans="1:30" hidden="1" x14ac:dyDescent="0.25">
      <c r="A2143" s="2">
        <v>16</v>
      </c>
      <c r="B2143" s="2">
        <v>2013</v>
      </c>
      <c r="C2143" s="4" t="str">
        <f>INDEX(Index!$B$1:$B$500,MATCH($F2143,Index!$A$1:$A$500,0)
)</f>
        <v>WAS</v>
      </c>
      <c r="D2143" s="4">
        <v>0</v>
      </c>
      <c r="E2143" s="141">
        <f t="shared" si="33"/>
        <v>-0.24560924141860552</v>
      </c>
      <c r="F2143" s="3" t="s">
        <v>26</v>
      </c>
      <c r="G2143" s="3">
        <v>30</v>
      </c>
      <c r="H2143" s="125">
        <v>-0.24560924141860552</v>
      </c>
      <c r="I2143" s="3"/>
      <c r="J2143" s="3"/>
      <c r="K2143" s="3" t="s">
        <v>236</v>
      </c>
      <c r="L2143" s="125">
        <v>-5.4775073445461897E-2</v>
      </c>
      <c r="M2143" s="3">
        <v>22</v>
      </c>
      <c r="N2143" s="125">
        <v>5.9491687549101599E-2</v>
      </c>
      <c r="O2143" s="3">
        <v>21</v>
      </c>
      <c r="P2143" s="125">
        <v>-0.13134248042404201</v>
      </c>
      <c r="Q2143" s="3">
        <v>32</v>
      </c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</row>
    <row r="2144" spans="1:30" hidden="1" x14ac:dyDescent="0.25">
      <c r="A2144" s="2">
        <v>16</v>
      </c>
      <c r="B2144" s="2">
        <v>2013</v>
      </c>
      <c r="C2144" s="4" t="str">
        <f>INDEX(Index!$B$1:$B$500,MATCH($F2144,Index!$A$1:$A$500,0)
)</f>
        <v>LV</v>
      </c>
      <c r="D2144" s="4">
        <v>0</v>
      </c>
      <c r="E2144" s="141">
        <f t="shared" si="33"/>
        <v>-0.3060497090408239</v>
      </c>
      <c r="F2144" s="3" t="s">
        <v>52</v>
      </c>
      <c r="G2144" s="3">
        <v>31</v>
      </c>
      <c r="H2144" s="125">
        <v>-0.3060497090408239</v>
      </c>
      <c r="I2144" s="3"/>
      <c r="J2144" s="3"/>
      <c r="K2144" s="3" t="s">
        <v>200</v>
      </c>
      <c r="L2144" s="125">
        <v>-0.14441283803753499</v>
      </c>
      <c r="M2144" s="3">
        <v>27</v>
      </c>
      <c r="N2144" s="125">
        <v>9.3222692571047996E-2</v>
      </c>
      <c r="O2144" s="3">
        <v>25</v>
      </c>
      <c r="P2144" s="125">
        <v>-6.8414178432240902E-2</v>
      </c>
      <c r="Q2144" s="3">
        <v>31</v>
      </c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</row>
    <row r="2145" spans="1:30" hidden="1" x14ac:dyDescent="0.25">
      <c r="A2145" s="2">
        <v>16</v>
      </c>
      <c r="B2145" s="2">
        <v>2013</v>
      </c>
      <c r="C2145" s="4" t="str">
        <f>INDEX(Index!$B$1:$B$500,MATCH($F2145,Index!$A$1:$A$500,0)
)</f>
        <v>JAX</v>
      </c>
      <c r="D2145" s="4">
        <v>0</v>
      </c>
      <c r="E2145" s="141">
        <f t="shared" si="33"/>
        <v>-0.38245879425687662</v>
      </c>
      <c r="F2145" s="3" t="s">
        <v>56</v>
      </c>
      <c r="G2145" s="3">
        <v>32</v>
      </c>
      <c r="H2145" s="125">
        <v>-0.38245879425687662</v>
      </c>
      <c r="I2145" s="3"/>
      <c r="J2145" s="3"/>
      <c r="K2145" s="3" t="s">
        <v>200</v>
      </c>
      <c r="L2145" s="125">
        <v>-0.27704483361558602</v>
      </c>
      <c r="M2145" s="3">
        <v>32</v>
      </c>
      <c r="N2145" s="125">
        <v>0.12518480175862401</v>
      </c>
      <c r="O2145" s="3">
        <v>30</v>
      </c>
      <c r="P2145" s="125">
        <v>1.9770841117333401E-2</v>
      </c>
      <c r="Q2145" s="3">
        <v>10</v>
      </c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</row>
    <row r="2146" spans="1:30" hidden="1" x14ac:dyDescent="0.25">
      <c r="A2146" s="2">
        <v>17</v>
      </c>
      <c r="B2146" s="2">
        <v>2013</v>
      </c>
      <c r="C2146" s="4" t="str">
        <f>INDEX(Index!$B$1:$B$500,MATCH($F2146,Index!$A$1:$A$500,0)
)</f>
        <v>SEA</v>
      </c>
      <c r="D2146" s="4">
        <v>0</v>
      </c>
      <c r="E2146" s="141">
        <f t="shared" si="33"/>
        <v>0.35829647799194037</v>
      </c>
      <c r="F2146" s="3" t="s">
        <v>30</v>
      </c>
      <c r="G2146" s="3">
        <v>1</v>
      </c>
      <c r="H2146" s="125">
        <v>0.35829647799194037</v>
      </c>
      <c r="I2146" s="3"/>
      <c r="J2146" s="3"/>
      <c r="K2146" s="3" t="s">
        <v>205</v>
      </c>
      <c r="L2146" s="125">
        <v>7.2116082867589595E-2</v>
      </c>
      <c r="M2146" s="3">
        <v>10</v>
      </c>
      <c r="N2146" s="125">
        <v>-0.23871282293669199</v>
      </c>
      <c r="O2146" s="3">
        <v>1</v>
      </c>
      <c r="P2146" s="125">
        <v>4.7467572187658798E-2</v>
      </c>
      <c r="Q2146" s="3">
        <v>5</v>
      </c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</row>
    <row r="2147" spans="1:30" hidden="1" x14ac:dyDescent="0.25">
      <c r="A2147" s="2">
        <v>17</v>
      </c>
      <c r="B2147" s="2">
        <v>2013</v>
      </c>
      <c r="C2147" s="4" t="str">
        <f>INDEX(Index!$B$1:$B$500,MATCH($F2147,Index!$A$1:$A$500,0)
)</f>
        <v>DEN</v>
      </c>
      <c r="D2147" s="4">
        <v>0</v>
      </c>
      <c r="E2147" s="141">
        <f t="shared" si="33"/>
        <v>0.3351794345410814</v>
      </c>
      <c r="F2147" s="3" t="s">
        <v>39</v>
      </c>
      <c r="G2147" s="3">
        <v>2</v>
      </c>
      <c r="H2147" s="125">
        <v>0.3351794345410814</v>
      </c>
      <c r="I2147" s="3"/>
      <c r="J2147" s="3"/>
      <c r="K2147" s="3" t="s">
        <v>205</v>
      </c>
      <c r="L2147" s="125">
        <v>0.29897905418444198</v>
      </c>
      <c r="M2147" s="3">
        <v>1</v>
      </c>
      <c r="N2147" s="125">
        <v>-4.6450385630329001E-2</v>
      </c>
      <c r="O2147" s="3">
        <v>11</v>
      </c>
      <c r="P2147" s="125">
        <v>-1.02500052736896E-2</v>
      </c>
      <c r="Q2147" s="3">
        <v>21</v>
      </c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</row>
    <row r="2148" spans="1:30" hidden="1" x14ac:dyDescent="0.25">
      <c r="A2148" s="2">
        <v>17</v>
      </c>
      <c r="B2148" s="2">
        <v>2013</v>
      </c>
      <c r="C2148" s="4" t="str">
        <f>INDEX(Index!$B$1:$B$500,MATCH($F2148,Index!$A$1:$A$500,0)
)</f>
        <v>CAR</v>
      </c>
      <c r="D2148" s="4">
        <v>0</v>
      </c>
      <c r="E2148" s="141">
        <f t="shared" si="33"/>
        <v>0.2152953091819195</v>
      </c>
      <c r="F2148" s="3" t="s">
        <v>51</v>
      </c>
      <c r="G2148" s="3">
        <v>3</v>
      </c>
      <c r="H2148" s="125">
        <v>0.2152953091819195</v>
      </c>
      <c r="I2148" s="3"/>
      <c r="J2148" s="3"/>
      <c r="K2148" s="3" t="s">
        <v>203</v>
      </c>
      <c r="L2148" s="125">
        <v>7.4005492865790404E-2</v>
      </c>
      <c r="M2148" s="3">
        <v>9</v>
      </c>
      <c r="N2148" s="125">
        <v>-0.131437201080395</v>
      </c>
      <c r="O2148" s="3">
        <v>3</v>
      </c>
      <c r="P2148" s="125">
        <v>9.8526152357340802E-3</v>
      </c>
      <c r="Q2148" s="3">
        <v>13</v>
      </c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</row>
    <row r="2149" spans="1:30" hidden="1" x14ac:dyDescent="0.25">
      <c r="A2149" s="2">
        <v>17</v>
      </c>
      <c r="B2149" s="2">
        <v>2013</v>
      </c>
      <c r="C2149" s="4" t="str">
        <f>INDEX(Index!$B$1:$B$500,MATCH($F2149,Index!$A$1:$A$500,0)
)</f>
        <v>NO</v>
      </c>
      <c r="D2149" s="4">
        <v>0</v>
      </c>
      <c r="E2149" s="141">
        <f t="shared" si="33"/>
        <v>0.19962237986285991</v>
      </c>
      <c r="F2149" s="3" t="s">
        <v>27</v>
      </c>
      <c r="G2149" s="3">
        <v>4</v>
      </c>
      <c r="H2149" s="125">
        <v>0.19962237986285991</v>
      </c>
      <c r="I2149" s="3"/>
      <c r="J2149" s="3"/>
      <c r="K2149" s="3" t="s">
        <v>206</v>
      </c>
      <c r="L2149" s="125">
        <v>0.128759489985321</v>
      </c>
      <c r="M2149" s="3">
        <v>5</v>
      </c>
      <c r="N2149" s="125">
        <v>-9.6042758037926002E-2</v>
      </c>
      <c r="O2149" s="3">
        <v>7</v>
      </c>
      <c r="P2149" s="125">
        <v>-2.5179868160387101E-2</v>
      </c>
      <c r="Q2149" s="3">
        <v>24</v>
      </c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</row>
    <row r="2150" spans="1:30" hidden="1" x14ac:dyDescent="0.25">
      <c r="A2150" s="2">
        <v>17</v>
      </c>
      <c r="B2150" s="2">
        <v>2013</v>
      </c>
      <c r="C2150" s="4" t="str">
        <f>INDEX(Index!$B$1:$B$500,MATCH($F2150,Index!$A$1:$A$500,0)
)</f>
        <v>SF</v>
      </c>
      <c r="D2150" s="4">
        <v>0</v>
      </c>
      <c r="E2150" s="141">
        <f t="shared" si="33"/>
        <v>0.1659737049244881</v>
      </c>
      <c r="F2150" s="3" t="s">
        <v>1</v>
      </c>
      <c r="G2150" s="3">
        <v>5</v>
      </c>
      <c r="H2150" s="125">
        <v>0.1659737049244881</v>
      </c>
      <c r="I2150" s="3"/>
      <c r="J2150" s="3"/>
      <c r="K2150" s="3" t="s">
        <v>203</v>
      </c>
      <c r="L2150" s="125">
        <v>5.4923847753993997E-2</v>
      </c>
      <c r="M2150" s="3">
        <v>11</v>
      </c>
      <c r="N2150" s="125">
        <v>-7.4102458699187801E-2</v>
      </c>
      <c r="O2150" s="3">
        <v>9</v>
      </c>
      <c r="P2150" s="125">
        <v>3.6947398471306299E-2</v>
      </c>
      <c r="Q2150" s="3">
        <v>7</v>
      </c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</row>
    <row r="2151" spans="1:30" hidden="1" x14ac:dyDescent="0.25">
      <c r="A2151" s="2">
        <v>17</v>
      </c>
      <c r="B2151" s="2">
        <v>2013</v>
      </c>
      <c r="C2151" s="4" t="str">
        <f>INDEX(Index!$B$1:$B$500,MATCH($F2151,Index!$A$1:$A$500,0)
)</f>
        <v>NE</v>
      </c>
      <c r="D2151" s="4">
        <v>0</v>
      </c>
      <c r="E2151" s="141">
        <f t="shared" si="33"/>
        <v>0.1616106845554787</v>
      </c>
      <c r="F2151" s="3" t="s">
        <v>17</v>
      </c>
      <c r="G2151" s="3">
        <v>6</v>
      </c>
      <c r="H2151" s="125">
        <v>0.1616106845554787</v>
      </c>
      <c r="I2151" s="3"/>
      <c r="J2151" s="3"/>
      <c r="K2151" s="3" t="s">
        <v>203</v>
      </c>
      <c r="L2151" s="125">
        <v>0.14559168504414199</v>
      </c>
      <c r="M2151" s="3">
        <v>4</v>
      </c>
      <c r="N2151" s="125">
        <v>5.0745139281360097E-2</v>
      </c>
      <c r="O2151" s="3">
        <v>19</v>
      </c>
      <c r="P2151" s="125">
        <v>6.6764138792696798E-2</v>
      </c>
      <c r="Q2151" s="3">
        <v>2</v>
      </c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</row>
    <row r="2152" spans="1:30" hidden="1" x14ac:dyDescent="0.25">
      <c r="A2152" s="2">
        <v>17</v>
      </c>
      <c r="B2152" s="2">
        <v>2013</v>
      </c>
      <c r="C2152" s="4" t="str">
        <f>INDEX(Index!$B$1:$B$500,MATCH($F2152,Index!$A$1:$A$500,0)
)</f>
        <v>PHI</v>
      </c>
      <c r="D2152" s="4">
        <v>0</v>
      </c>
      <c r="E2152" s="141">
        <f t="shared" si="33"/>
        <v>0.16120908108959647</v>
      </c>
      <c r="F2152" s="3" t="s">
        <v>7</v>
      </c>
      <c r="G2152" s="3">
        <v>7</v>
      </c>
      <c r="H2152" s="125">
        <v>0.16120908108959647</v>
      </c>
      <c r="I2152" s="3"/>
      <c r="J2152" s="3"/>
      <c r="K2152" s="3" t="s">
        <v>204</v>
      </c>
      <c r="L2152" s="125">
        <v>0.214658579452432</v>
      </c>
      <c r="M2152" s="3">
        <v>3</v>
      </c>
      <c r="N2152" s="125">
        <v>2.50736582568389E-2</v>
      </c>
      <c r="O2152" s="3">
        <v>17</v>
      </c>
      <c r="P2152" s="125">
        <v>-2.83758401059966E-2</v>
      </c>
      <c r="Q2152" s="3">
        <v>25</v>
      </c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</row>
    <row r="2153" spans="1:30" hidden="1" x14ac:dyDescent="0.25">
      <c r="A2153" s="2">
        <v>17</v>
      </c>
      <c r="B2153" s="2">
        <v>2013</v>
      </c>
      <c r="C2153" s="4" t="str">
        <f>INDEX(Index!$B$1:$B$500,MATCH($F2153,Index!$A$1:$A$500,0)
)</f>
        <v>CIN</v>
      </c>
      <c r="D2153" s="4">
        <v>0</v>
      </c>
      <c r="E2153" s="141">
        <f t="shared" si="33"/>
        <v>0.15399905180024401</v>
      </c>
      <c r="F2153" s="3" t="s">
        <v>24</v>
      </c>
      <c r="G2153" s="3">
        <v>8</v>
      </c>
      <c r="H2153" s="125">
        <v>0.15399905180024401</v>
      </c>
      <c r="I2153" s="3"/>
      <c r="J2153" s="3"/>
      <c r="K2153" s="3" t="s">
        <v>206</v>
      </c>
      <c r="L2153" s="125">
        <v>2.0264045267836699E-2</v>
      </c>
      <c r="M2153" s="3">
        <v>15</v>
      </c>
      <c r="N2153" s="125">
        <v>-0.121305830094394</v>
      </c>
      <c r="O2153" s="3">
        <v>4</v>
      </c>
      <c r="P2153" s="125">
        <v>1.2429176438013299E-2</v>
      </c>
      <c r="Q2153" s="3">
        <v>12</v>
      </c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</row>
    <row r="2154" spans="1:30" hidden="1" x14ac:dyDescent="0.25">
      <c r="A2154" s="2">
        <v>17</v>
      </c>
      <c r="B2154" s="2">
        <v>2013</v>
      </c>
      <c r="C2154" s="4" t="str">
        <f>INDEX(Index!$B$1:$B$500,MATCH($F2154,Index!$A$1:$A$500,0)
)</f>
        <v>KC</v>
      </c>
      <c r="D2154" s="4">
        <v>0</v>
      </c>
      <c r="E2154" s="141">
        <f t="shared" si="33"/>
        <v>0.1304058427862034</v>
      </c>
      <c r="F2154" s="3" t="s">
        <v>5</v>
      </c>
      <c r="G2154" s="3">
        <v>9</v>
      </c>
      <c r="H2154" s="125">
        <v>0.1304058427862034</v>
      </c>
      <c r="I2154" s="3"/>
      <c r="J2154" s="3"/>
      <c r="K2154" s="3" t="s">
        <v>206</v>
      </c>
      <c r="L2154" s="125">
        <v>1.0809436118490501E-2</v>
      </c>
      <c r="M2154" s="3">
        <v>16</v>
      </c>
      <c r="N2154" s="125">
        <v>-4.1678946097686097E-2</v>
      </c>
      <c r="O2154" s="3">
        <v>13</v>
      </c>
      <c r="P2154" s="125">
        <v>7.7917460570026797E-2</v>
      </c>
      <c r="Q2154" s="3">
        <v>1</v>
      </c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</row>
    <row r="2155" spans="1:30" hidden="1" x14ac:dyDescent="0.25">
      <c r="A2155" s="2">
        <v>17</v>
      </c>
      <c r="B2155" s="2">
        <v>2013</v>
      </c>
      <c r="C2155" s="4" t="str">
        <f>INDEX(Index!$B$1:$B$500,MATCH($F2155,Index!$A$1:$A$500,0)
)</f>
        <v>ARI</v>
      </c>
      <c r="D2155" s="4">
        <v>0</v>
      </c>
      <c r="E2155" s="141">
        <f t="shared" si="33"/>
        <v>0.12331763964300305</v>
      </c>
      <c r="F2155" s="3" t="s">
        <v>23</v>
      </c>
      <c r="G2155" s="3">
        <v>10</v>
      </c>
      <c r="H2155" s="125">
        <v>0.12331763964300305</v>
      </c>
      <c r="I2155" s="3"/>
      <c r="J2155" s="3"/>
      <c r="K2155" s="3" t="s">
        <v>204</v>
      </c>
      <c r="L2155" s="125">
        <v>1.9487613599713301E-4</v>
      </c>
      <c r="M2155" s="3">
        <v>19</v>
      </c>
      <c r="N2155" s="125">
        <v>-0.163633922121521</v>
      </c>
      <c r="O2155" s="3">
        <v>2</v>
      </c>
      <c r="P2155" s="125">
        <v>-4.0511158614515097E-2</v>
      </c>
      <c r="Q2155" s="3">
        <v>27</v>
      </c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</row>
    <row r="2156" spans="1:30" hidden="1" x14ac:dyDescent="0.25">
      <c r="A2156" s="2">
        <v>17</v>
      </c>
      <c r="B2156" s="2">
        <v>2013</v>
      </c>
      <c r="C2156" s="4" t="str">
        <f>INDEX(Index!$B$1:$B$500,MATCH($F2156,Index!$A$1:$A$500,0)
)</f>
        <v>LAR</v>
      </c>
      <c r="D2156" s="4">
        <v>0</v>
      </c>
      <c r="E2156" s="141">
        <f t="shared" si="33"/>
        <v>6.2903872969532607E-2</v>
      </c>
      <c r="F2156" s="3" t="s">
        <v>67</v>
      </c>
      <c r="G2156" s="3">
        <v>11</v>
      </c>
      <c r="H2156" s="125">
        <v>6.2903872969532607E-2</v>
      </c>
      <c r="I2156" s="3"/>
      <c r="J2156" s="3"/>
      <c r="K2156" s="3" t="s">
        <v>209</v>
      </c>
      <c r="L2156" s="125">
        <v>-9.6700626441013293E-2</v>
      </c>
      <c r="M2156" s="3">
        <v>23</v>
      </c>
      <c r="N2156" s="125">
        <v>-9.66771859599663E-2</v>
      </c>
      <c r="O2156" s="3">
        <v>6</v>
      </c>
      <c r="P2156" s="125">
        <v>6.29273134505796E-2</v>
      </c>
      <c r="Q2156" s="3">
        <v>4</v>
      </c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</row>
    <row r="2157" spans="1:30" hidden="1" x14ac:dyDescent="0.25">
      <c r="A2157" s="2">
        <v>17</v>
      </c>
      <c r="B2157" s="2">
        <v>2013</v>
      </c>
      <c r="C2157" s="4" t="str">
        <f>INDEX(Index!$B$1:$B$500,MATCH($F2157,Index!$A$1:$A$500,0)
)</f>
        <v>LAC</v>
      </c>
      <c r="D2157" s="4">
        <v>0</v>
      </c>
      <c r="E2157" s="141">
        <f t="shared" si="33"/>
        <v>5.7525498787936419E-2</v>
      </c>
      <c r="F2157" s="3" t="s">
        <v>68</v>
      </c>
      <c r="G2157" s="3">
        <v>12</v>
      </c>
      <c r="H2157" s="125">
        <v>5.7525498787936419E-2</v>
      </c>
      <c r="I2157" s="3"/>
      <c r="J2157" s="3"/>
      <c r="K2157" s="3" t="s">
        <v>207</v>
      </c>
      <c r="L2157" s="125">
        <v>0.21856563084564901</v>
      </c>
      <c r="M2157" s="3">
        <v>2</v>
      </c>
      <c r="N2157" s="125">
        <v>0.169048971378671</v>
      </c>
      <c r="O2157" s="3">
        <v>32</v>
      </c>
      <c r="P2157" s="125">
        <v>8.0088393209584198E-3</v>
      </c>
      <c r="Q2157" s="3">
        <v>15</v>
      </c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</row>
    <row r="2158" spans="1:30" hidden="1" x14ac:dyDescent="0.25">
      <c r="A2158" s="2">
        <v>17</v>
      </c>
      <c r="B2158" s="2">
        <v>2013</v>
      </c>
      <c r="C2158" s="4" t="str">
        <f>INDEX(Index!$B$1:$B$500,MATCH($F2158,Index!$A$1:$A$500,0)
)</f>
        <v>DAL</v>
      </c>
      <c r="D2158" s="4">
        <v>0</v>
      </c>
      <c r="E2158" s="141">
        <f t="shared" si="33"/>
        <v>4.7312335631244505E-2</v>
      </c>
      <c r="F2158" s="3" t="s">
        <v>3</v>
      </c>
      <c r="G2158" s="3">
        <v>13</v>
      </c>
      <c r="H2158" s="125">
        <v>4.7312335631244505E-2</v>
      </c>
      <c r="I2158" s="3"/>
      <c r="J2158" s="3"/>
      <c r="K2158" s="3" t="s">
        <v>210</v>
      </c>
      <c r="L2158" s="125">
        <v>0.101174937795157</v>
      </c>
      <c r="M2158" s="3">
        <v>7</v>
      </c>
      <c r="N2158" s="125">
        <v>8.8244140047125399E-2</v>
      </c>
      <c r="O2158" s="3">
        <v>25</v>
      </c>
      <c r="P2158" s="125">
        <v>3.4381537883212902E-2</v>
      </c>
      <c r="Q2158" s="3">
        <v>8</v>
      </c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</row>
    <row r="2159" spans="1:30" hidden="1" x14ac:dyDescent="0.25">
      <c r="A2159" s="2">
        <v>17</v>
      </c>
      <c r="B2159" s="2">
        <v>2013</v>
      </c>
      <c r="C2159" s="4" t="str">
        <f>INDEX(Index!$B$1:$B$500,MATCH($F2159,Index!$A$1:$A$500,0)
)</f>
        <v>CHI</v>
      </c>
      <c r="D2159" s="4">
        <v>0</v>
      </c>
      <c r="E2159" s="141">
        <f t="shared" si="33"/>
        <v>3.7208939591782397E-2</v>
      </c>
      <c r="F2159" s="3" t="s">
        <v>64</v>
      </c>
      <c r="G2159" s="3">
        <v>14</v>
      </c>
      <c r="H2159" s="125">
        <v>3.7208939591782397E-2</v>
      </c>
      <c r="I2159" s="3"/>
      <c r="J2159" s="3"/>
      <c r="K2159" s="3" t="s">
        <v>210</v>
      </c>
      <c r="L2159" s="125">
        <v>0.12423064424648</v>
      </c>
      <c r="M2159" s="3">
        <v>6</v>
      </c>
      <c r="N2159" s="125">
        <v>0.107322128953084</v>
      </c>
      <c r="O2159" s="3">
        <v>27</v>
      </c>
      <c r="P2159" s="125">
        <v>2.03004242983864E-2</v>
      </c>
      <c r="Q2159" s="3">
        <v>11</v>
      </c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</row>
    <row r="2160" spans="1:30" hidden="1" x14ac:dyDescent="0.25">
      <c r="A2160" s="2">
        <v>17</v>
      </c>
      <c r="B2160" s="2">
        <v>2013</v>
      </c>
      <c r="C2160" s="4" t="str">
        <f>INDEX(Index!$B$1:$B$500,MATCH($F2160,Index!$A$1:$A$500,0)
)</f>
        <v>DET</v>
      </c>
      <c r="D2160" s="4">
        <v>0</v>
      </c>
      <c r="E2160" s="141">
        <f t="shared" si="33"/>
        <v>3.013854558639428E-2</v>
      </c>
      <c r="F2160" s="3" t="s">
        <v>21</v>
      </c>
      <c r="G2160" s="3">
        <v>15</v>
      </c>
      <c r="H2160" s="125">
        <v>3.013854558639428E-2</v>
      </c>
      <c r="I2160" s="3"/>
      <c r="J2160" s="3"/>
      <c r="K2160" s="3" t="s">
        <v>209</v>
      </c>
      <c r="L2160" s="125">
        <v>4.8915547786025602E-3</v>
      </c>
      <c r="M2160" s="3">
        <v>17</v>
      </c>
      <c r="N2160" s="125">
        <v>-2.91309649751447E-2</v>
      </c>
      <c r="O2160" s="3">
        <v>15</v>
      </c>
      <c r="P2160" s="125">
        <v>-3.8839741673529801E-3</v>
      </c>
      <c r="Q2160" s="3">
        <v>20</v>
      </c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</row>
    <row r="2161" spans="1:30" hidden="1" x14ac:dyDescent="0.25">
      <c r="A2161" s="2">
        <v>17</v>
      </c>
      <c r="B2161" s="2">
        <v>2013</v>
      </c>
      <c r="C2161" s="4" t="str">
        <f>INDEX(Index!$B$1:$B$500,MATCH($F2161,Index!$A$1:$A$500,0)
)</f>
        <v>IND</v>
      </c>
      <c r="D2161" s="4">
        <v>0</v>
      </c>
      <c r="E2161" s="141">
        <f t="shared" si="33"/>
        <v>2.8596621446952086E-2</v>
      </c>
      <c r="F2161" s="3" t="s">
        <v>35</v>
      </c>
      <c r="G2161" s="3">
        <v>16</v>
      </c>
      <c r="H2161" s="125">
        <v>2.8596621446952086E-2</v>
      </c>
      <c r="I2161" s="3"/>
      <c r="J2161" s="3"/>
      <c r="K2161" s="3" t="s">
        <v>206</v>
      </c>
      <c r="L2161" s="125">
        <v>2.9892326585483599E-2</v>
      </c>
      <c r="M2161" s="3">
        <v>13</v>
      </c>
      <c r="N2161" s="125">
        <v>9.0819589039904295E-5</v>
      </c>
      <c r="O2161" s="3">
        <v>16</v>
      </c>
      <c r="P2161" s="125">
        <v>-1.2048855494916099E-3</v>
      </c>
      <c r="Q2161" s="3">
        <v>18</v>
      </c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</row>
    <row r="2162" spans="1:30" hidden="1" x14ac:dyDescent="0.25">
      <c r="A2162" s="2">
        <v>17</v>
      </c>
      <c r="B2162" s="2">
        <v>2013</v>
      </c>
      <c r="C2162" s="4" t="str">
        <f>INDEX(Index!$B$1:$B$500,MATCH($F2162,Index!$A$1:$A$500,0)
)</f>
        <v>GB</v>
      </c>
      <c r="D2162" s="4">
        <v>0</v>
      </c>
      <c r="E2162" s="141">
        <f t="shared" si="33"/>
        <v>-2.5632267929743338E-2</v>
      </c>
      <c r="F2162" s="3" t="s">
        <v>20</v>
      </c>
      <c r="G2162" s="3">
        <v>17</v>
      </c>
      <c r="H2162" s="125">
        <v>-2.5632267929743338E-2</v>
      </c>
      <c r="I2162" s="3"/>
      <c r="J2162" s="3"/>
      <c r="K2162" s="3" t="s">
        <v>264</v>
      </c>
      <c r="L2162" s="125">
        <v>8.7300802817661505E-2</v>
      </c>
      <c r="M2162" s="3">
        <v>8</v>
      </c>
      <c r="N2162" s="125">
        <v>0.110037292356227</v>
      </c>
      <c r="O2162" s="3">
        <v>28</v>
      </c>
      <c r="P2162" s="125">
        <v>-2.89577839117784E-3</v>
      </c>
      <c r="Q2162" s="3">
        <v>19</v>
      </c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</row>
    <row r="2163" spans="1:30" hidden="1" x14ac:dyDescent="0.25">
      <c r="A2163" s="2">
        <v>17</v>
      </c>
      <c r="B2163" s="2">
        <v>2013</v>
      </c>
      <c r="C2163" s="4" t="str">
        <f>INDEX(Index!$B$1:$B$500,MATCH($F2163,Index!$A$1:$A$500,0)
)</f>
        <v>PIT</v>
      </c>
      <c r="D2163" s="4">
        <v>0</v>
      </c>
      <c r="E2163" s="141">
        <f t="shared" si="33"/>
        <v>-2.7557592093965518E-2</v>
      </c>
      <c r="F2163" s="3" t="s">
        <v>32</v>
      </c>
      <c r="G2163" s="3">
        <v>18</v>
      </c>
      <c r="H2163" s="125">
        <v>-2.7557592093965518E-2</v>
      </c>
      <c r="I2163" s="3"/>
      <c r="J2163" s="3"/>
      <c r="K2163" s="3" t="s">
        <v>210</v>
      </c>
      <c r="L2163" s="125">
        <v>2.7932989214214499E-2</v>
      </c>
      <c r="M2163" s="3">
        <v>14</v>
      </c>
      <c r="N2163" s="125">
        <v>6.0862858462621197E-2</v>
      </c>
      <c r="O2163" s="3">
        <v>22</v>
      </c>
      <c r="P2163" s="125">
        <v>5.3722771544411803E-3</v>
      </c>
      <c r="Q2163" s="3">
        <v>16</v>
      </c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</row>
    <row r="2164" spans="1:30" hidden="1" x14ac:dyDescent="0.25">
      <c r="A2164" s="2">
        <v>17</v>
      </c>
      <c r="B2164" s="2">
        <v>2013</v>
      </c>
      <c r="C2164" s="4" t="str">
        <f>INDEX(Index!$B$1:$B$500,MATCH($F2164,Index!$A$1:$A$500,0)
)</f>
        <v>MIN</v>
      </c>
      <c r="D2164" s="4">
        <v>0</v>
      </c>
      <c r="E2164" s="141">
        <f t="shared" si="33"/>
        <v>-6.2944218630381008E-2</v>
      </c>
      <c r="F2164" s="3" t="s">
        <v>46</v>
      </c>
      <c r="G2164" s="3">
        <v>19</v>
      </c>
      <c r="H2164" s="125">
        <v>-6.2944218630381008E-2</v>
      </c>
      <c r="I2164" s="3"/>
      <c r="J2164" s="3"/>
      <c r="K2164" s="3" t="s">
        <v>265</v>
      </c>
      <c r="L2164" s="125">
        <v>-3.67736233966445E-2</v>
      </c>
      <c r="M2164" s="3">
        <v>21</v>
      </c>
      <c r="N2164" s="125">
        <v>6.3923086839021606E-2</v>
      </c>
      <c r="O2164" s="3">
        <v>23</v>
      </c>
      <c r="P2164" s="125">
        <v>3.7752491605285099E-2</v>
      </c>
      <c r="Q2164" s="3">
        <v>6</v>
      </c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</row>
    <row r="2165" spans="1:30" hidden="1" x14ac:dyDescent="0.25">
      <c r="A2165" s="2">
        <v>17</v>
      </c>
      <c r="B2165" s="2">
        <v>2013</v>
      </c>
      <c r="C2165" s="4" t="str">
        <f>INDEX(Index!$B$1:$B$500,MATCH($F2165,Index!$A$1:$A$500,0)
)</f>
        <v>ATL</v>
      </c>
      <c r="D2165" s="4">
        <v>0</v>
      </c>
      <c r="E2165" s="141">
        <f t="shared" si="33"/>
        <v>-7.4181295427770966E-2</v>
      </c>
      <c r="F2165" s="3" t="s">
        <v>43</v>
      </c>
      <c r="G2165" s="3">
        <v>20</v>
      </c>
      <c r="H2165" s="125">
        <v>-7.4181295427770966E-2</v>
      </c>
      <c r="I2165" s="3"/>
      <c r="J2165" s="3"/>
      <c r="K2165" s="3" t="s">
        <v>211</v>
      </c>
      <c r="L2165" s="125">
        <v>4.0870226240391203E-2</v>
      </c>
      <c r="M2165" s="3">
        <v>12</v>
      </c>
      <c r="N2165" s="125">
        <v>0.1138961244468</v>
      </c>
      <c r="O2165" s="3">
        <v>29</v>
      </c>
      <c r="P2165" s="125">
        <v>-1.15539722136217E-3</v>
      </c>
      <c r="Q2165" s="3">
        <v>17</v>
      </c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</row>
    <row r="2166" spans="1:30" hidden="1" x14ac:dyDescent="0.25">
      <c r="A2166" s="2">
        <v>17</v>
      </c>
      <c r="B2166" s="2">
        <v>2013</v>
      </c>
      <c r="C2166" s="4" t="str">
        <f>INDEX(Index!$B$1:$B$500,MATCH($F2166,Index!$A$1:$A$500,0)
)</f>
        <v>NYJ</v>
      </c>
      <c r="D2166" s="4">
        <v>0</v>
      </c>
      <c r="E2166" s="141">
        <f t="shared" si="33"/>
        <v>-8.3756536393341893E-2</v>
      </c>
      <c r="F2166" s="3" t="s">
        <v>9</v>
      </c>
      <c r="G2166" s="3">
        <v>21</v>
      </c>
      <c r="H2166" s="125">
        <v>-8.3756536393341893E-2</v>
      </c>
      <c r="I2166" s="3"/>
      <c r="J2166" s="3"/>
      <c r="K2166" s="3" t="s">
        <v>210</v>
      </c>
      <c r="L2166" s="125">
        <v>-0.14996547722956399</v>
      </c>
      <c r="M2166" s="3">
        <v>28</v>
      </c>
      <c r="N2166" s="125">
        <v>-4.5500671862021599E-2</v>
      </c>
      <c r="O2166" s="3">
        <v>12</v>
      </c>
      <c r="P2166" s="125">
        <v>2.07082689742005E-2</v>
      </c>
      <c r="Q2166" s="3">
        <v>10</v>
      </c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</row>
    <row r="2167" spans="1:30" hidden="1" x14ac:dyDescent="0.25">
      <c r="A2167" s="2">
        <v>17</v>
      </c>
      <c r="B2167" s="2">
        <v>2013</v>
      </c>
      <c r="C2167" s="4" t="str">
        <f>INDEX(Index!$B$1:$B$500,MATCH($F2167,Index!$A$1:$A$500,0)
)</f>
        <v>BUF</v>
      </c>
      <c r="D2167" s="4">
        <v>0</v>
      </c>
      <c r="E2167" s="141">
        <f t="shared" si="33"/>
        <v>-8.5718573365999709E-2</v>
      </c>
      <c r="F2167" s="3" t="s">
        <v>0</v>
      </c>
      <c r="G2167" s="3">
        <v>22</v>
      </c>
      <c r="H2167" s="125">
        <v>-8.5718573365999709E-2</v>
      </c>
      <c r="I2167" s="3"/>
      <c r="J2167" s="3"/>
      <c r="K2167" s="3" t="s">
        <v>208</v>
      </c>
      <c r="L2167" s="125">
        <v>-0.106755406432102</v>
      </c>
      <c r="M2167" s="3">
        <v>24</v>
      </c>
      <c r="N2167" s="125">
        <v>-7.7122052978467498E-2</v>
      </c>
      <c r="O2167" s="3">
        <v>8</v>
      </c>
      <c r="P2167" s="125">
        <v>-5.6085219912365203E-2</v>
      </c>
      <c r="Q2167" s="3">
        <v>30</v>
      </c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</row>
    <row r="2168" spans="1:30" hidden="1" x14ac:dyDescent="0.25">
      <c r="A2168" s="2">
        <v>17</v>
      </c>
      <c r="B2168" s="2">
        <v>2013</v>
      </c>
      <c r="C2168" s="4" t="str">
        <f>INDEX(Index!$B$1:$B$500,MATCH($F2168,Index!$A$1:$A$500,0)
)</f>
        <v>BAL</v>
      </c>
      <c r="D2168" s="4">
        <v>0</v>
      </c>
      <c r="E2168" s="141">
        <f t="shared" si="33"/>
        <v>-9.4616661517850489E-2</v>
      </c>
      <c r="F2168" s="3" t="s">
        <v>18</v>
      </c>
      <c r="G2168" s="3">
        <v>23</v>
      </c>
      <c r="H2168" s="125">
        <v>-9.4616661517850489E-2</v>
      </c>
      <c r="I2168" s="3"/>
      <c r="J2168" s="3"/>
      <c r="K2168" s="3" t="s">
        <v>210</v>
      </c>
      <c r="L2168" s="125">
        <v>-0.219407549566695</v>
      </c>
      <c r="M2168" s="3">
        <v>31</v>
      </c>
      <c r="N2168" s="125">
        <v>-6.1335896243024199E-2</v>
      </c>
      <c r="O2168" s="3">
        <v>10</v>
      </c>
      <c r="P2168" s="125">
        <v>6.3454991805820302E-2</v>
      </c>
      <c r="Q2168" s="3">
        <v>3</v>
      </c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</row>
    <row r="2169" spans="1:30" hidden="1" x14ac:dyDescent="0.25">
      <c r="A2169" s="2">
        <v>17</v>
      </c>
      <c r="B2169" s="2">
        <v>2013</v>
      </c>
      <c r="C2169" s="4" t="str">
        <f>INDEX(Index!$B$1:$B$500,MATCH($F2169,Index!$A$1:$A$500,0)
)</f>
        <v>TB</v>
      </c>
      <c r="D2169" s="4">
        <v>0</v>
      </c>
      <c r="E2169" s="141">
        <f t="shared" si="33"/>
        <v>-9.7080277575839105E-2</v>
      </c>
      <c r="F2169" s="3" t="s">
        <v>38</v>
      </c>
      <c r="G2169" s="3">
        <v>24</v>
      </c>
      <c r="H2169" s="125">
        <v>-9.7080277575839105E-2</v>
      </c>
      <c r="I2169" s="3"/>
      <c r="J2169" s="3"/>
      <c r="K2169" s="3" t="s">
        <v>211</v>
      </c>
      <c r="L2169" s="125">
        <v>-0.119270113072541</v>
      </c>
      <c r="M2169" s="3">
        <v>25</v>
      </c>
      <c r="N2169" s="125">
        <v>-3.7044509849985197E-2</v>
      </c>
      <c r="O2169" s="3">
        <v>14</v>
      </c>
      <c r="P2169" s="125">
        <v>-1.48546743532833E-2</v>
      </c>
      <c r="Q2169" s="3">
        <v>22</v>
      </c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</row>
    <row r="2170" spans="1:30" hidden="1" x14ac:dyDescent="0.25">
      <c r="A2170" s="2">
        <v>17</v>
      </c>
      <c r="B2170" s="2">
        <v>2013</v>
      </c>
      <c r="C2170" s="4" t="str">
        <f>INDEX(Index!$B$1:$B$500,MATCH($F2170,Index!$A$1:$A$500,0)
)</f>
        <v>TEN</v>
      </c>
      <c r="D2170" s="4">
        <v>0</v>
      </c>
      <c r="E2170" s="141">
        <f t="shared" si="33"/>
        <v>-0.10137226692314248</v>
      </c>
      <c r="F2170" s="3" t="s">
        <v>45</v>
      </c>
      <c r="G2170" s="3">
        <v>25</v>
      </c>
      <c r="H2170" s="125">
        <v>-0.10137226692314248</v>
      </c>
      <c r="I2170" s="3"/>
      <c r="J2170" s="3"/>
      <c r="K2170" s="3" t="s">
        <v>209</v>
      </c>
      <c r="L2170" s="125">
        <v>2.7009120250016299E-3</v>
      </c>
      <c r="M2170" s="3">
        <v>18</v>
      </c>
      <c r="N2170" s="125">
        <v>7.1767834326782007E-2</v>
      </c>
      <c r="O2170" s="3">
        <v>24</v>
      </c>
      <c r="P2170" s="125">
        <v>-3.23053446213621E-2</v>
      </c>
      <c r="Q2170" s="3">
        <v>26</v>
      </c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</row>
    <row r="2171" spans="1:30" hidden="1" x14ac:dyDescent="0.25">
      <c r="A2171" s="2">
        <v>17</v>
      </c>
      <c r="B2171" s="2">
        <v>2013</v>
      </c>
      <c r="C2171" s="4" t="str">
        <f>INDEX(Index!$B$1:$B$500,MATCH($F2171,Index!$A$1:$A$500,0)
)</f>
        <v>NYG</v>
      </c>
      <c r="D2171" s="4">
        <v>0</v>
      </c>
      <c r="E2171" s="141">
        <f t="shared" si="33"/>
        <v>-0.1021330692770918</v>
      </c>
      <c r="F2171" s="3" t="s">
        <v>15</v>
      </c>
      <c r="G2171" s="3">
        <v>26</v>
      </c>
      <c r="H2171" s="125">
        <v>-0.1021330692770918</v>
      </c>
      <c r="I2171" s="3"/>
      <c r="J2171" s="3"/>
      <c r="K2171" s="3" t="s">
        <v>209</v>
      </c>
      <c r="L2171" s="125">
        <v>-0.170298969613421</v>
      </c>
      <c r="M2171" s="3">
        <v>30</v>
      </c>
      <c r="N2171" s="125">
        <v>-0.11870621880872601</v>
      </c>
      <c r="O2171" s="3">
        <v>5</v>
      </c>
      <c r="P2171" s="125">
        <v>-5.0540318472396803E-2</v>
      </c>
      <c r="Q2171" s="3">
        <v>28</v>
      </c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</row>
    <row r="2172" spans="1:30" hidden="1" x14ac:dyDescent="0.25">
      <c r="A2172" s="2">
        <v>17</v>
      </c>
      <c r="B2172" s="2">
        <v>2013</v>
      </c>
      <c r="C2172" s="4" t="str">
        <f>INDEX(Index!$B$1:$B$500,MATCH($F2172,Index!$A$1:$A$500,0)
)</f>
        <v>MIA</v>
      </c>
      <c r="D2172" s="4">
        <v>0</v>
      </c>
      <c r="E2172" s="141">
        <f t="shared" si="33"/>
        <v>-0.10315995157627261</v>
      </c>
      <c r="F2172" s="3" t="s">
        <v>4</v>
      </c>
      <c r="G2172" s="3">
        <v>27</v>
      </c>
      <c r="H2172" s="125">
        <v>-0.10315995157627261</v>
      </c>
      <c r="I2172" s="3"/>
      <c r="J2172" s="3"/>
      <c r="K2172" s="3" t="s">
        <v>210</v>
      </c>
      <c r="L2172" s="125">
        <v>-2.3051383387797601E-2</v>
      </c>
      <c r="M2172" s="3">
        <v>20</v>
      </c>
      <c r="N2172" s="125">
        <v>5.6533758289642799E-2</v>
      </c>
      <c r="O2172" s="3">
        <v>21</v>
      </c>
      <c r="P2172" s="125">
        <v>-2.3574809898832198E-2</v>
      </c>
      <c r="Q2172" s="3">
        <v>23</v>
      </c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</row>
    <row r="2173" spans="1:30" hidden="1" x14ac:dyDescent="0.25">
      <c r="A2173" s="2">
        <v>17</v>
      </c>
      <c r="B2173" s="2">
        <v>2013</v>
      </c>
      <c r="C2173" s="4" t="str">
        <f>INDEX(Index!$B$1:$B$500,MATCH($F2173,Index!$A$1:$A$500,0)
)</f>
        <v>HOU</v>
      </c>
      <c r="D2173" s="4">
        <v>0</v>
      </c>
      <c r="E2173" s="141">
        <f t="shared" si="33"/>
        <v>-0.22604477607850479</v>
      </c>
      <c r="F2173" s="3" t="s">
        <v>49</v>
      </c>
      <c r="G2173" s="3">
        <v>28</v>
      </c>
      <c r="H2173" s="125">
        <v>-0.22604477607850479</v>
      </c>
      <c r="I2173" s="3"/>
      <c r="J2173" s="3"/>
      <c r="K2173" s="3" t="s">
        <v>213</v>
      </c>
      <c r="L2173" s="125">
        <v>-0.14286256609863701</v>
      </c>
      <c r="M2173" s="3">
        <v>26</v>
      </c>
      <c r="N2173" s="125">
        <v>3.1697428610464498E-2</v>
      </c>
      <c r="O2173" s="3">
        <v>18</v>
      </c>
      <c r="P2173" s="125">
        <v>-5.14847813694033E-2</v>
      </c>
      <c r="Q2173" s="3">
        <v>29</v>
      </c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</row>
    <row r="2174" spans="1:30" hidden="1" x14ac:dyDescent="0.25">
      <c r="A2174" s="2">
        <v>17</v>
      </c>
      <c r="B2174" s="2">
        <v>2013</v>
      </c>
      <c r="C2174" s="4" t="str">
        <f>INDEX(Index!$B$1:$B$500,MATCH($F2174,Index!$A$1:$A$500,0)
)</f>
        <v>CLE</v>
      </c>
      <c r="D2174" s="4">
        <v>0</v>
      </c>
      <c r="E2174" s="141">
        <f t="shared" si="33"/>
        <v>-0.25174522132657057</v>
      </c>
      <c r="F2174" s="3" t="s">
        <v>10</v>
      </c>
      <c r="G2174" s="3">
        <v>29</v>
      </c>
      <c r="H2174" s="125">
        <v>-0.25174522132657057</v>
      </c>
      <c r="I2174" s="3"/>
      <c r="J2174" s="3"/>
      <c r="K2174" s="3" t="s">
        <v>211</v>
      </c>
      <c r="L2174" s="125">
        <v>-0.14587101972151101</v>
      </c>
      <c r="M2174" s="3">
        <v>27</v>
      </c>
      <c r="N2174" s="125">
        <v>0.115136800046631</v>
      </c>
      <c r="O2174" s="3">
        <v>30</v>
      </c>
      <c r="P2174" s="125">
        <v>9.2625984415714499E-3</v>
      </c>
      <c r="Q2174" s="3">
        <v>14</v>
      </c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</row>
    <row r="2175" spans="1:30" hidden="1" x14ac:dyDescent="0.25">
      <c r="A2175" s="2">
        <v>17</v>
      </c>
      <c r="B2175" s="2">
        <v>2013</v>
      </c>
      <c r="C2175" s="4" t="str">
        <f>INDEX(Index!$B$1:$B$500,MATCH($F2175,Index!$A$1:$A$500,0)
)</f>
        <v>WAS</v>
      </c>
      <c r="D2175" s="4">
        <v>0</v>
      </c>
      <c r="E2175" s="141">
        <f t="shared" si="33"/>
        <v>-0.25426208206436718</v>
      </c>
      <c r="F2175" s="3" t="s">
        <v>26</v>
      </c>
      <c r="G2175" s="3">
        <v>30</v>
      </c>
      <c r="H2175" s="125">
        <v>-0.25426208206436718</v>
      </c>
      <c r="I2175" s="3"/>
      <c r="J2175" s="3"/>
      <c r="K2175" s="3" t="s">
        <v>238</v>
      </c>
      <c r="L2175" s="125">
        <v>-8.2683661737742206E-2</v>
      </c>
      <c r="M2175" s="3">
        <v>22</v>
      </c>
      <c r="N2175" s="125">
        <v>5.1653686244365997E-2</v>
      </c>
      <c r="O2175" s="3">
        <v>20</v>
      </c>
      <c r="P2175" s="125">
        <v>-0.119924734082259</v>
      </c>
      <c r="Q2175" s="3">
        <v>32</v>
      </c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</row>
    <row r="2176" spans="1:30" hidden="1" x14ac:dyDescent="0.25">
      <c r="A2176" s="2">
        <v>17</v>
      </c>
      <c r="B2176" s="2">
        <v>2013</v>
      </c>
      <c r="C2176" s="4" t="str">
        <f>INDEX(Index!$B$1:$B$500,MATCH($F2176,Index!$A$1:$A$500,0)
)</f>
        <v>LV</v>
      </c>
      <c r="D2176" s="4">
        <v>0</v>
      </c>
      <c r="E2176" s="141">
        <f t="shared" si="33"/>
        <v>-0.31935457260488231</v>
      </c>
      <c r="F2176" s="3" t="s">
        <v>52</v>
      </c>
      <c r="G2176" s="3">
        <v>31</v>
      </c>
      <c r="H2176" s="125">
        <v>-0.31935457260488231</v>
      </c>
      <c r="I2176" s="3"/>
      <c r="J2176" s="3"/>
      <c r="K2176" s="3" t="s">
        <v>211</v>
      </c>
      <c r="L2176" s="125">
        <v>-0.150080816633966</v>
      </c>
      <c r="M2176" s="3">
        <v>29</v>
      </c>
      <c r="N2176" s="125">
        <v>9.7927014962211401E-2</v>
      </c>
      <c r="O2176" s="3">
        <v>26</v>
      </c>
      <c r="P2176" s="125">
        <v>-7.1346741008704903E-2</v>
      </c>
      <c r="Q2176" s="3">
        <v>31</v>
      </c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</row>
    <row r="2177" spans="1:30" hidden="1" x14ac:dyDescent="0.25">
      <c r="A2177" s="2">
        <v>17</v>
      </c>
      <c r="B2177" s="2">
        <v>2013</v>
      </c>
      <c r="C2177" s="4" t="str">
        <f>INDEX(Index!$B$1:$B$500,MATCH($F2177,Index!$A$1:$A$500,0)
)</f>
        <v>JAX</v>
      </c>
      <c r="D2177" s="4">
        <v>0</v>
      </c>
      <c r="E2177" s="141">
        <f t="shared" si="33"/>
        <v>-0.37460203474547732</v>
      </c>
      <c r="F2177" s="3" t="s">
        <v>56</v>
      </c>
      <c r="G2177" s="3">
        <v>32</v>
      </c>
      <c r="H2177" s="125">
        <v>-0.37460203474547732</v>
      </c>
      <c r="I2177" s="3"/>
      <c r="J2177" s="3"/>
      <c r="K2177" s="3" t="s">
        <v>211</v>
      </c>
      <c r="L2177" s="125">
        <v>-0.28069415013342403</v>
      </c>
      <c r="M2177" s="3">
        <v>32</v>
      </c>
      <c r="N2177" s="125">
        <v>0.119216077522998</v>
      </c>
      <c r="O2177" s="3">
        <v>31</v>
      </c>
      <c r="P2177" s="125">
        <v>2.5308192910944698E-2</v>
      </c>
      <c r="Q2177" s="3">
        <v>9</v>
      </c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</row>
    <row r="2178" spans="1:30" hidden="1" x14ac:dyDescent="0.25">
      <c r="A2178" s="2">
        <v>1</v>
      </c>
      <c r="B2178" s="2">
        <v>2014</v>
      </c>
      <c r="C2178" s="4" t="str">
        <f>INDEX(Index!$B$1:$B$500,MATCH($F2178,Index!$A$1:$A$500,0)
)</f>
        <v>SEA</v>
      </c>
      <c r="D2178" s="4">
        <v>0</v>
      </c>
      <c r="E2178" s="141">
        <f t="shared" ref="E2178:E2241" si="34">IF(D2178=1,H2178/100,H2178)</f>
        <v>0.63772431132602891</v>
      </c>
      <c r="F2178" s="3" t="s">
        <v>30</v>
      </c>
      <c r="G2178" s="3">
        <v>1</v>
      </c>
      <c r="H2178" s="125">
        <v>0.63772431132602891</v>
      </c>
      <c r="I2178" s="3"/>
      <c r="J2178" s="3"/>
      <c r="K2178" s="3" t="s">
        <v>98</v>
      </c>
      <c r="L2178" s="125">
        <v>0.41978808989044503</v>
      </c>
      <c r="M2178" s="3">
        <v>2</v>
      </c>
      <c r="N2178" s="125">
        <v>-0.22317597396703401</v>
      </c>
      <c r="O2178" s="3">
        <v>6</v>
      </c>
      <c r="P2178" s="125">
        <v>-5.2397525314501403E-3</v>
      </c>
      <c r="Q2178" s="3">
        <v>16</v>
      </c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</row>
    <row r="2179" spans="1:30" hidden="1" x14ac:dyDescent="0.25">
      <c r="A2179" s="2">
        <v>1</v>
      </c>
      <c r="B2179" s="2">
        <v>2014</v>
      </c>
      <c r="C2179" s="4" t="str">
        <f>INDEX(Index!$B$1:$B$500,MATCH($F2179,Index!$A$1:$A$500,0)
)</f>
        <v>DET</v>
      </c>
      <c r="D2179" s="4">
        <v>0</v>
      </c>
      <c r="E2179" s="141">
        <f t="shared" si="34"/>
        <v>0.61604135989083098</v>
      </c>
      <c r="F2179" s="3" t="s">
        <v>21</v>
      </c>
      <c r="G2179" s="3">
        <v>2</v>
      </c>
      <c r="H2179" s="125">
        <v>0.61604135989083098</v>
      </c>
      <c r="I2179" s="3"/>
      <c r="J2179" s="3"/>
      <c r="K2179" s="3" t="s">
        <v>98</v>
      </c>
      <c r="L2179" s="125">
        <v>0.26984295862755298</v>
      </c>
      <c r="M2179" s="3">
        <v>6</v>
      </c>
      <c r="N2179" s="125">
        <v>-0.49226235395054502</v>
      </c>
      <c r="O2179" s="3">
        <v>2</v>
      </c>
      <c r="P2179" s="125">
        <v>-0.14606395268726699</v>
      </c>
      <c r="Q2179" s="3">
        <v>28</v>
      </c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</row>
    <row r="2180" spans="1:30" hidden="1" x14ac:dyDescent="0.25">
      <c r="A2180" s="2">
        <v>1</v>
      </c>
      <c r="B2180" s="2">
        <v>2014</v>
      </c>
      <c r="C2180" s="4" t="str">
        <f>INDEX(Index!$B$1:$B$500,MATCH($F2180,Index!$A$1:$A$500,0)
)</f>
        <v>SF</v>
      </c>
      <c r="D2180" s="4">
        <v>0</v>
      </c>
      <c r="E2180" s="141">
        <f t="shared" si="34"/>
        <v>0.54977311400349449</v>
      </c>
      <c r="F2180" s="3" t="s">
        <v>1</v>
      </c>
      <c r="G2180" s="3">
        <v>3</v>
      </c>
      <c r="H2180" s="125">
        <v>0.54977311400349449</v>
      </c>
      <c r="I2180" s="3"/>
      <c r="J2180" s="3"/>
      <c r="K2180" s="3" t="s">
        <v>98</v>
      </c>
      <c r="L2180" s="125">
        <v>0.34385711378806</v>
      </c>
      <c r="M2180" s="3">
        <v>3</v>
      </c>
      <c r="N2180" s="125">
        <v>-0.19907018209181401</v>
      </c>
      <c r="O2180" s="3">
        <v>8</v>
      </c>
      <c r="P2180" s="125">
        <v>6.84581812362056E-3</v>
      </c>
      <c r="Q2180" s="3">
        <v>14</v>
      </c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</row>
    <row r="2181" spans="1:30" hidden="1" x14ac:dyDescent="0.25">
      <c r="A2181" s="2">
        <v>1</v>
      </c>
      <c r="B2181" s="2">
        <v>2014</v>
      </c>
      <c r="C2181" s="4" t="str">
        <f>INDEX(Index!$B$1:$B$500,MATCH($F2181,Index!$A$1:$A$500,0)
)</f>
        <v>MIN</v>
      </c>
      <c r="D2181" s="4">
        <v>0</v>
      </c>
      <c r="E2181" s="141">
        <f t="shared" si="34"/>
        <v>0.5323334390103065</v>
      </c>
      <c r="F2181" s="3" t="s">
        <v>46</v>
      </c>
      <c r="G2181" s="3">
        <v>4</v>
      </c>
      <c r="H2181" s="125">
        <v>0.5323334390103065</v>
      </c>
      <c r="I2181" s="3"/>
      <c r="J2181" s="3"/>
      <c r="K2181" s="3" t="s">
        <v>98</v>
      </c>
      <c r="L2181" s="125">
        <v>2.6630856291668802E-2</v>
      </c>
      <c r="M2181" s="3">
        <v>16</v>
      </c>
      <c r="N2181" s="125">
        <v>-0.43772437678105602</v>
      </c>
      <c r="O2181" s="3">
        <v>4</v>
      </c>
      <c r="P2181" s="125">
        <v>6.7978205937581707E-2</v>
      </c>
      <c r="Q2181" s="3">
        <v>7</v>
      </c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</row>
    <row r="2182" spans="1:30" hidden="1" x14ac:dyDescent="0.25">
      <c r="A2182" s="2">
        <v>1</v>
      </c>
      <c r="B2182" s="2">
        <v>2014</v>
      </c>
      <c r="C2182" s="4" t="str">
        <f>INDEX(Index!$B$1:$B$500,MATCH($F2182,Index!$A$1:$A$500,0)
)</f>
        <v>NYJ</v>
      </c>
      <c r="D2182" s="4">
        <v>0</v>
      </c>
      <c r="E2182" s="141">
        <f t="shared" si="34"/>
        <v>0.50840909249435751</v>
      </c>
      <c r="F2182" s="3" t="s">
        <v>9</v>
      </c>
      <c r="G2182" s="3">
        <v>5</v>
      </c>
      <c r="H2182" s="125">
        <v>0.50840909249435751</v>
      </c>
      <c r="I2182" s="3"/>
      <c r="J2182" s="3"/>
      <c r="K2182" s="3" t="s">
        <v>98</v>
      </c>
      <c r="L2182" s="125">
        <v>9.1663968375715801E-4</v>
      </c>
      <c r="M2182" s="3">
        <v>17</v>
      </c>
      <c r="N2182" s="125">
        <v>-0.44039889511807201</v>
      </c>
      <c r="O2182" s="3">
        <v>3</v>
      </c>
      <c r="P2182" s="125">
        <v>6.7093557692528297E-2</v>
      </c>
      <c r="Q2182" s="3">
        <v>8</v>
      </c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</row>
    <row r="2183" spans="1:30" hidden="1" x14ac:dyDescent="0.25">
      <c r="A2183" s="2">
        <v>1</v>
      </c>
      <c r="B2183" s="2">
        <v>2014</v>
      </c>
      <c r="C2183" s="4" t="str">
        <f>INDEX(Index!$B$1:$B$500,MATCH($F2183,Index!$A$1:$A$500,0)
)</f>
        <v>TEN</v>
      </c>
      <c r="D2183" s="4">
        <v>0</v>
      </c>
      <c r="E2183" s="141">
        <f t="shared" si="34"/>
        <v>0.50227761427333772</v>
      </c>
      <c r="F2183" s="3" t="s">
        <v>45</v>
      </c>
      <c r="G2183" s="3">
        <v>6</v>
      </c>
      <c r="H2183" s="125">
        <v>0.50227761427333772</v>
      </c>
      <c r="I2183" s="3"/>
      <c r="J2183" s="3"/>
      <c r="K2183" s="3" t="s">
        <v>98</v>
      </c>
      <c r="L2183" s="125">
        <v>0.142404190617893</v>
      </c>
      <c r="M2183" s="3">
        <v>11</v>
      </c>
      <c r="N2183" s="125">
        <v>-0.40187397659123297</v>
      </c>
      <c r="O2183" s="3">
        <v>5</v>
      </c>
      <c r="P2183" s="125">
        <v>-4.20005529357882E-2</v>
      </c>
      <c r="Q2183" s="3">
        <v>23</v>
      </c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</row>
    <row r="2184" spans="1:30" hidden="1" x14ac:dyDescent="0.25">
      <c r="A2184" s="2">
        <v>1</v>
      </c>
      <c r="B2184" s="2">
        <v>2014</v>
      </c>
      <c r="C2184" s="4" t="str">
        <f>INDEX(Index!$B$1:$B$500,MATCH($F2184,Index!$A$1:$A$500,0)
)</f>
        <v>CAR</v>
      </c>
      <c r="D2184" s="4">
        <v>0</v>
      </c>
      <c r="E2184" s="141">
        <f t="shared" si="34"/>
        <v>0.42663083528027035</v>
      </c>
      <c r="F2184" s="3" t="s">
        <v>51</v>
      </c>
      <c r="G2184" s="3">
        <v>7</v>
      </c>
      <c r="H2184" s="125">
        <v>0.42663083528027035</v>
      </c>
      <c r="I2184" s="3"/>
      <c r="J2184" s="3"/>
      <c r="K2184" s="3" t="s">
        <v>98</v>
      </c>
      <c r="L2184" s="125">
        <v>-3.7177498430003598E-2</v>
      </c>
      <c r="M2184" s="3">
        <v>19</v>
      </c>
      <c r="N2184" s="125">
        <v>-0.56789069645256995</v>
      </c>
      <c r="O2184" s="3">
        <v>1</v>
      </c>
      <c r="P2184" s="125">
        <v>-0.104082362742296</v>
      </c>
      <c r="Q2184" s="3">
        <v>25</v>
      </c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</row>
    <row r="2185" spans="1:30" hidden="1" x14ac:dyDescent="0.25">
      <c r="A2185" s="2">
        <v>1</v>
      </c>
      <c r="B2185" s="2">
        <v>2014</v>
      </c>
      <c r="C2185" s="4" t="str">
        <f>INDEX(Index!$B$1:$B$500,MATCH($F2185,Index!$A$1:$A$500,0)
)</f>
        <v>DEN</v>
      </c>
      <c r="D2185" s="4">
        <v>0</v>
      </c>
      <c r="E2185" s="141">
        <f t="shared" si="34"/>
        <v>0.31844049581079203</v>
      </c>
      <c r="F2185" s="3" t="s">
        <v>39</v>
      </c>
      <c r="G2185" s="3">
        <v>8</v>
      </c>
      <c r="H2185" s="125">
        <v>0.31844049581079203</v>
      </c>
      <c r="I2185" s="3"/>
      <c r="J2185" s="3"/>
      <c r="K2185" s="3" t="s">
        <v>98</v>
      </c>
      <c r="L2185" s="125">
        <v>0.29483934465574901</v>
      </c>
      <c r="M2185" s="3">
        <v>4</v>
      </c>
      <c r="N2185" s="125">
        <v>-0.14056226267254601</v>
      </c>
      <c r="O2185" s="3">
        <v>12</v>
      </c>
      <c r="P2185" s="125">
        <v>-0.11696111151750301</v>
      </c>
      <c r="Q2185" s="3">
        <v>27</v>
      </c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</row>
    <row r="2186" spans="1:30" hidden="1" x14ac:dyDescent="0.25">
      <c r="A2186" s="2">
        <v>1</v>
      </c>
      <c r="B2186" s="2">
        <v>2014</v>
      </c>
      <c r="C2186" s="4" t="str">
        <f>INDEX(Index!$B$1:$B$500,MATCH($F2186,Index!$A$1:$A$500,0)
)</f>
        <v>ATL</v>
      </c>
      <c r="D2186" s="4">
        <v>0</v>
      </c>
      <c r="E2186" s="141">
        <f t="shared" si="34"/>
        <v>0.30645954948908471</v>
      </c>
      <c r="F2186" s="3" t="s">
        <v>43</v>
      </c>
      <c r="G2186" s="3">
        <v>9</v>
      </c>
      <c r="H2186" s="125">
        <v>0.30645954948908471</v>
      </c>
      <c r="I2186" s="3"/>
      <c r="J2186" s="3"/>
      <c r="K2186" s="3" t="s">
        <v>98</v>
      </c>
      <c r="L2186" s="125">
        <v>0.46722724577460201</v>
      </c>
      <c r="M2186" s="3">
        <v>1</v>
      </c>
      <c r="N2186" s="125">
        <v>0.22494458558695499</v>
      </c>
      <c r="O2186" s="3">
        <v>26</v>
      </c>
      <c r="P2186" s="125">
        <v>6.4176889301437695E-2</v>
      </c>
      <c r="Q2186" s="3">
        <v>9</v>
      </c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</row>
    <row r="2187" spans="1:30" hidden="1" x14ac:dyDescent="0.25">
      <c r="A2187" s="2">
        <v>1</v>
      </c>
      <c r="B2187" s="2">
        <v>2014</v>
      </c>
      <c r="C2187" s="4" t="str">
        <f>INDEX(Index!$B$1:$B$500,MATCH($F2187,Index!$A$1:$A$500,0)
)</f>
        <v>MIA</v>
      </c>
      <c r="D2187" s="4">
        <v>0</v>
      </c>
      <c r="E2187" s="141">
        <f t="shared" si="34"/>
        <v>0.2310050099646794</v>
      </c>
      <c r="F2187" s="3" t="s">
        <v>4</v>
      </c>
      <c r="G2187" s="3">
        <v>10</v>
      </c>
      <c r="H2187" s="125">
        <v>0.2310050099646794</v>
      </c>
      <c r="I2187" s="3"/>
      <c r="J2187" s="3"/>
      <c r="K2187" s="3" t="s">
        <v>98</v>
      </c>
      <c r="L2187" s="125">
        <v>6.7957761695154897E-2</v>
      </c>
      <c r="M2187" s="3">
        <v>13</v>
      </c>
      <c r="N2187" s="125">
        <v>-0.16834197765716799</v>
      </c>
      <c r="O2187" s="3">
        <v>10</v>
      </c>
      <c r="P2187" s="125">
        <v>-5.29472938764349E-3</v>
      </c>
      <c r="Q2187" s="3">
        <v>17</v>
      </c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</row>
    <row r="2188" spans="1:30" hidden="1" x14ac:dyDescent="0.25">
      <c r="A2188" s="2">
        <v>1</v>
      </c>
      <c r="B2188" s="2">
        <v>2014</v>
      </c>
      <c r="C2188" s="4" t="str">
        <f>INDEX(Index!$B$1:$B$500,MATCH($F2188,Index!$A$1:$A$500,0)
)</f>
        <v>CIN</v>
      </c>
      <c r="D2188" s="4">
        <v>0</v>
      </c>
      <c r="E2188" s="141">
        <f t="shared" si="34"/>
        <v>0.1751924662697294</v>
      </c>
      <c r="F2188" s="3" t="s">
        <v>24</v>
      </c>
      <c r="G2188" s="3">
        <v>11</v>
      </c>
      <c r="H2188" s="125">
        <v>0.1751924662697294</v>
      </c>
      <c r="I2188" s="3"/>
      <c r="J2188" s="3"/>
      <c r="K2188" s="3" t="s">
        <v>98</v>
      </c>
      <c r="L2188" s="125">
        <v>7.66841266597066E-2</v>
      </c>
      <c r="M2188" s="3">
        <v>12</v>
      </c>
      <c r="N2188" s="125">
        <v>-5.0493788189397001E-3</v>
      </c>
      <c r="O2188" s="3">
        <v>14</v>
      </c>
      <c r="P2188" s="125">
        <v>9.3458960791083096E-2</v>
      </c>
      <c r="Q2188" s="3">
        <v>2</v>
      </c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</row>
    <row r="2189" spans="1:30" hidden="1" x14ac:dyDescent="0.25">
      <c r="A2189" s="2">
        <v>1</v>
      </c>
      <c r="B2189" s="2">
        <v>2014</v>
      </c>
      <c r="C2189" s="4" t="str">
        <f>INDEX(Index!$B$1:$B$500,MATCH($F2189,Index!$A$1:$A$500,0)
)</f>
        <v>PIT</v>
      </c>
      <c r="D2189" s="4">
        <v>0</v>
      </c>
      <c r="E2189" s="141">
        <f t="shared" si="34"/>
        <v>0.17458334362573549</v>
      </c>
      <c r="F2189" s="3" t="s">
        <v>32</v>
      </c>
      <c r="G2189" s="3">
        <v>12</v>
      </c>
      <c r="H2189" s="125">
        <v>0.17458334362573549</v>
      </c>
      <c r="I2189" s="3"/>
      <c r="J2189" s="3"/>
      <c r="K2189" s="3" t="s">
        <v>98</v>
      </c>
      <c r="L2189" s="125">
        <v>0.282584717892017</v>
      </c>
      <c r="M2189" s="3">
        <v>5</v>
      </c>
      <c r="N2189" s="125">
        <v>0.18615540256143601</v>
      </c>
      <c r="O2189" s="3">
        <v>22</v>
      </c>
      <c r="P2189" s="125">
        <v>7.8154028295154498E-2</v>
      </c>
      <c r="Q2189" s="3">
        <v>4</v>
      </c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</row>
    <row r="2190" spans="1:30" hidden="1" x14ac:dyDescent="0.25">
      <c r="A2190" s="2">
        <v>1</v>
      </c>
      <c r="B2190" s="2">
        <v>2014</v>
      </c>
      <c r="C2190" s="4" t="str">
        <f>INDEX(Index!$B$1:$B$500,MATCH($F2190,Index!$A$1:$A$500,0)
)</f>
        <v>BUF</v>
      </c>
      <c r="D2190" s="4">
        <v>0</v>
      </c>
      <c r="E2190" s="141">
        <f t="shared" si="34"/>
        <v>0.10297936964687798</v>
      </c>
      <c r="F2190" s="3" t="s">
        <v>0</v>
      </c>
      <c r="G2190" s="3">
        <v>13</v>
      </c>
      <c r="H2190" s="125">
        <v>0.10297936964687798</v>
      </c>
      <c r="I2190" s="3"/>
      <c r="J2190" s="3"/>
      <c r="K2190" s="3" t="s">
        <v>98</v>
      </c>
      <c r="L2190" s="125">
        <v>0.16690628345178099</v>
      </c>
      <c r="M2190" s="3">
        <v>10</v>
      </c>
      <c r="N2190" s="125">
        <v>0.19512561587216401</v>
      </c>
      <c r="O2190" s="3">
        <v>23</v>
      </c>
      <c r="P2190" s="125">
        <v>0.131198702067261</v>
      </c>
      <c r="Q2190" s="3">
        <v>1</v>
      </c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</row>
    <row r="2191" spans="1:30" hidden="1" x14ac:dyDescent="0.25">
      <c r="A2191" s="2">
        <v>1</v>
      </c>
      <c r="B2191" s="2">
        <v>2014</v>
      </c>
      <c r="C2191" s="4" t="str">
        <f>INDEX(Index!$B$1:$B$500,MATCH($F2191,Index!$A$1:$A$500,0)
)</f>
        <v>CHI</v>
      </c>
      <c r="D2191" s="4">
        <v>0</v>
      </c>
      <c r="E2191" s="141">
        <f t="shared" si="34"/>
        <v>8.7545533636227274E-2</v>
      </c>
      <c r="F2191" s="3" t="s">
        <v>64</v>
      </c>
      <c r="G2191" s="3">
        <v>14</v>
      </c>
      <c r="H2191" s="125">
        <v>8.7545533636227274E-2</v>
      </c>
      <c r="I2191" s="3"/>
      <c r="J2191" s="3"/>
      <c r="K2191" s="3" t="s">
        <v>99</v>
      </c>
      <c r="L2191" s="125">
        <v>0.24182852441438801</v>
      </c>
      <c r="M2191" s="3">
        <v>8</v>
      </c>
      <c r="N2191" s="125">
        <v>0.16226928309745201</v>
      </c>
      <c r="O2191" s="3">
        <v>21</v>
      </c>
      <c r="P2191" s="125">
        <v>7.9862923192912608E-3</v>
      </c>
      <c r="Q2191" s="3">
        <v>13</v>
      </c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</row>
    <row r="2192" spans="1:30" hidden="1" x14ac:dyDescent="0.25">
      <c r="A2192" s="2">
        <v>1</v>
      </c>
      <c r="B2192" s="2">
        <v>2014</v>
      </c>
      <c r="C2192" s="4" t="str">
        <f>INDEX(Index!$B$1:$B$500,MATCH($F2192,Index!$A$1:$A$500,0)
)</f>
        <v>PHI</v>
      </c>
      <c r="D2192" s="4">
        <v>0</v>
      </c>
      <c r="E2192" s="141">
        <f t="shared" si="34"/>
        <v>8.0365843353119082E-2</v>
      </c>
      <c r="F2192" s="3" t="s">
        <v>7</v>
      </c>
      <c r="G2192" s="3">
        <v>15</v>
      </c>
      <c r="H2192" s="125">
        <v>8.0365843353119082E-2</v>
      </c>
      <c r="I2192" s="3"/>
      <c r="J2192" s="3"/>
      <c r="K2192" s="3" t="s">
        <v>98</v>
      </c>
      <c r="L2192" s="125">
        <v>-0.15504231283297201</v>
      </c>
      <c r="M2192" s="3">
        <v>23</v>
      </c>
      <c r="N2192" s="125">
        <v>-0.15788220532059399</v>
      </c>
      <c r="O2192" s="3">
        <v>11</v>
      </c>
      <c r="P2192" s="125">
        <v>7.7525950865497101E-2</v>
      </c>
      <c r="Q2192" s="3">
        <v>5</v>
      </c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</row>
    <row r="2193" spans="1:30" hidden="1" x14ac:dyDescent="0.25">
      <c r="A2193" s="2">
        <v>1</v>
      </c>
      <c r="B2193" s="2">
        <v>2014</v>
      </c>
      <c r="C2193" s="4" t="str">
        <f>INDEX(Index!$B$1:$B$500,MATCH($F2193,Index!$A$1:$A$500,0)
)</f>
        <v>ARI</v>
      </c>
      <c r="D2193" s="4">
        <v>0</v>
      </c>
      <c r="E2193" s="141">
        <f t="shared" si="34"/>
        <v>4.9617465156295532E-2</v>
      </c>
      <c r="F2193" s="3" t="s">
        <v>23</v>
      </c>
      <c r="G2193" s="3">
        <v>16</v>
      </c>
      <c r="H2193" s="125">
        <v>4.9617465156295532E-2</v>
      </c>
      <c r="I2193" s="3"/>
      <c r="J2193" s="3"/>
      <c r="K2193" s="3" t="s">
        <v>98</v>
      </c>
      <c r="L2193" s="125">
        <v>2.95412630323975E-2</v>
      </c>
      <c r="M2193" s="3">
        <v>15</v>
      </c>
      <c r="N2193" s="125">
        <v>-0.20334310829633601</v>
      </c>
      <c r="O2193" s="3">
        <v>7</v>
      </c>
      <c r="P2193" s="125">
        <v>-0.18326690617243799</v>
      </c>
      <c r="Q2193" s="3">
        <v>30</v>
      </c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</row>
    <row r="2194" spans="1:30" hidden="1" x14ac:dyDescent="0.25">
      <c r="A2194" s="2">
        <v>1</v>
      </c>
      <c r="B2194" s="2">
        <v>2014</v>
      </c>
      <c r="C2194" s="4" t="str">
        <f>INDEX(Index!$B$1:$B$500,MATCH($F2194,Index!$A$1:$A$500,0)
)</f>
        <v>HOU</v>
      </c>
      <c r="D2194" s="4">
        <v>0</v>
      </c>
      <c r="E2194" s="141">
        <f t="shared" si="34"/>
        <v>-2.4609758409379501E-2</v>
      </c>
      <c r="F2194" s="3" t="s">
        <v>49</v>
      </c>
      <c r="G2194" s="3">
        <v>17</v>
      </c>
      <c r="H2194" s="125">
        <v>-2.4609758409379501E-2</v>
      </c>
      <c r="I2194" s="3"/>
      <c r="J2194" s="3"/>
      <c r="K2194" s="3" t="s">
        <v>98</v>
      </c>
      <c r="L2194" s="125">
        <v>-1.6523587097158999E-2</v>
      </c>
      <c r="M2194" s="3">
        <v>18</v>
      </c>
      <c r="N2194" s="125">
        <v>-1.9298417164132699E-2</v>
      </c>
      <c r="O2194" s="3">
        <v>13</v>
      </c>
      <c r="P2194" s="125">
        <v>-2.7384588476353201E-2</v>
      </c>
      <c r="Q2194" s="3">
        <v>20</v>
      </c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</row>
    <row r="2195" spans="1:30" hidden="1" x14ac:dyDescent="0.25">
      <c r="A2195" s="2">
        <v>1</v>
      </c>
      <c r="B2195" s="2">
        <v>2014</v>
      </c>
      <c r="C2195" s="4" t="str">
        <f>INDEX(Index!$B$1:$B$500,MATCH($F2195,Index!$A$1:$A$500,0)
)</f>
        <v>CLE</v>
      </c>
      <c r="D2195" s="4">
        <v>0</v>
      </c>
      <c r="E2195" s="141">
        <f t="shared" si="34"/>
        <v>-0.12676810278849673</v>
      </c>
      <c r="F2195" s="3" t="s">
        <v>10</v>
      </c>
      <c r="G2195" s="3">
        <v>18</v>
      </c>
      <c r="H2195" s="125">
        <v>-0.12676810278849673</v>
      </c>
      <c r="I2195" s="3"/>
      <c r="J2195" s="3"/>
      <c r="K2195" s="3" t="s">
        <v>99</v>
      </c>
      <c r="L2195" s="125">
        <v>0.24045435167394899</v>
      </c>
      <c r="M2195" s="3">
        <v>9</v>
      </c>
      <c r="N2195" s="125">
        <v>0.32747710031537602</v>
      </c>
      <c r="O2195" s="3">
        <v>30</v>
      </c>
      <c r="P2195" s="125">
        <v>-3.97453541470697E-2</v>
      </c>
      <c r="Q2195" s="3">
        <v>22</v>
      </c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</row>
    <row r="2196" spans="1:30" hidden="1" x14ac:dyDescent="0.25">
      <c r="A2196" s="2">
        <v>1</v>
      </c>
      <c r="B2196" s="2">
        <v>2014</v>
      </c>
      <c r="C2196" s="4" t="str">
        <f>INDEX(Index!$B$1:$B$500,MATCH($F2196,Index!$A$1:$A$500,0)
)</f>
        <v>NO</v>
      </c>
      <c r="D2196" s="4">
        <v>0</v>
      </c>
      <c r="E2196" s="141">
        <f t="shared" si="34"/>
        <v>-0.15077904770393563</v>
      </c>
      <c r="F2196" s="3" t="s">
        <v>27</v>
      </c>
      <c r="G2196" s="3">
        <v>19</v>
      </c>
      <c r="H2196" s="125">
        <v>-0.15077904770393563</v>
      </c>
      <c r="I2196" s="3"/>
      <c r="J2196" s="3"/>
      <c r="K2196" s="3" t="s">
        <v>99</v>
      </c>
      <c r="L2196" s="125">
        <v>0.26220058665037799</v>
      </c>
      <c r="M2196" s="3">
        <v>7</v>
      </c>
      <c r="N2196" s="125">
        <v>0.48573196042461703</v>
      </c>
      <c r="O2196" s="3">
        <v>32</v>
      </c>
      <c r="P2196" s="125">
        <v>7.2752326070303394E-2</v>
      </c>
      <c r="Q2196" s="3">
        <v>6</v>
      </c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</row>
    <row r="2197" spans="1:30" hidden="1" x14ac:dyDescent="0.25">
      <c r="A2197" s="2">
        <v>1</v>
      </c>
      <c r="B2197" s="2">
        <v>2014</v>
      </c>
      <c r="C2197" s="4" t="str">
        <f>INDEX(Index!$B$1:$B$500,MATCH($F2197,Index!$A$1:$A$500,0)
)</f>
        <v>JAX</v>
      </c>
      <c r="D2197" s="4">
        <v>0</v>
      </c>
      <c r="E2197" s="141">
        <f t="shared" si="34"/>
        <v>-0.152838340191088</v>
      </c>
      <c r="F2197" s="3" t="s">
        <v>56</v>
      </c>
      <c r="G2197" s="3">
        <v>20</v>
      </c>
      <c r="H2197" s="125">
        <v>-0.152838340191088</v>
      </c>
      <c r="I2197" s="3"/>
      <c r="J2197" s="3"/>
      <c r="K2197" s="3" t="s">
        <v>99</v>
      </c>
      <c r="L2197" s="125">
        <v>-0.174931214913289</v>
      </c>
      <c r="M2197" s="3">
        <v>24</v>
      </c>
      <c r="N2197" s="125">
        <v>-0.197619969636778</v>
      </c>
      <c r="O2197" s="3">
        <v>9</v>
      </c>
      <c r="P2197" s="125">
        <v>-0.17552709491457699</v>
      </c>
      <c r="Q2197" s="3">
        <v>29</v>
      </c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</row>
    <row r="2198" spans="1:30" hidden="1" x14ac:dyDescent="0.25">
      <c r="A2198" s="2">
        <v>1</v>
      </c>
      <c r="B2198" s="2">
        <v>2014</v>
      </c>
      <c r="C2198" s="4" t="str">
        <f>INDEX(Index!$B$1:$B$500,MATCH($F2198,Index!$A$1:$A$500,0)
)</f>
        <v>BAL</v>
      </c>
      <c r="D2198" s="4">
        <v>0</v>
      </c>
      <c r="E2198" s="141">
        <f t="shared" si="34"/>
        <v>-0.21461087827630501</v>
      </c>
      <c r="F2198" s="3" t="s">
        <v>18</v>
      </c>
      <c r="G2198" s="3">
        <v>21</v>
      </c>
      <c r="H2198" s="125">
        <v>-0.21461087827630501</v>
      </c>
      <c r="I2198" s="3"/>
      <c r="J2198" s="3"/>
      <c r="K2198" s="3" t="s">
        <v>99</v>
      </c>
      <c r="L2198" s="125">
        <v>4.0770257872574198E-2</v>
      </c>
      <c r="M2198" s="3">
        <v>14</v>
      </c>
      <c r="N2198" s="125">
        <v>6.4321077707830202E-2</v>
      </c>
      <c r="O2198" s="3">
        <v>18</v>
      </c>
      <c r="P2198" s="125">
        <v>-0.19106005844104901</v>
      </c>
      <c r="Q2198" s="3">
        <v>31</v>
      </c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</row>
    <row r="2199" spans="1:30" hidden="1" x14ac:dyDescent="0.25">
      <c r="A2199" s="2">
        <v>1</v>
      </c>
      <c r="B2199" s="2">
        <v>2014</v>
      </c>
      <c r="C2199" s="4" t="str">
        <f>INDEX(Index!$B$1:$B$500,MATCH($F2199,Index!$A$1:$A$500,0)
)</f>
        <v>LAC</v>
      </c>
      <c r="D2199" s="4">
        <v>0</v>
      </c>
      <c r="E2199" s="141">
        <f t="shared" si="34"/>
        <v>-0.29792707678999075</v>
      </c>
      <c r="F2199" s="3" t="s">
        <v>68</v>
      </c>
      <c r="G2199" s="3">
        <v>22</v>
      </c>
      <c r="H2199" s="125">
        <v>-0.29792707678999075</v>
      </c>
      <c r="I2199" s="3"/>
      <c r="J2199" s="3"/>
      <c r="K2199" s="3" t="s">
        <v>99</v>
      </c>
      <c r="L2199" s="125">
        <v>-0.27327987325705499</v>
      </c>
      <c r="M2199" s="3">
        <v>27</v>
      </c>
      <c r="N2199" s="125">
        <v>7.9330909344335301E-2</v>
      </c>
      <c r="O2199" s="3">
        <v>19</v>
      </c>
      <c r="P2199" s="125">
        <v>5.4683705811399502E-2</v>
      </c>
      <c r="Q2199" s="3">
        <v>10</v>
      </c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</row>
    <row r="2200" spans="1:30" hidden="1" x14ac:dyDescent="0.25">
      <c r="A2200" s="2">
        <v>1</v>
      </c>
      <c r="B2200" s="2">
        <v>2014</v>
      </c>
      <c r="C2200" s="4" t="str">
        <f>INDEX(Index!$B$1:$B$500,MATCH($F2200,Index!$A$1:$A$500,0)
)</f>
        <v>NE</v>
      </c>
      <c r="D2200" s="4">
        <v>0</v>
      </c>
      <c r="E2200" s="141">
        <f t="shared" si="34"/>
        <v>-0.30071759802533682</v>
      </c>
      <c r="F2200" s="3" t="s">
        <v>17</v>
      </c>
      <c r="G2200" s="3">
        <v>23</v>
      </c>
      <c r="H2200" s="125">
        <v>-0.30071759802533682</v>
      </c>
      <c r="I2200" s="3"/>
      <c r="J2200" s="3"/>
      <c r="K2200" s="3" t="s">
        <v>99</v>
      </c>
      <c r="L2200" s="125">
        <v>-8.3526427509395804E-2</v>
      </c>
      <c r="M2200" s="3">
        <v>21</v>
      </c>
      <c r="N2200" s="125">
        <v>0.109412189541674</v>
      </c>
      <c r="O2200" s="3">
        <v>20</v>
      </c>
      <c r="P2200" s="125">
        <v>-0.107778980974267</v>
      </c>
      <c r="Q2200" s="3">
        <v>26</v>
      </c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</row>
    <row r="2201" spans="1:30" hidden="1" x14ac:dyDescent="0.25">
      <c r="A2201" s="2">
        <v>1</v>
      </c>
      <c r="B2201" s="2">
        <v>2014</v>
      </c>
      <c r="C2201" s="4" t="str">
        <f>INDEX(Index!$B$1:$B$500,MATCH($F2201,Index!$A$1:$A$500,0)
)</f>
        <v>WAS</v>
      </c>
      <c r="D2201" s="4">
        <v>0</v>
      </c>
      <c r="E2201" s="141">
        <f t="shared" si="34"/>
        <v>-0.30958933367278429</v>
      </c>
      <c r="F2201" s="3" t="s">
        <v>26</v>
      </c>
      <c r="G2201" s="3">
        <v>24</v>
      </c>
      <c r="H2201" s="125">
        <v>-0.30958933367278429</v>
      </c>
      <c r="I2201" s="3"/>
      <c r="J2201" s="3"/>
      <c r="K2201" s="3" t="s">
        <v>99</v>
      </c>
      <c r="L2201" s="125">
        <v>-6.6152104905692496E-2</v>
      </c>
      <c r="M2201" s="3">
        <v>20</v>
      </c>
      <c r="N2201" s="125">
        <v>4.1484966677725797E-2</v>
      </c>
      <c r="O2201" s="3">
        <v>17</v>
      </c>
      <c r="P2201" s="125">
        <v>-0.20195226208936601</v>
      </c>
      <c r="Q2201" s="3">
        <v>32</v>
      </c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</row>
    <row r="2202" spans="1:30" hidden="1" x14ac:dyDescent="0.25">
      <c r="A2202" s="2">
        <v>1</v>
      </c>
      <c r="B2202" s="2">
        <v>2014</v>
      </c>
      <c r="C2202" s="4" t="str">
        <f>INDEX(Index!$B$1:$B$500,MATCH($F2202,Index!$A$1:$A$500,0)
)</f>
        <v>IND</v>
      </c>
      <c r="D2202" s="4">
        <v>0</v>
      </c>
      <c r="E2202" s="141">
        <f t="shared" si="34"/>
        <v>-0.37805397689425346</v>
      </c>
      <c r="F2202" s="3" t="s">
        <v>35</v>
      </c>
      <c r="G2202" s="3">
        <v>25</v>
      </c>
      <c r="H2202" s="125">
        <v>-0.37805397689425346</v>
      </c>
      <c r="I2202" s="3"/>
      <c r="J2202" s="3"/>
      <c r="K2202" s="3" t="s">
        <v>99</v>
      </c>
      <c r="L2202" s="125">
        <v>-0.104947850620697</v>
      </c>
      <c r="M2202" s="3">
        <v>22</v>
      </c>
      <c r="N2202" s="125">
        <v>0.264656736135094</v>
      </c>
      <c r="O2202" s="3">
        <v>29</v>
      </c>
      <c r="P2202" s="125">
        <v>-8.4493901384624596E-3</v>
      </c>
      <c r="Q2202" s="3">
        <v>19</v>
      </c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</row>
    <row r="2203" spans="1:30" hidden="1" x14ac:dyDescent="0.25">
      <c r="A2203" s="2">
        <v>1</v>
      </c>
      <c r="B2203" s="2">
        <v>2014</v>
      </c>
      <c r="C2203" s="4" t="str">
        <f>INDEX(Index!$B$1:$B$500,MATCH($F2203,Index!$A$1:$A$500,0)
)</f>
        <v>LV</v>
      </c>
      <c r="D2203" s="4">
        <v>0</v>
      </c>
      <c r="E2203" s="141">
        <f t="shared" si="34"/>
        <v>-0.39057495874777121</v>
      </c>
      <c r="F2203" s="3" t="s">
        <v>52</v>
      </c>
      <c r="G2203" s="3">
        <v>26</v>
      </c>
      <c r="H2203" s="125">
        <v>-0.39057495874777121</v>
      </c>
      <c r="I2203" s="3"/>
      <c r="J2203" s="3"/>
      <c r="K2203" s="3" t="s">
        <v>99</v>
      </c>
      <c r="L2203" s="125">
        <v>-0.32364195297474102</v>
      </c>
      <c r="M2203" s="3">
        <v>28</v>
      </c>
      <c r="N2203" s="125">
        <v>3.2264124302782103E-2</v>
      </c>
      <c r="O2203" s="3">
        <v>16</v>
      </c>
      <c r="P2203" s="125">
        <v>-3.4668881470248103E-2</v>
      </c>
      <c r="Q2203" s="3">
        <v>21</v>
      </c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</row>
    <row r="2204" spans="1:30" hidden="1" x14ac:dyDescent="0.25">
      <c r="A2204" s="2">
        <v>1</v>
      </c>
      <c r="B2204" s="2">
        <v>2014</v>
      </c>
      <c r="C2204" s="4" t="str">
        <f>INDEX(Index!$B$1:$B$500,MATCH($F2204,Index!$A$1:$A$500,0)
)</f>
        <v>TB</v>
      </c>
      <c r="D2204" s="4">
        <v>0</v>
      </c>
      <c r="E2204" s="141">
        <f t="shared" si="34"/>
        <v>-0.4718812720351202</v>
      </c>
      <c r="F2204" s="3" t="s">
        <v>38</v>
      </c>
      <c r="G2204" s="3">
        <v>27</v>
      </c>
      <c r="H2204" s="125">
        <v>-0.4718812720351202</v>
      </c>
      <c r="I2204" s="3"/>
      <c r="J2204" s="3"/>
      <c r="K2204" s="3" t="s">
        <v>99</v>
      </c>
      <c r="L2204" s="125">
        <v>-0.486316958980689</v>
      </c>
      <c r="M2204" s="3">
        <v>30</v>
      </c>
      <c r="N2204" s="125">
        <v>2.23054662623825E-3</v>
      </c>
      <c r="O2204" s="3">
        <v>15</v>
      </c>
      <c r="P2204" s="125">
        <v>1.6666233571807E-2</v>
      </c>
      <c r="Q2204" s="3">
        <v>11</v>
      </c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</row>
    <row r="2205" spans="1:30" hidden="1" x14ac:dyDescent="0.25">
      <c r="A2205" s="2">
        <v>1</v>
      </c>
      <c r="B2205" s="2">
        <v>2014</v>
      </c>
      <c r="C2205" s="4" t="str">
        <f>INDEX(Index!$B$1:$B$500,MATCH($F2205,Index!$A$1:$A$500,0)
)</f>
        <v>GB</v>
      </c>
      <c r="D2205" s="4">
        <v>0</v>
      </c>
      <c r="E2205" s="141">
        <f t="shared" si="34"/>
        <v>-0.53724600658586352</v>
      </c>
      <c r="F2205" s="3" t="s">
        <v>20</v>
      </c>
      <c r="G2205" s="3">
        <v>28</v>
      </c>
      <c r="H2205" s="125">
        <v>-0.53724600658586352</v>
      </c>
      <c r="I2205" s="3"/>
      <c r="J2205" s="3"/>
      <c r="K2205" s="3" t="s">
        <v>99</v>
      </c>
      <c r="L2205" s="125">
        <v>-0.17734992847265299</v>
      </c>
      <c r="M2205" s="3">
        <v>25</v>
      </c>
      <c r="N2205" s="125">
        <v>0.359931351479161</v>
      </c>
      <c r="O2205" s="3">
        <v>31</v>
      </c>
      <c r="P2205" s="125">
        <v>3.5273365950384802E-5</v>
      </c>
      <c r="Q2205" s="3">
        <v>15</v>
      </c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</row>
    <row r="2206" spans="1:30" hidden="1" x14ac:dyDescent="0.25">
      <c r="A2206" s="2">
        <v>1</v>
      </c>
      <c r="B2206" s="2">
        <v>2014</v>
      </c>
      <c r="C2206" s="4" t="str">
        <f>INDEX(Index!$B$1:$B$500,MATCH($F2206,Index!$A$1:$A$500,0)
)</f>
        <v>KC</v>
      </c>
      <c r="D2206" s="4">
        <v>0</v>
      </c>
      <c r="E2206" s="141">
        <f t="shared" si="34"/>
        <v>-0.54588470591660765</v>
      </c>
      <c r="F2206" s="3" t="s">
        <v>5</v>
      </c>
      <c r="G2206" s="3">
        <v>29</v>
      </c>
      <c r="H2206" s="125">
        <v>-0.54588470591660765</v>
      </c>
      <c r="I2206" s="3"/>
      <c r="J2206" s="3"/>
      <c r="K2206" s="3" t="s">
        <v>99</v>
      </c>
      <c r="L2206" s="125">
        <v>-0.42176893329131998</v>
      </c>
      <c r="M2206" s="3">
        <v>29</v>
      </c>
      <c r="N2206" s="125">
        <v>0.205419501373653</v>
      </c>
      <c r="O2206" s="3">
        <v>24</v>
      </c>
      <c r="P2206" s="125">
        <v>8.1303728748365306E-2</v>
      </c>
      <c r="Q2206" s="3">
        <v>3</v>
      </c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</row>
    <row r="2207" spans="1:30" hidden="1" x14ac:dyDescent="0.25">
      <c r="A2207" s="2">
        <v>1</v>
      </c>
      <c r="B2207" s="2">
        <v>2014</v>
      </c>
      <c r="C2207" s="4" t="str">
        <f>INDEX(Index!$B$1:$B$500,MATCH($F2207,Index!$A$1:$A$500,0)
)</f>
        <v>DAL</v>
      </c>
      <c r="D2207" s="4">
        <v>0</v>
      </c>
      <c r="E2207" s="141">
        <f t="shared" si="34"/>
        <v>-0.56370781013278182</v>
      </c>
      <c r="F2207" s="3" t="s">
        <v>3</v>
      </c>
      <c r="G2207" s="3">
        <v>30</v>
      </c>
      <c r="H2207" s="125">
        <v>-0.56370781013278182</v>
      </c>
      <c r="I2207" s="3"/>
      <c r="J2207" s="3"/>
      <c r="K2207" s="3" t="s">
        <v>99</v>
      </c>
      <c r="L2207" s="125">
        <v>-0.21004238730726299</v>
      </c>
      <c r="M2207" s="3">
        <v>26</v>
      </c>
      <c r="N2207" s="125">
        <v>0.25578635591419102</v>
      </c>
      <c r="O2207" s="3">
        <v>28</v>
      </c>
      <c r="P2207" s="125">
        <v>-9.7879066911327806E-2</v>
      </c>
      <c r="Q2207" s="3">
        <v>24</v>
      </c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</row>
    <row r="2208" spans="1:30" hidden="1" x14ac:dyDescent="0.25">
      <c r="A2208" s="2">
        <v>1</v>
      </c>
      <c r="B2208" s="2">
        <v>2014</v>
      </c>
      <c r="C2208" s="4" t="str">
        <f>INDEX(Index!$B$1:$B$500,MATCH($F2208,Index!$A$1:$A$500,0)
)</f>
        <v>NYG</v>
      </c>
      <c r="D2208" s="4">
        <v>0</v>
      </c>
      <c r="E2208" s="141">
        <f t="shared" si="34"/>
        <v>-0.74177063151744815</v>
      </c>
      <c r="F2208" s="3" t="s">
        <v>15</v>
      </c>
      <c r="G2208" s="3">
        <v>31</v>
      </c>
      <c r="H2208" s="125">
        <v>-0.74177063151744815</v>
      </c>
      <c r="I2208" s="3"/>
      <c r="J2208" s="3"/>
      <c r="K2208" s="3" t="s">
        <v>99</v>
      </c>
      <c r="L2208" s="125">
        <v>-0.51799156453356698</v>
      </c>
      <c r="M2208" s="3">
        <v>31</v>
      </c>
      <c r="N2208" s="125">
        <v>0.23653863490996299</v>
      </c>
      <c r="O2208" s="3">
        <v>27</v>
      </c>
      <c r="P2208" s="125">
        <v>1.2759567926081799E-2</v>
      </c>
      <c r="Q2208" s="3">
        <v>12</v>
      </c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</row>
    <row r="2209" spans="1:30" hidden="1" x14ac:dyDescent="0.25">
      <c r="A2209" s="2">
        <v>1</v>
      </c>
      <c r="B2209" s="2">
        <v>2014</v>
      </c>
      <c r="C2209" s="4" t="str">
        <f>INDEX(Index!$B$1:$B$500,MATCH($F2209,Index!$A$1:$A$500,0)
)</f>
        <v>LAR</v>
      </c>
      <c r="D2209" s="4">
        <v>0</v>
      </c>
      <c r="E2209" s="141">
        <f t="shared" si="34"/>
        <v>-0.76896034430803728</v>
      </c>
      <c r="F2209" s="3" t="s">
        <v>67</v>
      </c>
      <c r="G2209" s="3">
        <v>32</v>
      </c>
      <c r="H2209" s="125">
        <v>-0.76896034430803728</v>
      </c>
      <c r="I2209" s="3"/>
      <c r="J2209" s="3"/>
      <c r="K2209" s="3" t="s">
        <v>99</v>
      </c>
      <c r="L2209" s="125">
        <v>-0.54842715661112595</v>
      </c>
      <c r="M2209" s="3">
        <v>32</v>
      </c>
      <c r="N2209" s="125">
        <v>0.21349940366442499</v>
      </c>
      <c r="O2209" s="3">
        <v>25</v>
      </c>
      <c r="P2209" s="125">
        <v>-7.0337840324862996E-3</v>
      </c>
      <c r="Q2209" s="3">
        <v>18</v>
      </c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</row>
    <row r="2210" spans="1:30" hidden="1" x14ac:dyDescent="0.25">
      <c r="A2210" s="2">
        <v>2</v>
      </c>
      <c r="B2210" s="2">
        <v>2014</v>
      </c>
      <c r="C2210" s="4" t="str">
        <f>INDEX(Index!$B$1:$B$500,MATCH($F2210,Index!$A$1:$A$500,0)
)</f>
        <v>DEN</v>
      </c>
      <c r="D2210" s="4">
        <v>0</v>
      </c>
      <c r="E2210" s="141">
        <f t="shared" si="34"/>
        <v>0.49754595507498545</v>
      </c>
      <c r="F2210" s="3" t="s">
        <v>39</v>
      </c>
      <c r="G2210" s="3">
        <v>1</v>
      </c>
      <c r="H2210" s="125">
        <v>0.49754595507498545</v>
      </c>
      <c r="I2210" s="3"/>
      <c r="J2210" s="3"/>
      <c r="K2210" s="3" t="s">
        <v>100</v>
      </c>
      <c r="L2210" s="125">
        <v>0.39273583884869501</v>
      </c>
      <c r="M2210" s="3">
        <v>1</v>
      </c>
      <c r="N2210" s="125">
        <v>-0.150923648314474</v>
      </c>
      <c r="O2210" s="3">
        <v>6</v>
      </c>
      <c r="P2210" s="125">
        <v>-4.6113532088183598E-2</v>
      </c>
      <c r="Q2210" s="3">
        <v>24</v>
      </c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</row>
    <row r="2211" spans="1:30" hidden="1" x14ac:dyDescent="0.25">
      <c r="A2211" s="2">
        <v>2</v>
      </c>
      <c r="B2211" s="2">
        <v>2014</v>
      </c>
      <c r="C2211" s="4" t="str">
        <f>INDEX(Index!$B$1:$B$500,MATCH($F2211,Index!$A$1:$A$500,0)
)</f>
        <v>WAS</v>
      </c>
      <c r="D2211" s="4">
        <v>0</v>
      </c>
      <c r="E2211" s="141">
        <f t="shared" si="34"/>
        <v>0.33861778325490632</v>
      </c>
      <c r="F2211" s="3" t="s">
        <v>26</v>
      </c>
      <c r="G2211" s="3">
        <v>2</v>
      </c>
      <c r="H2211" s="125">
        <v>0.33861778325490632</v>
      </c>
      <c r="I2211" s="3"/>
      <c r="J2211" s="3"/>
      <c r="K2211" s="3" t="s">
        <v>101</v>
      </c>
      <c r="L2211" s="125">
        <v>0.116718720187858</v>
      </c>
      <c r="M2211" s="3">
        <v>8</v>
      </c>
      <c r="N2211" s="125">
        <v>-0.31760994011054999</v>
      </c>
      <c r="O2211" s="3">
        <v>2</v>
      </c>
      <c r="P2211" s="125">
        <v>-9.5710877043501702E-2</v>
      </c>
      <c r="Q2211" s="3">
        <v>28</v>
      </c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</row>
    <row r="2212" spans="1:30" hidden="1" x14ac:dyDescent="0.25">
      <c r="A2212" s="2">
        <v>2</v>
      </c>
      <c r="B2212" s="2">
        <v>2014</v>
      </c>
      <c r="C2212" s="4" t="str">
        <f>INDEX(Index!$B$1:$B$500,MATCH($F2212,Index!$A$1:$A$500,0)
)</f>
        <v>CIN</v>
      </c>
      <c r="D2212" s="4">
        <v>0</v>
      </c>
      <c r="E2212" s="141">
        <f t="shared" si="34"/>
        <v>0.31709953190881179</v>
      </c>
      <c r="F2212" s="3" t="s">
        <v>24</v>
      </c>
      <c r="G2212" s="3">
        <v>3</v>
      </c>
      <c r="H2212" s="125">
        <v>0.31709953190881179</v>
      </c>
      <c r="I2212" s="3"/>
      <c r="J2212" s="3"/>
      <c r="K2212" s="3" t="s">
        <v>100</v>
      </c>
      <c r="L2212" s="125">
        <v>0.19785830546466299</v>
      </c>
      <c r="M2212" s="3">
        <v>4</v>
      </c>
      <c r="N2212" s="125">
        <v>-0.16086480945086701</v>
      </c>
      <c r="O2212" s="3">
        <v>5</v>
      </c>
      <c r="P2212" s="125">
        <v>-4.1623583006718201E-2</v>
      </c>
      <c r="Q2212" s="3">
        <v>19</v>
      </c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</row>
    <row r="2213" spans="1:30" hidden="1" x14ac:dyDescent="0.25">
      <c r="A2213" s="2">
        <v>2</v>
      </c>
      <c r="B2213" s="2">
        <v>2014</v>
      </c>
      <c r="C2213" s="4" t="str">
        <f>INDEX(Index!$B$1:$B$500,MATCH($F2213,Index!$A$1:$A$500,0)
)</f>
        <v>SEA</v>
      </c>
      <c r="D2213" s="4">
        <v>0</v>
      </c>
      <c r="E2213" s="141">
        <f t="shared" si="34"/>
        <v>0.30320878540064056</v>
      </c>
      <c r="F2213" s="3" t="s">
        <v>30</v>
      </c>
      <c r="G2213" s="3">
        <v>4</v>
      </c>
      <c r="H2213" s="125">
        <v>0.30320878540064056</v>
      </c>
      <c r="I2213" s="3"/>
      <c r="J2213" s="3"/>
      <c r="K2213" s="3" t="s">
        <v>101</v>
      </c>
      <c r="L2213" s="125">
        <v>0.36490633814817902</v>
      </c>
      <c r="M2213" s="3">
        <v>2</v>
      </c>
      <c r="N2213" s="125">
        <v>3.2927124558966202E-2</v>
      </c>
      <c r="O2213" s="3">
        <v>19</v>
      </c>
      <c r="P2213" s="125">
        <v>-2.8770428188572301E-2</v>
      </c>
      <c r="Q2213" s="3">
        <v>16</v>
      </c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</row>
    <row r="2214" spans="1:30" hidden="1" x14ac:dyDescent="0.25">
      <c r="A2214" s="2">
        <v>2</v>
      </c>
      <c r="B2214" s="2">
        <v>2014</v>
      </c>
      <c r="C2214" s="4" t="str">
        <f>INDEX(Index!$B$1:$B$500,MATCH($F2214,Index!$A$1:$A$500,0)
)</f>
        <v>CAR</v>
      </c>
      <c r="D2214" s="4">
        <v>0</v>
      </c>
      <c r="E2214" s="141">
        <f t="shared" si="34"/>
        <v>0.28639119574998406</v>
      </c>
      <c r="F2214" s="3" t="s">
        <v>51</v>
      </c>
      <c r="G2214" s="3">
        <v>5</v>
      </c>
      <c r="H2214" s="125">
        <v>0.28639119574998406</v>
      </c>
      <c r="I2214" s="3"/>
      <c r="J2214" s="3"/>
      <c r="K2214" s="3" t="s">
        <v>100</v>
      </c>
      <c r="L2214" s="125">
        <v>1.88316400857045E-3</v>
      </c>
      <c r="M2214" s="3">
        <v>17</v>
      </c>
      <c r="N2214" s="125">
        <v>-0.32688123203788699</v>
      </c>
      <c r="O2214" s="3">
        <v>1</v>
      </c>
      <c r="P2214" s="125">
        <v>-4.2373200296473401E-2</v>
      </c>
      <c r="Q2214" s="3">
        <v>20</v>
      </c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</row>
    <row r="2215" spans="1:30" hidden="1" x14ac:dyDescent="0.25">
      <c r="A2215" s="2">
        <v>2</v>
      </c>
      <c r="B2215" s="2">
        <v>2014</v>
      </c>
      <c r="C2215" s="4" t="str">
        <f>INDEX(Index!$B$1:$B$500,MATCH($F2215,Index!$A$1:$A$500,0)
)</f>
        <v>BUF</v>
      </c>
      <c r="D2215" s="4">
        <v>0</v>
      </c>
      <c r="E2215" s="141">
        <f t="shared" si="34"/>
        <v>0.28635441380719406</v>
      </c>
      <c r="F2215" s="3" t="s">
        <v>0</v>
      </c>
      <c r="G2215" s="3">
        <v>6</v>
      </c>
      <c r="H2215" s="125">
        <v>0.28635441380719406</v>
      </c>
      <c r="I2215" s="3"/>
      <c r="J2215" s="3"/>
      <c r="K2215" s="3" t="s">
        <v>100</v>
      </c>
      <c r="L2215" s="125">
        <v>0.10587928819081301</v>
      </c>
      <c r="M2215" s="3">
        <v>9</v>
      </c>
      <c r="N2215" s="125">
        <v>-2.24979066633571E-2</v>
      </c>
      <c r="O2215" s="3">
        <v>16</v>
      </c>
      <c r="P2215" s="125">
        <v>0.157977218953024</v>
      </c>
      <c r="Q2215" s="3">
        <v>1</v>
      </c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</row>
    <row r="2216" spans="1:30" hidden="1" x14ac:dyDescent="0.25">
      <c r="A2216" s="2">
        <v>2</v>
      </c>
      <c r="B2216" s="2">
        <v>2014</v>
      </c>
      <c r="C2216" s="4" t="str">
        <f>INDEX(Index!$B$1:$B$500,MATCH($F2216,Index!$A$1:$A$500,0)
)</f>
        <v>DET</v>
      </c>
      <c r="D2216" s="4">
        <v>0</v>
      </c>
      <c r="E2216" s="141">
        <f t="shared" si="34"/>
        <v>0.2116551657117666</v>
      </c>
      <c r="F2216" s="3" t="s">
        <v>21</v>
      </c>
      <c r="G2216" s="3">
        <v>7</v>
      </c>
      <c r="H2216" s="125">
        <v>0.2116551657117666</v>
      </c>
      <c r="I2216" s="3"/>
      <c r="J2216" s="3"/>
      <c r="K2216" s="3" t="s">
        <v>101</v>
      </c>
      <c r="L2216" s="125">
        <v>6.4558788401837597E-2</v>
      </c>
      <c r="M2216" s="3">
        <v>12</v>
      </c>
      <c r="N2216" s="125">
        <v>-0.27989205357017</v>
      </c>
      <c r="O2216" s="3">
        <v>3</v>
      </c>
      <c r="P2216" s="125">
        <v>-0.132795676260241</v>
      </c>
      <c r="Q2216" s="3">
        <v>31</v>
      </c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</row>
    <row r="2217" spans="1:30" hidden="1" x14ac:dyDescent="0.25">
      <c r="A2217" s="2">
        <v>2</v>
      </c>
      <c r="B2217" s="2">
        <v>2014</v>
      </c>
      <c r="C2217" s="4" t="str">
        <f>INDEX(Index!$B$1:$B$500,MATCH($F2217,Index!$A$1:$A$500,0)
)</f>
        <v>ARI</v>
      </c>
      <c r="D2217" s="4">
        <v>0</v>
      </c>
      <c r="E2217" s="141">
        <f t="shared" si="34"/>
        <v>0.16017925116100312</v>
      </c>
      <c r="F2217" s="3" t="s">
        <v>23</v>
      </c>
      <c r="G2217" s="3">
        <v>8</v>
      </c>
      <c r="H2217" s="125">
        <v>0.16017925116100312</v>
      </c>
      <c r="I2217" s="3"/>
      <c r="J2217" s="3"/>
      <c r="K2217" s="3" t="s">
        <v>100</v>
      </c>
      <c r="L2217" s="125">
        <v>-2.2774666806668498E-2</v>
      </c>
      <c r="M2217" s="3">
        <v>18</v>
      </c>
      <c r="N2217" s="125">
        <v>-0.13587655022648901</v>
      </c>
      <c r="O2217" s="3">
        <v>8</v>
      </c>
      <c r="P2217" s="125">
        <v>4.7077367741182603E-2</v>
      </c>
      <c r="Q2217" s="3">
        <v>4</v>
      </c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</row>
    <row r="2218" spans="1:30" hidden="1" x14ac:dyDescent="0.25">
      <c r="A2218" s="2">
        <v>2</v>
      </c>
      <c r="B2218" s="2">
        <v>2014</v>
      </c>
      <c r="C2218" s="4" t="str">
        <f>INDEX(Index!$B$1:$B$500,MATCH($F2218,Index!$A$1:$A$500,0)
)</f>
        <v>PHI</v>
      </c>
      <c r="D2218" s="4">
        <v>0</v>
      </c>
      <c r="E2218" s="141">
        <f t="shared" si="34"/>
        <v>0.15934103693230151</v>
      </c>
      <c r="F2218" s="3" t="s">
        <v>7</v>
      </c>
      <c r="G2218" s="3">
        <v>9</v>
      </c>
      <c r="H2218" s="125">
        <v>0.15934103693230151</v>
      </c>
      <c r="I2218" s="3"/>
      <c r="J2218" s="3"/>
      <c r="K2218" s="3" t="s">
        <v>100</v>
      </c>
      <c r="L2218" s="125">
        <v>6.6532852278049004E-2</v>
      </c>
      <c r="M2218" s="3">
        <v>10</v>
      </c>
      <c r="N2218" s="125">
        <v>-0.136994266358615</v>
      </c>
      <c r="O2218" s="3">
        <v>7</v>
      </c>
      <c r="P2218" s="125">
        <v>-4.4186081704362501E-2</v>
      </c>
      <c r="Q2218" s="3">
        <v>23</v>
      </c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</row>
    <row r="2219" spans="1:30" hidden="1" x14ac:dyDescent="0.25">
      <c r="A2219" s="2">
        <v>2</v>
      </c>
      <c r="B2219" s="2">
        <v>2014</v>
      </c>
      <c r="C2219" s="4" t="str">
        <f>INDEX(Index!$B$1:$B$500,MATCH($F2219,Index!$A$1:$A$500,0)
)</f>
        <v>CHI</v>
      </c>
      <c r="D2219" s="4">
        <v>0</v>
      </c>
      <c r="E2219" s="141">
        <f t="shared" si="34"/>
        <v>0.10502114350498319</v>
      </c>
      <c r="F2219" s="3" t="s">
        <v>64</v>
      </c>
      <c r="G2219" s="3">
        <v>10</v>
      </c>
      <c r="H2219" s="125">
        <v>0.10502114350498319</v>
      </c>
      <c r="I2219" s="3"/>
      <c r="J2219" s="3"/>
      <c r="K2219" s="3" t="s">
        <v>101</v>
      </c>
      <c r="L2219" s="125">
        <v>0.15665947085461199</v>
      </c>
      <c r="M2219" s="3">
        <v>6</v>
      </c>
      <c r="N2219" s="125">
        <v>-6.5137295471305E-3</v>
      </c>
      <c r="O2219" s="3">
        <v>17</v>
      </c>
      <c r="P2219" s="125">
        <v>-5.8152056896759299E-2</v>
      </c>
      <c r="Q2219" s="3">
        <v>27</v>
      </c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</row>
    <row r="2220" spans="1:30" hidden="1" x14ac:dyDescent="0.25">
      <c r="A2220" s="2">
        <v>2</v>
      </c>
      <c r="B2220" s="2">
        <v>2014</v>
      </c>
      <c r="C2220" s="4" t="str">
        <f>INDEX(Index!$B$1:$B$500,MATCH($F2220,Index!$A$1:$A$500,0)
)</f>
        <v>NE</v>
      </c>
      <c r="D2220" s="4">
        <v>0</v>
      </c>
      <c r="E2220" s="141">
        <f t="shared" si="34"/>
        <v>9.879610683078828E-2</v>
      </c>
      <c r="F2220" s="3" t="s">
        <v>17</v>
      </c>
      <c r="G2220" s="3">
        <v>11</v>
      </c>
      <c r="H2220" s="125">
        <v>9.879610683078828E-2</v>
      </c>
      <c r="I2220" s="3"/>
      <c r="J2220" s="3"/>
      <c r="K2220" s="3" t="s">
        <v>101</v>
      </c>
      <c r="L2220" s="125">
        <v>-5.6531028452154401E-2</v>
      </c>
      <c r="M2220" s="3">
        <v>22</v>
      </c>
      <c r="N2220" s="125">
        <v>-0.12717007594076199</v>
      </c>
      <c r="O2220" s="3">
        <v>9</v>
      </c>
      <c r="P2220" s="125">
        <v>2.8157059342180699E-2</v>
      </c>
      <c r="Q2220" s="3">
        <v>7</v>
      </c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</row>
    <row r="2221" spans="1:30" hidden="1" x14ac:dyDescent="0.25">
      <c r="A2221" s="2">
        <v>2</v>
      </c>
      <c r="B2221" s="2">
        <v>2014</v>
      </c>
      <c r="C2221" s="4" t="str">
        <f>INDEX(Index!$B$1:$B$500,MATCH($F2221,Index!$A$1:$A$500,0)
)</f>
        <v>SF</v>
      </c>
      <c r="D2221" s="4">
        <v>0</v>
      </c>
      <c r="E2221" s="141">
        <f t="shared" si="34"/>
        <v>8.0624532377541358E-2</v>
      </c>
      <c r="F2221" s="3" t="s">
        <v>1</v>
      </c>
      <c r="G2221" s="3">
        <v>12</v>
      </c>
      <c r="H2221" s="125">
        <v>8.0624532377541358E-2</v>
      </c>
      <c r="I2221" s="3"/>
      <c r="J2221" s="3"/>
      <c r="K2221" s="3" t="s">
        <v>101</v>
      </c>
      <c r="L2221" s="125">
        <v>2.37701630694158E-2</v>
      </c>
      <c r="M2221" s="3">
        <v>13</v>
      </c>
      <c r="N2221" s="125">
        <v>-5.3131545555947998E-2</v>
      </c>
      <c r="O2221" s="3">
        <v>14</v>
      </c>
      <c r="P2221" s="125">
        <v>3.7228237521775599E-3</v>
      </c>
      <c r="Q2221" s="3">
        <v>12</v>
      </c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</row>
    <row r="2222" spans="1:30" hidden="1" x14ac:dyDescent="0.25">
      <c r="A2222" s="2">
        <v>2</v>
      </c>
      <c r="B2222" s="2">
        <v>2014</v>
      </c>
      <c r="C2222" s="4" t="str">
        <f>INDEX(Index!$B$1:$B$500,MATCH($F2222,Index!$A$1:$A$500,0)
)</f>
        <v>BAL</v>
      </c>
      <c r="D2222" s="4">
        <v>0</v>
      </c>
      <c r="E2222" s="141">
        <f t="shared" si="34"/>
        <v>4.417264692221979E-2</v>
      </c>
      <c r="F2222" s="3" t="s">
        <v>18</v>
      </c>
      <c r="G2222" s="3">
        <v>13</v>
      </c>
      <c r="H2222" s="125">
        <v>4.417264692221979E-2</v>
      </c>
      <c r="I2222" s="3"/>
      <c r="J2222" s="3"/>
      <c r="K2222" s="3" t="s">
        <v>101</v>
      </c>
      <c r="L2222" s="125">
        <v>1.88857521929587E-2</v>
      </c>
      <c r="M2222" s="3">
        <v>14</v>
      </c>
      <c r="N2222" s="125">
        <v>-8.2878883647465595E-2</v>
      </c>
      <c r="O2222" s="3">
        <v>12</v>
      </c>
      <c r="P2222" s="125">
        <v>-5.7591988918204502E-2</v>
      </c>
      <c r="Q2222" s="3">
        <v>26</v>
      </c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</row>
    <row r="2223" spans="1:30" hidden="1" x14ac:dyDescent="0.25">
      <c r="A2223" s="2">
        <v>2</v>
      </c>
      <c r="B2223" s="2">
        <v>2014</v>
      </c>
      <c r="C2223" s="4" t="str">
        <f>INDEX(Index!$B$1:$B$500,MATCH($F2223,Index!$A$1:$A$500,0)
)</f>
        <v>GB</v>
      </c>
      <c r="D2223" s="4">
        <v>0</v>
      </c>
      <c r="E2223" s="141">
        <f t="shared" si="34"/>
        <v>2.1132093869441593E-2</v>
      </c>
      <c r="F2223" s="3" t="s">
        <v>20</v>
      </c>
      <c r="G2223" s="3">
        <v>14</v>
      </c>
      <c r="H2223" s="125">
        <v>2.1132093869441593E-2</v>
      </c>
      <c r="I2223" s="3"/>
      <c r="J2223" s="3"/>
      <c r="K2223" s="3" t="s">
        <v>101</v>
      </c>
      <c r="L2223" s="125">
        <v>6.6130429823266695E-2</v>
      </c>
      <c r="M2223" s="3">
        <v>11</v>
      </c>
      <c r="N2223" s="125">
        <v>0.120740255811198</v>
      </c>
      <c r="O2223" s="3">
        <v>25</v>
      </c>
      <c r="P2223" s="125">
        <v>7.57419198573729E-2</v>
      </c>
      <c r="Q2223" s="3">
        <v>2</v>
      </c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</row>
    <row r="2224" spans="1:30" hidden="1" x14ac:dyDescent="0.25">
      <c r="A2224" s="2">
        <v>2</v>
      </c>
      <c r="B2224" s="2">
        <v>2014</v>
      </c>
      <c r="C2224" s="4" t="str">
        <f>INDEX(Index!$B$1:$B$500,MATCH($F2224,Index!$A$1:$A$500,0)
)</f>
        <v>HOU</v>
      </c>
      <c r="D2224" s="4">
        <v>0</v>
      </c>
      <c r="E2224" s="141">
        <f t="shared" si="34"/>
        <v>2.0186466621595713E-2</v>
      </c>
      <c r="F2224" s="3" t="s">
        <v>49</v>
      </c>
      <c r="G2224" s="3">
        <v>15</v>
      </c>
      <c r="H2224" s="125">
        <v>2.0186466621595713E-2</v>
      </c>
      <c r="I2224" s="3"/>
      <c r="J2224" s="3"/>
      <c r="K2224" s="3" t="s">
        <v>100</v>
      </c>
      <c r="L2224" s="125">
        <v>5.8697838255332199E-3</v>
      </c>
      <c r="M2224" s="3">
        <v>16</v>
      </c>
      <c r="N2224" s="125">
        <v>-6.3136290825329996E-2</v>
      </c>
      <c r="O2224" s="3">
        <v>13</v>
      </c>
      <c r="P2224" s="125">
        <v>-4.8819608029267499E-2</v>
      </c>
      <c r="Q2224" s="3">
        <v>25</v>
      </c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</row>
    <row r="2225" spans="1:30" hidden="1" x14ac:dyDescent="0.25">
      <c r="A2225" s="2">
        <v>2</v>
      </c>
      <c r="B2225" s="2">
        <v>2014</v>
      </c>
      <c r="C2225" s="4" t="str">
        <f>INDEX(Index!$B$1:$B$500,MATCH($F2225,Index!$A$1:$A$500,0)
)</f>
        <v>NYJ</v>
      </c>
      <c r="D2225" s="4">
        <v>0</v>
      </c>
      <c r="E2225" s="141">
        <f t="shared" si="34"/>
        <v>1.1525099433151201E-2</v>
      </c>
      <c r="F2225" s="3" t="s">
        <v>9</v>
      </c>
      <c r="G2225" s="3">
        <v>16</v>
      </c>
      <c r="H2225" s="125">
        <v>1.1525099433151201E-2</v>
      </c>
      <c r="I2225" s="3"/>
      <c r="J2225" s="3"/>
      <c r="K2225" s="3" t="s">
        <v>101</v>
      </c>
      <c r="L2225" s="125">
        <v>-2.3948645287340701E-2</v>
      </c>
      <c r="M2225" s="3">
        <v>19</v>
      </c>
      <c r="N2225" s="125">
        <v>-3.9811092713473502E-2</v>
      </c>
      <c r="O2225" s="3">
        <v>15</v>
      </c>
      <c r="P2225" s="125">
        <v>-4.3373479929815998E-3</v>
      </c>
      <c r="Q2225" s="3">
        <v>13</v>
      </c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</row>
    <row r="2226" spans="1:30" hidden="1" x14ac:dyDescent="0.25">
      <c r="A2226" s="2">
        <v>2</v>
      </c>
      <c r="B2226" s="2">
        <v>2014</v>
      </c>
      <c r="C2226" s="4" t="str">
        <f>INDEX(Index!$B$1:$B$500,MATCH($F2226,Index!$A$1:$A$500,0)
)</f>
        <v>DAL</v>
      </c>
      <c r="D2226" s="4">
        <v>0</v>
      </c>
      <c r="E2226" s="141">
        <f t="shared" si="34"/>
        <v>2.7683852432792977E-3</v>
      </c>
      <c r="F2226" s="3" t="s">
        <v>3</v>
      </c>
      <c r="G2226" s="3">
        <v>17</v>
      </c>
      <c r="H2226" s="125">
        <v>2.7683852432792977E-3</v>
      </c>
      <c r="I2226" s="3"/>
      <c r="J2226" s="3"/>
      <c r="K2226" s="3" t="s">
        <v>101</v>
      </c>
      <c r="L2226" s="125">
        <v>-3.4857448174004199E-2</v>
      </c>
      <c r="M2226" s="3">
        <v>21</v>
      </c>
      <c r="N2226" s="125">
        <v>1.04030884247977E-2</v>
      </c>
      <c r="O2226" s="3">
        <v>18</v>
      </c>
      <c r="P2226" s="125">
        <v>4.8028921842081199E-2</v>
      </c>
      <c r="Q2226" s="3">
        <v>3</v>
      </c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</row>
    <row r="2227" spans="1:30" hidden="1" x14ac:dyDescent="0.25">
      <c r="A2227" s="2">
        <v>2</v>
      </c>
      <c r="B2227" s="2">
        <v>2014</v>
      </c>
      <c r="C2227" s="4" t="str">
        <f>INDEX(Index!$B$1:$B$500,MATCH($F2227,Index!$A$1:$A$500,0)
)</f>
        <v>NO</v>
      </c>
      <c r="D2227" s="4">
        <v>0</v>
      </c>
      <c r="E2227" s="141">
        <f t="shared" si="34"/>
        <v>-7.3255594628029302E-4</v>
      </c>
      <c r="F2227" s="3" t="s">
        <v>27</v>
      </c>
      <c r="G2227" s="3">
        <v>18</v>
      </c>
      <c r="H2227" s="125">
        <v>-7.3255594628029302E-4</v>
      </c>
      <c r="I2227" s="3"/>
      <c r="J2227" s="3"/>
      <c r="K2227" s="3" t="s">
        <v>102</v>
      </c>
      <c r="L2227" s="125">
        <v>0.260983235433984</v>
      </c>
      <c r="M2227" s="3">
        <v>3</v>
      </c>
      <c r="N2227" s="125">
        <v>0.30253634003698199</v>
      </c>
      <c r="O2227" s="3">
        <v>31</v>
      </c>
      <c r="P2227" s="125">
        <v>4.0820548656717699E-2</v>
      </c>
      <c r="Q2227" s="3">
        <v>5</v>
      </c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</row>
    <row r="2228" spans="1:30" hidden="1" x14ac:dyDescent="0.25">
      <c r="A2228" s="2">
        <v>2</v>
      </c>
      <c r="B2228" s="2">
        <v>2014</v>
      </c>
      <c r="C2228" s="4" t="str">
        <f>INDEX(Index!$B$1:$B$500,MATCH($F2228,Index!$A$1:$A$500,0)
)</f>
        <v>TEN</v>
      </c>
      <c r="D2228" s="4">
        <v>0</v>
      </c>
      <c r="E2228" s="141">
        <f t="shared" si="34"/>
        <v>-2.215135208542697E-3</v>
      </c>
      <c r="F2228" s="3" t="s">
        <v>45</v>
      </c>
      <c r="G2228" s="3">
        <v>19</v>
      </c>
      <c r="H2228" s="125">
        <v>-2.215135208542697E-3</v>
      </c>
      <c r="I2228" s="3"/>
      <c r="J2228" s="3"/>
      <c r="K2228" s="3" t="s">
        <v>101</v>
      </c>
      <c r="L2228" s="125">
        <v>-7.5403116866787398E-2</v>
      </c>
      <c r="M2228" s="3">
        <v>23</v>
      </c>
      <c r="N2228" s="125">
        <v>-0.115587068966469</v>
      </c>
      <c r="O2228" s="3">
        <v>10</v>
      </c>
      <c r="P2228" s="125">
        <v>-4.2399087308224302E-2</v>
      </c>
      <c r="Q2228" s="3">
        <v>21</v>
      </c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</row>
    <row r="2229" spans="1:30" hidden="1" x14ac:dyDescent="0.25">
      <c r="A2229" s="2">
        <v>2</v>
      </c>
      <c r="B2229" s="2">
        <v>2014</v>
      </c>
      <c r="C2229" s="4" t="str">
        <f>INDEX(Index!$B$1:$B$500,MATCH($F2229,Index!$A$1:$A$500,0)
)</f>
        <v>ATL</v>
      </c>
      <c r="D2229" s="4">
        <v>0</v>
      </c>
      <c r="E2229" s="141">
        <f t="shared" si="34"/>
        <v>-7.1497965207809502E-2</v>
      </c>
      <c r="F2229" s="3" t="s">
        <v>43</v>
      </c>
      <c r="G2229" s="3">
        <v>20</v>
      </c>
      <c r="H2229" s="125">
        <v>-7.1497965207809502E-2</v>
      </c>
      <c r="I2229" s="3"/>
      <c r="J2229" s="3"/>
      <c r="K2229" s="3" t="s">
        <v>101</v>
      </c>
      <c r="L2229" s="125">
        <v>0.135198247902412</v>
      </c>
      <c r="M2229" s="3">
        <v>7</v>
      </c>
      <c r="N2229" s="125">
        <v>0.246035533972772</v>
      </c>
      <c r="O2229" s="3">
        <v>28</v>
      </c>
      <c r="P2229" s="125">
        <v>3.93393208625505E-2</v>
      </c>
      <c r="Q2229" s="3">
        <v>6</v>
      </c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</row>
    <row r="2230" spans="1:30" hidden="1" x14ac:dyDescent="0.25">
      <c r="A2230" s="2">
        <v>2</v>
      </c>
      <c r="B2230" s="2">
        <v>2014</v>
      </c>
      <c r="C2230" s="4" t="str">
        <f>INDEX(Index!$B$1:$B$500,MATCH($F2230,Index!$A$1:$A$500,0)
)</f>
        <v>PIT</v>
      </c>
      <c r="D2230" s="4">
        <v>0</v>
      </c>
      <c r="E2230" s="141">
        <f t="shared" si="34"/>
        <v>-8.4202682819940006E-2</v>
      </c>
      <c r="F2230" s="3" t="s">
        <v>32</v>
      </c>
      <c r="G2230" s="3">
        <v>21</v>
      </c>
      <c r="H2230" s="125">
        <v>-8.4202682819940006E-2</v>
      </c>
      <c r="I2230" s="3"/>
      <c r="J2230" s="3"/>
      <c r="K2230" s="3" t="s">
        <v>101</v>
      </c>
      <c r="L2230" s="125">
        <v>8.3070133478403904E-3</v>
      </c>
      <c r="M2230" s="3">
        <v>15</v>
      </c>
      <c r="N2230" s="125">
        <v>0.109735366212595</v>
      </c>
      <c r="O2230" s="3">
        <v>24</v>
      </c>
      <c r="P2230" s="125">
        <v>1.7225670044814598E-2</v>
      </c>
      <c r="Q2230" s="3">
        <v>9</v>
      </c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</row>
    <row r="2231" spans="1:30" hidden="1" x14ac:dyDescent="0.25">
      <c r="A2231" s="2">
        <v>2</v>
      </c>
      <c r="B2231" s="2">
        <v>2014</v>
      </c>
      <c r="C2231" s="4" t="str">
        <f>INDEX(Index!$B$1:$B$500,MATCH($F2231,Index!$A$1:$A$500,0)
)</f>
        <v>CLE</v>
      </c>
      <c r="D2231" s="4">
        <v>0</v>
      </c>
      <c r="E2231" s="141">
        <f t="shared" si="34"/>
        <v>-9.6450067872041134E-2</v>
      </c>
      <c r="F2231" s="3" t="s">
        <v>10</v>
      </c>
      <c r="G2231" s="3">
        <v>22</v>
      </c>
      <c r="H2231" s="125">
        <v>-9.6450067872041134E-2</v>
      </c>
      <c r="I2231" s="3"/>
      <c r="J2231" s="3"/>
      <c r="K2231" s="3" t="s">
        <v>101</v>
      </c>
      <c r="L2231" s="125">
        <v>0.193066951474959</v>
      </c>
      <c r="M2231" s="3">
        <v>5</v>
      </c>
      <c r="N2231" s="125">
        <v>0.29734575983096601</v>
      </c>
      <c r="O2231" s="3">
        <v>30</v>
      </c>
      <c r="P2231" s="125">
        <v>7.8287404839658698E-3</v>
      </c>
      <c r="Q2231" s="3">
        <v>11</v>
      </c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</row>
    <row r="2232" spans="1:30" hidden="1" x14ac:dyDescent="0.25">
      <c r="A2232" s="2">
        <v>2</v>
      </c>
      <c r="B2232" s="2">
        <v>2014</v>
      </c>
      <c r="C2232" s="4" t="str">
        <f>INDEX(Index!$B$1:$B$500,MATCH($F2232,Index!$A$1:$A$500,0)
)</f>
        <v>MIN</v>
      </c>
      <c r="D2232" s="4">
        <v>0</v>
      </c>
      <c r="E2232" s="141">
        <f t="shared" si="34"/>
        <v>-0.1175363901434818</v>
      </c>
      <c r="F2232" s="3" t="s">
        <v>46</v>
      </c>
      <c r="G2232" s="3">
        <v>23</v>
      </c>
      <c r="H2232" s="125">
        <v>-0.1175363901434818</v>
      </c>
      <c r="I2232" s="3"/>
      <c r="J2232" s="3"/>
      <c r="K2232" s="3" t="s">
        <v>101</v>
      </c>
      <c r="L2232" s="125">
        <v>-0.269168287996432</v>
      </c>
      <c r="M2232" s="3">
        <v>30</v>
      </c>
      <c r="N2232" s="125">
        <v>-0.190255727120242</v>
      </c>
      <c r="O2232" s="3">
        <v>4</v>
      </c>
      <c r="P2232" s="125">
        <v>-3.8623829267291798E-2</v>
      </c>
      <c r="Q2232" s="3">
        <v>18</v>
      </c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</row>
    <row r="2233" spans="1:30" hidden="1" x14ac:dyDescent="0.25">
      <c r="A2233" s="2">
        <v>2</v>
      </c>
      <c r="B2233" s="2">
        <v>2014</v>
      </c>
      <c r="C2233" s="4" t="str">
        <f>INDEX(Index!$B$1:$B$500,MATCH($F2233,Index!$A$1:$A$500,0)
)</f>
        <v>LAC</v>
      </c>
      <c r="D2233" s="4">
        <v>0</v>
      </c>
      <c r="E2233" s="141">
        <f t="shared" si="34"/>
        <v>-0.16610824867401058</v>
      </c>
      <c r="F2233" s="3" t="s">
        <v>68</v>
      </c>
      <c r="G2233" s="3">
        <v>24</v>
      </c>
      <c r="H2233" s="125">
        <v>-0.16610824867401058</v>
      </c>
      <c r="I2233" s="3"/>
      <c r="J2233" s="3"/>
      <c r="K2233" s="3" t="s">
        <v>101</v>
      </c>
      <c r="L2233" s="125">
        <v>-2.9430786440662E-2</v>
      </c>
      <c r="M2233" s="3">
        <v>20</v>
      </c>
      <c r="N2233" s="125">
        <v>0.16314202083888299</v>
      </c>
      <c r="O2233" s="3">
        <v>27</v>
      </c>
      <c r="P2233" s="125">
        <v>2.64645586055344E-2</v>
      </c>
      <c r="Q2233" s="3">
        <v>8</v>
      </c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</row>
    <row r="2234" spans="1:30" hidden="1" x14ac:dyDescent="0.25">
      <c r="A2234" s="2">
        <v>2</v>
      </c>
      <c r="B2234" s="2">
        <v>2014</v>
      </c>
      <c r="C2234" s="4" t="str">
        <f>INDEX(Index!$B$1:$B$500,MATCH($F2234,Index!$A$1:$A$500,0)
)</f>
        <v>MIA</v>
      </c>
      <c r="D2234" s="4">
        <v>0</v>
      </c>
      <c r="E2234" s="141">
        <f t="shared" si="34"/>
        <v>-0.19698172860160398</v>
      </c>
      <c r="F2234" s="3" t="s">
        <v>4</v>
      </c>
      <c r="G2234" s="3">
        <v>25</v>
      </c>
      <c r="H2234" s="125">
        <v>-0.19698172860160398</v>
      </c>
      <c r="I2234" s="3"/>
      <c r="J2234" s="3"/>
      <c r="K2234" s="3" t="s">
        <v>101</v>
      </c>
      <c r="L2234" s="125">
        <v>-0.100657234868495</v>
      </c>
      <c r="M2234" s="3">
        <v>25</v>
      </c>
      <c r="N2234" s="125">
        <v>-0.101530473208729</v>
      </c>
      <c r="O2234" s="3">
        <v>11</v>
      </c>
      <c r="P2234" s="125">
        <v>-0.19785496694183799</v>
      </c>
      <c r="Q2234" s="3">
        <v>32</v>
      </c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</row>
    <row r="2235" spans="1:30" hidden="1" x14ac:dyDescent="0.25">
      <c r="A2235" s="2">
        <v>2</v>
      </c>
      <c r="B2235" s="2">
        <v>2014</v>
      </c>
      <c r="C2235" s="4" t="str">
        <f>INDEX(Index!$B$1:$B$500,MATCH($F2235,Index!$A$1:$A$500,0)
)</f>
        <v>LV</v>
      </c>
      <c r="D2235" s="4">
        <v>0</v>
      </c>
      <c r="E2235" s="141">
        <f t="shared" si="34"/>
        <v>-0.25283603835531065</v>
      </c>
      <c r="F2235" s="3" t="s">
        <v>52</v>
      </c>
      <c r="G2235" s="3">
        <v>26</v>
      </c>
      <c r="H2235" s="125">
        <v>-0.25283603835531065</v>
      </c>
      <c r="I2235" s="3"/>
      <c r="J2235" s="3"/>
      <c r="K2235" s="3" t="s">
        <v>102</v>
      </c>
      <c r="L2235" s="125">
        <v>-0.180410397906487</v>
      </c>
      <c r="M2235" s="3">
        <v>28</v>
      </c>
      <c r="N2235" s="125">
        <v>4.0562117807611001E-2</v>
      </c>
      <c r="O2235" s="3">
        <v>21</v>
      </c>
      <c r="P2235" s="125">
        <v>-3.1863522641212699E-2</v>
      </c>
      <c r="Q2235" s="3">
        <v>17</v>
      </c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</row>
    <row r="2236" spans="1:30" hidden="1" x14ac:dyDescent="0.25">
      <c r="A2236" s="2">
        <v>2</v>
      </c>
      <c r="B2236" s="2">
        <v>2014</v>
      </c>
      <c r="C2236" s="4" t="str">
        <f>INDEX(Index!$B$1:$B$500,MATCH($F2236,Index!$A$1:$A$500,0)
)</f>
        <v>TB</v>
      </c>
      <c r="D2236" s="4">
        <v>0</v>
      </c>
      <c r="E2236" s="141">
        <f t="shared" si="34"/>
        <v>-0.25360564313010087</v>
      </c>
      <c r="F2236" s="3" t="s">
        <v>38</v>
      </c>
      <c r="G2236" s="3">
        <v>27</v>
      </c>
      <c r="H2236" s="125">
        <v>-0.25360564313010087</v>
      </c>
      <c r="I2236" s="3"/>
      <c r="J2236" s="3"/>
      <c r="K2236" s="3" t="s">
        <v>102</v>
      </c>
      <c r="L2236" s="125">
        <v>-0.17662526137353399</v>
      </c>
      <c r="M2236" s="3">
        <v>26</v>
      </c>
      <c r="N2236" s="125">
        <v>3.4011119631542103E-2</v>
      </c>
      <c r="O2236" s="3">
        <v>20</v>
      </c>
      <c r="P2236" s="125">
        <v>-4.2969262125024797E-2</v>
      </c>
      <c r="Q2236" s="3">
        <v>22</v>
      </c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</row>
    <row r="2237" spans="1:30" hidden="1" x14ac:dyDescent="0.25">
      <c r="A2237" s="2">
        <v>2</v>
      </c>
      <c r="B2237" s="2">
        <v>2014</v>
      </c>
      <c r="C2237" s="4" t="str">
        <f>INDEX(Index!$B$1:$B$500,MATCH($F2237,Index!$A$1:$A$500,0)
)</f>
        <v>IND</v>
      </c>
      <c r="D2237" s="4">
        <v>0</v>
      </c>
      <c r="E2237" s="141">
        <f t="shared" si="34"/>
        <v>-0.37287569843337459</v>
      </c>
      <c r="F2237" s="3" t="s">
        <v>35</v>
      </c>
      <c r="G2237" s="3">
        <v>28</v>
      </c>
      <c r="H2237" s="125">
        <v>-0.37287569843337459</v>
      </c>
      <c r="I2237" s="3"/>
      <c r="J2237" s="3"/>
      <c r="K2237" s="3" t="s">
        <v>102</v>
      </c>
      <c r="L2237" s="125">
        <v>-9.8638529174854897E-2</v>
      </c>
      <c r="M2237" s="3">
        <v>24</v>
      </c>
      <c r="N2237" s="125">
        <v>0.282266559472659</v>
      </c>
      <c r="O2237" s="3">
        <v>29</v>
      </c>
      <c r="P2237" s="125">
        <v>8.0293902141392905E-3</v>
      </c>
      <c r="Q2237" s="3">
        <v>10</v>
      </c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</row>
    <row r="2238" spans="1:30" hidden="1" x14ac:dyDescent="0.25">
      <c r="A2238" s="2">
        <v>2</v>
      </c>
      <c r="B2238" s="2">
        <v>2014</v>
      </c>
      <c r="C2238" s="4" t="str">
        <f>INDEX(Index!$B$1:$B$500,MATCH($F2238,Index!$A$1:$A$500,0)
)</f>
        <v>LAR</v>
      </c>
      <c r="D2238" s="4">
        <v>0</v>
      </c>
      <c r="E2238" s="141">
        <f t="shared" si="34"/>
        <v>-0.39843823466345396</v>
      </c>
      <c r="F2238" s="3" t="s">
        <v>67</v>
      </c>
      <c r="G2238" s="3">
        <v>29</v>
      </c>
      <c r="H2238" s="125">
        <v>-0.39843823466345396</v>
      </c>
      <c r="I2238" s="3"/>
      <c r="J2238" s="3"/>
      <c r="K2238" s="3" t="s">
        <v>101</v>
      </c>
      <c r="L2238" s="125">
        <v>-0.23641455868293201</v>
      </c>
      <c r="M2238" s="3">
        <v>29</v>
      </c>
      <c r="N2238" s="125">
        <v>0.15330125504404499</v>
      </c>
      <c r="O2238" s="3">
        <v>26</v>
      </c>
      <c r="P2238" s="125">
        <v>-8.72242093647696E-3</v>
      </c>
      <c r="Q2238" s="3">
        <v>14</v>
      </c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</row>
    <row r="2239" spans="1:30" hidden="1" x14ac:dyDescent="0.25">
      <c r="A2239" s="2">
        <v>2</v>
      </c>
      <c r="B2239" s="2">
        <v>2014</v>
      </c>
      <c r="C2239" s="4" t="str">
        <f>INDEX(Index!$B$1:$B$500,MATCH($F2239,Index!$A$1:$A$500,0)
)</f>
        <v>NYG</v>
      </c>
      <c r="D2239" s="4">
        <v>0</v>
      </c>
      <c r="E2239" s="141">
        <f t="shared" si="34"/>
        <v>-0.48004609308378143</v>
      </c>
      <c r="F2239" s="3" t="s">
        <v>15</v>
      </c>
      <c r="G2239" s="3">
        <v>30</v>
      </c>
      <c r="H2239" s="125">
        <v>-0.48004609308378143</v>
      </c>
      <c r="I2239" s="3"/>
      <c r="J2239" s="3"/>
      <c r="K2239" s="3" t="s">
        <v>102</v>
      </c>
      <c r="L2239" s="125">
        <v>-0.28659281012632898</v>
      </c>
      <c r="M2239" s="3">
        <v>31</v>
      </c>
      <c r="N2239" s="125">
        <v>6.60365487333444E-2</v>
      </c>
      <c r="O2239" s="3">
        <v>23</v>
      </c>
      <c r="P2239" s="125">
        <v>-0.12741673422410801</v>
      </c>
      <c r="Q2239" s="3">
        <v>30</v>
      </c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</row>
    <row r="2240" spans="1:30" hidden="1" x14ac:dyDescent="0.25">
      <c r="A2240" s="2">
        <v>2</v>
      </c>
      <c r="B2240" s="2">
        <v>2014</v>
      </c>
      <c r="C2240" s="4" t="str">
        <f>INDEX(Index!$B$1:$B$500,MATCH($F2240,Index!$A$1:$A$500,0)
)</f>
        <v>KC</v>
      </c>
      <c r="D2240" s="4">
        <v>0</v>
      </c>
      <c r="E2240" s="141">
        <f t="shared" si="34"/>
        <v>-0.54081622841487165</v>
      </c>
      <c r="F2240" s="3" t="s">
        <v>5</v>
      </c>
      <c r="G2240" s="3">
        <v>31</v>
      </c>
      <c r="H2240" s="125">
        <v>-0.54081622841487165</v>
      </c>
      <c r="I2240" s="3"/>
      <c r="J2240" s="3"/>
      <c r="K2240" s="3" t="s">
        <v>102</v>
      </c>
      <c r="L2240" s="125">
        <v>-0.177822758402958</v>
      </c>
      <c r="M2240" s="3">
        <v>27</v>
      </c>
      <c r="N2240" s="125">
        <v>0.33491093933676302</v>
      </c>
      <c r="O2240" s="3">
        <v>32</v>
      </c>
      <c r="P2240" s="125">
        <v>-2.80825306751506E-2</v>
      </c>
      <c r="Q2240" s="3">
        <v>15</v>
      </c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</row>
    <row r="2241" spans="1:30" hidden="1" x14ac:dyDescent="0.25">
      <c r="A2241" s="2">
        <v>2</v>
      </c>
      <c r="B2241" s="2">
        <v>2014</v>
      </c>
      <c r="C2241" s="4" t="str">
        <f>INDEX(Index!$B$1:$B$500,MATCH($F2241,Index!$A$1:$A$500,0)
)</f>
        <v>JAX</v>
      </c>
      <c r="D2241" s="4">
        <v>0</v>
      </c>
      <c r="E2241" s="141">
        <f t="shared" si="34"/>
        <v>-0.6088932513597578</v>
      </c>
      <c r="F2241" s="3" t="s">
        <v>56</v>
      </c>
      <c r="G2241" s="3">
        <v>32</v>
      </c>
      <c r="H2241" s="125">
        <v>-0.6088932513597578</v>
      </c>
      <c r="I2241" s="3"/>
      <c r="J2241" s="3"/>
      <c r="K2241" s="3" t="s">
        <v>102</v>
      </c>
      <c r="L2241" s="125">
        <v>-0.45396418508311798</v>
      </c>
      <c r="M2241" s="3">
        <v>32</v>
      </c>
      <c r="N2241" s="125">
        <v>4.0662565083822801E-2</v>
      </c>
      <c r="O2241" s="3">
        <v>22</v>
      </c>
      <c r="P2241" s="125">
        <v>-0.114266501192817</v>
      </c>
      <c r="Q2241" s="3">
        <v>29</v>
      </c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</row>
    <row r="2242" spans="1:30" hidden="1" x14ac:dyDescent="0.25">
      <c r="A2242" s="2">
        <v>3</v>
      </c>
      <c r="B2242" s="2">
        <v>2014</v>
      </c>
      <c r="C2242" s="4" t="str">
        <f>INDEX(Index!$B$1:$B$500,MATCH($F2242,Index!$A$1:$A$500,0)
)</f>
        <v>CIN</v>
      </c>
      <c r="D2242" s="4">
        <v>0</v>
      </c>
      <c r="E2242" s="141">
        <f t="shared" ref="E2242:E2305" si="35">IF(D2242=1,H2242/100,H2242)</f>
        <v>0.3698802987327901</v>
      </c>
      <c r="F2242" s="3" t="s">
        <v>24</v>
      </c>
      <c r="G2242" s="3">
        <v>1</v>
      </c>
      <c r="H2242" s="125">
        <v>0.3698802987327901</v>
      </c>
      <c r="I2242" s="3"/>
      <c r="J2242" s="3"/>
      <c r="K2242" s="3" t="s">
        <v>104</v>
      </c>
      <c r="L2242" s="125">
        <v>0.19179928524425399</v>
      </c>
      <c r="M2242" s="3">
        <v>6</v>
      </c>
      <c r="N2242" s="125">
        <v>-0.17669192600238401</v>
      </c>
      <c r="O2242" s="3">
        <v>2</v>
      </c>
      <c r="P2242" s="125">
        <v>1.3890874861521099E-3</v>
      </c>
      <c r="Q2242" s="3">
        <v>12</v>
      </c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</row>
    <row r="2243" spans="1:30" hidden="1" x14ac:dyDescent="0.25">
      <c r="A2243" s="2">
        <v>3</v>
      </c>
      <c r="B2243" s="2">
        <v>2014</v>
      </c>
      <c r="C2243" s="4" t="str">
        <f>INDEX(Index!$B$1:$B$500,MATCH($F2243,Index!$A$1:$A$500,0)
)</f>
        <v>ATL</v>
      </c>
      <c r="D2243" s="4">
        <v>0</v>
      </c>
      <c r="E2243" s="141">
        <f t="shared" si="35"/>
        <v>0.28482755817157535</v>
      </c>
      <c r="F2243" s="3" t="s">
        <v>43</v>
      </c>
      <c r="G2243" s="3">
        <v>2</v>
      </c>
      <c r="H2243" s="125">
        <v>0.28482755817157535</v>
      </c>
      <c r="I2243" s="3"/>
      <c r="J2243" s="3"/>
      <c r="K2243" s="3" t="s">
        <v>103</v>
      </c>
      <c r="L2243" s="125">
        <v>0.21343724516502099</v>
      </c>
      <c r="M2243" s="3">
        <v>2</v>
      </c>
      <c r="N2243" s="125">
        <v>1.00279641534403E-3</v>
      </c>
      <c r="O2243" s="3">
        <v>15</v>
      </c>
      <c r="P2243" s="125">
        <v>7.2393109421898402E-2</v>
      </c>
      <c r="Q2243" s="3">
        <v>3</v>
      </c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</row>
    <row r="2244" spans="1:30" hidden="1" x14ac:dyDescent="0.25">
      <c r="A2244" s="2">
        <v>3</v>
      </c>
      <c r="B2244" s="2">
        <v>2014</v>
      </c>
      <c r="C2244" s="4" t="str">
        <f>INDEX(Index!$B$1:$B$500,MATCH($F2244,Index!$A$1:$A$500,0)
)</f>
        <v>DEN</v>
      </c>
      <c r="D2244" s="4">
        <v>0</v>
      </c>
      <c r="E2244" s="141">
        <f t="shared" si="35"/>
        <v>0.26962759457211605</v>
      </c>
      <c r="F2244" s="3" t="s">
        <v>39</v>
      </c>
      <c r="G2244" s="3">
        <v>3</v>
      </c>
      <c r="H2244" s="125">
        <v>0.26962759457211605</v>
      </c>
      <c r="I2244" s="3"/>
      <c r="J2244" s="3"/>
      <c r="K2244" s="3" t="s">
        <v>103</v>
      </c>
      <c r="L2244" s="125">
        <v>0.201789353533044</v>
      </c>
      <c r="M2244" s="3">
        <v>5</v>
      </c>
      <c r="N2244" s="125">
        <v>-8.5999066885566605E-2</v>
      </c>
      <c r="O2244" s="3">
        <v>7</v>
      </c>
      <c r="P2244" s="125">
        <v>-1.8160825846494599E-2</v>
      </c>
      <c r="Q2244" s="3">
        <v>17</v>
      </c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</row>
    <row r="2245" spans="1:30" hidden="1" x14ac:dyDescent="0.25">
      <c r="A2245" s="2">
        <v>3</v>
      </c>
      <c r="B2245" s="2">
        <v>2014</v>
      </c>
      <c r="C2245" s="4" t="str">
        <f>INDEX(Index!$B$1:$B$500,MATCH($F2245,Index!$A$1:$A$500,0)
)</f>
        <v>SEA</v>
      </c>
      <c r="D2245" s="4">
        <v>0</v>
      </c>
      <c r="E2245" s="141">
        <f t="shared" si="35"/>
        <v>0.21758149003584681</v>
      </c>
      <c r="F2245" s="3" t="s">
        <v>30</v>
      </c>
      <c r="G2245" s="3">
        <v>4</v>
      </c>
      <c r="H2245" s="125">
        <v>0.21758149003584681</v>
      </c>
      <c r="I2245" s="3"/>
      <c r="J2245" s="3"/>
      <c r="K2245" s="3" t="s">
        <v>103</v>
      </c>
      <c r="L2245" s="125">
        <v>0.21216552393809701</v>
      </c>
      <c r="M2245" s="3">
        <v>3</v>
      </c>
      <c r="N2245" s="125">
        <v>-2.7919828864503001E-2</v>
      </c>
      <c r="O2245" s="3">
        <v>13</v>
      </c>
      <c r="P2245" s="125">
        <v>-2.2503862766753199E-2</v>
      </c>
      <c r="Q2245" s="3">
        <v>20</v>
      </c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</row>
    <row r="2246" spans="1:30" hidden="1" x14ac:dyDescent="0.25">
      <c r="A2246" s="2">
        <v>3</v>
      </c>
      <c r="B2246" s="2">
        <v>2014</v>
      </c>
      <c r="C2246" s="4" t="str">
        <f>INDEX(Index!$B$1:$B$500,MATCH($F2246,Index!$A$1:$A$500,0)
)</f>
        <v>PHI</v>
      </c>
      <c r="D2246" s="4">
        <v>0</v>
      </c>
      <c r="E2246" s="141">
        <f t="shared" si="35"/>
        <v>0.2081188149388232</v>
      </c>
      <c r="F2246" s="3" t="s">
        <v>7</v>
      </c>
      <c r="G2246" s="3">
        <v>5</v>
      </c>
      <c r="H2246" s="125">
        <v>0.2081188149388232</v>
      </c>
      <c r="I2246" s="3"/>
      <c r="J2246" s="3"/>
      <c r="K2246" s="3" t="s">
        <v>104</v>
      </c>
      <c r="L2246" s="125">
        <v>9.3332443212215899E-2</v>
      </c>
      <c r="M2246" s="3">
        <v>9</v>
      </c>
      <c r="N2246" s="125">
        <v>-3.5725388505198602E-2</v>
      </c>
      <c r="O2246" s="3">
        <v>11</v>
      </c>
      <c r="P2246" s="125">
        <v>7.9060983221408698E-2</v>
      </c>
      <c r="Q2246" s="3">
        <v>2</v>
      </c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</row>
    <row r="2247" spans="1:30" hidden="1" x14ac:dyDescent="0.25">
      <c r="A2247" s="2">
        <v>3</v>
      </c>
      <c r="B2247" s="2">
        <v>2014</v>
      </c>
      <c r="C2247" s="4" t="str">
        <f>INDEX(Index!$B$1:$B$500,MATCH($F2247,Index!$A$1:$A$500,0)
)</f>
        <v>DET</v>
      </c>
      <c r="D2247" s="4">
        <v>0</v>
      </c>
      <c r="E2247" s="141">
        <f t="shared" si="35"/>
        <v>0.20584370115898781</v>
      </c>
      <c r="F2247" s="3" t="s">
        <v>21</v>
      </c>
      <c r="G2247" s="3">
        <v>6</v>
      </c>
      <c r="H2247" s="125">
        <v>0.20584370115898781</v>
      </c>
      <c r="I2247" s="3"/>
      <c r="J2247" s="3"/>
      <c r="K2247" s="3" t="s">
        <v>103</v>
      </c>
      <c r="L2247" s="125">
        <v>2.30599500262668E-2</v>
      </c>
      <c r="M2247" s="3">
        <v>15</v>
      </c>
      <c r="N2247" s="125">
        <v>-0.30073838477044501</v>
      </c>
      <c r="O2247" s="3">
        <v>1</v>
      </c>
      <c r="P2247" s="125">
        <v>-0.117954633637724</v>
      </c>
      <c r="Q2247" s="3">
        <v>30</v>
      </c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</row>
    <row r="2248" spans="1:30" hidden="1" x14ac:dyDescent="0.25">
      <c r="A2248" s="2">
        <v>3</v>
      </c>
      <c r="B2248" s="2">
        <v>2014</v>
      </c>
      <c r="C2248" s="4" t="str">
        <f>INDEX(Index!$B$1:$B$500,MATCH($F2248,Index!$A$1:$A$500,0)
)</f>
        <v>CHI</v>
      </c>
      <c r="D2248" s="4">
        <v>0</v>
      </c>
      <c r="E2248" s="141">
        <f t="shared" si="35"/>
        <v>0.1648419342566948</v>
      </c>
      <c r="F2248" s="3" t="s">
        <v>64</v>
      </c>
      <c r="G2248" s="3">
        <v>7</v>
      </c>
      <c r="H2248" s="125">
        <v>0.1648419342566948</v>
      </c>
      <c r="I2248" s="3"/>
      <c r="J2248" s="3"/>
      <c r="K2248" s="3" t="s">
        <v>103</v>
      </c>
      <c r="L2248" s="125">
        <v>7.0757169577553902E-2</v>
      </c>
      <c r="M2248" s="3">
        <v>10</v>
      </c>
      <c r="N2248" s="125">
        <v>-0.116190043625213</v>
      </c>
      <c r="O2248" s="3">
        <v>5</v>
      </c>
      <c r="P2248" s="125">
        <v>-2.2105278946072102E-2</v>
      </c>
      <c r="Q2248" s="3">
        <v>19</v>
      </c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</row>
    <row r="2249" spans="1:30" hidden="1" x14ac:dyDescent="0.25">
      <c r="A2249" s="2">
        <v>3</v>
      </c>
      <c r="B2249" s="2">
        <v>2014</v>
      </c>
      <c r="C2249" s="4" t="str">
        <f>INDEX(Index!$B$1:$B$500,MATCH($F2249,Index!$A$1:$A$500,0)
)</f>
        <v>BUF</v>
      </c>
      <c r="D2249" s="4">
        <v>0</v>
      </c>
      <c r="E2249" s="141">
        <f t="shared" si="35"/>
        <v>0.16451633780832731</v>
      </c>
      <c r="F2249" s="3" t="s">
        <v>0</v>
      </c>
      <c r="G2249" s="3">
        <v>8</v>
      </c>
      <c r="H2249" s="125">
        <v>0.16451633780832731</v>
      </c>
      <c r="I2249" s="3"/>
      <c r="J2249" s="3"/>
      <c r="K2249" s="3" t="s">
        <v>103</v>
      </c>
      <c r="L2249" s="125">
        <v>4.7370904139218503E-2</v>
      </c>
      <c r="M2249" s="3">
        <v>12</v>
      </c>
      <c r="N2249" s="125">
        <v>1.04292063957432E-2</v>
      </c>
      <c r="O2249" s="3">
        <v>17</v>
      </c>
      <c r="P2249" s="125">
        <v>0.127574640064852</v>
      </c>
      <c r="Q2249" s="3">
        <v>1</v>
      </c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</row>
    <row r="2250" spans="1:30" hidden="1" x14ac:dyDescent="0.25">
      <c r="A2250" s="2">
        <v>3</v>
      </c>
      <c r="B2250" s="2">
        <v>2014</v>
      </c>
      <c r="C2250" s="4" t="str">
        <f>INDEX(Index!$B$1:$B$500,MATCH($F2250,Index!$A$1:$A$500,0)
)</f>
        <v>NO</v>
      </c>
      <c r="D2250" s="4">
        <v>0</v>
      </c>
      <c r="E2250" s="141">
        <f t="shared" si="35"/>
        <v>0.14662907009029327</v>
      </c>
      <c r="F2250" s="3" t="s">
        <v>27</v>
      </c>
      <c r="G2250" s="3">
        <v>9</v>
      </c>
      <c r="H2250" s="125">
        <v>0.14662907009029327</v>
      </c>
      <c r="I2250" s="3"/>
      <c r="J2250" s="3"/>
      <c r="K2250" s="3" t="s">
        <v>105</v>
      </c>
      <c r="L2250" s="125">
        <v>0.275870017872139</v>
      </c>
      <c r="M2250" s="3">
        <v>1</v>
      </c>
      <c r="N2250" s="125">
        <v>0.13746129767514401</v>
      </c>
      <c r="O2250" s="3">
        <v>29</v>
      </c>
      <c r="P2250" s="125">
        <v>8.2203498932982896E-3</v>
      </c>
      <c r="Q2250" s="3">
        <v>11</v>
      </c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</row>
    <row r="2251" spans="1:30" hidden="1" x14ac:dyDescent="0.25">
      <c r="A2251" s="2">
        <v>3</v>
      </c>
      <c r="B2251" s="2">
        <v>2014</v>
      </c>
      <c r="C2251" s="4" t="str">
        <f>INDEX(Index!$B$1:$B$500,MATCH($F2251,Index!$A$1:$A$500,0)
)</f>
        <v>ARI</v>
      </c>
      <c r="D2251" s="4">
        <v>0</v>
      </c>
      <c r="E2251" s="141">
        <f t="shared" si="35"/>
        <v>0.1160825428498411</v>
      </c>
      <c r="F2251" s="3" t="s">
        <v>23</v>
      </c>
      <c r="G2251" s="3">
        <v>10</v>
      </c>
      <c r="H2251" s="125">
        <v>0.1160825428498411</v>
      </c>
      <c r="I2251" s="3"/>
      <c r="J2251" s="3"/>
      <c r="K2251" s="3" t="s">
        <v>104</v>
      </c>
      <c r="L2251" s="125">
        <v>1.2057764155502E-2</v>
      </c>
      <c r="M2251" s="3">
        <v>17</v>
      </c>
      <c r="N2251" s="125">
        <v>-5.9193772926419197E-2</v>
      </c>
      <c r="O2251" s="3">
        <v>8</v>
      </c>
      <c r="P2251" s="125">
        <v>4.4831005767919901E-2</v>
      </c>
      <c r="Q2251" s="3">
        <v>6</v>
      </c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</row>
    <row r="2252" spans="1:30" hidden="1" x14ac:dyDescent="0.25">
      <c r="A2252" s="2">
        <v>3</v>
      </c>
      <c r="B2252" s="2">
        <v>2014</v>
      </c>
      <c r="C2252" s="4" t="str">
        <f>INDEX(Index!$B$1:$B$500,MATCH($F2252,Index!$A$1:$A$500,0)
)</f>
        <v>NE</v>
      </c>
      <c r="D2252" s="4">
        <v>0</v>
      </c>
      <c r="E2252" s="141">
        <f t="shared" si="35"/>
        <v>0.1105912676743441</v>
      </c>
      <c r="F2252" s="3" t="s">
        <v>17</v>
      </c>
      <c r="G2252" s="3">
        <v>11</v>
      </c>
      <c r="H2252" s="125">
        <v>0.1105912676743441</v>
      </c>
      <c r="I2252" s="3"/>
      <c r="J2252" s="3"/>
      <c r="K2252" s="3" t="s">
        <v>103</v>
      </c>
      <c r="L2252" s="125">
        <v>-6.5796567091830196E-2</v>
      </c>
      <c r="M2252" s="3">
        <v>22</v>
      </c>
      <c r="N2252" s="125">
        <v>-0.159010900660633</v>
      </c>
      <c r="O2252" s="3">
        <v>3</v>
      </c>
      <c r="P2252" s="125">
        <v>1.7376934105541302E-2</v>
      </c>
      <c r="Q2252" s="3">
        <v>9</v>
      </c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</row>
    <row r="2253" spans="1:30" hidden="1" x14ac:dyDescent="0.25">
      <c r="A2253" s="2">
        <v>3</v>
      </c>
      <c r="B2253" s="2">
        <v>2014</v>
      </c>
      <c r="C2253" s="4" t="str">
        <f>INDEX(Index!$B$1:$B$500,MATCH($F2253,Index!$A$1:$A$500,0)
)</f>
        <v>PIT</v>
      </c>
      <c r="D2253" s="4">
        <v>0</v>
      </c>
      <c r="E2253" s="141">
        <f t="shared" si="35"/>
        <v>0.1046153055980544</v>
      </c>
      <c r="F2253" s="3" t="s">
        <v>32</v>
      </c>
      <c r="G2253" s="3">
        <v>12</v>
      </c>
      <c r="H2253" s="125">
        <v>0.1046153055980544</v>
      </c>
      <c r="I2253" s="3"/>
      <c r="J2253" s="3"/>
      <c r="K2253" s="3" t="s">
        <v>103</v>
      </c>
      <c r="L2253" s="125">
        <v>0.123023751522393</v>
      </c>
      <c r="M2253" s="3">
        <v>8</v>
      </c>
      <c r="N2253" s="125">
        <v>6.99365862878637E-2</v>
      </c>
      <c r="O2253" s="3">
        <v>25</v>
      </c>
      <c r="P2253" s="125">
        <v>5.1528140363525099E-2</v>
      </c>
      <c r="Q2253" s="3">
        <v>5</v>
      </c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</row>
    <row r="2254" spans="1:30" hidden="1" x14ac:dyDescent="0.25">
      <c r="A2254" s="2">
        <v>3</v>
      </c>
      <c r="B2254" s="2">
        <v>2014</v>
      </c>
      <c r="C2254" s="4" t="str">
        <f>INDEX(Index!$B$1:$B$500,MATCH($F2254,Index!$A$1:$A$500,0)
)</f>
        <v>WAS</v>
      </c>
      <c r="D2254" s="4">
        <v>0</v>
      </c>
      <c r="E2254" s="141">
        <f t="shared" si="35"/>
        <v>9.4953142255333023E-2</v>
      </c>
      <c r="F2254" s="3" t="s">
        <v>26</v>
      </c>
      <c r="G2254" s="3">
        <v>13</v>
      </c>
      <c r="H2254" s="125">
        <v>9.4953142255333023E-2</v>
      </c>
      <c r="I2254" s="3"/>
      <c r="J2254" s="3"/>
      <c r="K2254" s="3" t="s">
        <v>105</v>
      </c>
      <c r="L2254" s="125">
        <v>0.14129299110245899</v>
      </c>
      <c r="M2254" s="3">
        <v>7</v>
      </c>
      <c r="N2254" s="125">
        <v>-0.13185623960219001</v>
      </c>
      <c r="O2254" s="3">
        <v>4</v>
      </c>
      <c r="P2254" s="125">
        <v>-0.178196088449316</v>
      </c>
      <c r="Q2254" s="3">
        <v>31</v>
      </c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</row>
    <row r="2255" spans="1:30" hidden="1" x14ac:dyDescent="0.25">
      <c r="A2255" s="2">
        <v>3</v>
      </c>
      <c r="B2255" s="2">
        <v>2014</v>
      </c>
      <c r="C2255" s="4" t="str">
        <f>INDEX(Index!$B$1:$B$500,MATCH($F2255,Index!$A$1:$A$500,0)
)</f>
        <v>CAR</v>
      </c>
      <c r="D2255" s="4">
        <v>0</v>
      </c>
      <c r="E2255" s="141">
        <f t="shared" si="35"/>
        <v>3.4405204971893165E-2</v>
      </c>
      <c r="F2255" s="3" t="s">
        <v>51</v>
      </c>
      <c r="G2255" s="3">
        <v>14</v>
      </c>
      <c r="H2255" s="125">
        <v>3.4405204971893165E-2</v>
      </c>
      <c r="I2255" s="3"/>
      <c r="J2255" s="3"/>
      <c r="K2255" s="3" t="s">
        <v>103</v>
      </c>
      <c r="L2255" s="125">
        <v>-9.9789165886532295E-3</v>
      </c>
      <c r="M2255" s="3">
        <v>18</v>
      </c>
      <c r="N2255" s="125">
        <v>-9.9445542518606794E-2</v>
      </c>
      <c r="O2255" s="3">
        <v>6</v>
      </c>
      <c r="P2255" s="125">
        <v>-5.5061420958060402E-2</v>
      </c>
      <c r="Q2255" s="3">
        <v>24</v>
      </c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</row>
    <row r="2256" spans="1:30" hidden="1" x14ac:dyDescent="0.25">
      <c r="A2256" s="2">
        <v>3</v>
      </c>
      <c r="B2256" s="2">
        <v>2014</v>
      </c>
      <c r="C2256" s="4" t="str">
        <f>INDEX(Index!$B$1:$B$500,MATCH($F2256,Index!$A$1:$A$500,0)
)</f>
        <v>DAL</v>
      </c>
      <c r="D2256" s="4">
        <v>0</v>
      </c>
      <c r="E2256" s="141">
        <f t="shared" si="35"/>
        <v>3.0079873236935898E-2</v>
      </c>
      <c r="F2256" s="3" t="s">
        <v>3</v>
      </c>
      <c r="G2256" s="3">
        <v>15</v>
      </c>
      <c r="H2256" s="125">
        <v>3.0079873236935898E-2</v>
      </c>
      <c r="I2256" s="3"/>
      <c r="J2256" s="3"/>
      <c r="K2256" s="3" t="s">
        <v>103</v>
      </c>
      <c r="L2256" s="125">
        <v>1.7506839738395098E-2</v>
      </c>
      <c r="M2256" s="3">
        <v>16</v>
      </c>
      <c r="N2256" s="125">
        <v>1.3086549870591199E-2</v>
      </c>
      <c r="O2256" s="3">
        <v>19</v>
      </c>
      <c r="P2256" s="125">
        <v>2.5659583369131999E-2</v>
      </c>
      <c r="Q2256" s="3">
        <v>8</v>
      </c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</row>
    <row r="2257" spans="1:30" hidden="1" x14ac:dyDescent="0.25">
      <c r="A2257" s="2">
        <v>3</v>
      </c>
      <c r="B2257" s="2">
        <v>2014</v>
      </c>
      <c r="C2257" s="4" t="str">
        <f>INDEX(Index!$B$1:$B$500,MATCH($F2257,Index!$A$1:$A$500,0)
)</f>
        <v>SF</v>
      </c>
      <c r="D2257" s="4">
        <v>0</v>
      </c>
      <c r="E2257" s="141">
        <f t="shared" si="35"/>
        <v>1.5349181090698404E-2</v>
      </c>
      <c r="F2257" s="3" t="s">
        <v>1</v>
      </c>
      <c r="G2257" s="3">
        <v>16</v>
      </c>
      <c r="H2257" s="125">
        <v>1.5349181090698404E-2</v>
      </c>
      <c r="I2257" s="3"/>
      <c r="J2257" s="3"/>
      <c r="K2257" s="3" t="s">
        <v>105</v>
      </c>
      <c r="L2257" s="125">
        <v>6.4716913501346202E-2</v>
      </c>
      <c r="M2257" s="3">
        <v>11</v>
      </c>
      <c r="N2257" s="125">
        <v>1.9262565286957401E-2</v>
      </c>
      <c r="O2257" s="3">
        <v>20</v>
      </c>
      <c r="P2257" s="125">
        <v>-3.01051671236904E-2</v>
      </c>
      <c r="Q2257" s="3">
        <v>22</v>
      </c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</row>
    <row r="2258" spans="1:30" hidden="1" x14ac:dyDescent="0.25">
      <c r="A2258" s="2">
        <v>3</v>
      </c>
      <c r="B2258" s="2">
        <v>2014</v>
      </c>
      <c r="C2258" s="4" t="str">
        <f>INDEX(Index!$B$1:$B$500,MATCH($F2258,Index!$A$1:$A$500,0)
)</f>
        <v>BAL</v>
      </c>
      <c r="D2258" s="4">
        <v>0</v>
      </c>
      <c r="E2258" s="141">
        <f t="shared" si="35"/>
        <v>2.1526325034924958E-3</v>
      </c>
      <c r="F2258" s="3" t="s">
        <v>18</v>
      </c>
      <c r="G2258" s="3">
        <v>17</v>
      </c>
      <c r="H2258" s="125">
        <v>2.1526325034924958E-3</v>
      </c>
      <c r="I2258" s="3"/>
      <c r="J2258" s="3"/>
      <c r="K2258" s="3" t="s">
        <v>103</v>
      </c>
      <c r="L2258" s="125">
        <v>4.0551807099072197E-2</v>
      </c>
      <c r="M2258" s="3">
        <v>13</v>
      </c>
      <c r="N2258" s="125">
        <v>2.9070907706064901E-2</v>
      </c>
      <c r="O2258" s="3">
        <v>22</v>
      </c>
      <c r="P2258" s="125">
        <v>-9.3282668895148003E-3</v>
      </c>
      <c r="Q2258" s="3">
        <v>14</v>
      </c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</row>
    <row r="2259" spans="1:30" hidden="1" x14ac:dyDescent="0.25">
      <c r="A2259" s="2">
        <v>3</v>
      </c>
      <c r="B2259" s="2">
        <v>2014</v>
      </c>
      <c r="C2259" s="4" t="str">
        <f>INDEX(Index!$B$1:$B$500,MATCH($F2259,Index!$A$1:$A$500,0)
)</f>
        <v>LAC</v>
      </c>
      <c r="D2259" s="4">
        <v>0</v>
      </c>
      <c r="E2259" s="141">
        <f t="shared" si="35"/>
        <v>-2.2468462314367804E-2</v>
      </c>
      <c r="F2259" s="3" t="s">
        <v>68</v>
      </c>
      <c r="G2259" s="3">
        <v>18</v>
      </c>
      <c r="H2259" s="125">
        <v>-2.2468462314367804E-2</v>
      </c>
      <c r="I2259" s="3"/>
      <c r="J2259" s="3"/>
      <c r="K2259" s="3" t="s">
        <v>103</v>
      </c>
      <c r="L2259" s="125">
        <v>-1.2598253669227901E-2</v>
      </c>
      <c r="M2259" s="3">
        <v>19</v>
      </c>
      <c r="N2259" s="125">
        <v>2.0302640786098902E-2</v>
      </c>
      <c r="O2259" s="3">
        <v>21</v>
      </c>
      <c r="P2259" s="125">
        <v>1.0432432140959E-2</v>
      </c>
      <c r="Q2259" s="3">
        <v>10</v>
      </c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</row>
    <row r="2260" spans="1:30" hidden="1" x14ac:dyDescent="0.25">
      <c r="A2260" s="2">
        <v>3</v>
      </c>
      <c r="B2260" s="2">
        <v>2014</v>
      </c>
      <c r="C2260" s="4" t="str">
        <f>INDEX(Index!$B$1:$B$500,MATCH($F2260,Index!$A$1:$A$500,0)
)</f>
        <v>GB</v>
      </c>
      <c r="D2260" s="4">
        <v>0</v>
      </c>
      <c r="E2260" s="141">
        <f t="shared" si="35"/>
        <v>-5.6531481173637599E-2</v>
      </c>
      <c r="F2260" s="3" t="s">
        <v>20</v>
      </c>
      <c r="G2260" s="3">
        <v>19</v>
      </c>
      <c r="H2260" s="125">
        <v>-5.6531481173637599E-2</v>
      </c>
      <c r="I2260" s="3"/>
      <c r="J2260" s="3"/>
      <c r="K2260" s="3" t="s">
        <v>105</v>
      </c>
      <c r="L2260" s="125">
        <v>-5.0827396338958997E-2</v>
      </c>
      <c r="M2260" s="3">
        <v>21</v>
      </c>
      <c r="N2260" s="125">
        <v>6.1846152258090203E-2</v>
      </c>
      <c r="O2260" s="3">
        <v>24</v>
      </c>
      <c r="P2260" s="125">
        <v>5.6142067423411601E-2</v>
      </c>
      <c r="Q2260" s="3">
        <v>4</v>
      </c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</row>
    <row r="2261" spans="1:30" hidden="1" x14ac:dyDescent="0.25">
      <c r="A2261" s="2">
        <v>3</v>
      </c>
      <c r="B2261" s="2">
        <v>2014</v>
      </c>
      <c r="C2261" s="4" t="str">
        <f>INDEX(Index!$B$1:$B$500,MATCH($F2261,Index!$A$1:$A$500,0)
)</f>
        <v>IND</v>
      </c>
      <c r="D2261" s="4">
        <v>0</v>
      </c>
      <c r="E2261" s="141">
        <f t="shared" si="35"/>
        <v>-7.8383102125130485E-2</v>
      </c>
      <c r="F2261" s="3" t="s">
        <v>35</v>
      </c>
      <c r="G2261" s="3">
        <v>20</v>
      </c>
      <c r="H2261" s="125">
        <v>-7.8383102125130485E-2</v>
      </c>
      <c r="I2261" s="3"/>
      <c r="J2261" s="3"/>
      <c r="K2261" s="3" t="s">
        <v>105</v>
      </c>
      <c r="L2261" s="125">
        <v>2.9381373954929901E-2</v>
      </c>
      <c r="M2261" s="3">
        <v>14</v>
      </c>
      <c r="N2261" s="125">
        <v>0.13937383097178499</v>
      </c>
      <c r="O2261" s="3">
        <v>30</v>
      </c>
      <c r="P2261" s="125">
        <v>3.1609354891724603E-2</v>
      </c>
      <c r="Q2261" s="3">
        <v>7</v>
      </c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</row>
    <row r="2262" spans="1:30" hidden="1" x14ac:dyDescent="0.25">
      <c r="A2262" s="2">
        <v>3</v>
      </c>
      <c r="B2262" s="2">
        <v>2014</v>
      </c>
      <c r="C2262" s="4" t="str">
        <f>INDEX(Index!$B$1:$B$500,MATCH($F2262,Index!$A$1:$A$500,0)
)</f>
        <v>CLE</v>
      </c>
      <c r="D2262" s="4">
        <v>0</v>
      </c>
      <c r="E2262" s="141">
        <f t="shared" si="35"/>
        <v>-8.5337882848820906E-2</v>
      </c>
      <c r="F2262" s="3" t="s">
        <v>10</v>
      </c>
      <c r="G2262" s="3">
        <v>21</v>
      </c>
      <c r="H2262" s="125">
        <v>-8.5337882848820906E-2</v>
      </c>
      <c r="I2262" s="3"/>
      <c r="J2262" s="3"/>
      <c r="K2262" s="3" t="s">
        <v>105</v>
      </c>
      <c r="L2262" s="125">
        <v>0.209669347176033</v>
      </c>
      <c r="M2262" s="3">
        <v>4</v>
      </c>
      <c r="N2262" s="125">
        <v>0.24415005071712301</v>
      </c>
      <c r="O2262" s="3">
        <v>32</v>
      </c>
      <c r="P2262" s="125">
        <v>-5.0857179307730899E-2</v>
      </c>
      <c r="Q2262" s="3">
        <v>23</v>
      </c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</row>
    <row r="2263" spans="1:30" hidden="1" x14ac:dyDescent="0.25">
      <c r="A2263" s="2">
        <v>3</v>
      </c>
      <c r="B2263" s="2">
        <v>2014</v>
      </c>
      <c r="C2263" s="4" t="str">
        <f>INDEX(Index!$B$1:$B$500,MATCH($F2263,Index!$A$1:$A$500,0)
)</f>
        <v>NYJ</v>
      </c>
      <c r="D2263" s="4">
        <v>0</v>
      </c>
      <c r="E2263" s="141">
        <f t="shared" si="35"/>
        <v>-0.10424781539092662</v>
      </c>
      <c r="F2263" s="3" t="s">
        <v>9</v>
      </c>
      <c r="G2263" s="3">
        <v>22</v>
      </c>
      <c r="H2263" s="125">
        <v>-0.10424781539092662</v>
      </c>
      <c r="I2263" s="3"/>
      <c r="J2263" s="3"/>
      <c r="K2263" s="3" t="s">
        <v>105</v>
      </c>
      <c r="L2263" s="125">
        <v>-0.13563536693373501</v>
      </c>
      <c r="M2263" s="3">
        <v>27</v>
      </c>
      <c r="N2263" s="125">
        <v>-5.2477149122704098E-2</v>
      </c>
      <c r="O2263" s="3">
        <v>9</v>
      </c>
      <c r="P2263" s="125">
        <v>-2.1089597579895699E-2</v>
      </c>
      <c r="Q2263" s="3">
        <v>18</v>
      </c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</row>
    <row r="2264" spans="1:30" hidden="1" x14ac:dyDescent="0.25">
      <c r="A2264" s="2">
        <v>3</v>
      </c>
      <c r="B2264" s="2">
        <v>2014</v>
      </c>
      <c r="C2264" s="4" t="str">
        <f>INDEX(Index!$B$1:$B$500,MATCH($F2264,Index!$A$1:$A$500,0)
)</f>
        <v>HOU</v>
      </c>
      <c r="D2264" s="4">
        <v>0</v>
      </c>
      <c r="E2264" s="141">
        <f t="shared" si="35"/>
        <v>-0.11752212947440729</v>
      </c>
      <c r="F2264" s="3" t="s">
        <v>49</v>
      </c>
      <c r="G2264" s="3">
        <v>23</v>
      </c>
      <c r="H2264" s="125">
        <v>-0.11752212947440729</v>
      </c>
      <c r="I2264" s="3"/>
      <c r="J2264" s="3"/>
      <c r="K2264" s="3" t="s">
        <v>103</v>
      </c>
      <c r="L2264" s="125">
        <v>-2.1920574840262299E-2</v>
      </c>
      <c r="M2264" s="3">
        <v>20</v>
      </c>
      <c r="N2264" s="125">
        <v>3.94094356313935E-2</v>
      </c>
      <c r="O2264" s="3">
        <v>23</v>
      </c>
      <c r="P2264" s="125">
        <v>-5.6192119002751499E-2</v>
      </c>
      <c r="Q2264" s="3">
        <v>25</v>
      </c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</row>
    <row r="2265" spans="1:30" hidden="1" x14ac:dyDescent="0.25">
      <c r="A2265" s="2">
        <v>3</v>
      </c>
      <c r="B2265" s="2">
        <v>2014</v>
      </c>
      <c r="C2265" s="4" t="str">
        <f>INDEX(Index!$B$1:$B$500,MATCH($F2265,Index!$A$1:$A$500,0)
)</f>
        <v>NYG</v>
      </c>
      <c r="D2265" s="4">
        <v>0</v>
      </c>
      <c r="E2265" s="141">
        <f t="shared" si="35"/>
        <v>-0.211203632167688</v>
      </c>
      <c r="F2265" s="3" t="s">
        <v>15</v>
      </c>
      <c r="G2265" s="3">
        <v>24</v>
      </c>
      <c r="H2265" s="125">
        <v>-0.211203632167688</v>
      </c>
      <c r="I2265" s="3"/>
      <c r="J2265" s="3"/>
      <c r="K2265" s="3" t="s">
        <v>105</v>
      </c>
      <c r="L2265" s="125">
        <v>-0.12211651604861801</v>
      </c>
      <c r="M2265" s="3">
        <v>26</v>
      </c>
      <c r="N2265" s="125">
        <v>-1.3712717754608E-2</v>
      </c>
      <c r="O2265" s="3">
        <v>14</v>
      </c>
      <c r="P2265" s="125">
        <v>-0.102799833873678</v>
      </c>
      <c r="Q2265" s="3">
        <v>28</v>
      </c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</row>
    <row r="2266" spans="1:30" hidden="1" x14ac:dyDescent="0.25">
      <c r="A2266" s="2">
        <v>3</v>
      </c>
      <c r="B2266" s="2">
        <v>2014</v>
      </c>
      <c r="C2266" s="4" t="str">
        <f>INDEX(Index!$B$1:$B$500,MATCH($F2266,Index!$A$1:$A$500,0)
)</f>
        <v>LV</v>
      </c>
      <c r="D2266" s="4">
        <v>0</v>
      </c>
      <c r="E2266" s="141">
        <f t="shared" si="35"/>
        <v>-0.228519361435779</v>
      </c>
      <c r="F2266" s="3" t="s">
        <v>52</v>
      </c>
      <c r="G2266" s="3">
        <v>25</v>
      </c>
      <c r="H2266" s="125">
        <v>-0.228519361435779</v>
      </c>
      <c r="I2266" s="3"/>
      <c r="J2266" s="3"/>
      <c r="K2266" s="3" t="s">
        <v>106</v>
      </c>
      <c r="L2266" s="125">
        <v>-0.21248795749886101</v>
      </c>
      <c r="M2266" s="3">
        <v>29</v>
      </c>
      <c r="N2266" s="125">
        <v>1.2000520626861799E-2</v>
      </c>
      <c r="O2266" s="3">
        <v>18</v>
      </c>
      <c r="P2266" s="125">
        <v>-4.0308833100561802E-3</v>
      </c>
      <c r="Q2266" s="3">
        <v>13</v>
      </c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</row>
    <row r="2267" spans="1:30" hidden="1" x14ac:dyDescent="0.25">
      <c r="A2267" s="2">
        <v>3</v>
      </c>
      <c r="B2267" s="2">
        <v>2014</v>
      </c>
      <c r="C2267" s="4" t="str">
        <f>INDEX(Index!$B$1:$B$500,MATCH($F2267,Index!$A$1:$A$500,0)
)</f>
        <v>TEN</v>
      </c>
      <c r="D2267" s="4">
        <v>0</v>
      </c>
      <c r="E2267" s="141">
        <f t="shared" si="35"/>
        <v>-0.2391867471175666</v>
      </c>
      <c r="F2267" s="3" t="s">
        <v>45</v>
      </c>
      <c r="G2267" s="3">
        <v>26</v>
      </c>
      <c r="H2267" s="125">
        <v>-0.2391867471175666</v>
      </c>
      <c r="I2267" s="3"/>
      <c r="J2267" s="3"/>
      <c r="K2267" s="3" t="s">
        <v>105</v>
      </c>
      <c r="L2267" s="125">
        <v>-0.15887575691935801</v>
      </c>
      <c r="M2267" s="3">
        <v>28</v>
      </c>
      <c r="N2267" s="125">
        <v>-2.8775762036154399E-2</v>
      </c>
      <c r="O2267" s="3">
        <v>12</v>
      </c>
      <c r="P2267" s="125">
        <v>-0.109086752234363</v>
      </c>
      <c r="Q2267" s="3">
        <v>29</v>
      </c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</row>
    <row r="2268" spans="1:30" hidden="1" x14ac:dyDescent="0.25">
      <c r="A2268" s="2">
        <v>3</v>
      </c>
      <c r="B2268" s="2">
        <v>2014</v>
      </c>
      <c r="C2268" s="4" t="str">
        <f>INDEX(Index!$B$1:$B$500,MATCH($F2268,Index!$A$1:$A$500,0)
)</f>
        <v>MIA</v>
      </c>
      <c r="D2268" s="4">
        <v>0</v>
      </c>
      <c r="E2268" s="141">
        <f t="shared" si="35"/>
        <v>-0.24703012268774899</v>
      </c>
      <c r="F2268" s="3" t="s">
        <v>4</v>
      </c>
      <c r="G2268" s="3">
        <v>27</v>
      </c>
      <c r="H2268" s="125">
        <v>-0.24703012268774899</v>
      </c>
      <c r="I2268" s="3"/>
      <c r="J2268" s="3"/>
      <c r="K2268" s="3" t="s">
        <v>105</v>
      </c>
      <c r="L2268" s="125">
        <v>-0.10813727293431299</v>
      </c>
      <c r="M2268" s="3">
        <v>23</v>
      </c>
      <c r="N2268" s="125">
        <v>-4.2033755112030002E-2</v>
      </c>
      <c r="O2268" s="3">
        <v>10</v>
      </c>
      <c r="P2268" s="125">
        <v>-0.180926604865466</v>
      </c>
      <c r="Q2268" s="3">
        <v>32</v>
      </c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</row>
    <row r="2269" spans="1:30" hidden="1" x14ac:dyDescent="0.25">
      <c r="A2269" s="2">
        <v>3</v>
      </c>
      <c r="B2269" s="2">
        <v>2014</v>
      </c>
      <c r="C2269" s="4" t="str">
        <f>INDEX(Index!$B$1:$B$500,MATCH($F2269,Index!$A$1:$A$500,0)
)</f>
        <v>KC</v>
      </c>
      <c r="D2269" s="4">
        <v>0</v>
      </c>
      <c r="E2269" s="141">
        <f t="shared" si="35"/>
        <v>-0.26375198786607279</v>
      </c>
      <c r="F2269" s="3" t="s">
        <v>5</v>
      </c>
      <c r="G2269" s="3">
        <v>28</v>
      </c>
      <c r="H2269" s="125">
        <v>-0.26375198786607279</v>
      </c>
      <c r="I2269" s="3"/>
      <c r="J2269" s="3"/>
      <c r="K2269" s="3" t="s">
        <v>105</v>
      </c>
      <c r="L2269" s="125">
        <v>-0.116026081476616</v>
      </c>
      <c r="M2269" s="3">
        <v>25</v>
      </c>
      <c r="N2269" s="125">
        <v>0.13636653926138401</v>
      </c>
      <c r="O2269" s="3">
        <v>28</v>
      </c>
      <c r="P2269" s="125">
        <v>-1.1359367128072799E-2</v>
      </c>
      <c r="Q2269" s="3">
        <v>15</v>
      </c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</row>
    <row r="2270" spans="1:30" hidden="1" x14ac:dyDescent="0.25">
      <c r="A2270" s="2">
        <v>3</v>
      </c>
      <c r="B2270" s="2">
        <v>2014</v>
      </c>
      <c r="C2270" s="4" t="str">
        <f>INDEX(Index!$B$1:$B$500,MATCH($F2270,Index!$A$1:$A$500,0)
)</f>
        <v>LAR</v>
      </c>
      <c r="D2270" s="4">
        <v>0</v>
      </c>
      <c r="E2270" s="141">
        <f t="shared" si="35"/>
        <v>-0.28319331362180272</v>
      </c>
      <c r="F2270" s="3" t="s">
        <v>67</v>
      </c>
      <c r="G2270" s="3">
        <v>29</v>
      </c>
      <c r="H2270" s="125">
        <v>-0.28319331362180272</v>
      </c>
      <c r="I2270" s="3"/>
      <c r="J2270" s="3"/>
      <c r="K2270" s="3" t="s">
        <v>105</v>
      </c>
      <c r="L2270" s="125">
        <v>-0.112461863805419</v>
      </c>
      <c r="M2270" s="3">
        <v>24</v>
      </c>
      <c r="N2270" s="125">
        <v>0.15597539803379001</v>
      </c>
      <c r="O2270" s="3">
        <v>31</v>
      </c>
      <c r="P2270" s="125">
        <v>-1.4756051782593701E-2</v>
      </c>
      <c r="Q2270" s="3">
        <v>16</v>
      </c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</row>
    <row r="2271" spans="1:30" hidden="1" x14ac:dyDescent="0.25">
      <c r="A2271" s="2">
        <v>3</v>
      </c>
      <c r="B2271" s="2">
        <v>2014</v>
      </c>
      <c r="C2271" s="4" t="str">
        <f>INDEX(Index!$B$1:$B$500,MATCH($F2271,Index!$A$1:$A$500,0)
)</f>
        <v>MIN</v>
      </c>
      <c r="D2271" s="4">
        <v>0</v>
      </c>
      <c r="E2271" s="141">
        <f t="shared" si="35"/>
        <v>-0.31617812815507035</v>
      </c>
      <c r="F2271" s="3" t="s">
        <v>46</v>
      </c>
      <c r="G2271" s="3">
        <v>30</v>
      </c>
      <c r="H2271" s="125">
        <v>-0.31617812815507035</v>
      </c>
      <c r="I2271" s="3"/>
      <c r="J2271" s="3"/>
      <c r="K2271" s="3" t="s">
        <v>105</v>
      </c>
      <c r="L2271" s="125">
        <v>-0.27982873667805103</v>
      </c>
      <c r="M2271" s="3">
        <v>30</v>
      </c>
      <c r="N2271" s="125">
        <v>9.4821553405636406E-3</v>
      </c>
      <c r="O2271" s="3">
        <v>16</v>
      </c>
      <c r="P2271" s="125">
        <v>-2.68672361364557E-2</v>
      </c>
      <c r="Q2271" s="3">
        <v>21</v>
      </c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</row>
    <row r="2272" spans="1:30" hidden="1" x14ac:dyDescent="0.25">
      <c r="A2272" s="2">
        <v>3</v>
      </c>
      <c r="B2272" s="2">
        <v>2014</v>
      </c>
      <c r="C2272" s="4" t="str">
        <f>INDEX(Index!$B$1:$B$500,MATCH($F2272,Index!$A$1:$A$500,0)
)</f>
        <v>JAX</v>
      </c>
      <c r="D2272" s="4">
        <v>0</v>
      </c>
      <c r="E2272" s="141">
        <f t="shared" si="35"/>
        <v>-0.54291296025796609</v>
      </c>
      <c r="F2272" s="3" t="s">
        <v>56</v>
      </c>
      <c r="G2272" s="3">
        <v>31</v>
      </c>
      <c r="H2272" s="125">
        <v>-0.54291296025796609</v>
      </c>
      <c r="I2272" s="3"/>
      <c r="J2272" s="3"/>
      <c r="K2272" s="3" t="s">
        <v>106</v>
      </c>
      <c r="L2272" s="125">
        <v>-0.380127674670168</v>
      </c>
      <c r="M2272" s="3">
        <v>32</v>
      </c>
      <c r="N2272" s="125">
        <v>0.100997301033677</v>
      </c>
      <c r="O2272" s="3">
        <v>26</v>
      </c>
      <c r="P2272" s="125">
        <v>-6.17879845541211E-2</v>
      </c>
      <c r="Q2272" s="3">
        <v>26</v>
      </c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</row>
    <row r="2273" spans="1:30" hidden="1" x14ac:dyDescent="0.25">
      <c r="A2273" s="2">
        <v>3</v>
      </c>
      <c r="B2273" s="2">
        <v>2014</v>
      </c>
      <c r="C2273" s="4" t="str">
        <f>INDEX(Index!$B$1:$B$500,MATCH($F2273,Index!$A$1:$A$500,0)
)</f>
        <v>TB</v>
      </c>
      <c r="D2273" s="4">
        <v>0</v>
      </c>
      <c r="E2273" s="141">
        <f t="shared" si="35"/>
        <v>-0.57841747031782309</v>
      </c>
      <c r="F2273" s="3" t="s">
        <v>38</v>
      </c>
      <c r="G2273" s="3">
        <v>32</v>
      </c>
      <c r="H2273" s="125">
        <v>-0.57841747031782309</v>
      </c>
      <c r="I2273" s="3"/>
      <c r="J2273" s="3"/>
      <c r="K2273" s="3" t="s">
        <v>106</v>
      </c>
      <c r="L2273" s="125">
        <v>-0.37319151437634401</v>
      </c>
      <c r="M2273" s="3">
        <v>31</v>
      </c>
      <c r="N2273" s="125">
        <v>0.114745965199575</v>
      </c>
      <c r="O2273" s="3">
        <v>27</v>
      </c>
      <c r="P2273" s="125">
        <v>-9.0479990741904104E-2</v>
      </c>
      <c r="Q2273" s="3">
        <v>27</v>
      </c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</row>
    <row r="2274" spans="1:30" hidden="1" x14ac:dyDescent="0.25">
      <c r="A2274" s="2">
        <v>4</v>
      </c>
      <c r="B2274" s="2">
        <v>2014</v>
      </c>
      <c r="C2274" s="4" t="str">
        <f>INDEX(Index!$B$1:$B$500,MATCH($F2274,Index!$A$1:$A$500,0)
)</f>
        <v>CIN</v>
      </c>
      <c r="D2274" s="4">
        <v>0</v>
      </c>
      <c r="E2274" s="141">
        <f t="shared" si="35"/>
        <v>0.42010516085579713</v>
      </c>
      <c r="F2274" s="3" t="s">
        <v>24</v>
      </c>
      <c r="G2274" s="3">
        <v>1</v>
      </c>
      <c r="H2274" s="125">
        <v>0.42010516085579713</v>
      </c>
      <c r="I2274" s="3"/>
      <c r="J2274" s="3"/>
      <c r="K2274" s="3" t="s">
        <v>104</v>
      </c>
      <c r="L2274" s="125">
        <v>0.182863103692295</v>
      </c>
      <c r="M2274" s="3">
        <v>4</v>
      </c>
      <c r="N2274" s="125">
        <v>-0.23585296967735001</v>
      </c>
      <c r="O2274" s="3">
        <v>2</v>
      </c>
      <c r="P2274" s="125">
        <v>1.3890874861521099E-3</v>
      </c>
      <c r="Q2274" s="3">
        <v>13</v>
      </c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</row>
    <row r="2275" spans="1:30" hidden="1" x14ac:dyDescent="0.25">
      <c r="A2275" s="2">
        <v>4</v>
      </c>
      <c r="B2275" s="2">
        <v>2014</v>
      </c>
      <c r="C2275" s="4" t="str">
        <f>INDEX(Index!$B$1:$B$500,MATCH($F2275,Index!$A$1:$A$500,0)
)</f>
        <v>DEN</v>
      </c>
      <c r="D2275" s="4">
        <v>0</v>
      </c>
      <c r="E2275" s="141">
        <f t="shared" si="35"/>
        <v>0.32193550122402143</v>
      </c>
      <c r="F2275" s="3" t="s">
        <v>39</v>
      </c>
      <c r="G2275" s="3">
        <v>2</v>
      </c>
      <c r="H2275" s="125">
        <v>0.32193550122402143</v>
      </c>
      <c r="I2275" s="3"/>
      <c r="J2275" s="3"/>
      <c r="K2275" s="3" t="s">
        <v>103</v>
      </c>
      <c r="L2275" s="125">
        <v>0.202220190076109</v>
      </c>
      <c r="M2275" s="3">
        <v>3</v>
      </c>
      <c r="N2275" s="125">
        <v>-0.13787613699440701</v>
      </c>
      <c r="O2275" s="3">
        <v>3</v>
      </c>
      <c r="P2275" s="125">
        <v>-1.8160825846494599E-2</v>
      </c>
      <c r="Q2275" s="3">
        <v>19</v>
      </c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</row>
    <row r="2276" spans="1:30" hidden="1" x14ac:dyDescent="0.25">
      <c r="A2276" s="2">
        <v>4</v>
      </c>
      <c r="B2276" s="2">
        <v>2014</v>
      </c>
      <c r="C2276" s="4" t="str">
        <f>INDEX(Index!$B$1:$B$500,MATCH($F2276,Index!$A$1:$A$500,0)
)</f>
        <v>SEA</v>
      </c>
      <c r="D2276" s="4">
        <v>0</v>
      </c>
      <c r="E2276" s="141">
        <f t="shared" si="35"/>
        <v>0.31682177230577979</v>
      </c>
      <c r="F2276" s="3" t="s">
        <v>30</v>
      </c>
      <c r="G2276" s="3">
        <v>3</v>
      </c>
      <c r="H2276" s="125">
        <v>0.31682177230577979</v>
      </c>
      <c r="I2276" s="3"/>
      <c r="J2276" s="3"/>
      <c r="K2276" s="3" t="s">
        <v>103</v>
      </c>
      <c r="L2276" s="125">
        <v>0.23743647124325501</v>
      </c>
      <c r="M2276" s="3">
        <v>2</v>
      </c>
      <c r="N2276" s="125">
        <v>-0.101889163829278</v>
      </c>
      <c r="O2276" s="3">
        <v>5</v>
      </c>
      <c r="P2276" s="125">
        <v>-2.2503862766753199E-2</v>
      </c>
      <c r="Q2276" s="3">
        <v>20</v>
      </c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</row>
    <row r="2277" spans="1:30" hidden="1" x14ac:dyDescent="0.25">
      <c r="A2277" s="2">
        <v>4</v>
      </c>
      <c r="B2277" s="2">
        <v>2014</v>
      </c>
      <c r="C2277" s="4" t="str">
        <f>INDEX(Index!$B$1:$B$500,MATCH($F2277,Index!$A$1:$A$500,0)
)</f>
        <v>DET</v>
      </c>
      <c r="D2277" s="4">
        <v>0</v>
      </c>
      <c r="E2277" s="141">
        <f t="shared" si="35"/>
        <v>0.23553893271661877</v>
      </c>
      <c r="F2277" s="3" t="s">
        <v>21</v>
      </c>
      <c r="G2277" s="3">
        <v>4</v>
      </c>
      <c r="H2277" s="125">
        <v>0.23553893271661877</v>
      </c>
      <c r="I2277" s="3"/>
      <c r="J2277" s="3"/>
      <c r="K2277" s="3" t="s">
        <v>107</v>
      </c>
      <c r="L2277" s="125">
        <v>6.0533893335520297E-2</v>
      </c>
      <c r="M2277" s="3">
        <v>13</v>
      </c>
      <c r="N2277" s="125">
        <v>-0.26982902932330599</v>
      </c>
      <c r="O2277" s="3">
        <v>1</v>
      </c>
      <c r="P2277" s="125">
        <v>-9.4823989942207504E-2</v>
      </c>
      <c r="Q2277" s="3">
        <v>29</v>
      </c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</row>
    <row r="2278" spans="1:30" hidden="1" x14ac:dyDescent="0.25">
      <c r="A2278" s="2">
        <v>4</v>
      </c>
      <c r="B2278" s="2">
        <v>2014</v>
      </c>
      <c r="C2278" s="4" t="str">
        <f>INDEX(Index!$B$1:$B$500,MATCH($F2278,Index!$A$1:$A$500,0)
)</f>
        <v>BAL</v>
      </c>
      <c r="D2278" s="4">
        <v>0</v>
      </c>
      <c r="E2278" s="141">
        <f t="shared" si="35"/>
        <v>0.21269250226502445</v>
      </c>
      <c r="F2278" s="3" t="s">
        <v>18</v>
      </c>
      <c r="G2278" s="3">
        <v>5</v>
      </c>
      <c r="H2278" s="125">
        <v>0.21269250226502445</v>
      </c>
      <c r="I2278" s="3"/>
      <c r="J2278" s="3"/>
      <c r="K2278" s="3" t="s">
        <v>107</v>
      </c>
      <c r="L2278" s="125">
        <v>0.164987122148749</v>
      </c>
      <c r="M2278" s="3">
        <v>7</v>
      </c>
      <c r="N2278" s="125">
        <v>-5.1513395558822499E-2</v>
      </c>
      <c r="O2278" s="3">
        <v>10</v>
      </c>
      <c r="P2278" s="125">
        <v>-3.8080154425470499E-3</v>
      </c>
      <c r="Q2278" s="3">
        <v>14</v>
      </c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</row>
    <row r="2279" spans="1:30" hidden="1" x14ac:dyDescent="0.25">
      <c r="A2279" s="2">
        <v>4</v>
      </c>
      <c r="B2279" s="2">
        <v>2014</v>
      </c>
      <c r="C2279" s="4" t="str">
        <f>INDEX(Index!$B$1:$B$500,MATCH($F2279,Index!$A$1:$A$500,0)
)</f>
        <v>ATL</v>
      </c>
      <c r="D2279" s="4">
        <v>0</v>
      </c>
      <c r="E2279" s="141">
        <f t="shared" si="35"/>
        <v>0.1865671358452419</v>
      </c>
      <c r="F2279" s="3" t="s">
        <v>43</v>
      </c>
      <c r="G2279" s="3">
        <v>6</v>
      </c>
      <c r="H2279" s="125">
        <v>0.1865671358452419</v>
      </c>
      <c r="I2279" s="3"/>
      <c r="J2279" s="3"/>
      <c r="K2279" s="3" t="s">
        <v>108</v>
      </c>
      <c r="L2279" s="125">
        <v>0.24679315353030001</v>
      </c>
      <c r="M2279" s="3">
        <v>1</v>
      </c>
      <c r="N2279" s="125">
        <v>0.10770389588837501</v>
      </c>
      <c r="O2279" s="3">
        <v>28</v>
      </c>
      <c r="P2279" s="125">
        <v>4.7477878203316899E-2</v>
      </c>
      <c r="Q2279" s="3">
        <v>3</v>
      </c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</row>
    <row r="2280" spans="1:30" hidden="1" x14ac:dyDescent="0.25">
      <c r="A2280" s="2">
        <v>4</v>
      </c>
      <c r="B2280" s="2">
        <v>2014</v>
      </c>
      <c r="C2280" s="4" t="str">
        <f>INDEX(Index!$B$1:$B$500,MATCH($F2280,Index!$A$1:$A$500,0)
)</f>
        <v>GB</v>
      </c>
      <c r="D2280" s="4">
        <v>0</v>
      </c>
      <c r="E2280" s="141">
        <f t="shared" si="35"/>
        <v>0.1674384765042983</v>
      </c>
      <c r="F2280" s="3" t="s">
        <v>20</v>
      </c>
      <c r="G2280" s="3">
        <v>7</v>
      </c>
      <c r="H2280" s="125">
        <v>0.1674384765042983</v>
      </c>
      <c r="I2280" s="3"/>
      <c r="J2280" s="3"/>
      <c r="K2280" s="3" t="s">
        <v>108</v>
      </c>
      <c r="L2280" s="125">
        <v>0.119640732682052</v>
      </c>
      <c r="M2280" s="3">
        <v>8</v>
      </c>
      <c r="N2280" s="125">
        <v>-9.2777974167322103E-3</v>
      </c>
      <c r="O2280" s="3">
        <v>15</v>
      </c>
      <c r="P2280" s="125">
        <v>3.8519946405514101E-2</v>
      </c>
      <c r="Q2280" s="3">
        <v>5</v>
      </c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</row>
    <row r="2281" spans="1:30" hidden="1" x14ac:dyDescent="0.25">
      <c r="A2281" s="2">
        <v>4</v>
      </c>
      <c r="B2281" s="2">
        <v>2014</v>
      </c>
      <c r="C2281" s="4" t="str">
        <f>INDEX(Index!$B$1:$B$500,MATCH($F2281,Index!$A$1:$A$500,0)
)</f>
        <v>ARI</v>
      </c>
      <c r="D2281" s="4">
        <v>0</v>
      </c>
      <c r="E2281" s="141">
        <f t="shared" si="35"/>
        <v>0.1647666637801854</v>
      </c>
      <c r="F2281" s="3" t="s">
        <v>23</v>
      </c>
      <c r="G2281" s="3">
        <v>8</v>
      </c>
      <c r="H2281" s="125">
        <v>0.1647666637801854</v>
      </c>
      <c r="I2281" s="3"/>
      <c r="J2281" s="3"/>
      <c r="K2281" s="3" t="s">
        <v>104</v>
      </c>
      <c r="L2281" s="125">
        <v>3.26616292959463E-2</v>
      </c>
      <c r="M2281" s="3">
        <v>16</v>
      </c>
      <c r="N2281" s="125">
        <v>-8.7274028716319202E-2</v>
      </c>
      <c r="O2281" s="3">
        <v>7</v>
      </c>
      <c r="P2281" s="125">
        <v>4.4831005767919901E-2</v>
      </c>
      <c r="Q2281" s="3">
        <v>4</v>
      </c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</row>
    <row r="2282" spans="1:30" hidden="1" x14ac:dyDescent="0.25">
      <c r="A2282" s="2">
        <v>4</v>
      </c>
      <c r="B2282" s="2">
        <v>2014</v>
      </c>
      <c r="C2282" s="4" t="str">
        <f>INDEX(Index!$B$1:$B$500,MATCH($F2282,Index!$A$1:$A$500,0)
)</f>
        <v>DAL</v>
      </c>
      <c r="D2282" s="4">
        <v>0</v>
      </c>
      <c r="E2282" s="141">
        <f t="shared" si="35"/>
        <v>0.15424167072849299</v>
      </c>
      <c r="F2282" s="3" t="s">
        <v>3</v>
      </c>
      <c r="G2282" s="3">
        <v>9</v>
      </c>
      <c r="H2282" s="125">
        <v>0.15424167072849299</v>
      </c>
      <c r="I2282" s="3"/>
      <c r="J2282" s="3"/>
      <c r="K2282" s="3" t="s">
        <v>107</v>
      </c>
      <c r="L2282" s="125">
        <v>0.118997253012469</v>
      </c>
      <c r="M2282" s="3">
        <v>9</v>
      </c>
      <c r="N2282" s="125">
        <v>-9.9404375962015897E-3</v>
      </c>
      <c r="O2282" s="3">
        <v>14</v>
      </c>
      <c r="P2282" s="125">
        <v>2.5303980119822399E-2</v>
      </c>
      <c r="Q2282" s="3">
        <v>8</v>
      </c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</row>
    <row r="2283" spans="1:30" hidden="1" x14ac:dyDescent="0.25">
      <c r="A2283" s="2">
        <v>4</v>
      </c>
      <c r="B2283" s="2">
        <v>2014</v>
      </c>
      <c r="C2283" s="4" t="str">
        <f>INDEX(Index!$B$1:$B$500,MATCH($F2283,Index!$A$1:$A$500,0)
)</f>
        <v>LAC</v>
      </c>
      <c r="D2283" s="4">
        <v>0</v>
      </c>
      <c r="E2283" s="141">
        <f t="shared" si="35"/>
        <v>8.9372934976896565E-2</v>
      </c>
      <c r="F2283" s="3" t="s">
        <v>68</v>
      </c>
      <c r="G2283" s="3">
        <v>10</v>
      </c>
      <c r="H2283" s="125">
        <v>8.9372934976896565E-2</v>
      </c>
      <c r="I2283" s="3"/>
      <c r="J2283" s="3"/>
      <c r="K2283" s="3" t="s">
        <v>107</v>
      </c>
      <c r="L2283" s="125">
        <v>4.1343004941280799E-2</v>
      </c>
      <c r="M2283" s="3">
        <v>15</v>
      </c>
      <c r="N2283" s="125">
        <v>-4.2767214568343398E-2</v>
      </c>
      <c r="O2283" s="3">
        <v>12</v>
      </c>
      <c r="P2283" s="125">
        <v>5.2627154672723799E-3</v>
      </c>
      <c r="Q2283" s="3">
        <v>12</v>
      </c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</row>
    <row r="2284" spans="1:30" hidden="1" x14ac:dyDescent="0.25">
      <c r="A2284" s="2">
        <v>4</v>
      </c>
      <c r="B2284" s="2">
        <v>2014</v>
      </c>
      <c r="C2284" s="4" t="str">
        <f>INDEX(Index!$B$1:$B$500,MATCH($F2284,Index!$A$1:$A$500,0)
)</f>
        <v>PHI</v>
      </c>
      <c r="D2284" s="4">
        <v>0</v>
      </c>
      <c r="E2284" s="141">
        <f t="shared" si="35"/>
        <v>7.6947582207497603E-2</v>
      </c>
      <c r="F2284" s="3" t="s">
        <v>7</v>
      </c>
      <c r="G2284" s="3">
        <v>11</v>
      </c>
      <c r="H2284" s="125">
        <v>7.6947582207497603E-2</v>
      </c>
      <c r="I2284" s="3"/>
      <c r="J2284" s="3"/>
      <c r="K2284" s="3" t="s">
        <v>107</v>
      </c>
      <c r="L2284" s="125">
        <v>-4.7039539328195497E-2</v>
      </c>
      <c r="M2284" s="3">
        <v>20</v>
      </c>
      <c r="N2284" s="125">
        <v>-2.7987432997654001E-2</v>
      </c>
      <c r="O2284" s="3">
        <v>13</v>
      </c>
      <c r="P2284" s="125">
        <v>9.5999688538039099E-2</v>
      </c>
      <c r="Q2284" s="3">
        <v>1</v>
      </c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</row>
    <row r="2285" spans="1:30" hidden="1" x14ac:dyDescent="0.25">
      <c r="A2285" s="2">
        <v>4</v>
      </c>
      <c r="B2285" s="2">
        <v>2014</v>
      </c>
      <c r="C2285" s="4" t="str">
        <f>INDEX(Index!$B$1:$B$500,MATCH($F2285,Index!$A$1:$A$500,0)
)</f>
        <v>NYG</v>
      </c>
      <c r="D2285" s="4">
        <v>0</v>
      </c>
      <c r="E2285" s="141">
        <f t="shared" si="35"/>
        <v>6.1404312806154486E-2</v>
      </c>
      <c r="F2285" s="3" t="s">
        <v>15</v>
      </c>
      <c r="G2285" s="3">
        <v>12</v>
      </c>
      <c r="H2285" s="125">
        <v>6.1404312806154486E-2</v>
      </c>
      <c r="I2285" s="3"/>
      <c r="J2285" s="3"/>
      <c r="K2285" s="3" t="s">
        <v>108</v>
      </c>
      <c r="L2285" s="125">
        <v>2.5182660294206902E-3</v>
      </c>
      <c r="M2285" s="3">
        <v>19</v>
      </c>
      <c r="N2285" s="125">
        <v>-0.106513857454362</v>
      </c>
      <c r="O2285" s="3">
        <v>4</v>
      </c>
      <c r="P2285" s="125">
        <v>-4.7627810677628203E-2</v>
      </c>
      <c r="Q2285" s="3">
        <v>25</v>
      </c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</row>
    <row r="2286" spans="1:30" hidden="1" x14ac:dyDescent="0.25">
      <c r="A2286" s="2">
        <v>4</v>
      </c>
      <c r="B2286" s="2">
        <v>2014</v>
      </c>
      <c r="C2286" s="4" t="str">
        <f>INDEX(Index!$B$1:$B$500,MATCH($F2286,Index!$A$1:$A$500,0)
)</f>
        <v>BUF</v>
      </c>
      <c r="D2286" s="4">
        <v>0</v>
      </c>
      <c r="E2286" s="141">
        <f t="shared" si="35"/>
        <v>5.3378990869661795E-2</v>
      </c>
      <c r="F2286" s="3" t="s">
        <v>0</v>
      </c>
      <c r="G2286" s="3">
        <v>13</v>
      </c>
      <c r="H2286" s="125">
        <v>5.3378990869661795E-2</v>
      </c>
      <c r="I2286" s="3"/>
      <c r="J2286" s="3"/>
      <c r="K2286" s="3" t="s">
        <v>108</v>
      </c>
      <c r="L2286" s="125">
        <v>-7.8267138446927703E-2</v>
      </c>
      <c r="M2286" s="3">
        <v>23</v>
      </c>
      <c r="N2286" s="125">
        <v>-4.2785563714739398E-2</v>
      </c>
      <c r="O2286" s="3">
        <v>11</v>
      </c>
      <c r="P2286" s="125">
        <v>8.88605656018501E-2</v>
      </c>
      <c r="Q2286" s="3">
        <v>2</v>
      </c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</row>
    <row r="2287" spans="1:30" hidden="1" x14ac:dyDescent="0.25">
      <c r="A2287" s="2">
        <v>4</v>
      </c>
      <c r="B2287" s="2">
        <v>2014</v>
      </c>
      <c r="C2287" s="4" t="str">
        <f>INDEX(Index!$B$1:$B$500,MATCH($F2287,Index!$A$1:$A$500,0)
)</f>
        <v>KC</v>
      </c>
      <c r="D2287" s="4">
        <v>0</v>
      </c>
      <c r="E2287" s="141">
        <f t="shared" si="35"/>
        <v>5.2589854677100437E-2</v>
      </c>
      <c r="F2287" s="3" t="s">
        <v>5</v>
      </c>
      <c r="G2287" s="3">
        <v>14</v>
      </c>
      <c r="H2287" s="125">
        <v>5.2589854677100437E-2</v>
      </c>
      <c r="I2287" s="3"/>
      <c r="J2287" s="3"/>
      <c r="K2287" s="3" t="s">
        <v>108</v>
      </c>
      <c r="L2287" s="125">
        <v>6.1969860548064699E-2</v>
      </c>
      <c r="M2287" s="3">
        <v>12</v>
      </c>
      <c r="N2287" s="125">
        <v>3.77772536852465E-3</v>
      </c>
      <c r="O2287" s="3">
        <v>16</v>
      </c>
      <c r="P2287" s="125">
        <v>-5.6022805024396102E-3</v>
      </c>
      <c r="Q2287" s="3">
        <v>16</v>
      </c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</row>
    <row r="2288" spans="1:30" hidden="1" x14ac:dyDescent="0.25">
      <c r="A2288" s="2">
        <v>4</v>
      </c>
      <c r="B2288" s="2">
        <v>2014</v>
      </c>
      <c r="C2288" s="4" t="str">
        <f>INDEX(Index!$B$1:$B$500,MATCH($F2288,Index!$A$1:$A$500,0)
)</f>
        <v>IND</v>
      </c>
      <c r="D2288" s="4">
        <v>0</v>
      </c>
      <c r="E2288" s="141">
        <f t="shared" si="35"/>
        <v>2.7409382435772307E-2</v>
      </c>
      <c r="F2288" s="3" t="s">
        <v>35</v>
      </c>
      <c r="G2288" s="3">
        <v>15</v>
      </c>
      <c r="H2288" s="125">
        <v>2.7409382435772307E-2</v>
      </c>
      <c r="I2288" s="3"/>
      <c r="J2288" s="3"/>
      <c r="K2288" s="3" t="s">
        <v>108</v>
      </c>
      <c r="L2288" s="125">
        <v>7.1866183841929304E-2</v>
      </c>
      <c r="M2288" s="3">
        <v>10</v>
      </c>
      <c r="N2288" s="125">
        <v>7.1800039494722398E-2</v>
      </c>
      <c r="O2288" s="3">
        <v>23</v>
      </c>
      <c r="P2288" s="125">
        <v>2.73432380885654E-2</v>
      </c>
      <c r="Q2288" s="3">
        <v>7</v>
      </c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</row>
    <row r="2289" spans="1:30" hidden="1" x14ac:dyDescent="0.25">
      <c r="A2289" s="2">
        <v>4</v>
      </c>
      <c r="B2289" s="2">
        <v>2014</v>
      </c>
      <c r="C2289" s="4" t="str">
        <f>INDEX(Index!$B$1:$B$500,MATCH($F2289,Index!$A$1:$A$500,0)
)</f>
        <v>SF</v>
      </c>
      <c r="D2289" s="4">
        <v>0</v>
      </c>
      <c r="E2289" s="141">
        <f t="shared" si="35"/>
        <v>1.9215316164395493E-2</v>
      </c>
      <c r="F2289" s="3" t="s">
        <v>1</v>
      </c>
      <c r="G2289" s="3">
        <v>16</v>
      </c>
      <c r="H2289" s="125">
        <v>1.9215316164395493E-2</v>
      </c>
      <c r="I2289" s="3"/>
      <c r="J2289" s="3"/>
      <c r="K2289" s="3" t="s">
        <v>108</v>
      </c>
      <c r="L2289" s="125">
        <v>2.2613185953260499E-2</v>
      </c>
      <c r="M2289" s="3">
        <v>17</v>
      </c>
      <c r="N2289" s="125">
        <v>-0.10049230573915301</v>
      </c>
      <c r="O2289" s="3">
        <v>6</v>
      </c>
      <c r="P2289" s="125">
        <v>-0.10389017552801801</v>
      </c>
      <c r="Q2289" s="3">
        <v>30</v>
      </c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</row>
    <row r="2290" spans="1:30" hidden="1" x14ac:dyDescent="0.25">
      <c r="A2290" s="2">
        <v>4</v>
      </c>
      <c r="B2290" s="2">
        <v>2014</v>
      </c>
      <c r="C2290" s="4" t="str">
        <f>INDEX(Index!$B$1:$B$500,MATCH($F2290,Index!$A$1:$A$500,0)
)</f>
        <v>PIT</v>
      </c>
      <c r="D2290" s="4">
        <v>0</v>
      </c>
      <c r="E2290" s="141">
        <f t="shared" si="35"/>
        <v>4.1568084564476936E-3</v>
      </c>
      <c r="F2290" s="3" t="s">
        <v>32</v>
      </c>
      <c r="G2290" s="3">
        <v>17</v>
      </c>
      <c r="H2290" s="125">
        <v>4.1568084564476936E-3</v>
      </c>
      <c r="I2290" s="3"/>
      <c r="J2290" s="3"/>
      <c r="K2290" s="3" t="s">
        <v>108</v>
      </c>
      <c r="L2290" s="125">
        <v>6.3377629750275694E-2</v>
      </c>
      <c r="M2290" s="3">
        <v>11</v>
      </c>
      <c r="N2290" s="125">
        <v>7.8509329582029899E-2</v>
      </c>
      <c r="O2290" s="3">
        <v>25</v>
      </c>
      <c r="P2290" s="125">
        <v>1.9288508288201899E-2</v>
      </c>
      <c r="Q2290" s="3">
        <v>10</v>
      </c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</row>
    <row r="2291" spans="1:30" hidden="1" x14ac:dyDescent="0.25">
      <c r="A2291" s="2">
        <v>4</v>
      </c>
      <c r="B2291" s="2">
        <v>2014</v>
      </c>
      <c r="C2291" s="4" t="str">
        <f>INDEX(Index!$B$1:$B$500,MATCH($F2291,Index!$A$1:$A$500,0)
)</f>
        <v>NO</v>
      </c>
      <c r="D2291" s="4">
        <v>0</v>
      </c>
      <c r="E2291" s="141">
        <f t="shared" si="35"/>
        <v>-2.6155301747040605E-2</v>
      </c>
      <c r="F2291" s="3" t="s">
        <v>27</v>
      </c>
      <c r="G2291" s="3">
        <v>18</v>
      </c>
      <c r="H2291" s="125">
        <v>-2.6155301747040605E-2</v>
      </c>
      <c r="I2291" s="3"/>
      <c r="J2291" s="3"/>
      <c r="K2291" s="3" t="s">
        <v>109</v>
      </c>
      <c r="L2291" s="125">
        <v>0.166152429194212</v>
      </c>
      <c r="M2291" s="3">
        <v>6</v>
      </c>
      <c r="N2291" s="125">
        <v>0.180818755547375</v>
      </c>
      <c r="O2291" s="3">
        <v>31</v>
      </c>
      <c r="P2291" s="125">
        <v>-1.1488975393877599E-2</v>
      </c>
      <c r="Q2291" s="3">
        <v>17</v>
      </c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</row>
    <row r="2292" spans="1:30" hidden="1" x14ac:dyDescent="0.25">
      <c r="A2292" s="2">
        <v>4</v>
      </c>
      <c r="B2292" s="2">
        <v>2014</v>
      </c>
      <c r="C2292" s="4" t="str">
        <f>INDEX(Index!$B$1:$B$500,MATCH($F2292,Index!$A$1:$A$500,0)
)</f>
        <v>CHI</v>
      </c>
      <c r="D2292" s="4">
        <v>0</v>
      </c>
      <c r="E2292" s="141">
        <f t="shared" si="35"/>
        <v>-2.6717182617579299E-2</v>
      </c>
      <c r="F2292" s="3" t="s">
        <v>64</v>
      </c>
      <c r="G2292" s="3">
        <v>19</v>
      </c>
      <c r="H2292" s="125">
        <v>-2.6717182617579299E-2</v>
      </c>
      <c r="I2292" s="3"/>
      <c r="J2292" s="3"/>
      <c r="K2292" s="3" t="s">
        <v>108</v>
      </c>
      <c r="L2292" s="125">
        <v>1.9616915834867701E-2</v>
      </c>
      <c r="M2292" s="3">
        <v>18</v>
      </c>
      <c r="N2292" s="125">
        <v>2.32477119073367E-2</v>
      </c>
      <c r="O2292" s="3">
        <v>21</v>
      </c>
      <c r="P2292" s="125">
        <v>-2.3086386545110301E-2</v>
      </c>
      <c r="Q2292" s="3">
        <v>21</v>
      </c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</row>
    <row r="2293" spans="1:30" hidden="1" x14ac:dyDescent="0.25">
      <c r="A2293" s="2">
        <v>4</v>
      </c>
      <c r="B2293" s="2">
        <v>2014</v>
      </c>
      <c r="C2293" s="4" t="str">
        <f>INDEX(Index!$B$1:$B$500,MATCH($F2293,Index!$A$1:$A$500,0)
)</f>
        <v>HOU</v>
      </c>
      <c r="D2293" s="4">
        <v>0</v>
      </c>
      <c r="E2293" s="141">
        <f t="shared" si="35"/>
        <v>-5.9200116859928507E-2</v>
      </c>
      <c r="F2293" s="3" t="s">
        <v>49</v>
      </c>
      <c r="G2293" s="3">
        <v>20</v>
      </c>
      <c r="H2293" s="125">
        <v>-5.9200116859928507E-2</v>
      </c>
      <c r="I2293" s="3"/>
      <c r="J2293" s="3"/>
      <c r="K2293" s="3" t="s">
        <v>107</v>
      </c>
      <c r="L2293" s="125">
        <v>-9.2334847215209598E-2</v>
      </c>
      <c r="M2293" s="3">
        <v>24</v>
      </c>
      <c r="N2293" s="125">
        <v>-6.7692791621679793E-2</v>
      </c>
      <c r="O2293" s="3">
        <v>9</v>
      </c>
      <c r="P2293" s="125">
        <v>-3.4558061266398703E-2</v>
      </c>
      <c r="Q2293" s="3">
        <v>22</v>
      </c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</row>
    <row r="2294" spans="1:30" hidden="1" x14ac:dyDescent="0.25">
      <c r="A2294" s="2">
        <v>4</v>
      </c>
      <c r="B2294" s="2">
        <v>2014</v>
      </c>
      <c r="C2294" s="4" t="str">
        <f>INDEX(Index!$B$1:$B$500,MATCH($F2294,Index!$A$1:$A$500,0)
)</f>
        <v>CLE</v>
      </c>
      <c r="D2294" s="4">
        <v>0</v>
      </c>
      <c r="E2294" s="141">
        <f t="shared" si="35"/>
        <v>-6.3733608880041898E-2</v>
      </c>
      <c r="F2294" s="3" t="s">
        <v>10</v>
      </c>
      <c r="G2294" s="3">
        <v>21</v>
      </c>
      <c r="H2294" s="125">
        <v>-6.3733608880041898E-2</v>
      </c>
      <c r="I2294" s="3"/>
      <c r="J2294" s="3"/>
      <c r="K2294" s="3" t="s">
        <v>105</v>
      </c>
      <c r="L2294" s="125">
        <v>0.178322805923016</v>
      </c>
      <c r="M2294" s="3">
        <v>5</v>
      </c>
      <c r="N2294" s="125">
        <v>0.191199235495327</v>
      </c>
      <c r="O2294" s="3">
        <v>32</v>
      </c>
      <c r="P2294" s="125">
        <v>-5.0857179307730899E-2</v>
      </c>
      <c r="Q2294" s="3">
        <v>26</v>
      </c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</row>
    <row r="2295" spans="1:30" hidden="1" x14ac:dyDescent="0.25">
      <c r="A2295" s="2">
        <v>4</v>
      </c>
      <c r="B2295" s="2">
        <v>2014</v>
      </c>
      <c r="C2295" s="4" t="str">
        <f>INDEX(Index!$B$1:$B$500,MATCH($F2295,Index!$A$1:$A$500,0)
)</f>
        <v>WAS</v>
      </c>
      <c r="D2295" s="4">
        <v>0</v>
      </c>
      <c r="E2295" s="141">
        <f t="shared" si="35"/>
        <v>-7.5313054162842896E-2</v>
      </c>
      <c r="F2295" s="3" t="s">
        <v>26</v>
      </c>
      <c r="G2295" s="3">
        <v>22</v>
      </c>
      <c r="H2295" s="125">
        <v>-7.5313054162842896E-2</v>
      </c>
      <c r="I2295" s="3"/>
      <c r="J2295" s="3"/>
      <c r="K2295" s="3" t="s">
        <v>109</v>
      </c>
      <c r="L2295" s="125">
        <v>5.8026570350120703E-2</v>
      </c>
      <c r="M2295" s="3">
        <v>14</v>
      </c>
      <c r="N2295" s="125">
        <v>1.21783588646046E-2</v>
      </c>
      <c r="O2295" s="3">
        <v>18</v>
      </c>
      <c r="P2295" s="125">
        <v>-0.121161265648359</v>
      </c>
      <c r="Q2295" s="3">
        <v>31</v>
      </c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</row>
    <row r="2296" spans="1:30" hidden="1" x14ac:dyDescent="0.25">
      <c r="A2296" s="2">
        <v>4</v>
      </c>
      <c r="B2296" s="2">
        <v>2014</v>
      </c>
      <c r="C2296" s="4" t="str">
        <f>INDEX(Index!$B$1:$B$500,MATCH($F2296,Index!$A$1:$A$500,0)
)</f>
        <v>MIA</v>
      </c>
      <c r="D2296" s="4">
        <v>0</v>
      </c>
      <c r="E2296" s="141">
        <f t="shared" si="35"/>
        <v>-0.1164015692217252</v>
      </c>
      <c r="F2296" s="3" t="s">
        <v>4</v>
      </c>
      <c r="G2296" s="3">
        <v>23</v>
      </c>
      <c r="H2296" s="125">
        <v>-0.1164015692217252</v>
      </c>
      <c r="I2296" s="3"/>
      <c r="J2296" s="3"/>
      <c r="K2296" s="3" t="s">
        <v>108</v>
      </c>
      <c r="L2296" s="125">
        <v>-6.2747287052727294E-2</v>
      </c>
      <c r="M2296" s="3">
        <v>21</v>
      </c>
      <c r="N2296" s="125">
        <v>-7.46365571611841E-2</v>
      </c>
      <c r="O2296" s="3">
        <v>8</v>
      </c>
      <c r="P2296" s="125">
        <v>-0.12829083933018201</v>
      </c>
      <c r="Q2296" s="3">
        <v>32</v>
      </c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</row>
    <row r="2297" spans="1:30" hidden="1" x14ac:dyDescent="0.25">
      <c r="A2297" s="2">
        <v>4</v>
      </c>
      <c r="B2297" s="2">
        <v>2014</v>
      </c>
      <c r="C2297" s="4" t="str">
        <f>INDEX(Index!$B$1:$B$500,MATCH($F2297,Index!$A$1:$A$500,0)
)</f>
        <v>NE</v>
      </c>
      <c r="D2297" s="4">
        <v>0</v>
      </c>
      <c r="E2297" s="141">
        <f t="shared" si="35"/>
        <v>-0.15191813464710963</v>
      </c>
      <c r="F2297" s="3" t="s">
        <v>17</v>
      </c>
      <c r="G2297" s="3">
        <v>24</v>
      </c>
      <c r="H2297" s="125">
        <v>-0.15191813464710963</v>
      </c>
      <c r="I2297" s="3"/>
      <c r="J2297" s="3"/>
      <c r="K2297" s="3" t="s">
        <v>108</v>
      </c>
      <c r="L2297" s="125">
        <v>-0.15784031742698401</v>
      </c>
      <c r="M2297" s="3">
        <v>29</v>
      </c>
      <c r="N2297" s="125">
        <v>1.6060964749477699E-2</v>
      </c>
      <c r="O2297" s="3">
        <v>20</v>
      </c>
      <c r="P2297" s="125">
        <v>2.1983147529352098E-2</v>
      </c>
      <c r="Q2297" s="3">
        <v>9</v>
      </c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</row>
    <row r="2298" spans="1:30" hidden="1" x14ac:dyDescent="0.25">
      <c r="A2298" s="2">
        <v>4</v>
      </c>
      <c r="B2298" s="2">
        <v>2014</v>
      </c>
      <c r="C2298" s="4" t="str">
        <f>INDEX(Index!$B$1:$B$500,MATCH($F2298,Index!$A$1:$A$500,0)
)</f>
        <v>NYJ</v>
      </c>
      <c r="D2298" s="4">
        <v>0</v>
      </c>
      <c r="E2298" s="141">
        <f t="shared" si="35"/>
        <v>-0.160497094623864</v>
      </c>
      <c r="F2298" s="3" t="s">
        <v>9</v>
      </c>
      <c r="G2298" s="3">
        <v>25</v>
      </c>
      <c r="H2298" s="125">
        <v>-0.160497094623864</v>
      </c>
      <c r="I2298" s="3"/>
      <c r="J2298" s="3"/>
      <c r="K2298" s="3" t="s">
        <v>109</v>
      </c>
      <c r="L2298" s="125">
        <v>-0.15611236534753301</v>
      </c>
      <c r="M2298" s="3">
        <v>28</v>
      </c>
      <c r="N2298" s="125">
        <v>1.2812152934017501E-2</v>
      </c>
      <c r="O2298" s="3">
        <v>19</v>
      </c>
      <c r="P2298" s="125">
        <v>8.4274236576865093E-3</v>
      </c>
      <c r="Q2298" s="3">
        <v>11</v>
      </c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</row>
    <row r="2299" spans="1:30" hidden="1" x14ac:dyDescent="0.25">
      <c r="A2299" s="2">
        <v>4</v>
      </c>
      <c r="B2299" s="2">
        <v>2014</v>
      </c>
      <c r="C2299" s="4" t="str">
        <f>INDEX(Index!$B$1:$B$500,MATCH($F2299,Index!$A$1:$A$500,0)
)</f>
        <v>CAR</v>
      </c>
      <c r="D2299" s="4">
        <v>0</v>
      </c>
      <c r="E2299" s="141">
        <f t="shared" si="35"/>
        <v>-0.16302937942456391</v>
      </c>
      <c r="F2299" s="3" t="s">
        <v>51</v>
      </c>
      <c r="G2299" s="3">
        <v>26</v>
      </c>
      <c r="H2299" s="125">
        <v>-0.16302937942456391</v>
      </c>
      <c r="I2299" s="3"/>
      <c r="J2299" s="3"/>
      <c r="K2299" s="3" t="s">
        <v>108</v>
      </c>
      <c r="L2299" s="125">
        <v>-6.5355754197235202E-2</v>
      </c>
      <c r="M2299" s="3">
        <v>22</v>
      </c>
      <c r="N2299" s="125">
        <v>5.9997358149944002E-2</v>
      </c>
      <c r="O2299" s="3">
        <v>22</v>
      </c>
      <c r="P2299" s="125">
        <v>-3.7676267077384702E-2</v>
      </c>
      <c r="Q2299" s="3">
        <v>24</v>
      </c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</row>
    <row r="2300" spans="1:30" hidden="1" x14ac:dyDescent="0.25">
      <c r="A2300" s="2">
        <v>4</v>
      </c>
      <c r="B2300" s="2">
        <v>2014</v>
      </c>
      <c r="C2300" s="4" t="str">
        <f>INDEX(Index!$B$1:$B$500,MATCH($F2300,Index!$A$1:$A$500,0)
)</f>
        <v>MIN</v>
      </c>
      <c r="D2300" s="4">
        <v>0</v>
      </c>
      <c r="E2300" s="141">
        <f t="shared" si="35"/>
        <v>-0.19857365644255168</v>
      </c>
      <c r="F2300" s="3" t="s">
        <v>46</v>
      </c>
      <c r="G2300" s="3">
        <v>27</v>
      </c>
      <c r="H2300" s="125">
        <v>-0.19857365644255168</v>
      </c>
      <c r="I2300" s="3"/>
      <c r="J2300" s="3"/>
      <c r="K2300" s="3" t="s">
        <v>108</v>
      </c>
      <c r="L2300" s="125">
        <v>-0.122061576098431</v>
      </c>
      <c r="M2300" s="3">
        <v>25</v>
      </c>
      <c r="N2300" s="125">
        <v>7.26365358643489E-2</v>
      </c>
      <c r="O2300" s="3">
        <v>24</v>
      </c>
      <c r="P2300" s="125">
        <v>-3.8755444797717699E-3</v>
      </c>
      <c r="Q2300" s="3">
        <v>15</v>
      </c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</row>
    <row r="2301" spans="1:30" hidden="1" x14ac:dyDescent="0.25">
      <c r="A2301" s="2">
        <v>4</v>
      </c>
      <c r="B2301" s="2">
        <v>2014</v>
      </c>
      <c r="C2301" s="4" t="str">
        <f>INDEX(Index!$B$1:$B$500,MATCH($F2301,Index!$A$1:$A$500,0)
)</f>
        <v>TEN</v>
      </c>
      <c r="D2301" s="4">
        <v>0</v>
      </c>
      <c r="E2301" s="141">
        <f t="shared" si="35"/>
        <v>-0.24039197325977929</v>
      </c>
      <c r="F2301" s="3" t="s">
        <v>45</v>
      </c>
      <c r="G2301" s="3">
        <v>28</v>
      </c>
      <c r="H2301" s="125">
        <v>-0.24039197325977929</v>
      </c>
      <c r="I2301" s="3"/>
      <c r="J2301" s="3"/>
      <c r="K2301" s="3" t="s">
        <v>109</v>
      </c>
      <c r="L2301" s="125">
        <v>-0.15491502787312</v>
      </c>
      <c r="M2301" s="3">
        <v>27</v>
      </c>
      <c r="N2301" s="125">
        <v>1.20801504457628E-2</v>
      </c>
      <c r="O2301" s="3">
        <v>17</v>
      </c>
      <c r="P2301" s="125">
        <v>-7.3396794940896501E-2</v>
      </c>
      <c r="Q2301" s="3">
        <v>28</v>
      </c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</row>
    <row r="2302" spans="1:30" hidden="1" x14ac:dyDescent="0.25">
      <c r="A2302" s="2">
        <v>4</v>
      </c>
      <c r="B2302" s="2">
        <v>2014</v>
      </c>
      <c r="C2302" s="4" t="str">
        <f>INDEX(Index!$B$1:$B$500,MATCH($F2302,Index!$A$1:$A$500,0)
)</f>
        <v>LAR</v>
      </c>
      <c r="D2302" s="4">
        <v>0</v>
      </c>
      <c r="E2302" s="141">
        <f t="shared" si="35"/>
        <v>-0.31401636183677967</v>
      </c>
      <c r="F2302" s="3" t="s">
        <v>67</v>
      </c>
      <c r="G2302" s="3">
        <v>29</v>
      </c>
      <c r="H2302" s="125">
        <v>-0.31401636183677967</v>
      </c>
      <c r="I2302" s="3"/>
      <c r="J2302" s="3"/>
      <c r="K2302" s="3" t="s">
        <v>105</v>
      </c>
      <c r="L2302" s="125">
        <v>-0.13134952508876899</v>
      </c>
      <c r="M2302" s="3">
        <v>26</v>
      </c>
      <c r="N2302" s="125">
        <v>0.167910784965417</v>
      </c>
      <c r="O2302" s="3">
        <v>30</v>
      </c>
      <c r="P2302" s="125">
        <v>-1.4756051782593701E-2</v>
      </c>
      <c r="Q2302" s="3">
        <v>18</v>
      </c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</row>
    <row r="2303" spans="1:30" hidden="1" x14ac:dyDescent="0.25">
      <c r="A2303" s="2">
        <v>4</v>
      </c>
      <c r="B2303" s="2">
        <v>2014</v>
      </c>
      <c r="C2303" s="4" t="str">
        <f>INDEX(Index!$B$1:$B$500,MATCH($F2303,Index!$A$1:$A$500,0)
)</f>
        <v>LV</v>
      </c>
      <c r="D2303" s="4">
        <v>0</v>
      </c>
      <c r="E2303" s="141">
        <f t="shared" si="35"/>
        <v>-0.33191773903474503</v>
      </c>
      <c r="F2303" s="3" t="s">
        <v>52</v>
      </c>
      <c r="G2303" s="3">
        <v>30</v>
      </c>
      <c r="H2303" s="125">
        <v>-0.33191773903474503</v>
      </c>
      <c r="I2303" s="3"/>
      <c r="J2303" s="3"/>
      <c r="K2303" s="3" t="s">
        <v>110</v>
      </c>
      <c r="L2303" s="125">
        <v>-0.27864463061765898</v>
      </c>
      <c r="M2303" s="3">
        <v>30</v>
      </c>
      <c r="N2303" s="125">
        <v>8.4393855002746307E-2</v>
      </c>
      <c r="O2303" s="3">
        <v>26</v>
      </c>
      <c r="P2303" s="125">
        <v>3.1120746585660299E-2</v>
      </c>
      <c r="Q2303" s="3">
        <v>6</v>
      </c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</row>
    <row r="2304" spans="1:30" hidden="1" x14ac:dyDescent="0.25">
      <c r="A2304" s="2">
        <v>4</v>
      </c>
      <c r="B2304" s="2">
        <v>2014</v>
      </c>
      <c r="C2304" s="4" t="str">
        <f>INDEX(Index!$B$1:$B$500,MATCH($F2304,Index!$A$1:$A$500,0)
)</f>
        <v>TB</v>
      </c>
      <c r="D2304" s="4">
        <v>0</v>
      </c>
      <c r="E2304" s="141">
        <f t="shared" si="35"/>
        <v>-0.4448440804997596</v>
      </c>
      <c r="F2304" s="3" t="s">
        <v>38</v>
      </c>
      <c r="G2304" s="3">
        <v>31</v>
      </c>
      <c r="H2304" s="125">
        <v>-0.4448440804997596</v>
      </c>
      <c r="I2304" s="3"/>
      <c r="J2304" s="3"/>
      <c r="K2304" s="3" t="s">
        <v>109</v>
      </c>
      <c r="L2304" s="125">
        <v>-0.28869588819193198</v>
      </c>
      <c r="M2304" s="3">
        <v>31</v>
      </c>
      <c r="N2304" s="125">
        <v>0.10463438203296101</v>
      </c>
      <c r="O2304" s="3">
        <v>27</v>
      </c>
      <c r="P2304" s="125">
        <v>-5.1513810274866602E-2</v>
      </c>
      <c r="Q2304" s="3">
        <v>27</v>
      </c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</row>
    <row r="2305" spans="1:30" hidden="1" x14ac:dyDescent="0.25">
      <c r="A2305" s="2">
        <v>4</v>
      </c>
      <c r="B2305" s="2">
        <v>2014</v>
      </c>
      <c r="C2305" s="4" t="str">
        <f>INDEX(Index!$B$1:$B$500,MATCH($F2305,Index!$A$1:$A$500,0)
)</f>
        <v>JAX</v>
      </c>
      <c r="D2305" s="4">
        <v>0</v>
      </c>
      <c r="E2305" s="141">
        <f t="shared" si="35"/>
        <v>-0.53587509663593624</v>
      </c>
      <c r="F2305" s="3" t="s">
        <v>56</v>
      </c>
      <c r="G2305" s="3">
        <v>32</v>
      </c>
      <c r="H2305" s="125">
        <v>-0.53587509663593624</v>
      </c>
      <c r="I2305" s="3"/>
      <c r="J2305" s="3"/>
      <c r="K2305" s="3" t="s">
        <v>110</v>
      </c>
      <c r="L2305" s="125">
        <v>-0.38889934646239199</v>
      </c>
      <c r="M2305" s="3">
        <v>32</v>
      </c>
      <c r="N2305" s="125">
        <v>0.111581923200665</v>
      </c>
      <c r="O2305" s="3">
        <v>29</v>
      </c>
      <c r="P2305" s="125">
        <v>-3.5393826972879301E-2</v>
      </c>
      <c r="Q2305" s="3">
        <v>23</v>
      </c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</row>
    <row r="2306" spans="1:30" hidden="1" x14ac:dyDescent="0.25">
      <c r="A2306" s="2">
        <v>5</v>
      </c>
      <c r="B2306" s="2">
        <v>2014</v>
      </c>
      <c r="C2306" s="4" t="str">
        <f>INDEX(Index!$B$1:$B$500,MATCH($F2306,Index!$A$1:$A$500,0)
)</f>
        <v>DEN</v>
      </c>
      <c r="D2306" s="4">
        <v>0</v>
      </c>
      <c r="E2306" s="141">
        <f t="shared" ref="E2306:E2369" si="36">IF(D2306=1,H2306/100,H2306)</f>
        <v>0.41385300122043783</v>
      </c>
      <c r="F2306" s="3" t="s">
        <v>39</v>
      </c>
      <c r="G2306" s="3">
        <v>1</v>
      </c>
      <c r="H2306" s="125">
        <v>0.41385300122043783</v>
      </c>
      <c r="I2306" s="3"/>
      <c r="J2306" s="3"/>
      <c r="K2306" s="3" t="s">
        <v>107</v>
      </c>
      <c r="L2306" s="125">
        <v>0.253951225146757</v>
      </c>
      <c r="M2306" s="3">
        <v>1</v>
      </c>
      <c r="N2306" s="125">
        <v>-0.17709081196263701</v>
      </c>
      <c r="O2306" s="3">
        <v>2</v>
      </c>
      <c r="P2306" s="125">
        <v>-1.7189035888956199E-2</v>
      </c>
      <c r="Q2306" s="3">
        <v>19</v>
      </c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</row>
    <row r="2307" spans="1:30" hidden="1" x14ac:dyDescent="0.25">
      <c r="A2307" s="2">
        <v>5</v>
      </c>
      <c r="B2307" s="2">
        <v>2014</v>
      </c>
      <c r="C2307" s="4" t="str">
        <f>INDEX(Index!$B$1:$B$500,MATCH($F2307,Index!$A$1:$A$500,0)
)</f>
        <v>SEA</v>
      </c>
      <c r="D2307" s="4">
        <v>0</v>
      </c>
      <c r="E2307" s="141">
        <f t="shared" si="36"/>
        <v>0.38216774407016113</v>
      </c>
      <c r="F2307" s="3" t="s">
        <v>30</v>
      </c>
      <c r="G2307" s="3">
        <v>2</v>
      </c>
      <c r="H2307" s="125">
        <v>0.38216774407016113</v>
      </c>
      <c r="I2307" s="3"/>
      <c r="J2307" s="3"/>
      <c r="K2307" s="3" t="s">
        <v>107</v>
      </c>
      <c r="L2307" s="125">
        <v>0.21626789530715301</v>
      </c>
      <c r="M2307" s="3">
        <v>2</v>
      </c>
      <c r="N2307" s="125">
        <v>-0.151895705003462</v>
      </c>
      <c r="O2307" s="3">
        <v>3</v>
      </c>
      <c r="P2307" s="125">
        <v>1.40041437595461E-2</v>
      </c>
      <c r="Q2307" s="3">
        <v>8</v>
      </c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</row>
    <row r="2308" spans="1:30" hidden="1" x14ac:dyDescent="0.25">
      <c r="A2308" s="2">
        <v>5</v>
      </c>
      <c r="B2308" s="2">
        <v>2014</v>
      </c>
      <c r="C2308" s="4" t="str">
        <f>INDEX(Index!$B$1:$B$500,MATCH($F2308,Index!$A$1:$A$500,0)
)</f>
        <v>GB</v>
      </c>
      <c r="D2308" s="4">
        <v>0</v>
      </c>
      <c r="E2308" s="141">
        <f t="shared" si="36"/>
        <v>0.26207815263006828</v>
      </c>
      <c r="F2308" s="3" t="s">
        <v>20</v>
      </c>
      <c r="G2308" s="3">
        <v>3</v>
      </c>
      <c r="H2308" s="125">
        <v>0.26207815263006828</v>
      </c>
      <c r="I2308" s="3"/>
      <c r="J2308" s="3"/>
      <c r="K2308" s="3" t="s">
        <v>112</v>
      </c>
      <c r="L2308" s="125">
        <v>0.14249146402981699</v>
      </c>
      <c r="M2308" s="3">
        <v>5</v>
      </c>
      <c r="N2308" s="125">
        <v>-8.3363888031415201E-2</v>
      </c>
      <c r="O2308" s="3">
        <v>9</v>
      </c>
      <c r="P2308" s="125">
        <v>3.6222800568836103E-2</v>
      </c>
      <c r="Q2308" s="3">
        <v>5</v>
      </c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</row>
    <row r="2309" spans="1:30" hidden="1" x14ac:dyDescent="0.25">
      <c r="A2309" s="2">
        <v>5</v>
      </c>
      <c r="B2309" s="2">
        <v>2014</v>
      </c>
      <c r="C2309" s="4" t="str">
        <f>INDEX(Index!$B$1:$B$500,MATCH($F2309,Index!$A$1:$A$500,0)
)</f>
        <v>LAC</v>
      </c>
      <c r="D2309" s="4">
        <v>0</v>
      </c>
      <c r="E2309" s="141">
        <f t="shared" si="36"/>
        <v>0.1963093987095246</v>
      </c>
      <c r="F2309" s="3" t="s">
        <v>68</v>
      </c>
      <c r="G2309" s="3">
        <v>4</v>
      </c>
      <c r="H2309" s="125">
        <v>0.1963093987095246</v>
      </c>
      <c r="I2309" s="3"/>
      <c r="J2309" s="3"/>
      <c r="K2309" s="3" t="s">
        <v>111</v>
      </c>
      <c r="L2309" s="125">
        <v>8.1499349245840499E-2</v>
      </c>
      <c r="M2309" s="3">
        <v>10</v>
      </c>
      <c r="N2309" s="125">
        <v>-0.108219799677085</v>
      </c>
      <c r="O2309" s="3">
        <v>4</v>
      </c>
      <c r="P2309" s="125">
        <v>6.59024978659909E-3</v>
      </c>
      <c r="Q2309" s="3">
        <v>12</v>
      </c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</row>
    <row r="2310" spans="1:30" hidden="1" x14ac:dyDescent="0.25">
      <c r="A2310" s="2">
        <v>5</v>
      </c>
      <c r="B2310" s="2">
        <v>2014</v>
      </c>
      <c r="C2310" s="4" t="str">
        <f>INDEX(Index!$B$1:$B$500,MATCH($F2310,Index!$A$1:$A$500,0)
)</f>
        <v>BAL</v>
      </c>
      <c r="D2310" s="4">
        <v>0</v>
      </c>
      <c r="E2310" s="141">
        <f t="shared" si="36"/>
        <v>0.18559468347280034</v>
      </c>
      <c r="F2310" s="3" t="s">
        <v>18</v>
      </c>
      <c r="G2310" s="3">
        <v>5</v>
      </c>
      <c r="H2310" s="125">
        <v>0.18559468347280034</v>
      </c>
      <c r="I2310" s="3"/>
      <c r="J2310" s="3"/>
      <c r="K2310" s="3" t="s">
        <v>112</v>
      </c>
      <c r="L2310" s="125">
        <v>0.11364005819737399</v>
      </c>
      <c r="M2310" s="3">
        <v>9</v>
      </c>
      <c r="N2310" s="125">
        <v>-6.5439741372376806E-2</v>
      </c>
      <c r="O2310" s="3">
        <v>11</v>
      </c>
      <c r="P2310" s="125">
        <v>6.5148839030495596E-3</v>
      </c>
      <c r="Q2310" s="3">
        <v>13</v>
      </c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</row>
    <row r="2311" spans="1:30" hidden="1" x14ac:dyDescent="0.25">
      <c r="A2311" s="2">
        <v>5</v>
      </c>
      <c r="B2311" s="2">
        <v>2014</v>
      </c>
      <c r="C2311" s="4" t="str">
        <f>INDEX(Index!$B$1:$B$500,MATCH($F2311,Index!$A$1:$A$500,0)
)</f>
        <v>CIN</v>
      </c>
      <c r="D2311" s="4">
        <v>0</v>
      </c>
      <c r="E2311" s="141">
        <f t="shared" si="36"/>
        <v>0.18455132999809551</v>
      </c>
      <c r="F2311" s="3" t="s">
        <v>24</v>
      </c>
      <c r="G2311" s="3">
        <v>6</v>
      </c>
      <c r="H2311" s="125">
        <v>0.18455132999809551</v>
      </c>
      <c r="I2311" s="3"/>
      <c r="J2311" s="3"/>
      <c r="K2311" s="3" t="s">
        <v>107</v>
      </c>
      <c r="L2311" s="125">
        <v>0.124227371038932</v>
      </c>
      <c r="M2311" s="3">
        <v>8</v>
      </c>
      <c r="N2311" s="125">
        <v>-9.6427789449467102E-2</v>
      </c>
      <c r="O2311" s="3">
        <v>5</v>
      </c>
      <c r="P2311" s="125">
        <v>-3.61038304903036E-2</v>
      </c>
      <c r="Q2311" s="3">
        <v>22</v>
      </c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</row>
    <row r="2312" spans="1:30" hidden="1" x14ac:dyDescent="0.25">
      <c r="A2312" s="2">
        <v>5</v>
      </c>
      <c r="B2312" s="2">
        <v>2014</v>
      </c>
      <c r="C2312" s="4" t="str">
        <f>INDEX(Index!$B$1:$B$500,MATCH($F2312,Index!$A$1:$A$500,0)
)</f>
        <v>DAL</v>
      </c>
      <c r="D2312" s="4">
        <v>0</v>
      </c>
      <c r="E2312" s="141">
        <f t="shared" si="36"/>
        <v>0.14919059596735681</v>
      </c>
      <c r="F2312" s="3" t="s">
        <v>3</v>
      </c>
      <c r="G2312" s="3">
        <v>7</v>
      </c>
      <c r="H2312" s="125">
        <v>0.14919059596735681</v>
      </c>
      <c r="I2312" s="3"/>
      <c r="J2312" s="3"/>
      <c r="K2312" s="3" t="s">
        <v>111</v>
      </c>
      <c r="L2312" s="125">
        <v>0.12919972115032499</v>
      </c>
      <c r="M2312" s="3">
        <v>7</v>
      </c>
      <c r="N2312" s="125">
        <v>-9.6783716593763208E-3</v>
      </c>
      <c r="O2312" s="3">
        <v>15</v>
      </c>
      <c r="P2312" s="125">
        <v>1.03125031576555E-2</v>
      </c>
      <c r="Q2312" s="3">
        <v>10</v>
      </c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</row>
    <row r="2313" spans="1:30" hidden="1" x14ac:dyDescent="0.25">
      <c r="A2313" s="2">
        <v>5</v>
      </c>
      <c r="B2313" s="2">
        <v>2014</v>
      </c>
      <c r="C2313" s="4" t="str">
        <f>INDEX(Index!$B$1:$B$500,MATCH($F2313,Index!$A$1:$A$500,0)
)</f>
        <v>DET</v>
      </c>
      <c r="D2313" s="4">
        <v>0</v>
      </c>
      <c r="E2313" s="141">
        <f t="shared" si="36"/>
        <v>0.1483662376824445</v>
      </c>
      <c r="F2313" s="3" t="s">
        <v>21</v>
      </c>
      <c r="G2313" s="3">
        <v>8</v>
      </c>
      <c r="H2313" s="125">
        <v>0.1483662376824445</v>
      </c>
      <c r="I2313" s="3"/>
      <c r="J2313" s="3"/>
      <c r="K2313" s="3" t="s">
        <v>112</v>
      </c>
      <c r="L2313" s="125">
        <v>-1.17339439214695E-2</v>
      </c>
      <c r="M2313" s="3">
        <v>18</v>
      </c>
      <c r="N2313" s="125">
        <v>-0.26799028015590598</v>
      </c>
      <c r="O2313" s="3">
        <v>1</v>
      </c>
      <c r="P2313" s="125">
        <v>-0.107890098551992</v>
      </c>
      <c r="Q2313" s="3">
        <v>30</v>
      </c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</row>
    <row r="2314" spans="1:30" hidden="1" x14ac:dyDescent="0.25">
      <c r="A2314" s="2">
        <v>5</v>
      </c>
      <c r="B2314" s="2">
        <v>2014</v>
      </c>
      <c r="C2314" s="4" t="str">
        <f>INDEX(Index!$B$1:$B$500,MATCH($F2314,Index!$A$1:$A$500,0)
)</f>
        <v>ATL</v>
      </c>
      <c r="D2314" s="4">
        <v>0</v>
      </c>
      <c r="E2314" s="141">
        <f t="shared" si="36"/>
        <v>0.1096502891816582</v>
      </c>
      <c r="F2314" s="3" t="s">
        <v>43</v>
      </c>
      <c r="G2314" s="3">
        <v>9</v>
      </c>
      <c r="H2314" s="125">
        <v>0.1096502891816582</v>
      </c>
      <c r="I2314" s="3"/>
      <c r="J2314" s="3"/>
      <c r="K2314" s="3" t="s">
        <v>113</v>
      </c>
      <c r="L2314" s="125">
        <v>0.20674731050119699</v>
      </c>
      <c r="M2314" s="3">
        <v>3</v>
      </c>
      <c r="N2314" s="125">
        <v>0.139457121706592</v>
      </c>
      <c r="O2314" s="3">
        <v>29</v>
      </c>
      <c r="P2314" s="125">
        <v>4.23601003870532E-2</v>
      </c>
      <c r="Q2314" s="3">
        <v>4</v>
      </c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</row>
    <row r="2315" spans="1:30" hidden="1" x14ac:dyDescent="0.25">
      <c r="A2315" s="2">
        <v>5</v>
      </c>
      <c r="B2315" s="2">
        <v>2014</v>
      </c>
      <c r="C2315" s="4" t="str">
        <f>INDEX(Index!$B$1:$B$500,MATCH($F2315,Index!$A$1:$A$500,0)
)</f>
        <v>IND</v>
      </c>
      <c r="D2315" s="4">
        <v>0</v>
      </c>
      <c r="E2315" s="141">
        <f t="shared" si="36"/>
        <v>7.8483624882845798E-2</v>
      </c>
      <c r="F2315" s="3" t="s">
        <v>35</v>
      </c>
      <c r="G2315" s="3">
        <v>10</v>
      </c>
      <c r="H2315" s="125">
        <v>7.8483624882845798E-2</v>
      </c>
      <c r="I2315" s="3"/>
      <c r="J2315" s="3"/>
      <c r="K2315" s="3" t="s">
        <v>112</v>
      </c>
      <c r="L2315" s="125">
        <v>3.2001563179500897E-2</v>
      </c>
      <c r="M2315" s="3">
        <v>14</v>
      </c>
      <c r="N2315" s="125">
        <v>-1.9045426783810701E-2</v>
      </c>
      <c r="O2315" s="3">
        <v>13</v>
      </c>
      <c r="P2315" s="125">
        <v>2.74366349195342E-2</v>
      </c>
      <c r="Q2315" s="3">
        <v>7</v>
      </c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</row>
    <row r="2316" spans="1:30" hidden="1" x14ac:dyDescent="0.25">
      <c r="A2316" s="2">
        <v>5</v>
      </c>
      <c r="B2316" s="2">
        <v>2014</v>
      </c>
      <c r="C2316" s="4" t="str">
        <f>INDEX(Index!$B$1:$B$500,MATCH($F2316,Index!$A$1:$A$500,0)
)</f>
        <v>NYG</v>
      </c>
      <c r="D2316" s="4">
        <v>0</v>
      </c>
      <c r="E2316" s="141">
        <f t="shared" si="36"/>
        <v>7.5695788833596206E-2</v>
      </c>
      <c r="F2316" s="3" t="s">
        <v>15</v>
      </c>
      <c r="G2316" s="3">
        <v>11</v>
      </c>
      <c r="H2316" s="125">
        <v>7.5695788833596206E-2</v>
      </c>
      <c r="I2316" s="3"/>
      <c r="J2316" s="3"/>
      <c r="K2316" s="3" t="s">
        <v>112</v>
      </c>
      <c r="L2316" s="125">
        <v>1.5965324497899398E-2</v>
      </c>
      <c r="M2316" s="3">
        <v>16</v>
      </c>
      <c r="N2316" s="125">
        <v>-9.6156503303941696E-2</v>
      </c>
      <c r="O2316" s="3">
        <v>6</v>
      </c>
      <c r="P2316" s="125">
        <v>-3.6426038968244902E-2</v>
      </c>
      <c r="Q2316" s="3">
        <v>23</v>
      </c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</row>
    <row r="2317" spans="1:30" hidden="1" x14ac:dyDescent="0.25">
      <c r="A2317" s="2">
        <v>5</v>
      </c>
      <c r="B2317" s="2">
        <v>2014</v>
      </c>
      <c r="C2317" s="4" t="str">
        <f>INDEX(Index!$B$1:$B$500,MATCH($F2317,Index!$A$1:$A$500,0)
)</f>
        <v>KC</v>
      </c>
      <c r="D2317" s="4">
        <v>0</v>
      </c>
      <c r="E2317" s="141">
        <f t="shared" si="36"/>
        <v>5.6761532685510256E-2</v>
      </c>
      <c r="F2317" s="3" t="s">
        <v>5</v>
      </c>
      <c r="G2317" s="3">
        <v>12</v>
      </c>
      <c r="H2317" s="125">
        <v>5.6761532685510256E-2</v>
      </c>
      <c r="I2317" s="3"/>
      <c r="J2317" s="3"/>
      <c r="K2317" s="3" t="s">
        <v>113</v>
      </c>
      <c r="L2317" s="125">
        <v>5.3811077387382299E-2</v>
      </c>
      <c r="M2317" s="3">
        <v>12</v>
      </c>
      <c r="N2317" s="125">
        <v>3.6415846448133502E-4</v>
      </c>
      <c r="O2317" s="3">
        <v>17</v>
      </c>
      <c r="P2317" s="125">
        <v>3.3146137626092901E-3</v>
      </c>
      <c r="Q2317" s="3">
        <v>16</v>
      </c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</row>
    <row r="2318" spans="1:30" hidden="1" x14ac:dyDescent="0.25">
      <c r="A2318" s="2">
        <v>5</v>
      </c>
      <c r="B2318" s="2">
        <v>2014</v>
      </c>
      <c r="C2318" s="4" t="str">
        <f>INDEX(Index!$B$1:$B$500,MATCH($F2318,Index!$A$1:$A$500,0)
)</f>
        <v>PHI</v>
      </c>
      <c r="D2318" s="4">
        <v>0</v>
      </c>
      <c r="E2318" s="141">
        <f t="shared" si="36"/>
        <v>5.3845089012414166E-2</v>
      </c>
      <c r="F2318" s="3" t="s">
        <v>7</v>
      </c>
      <c r="G2318" s="3">
        <v>13</v>
      </c>
      <c r="H2318" s="125">
        <v>5.3845089012414166E-2</v>
      </c>
      <c r="I2318" s="3"/>
      <c r="J2318" s="3"/>
      <c r="K2318" s="3" t="s">
        <v>111</v>
      </c>
      <c r="L2318" s="125">
        <v>-3.4663283162590597E-2</v>
      </c>
      <c r="M2318" s="3">
        <v>21</v>
      </c>
      <c r="N2318" s="125">
        <v>-4.1612696666860601E-3</v>
      </c>
      <c r="O2318" s="3">
        <v>16</v>
      </c>
      <c r="P2318" s="125">
        <v>8.43471025083187E-2</v>
      </c>
      <c r="Q2318" s="3">
        <v>1</v>
      </c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</row>
    <row r="2319" spans="1:30" hidden="1" x14ac:dyDescent="0.25">
      <c r="A2319" s="2">
        <v>5</v>
      </c>
      <c r="B2319" s="2">
        <v>2014</v>
      </c>
      <c r="C2319" s="4" t="str">
        <f>INDEX(Index!$B$1:$B$500,MATCH($F2319,Index!$A$1:$A$500,0)
)</f>
        <v>SF</v>
      </c>
      <c r="D2319" s="4">
        <v>0</v>
      </c>
      <c r="E2319" s="141">
        <f t="shared" si="36"/>
        <v>3.7507763103857006E-2</v>
      </c>
      <c r="F2319" s="3" t="s">
        <v>1</v>
      </c>
      <c r="G2319" s="3">
        <v>14</v>
      </c>
      <c r="H2319" s="125">
        <v>3.7507763103857006E-2</v>
      </c>
      <c r="I2319" s="3"/>
      <c r="J2319" s="3"/>
      <c r="K2319" s="3" t="s">
        <v>112</v>
      </c>
      <c r="L2319" s="125">
        <v>1.97533498850102E-2</v>
      </c>
      <c r="M2319" s="3">
        <v>15</v>
      </c>
      <c r="N2319" s="125">
        <v>-9.4488320566986195E-2</v>
      </c>
      <c r="O2319" s="3">
        <v>8</v>
      </c>
      <c r="P2319" s="125">
        <v>-7.6733907348139396E-2</v>
      </c>
      <c r="Q2319" s="3">
        <v>29</v>
      </c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</row>
    <row r="2320" spans="1:30" hidden="1" x14ac:dyDescent="0.25">
      <c r="A2320" s="2">
        <v>5</v>
      </c>
      <c r="B2320" s="2">
        <v>2014</v>
      </c>
      <c r="C2320" s="4" t="str">
        <f>INDEX(Index!$B$1:$B$500,MATCH($F2320,Index!$A$1:$A$500,0)
)</f>
        <v>BUF</v>
      </c>
      <c r="D2320" s="4">
        <v>0</v>
      </c>
      <c r="E2320" s="141">
        <f t="shared" si="36"/>
        <v>2.1298273070937915E-2</v>
      </c>
      <c r="F2320" s="3" t="s">
        <v>0</v>
      </c>
      <c r="G2320" s="3">
        <v>15</v>
      </c>
      <c r="H2320" s="125">
        <v>2.1298273070937915E-2</v>
      </c>
      <c r="I2320" s="3"/>
      <c r="J2320" s="3"/>
      <c r="K2320" s="3" t="s">
        <v>112</v>
      </c>
      <c r="L2320" s="125">
        <v>-0.13732828203028299</v>
      </c>
      <c r="M2320" s="3">
        <v>27</v>
      </c>
      <c r="N2320" s="125">
        <v>-9.4849400706544504E-2</v>
      </c>
      <c r="O2320" s="3">
        <v>7</v>
      </c>
      <c r="P2320" s="125">
        <v>6.3777154394676405E-2</v>
      </c>
      <c r="Q2320" s="3">
        <v>2</v>
      </c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</row>
    <row r="2321" spans="1:30" hidden="1" x14ac:dyDescent="0.25">
      <c r="A2321" s="2">
        <v>5</v>
      </c>
      <c r="B2321" s="2">
        <v>2014</v>
      </c>
      <c r="C2321" s="4" t="str">
        <f>INDEX(Index!$B$1:$B$500,MATCH($F2321,Index!$A$1:$A$500,0)
)</f>
        <v>PIT</v>
      </c>
      <c r="D2321" s="4">
        <v>0</v>
      </c>
      <c r="E2321" s="141">
        <f t="shared" si="36"/>
        <v>9.2837978562116865E-3</v>
      </c>
      <c r="F2321" s="3" t="s">
        <v>32</v>
      </c>
      <c r="G2321" s="3">
        <v>16</v>
      </c>
      <c r="H2321" s="125">
        <v>9.2837978562116865E-3</v>
      </c>
      <c r="I2321" s="3"/>
      <c r="J2321" s="3"/>
      <c r="K2321" s="3" t="s">
        <v>112</v>
      </c>
      <c r="L2321" s="125">
        <v>7.0200738857666103E-2</v>
      </c>
      <c r="M2321" s="3">
        <v>11</v>
      </c>
      <c r="N2321" s="125">
        <v>6.9405375766761507E-2</v>
      </c>
      <c r="O2321" s="3">
        <v>24</v>
      </c>
      <c r="P2321" s="125">
        <v>8.4884347653070898E-3</v>
      </c>
      <c r="Q2321" s="3">
        <v>11</v>
      </c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</row>
    <row r="2322" spans="1:30" hidden="1" x14ac:dyDescent="0.25">
      <c r="A2322" s="2">
        <v>5</v>
      </c>
      <c r="B2322" s="2">
        <v>2014</v>
      </c>
      <c r="C2322" s="4" t="str">
        <f>INDEX(Index!$B$1:$B$500,MATCH($F2322,Index!$A$1:$A$500,0)
)</f>
        <v>ARI</v>
      </c>
      <c r="D2322" s="4">
        <v>0</v>
      </c>
      <c r="E2322" s="141">
        <f t="shared" si="36"/>
        <v>1.3318279155396396E-3</v>
      </c>
      <c r="F2322" s="3" t="s">
        <v>23</v>
      </c>
      <c r="G2322" s="3">
        <v>17</v>
      </c>
      <c r="H2322" s="125">
        <v>1.3318279155396396E-3</v>
      </c>
      <c r="I2322" s="3"/>
      <c r="J2322" s="3"/>
      <c r="K2322" s="3" t="s">
        <v>107</v>
      </c>
      <c r="L2322" s="125">
        <v>-2.33586328338409E-2</v>
      </c>
      <c r="M2322" s="3">
        <v>20</v>
      </c>
      <c r="N2322" s="125">
        <v>-1.9352740021965499E-2</v>
      </c>
      <c r="O2322" s="3">
        <v>12</v>
      </c>
      <c r="P2322" s="125">
        <v>5.3377207274150403E-3</v>
      </c>
      <c r="Q2322" s="3">
        <v>14</v>
      </c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</row>
    <row r="2323" spans="1:30" hidden="1" x14ac:dyDescent="0.25">
      <c r="A2323" s="2">
        <v>5</v>
      </c>
      <c r="B2323" s="2">
        <v>2014</v>
      </c>
      <c r="C2323" s="4" t="str">
        <f>INDEX(Index!$B$1:$B$500,MATCH($F2323,Index!$A$1:$A$500,0)
)</f>
        <v>NE</v>
      </c>
      <c r="D2323" s="4">
        <v>0</v>
      </c>
      <c r="E2323" s="141">
        <f t="shared" si="36"/>
        <v>-2.2353492269712769E-2</v>
      </c>
      <c r="F2323" s="3" t="s">
        <v>17</v>
      </c>
      <c r="G2323" s="3">
        <v>18</v>
      </c>
      <c r="H2323" s="125">
        <v>-2.2353492269712769E-2</v>
      </c>
      <c r="I2323" s="3"/>
      <c r="J2323" s="3"/>
      <c r="K2323" s="3" t="s">
        <v>112</v>
      </c>
      <c r="L2323" s="125">
        <v>-6.4604377180892097E-2</v>
      </c>
      <c r="M2323" s="3">
        <v>24</v>
      </c>
      <c r="N2323" s="125">
        <v>1.13656596793838E-3</v>
      </c>
      <c r="O2323" s="3">
        <v>18</v>
      </c>
      <c r="P2323" s="125">
        <v>4.3387450879117703E-2</v>
      </c>
      <c r="Q2323" s="3">
        <v>3</v>
      </c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</row>
    <row r="2324" spans="1:30" hidden="1" x14ac:dyDescent="0.25">
      <c r="A2324" s="2">
        <v>5</v>
      </c>
      <c r="B2324" s="2">
        <v>2014</v>
      </c>
      <c r="C2324" s="4" t="str">
        <f>INDEX(Index!$B$1:$B$500,MATCH($F2324,Index!$A$1:$A$500,0)
)</f>
        <v>CAR</v>
      </c>
      <c r="D2324" s="4">
        <v>0</v>
      </c>
      <c r="E2324" s="141">
        <f t="shared" si="36"/>
        <v>-7.3856120237573514E-2</v>
      </c>
      <c r="F2324" s="3" t="s">
        <v>51</v>
      </c>
      <c r="G2324" s="3">
        <v>19</v>
      </c>
      <c r="H2324" s="125">
        <v>-7.3856120237573514E-2</v>
      </c>
      <c r="I2324" s="3"/>
      <c r="J2324" s="3"/>
      <c r="K2324" s="3" t="s">
        <v>112</v>
      </c>
      <c r="L2324" s="125">
        <v>-1.896536921408E-2</v>
      </c>
      <c r="M2324" s="3">
        <v>19</v>
      </c>
      <c r="N2324" s="125">
        <v>5.9718841512405703E-2</v>
      </c>
      <c r="O2324" s="3">
        <v>23</v>
      </c>
      <c r="P2324" s="125">
        <v>4.8280904889121904E-3</v>
      </c>
      <c r="Q2324" s="3">
        <v>15</v>
      </c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</row>
    <row r="2325" spans="1:30" hidden="1" x14ac:dyDescent="0.25">
      <c r="A2325" s="2">
        <v>5</v>
      </c>
      <c r="B2325" s="2">
        <v>2014</v>
      </c>
      <c r="C2325" s="4" t="str">
        <f>INDEX(Index!$B$1:$B$500,MATCH($F2325,Index!$A$1:$A$500,0)
)</f>
        <v>NO</v>
      </c>
      <c r="D2325" s="4">
        <v>0</v>
      </c>
      <c r="E2325" s="141">
        <f t="shared" si="36"/>
        <v>-8.5349771039931605E-2</v>
      </c>
      <c r="F2325" s="3" t="s">
        <v>27</v>
      </c>
      <c r="G2325" s="3">
        <v>20</v>
      </c>
      <c r="H2325" s="125">
        <v>-8.5349771039931605E-2</v>
      </c>
      <c r="I2325" s="3"/>
      <c r="J2325" s="3"/>
      <c r="K2325" s="3" t="s">
        <v>113</v>
      </c>
      <c r="L2325" s="125">
        <v>0.13125815924347201</v>
      </c>
      <c r="M2325" s="3">
        <v>6</v>
      </c>
      <c r="N2325" s="125">
        <v>0.20860265915305301</v>
      </c>
      <c r="O2325" s="3">
        <v>31</v>
      </c>
      <c r="P2325" s="125">
        <v>-8.0052711303505997E-3</v>
      </c>
      <c r="Q2325" s="3">
        <v>18</v>
      </c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</row>
    <row r="2326" spans="1:30" hidden="1" x14ac:dyDescent="0.25">
      <c r="A2326" s="2">
        <v>5</v>
      </c>
      <c r="B2326" s="2">
        <v>2014</v>
      </c>
      <c r="C2326" s="4" t="str">
        <f>INDEX(Index!$B$1:$B$500,MATCH($F2326,Index!$A$1:$A$500,0)
)</f>
        <v>CHI</v>
      </c>
      <c r="D2326" s="4">
        <v>0</v>
      </c>
      <c r="E2326" s="141">
        <f t="shared" si="36"/>
        <v>-9.110553494251869E-2</v>
      </c>
      <c r="F2326" s="3" t="s">
        <v>64</v>
      </c>
      <c r="G2326" s="3">
        <v>21</v>
      </c>
      <c r="H2326" s="125">
        <v>-9.110553494251869E-2</v>
      </c>
      <c r="I2326" s="3"/>
      <c r="J2326" s="3"/>
      <c r="K2326" s="3" t="s">
        <v>113</v>
      </c>
      <c r="L2326" s="125">
        <v>1.5491991168968801E-2</v>
      </c>
      <c r="M2326" s="3">
        <v>17</v>
      </c>
      <c r="N2326" s="125">
        <v>3.4739402925913397E-2</v>
      </c>
      <c r="O2326" s="3">
        <v>21</v>
      </c>
      <c r="P2326" s="125">
        <v>-7.1858123185574094E-2</v>
      </c>
      <c r="Q2326" s="3">
        <v>27</v>
      </c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</row>
    <row r="2327" spans="1:30" hidden="1" x14ac:dyDescent="0.25">
      <c r="A2327" s="2">
        <v>5</v>
      </c>
      <c r="B2327" s="2">
        <v>2014</v>
      </c>
      <c r="C2327" s="4" t="str">
        <f>INDEX(Index!$B$1:$B$500,MATCH($F2327,Index!$A$1:$A$500,0)
)</f>
        <v>HOU</v>
      </c>
      <c r="D2327" s="4">
        <v>0</v>
      </c>
      <c r="E2327" s="141">
        <f t="shared" si="36"/>
        <v>-9.1362275464191803E-2</v>
      </c>
      <c r="F2327" s="3" t="s">
        <v>49</v>
      </c>
      <c r="G2327" s="3">
        <v>22</v>
      </c>
      <c r="H2327" s="125">
        <v>-9.1362275464191803E-2</v>
      </c>
      <c r="I2327" s="3"/>
      <c r="J2327" s="3"/>
      <c r="K2327" s="3" t="s">
        <v>112</v>
      </c>
      <c r="L2327" s="125">
        <v>-6.3980845821087207E-2</v>
      </c>
      <c r="M2327" s="3">
        <v>23</v>
      </c>
      <c r="N2327" s="125">
        <v>-1.40304477815405E-2</v>
      </c>
      <c r="O2327" s="3">
        <v>14</v>
      </c>
      <c r="P2327" s="125">
        <v>-4.1411877424645097E-2</v>
      </c>
      <c r="Q2327" s="3">
        <v>25</v>
      </c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</row>
    <row r="2328" spans="1:30" hidden="1" x14ac:dyDescent="0.25">
      <c r="A2328" s="2">
        <v>5</v>
      </c>
      <c r="B2328" s="2">
        <v>2014</v>
      </c>
      <c r="C2328" s="4" t="str">
        <f>INDEX(Index!$B$1:$B$500,MATCH($F2328,Index!$A$1:$A$500,0)
)</f>
        <v>MIA</v>
      </c>
      <c r="D2328" s="4">
        <v>0</v>
      </c>
      <c r="E2328" s="141">
        <f t="shared" si="36"/>
        <v>-0.1045934291794654</v>
      </c>
      <c r="F2328" s="3" t="s">
        <v>4</v>
      </c>
      <c r="G2328" s="3">
        <v>23</v>
      </c>
      <c r="H2328" s="125">
        <v>-0.1045934291794654</v>
      </c>
      <c r="I2328" s="3"/>
      <c r="J2328" s="3"/>
      <c r="K2328" s="3" t="s">
        <v>108</v>
      </c>
      <c r="L2328" s="125">
        <v>-4.4239361148823098E-2</v>
      </c>
      <c r="M2328" s="3">
        <v>22</v>
      </c>
      <c r="N2328" s="125">
        <v>-6.7936771299539706E-2</v>
      </c>
      <c r="O2328" s="3">
        <v>10</v>
      </c>
      <c r="P2328" s="125">
        <v>-0.12829083933018201</v>
      </c>
      <c r="Q2328" s="3">
        <v>32</v>
      </c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</row>
    <row r="2329" spans="1:30" hidden="1" x14ac:dyDescent="0.25">
      <c r="A2329" s="2">
        <v>5</v>
      </c>
      <c r="B2329" s="2">
        <v>2014</v>
      </c>
      <c r="C2329" s="4" t="str">
        <f>INDEX(Index!$B$1:$B$500,MATCH($F2329,Index!$A$1:$A$500,0)
)</f>
        <v>CLE</v>
      </c>
      <c r="D2329" s="4">
        <v>0</v>
      </c>
      <c r="E2329" s="141">
        <f t="shared" si="36"/>
        <v>-0.10708441509153631</v>
      </c>
      <c r="F2329" s="3" t="s">
        <v>10</v>
      </c>
      <c r="G2329" s="3">
        <v>24</v>
      </c>
      <c r="H2329" s="125">
        <v>-0.10708441509153631</v>
      </c>
      <c r="I2329" s="3"/>
      <c r="J2329" s="3"/>
      <c r="K2329" s="3" t="s">
        <v>108</v>
      </c>
      <c r="L2329" s="125">
        <v>0.163053155661946</v>
      </c>
      <c r="M2329" s="3">
        <v>4</v>
      </c>
      <c r="N2329" s="125">
        <v>0.23746514727059201</v>
      </c>
      <c r="O2329" s="3">
        <v>32</v>
      </c>
      <c r="P2329" s="125">
        <v>-3.2672423482890303E-2</v>
      </c>
      <c r="Q2329" s="3">
        <v>21</v>
      </c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</row>
    <row r="2330" spans="1:30" hidden="1" x14ac:dyDescent="0.25">
      <c r="A2330" s="2">
        <v>5</v>
      </c>
      <c r="B2330" s="2">
        <v>2014</v>
      </c>
      <c r="C2330" s="4" t="str">
        <f>INDEX(Index!$B$1:$B$500,MATCH($F2330,Index!$A$1:$A$500,0)
)</f>
        <v>WAS</v>
      </c>
      <c r="D2330" s="4">
        <v>0</v>
      </c>
      <c r="E2330" s="141">
        <f t="shared" si="36"/>
        <v>-0.10825676100416851</v>
      </c>
      <c r="F2330" s="3" t="s">
        <v>26</v>
      </c>
      <c r="G2330" s="3">
        <v>25</v>
      </c>
      <c r="H2330" s="125">
        <v>-0.10825676100416851</v>
      </c>
      <c r="I2330" s="3"/>
      <c r="J2330" s="3"/>
      <c r="K2330" s="3" t="s">
        <v>114</v>
      </c>
      <c r="L2330" s="125">
        <v>4.2557295096827701E-2</v>
      </c>
      <c r="M2330" s="3">
        <v>13</v>
      </c>
      <c r="N2330" s="125">
        <v>3.8761733588101199E-2</v>
      </c>
      <c r="O2330" s="3">
        <v>22</v>
      </c>
      <c r="P2330" s="125">
        <v>-0.112052322512895</v>
      </c>
      <c r="Q2330" s="3">
        <v>31</v>
      </c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</row>
    <row r="2331" spans="1:30" hidden="1" x14ac:dyDescent="0.25">
      <c r="A2331" s="2">
        <v>5</v>
      </c>
      <c r="B2331" s="2">
        <v>2014</v>
      </c>
      <c r="C2331" s="4" t="str">
        <f>INDEX(Index!$B$1:$B$500,MATCH($F2331,Index!$A$1:$A$500,0)
)</f>
        <v>TEN</v>
      </c>
      <c r="D2331" s="4">
        <v>0</v>
      </c>
      <c r="E2331" s="141">
        <f t="shared" si="36"/>
        <v>-0.165356452115969</v>
      </c>
      <c r="F2331" s="3" t="s">
        <v>45</v>
      </c>
      <c r="G2331" s="3">
        <v>26</v>
      </c>
      <c r="H2331" s="125">
        <v>-0.165356452115969</v>
      </c>
      <c r="I2331" s="3"/>
      <c r="J2331" s="3"/>
      <c r="K2331" s="3" t="s">
        <v>114</v>
      </c>
      <c r="L2331" s="125">
        <v>-8.6446598600563307E-2</v>
      </c>
      <c r="M2331" s="3">
        <v>26</v>
      </c>
      <c r="N2331" s="125">
        <v>4.2012247291375098E-3</v>
      </c>
      <c r="O2331" s="3">
        <v>19</v>
      </c>
      <c r="P2331" s="125">
        <v>-7.4708628786268202E-2</v>
      </c>
      <c r="Q2331" s="3">
        <v>28</v>
      </c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</row>
    <row r="2332" spans="1:30" hidden="1" x14ac:dyDescent="0.25">
      <c r="A2332" s="2">
        <v>5</v>
      </c>
      <c r="B2332" s="2">
        <v>2014</v>
      </c>
      <c r="C2332" s="4" t="str">
        <f>INDEX(Index!$B$1:$B$500,MATCH($F2332,Index!$A$1:$A$500,0)
)</f>
        <v>NYJ</v>
      </c>
      <c r="D2332" s="4">
        <v>0</v>
      </c>
      <c r="E2332" s="141">
        <f t="shared" si="36"/>
        <v>-0.23270472363348682</v>
      </c>
      <c r="F2332" s="3" t="s">
        <v>9</v>
      </c>
      <c r="G2332" s="3">
        <v>27</v>
      </c>
      <c r="H2332" s="125">
        <v>-0.23270472363348682</v>
      </c>
      <c r="I2332" s="3"/>
      <c r="J2332" s="3"/>
      <c r="K2332" s="3" t="s">
        <v>114</v>
      </c>
      <c r="L2332" s="125">
        <v>-0.216421667382939</v>
      </c>
      <c r="M2332" s="3">
        <v>29</v>
      </c>
      <c r="N2332" s="125">
        <v>3.00071476575559E-2</v>
      </c>
      <c r="O2332" s="3">
        <v>20</v>
      </c>
      <c r="P2332" s="125">
        <v>1.37240914070081E-2</v>
      </c>
      <c r="Q2332" s="3">
        <v>9</v>
      </c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</row>
    <row r="2333" spans="1:30" hidden="1" x14ac:dyDescent="0.25">
      <c r="A2333" s="2">
        <v>5</v>
      </c>
      <c r="B2333" s="2">
        <v>2014</v>
      </c>
      <c r="C2333" s="4" t="str">
        <f>INDEX(Index!$B$1:$B$500,MATCH($F2333,Index!$A$1:$A$500,0)
)</f>
        <v>LAR</v>
      </c>
      <c r="D2333" s="4">
        <v>0</v>
      </c>
      <c r="E2333" s="141">
        <f t="shared" si="36"/>
        <v>-0.29490977384904449</v>
      </c>
      <c r="F2333" s="3" t="s">
        <v>67</v>
      </c>
      <c r="G2333" s="3">
        <v>28</v>
      </c>
      <c r="H2333" s="125">
        <v>-0.29490977384904449</v>
      </c>
      <c r="I2333" s="3"/>
      <c r="J2333" s="3"/>
      <c r="K2333" s="3" t="s">
        <v>109</v>
      </c>
      <c r="L2333" s="125">
        <v>-7.4426598247088596E-2</v>
      </c>
      <c r="M2333" s="3">
        <v>25</v>
      </c>
      <c r="N2333" s="125">
        <v>0.15774879986719101</v>
      </c>
      <c r="O2333" s="3">
        <v>30</v>
      </c>
      <c r="P2333" s="125">
        <v>-6.2734375734764897E-2</v>
      </c>
      <c r="Q2333" s="3">
        <v>26</v>
      </c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</row>
    <row r="2334" spans="1:30" hidden="1" x14ac:dyDescent="0.25">
      <c r="A2334" s="2">
        <v>5</v>
      </c>
      <c r="B2334" s="2">
        <v>2014</v>
      </c>
      <c r="C2334" s="4" t="str">
        <f>INDEX(Index!$B$1:$B$500,MATCH($F2334,Index!$A$1:$A$500,0)
)</f>
        <v>MIN</v>
      </c>
      <c r="D2334" s="4">
        <v>0</v>
      </c>
      <c r="E2334" s="141">
        <f t="shared" si="36"/>
        <v>-0.30416476806457288</v>
      </c>
      <c r="F2334" s="3" t="s">
        <v>46</v>
      </c>
      <c r="G2334" s="3">
        <v>29</v>
      </c>
      <c r="H2334" s="125">
        <v>-0.30416476806457288</v>
      </c>
      <c r="I2334" s="3"/>
      <c r="J2334" s="3"/>
      <c r="K2334" s="3" t="s">
        <v>113</v>
      </c>
      <c r="L2334" s="125">
        <v>-0.201616158100523</v>
      </c>
      <c r="M2334" s="3">
        <v>28</v>
      </c>
      <c r="N2334" s="125">
        <v>9.6759604603707097E-2</v>
      </c>
      <c r="O2334" s="3">
        <v>27</v>
      </c>
      <c r="P2334" s="125">
        <v>-5.7890053603427902E-3</v>
      </c>
      <c r="Q2334" s="3">
        <v>17</v>
      </c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</row>
    <row r="2335" spans="1:30" hidden="1" x14ac:dyDescent="0.25">
      <c r="A2335" s="2">
        <v>5</v>
      </c>
      <c r="B2335" s="2">
        <v>2014</v>
      </c>
      <c r="C2335" s="4" t="str">
        <f>INDEX(Index!$B$1:$B$500,MATCH($F2335,Index!$A$1:$A$500,0)
)</f>
        <v>LV</v>
      </c>
      <c r="D2335" s="4">
        <v>0</v>
      </c>
      <c r="E2335" s="141">
        <f t="shared" si="36"/>
        <v>-0.3374135262760089</v>
      </c>
      <c r="F2335" s="3" t="s">
        <v>52</v>
      </c>
      <c r="G2335" s="3">
        <v>30</v>
      </c>
      <c r="H2335" s="125">
        <v>-0.3374135262760089</v>
      </c>
      <c r="I2335" s="3"/>
      <c r="J2335" s="3"/>
      <c r="K2335" s="3" t="s">
        <v>110</v>
      </c>
      <c r="L2335" s="125">
        <v>-0.27897786996004498</v>
      </c>
      <c r="M2335" s="3">
        <v>31</v>
      </c>
      <c r="N2335" s="125">
        <v>8.9556402901624199E-2</v>
      </c>
      <c r="O2335" s="3">
        <v>26</v>
      </c>
      <c r="P2335" s="125">
        <v>3.1120746585660299E-2</v>
      </c>
      <c r="Q2335" s="3">
        <v>6</v>
      </c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</row>
    <row r="2336" spans="1:30" hidden="1" x14ac:dyDescent="0.25">
      <c r="A2336" s="2">
        <v>5</v>
      </c>
      <c r="B2336" s="2">
        <v>2014</v>
      </c>
      <c r="C2336" s="4" t="str">
        <f>INDEX(Index!$B$1:$B$500,MATCH($F2336,Index!$A$1:$A$500,0)
)</f>
        <v>TB</v>
      </c>
      <c r="D2336" s="4">
        <v>0</v>
      </c>
      <c r="E2336" s="141">
        <f t="shared" si="36"/>
        <v>-0.36705788956249619</v>
      </c>
      <c r="F2336" s="3" t="s">
        <v>38</v>
      </c>
      <c r="G2336" s="3">
        <v>31</v>
      </c>
      <c r="H2336" s="125">
        <v>-0.36705788956249619</v>
      </c>
      <c r="I2336" s="3"/>
      <c r="J2336" s="3"/>
      <c r="K2336" s="3" t="s">
        <v>114</v>
      </c>
      <c r="L2336" s="125">
        <v>-0.25290530094351799</v>
      </c>
      <c r="M2336" s="3">
        <v>30</v>
      </c>
      <c r="N2336" s="125">
        <v>7.6575053391999603E-2</v>
      </c>
      <c r="O2336" s="3">
        <v>25</v>
      </c>
      <c r="P2336" s="125">
        <v>-3.7577535226978598E-2</v>
      </c>
      <c r="Q2336" s="3">
        <v>24</v>
      </c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</row>
    <row r="2337" spans="1:30" hidden="1" x14ac:dyDescent="0.25">
      <c r="A2337" s="2">
        <v>5</v>
      </c>
      <c r="B2337" s="2">
        <v>2014</v>
      </c>
      <c r="C2337" s="4" t="str">
        <f>INDEX(Index!$B$1:$B$500,MATCH($F2337,Index!$A$1:$A$500,0)
)</f>
        <v>JAX</v>
      </c>
      <c r="D2337" s="4">
        <v>0</v>
      </c>
      <c r="E2337" s="141">
        <f t="shared" si="36"/>
        <v>-0.52453008706812354</v>
      </c>
      <c r="F2337" s="3" t="s">
        <v>56</v>
      </c>
      <c r="G2337" s="3">
        <v>32</v>
      </c>
      <c r="H2337" s="125">
        <v>-0.52453008706812354</v>
      </c>
      <c r="I2337" s="3"/>
      <c r="J2337" s="3"/>
      <c r="K2337" s="3" t="s">
        <v>115</v>
      </c>
      <c r="L2337" s="125">
        <v>-0.378391073943463</v>
      </c>
      <c r="M2337" s="3">
        <v>32</v>
      </c>
      <c r="N2337" s="125">
        <v>0.113956890024122</v>
      </c>
      <c r="O2337" s="3">
        <v>28</v>
      </c>
      <c r="P2337" s="125">
        <v>-3.2182123100538501E-2</v>
      </c>
      <c r="Q2337" s="3">
        <v>20</v>
      </c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</row>
    <row r="2338" spans="1:30" hidden="1" x14ac:dyDescent="0.25">
      <c r="A2338" s="2">
        <v>6</v>
      </c>
      <c r="B2338" s="2">
        <v>2014</v>
      </c>
      <c r="C2338" s="4" t="str">
        <f>INDEX(Index!$B$1:$B$500,MATCH($F2338,Index!$A$1:$A$500,0)
)</f>
        <v>DEN</v>
      </c>
      <c r="D2338" s="4">
        <v>0</v>
      </c>
      <c r="E2338" s="141">
        <f t="shared" si="36"/>
        <v>0.3969365402478135</v>
      </c>
      <c r="F2338" s="3" t="s">
        <v>39</v>
      </c>
      <c r="G2338" s="3">
        <v>1</v>
      </c>
      <c r="H2338" s="125">
        <v>0.3969365402478135</v>
      </c>
      <c r="I2338" s="3"/>
      <c r="J2338" s="3"/>
      <c r="K2338" s="3" t="s">
        <v>111</v>
      </c>
      <c r="L2338" s="125">
        <v>0.20505387088656499</v>
      </c>
      <c r="M2338" s="3">
        <v>1</v>
      </c>
      <c r="N2338" s="125">
        <v>-0.19820226188672599</v>
      </c>
      <c r="O2338" s="3">
        <v>2</v>
      </c>
      <c r="P2338" s="125">
        <v>-6.3195925254774599E-3</v>
      </c>
      <c r="Q2338" s="3">
        <v>18</v>
      </c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</row>
    <row r="2339" spans="1:30" hidden="1" x14ac:dyDescent="0.25">
      <c r="A2339" s="2">
        <v>6</v>
      </c>
      <c r="B2339" s="2">
        <v>2014</v>
      </c>
      <c r="C2339" s="4" t="str">
        <f>INDEX(Index!$B$1:$B$500,MATCH($F2339,Index!$A$1:$A$500,0)
)</f>
        <v>BAL</v>
      </c>
      <c r="D2339" s="4">
        <v>0</v>
      </c>
      <c r="E2339" s="141">
        <f t="shared" si="36"/>
        <v>0.26599112050887852</v>
      </c>
      <c r="F2339" s="3" t="s">
        <v>18</v>
      </c>
      <c r="G2339" s="3">
        <v>2</v>
      </c>
      <c r="H2339" s="125">
        <v>0.26599112050887852</v>
      </c>
      <c r="I2339" s="3"/>
      <c r="J2339" s="3"/>
      <c r="K2339" s="3" t="s">
        <v>116</v>
      </c>
      <c r="L2339" s="125">
        <v>0.174821300438182</v>
      </c>
      <c r="M2339" s="3">
        <v>2</v>
      </c>
      <c r="N2339" s="125">
        <v>-7.1012006492214605E-2</v>
      </c>
      <c r="O2339" s="3">
        <v>6</v>
      </c>
      <c r="P2339" s="125">
        <v>2.0157813578481901E-2</v>
      </c>
      <c r="Q2339" s="3">
        <v>8</v>
      </c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</row>
    <row r="2340" spans="1:30" hidden="1" x14ac:dyDescent="0.25">
      <c r="A2340" s="2">
        <v>6</v>
      </c>
      <c r="B2340" s="2">
        <v>2014</v>
      </c>
      <c r="C2340" s="4" t="str">
        <f>INDEX(Index!$B$1:$B$500,MATCH($F2340,Index!$A$1:$A$500,0)
)</f>
        <v>SEA</v>
      </c>
      <c r="D2340" s="4">
        <v>0</v>
      </c>
      <c r="E2340" s="141">
        <f t="shared" si="36"/>
        <v>0.25656319096559549</v>
      </c>
      <c r="F2340" s="3" t="s">
        <v>30</v>
      </c>
      <c r="G2340" s="3">
        <v>3</v>
      </c>
      <c r="H2340" s="125">
        <v>0.25656319096559549</v>
      </c>
      <c r="I2340" s="3"/>
      <c r="J2340" s="3"/>
      <c r="K2340" s="3" t="s">
        <v>112</v>
      </c>
      <c r="L2340" s="125">
        <v>0.10515749028424801</v>
      </c>
      <c r="M2340" s="3">
        <v>10</v>
      </c>
      <c r="N2340" s="125">
        <v>-0.11086987522682799</v>
      </c>
      <c r="O2340" s="3">
        <v>4</v>
      </c>
      <c r="P2340" s="125">
        <v>4.0535825454519503E-2</v>
      </c>
      <c r="Q2340" s="3">
        <v>4</v>
      </c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</row>
    <row r="2341" spans="1:30" hidden="1" x14ac:dyDescent="0.25">
      <c r="A2341" s="2">
        <v>6</v>
      </c>
      <c r="B2341" s="2">
        <v>2014</v>
      </c>
      <c r="C2341" s="4" t="str">
        <f>INDEX(Index!$B$1:$B$500,MATCH($F2341,Index!$A$1:$A$500,0)
)</f>
        <v>GB</v>
      </c>
      <c r="D2341" s="4">
        <v>0</v>
      </c>
      <c r="E2341" s="141">
        <f t="shared" si="36"/>
        <v>0.1912395473350357</v>
      </c>
      <c r="F2341" s="3" t="s">
        <v>20</v>
      </c>
      <c r="G2341" s="3">
        <v>4</v>
      </c>
      <c r="H2341" s="125">
        <v>0.1912395473350357</v>
      </c>
      <c r="I2341" s="3"/>
      <c r="J2341" s="3"/>
      <c r="K2341" s="3" t="s">
        <v>116</v>
      </c>
      <c r="L2341" s="125">
        <v>0.14218686838547001</v>
      </c>
      <c r="M2341" s="3">
        <v>5</v>
      </c>
      <c r="N2341" s="125">
        <v>-3.6412430850297002E-2</v>
      </c>
      <c r="O2341" s="3">
        <v>12</v>
      </c>
      <c r="P2341" s="125">
        <v>1.2640248099268701E-2</v>
      </c>
      <c r="Q2341" s="3">
        <v>10</v>
      </c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</row>
    <row r="2342" spans="1:30" hidden="1" x14ac:dyDescent="0.25">
      <c r="A2342" s="2">
        <v>6</v>
      </c>
      <c r="B2342" s="2">
        <v>2014</v>
      </c>
      <c r="C2342" s="4" t="str">
        <f>INDEX(Index!$B$1:$B$500,MATCH($F2342,Index!$A$1:$A$500,0)
)</f>
        <v>DAL</v>
      </c>
      <c r="D2342" s="4">
        <v>0</v>
      </c>
      <c r="E2342" s="141">
        <f t="shared" si="36"/>
        <v>0.18450884699263642</v>
      </c>
      <c r="F2342" s="3" t="s">
        <v>3</v>
      </c>
      <c r="G2342" s="3">
        <v>5</v>
      </c>
      <c r="H2342" s="125">
        <v>0.18450884699263642</v>
      </c>
      <c r="I2342" s="3"/>
      <c r="J2342" s="3"/>
      <c r="K2342" s="3" t="s">
        <v>117</v>
      </c>
      <c r="L2342" s="125">
        <v>0.14501468541455201</v>
      </c>
      <c r="M2342" s="3">
        <v>4</v>
      </c>
      <c r="N2342" s="125">
        <v>-6.4934763470843496E-2</v>
      </c>
      <c r="O2342" s="3">
        <v>8</v>
      </c>
      <c r="P2342" s="125">
        <v>-2.5440601892759099E-2</v>
      </c>
      <c r="Q2342" s="3">
        <v>20</v>
      </c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</row>
    <row r="2343" spans="1:30" hidden="1" x14ac:dyDescent="0.25">
      <c r="A2343" s="2">
        <v>6</v>
      </c>
      <c r="B2343" s="2">
        <v>2014</v>
      </c>
      <c r="C2343" s="4" t="str">
        <f>INDEX(Index!$B$1:$B$500,MATCH($F2343,Index!$A$1:$A$500,0)
)</f>
        <v>CIN</v>
      </c>
      <c r="D2343" s="4">
        <v>0</v>
      </c>
      <c r="E2343" s="141">
        <f t="shared" si="36"/>
        <v>0.17147109516728767</v>
      </c>
      <c r="F2343" s="3" t="s">
        <v>24</v>
      </c>
      <c r="G2343" s="3">
        <v>6</v>
      </c>
      <c r="H2343" s="125">
        <v>0.17147109516728767</v>
      </c>
      <c r="I2343" s="3"/>
      <c r="J2343" s="3"/>
      <c r="K2343" s="3" t="s">
        <v>266</v>
      </c>
      <c r="L2343" s="125">
        <v>0.13926897821759099</v>
      </c>
      <c r="M2343" s="3">
        <v>6</v>
      </c>
      <c r="N2343" s="125">
        <v>-3.3653980064469798E-2</v>
      </c>
      <c r="O2343" s="3">
        <v>13</v>
      </c>
      <c r="P2343" s="125">
        <v>-1.4518631147730999E-3</v>
      </c>
      <c r="Q2343" s="3">
        <v>16</v>
      </c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</row>
    <row r="2344" spans="1:30" hidden="1" x14ac:dyDescent="0.25">
      <c r="A2344" s="2">
        <v>6</v>
      </c>
      <c r="B2344" s="2">
        <v>2014</v>
      </c>
      <c r="C2344" s="4" t="str">
        <f>INDEX(Index!$B$1:$B$500,MATCH($F2344,Index!$A$1:$A$500,0)
)</f>
        <v>DET</v>
      </c>
      <c r="D2344" s="4">
        <v>0</v>
      </c>
      <c r="E2344" s="141">
        <f t="shared" si="36"/>
        <v>0.16121007381676222</v>
      </c>
      <c r="F2344" s="3" t="s">
        <v>21</v>
      </c>
      <c r="G2344" s="3">
        <v>7</v>
      </c>
      <c r="H2344" s="125">
        <v>0.16121007381676222</v>
      </c>
      <c r="I2344" s="3"/>
      <c r="J2344" s="3"/>
      <c r="K2344" s="3" t="s">
        <v>116</v>
      </c>
      <c r="L2344" s="125">
        <v>-4.4643613929344801E-2</v>
      </c>
      <c r="M2344" s="3">
        <v>22</v>
      </c>
      <c r="N2344" s="125">
        <v>-0.317186517516444</v>
      </c>
      <c r="O2344" s="3">
        <v>1</v>
      </c>
      <c r="P2344" s="125">
        <v>-0.111332829770337</v>
      </c>
      <c r="Q2344" s="3">
        <v>32</v>
      </c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</row>
    <row r="2345" spans="1:30" hidden="1" x14ac:dyDescent="0.25">
      <c r="A2345" s="2">
        <v>6</v>
      </c>
      <c r="B2345" s="2">
        <v>2014</v>
      </c>
      <c r="C2345" s="4" t="str">
        <f>INDEX(Index!$B$1:$B$500,MATCH($F2345,Index!$A$1:$A$500,0)
)</f>
        <v>PHI</v>
      </c>
      <c r="D2345" s="4">
        <v>0</v>
      </c>
      <c r="E2345" s="141">
        <f t="shared" si="36"/>
        <v>0.15506423616113829</v>
      </c>
      <c r="F2345" s="3" t="s">
        <v>7</v>
      </c>
      <c r="G2345" s="3">
        <v>8</v>
      </c>
      <c r="H2345" s="125">
        <v>0.15506423616113829</v>
      </c>
      <c r="I2345" s="3"/>
      <c r="J2345" s="3"/>
      <c r="K2345" s="3" t="s">
        <v>117</v>
      </c>
      <c r="L2345" s="125">
        <v>-1.04269760973713E-2</v>
      </c>
      <c r="M2345" s="3">
        <v>18</v>
      </c>
      <c r="N2345" s="125">
        <v>-6.69298934413773E-2</v>
      </c>
      <c r="O2345" s="3">
        <v>7</v>
      </c>
      <c r="P2345" s="125">
        <v>9.8561318817132301E-2</v>
      </c>
      <c r="Q2345" s="3">
        <v>1</v>
      </c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</row>
    <row r="2346" spans="1:30" hidden="1" x14ac:dyDescent="0.25">
      <c r="A2346" s="2">
        <v>6</v>
      </c>
      <c r="B2346" s="2">
        <v>2014</v>
      </c>
      <c r="C2346" s="4" t="str">
        <f>INDEX(Index!$B$1:$B$500,MATCH($F2346,Index!$A$1:$A$500,0)
)</f>
        <v>LAC</v>
      </c>
      <c r="D2346" s="4">
        <v>0</v>
      </c>
      <c r="E2346" s="141">
        <f t="shared" si="36"/>
        <v>0.13450571576175252</v>
      </c>
      <c r="F2346" s="3" t="s">
        <v>68</v>
      </c>
      <c r="G2346" s="3">
        <v>9</v>
      </c>
      <c r="H2346" s="125">
        <v>0.13450571576175252</v>
      </c>
      <c r="I2346" s="3"/>
      <c r="J2346" s="3"/>
      <c r="K2346" s="3" t="s">
        <v>117</v>
      </c>
      <c r="L2346" s="125">
        <v>0.123000196905761</v>
      </c>
      <c r="M2346" s="3">
        <v>9</v>
      </c>
      <c r="N2346" s="125">
        <v>-3.6938477333179299E-3</v>
      </c>
      <c r="O2346" s="3">
        <v>18</v>
      </c>
      <c r="P2346" s="125">
        <v>7.8116711226735797E-3</v>
      </c>
      <c r="Q2346" s="3">
        <v>11</v>
      </c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</row>
    <row r="2347" spans="1:30" hidden="1" x14ac:dyDescent="0.25">
      <c r="A2347" s="2">
        <v>6</v>
      </c>
      <c r="B2347" s="2">
        <v>2014</v>
      </c>
      <c r="C2347" s="4" t="str">
        <f>INDEX(Index!$B$1:$B$500,MATCH($F2347,Index!$A$1:$A$500,0)
)</f>
        <v>IND</v>
      </c>
      <c r="D2347" s="4">
        <v>0</v>
      </c>
      <c r="E2347" s="141">
        <f t="shared" si="36"/>
        <v>9.3475254190429652E-2</v>
      </c>
      <c r="F2347" s="3" t="s">
        <v>35</v>
      </c>
      <c r="G2347" s="3">
        <v>10</v>
      </c>
      <c r="H2347" s="125">
        <v>9.3475254190429652E-2</v>
      </c>
      <c r="I2347" s="3"/>
      <c r="J2347" s="3"/>
      <c r="K2347" s="3" t="s">
        <v>116</v>
      </c>
      <c r="L2347" s="125">
        <v>6.02275112659892E-2</v>
      </c>
      <c r="M2347" s="3">
        <v>12</v>
      </c>
      <c r="N2347" s="125">
        <v>2.1739693657249399E-3</v>
      </c>
      <c r="O2347" s="3">
        <v>19</v>
      </c>
      <c r="P2347" s="125">
        <v>3.54217122901654E-2</v>
      </c>
      <c r="Q2347" s="3">
        <v>5</v>
      </c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</row>
    <row r="2348" spans="1:30" hidden="1" x14ac:dyDescent="0.25">
      <c r="A2348" s="2">
        <v>6</v>
      </c>
      <c r="B2348" s="2">
        <v>2014</v>
      </c>
      <c r="C2348" s="4" t="str">
        <f>INDEX(Index!$B$1:$B$500,MATCH($F2348,Index!$A$1:$A$500,0)
)</f>
        <v>KC</v>
      </c>
      <c r="D2348" s="4">
        <v>0</v>
      </c>
      <c r="E2348" s="141">
        <f t="shared" si="36"/>
        <v>7.8629890700170679E-2</v>
      </c>
      <c r="F2348" s="3" t="s">
        <v>5</v>
      </c>
      <c r="G2348" s="3">
        <v>11</v>
      </c>
      <c r="H2348" s="125">
        <v>7.8629890700170679E-2</v>
      </c>
      <c r="I2348" s="3"/>
      <c r="J2348" s="3"/>
      <c r="K2348" s="3" t="s">
        <v>113</v>
      </c>
      <c r="L2348" s="125">
        <v>6.5145979745349095E-2</v>
      </c>
      <c r="M2348" s="3">
        <v>11</v>
      </c>
      <c r="N2348" s="125">
        <v>-1.0169297192212301E-2</v>
      </c>
      <c r="O2348" s="3">
        <v>16</v>
      </c>
      <c r="P2348" s="125">
        <v>3.3146137626092901E-3</v>
      </c>
      <c r="Q2348" s="3">
        <v>14</v>
      </c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</row>
    <row r="2349" spans="1:30" hidden="1" x14ac:dyDescent="0.25">
      <c r="A2349" s="2">
        <v>6</v>
      </c>
      <c r="B2349" s="2">
        <v>2014</v>
      </c>
      <c r="C2349" s="4" t="str">
        <f>INDEX(Index!$B$1:$B$500,MATCH($F2349,Index!$A$1:$A$500,0)
)</f>
        <v>SF</v>
      </c>
      <c r="D2349" s="4">
        <v>0</v>
      </c>
      <c r="E2349" s="141">
        <f t="shared" si="36"/>
        <v>7.7934727508096893E-2</v>
      </c>
      <c r="F2349" s="3" t="s">
        <v>1</v>
      </c>
      <c r="G2349" s="3">
        <v>12</v>
      </c>
      <c r="H2349" s="125">
        <v>7.7934727508096893E-2</v>
      </c>
      <c r="I2349" s="3"/>
      <c r="J2349" s="3"/>
      <c r="K2349" s="3" t="s">
        <v>116</v>
      </c>
      <c r="L2349" s="125">
        <v>1.6139941642174901E-2</v>
      </c>
      <c r="M2349" s="3">
        <v>16</v>
      </c>
      <c r="N2349" s="125">
        <v>-0.129669373783902</v>
      </c>
      <c r="O2349" s="3">
        <v>3</v>
      </c>
      <c r="P2349" s="125">
        <v>-6.7874587917979998E-2</v>
      </c>
      <c r="Q2349" s="3">
        <v>28</v>
      </c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</row>
    <row r="2350" spans="1:30" hidden="1" x14ac:dyDescent="0.25">
      <c r="A2350" s="2">
        <v>6</v>
      </c>
      <c r="B2350" s="2">
        <v>2014</v>
      </c>
      <c r="C2350" s="4" t="str">
        <f>INDEX(Index!$B$1:$B$500,MATCH($F2350,Index!$A$1:$A$500,0)
)</f>
        <v>CLE</v>
      </c>
      <c r="D2350" s="4">
        <v>0</v>
      </c>
      <c r="E2350" s="141">
        <f t="shared" si="36"/>
        <v>3.2844423833910383E-2</v>
      </c>
      <c r="F2350" s="3" t="s">
        <v>10</v>
      </c>
      <c r="G2350" s="3">
        <v>13</v>
      </c>
      <c r="H2350" s="125">
        <v>3.2844423833910383E-2</v>
      </c>
      <c r="I2350" s="3"/>
      <c r="J2350" s="3"/>
      <c r="K2350" s="3" t="s">
        <v>112</v>
      </c>
      <c r="L2350" s="125">
        <v>0.16440329837402201</v>
      </c>
      <c r="M2350" s="3">
        <v>3</v>
      </c>
      <c r="N2350" s="125">
        <v>0.12613561113094299</v>
      </c>
      <c r="O2350" s="3">
        <v>28</v>
      </c>
      <c r="P2350" s="125">
        <v>-5.4232634091686402E-3</v>
      </c>
      <c r="Q2350" s="3">
        <v>17</v>
      </c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</row>
    <row r="2351" spans="1:30" hidden="1" x14ac:dyDescent="0.25">
      <c r="A2351" s="2">
        <v>6</v>
      </c>
      <c r="B2351" s="2">
        <v>2014</v>
      </c>
      <c r="C2351" s="4" t="str">
        <f>INDEX(Index!$B$1:$B$500,MATCH($F2351,Index!$A$1:$A$500,0)
)</f>
        <v>NE</v>
      </c>
      <c r="D2351" s="4">
        <v>0</v>
      </c>
      <c r="E2351" s="141">
        <f t="shared" si="36"/>
        <v>2.28294215562347E-2</v>
      </c>
      <c r="F2351" s="3" t="s">
        <v>17</v>
      </c>
      <c r="G2351" s="3">
        <v>14</v>
      </c>
      <c r="H2351" s="125">
        <v>2.28294215562347E-2</v>
      </c>
      <c r="I2351" s="3"/>
      <c r="J2351" s="3"/>
      <c r="K2351" s="3" t="s">
        <v>116</v>
      </c>
      <c r="L2351" s="125">
        <v>-2.4800873875499799E-2</v>
      </c>
      <c r="M2351" s="3">
        <v>20</v>
      </c>
      <c r="N2351" s="125">
        <v>-2.2174281327103099E-2</v>
      </c>
      <c r="O2351" s="3">
        <v>14</v>
      </c>
      <c r="P2351" s="125">
        <v>2.54560141046314E-2</v>
      </c>
      <c r="Q2351" s="3">
        <v>7</v>
      </c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</row>
    <row r="2352" spans="1:30" hidden="1" x14ac:dyDescent="0.25">
      <c r="A2352" s="2">
        <v>6</v>
      </c>
      <c r="B2352" s="2">
        <v>2014</v>
      </c>
      <c r="C2352" s="4" t="str">
        <f>INDEX(Index!$B$1:$B$500,MATCH($F2352,Index!$A$1:$A$500,0)
)</f>
        <v>ATL</v>
      </c>
      <c r="D2352" s="4">
        <v>0</v>
      </c>
      <c r="E2352" s="141">
        <f t="shared" si="36"/>
        <v>1.548451793290638E-2</v>
      </c>
      <c r="F2352" s="3" t="s">
        <v>43</v>
      </c>
      <c r="G2352" s="3">
        <v>15</v>
      </c>
      <c r="H2352" s="125">
        <v>1.548451793290638E-2</v>
      </c>
      <c r="I2352" s="3"/>
      <c r="J2352" s="3"/>
      <c r="K2352" s="3" t="s">
        <v>119</v>
      </c>
      <c r="L2352" s="125">
        <v>0.13002880916349399</v>
      </c>
      <c r="M2352" s="3">
        <v>7</v>
      </c>
      <c r="N2352" s="125">
        <v>0.16536916188874201</v>
      </c>
      <c r="O2352" s="3">
        <v>31</v>
      </c>
      <c r="P2352" s="125">
        <v>5.08248706581544E-2</v>
      </c>
      <c r="Q2352" s="3">
        <v>3</v>
      </c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</row>
    <row r="2353" spans="1:30" hidden="1" x14ac:dyDescent="0.25">
      <c r="A2353" s="2">
        <v>6</v>
      </c>
      <c r="B2353" s="2">
        <v>2014</v>
      </c>
      <c r="C2353" s="4" t="str">
        <f>INDEX(Index!$B$1:$B$500,MATCH($F2353,Index!$A$1:$A$500,0)
)</f>
        <v>ARI</v>
      </c>
      <c r="D2353" s="4">
        <v>0</v>
      </c>
      <c r="E2353" s="141">
        <f t="shared" si="36"/>
        <v>1.3407320075818199E-2</v>
      </c>
      <c r="F2353" s="3" t="s">
        <v>23</v>
      </c>
      <c r="G2353" s="3">
        <v>16</v>
      </c>
      <c r="H2353" s="125">
        <v>1.3407320075818199E-2</v>
      </c>
      <c r="I2353" s="3"/>
      <c r="J2353" s="3"/>
      <c r="K2353" s="3" t="s">
        <v>111</v>
      </c>
      <c r="L2353" s="125">
        <v>-5.9090227917844199E-2</v>
      </c>
      <c r="M2353" s="3">
        <v>23</v>
      </c>
      <c r="N2353" s="125">
        <v>-5.6825973155583499E-2</v>
      </c>
      <c r="O2353" s="3">
        <v>9</v>
      </c>
      <c r="P2353" s="125">
        <v>1.5671574838078899E-2</v>
      </c>
      <c r="Q2353" s="3">
        <v>9</v>
      </c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</row>
    <row r="2354" spans="1:30" hidden="1" x14ac:dyDescent="0.25">
      <c r="A2354" s="2">
        <v>6</v>
      </c>
      <c r="B2354" s="2">
        <v>2014</v>
      </c>
      <c r="C2354" s="4" t="str">
        <f>INDEX(Index!$B$1:$B$500,MATCH($F2354,Index!$A$1:$A$500,0)
)</f>
        <v>CHI</v>
      </c>
      <c r="D2354" s="4">
        <v>0</v>
      </c>
      <c r="E2354" s="141">
        <f t="shared" si="36"/>
        <v>-3.9399419957207291E-2</v>
      </c>
      <c r="F2354" s="3" t="s">
        <v>64</v>
      </c>
      <c r="G2354" s="3">
        <v>17</v>
      </c>
      <c r="H2354" s="125">
        <v>-3.9399419957207291E-2</v>
      </c>
      <c r="I2354" s="3"/>
      <c r="J2354" s="3"/>
      <c r="K2354" s="3" t="s">
        <v>118</v>
      </c>
      <c r="L2354" s="125">
        <v>2.83943118277925E-2</v>
      </c>
      <c r="M2354" s="3">
        <v>14</v>
      </c>
      <c r="N2354" s="125">
        <v>-6.7893118357234099E-3</v>
      </c>
      <c r="O2354" s="3">
        <v>17</v>
      </c>
      <c r="P2354" s="125">
        <v>-7.4583043620723197E-2</v>
      </c>
      <c r="Q2354" s="3">
        <v>29</v>
      </c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</row>
    <row r="2355" spans="1:30" hidden="1" x14ac:dyDescent="0.25">
      <c r="A2355" s="2">
        <v>6</v>
      </c>
      <c r="B2355" s="2">
        <v>2014</v>
      </c>
      <c r="C2355" s="4" t="str">
        <f>INDEX(Index!$B$1:$B$500,MATCH($F2355,Index!$A$1:$A$500,0)
)</f>
        <v>BUF</v>
      </c>
      <c r="D2355" s="4">
        <v>0</v>
      </c>
      <c r="E2355" s="141">
        <f t="shared" si="36"/>
        <v>-4.3019628561111703E-2</v>
      </c>
      <c r="F2355" s="3" t="s">
        <v>0</v>
      </c>
      <c r="G2355" s="3">
        <v>18</v>
      </c>
      <c r="H2355" s="125">
        <v>-4.3019628561111703E-2</v>
      </c>
      <c r="I2355" s="3"/>
      <c r="J2355" s="3"/>
      <c r="K2355" s="3" t="s">
        <v>118</v>
      </c>
      <c r="L2355" s="125">
        <v>-0.13357196618685399</v>
      </c>
      <c r="M2355" s="3">
        <v>27</v>
      </c>
      <c r="N2355" s="125">
        <v>-3.6828630655059598E-2</v>
      </c>
      <c r="O2355" s="3">
        <v>11</v>
      </c>
      <c r="P2355" s="125">
        <v>5.3723706970682697E-2</v>
      </c>
      <c r="Q2355" s="3">
        <v>2</v>
      </c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</row>
    <row r="2356" spans="1:30" hidden="1" x14ac:dyDescent="0.25">
      <c r="A2356" s="2">
        <v>6</v>
      </c>
      <c r="B2356" s="2">
        <v>2014</v>
      </c>
      <c r="C2356" s="4" t="str">
        <f>INDEX(Index!$B$1:$B$500,MATCH($F2356,Index!$A$1:$A$500,0)
)</f>
        <v>NYG</v>
      </c>
      <c r="D2356" s="4">
        <v>0</v>
      </c>
      <c r="E2356" s="141">
        <f t="shared" si="36"/>
        <v>-4.4490537412380092E-2</v>
      </c>
      <c r="F2356" s="3" t="s">
        <v>15</v>
      </c>
      <c r="G2356" s="3">
        <v>19</v>
      </c>
      <c r="H2356" s="125">
        <v>-4.4490537412380092E-2</v>
      </c>
      <c r="I2356" s="3"/>
      <c r="J2356" s="3"/>
      <c r="K2356" s="3" t="s">
        <v>118</v>
      </c>
      <c r="L2356" s="125">
        <v>-5.9937572558658198E-2</v>
      </c>
      <c r="M2356" s="3">
        <v>24</v>
      </c>
      <c r="N2356" s="125">
        <v>-5.1462622704982003E-2</v>
      </c>
      <c r="O2356" s="3">
        <v>10</v>
      </c>
      <c r="P2356" s="125">
        <v>-3.6015587558703897E-2</v>
      </c>
      <c r="Q2356" s="3">
        <v>22</v>
      </c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</row>
    <row r="2357" spans="1:30" hidden="1" x14ac:dyDescent="0.25">
      <c r="A2357" s="2">
        <v>6</v>
      </c>
      <c r="B2357" s="2">
        <v>2014</v>
      </c>
      <c r="C2357" s="4" t="str">
        <f>INDEX(Index!$B$1:$B$500,MATCH($F2357,Index!$A$1:$A$500,0)
)</f>
        <v>MIA</v>
      </c>
      <c r="D2357" s="4">
        <v>0</v>
      </c>
      <c r="E2357" s="141">
        <f t="shared" si="36"/>
        <v>-4.9458376222054998E-2</v>
      </c>
      <c r="F2357" s="3" t="s">
        <v>4</v>
      </c>
      <c r="G2357" s="3">
        <v>20</v>
      </c>
      <c r="H2357" s="125">
        <v>-4.9458376222054998E-2</v>
      </c>
      <c r="I2357" s="3"/>
      <c r="J2357" s="3"/>
      <c r="K2357" s="3" t="s">
        <v>113</v>
      </c>
      <c r="L2357" s="125">
        <v>-2.3844719080385698E-2</v>
      </c>
      <c r="M2357" s="3">
        <v>19</v>
      </c>
      <c r="N2357" s="125">
        <v>-7.7538690029160695E-2</v>
      </c>
      <c r="O2357" s="3">
        <v>5</v>
      </c>
      <c r="P2357" s="125">
        <v>-0.10315234717082999</v>
      </c>
      <c r="Q2357" s="3">
        <v>31</v>
      </c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</row>
    <row r="2358" spans="1:30" hidden="1" x14ac:dyDescent="0.25">
      <c r="A2358" s="2">
        <v>6</v>
      </c>
      <c r="B2358" s="2">
        <v>2014</v>
      </c>
      <c r="C2358" s="4" t="str">
        <f>INDEX(Index!$B$1:$B$500,MATCH($F2358,Index!$A$1:$A$500,0)
)</f>
        <v>PIT</v>
      </c>
      <c r="D2358" s="4">
        <v>0</v>
      </c>
      <c r="E2358" s="141">
        <f t="shared" si="36"/>
        <v>-7.6006459984718985E-2</v>
      </c>
      <c r="F2358" s="3" t="s">
        <v>32</v>
      </c>
      <c r="G2358" s="3">
        <v>21</v>
      </c>
      <c r="H2358" s="125">
        <v>-7.6006459984718985E-2</v>
      </c>
      <c r="I2358" s="3"/>
      <c r="J2358" s="3"/>
      <c r="K2358" s="3" t="s">
        <v>118</v>
      </c>
      <c r="L2358" s="125">
        <v>-2.0248864799157201E-3</v>
      </c>
      <c r="M2358" s="3">
        <v>17</v>
      </c>
      <c r="N2358" s="125">
        <v>7.6649405630525802E-2</v>
      </c>
      <c r="O2358" s="3">
        <v>24</v>
      </c>
      <c r="P2358" s="125">
        <v>2.6678321257225402E-3</v>
      </c>
      <c r="Q2358" s="3">
        <v>15</v>
      </c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</row>
    <row r="2359" spans="1:30" hidden="1" x14ac:dyDescent="0.25">
      <c r="A2359" s="2">
        <v>6</v>
      </c>
      <c r="B2359" s="2">
        <v>2014</v>
      </c>
      <c r="C2359" s="4" t="str">
        <f>INDEX(Index!$B$1:$B$500,MATCH($F2359,Index!$A$1:$A$500,0)
)</f>
        <v>CAR</v>
      </c>
      <c r="D2359" s="4">
        <v>0</v>
      </c>
      <c r="E2359" s="141">
        <f t="shared" si="36"/>
        <v>-7.6786871834672601E-2</v>
      </c>
      <c r="F2359" s="3" t="s">
        <v>51</v>
      </c>
      <c r="G2359" s="3">
        <v>22</v>
      </c>
      <c r="H2359" s="125">
        <v>-7.6786871834672601E-2</v>
      </c>
      <c r="I2359" s="3"/>
      <c r="J2359" s="3"/>
      <c r="K2359" s="3" t="s">
        <v>267</v>
      </c>
      <c r="L2359" s="125">
        <v>4.1907867479447997E-2</v>
      </c>
      <c r="M2359" s="3">
        <v>13</v>
      </c>
      <c r="N2359" s="125">
        <v>9.0850456681927497E-2</v>
      </c>
      <c r="O2359" s="3">
        <v>26</v>
      </c>
      <c r="P2359" s="125">
        <v>-2.7844282632193101E-2</v>
      </c>
      <c r="Q2359" s="3">
        <v>21</v>
      </c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</row>
    <row r="2360" spans="1:30" hidden="1" x14ac:dyDescent="0.25">
      <c r="A2360" s="2">
        <v>6</v>
      </c>
      <c r="B2360" s="2">
        <v>2014</v>
      </c>
      <c r="C2360" s="4" t="str">
        <f>INDEX(Index!$B$1:$B$500,MATCH($F2360,Index!$A$1:$A$500,0)
)</f>
        <v>NO</v>
      </c>
      <c r="D2360" s="4">
        <v>0</v>
      </c>
      <c r="E2360" s="141">
        <f t="shared" si="36"/>
        <v>-9.5016710188473602E-2</v>
      </c>
      <c r="F2360" s="3" t="s">
        <v>27</v>
      </c>
      <c r="G2360" s="3">
        <v>23</v>
      </c>
      <c r="H2360" s="125">
        <v>-9.5016710188473602E-2</v>
      </c>
      <c r="I2360" s="3"/>
      <c r="J2360" s="3"/>
      <c r="K2360" s="3" t="s">
        <v>113</v>
      </c>
      <c r="L2360" s="125">
        <v>0.12838828260254501</v>
      </c>
      <c r="M2360" s="3">
        <v>8</v>
      </c>
      <c r="N2360" s="125">
        <v>0.21539972166066801</v>
      </c>
      <c r="O2360" s="3">
        <v>32</v>
      </c>
      <c r="P2360" s="125">
        <v>-8.0052711303505997E-3</v>
      </c>
      <c r="Q2360" s="3">
        <v>19</v>
      </c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</row>
    <row r="2361" spans="1:30" hidden="1" x14ac:dyDescent="0.25">
      <c r="A2361" s="2">
        <v>6</v>
      </c>
      <c r="B2361" s="2">
        <v>2014</v>
      </c>
      <c r="C2361" s="4" t="str">
        <f>INDEX(Index!$B$1:$B$500,MATCH($F2361,Index!$A$1:$A$500,0)
)</f>
        <v>HOU</v>
      </c>
      <c r="D2361" s="4">
        <v>0</v>
      </c>
      <c r="E2361" s="141">
        <f t="shared" si="36"/>
        <v>-9.8815740128091398E-2</v>
      </c>
      <c r="F2361" s="3" t="s">
        <v>49</v>
      </c>
      <c r="G2361" s="3">
        <v>24</v>
      </c>
      <c r="H2361" s="125">
        <v>-9.8815740128091398E-2</v>
      </c>
      <c r="I2361" s="3"/>
      <c r="J2361" s="3"/>
      <c r="K2361" s="3" t="s">
        <v>118</v>
      </c>
      <c r="L2361" s="125">
        <v>-3.2448911454477598E-2</v>
      </c>
      <c r="M2361" s="3">
        <v>21</v>
      </c>
      <c r="N2361" s="125">
        <v>1.5945371334647199E-2</v>
      </c>
      <c r="O2361" s="3">
        <v>20</v>
      </c>
      <c r="P2361" s="125">
        <v>-5.0421457338966601E-2</v>
      </c>
      <c r="Q2361" s="3">
        <v>25</v>
      </c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</row>
    <row r="2362" spans="1:30" hidden="1" x14ac:dyDescent="0.25">
      <c r="A2362" s="2">
        <v>6</v>
      </c>
      <c r="B2362" s="2">
        <v>2014</v>
      </c>
      <c r="C2362" s="4" t="str">
        <f>INDEX(Index!$B$1:$B$500,MATCH($F2362,Index!$A$1:$A$500,0)
)</f>
        <v>WAS</v>
      </c>
      <c r="D2362" s="4">
        <v>0</v>
      </c>
      <c r="E2362" s="141">
        <f t="shared" si="36"/>
        <v>-0.10409312822004599</v>
      </c>
      <c r="F2362" s="3" t="s">
        <v>26</v>
      </c>
      <c r="G2362" s="3">
        <v>25</v>
      </c>
      <c r="H2362" s="125">
        <v>-0.10409312822004599</v>
      </c>
      <c r="I2362" s="3"/>
      <c r="J2362" s="3"/>
      <c r="K2362" s="3" t="s">
        <v>120</v>
      </c>
      <c r="L2362" s="125">
        <v>2.3273031527639501E-2</v>
      </c>
      <c r="M2362" s="3">
        <v>15</v>
      </c>
      <c r="N2362" s="125">
        <v>3.1937167569681797E-2</v>
      </c>
      <c r="O2362" s="3">
        <v>22</v>
      </c>
      <c r="P2362" s="125">
        <v>-9.5428992178003699E-2</v>
      </c>
      <c r="Q2362" s="3">
        <v>30</v>
      </c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</row>
    <row r="2363" spans="1:30" hidden="1" x14ac:dyDescent="0.25">
      <c r="A2363" s="2">
        <v>6</v>
      </c>
      <c r="B2363" s="2">
        <v>2014</v>
      </c>
      <c r="C2363" s="4" t="str">
        <f>INDEX(Index!$B$1:$B$500,MATCH($F2363,Index!$A$1:$A$500,0)
)</f>
        <v>TEN</v>
      </c>
      <c r="D2363" s="4">
        <v>0</v>
      </c>
      <c r="E2363" s="141">
        <f t="shared" si="36"/>
        <v>-0.1202217146707259</v>
      </c>
      <c r="F2363" s="3" t="s">
        <v>45</v>
      </c>
      <c r="G2363" s="3">
        <v>26</v>
      </c>
      <c r="H2363" s="125">
        <v>-0.1202217146707259</v>
      </c>
      <c r="I2363" s="3"/>
      <c r="J2363" s="3"/>
      <c r="K2363" s="3" t="s">
        <v>119</v>
      </c>
      <c r="L2363" s="125">
        <v>-7.5949328043591099E-2</v>
      </c>
      <c r="M2363" s="3">
        <v>26</v>
      </c>
      <c r="N2363" s="125">
        <v>-1.3894690737599601E-2</v>
      </c>
      <c r="O2363" s="3">
        <v>15</v>
      </c>
      <c r="P2363" s="125">
        <v>-5.81670773647344E-2</v>
      </c>
      <c r="Q2363" s="3">
        <v>26</v>
      </c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</row>
    <row r="2364" spans="1:30" hidden="1" x14ac:dyDescent="0.25">
      <c r="A2364" s="2">
        <v>6</v>
      </c>
      <c r="B2364" s="2">
        <v>2014</v>
      </c>
      <c r="C2364" s="4" t="str">
        <f>INDEX(Index!$B$1:$B$500,MATCH($F2364,Index!$A$1:$A$500,0)
)</f>
        <v>NYJ</v>
      </c>
      <c r="D2364" s="4">
        <v>0</v>
      </c>
      <c r="E2364" s="141">
        <f t="shared" si="36"/>
        <v>-0.2104086815113925</v>
      </c>
      <c r="F2364" s="3" t="s">
        <v>9</v>
      </c>
      <c r="G2364" s="3">
        <v>27</v>
      </c>
      <c r="H2364" s="125">
        <v>-0.2104086815113925</v>
      </c>
      <c r="I2364" s="3"/>
      <c r="J2364" s="3"/>
      <c r="K2364" s="3" t="s">
        <v>120</v>
      </c>
      <c r="L2364" s="125">
        <v>-0.21458009868729699</v>
      </c>
      <c r="M2364" s="3">
        <v>29</v>
      </c>
      <c r="N2364" s="125">
        <v>2.19069611878711E-2</v>
      </c>
      <c r="O2364" s="3">
        <v>21</v>
      </c>
      <c r="P2364" s="125">
        <v>2.6078378363775599E-2</v>
      </c>
      <c r="Q2364" s="3">
        <v>6</v>
      </c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</row>
    <row r="2365" spans="1:30" hidden="1" x14ac:dyDescent="0.25">
      <c r="A2365" s="2">
        <v>6</v>
      </c>
      <c r="B2365" s="2">
        <v>2014</v>
      </c>
      <c r="C2365" s="4" t="str">
        <f>INDEX(Index!$B$1:$B$500,MATCH($F2365,Index!$A$1:$A$500,0)
)</f>
        <v>LAR</v>
      </c>
      <c r="D2365" s="4">
        <v>0</v>
      </c>
      <c r="E2365" s="141">
        <f t="shared" si="36"/>
        <v>-0.23950608748808772</v>
      </c>
      <c r="F2365" s="3" t="s">
        <v>67</v>
      </c>
      <c r="G2365" s="3">
        <v>28</v>
      </c>
      <c r="H2365" s="125">
        <v>-0.23950608748808772</v>
      </c>
      <c r="I2365" s="3"/>
      <c r="J2365" s="3"/>
      <c r="K2365" s="3" t="s">
        <v>114</v>
      </c>
      <c r="L2365" s="125">
        <v>-7.5328231610462607E-2</v>
      </c>
      <c r="M2365" s="3">
        <v>25</v>
      </c>
      <c r="N2365" s="125">
        <v>0.118507728543866</v>
      </c>
      <c r="O2365" s="3">
        <v>27</v>
      </c>
      <c r="P2365" s="125">
        <v>-4.5670127333759102E-2</v>
      </c>
      <c r="Q2365" s="3">
        <v>23</v>
      </c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</row>
    <row r="2366" spans="1:30" hidden="1" x14ac:dyDescent="0.25">
      <c r="A2366" s="2">
        <v>6</v>
      </c>
      <c r="B2366" s="2">
        <v>2014</v>
      </c>
      <c r="C2366" s="4" t="str">
        <f>INDEX(Index!$B$1:$B$500,MATCH($F2366,Index!$A$1:$A$500,0)
)</f>
        <v>LV</v>
      </c>
      <c r="D2366" s="4">
        <v>0</v>
      </c>
      <c r="E2366" s="141">
        <f t="shared" si="36"/>
        <v>-0.27616863169018913</v>
      </c>
      <c r="F2366" s="3" t="s">
        <v>52</v>
      </c>
      <c r="G2366" s="3">
        <v>29</v>
      </c>
      <c r="H2366" s="125">
        <v>-0.27616863169018913</v>
      </c>
      <c r="I2366" s="3"/>
      <c r="J2366" s="3"/>
      <c r="K2366" s="3" t="s">
        <v>115</v>
      </c>
      <c r="L2366" s="125">
        <v>-0.152782437681764</v>
      </c>
      <c r="M2366" s="3">
        <v>28</v>
      </c>
      <c r="N2366" s="125">
        <v>0.129975505262413</v>
      </c>
      <c r="O2366" s="3">
        <v>29</v>
      </c>
      <c r="P2366" s="125">
        <v>6.5893112539878798E-3</v>
      </c>
      <c r="Q2366" s="3">
        <v>12</v>
      </c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</row>
    <row r="2367" spans="1:30" hidden="1" x14ac:dyDescent="0.25">
      <c r="A2367" s="2">
        <v>6</v>
      </c>
      <c r="B2367" s="2">
        <v>2014</v>
      </c>
      <c r="C2367" s="4" t="str">
        <f>INDEX(Index!$B$1:$B$500,MATCH($F2367,Index!$A$1:$A$500,0)
)</f>
        <v>MIN</v>
      </c>
      <c r="D2367" s="4">
        <v>0</v>
      </c>
      <c r="E2367" s="141">
        <f t="shared" si="36"/>
        <v>-0.3460839070840237</v>
      </c>
      <c r="F2367" s="3" t="s">
        <v>46</v>
      </c>
      <c r="G2367" s="3">
        <v>30</v>
      </c>
      <c r="H2367" s="125">
        <v>-0.3460839070840237</v>
      </c>
      <c r="I2367" s="3"/>
      <c r="J2367" s="3"/>
      <c r="K2367" s="3" t="s">
        <v>119</v>
      </c>
      <c r="L2367" s="125">
        <v>-0.27813374819596298</v>
      </c>
      <c r="M2367" s="3">
        <v>31</v>
      </c>
      <c r="N2367" s="125">
        <v>7.4371902388121899E-2</v>
      </c>
      <c r="O2367" s="3">
        <v>23</v>
      </c>
      <c r="P2367" s="125">
        <v>6.4217435000612196E-3</v>
      </c>
      <c r="Q2367" s="3">
        <v>13</v>
      </c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</row>
    <row r="2368" spans="1:30" hidden="1" x14ac:dyDescent="0.25">
      <c r="A2368" s="2">
        <v>6</v>
      </c>
      <c r="B2368" s="2">
        <v>2014</v>
      </c>
      <c r="C2368" s="4" t="str">
        <f>INDEX(Index!$B$1:$B$500,MATCH($F2368,Index!$A$1:$A$500,0)
)</f>
        <v>JAX</v>
      </c>
      <c r="D2368" s="4">
        <v>0</v>
      </c>
      <c r="E2368" s="141">
        <f t="shared" si="36"/>
        <v>-0.43736811703493272</v>
      </c>
      <c r="F2368" s="3" t="s">
        <v>56</v>
      </c>
      <c r="G2368" s="3">
        <v>31</v>
      </c>
      <c r="H2368" s="125">
        <v>-0.43736811703493272</v>
      </c>
      <c r="I2368" s="3"/>
      <c r="J2368" s="3"/>
      <c r="K2368" s="3" t="s">
        <v>126</v>
      </c>
      <c r="L2368" s="125">
        <v>-0.29986374484839901</v>
      </c>
      <c r="M2368" s="3">
        <v>32</v>
      </c>
      <c r="N2368" s="125">
        <v>8.9395130487611593E-2</v>
      </c>
      <c r="O2368" s="3">
        <v>25</v>
      </c>
      <c r="P2368" s="125">
        <v>-4.8109241698922098E-2</v>
      </c>
      <c r="Q2368" s="3">
        <v>24</v>
      </c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</row>
    <row r="2369" spans="1:30" hidden="1" x14ac:dyDescent="0.25">
      <c r="A2369" s="2">
        <v>6</v>
      </c>
      <c r="B2369" s="2">
        <v>2014</v>
      </c>
      <c r="C2369" s="4" t="str">
        <f>INDEX(Index!$B$1:$B$500,MATCH($F2369,Index!$A$1:$A$500,0)
)</f>
        <v>TB</v>
      </c>
      <c r="D2369" s="4">
        <v>0</v>
      </c>
      <c r="E2369" s="141">
        <f t="shared" si="36"/>
        <v>-0.44536363609188778</v>
      </c>
      <c r="F2369" s="3" t="s">
        <v>38</v>
      </c>
      <c r="G2369" s="3">
        <v>32</v>
      </c>
      <c r="H2369" s="125">
        <v>-0.44536363609188778</v>
      </c>
      <c r="I2369" s="3"/>
      <c r="J2369" s="3"/>
      <c r="K2369" s="3" t="s">
        <v>120</v>
      </c>
      <c r="L2369" s="125">
        <v>-0.246717662673302</v>
      </c>
      <c r="M2369" s="3">
        <v>30</v>
      </c>
      <c r="N2369" s="125">
        <v>0.140041228396483</v>
      </c>
      <c r="O2369" s="3">
        <v>30</v>
      </c>
      <c r="P2369" s="125">
        <v>-5.8604745022102799E-2</v>
      </c>
      <c r="Q2369" s="3">
        <v>27</v>
      </c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</row>
    <row r="2370" spans="1:30" hidden="1" x14ac:dyDescent="0.25">
      <c r="A2370" s="2">
        <v>7</v>
      </c>
      <c r="B2370" s="2">
        <v>2014</v>
      </c>
      <c r="C2370" s="4" t="str">
        <f>INDEX(Index!$B$1:$B$500,MATCH($F2370,Index!$A$1:$A$500,0)
)</f>
        <v>DEN</v>
      </c>
      <c r="D2370" s="4">
        <v>0</v>
      </c>
      <c r="E2370" s="141">
        <f t="shared" ref="E2370:E2433" si="37">IF(D2370=1,H2370/100,H2370)</f>
        <v>0.52157141719613676</v>
      </c>
      <c r="F2370" s="3" t="s">
        <v>39</v>
      </c>
      <c r="G2370" s="3">
        <v>1</v>
      </c>
      <c r="H2370" s="125">
        <v>0.52157141719613676</v>
      </c>
      <c r="I2370" s="3"/>
      <c r="J2370" s="3"/>
      <c r="K2370" s="3" t="s">
        <v>117</v>
      </c>
      <c r="L2370" s="125">
        <v>0.30186087227520803</v>
      </c>
      <c r="M2370" s="3">
        <v>1</v>
      </c>
      <c r="N2370" s="125">
        <v>-0.235664299061458</v>
      </c>
      <c r="O2370" s="3">
        <v>2</v>
      </c>
      <c r="P2370" s="125">
        <v>-1.59537541405292E-2</v>
      </c>
      <c r="Q2370" s="3">
        <v>19</v>
      </c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</row>
    <row r="2371" spans="1:30" hidden="1" x14ac:dyDescent="0.25">
      <c r="A2371" s="2">
        <v>7</v>
      </c>
      <c r="B2371" s="2">
        <v>2014</v>
      </c>
      <c r="C2371" s="4" t="str">
        <f>INDEX(Index!$B$1:$B$500,MATCH($F2371,Index!$A$1:$A$500,0)
)</f>
        <v>BAL</v>
      </c>
      <c r="D2371" s="4">
        <v>0</v>
      </c>
      <c r="E2371" s="141">
        <f t="shared" si="37"/>
        <v>0.27611516957632565</v>
      </c>
      <c r="F2371" s="3" t="s">
        <v>18</v>
      </c>
      <c r="G2371" s="3">
        <v>2</v>
      </c>
      <c r="H2371" s="125">
        <v>0.27611516957632565</v>
      </c>
      <c r="I2371" s="3"/>
      <c r="J2371" s="3"/>
      <c r="K2371" s="3" t="s">
        <v>121</v>
      </c>
      <c r="L2371" s="125">
        <v>0.15080302146945099</v>
      </c>
      <c r="M2371" s="3">
        <v>4</v>
      </c>
      <c r="N2371" s="125">
        <v>-9.7175992656336793E-2</v>
      </c>
      <c r="O2371" s="3">
        <v>4</v>
      </c>
      <c r="P2371" s="125">
        <v>2.8136155450537902E-2</v>
      </c>
      <c r="Q2371" s="3">
        <v>8</v>
      </c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</row>
    <row r="2372" spans="1:30" hidden="1" x14ac:dyDescent="0.25">
      <c r="A2372" s="2">
        <v>7</v>
      </c>
      <c r="B2372" s="2">
        <v>2014</v>
      </c>
      <c r="C2372" s="4" t="str">
        <f>INDEX(Index!$B$1:$B$500,MATCH($F2372,Index!$A$1:$A$500,0)
)</f>
        <v>GB</v>
      </c>
      <c r="D2372" s="4">
        <v>0</v>
      </c>
      <c r="E2372" s="141">
        <f t="shared" si="37"/>
        <v>0.23966979892435691</v>
      </c>
      <c r="F2372" s="3" t="s">
        <v>20</v>
      </c>
      <c r="G2372" s="3">
        <v>3</v>
      </c>
      <c r="H2372" s="125">
        <v>0.23966979892435691</v>
      </c>
      <c r="I2372" s="3"/>
      <c r="J2372" s="3"/>
      <c r="K2372" s="3" t="s">
        <v>121</v>
      </c>
      <c r="L2372" s="125">
        <v>0.163207300606902</v>
      </c>
      <c r="M2372" s="3">
        <v>3</v>
      </c>
      <c r="N2372" s="125">
        <v>-6.4326687544207298E-2</v>
      </c>
      <c r="O2372" s="3">
        <v>9</v>
      </c>
      <c r="P2372" s="125">
        <v>1.21358107732476E-2</v>
      </c>
      <c r="Q2372" s="3">
        <v>13</v>
      </c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</row>
    <row r="2373" spans="1:30" hidden="1" x14ac:dyDescent="0.25">
      <c r="A2373" s="2">
        <v>7</v>
      </c>
      <c r="B2373" s="2">
        <v>2014</v>
      </c>
      <c r="C2373" s="4" t="str">
        <f>INDEX(Index!$B$1:$B$500,MATCH($F2373,Index!$A$1:$A$500,0)
)</f>
        <v>IND</v>
      </c>
      <c r="D2373" s="4">
        <v>0</v>
      </c>
      <c r="E2373" s="141">
        <f t="shared" si="37"/>
        <v>0.23294990707487059</v>
      </c>
      <c r="F2373" s="3" t="s">
        <v>35</v>
      </c>
      <c r="G2373" s="3">
        <v>4</v>
      </c>
      <c r="H2373" s="125">
        <v>0.23294990707487059</v>
      </c>
      <c r="I2373" s="3"/>
      <c r="J2373" s="3"/>
      <c r="K2373" s="3" t="s">
        <v>121</v>
      </c>
      <c r="L2373" s="125">
        <v>8.338585166088E-2</v>
      </c>
      <c r="M2373" s="3">
        <v>8</v>
      </c>
      <c r="N2373" s="125">
        <v>-0.10551398159556399</v>
      </c>
      <c r="O2373" s="3">
        <v>3</v>
      </c>
      <c r="P2373" s="125">
        <v>4.4050073818426599E-2</v>
      </c>
      <c r="Q2373" s="3">
        <v>3</v>
      </c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</row>
    <row r="2374" spans="1:30" hidden="1" x14ac:dyDescent="0.25">
      <c r="A2374" s="2">
        <v>7</v>
      </c>
      <c r="B2374" s="2">
        <v>2014</v>
      </c>
      <c r="C2374" s="4" t="str">
        <f>INDEX(Index!$B$1:$B$500,MATCH($F2374,Index!$A$1:$A$500,0)
)</f>
        <v>SEA</v>
      </c>
      <c r="D2374" s="4">
        <v>0</v>
      </c>
      <c r="E2374" s="141">
        <f t="shared" si="37"/>
        <v>0.20681679174061249</v>
      </c>
      <c r="F2374" s="3" t="s">
        <v>30</v>
      </c>
      <c r="G2374" s="3">
        <v>5</v>
      </c>
      <c r="H2374" s="125">
        <v>0.20681679174061249</v>
      </c>
      <c r="I2374" s="3"/>
      <c r="J2374" s="3"/>
      <c r="K2374" s="3" t="s">
        <v>118</v>
      </c>
      <c r="L2374" s="125">
        <v>0.13652959321826999</v>
      </c>
      <c r="M2374" s="3">
        <v>7</v>
      </c>
      <c r="N2374" s="125">
        <v>-8.9346285650726998E-2</v>
      </c>
      <c r="O2374" s="3">
        <v>6</v>
      </c>
      <c r="P2374" s="125">
        <v>-1.90590871283845E-2</v>
      </c>
      <c r="Q2374" s="3">
        <v>21</v>
      </c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</row>
    <row r="2375" spans="1:30" hidden="1" x14ac:dyDescent="0.25">
      <c r="A2375" s="2">
        <v>7</v>
      </c>
      <c r="B2375" s="2">
        <v>2014</v>
      </c>
      <c r="C2375" s="4" t="str">
        <f>INDEX(Index!$B$1:$B$500,MATCH($F2375,Index!$A$1:$A$500,0)
)</f>
        <v>DAL</v>
      </c>
      <c r="D2375" s="4">
        <v>0</v>
      </c>
      <c r="E2375" s="141">
        <f t="shared" si="37"/>
        <v>0.20222440279046888</v>
      </c>
      <c r="F2375" s="3" t="s">
        <v>3</v>
      </c>
      <c r="G2375" s="3">
        <v>6</v>
      </c>
      <c r="H2375" s="125">
        <v>0.20222440279046888</v>
      </c>
      <c r="I2375" s="3"/>
      <c r="J2375" s="3"/>
      <c r="K2375" s="3" t="s">
        <v>127</v>
      </c>
      <c r="L2375" s="125">
        <v>0.17219905817137399</v>
      </c>
      <c r="M2375" s="3">
        <v>2</v>
      </c>
      <c r="N2375" s="125">
        <v>-5.2735820858962501E-2</v>
      </c>
      <c r="O2375" s="3">
        <v>11</v>
      </c>
      <c r="P2375" s="125">
        <v>-2.2710476239867598E-2</v>
      </c>
      <c r="Q2375" s="3">
        <v>22</v>
      </c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</row>
    <row r="2376" spans="1:30" hidden="1" x14ac:dyDescent="0.25">
      <c r="A2376" s="2">
        <v>7</v>
      </c>
      <c r="B2376" s="2">
        <v>2014</v>
      </c>
      <c r="C2376" s="4" t="str">
        <f>INDEX(Index!$B$1:$B$500,MATCH($F2376,Index!$A$1:$A$500,0)
)</f>
        <v>PHI</v>
      </c>
      <c r="D2376" s="4">
        <v>0</v>
      </c>
      <c r="E2376" s="141">
        <f t="shared" si="37"/>
        <v>0.17184330218977711</v>
      </c>
      <c r="F2376" s="3" t="s">
        <v>7</v>
      </c>
      <c r="G2376" s="3">
        <v>7</v>
      </c>
      <c r="H2376" s="125">
        <v>0.17184330218977711</v>
      </c>
      <c r="I2376" s="3"/>
      <c r="J2376" s="3"/>
      <c r="K2376" s="3" t="s">
        <v>117</v>
      </c>
      <c r="L2376" s="125">
        <v>8.0471714004328194E-3</v>
      </c>
      <c r="M2376" s="3">
        <v>14</v>
      </c>
      <c r="N2376" s="125">
        <v>-6.5234811972211995E-2</v>
      </c>
      <c r="O2376" s="3">
        <v>8</v>
      </c>
      <c r="P2376" s="125">
        <v>9.8561318817132301E-2</v>
      </c>
      <c r="Q2376" s="3">
        <v>1</v>
      </c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</row>
    <row r="2377" spans="1:30" hidden="1" x14ac:dyDescent="0.25">
      <c r="A2377" s="2">
        <v>7</v>
      </c>
      <c r="B2377" s="2">
        <v>2014</v>
      </c>
      <c r="C2377" s="4" t="str">
        <f>INDEX(Index!$B$1:$B$500,MATCH($F2377,Index!$A$1:$A$500,0)
)</f>
        <v>LAC</v>
      </c>
      <c r="D2377" s="4">
        <v>0</v>
      </c>
      <c r="E2377" s="141">
        <f t="shared" si="37"/>
        <v>0.13117252527485029</v>
      </c>
      <c r="F2377" s="3" t="s">
        <v>68</v>
      </c>
      <c r="G2377" s="3">
        <v>8</v>
      </c>
      <c r="H2377" s="125">
        <v>0.13117252527485029</v>
      </c>
      <c r="I2377" s="3"/>
      <c r="J2377" s="3"/>
      <c r="K2377" s="3" t="s">
        <v>121</v>
      </c>
      <c r="L2377" s="125">
        <v>0.138519062264927</v>
      </c>
      <c r="M2377" s="3">
        <v>5</v>
      </c>
      <c r="N2377" s="125">
        <v>2.3697829471629801E-2</v>
      </c>
      <c r="O2377" s="3">
        <v>19</v>
      </c>
      <c r="P2377" s="125">
        <v>1.6351292481553099E-2</v>
      </c>
      <c r="Q2377" s="3">
        <v>11</v>
      </c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</row>
    <row r="2378" spans="1:30" hidden="1" x14ac:dyDescent="0.25">
      <c r="A2378" s="2">
        <v>7</v>
      </c>
      <c r="B2378" s="2">
        <v>2014</v>
      </c>
      <c r="C2378" s="4" t="str">
        <f>INDEX(Index!$B$1:$B$500,MATCH($F2378,Index!$A$1:$A$500,0)
)</f>
        <v>KC</v>
      </c>
      <c r="D2378" s="4">
        <v>0</v>
      </c>
      <c r="E2378" s="141">
        <f t="shared" si="37"/>
        <v>0.1113278083554929</v>
      </c>
      <c r="F2378" s="3" t="s">
        <v>5</v>
      </c>
      <c r="G2378" s="3">
        <v>9</v>
      </c>
      <c r="H2378" s="125">
        <v>0.1113278083554929</v>
      </c>
      <c r="I2378" s="3"/>
      <c r="J2378" s="3"/>
      <c r="K2378" s="3" t="s">
        <v>118</v>
      </c>
      <c r="L2378" s="125">
        <v>8.2562256439519796E-2</v>
      </c>
      <c r="M2378" s="3">
        <v>9</v>
      </c>
      <c r="N2378" s="125">
        <v>-1.6857378743845498E-2</v>
      </c>
      <c r="O2378" s="3">
        <v>13</v>
      </c>
      <c r="P2378" s="125">
        <v>1.19081731721276E-2</v>
      </c>
      <c r="Q2378" s="3">
        <v>14</v>
      </c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</row>
    <row r="2379" spans="1:30" hidden="1" x14ac:dyDescent="0.25">
      <c r="A2379" s="2">
        <v>7</v>
      </c>
      <c r="B2379" s="2">
        <v>2014</v>
      </c>
      <c r="C2379" s="4" t="str">
        <f>INDEX(Index!$B$1:$B$500,MATCH($F2379,Index!$A$1:$A$500,0)
)</f>
        <v>DET</v>
      </c>
      <c r="D2379" s="4">
        <v>0</v>
      </c>
      <c r="E2379" s="141">
        <f t="shared" si="37"/>
        <v>9.0530342403358527E-2</v>
      </c>
      <c r="F2379" s="3" t="s">
        <v>21</v>
      </c>
      <c r="G2379" s="3">
        <v>10</v>
      </c>
      <c r="H2379" s="125">
        <v>9.0530342403358527E-2</v>
      </c>
      <c r="I2379" s="3"/>
      <c r="J2379" s="3"/>
      <c r="K2379" s="3" t="s">
        <v>121</v>
      </c>
      <c r="L2379" s="125">
        <v>-8.9939159154112894E-2</v>
      </c>
      <c r="M2379" s="3">
        <v>26</v>
      </c>
      <c r="N2379" s="125">
        <v>-0.271690643906003</v>
      </c>
      <c r="O2379" s="3">
        <v>1</v>
      </c>
      <c r="P2379" s="125">
        <v>-9.1221142348531598E-2</v>
      </c>
      <c r="Q2379" s="3">
        <v>31</v>
      </c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</row>
    <row r="2380" spans="1:30" hidden="1" x14ac:dyDescent="0.25">
      <c r="A2380" s="2">
        <v>7</v>
      </c>
      <c r="B2380" s="2">
        <v>2014</v>
      </c>
      <c r="C2380" s="4" t="str">
        <f>INDEX(Index!$B$1:$B$500,MATCH($F2380,Index!$A$1:$A$500,0)
)</f>
        <v>CIN</v>
      </c>
      <c r="D2380" s="4">
        <v>0</v>
      </c>
      <c r="E2380" s="141">
        <f t="shared" si="37"/>
        <v>2.4803503021543639E-2</v>
      </c>
      <c r="F2380" s="3" t="s">
        <v>24</v>
      </c>
      <c r="G2380" s="3">
        <v>11</v>
      </c>
      <c r="H2380" s="125">
        <v>2.4803503021543639E-2</v>
      </c>
      <c r="I2380" s="3"/>
      <c r="J2380" s="3"/>
      <c r="K2380" s="3" t="s">
        <v>267</v>
      </c>
      <c r="L2380" s="125">
        <v>6.0966337581818096E-3</v>
      </c>
      <c r="M2380" s="3">
        <v>16</v>
      </c>
      <c r="N2380" s="125">
        <v>-2.2629556087221301E-3</v>
      </c>
      <c r="O2380" s="3">
        <v>16</v>
      </c>
      <c r="P2380" s="125">
        <v>1.6443913654639701E-2</v>
      </c>
      <c r="Q2380" s="3">
        <v>10</v>
      </c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</row>
    <row r="2381" spans="1:30" hidden="1" x14ac:dyDescent="0.25">
      <c r="A2381" s="2">
        <v>7</v>
      </c>
      <c r="B2381" s="2">
        <v>2014</v>
      </c>
      <c r="C2381" s="4" t="str">
        <f>INDEX(Index!$B$1:$B$500,MATCH($F2381,Index!$A$1:$A$500,0)
)</f>
        <v>ARI</v>
      </c>
      <c r="D2381" s="4">
        <v>0</v>
      </c>
      <c r="E2381" s="141">
        <f t="shared" si="37"/>
        <v>1.6824793662860202E-2</v>
      </c>
      <c r="F2381" s="3" t="s">
        <v>23</v>
      </c>
      <c r="G2381" s="3">
        <v>12</v>
      </c>
      <c r="H2381" s="125">
        <v>1.6824793662860202E-2</v>
      </c>
      <c r="I2381" s="3"/>
      <c r="J2381" s="3"/>
      <c r="K2381" s="3" t="s">
        <v>117</v>
      </c>
      <c r="L2381" s="125">
        <v>-5.9026416121049897E-2</v>
      </c>
      <c r="M2381" s="3">
        <v>25</v>
      </c>
      <c r="N2381" s="125">
        <v>-6.5548506236096399E-2</v>
      </c>
      <c r="O2381" s="3">
        <v>7</v>
      </c>
      <c r="P2381" s="125">
        <v>1.0302703547813701E-2</v>
      </c>
      <c r="Q2381" s="3">
        <v>15</v>
      </c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</row>
    <row r="2382" spans="1:30" hidden="1" x14ac:dyDescent="0.25">
      <c r="A2382" s="2">
        <v>7</v>
      </c>
      <c r="B2382" s="2">
        <v>2014</v>
      </c>
      <c r="C2382" s="4" t="str">
        <f>INDEX(Index!$B$1:$B$500,MATCH($F2382,Index!$A$1:$A$500,0)
)</f>
        <v>MIA</v>
      </c>
      <c r="D2382" s="4">
        <v>0</v>
      </c>
      <c r="E2382" s="141">
        <f t="shared" si="37"/>
        <v>1.4064235201178998E-2</v>
      </c>
      <c r="F2382" s="3" t="s">
        <v>4</v>
      </c>
      <c r="G2382" s="3">
        <v>13</v>
      </c>
      <c r="H2382" s="125">
        <v>1.4064235201178998E-2</v>
      </c>
      <c r="I2382" s="3"/>
      <c r="J2382" s="3"/>
      <c r="K2382" s="3" t="s">
        <v>118</v>
      </c>
      <c r="L2382" s="125">
        <v>2.5229293262952E-2</v>
      </c>
      <c r="M2382" s="3">
        <v>11</v>
      </c>
      <c r="N2382" s="125">
        <v>-9.7009442082597999E-2</v>
      </c>
      <c r="O2382" s="3">
        <v>5</v>
      </c>
      <c r="P2382" s="125">
        <v>-0.10817450014437099</v>
      </c>
      <c r="Q2382" s="3">
        <v>32</v>
      </c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</row>
    <row r="2383" spans="1:30" hidden="1" x14ac:dyDescent="0.25">
      <c r="A2383" s="2">
        <v>7</v>
      </c>
      <c r="B2383" s="2">
        <v>2014</v>
      </c>
      <c r="C2383" s="4" t="str">
        <f>INDEX(Index!$B$1:$B$500,MATCH($F2383,Index!$A$1:$A$500,0)
)</f>
        <v>SF</v>
      </c>
      <c r="D2383" s="4">
        <v>0</v>
      </c>
      <c r="E2383" s="141">
        <f t="shared" si="37"/>
        <v>-9.5365941423028039E-3</v>
      </c>
      <c r="F2383" s="3" t="s">
        <v>1</v>
      </c>
      <c r="G2383" s="3">
        <v>14</v>
      </c>
      <c r="H2383" s="125">
        <v>-9.5365941423028039E-3</v>
      </c>
      <c r="I2383" s="3"/>
      <c r="J2383" s="3"/>
      <c r="K2383" s="3" t="s">
        <v>122</v>
      </c>
      <c r="L2383" s="125">
        <v>-1.09056657303277E-2</v>
      </c>
      <c r="M2383" s="3">
        <v>20</v>
      </c>
      <c r="N2383" s="125">
        <v>-5.7302169913270397E-2</v>
      </c>
      <c r="O2383" s="3">
        <v>10</v>
      </c>
      <c r="P2383" s="125">
        <v>-5.5933098325245498E-2</v>
      </c>
      <c r="Q2383" s="3">
        <v>27</v>
      </c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</row>
    <row r="2384" spans="1:30" hidden="1" x14ac:dyDescent="0.25">
      <c r="A2384" s="2">
        <v>7</v>
      </c>
      <c r="B2384" s="2">
        <v>2014</v>
      </c>
      <c r="C2384" s="4" t="str">
        <f>INDEX(Index!$B$1:$B$500,MATCH($F2384,Index!$A$1:$A$500,0)
)</f>
        <v>NO</v>
      </c>
      <c r="D2384" s="4">
        <v>0</v>
      </c>
      <c r="E2384" s="141">
        <f t="shared" si="37"/>
        <v>-1.2823465083952906E-2</v>
      </c>
      <c r="F2384" s="3" t="s">
        <v>27</v>
      </c>
      <c r="G2384" s="3">
        <v>15</v>
      </c>
      <c r="H2384" s="125">
        <v>-1.2823465083952906E-2</v>
      </c>
      <c r="I2384" s="3"/>
      <c r="J2384" s="3"/>
      <c r="K2384" s="3" t="s">
        <v>119</v>
      </c>
      <c r="L2384" s="125">
        <v>0.136546848641314</v>
      </c>
      <c r="M2384" s="3">
        <v>6</v>
      </c>
      <c r="N2384" s="125">
        <v>0.15689062185097</v>
      </c>
      <c r="O2384" s="3">
        <v>31</v>
      </c>
      <c r="P2384" s="125">
        <v>7.5203081257030902E-3</v>
      </c>
      <c r="Q2384" s="3">
        <v>16</v>
      </c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</row>
    <row r="2385" spans="1:30" hidden="1" x14ac:dyDescent="0.25">
      <c r="A2385" s="2">
        <v>7</v>
      </c>
      <c r="B2385" s="2">
        <v>2014</v>
      </c>
      <c r="C2385" s="4" t="str">
        <f>INDEX(Index!$B$1:$B$500,MATCH($F2385,Index!$A$1:$A$500,0)
)</f>
        <v>NE</v>
      </c>
      <c r="D2385" s="4">
        <v>0</v>
      </c>
      <c r="E2385" s="141">
        <f t="shared" si="37"/>
        <v>-1.3901552907805561E-2</v>
      </c>
      <c r="F2385" s="3" t="s">
        <v>17</v>
      </c>
      <c r="G2385" s="3">
        <v>16</v>
      </c>
      <c r="H2385" s="125">
        <v>-1.3901552907805561E-2</v>
      </c>
      <c r="I2385" s="3"/>
      <c r="J2385" s="3"/>
      <c r="K2385" s="3" t="s">
        <v>121</v>
      </c>
      <c r="L2385" s="125">
        <v>4.7497259477059404E-3</v>
      </c>
      <c r="M2385" s="3">
        <v>17</v>
      </c>
      <c r="N2385" s="125">
        <v>4.89886670627981E-2</v>
      </c>
      <c r="O2385" s="3">
        <v>23</v>
      </c>
      <c r="P2385" s="125">
        <v>3.0337388207286601E-2</v>
      </c>
      <c r="Q2385" s="3">
        <v>5</v>
      </c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</row>
    <row r="2386" spans="1:30" hidden="1" x14ac:dyDescent="0.25">
      <c r="A2386" s="2">
        <v>7</v>
      </c>
      <c r="B2386" s="2">
        <v>2014</v>
      </c>
      <c r="C2386" s="4" t="str">
        <f>INDEX(Index!$B$1:$B$500,MATCH($F2386,Index!$A$1:$A$500,0)
)</f>
        <v>PIT</v>
      </c>
      <c r="D2386" s="4">
        <v>0</v>
      </c>
      <c r="E2386" s="141">
        <f t="shared" si="37"/>
        <v>-1.8483091788841895E-2</v>
      </c>
      <c r="F2386" s="3" t="s">
        <v>32</v>
      </c>
      <c r="G2386" s="3">
        <v>17</v>
      </c>
      <c r="H2386" s="125">
        <v>-1.8483091788841895E-2</v>
      </c>
      <c r="I2386" s="3"/>
      <c r="J2386" s="3"/>
      <c r="K2386" s="3" t="s">
        <v>122</v>
      </c>
      <c r="L2386" s="125">
        <v>1.85482835829592E-2</v>
      </c>
      <c r="M2386" s="3">
        <v>13</v>
      </c>
      <c r="N2386" s="125">
        <v>6.9627689364810494E-2</v>
      </c>
      <c r="O2386" s="3">
        <v>25</v>
      </c>
      <c r="P2386" s="125">
        <v>3.2596313993009399E-2</v>
      </c>
      <c r="Q2386" s="3">
        <v>4</v>
      </c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</row>
    <row r="2387" spans="1:30" hidden="1" x14ac:dyDescent="0.25">
      <c r="A2387" s="2">
        <v>7</v>
      </c>
      <c r="B2387" s="2">
        <v>2014</v>
      </c>
      <c r="C2387" s="4" t="str">
        <f>INDEX(Index!$B$1:$B$500,MATCH($F2387,Index!$A$1:$A$500,0)
)</f>
        <v>BUF</v>
      </c>
      <c r="D2387" s="4">
        <v>0</v>
      </c>
      <c r="E2387" s="141">
        <f t="shared" si="37"/>
        <v>-5.4479249269805678E-2</v>
      </c>
      <c r="F2387" s="3" t="s">
        <v>0</v>
      </c>
      <c r="G2387" s="3">
        <v>18</v>
      </c>
      <c r="H2387" s="125">
        <v>-5.4479249269805678E-2</v>
      </c>
      <c r="I2387" s="3"/>
      <c r="J2387" s="3"/>
      <c r="K2387" s="3" t="s">
        <v>122</v>
      </c>
      <c r="L2387" s="125">
        <v>-0.14953299084764399</v>
      </c>
      <c r="M2387" s="3">
        <v>29</v>
      </c>
      <c r="N2387" s="125">
        <v>-4.9857568713655202E-2</v>
      </c>
      <c r="O2387" s="3">
        <v>12</v>
      </c>
      <c r="P2387" s="125">
        <v>4.51961728641831E-2</v>
      </c>
      <c r="Q2387" s="3">
        <v>2</v>
      </c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</row>
    <row r="2388" spans="1:30" hidden="1" x14ac:dyDescent="0.25">
      <c r="A2388" s="2">
        <v>7</v>
      </c>
      <c r="B2388" s="2">
        <v>2014</v>
      </c>
      <c r="C2388" s="4" t="str">
        <f>INDEX(Index!$B$1:$B$500,MATCH($F2388,Index!$A$1:$A$500,0)
)</f>
        <v>NYG</v>
      </c>
      <c r="D2388" s="4">
        <v>0</v>
      </c>
      <c r="E2388" s="141">
        <f t="shared" si="37"/>
        <v>-7.3993370809731035E-2</v>
      </c>
      <c r="F2388" s="3" t="s">
        <v>15</v>
      </c>
      <c r="G2388" s="3">
        <v>19</v>
      </c>
      <c r="H2388" s="125">
        <v>-7.3993370809731035E-2</v>
      </c>
      <c r="I2388" s="3"/>
      <c r="J2388" s="3"/>
      <c r="K2388" s="3" t="s">
        <v>125</v>
      </c>
      <c r="L2388" s="125">
        <v>-4.1945376060331503E-2</v>
      </c>
      <c r="M2388" s="3">
        <v>23</v>
      </c>
      <c r="N2388" s="125">
        <v>7.00833229960023E-3</v>
      </c>
      <c r="O2388" s="3">
        <v>17</v>
      </c>
      <c r="P2388" s="125">
        <v>-2.5039662449799299E-2</v>
      </c>
      <c r="Q2388" s="3">
        <v>23</v>
      </c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</row>
    <row r="2389" spans="1:30" hidden="1" x14ac:dyDescent="0.25">
      <c r="A2389" s="2">
        <v>7</v>
      </c>
      <c r="B2389" s="2">
        <v>2014</v>
      </c>
      <c r="C2389" s="4" t="str">
        <f>INDEX(Index!$B$1:$B$500,MATCH($F2389,Index!$A$1:$A$500,0)
)</f>
        <v>TEN</v>
      </c>
      <c r="D2389" s="4">
        <v>0</v>
      </c>
      <c r="E2389" s="141">
        <f t="shared" si="37"/>
        <v>-7.6333369306236104E-2</v>
      </c>
      <c r="F2389" s="3" t="s">
        <v>45</v>
      </c>
      <c r="G2389" s="3">
        <v>20</v>
      </c>
      <c r="H2389" s="125">
        <v>-7.6333369306236104E-2</v>
      </c>
      <c r="I2389" s="3"/>
      <c r="J2389" s="3"/>
      <c r="K2389" s="3" t="s">
        <v>123</v>
      </c>
      <c r="L2389" s="125">
        <v>-4.9496657104045903E-2</v>
      </c>
      <c r="M2389" s="3">
        <v>24</v>
      </c>
      <c r="N2389" s="125">
        <v>-1.61444846120023E-2</v>
      </c>
      <c r="O2389" s="3">
        <v>14</v>
      </c>
      <c r="P2389" s="125">
        <v>-4.2981196814192497E-2</v>
      </c>
      <c r="Q2389" s="3">
        <v>25</v>
      </c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</row>
    <row r="2390" spans="1:30" hidden="1" x14ac:dyDescent="0.25">
      <c r="A2390" s="2">
        <v>7</v>
      </c>
      <c r="B2390" s="2">
        <v>2014</v>
      </c>
      <c r="C2390" s="4" t="str">
        <f>INDEX(Index!$B$1:$B$500,MATCH($F2390,Index!$A$1:$A$500,0)
)</f>
        <v>ATL</v>
      </c>
      <c r="D2390" s="4">
        <v>0</v>
      </c>
      <c r="E2390" s="141">
        <f t="shared" si="37"/>
        <v>-8.181984023650371E-2</v>
      </c>
      <c r="F2390" s="3" t="s">
        <v>43</v>
      </c>
      <c r="G2390" s="3">
        <v>21</v>
      </c>
      <c r="H2390" s="125">
        <v>-8.181984023650371E-2</v>
      </c>
      <c r="I2390" s="3"/>
      <c r="J2390" s="3"/>
      <c r="K2390" s="3" t="s">
        <v>123</v>
      </c>
      <c r="L2390" s="125">
        <v>5.1276257393541497E-2</v>
      </c>
      <c r="M2390" s="3">
        <v>10</v>
      </c>
      <c r="N2390" s="125">
        <v>0.163223405120165</v>
      </c>
      <c r="O2390" s="3">
        <v>32</v>
      </c>
      <c r="P2390" s="125">
        <v>3.0127307490119801E-2</v>
      </c>
      <c r="Q2390" s="3">
        <v>6</v>
      </c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</row>
    <row r="2391" spans="1:30" hidden="1" x14ac:dyDescent="0.25">
      <c r="A2391" s="2">
        <v>7</v>
      </c>
      <c r="B2391" s="2">
        <v>2014</v>
      </c>
      <c r="C2391" s="4" t="str">
        <f>INDEX(Index!$B$1:$B$500,MATCH($F2391,Index!$A$1:$A$500,0)
)</f>
        <v>CLE</v>
      </c>
      <c r="D2391" s="4">
        <v>0</v>
      </c>
      <c r="E2391" s="141">
        <f t="shared" si="37"/>
        <v>-8.5102667670562987E-2</v>
      </c>
      <c r="F2391" s="3" t="s">
        <v>10</v>
      </c>
      <c r="G2391" s="3">
        <v>22</v>
      </c>
      <c r="H2391" s="125">
        <v>-8.5102667670562987E-2</v>
      </c>
      <c r="I2391" s="3"/>
      <c r="J2391" s="3"/>
      <c r="K2391" s="3" t="s">
        <v>118</v>
      </c>
      <c r="L2391" s="125">
        <v>2.2156235093061999E-2</v>
      </c>
      <c r="M2391" s="3">
        <v>12</v>
      </c>
      <c r="N2391" s="125">
        <v>8.8981919034770193E-2</v>
      </c>
      <c r="O2391" s="3">
        <v>26</v>
      </c>
      <c r="P2391" s="125">
        <v>-1.82769837288548E-2</v>
      </c>
      <c r="Q2391" s="3">
        <v>20</v>
      </c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</row>
    <row r="2392" spans="1:30" hidden="1" x14ac:dyDescent="0.25">
      <c r="A2392" s="2">
        <v>7</v>
      </c>
      <c r="B2392" s="2">
        <v>2014</v>
      </c>
      <c r="C2392" s="4" t="str">
        <f>INDEX(Index!$B$1:$B$500,MATCH($F2392,Index!$A$1:$A$500,0)
)</f>
        <v>CHI</v>
      </c>
      <c r="D2392" s="4">
        <v>0</v>
      </c>
      <c r="E2392" s="141">
        <f t="shared" si="37"/>
        <v>-9.5277677628335389E-2</v>
      </c>
      <c r="F2392" s="3" t="s">
        <v>64</v>
      </c>
      <c r="G2392" s="3">
        <v>23</v>
      </c>
      <c r="H2392" s="125">
        <v>-9.5277677628335389E-2</v>
      </c>
      <c r="I2392" s="3"/>
      <c r="J2392" s="3"/>
      <c r="K2392" s="3" t="s">
        <v>125</v>
      </c>
      <c r="L2392" s="125">
        <v>2.7998690183659199E-3</v>
      </c>
      <c r="M2392" s="3">
        <v>18</v>
      </c>
      <c r="N2392" s="125">
        <v>3.9137913584036302E-2</v>
      </c>
      <c r="O2392" s="3">
        <v>20</v>
      </c>
      <c r="P2392" s="125">
        <v>-5.8939633062665003E-2</v>
      </c>
      <c r="Q2392" s="3">
        <v>29</v>
      </c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</row>
    <row r="2393" spans="1:30" hidden="1" x14ac:dyDescent="0.25">
      <c r="A2393" s="2">
        <v>7</v>
      </c>
      <c r="B2393" s="2">
        <v>2014</v>
      </c>
      <c r="C2393" s="4" t="str">
        <f>INDEX(Index!$B$1:$B$500,MATCH($F2393,Index!$A$1:$A$500,0)
)</f>
        <v>HOU</v>
      </c>
      <c r="D2393" s="4">
        <v>0</v>
      </c>
      <c r="E2393" s="141">
        <f t="shared" si="37"/>
        <v>-0.1000083753969305</v>
      </c>
      <c r="F2393" s="3" t="s">
        <v>49</v>
      </c>
      <c r="G2393" s="3">
        <v>24</v>
      </c>
      <c r="H2393" s="125">
        <v>-0.1000083753969305</v>
      </c>
      <c r="I2393" s="3"/>
      <c r="J2393" s="3"/>
      <c r="K2393" s="3" t="s">
        <v>125</v>
      </c>
      <c r="L2393" s="125">
        <v>-2.18582220451734E-2</v>
      </c>
      <c r="M2393" s="3">
        <v>21</v>
      </c>
      <c r="N2393" s="125">
        <v>2.36266270425655E-2</v>
      </c>
      <c r="O2393" s="3">
        <v>18</v>
      </c>
      <c r="P2393" s="125">
        <v>-5.4523526309191599E-2</v>
      </c>
      <c r="Q2393" s="3">
        <v>26</v>
      </c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</row>
    <row r="2394" spans="1:30" hidden="1" x14ac:dyDescent="0.25">
      <c r="A2394" s="2">
        <v>7</v>
      </c>
      <c r="B2394" s="2">
        <v>2014</v>
      </c>
      <c r="C2394" s="4" t="str">
        <f>INDEX(Index!$B$1:$B$500,MATCH($F2394,Index!$A$1:$A$500,0)
)</f>
        <v>WAS</v>
      </c>
      <c r="D2394" s="4">
        <v>0</v>
      </c>
      <c r="E2394" s="141">
        <f t="shared" si="37"/>
        <v>-0.11167176893160005</v>
      </c>
      <c r="F2394" s="3" t="s">
        <v>26</v>
      </c>
      <c r="G2394" s="3">
        <v>25</v>
      </c>
      <c r="H2394" s="125">
        <v>-0.11167176893160005</v>
      </c>
      <c r="I2394" s="3"/>
      <c r="J2394" s="3"/>
      <c r="K2394" s="3" t="s">
        <v>123</v>
      </c>
      <c r="L2394" s="125">
        <v>6.9086469226023496E-3</v>
      </c>
      <c r="M2394" s="3">
        <v>15</v>
      </c>
      <c r="N2394" s="125">
        <v>4.0627697961368801E-2</v>
      </c>
      <c r="O2394" s="3">
        <v>21</v>
      </c>
      <c r="P2394" s="125">
        <v>-7.7952717892833603E-2</v>
      </c>
      <c r="Q2394" s="3">
        <v>30</v>
      </c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</row>
    <row r="2395" spans="1:30" hidden="1" x14ac:dyDescent="0.25">
      <c r="A2395" s="2">
        <v>7</v>
      </c>
      <c r="B2395" s="2">
        <v>2014</v>
      </c>
      <c r="C2395" s="4" t="str">
        <f>INDEX(Index!$B$1:$B$500,MATCH($F2395,Index!$A$1:$A$500,0)
)</f>
        <v>LAR</v>
      </c>
      <c r="D2395" s="4">
        <v>0</v>
      </c>
      <c r="E2395" s="141">
        <f t="shared" si="37"/>
        <v>-0.1497223817026804</v>
      </c>
      <c r="F2395" s="3" t="s">
        <v>67</v>
      </c>
      <c r="G2395" s="3">
        <v>26</v>
      </c>
      <c r="H2395" s="125">
        <v>-0.1497223817026804</v>
      </c>
      <c r="I2395" s="3"/>
      <c r="J2395" s="3"/>
      <c r="K2395" s="3" t="s">
        <v>119</v>
      </c>
      <c r="L2395" s="125">
        <v>-3.5815297943165299E-2</v>
      </c>
      <c r="M2395" s="3">
        <v>22</v>
      </c>
      <c r="N2395" s="125">
        <v>0.11607545371514599</v>
      </c>
      <c r="O2395" s="3">
        <v>27</v>
      </c>
      <c r="P2395" s="125">
        <v>2.1683699556308699E-3</v>
      </c>
      <c r="Q2395" s="3">
        <v>17</v>
      </c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</row>
    <row r="2396" spans="1:30" hidden="1" x14ac:dyDescent="0.25">
      <c r="A2396" s="2">
        <v>7</v>
      </c>
      <c r="B2396" s="2">
        <v>2014</v>
      </c>
      <c r="C2396" s="4" t="str">
        <f>INDEX(Index!$B$1:$B$500,MATCH($F2396,Index!$A$1:$A$500,0)
)</f>
        <v>NYJ</v>
      </c>
      <c r="D2396" s="4">
        <v>0</v>
      </c>
      <c r="E2396" s="141">
        <f t="shared" si="37"/>
        <v>-0.1577231648247209</v>
      </c>
      <c r="F2396" s="3" t="s">
        <v>9</v>
      </c>
      <c r="G2396" s="3">
        <v>27</v>
      </c>
      <c r="H2396" s="125">
        <v>-0.1577231648247209</v>
      </c>
      <c r="I2396" s="3"/>
      <c r="J2396" s="3"/>
      <c r="K2396" s="3" t="s">
        <v>124</v>
      </c>
      <c r="L2396" s="125">
        <v>-0.139514857261265</v>
      </c>
      <c r="M2396" s="3">
        <v>27</v>
      </c>
      <c r="N2396" s="125">
        <v>4.7487971244775197E-2</v>
      </c>
      <c r="O2396" s="3">
        <v>22</v>
      </c>
      <c r="P2396" s="125">
        <v>2.9279663681319301E-2</v>
      </c>
      <c r="Q2396" s="3">
        <v>7</v>
      </c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</row>
    <row r="2397" spans="1:30" hidden="1" x14ac:dyDescent="0.25">
      <c r="A2397" s="2">
        <v>7</v>
      </c>
      <c r="B2397" s="2">
        <v>2014</v>
      </c>
      <c r="C2397" s="4" t="str">
        <f>INDEX(Index!$B$1:$B$500,MATCH($F2397,Index!$A$1:$A$500,0)
)</f>
        <v>CAR</v>
      </c>
      <c r="D2397" s="4">
        <v>0</v>
      </c>
      <c r="E2397" s="141">
        <f t="shared" si="37"/>
        <v>-0.16321878570856271</v>
      </c>
      <c r="F2397" s="3" t="s">
        <v>51</v>
      </c>
      <c r="G2397" s="3">
        <v>28</v>
      </c>
      <c r="H2397" s="125">
        <v>-0.16321878570856271</v>
      </c>
      <c r="I2397" s="3"/>
      <c r="J2397" s="3"/>
      <c r="K2397" s="3" t="s">
        <v>268</v>
      </c>
      <c r="L2397" s="125">
        <v>-6.2933998143701103E-3</v>
      </c>
      <c r="M2397" s="3">
        <v>19</v>
      </c>
      <c r="N2397" s="125">
        <v>0.14178904341687601</v>
      </c>
      <c r="O2397" s="3">
        <v>30</v>
      </c>
      <c r="P2397" s="125">
        <v>-1.51363424773166E-2</v>
      </c>
      <c r="Q2397" s="3">
        <v>18</v>
      </c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</row>
    <row r="2398" spans="1:30" hidden="1" x14ac:dyDescent="0.25">
      <c r="A2398" s="2">
        <v>7</v>
      </c>
      <c r="B2398" s="2">
        <v>2014</v>
      </c>
      <c r="C2398" s="4" t="str">
        <f>INDEX(Index!$B$1:$B$500,MATCH($F2398,Index!$A$1:$A$500,0)
)</f>
        <v>LV</v>
      </c>
      <c r="D2398" s="4">
        <v>0</v>
      </c>
      <c r="E2398" s="141">
        <f t="shared" si="37"/>
        <v>-0.2522232187124186</v>
      </c>
      <c r="F2398" s="3" t="s">
        <v>52</v>
      </c>
      <c r="G2398" s="3">
        <v>29</v>
      </c>
      <c r="H2398" s="125">
        <v>-0.2522232187124186</v>
      </c>
      <c r="I2398" s="3"/>
      <c r="J2398" s="3"/>
      <c r="K2398" s="3" t="s">
        <v>126</v>
      </c>
      <c r="L2398" s="125">
        <v>-0.146457588877697</v>
      </c>
      <c r="M2398" s="3">
        <v>28</v>
      </c>
      <c r="N2398" s="125">
        <v>0.11793196568554901</v>
      </c>
      <c r="O2398" s="3">
        <v>28</v>
      </c>
      <c r="P2398" s="125">
        <v>1.21663358508274E-2</v>
      </c>
      <c r="Q2398" s="3">
        <v>12</v>
      </c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</row>
    <row r="2399" spans="1:30" hidden="1" x14ac:dyDescent="0.25">
      <c r="A2399" s="2">
        <v>7</v>
      </c>
      <c r="B2399" s="2">
        <v>2014</v>
      </c>
      <c r="C2399" s="4" t="str">
        <f>INDEX(Index!$B$1:$B$500,MATCH($F2399,Index!$A$1:$A$500,0)
)</f>
        <v>JAX</v>
      </c>
      <c r="D2399" s="4">
        <v>0</v>
      </c>
      <c r="E2399" s="141">
        <f t="shared" si="37"/>
        <v>-0.31451420926822238</v>
      </c>
      <c r="F2399" s="3" t="s">
        <v>56</v>
      </c>
      <c r="G2399" s="3">
        <v>30</v>
      </c>
      <c r="H2399" s="125">
        <v>-0.31451420926822238</v>
      </c>
      <c r="I2399" s="3"/>
      <c r="J2399" s="3"/>
      <c r="K2399" s="3" t="s">
        <v>124</v>
      </c>
      <c r="L2399" s="125">
        <v>-0.28943489149624702</v>
      </c>
      <c r="M2399" s="3">
        <v>31</v>
      </c>
      <c r="N2399" s="125">
        <v>-9.9720669656791494E-3</v>
      </c>
      <c r="O2399" s="3">
        <v>15</v>
      </c>
      <c r="P2399" s="125">
        <v>-3.5051384737654498E-2</v>
      </c>
      <c r="Q2399" s="3">
        <v>24</v>
      </c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</row>
    <row r="2400" spans="1:30" hidden="1" x14ac:dyDescent="0.25">
      <c r="A2400" s="2">
        <v>7</v>
      </c>
      <c r="B2400" s="2">
        <v>2014</v>
      </c>
      <c r="C2400" s="4" t="str">
        <f>INDEX(Index!$B$1:$B$500,MATCH($F2400,Index!$A$1:$A$500,0)
)</f>
        <v>MIN</v>
      </c>
      <c r="D2400" s="4">
        <v>0</v>
      </c>
      <c r="E2400" s="141">
        <f t="shared" si="37"/>
        <v>-0.32560942156903505</v>
      </c>
      <c r="F2400" s="3" t="s">
        <v>46</v>
      </c>
      <c r="G2400" s="3">
        <v>31</v>
      </c>
      <c r="H2400" s="125">
        <v>-0.32560942156903505</v>
      </c>
      <c r="I2400" s="3"/>
      <c r="J2400" s="3"/>
      <c r="K2400" s="3" t="s">
        <v>123</v>
      </c>
      <c r="L2400" s="125">
        <v>-0.29121519161665699</v>
      </c>
      <c r="M2400" s="3">
        <v>32</v>
      </c>
      <c r="N2400" s="125">
        <v>6.0174207541930501E-2</v>
      </c>
      <c r="O2400" s="3">
        <v>24</v>
      </c>
      <c r="P2400" s="125">
        <v>2.5779977589552399E-2</v>
      </c>
      <c r="Q2400" s="3">
        <v>9</v>
      </c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</row>
    <row r="2401" spans="1:30" hidden="1" x14ac:dyDescent="0.25">
      <c r="A2401" s="2">
        <v>7</v>
      </c>
      <c r="B2401" s="2">
        <v>2014</v>
      </c>
      <c r="C2401" s="4" t="str">
        <f>INDEX(Index!$B$1:$B$500,MATCH($F2401,Index!$A$1:$A$500,0)
)</f>
        <v>TB</v>
      </c>
      <c r="D2401" s="4">
        <v>0</v>
      </c>
      <c r="E2401" s="141">
        <f t="shared" si="37"/>
        <v>-0.45314572225053973</v>
      </c>
      <c r="F2401" s="3" t="s">
        <v>38</v>
      </c>
      <c r="G2401" s="3">
        <v>32</v>
      </c>
      <c r="H2401" s="125">
        <v>-0.45314572225053973</v>
      </c>
      <c r="I2401" s="3"/>
      <c r="J2401" s="3"/>
      <c r="K2401" s="3" t="s">
        <v>120</v>
      </c>
      <c r="L2401" s="125">
        <v>-0.25350520560529699</v>
      </c>
      <c r="M2401" s="3">
        <v>30</v>
      </c>
      <c r="N2401" s="125">
        <v>0.14103577162313999</v>
      </c>
      <c r="O2401" s="3">
        <v>29</v>
      </c>
      <c r="P2401" s="125">
        <v>-5.8604745022102799E-2</v>
      </c>
      <c r="Q2401" s="3">
        <v>28</v>
      </c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</row>
    <row r="2402" spans="1:30" hidden="1" x14ac:dyDescent="0.25">
      <c r="A2402" s="2">
        <v>8</v>
      </c>
      <c r="B2402" s="2">
        <v>2014</v>
      </c>
      <c r="C2402" s="4" t="str">
        <f>INDEX(Index!$B$1:$B$500,MATCH($F2402,Index!$A$1:$A$500,0)
)</f>
        <v>DEN</v>
      </c>
      <c r="D2402" s="4">
        <v>0</v>
      </c>
      <c r="E2402" s="141">
        <f t="shared" si="37"/>
        <v>0.52026672237466165</v>
      </c>
      <c r="F2402" s="3" t="s">
        <v>39</v>
      </c>
      <c r="G2402" s="3">
        <v>1</v>
      </c>
      <c r="H2402" s="125">
        <v>0.52026672237466165</v>
      </c>
      <c r="I2402" s="3"/>
      <c r="J2402" s="3"/>
      <c r="K2402" s="3" t="s">
        <v>127</v>
      </c>
      <c r="L2402" s="125">
        <v>0.31000132483699999</v>
      </c>
      <c r="M2402" s="3">
        <v>1</v>
      </c>
      <c r="N2402" s="125">
        <v>-0.232503901889489</v>
      </c>
      <c r="O2402" s="3">
        <v>2</v>
      </c>
      <c r="P2402" s="125">
        <v>-2.2238504351827299E-2</v>
      </c>
      <c r="Q2402" s="3">
        <v>22</v>
      </c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</row>
    <row r="2403" spans="1:30" hidden="1" x14ac:dyDescent="0.25">
      <c r="A2403" s="2">
        <v>8</v>
      </c>
      <c r="B2403" s="2">
        <v>2014</v>
      </c>
      <c r="C2403" s="4" t="str">
        <f>INDEX(Index!$B$1:$B$500,MATCH($F2403,Index!$A$1:$A$500,0)
)</f>
        <v>BAL</v>
      </c>
      <c r="D2403" s="4">
        <v>0</v>
      </c>
      <c r="E2403" s="141">
        <f t="shared" si="37"/>
        <v>0.2400348957810492</v>
      </c>
      <c r="F2403" s="3" t="s">
        <v>18</v>
      </c>
      <c r="G2403" s="3">
        <v>2</v>
      </c>
      <c r="H2403" s="125">
        <v>0.2400348957810492</v>
      </c>
      <c r="I2403" s="3"/>
      <c r="J2403" s="3"/>
      <c r="K2403" s="3" t="s">
        <v>128</v>
      </c>
      <c r="L2403" s="125">
        <v>0.104917268834875</v>
      </c>
      <c r="M2403" s="3">
        <v>6</v>
      </c>
      <c r="N2403" s="125">
        <v>-0.100955547977613</v>
      </c>
      <c r="O2403" s="3">
        <v>4</v>
      </c>
      <c r="P2403" s="125">
        <v>3.4162078968561202E-2</v>
      </c>
      <c r="Q2403" s="3">
        <v>6</v>
      </c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</row>
    <row r="2404" spans="1:30" hidden="1" x14ac:dyDescent="0.25">
      <c r="A2404" s="2">
        <v>8</v>
      </c>
      <c r="B2404" s="2">
        <v>2014</v>
      </c>
      <c r="C2404" s="4" t="str">
        <f>INDEX(Index!$B$1:$B$500,MATCH($F2404,Index!$A$1:$A$500,0)
)</f>
        <v>SEA</v>
      </c>
      <c r="D2404" s="4">
        <v>0</v>
      </c>
      <c r="E2404" s="141">
        <f t="shared" si="37"/>
        <v>0.19389698087279175</v>
      </c>
      <c r="F2404" s="3" t="s">
        <v>30</v>
      </c>
      <c r="G2404" s="3">
        <v>3</v>
      </c>
      <c r="H2404" s="125">
        <v>0.19389698087279175</v>
      </c>
      <c r="I2404" s="3"/>
      <c r="J2404" s="3"/>
      <c r="K2404" s="3" t="s">
        <v>122</v>
      </c>
      <c r="L2404" s="125">
        <v>9.5805940781386406E-2</v>
      </c>
      <c r="M2404" s="3">
        <v>9</v>
      </c>
      <c r="N2404" s="125">
        <v>-0.103638381075023</v>
      </c>
      <c r="O2404" s="3">
        <v>3</v>
      </c>
      <c r="P2404" s="125">
        <v>-5.5473409836176799E-3</v>
      </c>
      <c r="Q2404" s="3">
        <v>17</v>
      </c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</row>
    <row r="2405" spans="1:30" hidden="1" x14ac:dyDescent="0.25">
      <c r="A2405" s="2">
        <v>8</v>
      </c>
      <c r="B2405" s="2">
        <v>2014</v>
      </c>
      <c r="C2405" s="4" t="str">
        <f>INDEX(Index!$B$1:$B$500,MATCH($F2405,Index!$A$1:$A$500,0)
)</f>
        <v>PHI</v>
      </c>
      <c r="D2405" s="4">
        <v>0</v>
      </c>
      <c r="E2405" s="141">
        <f t="shared" si="37"/>
        <v>0.16657730986585501</v>
      </c>
      <c r="F2405" s="3" t="s">
        <v>7</v>
      </c>
      <c r="G2405" s="3">
        <v>4</v>
      </c>
      <c r="H2405" s="125">
        <v>0.16657730986585501</v>
      </c>
      <c r="I2405" s="3"/>
      <c r="J2405" s="3"/>
      <c r="K2405" s="3" t="s">
        <v>121</v>
      </c>
      <c r="L2405" s="125">
        <v>2.2374824865407501E-2</v>
      </c>
      <c r="M2405" s="3">
        <v>13</v>
      </c>
      <c r="N2405" s="125">
        <v>-5.24802743469771E-2</v>
      </c>
      <c r="O2405" s="3">
        <v>10</v>
      </c>
      <c r="P2405" s="125">
        <v>9.1722210653470401E-2</v>
      </c>
      <c r="Q2405" s="3">
        <v>1</v>
      </c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</row>
    <row r="2406" spans="1:30" hidden="1" x14ac:dyDescent="0.25">
      <c r="A2406" s="2">
        <v>8</v>
      </c>
      <c r="B2406" s="2">
        <v>2014</v>
      </c>
      <c r="C2406" s="4" t="str">
        <f>INDEX(Index!$B$1:$B$500,MATCH($F2406,Index!$A$1:$A$500,0)
)</f>
        <v>DAL</v>
      </c>
      <c r="D2406" s="4">
        <v>0</v>
      </c>
      <c r="E2406" s="141">
        <f t="shared" si="37"/>
        <v>0.15449451417597349</v>
      </c>
      <c r="F2406" s="3" t="s">
        <v>3</v>
      </c>
      <c r="G2406" s="3">
        <v>5</v>
      </c>
      <c r="H2406" s="125">
        <v>0.15449451417597349</v>
      </c>
      <c r="I2406" s="3"/>
      <c r="J2406" s="3"/>
      <c r="K2406" s="3" t="s">
        <v>133</v>
      </c>
      <c r="L2406" s="125">
        <v>0.14754665240449899</v>
      </c>
      <c r="M2406" s="3">
        <v>3</v>
      </c>
      <c r="N2406" s="125">
        <v>-2.6967380224206701E-2</v>
      </c>
      <c r="O2406" s="3">
        <v>13</v>
      </c>
      <c r="P2406" s="125">
        <v>-2.0019518452732199E-2</v>
      </c>
      <c r="Q2406" s="3">
        <v>21</v>
      </c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</row>
    <row r="2407" spans="1:30" hidden="1" x14ac:dyDescent="0.25">
      <c r="A2407" s="2">
        <v>8</v>
      </c>
      <c r="B2407" s="2">
        <v>2014</v>
      </c>
      <c r="C2407" s="4" t="str">
        <f>INDEX(Index!$B$1:$B$500,MATCH($F2407,Index!$A$1:$A$500,0)
)</f>
        <v>KC</v>
      </c>
      <c r="D2407" s="4">
        <v>0</v>
      </c>
      <c r="E2407" s="141">
        <f t="shared" si="37"/>
        <v>0.14100690880070779</v>
      </c>
      <c r="F2407" s="3" t="s">
        <v>5</v>
      </c>
      <c r="G2407" s="3">
        <v>6</v>
      </c>
      <c r="H2407" s="125">
        <v>0.14100690880070779</v>
      </c>
      <c r="I2407" s="3"/>
      <c r="J2407" s="3"/>
      <c r="K2407" s="3" t="s">
        <v>122</v>
      </c>
      <c r="L2407" s="125">
        <v>4.52638521172328E-2</v>
      </c>
      <c r="M2407" s="3">
        <v>12</v>
      </c>
      <c r="N2407" s="125">
        <v>-5.4768827908290199E-2</v>
      </c>
      <c r="O2407" s="3">
        <v>9</v>
      </c>
      <c r="P2407" s="125">
        <v>4.09742287751848E-2</v>
      </c>
      <c r="Q2407" s="3">
        <v>5</v>
      </c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</row>
    <row r="2408" spans="1:30" hidden="1" x14ac:dyDescent="0.25">
      <c r="A2408" s="2">
        <v>8</v>
      </c>
      <c r="B2408" s="2">
        <v>2014</v>
      </c>
      <c r="C2408" s="4" t="str">
        <f>INDEX(Index!$B$1:$B$500,MATCH($F2408,Index!$A$1:$A$500,0)
)</f>
        <v>IND</v>
      </c>
      <c r="D2408" s="4">
        <v>0</v>
      </c>
      <c r="E2408" s="141">
        <f t="shared" si="37"/>
        <v>0.1409806544557464</v>
      </c>
      <c r="F2408" s="3" t="s">
        <v>35</v>
      </c>
      <c r="G2408" s="3">
        <v>7</v>
      </c>
      <c r="H2408" s="125">
        <v>0.1409806544557464</v>
      </c>
      <c r="I2408" s="3"/>
      <c r="J2408" s="3"/>
      <c r="K2408" s="3" t="s">
        <v>128</v>
      </c>
      <c r="L2408" s="125">
        <v>9.9299995558592799E-2</v>
      </c>
      <c r="M2408" s="3">
        <v>7</v>
      </c>
      <c r="N2408" s="125">
        <v>1.50496643184861E-3</v>
      </c>
      <c r="O2408" s="3">
        <v>16</v>
      </c>
      <c r="P2408" s="125">
        <v>4.3185625329002199E-2</v>
      </c>
      <c r="Q2408" s="3">
        <v>3</v>
      </c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</row>
    <row r="2409" spans="1:30" hidden="1" x14ac:dyDescent="0.25">
      <c r="A2409" s="2">
        <v>8</v>
      </c>
      <c r="B2409" s="2">
        <v>2014</v>
      </c>
      <c r="C2409" s="4" t="str">
        <f>INDEX(Index!$B$1:$B$500,MATCH($F2409,Index!$A$1:$A$500,0)
)</f>
        <v>NO</v>
      </c>
      <c r="D2409" s="4">
        <v>0</v>
      </c>
      <c r="E2409" s="141">
        <f t="shared" si="37"/>
        <v>0.10327950338864389</v>
      </c>
      <c r="F2409" s="3" t="s">
        <v>27</v>
      </c>
      <c r="G2409" s="3">
        <v>8</v>
      </c>
      <c r="H2409" s="125">
        <v>0.10327950338864389</v>
      </c>
      <c r="I2409" s="3"/>
      <c r="J2409" s="3"/>
      <c r="K2409" s="3" t="s">
        <v>125</v>
      </c>
      <c r="L2409" s="125">
        <v>0.201165503354683</v>
      </c>
      <c r="M2409" s="3">
        <v>2</v>
      </c>
      <c r="N2409" s="125">
        <v>0.10615948258489</v>
      </c>
      <c r="O2409" s="3">
        <v>29</v>
      </c>
      <c r="P2409" s="125">
        <v>8.2734826188508807E-3</v>
      </c>
      <c r="Q2409" s="3">
        <v>15</v>
      </c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</row>
    <row r="2410" spans="1:30" hidden="1" x14ac:dyDescent="0.25">
      <c r="A2410" s="2">
        <v>8</v>
      </c>
      <c r="B2410" s="2">
        <v>2014</v>
      </c>
      <c r="C2410" s="4" t="str">
        <f>INDEX(Index!$B$1:$B$500,MATCH($F2410,Index!$A$1:$A$500,0)
)</f>
        <v>GB</v>
      </c>
      <c r="D2410" s="4">
        <v>0</v>
      </c>
      <c r="E2410" s="141">
        <f t="shared" si="37"/>
        <v>0.1013873946895429</v>
      </c>
      <c r="F2410" s="3" t="s">
        <v>20</v>
      </c>
      <c r="G2410" s="3">
        <v>9</v>
      </c>
      <c r="H2410" s="125">
        <v>0.1013873946895429</v>
      </c>
      <c r="I2410" s="3"/>
      <c r="J2410" s="3"/>
      <c r="K2410" s="3" t="s">
        <v>128</v>
      </c>
      <c r="L2410" s="125">
        <v>9.9210846225642704E-2</v>
      </c>
      <c r="M2410" s="3">
        <v>8</v>
      </c>
      <c r="N2410" s="125">
        <v>1.12440387415836E-2</v>
      </c>
      <c r="O2410" s="3">
        <v>18</v>
      </c>
      <c r="P2410" s="125">
        <v>1.34205872054838E-2</v>
      </c>
      <c r="Q2410" s="3">
        <v>13</v>
      </c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</row>
    <row r="2411" spans="1:30" hidden="1" x14ac:dyDescent="0.25">
      <c r="A2411" s="2">
        <v>8</v>
      </c>
      <c r="B2411" s="2">
        <v>2014</v>
      </c>
      <c r="C2411" s="4" t="str">
        <f>INDEX(Index!$B$1:$B$500,MATCH($F2411,Index!$A$1:$A$500,0)
)</f>
        <v>DET</v>
      </c>
      <c r="D2411" s="4">
        <v>0</v>
      </c>
      <c r="E2411" s="141">
        <f t="shared" si="37"/>
        <v>8.1373878670828709E-2</v>
      </c>
      <c r="F2411" s="3" t="s">
        <v>21</v>
      </c>
      <c r="G2411" s="3">
        <v>10</v>
      </c>
      <c r="H2411" s="125">
        <v>8.1373878670828709E-2</v>
      </c>
      <c r="I2411" s="3"/>
      <c r="J2411" s="3"/>
      <c r="K2411" s="3" t="s">
        <v>133</v>
      </c>
      <c r="L2411" s="125">
        <v>-8.2186761353453999E-2</v>
      </c>
      <c r="M2411" s="3">
        <v>26</v>
      </c>
      <c r="N2411" s="125">
        <v>-0.23503293136734599</v>
      </c>
      <c r="O2411" s="3">
        <v>1</v>
      </c>
      <c r="P2411" s="125">
        <v>-7.1472291343063293E-2</v>
      </c>
      <c r="Q2411" s="3">
        <v>31</v>
      </c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</row>
    <row r="2412" spans="1:30" hidden="1" x14ac:dyDescent="0.25">
      <c r="A2412" s="2">
        <v>8</v>
      </c>
      <c r="B2412" s="2">
        <v>2014</v>
      </c>
      <c r="C2412" s="4" t="str">
        <f>INDEX(Index!$B$1:$B$500,MATCH($F2412,Index!$A$1:$A$500,0)
)</f>
        <v>LAC</v>
      </c>
      <c r="D2412" s="4">
        <v>0</v>
      </c>
      <c r="E2412" s="141">
        <f t="shared" si="37"/>
        <v>7.65777389615553E-2</v>
      </c>
      <c r="F2412" s="3" t="s">
        <v>68</v>
      </c>
      <c r="G2412" s="3">
        <v>11</v>
      </c>
      <c r="H2412" s="125">
        <v>7.65777389615553E-2</v>
      </c>
      <c r="I2412" s="3"/>
      <c r="J2412" s="3"/>
      <c r="K2412" s="3" t="s">
        <v>128</v>
      </c>
      <c r="L2412" s="125">
        <v>0.144499492930348</v>
      </c>
      <c r="M2412" s="3">
        <v>4</v>
      </c>
      <c r="N2412" s="125">
        <v>7.8256023438581998E-2</v>
      </c>
      <c r="O2412" s="3">
        <v>25</v>
      </c>
      <c r="P2412" s="125">
        <v>1.03342694697893E-2</v>
      </c>
      <c r="Q2412" s="3">
        <v>14</v>
      </c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</row>
    <row r="2413" spans="1:30" hidden="1" x14ac:dyDescent="0.25">
      <c r="A2413" s="2">
        <v>8</v>
      </c>
      <c r="B2413" s="2">
        <v>2014</v>
      </c>
      <c r="C2413" s="4" t="str">
        <f>INDEX(Index!$B$1:$B$500,MATCH($F2413,Index!$A$1:$A$500,0)
)</f>
        <v>PIT</v>
      </c>
      <c r="D2413" s="4">
        <v>0</v>
      </c>
      <c r="E2413" s="141">
        <f t="shared" si="37"/>
        <v>7.3260190588439716E-2</v>
      </c>
      <c r="F2413" s="3" t="s">
        <v>32</v>
      </c>
      <c r="G2413" s="3">
        <v>12</v>
      </c>
      <c r="H2413" s="125">
        <v>7.3260190588439716E-2</v>
      </c>
      <c r="I2413" s="3"/>
      <c r="J2413" s="3"/>
      <c r="K2413" s="3" t="s">
        <v>128</v>
      </c>
      <c r="L2413" s="125">
        <v>0.12738258670668601</v>
      </c>
      <c r="M2413" s="3">
        <v>5</v>
      </c>
      <c r="N2413" s="125">
        <v>7.3511616558592494E-2</v>
      </c>
      <c r="O2413" s="3">
        <v>24</v>
      </c>
      <c r="P2413" s="125">
        <v>1.9389220440346199E-2</v>
      </c>
      <c r="Q2413" s="3">
        <v>11</v>
      </c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</row>
    <row r="2414" spans="1:30" hidden="1" x14ac:dyDescent="0.25">
      <c r="A2414" s="2">
        <v>8</v>
      </c>
      <c r="B2414" s="2">
        <v>2014</v>
      </c>
      <c r="C2414" s="4" t="str">
        <f>INDEX(Index!$B$1:$B$500,MATCH($F2414,Index!$A$1:$A$500,0)
)</f>
        <v>CIN</v>
      </c>
      <c r="D2414" s="4">
        <v>0</v>
      </c>
      <c r="E2414" s="141">
        <f t="shared" si="37"/>
        <v>5.9030519259878386E-2</v>
      </c>
      <c r="F2414" s="3" t="s">
        <v>24</v>
      </c>
      <c r="G2414" s="3">
        <v>13</v>
      </c>
      <c r="H2414" s="125">
        <v>5.9030519259878386E-2</v>
      </c>
      <c r="I2414" s="3"/>
      <c r="J2414" s="3"/>
      <c r="K2414" s="3" t="s">
        <v>269</v>
      </c>
      <c r="L2414" s="125">
        <v>-6.4367583195471597E-4</v>
      </c>
      <c r="M2414" s="3">
        <v>18</v>
      </c>
      <c r="N2414" s="125">
        <v>-3.3188296773548003E-2</v>
      </c>
      <c r="O2414" s="3">
        <v>12</v>
      </c>
      <c r="P2414" s="125">
        <v>2.64858983182851E-2</v>
      </c>
      <c r="Q2414" s="3">
        <v>8</v>
      </c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</row>
    <row r="2415" spans="1:30" hidden="1" x14ac:dyDescent="0.25">
      <c r="A2415" s="2">
        <v>8</v>
      </c>
      <c r="B2415" s="2">
        <v>2014</v>
      </c>
      <c r="C2415" s="4" t="str">
        <f>INDEX(Index!$B$1:$B$500,MATCH($F2415,Index!$A$1:$A$500,0)
)</f>
        <v>NE</v>
      </c>
      <c r="D2415" s="4">
        <v>0</v>
      </c>
      <c r="E2415" s="141">
        <f t="shared" si="37"/>
        <v>4.9001957667528302E-2</v>
      </c>
      <c r="F2415" s="3" t="s">
        <v>17</v>
      </c>
      <c r="G2415" s="3">
        <v>14</v>
      </c>
      <c r="H2415" s="125">
        <v>4.9001957667528302E-2</v>
      </c>
      <c r="I2415" s="3"/>
      <c r="J2415" s="3"/>
      <c r="K2415" s="3" t="s">
        <v>133</v>
      </c>
      <c r="L2415" s="125">
        <v>5.7553777291367202E-2</v>
      </c>
      <c r="M2415" s="3">
        <v>11</v>
      </c>
      <c r="N2415" s="125">
        <v>5.1626835954597897E-2</v>
      </c>
      <c r="O2415" s="3">
        <v>23</v>
      </c>
      <c r="P2415" s="125">
        <v>4.3075016330758997E-2</v>
      </c>
      <c r="Q2415" s="3">
        <v>4</v>
      </c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</row>
    <row r="2416" spans="1:30" hidden="1" x14ac:dyDescent="0.25">
      <c r="A2416" s="2">
        <v>8</v>
      </c>
      <c r="B2416" s="2">
        <v>2014</v>
      </c>
      <c r="C2416" s="4" t="str">
        <f>INDEX(Index!$B$1:$B$500,MATCH($F2416,Index!$A$1:$A$500,0)
)</f>
        <v>ARI</v>
      </c>
      <c r="D2416" s="4">
        <v>0</v>
      </c>
      <c r="E2416" s="141">
        <f t="shared" si="37"/>
        <v>1.7325390196244732E-2</v>
      </c>
      <c r="F2416" s="3" t="s">
        <v>23</v>
      </c>
      <c r="G2416" s="3">
        <v>15</v>
      </c>
      <c r="H2416" s="125">
        <v>1.7325390196244732E-2</v>
      </c>
      <c r="I2416" s="3"/>
      <c r="J2416" s="3"/>
      <c r="K2416" s="3" t="s">
        <v>127</v>
      </c>
      <c r="L2416" s="125">
        <v>-4.5233938114096803E-2</v>
      </c>
      <c r="M2416" s="3">
        <v>23</v>
      </c>
      <c r="N2416" s="125">
        <v>-5.5060098648777103E-2</v>
      </c>
      <c r="O2416" s="3">
        <v>8</v>
      </c>
      <c r="P2416" s="125">
        <v>7.4992296615644296E-3</v>
      </c>
      <c r="Q2416" s="3">
        <v>16</v>
      </c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</row>
    <row r="2417" spans="1:30" hidden="1" x14ac:dyDescent="0.25">
      <c r="A2417" s="2">
        <v>8</v>
      </c>
      <c r="B2417" s="2">
        <v>2014</v>
      </c>
      <c r="C2417" s="4" t="str">
        <f>INDEX(Index!$B$1:$B$500,MATCH($F2417,Index!$A$1:$A$500,0)
)</f>
        <v>MIA</v>
      </c>
      <c r="D2417" s="4">
        <v>0</v>
      </c>
      <c r="E2417" s="141">
        <f t="shared" si="37"/>
        <v>2.8529775965667192E-3</v>
      </c>
      <c r="F2417" s="3" t="s">
        <v>4</v>
      </c>
      <c r="G2417" s="3">
        <v>16</v>
      </c>
      <c r="H2417" s="125">
        <v>2.8529775965667192E-3</v>
      </c>
      <c r="I2417" s="3"/>
      <c r="J2417" s="3"/>
      <c r="K2417" s="3" t="s">
        <v>122</v>
      </c>
      <c r="L2417" s="125">
        <v>2.8061069401609201E-3</v>
      </c>
      <c r="M2417" s="3">
        <v>17</v>
      </c>
      <c r="N2417" s="125">
        <v>-9.0708675339480599E-2</v>
      </c>
      <c r="O2417" s="3">
        <v>5</v>
      </c>
      <c r="P2417" s="125">
        <v>-9.0661804683074804E-2</v>
      </c>
      <c r="Q2417" s="3">
        <v>32</v>
      </c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</row>
    <row r="2418" spans="1:30" hidden="1" x14ac:dyDescent="0.25">
      <c r="A2418" s="2">
        <v>8</v>
      </c>
      <c r="B2418" s="2">
        <v>2014</v>
      </c>
      <c r="C2418" s="4" t="str">
        <f>INDEX(Index!$B$1:$B$500,MATCH($F2418,Index!$A$1:$A$500,0)
)</f>
        <v>SF</v>
      </c>
      <c r="D2418" s="4">
        <v>0</v>
      </c>
      <c r="E2418" s="141">
        <f t="shared" si="37"/>
        <v>-8.3412363994185001E-3</v>
      </c>
      <c r="F2418" s="3" t="s">
        <v>1</v>
      </c>
      <c r="G2418" s="3">
        <v>17</v>
      </c>
      <c r="H2418" s="125">
        <v>-8.3412363994185001E-3</v>
      </c>
      <c r="I2418" s="3"/>
      <c r="J2418" s="3"/>
      <c r="K2418" s="3" t="s">
        <v>122</v>
      </c>
      <c r="L2418" s="125">
        <v>-1.22709631756109E-2</v>
      </c>
      <c r="M2418" s="3">
        <v>20</v>
      </c>
      <c r="N2418" s="125">
        <v>-5.9862825101437901E-2</v>
      </c>
      <c r="O2418" s="3">
        <v>7</v>
      </c>
      <c r="P2418" s="125">
        <v>-5.5933098325245498E-2</v>
      </c>
      <c r="Q2418" s="3">
        <v>28</v>
      </c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</row>
    <row r="2419" spans="1:30" hidden="1" x14ac:dyDescent="0.25">
      <c r="A2419" s="2">
        <v>8</v>
      </c>
      <c r="B2419" s="2">
        <v>2014</v>
      </c>
      <c r="C2419" s="4" t="str">
        <f>INDEX(Index!$B$1:$B$500,MATCH($F2419,Index!$A$1:$A$500,0)
)</f>
        <v>BUF</v>
      </c>
      <c r="D2419" s="4">
        <v>0</v>
      </c>
      <c r="E2419" s="141">
        <f t="shared" si="37"/>
        <v>-2.5288249097801495E-2</v>
      </c>
      <c r="F2419" s="3" t="s">
        <v>0</v>
      </c>
      <c r="G2419" s="3">
        <v>18</v>
      </c>
      <c r="H2419" s="125">
        <v>-2.5288249097801495E-2</v>
      </c>
      <c r="I2419" s="3"/>
      <c r="J2419" s="3"/>
      <c r="K2419" s="3" t="s">
        <v>128</v>
      </c>
      <c r="L2419" s="125">
        <v>-0.163535198904319</v>
      </c>
      <c r="M2419" s="3">
        <v>28</v>
      </c>
      <c r="N2419" s="125">
        <v>-8.5164434118820007E-2</v>
      </c>
      <c r="O2419" s="3">
        <v>6</v>
      </c>
      <c r="P2419" s="125">
        <v>5.30825156876975E-2</v>
      </c>
      <c r="Q2419" s="3">
        <v>2</v>
      </c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</row>
    <row r="2420" spans="1:30" hidden="1" x14ac:dyDescent="0.25">
      <c r="A2420" s="2">
        <v>8</v>
      </c>
      <c r="B2420" s="2">
        <v>2014</v>
      </c>
      <c r="C2420" s="4" t="str">
        <f>INDEX(Index!$B$1:$B$500,MATCH($F2420,Index!$A$1:$A$500,0)
)</f>
        <v>HOU</v>
      </c>
      <c r="D2420" s="4">
        <v>0</v>
      </c>
      <c r="E2420" s="141">
        <f t="shared" si="37"/>
        <v>-4.1613147663067403E-2</v>
      </c>
      <c r="F2420" s="3" t="s">
        <v>49</v>
      </c>
      <c r="G2420" s="3">
        <v>19</v>
      </c>
      <c r="H2420" s="125">
        <v>-4.1613147663067403E-2</v>
      </c>
      <c r="I2420" s="3"/>
      <c r="J2420" s="3"/>
      <c r="K2420" s="3" t="s">
        <v>131</v>
      </c>
      <c r="L2420" s="125">
        <v>-8.3789831022420998E-3</v>
      </c>
      <c r="M2420" s="3">
        <v>19</v>
      </c>
      <c r="N2420" s="125">
        <v>-2.0157655947804599E-2</v>
      </c>
      <c r="O2420" s="3">
        <v>14</v>
      </c>
      <c r="P2420" s="125">
        <v>-5.3391820508629902E-2</v>
      </c>
      <c r="Q2420" s="3">
        <v>27</v>
      </c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</row>
    <row r="2421" spans="1:30" hidden="1" x14ac:dyDescent="0.25">
      <c r="A2421" s="2">
        <v>8</v>
      </c>
      <c r="B2421" s="2">
        <v>2014</v>
      </c>
      <c r="C2421" s="4" t="str">
        <f>INDEX(Index!$B$1:$B$500,MATCH($F2421,Index!$A$1:$A$500,0)
)</f>
        <v>ATL</v>
      </c>
      <c r="D2421" s="4">
        <v>0</v>
      </c>
      <c r="E2421" s="141">
        <f t="shared" si="37"/>
        <v>-5.4823115536720313E-2</v>
      </c>
      <c r="F2421" s="3" t="s">
        <v>43</v>
      </c>
      <c r="G2421" s="3">
        <v>20</v>
      </c>
      <c r="H2421" s="125">
        <v>-5.4823115536720313E-2</v>
      </c>
      <c r="I2421" s="3"/>
      <c r="J2421" s="3"/>
      <c r="K2421" s="3" t="s">
        <v>130</v>
      </c>
      <c r="L2421" s="125">
        <v>7.52969669018137E-2</v>
      </c>
      <c r="M2421" s="3">
        <v>10</v>
      </c>
      <c r="N2421" s="125">
        <v>0.16335718014932801</v>
      </c>
      <c r="O2421" s="3">
        <v>32</v>
      </c>
      <c r="P2421" s="125">
        <v>3.3237097710794E-2</v>
      </c>
      <c r="Q2421" s="3">
        <v>7</v>
      </c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</row>
    <row r="2422" spans="1:30" hidden="1" x14ac:dyDescent="0.25">
      <c r="A2422" s="2">
        <v>8</v>
      </c>
      <c r="B2422" s="2">
        <v>2014</v>
      </c>
      <c r="C2422" s="4" t="str">
        <f>INDEX(Index!$B$1:$B$500,MATCH($F2422,Index!$A$1:$A$500,0)
)</f>
        <v>CLE</v>
      </c>
      <c r="D2422" s="4">
        <v>0</v>
      </c>
      <c r="E2422" s="141">
        <f t="shared" si="37"/>
        <v>-5.5427009421257133E-2</v>
      </c>
      <c r="F2422" s="3" t="s">
        <v>10</v>
      </c>
      <c r="G2422" s="3">
        <v>21</v>
      </c>
      <c r="H2422" s="125">
        <v>-5.5427009421257133E-2</v>
      </c>
      <c r="I2422" s="3"/>
      <c r="J2422" s="3"/>
      <c r="K2422" s="3" t="s">
        <v>122</v>
      </c>
      <c r="L2422" s="125">
        <v>3.4984403152707902E-3</v>
      </c>
      <c r="M2422" s="3">
        <v>16</v>
      </c>
      <c r="N2422" s="125">
        <v>4.9701983014371801E-2</v>
      </c>
      <c r="O2422" s="3">
        <v>22</v>
      </c>
      <c r="P2422" s="125">
        <v>-9.2234667221561192E-3</v>
      </c>
      <c r="Q2422" s="3">
        <v>18</v>
      </c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</row>
    <row r="2423" spans="1:30" hidden="1" x14ac:dyDescent="0.25">
      <c r="A2423" s="2">
        <v>8</v>
      </c>
      <c r="B2423" s="2">
        <v>2014</v>
      </c>
      <c r="C2423" s="4" t="str">
        <f>INDEX(Index!$B$1:$B$500,MATCH($F2423,Index!$A$1:$A$500,0)
)</f>
        <v>WAS</v>
      </c>
      <c r="D2423" s="4">
        <v>0</v>
      </c>
      <c r="E2423" s="141">
        <f t="shared" si="37"/>
        <v>-6.19749961442067E-2</v>
      </c>
      <c r="F2423" s="3" t="s">
        <v>26</v>
      </c>
      <c r="G2423" s="3">
        <v>22</v>
      </c>
      <c r="H2423" s="125">
        <v>-6.19749961442067E-2</v>
      </c>
      <c r="I2423" s="3"/>
      <c r="J2423" s="3"/>
      <c r="K2423" s="3" t="s">
        <v>129</v>
      </c>
      <c r="L2423" s="125">
        <v>1.48071578235322E-2</v>
      </c>
      <c r="M2423" s="3">
        <v>14</v>
      </c>
      <c r="N2423" s="125">
        <v>1.6870464838918301E-2</v>
      </c>
      <c r="O2423" s="3">
        <v>19</v>
      </c>
      <c r="P2423" s="125">
        <v>-5.9911689128820597E-2</v>
      </c>
      <c r="Q2423" s="3">
        <v>29</v>
      </c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</row>
    <row r="2424" spans="1:30" hidden="1" x14ac:dyDescent="0.25">
      <c r="A2424" s="2">
        <v>8</v>
      </c>
      <c r="B2424" s="2">
        <v>2014</v>
      </c>
      <c r="C2424" s="4" t="str">
        <f>INDEX(Index!$B$1:$B$500,MATCH($F2424,Index!$A$1:$A$500,0)
)</f>
        <v>NYG</v>
      </c>
      <c r="D2424" s="4">
        <v>0</v>
      </c>
      <c r="E2424" s="141">
        <f t="shared" si="37"/>
        <v>-6.5819279815897774E-2</v>
      </c>
      <c r="F2424" s="3" t="s">
        <v>15</v>
      </c>
      <c r="G2424" s="3">
        <v>23</v>
      </c>
      <c r="H2424" s="125">
        <v>-6.5819279815897774E-2</v>
      </c>
      <c r="I2424" s="3"/>
      <c r="J2424" s="3"/>
      <c r="K2424" s="3" t="s">
        <v>125</v>
      </c>
      <c r="L2424" s="125">
        <v>-4.0838587254947198E-2</v>
      </c>
      <c r="M2424" s="3">
        <v>21</v>
      </c>
      <c r="N2424" s="125">
        <v>-5.8969888848713298E-5</v>
      </c>
      <c r="O2424" s="3">
        <v>15</v>
      </c>
      <c r="P2424" s="125">
        <v>-2.5039662449799299E-2</v>
      </c>
      <c r="Q2424" s="3">
        <v>23</v>
      </c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</row>
    <row r="2425" spans="1:30" hidden="1" x14ac:dyDescent="0.25">
      <c r="A2425" s="2">
        <v>8</v>
      </c>
      <c r="B2425" s="2">
        <v>2014</v>
      </c>
      <c r="C2425" s="4" t="str">
        <f>INDEX(Index!$B$1:$B$500,MATCH($F2425,Index!$A$1:$A$500,0)
)</f>
        <v>TEN</v>
      </c>
      <c r="D2425" s="4">
        <v>0</v>
      </c>
      <c r="E2425" s="141">
        <f t="shared" si="37"/>
        <v>-8.1873718379942825E-2</v>
      </c>
      <c r="F2425" s="3" t="s">
        <v>45</v>
      </c>
      <c r="G2425" s="3">
        <v>24</v>
      </c>
      <c r="H2425" s="125">
        <v>-8.1873718379942825E-2</v>
      </c>
      <c r="I2425" s="3"/>
      <c r="J2425" s="3"/>
      <c r="K2425" s="3" t="s">
        <v>130</v>
      </c>
      <c r="L2425" s="125">
        <v>-6.32125857386613E-2</v>
      </c>
      <c r="M2425" s="3">
        <v>24</v>
      </c>
      <c r="N2425" s="125">
        <v>2.9122242490179201E-3</v>
      </c>
      <c r="O2425" s="3">
        <v>17</v>
      </c>
      <c r="P2425" s="125">
        <v>-1.5748908392263599E-2</v>
      </c>
      <c r="Q2425" s="3">
        <v>19</v>
      </c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</row>
    <row r="2426" spans="1:30" hidden="1" x14ac:dyDescent="0.25">
      <c r="A2426" s="2">
        <v>8</v>
      </c>
      <c r="B2426" s="2">
        <v>2014</v>
      </c>
      <c r="C2426" s="4" t="str">
        <f>INDEX(Index!$B$1:$B$500,MATCH($F2426,Index!$A$1:$A$500,0)
)</f>
        <v>CHI</v>
      </c>
      <c r="D2426" s="4">
        <v>0</v>
      </c>
      <c r="E2426" s="141">
        <f t="shared" si="37"/>
        <v>-0.15752380007287731</v>
      </c>
      <c r="F2426" s="3" t="s">
        <v>64</v>
      </c>
      <c r="G2426" s="3">
        <v>25</v>
      </c>
      <c r="H2426" s="125">
        <v>-0.15752380007287731</v>
      </c>
      <c r="I2426" s="3"/>
      <c r="J2426" s="3"/>
      <c r="K2426" s="3" t="s">
        <v>129</v>
      </c>
      <c r="L2426" s="125">
        <v>6.7616326165517203E-3</v>
      </c>
      <c r="M2426" s="3">
        <v>15</v>
      </c>
      <c r="N2426" s="125">
        <v>9.8015885747545203E-2</v>
      </c>
      <c r="O2426" s="3">
        <v>26</v>
      </c>
      <c r="P2426" s="125">
        <v>-6.6269546941883806E-2</v>
      </c>
      <c r="Q2426" s="3">
        <v>30</v>
      </c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</row>
    <row r="2427" spans="1:30" hidden="1" x14ac:dyDescent="0.25">
      <c r="A2427" s="2">
        <v>8</v>
      </c>
      <c r="B2427" s="2">
        <v>2014</v>
      </c>
      <c r="C2427" s="4" t="str">
        <f>INDEX(Index!$B$1:$B$500,MATCH($F2427,Index!$A$1:$A$500,0)
)</f>
        <v>CAR</v>
      </c>
      <c r="D2427" s="4">
        <v>0</v>
      </c>
      <c r="E2427" s="141">
        <f t="shared" si="37"/>
        <v>-0.17854975001410578</v>
      </c>
      <c r="F2427" s="3" t="s">
        <v>51</v>
      </c>
      <c r="G2427" s="3">
        <v>26</v>
      </c>
      <c r="H2427" s="125">
        <v>-0.17854975001410578</v>
      </c>
      <c r="I2427" s="3"/>
      <c r="J2427" s="3"/>
      <c r="K2427" s="3" t="s">
        <v>270</v>
      </c>
      <c r="L2427" s="125">
        <v>-4.2155070385279499E-2</v>
      </c>
      <c r="M2427" s="3">
        <v>22</v>
      </c>
      <c r="N2427" s="125">
        <v>0.120341470730085</v>
      </c>
      <c r="O2427" s="3">
        <v>30</v>
      </c>
      <c r="P2427" s="125">
        <v>-1.6053208898741299E-2</v>
      </c>
      <c r="Q2427" s="3">
        <v>20</v>
      </c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</row>
    <row r="2428" spans="1:30" hidden="1" x14ac:dyDescent="0.25">
      <c r="A2428" s="2">
        <v>8</v>
      </c>
      <c r="B2428" s="2">
        <v>2014</v>
      </c>
      <c r="C2428" s="4" t="str">
        <f>INDEX(Index!$B$1:$B$500,MATCH($F2428,Index!$A$1:$A$500,0)
)</f>
        <v>NYJ</v>
      </c>
      <c r="D2428" s="4">
        <v>0</v>
      </c>
      <c r="E2428" s="141">
        <f t="shared" si="37"/>
        <v>-0.18008947364419531</v>
      </c>
      <c r="F2428" s="3" t="s">
        <v>9</v>
      </c>
      <c r="G2428" s="3">
        <v>27</v>
      </c>
      <c r="H2428" s="125">
        <v>-0.18008947364419531</v>
      </c>
      <c r="I2428" s="3"/>
      <c r="J2428" s="3"/>
      <c r="K2428" s="3" t="s">
        <v>137</v>
      </c>
      <c r="L2428" s="125">
        <v>-0.18051034120407999</v>
      </c>
      <c r="M2428" s="3">
        <v>29</v>
      </c>
      <c r="N2428" s="125">
        <v>2.53183207233297E-2</v>
      </c>
      <c r="O2428" s="3">
        <v>20</v>
      </c>
      <c r="P2428" s="125">
        <v>2.5739188283214399E-2</v>
      </c>
      <c r="Q2428" s="3">
        <v>9</v>
      </c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</row>
    <row r="2429" spans="1:30" hidden="1" x14ac:dyDescent="0.25">
      <c r="A2429" s="2">
        <v>8</v>
      </c>
      <c r="B2429" s="2">
        <v>2014</v>
      </c>
      <c r="C2429" s="4" t="str">
        <f>INDEX(Index!$B$1:$B$500,MATCH($F2429,Index!$A$1:$A$500,0)
)</f>
        <v>LAR</v>
      </c>
      <c r="D2429" s="4">
        <v>0</v>
      </c>
      <c r="E2429" s="141">
        <f t="shared" si="37"/>
        <v>-0.1973798347290201</v>
      </c>
      <c r="F2429" s="3" t="s">
        <v>67</v>
      </c>
      <c r="G2429" s="3">
        <v>28</v>
      </c>
      <c r="H2429" s="125">
        <v>-0.1973798347290201</v>
      </c>
      <c r="I2429" s="3"/>
      <c r="J2429" s="3"/>
      <c r="K2429" s="3" t="s">
        <v>123</v>
      </c>
      <c r="L2429" s="125">
        <v>-7.1133023605713303E-2</v>
      </c>
      <c r="M2429" s="3">
        <v>25</v>
      </c>
      <c r="N2429" s="125">
        <v>9.9199896303934096E-2</v>
      </c>
      <c r="O2429" s="3">
        <v>27</v>
      </c>
      <c r="P2429" s="125">
        <v>-2.70469148193727E-2</v>
      </c>
      <c r="Q2429" s="3">
        <v>24</v>
      </c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</row>
    <row r="2430" spans="1:30" hidden="1" x14ac:dyDescent="0.25">
      <c r="A2430" s="2">
        <v>8</v>
      </c>
      <c r="B2430" s="2">
        <v>2014</v>
      </c>
      <c r="C2430" s="4" t="str">
        <f>INDEX(Index!$B$1:$B$500,MATCH($F2430,Index!$A$1:$A$500,0)
)</f>
        <v>LV</v>
      </c>
      <c r="D2430" s="4">
        <v>0</v>
      </c>
      <c r="E2430" s="141">
        <f t="shared" si="37"/>
        <v>-0.24036462177862089</v>
      </c>
      <c r="F2430" s="3" t="s">
        <v>52</v>
      </c>
      <c r="G2430" s="3">
        <v>29</v>
      </c>
      <c r="H2430" s="125">
        <v>-0.24036462177862089</v>
      </c>
      <c r="I2430" s="3"/>
      <c r="J2430" s="3"/>
      <c r="K2430" s="3" t="s">
        <v>132</v>
      </c>
      <c r="L2430" s="125">
        <v>-0.16035216809671601</v>
      </c>
      <c r="M2430" s="3">
        <v>27</v>
      </c>
      <c r="N2430" s="125">
        <v>0.104348581673098</v>
      </c>
      <c r="O2430" s="3">
        <v>28</v>
      </c>
      <c r="P2430" s="125">
        <v>2.4336127991193099E-2</v>
      </c>
      <c r="Q2430" s="3">
        <v>10</v>
      </c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</row>
    <row r="2431" spans="1:30" hidden="1" x14ac:dyDescent="0.25">
      <c r="A2431" s="2">
        <v>8</v>
      </c>
      <c r="B2431" s="2">
        <v>2014</v>
      </c>
      <c r="C2431" s="4" t="str">
        <f>INDEX(Index!$B$1:$B$500,MATCH($F2431,Index!$A$1:$A$500,0)
)</f>
        <v>JAX</v>
      </c>
      <c r="D2431" s="4">
        <v>0</v>
      </c>
      <c r="E2431" s="141">
        <f t="shared" si="37"/>
        <v>-0.27582130447046216</v>
      </c>
      <c r="F2431" s="3" t="s">
        <v>56</v>
      </c>
      <c r="G2431" s="3">
        <v>30</v>
      </c>
      <c r="H2431" s="125">
        <v>-0.27582130447046216</v>
      </c>
      <c r="I2431" s="3"/>
      <c r="J2431" s="3"/>
      <c r="K2431" s="3" t="s">
        <v>137</v>
      </c>
      <c r="L2431" s="125">
        <v>-0.28311030780219398</v>
      </c>
      <c r="M2431" s="3">
        <v>32</v>
      </c>
      <c r="N2431" s="125">
        <v>-4.3871024342312298E-2</v>
      </c>
      <c r="O2431" s="3">
        <v>11</v>
      </c>
      <c r="P2431" s="125">
        <v>-3.6582021010580501E-2</v>
      </c>
      <c r="Q2431" s="3">
        <v>25</v>
      </c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</row>
    <row r="2432" spans="1:30" hidden="1" x14ac:dyDescent="0.25">
      <c r="A2432" s="2">
        <v>8</v>
      </c>
      <c r="B2432" s="2">
        <v>2014</v>
      </c>
      <c r="C2432" s="4" t="str">
        <f>INDEX(Index!$B$1:$B$500,MATCH($F2432,Index!$A$1:$A$500,0)
)</f>
        <v>MIN</v>
      </c>
      <c r="D2432" s="4">
        <v>0</v>
      </c>
      <c r="E2432" s="141">
        <f t="shared" si="37"/>
        <v>-0.29363513288953991</v>
      </c>
      <c r="F2432" s="3" t="s">
        <v>46</v>
      </c>
      <c r="G2432" s="3">
        <v>31</v>
      </c>
      <c r="H2432" s="125">
        <v>-0.29363513288953991</v>
      </c>
      <c r="I2432" s="3"/>
      <c r="J2432" s="3"/>
      <c r="K2432" s="3" t="s">
        <v>129</v>
      </c>
      <c r="L2432" s="125">
        <v>-0.27259208052078499</v>
      </c>
      <c r="M2432" s="3">
        <v>31</v>
      </c>
      <c r="N2432" s="125">
        <v>3.6739738990500703E-2</v>
      </c>
      <c r="O2432" s="3">
        <v>21</v>
      </c>
      <c r="P2432" s="125">
        <v>1.5696686621745799E-2</v>
      </c>
      <c r="Q2432" s="3">
        <v>12</v>
      </c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</row>
    <row r="2433" spans="1:30" hidden="1" x14ac:dyDescent="0.25">
      <c r="A2433" s="2">
        <v>8</v>
      </c>
      <c r="B2433" s="2">
        <v>2014</v>
      </c>
      <c r="C2433" s="4" t="str">
        <f>INDEX(Index!$B$1:$B$500,MATCH($F2433,Index!$A$1:$A$500,0)
)</f>
        <v>TB</v>
      </c>
      <c r="D2433" s="4">
        <v>0</v>
      </c>
      <c r="E2433" s="141">
        <f t="shared" si="37"/>
        <v>-0.42783234704091871</v>
      </c>
      <c r="F2433" s="3" t="s">
        <v>38</v>
      </c>
      <c r="G2433" s="3">
        <v>32</v>
      </c>
      <c r="H2433" s="125">
        <v>-0.42783234704091871</v>
      </c>
      <c r="I2433" s="3"/>
      <c r="J2433" s="3"/>
      <c r="K2433" s="3" t="s">
        <v>124</v>
      </c>
      <c r="L2433" s="125">
        <v>-0.24728205478877599</v>
      </c>
      <c r="M2433" s="3">
        <v>30</v>
      </c>
      <c r="N2433" s="125">
        <v>0.12787849789627201</v>
      </c>
      <c r="O2433" s="3">
        <v>31</v>
      </c>
      <c r="P2433" s="125">
        <v>-5.2671794355870702E-2</v>
      </c>
      <c r="Q2433" s="3">
        <v>26</v>
      </c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</row>
    <row r="2434" spans="1:30" hidden="1" x14ac:dyDescent="0.25">
      <c r="A2434" s="2">
        <v>9</v>
      </c>
      <c r="B2434" s="2">
        <v>2014</v>
      </c>
      <c r="C2434" s="4" t="str">
        <f>INDEX(Index!$B$1:$B$500,MATCH($F2434,Index!$A$1:$A$500,0)
)</f>
        <v>DEN</v>
      </c>
      <c r="D2434" s="4">
        <v>0</v>
      </c>
      <c r="E2434" s="141">
        <f t="shared" ref="E2434:E2497" si="38">IF(D2434=1,H2434/100,H2434)</f>
        <v>0.40832325389936719</v>
      </c>
      <c r="F2434" s="3" t="s">
        <v>39</v>
      </c>
      <c r="G2434" s="3">
        <v>1</v>
      </c>
      <c r="H2434" s="125">
        <v>0.40832325389936719</v>
      </c>
      <c r="I2434" s="3"/>
      <c r="J2434" s="3"/>
      <c r="K2434" s="3" t="s">
        <v>133</v>
      </c>
      <c r="L2434" s="125">
        <v>0.25911304631681897</v>
      </c>
      <c r="M2434" s="3">
        <v>1</v>
      </c>
      <c r="N2434" s="125">
        <v>-0.20862215548661001</v>
      </c>
      <c r="O2434" s="3">
        <v>2</v>
      </c>
      <c r="P2434" s="125">
        <v>-5.9411947904061797E-2</v>
      </c>
      <c r="Q2434" s="3">
        <v>26</v>
      </c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</row>
    <row r="2435" spans="1:30" hidden="1" x14ac:dyDescent="0.25">
      <c r="A2435" s="2">
        <v>9</v>
      </c>
      <c r="B2435" s="2">
        <v>2014</v>
      </c>
      <c r="C2435" s="4" t="str">
        <f>INDEX(Index!$B$1:$B$500,MATCH($F2435,Index!$A$1:$A$500,0)
)</f>
        <v>BAL</v>
      </c>
      <c r="D2435" s="4">
        <v>0</v>
      </c>
      <c r="E2435" s="141">
        <f t="shared" si="38"/>
        <v>0.20611591776113192</v>
      </c>
      <c r="F2435" s="3" t="s">
        <v>18</v>
      </c>
      <c r="G2435" s="3">
        <v>2</v>
      </c>
      <c r="H2435" s="125">
        <v>0.20611591776113192</v>
      </c>
      <c r="I2435" s="3"/>
      <c r="J2435" s="3"/>
      <c r="K2435" s="3" t="s">
        <v>136</v>
      </c>
      <c r="L2435" s="125">
        <v>6.8607937612176997E-2</v>
      </c>
      <c r="M2435" s="3">
        <v>12</v>
      </c>
      <c r="N2435" s="125">
        <v>-6.3869321356327197E-2</v>
      </c>
      <c r="O2435" s="3">
        <v>9</v>
      </c>
      <c r="P2435" s="125">
        <v>7.3638658792627695E-2</v>
      </c>
      <c r="Q2435" s="3">
        <v>2</v>
      </c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</row>
    <row r="2436" spans="1:30" hidden="1" x14ac:dyDescent="0.25">
      <c r="A2436" s="2">
        <v>9</v>
      </c>
      <c r="B2436" s="2">
        <v>2014</v>
      </c>
      <c r="C2436" s="4" t="str">
        <f>INDEX(Index!$B$1:$B$500,MATCH($F2436,Index!$A$1:$A$500,0)
)</f>
        <v>PHI</v>
      </c>
      <c r="D2436" s="4">
        <v>0</v>
      </c>
      <c r="E2436" s="141">
        <f t="shared" si="38"/>
        <v>0.18521009780716191</v>
      </c>
      <c r="F2436" s="3" t="s">
        <v>7</v>
      </c>
      <c r="G2436" s="3">
        <v>3</v>
      </c>
      <c r="H2436" s="125">
        <v>0.18521009780716191</v>
      </c>
      <c r="I2436" s="3"/>
      <c r="J2436" s="3"/>
      <c r="K2436" s="3" t="s">
        <v>133</v>
      </c>
      <c r="L2436" s="125">
        <v>3.3494744860231601E-2</v>
      </c>
      <c r="M2436" s="3">
        <v>14</v>
      </c>
      <c r="N2436" s="125">
        <v>-6.5421504249906906E-2</v>
      </c>
      <c r="O2436" s="3">
        <v>8</v>
      </c>
      <c r="P2436" s="125">
        <v>8.6293848697023404E-2</v>
      </c>
      <c r="Q2436" s="3">
        <v>1</v>
      </c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</row>
    <row r="2437" spans="1:30" hidden="1" x14ac:dyDescent="0.25">
      <c r="A2437" s="2">
        <v>9</v>
      </c>
      <c r="B2437" s="2">
        <v>2014</v>
      </c>
      <c r="C2437" s="4" t="str">
        <f>INDEX(Index!$B$1:$B$500,MATCH($F2437,Index!$A$1:$A$500,0)
)</f>
        <v>IND</v>
      </c>
      <c r="D2437" s="4">
        <v>0</v>
      </c>
      <c r="E2437" s="141">
        <f t="shared" si="38"/>
        <v>0.18475927706286122</v>
      </c>
      <c r="F2437" s="3" t="s">
        <v>35</v>
      </c>
      <c r="G2437" s="3">
        <v>4</v>
      </c>
      <c r="H2437" s="125">
        <v>0.18475927706286122</v>
      </c>
      <c r="I2437" s="3"/>
      <c r="J2437" s="3"/>
      <c r="K2437" s="3" t="s">
        <v>134</v>
      </c>
      <c r="L2437" s="125">
        <v>0.105685862531711</v>
      </c>
      <c r="M2437" s="3">
        <v>5</v>
      </c>
      <c r="N2437" s="125">
        <v>-2.8136641452387999E-2</v>
      </c>
      <c r="O2437" s="3">
        <v>11</v>
      </c>
      <c r="P2437" s="125">
        <v>5.0936773078762203E-2</v>
      </c>
      <c r="Q2437" s="3">
        <v>5</v>
      </c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</row>
    <row r="2438" spans="1:30" hidden="1" x14ac:dyDescent="0.25">
      <c r="A2438" s="2">
        <v>9</v>
      </c>
      <c r="B2438" s="2">
        <v>2014</v>
      </c>
      <c r="C2438" s="4" t="str">
        <f>INDEX(Index!$B$1:$B$500,MATCH($F2438,Index!$A$1:$A$500,0)
)</f>
        <v>SEA</v>
      </c>
      <c r="D2438" s="4">
        <v>0</v>
      </c>
      <c r="E2438" s="141">
        <f t="shared" si="38"/>
        <v>0.17414483191907348</v>
      </c>
      <c r="F2438" s="3" t="s">
        <v>30</v>
      </c>
      <c r="G2438" s="3">
        <v>5</v>
      </c>
      <c r="H2438" s="125">
        <v>0.17414483191907348</v>
      </c>
      <c r="I2438" s="3"/>
      <c r="J2438" s="3"/>
      <c r="K2438" s="3" t="s">
        <v>128</v>
      </c>
      <c r="L2438" s="125">
        <v>8.8159294639213501E-2</v>
      </c>
      <c r="M2438" s="3">
        <v>7</v>
      </c>
      <c r="N2438" s="125">
        <v>-0.121884155107333</v>
      </c>
      <c r="O2438" s="3">
        <v>4</v>
      </c>
      <c r="P2438" s="125">
        <v>-3.5898617827473001E-2</v>
      </c>
      <c r="Q2438" s="3">
        <v>23</v>
      </c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</row>
    <row r="2439" spans="1:30" hidden="1" x14ac:dyDescent="0.25">
      <c r="A2439" s="2">
        <v>9</v>
      </c>
      <c r="B2439" s="2">
        <v>2014</v>
      </c>
      <c r="C2439" s="4" t="str">
        <f>INDEX(Index!$B$1:$B$500,MATCH($F2439,Index!$A$1:$A$500,0)
)</f>
        <v>KC</v>
      </c>
      <c r="D2439" s="4">
        <v>0</v>
      </c>
      <c r="E2439" s="141">
        <f t="shared" si="38"/>
        <v>0.14692917252836971</v>
      </c>
      <c r="F2439" s="3" t="s">
        <v>5</v>
      </c>
      <c r="G2439" s="3">
        <v>6</v>
      </c>
      <c r="H2439" s="125">
        <v>0.14692917252836971</v>
      </c>
      <c r="I2439" s="3"/>
      <c r="J2439" s="3"/>
      <c r="K2439" s="3" t="s">
        <v>128</v>
      </c>
      <c r="L2439" s="125">
        <v>7.6083635557314705E-2</v>
      </c>
      <c r="M2439" s="3">
        <v>10</v>
      </c>
      <c r="N2439" s="125">
        <v>-3.42435740577475E-2</v>
      </c>
      <c r="O2439" s="3">
        <v>10</v>
      </c>
      <c r="P2439" s="125">
        <v>3.6601962913307501E-2</v>
      </c>
      <c r="Q2439" s="3">
        <v>6</v>
      </c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</row>
    <row r="2440" spans="1:30" hidden="1" x14ac:dyDescent="0.25">
      <c r="A2440" s="2">
        <v>9</v>
      </c>
      <c r="B2440" s="2">
        <v>2014</v>
      </c>
      <c r="C2440" s="4" t="str">
        <f>INDEX(Index!$B$1:$B$500,MATCH($F2440,Index!$A$1:$A$500,0)
)</f>
        <v>NE</v>
      </c>
      <c r="D2440" s="4">
        <v>0</v>
      </c>
      <c r="E2440" s="141">
        <f t="shared" si="38"/>
        <v>0.13498466147000737</v>
      </c>
      <c r="F2440" s="3" t="s">
        <v>17</v>
      </c>
      <c r="G2440" s="3">
        <v>7</v>
      </c>
      <c r="H2440" s="125">
        <v>0.13498466147000737</v>
      </c>
      <c r="I2440" s="3"/>
      <c r="J2440" s="3"/>
      <c r="K2440" s="3" t="s">
        <v>139</v>
      </c>
      <c r="L2440" s="125">
        <v>7.2856713645655394E-2</v>
      </c>
      <c r="M2440" s="3">
        <v>11</v>
      </c>
      <c r="N2440" s="125">
        <v>4.19801361512653E-3</v>
      </c>
      <c r="O2440" s="3">
        <v>15</v>
      </c>
      <c r="P2440" s="125">
        <v>6.6325961439478498E-2</v>
      </c>
      <c r="Q2440" s="3">
        <v>3</v>
      </c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</row>
    <row r="2441" spans="1:30" hidden="1" x14ac:dyDescent="0.25">
      <c r="A2441" s="2">
        <v>9</v>
      </c>
      <c r="B2441" s="2">
        <v>2014</v>
      </c>
      <c r="C2441" s="4" t="str">
        <f>INDEX(Index!$B$1:$B$500,MATCH($F2441,Index!$A$1:$A$500,0)
)</f>
        <v>PIT</v>
      </c>
      <c r="D2441" s="4">
        <v>0</v>
      </c>
      <c r="E2441" s="141">
        <f t="shared" si="38"/>
        <v>0.11524240983638262</v>
      </c>
      <c r="F2441" s="3" t="s">
        <v>32</v>
      </c>
      <c r="G2441" s="3">
        <v>8</v>
      </c>
      <c r="H2441" s="125">
        <v>0.11524240983638262</v>
      </c>
      <c r="I2441" s="3"/>
      <c r="J2441" s="3"/>
      <c r="K2441" s="3" t="s">
        <v>134</v>
      </c>
      <c r="L2441" s="125">
        <v>0.16737745033427301</v>
      </c>
      <c r="M2441" s="3">
        <v>3</v>
      </c>
      <c r="N2441" s="125">
        <v>4.4043004747019297E-2</v>
      </c>
      <c r="O2441" s="3">
        <v>21</v>
      </c>
      <c r="P2441" s="125">
        <v>-8.0920357508710797E-3</v>
      </c>
      <c r="Q2441" s="3">
        <v>17</v>
      </c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</row>
    <row r="2442" spans="1:30" hidden="1" x14ac:dyDescent="0.25">
      <c r="A2442" s="2">
        <v>9</v>
      </c>
      <c r="B2442" s="2">
        <v>2014</v>
      </c>
      <c r="C2442" s="4" t="str">
        <f>INDEX(Index!$B$1:$B$500,MATCH($F2442,Index!$A$1:$A$500,0)
)</f>
        <v>GB</v>
      </c>
      <c r="D2442" s="4">
        <v>0</v>
      </c>
      <c r="E2442" s="141">
        <f t="shared" si="38"/>
        <v>0.11220246580883389</v>
      </c>
      <c r="F2442" s="3" t="s">
        <v>20</v>
      </c>
      <c r="G2442" s="3">
        <v>9</v>
      </c>
      <c r="H2442" s="125">
        <v>0.11220246580883389</v>
      </c>
      <c r="I2442" s="3"/>
      <c r="J2442" s="3"/>
      <c r="K2442" s="3" t="s">
        <v>128</v>
      </c>
      <c r="L2442" s="125">
        <v>0.11672293140274</v>
      </c>
      <c r="M2442" s="3">
        <v>4</v>
      </c>
      <c r="N2442" s="125">
        <v>1.79410527993899E-2</v>
      </c>
      <c r="O2442" s="3">
        <v>18</v>
      </c>
      <c r="P2442" s="125">
        <v>1.34205872054838E-2</v>
      </c>
      <c r="Q2442" s="3">
        <v>12</v>
      </c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</row>
    <row r="2443" spans="1:30" hidden="1" x14ac:dyDescent="0.25">
      <c r="A2443" s="2">
        <v>9</v>
      </c>
      <c r="B2443" s="2">
        <v>2014</v>
      </c>
      <c r="C2443" s="4" t="str">
        <f>INDEX(Index!$B$1:$B$500,MATCH($F2443,Index!$A$1:$A$500,0)
)</f>
        <v>NO</v>
      </c>
      <c r="D2443" s="4">
        <v>0</v>
      </c>
      <c r="E2443" s="141">
        <f t="shared" si="38"/>
        <v>0.11051003924033172</v>
      </c>
      <c r="F2443" s="3" t="s">
        <v>27</v>
      </c>
      <c r="G2443" s="3">
        <v>10</v>
      </c>
      <c r="H2443" s="125">
        <v>0.11051003924033172</v>
      </c>
      <c r="I2443" s="3"/>
      <c r="J2443" s="3"/>
      <c r="K2443" s="3" t="s">
        <v>131</v>
      </c>
      <c r="L2443" s="125">
        <v>0.17334202115363001</v>
      </c>
      <c r="M2443" s="3">
        <v>2</v>
      </c>
      <c r="N2443" s="125">
        <v>7.7111844711776997E-2</v>
      </c>
      <c r="O2443" s="3">
        <v>26</v>
      </c>
      <c r="P2443" s="125">
        <v>1.4279862798478701E-2</v>
      </c>
      <c r="Q2443" s="3">
        <v>11</v>
      </c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</row>
    <row r="2444" spans="1:30" hidden="1" x14ac:dyDescent="0.25">
      <c r="A2444" s="2">
        <v>9</v>
      </c>
      <c r="B2444" s="2">
        <v>2014</v>
      </c>
      <c r="C2444" s="4" t="str">
        <f>INDEX(Index!$B$1:$B$500,MATCH($F2444,Index!$A$1:$A$500,0)
)</f>
        <v>MIA</v>
      </c>
      <c r="D2444" s="4">
        <v>0</v>
      </c>
      <c r="E2444" s="141">
        <f t="shared" si="38"/>
        <v>0.10682628983356501</v>
      </c>
      <c r="F2444" s="3" t="s">
        <v>4</v>
      </c>
      <c r="G2444" s="3">
        <v>11</v>
      </c>
      <c r="H2444" s="125">
        <v>0.10682628983356501</v>
      </c>
      <c r="I2444" s="3"/>
      <c r="J2444" s="3"/>
      <c r="K2444" s="3" t="s">
        <v>128</v>
      </c>
      <c r="L2444" s="125">
        <v>2.3287111844203699E-2</v>
      </c>
      <c r="M2444" s="3">
        <v>16</v>
      </c>
      <c r="N2444" s="125">
        <v>-0.159996777369212</v>
      </c>
      <c r="O2444" s="3">
        <v>3</v>
      </c>
      <c r="P2444" s="125">
        <v>-7.6457599379850694E-2</v>
      </c>
      <c r="Q2444" s="3">
        <v>32</v>
      </c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</row>
    <row r="2445" spans="1:30" hidden="1" x14ac:dyDescent="0.25">
      <c r="A2445" s="2">
        <v>9</v>
      </c>
      <c r="B2445" s="2">
        <v>2014</v>
      </c>
      <c r="C2445" s="4" t="str">
        <f>INDEX(Index!$B$1:$B$500,MATCH($F2445,Index!$A$1:$A$500,0)
)</f>
        <v>DAL</v>
      </c>
      <c r="D2445" s="4">
        <v>0</v>
      </c>
      <c r="E2445" s="141">
        <f t="shared" si="38"/>
        <v>8.6302979580648698E-2</v>
      </c>
      <c r="F2445" s="3" t="s">
        <v>3</v>
      </c>
      <c r="G2445" s="3">
        <v>12</v>
      </c>
      <c r="H2445" s="125">
        <v>8.6302979580648698E-2</v>
      </c>
      <c r="I2445" s="3"/>
      <c r="J2445" s="3"/>
      <c r="K2445" s="3" t="s">
        <v>134</v>
      </c>
      <c r="L2445" s="125">
        <v>0.103710780231045</v>
      </c>
      <c r="M2445" s="3">
        <v>6</v>
      </c>
      <c r="N2445" s="125">
        <v>-3.4526118345035799E-3</v>
      </c>
      <c r="O2445" s="3">
        <v>14</v>
      </c>
      <c r="P2445" s="125">
        <v>-2.08604124848999E-2</v>
      </c>
      <c r="Q2445" s="3">
        <v>22</v>
      </c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</row>
    <row r="2446" spans="1:30" hidden="1" x14ac:dyDescent="0.25">
      <c r="A2446" s="2">
        <v>9</v>
      </c>
      <c r="B2446" s="2">
        <v>2014</v>
      </c>
      <c r="C2446" s="4" t="str">
        <f>INDEX(Index!$B$1:$B$500,MATCH($F2446,Index!$A$1:$A$500,0)
)</f>
        <v>CIN</v>
      </c>
      <c r="D2446" s="4">
        <v>0</v>
      </c>
      <c r="E2446" s="141">
        <f t="shared" si="38"/>
        <v>7.8608692264017982E-2</v>
      </c>
      <c r="F2446" s="3" t="s">
        <v>24</v>
      </c>
      <c r="G2446" s="3">
        <v>13</v>
      </c>
      <c r="H2446" s="125">
        <v>7.8608692264017982E-2</v>
      </c>
      <c r="I2446" s="3"/>
      <c r="J2446" s="3"/>
      <c r="K2446" s="3" t="s">
        <v>271</v>
      </c>
      <c r="L2446" s="125">
        <v>4.1534041661956497E-2</v>
      </c>
      <c r="M2446" s="3">
        <v>13</v>
      </c>
      <c r="N2446" s="125">
        <v>-8.8426692516762797E-3</v>
      </c>
      <c r="O2446" s="3">
        <v>13</v>
      </c>
      <c r="P2446" s="125">
        <v>2.82319813503852E-2</v>
      </c>
      <c r="Q2446" s="3">
        <v>8</v>
      </c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</row>
    <row r="2447" spans="1:30" hidden="1" x14ac:dyDescent="0.25">
      <c r="A2447" s="2">
        <v>9</v>
      </c>
      <c r="B2447" s="2">
        <v>2014</v>
      </c>
      <c r="C2447" s="4" t="str">
        <f>INDEX(Index!$B$1:$B$500,MATCH($F2447,Index!$A$1:$A$500,0)
)</f>
        <v>DET</v>
      </c>
      <c r="D2447" s="4">
        <v>0</v>
      </c>
      <c r="E2447" s="141">
        <f t="shared" si="38"/>
        <v>7.4287909068785601E-2</v>
      </c>
      <c r="F2447" s="3" t="s">
        <v>21</v>
      </c>
      <c r="G2447" s="3">
        <v>14</v>
      </c>
      <c r="H2447" s="125">
        <v>7.4287909068785601E-2</v>
      </c>
      <c r="I2447" s="3"/>
      <c r="J2447" s="3"/>
      <c r="K2447" s="3" t="s">
        <v>133</v>
      </c>
      <c r="L2447" s="125">
        <v>-7.8458030086842101E-2</v>
      </c>
      <c r="M2447" s="3">
        <v>24</v>
      </c>
      <c r="N2447" s="125">
        <v>-0.224218230498691</v>
      </c>
      <c r="O2447" s="3">
        <v>1</v>
      </c>
      <c r="P2447" s="125">
        <v>-7.1472291343063293E-2</v>
      </c>
      <c r="Q2447" s="3">
        <v>31</v>
      </c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</row>
    <row r="2448" spans="1:30" hidden="1" x14ac:dyDescent="0.25">
      <c r="A2448" s="2">
        <v>9</v>
      </c>
      <c r="B2448" s="2">
        <v>2014</v>
      </c>
      <c r="C2448" s="4" t="str">
        <f>INDEX(Index!$B$1:$B$500,MATCH($F2448,Index!$A$1:$A$500,0)
)</f>
        <v>ARI</v>
      </c>
      <c r="D2448" s="4">
        <v>0</v>
      </c>
      <c r="E2448" s="141">
        <f t="shared" si="38"/>
        <v>4.6041052455840163E-2</v>
      </c>
      <c r="F2448" s="3" t="s">
        <v>23</v>
      </c>
      <c r="G2448" s="3">
        <v>15</v>
      </c>
      <c r="H2448" s="125">
        <v>4.6041052455840163E-2</v>
      </c>
      <c r="I2448" s="3"/>
      <c r="J2448" s="3"/>
      <c r="K2448" s="3" t="s">
        <v>219</v>
      </c>
      <c r="L2448" s="125">
        <v>-3.45591230307409E-2</v>
      </c>
      <c r="M2448" s="3">
        <v>20</v>
      </c>
      <c r="N2448" s="125">
        <v>-8.0753508805032903E-2</v>
      </c>
      <c r="O2448" s="3">
        <v>5</v>
      </c>
      <c r="P2448" s="125">
        <v>-1.5333331845184301E-4</v>
      </c>
      <c r="Q2448" s="3">
        <v>16</v>
      </c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</row>
    <row r="2449" spans="1:30" hidden="1" x14ac:dyDescent="0.25">
      <c r="A2449" s="2">
        <v>9</v>
      </c>
      <c r="B2449" s="2">
        <v>2014</v>
      </c>
      <c r="C2449" s="4" t="str">
        <f>INDEX(Index!$B$1:$B$500,MATCH($F2449,Index!$A$1:$A$500,0)
)</f>
        <v>LAC</v>
      </c>
      <c r="D2449" s="4">
        <v>0</v>
      </c>
      <c r="E2449" s="141">
        <f t="shared" si="38"/>
        <v>-1.8398276278531103E-2</v>
      </c>
      <c r="F2449" s="3" t="s">
        <v>68</v>
      </c>
      <c r="G2449" s="3">
        <v>16</v>
      </c>
      <c r="H2449" s="125">
        <v>-1.8398276278531103E-2</v>
      </c>
      <c r="I2449" s="3"/>
      <c r="J2449" s="3"/>
      <c r="K2449" s="3" t="s">
        <v>136</v>
      </c>
      <c r="L2449" s="125">
        <v>8.0758079323479504E-2</v>
      </c>
      <c r="M2449" s="3">
        <v>8</v>
      </c>
      <c r="N2449" s="125">
        <v>9.9347231962116395E-2</v>
      </c>
      <c r="O2449" s="3">
        <v>29</v>
      </c>
      <c r="P2449" s="125">
        <v>1.90876360105789E-4</v>
      </c>
      <c r="Q2449" s="3">
        <v>15</v>
      </c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</row>
    <row r="2450" spans="1:30" hidden="1" x14ac:dyDescent="0.25">
      <c r="A2450" s="2">
        <v>9</v>
      </c>
      <c r="B2450" s="2">
        <v>2014</v>
      </c>
      <c r="C2450" s="4" t="str">
        <f>INDEX(Index!$B$1:$B$500,MATCH($F2450,Index!$A$1:$A$500,0)
)</f>
        <v>BUF</v>
      </c>
      <c r="D2450" s="4">
        <v>0</v>
      </c>
      <c r="E2450" s="141">
        <f t="shared" si="38"/>
        <v>-2.2116751909079697E-2</v>
      </c>
      <c r="F2450" s="3" t="s">
        <v>0</v>
      </c>
      <c r="G2450" s="3">
        <v>17</v>
      </c>
      <c r="H2450" s="125">
        <v>-2.2116751909079697E-2</v>
      </c>
      <c r="I2450" s="3"/>
      <c r="J2450" s="3"/>
      <c r="K2450" s="3" t="s">
        <v>128</v>
      </c>
      <c r="L2450" s="125">
        <v>-0.155367342684056</v>
      </c>
      <c r="M2450" s="3">
        <v>28</v>
      </c>
      <c r="N2450" s="125">
        <v>-8.0168075087278801E-2</v>
      </c>
      <c r="O2450" s="3">
        <v>6</v>
      </c>
      <c r="P2450" s="125">
        <v>5.30825156876975E-2</v>
      </c>
      <c r="Q2450" s="3">
        <v>4</v>
      </c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</row>
    <row r="2451" spans="1:30" hidden="1" x14ac:dyDescent="0.25">
      <c r="A2451" s="2">
        <v>9</v>
      </c>
      <c r="B2451" s="2">
        <v>2014</v>
      </c>
      <c r="C2451" s="4" t="str">
        <f>INDEX(Index!$B$1:$B$500,MATCH($F2451,Index!$A$1:$A$500,0)
)</f>
        <v>SF</v>
      </c>
      <c r="D2451" s="4">
        <v>0</v>
      </c>
      <c r="E2451" s="141">
        <f t="shared" si="38"/>
        <v>-4.1353899059098302E-2</v>
      </c>
      <c r="F2451" s="3" t="s">
        <v>1</v>
      </c>
      <c r="G2451" s="3">
        <v>18</v>
      </c>
      <c r="H2451" s="125">
        <v>-4.1353899059098302E-2</v>
      </c>
      <c r="I2451" s="3"/>
      <c r="J2451" s="3"/>
      <c r="K2451" s="3" t="s">
        <v>131</v>
      </c>
      <c r="L2451" s="125">
        <v>-5.4948350088661398E-2</v>
      </c>
      <c r="M2451" s="3">
        <v>21</v>
      </c>
      <c r="N2451" s="125">
        <v>-7.9722814259936894E-2</v>
      </c>
      <c r="O2451" s="3">
        <v>7</v>
      </c>
      <c r="P2451" s="125">
        <v>-6.6128363230373799E-2</v>
      </c>
      <c r="Q2451" s="3">
        <v>29</v>
      </c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</row>
    <row r="2452" spans="1:30" hidden="1" x14ac:dyDescent="0.25">
      <c r="A2452" s="2">
        <v>9</v>
      </c>
      <c r="B2452" s="2">
        <v>2014</v>
      </c>
      <c r="C2452" s="4" t="str">
        <f>INDEX(Index!$B$1:$B$500,MATCH($F2452,Index!$A$1:$A$500,0)
)</f>
        <v>ATL</v>
      </c>
      <c r="D2452" s="4">
        <v>0</v>
      </c>
      <c r="E2452" s="141">
        <f t="shared" si="38"/>
        <v>-5.9105289223982407E-2</v>
      </c>
      <c r="F2452" s="3" t="s">
        <v>43</v>
      </c>
      <c r="G2452" s="3">
        <v>19</v>
      </c>
      <c r="H2452" s="125">
        <v>-5.9105289223982407E-2</v>
      </c>
      <c r="I2452" s="3"/>
      <c r="J2452" s="3"/>
      <c r="K2452" s="3" t="s">
        <v>130</v>
      </c>
      <c r="L2452" s="125">
        <v>7.8293942512042594E-2</v>
      </c>
      <c r="M2452" s="3">
        <v>9</v>
      </c>
      <c r="N2452" s="125">
        <v>0.170636329446819</v>
      </c>
      <c r="O2452" s="3">
        <v>32</v>
      </c>
      <c r="P2452" s="125">
        <v>3.3237097710794E-2</v>
      </c>
      <c r="Q2452" s="3">
        <v>7</v>
      </c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</row>
    <row r="2453" spans="1:30" hidden="1" x14ac:dyDescent="0.25">
      <c r="A2453" s="2">
        <v>9</v>
      </c>
      <c r="B2453" s="2">
        <v>2014</v>
      </c>
      <c r="C2453" s="4" t="str">
        <f>INDEX(Index!$B$1:$B$500,MATCH($F2453,Index!$A$1:$A$500,0)
)</f>
        <v>CLE</v>
      </c>
      <c r="D2453" s="4">
        <v>0</v>
      </c>
      <c r="E2453" s="141">
        <f t="shared" si="38"/>
        <v>-9.620608101566902E-2</v>
      </c>
      <c r="F2453" s="3" t="s">
        <v>10</v>
      </c>
      <c r="G2453" s="3">
        <v>20</v>
      </c>
      <c r="H2453" s="125">
        <v>-9.620608101566902E-2</v>
      </c>
      <c r="I2453" s="3"/>
      <c r="J2453" s="3"/>
      <c r="K2453" s="3" t="s">
        <v>128</v>
      </c>
      <c r="L2453" s="125">
        <v>-3.1168886268326201E-2</v>
      </c>
      <c r="M2453" s="3">
        <v>18</v>
      </c>
      <c r="N2453" s="125">
        <v>7.2896728529385196E-2</v>
      </c>
      <c r="O2453" s="3">
        <v>25</v>
      </c>
      <c r="P2453" s="125">
        <v>7.8595337820423702E-3</v>
      </c>
      <c r="Q2453" s="3">
        <v>14</v>
      </c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</row>
    <row r="2454" spans="1:30" hidden="1" x14ac:dyDescent="0.25">
      <c r="A2454" s="2">
        <v>9</v>
      </c>
      <c r="B2454" s="2">
        <v>2014</v>
      </c>
      <c r="C2454" s="4" t="str">
        <f>INDEX(Index!$B$1:$B$500,MATCH($F2454,Index!$A$1:$A$500,0)
)</f>
        <v>WAS</v>
      </c>
      <c r="D2454" s="4">
        <v>0</v>
      </c>
      <c r="E2454" s="141">
        <f t="shared" si="38"/>
        <v>-0.1036085077815571</v>
      </c>
      <c r="F2454" s="3" t="s">
        <v>26</v>
      </c>
      <c r="G2454" s="3">
        <v>21</v>
      </c>
      <c r="H2454" s="125">
        <v>-0.1036085077815571</v>
      </c>
      <c r="I2454" s="3"/>
      <c r="J2454" s="3"/>
      <c r="K2454" s="3" t="s">
        <v>140</v>
      </c>
      <c r="L2454" s="125">
        <v>9.7103441302951003E-3</v>
      </c>
      <c r="M2454" s="3">
        <v>17</v>
      </c>
      <c r="N2454" s="125">
        <v>6.6008334940230104E-2</v>
      </c>
      <c r="O2454" s="3">
        <v>23</v>
      </c>
      <c r="P2454" s="125">
        <v>-4.7310516971622099E-2</v>
      </c>
      <c r="Q2454" s="3">
        <v>25</v>
      </c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</row>
    <row r="2455" spans="1:30" hidden="1" x14ac:dyDescent="0.25">
      <c r="A2455" s="2">
        <v>9</v>
      </c>
      <c r="B2455" s="2">
        <v>2014</v>
      </c>
      <c r="C2455" s="4" t="str">
        <f>INDEX(Index!$B$1:$B$500,MATCH($F2455,Index!$A$1:$A$500,0)
)</f>
        <v>HOU</v>
      </c>
      <c r="D2455" s="4">
        <v>0</v>
      </c>
      <c r="E2455" s="141">
        <f t="shared" si="38"/>
        <v>-0.10581886947161781</v>
      </c>
      <c r="F2455" s="3" t="s">
        <v>49</v>
      </c>
      <c r="G2455" s="3">
        <v>22</v>
      </c>
      <c r="H2455" s="125">
        <v>-0.10581886947161781</v>
      </c>
      <c r="I2455" s="3"/>
      <c r="J2455" s="3"/>
      <c r="K2455" s="3" t="s">
        <v>135</v>
      </c>
      <c r="L2455" s="125">
        <v>-3.1612870036600203E-2</v>
      </c>
      <c r="M2455" s="3">
        <v>19</v>
      </c>
      <c r="N2455" s="125">
        <v>1.22170537669681E-2</v>
      </c>
      <c r="O2455" s="3">
        <v>17</v>
      </c>
      <c r="P2455" s="125">
        <v>-6.1988945668049501E-2</v>
      </c>
      <c r="Q2455" s="3">
        <v>27</v>
      </c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</row>
    <row r="2456" spans="1:30" hidden="1" x14ac:dyDescent="0.25">
      <c r="A2456" s="2">
        <v>9</v>
      </c>
      <c r="B2456" s="2">
        <v>2014</v>
      </c>
      <c r="C2456" s="4" t="str">
        <f>INDEX(Index!$B$1:$B$500,MATCH($F2456,Index!$A$1:$A$500,0)
)</f>
        <v>TEN</v>
      </c>
      <c r="D2456" s="4">
        <v>0</v>
      </c>
      <c r="E2456" s="141">
        <f t="shared" si="38"/>
        <v>-0.1081119017310478</v>
      </c>
      <c r="F2456" s="3" t="s">
        <v>45</v>
      </c>
      <c r="G2456" s="3">
        <v>23</v>
      </c>
      <c r="H2456" s="125">
        <v>-0.1081119017310478</v>
      </c>
      <c r="I2456" s="3"/>
      <c r="J2456" s="3"/>
      <c r="K2456" s="3" t="s">
        <v>130</v>
      </c>
      <c r="L2456" s="125">
        <v>-8.02428081170911E-2</v>
      </c>
      <c r="M2456" s="3">
        <v>25</v>
      </c>
      <c r="N2456" s="125">
        <v>1.21201852216931E-2</v>
      </c>
      <c r="O2456" s="3">
        <v>16</v>
      </c>
      <c r="P2456" s="125">
        <v>-1.5748908392263599E-2</v>
      </c>
      <c r="Q2456" s="3">
        <v>19</v>
      </c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</row>
    <row r="2457" spans="1:30" hidden="1" x14ac:dyDescent="0.25">
      <c r="A2457" s="2">
        <v>9</v>
      </c>
      <c r="B2457" s="2">
        <v>2014</v>
      </c>
      <c r="C2457" s="4" t="str">
        <f>INDEX(Index!$B$1:$B$500,MATCH($F2457,Index!$A$1:$A$500,0)
)</f>
        <v>NYG</v>
      </c>
      <c r="D2457" s="4">
        <v>0</v>
      </c>
      <c r="E2457" s="141">
        <f t="shared" si="38"/>
        <v>-0.11211339962347409</v>
      </c>
      <c r="F2457" s="3" t="s">
        <v>15</v>
      </c>
      <c r="G2457" s="3">
        <v>24</v>
      </c>
      <c r="H2457" s="125">
        <v>-0.11211339962347409</v>
      </c>
      <c r="I2457" s="3"/>
      <c r="J2457" s="3"/>
      <c r="K2457" s="3" t="s">
        <v>129</v>
      </c>
      <c r="L2457" s="125">
        <v>-7.50896934375056E-2</v>
      </c>
      <c r="M2457" s="3">
        <v>23</v>
      </c>
      <c r="N2457" s="125">
        <v>1.9165434379808499E-2</v>
      </c>
      <c r="O2457" s="3">
        <v>19</v>
      </c>
      <c r="P2457" s="125">
        <v>-1.7858271806159998E-2</v>
      </c>
      <c r="Q2457" s="3">
        <v>20</v>
      </c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</row>
    <row r="2458" spans="1:30" hidden="1" x14ac:dyDescent="0.25">
      <c r="A2458" s="2">
        <v>9</v>
      </c>
      <c r="B2458" s="2">
        <v>2014</v>
      </c>
      <c r="C2458" s="4" t="str">
        <f>INDEX(Index!$B$1:$B$500,MATCH($F2458,Index!$A$1:$A$500,0)
)</f>
        <v>CHI</v>
      </c>
      <c r="D2458" s="4">
        <v>0</v>
      </c>
      <c r="E2458" s="141">
        <f t="shared" si="38"/>
        <v>-0.14336055568276651</v>
      </c>
      <c r="F2458" s="3" t="s">
        <v>64</v>
      </c>
      <c r="G2458" s="3">
        <v>25</v>
      </c>
      <c r="H2458" s="125">
        <v>-0.14336055568276651</v>
      </c>
      <c r="I2458" s="3"/>
      <c r="J2458" s="3"/>
      <c r="K2458" s="3" t="s">
        <v>129</v>
      </c>
      <c r="L2458" s="125">
        <v>2.57323878757603E-2</v>
      </c>
      <c r="M2458" s="3">
        <v>15</v>
      </c>
      <c r="N2458" s="125">
        <v>0.102823396616643</v>
      </c>
      <c r="O2458" s="3">
        <v>30</v>
      </c>
      <c r="P2458" s="125">
        <v>-6.6269546941883806E-2</v>
      </c>
      <c r="Q2458" s="3">
        <v>30</v>
      </c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</row>
    <row r="2459" spans="1:30" hidden="1" x14ac:dyDescent="0.25">
      <c r="A2459" s="2">
        <v>9</v>
      </c>
      <c r="B2459" s="2">
        <v>2014</v>
      </c>
      <c r="C2459" s="4" t="str">
        <f>INDEX(Index!$B$1:$B$500,MATCH($F2459,Index!$A$1:$A$500,0)
)</f>
        <v>CAR</v>
      </c>
      <c r="D2459" s="4">
        <v>0</v>
      </c>
      <c r="E2459" s="141">
        <f t="shared" si="38"/>
        <v>-0.14856863356547201</v>
      </c>
      <c r="F2459" s="3" t="s">
        <v>51</v>
      </c>
      <c r="G2459" s="3">
        <v>26</v>
      </c>
      <c r="H2459" s="125">
        <v>-0.14856863356547201</v>
      </c>
      <c r="I2459" s="3"/>
      <c r="J2459" s="3"/>
      <c r="K2459" s="3" t="s">
        <v>240</v>
      </c>
      <c r="L2459" s="125">
        <v>-5.8642054274498201E-2</v>
      </c>
      <c r="M2459" s="3">
        <v>22</v>
      </c>
      <c r="N2459" s="125">
        <v>7.9939534342011204E-2</v>
      </c>
      <c r="O2459" s="3">
        <v>27</v>
      </c>
      <c r="P2459" s="125">
        <v>-9.9870449489625895E-3</v>
      </c>
      <c r="Q2459" s="3">
        <v>18</v>
      </c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</row>
    <row r="2460" spans="1:30" hidden="1" x14ac:dyDescent="0.25">
      <c r="A2460" s="2">
        <v>9</v>
      </c>
      <c r="B2460" s="2">
        <v>2014</v>
      </c>
      <c r="C2460" s="4" t="str">
        <f>INDEX(Index!$B$1:$B$500,MATCH($F2460,Index!$A$1:$A$500,0)
)</f>
        <v>NYJ</v>
      </c>
      <c r="D2460" s="4">
        <v>0</v>
      </c>
      <c r="E2460" s="141">
        <f t="shared" si="38"/>
        <v>-0.16870287430780573</v>
      </c>
      <c r="F2460" s="3" t="s">
        <v>9</v>
      </c>
      <c r="G2460" s="3">
        <v>27</v>
      </c>
      <c r="H2460" s="125">
        <v>-0.16870287430780573</v>
      </c>
      <c r="I2460" s="3"/>
      <c r="J2460" s="3"/>
      <c r="K2460" s="3" t="s">
        <v>142</v>
      </c>
      <c r="L2460" s="125">
        <v>-0.14186643816269701</v>
      </c>
      <c r="M2460" s="3">
        <v>27</v>
      </c>
      <c r="N2460" s="125">
        <v>4.7735746587215903E-2</v>
      </c>
      <c r="O2460" s="3">
        <v>22</v>
      </c>
      <c r="P2460" s="125">
        <v>2.0899310442107199E-2</v>
      </c>
      <c r="Q2460" s="3">
        <v>10</v>
      </c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</row>
    <row r="2461" spans="1:30" hidden="1" x14ac:dyDescent="0.25">
      <c r="A2461" s="2">
        <v>9</v>
      </c>
      <c r="B2461" s="2">
        <v>2014</v>
      </c>
      <c r="C2461" s="4" t="str">
        <f>INDEX(Index!$B$1:$B$500,MATCH($F2461,Index!$A$1:$A$500,0)
)</f>
        <v>LAR</v>
      </c>
      <c r="D2461" s="4">
        <v>0</v>
      </c>
      <c r="E2461" s="141">
        <f t="shared" si="38"/>
        <v>-0.17950327137431848</v>
      </c>
      <c r="F2461" s="3" t="s">
        <v>67</v>
      </c>
      <c r="G2461" s="3">
        <v>28</v>
      </c>
      <c r="H2461" s="125">
        <v>-0.17950327137431848</v>
      </c>
      <c r="I2461" s="3"/>
      <c r="J2461" s="3"/>
      <c r="K2461" s="3" t="s">
        <v>129</v>
      </c>
      <c r="L2461" s="125">
        <v>-8.9589845267305804E-2</v>
      </c>
      <c r="M2461" s="3">
        <v>26</v>
      </c>
      <c r="N2461" s="125">
        <v>7.1305165864932393E-2</v>
      </c>
      <c r="O2461" s="3">
        <v>24</v>
      </c>
      <c r="P2461" s="125">
        <v>-1.8608260242080302E-2</v>
      </c>
      <c r="Q2461" s="3">
        <v>21</v>
      </c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</row>
    <row r="2462" spans="1:30" hidden="1" x14ac:dyDescent="0.25">
      <c r="A2462" s="2">
        <v>9</v>
      </c>
      <c r="B2462" s="2">
        <v>2014</v>
      </c>
      <c r="C2462" s="4" t="str">
        <f>INDEX(Index!$B$1:$B$500,MATCH($F2462,Index!$A$1:$A$500,0)
)</f>
        <v>MIN</v>
      </c>
      <c r="D2462" s="4">
        <v>0</v>
      </c>
      <c r="E2462" s="141">
        <f t="shared" si="38"/>
        <v>-0.22251141022151361</v>
      </c>
      <c r="F2462" s="3" t="s">
        <v>46</v>
      </c>
      <c r="G2462" s="3">
        <v>29</v>
      </c>
      <c r="H2462" s="125">
        <v>-0.22251141022151361</v>
      </c>
      <c r="I2462" s="3"/>
      <c r="J2462" s="3"/>
      <c r="K2462" s="3" t="s">
        <v>135</v>
      </c>
      <c r="L2462" s="125">
        <v>-0.198435866825977</v>
      </c>
      <c r="M2462" s="3">
        <v>30</v>
      </c>
      <c r="N2462" s="125">
        <v>3.7045055564384199E-2</v>
      </c>
      <c r="O2462" s="3">
        <v>20</v>
      </c>
      <c r="P2462" s="125">
        <v>1.29695121688476E-2</v>
      </c>
      <c r="Q2462" s="3">
        <v>13</v>
      </c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</row>
    <row r="2463" spans="1:30" hidden="1" x14ac:dyDescent="0.25">
      <c r="A2463" s="2">
        <v>9</v>
      </c>
      <c r="B2463" s="2">
        <v>2014</v>
      </c>
      <c r="C2463" s="4" t="str">
        <f>INDEX(Index!$B$1:$B$500,MATCH($F2463,Index!$A$1:$A$500,0)
)</f>
        <v>LV</v>
      </c>
      <c r="D2463" s="4">
        <v>0</v>
      </c>
      <c r="E2463" s="141">
        <f t="shared" si="38"/>
        <v>-0.2534247662786635</v>
      </c>
      <c r="F2463" s="3" t="s">
        <v>52</v>
      </c>
      <c r="G2463" s="3">
        <v>30</v>
      </c>
      <c r="H2463" s="125">
        <v>-0.2534247662786635</v>
      </c>
      <c r="I2463" s="3"/>
      <c r="J2463" s="3"/>
      <c r="K2463" s="3" t="s">
        <v>138</v>
      </c>
      <c r="L2463" s="125">
        <v>-0.175610986669893</v>
      </c>
      <c r="M2463" s="3">
        <v>29</v>
      </c>
      <c r="N2463" s="125">
        <v>0.103799891415601</v>
      </c>
      <c r="O2463" s="3">
        <v>31</v>
      </c>
      <c r="P2463" s="125">
        <v>2.5986111806830501E-2</v>
      </c>
      <c r="Q2463" s="3">
        <v>9</v>
      </c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</row>
    <row r="2464" spans="1:30" hidden="1" x14ac:dyDescent="0.25">
      <c r="A2464" s="2">
        <v>9</v>
      </c>
      <c r="B2464" s="2">
        <v>2014</v>
      </c>
      <c r="C2464" s="4" t="str">
        <f>INDEX(Index!$B$1:$B$500,MATCH($F2464,Index!$A$1:$A$500,0)
)</f>
        <v>JAX</v>
      </c>
      <c r="D2464" s="4">
        <v>0</v>
      </c>
      <c r="E2464" s="141">
        <f t="shared" si="38"/>
        <v>-0.26857338783102941</v>
      </c>
      <c r="F2464" s="3" t="s">
        <v>56</v>
      </c>
      <c r="G2464" s="3">
        <v>31</v>
      </c>
      <c r="H2464" s="125">
        <v>-0.26857338783102941</v>
      </c>
      <c r="I2464" s="3"/>
      <c r="J2464" s="3"/>
      <c r="K2464" s="3" t="s">
        <v>142</v>
      </c>
      <c r="L2464" s="125">
        <v>-0.239875554117498</v>
      </c>
      <c r="M2464" s="3">
        <v>32</v>
      </c>
      <c r="N2464" s="125">
        <v>-1.6362401062644499E-2</v>
      </c>
      <c r="O2464" s="3">
        <v>12</v>
      </c>
      <c r="P2464" s="125">
        <v>-4.5060234776175899E-2</v>
      </c>
      <c r="Q2464" s="3">
        <v>24</v>
      </c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</row>
    <row r="2465" spans="1:30" hidden="1" x14ac:dyDescent="0.25">
      <c r="A2465" s="2">
        <v>9</v>
      </c>
      <c r="B2465" s="2">
        <v>2014</v>
      </c>
      <c r="C2465" s="4" t="str">
        <f>INDEX(Index!$B$1:$B$500,MATCH($F2465,Index!$A$1:$A$500,0)
)</f>
        <v>TB</v>
      </c>
      <c r="D2465" s="4">
        <v>0</v>
      </c>
      <c r="E2465" s="141">
        <f t="shared" si="38"/>
        <v>-0.35500078461305673</v>
      </c>
      <c r="F2465" s="3" t="s">
        <v>38</v>
      </c>
      <c r="G2465" s="3">
        <v>32</v>
      </c>
      <c r="H2465" s="125">
        <v>-0.35500078461305673</v>
      </c>
      <c r="I2465" s="3"/>
      <c r="J2465" s="3"/>
      <c r="K2465" s="3" t="s">
        <v>137</v>
      </c>
      <c r="L2465" s="125">
        <v>-0.20281839192847501</v>
      </c>
      <c r="M2465" s="3">
        <v>31</v>
      </c>
      <c r="N2465" s="125">
        <v>8.7643376186344005E-2</v>
      </c>
      <c r="O2465" s="3">
        <v>28</v>
      </c>
      <c r="P2465" s="125">
        <v>-6.4539016498237706E-2</v>
      </c>
      <c r="Q2465" s="3">
        <v>28</v>
      </c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</row>
    <row r="2466" spans="1:30" hidden="1" x14ac:dyDescent="0.25">
      <c r="A2466" s="2">
        <v>10</v>
      </c>
      <c r="B2466" s="2">
        <v>2014</v>
      </c>
      <c r="C2466" s="4" t="str">
        <f>INDEX(Index!$B$1:$B$500,MATCH($F2466,Index!$A$1:$A$500,0)
)</f>
        <v>DEN</v>
      </c>
      <c r="D2466" s="4">
        <v>0</v>
      </c>
      <c r="E2466" s="141">
        <f t="shared" si="38"/>
        <v>0.41931399494217775</v>
      </c>
      <c r="F2466" s="3" t="s">
        <v>39</v>
      </c>
      <c r="G2466" s="3">
        <v>1</v>
      </c>
      <c r="H2466" s="125">
        <v>0.41931399494217775</v>
      </c>
      <c r="I2466" s="3"/>
      <c r="J2466" s="3"/>
      <c r="K2466" s="3" t="s">
        <v>139</v>
      </c>
      <c r="L2466" s="125">
        <v>0.23196403886831601</v>
      </c>
      <c r="M2466" s="3">
        <v>1</v>
      </c>
      <c r="N2466" s="125">
        <v>-0.23051022178799799</v>
      </c>
      <c r="O2466" s="3">
        <v>1</v>
      </c>
      <c r="P2466" s="125">
        <v>-4.3160265714136302E-2</v>
      </c>
      <c r="Q2466" s="3">
        <v>25</v>
      </c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</row>
    <row r="2467" spans="1:30" hidden="1" x14ac:dyDescent="0.25">
      <c r="A2467" s="2">
        <v>10</v>
      </c>
      <c r="B2467" s="2">
        <v>2014</v>
      </c>
      <c r="C2467" s="4" t="str">
        <f>INDEX(Index!$B$1:$B$500,MATCH($F2467,Index!$A$1:$A$500,0)
)</f>
        <v>PHI</v>
      </c>
      <c r="D2467" s="4">
        <v>0</v>
      </c>
      <c r="E2467" s="141">
        <f t="shared" si="38"/>
        <v>0.2361767420791604</v>
      </c>
      <c r="F2467" s="3" t="s">
        <v>7</v>
      </c>
      <c r="G2467" s="3">
        <v>2</v>
      </c>
      <c r="H2467" s="125">
        <v>0.2361767420791604</v>
      </c>
      <c r="I2467" s="3"/>
      <c r="J2467" s="3"/>
      <c r="K2467" s="3" t="s">
        <v>139</v>
      </c>
      <c r="L2467" s="125">
        <v>3.3664609763467503E-2</v>
      </c>
      <c r="M2467" s="3">
        <v>13</v>
      </c>
      <c r="N2467" s="125">
        <v>-0.105256798993712</v>
      </c>
      <c r="O2467" s="3">
        <v>4</v>
      </c>
      <c r="P2467" s="125">
        <v>9.72553333219809E-2</v>
      </c>
      <c r="Q2467" s="3">
        <v>1</v>
      </c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</row>
    <row r="2468" spans="1:30" hidden="1" x14ac:dyDescent="0.25">
      <c r="A2468" s="2">
        <v>10</v>
      </c>
      <c r="B2468" s="2">
        <v>2014</v>
      </c>
      <c r="C2468" s="4" t="str">
        <f>INDEX(Index!$B$1:$B$500,MATCH($F2468,Index!$A$1:$A$500,0)
)</f>
        <v>SEA</v>
      </c>
      <c r="D2468" s="4">
        <v>0</v>
      </c>
      <c r="E2468" s="141">
        <f t="shared" si="38"/>
        <v>0.20468886812482101</v>
      </c>
      <c r="F2468" s="3" t="s">
        <v>30</v>
      </c>
      <c r="G2468" s="3">
        <v>3</v>
      </c>
      <c r="H2468" s="125">
        <v>0.20468886812482101</v>
      </c>
      <c r="I2468" s="3"/>
      <c r="J2468" s="3"/>
      <c r="K2468" s="3" t="s">
        <v>134</v>
      </c>
      <c r="L2468" s="125">
        <v>0.13587616864150601</v>
      </c>
      <c r="M2468" s="3">
        <v>4</v>
      </c>
      <c r="N2468" s="125">
        <v>-9.8611426481837502E-2</v>
      </c>
      <c r="O2468" s="3">
        <v>6</v>
      </c>
      <c r="P2468" s="125">
        <v>-2.9798726998522498E-2</v>
      </c>
      <c r="Q2468" s="3">
        <v>23</v>
      </c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</row>
    <row r="2469" spans="1:30" hidden="1" x14ac:dyDescent="0.25">
      <c r="A2469" s="2">
        <v>10</v>
      </c>
      <c r="B2469" s="2">
        <v>2014</v>
      </c>
      <c r="C2469" s="4" t="str">
        <f>INDEX(Index!$B$1:$B$500,MATCH($F2469,Index!$A$1:$A$500,0)
)</f>
        <v>BAL</v>
      </c>
      <c r="D2469" s="4">
        <v>0</v>
      </c>
      <c r="E2469" s="141">
        <f t="shared" si="38"/>
        <v>0.20114715561764429</v>
      </c>
      <c r="F2469" s="3" t="s">
        <v>18</v>
      </c>
      <c r="G2469" s="3">
        <v>4</v>
      </c>
      <c r="H2469" s="125">
        <v>0.20114715561764429</v>
      </c>
      <c r="I2469" s="3"/>
      <c r="J2469" s="3"/>
      <c r="K2469" s="3" t="s">
        <v>146</v>
      </c>
      <c r="L2469" s="125">
        <v>6.9496006026595197E-2</v>
      </c>
      <c r="M2469" s="3">
        <v>12</v>
      </c>
      <c r="N2469" s="125">
        <v>-5.2440346099145899E-2</v>
      </c>
      <c r="O2469" s="3">
        <v>9</v>
      </c>
      <c r="P2469" s="125">
        <v>7.9210803491903195E-2</v>
      </c>
      <c r="Q2469" s="3">
        <v>2</v>
      </c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</row>
    <row r="2470" spans="1:30" hidden="1" x14ac:dyDescent="0.25">
      <c r="A2470" s="2">
        <v>10</v>
      </c>
      <c r="B2470" s="2">
        <v>2014</v>
      </c>
      <c r="C2470" s="4" t="str">
        <f>INDEX(Index!$B$1:$B$500,MATCH($F2470,Index!$A$1:$A$500,0)
)</f>
        <v>IND</v>
      </c>
      <c r="D2470" s="4">
        <v>0</v>
      </c>
      <c r="E2470" s="141">
        <f t="shared" si="38"/>
        <v>0.17372005555295664</v>
      </c>
      <c r="F2470" s="3" t="s">
        <v>35</v>
      </c>
      <c r="G2470" s="3">
        <v>5</v>
      </c>
      <c r="H2470" s="125">
        <v>0.17372005555295664</v>
      </c>
      <c r="I2470" s="3"/>
      <c r="J2470" s="3"/>
      <c r="K2470" s="3" t="s">
        <v>134</v>
      </c>
      <c r="L2470" s="125">
        <v>0.11299578418185501</v>
      </c>
      <c r="M2470" s="3">
        <v>7</v>
      </c>
      <c r="N2470" s="125">
        <v>-9.7874982923394395E-3</v>
      </c>
      <c r="O2470" s="3">
        <v>11</v>
      </c>
      <c r="P2470" s="125">
        <v>5.0936773078762203E-2</v>
      </c>
      <c r="Q2470" s="3">
        <v>5</v>
      </c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</row>
    <row r="2471" spans="1:30" hidden="1" x14ac:dyDescent="0.25">
      <c r="A2471" s="2">
        <v>10</v>
      </c>
      <c r="B2471" s="2">
        <v>2014</v>
      </c>
      <c r="C2471" s="4" t="str">
        <f>INDEX(Index!$B$1:$B$500,MATCH($F2471,Index!$A$1:$A$500,0)
)</f>
        <v>GB</v>
      </c>
      <c r="D2471" s="4">
        <v>0</v>
      </c>
      <c r="E2471" s="141">
        <f t="shared" si="38"/>
        <v>0.16017865763678837</v>
      </c>
      <c r="F2471" s="3" t="s">
        <v>20</v>
      </c>
      <c r="G2471" s="3">
        <v>6</v>
      </c>
      <c r="H2471" s="125">
        <v>0.16017865763678837</v>
      </c>
      <c r="I2471" s="3"/>
      <c r="J2471" s="3"/>
      <c r="K2471" s="3" t="s">
        <v>134</v>
      </c>
      <c r="L2471" s="125">
        <v>0.15417567630488199</v>
      </c>
      <c r="M2471" s="3">
        <v>3</v>
      </c>
      <c r="N2471" s="125">
        <v>-1.0632369011518599E-2</v>
      </c>
      <c r="O2471" s="3">
        <v>10</v>
      </c>
      <c r="P2471" s="125">
        <v>-4.6293876796122003E-3</v>
      </c>
      <c r="Q2471" s="3">
        <v>15</v>
      </c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</row>
    <row r="2472" spans="1:30" hidden="1" x14ac:dyDescent="0.25">
      <c r="A2472" s="2">
        <v>10</v>
      </c>
      <c r="B2472" s="2">
        <v>2014</v>
      </c>
      <c r="C2472" s="4" t="str">
        <f>INDEX(Index!$B$1:$B$500,MATCH($F2472,Index!$A$1:$A$500,0)
)</f>
        <v>NE</v>
      </c>
      <c r="D2472" s="4">
        <v>0</v>
      </c>
      <c r="E2472" s="141">
        <f t="shared" si="38"/>
        <v>0.12972458111093291</v>
      </c>
      <c r="F2472" s="3" t="s">
        <v>17</v>
      </c>
      <c r="G2472" s="3">
        <v>7</v>
      </c>
      <c r="H2472" s="125">
        <v>0.12972458111093291</v>
      </c>
      <c r="I2472" s="3"/>
      <c r="J2472" s="3"/>
      <c r="K2472" s="3" t="s">
        <v>139</v>
      </c>
      <c r="L2472" s="125">
        <v>8.7398608622672902E-2</v>
      </c>
      <c r="M2472" s="3">
        <v>9</v>
      </c>
      <c r="N2472" s="125">
        <v>2.39999889512185E-2</v>
      </c>
      <c r="O2472" s="3">
        <v>19</v>
      </c>
      <c r="P2472" s="125">
        <v>6.6325961439478498E-2</v>
      </c>
      <c r="Q2472" s="3">
        <v>3</v>
      </c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</row>
    <row r="2473" spans="1:30" hidden="1" x14ac:dyDescent="0.25">
      <c r="A2473" s="2">
        <v>10</v>
      </c>
      <c r="B2473" s="2">
        <v>2014</v>
      </c>
      <c r="C2473" s="4" t="str">
        <f>INDEX(Index!$B$1:$B$500,MATCH($F2473,Index!$A$1:$A$500,0)
)</f>
        <v>KC</v>
      </c>
      <c r="D2473" s="4">
        <v>0</v>
      </c>
      <c r="E2473" s="141">
        <f t="shared" si="38"/>
        <v>0.10918813652982842</v>
      </c>
      <c r="F2473" s="3" t="s">
        <v>5</v>
      </c>
      <c r="G2473" s="3">
        <v>8</v>
      </c>
      <c r="H2473" s="125">
        <v>0.10918813652982842</v>
      </c>
      <c r="I2473" s="3"/>
      <c r="J2473" s="3"/>
      <c r="K2473" s="3" t="s">
        <v>134</v>
      </c>
      <c r="L2473" s="125">
        <v>7.7589744767018506E-2</v>
      </c>
      <c r="M2473" s="3">
        <v>11</v>
      </c>
      <c r="N2473" s="125">
        <v>-1.6887479315001201E-3</v>
      </c>
      <c r="O2473" s="3">
        <v>13</v>
      </c>
      <c r="P2473" s="125">
        <v>2.9909643831309798E-2</v>
      </c>
      <c r="Q2473" s="3">
        <v>8</v>
      </c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</row>
    <row r="2474" spans="1:30" hidden="1" x14ac:dyDescent="0.25">
      <c r="A2474" s="2">
        <v>10</v>
      </c>
      <c r="B2474" s="2">
        <v>2014</v>
      </c>
      <c r="C2474" s="4" t="str">
        <f>INDEX(Index!$B$1:$B$500,MATCH($F2474,Index!$A$1:$A$500,0)
)</f>
        <v>DAL</v>
      </c>
      <c r="D2474" s="4">
        <v>0</v>
      </c>
      <c r="E2474" s="141">
        <f t="shared" si="38"/>
        <v>0.1061159822972724</v>
      </c>
      <c r="F2474" s="3" t="s">
        <v>3</v>
      </c>
      <c r="G2474" s="3">
        <v>9</v>
      </c>
      <c r="H2474" s="125">
        <v>0.1061159822972724</v>
      </c>
      <c r="I2474" s="3"/>
      <c r="J2474" s="3"/>
      <c r="K2474" s="3" t="s">
        <v>143</v>
      </c>
      <c r="L2474" s="125">
        <v>0.124711727393249</v>
      </c>
      <c r="M2474" s="3">
        <v>6</v>
      </c>
      <c r="N2474" s="125">
        <v>-3.5880725611329599E-4</v>
      </c>
      <c r="O2474" s="3">
        <v>14</v>
      </c>
      <c r="P2474" s="125">
        <v>-1.8954552352089898E-2</v>
      </c>
      <c r="Q2474" s="3">
        <v>21</v>
      </c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</row>
    <row r="2475" spans="1:30" hidden="1" x14ac:dyDescent="0.25">
      <c r="A2475" s="2">
        <v>10</v>
      </c>
      <c r="B2475" s="2">
        <v>2014</v>
      </c>
      <c r="C2475" s="4" t="str">
        <f>INDEX(Index!$B$1:$B$500,MATCH($F2475,Index!$A$1:$A$500,0)
)</f>
        <v>NO</v>
      </c>
      <c r="D2475" s="4">
        <v>0</v>
      </c>
      <c r="E2475" s="141">
        <f t="shared" si="38"/>
        <v>0.102526882229557</v>
      </c>
      <c r="F2475" s="3" t="s">
        <v>27</v>
      </c>
      <c r="G2475" s="3">
        <v>10</v>
      </c>
      <c r="H2475" s="125">
        <v>0.102526882229557</v>
      </c>
      <c r="I2475" s="3"/>
      <c r="J2475" s="3"/>
      <c r="K2475" s="3" t="s">
        <v>135</v>
      </c>
      <c r="L2475" s="125">
        <v>0.157626215556986</v>
      </c>
      <c r="M2475" s="3">
        <v>2</v>
      </c>
      <c r="N2475" s="125">
        <v>6.5674558978153205E-2</v>
      </c>
      <c r="O2475" s="3">
        <v>25</v>
      </c>
      <c r="P2475" s="125">
        <v>1.0575225650724201E-2</v>
      </c>
      <c r="Q2475" s="3">
        <v>12</v>
      </c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</row>
    <row r="2476" spans="1:30" hidden="1" x14ac:dyDescent="0.25">
      <c r="A2476" s="2">
        <v>10</v>
      </c>
      <c r="B2476" s="2">
        <v>2014</v>
      </c>
      <c r="C2476" s="4" t="str">
        <f>INDEX(Index!$B$1:$B$500,MATCH($F2476,Index!$A$1:$A$500,0)
)</f>
        <v>DET</v>
      </c>
      <c r="D2476" s="4">
        <v>0</v>
      </c>
      <c r="E2476" s="141">
        <f t="shared" si="38"/>
        <v>0.10041867408656797</v>
      </c>
      <c r="F2476" s="3" t="s">
        <v>21</v>
      </c>
      <c r="G2476" s="3">
        <v>11</v>
      </c>
      <c r="H2476" s="125">
        <v>0.10041867408656797</v>
      </c>
      <c r="I2476" s="3"/>
      <c r="J2476" s="3"/>
      <c r="K2476" s="3" t="s">
        <v>139</v>
      </c>
      <c r="L2476" s="125">
        <v>-4.95558896941636E-2</v>
      </c>
      <c r="M2476" s="3">
        <v>23</v>
      </c>
      <c r="N2476" s="125">
        <v>-0.22964357125954599</v>
      </c>
      <c r="O2476" s="3">
        <v>2</v>
      </c>
      <c r="P2476" s="125">
        <v>-7.9669007478814405E-2</v>
      </c>
      <c r="Q2476" s="3">
        <v>32</v>
      </c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</row>
    <row r="2477" spans="1:30" hidden="1" x14ac:dyDescent="0.25">
      <c r="A2477" s="2">
        <v>10</v>
      </c>
      <c r="B2477" s="2">
        <v>2014</v>
      </c>
      <c r="C2477" s="4" t="str">
        <f>INDEX(Index!$B$1:$B$500,MATCH($F2477,Index!$A$1:$A$500,0)
)</f>
        <v>MIA</v>
      </c>
      <c r="D2477" s="4">
        <v>0</v>
      </c>
      <c r="E2477" s="141">
        <f t="shared" si="38"/>
        <v>9.2175641393118096E-2</v>
      </c>
      <c r="F2477" s="3" t="s">
        <v>4</v>
      </c>
      <c r="G2477" s="3">
        <v>12</v>
      </c>
      <c r="H2477" s="125">
        <v>9.2175641393118096E-2</v>
      </c>
      <c r="I2477" s="3"/>
      <c r="J2477" s="3"/>
      <c r="K2477" s="3" t="s">
        <v>136</v>
      </c>
      <c r="L2477" s="125">
        <v>1.3567136587378299E-2</v>
      </c>
      <c r="M2477" s="3">
        <v>15</v>
      </c>
      <c r="N2477" s="125">
        <v>-0.13716404620599101</v>
      </c>
      <c r="O2477" s="3">
        <v>3</v>
      </c>
      <c r="P2477" s="125">
        <v>-5.8555541400251203E-2</v>
      </c>
      <c r="Q2477" s="3">
        <v>30</v>
      </c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</row>
    <row r="2478" spans="1:30" hidden="1" x14ac:dyDescent="0.25">
      <c r="A2478" s="2">
        <v>10</v>
      </c>
      <c r="B2478" s="2">
        <v>2014</v>
      </c>
      <c r="C2478" s="4" t="str">
        <f>INDEX(Index!$B$1:$B$500,MATCH($F2478,Index!$A$1:$A$500,0)
)</f>
        <v>PIT</v>
      </c>
      <c r="D2478" s="4">
        <v>0</v>
      </c>
      <c r="E2478" s="141">
        <f t="shared" si="38"/>
        <v>5.9410608623136005E-2</v>
      </c>
      <c r="F2478" s="3" t="s">
        <v>32</v>
      </c>
      <c r="G2478" s="3">
        <v>13</v>
      </c>
      <c r="H2478" s="125">
        <v>5.9410608623136005E-2</v>
      </c>
      <c r="I2478" s="3"/>
      <c r="J2478" s="3"/>
      <c r="K2478" s="3" t="s">
        <v>146</v>
      </c>
      <c r="L2478" s="125">
        <v>0.135850958031591</v>
      </c>
      <c r="M2478" s="3">
        <v>5</v>
      </c>
      <c r="N2478" s="125">
        <v>6.1071577432152399E-2</v>
      </c>
      <c r="O2478" s="3">
        <v>24</v>
      </c>
      <c r="P2478" s="125">
        <v>-1.5368771976302599E-2</v>
      </c>
      <c r="Q2478" s="3">
        <v>19</v>
      </c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</row>
    <row r="2479" spans="1:30" hidden="1" x14ac:dyDescent="0.25">
      <c r="A2479" s="2">
        <v>10</v>
      </c>
      <c r="B2479" s="2">
        <v>2014</v>
      </c>
      <c r="C2479" s="4" t="str">
        <f>INDEX(Index!$B$1:$B$500,MATCH($F2479,Index!$A$1:$A$500,0)
)</f>
        <v>ARI</v>
      </c>
      <c r="D2479" s="4">
        <v>0</v>
      </c>
      <c r="E2479" s="141">
        <f t="shared" si="38"/>
        <v>5.7954994162232536E-2</v>
      </c>
      <c r="F2479" s="3" t="s">
        <v>23</v>
      </c>
      <c r="G2479" s="3">
        <v>14</v>
      </c>
      <c r="H2479" s="125">
        <v>5.7954994162232536E-2</v>
      </c>
      <c r="I2479" s="3"/>
      <c r="J2479" s="3"/>
      <c r="K2479" s="3" t="s">
        <v>222</v>
      </c>
      <c r="L2479" s="125">
        <v>-3.9105617597949102E-2</v>
      </c>
      <c r="M2479" s="3">
        <v>21</v>
      </c>
      <c r="N2479" s="125">
        <v>-9.8319622318983599E-2</v>
      </c>
      <c r="O2479" s="3">
        <v>7</v>
      </c>
      <c r="P2479" s="125">
        <v>-1.2590105588019601E-3</v>
      </c>
      <c r="Q2479" s="3">
        <v>14</v>
      </c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</row>
    <row r="2480" spans="1:30" hidden="1" x14ac:dyDescent="0.25">
      <c r="A2480" s="2">
        <v>10</v>
      </c>
      <c r="B2480" s="2">
        <v>2014</v>
      </c>
      <c r="C2480" s="4" t="str">
        <f>INDEX(Index!$B$1:$B$500,MATCH($F2480,Index!$A$1:$A$500,0)
)</f>
        <v>BUF</v>
      </c>
      <c r="D2480" s="4">
        <v>0</v>
      </c>
      <c r="E2480" s="141">
        <f t="shared" si="38"/>
        <v>2.0148087405108601E-2</v>
      </c>
      <c r="F2480" s="3" t="s">
        <v>0</v>
      </c>
      <c r="G2480" s="3">
        <v>15</v>
      </c>
      <c r="H2480" s="125">
        <v>2.0148087405108601E-2</v>
      </c>
      <c r="I2480" s="3"/>
      <c r="J2480" s="3"/>
      <c r="K2480" s="3" t="s">
        <v>136</v>
      </c>
      <c r="L2480" s="125">
        <v>-0.137028411580362</v>
      </c>
      <c r="M2480" s="3">
        <v>28</v>
      </c>
      <c r="N2480" s="125">
        <v>-0.102163423956705</v>
      </c>
      <c r="O2480" s="3">
        <v>5</v>
      </c>
      <c r="P2480" s="125">
        <v>5.5013075028765603E-2</v>
      </c>
      <c r="Q2480" s="3">
        <v>4</v>
      </c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</row>
    <row r="2481" spans="1:30" hidden="1" x14ac:dyDescent="0.25">
      <c r="A2481" s="2">
        <v>10</v>
      </c>
      <c r="B2481" s="2">
        <v>2014</v>
      </c>
      <c r="C2481" s="4" t="str">
        <f>INDEX(Index!$B$1:$B$500,MATCH($F2481,Index!$A$1:$A$500,0)
)</f>
        <v>SF</v>
      </c>
      <c r="D2481" s="4">
        <v>0</v>
      </c>
      <c r="E2481" s="141">
        <f t="shared" si="38"/>
        <v>-3.3083136656368931E-3</v>
      </c>
      <c r="F2481" s="3" t="s">
        <v>1</v>
      </c>
      <c r="G2481" s="3">
        <v>16</v>
      </c>
      <c r="H2481" s="125">
        <v>-3.3083136656368931E-3</v>
      </c>
      <c r="I2481" s="3"/>
      <c r="J2481" s="3"/>
      <c r="K2481" s="3" t="s">
        <v>136</v>
      </c>
      <c r="L2481" s="125">
        <v>-3.5155976696311299E-2</v>
      </c>
      <c r="M2481" s="3">
        <v>19</v>
      </c>
      <c r="N2481" s="125">
        <v>-8.7658722902496405E-2</v>
      </c>
      <c r="O2481" s="3">
        <v>8</v>
      </c>
      <c r="P2481" s="125">
        <v>-5.5811059871822E-2</v>
      </c>
      <c r="Q2481" s="3">
        <v>28</v>
      </c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</row>
    <row r="2482" spans="1:30" hidden="1" x14ac:dyDescent="0.25">
      <c r="A2482" s="2">
        <v>10</v>
      </c>
      <c r="B2482" s="2">
        <v>2014</v>
      </c>
      <c r="C2482" s="4" t="str">
        <f>INDEX(Index!$B$1:$B$500,MATCH($F2482,Index!$A$1:$A$500,0)
)</f>
        <v>CIN</v>
      </c>
      <c r="D2482" s="4">
        <v>0</v>
      </c>
      <c r="E2482" s="141">
        <f t="shared" si="38"/>
        <v>-1.4820614077601803E-2</v>
      </c>
      <c r="F2482" s="3" t="s">
        <v>24</v>
      </c>
      <c r="G2482" s="3">
        <v>17</v>
      </c>
      <c r="H2482" s="125">
        <v>-1.4820614077601803E-2</v>
      </c>
      <c r="I2482" s="3"/>
      <c r="J2482" s="3"/>
      <c r="K2482" s="3" t="s">
        <v>272</v>
      </c>
      <c r="L2482" s="125">
        <v>-3.5573859739442701E-2</v>
      </c>
      <c r="M2482" s="3">
        <v>20</v>
      </c>
      <c r="N2482" s="125">
        <v>1.6676667764676301E-2</v>
      </c>
      <c r="O2482" s="3">
        <v>16</v>
      </c>
      <c r="P2482" s="125">
        <v>3.7429913426517199E-2</v>
      </c>
      <c r="Q2482" s="3">
        <v>6</v>
      </c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</row>
    <row r="2483" spans="1:30" hidden="1" x14ac:dyDescent="0.25">
      <c r="A2483" s="2">
        <v>10</v>
      </c>
      <c r="B2483" s="2">
        <v>2014</v>
      </c>
      <c r="C2483" s="4" t="str">
        <f>INDEX(Index!$B$1:$B$500,MATCH($F2483,Index!$A$1:$A$500,0)
)</f>
        <v>LAC</v>
      </c>
      <c r="D2483" s="4">
        <v>0</v>
      </c>
      <c r="E2483" s="141">
        <f t="shared" si="38"/>
        <v>-1.6082380668010317E-2</v>
      </c>
      <c r="F2483" s="3" t="s">
        <v>68</v>
      </c>
      <c r="G2483" s="3">
        <v>18</v>
      </c>
      <c r="H2483" s="125">
        <v>-1.6082380668010317E-2</v>
      </c>
      <c r="I2483" s="3"/>
      <c r="J2483" s="3"/>
      <c r="K2483" s="3" t="s">
        <v>136</v>
      </c>
      <c r="L2483" s="125">
        <v>9.6884139404972897E-2</v>
      </c>
      <c r="M2483" s="3">
        <v>8</v>
      </c>
      <c r="N2483" s="125">
        <v>0.113157396433089</v>
      </c>
      <c r="O2483" s="3">
        <v>30</v>
      </c>
      <c r="P2483" s="125">
        <v>1.90876360105789E-4</v>
      </c>
      <c r="Q2483" s="3">
        <v>13</v>
      </c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</row>
    <row r="2484" spans="1:30" hidden="1" x14ac:dyDescent="0.25">
      <c r="A2484" s="2">
        <v>10</v>
      </c>
      <c r="B2484" s="2">
        <v>2014</v>
      </c>
      <c r="C2484" s="4" t="str">
        <f>INDEX(Index!$B$1:$B$500,MATCH($F2484,Index!$A$1:$A$500,0)
)</f>
        <v>CLE</v>
      </c>
      <c r="D2484" s="4">
        <v>0</v>
      </c>
      <c r="E2484" s="141">
        <f t="shared" si="38"/>
        <v>-5.8854252887440089E-2</v>
      </c>
      <c r="F2484" s="3" t="s">
        <v>10</v>
      </c>
      <c r="G2484" s="3">
        <v>19</v>
      </c>
      <c r="H2484" s="125">
        <v>-5.8854252887440089E-2</v>
      </c>
      <c r="I2484" s="3"/>
      <c r="J2484" s="3"/>
      <c r="K2484" s="3" t="s">
        <v>134</v>
      </c>
      <c r="L2484" s="125">
        <v>-3.0111372748845799E-2</v>
      </c>
      <c r="M2484" s="3">
        <v>18</v>
      </c>
      <c r="N2484" s="125">
        <v>2.1864048599308499E-2</v>
      </c>
      <c r="O2484" s="3">
        <v>18</v>
      </c>
      <c r="P2484" s="125">
        <v>-6.8788315392857898E-3</v>
      </c>
      <c r="Q2484" s="3">
        <v>16</v>
      </c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</row>
    <row r="2485" spans="1:30" hidden="1" x14ac:dyDescent="0.25">
      <c r="A2485" s="2">
        <v>10</v>
      </c>
      <c r="B2485" s="2">
        <v>2014</v>
      </c>
      <c r="C2485" s="4" t="str">
        <f>INDEX(Index!$B$1:$B$500,MATCH($F2485,Index!$A$1:$A$500,0)
)</f>
        <v>ATL</v>
      </c>
      <c r="D2485" s="4">
        <v>0</v>
      </c>
      <c r="E2485" s="141">
        <f t="shared" si="38"/>
        <v>-6.4467199841765493E-2</v>
      </c>
      <c r="F2485" s="3" t="s">
        <v>43</v>
      </c>
      <c r="G2485" s="3">
        <v>20</v>
      </c>
      <c r="H2485" s="125">
        <v>-6.4467199841765493E-2</v>
      </c>
      <c r="I2485" s="3"/>
      <c r="J2485" s="3"/>
      <c r="K2485" s="3" t="s">
        <v>140</v>
      </c>
      <c r="L2485" s="125">
        <v>7.9542807943864896E-2</v>
      </c>
      <c r="M2485" s="3">
        <v>10</v>
      </c>
      <c r="N2485" s="125">
        <v>0.17765310732407599</v>
      </c>
      <c r="O2485" s="3">
        <v>32</v>
      </c>
      <c r="P2485" s="125">
        <v>3.3643099538445603E-2</v>
      </c>
      <c r="Q2485" s="3">
        <v>7</v>
      </c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</row>
    <row r="2486" spans="1:30" hidden="1" x14ac:dyDescent="0.25">
      <c r="A2486" s="2">
        <v>10</v>
      </c>
      <c r="B2486" s="2">
        <v>2014</v>
      </c>
      <c r="C2486" s="4" t="str">
        <f>INDEX(Index!$B$1:$B$500,MATCH($F2486,Index!$A$1:$A$500,0)
)</f>
        <v>WAS</v>
      </c>
      <c r="D2486" s="4">
        <v>0</v>
      </c>
      <c r="E2486" s="141">
        <f t="shared" si="38"/>
        <v>-9.3590056988587605E-2</v>
      </c>
      <c r="F2486" s="3" t="s">
        <v>26</v>
      </c>
      <c r="G2486" s="3">
        <v>21</v>
      </c>
      <c r="H2486" s="125">
        <v>-9.3590056988587605E-2</v>
      </c>
      <c r="I2486" s="3"/>
      <c r="J2486" s="3"/>
      <c r="K2486" s="3" t="s">
        <v>140</v>
      </c>
      <c r="L2486" s="125">
        <v>2.0478670082225099E-2</v>
      </c>
      <c r="M2486" s="3">
        <v>14</v>
      </c>
      <c r="N2486" s="125">
        <v>6.6758210099190599E-2</v>
      </c>
      <c r="O2486" s="3">
        <v>26</v>
      </c>
      <c r="P2486" s="125">
        <v>-4.7310516971622099E-2</v>
      </c>
      <c r="Q2486" s="3">
        <v>26</v>
      </c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</row>
    <row r="2487" spans="1:30" hidden="1" x14ac:dyDescent="0.25">
      <c r="A2487" s="2">
        <v>10</v>
      </c>
      <c r="B2487" s="2">
        <v>2014</v>
      </c>
      <c r="C2487" s="4" t="str">
        <f>INDEX(Index!$B$1:$B$500,MATCH($F2487,Index!$A$1:$A$500,0)
)</f>
        <v>NYG</v>
      </c>
      <c r="D2487" s="4">
        <v>0</v>
      </c>
      <c r="E2487" s="141">
        <f t="shared" si="38"/>
        <v>-9.9709179788493002E-2</v>
      </c>
      <c r="F2487" s="3" t="s">
        <v>15</v>
      </c>
      <c r="G2487" s="3">
        <v>22</v>
      </c>
      <c r="H2487" s="125">
        <v>-9.9709179788493002E-2</v>
      </c>
      <c r="I2487" s="3"/>
      <c r="J2487" s="3"/>
      <c r="K2487" s="3" t="s">
        <v>140</v>
      </c>
      <c r="L2487" s="125">
        <v>-4.4191863200716899E-2</v>
      </c>
      <c r="M2487" s="3">
        <v>22</v>
      </c>
      <c r="N2487" s="125">
        <v>3.9018834343282703E-2</v>
      </c>
      <c r="O2487" s="3">
        <v>22</v>
      </c>
      <c r="P2487" s="125">
        <v>-1.64984822444934E-2</v>
      </c>
      <c r="Q2487" s="3">
        <v>20</v>
      </c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</row>
    <row r="2488" spans="1:30" hidden="1" x14ac:dyDescent="0.25">
      <c r="A2488" s="2">
        <v>10</v>
      </c>
      <c r="B2488" s="2">
        <v>2014</v>
      </c>
      <c r="C2488" s="4" t="str">
        <f>INDEX(Index!$B$1:$B$500,MATCH($F2488,Index!$A$1:$A$500,0)
)</f>
        <v>HOU</v>
      </c>
      <c r="D2488" s="4">
        <v>0</v>
      </c>
      <c r="E2488" s="141">
        <f t="shared" si="38"/>
        <v>-0.10055359836483929</v>
      </c>
      <c r="F2488" s="3" t="s">
        <v>49</v>
      </c>
      <c r="G2488" s="3">
        <v>23</v>
      </c>
      <c r="H2488" s="125">
        <v>-0.10055359836483929</v>
      </c>
      <c r="I2488" s="3"/>
      <c r="J2488" s="3"/>
      <c r="K2488" s="3" t="s">
        <v>135</v>
      </c>
      <c r="L2488" s="125">
        <v>-1.9702399161873E-2</v>
      </c>
      <c r="M2488" s="3">
        <v>17</v>
      </c>
      <c r="N2488" s="125">
        <v>1.8862253534916801E-2</v>
      </c>
      <c r="O2488" s="3">
        <v>17</v>
      </c>
      <c r="P2488" s="125">
        <v>-6.1988945668049501E-2</v>
      </c>
      <c r="Q2488" s="3">
        <v>31</v>
      </c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</row>
    <row r="2489" spans="1:30" hidden="1" x14ac:dyDescent="0.25">
      <c r="A2489" s="2">
        <v>10</v>
      </c>
      <c r="B2489" s="2">
        <v>2014</v>
      </c>
      <c r="C2489" s="4" t="str">
        <f>INDEX(Index!$B$1:$B$500,MATCH($F2489,Index!$A$1:$A$500,0)
)</f>
        <v>NYJ</v>
      </c>
      <c r="D2489" s="4">
        <v>0</v>
      </c>
      <c r="E2489" s="141">
        <f t="shared" si="38"/>
        <v>-0.1028495345199395</v>
      </c>
      <c r="F2489" s="3" t="s">
        <v>9</v>
      </c>
      <c r="G2489" s="3">
        <v>24</v>
      </c>
      <c r="H2489" s="125">
        <v>-0.1028495345199395</v>
      </c>
      <c r="I2489" s="3"/>
      <c r="J2489" s="3"/>
      <c r="K2489" s="3" t="s">
        <v>149</v>
      </c>
      <c r="L2489" s="125">
        <v>-0.12304549042803201</v>
      </c>
      <c r="M2489" s="3">
        <v>27</v>
      </c>
      <c r="N2489" s="125">
        <v>-2.8128791526995101E-3</v>
      </c>
      <c r="O2489" s="3">
        <v>12</v>
      </c>
      <c r="P2489" s="125">
        <v>1.7383076755392999E-2</v>
      </c>
      <c r="Q2489" s="3">
        <v>10</v>
      </c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</row>
    <row r="2490" spans="1:30" hidden="1" x14ac:dyDescent="0.25">
      <c r="A2490" s="2">
        <v>10</v>
      </c>
      <c r="B2490" s="2">
        <v>2014</v>
      </c>
      <c r="C2490" s="4" t="str">
        <f>INDEX(Index!$B$1:$B$500,MATCH($F2490,Index!$A$1:$A$500,0)
)</f>
        <v>TEN</v>
      </c>
      <c r="D2490" s="4">
        <v>0</v>
      </c>
      <c r="E2490" s="141">
        <f t="shared" si="38"/>
        <v>-0.15375078953309809</v>
      </c>
      <c r="F2490" s="3" t="s">
        <v>45</v>
      </c>
      <c r="G2490" s="3">
        <v>25</v>
      </c>
      <c r="H2490" s="125">
        <v>-0.15375078953309809</v>
      </c>
      <c r="I2490" s="3"/>
      <c r="J2490" s="3"/>
      <c r="K2490" s="3" t="s">
        <v>141</v>
      </c>
      <c r="L2490" s="125">
        <v>-0.105356472078329</v>
      </c>
      <c r="M2490" s="3">
        <v>26</v>
      </c>
      <c r="N2490" s="125">
        <v>3.7706405712680101E-2</v>
      </c>
      <c r="O2490" s="3">
        <v>20</v>
      </c>
      <c r="P2490" s="125">
        <v>-1.0687911742088999E-2</v>
      </c>
      <c r="Q2490" s="3">
        <v>17</v>
      </c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</row>
    <row r="2491" spans="1:30" hidden="1" x14ac:dyDescent="0.25">
      <c r="A2491" s="2">
        <v>10</v>
      </c>
      <c r="B2491" s="2">
        <v>2014</v>
      </c>
      <c r="C2491" s="4" t="str">
        <f>INDEX(Index!$B$1:$B$500,MATCH($F2491,Index!$A$1:$A$500,0)
)</f>
        <v>LAR</v>
      </c>
      <c r="D2491" s="4">
        <v>0</v>
      </c>
      <c r="E2491" s="141">
        <f t="shared" si="38"/>
        <v>-0.16690715188409239</v>
      </c>
      <c r="F2491" s="3" t="s">
        <v>67</v>
      </c>
      <c r="G2491" s="3">
        <v>26</v>
      </c>
      <c r="H2491" s="125">
        <v>-0.16690715188409239</v>
      </c>
      <c r="I2491" s="3"/>
      <c r="J2491" s="3"/>
      <c r="K2491" s="3" t="s">
        <v>140</v>
      </c>
      <c r="L2491" s="125">
        <v>-9.9912555870111497E-2</v>
      </c>
      <c r="M2491" s="3">
        <v>24</v>
      </c>
      <c r="N2491" s="125">
        <v>5.3642782472086897E-2</v>
      </c>
      <c r="O2491" s="3">
        <v>23</v>
      </c>
      <c r="P2491" s="125">
        <v>-1.3351813541894001E-2</v>
      </c>
      <c r="Q2491" s="3">
        <v>18</v>
      </c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</row>
    <row r="2492" spans="1:30" hidden="1" x14ac:dyDescent="0.25">
      <c r="A2492" s="2">
        <v>10</v>
      </c>
      <c r="B2492" s="2">
        <v>2014</v>
      </c>
      <c r="C2492" s="4" t="str">
        <f>INDEX(Index!$B$1:$B$500,MATCH($F2492,Index!$A$1:$A$500,0)
)</f>
        <v>CHI</v>
      </c>
      <c r="D2492" s="4">
        <v>0</v>
      </c>
      <c r="E2492" s="141">
        <f t="shared" si="38"/>
        <v>-0.19580581656405571</v>
      </c>
      <c r="F2492" s="3" t="s">
        <v>64</v>
      </c>
      <c r="G2492" s="3">
        <v>27</v>
      </c>
      <c r="H2492" s="125">
        <v>-0.19580581656405571</v>
      </c>
      <c r="I2492" s="3"/>
      <c r="J2492" s="3"/>
      <c r="K2492" s="3" t="s">
        <v>140</v>
      </c>
      <c r="L2492" s="125">
        <v>-1.2207730777203401E-2</v>
      </c>
      <c r="M2492" s="3">
        <v>16</v>
      </c>
      <c r="N2492" s="125">
        <v>0.12871142498611299</v>
      </c>
      <c r="O2492" s="3">
        <v>31</v>
      </c>
      <c r="P2492" s="125">
        <v>-5.4886660800739298E-2</v>
      </c>
      <c r="Q2492" s="3">
        <v>27</v>
      </c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</row>
    <row r="2493" spans="1:30" hidden="1" x14ac:dyDescent="0.25">
      <c r="A2493" s="2">
        <v>10</v>
      </c>
      <c r="B2493" s="2">
        <v>2014</v>
      </c>
      <c r="C2493" s="4" t="str">
        <f>INDEX(Index!$B$1:$B$500,MATCH($F2493,Index!$A$1:$A$500,0)
)</f>
        <v>MIN</v>
      </c>
      <c r="D2493" s="4">
        <v>0</v>
      </c>
      <c r="E2493" s="141">
        <f t="shared" si="38"/>
        <v>-0.21345840882395881</v>
      </c>
      <c r="F2493" s="3" t="s">
        <v>46</v>
      </c>
      <c r="G2493" s="3">
        <v>28</v>
      </c>
      <c r="H2493" s="125">
        <v>-0.21345840882395881</v>
      </c>
      <c r="I2493" s="3"/>
      <c r="J2493" s="3"/>
      <c r="K2493" s="3" t="s">
        <v>135</v>
      </c>
      <c r="L2493" s="125">
        <v>-0.18786940233727101</v>
      </c>
      <c r="M2493" s="3">
        <v>29</v>
      </c>
      <c r="N2493" s="125">
        <v>3.8558518655535397E-2</v>
      </c>
      <c r="O2493" s="3">
        <v>21</v>
      </c>
      <c r="P2493" s="125">
        <v>1.29695121688476E-2</v>
      </c>
      <c r="Q2493" s="3">
        <v>11</v>
      </c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</row>
    <row r="2494" spans="1:30" hidden="1" x14ac:dyDescent="0.25">
      <c r="A2494" s="2">
        <v>10</v>
      </c>
      <c r="B2494" s="2">
        <v>2014</v>
      </c>
      <c r="C2494" s="4" t="str">
        <f>INDEX(Index!$B$1:$B$500,MATCH($F2494,Index!$A$1:$A$500,0)
)</f>
        <v>CAR</v>
      </c>
      <c r="D2494" s="4">
        <v>0</v>
      </c>
      <c r="E2494" s="141">
        <f t="shared" si="38"/>
        <v>-0.2191158212338625</v>
      </c>
      <c r="F2494" s="3" t="s">
        <v>51</v>
      </c>
      <c r="G2494" s="3">
        <v>29</v>
      </c>
      <c r="H2494" s="125">
        <v>-0.2191158212338625</v>
      </c>
      <c r="I2494" s="3"/>
      <c r="J2494" s="3"/>
      <c r="K2494" s="3" t="s">
        <v>242</v>
      </c>
      <c r="L2494" s="125">
        <v>-0.10421441906944599</v>
      </c>
      <c r="M2494" s="3">
        <v>25</v>
      </c>
      <c r="N2494" s="125">
        <v>9.3442630606159705E-2</v>
      </c>
      <c r="O2494" s="3">
        <v>28</v>
      </c>
      <c r="P2494" s="125">
        <v>-2.14587715582568E-2</v>
      </c>
      <c r="Q2494" s="3">
        <v>22</v>
      </c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</row>
    <row r="2495" spans="1:30" hidden="1" x14ac:dyDescent="0.25">
      <c r="A2495" s="2">
        <v>10</v>
      </c>
      <c r="B2495" s="2">
        <v>2014</v>
      </c>
      <c r="C2495" s="4" t="str">
        <f>INDEX(Index!$B$1:$B$500,MATCH($F2495,Index!$A$1:$A$500,0)
)</f>
        <v>LV</v>
      </c>
      <c r="D2495" s="4">
        <v>0</v>
      </c>
      <c r="E2495" s="141">
        <f t="shared" si="38"/>
        <v>-0.24442506723084381</v>
      </c>
      <c r="F2495" s="3" t="s">
        <v>52</v>
      </c>
      <c r="G2495" s="3">
        <v>30</v>
      </c>
      <c r="H2495" s="125">
        <v>-0.24442506723084381</v>
      </c>
      <c r="I2495" s="3"/>
      <c r="J2495" s="3"/>
      <c r="K2495" s="3" t="s">
        <v>220</v>
      </c>
      <c r="L2495" s="125">
        <v>-0.18851469949723901</v>
      </c>
      <c r="M2495" s="3">
        <v>30</v>
      </c>
      <c r="N2495" s="125">
        <v>7.3550246590861207E-2</v>
      </c>
      <c r="O2495" s="3">
        <v>27</v>
      </c>
      <c r="P2495" s="125">
        <v>1.7639878857256399E-2</v>
      </c>
      <c r="Q2495" s="3">
        <v>9</v>
      </c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</row>
    <row r="2496" spans="1:30" hidden="1" x14ac:dyDescent="0.25">
      <c r="A2496" s="2">
        <v>10</v>
      </c>
      <c r="B2496" s="2">
        <v>2014</v>
      </c>
      <c r="C2496" s="4" t="str">
        <f>INDEX(Index!$B$1:$B$500,MATCH($F2496,Index!$A$1:$A$500,0)
)</f>
        <v>JAX</v>
      </c>
      <c r="D2496" s="4">
        <v>0</v>
      </c>
      <c r="E2496" s="141">
        <f t="shared" si="38"/>
        <v>-0.29565344616986322</v>
      </c>
      <c r="F2496" s="3" t="s">
        <v>56</v>
      </c>
      <c r="G2496" s="3">
        <v>31</v>
      </c>
      <c r="H2496" s="125">
        <v>-0.29565344616986322</v>
      </c>
      <c r="I2496" s="3"/>
      <c r="J2496" s="3"/>
      <c r="K2496" s="3" t="s">
        <v>150</v>
      </c>
      <c r="L2496" s="125">
        <v>-0.241860643665846</v>
      </c>
      <c r="M2496" s="3">
        <v>32</v>
      </c>
      <c r="N2496" s="125">
        <v>1.0928462307088899E-2</v>
      </c>
      <c r="O2496" s="3">
        <v>15</v>
      </c>
      <c r="P2496" s="125">
        <v>-4.2864340196928301E-2</v>
      </c>
      <c r="Q2496" s="3">
        <v>24</v>
      </c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</row>
    <row r="2497" spans="1:30" hidden="1" x14ac:dyDescent="0.25">
      <c r="A2497" s="2">
        <v>10</v>
      </c>
      <c r="B2497" s="2">
        <v>2014</v>
      </c>
      <c r="C2497" s="4" t="str">
        <f>INDEX(Index!$B$1:$B$500,MATCH($F2497,Index!$A$1:$A$500,0)
)</f>
        <v>TB</v>
      </c>
      <c r="D2497" s="4">
        <v>0</v>
      </c>
      <c r="E2497" s="141">
        <f t="shared" si="38"/>
        <v>-0.35289930427976318</v>
      </c>
      <c r="F2497" s="3" t="s">
        <v>38</v>
      </c>
      <c r="G2497" s="3">
        <v>32</v>
      </c>
      <c r="H2497" s="125">
        <v>-0.35289930427976318</v>
      </c>
      <c r="I2497" s="3"/>
      <c r="J2497" s="3"/>
      <c r="K2497" s="3" t="s">
        <v>142</v>
      </c>
      <c r="L2497" s="125">
        <v>-0.188826758486311</v>
      </c>
      <c r="M2497" s="3">
        <v>31</v>
      </c>
      <c r="N2497" s="125">
        <v>0.107513682786863</v>
      </c>
      <c r="O2497" s="3">
        <v>29</v>
      </c>
      <c r="P2497" s="125">
        <v>-5.6558863006589202E-2</v>
      </c>
      <c r="Q2497" s="3">
        <v>29</v>
      </c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</row>
    <row r="2498" spans="1:30" hidden="1" x14ac:dyDescent="0.25">
      <c r="A2498" s="2">
        <v>11</v>
      </c>
      <c r="B2498" s="2">
        <v>2014</v>
      </c>
      <c r="C2498" s="4" t="str">
        <f>INDEX(Index!$B$1:$B$500,MATCH($F2498,Index!$A$1:$A$500,0)
)</f>
        <v>DEN</v>
      </c>
      <c r="D2498" s="4">
        <v>0</v>
      </c>
      <c r="E2498" s="141">
        <f t="shared" ref="E2498:E2561" si="39">IF(D2498=1,H2498/100,H2498)</f>
        <v>0.35076479951353418</v>
      </c>
      <c r="F2498" s="3" t="s">
        <v>39</v>
      </c>
      <c r="G2498" s="3">
        <v>1</v>
      </c>
      <c r="H2498" s="125">
        <v>0.35076479951353418</v>
      </c>
      <c r="I2498" s="3"/>
      <c r="J2498" s="3"/>
      <c r="K2498" s="3" t="s">
        <v>143</v>
      </c>
      <c r="L2498" s="125">
        <v>0.17859825241105601</v>
      </c>
      <c r="M2498" s="3">
        <v>2</v>
      </c>
      <c r="N2498" s="125">
        <v>-0.21884299750057201</v>
      </c>
      <c r="O2498" s="3">
        <v>1</v>
      </c>
      <c r="P2498" s="125">
        <v>-4.6676450398093802E-2</v>
      </c>
      <c r="Q2498" s="3">
        <v>26</v>
      </c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</row>
    <row r="2499" spans="1:30" hidden="1" x14ac:dyDescent="0.25">
      <c r="A2499" s="2">
        <v>11</v>
      </c>
      <c r="B2499" s="2">
        <v>2014</v>
      </c>
      <c r="C2499" s="4" t="str">
        <f>INDEX(Index!$B$1:$B$500,MATCH($F2499,Index!$A$1:$A$500,0)
)</f>
        <v>GB</v>
      </c>
      <c r="D2499" s="4">
        <v>0</v>
      </c>
      <c r="E2499" s="141">
        <f t="shared" si="39"/>
        <v>0.20478589179731591</v>
      </c>
      <c r="F2499" s="3" t="s">
        <v>20</v>
      </c>
      <c r="G2499" s="3">
        <v>2</v>
      </c>
      <c r="H2499" s="125">
        <v>0.20478589179731591</v>
      </c>
      <c r="I2499" s="3"/>
      <c r="J2499" s="3"/>
      <c r="K2499" s="3" t="s">
        <v>143</v>
      </c>
      <c r="L2499" s="125">
        <v>0.180755256293754</v>
      </c>
      <c r="M2499" s="3">
        <v>1</v>
      </c>
      <c r="N2499" s="125">
        <v>-3.0477887045541399E-2</v>
      </c>
      <c r="O2499" s="3">
        <v>10</v>
      </c>
      <c r="P2499" s="125">
        <v>-6.4472515419794797E-3</v>
      </c>
      <c r="Q2499" s="3">
        <v>16</v>
      </c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</row>
    <row r="2500" spans="1:30" hidden="1" x14ac:dyDescent="0.25">
      <c r="A2500" s="2">
        <v>11</v>
      </c>
      <c r="B2500" s="2">
        <v>2014</v>
      </c>
      <c r="C2500" s="4" t="str">
        <f>INDEX(Index!$B$1:$B$500,MATCH($F2500,Index!$A$1:$A$500,0)
)</f>
        <v>BAL</v>
      </c>
      <c r="D2500" s="4">
        <v>0</v>
      </c>
      <c r="E2500" s="141">
        <f t="shared" si="39"/>
        <v>0.19686749307728302</v>
      </c>
      <c r="F2500" s="3" t="s">
        <v>18</v>
      </c>
      <c r="G2500" s="3">
        <v>3</v>
      </c>
      <c r="H2500" s="125">
        <v>0.19686749307728302</v>
      </c>
      <c r="I2500" s="3"/>
      <c r="J2500" s="3"/>
      <c r="K2500" s="3" t="s">
        <v>146</v>
      </c>
      <c r="L2500" s="125">
        <v>6.8097206132162899E-2</v>
      </c>
      <c r="M2500" s="3">
        <v>11</v>
      </c>
      <c r="N2500" s="125">
        <v>-4.9559483453216903E-2</v>
      </c>
      <c r="O2500" s="3">
        <v>8</v>
      </c>
      <c r="P2500" s="125">
        <v>7.9210803491903195E-2</v>
      </c>
      <c r="Q2500" s="3">
        <v>1</v>
      </c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</row>
    <row r="2501" spans="1:30" hidden="1" x14ac:dyDescent="0.25">
      <c r="A2501" s="2">
        <v>11</v>
      </c>
      <c r="B2501" s="2">
        <v>2014</v>
      </c>
      <c r="C2501" s="4" t="str">
        <f>INDEX(Index!$B$1:$B$500,MATCH($F2501,Index!$A$1:$A$500,0)
)</f>
        <v>NE</v>
      </c>
      <c r="D2501" s="4">
        <v>0</v>
      </c>
      <c r="E2501" s="141">
        <f t="shared" si="39"/>
        <v>0.19130486686300288</v>
      </c>
      <c r="F2501" s="3" t="s">
        <v>17</v>
      </c>
      <c r="G2501" s="3">
        <v>4</v>
      </c>
      <c r="H2501" s="125">
        <v>0.19130486686300288</v>
      </c>
      <c r="I2501" s="3"/>
      <c r="J2501" s="3"/>
      <c r="K2501" s="3" t="s">
        <v>144</v>
      </c>
      <c r="L2501" s="125">
        <v>0.125994671431195</v>
      </c>
      <c r="M2501" s="3">
        <v>6</v>
      </c>
      <c r="N2501" s="125">
        <v>-1.24316563659997E-2</v>
      </c>
      <c r="O2501" s="3">
        <v>11</v>
      </c>
      <c r="P2501" s="125">
        <v>5.2878539065808201E-2</v>
      </c>
      <c r="Q2501" s="3">
        <v>3</v>
      </c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</row>
    <row r="2502" spans="1:30" hidden="1" x14ac:dyDescent="0.25">
      <c r="A2502" s="2">
        <v>11</v>
      </c>
      <c r="B2502" s="2">
        <v>2014</v>
      </c>
      <c r="C2502" s="4" t="str">
        <f>INDEX(Index!$B$1:$B$500,MATCH($F2502,Index!$A$1:$A$500,0)
)</f>
        <v>KC</v>
      </c>
      <c r="D2502" s="4">
        <v>0</v>
      </c>
      <c r="E2502" s="141">
        <f t="shared" si="39"/>
        <v>0.1728625691606375</v>
      </c>
      <c r="F2502" s="3" t="s">
        <v>5</v>
      </c>
      <c r="G2502" s="3">
        <v>5</v>
      </c>
      <c r="H2502" s="125">
        <v>0.1728625691606375</v>
      </c>
      <c r="I2502" s="3"/>
      <c r="J2502" s="3"/>
      <c r="K2502" s="3" t="s">
        <v>143</v>
      </c>
      <c r="L2502" s="125">
        <v>0.117652474613908</v>
      </c>
      <c r="M2502" s="3">
        <v>8</v>
      </c>
      <c r="N2502" s="125">
        <v>-1.1440322885506801E-2</v>
      </c>
      <c r="O2502" s="3">
        <v>12</v>
      </c>
      <c r="P2502" s="125">
        <v>4.3769771661222701E-2</v>
      </c>
      <c r="Q2502" s="3">
        <v>7</v>
      </c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</row>
    <row r="2503" spans="1:30" hidden="1" x14ac:dyDescent="0.25">
      <c r="A2503" s="2">
        <v>11</v>
      </c>
      <c r="B2503" s="2">
        <v>2014</v>
      </c>
      <c r="C2503" s="4" t="str">
        <f>INDEX(Index!$B$1:$B$500,MATCH($F2503,Index!$A$1:$A$500,0)
)</f>
        <v>MIA</v>
      </c>
      <c r="D2503" s="4">
        <v>0</v>
      </c>
      <c r="E2503" s="141">
        <f t="shared" si="39"/>
        <v>0.14328234906874682</v>
      </c>
      <c r="F2503" s="3" t="s">
        <v>4</v>
      </c>
      <c r="G2503" s="3">
        <v>6</v>
      </c>
      <c r="H2503" s="125">
        <v>0.14328234906874682</v>
      </c>
      <c r="I2503" s="3"/>
      <c r="J2503" s="3"/>
      <c r="K2503" s="3" t="s">
        <v>146</v>
      </c>
      <c r="L2503" s="125">
        <v>5.3989445640146599E-2</v>
      </c>
      <c r="M2503" s="3">
        <v>13</v>
      </c>
      <c r="N2503" s="125">
        <v>-0.141771036394051</v>
      </c>
      <c r="O2503" s="3">
        <v>3</v>
      </c>
      <c r="P2503" s="125">
        <v>-5.2478132965450799E-2</v>
      </c>
      <c r="Q2503" s="3">
        <v>28</v>
      </c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</row>
    <row r="2504" spans="1:30" hidden="1" x14ac:dyDescent="0.25">
      <c r="A2504" s="2">
        <v>11</v>
      </c>
      <c r="B2504" s="2">
        <v>2014</v>
      </c>
      <c r="C2504" s="4" t="str">
        <f>INDEX(Index!$B$1:$B$500,MATCH($F2504,Index!$A$1:$A$500,0)
)</f>
        <v>SEA</v>
      </c>
      <c r="D2504" s="4">
        <v>0</v>
      </c>
      <c r="E2504" s="141">
        <f t="shared" si="39"/>
        <v>0.1426792824662903</v>
      </c>
      <c r="F2504" s="3" t="s">
        <v>30</v>
      </c>
      <c r="G2504" s="3">
        <v>7</v>
      </c>
      <c r="H2504" s="125">
        <v>0.1426792824662903</v>
      </c>
      <c r="I2504" s="3"/>
      <c r="J2504" s="3"/>
      <c r="K2504" s="3" t="s">
        <v>146</v>
      </c>
      <c r="L2504" s="125">
        <v>0.132924100024329</v>
      </c>
      <c r="M2504" s="3">
        <v>5</v>
      </c>
      <c r="N2504" s="125">
        <v>-4.89768660568555E-2</v>
      </c>
      <c r="O2504" s="3">
        <v>9</v>
      </c>
      <c r="P2504" s="125">
        <v>-3.9221683614894198E-2</v>
      </c>
      <c r="Q2504" s="3">
        <v>23</v>
      </c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</row>
    <row r="2505" spans="1:30" hidden="1" x14ac:dyDescent="0.25">
      <c r="A2505" s="2">
        <v>11</v>
      </c>
      <c r="B2505" s="2">
        <v>2014</v>
      </c>
      <c r="C2505" s="4" t="str">
        <f>INDEX(Index!$B$1:$B$500,MATCH($F2505,Index!$A$1:$A$500,0)
)</f>
        <v>PHI</v>
      </c>
      <c r="D2505" s="4">
        <v>0</v>
      </c>
      <c r="E2505" s="141">
        <f t="shared" si="39"/>
        <v>0.14083362099039912</v>
      </c>
      <c r="F2505" s="3" t="s">
        <v>7</v>
      </c>
      <c r="G2505" s="3">
        <v>8</v>
      </c>
      <c r="H2505" s="125">
        <v>0.14083362099039912</v>
      </c>
      <c r="I2505" s="3"/>
      <c r="J2505" s="3"/>
      <c r="K2505" s="3" t="s">
        <v>143</v>
      </c>
      <c r="L2505" s="125">
        <v>5.90144546013482E-3</v>
      </c>
      <c r="M2505" s="3">
        <v>15</v>
      </c>
      <c r="N2505" s="125">
        <v>-6.8683629488160397E-2</v>
      </c>
      <c r="O2505" s="3">
        <v>7</v>
      </c>
      <c r="P2505" s="125">
        <v>6.6248546042103895E-2</v>
      </c>
      <c r="Q2505" s="3">
        <v>2</v>
      </c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</row>
    <row r="2506" spans="1:30" hidden="1" x14ac:dyDescent="0.25">
      <c r="A2506" s="2">
        <v>11</v>
      </c>
      <c r="B2506" s="2">
        <v>2014</v>
      </c>
      <c r="C2506" s="4" t="str">
        <f>INDEX(Index!$B$1:$B$500,MATCH($F2506,Index!$A$1:$A$500,0)
)</f>
        <v>DAL</v>
      </c>
      <c r="D2506" s="4">
        <v>0</v>
      </c>
      <c r="E2506" s="141">
        <f t="shared" si="39"/>
        <v>0.10027469021064302</v>
      </c>
      <c r="F2506" s="3" t="s">
        <v>3</v>
      </c>
      <c r="G2506" s="3">
        <v>9</v>
      </c>
      <c r="H2506" s="125">
        <v>0.10027469021064302</v>
      </c>
      <c r="I2506" s="3"/>
      <c r="J2506" s="3"/>
      <c r="K2506" s="3" t="s">
        <v>143</v>
      </c>
      <c r="L2506" s="125">
        <v>0.12075498868727901</v>
      </c>
      <c r="M2506" s="3">
        <v>7</v>
      </c>
      <c r="N2506" s="125">
        <v>1.5257461245460899E-3</v>
      </c>
      <c r="O2506" s="3">
        <v>16</v>
      </c>
      <c r="P2506" s="125">
        <v>-1.8954552352089898E-2</v>
      </c>
      <c r="Q2506" s="3">
        <v>21</v>
      </c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</row>
    <row r="2507" spans="1:30" hidden="1" x14ac:dyDescent="0.25">
      <c r="A2507" s="2">
        <v>11</v>
      </c>
      <c r="B2507" s="2">
        <v>2014</v>
      </c>
      <c r="C2507" s="4" t="str">
        <f>INDEX(Index!$B$1:$B$500,MATCH($F2507,Index!$A$1:$A$500,0)
)</f>
        <v>IND</v>
      </c>
      <c r="D2507" s="4">
        <v>0</v>
      </c>
      <c r="E2507" s="141">
        <f t="shared" si="39"/>
        <v>9.4207046837764E-2</v>
      </c>
      <c r="F2507" s="3" t="s">
        <v>35</v>
      </c>
      <c r="G2507" s="3">
        <v>10</v>
      </c>
      <c r="H2507" s="125">
        <v>9.4207046837764E-2</v>
      </c>
      <c r="I2507" s="3"/>
      <c r="J2507" s="3"/>
      <c r="K2507" s="3" t="s">
        <v>146</v>
      </c>
      <c r="L2507" s="125">
        <v>7.8933049336091798E-2</v>
      </c>
      <c r="M2507" s="3">
        <v>9</v>
      </c>
      <c r="N2507" s="125">
        <v>3.7173730849696898E-2</v>
      </c>
      <c r="O2507" s="3">
        <v>19</v>
      </c>
      <c r="P2507" s="125">
        <v>5.2447728351369099E-2</v>
      </c>
      <c r="Q2507" s="3">
        <v>4</v>
      </c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</row>
    <row r="2508" spans="1:30" hidden="1" x14ac:dyDescent="0.25">
      <c r="A2508" s="2">
        <v>11</v>
      </c>
      <c r="B2508" s="2">
        <v>2014</v>
      </c>
      <c r="C2508" s="4" t="str">
        <f>INDEX(Index!$B$1:$B$500,MATCH($F2508,Index!$A$1:$A$500,0)
)</f>
        <v>DET</v>
      </c>
      <c r="D2508" s="4">
        <v>0</v>
      </c>
      <c r="E2508" s="141">
        <f t="shared" si="39"/>
        <v>8.0593696235465709E-2</v>
      </c>
      <c r="F2508" s="3" t="s">
        <v>21</v>
      </c>
      <c r="G2508" s="3">
        <v>11</v>
      </c>
      <c r="H2508" s="125">
        <v>8.0593696235465709E-2</v>
      </c>
      <c r="I2508" s="3"/>
      <c r="J2508" s="3"/>
      <c r="K2508" s="3" t="s">
        <v>143</v>
      </c>
      <c r="L2508" s="125">
        <v>-6.0903984672316697E-2</v>
      </c>
      <c r="M2508" s="3">
        <v>22</v>
      </c>
      <c r="N2508" s="125">
        <v>-0.205027120551553</v>
      </c>
      <c r="O2508" s="3">
        <v>2</v>
      </c>
      <c r="P2508" s="125">
        <v>-6.3529439643770599E-2</v>
      </c>
      <c r="Q2508" s="3">
        <v>31</v>
      </c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</row>
    <row r="2509" spans="1:30" hidden="1" x14ac:dyDescent="0.25">
      <c r="A2509" s="2">
        <v>11</v>
      </c>
      <c r="B2509" s="2">
        <v>2014</v>
      </c>
      <c r="C2509" s="4" t="str">
        <f>INDEX(Index!$B$1:$B$500,MATCH($F2509,Index!$A$1:$A$500,0)
)</f>
        <v>ARI</v>
      </c>
      <c r="D2509" s="4">
        <v>0</v>
      </c>
      <c r="E2509" s="141">
        <f t="shared" si="39"/>
        <v>6.9732194976242695E-2</v>
      </c>
      <c r="F2509" s="3" t="s">
        <v>23</v>
      </c>
      <c r="G2509" s="3">
        <v>12</v>
      </c>
      <c r="H2509" s="125">
        <v>6.9732194976242695E-2</v>
      </c>
      <c r="I2509" s="3"/>
      <c r="J2509" s="3"/>
      <c r="K2509" s="3" t="s">
        <v>224</v>
      </c>
      <c r="L2509" s="125">
        <v>-1.56548797768272E-2</v>
      </c>
      <c r="M2509" s="3">
        <v>18</v>
      </c>
      <c r="N2509" s="125">
        <v>-8.9333771070498502E-2</v>
      </c>
      <c r="O2509" s="3">
        <v>5</v>
      </c>
      <c r="P2509" s="125">
        <v>-3.9466963174286098E-3</v>
      </c>
      <c r="Q2509" s="3">
        <v>15</v>
      </c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</row>
    <row r="2510" spans="1:30" hidden="1" x14ac:dyDescent="0.25">
      <c r="A2510" s="2">
        <v>11</v>
      </c>
      <c r="B2510" s="2">
        <v>2014</v>
      </c>
      <c r="C2510" s="4" t="str">
        <f>INDEX(Index!$B$1:$B$500,MATCH($F2510,Index!$A$1:$A$500,0)
)</f>
        <v>NO</v>
      </c>
      <c r="D2510" s="4">
        <v>0</v>
      </c>
      <c r="E2510" s="141">
        <f t="shared" si="39"/>
        <v>4.9718601539022585E-2</v>
      </c>
      <c r="F2510" s="3" t="s">
        <v>27</v>
      </c>
      <c r="G2510" s="3">
        <v>13</v>
      </c>
      <c r="H2510" s="125">
        <v>4.9718601539022585E-2</v>
      </c>
      <c r="I2510" s="3"/>
      <c r="J2510" s="3"/>
      <c r="K2510" s="3" t="s">
        <v>148</v>
      </c>
      <c r="L2510" s="125">
        <v>0.14448402864683399</v>
      </c>
      <c r="M2510" s="3">
        <v>3</v>
      </c>
      <c r="N2510" s="125">
        <v>9.50454028050743E-2</v>
      </c>
      <c r="O2510" s="3">
        <v>30</v>
      </c>
      <c r="P2510" s="125">
        <v>2.7997569726289598E-4</v>
      </c>
      <c r="Q2510" s="3">
        <v>14</v>
      </c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</row>
    <row r="2511" spans="1:30" hidden="1" x14ac:dyDescent="0.25">
      <c r="A2511" s="2">
        <v>11</v>
      </c>
      <c r="B2511" s="2">
        <v>2014</v>
      </c>
      <c r="C2511" s="4" t="str">
        <f>INDEX(Index!$B$1:$B$500,MATCH($F2511,Index!$A$1:$A$500,0)
)</f>
        <v>SF</v>
      </c>
      <c r="D2511" s="4">
        <v>0</v>
      </c>
      <c r="E2511" s="141">
        <f t="shared" si="39"/>
        <v>4.8378819163821599E-2</v>
      </c>
      <c r="F2511" s="3" t="s">
        <v>1</v>
      </c>
      <c r="G2511" s="3">
        <v>14</v>
      </c>
      <c r="H2511" s="125">
        <v>4.8378819163821599E-2</v>
      </c>
      <c r="I2511" s="3"/>
      <c r="J2511" s="3"/>
      <c r="K2511" s="3" t="s">
        <v>146</v>
      </c>
      <c r="L2511" s="125">
        <v>-1.81895186193183E-2</v>
      </c>
      <c r="M2511" s="3">
        <v>19</v>
      </c>
      <c r="N2511" s="125">
        <v>-0.12712624406816</v>
      </c>
      <c r="O2511" s="3">
        <v>4</v>
      </c>
      <c r="P2511" s="125">
        <v>-6.0557906285020099E-2</v>
      </c>
      <c r="Q2511" s="3">
        <v>30</v>
      </c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</row>
    <row r="2512" spans="1:30" hidden="1" x14ac:dyDescent="0.25">
      <c r="A2512" s="2">
        <v>11</v>
      </c>
      <c r="B2512" s="2">
        <v>2014</v>
      </c>
      <c r="C2512" s="4" t="str">
        <f>INDEX(Index!$B$1:$B$500,MATCH($F2512,Index!$A$1:$A$500,0)
)</f>
        <v>PIT</v>
      </c>
      <c r="D2512" s="4">
        <v>0</v>
      </c>
      <c r="E2512" s="141">
        <f t="shared" si="39"/>
        <v>4.4983708912325795E-2</v>
      </c>
      <c r="F2512" s="3" t="s">
        <v>32</v>
      </c>
      <c r="G2512" s="3">
        <v>15</v>
      </c>
      <c r="H2512" s="125">
        <v>4.4983708912325795E-2</v>
      </c>
      <c r="I2512" s="3"/>
      <c r="J2512" s="3"/>
      <c r="K2512" s="3" t="s">
        <v>152</v>
      </c>
      <c r="L2512" s="125">
        <v>0.141241061264121</v>
      </c>
      <c r="M2512" s="3">
        <v>4</v>
      </c>
      <c r="N2512" s="125">
        <v>8.0020505949246507E-2</v>
      </c>
      <c r="O2512" s="3">
        <v>27</v>
      </c>
      <c r="P2512" s="125">
        <v>-1.6236846402548698E-2</v>
      </c>
      <c r="Q2512" s="3">
        <v>20</v>
      </c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</row>
    <row r="2513" spans="1:30" hidden="1" x14ac:dyDescent="0.25">
      <c r="A2513" s="2">
        <v>11</v>
      </c>
      <c r="B2513" s="2">
        <v>2014</v>
      </c>
      <c r="C2513" s="4" t="str">
        <f>INDEX(Index!$B$1:$B$500,MATCH($F2513,Index!$A$1:$A$500,0)
)</f>
        <v>CIN</v>
      </c>
      <c r="D2513" s="4">
        <v>0</v>
      </c>
      <c r="E2513" s="141">
        <f t="shared" si="39"/>
        <v>3.8858972842244502E-2</v>
      </c>
      <c r="F2513" s="3" t="s">
        <v>24</v>
      </c>
      <c r="G2513" s="3">
        <v>16</v>
      </c>
      <c r="H2513" s="125">
        <v>3.8858972842244502E-2</v>
      </c>
      <c r="I2513" s="3"/>
      <c r="J2513" s="3"/>
      <c r="K2513" s="3" t="s">
        <v>273</v>
      </c>
      <c r="L2513" s="125">
        <v>-6.5887419307114597E-3</v>
      </c>
      <c r="M2513" s="3">
        <v>16</v>
      </c>
      <c r="N2513" s="125">
        <v>-1.44306308422606E-3</v>
      </c>
      <c r="O2513" s="3">
        <v>14</v>
      </c>
      <c r="P2513" s="125">
        <v>4.4004651688729898E-2</v>
      </c>
      <c r="Q2513" s="3">
        <v>6</v>
      </c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</row>
    <row r="2514" spans="1:30" hidden="1" x14ac:dyDescent="0.25">
      <c r="A2514" s="2">
        <v>11</v>
      </c>
      <c r="B2514" s="2">
        <v>2014</v>
      </c>
      <c r="C2514" s="4" t="str">
        <f>INDEX(Index!$B$1:$B$500,MATCH($F2514,Index!$A$1:$A$500,0)
)</f>
        <v>BUF</v>
      </c>
      <c r="D2514" s="4">
        <v>0</v>
      </c>
      <c r="E2514" s="141">
        <f t="shared" si="39"/>
        <v>1.7509153912570199E-2</v>
      </c>
      <c r="F2514" s="3" t="s">
        <v>0</v>
      </c>
      <c r="G2514" s="3">
        <v>17</v>
      </c>
      <c r="H2514" s="125">
        <v>1.7509153912570199E-2</v>
      </c>
      <c r="I2514" s="3"/>
      <c r="J2514" s="3"/>
      <c r="K2514" s="3" t="s">
        <v>145</v>
      </c>
      <c r="L2514" s="125">
        <v>-0.115280249258105</v>
      </c>
      <c r="M2514" s="3">
        <v>28</v>
      </c>
      <c r="N2514" s="125">
        <v>-8.3626218537451599E-2</v>
      </c>
      <c r="O2514" s="3">
        <v>6</v>
      </c>
      <c r="P2514" s="125">
        <v>4.9163184633223597E-2</v>
      </c>
      <c r="Q2514" s="3">
        <v>5</v>
      </c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</row>
    <row r="2515" spans="1:30" hidden="1" x14ac:dyDescent="0.25">
      <c r="A2515" s="2">
        <v>11</v>
      </c>
      <c r="B2515" s="2">
        <v>2014</v>
      </c>
      <c r="C2515" s="4" t="str">
        <f>INDEX(Index!$B$1:$B$500,MATCH($F2515,Index!$A$1:$A$500,0)
)</f>
        <v>LAC</v>
      </c>
      <c r="D2515" s="4">
        <v>0</v>
      </c>
      <c r="E2515" s="141">
        <f t="shared" si="39"/>
        <v>-1.4469258529750104E-2</v>
      </c>
      <c r="F2515" s="3" t="s">
        <v>68</v>
      </c>
      <c r="G2515" s="3">
        <v>18</v>
      </c>
      <c r="H2515" s="125">
        <v>-1.4469258529750104E-2</v>
      </c>
      <c r="I2515" s="3"/>
      <c r="J2515" s="3"/>
      <c r="K2515" s="3" t="s">
        <v>146</v>
      </c>
      <c r="L2515" s="125">
        <v>6.8997756317628001E-2</v>
      </c>
      <c r="M2515" s="3">
        <v>10</v>
      </c>
      <c r="N2515" s="125">
        <v>9.0313227460311105E-2</v>
      </c>
      <c r="O2515" s="3">
        <v>29</v>
      </c>
      <c r="P2515" s="125">
        <v>6.8462126129330003E-3</v>
      </c>
      <c r="Q2515" s="3">
        <v>12</v>
      </c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</row>
    <row r="2516" spans="1:30" hidden="1" x14ac:dyDescent="0.25">
      <c r="A2516" s="2">
        <v>11</v>
      </c>
      <c r="B2516" s="2">
        <v>2014</v>
      </c>
      <c r="C2516" s="4" t="str">
        <f>INDEX(Index!$B$1:$B$500,MATCH($F2516,Index!$A$1:$A$500,0)
)</f>
        <v>ATL</v>
      </c>
      <c r="D2516" s="4">
        <v>0</v>
      </c>
      <c r="E2516" s="141">
        <f t="shared" si="39"/>
        <v>-5.8900151413837504E-2</v>
      </c>
      <c r="F2516" s="3" t="s">
        <v>43</v>
      </c>
      <c r="G2516" s="3">
        <v>19</v>
      </c>
      <c r="H2516" s="125">
        <v>-5.8900151413837504E-2</v>
      </c>
      <c r="I2516" s="3"/>
      <c r="J2516" s="3"/>
      <c r="K2516" s="3" t="s">
        <v>148</v>
      </c>
      <c r="L2516" s="125">
        <v>6.6956718876985996E-2</v>
      </c>
      <c r="M2516" s="3">
        <v>12</v>
      </c>
      <c r="N2516" s="125">
        <v>0.158629761978758</v>
      </c>
      <c r="O2516" s="3">
        <v>32</v>
      </c>
      <c r="P2516" s="125">
        <v>3.2772891687934499E-2</v>
      </c>
      <c r="Q2516" s="3">
        <v>8</v>
      </c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</row>
    <row r="2517" spans="1:30" hidden="1" x14ac:dyDescent="0.25">
      <c r="A2517" s="2">
        <v>11</v>
      </c>
      <c r="B2517" s="2">
        <v>2014</v>
      </c>
      <c r="C2517" s="4" t="str">
        <f>INDEX(Index!$B$1:$B$500,MATCH($F2517,Index!$A$1:$A$500,0)
)</f>
        <v>LAR</v>
      </c>
      <c r="D2517" s="4">
        <v>0</v>
      </c>
      <c r="E2517" s="141">
        <f t="shared" si="39"/>
        <v>-6.9557682884873157E-2</v>
      </c>
      <c r="F2517" s="3" t="s">
        <v>67</v>
      </c>
      <c r="G2517" s="3">
        <v>20</v>
      </c>
      <c r="H2517" s="125">
        <v>-6.9557682884873157E-2</v>
      </c>
      <c r="I2517" s="3"/>
      <c r="J2517" s="3"/>
      <c r="K2517" s="3" t="s">
        <v>148</v>
      </c>
      <c r="L2517" s="125">
        <v>-7.3098814581396401E-2</v>
      </c>
      <c r="M2517" s="3">
        <v>23</v>
      </c>
      <c r="N2517" s="125">
        <v>-7.2739133776788102E-4</v>
      </c>
      <c r="O2517" s="3">
        <v>15</v>
      </c>
      <c r="P2517" s="125">
        <v>2.8137403587553699E-3</v>
      </c>
      <c r="Q2517" s="3">
        <v>13</v>
      </c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</row>
    <row r="2518" spans="1:30" hidden="1" x14ac:dyDescent="0.25">
      <c r="A2518" s="2">
        <v>11</v>
      </c>
      <c r="B2518" s="2">
        <v>2014</v>
      </c>
      <c r="C2518" s="4" t="str">
        <f>INDEX(Index!$B$1:$B$500,MATCH($F2518,Index!$A$1:$A$500,0)
)</f>
        <v>HOU</v>
      </c>
      <c r="D2518" s="4">
        <v>0</v>
      </c>
      <c r="E2518" s="141">
        <f t="shared" si="39"/>
        <v>-6.9865919522936928E-2</v>
      </c>
      <c r="F2518" s="3" t="s">
        <v>49</v>
      </c>
      <c r="G2518" s="3">
        <v>21</v>
      </c>
      <c r="H2518" s="125">
        <v>-6.9865919522936928E-2</v>
      </c>
      <c r="I2518" s="3"/>
      <c r="J2518" s="3"/>
      <c r="K2518" s="3" t="s">
        <v>145</v>
      </c>
      <c r="L2518" s="125">
        <v>-1.40717100265117E-2</v>
      </c>
      <c r="M2518" s="3">
        <v>17</v>
      </c>
      <c r="N2518" s="125">
        <v>4.8282466029457302E-3</v>
      </c>
      <c r="O2518" s="3">
        <v>17</v>
      </c>
      <c r="P2518" s="125">
        <v>-5.0965962893479502E-2</v>
      </c>
      <c r="Q2518" s="3">
        <v>27</v>
      </c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</row>
    <row r="2519" spans="1:30" hidden="1" x14ac:dyDescent="0.25">
      <c r="A2519" s="2">
        <v>11</v>
      </c>
      <c r="B2519" s="2">
        <v>2014</v>
      </c>
      <c r="C2519" s="4" t="str">
        <f>INDEX(Index!$B$1:$B$500,MATCH($F2519,Index!$A$1:$A$500,0)
)</f>
        <v>NYJ</v>
      </c>
      <c r="D2519" s="4">
        <v>0</v>
      </c>
      <c r="E2519" s="141">
        <f t="shared" si="39"/>
        <v>-9.3435005118547465E-2</v>
      </c>
      <c r="F2519" s="3" t="s">
        <v>9</v>
      </c>
      <c r="G2519" s="3">
        <v>22</v>
      </c>
      <c r="H2519" s="125">
        <v>-9.3435005118547465E-2</v>
      </c>
      <c r="I2519" s="3"/>
      <c r="J2519" s="3"/>
      <c r="K2519" s="3" t="s">
        <v>149</v>
      </c>
      <c r="L2519" s="125">
        <v>-0.113760858402235</v>
      </c>
      <c r="M2519" s="3">
        <v>27</v>
      </c>
      <c r="N2519" s="125">
        <v>-2.9427765282945399E-3</v>
      </c>
      <c r="O2519" s="3">
        <v>13</v>
      </c>
      <c r="P2519" s="125">
        <v>1.7383076755392999E-2</v>
      </c>
      <c r="Q2519" s="3">
        <v>9</v>
      </c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</row>
    <row r="2520" spans="1:30" hidden="1" x14ac:dyDescent="0.25">
      <c r="A2520" s="2">
        <v>11</v>
      </c>
      <c r="B2520" s="2">
        <v>2014</v>
      </c>
      <c r="C2520" s="4" t="str">
        <f>INDEX(Index!$B$1:$B$500,MATCH($F2520,Index!$A$1:$A$500,0)
)</f>
        <v>CLE</v>
      </c>
      <c r="D2520" s="4">
        <v>0</v>
      </c>
      <c r="E2520" s="141">
        <f t="shared" si="39"/>
        <v>-9.8409137609299008E-2</v>
      </c>
      <c r="F2520" s="3" t="s">
        <v>10</v>
      </c>
      <c r="G2520" s="3">
        <v>23</v>
      </c>
      <c r="H2520" s="125">
        <v>-9.8409137609299008E-2</v>
      </c>
      <c r="I2520" s="3"/>
      <c r="J2520" s="3"/>
      <c r="K2520" s="3" t="s">
        <v>146</v>
      </c>
      <c r="L2520" s="125">
        <v>-4.55360969143365E-2</v>
      </c>
      <c r="M2520" s="3">
        <v>20</v>
      </c>
      <c r="N2520" s="125">
        <v>4.1301559984860202E-2</v>
      </c>
      <c r="O2520" s="3">
        <v>20</v>
      </c>
      <c r="P2520" s="125">
        <v>-1.15714807101023E-2</v>
      </c>
      <c r="Q2520" s="3">
        <v>19</v>
      </c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</row>
    <row r="2521" spans="1:30" hidden="1" x14ac:dyDescent="0.25">
      <c r="A2521" s="2">
        <v>11</v>
      </c>
      <c r="B2521" s="2">
        <v>2014</v>
      </c>
      <c r="C2521" s="4" t="str">
        <f>INDEX(Index!$B$1:$B$500,MATCH($F2521,Index!$A$1:$A$500,0)
)</f>
        <v>CHI</v>
      </c>
      <c r="D2521" s="4">
        <v>0</v>
      </c>
      <c r="E2521" s="141">
        <f t="shared" si="39"/>
        <v>-0.13995064776026511</v>
      </c>
      <c r="F2521" s="3" t="s">
        <v>64</v>
      </c>
      <c r="G2521" s="3">
        <v>24</v>
      </c>
      <c r="H2521" s="125">
        <v>-0.13995064776026511</v>
      </c>
      <c r="I2521" s="3"/>
      <c r="J2521" s="3"/>
      <c r="K2521" s="3" t="s">
        <v>148</v>
      </c>
      <c r="L2521" s="125">
        <v>2.1938329764562E-2</v>
      </c>
      <c r="M2521" s="3">
        <v>14</v>
      </c>
      <c r="N2521" s="125">
        <v>9.6335989652979404E-2</v>
      </c>
      <c r="O2521" s="3">
        <v>31</v>
      </c>
      <c r="P2521" s="125">
        <v>-6.5552987871847698E-2</v>
      </c>
      <c r="Q2521" s="3">
        <v>32</v>
      </c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</row>
    <row r="2522" spans="1:30" hidden="1" x14ac:dyDescent="0.25">
      <c r="A2522" s="2">
        <v>11</v>
      </c>
      <c r="B2522" s="2">
        <v>2014</v>
      </c>
      <c r="C2522" s="4" t="str">
        <f>INDEX(Index!$B$1:$B$500,MATCH($F2522,Index!$A$1:$A$500,0)
)</f>
        <v>TEN</v>
      </c>
      <c r="D2522" s="4">
        <v>0</v>
      </c>
      <c r="E2522" s="141">
        <f t="shared" si="39"/>
        <v>-0.1476154880717864</v>
      </c>
      <c r="F2522" s="3" t="s">
        <v>45</v>
      </c>
      <c r="G2522" s="3">
        <v>25</v>
      </c>
      <c r="H2522" s="125">
        <v>-0.1476154880717864</v>
      </c>
      <c r="I2522" s="3"/>
      <c r="J2522" s="3"/>
      <c r="K2522" s="3" t="s">
        <v>149</v>
      </c>
      <c r="L2522" s="125">
        <v>-8.1102866987837197E-2</v>
      </c>
      <c r="M2522" s="3">
        <v>24</v>
      </c>
      <c r="N2522" s="125">
        <v>5.56909616474403E-2</v>
      </c>
      <c r="O2522" s="3">
        <v>23</v>
      </c>
      <c r="P2522" s="125">
        <v>-1.0821659436508899E-2</v>
      </c>
      <c r="Q2522" s="3">
        <v>18</v>
      </c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</row>
    <row r="2523" spans="1:30" hidden="1" x14ac:dyDescent="0.25">
      <c r="A2523" s="2">
        <v>11</v>
      </c>
      <c r="B2523" s="2">
        <v>2014</v>
      </c>
      <c r="C2523" s="4" t="str">
        <f>INDEX(Index!$B$1:$B$500,MATCH($F2523,Index!$A$1:$A$500,0)
)</f>
        <v>NYG</v>
      </c>
      <c r="D2523" s="4">
        <v>0</v>
      </c>
      <c r="E2523" s="141">
        <f t="shared" si="39"/>
        <v>-0.15159013276052707</v>
      </c>
      <c r="F2523" s="3" t="s">
        <v>15</v>
      </c>
      <c r="G2523" s="3">
        <v>26</v>
      </c>
      <c r="H2523" s="125">
        <v>-0.15159013276052707</v>
      </c>
      <c r="I2523" s="3"/>
      <c r="J2523" s="3"/>
      <c r="K2523" s="3" t="s">
        <v>147</v>
      </c>
      <c r="L2523" s="125">
        <v>-9.4333711843268303E-2</v>
      </c>
      <c r="M2523" s="3">
        <v>25</v>
      </c>
      <c r="N2523" s="125">
        <v>4.9639587914006897E-2</v>
      </c>
      <c r="O2523" s="3">
        <v>21</v>
      </c>
      <c r="P2523" s="125">
        <v>-7.6168330032519004E-3</v>
      </c>
      <c r="Q2523" s="3">
        <v>17</v>
      </c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</row>
    <row r="2524" spans="1:30" hidden="1" x14ac:dyDescent="0.25">
      <c r="A2524" s="2">
        <v>11</v>
      </c>
      <c r="B2524" s="2">
        <v>2014</v>
      </c>
      <c r="C2524" s="4" t="str">
        <f>INDEX(Index!$B$1:$B$500,MATCH($F2524,Index!$A$1:$A$500,0)
)</f>
        <v>WAS</v>
      </c>
      <c r="D2524" s="4">
        <v>0</v>
      </c>
      <c r="E2524" s="141">
        <f t="shared" si="39"/>
        <v>-0.2012676150516747</v>
      </c>
      <c r="F2524" s="3" t="s">
        <v>26</v>
      </c>
      <c r="G2524" s="3">
        <v>27</v>
      </c>
      <c r="H2524" s="125">
        <v>-0.2012676150516747</v>
      </c>
      <c r="I2524" s="3"/>
      <c r="J2524" s="3"/>
      <c r="K2524" s="3" t="s">
        <v>147</v>
      </c>
      <c r="L2524" s="125">
        <v>-5.1784701159744602E-2</v>
      </c>
      <c r="M2524" s="3">
        <v>21</v>
      </c>
      <c r="N2524" s="125">
        <v>9.0037899599849494E-2</v>
      </c>
      <c r="O2524" s="3">
        <v>28</v>
      </c>
      <c r="P2524" s="125">
        <v>-5.94450142920806E-2</v>
      </c>
      <c r="Q2524" s="3">
        <v>29</v>
      </c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</row>
    <row r="2525" spans="1:30" hidden="1" x14ac:dyDescent="0.25">
      <c r="A2525" s="2">
        <v>11</v>
      </c>
      <c r="B2525" s="2">
        <v>2014</v>
      </c>
      <c r="C2525" s="4" t="str">
        <f>INDEX(Index!$B$1:$B$500,MATCH($F2525,Index!$A$1:$A$500,0)
)</f>
        <v>CAR</v>
      </c>
      <c r="D2525" s="4">
        <v>0</v>
      </c>
      <c r="E2525" s="141">
        <f t="shared" si="39"/>
        <v>-0.21030692488223929</v>
      </c>
      <c r="F2525" s="3" t="s">
        <v>51</v>
      </c>
      <c r="G2525" s="3">
        <v>28</v>
      </c>
      <c r="H2525" s="125">
        <v>-0.21030692488223929</v>
      </c>
      <c r="I2525" s="3"/>
      <c r="J2525" s="3"/>
      <c r="K2525" s="3" t="s">
        <v>274</v>
      </c>
      <c r="L2525" s="125">
        <v>-0.112399085826325</v>
      </c>
      <c r="M2525" s="3">
        <v>26</v>
      </c>
      <c r="N2525" s="125">
        <v>7.2158048317630702E-2</v>
      </c>
      <c r="O2525" s="3">
        <v>25</v>
      </c>
      <c r="P2525" s="125">
        <v>-2.5749790738283599E-2</v>
      </c>
      <c r="Q2525" s="3">
        <v>22</v>
      </c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</row>
    <row r="2526" spans="1:30" hidden="1" x14ac:dyDescent="0.25">
      <c r="A2526" s="2">
        <v>11</v>
      </c>
      <c r="B2526" s="2">
        <v>2014</v>
      </c>
      <c r="C2526" s="4" t="str">
        <f>INDEX(Index!$B$1:$B$500,MATCH($F2526,Index!$A$1:$A$500,0)
)</f>
        <v>MIN</v>
      </c>
      <c r="D2526" s="4">
        <v>0</v>
      </c>
      <c r="E2526" s="141">
        <f t="shared" si="39"/>
        <v>-0.2411545172346094</v>
      </c>
      <c r="F2526" s="3" t="s">
        <v>46</v>
      </c>
      <c r="G2526" s="3">
        <v>29</v>
      </c>
      <c r="H2526" s="125">
        <v>-0.2411545172346094</v>
      </c>
      <c r="I2526" s="3"/>
      <c r="J2526" s="3"/>
      <c r="K2526" s="3" t="s">
        <v>148</v>
      </c>
      <c r="L2526" s="125">
        <v>-0.19917497671352699</v>
      </c>
      <c r="M2526" s="3">
        <v>30</v>
      </c>
      <c r="N2526" s="125">
        <v>5.1532908101317401E-2</v>
      </c>
      <c r="O2526" s="3">
        <v>22</v>
      </c>
      <c r="P2526" s="125">
        <v>9.5533675802350095E-3</v>
      </c>
      <c r="Q2526" s="3">
        <v>11</v>
      </c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</row>
    <row r="2527" spans="1:30" hidden="1" x14ac:dyDescent="0.25">
      <c r="A2527" s="2">
        <v>11</v>
      </c>
      <c r="B2527" s="2">
        <v>2014</v>
      </c>
      <c r="C2527" s="4" t="str">
        <f>INDEX(Index!$B$1:$B$500,MATCH($F2527,Index!$A$1:$A$500,0)
)</f>
        <v>LV</v>
      </c>
      <c r="D2527" s="4">
        <v>0</v>
      </c>
      <c r="E2527" s="141">
        <f t="shared" si="39"/>
        <v>-0.2597310984174459</v>
      </c>
      <c r="F2527" s="3" t="s">
        <v>52</v>
      </c>
      <c r="G2527" s="3">
        <v>30</v>
      </c>
      <c r="H2527" s="125">
        <v>-0.2597310984174459</v>
      </c>
      <c r="I2527" s="3"/>
      <c r="J2527" s="3"/>
      <c r="K2527" s="3" t="s">
        <v>223</v>
      </c>
      <c r="L2527" s="125">
        <v>-0.21642804057073001</v>
      </c>
      <c r="M2527" s="3">
        <v>31</v>
      </c>
      <c r="N2527" s="125">
        <v>5.8380813886927001E-2</v>
      </c>
      <c r="O2527" s="3">
        <v>24</v>
      </c>
      <c r="P2527" s="125">
        <v>1.50777560402111E-2</v>
      </c>
      <c r="Q2527" s="3">
        <v>10</v>
      </c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</row>
    <row r="2528" spans="1:30" hidden="1" x14ac:dyDescent="0.25">
      <c r="A2528" s="2">
        <v>11</v>
      </c>
      <c r="B2528" s="2">
        <v>2014</v>
      </c>
      <c r="C2528" s="4" t="str">
        <f>INDEX(Index!$B$1:$B$500,MATCH($F2528,Index!$A$1:$A$500,0)
)</f>
        <v>TB</v>
      </c>
      <c r="D2528" s="4">
        <v>0</v>
      </c>
      <c r="E2528" s="141">
        <f t="shared" si="39"/>
        <v>-0.29354047638063008</v>
      </c>
      <c r="F2528" s="3" t="s">
        <v>38</v>
      </c>
      <c r="G2528" s="3">
        <v>31</v>
      </c>
      <c r="H2528" s="125">
        <v>-0.29354047638063008</v>
      </c>
      <c r="I2528" s="3"/>
      <c r="J2528" s="3"/>
      <c r="K2528" s="3" t="s">
        <v>149</v>
      </c>
      <c r="L2528" s="125">
        <v>-0.17537301164032701</v>
      </c>
      <c r="M2528" s="3">
        <v>29</v>
      </c>
      <c r="N2528" s="125">
        <v>7.5503043155013799E-2</v>
      </c>
      <c r="O2528" s="3">
        <v>26</v>
      </c>
      <c r="P2528" s="125">
        <v>-4.2664421585289297E-2</v>
      </c>
      <c r="Q2528" s="3">
        <v>24</v>
      </c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</row>
    <row r="2529" spans="1:30" hidden="1" x14ac:dyDescent="0.25">
      <c r="A2529" s="2">
        <v>11</v>
      </c>
      <c r="B2529" s="2">
        <v>2014</v>
      </c>
      <c r="C2529" s="4" t="str">
        <f>INDEX(Index!$B$1:$B$500,MATCH($F2529,Index!$A$1:$A$500,0)
)</f>
        <v>JAX</v>
      </c>
      <c r="D2529" s="4">
        <v>0</v>
      </c>
      <c r="E2529" s="141">
        <f t="shared" si="39"/>
        <v>-0.3116493612024076</v>
      </c>
      <c r="F2529" s="3" t="s">
        <v>56</v>
      </c>
      <c r="G2529" s="3">
        <v>32</v>
      </c>
      <c r="H2529" s="125">
        <v>-0.3116493612024076</v>
      </c>
      <c r="I2529" s="3"/>
      <c r="J2529" s="3"/>
      <c r="K2529" s="3" t="s">
        <v>150</v>
      </c>
      <c r="L2529" s="125">
        <v>-0.24829850010643201</v>
      </c>
      <c r="M2529" s="3">
        <v>32</v>
      </c>
      <c r="N2529" s="125">
        <v>2.04865208990473E-2</v>
      </c>
      <c r="O2529" s="3">
        <v>18</v>
      </c>
      <c r="P2529" s="125">
        <v>-4.2864340196928301E-2</v>
      </c>
      <c r="Q2529" s="3">
        <v>25</v>
      </c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</row>
    <row r="2530" spans="1:30" hidden="1" x14ac:dyDescent="0.25">
      <c r="A2530" s="2">
        <v>12</v>
      </c>
      <c r="B2530" s="2">
        <v>2014</v>
      </c>
      <c r="C2530" s="4" t="str">
        <f>INDEX(Index!$B$1:$B$500,MATCH($F2530,Index!$A$1:$A$500,0)
)</f>
        <v>DEN</v>
      </c>
      <c r="D2530" s="4">
        <v>0</v>
      </c>
      <c r="E2530" s="141">
        <f t="shared" si="39"/>
        <v>0.37860025460890184</v>
      </c>
      <c r="F2530" s="3" t="s">
        <v>39</v>
      </c>
      <c r="G2530" s="3">
        <v>1</v>
      </c>
      <c r="H2530" s="125">
        <v>0.37860025460890184</v>
      </c>
      <c r="I2530" s="3"/>
      <c r="J2530" s="3"/>
      <c r="K2530" s="3" t="s">
        <v>153</v>
      </c>
      <c r="L2530" s="125">
        <v>0.246822593627951</v>
      </c>
      <c r="M2530" s="3">
        <v>1</v>
      </c>
      <c r="N2530" s="125">
        <v>-0.18454727121402201</v>
      </c>
      <c r="O2530" s="3">
        <v>2</v>
      </c>
      <c r="P2530" s="125">
        <v>-5.2769610233071203E-2</v>
      </c>
      <c r="Q2530" s="3">
        <v>29</v>
      </c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</row>
    <row r="2531" spans="1:30" hidden="1" x14ac:dyDescent="0.25">
      <c r="A2531" s="2">
        <v>12</v>
      </c>
      <c r="B2531" s="2">
        <v>2014</v>
      </c>
      <c r="C2531" s="4" t="str">
        <f>INDEX(Index!$B$1:$B$500,MATCH($F2531,Index!$A$1:$A$500,0)
)</f>
        <v>NE</v>
      </c>
      <c r="D2531" s="4">
        <v>0</v>
      </c>
      <c r="E2531" s="141">
        <f t="shared" si="39"/>
        <v>0.24625507892985471</v>
      </c>
      <c r="F2531" s="3" t="s">
        <v>17</v>
      </c>
      <c r="G2531" s="3">
        <v>2</v>
      </c>
      <c r="H2531" s="125">
        <v>0.24625507892985471</v>
      </c>
      <c r="I2531" s="3"/>
      <c r="J2531" s="3"/>
      <c r="K2531" s="3" t="s">
        <v>151</v>
      </c>
      <c r="L2531" s="125">
        <v>0.147457796047467</v>
      </c>
      <c r="M2531" s="3">
        <v>6</v>
      </c>
      <c r="N2531" s="125">
        <v>-3.3807652114121803E-2</v>
      </c>
      <c r="O2531" s="3">
        <v>10</v>
      </c>
      <c r="P2531" s="125">
        <v>6.4989630768265902E-2</v>
      </c>
      <c r="Q2531" s="3">
        <v>3</v>
      </c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</row>
    <row r="2532" spans="1:30" hidden="1" x14ac:dyDescent="0.25">
      <c r="A2532" s="2">
        <v>12</v>
      </c>
      <c r="B2532" s="2">
        <v>2014</v>
      </c>
      <c r="C2532" s="4" t="str">
        <f>INDEX(Index!$B$1:$B$500,MATCH($F2532,Index!$A$1:$A$500,0)
)</f>
        <v>BAL</v>
      </c>
      <c r="D2532" s="4">
        <v>0</v>
      </c>
      <c r="E2532" s="141">
        <f t="shared" si="39"/>
        <v>0.22891207950493972</v>
      </c>
      <c r="F2532" s="3" t="s">
        <v>18</v>
      </c>
      <c r="G2532" s="3">
        <v>3</v>
      </c>
      <c r="H2532" s="125">
        <v>0.22891207950493972</v>
      </c>
      <c r="I2532" s="3"/>
      <c r="J2532" s="3"/>
      <c r="K2532" s="3" t="s">
        <v>152</v>
      </c>
      <c r="L2532" s="125">
        <v>9.5684032096599106E-2</v>
      </c>
      <c r="M2532" s="3">
        <v>9</v>
      </c>
      <c r="N2532" s="125">
        <v>-5.7294560781658101E-2</v>
      </c>
      <c r="O2532" s="3">
        <v>9</v>
      </c>
      <c r="P2532" s="125">
        <v>7.5933486626682506E-2</v>
      </c>
      <c r="Q2532" s="3">
        <v>2</v>
      </c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</row>
    <row r="2533" spans="1:30" hidden="1" x14ac:dyDescent="0.25">
      <c r="A2533" s="2">
        <v>12</v>
      </c>
      <c r="B2533" s="2">
        <v>2014</v>
      </c>
      <c r="C2533" s="4" t="str">
        <f>INDEX(Index!$B$1:$B$500,MATCH($F2533,Index!$A$1:$A$500,0)
)</f>
        <v>GB</v>
      </c>
      <c r="D2533" s="4">
        <v>0</v>
      </c>
      <c r="E2533" s="141">
        <f t="shared" si="39"/>
        <v>0.21581898599213312</v>
      </c>
      <c r="F2533" s="3" t="s">
        <v>20</v>
      </c>
      <c r="G2533" s="3">
        <v>4</v>
      </c>
      <c r="H2533" s="125">
        <v>0.21581898599213312</v>
      </c>
      <c r="I2533" s="3"/>
      <c r="J2533" s="3"/>
      <c r="K2533" s="3" t="s">
        <v>153</v>
      </c>
      <c r="L2533" s="125">
        <v>0.20384682948212199</v>
      </c>
      <c r="M2533" s="3">
        <v>2</v>
      </c>
      <c r="N2533" s="125">
        <v>-1.7397531012797399E-2</v>
      </c>
      <c r="O2533" s="3">
        <v>12</v>
      </c>
      <c r="P2533" s="125">
        <v>-5.4253745027862703E-3</v>
      </c>
      <c r="Q2533" s="3">
        <v>16</v>
      </c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</row>
    <row r="2534" spans="1:30" hidden="1" x14ac:dyDescent="0.25">
      <c r="A2534" s="2">
        <v>12</v>
      </c>
      <c r="B2534" s="2">
        <v>2014</v>
      </c>
      <c r="C2534" s="4" t="str">
        <f>INDEX(Index!$B$1:$B$500,MATCH($F2534,Index!$A$1:$A$500,0)
)</f>
        <v>PHI</v>
      </c>
      <c r="D2534" s="4">
        <v>0</v>
      </c>
      <c r="E2534" s="141">
        <f t="shared" si="39"/>
        <v>0.16311910963902249</v>
      </c>
      <c r="F2534" s="3" t="s">
        <v>7</v>
      </c>
      <c r="G2534" s="3">
        <v>5</v>
      </c>
      <c r="H2534" s="125">
        <v>0.16311910963902249</v>
      </c>
      <c r="I2534" s="3"/>
      <c r="J2534" s="3"/>
      <c r="K2534" s="3" t="s">
        <v>153</v>
      </c>
      <c r="L2534" s="125">
        <v>1.2685043264407799E-2</v>
      </c>
      <c r="M2534" s="3">
        <v>14</v>
      </c>
      <c r="N2534" s="125">
        <v>-6.3092668127660401E-2</v>
      </c>
      <c r="O2534" s="3">
        <v>8</v>
      </c>
      <c r="P2534" s="125">
        <v>8.7341398246954305E-2</v>
      </c>
      <c r="Q2534" s="3">
        <v>1</v>
      </c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</row>
    <row r="2535" spans="1:30" hidden="1" x14ac:dyDescent="0.25">
      <c r="A2535" s="2">
        <v>12</v>
      </c>
      <c r="B2535" s="2">
        <v>2014</v>
      </c>
      <c r="C2535" s="4" t="str">
        <f>INDEX(Index!$B$1:$B$500,MATCH($F2535,Index!$A$1:$A$500,0)
)</f>
        <v>SEA</v>
      </c>
      <c r="D2535" s="4">
        <v>0</v>
      </c>
      <c r="E2535" s="141">
        <f t="shared" si="39"/>
        <v>0.16073856097247161</v>
      </c>
      <c r="F2535" s="3" t="s">
        <v>30</v>
      </c>
      <c r="G2535" s="3">
        <v>6</v>
      </c>
      <c r="H2535" s="125">
        <v>0.16073856097247161</v>
      </c>
      <c r="I2535" s="3"/>
      <c r="J2535" s="3"/>
      <c r="K2535" s="3" t="s">
        <v>152</v>
      </c>
      <c r="L2535" s="125">
        <v>0.10197858757801199</v>
      </c>
      <c r="M2535" s="3">
        <v>8</v>
      </c>
      <c r="N2535" s="125">
        <v>-8.1548070267160405E-2</v>
      </c>
      <c r="O2535" s="3">
        <v>7</v>
      </c>
      <c r="P2535" s="125">
        <v>-2.2788096872700801E-2</v>
      </c>
      <c r="Q2535" s="3">
        <v>21</v>
      </c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</row>
    <row r="2536" spans="1:30" hidden="1" x14ac:dyDescent="0.25">
      <c r="A2536" s="2">
        <v>12</v>
      </c>
      <c r="B2536" s="2">
        <v>2014</v>
      </c>
      <c r="C2536" s="4" t="str">
        <f>INDEX(Index!$B$1:$B$500,MATCH($F2536,Index!$A$1:$A$500,0)
)</f>
        <v>MIA</v>
      </c>
      <c r="D2536" s="4">
        <v>0</v>
      </c>
      <c r="E2536" s="141">
        <f t="shared" si="39"/>
        <v>0.14473336148392998</v>
      </c>
      <c r="F2536" s="3" t="s">
        <v>4</v>
      </c>
      <c r="G2536" s="3">
        <v>7</v>
      </c>
      <c r="H2536" s="125">
        <v>0.14473336148392998</v>
      </c>
      <c r="I2536" s="3"/>
      <c r="J2536" s="3"/>
      <c r="K2536" s="3" t="s">
        <v>154</v>
      </c>
      <c r="L2536" s="125">
        <v>0.103919469043582</v>
      </c>
      <c r="M2536" s="3">
        <v>7</v>
      </c>
      <c r="N2536" s="125">
        <v>-8.8452424379247593E-2</v>
      </c>
      <c r="O2536" s="3">
        <v>6</v>
      </c>
      <c r="P2536" s="125">
        <v>-4.7638531938899602E-2</v>
      </c>
      <c r="Q2536" s="3">
        <v>28</v>
      </c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</row>
    <row r="2537" spans="1:30" hidden="1" x14ac:dyDescent="0.25">
      <c r="A2537" s="2">
        <v>12</v>
      </c>
      <c r="B2537" s="2">
        <v>2014</v>
      </c>
      <c r="C2537" s="4" t="str">
        <f>INDEX(Index!$B$1:$B$500,MATCH($F2537,Index!$A$1:$A$500,0)
)</f>
        <v>KC</v>
      </c>
      <c r="D2537" s="4">
        <v>0</v>
      </c>
      <c r="E2537" s="141">
        <f t="shared" si="39"/>
        <v>0.13383485690537769</v>
      </c>
      <c r="F2537" s="3" t="s">
        <v>5</v>
      </c>
      <c r="G2537" s="3">
        <v>8</v>
      </c>
      <c r="H2537" s="125">
        <v>0.13383485690537769</v>
      </c>
      <c r="I2537" s="3"/>
      <c r="J2537" s="3"/>
      <c r="K2537" s="3" t="s">
        <v>152</v>
      </c>
      <c r="L2537" s="125">
        <v>9.4308613840151004E-2</v>
      </c>
      <c r="M2537" s="3">
        <v>10</v>
      </c>
      <c r="N2537" s="125">
        <v>1.4704565094269701E-2</v>
      </c>
      <c r="O2537" s="3">
        <v>17</v>
      </c>
      <c r="P2537" s="125">
        <v>5.4230808159496401E-2</v>
      </c>
      <c r="Q2537" s="3">
        <v>4</v>
      </c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</row>
    <row r="2538" spans="1:30" hidden="1" x14ac:dyDescent="0.25">
      <c r="A2538" s="2">
        <v>12</v>
      </c>
      <c r="B2538" s="2">
        <v>2014</v>
      </c>
      <c r="C2538" s="4" t="str">
        <f>INDEX(Index!$B$1:$B$500,MATCH($F2538,Index!$A$1:$A$500,0)
)</f>
        <v>IND</v>
      </c>
      <c r="D2538" s="4">
        <v>0</v>
      </c>
      <c r="E2538" s="141">
        <f t="shared" si="39"/>
        <v>0.11907253100491211</v>
      </c>
      <c r="F2538" s="3" t="s">
        <v>35</v>
      </c>
      <c r="G2538" s="3">
        <v>9</v>
      </c>
      <c r="H2538" s="125">
        <v>0.11907253100491211</v>
      </c>
      <c r="I2538" s="3"/>
      <c r="J2538" s="3"/>
      <c r="K2538" s="3" t="s">
        <v>152</v>
      </c>
      <c r="L2538" s="125">
        <v>4.9092589522511297E-2</v>
      </c>
      <c r="M2538" s="3">
        <v>13</v>
      </c>
      <c r="N2538" s="125">
        <v>-1.64782576810307E-2</v>
      </c>
      <c r="O2538" s="3">
        <v>13</v>
      </c>
      <c r="P2538" s="125">
        <v>5.3501683801370097E-2</v>
      </c>
      <c r="Q2538" s="3">
        <v>5</v>
      </c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</row>
    <row r="2539" spans="1:30" hidden="1" x14ac:dyDescent="0.25">
      <c r="A2539" s="2">
        <v>12</v>
      </c>
      <c r="B2539" s="2">
        <v>2014</v>
      </c>
      <c r="C2539" s="4" t="str">
        <f>INDEX(Index!$B$1:$B$500,MATCH($F2539,Index!$A$1:$A$500,0)
)</f>
        <v>DAL</v>
      </c>
      <c r="D2539" s="4">
        <v>0</v>
      </c>
      <c r="E2539" s="141">
        <f t="shared" si="39"/>
        <v>0.11529251734910273</v>
      </c>
      <c r="F2539" s="3" t="s">
        <v>3</v>
      </c>
      <c r="G2539" s="3">
        <v>10</v>
      </c>
      <c r="H2539" s="125">
        <v>0.11529251734910273</v>
      </c>
      <c r="I2539" s="3"/>
      <c r="J2539" s="3"/>
      <c r="K2539" s="3" t="s">
        <v>153</v>
      </c>
      <c r="L2539" s="125">
        <v>0.15278465856680001</v>
      </c>
      <c r="M2539" s="3">
        <v>4</v>
      </c>
      <c r="N2539" s="125">
        <v>3.4958213816985599E-2</v>
      </c>
      <c r="O2539" s="3">
        <v>20</v>
      </c>
      <c r="P2539" s="125">
        <v>-2.53392740071168E-3</v>
      </c>
      <c r="Q2539" s="3">
        <v>14</v>
      </c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</row>
    <row r="2540" spans="1:30" hidden="1" x14ac:dyDescent="0.25">
      <c r="A2540" s="2">
        <v>12</v>
      </c>
      <c r="B2540" s="2">
        <v>2014</v>
      </c>
      <c r="C2540" s="4" t="str">
        <f>INDEX(Index!$B$1:$B$500,MATCH($F2540,Index!$A$1:$A$500,0)
)</f>
        <v>CIN</v>
      </c>
      <c r="D2540" s="4">
        <v>0</v>
      </c>
      <c r="E2540" s="141">
        <f t="shared" si="39"/>
        <v>6.8317315022612332E-2</v>
      </c>
      <c r="F2540" s="3" t="s">
        <v>24</v>
      </c>
      <c r="G2540" s="3">
        <v>11</v>
      </c>
      <c r="H2540" s="125">
        <v>6.8317315022612332E-2</v>
      </c>
      <c r="I2540" s="3"/>
      <c r="J2540" s="3"/>
      <c r="K2540" s="3" t="s">
        <v>275</v>
      </c>
      <c r="L2540" s="125">
        <v>-4.9063635916422703E-3</v>
      </c>
      <c r="M2540" s="3">
        <v>15</v>
      </c>
      <c r="N2540" s="125">
        <v>-2.5140523951941801E-2</v>
      </c>
      <c r="O2540" s="3">
        <v>11</v>
      </c>
      <c r="P2540" s="125">
        <v>4.8083154662312798E-2</v>
      </c>
      <c r="Q2540" s="3">
        <v>7</v>
      </c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</row>
    <row r="2541" spans="1:30" hidden="1" x14ac:dyDescent="0.25">
      <c r="A2541" s="2">
        <v>12</v>
      </c>
      <c r="B2541" s="2">
        <v>2014</v>
      </c>
      <c r="C2541" s="4" t="str">
        <f>INDEX(Index!$B$1:$B$500,MATCH($F2541,Index!$A$1:$A$500,0)
)</f>
        <v>BUF</v>
      </c>
      <c r="D2541" s="4">
        <v>0</v>
      </c>
      <c r="E2541" s="141">
        <f t="shared" si="39"/>
        <v>6.2768783535091494E-2</v>
      </c>
      <c r="F2541" s="3" t="s">
        <v>0</v>
      </c>
      <c r="G2541" s="3">
        <v>12</v>
      </c>
      <c r="H2541" s="125">
        <v>6.2768783535091494E-2</v>
      </c>
      <c r="I2541" s="3"/>
      <c r="J2541" s="3"/>
      <c r="K2541" s="3" t="s">
        <v>154</v>
      </c>
      <c r="L2541" s="125">
        <v>-0.104970018100818</v>
      </c>
      <c r="M2541" s="3">
        <v>27</v>
      </c>
      <c r="N2541" s="125">
        <v>-0.118444763031476</v>
      </c>
      <c r="O2541" s="3">
        <v>4</v>
      </c>
      <c r="P2541" s="125">
        <v>4.9294038604433502E-2</v>
      </c>
      <c r="Q2541" s="3">
        <v>6</v>
      </c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</row>
    <row r="2542" spans="1:30" hidden="1" x14ac:dyDescent="0.25">
      <c r="A2542" s="2">
        <v>12</v>
      </c>
      <c r="B2542" s="2">
        <v>2014</v>
      </c>
      <c r="C2542" s="4" t="str">
        <f>INDEX(Index!$B$1:$B$500,MATCH($F2542,Index!$A$1:$A$500,0)
)</f>
        <v>SF</v>
      </c>
      <c r="D2542" s="4">
        <v>0</v>
      </c>
      <c r="E2542" s="141">
        <f t="shared" si="39"/>
        <v>5.0161519248068588E-2</v>
      </c>
      <c r="F2542" s="3" t="s">
        <v>1</v>
      </c>
      <c r="G2542" s="3">
        <v>13</v>
      </c>
      <c r="H2542" s="125">
        <v>5.0161519248068588E-2</v>
      </c>
      <c r="I2542" s="3"/>
      <c r="J2542" s="3"/>
      <c r="K2542" s="3" t="s">
        <v>152</v>
      </c>
      <c r="L2542" s="125">
        <v>-3.0861630748930301E-2</v>
      </c>
      <c r="M2542" s="3">
        <v>18</v>
      </c>
      <c r="N2542" s="125">
        <v>-0.13529155738314</v>
      </c>
      <c r="O2542" s="3">
        <v>3</v>
      </c>
      <c r="P2542" s="125">
        <v>-5.4268407386141103E-2</v>
      </c>
      <c r="Q2542" s="3">
        <v>30</v>
      </c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</row>
    <row r="2543" spans="1:30" hidden="1" x14ac:dyDescent="0.25">
      <c r="A2543" s="2">
        <v>12</v>
      </c>
      <c r="B2543" s="2">
        <v>2014</v>
      </c>
      <c r="C2543" s="4" t="str">
        <f>INDEX(Index!$B$1:$B$500,MATCH($F2543,Index!$A$1:$A$500,0)
)</f>
        <v>ARI</v>
      </c>
      <c r="D2543" s="4">
        <v>0</v>
      </c>
      <c r="E2543" s="141">
        <f t="shared" si="39"/>
        <v>4.8829087541213505E-2</v>
      </c>
      <c r="F2543" s="3" t="s">
        <v>23</v>
      </c>
      <c r="G2543" s="3">
        <v>14</v>
      </c>
      <c r="H2543" s="125">
        <v>4.8829087541213505E-2</v>
      </c>
      <c r="I2543" s="3"/>
      <c r="J2543" s="3"/>
      <c r="K2543" s="3" t="s">
        <v>151</v>
      </c>
      <c r="L2543" s="125">
        <v>-4.2238872172747403E-2</v>
      </c>
      <c r="M2543" s="3">
        <v>20</v>
      </c>
      <c r="N2543" s="125">
        <v>-0.112654287539748</v>
      </c>
      <c r="O2543" s="3">
        <v>5</v>
      </c>
      <c r="P2543" s="125">
        <v>-2.1586327825787101E-2</v>
      </c>
      <c r="Q2543" s="3">
        <v>20</v>
      </c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</row>
    <row r="2544" spans="1:30" hidden="1" x14ac:dyDescent="0.25">
      <c r="A2544" s="2">
        <v>12</v>
      </c>
      <c r="B2544" s="2">
        <v>2014</v>
      </c>
      <c r="C2544" s="4" t="str">
        <f>INDEX(Index!$B$1:$B$500,MATCH($F2544,Index!$A$1:$A$500,0)
)</f>
        <v>PIT</v>
      </c>
      <c r="D2544" s="4">
        <v>0</v>
      </c>
      <c r="E2544" s="141">
        <f t="shared" si="39"/>
        <v>4.7184150454107204E-2</v>
      </c>
      <c r="F2544" s="3" t="s">
        <v>32</v>
      </c>
      <c r="G2544" s="3">
        <v>15</v>
      </c>
      <c r="H2544" s="125">
        <v>4.7184150454107204E-2</v>
      </c>
      <c r="I2544" s="3"/>
      <c r="J2544" s="3"/>
      <c r="K2544" s="3" t="s">
        <v>152</v>
      </c>
      <c r="L2544" s="125">
        <v>0.15081951145946601</v>
      </c>
      <c r="M2544" s="3">
        <v>5</v>
      </c>
      <c r="N2544" s="125">
        <v>8.7398514602810104E-2</v>
      </c>
      <c r="O2544" s="3">
        <v>28</v>
      </c>
      <c r="P2544" s="125">
        <v>-1.6236846402548698E-2</v>
      </c>
      <c r="Q2544" s="3">
        <v>19</v>
      </c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</row>
    <row r="2545" spans="1:30" hidden="1" x14ac:dyDescent="0.25">
      <c r="A2545" s="2">
        <v>12</v>
      </c>
      <c r="B2545" s="2">
        <v>2014</v>
      </c>
      <c r="C2545" s="4" t="str">
        <f>INDEX(Index!$B$1:$B$500,MATCH($F2545,Index!$A$1:$A$500,0)
)</f>
        <v>NO</v>
      </c>
      <c r="D2545" s="4">
        <v>0</v>
      </c>
      <c r="E2545" s="141">
        <f t="shared" si="39"/>
        <v>3.7602632576318927E-2</v>
      </c>
      <c r="F2545" s="3" t="s">
        <v>27</v>
      </c>
      <c r="G2545" s="3">
        <v>16</v>
      </c>
      <c r="H2545" s="125">
        <v>3.7602632576318927E-2</v>
      </c>
      <c r="I2545" s="3"/>
      <c r="J2545" s="3"/>
      <c r="K2545" s="3" t="s">
        <v>156</v>
      </c>
      <c r="L2545" s="125">
        <v>0.15308204438508599</v>
      </c>
      <c r="M2545" s="3">
        <v>3</v>
      </c>
      <c r="N2545" s="125">
        <v>0.12123246376991299</v>
      </c>
      <c r="O2545" s="3">
        <v>31</v>
      </c>
      <c r="P2545" s="125">
        <v>5.7530519611459297E-3</v>
      </c>
      <c r="Q2545" s="3">
        <v>12</v>
      </c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</row>
    <row r="2546" spans="1:30" hidden="1" x14ac:dyDescent="0.25">
      <c r="A2546" s="2">
        <v>12</v>
      </c>
      <c r="B2546" s="2">
        <v>2014</v>
      </c>
      <c r="C2546" s="4" t="str">
        <f>INDEX(Index!$B$1:$B$500,MATCH($F2546,Index!$A$1:$A$500,0)
)</f>
        <v>DET</v>
      </c>
      <c r="D2546" s="4">
        <v>0</v>
      </c>
      <c r="E2546" s="141">
        <f t="shared" si="39"/>
        <v>3.5272538918001195E-2</v>
      </c>
      <c r="F2546" s="3" t="s">
        <v>21</v>
      </c>
      <c r="G2546" s="3">
        <v>17</v>
      </c>
      <c r="H2546" s="125">
        <v>3.5272538918001195E-2</v>
      </c>
      <c r="I2546" s="3"/>
      <c r="J2546" s="3"/>
      <c r="K2546" s="3" t="s">
        <v>152</v>
      </c>
      <c r="L2546" s="125">
        <v>-9.0645886224916594E-2</v>
      </c>
      <c r="M2546" s="3">
        <v>23</v>
      </c>
      <c r="N2546" s="125">
        <v>-0.18751037954135699</v>
      </c>
      <c r="O2546" s="3">
        <v>1</v>
      </c>
      <c r="P2546" s="125">
        <v>-6.1591954398439203E-2</v>
      </c>
      <c r="Q2546" s="3">
        <v>32</v>
      </c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</row>
    <row r="2547" spans="1:30" hidden="1" x14ac:dyDescent="0.25">
      <c r="A2547" s="2">
        <v>12</v>
      </c>
      <c r="B2547" s="2">
        <v>2014</v>
      </c>
      <c r="C2547" s="4" t="str">
        <f>INDEX(Index!$B$1:$B$500,MATCH($F2547,Index!$A$1:$A$500,0)
)</f>
        <v>LAC</v>
      </c>
      <c r="D2547" s="4">
        <v>0</v>
      </c>
      <c r="E2547" s="141">
        <f t="shared" si="39"/>
        <v>2.7402357623574108E-2</v>
      </c>
      <c r="F2547" s="3" t="s">
        <v>68</v>
      </c>
      <c r="G2547" s="3">
        <v>18</v>
      </c>
      <c r="H2547" s="125">
        <v>2.7402357623574108E-2</v>
      </c>
      <c r="I2547" s="3"/>
      <c r="J2547" s="3"/>
      <c r="K2547" s="3" t="s">
        <v>152</v>
      </c>
      <c r="L2547" s="125">
        <v>9.0827017143285699E-2</v>
      </c>
      <c r="M2547" s="3">
        <v>11</v>
      </c>
      <c r="N2547" s="125">
        <v>6.2004183569347601E-2</v>
      </c>
      <c r="O2547" s="3">
        <v>24</v>
      </c>
      <c r="P2547" s="125">
        <v>-1.42047595036399E-3</v>
      </c>
      <c r="Q2547" s="3">
        <v>13</v>
      </c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</row>
    <row r="2548" spans="1:30" hidden="1" x14ac:dyDescent="0.25">
      <c r="A2548" s="2">
        <v>12</v>
      </c>
      <c r="B2548" s="2">
        <v>2014</v>
      </c>
      <c r="C2548" s="4" t="str">
        <f>INDEX(Index!$B$1:$B$500,MATCH($F2548,Index!$A$1:$A$500,0)
)</f>
        <v>CLE</v>
      </c>
      <c r="D2548" s="4">
        <v>0</v>
      </c>
      <c r="E2548" s="141">
        <f t="shared" si="39"/>
        <v>-6.9714815423853924E-2</v>
      </c>
      <c r="F2548" s="3" t="s">
        <v>10</v>
      </c>
      <c r="G2548" s="3">
        <v>19</v>
      </c>
      <c r="H2548" s="125">
        <v>-6.9714815423853924E-2</v>
      </c>
      <c r="I2548" s="3"/>
      <c r="J2548" s="3"/>
      <c r="K2548" s="3" t="s">
        <v>152</v>
      </c>
      <c r="L2548" s="125">
        <v>-4.2140051811335601E-2</v>
      </c>
      <c r="M2548" s="3">
        <v>19</v>
      </c>
      <c r="N2548" s="125">
        <v>2.0209740581949999E-2</v>
      </c>
      <c r="O2548" s="3">
        <v>18</v>
      </c>
      <c r="P2548" s="125">
        <v>-7.3650230305683196E-3</v>
      </c>
      <c r="Q2548" s="3">
        <v>17</v>
      </c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</row>
    <row r="2549" spans="1:30" hidden="1" x14ac:dyDescent="0.25">
      <c r="A2549" s="2">
        <v>12</v>
      </c>
      <c r="B2549" s="2">
        <v>2014</v>
      </c>
      <c r="C2549" s="4" t="str">
        <f>INDEX(Index!$B$1:$B$500,MATCH($F2549,Index!$A$1:$A$500,0)
)</f>
        <v>HOU</v>
      </c>
      <c r="D2549" s="4">
        <v>0</v>
      </c>
      <c r="E2549" s="141">
        <f t="shared" si="39"/>
        <v>-7.8483064177143236E-2</v>
      </c>
      <c r="F2549" s="3" t="s">
        <v>49</v>
      </c>
      <c r="G2549" s="3">
        <v>20</v>
      </c>
      <c r="H2549" s="125">
        <v>-7.8483064177143236E-2</v>
      </c>
      <c r="I2549" s="3"/>
      <c r="J2549" s="3"/>
      <c r="K2549" s="3" t="s">
        <v>155</v>
      </c>
      <c r="L2549" s="125">
        <v>-2.5370843361570899E-2</v>
      </c>
      <c r="M2549" s="3">
        <v>17</v>
      </c>
      <c r="N2549" s="125">
        <v>6.0373231992331402E-3</v>
      </c>
      <c r="O2549" s="3">
        <v>15</v>
      </c>
      <c r="P2549" s="125">
        <v>-4.7074897616339199E-2</v>
      </c>
      <c r="Q2549" s="3">
        <v>27</v>
      </c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</row>
    <row r="2550" spans="1:30" hidden="1" x14ac:dyDescent="0.25">
      <c r="A2550" s="2">
        <v>12</v>
      </c>
      <c r="B2550" s="2">
        <v>2014</v>
      </c>
      <c r="C2550" s="4" t="str">
        <f>INDEX(Index!$B$1:$B$500,MATCH($F2550,Index!$A$1:$A$500,0)
)</f>
        <v>ATL</v>
      </c>
      <c r="D2550" s="4">
        <v>0</v>
      </c>
      <c r="E2550" s="141">
        <f t="shared" si="39"/>
        <v>-7.9873776566722302E-2</v>
      </c>
      <c r="F2550" s="3" t="s">
        <v>43</v>
      </c>
      <c r="G2550" s="3">
        <v>21</v>
      </c>
      <c r="H2550" s="125">
        <v>-7.9873776566722302E-2</v>
      </c>
      <c r="I2550" s="3"/>
      <c r="J2550" s="3"/>
      <c r="K2550" s="3" t="s">
        <v>156</v>
      </c>
      <c r="L2550" s="125">
        <v>5.6801755473373003E-2</v>
      </c>
      <c r="M2550" s="3">
        <v>12</v>
      </c>
      <c r="N2550" s="125">
        <v>0.166909439800279</v>
      </c>
      <c r="O2550" s="3">
        <v>32</v>
      </c>
      <c r="P2550" s="125">
        <v>3.0233907760183702E-2</v>
      </c>
      <c r="Q2550" s="3">
        <v>8</v>
      </c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</row>
    <row r="2551" spans="1:30" hidden="1" x14ac:dyDescent="0.25">
      <c r="A2551" s="2">
        <v>12</v>
      </c>
      <c r="B2551" s="2">
        <v>2014</v>
      </c>
      <c r="C2551" s="4" t="str">
        <f>INDEX(Index!$B$1:$B$500,MATCH($F2551,Index!$A$1:$A$500,0)
)</f>
        <v>LAR</v>
      </c>
      <c r="D2551" s="4">
        <v>0</v>
      </c>
      <c r="E2551" s="141">
        <f t="shared" si="39"/>
        <v>-0.1115641790156883</v>
      </c>
      <c r="F2551" s="3" t="s">
        <v>67</v>
      </c>
      <c r="G2551" s="3">
        <v>22</v>
      </c>
      <c r="H2551" s="125">
        <v>-0.1115641790156883</v>
      </c>
      <c r="I2551" s="3"/>
      <c r="J2551" s="3"/>
      <c r="K2551" s="3" t="s">
        <v>156</v>
      </c>
      <c r="L2551" s="125">
        <v>-9.80965555611851E-2</v>
      </c>
      <c r="M2551" s="3">
        <v>25</v>
      </c>
      <c r="N2551" s="125">
        <v>2.50215812931978E-2</v>
      </c>
      <c r="O2551" s="3">
        <v>19</v>
      </c>
      <c r="P2551" s="125">
        <v>1.15539578386946E-2</v>
      </c>
      <c r="Q2551" s="3">
        <v>10</v>
      </c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</row>
    <row r="2552" spans="1:30" hidden="1" x14ac:dyDescent="0.25">
      <c r="A2552" s="2">
        <v>12</v>
      </c>
      <c r="B2552" s="2">
        <v>2014</v>
      </c>
      <c r="C2552" s="4" t="str">
        <f>INDEX(Index!$B$1:$B$500,MATCH($F2552,Index!$A$1:$A$500,0)
)</f>
        <v>CHI</v>
      </c>
      <c r="D2552" s="4">
        <v>0</v>
      </c>
      <c r="E2552" s="141">
        <f t="shared" si="39"/>
        <v>-0.1300103943777503</v>
      </c>
      <c r="F2552" s="3" t="s">
        <v>64</v>
      </c>
      <c r="G2552" s="3">
        <v>23</v>
      </c>
      <c r="H2552" s="125">
        <v>-0.1300103943777503</v>
      </c>
      <c r="I2552" s="3"/>
      <c r="J2552" s="3"/>
      <c r="K2552" s="3" t="s">
        <v>155</v>
      </c>
      <c r="L2552" s="125">
        <v>-9.6635171237911995E-3</v>
      </c>
      <c r="M2552" s="3">
        <v>16</v>
      </c>
      <c r="N2552" s="125">
        <v>6.1693159828202997E-2</v>
      </c>
      <c r="O2552" s="3">
        <v>23</v>
      </c>
      <c r="P2552" s="125">
        <v>-5.8653717425756098E-2</v>
      </c>
      <c r="Q2552" s="3">
        <v>31</v>
      </c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</row>
    <row r="2553" spans="1:30" hidden="1" x14ac:dyDescent="0.25">
      <c r="A2553" s="2">
        <v>12</v>
      </c>
      <c r="B2553" s="2">
        <v>2014</v>
      </c>
      <c r="C2553" s="4" t="str">
        <f>INDEX(Index!$B$1:$B$500,MATCH($F2553,Index!$A$1:$A$500,0)
)</f>
        <v>NYJ</v>
      </c>
      <c r="D2553" s="4">
        <v>0</v>
      </c>
      <c r="E2553" s="141">
        <f t="shared" si="39"/>
        <v>-0.15517928431917005</v>
      </c>
      <c r="F2553" s="3" t="s">
        <v>9</v>
      </c>
      <c r="G2553" s="3">
        <v>24</v>
      </c>
      <c r="H2553" s="125">
        <v>-0.15517928431917005</v>
      </c>
      <c r="I2553" s="3"/>
      <c r="J2553" s="3"/>
      <c r="K2553" s="3" t="s">
        <v>158</v>
      </c>
      <c r="L2553" s="125">
        <v>-0.14350871106855301</v>
      </c>
      <c r="M2553" s="3">
        <v>28</v>
      </c>
      <c r="N2553" s="125">
        <v>7.29753750474462E-3</v>
      </c>
      <c r="O2553" s="3">
        <v>16</v>
      </c>
      <c r="P2553" s="125">
        <v>-4.3730357458724098E-3</v>
      </c>
      <c r="Q2553" s="3">
        <v>15</v>
      </c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</row>
    <row r="2554" spans="1:30" hidden="1" x14ac:dyDescent="0.25">
      <c r="A2554" s="2">
        <v>12</v>
      </c>
      <c r="B2554" s="2">
        <v>2014</v>
      </c>
      <c r="C2554" s="4" t="str">
        <f>INDEX(Index!$B$1:$B$500,MATCH($F2554,Index!$A$1:$A$500,0)
)</f>
        <v>NYG</v>
      </c>
      <c r="D2554" s="4">
        <v>0</v>
      </c>
      <c r="E2554" s="141">
        <f t="shared" si="39"/>
        <v>-0.1735001090301439</v>
      </c>
      <c r="F2554" s="3" t="s">
        <v>15</v>
      </c>
      <c r="G2554" s="3">
        <v>25</v>
      </c>
      <c r="H2554" s="125">
        <v>-0.1735001090301439</v>
      </c>
      <c r="I2554" s="3"/>
      <c r="J2554" s="3"/>
      <c r="K2554" s="3" t="s">
        <v>157</v>
      </c>
      <c r="L2554" s="125">
        <v>-6.8734851330309807E-2</v>
      </c>
      <c r="M2554" s="3">
        <v>22</v>
      </c>
      <c r="N2554" s="125">
        <v>9.2320301836777099E-2</v>
      </c>
      <c r="O2554" s="3">
        <v>29</v>
      </c>
      <c r="P2554" s="125">
        <v>-1.2444955863057E-2</v>
      </c>
      <c r="Q2554" s="3">
        <v>18</v>
      </c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</row>
    <row r="2555" spans="1:30" hidden="1" x14ac:dyDescent="0.25">
      <c r="A2555" s="2">
        <v>12</v>
      </c>
      <c r="B2555" s="2">
        <v>2014</v>
      </c>
      <c r="C2555" s="4" t="str">
        <f>INDEX(Index!$B$1:$B$500,MATCH($F2555,Index!$A$1:$A$500,0)
)</f>
        <v>TEN</v>
      </c>
      <c r="D2555" s="4">
        <v>0</v>
      </c>
      <c r="E2555" s="141">
        <f t="shared" si="39"/>
        <v>-0.19445300206448529</v>
      </c>
      <c r="F2555" s="3" t="s">
        <v>45</v>
      </c>
      <c r="G2555" s="3">
        <v>26</v>
      </c>
      <c r="H2555" s="125">
        <v>-0.19445300206448529</v>
      </c>
      <c r="I2555" s="3"/>
      <c r="J2555" s="3"/>
      <c r="K2555" s="3" t="s">
        <v>158</v>
      </c>
      <c r="L2555" s="125">
        <v>-9.5056704638587397E-2</v>
      </c>
      <c r="M2555" s="3">
        <v>24</v>
      </c>
      <c r="N2555" s="125">
        <v>6.56404151762537E-2</v>
      </c>
      <c r="O2555" s="3">
        <v>25</v>
      </c>
      <c r="P2555" s="125">
        <v>-3.3755882249644202E-2</v>
      </c>
      <c r="Q2555" s="3">
        <v>23</v>
      </c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</row>
    <row r="2556" spans="1:30" hidden="1" x14ac:dyDescent="0.25">
      <c r="A2556" s="2">
        <v>12</v>
      </c>
      <c r="B2556" s="2">
        <v>2014</v>
      </c>
      <c r="C2556" s="4" t="str">
        <f>INDEX(Index!$B$1:$B$500,MATCH($F2556,Index!$A$1:$A$500,0)
)</f>
        <v>WAS</v>
      </c>
      <c r="D2556" s="4">
        <v>0</v>
      </c>
      <c r="E2556" s="141">
        <f t="shared" si="39"/>
        <v>-0.20917911515034401</v>
      </c>
      <c r="F2556" s="3" t="s">
        <v>26</v>
      </c>
      <c r="G2556" s="3">
        <v>27</v>
      </c>
      <c r="H2556" s="125">
        <v>-0.20917911515034401</v>
      </c>
      <c r="I2556" s="3"/>
      <c r="J2556" s="3"/>
      <c r="K2556" s="3" t="s">
        <v>157</v>
      </c>
      <c r="L2556" s="125">
        <v>-6.8506081409466804E-2</v>
      </c>
      <c r="M2556" s="3">
        <v>21</v>
      </c>
      <c r="N2556" s="125">
        <v>9.3843949357489506E-2</v>
      </c>
      <c r="O2556" s="3">
        <v>30</v>
      </c>
      <c r="P2556" s="125">
        <v>-4.6829084383387697E-2</v>
      </c>
      <c r="Q2556" s="3">
        <v>26</v>
      </c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</row>
    <row r="2557" spans="1:30" hidden="1" x14ac:dyDescent="0.25">
      <c r="A2557" s="2">
        <v>12</v>
      </c>
      <c r="B2557" s="2">
        <v>2014</v>
      </c>
      <c r="C2557" s="4" t="str">
        <f>INDEX(Index!$B$1:$B$500,MATCH($F2557,Index!$A$1:$A$500,0)
)</f>
        <v>LV</v>
      </c>
      <c r="D2557" s="4">
        <v>0</v>
      </c>
      <c r="E2557" s="141">
        <f t="shared" si="39"/>
        <v>-0.2103331986914353</v>
      </c>
      <c r="F2557" s="3" t="s">
        <v>52</v>
      </c>
      <c r="G2557" s="3">
        <v>28</v>
      </c>
      <c r="H2557" s="125">
        <v>-0.2103331986914353</v>
      </c>
      <c r="I2557" s="3"/>
      <c r="J2557" s="3"/>
      <c r="K2557" s="3" t="s">
        <v>159</v>
      </c>
      <c r="L2557" s="125">
        <v>-0.180631863043168</v>
      </c>
      <c r="M2557" s="3">
        <v>30</v>
      </c>
      <c r="N2557" s="125">
        <v>3.5879720241729599E-2</v>
      </c>
      <c r="O2557" s="3">
        <v>21</v>
      </c>
      <c r="P2557" s="125">
        <v>6.1783845934623204E-3</v>
      </c>
      <c r="Q2557" s="3">
        <v>11</v>
      </c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</row>
    <row r="2558" spans="1:30" hidden="1" x14ac:dyDescent="0.25">
      <c r="A2558" s="2">
        <v>12</v>
      </c>
      <c r="B2558" s="2">
        <v>2014</v>
      </c>
      <c r="C2558" s="4" t="str">
        <f>INDEX(Index!$B$1:$B$500,MATCH($F2558,Index!$A$1:$A$500,0)
)</f>
        <v>CAR</v>
      </c>
      <c r="D2558" s="4">
        <v>0</v>
      </c>
      <c r="E2558" s="141">
        <f t="shared" si="39"/>
        <v>-0.2106237645371381</v>
      </c>
      <c r="F2558" s="3" t="s">
        <v>51</v>
      </c>
      <c r="G2558" s="3">
        <v>29</v>
      </c>
      <c r="H2558" s="125">
        <v>-0.2106237645371381</v>
      </c>
      <c r="I2558" s="3"/>
      <c r="J2558" s="3"/>
      <c r="K2558" s="3" t="s">
        <v>274</v>
      </c>
      <c r="L2558" s="125">
        <v>-0.10402052594320201</v>
      </c>
      <c r="M2558" s="3">
        <v>26</v>
      </c>
      <c r="N2558" s="125">
        <v>8.0853447855652502E-2</v>
      </c>
      <c r="O2558" s="3">
        <v>26</v>
      </c>
      <c r="P2558" s="125">
        <v>-2.5749790738283599E-2</v>
      </c>
      <c r="Q2558" s="3">
        <v>22</v>
      </c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</row>
    <row r="2559" spans="1:30" hidden="1" x14ac:dyDescent="0.25">
      <c r="A2559" s="2">
        <v>12</v>
      </c>
      <c r="B2559" s="2">
        <v>2014</v>
      </c>
      <c r="C2559" s="4" t="str">
        <f>INDEX(Index!$B$1:$B$500,MATCH($F2559,Index!$A$1:$A$500,0)
)</f>
        <v>MIN</v>
      </c>
      <c r="D2559" s="4">
        <v>0</v>
      </c>
      <c r="E2559" s="141">
        <f t="shared" si="39"/>
        <v>-0.23276411803608663</v>
      </c>
      <c r="F2559" s="3" t="s">
        <v>46</v>
      </c>
      <c r="G2559" s="3">
        <v>30</v>
      </c>
      <c r="H2559" s="125">
        <v>-0.23276411803608663</v>
      </c>
      <c r="I2559" s="3"/>
      <c r="J2559" s="3"/>
      <c r="K2559" s="3" t="s">
        <v>156</v>
      </c>
      <c r="L2559" s="125">
        <v>-0.16734653268289501</v>
      </c>
      <c r="M2559" s="3">
        <v>29</v>
      </c>
      <c r="N2559" s="125">
        <v>8.6749057558523995E-2</v>
      </c>
      <c r="O2559" s="3">
        <v>27</v>
      </c>
      <c r="P2559" s="125">
        <v>2.1331472205332401E-2</v>
      </c>
      <c r="Q2559" s="3">
        <v>9</v>
      </c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</row>
    <row r="2560" spans="1:30" hidden="1" x14ac:dyDescent="0.25">
      <c r="A2560" s="2">
        <v>12</v>
      </c>
      <c r="B2560" s="2">
        <v>2014</v>
      </c>
      <c r="C2560" s="4" t="str">
        <f>INDEX(Index!$B$1:$B$500,MATCH($F2560,Index!$A$1:$A$500,0)
)</f>
        <v>TB</v>
      </c>
      <c r="D2560" s="4">
        <v>0</v>
      </c>
      <c r="E2560" s="141">
        <f t="shared" si="39"/>
        <v>-0.31952912543502898</v>
      </c>
      <c r="F2560" s="3" t="s">
        <v>38</v>
      </c>
      <c r="G2560" s="3">
        <v>31</v>
      </c>
      <c r="H2560" s="125">
        <v>-0.31952912543502898</v>
      </c>
      <c r="I2560" s="3"/>
      <c r="J2560" s="3"/>
      <c r="K2560" s="3" t="s">
        <v>158</v>
      </c>
      <c r="L2560" s="125">
        <v>-0.21781966866251801</v>
      </c>
      <c r="M2560" s="3">
        <v>31</v>
      </c>
      <c r="N2560" s="125">
        <v>5.9431335849482299E-2</v>
      </c>
      <c r="O2560" s="3">
        <v>22</v>
      </c>
      <c r="P2560" s="125">
        <v>-4.2278120923028698E-2</v>
      </c>
      <c r="Q2560" s="3">
        <v>24</v>
      </c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</row>
    <row r="2561" spans="1:30" hidden="1" x14ac:dyDescent="0.25">
      <c r="A2561" s="2">
        <v>12</v>
      </c>
      <c r="B2561" s="2">
        <v>2014</v>
      </c>
      <c r="C2561" s="4" t="str">
        <f>INDEX(Index!$B$1:$B$500,MATCH($F2561,Index!$A$1:$A$500,0)
)</f>
        <v>JAX</v>
      </c>
      <c r="D2561" s="4">
        <v>0</v>
      </c>
      <c r="E2561" s="141">
        <f t="shared" si="39"/>
        <v>-0.3420739480552239</v>
      </c>
      <c r="F2561" s="3" t="s">
        <v>56</v>
      </c>
      <c r="G2561" s="3">
        <v>32</v>
      </c>
      <c r="H2561" s="125">
        <v>-0.3420739480552239</v>
      </c>
      <c r="I2561" s="3"/>
      <c r="J2561" s="3"/>
      <c r="K2561" s="3" t="s">
        <v>159</v>
      </c>
      <c r="L2561" s="125">
        <v>-0.29504999692716699</v>
      </c>
      <c r="M2561" s="3">
        <v>32</v>
      </c>
      <c r="N2561" s="125">
        <v>2.0030326707221099E-3</v>
      </c>
      <c r="O2561" s="3">
        <v>14</v>
      </c>
      <c r="P2561" s="125">
        <v>-4.5020918457334802E-2</v>
      </c>
      <c r="Q2561" s="3">
        <v>25</v>
      </c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</row>
    <row r="2562" spans="1:30" hidden="1" x14ac:dyDescent="0.25">
      <c r="A2562" s="2">
        <v>13</v>
      </c>
      <c r="B2562" s="2">
        <v>2014</v>
      </c>
      <c r="C2562" s="4" t="str">
        <f>INDEX(Index!$B$1:$B$500,MATCH($F2562,Index!$A$1:$A$500,0)
)</f>
        <v>DEN</v>
      </c>
      <c r="D2562" s="4">
        <v>0</v>
      </c>
      <c r="E2562" s="141">
        <f t="shared" ref="E2562:E2625" si="40">IF(D2562=1,H2562/100,H2562)</f>
        <v>0.37102341971834585</v>
      </c>
      <c r="F2562" s="3" t="s">
        <v>39</v>
      </c>
      <c r="G2562" s="3">
        <v>1</v>
      </c>
      <c r="H2562" s="125">
        <v>0.37102341971834585</v>
      </c>
      <c r="I2562" s="3"/>
      <c r="J2562" s="3"/>
      <c r="K2562" s="3" t="s">
        <v>162</v>
      </c>
      <c r="L2562" s="125">
        <v>0.22272059258010601</v>
      </c>
      <c r="M2562" s="3">
        <v>1</v>
      </c>
      <c r="N2562" s="125">
        <v>-0.19716338923539301</v>
      </c>
      <c r="O2562" s="3">
        <v>1</v>
      </c>
      <c r="P2562" s="125">
        <v>-4.8860562097153198E-2</v>
      </c>
      <c r="Q2562" s="3">
        <v>28</v>
      </c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</row>
    <row r="2563" spans="1:30" hidden="1" x14ac:dyDescent="0.25">
      <c r="A2563" s="2">
        <v>13</v>
      </c>
      <c r="B2563" s="2">
        <v>2014</v>
      </c>
      <c r="C2563" s="4" t="str">
        <f>INDEX(Index!$B$1:$B$500,MATCH($F2563,Index!$A$1:$A$500,0)
)</f>
        <v>NE</v>
      </c>
      <c r="D2563" s="4">
        <v>0</v>
      </c>
      <c r="E2563" s="141">
        <f t="shared" si="40"/>
        <v>0.2322603402949931</v>
      </c>
      <c r="F2563" s="3" t="s">
        <v>17</v>
      </c>
      <c r="G2563" s="3">
        <v>2</v>
      </c>
      <c r="H2563" s="125">
        <v>0.2322603402949931</v>
      </c>
      <c r="I2563" s="3"/>
      <c r="J2563" s="3"/>
      <c r="K2563" s="3" t="s">
        <v>162</v>
      </c>
      <c r="L2563" s="125">
        <v>0.16304875391071</v>
      </c>
      <c r="M2563" s="3">
        <v>4</v>
      </c>
      <c r="N2563" s="125">
        <v>-1.6823516644793899E-2</v>
      </c>
      <c r="O2563" s="3">
        <v>13</v>
      </c>
      <c r="P2563" s="125">
        <v>5.2388069739489201E-2</v>
      </c>
      <c r="Q2563" s="3">
        <v>4</v>
      </c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</row>
    <row r="2564" spans="1:30" hidden="1" x14ac:dyDescent="0.25">
      <c r="A2564" s="2">
        <v>13</v>
      </c>
      <c r="B2564" s="2">
        <v>2014</v>
      </c>
      <c r="C2564" s="4" t="str">
        <f>INDEX(Index!$B$1:$B$500,MATCH($F2564,Index!$A$1:$A$500,0)
)</f>
        <v>BAL</v>
      </c>
      <c r="D2564" s="4">
        <v>0</v>
      </c>
      <c r="E2564" s="141">
        <f t="shared" si="40"/>
        <v>0.22744730335075958</v>
      </c>
      <c r="F2564" s="3" t="s">
        <v>18</v>
      </c>
      <c r="G2564" s="3">
        <v>3</v>
      </c>
      <c r="H2564" s="125">
        <v>0.22744730335075958</v>
      </c>
      <c r="I2564" s="3"/>
      <c r="J2564" s="3"/>
      <c r="K2564" s="3" t="s">
        <v>165</v>
      </c>
      <c r="L2564" s="125">
        <v>0.10138538489464299</v>
      </c>
      <c r="M2564" s="3">
        <v>9</v>
      </c>
      <c r="N2564" s="125">
        <v>-4.2905528077133499E-2</v>
      </c>
      <c r="O2564" s="3">
        <v>9</v>
      </c>
      <c r="P2564" s="125">
        <v>8.3156390378983105E-2</v>
      </c>
      <c r="Q2564" s="3">
        <v>1</v>
      </c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</row>
    <row r="2565" spans="1:30" hidden="1" x14ac:dyDescent="0.25">
      <c r="A2565" s="2">
        <v>13</v>
      </c>
      <c r="B2565" s="2">
        <v>2014</v>
      </c>
      <c r="C2565" s="4" t="str">
        <f>INDEX(Index!$B$1:$B$500,MATCH($F2565,Index!$A$1:$A$500,0)
)</f>
        <v>GB</v>
      </c>
      <c r="D2565" s="4">
        <v>0</v>
      </c>
      <c r="E2565" s="141">
        <f t="shared" si="40"/>
        <v>0.22404979710140871</v>
      </c>
      <c r="F2565" s="3" t="s">
        <v>20</v>
      </c>
      <c r="G2565" s="3">
        <v>4</v>
      </c>
      <c r="H2565" s="125">
        <v>0.22404979710140871</v>
      </c>
      <c r="I2565" s="3"/>
      <c r="J2565" s="3"/>
      <c r="K2565" s="3" t="s">
        <v>162</v>
      </c>
      <c r="L2565" s="125">
        <v>0.22117928104711901</v>
      </c>
      <c r="M2565" s="3">
        <v>2</v>
      </c>
      <c r="N2565" s="125">
        <v>-1.30913254460384E-2</v>
      </c>
      <c r="O2565" s="3">
        <v>14</v>
      </c>
      <c r="P2565" s="125">
        <v>-1.02208093917487E-2</v>
      </c>
      <c r="Q2565" s="3">
        <v>16</v>
      </c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</row>
    <row r="2566" spans="1:30" hidden="1" x14ac:dyDescent="0.25">
      <c r="A2566" s="2">
        <v>13</v>
      </c>
      <c r="B2566" s="2">
        <v>2014</v>
      </c>
      <c r="C2566" s="4" t="str">
        <f>INDEX(Index!$B$1:$B$500,MATCH($F2566,Index!$A$1:$A$500,0)
)</f>
        <v>PHI</v>
      </c>
      <c r="D2566" s="4">
        <v>0</v>
      </c>
      <c r="E2566" s="141">
        <f t="shared" si="40"/>
        <v>0.19712708449847022</v>
      </c>
      <c r="F2566" s="3" t="s">
        <v>7</v>
      </c>
      <c r="G2566" s="3">
        <v>5</v>
      </c>
      <c r="H2566" s="125">
        <v>0.19712708449847022</v>
      </c>
      <c r="I2566" s="3"/>
      <c r="J2566" s="3"/>
      <c r="K2566" s="3" t="s">
        <v>162</v>
      </c>
      <c r="L2566" s="125">
        <v>1.8645980293980902E-2</v>
      </c>
      <c r="M2566" s="3">
        <v>14</v>
      </c>
      <c r="N2566" s="125">
        <v>-9.6079305130873802E-2</v>
      </c>
      <c r="O2566" s="3">
        <v>7</v>
      </c>
      <c r="P2566" s="125">
        <v>8.24017990736155E-2</v>
      </c>
      <c r="Q2566" s="3">
        <v>2</v>
      </c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</row>
    <row r="2567" spans="1:30" hidden="1" x14ac:dyDescent="0.25">
      <c r="A2567" s="2">
        <v>13</v>
      </c>
      <c r="B2567" s="2">
        <v>2014</v>
      </c>
      <c r="C2567" s="4" t="str">
        <f>INDEX(Index!$B$1:$B$500,MATCH($F2567,Index!$A$1:$A$500,0)
)</f>
        <v>SEA</v>
      </c>
      <c r="D2567" s="4">
        <v>0</v>
      </c>
      <c r="E2567" s="141">
        <f t="shared" si="40"/>
        <v>0.18692312275934292</v>
      </c>
      <c r="F2567" s="3" t="s">
        <v>30</v>
      </c>
      <c r="G2567" s="3">
        <v>6</v>
      </c>
      <c r="H2567" s="125">
        <v>0.18692312275934292</v>
      </c>
      <c r="I2567" s="3"/>
      <c r="J2567" s="3"/>
      <c r="K2567" s="3" t="s">
        <v>161</v>
      </c>
      <c r="L2567" s="125">
        <v>0.10413944391416401</v>
      </c>
      <c r="M2567" s="3">
        <v>8</v>
      </c>
      <c r="N2567" s="125">
        <v>-9.6566398401111198E-2</v>
      </c>
      <c r="O2567" s="3">
        <v>6</v>
      </c>
      <c r="P2567" s="125">
        <v>-1.3782719555932301E-2</v>
      </c>
      <c r="Q2567" s="3">
        <v>19</v>
      </c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</row>
    <row r="2568" spans="1:30" hidden="1" x14ac:dyDescent="0.25">
      <c r="A2568" s="2">
        <v>13</v>
      </c>
      <c r="B2568" s="2">
        <v>2014</v>
      </c>
      <c r="C2568" s="4" t="str">
        <f>INDEX(Index!$B$1:$B$500,MATCH($F2568,Index!$A$1:$A$500,0)
)</f>
        <v>IND</v>
      </c>
      <c r="D2568" s="4">
        <v>0</v>
      </c>
      <c r="E2568" s="141">
        <f t="shared" si="40"/>
        <v>0.1299174404645855</v>
      </c>
      <c r="F2568" s="3" t="s">
        <v>35</v>
      </c>
      <c r="G2568" s="3">
        <v>7</v>
      </c>
      <c r="H2568" s="125">
        <v>0.1299174404645855</v>
      </c>
      <c r="I2568" s="3"/>
      <c r="J2568" s="3"/>
      <c r="K2568" s="3" t="s">
        <v>161</v>
      </c>
      <c r="L2568" s="125">
        <v>6.1855854019756303E-2</v>
      </c>
      <c r="M2568" s="3">
        <v>13</v>
      </c>
      <c r="N2568" s="125">
        <v>-2.0191183428019802E-2</v>
      </c>
      <c r="O2568" s="3">
        <v>12</v>
      </c>
      <c r="P2568" s="125">
        <v>4.78704030168094E-2</v>
      </c>
      <c r="Q2568" s="3">
        <v>6</v>
      </c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</row>
    <row r="2569" spans="1:30" hidden="1" x14ac:dyDescent="0.25">
      <c r="A2569" s="2">
        <v>13</v>
      </c>
      <c r="B2569" s="2">
        <v>2014</v>
      </c>
      <c r="C2569" s="4" t="str">
        <f>INDEX(Index!$B$1:$B$500,MATCH($F2569,Index!$A$1:$A$500,0)
)</f>
        <v>KC</v>
      </c>
      <c r="D2569" s="4">
        <v>0</v>
      </c>
      <c r="E2569" s="141">
        <f t="shared" si="40"/>
        <v>0.11688096390433987</v>
      </c>
      <c r="F2569" s="3" t="s">
        <v>5</v>
      </c>
      <c r="G2569" s="3">
        <v>8</v>
      </c>
      <c r="H2569" s="125">
        <v>0.11688096390433987</v>
      </c>
      <c r="I2569" s="3"/>
      <c r="J2569" s="3"/>
      <c r="K2569" s="3" t="s">
        <v>165</v>
      </c>
      <c r="L2569" s="125">
        <v>6.5516839460436405E-2</v>
      </c>
      <c r="M2569" s="3">
        <v>12</v>
      </c>
      <c r="N2569" s="125">
        <v>-4.8659452719663298E-6</v>
      </c>
      <c r="O2569" s="3">
        <v>16</v>
      </c>
      <c r="P2569" s="125">
        <v>5.1359258498631502E-2</v>
      </c>
      <c r="Q2569" s="3">
        <v>5</v>
      </c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</row>
    <row r="2570" spans="1:30" hidden="1" x14ac:dyDescent="0.25">
      <c r="A2570" s="2">
        <v>13</v>
      </c>
      <c r="B2570" s="2">
        <v>2014</v>
      </c>
      <c r="C2570" s="4" t="str">
        <f>INDEX(Index!$B$1:$B$500,MATCH($F2570,Index!$A$1:$A$500,0)
)</f>
        <v>MIA</v>
      </c>
      <c r="D2570" s="4">
        <v>0</v>
      </c>
      <c r="E2570" s="141">
        <f t="shared" si="40"/>
        <v>0.1160632737684775</v>
      </c>
      <c r="F2570" s="3" t="s">
        <v>4</v>
      </c>
      <c r="G2570" s="3">
        <v>9</v>
      </c>
      <c r="H2570" s="125">
        <v>0.1160632737684775</v>
      </c>
      <c r="I2570" s="3"/>
      <c r="J2570" s="3"/>
      <c r="K2570" s="3" t="s">
        <v>165</v>
      </c>
      <c r="L2570" s="125">
        <v>9.1805543681431095E-2</v>
      </c>
      <c r="M2570" s="3">
        <v>10</v>
      </c>
      <c r="N2570" s="125">
        <v>-7.0084642826114596E-2</v>
      </c>
      <c r="O2570" s="3">
        <v>8</v>
      </c>
      <c r="P2570" s="125">
        <v>-4.58269127390682E-2</v>
      </c>
      <c r="Q2570" s="3">
        <v>26</v>
      </c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</row>
    <row r="2571" spans="1:30" hidden="1" x14ac:dyDescent="0.25">
      <c r="A2571" s="2">
        <v>13</v>
      </c>
      <c r="B2571" s="2">
        <v>2014</v>
      </c>
      <c r="C2571" s="4" t="str">
        <f>INDEX(Index!$B$1:$B$500,MATCH($F2571,Index!$A$1:$A$500,0)
)</f>
        <v>NO</v>
      </c>
      <c r="D2571" s="4">
        <v>0</v>
      </c>
      <c r="E2571" s="141">
        <f t="shared" si="40"/>
        <v>9.2881629935687104E-2</v>
      </c>
      <c r="F2571" s="3" t="s">
        <v>27</v>
      </c>
      <c r="G2571" s="3">
        <v>10</v>
      </c>
      <c r="H2571" s="125">
        <v>9.2881629935687104E-2</v>
      </c>
      <c r="I2571" s="3"/>
      <c r="J2571" s="3"/>
      <c r="K2571" s="3" t="s">
        <v>164</v>
      </c>
      <c r="L2571" s="125">
        <v>0.18131579595122699</v>
      </c>
      <c r="M2571" s="3">
        <v>3</v>
      </c>
      <c r="N2571" s="125">
        <v>9.8397881750309099E-2</v>
      </c>
      <c r="O2571" s="3">
        <v>29</v>
      </c>
      <c r="P2571" s="125">
        <v>9.9637157347692192E-3</v>
      </c>
      <c r="Q2571" s="3">
        <v>11</v>
      </c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</row>
    <row r="2572" spans="1:30" hidden="1" x14ac:dyDescent="0.25">
      <c r="A2572" s="2">
        <v>13</v>
      </c>
      <c r="B2572" s="2">
        <v>2014</v>
      </c>
      <c r="C2572" s="4" t="str">
        <f>INDEX(Index!$B$1:$B$500,MATCH($F2572,Index!$A$1:$A$500,0)
)</f>
        <v>DAL</v>
      </c>
      <c r="D2572" s="4">
        <v>0</v>
      </c>
      <c r="E2572" s="141">
        <f t="shared" si="40"/>
        <v>8.4022782618217662E-2</v>
      </c>
      <c r="F2572" s="3" t="s">
        <v>3</v>
      </c>
      <c r="G2572" s="3">
        <v>11</v>
      </c>
      <c r="H2572" s="125">
        <v>8.4022782618217662E-2</v>
      </c>
      <c r="I2572" s="3"/>
      <c r="J2572" s="3"/>
      <c r="K2572" s="3" t="s">
        <v>161</v>
      </c>
      <c r="L2572" s="125">
        <v>0.124917916100461</v>
      </c>
      <c r="M2572" s="3">
        <v>7</v>
      </c>
      <c r="N2572" s="125">
        <v>3.8006001566436E-2</v>
      </c>
      <c r="O2572" s="3">
        <v>20</v>
      </c>
      <c r="P2572" s="125">
        <v>-2.8891319158073402E-3</v>
      </c>
      <c r="Q2572" s="3">
        <v>13</v>
      </c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</row>
    <row r="2573" spans="1:30" hidden="1" x14ac:dyDescent="0.25">
      <c r="A2573" s="2">
        <v>13</v>
      </c>
      <c r="B2573" s="2">
        <v>2014</v>
      </c>
      <c r="C2573" s="4" t="str">
        <f>INDEX(Index!$B$1:$B$500,MATCH($F2573,Index!$A$1:$A$500,0)
)</f>
        <v>BUF</v>
      </c>
      <c r="D2573" s="4">
        <v>0</v>
      </c>
      <c r="E2573" s="141">
        <f t="shared" si="40"/>
        <v>7.6801755690941692E-2</v>
      </c>
      <c r="F2573" s="3" t="s">
        <v>0</v>
      </c>
      <c r="G2573" s="3">
        <v>12</v>
      </c>
      <c r="H2573" s="125">
        <v>7.6801755690941692E-2</v>
      </c>
      <c r="I2573" s="3"/>
      <c r="J2573" s="3"/>
      <c r="K2573" s="3" t="s">
        <v>165</v>
      </c>
      <c r="L2573" s="125">
        <v>-0.11117595097036601</v>
      </c>
      <c r="M2573" s="3">
        <v>26</v>
      </c>
      <c r="N2573" s="125">
        <v>-0.13464236806958399</v>
      </c>
      <c r="O2573" s="3">
        <v>4</v>
      </c>
      <c r="P2573" s="125">
        <v>5.3335338591723701E-2</v>
      </c>
      <c r="Q2573" s="3">
        <v>3</v>
      </c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</row>
    <row r="2574" spans="1:30" hidden="1" x14ac:dyDescent="0.25">
      <c r="A2574" s="2">
        <v>13</v>
      </c>
      <c r="B2574" s="2">
        <v>2014</v>
      </c>
      <c r="C2574" s="4" t="str">
        <f>INDEX(Index!$B$1:$B$500,MATCH($F2574,Index!$A$1:$A$500,0)
)</f>
        <v>DET</v>
      </c>
      <c r="D2574" s="4">
        <v>0</v>
      </c>
      <c r="E2574" s="141">
        <f t="shared" si="40"/>
        <v>7.5882773154595878E-2</v>
      </c>
      <c r="F2574" s="3" t="s">
        <v>21</v>
      </c>
      <c r="G2574" s="3">
        <v>13</v>
      </c>
      <c r="H2574" s="125">
        <v>7.5882773154595878E-2</v>
      </c>
      <c r="I2574" s="3"/>
      <c r="J2574" s="3"/>
      <c r="K2574" s="3" t="s">
        <v>161</v>
      </c>
      <c r="L2574" s="125">
        <v>-5.0893019150941798E-2</v>
      </c>
      <c r="M2574" s="3">
        <v>19</v>
      </c>
      <c r="N2574" s="125">
        <v>-0.18603610864356199</v>
      </c>
      <c r="O2574" s="3">
        <v>2</v>
      </c>
      <c r="P2574" s="125">
        <v>-5.9260316338024303E-2</v>
      </c>
      <c r="Q2574" s="3">
        <v>31</v>
      </c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</row>
    <row r="2575" spans="1:30" hidden="1" x14ac:dyDescent="0.25">
      <c r="A2575" s="2">
        <v>13</v>
      </c>
      <c r="B2575" s="2">
        <v>2014</v>
      </c>
      <c r="C2575" s="4" t="str">
        <f>INDEX(Index!$B$1:$B$500,MATCH($F2575,Index!$A$1:$A$500,0)
)</f>
        <v>CIN</v>
      </c>
      <c r="D2575" s="4">
        <v>0</v>
      </c>
      <c r="E2575" s="141">
        <f t="shared" si="40"/>
        <v>4.7989643799452301E-2</v>
      </c>
      <c r="F2575" s="3" t="s">
        <v>24</v>
      </c>
      <c r="G2575" s="3">
        <v>14</v>
      </c>
      <c r="H2575" s="125">
        <v>4.7989643799452301E-2</v>
      </c>
      <c r="I2575" s="3"/>
      <c r="J2575" s="3"/>
      <c r="K2575" s="3" t="s">
        <v>246</v>
      </c>
      <c r="L2575" s="125">
        <v>-1.6253245212137699E-2</v>
      </c>
      <c r="M2575" s="3">
        <v>17</v>
      </c>
      <c r="N2575" s="125">
        <v>-2.13597406070648E-2</v>
      </c>
      <c r="O2575" s="3">
        <v>11</v>
      </c>
      <c r="P2575" s="125">
        <v>4.2883148404525201E-2</v>
      </c>
      <c r="Q2575" s="3">
        <v>7</v>
      </c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</row>
    <row r="2576" spans="1:30" hidden="1" x14ac:dyDescent="0.25">
      <c r="A2576" s="2">
        <v>13</v>
      </c>
      <c r="B2576" s="2">
        <v>2014</v>
      </c>
      <c r="C2576" s="4" t="str">
        <f>INDEX(Index!$B$1:$B$500,MATCH($F2576,Index!$A$1:$A$500,0)
)</f>
        <v>SF</v>
      </c>
      <c r="D2576" s="4">
        <v>0</v>
      </c>
      <c r="E2576" s="141">
        <f t="shared" si="40"/>
        <v>4.2967103133270693E-2</v>
      </c>
      <c r="F2576" s="3" t="s">
        <v>1</v>
      </c>
      <c r="G2576" s="3">
        <v>15</v>
      </c>
      <c r="H2576" s="125">
        <v>4.2967103133270693E-2</v>
      </c>
      <c r="I2576" s="3"/>
      <c r="J2576" s="3"/>
      <c r="K2576" s="3" t="s">
        <v>165</v>
      </c>
      <c r="L2576" s="125">
        <v>-3.8873516282400697E-2</v>
      </c>
      <c r="M2576" s="3">
        <v>18</v>
      </c>
      <c r="N2576" s="125">
        <v>-0.13504313711246099</v>
      </c>
      <c r="O2576" s="3">
        <v>3</v>
      </c>
      <c r="P2576" s="125">
        <v>-5.3202517696789603E-2</v>
      </c>
      <c r="Q2576" s="3">
        <v>30</v>
      </c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</row>
    <row r="2577" spans="1:30" hidden="1" x14ac:dyDescent="0.25">
      <c r="A2577" s="2">
        <v>13</v>
      </c>
      <c r="B2577" s="2">
        <v>2014</v>
      </c>
      <c r="C2577" s="4" t="str">
        <f>INDEX(Index!$B$1:$B$500,MATCH($F2577,Index!$A$1:$A$500,0)
)</f>
        <v>LAC</v>
      </c>
      <c r="D2577" s="4">
        <v>0</v>
      </c>
      <c r="E2577" s="141">
        <f t="shared" si="40"/>
        <v>3.3946317185979992E-2</v>
      </c>
      <c r="F2577" s="3" t="s">
        <v>68</v>
      </c>
      <c r="G2577" s="3">
        <v>16</v>
      </c>
      <c r="H2577" s="125">
        <v>3.3946317185979992E-2</v>
      </c>
      <c r="I2577" s="3"/>
      <c r="J2577" s="3"/>
      <c r="K2577" s="3" t="s">
        <v>161</v>
      </c>
      <c r="L2577" s="125">
        <v>0.12741938182245599</v>
      </c>
      <c r="M2577" s="3">
        <v>6</v>
      </c>
      <c r="N2577" s="125">
        <v>8.8144908594217197E-2</v>
      </c>
      <c r="O2577" s="3">
        <v>26</v>
      </c>
      <c r="P2577" s="125">
        <v>-5.3281560422588003E-3</v>
      </c>
      <c r="Q2577" s="3">
        <v>14</v>
      </c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</row>
    <row r="2578" spans="1:30" hidden="1" x14ac:dyDescent="0.25">
      <c r="A2578" s="2">
        <v>13</v>
      </c>
      <c r="B2578" s="2">
        <v>2014</v>
      </c>
      <c r="C2578" s="4" t="str">
        <f>INDEX(Index!$B$1:$B$500,MATCH($F2578,Index!$A$1:$A$500,0)
)</f>
        <v>PIT</v>
      </c>
      <c r="D2578" s="4">
        <v>0</v>
      </c>
      <c r="E2578" s="141">
        <f t="shared" si="40"/>
        <v>1.5396087975716503E-2</v>
      </c>
      <c r="F2578" s="3" t="s">
        <v>32</v>
      </c>
      <c r="G2578" s="3">
        <v>17</v>
      </c>
      <c r="H2578" s="125">
        <v>1.5396087975716503E-2</v>
      </c>
      <c r="I2578" s="3"/>
      <c r="J2578" s="3"/>
      <c r="K2578" s="3" t="s">
        <v>165</v>
      </c>
      <c r="L2578" s="125">
        <v>0.13523267673255099</v>
      </c>
      <c r="M2578" s="3">
        <v>5</v>
      </c>
      <c r="N2578" s="125">
        <v>0.11297983954930201</v>
      </c>
      <c r="O2578" s="3">
        <v>30</v>
      </c>
      <c r="P2578" s="125">
        <v>-6.8567492075324796E-3</v>
      </c>
      <c r="Q2578" s="3">
        <v>15</v>
      </c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</row>
    <row r="2579" spans="1:30" hidden="1" x14ac:dyDescent="0.25">
      <c r="A2579" s="2">
        <v>13</v>
      </c>
      <c r="B2579" s="2">
        <v>2014</v>
      </c>
      <c r="C2579" s="4" t="str">
        <f>INDEX(Index!$B$1:$B$500,MATCH($F2579,Index!$A$1:$A$500,0)
)</f>
        <v>ARI</v>
      </c>
      <c r="D2579" s="4">
        <v>0</v>
      </c>
      <c r="E2579" s="141">
        <f t="shared" si="40"/>
        <v>9.7561098802325039E-3</v>
      </c>
      <c r="F2579" s="3" t="s">
        <v>23</v>
      </c>
      <c r="G2579" s="3">
        <v>18</v>
      </c>
      <c r="H2579" s="125">
        <v>9.7561098802325039E-3</v>
      </c>
      <c r="I2579" s="3"/>
      <c r="J2579" s="3"/>
      <c r="K2579" s="3" t="s">
        <v>162</v>
      </c>
      <c r="L2579" s="125">
        <v>-5.8850425692305697E-2</v>
      </c>
      <c r="M2579" s="3">
        <v>20</v>
      </c>
      <c r="N2579" s="125">
        <v>-9.8802792425615099E-2</v>
      </c>
      <c r="O2579" s="3">
        <v>5</v>
      </c>
      <c r="P2579" s="125">
        <v>-3.0196256853076898E-2</v>
      </c>
      <c r="Q2579" s="3">
        <v>22</v>
      </c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</row>
    <row r="2580" spans="1:30" hidden="1" x14ac:dyDescent="0.25">
      <c r="A2580" s="2">
        <v>13</v>
      </c>
      <c r="B2580" s="2">
        <v>2014</v>
      </c>
      <c r="C2580" s="4" t="str">
        <f>INDEX(Index!$B$1:$B$500,MATCH($F2580,Index!$A$1:$A$500,0)
)</f>
        <v>LAR</v>
      </c>
      <c r="D2580" s="4">
        <v>0</v>
      </c>
      <c r="E2580" s="141">
        <f t="shared" si="40"/>
        <v>-2.096442694208419E-2</v>
      </c>
      <c r="F2580" s="3" t="s">
        <v>67</v>
      </c>
      <c r="G2580" s="3">
        <v>19</v>
      </c>
      <c r="H2580" s="125">
        <v>-2.096442694208419E-2</v>
      </c>
      <c r="I2580" s="3"/>
      <c r="J2580" s="3"/>
      <c r="K2580" s="3" t="s">
        <v>164</v>
      </c>
      <c r="L2580" s="125">
        <v>-6.3247829430971195E-2</v>
      </c>
      <c r="M2580" s="3">
        <v>22</v>
      </c>
      <c r="N2580" s="125">
        <v>-2.4713446858920501E-2</v>
      </c>
      <c r="O2580" s="3">
        <v>10</v>
      </c>
      <c r="P2580" s="125">
        <v>1.7569955629966501E-2</v>
      </c>
      <c r="Q2580" s="3">
        <v>10</v>
      </c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</row>
    <row r="2581" spans="1:30" hidden="1" x14ac:dyDescent="0.25">
      <c r="A2581" s="2">
        <v>13</v>
      </c>
      <c r="B2581" s="2">
        <v>2014</v>
      </c>
      <c r="C2581" s="4" t="str">
        <f>INDEX(Index!$B$1:$B$500,MATCH($F2581,Index!$A$1:$A$500,0)
)</f>
        <v>ATL</v>
      </c>
      <c r="D2581" s="4">
        <v>0</v>
      </c>
      <c r="E2581" s="141">
        <f t="shared" si="40"/>
        <v>-3.2237551906751698E-2</v>
      </c>
      <c r="F2581" s="3" t="s">
        <v>43</v>
      </c>
      <c r="G2581" s="3">
        <v>20</v>
      </c>
      <c r="H2581" s="125">
        <v>-3.2237551906751698E-2</v>
      </c>
      <c r="I2581" s="3"/>
      <c r="J2581" s="3"/>
      <c r="K2581" s="3" t="s">
        <v>164</v>
      </c>
      <c r="L2581" s="125">
        <v>6.8025014742647605E-2</v>
      </c>
      <c r="M2581" s="3">
        <v>11</v>
      </c>
      <c r="N2581" s="125">
        <v>0.141918550309407</v>
      </c>
      <c r="O2581" s="3">
        <v>32</v>
      </c>
      <c r="P2581" s="125">
        <v>4.1655983660007702E-2</v>
      </c>
      <c r="Q2581" s="3">
        <v>8</v>
      </c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</row>
    <row r="2582" spans="1:30" hidden="1" x14ac:dyDescent="0.25">
      <c r="A2582" s="2">
        <v>13</v>
      </c>
      <c r="B2582" s="2">
        <v>2014</v>
      </c>
      <c r="C2582" s="4" t="str">
        <f>INDEX(Index!$B$1:$B$500,MATCH($F2582,Index!$A$1:$A$500,0)
)</f>
        <v>HOU</v>
      </c>
      <c r="D2582" s="4">
        <v>0</v>
      </c>
      <c r="E2582" s="141">
        <f t="shared" si="40"/>
        <v>-5.7857897430735099E-2</v>
      </c>
      <c r="F2582" s="3" t="s">
        <v>49</v>
      </c>
      <c r="G2582" s="3">
        <v>21</v>
      </c>
      <c r="H2582" s="125">
        <v>-5.7857897430735099E-2</v>
      </c>
      <c r="I2582" s="3"/>
      <c r="J2582" s="3"/>
      <c r="K2582" s="3" t="s">
        <v>163</v>
      </c>
      <c r="L2582" s="125">
        <v>-8.4049922558698097E-3</v>
      </c>
      <c r="M2582" s="3">
        <v>16</v>
      </c>
      <c r="N2582" s="125">
        <v>-1.62924371213051E-3</v>
      </c>
      <c r="O2582" s="3">
        <v>15</v>
      </c>
      <c r="P2582" s="125">
        <v>-5.1082148886995797E-2</v>
      </c>
      <c r="Q2582" s="3">
        <v>29</v>
      </c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</row>
    <row r="2583" spans="1:30" hidden="1" x14ac:dyDescent="0.25">
      <c r="A2583" s="2">
        <v>13</v>
      </c>
      <c r="B2583" s="2">
        <v>2014</v>
      </c>
      <c r="C2583" s="4" t="str">
        <f>INDEX(Index!$B$1:$B$500,MATCH($F2583,Index!$A$1:$A$500,0)
)</f>
        <v>CLE</v>
      </c>
      <c r="D2583" s="4">
        <v>0</v>
      </c>
      <c r="E2583" s="141">
        <f t="shared" si="40"/>
        <v>-0.1029824278038376</v>
      </c>
      <c r="F2583" s="3" t="s">
        <v>10</v>
      </c>
      <c r="G2583" s="3">
        <v>22</v>
      </c>
      <c r="H2583" s="125">
        <v>-0.1029824278038376</v>
      </c>
      <c r="I2583" s="3"/>
      <c r="J2583" s="3"/>
      <c r="K2583" s="3" t="s">
        <v>165</v>
      </c>
      <c r="L2583" s="125">
        <v>-6.6248508562035402E-2</v>
      </c>
      <c r="M2583" s="3">
        <v>23</v>
      </c>
      <c r="N2583" s="125">
        <v>2.24804706586729E-2</v>
      </c>
      <c r="O2583" s="3">
        <v>19</v>
      </c>
      <c r="P2583" s="125">
        <v>-1.42534485831293E-2</v>
      </c>
      <c r="Q2583" s="3">
        <v>20</v>
      </c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</row>
    <row r="2584" spans="1:30" hidden="1" x14ac:dyDescent="0.25">
      <c r="A2584" s="2">
        <v>13</v>
      </c>
      <c r="B2584" s="2">
        <v>2014</v>
      </c>
      <c r="C2584" s="4" t="str">
        <f>INDEX(Index!$B$1:$B$500,MATCH($F2584,Index!$A$1:$A$500,0)
)</f>
        <v>CHI</v>
      </c>
      <c r="D2584" s="4">
        <v>0</v>
      </c>
      <c r="E2584" s="141">
        <f t="shared" si="40"/>
        <v>-0.13418684634836328</v>
      </c>
      <c r="F2584" s="3" t="s">
        <v>64</v>
      </c>
      <c r="G2584" s="3">
        <v>23</v>
      </c>
      <c r="H2584" s="125">
        <v>-0.13418684634836328</v>
      </c>
      <c r="I2584" s="3"/>
      <c r="J2584" s="3"/>
      <c r="K2584" s="3" t="s">
        <v>164</v>
      </c>
      <c r="L2584" s="125">
        <v>6.5626175121350795E-4</v>
      </c>
      <c r="M2584" s="3">
        <v>15</v>
      </c>
      <c r="N2584" s="125">
        <v>9.1793323520305295E-2</v>
      </c>
      <c r="O2584" s="3">
        <v>27</v>
      </c>
      <c r="P2584" s="125">
        <v>-4.3049784579271499E-2</v>
      </c>
      <c r="Q2584" s="3">
        <v>25</v>
      </c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</row>
    <row r="2585" spans="1:30" hidden="1" x14ac:dyDescent="0.25">
      <c r="A2585" s="2">
        <v>13</v>
      </c>
      <c r="B2585" s="2">
        <v>2014</v>
      </c>
      <c r="C2585" s="4" t="str">
        <f>INDEX(Index!$B$1:$B$500,MATCH($F2585,Index!$A$1:$A$500,0)
)</f>
        <v>NYJ</v>
      </c>
      <c r="D2585" s="4">
        <v>0</v>
      </c>
      <c r="E2585" s="141">
        <f t="shared" si="40"/>
        <v>-0.15402683566847236</v>
      </c>
      <c r="F2585" s="3" t="s">
        <v>9</v>
      </c>
      <c r="G2585" s="3">
        <v>24</v>
      </c>
      <c r="H2585" s="125">
        <v>-0.15402683566847236</v>
      </c>
      <c r="I2585" s="3"/>
      <c r="J2585" s="3"/>
      <c r="K2585" s="3" t="s">
        <v>167</v>
      </c>
      <c r="L2585" s="125">
        <v>-0.13205874717740099</v>
      </c>
      <c r="M2585" s="3">
        <v>28</v>
      </c>
      <c r="N2585" s="125">
        <v>8.4536541785389593E-3</v>
      </c>
      <c r="O2585" s="3">
        <v>18</v>
      </c>
      <c r="P2585" s="125">
        <v>-1.35144343125324E-2</v>
      </c>
      <c r="Q2585" s="3">
        <v>18</v>
      </c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</row>
    <row r="2586" spans="1:30" hidden="1" x14ac:dyDescent="0.25">
      <c r="A2586" s="2">
        <v>13</v>
      </c>
      <c r="B2586" s="2">
        <v>2014</v>
      </c>
      <c r="C2586" s="4" t="str">
        <f>INDEX(Index!$B$1:$B$500,MATCH($F2586,Index!$A$1:$A$500,0)
)</f>
        <v>NYG</v>
      </c>
      <c r="D2586" s="4">
        <v>0</v>
      </c>
      <c r="E2586" s="141">
        <f t="shared" si="40"/>
        <v>-0.16357814318759428</v>
      </c>
      <c r="F2586" s="3" t="s">
        <v>15</v>
      </c>
      <c r="G2586" s="3">
        <v>25</v>
      </c>
      <c r="H2586" s="125">
        <v>-0.16357814318759428</v>
      </c>
      <c r="I2586" s="3"/>
      <c r="J2586" s="3"/>
      <c r="K2586" s="3" t="s">
        <v>168</v>
      </c>
      <c r="L2586" s="125">
        <v>-6.1328232047383399E-2</v>
      </c>
      <c r="M2586" s="3">
        <v>21</v>
      </c>
      <c r="N2586" s="125">
        <v>9.1926695780838494E-2</v>
      </c>
      <c r="O2586" s="3">
        <v>28</v>
      </c>
      <c r="P2586" s="125">
        <v>-1.03232153593724E-2</v>
      </c>
      <c r="Q2586" s="3">
        <v>17</v>
      </c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</row>
    <row r="2587" spans="1:30" hidden="1" x14ac:dyDescent="0.25">
      <c r="A2587" s="2">
        <v>13</v>
      </c>
      <c r="B2587" s="2">
        <v>2014</v>
      </c>
      <c r="C2587" s="4" t="str">
        <f>INDEX(Index!$B$1:$B$500,MATCH($F2587,Index!$A$1:$A$500,0)
)</f>
        <v>MIN</v>
      </c>
      <c r="D2587" s="4">
        <v>0</v>
      </c>
      <c r="E2587" s="141">
        <f t="shared" si="40"/>
        <v>-0.20318674489477401</v>
      </c>
      <c r="F2587" s="3" t="s">
        <v>46</v>
      </c>
      <c r="G2587" s="3">
        <v>26</v>
      </c>
      <c r="H2587" s="125">
        <v>-0.20318674489477401</v>
      </c>
      <c r="I2587" s="3"/>
      <c r="J2587" s="3"/>
      <c r="K2587" s="3" t="s">
        <v>164</v>
      </c>
      <c r="L2587" s="125">
        <v>-0.165184883821203</v>
      </c>
      <c r="M2587" s="3">
        <v>29</v>
      </c>
      <c r="N2587" s="125">
        <v>6.9305066336883103E-2</v>
      </c>
      <c r="O2587" s="3">
        <v>23</v>
      </c>
      <c r="P2587" s="125">
        <v>3.1303205263312102E-2</v>
      </c>
      <c r="Q2587" s="3">
        <v>9</v>
      </c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</row>
    <row r="2588" spans="1:30" hidden="1" x14ac:dyDescent="0.25">
      <c r="A2588" s="2">
        <v>13</v>
      </c>
      <c r="B2588" s="2">
        <v>2014</v>
      </c>
      <c r="C2588" s="4" t="str">
        <f>INDEX(Index!$B$1:$B$500,MATCH($F2588,Index!$A$1:$A$500,0)
)</f>
        <v>TEN</v>
      </c>
      <c r="D2588" s="4">
        <v>0</v>
      </c>
      <c r="E2588" s="141">
        <f t="shared" si="40"/>
        <v>-0.22761122728394712</v>
      </c>
      <c r="F2588" s="3" t="s">
        <v>45</v>
      </c>
      <c r="G2588" s="3">
        <v>27</v>
      </c>
      <c r="H2588" s="125">
        <v>-0.22761122728394712</v>
      </c>
      <c r="I2588" s="3"/>
      <c r="J2588" s="3"/>
      <c r="K2588" s="3" t="s">
        <v>167</v>
      </c>
      <c r="L2588" s="125">
        <v>-0.116261731330754</v>
      </c>
      <c r="M2588" s="3">
        <v>27</v>
      </c>
      <c r="N2588" s="125">
        <v>8.6376680735241504E-2</v>
      </c>
      <c r="O2588" s="3">
        <v>25</v>
      </c>
      <c r="P2588" s="125">
        <v>-2.49728152179516E-2</v>
      </c>
      <c r="Q2588" s="3">
        <v>21</v>
      </c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</row>
    <row r="2589" spans="1:30" hidden="1" x14ac:dyDescent="0.25">
      <c r="A2589" s="2">
        <v>13</v>
      </c>
      <c r="B2589" s="2">
        <v>2014</v>
      </c>
      <c r="C2589" s="4" t="str">
        <f>INDEX(Index!$B$1:$B$500,MATCH($F2589,Index!$A$1:$A$500,0)
)</f>
        <v>WAS</v>
      </c>
      <c r="D2589" s="4">
        <v>0</v>
      </c>
      <c r="E2589" s="141">
        <f t="shared" si="40"/>
        <v>-0.2337981216493524</v>
      </c>
      <c r="F2589" s="3" t="s">
        <v>26</v>
      </c>
      <c r="G2589" s="3">
        <v>28</v>
      </c>
      <c r="H2589" s="125">
        <v>-0.2337981216493524</v>
      </c>
      <c r="I2589" s="3"/>
      <c r="J2589" s="3"/>
      <c r="K2589" s="3" t="s">
        <v>168</v>
      </c>
      <c r="L2589" s="125">
        <v>-6.9843098100618103E-2</v>
      </c>
      <c r="M2589" s="3">
        <v>24</v>
      </c>
      <c r="N2589" s="125">
        <v>0.117316400339727</v>
      </c>
      <c r="O2589" s="3">
        <v>31</v>
      </c>
      <c r="P2589" s="125">
        <v>-4.6638623209007302E-2</v>
      </c>
      <c r="Q2589" s="3">
        <v>27</v>
      </c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</row>
    <row r="2590" spans="1:30" hidden="1" x14ac:dyDescent="0.25">
      <c r="A2590" s="2">
        <v>13</v>
      </c>
      <c r="B2590" s="2">
        <v>2014</v>
      </c>
      <c r="C2590" s="4" t="str">
        <f>INDEX(Index!$B$1:$B$500,MATCH($F2590,Index!$A$1:$A$500,0)
)</f>
        <v>CAR</v>
      </c>
      <c r="D2590" s="4">
        <v>0</v>
      </c>
      <c r="E2590" s="141">
        <f t="shared" si="40"/>
        <v>-0.23834591215636791</v>
      </c>
      <c r="F2590" s="3" t="s">
        <v>51</v>
      </c>
      <c r="G2590" s="3">
        <v>29</v>
      </c>
      <c r="H2590" s="125">
        <v>-0.23834591215636791</v>
      </c>
      <c r="I2590" s="3"/>
      <c r="J2590" s="3"/>
      <c r="K2590" s="3" t="s">
        <v>259</v>
      </c>
      <c r="L2590" s="125">
        <v>-0.104271089462106</v>
      </c>
      <c r="M2590" s="3">
        <v>25</v>
      </c>
      <c r="N2590" s="125">
        <v>6.9237034875876E-2</v>
      </c>
      <c r="O2590" s="3">
        <v>22</v>
      </c>
      <c r="P2590" s="125">
        <v>-6.4837787818385895E-2</v>
      </c>
      <c r="Q2590" s="3">
        <v>32</v>
      </c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</row>
    <row r="2591" spans="1:30" hidden="1" x14ac:dyDescent="0.25">
      <c r="A2591" s="2">
        <v>13</v>
      </c>
      <c r="B2591" s="2">
        <v>2014</v>
      </c>
      <c r="C2591" s="4" t="str">
        <f>INDEX(Index!$B$1:$B$500,MATCH($F2591,Index!$A$1:$A$500,0)
)</f>
        <v>TB</v>
      </c>
      <c r="D2591" s="4">
        <v>0</v>
      </c>
      <c r="E2591" s="141">
        <f t="shared" si="40"/>
        <v>-0.299349719479652</v>
      </c>
      <c r="F2591" s="3" t="s">
        <v>38</v>
      </c>
      <c r="G2591" s="3">
        <v>30</v>
      </c>
      <c r="H2591" s="125">
        <v>-0.299349719479652</v>
      </c>
      <c r="I2591" s="3"/>
      <c r="J2591" s="3"/>
      <c r="K2591" s="3" t="s">
        <v>167</v>
      </c>
      <c r="L2591" s="125">
        <v>-0.21842479496323899</v>
      </c>
      <c r="M2591" s="3">
        <v>30</v>
      </c>
      <c r="N2591" s="125">
        <v>4.4903743672557797E-2</v>
      </c>
      <c r="O2591" s="3">
        <v>21</v>
      </c>
      <c r="P2591" s="125">
        <v>-3.6021180843855201E-2</v>
      </c>
      <c r="Q2591" s="3">
        <v>23</v>
      </c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</row>
    <row r="2592" spans="1:30" hidden="1" x14ac:dyDescent="0.25">
      <c r="A2592" s="2">
        <v>13</v>
      </c>
      <c r="B2592" s="2">
        <v>2014</v>
      </c>
      <c r="C2592" s="4" t="str">
        <f>INDEX(Index!$B$1:$B$500,MATCH($F2592,Index!$A$1:$A$500,0)
)</f>
        <v>LV</v>
      </c>
      <c r="D2592" s="4">
        <v>0</v>
      </c>
      <c r="E2592" s="141">
        <f t="shared" si="40"/>
        <v>-0.30807244399232908</v>
      </c>
      <c r="F2592" s="3" t="s">
        <v>52</v>
      </c>
      <c r="G2592" s="3">
        <v>31</v>
      </c>
      <c r="H2592" s="125">
        <v>-0.30807244399232908</v>
      </c>
      <c r="I2592" s="3"/>
      <c r="J2592" s="3"/>
      <c r="K2592" s="3" t="s">
        <v>169</v>
      </c>
      <c r="L2592" s="125">
        <v>-0.240476089411366</v>
      </c>
      <c r="M2592" s="3">
        <v>31</v>
      </c>
      <c r="N2592" s="125">
        <v>7.0130580682412597E-2</v>
      </c>
      <c r="O2592" s="3">
        <v>24</v>
      </c>
      <c r="P2592" s="125">
        <v>2.5342261014495199E-3</v>
      </c>
      <c r="Q2592" s="3">
        <v>12</v>
      </c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</row>
    <row r="2593" spans="1:30" hidden="1" x14ac:dyDescent="0.25">
      <c r="A2593" s="2">
        <v>13</v>
      </c>
      <c r="B2593" s="2">
        <v>2014</v>
      </c>
      <c r="C2593" s="4" t="str">
        <f>INDEX(Index!$B$1:$B$500,MATCH($F2593,Index!$A$1:$A$500,0)
)</f>
        <v>JAX</v>
      </c>
      <c r="D2593" s="4">
        <v>0</v>
      </c>
      <c r="E2593" s="141">
        <f t="shared" si="40"/>
        <v>-0.34621116766221416</v>
      </c>
      <c r="F2593" s="3" t="s">
        <v>56</v>
      </c>
      <c r="G2593" s="3">
        <v>32</v>
      </c>
      <c r="H2593" s="125">
        <v>-0.34621116766221416</v>
      </c>
      <c r="I2593" s="3"/>
      <c r="J2593" s="3"/>
      <c r="K2593" s="3" t="s">
        <v>167</v>
      </c>
      <c r="L2593" s="125">
        <v>-0.30112536296910902</v>
      </c>
      <c r="M2593" s="3">
        <v>32</v>
      </c>
      <c r="N2593" s="125">
        <v>5.7771346170388503E-3</v>
      </c>
      <c r="O2593" s="3">
        <v>17</v>
      </c>
      <c r="P2593" s="125">
        <v>-3.9308670076066303E-2</v>
      </c>
      <c r="Q2593" s="3">
        <v>24</v>
      </c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</row>
    <row r="2594" spans="1:30" hidden="1" x14ac:dyDescent="0.25">
      <c r="A2594" s="2">
        <v>14</v>
      </c>
      <c r="B2594" s="2">
        <v>2014</v>
      </c>
      <c r="C2594" s="4" t="str">
        <f>INDEX(Index!$B$1:$B$500,MATCH($F2594,Index!$A$1:$A$500,0)
)</f>
        <v>DEN</v>
      </c>
      <c r="D2594" s="4">
        <v>0</v>
      </c>
      <c r="E2594" s="141">
        <f t="shared" si="40"/>
        <v>0.38898402180199787</v>
      </c>
      <c r="F2594" s="3" t="s">
        <v>39</v>
      </c>
      <c r="G2594" s="3">
        <v>1</v>
      </c>
      <c r="H2594" s="125">
        <v>0.38898402180199787</v>
      </c>
      <c r="I2594" s="3"/>
      <c r="J2594" s="3"/>
      <c r="K2594" s="3" t="s">
        <v>172</v>
      </c>
      <c r="L2594" s="125">
        <v>0.233153351363557</v>
      </c>
      <c r="M2594" s="3">
        <v>2</v>
      </c>
      <c r="N2594" s="125">
        <v>-0.19579166834380701</v>
      </c>
      <c r="O2594" s="3">
        <v>1</v>
      </c>
      <c r="P2594" s="125">
        <v>-3.99609979053661E-2</v>
      </c>
      <c r="Q2594" s="3">
        <v>26</v>
      </c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</row>
    <row r="2595" spans="1:30" hidden="1" x14ac:dyDescent="0.25">
      <c r="A2595" s="2">
        <v>14</v>
      </c>
      <c r="B2595" s="2">
        <v>2014</v>
      </c>
      <c r="C2595" s="4" t="str">
        <f>INDEX(Index!$B$1:$B$500,MATCH($F2595,Index!$A$1:$A$500,0)
)</f>
        <v>NE</v>
      </c>
      <c r="D2595" s="4">
        <v>0</v>
      </c>
      <c r="E2595" s="141">
        <f t="shared" si="40"/>
        <v>0.25027884592270672</v>
      </c>
      <c r="F2595" s="3" t="s">
        <v>17</v>
      </c>
      <c r="G2595" s="3">
        <v>2</v>
      </c>
      <c r="H2595" s="125">
        <v>0.25027884592270672</v>
      </c>
      <c r="I2595" s="3"/>
      <c r="J2595" s="3"/>
      <c r="K2595" s="3" t="s">
        <v>172</v>
      </c>
      <c r="L2595" s="125">
        <v>0.137441645023542</v>
      </c>
      <c r="M2595" s="3">
        <v>5</v>
      </c>
      <c r="N2595" s="125">
        <v>-5.8778251027320802E-2</v>
      </c>
      <c r="O2595" s="3">
        <v>9</v>
      </c>
      <c r="P2595" s="125">
        <v>5.4058949871843898E-2</v>
      </c>
      <c r="Q2595" s="3">
        <v>3</v>
      </c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</row>
    <row r="2596" spans="1:30" hidden="1" x14ac:dyDescent="0.25">
      <c r="A2596" s="2">
        <v>14</v>
      </c>
      <c r="B2596" s="2">
        <v>2014</v>
      </c>
      <c r="C2596" s="4" t="str">
        <f>INDEX(Index!$B$1:$B$500,MATCH($F2596,Index!$A$1:$A$500,0)
)</f>
        <v>BAL</v>
      </c>
      <c r="D2596" s="4">
        <v>0</v>
      </c>
      <c r="E2596" s="141">
        <f t="shared" si="40"/>
        <v>0.24473603609362091</v>
      </c>
      <c r="F2596" s="3" t="s">
        <v>18</v>
      </c>
      <c r="G2596" s="3">
        <v>3</v>
      </c>
      <c r="H2596" s="125">
        <v>0.24473603609362091</v>
      </c>
      <c r="I2596" s="3"/>
      <c r="J2596" s="3"/>
      <c r="K2596" s="3" t="s">
        <v>173</v>
      </c>
      <c r="L2596" s="125">
        <v>0.122422349097131</v>
      </c>
      <c r="M2596" s="3">
        <v>8</v>
      </c>
      <c r="N2596" s="125">
        <v>-4.3094363851816198E-2</v>
      </c>
      <c r="O2596" s="3">
        <v>11</v>
      </c>
      <c r="P2596" s="125">
        <v>7.9219323144673698E-2</v>
      </c>
      <c r="Q2596" s="3">
        <v>2</v>
      </c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</row>
    <row r="2597" spans="1:30" hidden="1" x14ac:dyDescent="0.25">
      <c r="A2597" s="2">
        <v>14</v>
      </c>
      <c r="B2597" s="2">
        <v>2014</v>
      </c>
      <c r="C2597" s="4" t="str">
        <f>INDEX(Index!$B$1:$B$500,MATCH($F2597,Index!$A$1:$A$500,0)
)</f>
        <v>GB</v>
      </c>
      <c r="D2597" s="4">
        <v>0</v>
      </c>
      <c r="E2597" s="141">
        <f t="shared" si="40"/>
        <v>0.24373451979038999</v>
      </c>
      <c r="F2597" s="3" t="s">
        <v>20</v>
      </c>
      <c r="G2597" s="3">
        <v>4</v>
      </c>
      <c r="H2597" s="125">
        <v>0.24373451979038999</v>
      </c>
      <c r="I2597" s="3"/>
      <c r="J2597" s="3"/>
      <c r="K2597" s="3" t="s">
        <v>172</v>
      </c>
      <c r="L2597" s="125">
        <v>0.243841569795479</v>
      </c>
      <c r="M2597" s="3">
        <v>1</v>
      </c>
      <c r="N2597" s="125">
        <v>-6.5581465644789201E-3</v>
      </c>
      <c r="O2597" s="3">
        <v>13</v>
      </c>
      <c r="P2597" s="125">
        <v>-6.6651965695678998E-3</v>
      </c>
      <c r="Q2597" s="3">
        <v>17</v>
      </c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</row>
    <row r="2598" spans="1:30" hidden="1" x14ac:dyDescent="0.25">
      <c r="A2598" s="2">
        <v>14</v>
      </c>
      <c r="B2598" s="2">
        <v>2014</v>
      </c>
      <c r="C2598" s="4" t="str">
        <f>INDEX(Index!$B$1:$B$500,MATCH($F2598,Index!$A$1:$A$500,0)
)</f>
        <v>SEA</v>
      </c>
      <c r="D2598" s="4">
        <v>0</v>
      </c>
      <c r="E2598" s="141">
        <f t="shared" si="40"/>
        <v>0.2224611288010111</v>
      </c>
      <c r="F2598" s="3" t="s">
        <v>30</v>
      </c>
      <c r="G2598" s="3">
        <v>5</v>
      </c>
      <c r="H2598" s="125">
        <v>0.2224611288010111</v>
      </c>
      <c r="I2598" s="3"/>
      <c r="J2598" s="3"/>
      <c r="K2598" s="3" t="s">
        <v>171</v>
      </c>
      <c r="L2598" s="125">
        <v>0.124221603726084</v>
      </c>
      <c r="M2598" s="3">
        <v>7</v>
      </c>
      <c r="N2598" s="125">
        <v>-0.12047904355566399</v>
      </c>
      <c r="O2598" s="3">
        <v>4</v>
      </c>
      <c r="P2598" s="125">
        <v>-2.2239518480736901E-2</v>
      </c>
      <c r="Q2598" s="3">
        <v>20</v>
      </c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</row>
    <row r="2599" spans="1:30" hidden="1" x14ac:dyDescent="0.25">
      <c r="A2599" s="2">
        <v>14</v>
      </c>
      <c r="B2599" s="2">
        <v>2014</v>
      </c>
      <c r="C2599" s="4" t="str">
        <f>INDEX(Index!$B$1:$B$500,MATCH($F2599,Index!$A$1:$A$500,0)
)</f>
        <v>PHI</v>
      </c>
      <c r="D2599" s="4">
        <v>0</v>
      </c>
      <c r="E2599" s="141">
        <f t="shared" si="40"/>
        <v>0.17144909399885733</v>
      </c>
      <c r="F2599" s="3" t="s">
        <v>7</v>
      </c>
      <c r="G2599" s="3">
        <v>6</v>
      </c>
      <c r="H2599" s="125">
        <v>0.17144909399885733</v>
      </c>
      <c r="I2599" s="3"/>
      <c r="J2599" s="3"/>
      <c r="K2599" s="3" t="s">
        <v>171</v>
      </c>
      <c r="L2599" s="125">
        <v>9.7377018283248407E-3</v>
      </c>
      <c r="M2599" s="3">
        <v>15</v>
      </c>
      <c r="N2599" s="125">
        <v>-7.6582335219654102E-2</v>
      </c>
      <c r="O2599" s="3">
        <v>7</v>
      </c>
      <c r="P2599" s="125">
        <v>8.5129056950878398E-2</v>
      </c>
      <c r="Q2599" s="3">
        <v>1</v>
      </c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</row>
    <row r="2600" spans="1:30" hidden="1" x14ac:dyDescent="0.25">
      <c r="A2600" s="2">
        <v>14</v>
      </c>
      <c r="B2600" s="2">
        <v>2014</v>
      </c>
      <c r="C2600" s="4" t="str">
        <f>INDEX(Index!$B$1:$B$500,MATCH($F2600,Index!$A$1:$A$500,0)
)</f>
        <v>IND</v>
      </c>
      <c r="D2600" s="4">
        <v>0</v>
      </c>
      <c r="E2600" s="141">
        <f t="shared" si="40"/>
        <v>0.1171409458249897</v>
      </c>
      <c r="F2600" s="3" t="s">
        <v>35</v>
      </c>
      <c r="G2600" s="3">
        <v>7</v>
      </c>
      <c r="H2600" s="125">
        <v>0.1171409458249897</v>
      </c>
      <c r="I2600" s="3"/>
      <c r="J2600" s="3"/>
      <c r="K2600" s="3" t="s">
        <v>171</v>
      </c>
      <c r="L2600" s="125">
        <v>4.6303913353909501E-2</v>
      </c>
      <c r="M2600" s="3">
        <v>13</v>
      </c>
      <c r="N2600" s="125">
        <v>-3.2830703421264498E-2</v>
      </c>
      <c r="O2600" s="3">
        <v>12</v>
      </c>
      <c r="P2600" s="125">
        <v>3.8006329049815699E-2</v>
      </c>
      <c r="Q2600" s="3">
        <v>7</v>
      </c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</row>
    <row r="2601" spans="1:30" hidden="1" x14ac:dyDescent="0.25">
      <c r="A2601" s="2">
        <v>14</v>
      </c>
      <c r="B2601" s="2">
        <v>2014</v>
      </c>
      <c r="C2601" s="4" t="str">
        <f>INDEX(Index!$B$1:$B$500,MATCH($F2601,Index!$A$1:$A$500,0)
)</f>
        <v>DET</v>
      </c>
      <c r="D2601" s="4">
        <v>0</v>
      </c>
      <c r="E2601" s="141">
        <f t="shared" si="40"/>
        <v>0.1100927889368899</v>
      </c>
      <c r="F2601" s="3" t="s">
        <v>21</v>
      </c>
      <c r="G2601" s="3">
        <v>8</v>
      </c>
      <c r="H2601" s="125">
        <v>0.1100927889368899</v>
      </c>
      <c r="I2601" s="3"/>
      <c r="J2601" s="3"/>
      <c r="K2601" s="3" t="s">
        <v>171</v>
      </c>
      <c r="L2601" s="125">
        <v>-3.2999783412653499E-2</v>
      </c>
      <c r="M2601" s="3">
        <v>18</v>
      </c>
      <c r="N2601" s="125">
        <v>-0.190961665293163</v>
      </c>
      <c r="O2601" s="3">
        <v>2</v>
      </c>
      <c r="P2601" s="125">
        <v>-4.7869092943619601E-2</v>
      </c>
      <c r="Q2601" s="3">
        <v>30</v>
      </c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</row>
    <row r="2602" spans="1:30" hidden="1" x14ac:dyDescent="0.25">
      <c r="A2602" s="2">
        <v>14</v>
      </c>
      <c r="B2602" s="2">
        <v>2014</v>
      </c>
      <c r="C2602" s="4" t="str">
        <f>INDEX(Index!$B$1:$B$500,MATCH($F2602,Index!$A$1:$A$500,0)
)</f>
        <v>KC</v>
      </c>
      <c r="D2602" s="4">
        <v>0</v>
      </c>
      <c r="E2602" s="141">
        <f t="shared" si="40"/>
        <v>0.10599292920423325</v>
      </c>
      <c r="F2602" s="3" t="s">
        <v>5</v>
      </c>
      <c r="G2602" s="3">
        <v>9</v>
      </c>
      <c r="H2602" s="125">
        <v>0.10599292920423325</v>
      </c>
      <c r="I2602" s="3"/>
      <c r="J2602" s="3"/>
      <c r="K2602" s="3" t="s">
        <v>174</v>
      </c>
      <c r="L2602" s="125">
        <v>7.1315806153133501E-2</v>
      </c>
      <c r="M2602" s="3">
        <v>12</v>
      </c>
      <c r="N2602" s="125">
        <v>9.4049127185074494E-3</v>
      </c>
      <c r="O2602" s="3">
        <v>17</v>
      </c>
      <c r="P2602" s="125">
        <v>4.4082035769607203E-2</v>
      </c>
      <c r="Q2602" s="3">
        <v>6</v>
      </c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</row>
    <row r="2603" spans="1:30" hidden="1" x14ac:dyDescent="0.25">
      <c r="A2603" s="2">
        <v>14</v>
      </c>
      <c r="B2603" s="2">
        <v>2014</v>
      </c>
      <c r="C2603" s="4" t="str">
        <f>INDEX(Index!$B$1:$B$500,MATCH($F2603,Index!$A$1:$A$500,0)
)</f>
        <v>DAL</v>
      </c>
      <c r="D2603" s="4">
        <v>0</v>
      </c>
      <c r="E2603" s="141">
        <f t="shared" si="40"/>
        <v>9.7498993520853505E-2</v>
      </c>
      <c r="F2603" s="3" t="s">
        <v>3</v>
      </c>
      <c r="G2603" s="3">
        <v>10</v>
      </c>
      <c r="H2603" s="125">
        <v>9.7498993520853505E-2</v>
      </c>
      <c r="I2603" s="3"/>
      <c r="J2603" s="3"/>
      <c r="K2603" s="3" t="s">
        <v>171</v>
      </c>
      <c r="L2603" s="125">
        <v>0.14062365523534201</v>
      </c>
      <c r="M2603" s="3">
        <v>4</v>
      </c>
      <c r="N2603" s="125">
        <v>4.6172932108084097E-2</v>
      </c>
      <c r="O2603" s="3">
        <v>22</v>
      </c>
      <c r="P2603" s="125">
        <v>3.0482703935955902E-3</v>
      </c>
      <c r="Q2603" s="3">
        <v>13</v>
      </c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</row>
    <row r="2604" spans="1:30" hidden="1" x14ac:dyDescent="0.25">
      <c r="A2604" s="2">
        <v>14</v>
      </c>
      <c r="B2604" s="2">
        <v>2014</v>
      </c>
      <c r="C2604" s="4" t="str">
        <f>INDEX(Index!$B$1:$B$500,MATCH($F2604,Index!$A$1:$A$500,0)
)</f>
        <v>MIA</v>
      </c>
      <c r="D2604" s="4">
        <v>0</v>
      </c>
      <c r="E2604" s="141">
        <f t="shared" si="40"/>
        <v>8.5936701533433912E-2</v>
      </c>
      <c r="F2604" s="3" t="s">
        <v>4</v>
      </c>
      <c r="G2604" s="3">
        <v>11</v>
      </c>
      <c r="H2604" s="125">
        <v>8.5936701533433912E-2</v>
      </c>
      <c r="I2604" s="3"/>
      <c r="J2604" s="3"/>
      <c r="K2604" s="3" t="s">
        <v>174</v>
      </c>
      <c r="L2604" s="125">
        <v>7.8841914188348405E-2</v>
      </c>
      <c r="M2604" s="3">
        <v>11</v>
      </c>
      <c r="N2604" s="125">
        <v>-4.5328063135625402E-2</v>
      </c>
      <c r="O2604" s="3">
        <v>10</v>
      </c>
      <c r="P2604" s="125">
        <v>-3.8233275790539901E-2</v>
      </c>
      <c r="Q2604" s="3">
        <v>25</v>
      </c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</row>
    <row r="2605" spans="1:30" hidden="1" x14ac:dyDescent="0.25">
      <c r="A2605" s="2">
        <v>14</v>
      </c>
      <c r="B2605" s="2">
        <v>2014</v>
      </c>
      <c r="C2605" s="4" t="str">
        <f>INDEX(Index!$B$1:$B$500,MATCH($F2605,Index!$A$1:$A$500,0)
)</f>
        <v>BUF</v>
      </c>
      <c r="D2605" s="4">
        <v>0</v>
      </c>
      <c r="E2605" s="141">
        <f t="shared" si="40"/>
        <v>7.1401622724776403E-2</v>
      </c>
      <c r="F2605" s="3" t="s">
        <v>0</v>
      </c>
      <c r="G2605" s="3">
        <v>12</v>
      </c>
      <c r="H2605" s="125">
        <v>7.1401622724776403E-2</v>
      </c>
      <c r="I2605" s="3"/>
      <c r="J2605" s="3"/>
      <c r="K2605" s="3" t="s">
        <v>174</v>
      </c>
      <c r="L2605" s="125">
        <v>-9.6937844815364493E-2</v>
      </c>
      <c r="M2605" s="3">
        <v>25</v>
      </c>
      <c r="N2605" s="125">
        <v>-0.123141677423206</v>
      </c>
      <c r="O2605" s="3">
        <v>3</v>
      </c>
      <c r="P2605" s="125">
        <v>4.5197790116934901E-2</v>
      </c>
      <c r="Q2605" s="3">
        <v>5</v>
      </c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</row>
    <row r="2606" spans="1:30" hidden="1" x14ac:dyDescent="0.25">
      <c r="A2606" s="2">
        <v>14</v>
      </c>
      <c r="B2606" s="2">
        <v>2014</v>
      </c>
      <c r="C2606" s="4" t="str">
        <f>INDEX(Index!$B$1:$B$500,MATCH($F2606,Index!$A$1:$A$500,0)
)</f>
        <v>PIT</v>
      </c>
      <c r="D2606" s="4">
        <v>0</v>
      </c>
      <c r="E2606" s="141">
        <f t="shared" si="40"/>
        <v>3.0705522996330902E-2</v>
      </c>
      <c r="F2606" s="3" t="s">
        <v>32</v>
      </c>
      <c r="G2606" s="3">
        <v>13</v>
      </c>
      <c r="H2606" s="125">
        <v>3.0705522996330902E-2</v>
      </c>
      <c r="I2606" s="3"/>
      <c r="J2606" s="3"/>
      <c r="K2606" s="3" t="s">
        <v>173</v>
      </c>
      <c r="L2606" s="125">
        <v>0.165853063550681</v>
      </c>
      <c r="M2606" s="3">
        <v>3</v>
      </c>
      <c r="N2606" s="125">
        <v>0.128578118573724</v>
      </c>
      <c r="O2606" s="3">
        <v>31</v>
      </c>
      <c r="P2606" s="125">
        <v>-6.5694219806260896E-3</v>
      </c>
      <c r="Q2606" s="3">
        <v>16</v>
      </c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</row>
    <row r="2607" spans="1:30" hidden="1" x14ac:dyDescent="0.25">
      <c r="A2607" s="2">
        <v>14</v>
      </c>
      <c r="B2607" s="2">
        <v>2014</v>
      </c>
      <c r="C2607" s="4" t="str">
        <f>INDEX(Index!$B$1:$B$500,MATCH($F2607,Index!$A$1:$A$500,0)
)</f>
        <v>NO</v>
      </c>
      <c r="D2607" s="4">
        <v>0</v>
      </c>
      <c r="E2607" s="141">
        <f t="shared" si="40"/>
        <v>2.873418946796151E-2</v>
      </c>
      <c r="F2607" s="3" t="s">
        <v>27</v>
      </c>
      <c r="G2607" s="3">
        <v>14</v>
      </c>
      <c r="H2607" s="125">
        <v>2.873418946796151E-2</v>
      </c>
      <c r="I2607" s="3"/>
      <c r="J2607" s="3"/>
      <c r="K2607" s="3" t="s">
        <v>175</v>
      </c>
      <c r="L2607" s="125">
        <v>0.130616176063336</v>
      </c>
      <c r="M2607" s="3">
        <v>6</v>
      </c>
      <c r="N2607" s="125">
        <v>0.112578959434711</v>
      </c>
      <c r="O2607" s="3">
        <v>29</v>
      </c>
      <c r="P2607" s="125">
        <v>1.06969728393365E-2</v>
      </c>
      <c r="Q2607" s="3">
        <v>11</v>
      </c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</row>
    <row r="2608" spans="1:30" hidden="1" x14ac:dyDescent="0.25">
      <c r="A2608" s="2">
        <v>14</v>
      </c>
      <c r="B2608" s="2">
        <v>2014</v>
      </c>
      <c r="C2608" s="4" t="str">
        <f>INDEX(Index!$B$1:$B$500,MATCH($F2608,Index!$A$1:$A$500,0)
)</f>
        <v>LAC</v>
      </c>
      <c r="D2608" s="4">
        <v>0</v>
      </c>
      <c r="E2608" s="141">
        <f t="shared" si="40"/>
        <v>2.7878656520306196E-2</v>
      </c>
      <c r="F2608" s="3" t="s">
        <v>68</v>
      </c>
      <c r="G2608" s="3">
        <v>15</v>
      </c>
      <c r="H2608" s="125">
        <v>2.7878656520306196E-2</v>
      </c>
      <c r="I2608" s="3"/>
      <c r="J2608" s="3"/>
      <c r="K2608" s="3" t="s">
        <v>173</v>
      </c>
      <c r="L2608" s="125">
        <v>9.8720172243579596E-2</v>
      </c>
      <c r="M2608" s="3">
        <v>9</v>
      </c>
      <c r="N2608" s="125">
        <v>5.5253295562793001E-2</v>
      </c>
      <c r="O2608" s="3">
        <v>23</v>
      </c>
      <c r="P2608" s="125">
        <v>-1.55882201604804E-2</v>
      </c>
      <c r="Q2608" s="3">
        <v>19</v>
      </c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</row>
    <row r="2609" spans="1:30" hidden="1" x14ac:dyDescent="0.25">
      <c r="A2609" s="2">
        <v>14</v>
      </c>
      <c r="B2609" s="2">
        <v>2014</v>
      </c>
      <c r="C2609" s="4" t="str">
        <f>INDEX(Index!$B$1:$B$500,MATCH($F2609,Index!$A$1:$A$500,0)
)</f>
        <v>CIN</v>
      </c>
      <c r="D2609" s="4">
        <v>0</v>
      </c>
      <c r="E2609" s="141">
        <f t="shared" si="40"/>
        <v>2.7417792993119579E-2</v>
      </c>
      <c r="F2609" s="3" t="s">
        <v>24</v>
      </c>
      <c r="G2609" s="3">
        <v>16</v>
      </c>
      <c r="H2609" s="125">
        <v>2.7417792993119579E-2</v>
      </c>
      <c r="I2609" s="3"/>
      <c r="J2609" s="3"/>
      <c r="K2609" s="3" t="s">
        <v>276</v>
      </c>
      <c r="L2609" s="125">
        <v>-1.08032681181916E-2</v>
      </c>
      <c r="M2609" s="3">
        <v>17</v>
      </c>
      <c r="N2609" s="125">
        <v>8.5219000931842197E-3</v>
      </c>
      <c r="O2609" s="3">
        <v>16</v>
      </c>
      <c r="P2609" s="125">
        <v>4.6742961204495399E-2</v>
      </c>
      <c r="Q2609" s="3">
        <v>4</v>
      </c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</row>
    <row r="2610" spans="1:30" hidden="1" x14ac:dyDescent="0.25">
      <c r="A2610" s="2">
        <v>14</v>
      </c>
      <c r="B2610" s="2">
        <v>2014</v>
      </c>
      <c r="C2610" s="4" t="str">
        <f>INDEX(Index!$B$1:$B$500,MATCH($F2610,Index!$A$1:$A$500,0)
)</f>
        <v>LAR</v>
      </c>
      <c r="D2610" s="4">
        <v>0</v>
      </c>
      <c r="E2610" s="141">
        <f t="shared" si="40"/>
        <v>2.2502047598827894E-2</v>
      </c>
      <c r="F2610" s="3" t="s">
        <v>67</v>
      </c>
      <c r="G2610" s="3">
        <v>17</v>
      </c>
      <c r="H2610" s="125">
        <v>2.2502047598827894E-2</v>
      </c>
      <c r="I2610" s="3"/>
      <c r="J2610" s="3"/>
      <c r="K2610" s="3" t="s">
        <v>178</v>
      </c>
      <c r="L2610" s="125">
        <v>-7.0398509284320704E-2</v>
      </c>
      <c r="M2610" s="3">
        <v>21</v>
      </c>
      <c r="N2610" s="125">
        <v>-6.1473914508439899E-2</v>
      </c>
      <c r="O2610" s="3">
        <v>8</v>
      </c>
      <c r="P2610" s="125">
        <v>3.1426642374708699E-2</v>
      </c>
      <c r="Q2610" s="3">
        <v>9</v>
      </c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</row>
    <row r="2611" spans="1:30" hidden="1" x14ac:dyDescent="0.25">
      <c r="A2611" s="2">
        <v>14</v>
      </c>
      <c r="B2611" s="2">
        <v>2014</v>
      </c>
      <c r="C2611" s="4" t="str">
        <f>INDEX(Index!$B$1:$B$500,MATCH($F2611,Index!$A$1:$A$500,0)
)</f>
        <v>ARI</v>
      </c>
      <c r="D2611" s="4">
        <v>0</v>
      </c>
      <c r="E2611" s="141">
        <f t="shared" si="40"/>
        <v>4.0222412035369054E-3</v>
      </c>
      <c r="F2611" s="3" t="s">
        <v>23</v>
      </c>
      <c r="G2611" s="3">
        <v>18</v>
      </c>
      <c r="H2611" s="125">
        <v>4.0222412035369054E-3</v>
      </c>
      <c r="I2611" s="3"/>
      <c r="J2611" s="3"/>
      <c r="K2611" s="3" t="s">
        <v>172</v>
      </c>
      <c r="L2611" s="125">
        <v>-5.1417197040434098E-2</v>
      </c>
      <c r="M2611" s="3">
        <v>19</v>
      </c>
      <c r="N2611" s="125">
        <v>-9.3492845559506405E-2</v>
      </c>
      <c r="O2611" s="3">
        <v>5</v>
      </c>
      <c r="P2611" s="125">
        <v>-3.8053407315535401E-2</v>
      </c>
      <c r="Q2611" s="3">
        <v>24</v>
      </c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</row>
    <row r="2612" spans="1:30" hidden="1" x14ac:dyDescent="0.25">
      <c r="A2612" s="2">
        <v>14</v>
      </c>
      <c r="B2612" s="2">
        <v>2014</v>
      </c>
      <c r="C2612" s="4" t="str">
        <f>INDEX(Index!$B$1:$B$500,MATCH($F2612,Index!$A$1:$A$500,0)
)</f>
        <v>SF</v>
      </c>
      <c r="D2612" s="4">
        <v>0</v>
      </c>
      <c r="E2612" s="141">
        <f t="shared" si="40"/>
        <v>-1.3454934066147901E-2</v>
      </c>
      <c r="F2612" s="3" t="s">
        <v>1</v>
      </c>
      <c r="G2612" s="3">
        <v>19</v>
      </c>
      <c r="H2612" s="125">
        <v>-1.3454934066147901E-2</v>
      </c>
      <c r="I2612" s="3"/>
      <c r="J2612" s="3"/>
      <c r="K2612" s="3" t="s">
        <v>174</v>
      </c>
      <c r="L2612" s="125">
        <v>-5.4779008843054901E-2</v>
      </c>
      <c r="M2612" s="3">
        <v>20</v>
      </c>
      <c r="N2612" s="125">
        <v>-8.7853962278037198E-2</v>
      </c>
      <c r="O2612" s="3">
        <v>6</v>
      </c>
      <c r="P2612" s="125">
        <v>-4.6529887501130199E-2</v>
      </c>
      <c r="Q2612" s="3">
        <v>28</v>
      </c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</row>
    <row r="2613" spans="1:30" hidden="1" x14ac:dyDescent="0.25">
      <c r="A2613" s="2">
        <v>14</v>
      </c>
      <c r="B2613" s="2">
        <v>2014</v>
      </c>
      <c r="C2613" s="4" t="str">
        <f>INDEX(Index!$B$1:$B$500,MATCH($F2613,Index!$A$1:$A$500,0)
)</f>
        <v>ATL</v>
      </c>
      <c r="D2613" s="4">
        <v>0</v>
      </c>
      <c r="E2613" s="141">
        <f t="shared" si="40"/>
        <v>-4.1581190536448903E-2</v>
      </c>
      <c r="F2613" s="3" t="s">
        <v>43</v>
      </c>
      <c r="G2613" s="3">
        <v>20</v>
      </c>
      <c r="H2613" s="125">
        <v>-4.1581190536448903E-2</v>
      </c>
      <c r="I2613" s="3"/>
      <c r="J2613" s="3"/>
      <c r="K2613" s="3" t="s">
        <v>175</v>
      </c>
      <c r="L2613" s="125">
        <v>8.2135948630767605E-2</v>
      </c>
      <c r="M2613" s="3">
        <v>10</v>
      </c>
      <c r="N2613" s="125">
        <v>0.16158916267583501</v>
      </c>
      <c r="O2613" s="3">
        <v>32</v>
      </c>
      <c r="P2613" s="125">
        <v>3.7872023508618499E-2</v>
      </c>
      <c r="Q2613" s="3">
        <v>8</v>
      </c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</row>
    <row r="2614" spans="1:30" hidden="1" x14ac:dyDescent="0.25">
      <c r="A2614" s="2">
        <v>14</v>
      </c>
      <c r="B2614" s="2">
        <v>2014</v>
      </c>
      <c r="C2614" s="4" t="str">
        <f>INDEX(Index!$B$1:$B$500,MATCH($F2614,Index!$A$1:$A$500,0)
)</f>
        <v>HOU</v>
      </c>
      <c r="D2614" s="4">
        <v>0</v>
      </c>
      <c r="E2614" s="141">
        <f t="shared" si="40"/>
        <v>-4.8698083455180209E-2</v>
      </c>
      <c r="F2614" s="3" t="s">
        <v>49</v>
      </c>
      <c r="G2614" s="3">
        <v>21</v>
      </c>
      <c r="H2614" s="125">
        <v>-4.8698083455180209E-2</v>
      </c>
      <c r="I2614" s="3"/>
      <c r="J2614" s="3"/>
      <c r="K2614" s="3" t="s">
        <v>174</v>
      </c>
      <c r="L2614" s="125">
        <v>-6.7669133385689301E-3</v>
      </c>
      <c r="M2614" s="3">
        <v>16</v>
      </c>
      <c r="N2614" s="125">
        <v>9.1482175261877699E-5</v>
      </c>
      <c r="O2614" s="3">
        <v>15</v>
      </c>
      <c r="P2614" s="125">
        <v>-4.1839687941349402E-2</v>
      </c>
      <c r="Q2614" s="3">
        <v>27</v>
      </c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</row>
    <row r="2615" spans="1:30" hidden="1" x14ac:dyDescent="0.25">
      <c r="A2615" s="2">
        <v>14</v>
      </c>
      <c r="B2615" s="2">
        <v>2014</v>
      </c>
      <c r="C2615" s="4" t="str">
        <f>INDEX(Index!$B$1:$B$500,MATCH($F2615,Index!$A$1:$A$500,0)
)</f>
        <v>CLE</v>
      </c>
      <c r="D2615" s="4">
        <v>0</v>
      </c>
      <c r="E2615" s="141">
        <f t="shared" si="40"/>
        <v>-9.2137151560588382E-2</v>
      </c>
      <c r="F2615" s="3" t="s">
        <v>10</v>
      </c>
      <c r="G2615" s="3">
        <v>22</v>
      </c>
      <c r="H2615" s="125">
        <v>-9.2137151560588382E-2</v>
      </c>
      <c r="I2615" s="3"/>
      <c r="J2615" s="3"/>
      <c r="K2615" s="3" t="s">
        <v>174</v>
      </c>
      <c r="L2615" s="125">
        <v>-9.0128884227401201E-2</v>
      </c>
      <c r="M2615" s="3">
        <v>24</v>
      </c>
      <c r="N2615" s="125">
        <v>6.5086149202813495E-5</v>
      </c>
      <c r="O2615" s="3">
        <v>14</v>
      </c>
      <c r="P2615" s="125">
        <v>-1.94318118398437E-3</v>
      </c>
      <c r="Q2615" s="3">
        <v>15</v>
      </c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</row>
    <row r="2616" spans="1:30" hidden="1" x14ac:dyDescent="0.25">
      <c r="A2616" s="2">
        <v>14</v>
      </c>
      <c r="B2616" s="2">
        <v>2014</v>
      </c>
      <c r="C2616" s="4" t="str">
        <f>INDEX(Index!$B$1:$B$500,MATCH($F2616,Index!$A$1:$A$500,0)
)</f>
        <v>NYG</v>
      </c>
      <c r="D2616" s="4">
        <v>0</v>
      </c>
      <c r="E2616" s="141">
        <f t="shared" si="40"/>
        <v>-0.11657079602263308</v>
      </c>
      <c r="F2616" s="3" t="s">
        <v>15</v>
      </c>
      <c r="G2616" s="3">
        <v>23</v>
      </c>
      <c r="H2616" s="125">
        <v>-0.11657079602263308</v>
      </c>
      <c r="I2616" s="3"/>
      <c r="J2616" s="3"/>
      <c r="K2616" s="3" t="s">
        <v>177</v>
      </c>
      <c r="L2616" s="125">
        <v>-7.1153005767109506E-2</v>
      </c>
      <c r="M2616" s="3">
        <v>22</v>
      </c>
      <c r="N2616" s="125">
        <v>4.5296685994426898E-2</v>
      </c>
      <c r="O2616" s="3">
        <v>21</v>
      </c>
      <c r="P2616" s="125">
        <v>-1.21104261096665E-4</v>
      </c>
      <c r="Q2616" s="3">
        <v>14</v>
      </c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</row>
    <row r="2617" spans="1:30" hidden="1" x14ac:dyDescent="0.25">
      <c r="A2617" s="2">
        <v>14</v>
      </c>
      <c r="B2617" s="2">
        <v>2014</v>
      </c>
      <c r="C2617" s="4" t="str">
        <f>INDEX(Index!$B$1:$B$500,MATCH($F2617,Index!$A$1:$A$500,0)
)</f>
        <v>CHI</v>
      </c>
      <c r="D2617" s="4">
        <v>0</v>
      </c>
      <c r="E2617" s="141">
        <f t="shared" si="40"/>
        <v>-0.1363426059571595</v>
      </c>
      <c r="F2617" s="3" t="s">
        <v>64</v>
      </c>
      <c r="G2617" s="3">
        <v>24</v>
      </c>
      <c r="H2617" s="125">
        <v>-0.1363426059571595</v>
      </c>
      <c r="I2617" s="3"/>
      <c r="J2617" s="3"/>
      <c r="K2617" s="3" t="s">
        <v>175</v>
      </c>
      <c r="L2617" s="125">
        <v>1.2430073064548601E-2</v>
      </c>
      <c r="M2617" s="3">
        <v>14</v>
      </c>
      <c r="N2617" s="125">
        <v>0.102119595123431</v>
      </c>
      <c r="O2617" s="3">
        <v>28</v>
      </c>
      <c r="P2617" s="125">
        <v>-4.6653083898277103E-2</v>
      </c>
      <c r="Q2617" s="3">
        <v>29</v>
      </c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</row>
    <row r="2618" spans="1:30" hidden="1" x14ac:dyDescent="0.25">
      <c r="A2618" s="2">
        <v>14</v>
      </c>
      <c r="B2618" s="2">
        <v>2014</v>
      </c>
      <c r="C2618" s="4" t="str">
        <f>INDEX(Index!$B$1:$B$500,MATCH($F2618,Index!$A$1:$A$500,0)
)</f>
        <v>NYJ</v>
      </c>
      <c r="D2618" s="4">
        <v>0</v>
      </c>
      <c r="E2618" s="141">
        <f t="shared" si="40"/>
        <v>-0.15716423295708459</v>
      </c>
      <c r="F2618" s="3" t="s">
        <v>9</v>
      </c>
      <c r="G2618" s="3">
        <v>25</v>
      </c>
      <c r="H2618" s="125">
        <v>-0.15716423295708459</v>
      </c>
      <c r="I2618" s="3"/>
      <c r="J2618" s="3"/>
      <c r="K2618" s="3" t="s">
        <v>179</v>
      </c>
      <c r="L2618" s="125">
        <v>-0.120193442763579</v>
      </c>
      <c r="M2618" s="3">
        <v>27</v>
      </c>
      <c r="N2618" s="125">
        <v>2.83258437096678E-2</v>
      </c>
      <c r="O2618" s="3">
        <v>20</v>
      </c>
      <c r="P2618" s="125">
        <v>-8.6449464838377899E-3</v>
      </c>
      <c r="Q2618" s="3">
        <v>18</v>
      </c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</row>
    <row r="2619" spans="1:30" hidden="1" x14ac:dyDescent="0.25">
      <c r="A2619" s="2">
        <v>14</v>
      </c>
      <c r="B2619" s="2">
        <v>2014</v>
      </c>
      <c r="C2619" s="4" t="str">
        <f>INDEX(Index!$B$1:$B$500,MATCH($F2619,Index!$A$1:$A$500,0)
)</f>
        <v>CAR</v>
      </c>
      <c r="D2619" s="4">
        <v>0</v>
      </c>
      <c r="E2619" s="141">
        <f t="shared" si="40"/>
        <v>-0.15864687930043031</v>
      </c>
      <c r="F2619" s="3" t="s">
        <v>51</v>
      </c>
      <c r="G2619" s="3">
        <v>26</v>
      </c>
      <c r="H2619" s="125">
        <v>-0.15864687930043031</v>
      </c>
      <c r="I2619" s="3"/>
      <c r="J2619" s="3"/>
      <c r="K2619" s="3" t="s">
        <v>277</v>
      </c>
      <c r="L2619" s="125">
        <v>-7.92898397453215E-2</v>
      </c>
      <c r="M2619" s="3">
        <v>23</v>
      </c>
      <c r="N2619" s="125">
        <v>1.16460502679849E-2</v>
      </c>
      <c r="O2619" s="3">
        <v>18</v>
      </c>
      <c r="P2619" s="125">
        <v>-6.7710989287123893E-2</v>
      </c>
      <c r="Q2619" s="3">
        <v>31</v>
      </c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</row>
    <row r="2620" spans="1:30" hidden="1" x14ac:dyDescent="0.25">
      <c r="A2620" s="2">
        <v>14</v>
      </c>
      <c r="B2620" s="2">
        <v>2014</v>
      </c>
      <c r="C2620" s="4" t="str">
        <f>INDEX(Index!$B$1:$B$500,MATCH($F2620,Index!$A$1:$A$500,0)
)</f>
        <v>MIN</v>
      </c>
      <c r="D2620" s="4">
        <v>0</v>
      </c>
      <c r="E2620" s="141">
        <f t="shared" si="40"/>
        <v>-0.18542486922599699</v>
      </c>
      <c r="F2620" s="3" t="s">
        <v>46</v>
      </c>
      <c r="G2620" s="3">
        <v>27</v>
      </c>
      <c r="H2620" s="125">
        <v>-0.18542486922599699</v>
      </c>
      <c r="I2620" s="3"/>
      <c r="J2620" s="3"/>
      <c r="K2620" s="3" t="s">
        <v>178</v>
      </c>
      <c r="L2620" s="125">
        <v>-0.133485125446619</v>
      </c>
      <c r="M2620" s="3">
        <v>28</v>
      </c>
      <c r="N2620" s="125">
        <v>7.5555323760127094E-2</v>
      </c>
      <c r="O2620" s="3">
        <v>26</v>
      </c>
      <c r="P2620" s="125">
        <v>2.3615579980749101E-2</v>
      </c>
      <c r="Q2620" s="3">
        <v>10</v>
      </c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</row>
    <row r="2621" spans="1:30" hidden="1" x14ac:dyDescent="0.25">
      <c r="A2621" s="2">
        <v>14</v>
      </c>
      <c r="B2621" s="2">
        <v>2014</v>
      </c>
      <c r="C2621" s="4" t="str">
        <f>INDEX(Index!$B$1:$B$500,MATCH($F2621,Index!$A$1:$A$500,0)
)</f>
        <v>LV</v>
      </c>
      <c r="D2621" s="4">
        <v>0</v>
      </c>
      <c r="E2621" s="141">
        <f t="shared" si="40"/>
        <v>-0.24947472296208231</v>
      </c>
      <c r="F2621" s="3" t="s">
        <v>52</v>
      </c>
      <c r="G2621" s="3">
        <v>28</v>
      </c>
      <c r="H2621" s="125">
        <v>-0.24947472296208231</v>
      </c>
      <c r="I2621" s="3"/>
      <c r="J2621" s="3"/>
      <c r="K2621" s="3" t="s">
        <v>179</v>
      </c>
      <c r="L2621" s="125">
        <v>-0.19125076735128799</v>
      </c>
      <c r="M2621" s="3">
        <v>30</v>
      </c>
      <c r="N2621" s="125">
        <v>6.4180208371922898E-2</v>
      </c>
      <c r="O2621" s="3">
        <v>25</v>
      </c>
      <c r="P2621" s="125">
        <v>5.9562527611285703E-3</v>
      </c>
      <c r="Q2621" s="3">
        <v>12</v>
      </c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</row>
    <row r="2622" spans="1:30" hidden="1" x14ac:dyDescent="0.25">
      <c r="A2622" s="2">
        <v>14</v>
      </c>
      <c r="B2622" s="2">
        <v>2014</v>
      </c>
      <c r="C2622" s="4" t="str">
        <f>INDEX(Index!$B$1:$B$500,MATCH($F2622,Index!$A$1:$A$500,0)
)</f>
        <v>TEN</v>
      </c>
      <c r="D2622" s="4">
        <v>0</v>
      </c>
      <c r="E2622" s="141">
        <f t="shared" si="40"/>
        <v>-0.29024245583419028</v>
      </c>
      <c r="F2622" s="3" t="s">
        <v>45</v>
      </c>
      <c r="G2622" s="3">
        <v>29</v>
      </c>
      <c r="H2622" s="125">
        <v>-0.29024245583419028</v>
      </c>
      <c r="I2622" s="3"/>
      <c r="J2622" s="3"/>
      <c r="K2622" s="3" t="s">
        <v>179</v>
      </c>
      <c r="L2622" s="125">
        <v>-0.18063284090500101</v>
      </c>
      <c r="M2622" s="3">
        <v>29</v>
      </c>
      <c r="N2622" s="125">
        <v>7.6875484825874696E-2</v>
      </c>
      <c r="O2622" s="3">
        <v>27</v>
      </c>
      <c r="P2622" s="125">
        <v>-3.27341301033146E-2</v>
      </c>
      <c r="Q2622" s="3">
        <v>22</v>
      </c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</row>
    <row r="2623" spans="1:30" hidden="1" x14ac:dyDescent="0.25">
      <c r="A2623" s="2">
        <v>14</v>
      </c>
      <c r="B2623" s="2">
        <v>2014</v>
      </c>
      <c r="C2623" s="4" t="str">
        <f>INDEX(Index!$B$1:$B$500,MATCH($F2623,Index!$A$1:$A$500,0)
)</f>
        <v>WAS</v>
      </c>
      <c r="D2623" s="4">
        <v>0</v>
      </c>
      <c r="E2623" s="141">
        <f t="shared" si="40"/>
        <v>-0.29684291322496503</v>
      </c>
      <c r="F2623" s="3" t="s">
        <v>26</v>
      </c>
      <c r="G2623" s="3">
        <v>30</v>
      </c>
      <c r="H2623" s="125">
        <v>-0.29684291322496503</v>
      </c>
      <c r="I2623" s="3"/>
      <c r="J2623" s="3"/>
      <c r="K2623" s="3" t="s">
        <v>176</v>
      </c>
      <c r="L2623" s="125">
        <v>-0.103621238749801</v>
      </c>
      <c r="M2623" s="3">
        <v>26</v>
      </c>
      <c r="N2623" s="125">
        <v>0.122166175563431</v>
      </c>
      <c r="O2623" s="3">
        <v>30</v>
      </c>
      <c r="P2623" s="125">
        <v>-7.1055498911733003E-2</v>
      </c>
      <c r="Q2623" s="3">
        <v>32</v>
      </c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</row>
    <row r="2624" spans="1:30" hidden="1" x14ac:dyDescent="0.25">
      <c r="A2624" s="2">
        <v>14</v>
      </c>
      <c r="B2624" s="2">
        <v>2014</v>
      </c>
      <c r="C2624" s="4" t="str">
        <f>INDEX(Index!$B$1:$B$500,MATCH($F2624,Index!$A$1:$A$500,0)
)</f>
        <v>TB</v>
      </c>
      <c r="D2624" s="4">
        <v>0</v>
      </c>
      <c r="E2624" s="141">
        <f t="shared" si="40"/>
        <v>-0.3194904835367105</v>
      </c>
      <c r="F2624" s="3" t="s">
        <v>38</v>
      </c>
      <c r="G2624" s="3">
        <v>31</v>
      </c>
      <c r="H2624" s="125">
        <v>-0.3194904835367105</v>
      </c>
      <c r="I2624" s="3"/>
      <c r="J2624" s="3"/>
      <c r="K2624" s="3" t="s">
        <v>179</v>
      </c>
      <c r="L2624" s="125">
        <v>-0.22847960026949901</v>
      </c>
      <c r="M2624" s="3">
        <v>31</v>
      </c>
      <c r="N2624" s="125">
        <v>5.9217252577590501E-2</v>
      </c>
      <c r="O2624" s="3">
        <v>24</v>
      </c>
      <c r="P2624" s="125">
        <v>-3.1793630689621002E-2</v>
      </c>
      <c r="Q2624" s="3">
        <v>21</v>
      </c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</row>
    <row r="2625" spans="1:30" hidden="1" x14ac:dyDescent="0.25">
      <c r="A2625" s="2">
        <v>14</v>
      </c>
      <c r="B2625" s="2">
        <v>2014</v>
      </c>
      <c r="C2625" s="4" t="str">
        <f>INDEX(Index!$B$1:$B$500,MATCH($F2625,Index!$A$1:$A$500,0)
)</f>
        <v>JAX</v>
      </c>
      <c r="D2625" s="4">
        <v>0</v>
      </c>
      <c r="E2625" s="141">
        <f t="shared" si="40"/>
        <v>-0.34838205505866765</v>
      </c>
      <c r="F2625" s="3" t="s">
        <v>56</v>
      </c>
      <c r="G2625" s="3">
        <v>32</v>
      </c>
      <c r="H2625" s="125">
        <v>-0.34838205505866765</v>
      </c>
      <c r="I2625" s="3"/>
      <c r="J2625" s="3"/>
      <c r="K2625" s="3" t="s">
        <v>179</v>
      </c>
      <c r="L2625" s="125">
        <v>-0.30009083401095898</v>
      </c>
      <c r="M2625" s="3">
        <v>32</v>
      </c>
      <c r="N2625" s="125">
        <v>1.42986361663531E-2</v>
      </c>
      <c r="O2625" s="3">
        <v>19</v>
      </c>
      <c r="P2625" s="125">
        <v>-3.3992584881355599E-2</v>
      </c>
      <c r="Q2625" s="3">
        <v>23</v>
      </c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</row>
    <row r="2626" spans="1:30" hidden="1" x14ac:dyDescent="0.25">
      <c r="A2626" s="2">
        <v>15</v>
      </c>
      <c r="B2626" s="2">
        <v>2014</v>
      </c>
      <c r="C2626" s="4" t="str">
        <f>INDEX(Index!$B$1:$B$500,MATCH($F2626,Index!$A$1:$A$500,0)
)</f>
        <v>DEN</v>
      </c>
      <c r="D2626" s="4">
        <v>0</v>
      </c>
      <c r="E2626" s="141">
        <f t="shared" ref="E2626:E2689" si="41">IF(D2626=1,H2626/100,H2626)</f>
        <v>0.37509422705443762</v>
      </c>
      <c r="F2626" s="3" t="s">
        <v>39</v>
      </c>
      <c r="G2626" s="3">
        <v>1</v>
      </c>
      <c r="H2626" s="125">
        <v>0.37509422705443762</v>
      </c>
      <c r="I2626" s="3"/>
      <c r="J2626" s="3"/>
      <c r="K2626" s="3" t="s">
        <v>232</v>
      </c>
      <c r="L2626" s="125">
        <v>0.219234627543371</v>
      </c>
      <c r="M2626" s="3">
        <v>2</v>
      </c>
      <c r="N2626" s="125">
        <v>-0.19448136234006699</v>
      </c>
      <c r="O2626" s="3">
        <v>1</v>
      </c>
      <c r="P2626" s="125">
        <v>-3.86217628290004E-2</v>
      </c>
      <c r="Q2626" s="3">
        <v>26</v>
      </c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</row>
    <row r="2627" spans="1:30" hidden="1" x14ac:dyDescent="0.25">
      <c r="A2627" s="2">
        <v>15</v>
      </c>
      <c r="B2627" s="2">
        <v>2014</v>
      </c>
      <c r="C2627" s="4" t="str">
        <f>INDEX(Index!$B$1:$B$500,MATCH($F2627,Index!$A$1:$A$500,0)
)</f>
        <v>NE</v>
      </c>
      <c r="D2627" s="4">
        <v>0</v>
      </c>
      <c r="E2627" s="141">
        <f t="shared" si="41"/>
        <v>0.2633260389887993</v>
      </c>
      <c r="F2627" s="3" t="s">
        <v>17</v>
      </c>
      <c r="G2627" s="3">
        <v>2</v>
      </c>
      <c r="H2627" s="125">
        <v>0.2633260389887993</v>
      </c>
      <c r="I2627" s="3"/>
      <c r="J2627" s="3"/>
      <c r="K2627" s="3" t="s">
        <v>232</v>
      </c>
      <c r="L2627" s="125">
        <v>0.14624225931378099</v>
      </c>
      <c r="M2627" s="3">
        <v>5</v>
      </c>
      <c r="N2627" s="125">
        <v>-6.3519947343784106E-2</v>
      </c>
      <c r="O2627" s="3">
        <v>8</v>
      </c>
      <c r="P2627" s="125">
        <v>5.3563832331234199E-2</v>
      </c>
      <c r="Q2627" s="3">
        <v>5</v>
      </c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</row>
    <row r="2628" spans="1:30" hidden="1" x14ac:dyDescent="0.25">
      <c r="A2628" s="2">
        <v>15</v>
      </c>
      <c r="B2628" s="2">
        <v>2014</v>
      </c>
      <c r="C2628" s="4" t="str">
        <f>INDEX(Index!$B$1:$B$500,MATCH($F2628,Index!$A$1:$A$500,0)
)</f>
        <v>BAL</v>
      </c>
      <c r="D2628" s="4">
        <v>0</v>
      </c>
      <c r="E2628" s="141">
        <f t="shared" si="41"/>
        <v>0.25155934334577623</v>
      </c>
      <c r="F2628" s="3" t="s">
        <v>18</v>
      </c>
      <c r="G2628" s="3">
        <v>3</v>
      </c>
      <c r="H2628" s="125">
        <v>0.25155934334577623</v>
      </c>
      <c r="I2628" s="3"/>
      <c r="J2628" s="3"/>
      <c r="K2628" s="3" t="s">
        <v>183</v>
      </c>
      <c r="L2628" s="125">
        <v>0.13491405110449001</v>
      </c>
      <c r="M2628" s="3">
        <v>7</v>
      </c>
      <c r="N2628" s="125">
        <v>-4.2939672385184903E-2</v>
      </c>
      <c r="O2628" s="3">
        <v>10</v>
      </c>
      <c r="P2628" s="125">
        <v>7.3705619856101301E-2</v>
      </c>
      <c r="Q2628" s="3">
        <v>2</v>
      </c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</row>
    <row r="2629" spans="1:30" hidden="1" x14ac:dyDescent="0.25">
      <c r="A2629" s="2">
        <v>15</v>
      </c>
      <c r="B2629" s="2">
        <v>2014</v>
      </c>
      <c r="C2629" s="4" t="str">
        <f>INDEX(Index!$B$1:$B$500,MATCH($F2629,Index!$A$1:$A$500,0)
)</f>
        <v>SEA</v>
      </c>
      <c r="D2629" s="4">
        <v>0</v>
      </c>
      <c r="E2629" s="141">
        <f t="shared" si="41"/>
        <v>0.23584774210802131</v>
      </c>
      <c r="F2629" s="3" t="s">
        <v>30</v>
      </c>
      <c r="G2629" s="3">
        <v>4</v>
      </c>
      <c r="H2629" s="125">
        <v>0.23584774210802131</v>
      </c>
      <c r="I2629" s="3"/>
      <c r="J2629" s="3"/>
      <c r="K2629" s="3" t="s">
        <v>182</v>
      </c>
      <c r="L2629" s="125">
        <v>0.12747882342493699</v>
      </c>
      <c r="M2629" s="3">
        <v>8</v>
      </c>
      <c r="N2629" s="125">
        <v>-0.123858750851552</v>
      </c>
      <c r="O2629" s="3">
        <v>4</v>
      </c>
      <c r="P2629" s="125">
        <v>-1.54898321684677E-2</v>
      </c>
      <c r="Q2629" s="3">
        <v>18</v>
      </c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</row>
    <row r="2630" spans="1:30" hidden="1" x14ac:dyDescent="0.25">
      <c r="A2630" s="2">
        <v>15</v>
      </c>
      <c r="B2630" s="2">
        <v>2014</v>
      </c>
      <c r="C2630" s="4" t="str">
        <f>INDEX(Index!$B$1:$B$500,MATCH($F2630,Index!$A$1:$A$500,0)
)</f>
        <v>GB</v>
      </c>
      <c r="D2630" s="4">
        <v>0</v>
      </c>
      <c r="E2630" s="141">
        <f t="shared" si="41"/>
        <v>0.21266006279518379</v>
      </c>
      <c r="F2630" s="3" t="s">
        <v>20</v>
      </c>
      <c r="G2630" s="3">
        <v>5</v>
      </c>
      <c r="H2630" s="125">
        <v>0.21266006279518379</v>
      </c>
      <c r="I2630" s="3"/>
      <c r="J2630" s="3"/>
      <c r="K2630" s="3" t="s">
        <v>182</v>
      </c>
      <c r="L2630" s="125">
        <v>0.22177942674807899</v>
      </c>
      <c r="M2630" s="3">
        <v>1</v>
      </c>
      <c r="N2630" s="125">
        <v>-1.3389555250929001E-2</v>
      </c>
      <c r="O2630" s="3">
        <v>14</v>
      </c>
      <c r="P2630" s="125">
        <v>-2.2508919203824199E-2</v>
      </c>
      <c r="Q2630" s="3">
        <v>21</v>
      </c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</row>
    <row r="2631" spans="1:30" hidden="1" x14ac:dyDescent="0.25">
      <c r="A2631" s="2">
        <v>15</v>
      </c>
      <c r="B2631" s="2">
        <v>2014</v>
      </c>
      <c r="C2631" s="4" t="str">
        <f>INDEX(Index!$B$1:$B$500,MATCH($F2631,Index!$A$1:$A$500,0)
)</f>
        <v>PHI</v>
      </c>
      <c r="D2631" s="4">
        <v>0</v>
      </c>
      <c r="E2631" s="141">
        <f t="shared" si="41"/>
        <v>0.15267686860971666</v>
      </c>
      <c r="F2631" s="3" t="s">
        <v>7</v>
      </c>
      <c r="G2631" s="3">
        <v>6</v>
      </c>
      <c r="H2631" s="125">
        <v>0.15267686860971666</v>
      </c>
      <c r="I2631" s="3"/>
      <c r="J2631" s="3"/>
      <c r="K2631" s="3" t="s">
        <v>183</v>
      </c>
      <c r="L2631" s="125">
        <v>7.8424156501612496E-3</v>
      </c>
      <c r="M2631" s="3">
        <v>14</v>
      </c>
      <c r="N2631" s="125">
        <v>-5.7787632976188101E-2</v>
      </c>
      <c r="O2631" s="3">
        <v>9</v>
      </c>
      <c r="P2631" s="125">
        <v>8.7046819983367302E-2</v>
      </c>
      <c r="Q2631" s="3">
        <v>1</v>
      </c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</row>
    <row r="2632" spans="1:30" hidden="1" x14ac:dyDescent="0.25">
      <c r="A2632" s="2">
        <v>15</v>
      </c>
      <c r="B2632" s="2">
        <v>2014</v>
      </c>
      <c r="C2632" s="4" t="str">
        <f>INDEX(Index!$B$1:$B$500,MATCH($F2632,Index!$A$1:$A$500,0)
)</f>
        <v>DAL</v>
      </c>
      <c r="D2632" s="4">
        <v>0</v>
      </c>
      <c r="E2632" s="141">
        <f t="shared" si="41"/>
        <v>0.12440838537871014</v>
      </c>
      <c r="F2632" s="3" t="s">
        <v>3</v>
      </c>
      <c r="G2632" s="3">
        <v>7</v>
      </c>
      <c r="H2632" s="125">
        <v>0.12440838537871014</v>
      </c>
      <c r="I2632" s="3"/>
      <c r="J2632" s="3"/>
      <c r="K2632" s="3" t="s">
        <v>182</v>
      </c>
      <c r="L2632" s="125">
        <v>0.15798464567686099</v>
      </c>
      <c r="M2632" s="3">
        <v>4</v>
      </c>
      <c r="N2632" s="125">
        <v>4.2575735221230399E-2</v>
      </c>
      <c r="O2632" s="3">
        <v>21</v>
      </c>
      <c r="P2632" s="125">
        <v>8.9994749230795507E-3</v>
      </c>
      <c r="Q2632" s="3">
        <v>11</v>
      </c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</row>
    <row r="2633" spans="1:30" hidden="1" x14ac:dyDescent="0.25">
      <c r="A2633" s="2">
        <v>15</v>
      </c>
      <c r="B2633" s="2">
        <v>2014</v>
      </c>
      <c r="C2633" s="4" t="str">
        <f>INDEX(Index!$B$1:$B$500,MATCH($F2633,Index!$A$1:$A$500,0)
)</f>
        <v>IND</v>
      </c>
      <c r="D2633" s="4">
        <v>0</v>
      </c>
      <c r="E2633" s="141">
        <f t="shared" si="41"/>
        <v>0.12397759065371761</v>
      </c>
      <c r="F2633" s="3" t="s">
        <v>35</v>
      </c>
      <c r="G2633" s="3">
        <v>8</v>
      </c>
      <c r="H2633" s="125">
        <v>0.12397759065371761</v>
      </c>
      <c r="I2633" s="3"/>
      <c r="J2633" s="3"/>
      <c r="K2633" s="3" t="s">
        <v>182</v>
      </c>
      <c r="L2633" s="125">
        <v>4.3876446357138402E-2</v>
      </c>
      <c r="M2633" s="3">
        <v>13</v>
      </c>
      <c r="N2633" s="125">
        <v>-4.0574940967143702E-2</v>
      </c>
      <c r="O2633" s="3">
        <v>11</v>
      </c>
      <c r="P2633" s="125">
        <v>3.9526203329435503E-2</v>
      </c>
      <c r="Q2633" s="3">
        <v>7</v>
      </c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</row>
    <row r="2634" spans="1:30" hidden="1" x14ac:dyDescent="0.25">
      <c r="A2634" s="2">
        <v>15</v>
      </c>
      <c r="B2634" s="2">
        <v>2014</v>
      </c>
      <c r="C2634" s="4" t="str">
        <f>INDEX(Index!$B$1:$B$500,MATCH($F2634,Index!$A$1:$A$500,0)
)</f>
        <v>KC</v>
      </c>
      <c r="D2634" s="4">
        <v>0</v>
      </c>
      <c r="E2634" s="141">
        <f t="shared" si="41"/>
        <v>0.12180687882049478</v>
      </c>
      <c r="F2634" s="3" t="s">
        <v>5</v>
      </c>
      <c r="G2634" s="3">
        <v>9</v>
      </c>
      <c r="H2634" s="125">
        <v>0.12180687882049478</v>
      </c>
      <c r="I2634" s="3"/>
      <c r="J2634" s="3"/>
      <c r="K2634" s="3" t="s">
        <v>184</v>
      </c>
      <c r="L2634" s="125">
        <v>6.8150980398286501E-2</v>
      </c>
      <c r="M2634" s="3">
        <v>11</v>
      </c>
      <c r="N2634" s="125">
        <v>6.6296840799371197E-3</v>
      </c>
      <c r="O2634" s="3">
        <v>18</v>
      </c>
      <c r="P2634" s="125">
        <v>6.0285582502145399E-2</v>
      </c>
      <c r="Q2634" s="3">
        <v>4</v>
      </c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</row>
    <row r="2635" spans="1:30" hidden="1" x14ac:dyDescent="0.25">
      <c r="A2635" s="2">
        <v>15</v>
      </c>
      <c r="B2635" s="2">
        <v>2014</v>
      </c>
      <c r="C2635" s="4" t="str">
        <f>INDEX(Index!$B$1:$B$500,MATCH($F2635,Index!$A$1:$A$500,0)
)</f>
        <v>BUF</v>
      </c>
      <c r="D2635" s="4">
        <v>0</v>
      </c>
      <c r="E2635" s="141">
        <f t="shared" si="41"/>
        <v>9.9178817413713913E-2</v>
      </c>
      <c r="F2635" s="3" t="s">
        <v>0</v>
      </c>
      <c r="G2635" s="3">
        <v>10</v>
      </c>
      <c r="H2635" s="125">
        <v>9.9178817413713913E-2</v>
      </c>
      <c r="I2635" s="3"/>
      <c r="J2635" s="3"/>
      <c r="K2635" s="3" t="s">
        <v>184</v>
      </c>
      <c r="L2635" s="125">
        <v>-0.10806663389886099</v>
      </c>
      <c r="M2635" s="3">
        <v>26</v>
      </c>
      <c r="N2635" s="125">
        <v>-0.14061172134227401</v>
      </c>
      <c r="O2635" s="3">
        <v>3</v>
      </c>
      <c r="P2635" s="125">
        <v>6.6633729970300898E-2</v>
      </c>
      <c r="Q2635" s="3">
        <v>3</v>
      </c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</row>
    <row r="2636" spans="1:30" hidden="1" x14ac:dyDescent="0.25">
      <c r="A2636" s="2">
        <v>15</v>
      </c>
      <c r="B2636" s="2">
        <v>2014</v>
      </c>
      <c r="C2636" s="4" t="str">
        <f>INDEX(Index!$B$1:$B$500,MATCH($F2636,Index!$A$1:$A$500,0)
)</f>
        <v>DET</v>
      </c>
      <c r="D2636" s="4">
        <v>0</v>
      </c>
      <c r="E2636" s="141">
        <f t="shared" si="41"/>
        <v>7.90778246516608E-2</v>
      </c>
      <c r="F2636" s="3" t="s">
        <v>21</v>
      </c>
      <c r="G2636" s="3">
        <v>11</v>
      </c>
      <c r="H2636" s="125">
        <v>7.90778246516608E-2</v>
      </c>
      <c r="I2636" s="3"/>
      <c r="J2636" s="3"/>
      <c r="K2636" s="3" t="s">
        <v>182</v>
      </c>
      <c r="L2636" s="125">
        <v>-3.4492492600613697E-2</v>
      </c>
      <c r="M2636" s="3">
        <v>18</v>
      </c>
      <c r="N2636" s="125">
        <v>-0.162198955922984</v>
      </c>
      <c r="O2636" s="3">
        <v>2</v>
      </c>
      <c r="P2636" s="125">
        <v>-4.8628638670709497E-2</v>
      </c>
      <c r="Q2636" s="3">
        <v>30</v>
      </c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</row>
    <row r="2637" spans="1:30" hidden="1" x14ac:dyDescent="0.25">
      <c r="A2637" s="2">
        <v>15</v>
      </c>
      <c r="B2637" s="2">
        <v>2014</v>
      </c>
      <c r="C2637" s="4" t="str">
        <f>INDEX(Index!$B$1:$B$500,MATCH($F2637,Index!$A$1:$A$500,0)
)</f>
        <v>CIN</v>
      </c>
      <c r="D2637" s="4">
        <v>0</v>
      </c>
      <c r="E2637" s="141">
        <f t="shared" si="41"/>
        <v>6.5861899699860602E-2</v>
      </c>
      <c r="F2637" s="3" t="s">
        <v>24</v>
      </c>
      <c r="G2637" s="3">
        <v>12</v>
      </c>
      <c r="H2637" s="125">
        <v>6.5861899699860602E-2</v>
      </c>
      <c r="I2637" s="3"/>
      <c r="J2637" s="3"/>
      <c r="K2637" s="3" t="s">
        <v>278</v>
      </c>
      <c r="L2637" s="125">
        <v>-9.5142921369169003E-3</v>
      </c>
      <c r="M2637" s="3">
        <v>16</v>
      </c>
      <c r="N2637" s="125">
        <v>-2.49930723029336E-2</v>
      </c>
      <c r="O2637" s="3">
        <v>13</v>
      </c>
      <c r="P2637" s="125">
        <v>5.0383119533843897E-2</v>
      </c>
      <c r="Q2637" s="3">
        <v>6</v>
      </c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</row>
    <row r="2638" spans="1:30" hidden="1" x14ac:dyDescent="0.25">
      <c r="A2638" s="2">
        <v>15</v>
      </c>
      <c r="B2638" s="2">
        <v>2014</v>
      </c>
      <c r="C2638" s="4" t="str">
        <f>INDEX(Index!$B$1:$B$500,MATCH($F2638,Index!$A$1:$A$500,0)
)</f>
        <v>MIA</v>
      </c>
      <c r="D2638" s="4">
        <v>0</v>
      </c>
      <c r="E2638" s="141">
        <f t="shared" si="41"/>
        <v>5.7497879545888197E-2</v>
      </c>
      <c r="F2638" s="3" t="s">
        <v>4</v>
      </c>
      <c r="G2638" s="3">
        <v>13</v>
      </c>
      <c r="H2638" s="125">
        <v>5.7497879545888197E-2</v>
      </c>
      <c r="I2638" s="3"/>
      <c r="J2638" s="3"/>
      <c r="K2638" s="3" t="s">
        <v>186</v>
      </c>
      <c r="L2638" s="125">
        <v>6.3136695390286005E-2</v>
      </c>
      <c r="M2638" s="3">
        <v>12</v>
      </c>
      <c r="N2638" s="125">
        <v>-2.9492241069891699E-2</v>
      </c>
      <c r="O2638" s="3">
        <v>12</v>
      </c>
      <c r="P2638" s="125">
        <v>-3.5131056914289499E-2</v>
      </c>
      <c r="Q2638" s="3">
        <v>24</v>
      </c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</row>
    <row r="2639" spans="1:30" hidden="1" x14ac:dyDescent="0.25">
      <c r="A2639" s="2">
        <v>15</v>
      </c>
      <c r="B2639" s="2">
        <v>2014</v>
      </c>
      <c r="C2639" s="4" t="str">
        <f>INDEX(Index!$B$1:$B$500,MATCH($F2639,Index!$A$1:$A$500,0)
)</f>
        <v>NO</v>
      </c>
      <c r="D2639" s="4">
        <v>0</v>
      </c>
      <c r="E2639" s="141">
        <f t="shared" si="41"/>
        <v>5.4094265614228504E-2</v>
      </c>
      <c r="F2639" s="3" t="s">
        <v>27</v>
      </c>
      <c r="G2639" s="3">
        <v>14</v>
      </c>
      <c r="H2639" s="125">
        <v>5.4094265614228504E-2</v>
      </c>
      <c r="I2639" s="3"/>
      <c r="J2639" s="3"/>
      <c r="K2639" s="3" t="s">
        <v>185</v>
      </c>
      <c r="L2639" s="125">
        <v>0.142345147125951</v>
      </c>
      <c r="M2639" s="3">
        <v>6</v>
      </c>
      <c r="N2639" s="125">
        <v>9.3660995102617203E-2</v>
      </c>
      <c r="O2639" s="3">
        <v>28</v>
      </c>
      <c r="P2639" s="125">
        <v>5.4101135908946997E-3</v>
      </c>
      <c r="Q2639" s="3">
        <v>12</v>
      </c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</row>
    <row r="2640" spans="1:30" hidden="1" x14ac:dyDescent="0.25">
      <c r="A2640" s="2">
        <v>15</v>
      </c>
      <c r="B2640" s="2">
        <v>2014</v>
      </c>
      <c r="C2640" s="4" t="str">
        <f>INDEX(Index!$B$1:$B$500,MATCH($F2640,Index!$A$1:$A$500,0)
)</f>
        <v>PIT</v>
      </c>
      <c r="D2640" s="4">
        <v>0</v>
      </c>
      <c r="E2640" s="141">
        <f t="shared" si="41"/>
        <v>5.2044576071296172E-2</v>
      </c>
      <c r="F2640" s="3" t="s">
        <v>32</v>
      </c>
      <c r="G2640" s="3">
        <v>15</v>
      </c>
      <c r="H2640" s="125">
        <v>5.2044576071296172E-2</v>
      </c>
      <c r="I2640" s="3"/>
      <c r="J2640" s="3"/>
      <c r="K2640" s="3" t="s">
        <v>183</v>
      </c>
      <c r="L2640" s="125">
        <v>0.18334122927228599</v>
      </c>
      <c r="M2640" s="3">
        <v>3</v>
      </c>
      <c r="N2640" s="125">
        <v>0.12765182811994799</v>
      </c>
      <c r="O2640" s="3">
        <v>30</v>
      </c>
      <c r="P2640" s="125">
        <v>-3.6448250810418299E-3</v>
      </c>
      <c r="Q2640" s="3">
        <v>14</v>
      </c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</row>
    <row r="2641" spans="1:30" hidden="1" x14ac:dyDescent="0.25">
      <c r="A2641" s="2">
        <v>15</v>
      </c>
      <c r="B2641" s="2">
        <v>2014</v>
      </c>
      <c r="C2641" s="4" t="str">
        <f>INDEX(Index!$B$1:$B$500,MATCH($F2641,Index!$A$1:$A$500,0)
)</f>
        <v>LAC</v>
      </c>
      <c r="D2641" s="4">
        <v>0</v>
      </c>
      <c r="E2641" s="141">
        <f t="shared" si="41"/>
        <v>4.5327989223424806E-2</v>
      </c>
      <c r="F2641" s="3" t="s">
        <v>68</v>
      </c>
      <c r="G2641" s="3">
        <v>16</v>
      </c>
      <c r="H2641" s="125">
        <v>4.5327989223424806E-2</v>
      </c>
      <c r="I2641" s="3"/>
      <c r="J2641" s="3"/>
      <c r="K2641" s="3" t="s">
        <v>184</v>
      </c>
      <c r="L2641" s="125">
        <v>0.107258936591674</v>
      </c>
      <c r="M2641" s="3">
        <v>9</v>
      </c>
      <c r="N2641" s="125">
        <v>4.3950879278242899E-2</v>
      </c>
      <c r="O2641" s="3">
        <v>22</v>
      </c>
      <c r="P2641" s="125">
        <v>-1.7980068090006299E-2</v>
      </c>
      <c r="Q2641" s="3">
        <v>19</v>
      </c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</row>
    <row r="2642" spans="1:30" hidden="1" x14ac:dyDescent="0.25">
      <c r="A2642" s="2">
        <v>15</v>
      </c>
      <c r="B2642" s="2">
        <v>2014</v>
      </c>
      <c r="C2642" s="4" t="str">
        <f>INDEX(Index!$B$1:$B$500,MATCH($F2642,Index!$A$1:$A$500,0)
)</f>
        <v>LAR</v>
      </c>
      <c r="D2642" s="4">
        <v>0</v>
      </c>
      <c r="E2642" s="141">
        <f t="shared" si="41"/>
        <v>1.8808744540854603E-2</v>
      </c>
      <c r="F2642" s="3" t="s">
        <v>67</v>
      </c>
      <c r="G2642" s="3">
        <v>17</v>
      </c>
      <c r="H2642" s="125">
        <v>1.8808744540854603E-2</v>
      </c>
      <c r="I2642" s="3"/>
      <c r="J2642" s="3"/>
      <c r="K2642" s="3" t="s">
        <v>185</v>
      </c>
      <c r="L2642" s="125">
        <v>-7.7055605736471494E-2</v>
      </c>
      <c r="M2642" s="3">
        <v>23</v>
      </c>
      <c r="N2642" s="125">
        <v>-6.9086168790829697E-2</v>
      </c>
      <c r="O2642" s="3">
        <v>7</v>
      </c>
      <c r="P2642" s="125">
        <v>2.67781814864964E-2</v>
      </c>
      <c r="Q2642" s="3">
        <v>9</v>
      </c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</row>
    <row r="2643" spans="1:30" hidden="1" x14ac:dyDescent="0.25">
      <c r="A2643" s="2">
        <v>15</v>
      </c>
      <c r="B2643" s="2">
        <v>2014</v>
      </c>
      <c r="C2643" s="4" t="str">
        <f>INDEX(Index!$B$1:$B$500,MATCH($F2643,Index!$A$1:$A$500,0)
)</f>
        <v>ARI</v>
      </c>
      <c r="D2643" s="4">
        <v>0</v>
      </c>
      <c r="E2643" s="141">
        <f t="shared" si="41"/>
        <v>1.5473686537873697E-2</v>
      </c>
      <c r="F2643" s="3" t="s">
        <v>23</v>
      </c>
      <c r="G2643" s="3">
        <v>18</v>
      </c>
      <c r="H2643" s="125">
        <v>1.5473686537873697E-2</v>
      </c>
      <c r="I2643" s="3"/>
      <c r="J2643" s="3"/>
      <c r="K2643" s="3" t="s">
        <v>232</v>
      </c>
      <c r="L2643" s="125">
        <v>-5.7818681229051198E-2</v>
      </c>
      <c r="M2643" s="3">
        <v>20</v>
      </c>
      <c r="N2643" s="125">
        <v>-9.9484622358081795E-2</v>
      </c>
      <c r="O2643" s="3">
        <v>5</v>
      </c>
      <c r="P2643" s="125">
        <v>-2.6192254591156899E-2</v>
      </c>
      <c r="Q2643" s="3">
        <v>23</v>
      </c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</row>
    <row r="2644" spans="1:30" hidden="1" x14ac:dyDescent="0.25">
      <c r="A2644" s="2">
        <v>15</v>
      </c>
      <c r="B2644" s="2">
        <v>2014</v>
      </c>
      <c r="C2644" s="4" t="str">
        <f>INDEX(Index!$B$1:$B$500,MATCH($F2644,Index!$A$1:$A$500,0)
)</f>
        <v>SF</v>
      </c>
      <c r="D2644" s="4">
        <v>0</v>
      </c>
      <c r="E2644" s="141">
        <f t="shared" si="41"/>
        <v>-7.3318977183385939E-3</v>
      </c>
      <c r="F2644" s="3" t="s">
        <v>1</v>
      </c>
      <c r="G2644" s="3">
        <v>19</v>
      </c>
      <c r="H2644" s="125">
        <v>-7.3318977183385939E-3</v>
      </c>
      <c r="I2644" s="3"/>
      <c r="J2644" s="3"/>
      <c r="K2644" s="3" t="s">
        <v>186</v>
      </c>
      <c r="L2644" s="125">
        <v>-4.7896851866165498E-2</v>
      </c>
      <c r="M2644" s="3">
        <v>19</v>
      </c>
      <c r="N2644" s="125">
        <v>-8.2933724926925606E-2</v>
      </c>
      <c r="O2644" s="3">
        <v>6</v>
      </c>
      <c r="P2644" s="125">
        <v>-4.2368770779098702E-2</v>
      </c>
      <c r="Q2644" s="3">
        <v>29</v>
      </c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</row>
    <row r="2645" spans="1:30" hidden="1" x14ac:dyDescent="0.25">
      <c r="A2645" s="2">
        <v>15</v>
      </c>
      <c r="B2645" s="2">
        <v>2014</v>
      </c>
      <c r="C2645" s="4" t="str">
        <f>INDEX(Index!$B$1:$B$500,MATCH($F2645,Index!$A$1:$A$500,0)
)</f>
        <v>ATL</v>
      </c>
      <c r="D2645" s="4">
        <v>0</v>
      </c>
      <c r="E2645" s="141">
        <f t="shared" si="41"/>
        <v>-4.4443148337731303E-2</v>
      </c>
      <c r="F2645" s="3" t="s">
        <v>43</v>
      </c>
      <c r="G2645" s="3">
        <v>20</v>
      </c>
      <c r="H2645" s="125">
        <v>-4.4443148337731303E-2</v>
      </c>
      <c r="I2645" s="3"/>
      <c r="J2645" s="3"/>
      <c r="K2645" s="3" t="s">
        <v>187</v>
      </c>
      <c r="L2645" s="125">
        <v>9.4182696629203894E-2</v>
      </c>
      <c r="M2645" s="3">
        <v>10</v>
      </c>
      <c r="N2645" s="125">
        <v>0.171667246374132</v>
      </c>
      <c r="O2645" s="3">
        <v>32</v>
      </c>
      <c r="P2645" s="125">
        <v>3.3041401407196802E-2</v>
      </c>
      <c r="Q2645" s="3">
        <v>8</v>
      </c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</row>
    <row r="2646" spans="1:30" hidden="1" x14ac:dyDescent="0.25">
      <c r="A2646" s="2">
        <v>15</v>
      </c>
      <c r="B2646" s="2">
        <v>2014</v>
      </c>
      <c r="C2646" s="4" t="str">
        <f>INDEX(Index!$B$1:$B$500,MATCH($F2646,Index!$A$1:$A$500,0)
)</f>
        <v>HOU</v>
      </c>
      <c r="D2646" s="4">
        <v>0</v>
      </c>
      <c r="E2646" s="141">
        <f t="shared" si="41"/>
        <v>-5.1355799460808732E-2</v>
      </c>
      <c r="F2646" s="3" t="s">
        <v>49</v>
      </c>
      <c r="G2646" s="3">
        <v>21</v>
      </c>
      <c r="H2646" s="125">
        <v>-5.1355799460808732E-2</v>
      </c>
      <c r="I2646" s="3"/>
      <c r="J2646" s="3"/>
      <c r="K2646" s="3" t="s">
        <v>186</v>
      </c>
      <c r="L2646" s="125">
        <v>-1.86217073404636E-2</v>
      </c>
      <c r="M2646" s="3">
        <v>17</v>
      </c>
      <c r="N2646" s="125">
        <v>-6.1598174770221698E-3</v>
      </c>
      <c r="O2646" s="3">
        <v>16</v>
      </c>
      <c r="P2646" s="125">
        <v>-3.8893909597367299E-2</v>
      </c>
      <c r="Q2646" s="3">
        <v>27</v>
      </c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</row>
    <row r="2647" spans="1:30" hidden="1" x14ac:dyDescent="0.25">
      <c r="A2647" s="2">
        <v>15</v>
      </c>
      <c r="B2647" s="2">
        <v>2014</v>
      </c>
      <c r="C2647" s="4" t="str">
        <f>INDEX(Index!$B$1:$B$500,MATCH($F2647,Index!$A$1:$A$500,0)
)</f>
        <v>NYG</v>
      </c>
      <c r="D2647" s="4">
        <v>0</v>
      </c>
      <c r="E2647" s="141">
        <f t="shared" si="41"/>
        <v>-9.4834502328178458E-2</v>
      </c>
      <c r="F2647" s="3" t="s">
        <v>15</v>
      </c>
      <c r="G2647" s="3">
        <v>22</v>
      </c>
      <c r="H2647" s="125">
        <v>-9.4834502328178458E-2</v>
      </c>
      <c r="I2647" s="3"/>
      <c r="J2647" s="3"/>
      <c r="K2647" s="3" t="s">
        <v>187</v>
      </c>
      <c r="L2647" s="125">
        <v>-5.9634998016041003E-2</v>
      </c>
      <c r="M2647" s="3">
        <v>21</v>
      </c>
      <c r="N2647" s="125">
        <v>4.0392812757956101E-2</v>
      </c>
      <c r="O2647" s="3">
        <v>20</v>
      </c>
      <c r="P2647" s="125">
        <v>5.19330844581865E-3</v>
      </c>
      <c r="Q2647" s="3">
        <v>13</v>
      </c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</row>
    <row r="2648" spans="1:30" hidden="1" x14ac:dyDescent="0.25">
      <c r="A2648" s="2">
        <v>15</v>
      </c>
      <c r="B2648" s="2">
        <v>2014</v>
      </c>
      <c r="C2648" s="4" t="str">
        <f>INDEX(Index!$B$1:$B$500,MATCH($F2648,Index!$A$1:$A$500,0)
)</f>
        <v>CLE</v>
      </c>
      <c r="D2648" s="4">
        <v>0</v>
      </c>
      <c r="E2648" s="141">
        <f t="shared" si="41"/>
        <v>-0.11537612254572531</v>
      </c>
      <c r="F2648" s="3" t="s">
        <v>10</v>
      </c>
      <c r="G2648" s="3">
        <v>23</v>
      </c>
      <c r="H2648" s="125">
        <v>-0.11537612254572531</v>
      </c>
      <c r="I2648" s="3"/>
      <c r="J2648" s="3"/>
      <c r="K2648" s="3" t="s">
        <v>186</v>
      </c>
      <c r="L2648" s="125">
        <v>-0.118424667362345</v>
      </c>
      <c r="M2648" s="3">
        <v>27</v>
      </c>
      <c r="N2648" s="125">
        <v>-6.8745755936367803E-3</v>
      </c>
      <c r="O2648" s="3">
        <v>15</v>
      </c>
      <c r="P2648" s="125">
        <v>-3.8260307770171002E-3</v>
      </c>
      <c r="Q2648" s="3">
        <v>15</v>
      </c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</row>
    <row r="2649" spans="1:30" hidden="1" x14ac:dyDescent="0.25">
      <c r="A2649" s="2">
        <v>15</v>
      </c>
      <c r="B2649" s="2">
        <v>2014</v>
      </c>
      <c r="C2649" s="4" t="str">
        <f>INDEX(Index!$B$1:$B$500,MATCH($F2649,Index!$A$1:$A$500,0)
)</f>
        <v>CAR</v>
      </c>
      <c r="D2649" s="4">
        <v>0</v>
      </c>
      <c r="E2649" s="141">
        <f t="shared" si="41"/>
        <v>-0.1325401727119494</v>
      </c>
      <c r="F2649" s="3" t="s">
        <v>51</v>
      </c>
      <c r="G2649" s="3">
        <v>24</v>
      </c>
      <c r="H2649" s="125">
        <v>-0.1325401727119494</v>
      </c>
      <c r="I2649" s="3"/>
      <c r="J2649" s="3"/>
      <c r="K2649" s="3" t="s">
        <v>279</v>
      </c>
      <c r="L2649" s="125">
        <v>-7.1627670248340394E-2</v>
      </c>
      <c r="M2649" s="3">
        <v>22</v>
      </c>
      <c r="N2649" s="125">
        <v>2.7172487131292E-3</v>
      </c>
      <c r="O2649" s="3">
        <v>17</v>
      </c>
      <c r="P2649" s="125">
        <v>-5.8195253750479799E-2</v>
      </c>
      <c r="Q2649" s="3">
        <v>31</v>
      </c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</row>
    <row r="2650" spans="1:30" hidden="1" x14ac:dyDescent="0.25">
      <c r="A2650" s="2">
        <v>15</v>
      </c>
      <c r="B2650" s="2">
        <v>2014</v>
      </c>
      <c r="C2650" s="4" t="str">
        <f>INDEX(Index!$B$1:$B$500,MATCH($F2650,Index!$A$1:$A$500,0)
)</f>
        <v>CHI</v>
      </c>
      <c r="D2650" s="4">
        <v>0</v>
      </c>
      <c r="E2650" s="141">
        <f t="shared" si="41"/>
        <v>-0.16148890591418175</v>
      </c>
      <c r="F2650" s="3" t="s">
        <v>64</v>
      </c>
      <c r="G2650" s="3">
        <v>25</v>
      </c>
      <c r="H2650" s="125">
        <v>-0.16148890591418175</v>
      </c>
      <c r="I2650" s="3"/>
      <c r="J2650" s="3"/>
      <c r="K2650" s="3" t="s">
        <v>187</v>
      </c>
      <c r="L2650" s="125">
        <v>-8.4918744966255202E-3</v>
      </c>
      <c r="M2650" s="3">
        <v>15</v>
      </c>
      <c r="N2650" s="125">
        <v>0.117683270990838</v>
      </c>
      <c r="O2650" s="3">
        <v>29</v>
      </c>
      <c r="P2650" s="125">
        <v>-3.5313760426718202E-2</v>
      </c>
      <c r="Q2650" s="3">
        <v>25</v>
      </c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</row>
    <row r="2651" spans="1:30" hidden="1" x14ac:dyDescent="0.25">
      <c r="A2651" s="2">
        <v>15</v>
      </c>
      <c r="B2651" s="2">
        <v>2014</v>
      </c>
      <c r="C2651" s="4" t="str">
        <f>INDEX(Index!$B$1:$B$500,MATCH($F2651,Index!$A$1:$A$500,0)
)</f>
        <v>MIN</v>
      </c>
      <c r="D2651" s="4">
        <v>0</v>
      </c>
      <c r="E2651" s="141">
        <f t="shared" si="41"/>
        <v>-0.17001451724926031</v>
      </c>
      <c r="F2651" s="3" t="s">
        <v>46</v>
      </c>
      <c r="G2651" s="3">
        <v>26</v>
      </c>
      <c r="H2651" s="125">
        <v>-0.17001451724926031</v>
      </c>
      <c r="I2651" s="3"/>
      <c r="J2651" s="3"/>
      <c r="K2651" s="3" t="s">
        <v>185</v>
      </c>
      <c r="L2651" s="125">
        <v>-0.107982960034403</v>
      </c>
      <c r="M2651" s="3">
        <v>25</v>
      </c>
      <c r="N2651" s="125">
        <v>7.7728971492308105E-2</v>
      </c>
      <c r="O2651" s="3">
        <v>26</v>
      </c>
      <c r="P2651" s="125">
        <v>1.5697414277450802E-2</v>
      </c>
      <c r="Q2651" s="3">
        <v>10</v>
      </c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</row>
    <row r="2652" spans="1:30" hidden="1" x14ac:dyDescent="0.25">
      <c r="A2652" s="2">
        <v>15</v>
      </c>
      <c r="B2652" s="2">
        <v>2014</v>
      </c>
      <c r="C2652" s="4" t="str">
        <f>INDEX(Index!$B$1:$B$500,MATCH($F2652,Index!$A$1:$A$500,0)
)</f>
        <v>NYJ</v>
      </c>
      <c r="D2652" s="4">
        <v>0</v>
      </c>
      <c r="E2652" s="141">
        <f t="shared" si="41"/>
        <v>-0.18315646396210911</v>
      </c>
      <c r="F2652" s="3" t="s">
        <v>9</v>
      </c>
      <c r="G2652" s="3">
        <v>27</v>
      </c>
      <c r="H2652" s="125">
        <v>-0.18315646396210911</v>
      </c>
      <c r="I2652" s="3"/>
      <c r="J2652" s="3"/>
      <c r="K2652" s="3" t="s">
        <v>189</v>
      </c>
      <c r="L2652" s="125">
        <v>-0.122159650010217</v>
      </c>
      <c r="M2652" s="3">
        <v>28</v>
      </c>
      <c r="N2652" s="125">
        <v>4.8376861403940201E-2</v>
      </c>
      <c r="O2652" s="3">
        <v>23</v>
      </c>
      <c r="P2652" s="125">
        <v>-1.2619952547951899E-2</v>
      </c>
      <c r="Q2652" s="3">
        <v>17</v>
      </c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</row>
    <row r="2653" spans="1:30" hidden="1" x14ac:dyDescent="0.25">
      <c r="A2653" s="2">
        <v>15</v>
      </c>
      <c r="B2653" s="2">
        <v>2014</v>
      </c>
      <c r="C2653" s="4" t="str">
        <f>INDEX(Index!$B$1:$B$500,MATCH($F2653,Index!$A$1:$A$500,0)
)</f>
        <v>TEN</v>
      </c>
      <c r="D2653" s="4">
        <v>0</v>
      </c>
      <c r="E2653" s="141">
        <f t="shared" si="41"/>
        <v>-0.262833003427279</v>
      </c>
      <c r="F2653" s="3" t="s">
        <v>45</v>
      </c>
      <c r="G2653" s="3">
        <v>28</v>
      </c>
      <c r="H2653" s="125">
        <v>-0.262833003427279</v>
      </c>
      <c r="I2653" s="3"/>
      <c r="J2653" s="3"/>
      <c r="K2653" s="3" t="s">
        <v>190</v>
      </c>
      <c r="L2653" s="125">
        <v>-0.16278894786016601</v>
      </c>
      <c r="M2653" s="3">
        <v>29</v>
      </c>
      <c r="N2653" s="125">
        <v>7.8103875144398496E-2</v>
      </c>
      <c r="O2653" s="3">
        <v>27</v>
      </c>
      <c r="P2653" s="125">
        <v>-2.1940180422714499E-2</v>
      </c>
      <c r="Q2653" s="3">
        <v>20</v>
      </c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</row>
    <row r="2654" spans="1:30" hidden="1" x14ac:dyDescent="0.25">
      <c r="A2654" s="2">
        <v>15</v>
      </c>
      <c r="B2654" s="2">
        <v>2014</v>
      </c>
      <c r="C2654" s="4" t="str">
        <f>INDEX(Index!$B$1:$B$500,MATCH($F2654,Index!$A$1:$A$500,0)
)</f>
        <v>LV</v>
      </c>
      <c r="D2654" s="4">
        <v>0</v>
      </c>
      <c r="E2654" s="141">
        <f t="shared" si="41"/>
        <v>-0.29421276923494</v>
      </c>
      <c r="F2654" s="3" t="s">
        <v>52</v>
      </c>
      <c r="G2654" s="3">
        <v>29</v>
      </c>
      <c r="H2654" s="125">
        <v>-0.29421276923494</v>
      </c>
      <c r="I2654" s="3"/>
      <c r="J2654" s="3"/>
      <c r="K2654" s="3" t="s">
        <v>190</v>
      </c>
      <c r="L2654" s="125">
        <v>-0.20730428054001601</v>
      </c>
      <c r="M2654" s="3">
        <v>30</v>
      </c>
      <c r="N2654" s="125">
        <v>7.4507998899043096E-2</v>
      </c>
      <c r="O2654" s="3">
        <v>25</v>
      </c>
      <c r="P2654" s="125">
        <v>-1.24004897958809E-2</v>
      </c>
      <c r="Q2654" s="3">
        <v>16</v>
      </c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</row>
    <row r="2655" spans="1:30" hidden="1" x14ac:dyDescent="0.25">
      <c r="A2655" s="2">
        <v>15</v>
      </c>
      <c r="B2655" s="2">
        <v>2014</v>
      </c>
      <c r="C2655" s="4" t="str">
        <f>INDEX(Index!$B$1:$B$500,MATCH($F2655,Index!$A$1:$A$500,0)
)</f>
        <v>WAS</v>
      </c>
      <c r="D2655" s="4">
        <v>0</v>
      </c>
      <c r="E2655" s="141">
        <f t="shared" si="41"/>
        <v>-0.29715256192987599</v>
      </c>
      <c r="F2655" s="3" t="s">
        <v>26</v>
      </c>
      <c r="G2655" s="3">
        <v>30</v>
      </c>
      <c r="H2655" s="125">
        <v>-0.29715256192987599</v>
      </c>
      <c r="I2655" s="3"/>
      <c r="J2655" s="3"/>
      <c r="K2655" s="3" t="s">
        <v>189</v>
      </c>
      <c r="L2655" s="125">
        <v>-0.103533903680634</v>
      </c>
      <c r="M2655" s="3">
        <v>24</v>
      </c>
      <c r="N2655" s="125">
        <v>0.13214090353164601</v>
      </c>
      <c r="O2655" s="3">
        <v>31</v>
      </c>
      <c r="P2655" s="125">
        <v>-6.1477754717595999E-2</v>
      </c>
      <c r="Q2655" s="3">
        <v>32</v>
      </c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</row>
    <row r="2656" spans="1:30" hidden="1" x14ac:dyDescent="0.25">
      <c r="A2656" s="2">
        <v>15</v>
      </c>
      <c r="B2656" s="2">
        <v>2014</v>
      </c>
      <c r="C2656" s="4" t="str">
        <f>INDEX(Index!$B$1:$B$500,MATCH($F2656,Index!$A$1:$A$500,0)
)</f>
        <v>TB</v>
      </c>
      <c r="D2656" s="4">
        <v>0</v>
      </c>
      <c r="E2656" s="141">
        <f t="shared" si="41"/>
        <v>-0.32583438726285702</v>
      </c>
      <c r="F2656" s="3" t="s">
        <v>38</v>
      </c>
      <c r="G2656" s="3">
        <v>31</v>
      </c>
      <c r="H2656" s="125">
        <v>-0.32583438726285702</v>
      </c>
      <c r="I2656" s="3"/>
      <c r="J2656" s="3"/>
      <c r="K2656" s="3" t="s">
        <v>190</v>
      </c>
      <c r="L2656" s="125">
        <v>-0.22858412087739799</v>
      </c>
      <c r="M2656" s="3">
        <v>31</v>
      </c>
      <c r="N2656" s="125">
        <v>7.2971043910779396E-2</v>
      </c>
      <c r="O2656" s="3">
        <v>24</v>
      </c>
      <c r="P2656" s="125">
        <v>-2.4279222474679601E-2</v>
      </c>
      <c r="Q2656" s="3">
        <v>22</v>
      </c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</row>
    <row r="2657" spans="1:30" hidden="1" x14ac:dyDescent="0.25">
      <c r="A2657" s="2">
        <v>15</v>
      </c>
      <c r="B2657" s="2">
        <v>2014</v>
      </c>
      <c r="C2657" s="4" t="str">
        <f>INDEX(Index!$B$1:$B$500,MATCH($F2657,Index!$A$1:$A$500,0)
)</f>
        <v>JAX</v>
      </c>
      <c r="D2657" s="4">
        <v>0</v>
      </c>
      <c r="E2657" s="141">
        <f t="shared" si="41"/>
        <v>-0.35755329405562541</v>
      </c>
      <c r="F2657" s="3" t="s">
        <v>56</v>
      </c>
      <c r="G2657" s="3">
        <v>32</v>
      </c>
      <c r="H2657" s="125">
        <v>-0.35755329405562541</v>
      </c>
      <c r="I2657" s="3"/>
      <c r="J2657" s="3"/>
      <c r="K2657" s="3" t="s">
        <v>190</v>
      </c>
      <c r="L2657" s="125">
        <v>-0.29274871995549001</v>
      </c>
      <c r="M2657" s="3">
        <v>32</v>
      </c>
      <c r="N2657" s="125">
        <v>2.2782141460397899E-2</v>
      </c>
      <c r="O2657" s="3">
        <v>19</v>
      </c>
      <c r="P2657" s="125">
        <v>-4.2022432639737498E-2</v>
      </c>
      <c r="Q2657" s="3">
        <v>28</v>
      </c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</row>
    <row r="2658" spans="1:30" hidden="1" x14ac:dyDescent="0.25">
      <c r="A2658" s="2">
        <v>16</v>
      </c>
      <c r="B2658" s="2">
        <v>2014</v>
      </c>
      <c r="C2658" s="4" t="str">
        <f>INDEX(Index!$B$1:$B$500,MATCH($F2658,Index!$A$1:$A$500,0)
)</f>
        <v>DEN</v>
      </c>
      <c r="D2658" s="4">
        <v>0</v>
      </c>
      <c r="E2658" s="141">
        <f t="shared" si="41"/>
        <v>0.32883747031046573</v>
      </c>
      <c r="F2658" s="3" t="s">
        <v>39</v>
      </c>
      <c r="G2658" s="3">
        <v>1</v>
      </c>
      <c r="H2658" s="125">
        <v>0.32883747031046573</v>
      </c>
      <c r="I2658" s="3"/>
      <c r="J2658" s="3"/>
      <c r="K2658" s="3" t="s">
        <v>192</v>
      </c>
      <c r="L2658" s="125">
        <v>0.19519692373557901</v>
      </c>
      <c r="M2658" s="3">
        <v>2</v>
      </c>
      <c r="N2658" s="125">
        <v>-0.178552204282732</v>
      </c>
      <c r="O2658" s="3">
        <v>1</v>
      </c>
      <c r="P2658" s="125">
        <v>-4.4911657707845297E-2</v>
      </c>
      <c r="Q2658" s="3">
        <v>28</v>
      </c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</row>
    <row r="2659" spans="1:30" hidden="1" x14ac:dyDescent="0.25">
      <c r="A2659" s="2">
        <v>16</v>
      </c>
      <c r="B2659" s="2">
        <v>2014</v>
      </c>
      <c r="C2659" s="4" t="str">
        <f>INDEX(Index!$B$1:$B$500,MATCH($F2659,Index!$A$1:$A$500,0)
)</f>
        <v>SEA</v>
      </c>
      <c r="D2659" s="4">
        <v>0</v>
      </c>
      <c r="E2659" s="141">
        <f t="shared" si="41"/>
        <v>0.27643976969683859</v>
      </c>
      <c r="F2659" s="3" t="s">
        <v>30</v>
      </c>
      <c r="G2659" s="3">
        <v>2</v>
      </c>
      <c r="H2659" s="125">
        <v>0.27643976969683859</v>
      </c>
      <c r="I2659" s="3"/>
      <c r="J2659" s="3"/>
      <c r="K2659" s="3" t="s">
        <v>192</v>
      </c>
      <c r="L2659" s="125">
        <v>0.154386364911241</v>
      </c>
      <c r="M2659" s="3">
        <v>5</v>
      </c>
      <c r="N2659" s="125">
        <v>-0.14627994278488601</v>
      </c>
      <c r="O2659" s="3">
        <v>3</v>
      </c>
      <c r="P2659" s="125">
        <v>-2.4226537999288401E-2</v>
      </c>
      <c r="Q2659" s="3">
        <v>21</v>
      </c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</row>
    <row r="2660" spans="1:30" hidden="1" x14ac:dyDescent="0.25">
      <c r="A2660" s="2">
        <v>16</v>
      </c>
      <c r="B2660" s="2">
        <v>2014</v>
      </c>
      <c r="C2660" s="4" t="str">
        <f>INDEX(Index!$B$1:$B$500,MATCH($F2660,Index!$A$1:$A$500,0)
)</f>
        <v>NE</v>
      </c>
      <c r="D2660" s="4">
        <v>0</v>
      </c>
      <c r="E2660" s="141">
        <f t="shared" si="41"/>
        <v>0.24089911559975399</v>
      </c>
      <c r="F2660" s="3" t="s">
        <v>17</v>
      </c>
      <c r="G2660" s="3">
        <v>3</v>
      </c>
      <c r="H2660" s="125">
        <v>0.24089911559975399</v>
      </c>
      <c r="I2660" s="3"/>
      <c r="J2660" s="3"/>
      <c r="K2660" s="3" t="s">
        <v>195</v>
      </c>
      <c r="L2660" s="125">
        <v>0.128082986270769</v>
      </c>
      <c r="M2660" s="3">
        <v>6</v>
      </c>
      <c r="N2660" s="125">
        <v>-5.4953436399444E-2</v>
      </c>
      <c r="O2660" s="3">
        <v>9</v>
      </c>
      <c r="P2660" s="125">
        <v>5.7862692929541E-2</v>
      </c>
      <c r="Q2660" s="3">
        <v>6</v>
      </c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</row>
    <row r="2661" spans="1:30" hidden="1" x14ac:dyDescent="0.25">
      <c r="A2661" s="2">
        <v>16</v>
      </c>
      <c r="B2661" s="2">
        <v>2014</v>
      </c>
      <c r="C2661" s="4" t="str">
        <f>INDEX(Index!$B$1:$B$500,MATCH($F2661,Index!$A$1:$A$500,0)
)</f>
        <v>GB</v>
      </c>
      <c r="D2661" s="4">
        <v>0</v>
      </c>
      <c r="E2661" s="141">
        <f t="shared" si="41"/>
        <v>0.21465461673689709</v>
      </c>
      <c r="F2661" s="3" t="s">
        <v>20</v>
      </c>
      <c r="G2661" s="3">
        <v>4</v>
      </c>
      <c r="H2661" s="125">
        <v>0.21465461673689709</v>
      </c>
      <c r="I2661" s="3"/>
      <c r="J2661" s="3"/>
      <c r="K2661" s="3" t="s">
        <v>192</v>
      </c>
      <c r="L2661" s="125">
        <v>0.21244200318696599</v>
      </c>
      <c r="M2661" s="3">
        <v>1</v>
      </c>
      <c r="N2661" s="125">
        <v>-3.19644806280115E-2</v>
      </c>
      <c r="O2661" s="3">
        <v>12</v>
      </c>
      <c r="P2661" s="125">
        <v>-2.9751867078080401E-2</v>
      </c>
      <c r="Q2661" s="3">
        <v>23</v>
      </c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</row>
    <row r="2662" spans="1:30" hidden="1" x14ac:dyDescent="0.25">
      <c r="A2662" s="2">
        <v>16</v>
      </c>
      <c r="B2662" s="2">
        <v>2014</v>
      </c>
      <c r="C2662" s="4" t="str">
        <f>INDEX(Index!$B$1:$B$500,MATCH($F2662,Index!$A$1:$A$500,0)
)</f>
        <v>BAL</v>
      </c>
      <c r="D2662" s="4">
        <v>0</v>
      </c>
      <c r="E2662" s="141">
        <f t="shared" si="41"/>
        <v>0.2124156038988293</v>
      </c>
      <c r="F2662" s="3" t="s">
        <v>18</v>
      </c>
      <c r="G2662" s="3">
        <v>5</v>
      </c>
      <c r="H2662" s="125">
        <v>0.2124156038988293</v>
      </c>
      <c r="I2662" s="3"/>
      <c r="J2662" s="3"/>
      <c r="K2662" s="3" t="s">
        <v>194</v>
      </c>
      <c r="L2662" s="125">
        <v>7.6725160818336399E-2</v>
      </c>
      <c r="M2662" s="3">
        <v>11</v>
      </c>
      <c r="N2662" s="125">
        <v>-5.6815870329499599E-2</v>
      </c>
      <c r="O2662" s="3">
        <v>8</v>
      </c>
      <c r="P2662" s="125">
        <v>7.8874572750993299E-2</v>
      </c>
      <c r="Q2662" s="3">
        <v>1</v>
      </c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</row>
    <row r="2663" spans="1:30" hidden="1" x14ac:dyDescent="0.25">
      <c r="A2663" s="2">
        <v>16</v>
      </c>
      <c r="B2663" s="2">
        <v>2014</v>
      </c>
      <c r="C2663" s="4" t="str">
        <f>INDEX(Index!$B$1:$B$500,MATCH($F2663,Index!$A$1:$A$500,0)
)</f>
        <v>DAL</v>
      </c>
      <c r="D2663" s="4">
        <v>0</v>
      </c>
      <c r="E2663" s="141">
        <f t="shared" si="41"/>
        <v>0.17995619816573347</v>
      </c>
      <c r="F2663" s="3" t="s">
        <v>3</v>
      </c>
      <c r="G2663" s="3">
        <v>6</v>
      </c>
      <c r="H2663" s="125">
        <v>0.17995619816573347</v>
      </c>
      <c r="I2663" s="3"/>
      <c r="J2663" s="3"/>
      <c r="K2663" s="3" t="s">
        <v>192</v>
      </c>
      <c r="L2663" s="125">
        <v>0.172294772058322</v>
      </c>
      <c r="M2663" s="3">
        <v>4</v>
      </c>
      <c r="N2663" s="125">
        <v>-3.1680007536870401E-3</v>
      </c>
      <c r="O2663" s="3">
        <v>15</v>
      </c>
      <c r="P2663" s="125">
        <v>4.49342535372444E-3</v>
      </c>
      <c r="Q2663" s="3">
        <v>12</v>
      </c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</row>
    <row r="2664" spans="1:30" hidden="1" x14ac:dyDescent="0.25">
      <c r="A2664" s="2">
        <v>16</v>
      </c>
      <c r="B2664" s="2">
        <v>2014</v>
      </c>
      <c r="C2664" s="4" t="str">
        <f>INDEX(Index!$B$1:$B$500,MATCH($F2664,Index!$A$1:$A$500,0)
)</f>
        <v>PHI</v>
      </c>
      <c r="D2664" s="4">
        <v>0</v>
      </c>
      <c r="E2664" s="141">
        <f t="shared" si="41"/>
        <v>0.15003291990309842</v>
      </c>
      <c r="F2664" s="3" t="s">
        <v>7</v>
      </c>
      <c r="G2664" s="3">
        <v>7</v>
      </c>
      <c r="H2664" s="125">
        <v>0.15003291990309842</v>
      </c>
      <c r="I2664" s="3"/>
      <c r="J2664" s="3"/>
      <c r="K2664" s="3" t="s">
        <v>194</v>
      </c>
      <c r="L2664" s="125">
        <v>2.9174266795648201E-2</v>
      </c>
      <c r="M2664" s="3">
        <v>13</v>
      </c>
      <c r="N2664" s="125">
        <v>-4.5976555479173099E-2</v>
      </c>
      <c r="O2664" s="3">
        <v>10</v>
      </c>
      <c r="P2664" s="125">
        <v>7.4882097628277106E-2</v>
      </c>
      <c r="Q2664" s="3">
        <v>2</v>
      </c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</row>
    <row r="2665" spans="1:30" hidden="1" x14ac:dyDescent="0.25">
      <c r="A2665" s="2">
        <v>16</v>
      </c>
      <c r="B2665" s="2">
        <v>2014</v>
      </c>
      <c r="C2665" s="4" t="str">
        <f>INDEX(Index!$B$1:$B$500,MATCH($F2665,Index!$A$1:$A$500,0)
)</f>
        <v>CIN</v>
      </c>
      <c r="D2665" s="4">
        <v>0</v>
      </c>
      <c r="E2665" s="141">
        <f t="shared" si="41"/>
        <v>9.2298574217217891E-2</v>
      </c>
      <c r="F2665" s="3" t="s">
        <v>24</v>
      </c>
      <c r="G2665" s="3">
        <v>8</v>
      </c>
      <c r="H2665" s="125">
        <v>9.2298574217217891E-2</v>
      </c>
      <c r="I2665" s="3"/>
      <c r="J2665" s="3"/>
      <c r="K2665" s="3" t="s">
        <v>253</v>
      </c>
      <c r="L2665" s="125">
        <v>5.0089353392142903E-3</v>
      </c>
      <c r="M2665" s="3">
        <v>15</v>
      </c>
      <c r="N2665" s="125">
        <v>-2.9110509092766499E-2</v>
      </c>
      <c r="O2665" s="3">
        <v>13</v>
      </c>
      <c r="P2665" s="125">
        <v>5.8179129785237101E-2</v>
      </c>
      <c r="Q2665" s="3">
        <v>5</v>
      </c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</row>
    <row r="2666" spans="1:30" hidden="1" x14ac:dyDescent="0.25">
      <c r="A2666" s="2">
        <v>16</v>
      </c>
      <c r="B2666" s="2">
        <v>2014</v>
      </c>
      <c r="C2666" s="4" t="str">
        <f>INDEX(Index!$B$1:$B$500,MATCH($F2666,Index!$A$1:$A$500,0)
)</f>
        <v>KC</v>
      </c>
      <c r="D2666" s="4">
        <v>0</v>
      </c>
      <c r="E2666" s="141">
        <f t="shared" si="41"/>
        <v>9.0494428188164305E-2</v>
      </c>
      <c r="F2666" s="3" t="s">
        <v>5</v>
      </c>
      <c r="G2666" s="3">
        <v>9</v>
      </c>
      <c r="H2666" s="125">
        <v>9.0494428188164305E-2</v>
      </c>
      <c r="I2666" s="3"/>
      <c r="J2666" s="3"/>
      <c r="K2666" s="3" t="s">
        <v>196</v>
      </c>
      <c r="L2666" s="125">
        <v>4.7218295941433099E-2</v>
      </c>
      <c r="M2666" s="3">
        <v>12</v>
      </c>
      <c r="N2666" s="125">
        <v>1.72055629909562E-2</v>
      </c>
      <c r="O2666" s="3">
        <v>19</v>
      </c>
      <c r="P2666" s="125">
        <v>6.04816952376874E-2</v>
      </c>
      <c r="Q2666" s="3">
        <v>4</v>
      </c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</row>
    <row r="2667" spans="1:30" hidden="1" x14ac:dyDescent="0.25">
      <c r="A2667" s="2">
        <v>16</v>
      </c>
      <c r="B2667" s="2">
        <v>2014</v>
      </c>
      <c r="C2667" s="4" t="str">
        <f>INDEX(Index!$B$1:$B$500,MATCH($F2667,Index!$A$1:$A$500,0)
)</f>
        <v>IND</v>
      </c>
      <c r="D2667" s="4">
        <v>0</v>
      </c>
      <c r="E2667" s="141">
        <f t="shared" si="41"/>
        <v>7.3411171654251095E-2</v>
      </c>
      <c r="F2667" s="3" t="s">
        <v>35</v>
      </c>
      <c r="G2667" s="3">
        <v>10</v>
      </c>
      <c r="H2667" s="125">
        <v>7.3411171654251095E-2</v>
      </c>
      <c r="I2667" s="3"/>
      <c r="J2667" s="3"/>
      <c r="K2667" s="3" t="s">
        <v>193</v>
      </c>
      <c r="L2667" s="125">
        <v>1.2420616089156299E-2</v>
      </c>
      <c r="M2667" s="3">
        <v>14</v>
      </c>
      <c r="N2667" s="125">
        <v>-2.8581460573715099E-2</v>
      </c>
      <c r="O2667" s="3">
        <v>14</v>
      </c>
      <c r="P2667" s="125">
        <v>3.24090949913797E-2</v>
      </c>
      <c r="Q2667" s="3">
        <v>7</v>
      </c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</row>
    <row r="2668" spans="1:30" hidden="1" x14ac:dyDescent="0.25">
      <c r="A2668" s="2">
        <v>16</v>
      </c>
      <c r="B2668" s="2">
        <v>2014</v>
      </c>
      <c r="C2668" s="4" t="str">
        <f>INDEX(Index!$B$1:$B$500,MATCH($F2668,Index!$A$1:$A$500,0)
)</f>
        <v>DET</v>
      </c>
      <c r="D2668" s="4">
        <v>0</v>
      </c>
      <c r="E2668" s="141">
        <f t="shared" si="41"/>
        <v>7.21567712627178E-2</v>
      </c>
      <c r="F2668" s="3" t="s">
        <v>21</v>
      </c>
      <c r="G2668" s="3">
        <v>11</v>
      </c>
      <c r="H2668" s="125">
        <v>7.21567712627178E-2</v>
      </c>
      <c r="I2668" s="3"/>
      <c r="J2668" s="3"/>
      <c r="K2668" s="3" t="s">
        <v>192</v>
      </c>
      <c r="L2668" s="125">
        <v>-3.4719906738066901E-2</v>
      </c>
      <c r="M2668" s="3">
        <v>19</v>
      </c>
      <c r="N2668" s="125">
        <v>-0.15795166048664</v>
      </c>
      <c r="O2668" s="3">
        <v>2</v>
      </c>
      <c r="P2668" s="125">
        <v>-5.1074982485855298E-2</v>
      </c>
      <c r="Q2668" s="3">
        <v>29</v>
      </c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</row>
    <row r="2669" spans="1:30" hidden="1" x14ac:dyDescent="0.25">
      <c r="A2669" s="2">
        <v>16</v>
      </c>
      <c r="B2669" s="2">
        <v>2014</v>
      </c>
      <c r="C2669" s="4" t="str">
        <f>INDEX(Index!$B$1:$B$500,MATCH($F2669,Index!$A$1:$A$500,0)
)</f>
        <v>PIT</v>
      </c>
      <c r="D2669" s="4">
        <v>0</v>
      </c>
      <c r="E2669" s="141">
        <f t="shared" si="41"/>
        <v>6.891104518314263E-2</v>
      </c>
      <c r="F2669" s="3" t="s">
        <v>32</v>
      </c>
      <c r="G2669" s="3">
        <v>12</v>
      </c>
      <c r="H2669" s="125">
        <v>6.891104518314263E-2</v>
      </c>
      <c r="I2669" s="3"/>
      <c r="J2669" s="3"/>
      <c r="K2669" s="3" t="s">
        <v>193</v>
      </c>
      <c r="L2669" s="125">
        <v>0.194213953768724</v>
      </c>
      <c r="M2669" s="3">
        <v>3</v>
      </c>
      <c r="N2669" s="125">
        <v>0.120691503243172</v>
      </c>
      <c r="O2669" s="3">
        <v>29</v>
      </c>
      <c r="P2669" s="125">
        <v>-4.6114053424093698E-3</v>
      </c>
      <c r="Q2669" s="3">
        <v>15</v>
      </c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</row>
    <row r="2670" spans="1:30" hidden="1" x14ac:dyDescent="0.25">
      <c r="A2670" s="2">
        <v>16</v>
      </c>
      <c r="B2670" s="2">
        <v>2014</v>
      </c>
      <c r="C2670" s="4" t="str">
        <f>INDEX(Index!$B$1:$B$500,MATCH($F2670,Index!$A$1:$A$500,0)
)</f>
        <v>BUF</v>
      </c>
      <c r="D2670" s="4">
        <v>0</v>
      </c>
      <c r="E2670" s="141">
        <f t="shared" si="41"/>
        <v>5.7592336946002909E-2</v>
      </c>
      <c r="F2670" s="3" t="s">
        <v>0</v>
      </c>
      <c r="G2670" s="3">
        <v>13</v>
      </c>
      <c r="H2670" s="125">
        <v>5.7592336946002909E-2</v>
      </c>
      <c r="I2670" s="3"/>
      <c r="J2670" s="3"/>
      <c r="K2670" s="3" t="s">
        <v>196</v>
      </c>
      <c r="L2670" s="125">
        <v>-0.122794881735058</v>
      </c>
      <c r="M2670" s="3">
        <v>28</v>
      </c>
      <c r="N2670" s="125">
        <v>-0.11929885550915301</v>
      </c>
      <c r="O2670" s="3">
        <v>4</v>
      </c>
      <c r="P2670" s="125">
        <v>6.1088363171907897E-2</v>
      </c>
      <c r="Q2670" s="3">
        <v>3</v>
      </c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</row>
    <row r="2671" spans="1:30" hidden="1" x14ac:dyDescent="0.25">
      <c r="A2671" s="2">
        <v>16</v>
      </c>
      <c r="B2671" s="2">
        <v>2014</v>
      </c>
      <c r="C2671" s="4" t="str">
        <f>INDEX(Index!$B$1:$B$500,MATCH($F2671,Index!$A$1:$A$500,0)
)</f>
        <v>NO</v>
      </c>
      <c r="D2671" s="4">
        <v>0</v>
      </c>
      <c r="E2671" s="141">
        <f t="shared" si="41"/>
        <v>4.3258615366156605E-2</v>
      </c>
      <c r="F2671" s="3" t="s">
        <v>27</v>
      </c>
      <c r="G2671" s="3">
        <v>14</v>
      </c>
      <c r="H2671" s="125">
        <v>4.3258615366156605E-2</v>
      </c>
      <c r="I2671" s="3"/>
      <c r="J2671" s="3"/>
      <c r="K2671" s="3" t="s">
        <v>198</v>
      </c>
      <c r="L2671" s="125">
        <v>0.122875370768567</v>
      </c>
      <c r="M2671" s="3">
        <v>7</v>
      </c>
      <c r="N2671" s="125">
        <v>0.10052570922116399</v>
      </c>
      <c r="O2671" s="3">
        <v>27</v>
      </c>
      <c r="P2671" s="125">
        <v>2.0908953818753601E-2</v>
      </c>
      <c r="Q2671" s="3">
        <v>11</v>
      </c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</row>
    <row r="2672" spans="1:30" hidden="1" x14ac:dyDescent="0.25">
      <c r="A2672" s="2">
        <v>16</v>
      </c>
      <c r="B2672" s="2">
        <v>2014</v>
      </c>
      <c r="C2672" s="4" t="str">
        <f>INDEX(Index!$B$1:$B$500,MATCH($F2672,Index!$A$1:$A$500,0)
)</f>
        <v>MIA</v>
      </c>
      <c r="D2672" s="4">
        <v>0</v>
      </c>
      <c r="E2672" s="141">
        <f t="shared" si="41"/>
        <v>3.4697246953813113E-2</v>
      </c>
      <c r="F2672" s="3" t="s">
        <v>4</v>
      </c>
      <c r="G2672" s="3">
        <v>15</v>
      </c>
      <c r="H2672" s="125">
        <v>3.4697246953813113E-2</v>
      </c>
      <c r="I2672" s="3"/>
      <c r="J2672" s="3"/>
      <c r="K2672" s="3" t="s">
        <v>196</v>
      </c>
      <c r="L2672" s="125">
        <v>9.1628533013089902E-2</v>
      </c>
      <c r="M2672" s="3">
        <v>10</v>
      </c>
      <c r="N2672" s="125">
        <v>5.3712561766952899E-3</v>
      </c>
      <c r="O2672" s="3">
        <v>17</v>
      </c>
      <c r="P2672" s="125">
        <v>-5.1560029882581501E-2</v>
      </c>
      <c r="Q2672" s="3">
        <v>30</v>
      </c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</row>
    <row r="2673" spans="1:30" hidden="1" x14ac:dyDescent="0.25">
      <c r="A2673" s="2">
        <v>16</v>
      </c>
      <c r="B2673" s="2">
        <v>2014</v>
      </c>
      <c r="C2673" s="4" t="str">
        <f>INDEX(Index!$B$1:$B$500,MATCH($F2673,Index!$A$1:$A$500,0)
)</f>
        <v>SF</v>
      </c>
      <c r="D2673" s="4">
        <v>0</v>
      </c>
      <c r="E2673" s="141">
        <f t="shared" si="41"/>
        <v>2.2312045061454511E-2</v>
      </c>
      <c r="F2673" s="3" t="s">
        <v>1</v>
      </c>
      <c r="G2673" s="3">
        <v>16</v>
      </c>
      <c r="H2673" s="125">
        <v>2.2312045061454511E-2</v>
      </c>
      <c r="I2673" s="3"/>
      <c r="J2673" s="3"/>
      <c r="K2673" s="3" t="s">
        <v>197</v>
      </c>
      <c r="L2673" s="125">
        <v>-2.5391892574946399E-2</v>
      </c>
      <c r="M2673" s="3">
        <v>18</v>
      </c>
      <c r="N2673" s="125">
        <v>-8.5297194750368205E-2</v>
      </c>
      <c r="O2673" s="3">
        <v>5</v>
      </c>
      <c r="P2673" s="125">
        <v>-3.7593257113967299E-2</v>
      </c>
      <c r="Q2673" s="3">
        <v>25</v>
      </c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</row>
    <row r="2674" spans="1:30" hidden="1" x14ac:dyDescent="0.25">
      <c r="A2674" s="2">
        <v>16</v>
      </c>
      <c r="B2674" s="2">
        <v>2014</v>
      </c>
      <c r="C2674" s="4" t="str">
        <f>INDEX(Index!$B$1:$B$500,MATCH($F2674,Index!$A$1:$A$500,0)
)</f>
        <v>LAC</v>
      </c>
      <c r="D2674" s="4">
        <v>0</v>
      </c>
      <c r="E2674" s="141">
        <f t="shared" si="41"/>
        <v>2.0215423110847196E-2</v>
      </c>
      <c r="F2674" s="3" t="s">
        <v>68</v>
      </c>
      <c r="G2674" s="3">
        <v>17</v>
      </c>
      <c r="H2674" s="125">
        <v>2.0215423110847196E-2</v>
      </c>
      <c r="I2674" s="3"/>
      <c r="J2674" s="3"/>
      <c r="K2674" s="3" t="s">
        <v>194</v>
      </c>
      <c r="L2674" s="125">
        <v>0.104116774809926</v>
      </c>
      <c r="M2674" s="3">
        <v>8</v>
      </c>
      <c r="N2674" s="125">
        <v>6.4632992677262802E-2</v>
      </c>
      <c r="O2674" s="3">
        <v>23</v>
      </c>
      <c r="P2674" s="125">
        <v>-1.9268359021815999E-2</v>
      </c>
      <c r="Q2674" s="3">
        <v>19</v>
      </c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</row>
    <row r="2675" spans="1:30" hidden="1" x14ac:dyDescent="0.25">
      <c r="A2675" s="2">
        <v>16</v>
      </c>
      <c r="B2675" s="2">
        <v>2014</v>
      </c>
      <c r="C2675" s="4" t="str">
        <f>INDEX(Index!$B$1:$B$500,MATCH($F2675,Index!$A$1:$A$500,0)
)</f>
        <v>HOU</v>
      </c>
      <c r="D2675" s="4">
        <v>0</v>
      </c>
      <c r="E2675" s="141">
        <f t="shared" si="41"/>
        <v>-4.6548213423012047E-3</v>
      </c>
      <c r="F2675" s="3" t="s">
        <v>49</v>
      </c>
      <c r="G2675" s="3">
        <v>18</v>
      </c>
      <c r="H2675" s="125">
        <v>-4.6548213423012047E-3</v>
      </c>
      <c r="I2675" s="3"/>
      <c r="J2675" s="3"/>
      <c r="K2675" s="3" t="s">
        <v>196</v>
      </c>
      <c r="L2675" s="125">
        <v>-3.7007990640328503E-2</v>
      </c>
      <c r="M2675" s="3">
        <v>20</v>
      </c>
      <c r="N2675" s="125">
        <v>-7.26784712116329E-2</v>
      </c>
      <c r="O2675" s="3">
        <v>6</v>
      </c>
      <c r="P2675" s="125">
        <v>-4.0325301913605602E-2</v>
      </c>
      <c r="Q2675" s="3">
        <v>27</v>
      </c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</row>
    <row r="2676" spans="1:30" hidden="1" x14ac:dyDescent="0.25">
      <c r="A2676" s="2">
        <v>16</v>
      </c>
      <c r="B2676" s="2">
        <v>2014</v>
      </c>
      <c r="C2676" s="4" t="str">
        <f>INDEX(Index!$B$1:$B$500,MATCH($F2676,Index!$A$1:$A$500,0)
)</f>
        <v>ATL</v>
      </c>
      <c r="D2676" s="4">
        <v>0</v>
      </c>
      <c r="E2676" s="141">
        <f t="shared" si="41"/>
        <v>-7.0078703362917993E-3</v>
      </c>
      <c r="F2676" s="3" t="s">
        <v>43</v>
      </c>
      <c r="G2676" s="3">
        <v>19</v>
      </c>
      <c r="H2676" s="125">
        <v>-7.0078703362917993E-3</v>
      </c>
      <c r="I2676" s="3"/>
      <c r="J2676" s="3"/>
      <c r="K2676" s="3" t="s">
        <v>198</v>
      </c>
      <c r="L2676" s="125">
        <v>9.8424969912557406E-2</v>
      </c>
      <c r="M2676" s="3">
        <v>9</v>
      </c>
      <c r="N2676" s="125">
        <v>0.13064671739669401</v>
      </c>
      <c r="O2676" s="3">
        <v>32</v>
      </c>
      <c r="P2676" s="125">
        <v>2.5213877147844801E-2</v>
      </c>
      <c r="Q2676" s="3">
        <v>10</v>
      </c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</row>
    <row r="2677" spans="1:30" hidden="1" x14ac:dyDescent="0.25">
      <c r="A2677" s="2">
        <v>16</v>
      </c>
      <c r="B2677" s="2">
        <v>2014</v>
      </c>
      <c r="C2677" s="4" t="str">
        <f>INDEX(Index!$B$1:$B$500,MATCH($F2677,Index!$A$1:$A$500,0)
)</f>
        <v>LAR</v>
      </c>
      <c r="D2677" s="4">
        <v>0</v>
      </c>
      <c r="E2677" s="141">
        <f t="shared" si="41"/>
        <v>-7.5487456309326038E-3</v>
      </c>
      <c r="F2677" s="3" t="s">
        <v>67</v>
      </c>
      <c r="G2677" s="3">
        <v>20</v>
      </c>
      <c r="H2677" s="125">
        <v>-7.5487456309326038E-3</v>
      </c>
      <c r="I2677" s="3"/>
      <c r="J2677" s="3"/>
      <c r="K2677" s="3" t="s">
        <v>198</v>
      </c>
      <c r="L2677" s="125">
        <v>-6.9726531100337302E-2</v>
      </c>
      <c r="M2677" s="3">
        <v>22</v>
      </c>
      <c r="N2677" s="125">
        <v>-3.3239198879366799E-2</v>
      </c>
      <c r="O2677" s="3">
        <v>11</v>
      </c>
      <c r="P2677" s="125">
        <v>2.8938586590037899E-2</v>
      </c>
      <c r="Q2677" s="3">
        <v>8</v>
      </c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</row>
    <row r="2678" spans="1:30" hidden="1" x14ac:dyDescent="0.25">
      <c r="A2678" s="2">
        <v>16</v>
      </c>
      <c r="B2678" s="2">
        <v>2014</v>
      </c>
      <c r="C2678" s="4" t="str">
        <f>INDEX(Index!$B$1:$B$500,MATCH($F2678,Index!$A$1:$A$500,0)
)</f>
        <v>ARI</v>
      </c>
      <c r="D2678" s="4">
        <v>0</v>
      </c>
      <c r="E2678" s="141">
        <f t="shared" si="41"/>
        <v>-2.7214787513346706E-2</v>
      </c>
      <c r="F2678" s="3" t="s">
        <v>23</v>
      </c>
      <c r="G2678" s="3">
        <v>21</v>
      </c>
      <c r="H2678" s="125">
        <v>-2.7214787513346706E-2</v>
      </c>
      <c r="I2678" s="3"/>
      <c r="J2678" s="3"/>
      <c r="K2678" s="3" t="s">
        <v>192</v>
      </c>
      <c r="L2678" s="125">
        <v>-7.09342668950705E-2</v>
      </c>
      <c r="M2678" s="3">
        <v>23</v>
      </c>
      <c r="N2678" s="125">
        <v>-6.8029490187503594E-2</v>
      </c>
      <c r="O2678" s="3">
        <v>7</v>
      </c>
      <c r="P2678" s="125">
        <v>-2.43100108057798E-2</v>
      </c>
      <c r="Q2678" s="3">
        <v>22</v>
      </c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</row>
    <row r="2679" spans="1:30" hidden="1" x14ac:dyDescent="0.25">
      <c r="A2679" s="2">
        <v>16</v>
      </c>
      <c r="B2679" s="2">
        <v>2014</v>
      </c>
      <c r="C2679" s="4" t="str">
        <f>INDEX(Index!$B$1:$B$500,MATCH($F2679,Index!$A$1:$A$500,0)
)</f>
        <v>NYG</v>
      </c>
      <c r="D2679" s="4">
        <v>0</v>
      </c>
      <c r="E2679" s="141">
        <f t="shared" si="41"/>
        <v>-6.9583368265420595E-2</v>
      </c>
      <c r="F2679" s="3" t="s">
        <v>15</v>
      </c>
      <c r="G2679" s="3">
        <v>22</v>
      </c>
      <c r="H2679" s="125">
        <v>-6.9583368265420595E-2</v>
      </c>
      <c r="I2679" s="3"/>
      <c r="J2679" s="3"/>
      <c r="K2679" s="3" t="s">
        <v>198</v>
      </c>
      <c r="L2679" s="125">
        <v>-1.6464966607910698E-2</v>
      </c>
      <c r="M2679" s="3">
        <v>17</v>
      </c>
      <c r="N2679" s="125">
        <v>5.38921727524002E-2</v>
      </c>
      <c r="O2679" s="3">
        <v>22</v>
      </c>
      <c r="P2679" s="125">
        <v>7.7377109489031601E-4</v>
      </c>
      <c r="Q2679" s="3">
        <v>13</v>
      </c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</row>
    <row r="2680" spans="1:30" hidden="1" x14ac:dyDescent="0.25">
      <c r="A2680" s="2">
        <v>16</v>
      </c>
      <c r="B2680" s="2">
        <v>2014</v>
      </c>
      <c r="C2680" s="4" t="str">
        <f>INDEX(Index!$B$1:$B$500,MATCH($F2680,Index!$A$1:$A$500,0)
)</f>
        <v>CAR</v>
      </c>
      <c r="D2680" s="4">
        <v>0</v>
      </c>
      <c r="E2680" s="141">
        <f t="shared" si="41"/>
        <v>-0.11709531912719949</v>
      </c>
      <c r="F2680" s="3" t="s">
        <v>51</v>
      </c>
      <c r="G2680" s="3">
        <v>23</v>
      </c>
      <c r="H2680" s="125">
        <v>-0.11709531912719949</v>
      </c>
      <c r="I2680" s="3"/>
      <c r="J2680" s="3"/>
      <c r="K2680" s="3" t="s">
        <v>280</v>
      </c>
      <c r="L2680" s="125">
        <v>-5.47676146620832E-2</v>
      </c>
      <c r="M2680" s="3">
        <v>21</v>
      </c>
      <c r="N2680" s="125">
        <v>2.7186829123263898E-3</v>
      </c>
      <c r="O2680" s="3">
        <v>16</v>
      </c>
      <c r="P2680" s="125">
        <v>-5.9609021552789902E-2</v>
      </c>
      <c r="Q2680" s="3">
        <v>32</v>
      </c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</row>
    <row r="2681" spans="1:30" hidden="1" x14ac:dyDescent="0.25">
      <c r="A2681" s="2">
        <v>16</v>
      </c>
      <c r="B2681" s="2">
        <v>2014</v>
      </c>
      <c r="C2681" s="4" t="str">
        <f>INDEX(Index!$B$1:$B$500,MATCH($F2681,Index!$A$1:$A$500,0)
)</f>
        <v>CLE</v>
      </c>
      <c r="D2681" s="4">
        <v>0</v>
      </c>
      <c r="E2681" s="141">
        <f t="shared" si="41"/>
        <v>-0.1217545258755061</v>
      </c>
      <c r="F2681" s="3" t="s">
        <v>10</v>
      </c>
      <c r="G2681" s="3">
        <v>24</v>
      </c>
      <c r="H2681" s="125">
        <v>-0.1217545258755061</v>
      </c>
      <c r="I2681" s="3"/>
      <c r="J2681" s="3"/>
      <c r="K2681" s="3" t="s">
        <v>197</v>
      </c>
      <c r="L2681" s="125">
        <v>-0.11421664806583</v>
      </c>
      <c r="M2681" s="3">
        <v>26</v>
      </c>
      <c r="N2681" s="125">
        <v>5.9349152100790503E-3</v>
      </c>
      <c r="O2681" s="3">
        <v>18</v>
      </c>
      <c r="P2681" s="125">
        <v>-1.6029625995970501E-3</v>
      </c>
      <c r="Q2681" s="3">
        <v>14</v>
      </c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</row>
    <row r="2682" spans="1:30" hidden="1" x14ac:dyDescent="0.25">
      <c r="A2682" s="2">
        <v>16</v>
      </c>
      <c r="B2682" s="2">
        <v>2014</v>
      </c>
      <c r="C2682" s="4" t="str">
        <f>INDEX(Index!$B$1:$B$500,MATCH($F2682,Index!$A$1:$A$500,0)
)</f>
        <v>CHI</v>
      </c>
      <c r="D2682" s="4">
        <v>0</v>
      </c>
      <c r="E2682" s="141">
        <f t="shared" si="41"/>
        <v>-0.15302411974806945</v>
      </c>
      <c r="F2682" s="3" t="s">
        <v>64</v>
      </c>
      <c r="G2682" s="3">
        <v>25</v>
      </c>
      <c r="H2682" s="125">
        <v>-0.15302411974806945</v>
      </c>
      <c r="I2682" s="3"/>
      <c r="J2682" s="3"/>
      <c r="K2682" s="3" t="s">
        <v>199</v>
      </c>
      <c r="L2682" s="125">
        <v>-1.5837092863121599E-3</v>
      </c>
      <c r="M2682" s="3">
        <v>16</v>
      </c>
      <c r="N2682" s="125">
        <v>0.120904049081186</v>
      </c>
      <c r="O2682" s="3">
        <v>30</v>
      </c>
      <c r="P2682" s="125">
        <v>-3.0536361380571302E-2</v>
      </c>
      <c r="Q2682" s="3">
        <v>24</v>
      </c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</row>
    <row r="2683" spans="1:30" hidden="1" x14ac:dyDescent="0.25">
      <c r="A2683" s="2">
        <v>16</v>
      </c>
      <c r="B2683" s="2">
        <v>2014</v>
      </c>
      <c r="C2683" s="4" t="str">
        <f>INDEX(Index!$B$1:$B$500,MATCH($F2683,Index!$A$1:$A$500,0)
)</f>
        <v>MIN</v>
      </c>
      <c r="D2683" s="4">
        <v>0</v>
      </c>
      <c r="E2683" s="141">
        <f t="shared" si="41"/>
        <v>-0.16171146455339719</v>
      </c>
      <c r="F2683" s="3" t="s">
        <v>46</v>
      </c>
      <c r="G2683" s="3">
        <v>26</v>
      </c>
      <c r="H2683" s="125">
        <v>-0.16171146455339719</v>
      </c>
      <c r="I2683" s="3"/>
      <c r="J2683" s="3"/>
      <c r="K2683" s="3" t="s">
        <v>198</v>
      </c>
      <c r="L2683" s="125">
        <v>-8.1656605414448899E-2</v>
      </c>
      <c r="M2683" s="3">
        <v>24</v>
      </c>
      <c r="N2683" s="125">
        <v>0.105389171268246</v>
      </c>
      <c r="O2683" s="3">
        <v>28</v>
      </c>
      <c r="P2683" s="125">
        <v>2.5334312129297699E-2</v>
      </c>
      <c r="Q2683" s="3">
        <v>9</v>
      </c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</row>
    <row r="2684" spans="1:30" hidden="1" x14ac:dyDescent="0.25">
      <c r="A2684" s="2">
        <v>16</v>
      </c>
      <c r="B2684" s="2">
        <v>2014</v>
      </c>
      <c r="C2684" s="4" t="str">
        <f>INDEX(Index!$B$1:$B$500,MATCH($F2684,Index!$A$1:$A$500,0)
)</f>
        <v>NYJ</v>
      </c>
      <c r="D2684" s="4">
        <v>0</v>
      </c>
      <c r="E2684" s="141">
        <f t="shared" si="41"/>
        <v>-0.17333106705501311</v>
      </c>
      <c r="F2684" s="3" t="s">
        <v>9</v>
      </c>
      <c r="G2684" s="3">
        <v>27</v>
      </c>
      <c r="H2684" s="125">
        <v>-0.17333106705501311</v>
      </c>
      <c r="I2684" s="3"/>
      <c r="J2684" s="3"/>
      <c r="K2684" s="3" t="s">
        <v>236</v>
      </c>
      <c r="L2684" s="125">
        <v>-0.115910175945029</v>
      </c>
      <c r="M2684" s="3">
        <v>27</v>
      </c>
      <c r="N2684" s="125">
        <v>4.1335718422846002E-2</v>
      </c>
      <c r="O2684" s="3">
        <v>21</v>
      </c>
      <c r="P2684" s="125">
        <v>-1.6085172687138102E-2</v>
      </c>
      <c r="Q2684" s="3">
        <v>17</v>
      </c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</row>
    <row r="2685" spans="1:30" hidden="1" x14ac:dyDescent="0.25">
      <c r="A2685" s="2">
        <v>16</v>
      </c>
      <c r="B2685" s="2">
        <v>2014</v>
      </c>
      <c r="C2685" s="4" t="str">
        <f>INDEX(Index!$B$1:$B$500,MATCH($F2685,Index!$A$1:$A$500,0)
)</f>
        <v>TEN</v>
      </c>
      <c r="D2685" s="4">
        <v>0</v>
      </c>
      <c r="E2685" s="141">
        <f t="shared" si="41"/>
        <v>-0.24250090864928101</v>
      </c>
      <c r="F2685" s="3" t="s">
        <v>45</v>
      </c>
      <c r="G2685" s="3">
        <v>28</v>
      </c>
      <c r="H2685" s="125">
        <v>-0.24250090864928101</v>
      </c>
      <c r="I2685" s="3"/>
      <c r="J2685" s="3"/>
      <c r="K2685" s="3" t="s">
        <v>201</v>
      </c>
      <c r="L2685" s="125">
        <v>-0.129821590023602</v>
      </c>
      <c r="M2685" s="3">
        <v>29</v>
      </c>
      <c r="N2685" s="125">
        <v>9.1827335755593195E-2</v>
      </c>
      <c r="O2685" s="3">
        <v>26</v>
      </c>
      <c r="P2685" s="125">
        <v>-2.08519828700858E-2</v>
      </c>
      <c r="Q2685" s="3">
        <v>20</v>
      </c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</row>
    <row r="2686" spans="1:30" hidden="1" x14ac:dyDescent="0.25">
      <c r="A2686" s="2">
        <v>16</v>
      </c>
      <c r="B2686" s="2">
        <v>2014</v>
      </c>
      <c r="C2686" s="4" t="str">
        <f>INDEX(Index!$B$1:$B$500,MATCH($F2686,Index!$A$1:$A$500,0)
)</f>
        <v>WAS</v>
      </c>
      <c r="D2686" s="4">
        <v>0</v>
      </c>
      <c r="E2686" s="141">
        <f t="shared" si="41"/>
        <v>-0.26958021666774001</v>
      </c>
      <c r="F2686" s="3" t="s">
        <v>26</v>
      </c>
      <c r="G2686" s="3">
        <v>29</v>
      </c>
      <c r="H2686" s="125">
        <v>-0.26958021666774001</v>
      </c>
      <c r="I2686" s="3"/>
      <c r="J2686" s="3"/>
      <c r="K2686" s="3" t="s">
        <v>200</v>
      </c>
      <c r="L2686" s="125">
        <v>-9.0223009137514396E-2</v>
      </c>
      <c r="M2686" s="3">
        <v>25</v>
      </c>
      <c r="N2686" s="125">
        <v>0.12151886357455</v>
      </c>
      <c r="O2686" s="3">
        <v>31</v>
      </c>
      <c r="P2686" s="125">
        <v>-5.7838343955675602E-2</v>
      </c>
      <c r="Q2686" s="3">
        <v>31</v>
      </c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</row>
    <row r="2687" spans="1:30" hidden="1" x14ac:dyDescent="0.25">
      <c r="A2687" s="2">
        <v>16</v>
      </c>
      <c r="B2687" s="2">
        <v>2014</v>
      </c>
      <c r="C2687" s="4" t="str">
        <f>INDEX(Index!$B$1:$B$500,MATCH($F2687,Index!$A$1:$A$500,0)
)</f>
        <v>LV</v>
      </c>
      <c r="D2687" s="4">
        <v>0</v>
      </c>
      <c r="E2687" s="141">
        <f t="shared" si="41"/>
        <v>-0.27131621895074204</v>
      </c>
      <c r="F2687" s="3" t="s">
        <v>52</v>
      </c>
      <c r="G2687" s="3">
        <v>30</v>
      </c>
      <c r="H2687" s="125">
        <v>-0.27131621895074204</v>
      </c>
      <c r="I2687" s="3"/>
      <c r="J2687" s="3"/>
      <c r="K2687" s="3" t="s">
        <v>236</v>
      </c>
      <c r="L2687" s="125">
        <v>-0.183991189382951</v>
      </c>
      <c r="M2687" s="3">
        <v>30</v>
      </c>
      <c r="N2687" s="125">
        <v>7.7431226156244495E-2</v>
      </c>
      <c r="O2687" s="3">
        <v>25</v>
      </c>
      <c r="P2687" s="125">
        <v>-9.8938034115465794E-3</v>
      </c>
      <c r="Q2687" s="3">
        <v>16</v>
      </c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</row>
    <row r="2688" spans="1:30" hidden="1" x14ac:dyDescent="0.25">
      <c r="A2688" s="2">
        <v>16</v>
      </c>
      <c r="B2688" s="2">
        <v>2014</v>
      </c>
      <c r="C2688" s="4" t="str">
        <f>INDEX(Index!$B$1:$B$500,MATCH($F2688,Index!$A$1:$A$500,0)
)</f>
        <v>TB</v>
      </c>
      <c r="D2688" s="4">
        <v>0</v>
      </c>
      <c r="E2688" s="141">
        <f t="shared" si="41"/>
        <v>-0.33541222839050688</v>
      </c>
      <c r="F2688" s="3" t="s">
        <v>38</v>
      </c>
      <c r="G2688" s="3">
        <v>31</v>
      </c>
      <c r="H2688" s="125">
        <v>-0.33541222839050688</v>
      </c>
      <c r="I2688" s="3"/>
      <c r="J2688" s="3"/>
      <c r="K2688" s="3" t="s">
        <v>201</v>
      </c>
      <c r="L2688" s="125">
        <v>-0.24650547199480299</v>
      </c>
      <c r="M2688" s="3">
        <v>31</v>
      </c>
      <c r="N2688" s="125">
        <v>7.1864960721054097E-2</v>
      </c>
      <c r="O2688" s="3">
        <v>24</v>
      </c>
      <c r="P2688" s="125">
        <v>-1.70417956746498E-2</v>
      </c>
      <c r="Q2688" s="3">
        <v>18</v>
      </c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</row>
    <row r="2689" spans="1:30" hidden="1" x14ac:dyDescent="0.25">
      <c r="A2689" s="2">
        <v>16</v>
      </c>
      <c r="B2689" s="2">
        <v>2014</v>
      </c>
      <c r="C2689" s="4" t="str">
        <f>INDEX(Index!$B$1:$B$500,MATCH($F2689,Index!$A$1:$A$500,0)
)</f>
        <v>JAX</v>
      </c>
      <c r="D2689" s="4">
        <v>0</v>
      </c>
      <c r="E2689" s="141">
        <f t="shared" si="41"/>
        <v>-0.34995203690700138</v>
      </c>
      <c r="F2689" s="3" t="s">
        <v>56</v>
      </c>
      <c r="G2689" s="3">
        <v>32</v>
      </c>
      <c r="H2689" s="125">
        <v>-0.34995203690700138</v>
      </c>
      <c r="I2689" s="3"/>
      <c r="J2689" s="3"/>
      <c r="K2689" s="3" t="s">
        <v>236</v>
      </c>
      <c r="L2689" s="125">
        <v>-0.27460741649261</v>
      </c>
      <c r="M2689" s="3">
        <v>32</v>
      </c>
      <c r="N2689" s="125">
        <v>3.7247258102636897E-2</v>
      </c>
      <c r="O2689" s="3">
        <v>20</v>
      </c>
      <c r="P2689" s="125">
        <v>-3.80973623117545E-2</v>
      </c>
      <c r="Q2689" s="3">
        <v>26</v>
      </c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</row>
    <row r="2690" spans="1:30" hidden="1" x14ac:dyDescent="0.25">
      <c r="A2690" s="2">
        <v>17</v>
      </c>
      <c r="B2690" s="2">
        <v>2014</v>
      </c>
      <c r="C2690" s="4" t="str">
        <f>INDEX(Index!$B$1:$B$500,MATCH($F2690,Index!$A$1:$A$500,0)
)</f>
        <v>DEN</v>
      </c>
      <c r="D2690" s="4">
        <v>0</v>
      </c>
      <c r="E2690" s="141">
        <f t="shared" ref="E2690:E2753" si="42">IF(D2690=1,H2690/100,H2690)</f>
        <v>0.32594480115114077</v>
      </c>
      <c r="F2690" s="3" t="s">
        <v>39</v>
      </c>
      <c r="G2690" s="3">
        <v>1</v>
      </c>
      <c r="H2690" s="125">
        <v>0.32594480115114077</v>
      </c>
      <c r="I2690" s="3"/>
      <c r="J2690" s="3"/>
      <c r="K2690" s="3" t="s">
        <v>203</v>
      </c>
      <c r="L2690" s="125">
        <v>0.18732149582718799</v>
      </c>
      <c r="M2690" s="3">
        <v>3</v>
      </c>
      <c r="N2690" s="125">
        <v>-0.17522337152273701</v>
      </c>
      <c r="O2690" s="3">
        <v>1</v>
      </c>
      <c r="P2690" s="125">
        <v>-3.6600066198784198E-2</v>
      </c>
      <c r="Q2690" s="3">
        <v>27</v>
      </c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</row>
    <row r="2691" spans="1:30" hidden="1" x14ac:dyDescent="0.25">
      <c r="A2691" s="2">
        <v>17</v>
      </c>
      <c r="B2691" s="2">
        <v>2014</v>
      </c>
      <c r="C2691" s="4" t="str">
        <f>INDEX(Index!$B$1:$B$500,MATCH($F2691,Index!$A$1:$A$500,0)
)</f>
        <v>SEA</v>
      </c>
      <c r="D2691" s="4">
        <v>0</v>
      </c>
      <c r="E2691" s="141">
        <f t="shared" si="42"/>
        <v>0.29606884029767822</v>
      </c>
      <c r="F2691" s="3" t="s">
        <v>30</v>
      </c>
      <c r="G2691" s="3">
        <v>2</v>
      </c>
      <c r="H2691" s="125">
        <v>0.29606884029767822</v>
      </c>
      <c r="I2691" s="3"/>
      <c r="J2691" s="3"/>
      <c r="K2691" s="3" t="s">
        <v>203</v>
      </c>
      <c r="L2691" s="125">
        <v>0.146426676609241</v>
      </c>
      <c r="M2691" s="3">
        <v>5</v>
      </c>
      <c r="N2691" s="125">
        <v>-0.16665751231862999</v>
      </c>
      <c r="O2691" s="3">
        <v>2</v>
      </c>
      <c r="P2691" s="125">
        <v>-1.70153486301928E-2</v>
      </c>
      <c r="Q2691" s="3">
        <v>19</v>
      </c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</row>
    <row r="2692" spans="1:30" hidden="1" x14ac:dyDescent="0.25">
      <c r="A2692" s="2">
        <v>17</v>
      </c>
      <c r="B2692" s="2">
        <v>2014</v>
      </c>
      <c r="C2692" s="4" t="str">
        <f>INDEX(Index!$B$1:$B$500,MATCH($F2692,Index!$A$1:$A$500,0)
)</f>
        <v>GB</v>
      </c>
      <c r="D2692" s="4">
        <v>0</v>
      </c>
      <c r="E2692" s="141">
        <f t="shared" si="42"/>
        <v>0.22830836227212603</v>
      </c>
      <c r="F2692" s="3" t="s">
        <v>20</v>
      </c>
      <c r="G2692" s="3">
        <v>3</v>
      </c>
      <c r="H2692" s="125">
        <v>0.22830836227212603</v>
      </c>
      <c r="I2692" s="3"/>
      <c r="J2692" s="3"/>
      <c r="K2692" s="3" t="s">
        <v>203</v>
      </c>
      <c r="L2692" s="125">
        <v>0.22497972497681001</v>
      </c>
      <c r="M2692" s="3">
        <v>1</v>
      </c>
      <c r="N2692" s="125">
        <v>-2.65958936680105E-2</v>
      </c>
      <c r="O2692" s="3">
        <v>15</v>
      </c>
      <c r="P2692" s="125">
        <v>-2.32672563726945E-2</v>
      </c>
      <c r="Q2692" s="3">
        <v>22</v>
      </c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</row>
    <row r="2693" spans="1:30" hidden="1" x14ac:dyDescent="0.25">
      <c r="A2693" s="2">
        <v>17</v>
      </c>
      <c r="B2693" s="2">
        <v>2014</v>
      </c>
      <c r="C2693" s="4" t="str">
        <f>INDEX(Index!$B$1:$B$500,MATCH($F2693,Index!$A$1:$A$500,0)
)</f>
        <v>NE</v>
      </c>
      <c r="D2693" s="4">
        <v>0</v>
      </c>
      <c r="E2693" s="141">
        <f t="shared" si="42"/>
        <v>0.2160221646140362</v>
      </c>
      <c r="F2693" s="3" t="s">
        <v>17</v>
      </c>
      <c r="G2693" s="3">
        <v>4</v>
      </c>
      <c r="H2693" s="125">
        <v>0.2160221646140362</v>
      </c>
      <c r="I2693" s="3"/>
      <c r="J2693" s="3"/>
      <c r="K2693" s="3" t="s">
        <v>203</v>
      </c>
      <c r="L2693" s="125">
        <v>0.119217520110666</v>
      </c>
      <c r="M2693" s="3">
        <v>6</v>
      </c>
      <c r="N2693" s="125">
        <v>-4.0221045465739402E-2</v>
      </c>
      <c r="O2693" s="3">
        <v>12</v>
      </c>
      <c r="P2693" s="125">
        <v>5.65835990376308E-2</v>
      </c>
      <c r="Q2693" s="3">
        <v>5</v>
      </c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</row>
    <row r="2694" spans="1:30" hidden="1" x14ac:dyDescent="0.25">
      <c r="A2694" s="2">
        <v>17</v>
      </c>
      <c r="B2694" s="2">
        <v>2014</v>
      </c>
      <c r="C2694" s="4" t="str">
        <f>INDEX(Index!$B$1:$B$500,MATCH($F2694,Index!$A$1:$A$500,0)
)</f>
        <v>BAL</v>
      </c>
      <c r="D2694" s="4">
        <v>0</v>
      </c>
      <c r="E2694" s="141">
        <f t="shared" si="42"/>
        <v>0.2127244237255678</v>
      </c>
      <c r="F2694" s="3" t="s">
        <v>18</v>
      </c>
      <c r="G2694" s="3">
        <v>5</v>
      </c>
      <c r="H2694" s="125">
        <v>0.2127244237255678</v>
      </c>
      <c r="I2694" s="3"/>
      <c r="J2694" s="3"/>
      <c r="K2694" s="3" t="s">
        <v>204</v>
      </c>
      <c r="L2694" s="125">
        <v>7.5152958625356606E-2</v>
      </c>
      <c r="M2694" s="3">
        <v>10</v>
      </c>
      <c r="N2694" s="125">
        <v>-5.8056175072027698E-2</v>
      </c>
      <c r="O2694" s="3">
        <v>7</v>
      </c>
      <c r="P2694" s="125">
        <v>7.95152900281835E-2</v>
      </c>
      <c r="Q2694" s="3">
        <v>2</v>
      </c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</row>
    <row r="2695" spans="1:30" hidden="1" x14ac:dyDescent="0.25">
      <c r="A2695" s="2">
        <v>17</v>
      </c>
      <c r="B2695" s="2">
        <v>2014</v>
      </c>
      <c r="C2695" s="4" t="str">
        <f>INDEX(Index!$B$1:$B$500,MATCH($F2695,Index!$A$1:$A$500,0)
)</f>
        <v>DAL</v>
      </c>
      <c r="D2695" s="4">
        <v>0</v>
      </c>
      <c r="E2695" s="141">
        <f t="shared" si="42"/>
        <v>0.18988958433586298</v>
      </c>
      <c r="F2695" s="3" t="s">
        <v>3</v>
      </c>
      <c r="G2695" s="3">
        <v>6</v>
      </c>
      <c r="H2695" s="125">
        <v>0.18988958433586298</v>
      </c>
      <c r="I2695" s="3"/>
      <c r="J2695" s="3"/>
      <c r="K2695" s="3" t="s">
        <v>203</v>
      </c>
      <c r="L2695" s="125">
        <v>0.173718956631085</v>
      </c>
      <c r="M2695" s="3">
        <v>4</v>
      </c>
      <c r="N2695" s="125">
        <v>-7.5838110058829003E-3</v>
      </c>
      <c r="O2695" s="3">
        <v>16</v>
      </c>
      <c r="P2695" s="125">
        <v>8.5868166988950691E-3</v>
      </c>
      <c r="Q2695" s="3">
        <v>13</v>
      </c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</row>
    <row r="2696" spans="1:30" hidden="1" x14ac:dyDescent="0.25">
      <c r="A2696" s="2">
        <v>17</v>
      </c>
      <c r="B2696" s="2">
        <v>2014</v>
      </c>
      <c r="C2696" s="4" t="str">
        <f>INDEX(Index!$B$1:$B$500,MATCH($F2696,Index!$A$1:$A$500,0)
)</f>
        <v>PHI</v>
      </c>
      <c r="D2696" s="4">
        <v>0</v>
      </c>
      <c r="E2696" s="141">
        <f t="shared" si="42"/>
        <v>0.15746360716552271</v>
      </c>
      <c r="F2696" s="3" t="s">
        <v>7</v>
      </c>
      <c r="G2696" s="3">
        <v>7</v>
      </c>
      <c r="H2696" s="125">
        <v>0.15746360716552271</v>
      </c>
      <c r="I2696" s="3"/>
      <c r="J2696" s="3"/>
      <c r="K2696" s="3" t="s">
        <v>204</v>
      </c>
      <c r="L2696" s="125">
        <v>3.2771039735468202E-2</v>
      </c>
      <c r="M2696" s="3">
        <v>13</v>
      </c>
      <c r="N2696" s="125">
        <v>-4.1651048648660198E-2</v>
      </c>
      <c r="O2696" s="3">
        <v>10</v>
      </c>
      <c r="P2696" s="125">
        <v>8.3041518781394305E-2</v>
      </c>
      <c r="Q2696" s="3">
        <v>1</v>
      </c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</row>
    <row r="2697" spans="1:30" hidden="1" x14ac:dyDescent="0.25">
      <c r="A2697" s="2">
        <v>17</v>
      </c>
      <c r="B2697" s="2">
        <v>2014</v>
      </c>
      <c r="C2697" s="4" t="str">
        <f>INDEX(Index!$B$1:$B$500,MATCH($F2697,Index!$A$1:$A$500,0)
)</f>
        <v>KC</v>
      </c>
      <c r="D2697" s="4">
        <v>0</v>
      </c>
      <c r="E2697" s="141">
        <f t="shared" si="42"/>
        <v>0.11298237733996362</v>
      </c>
      <c r="F2697" s="3" t="s">
        <v>5</v>
      </c>
      <c r="G2697" s="3">
        <v>8</v>
      </c>
      <c r="H2697" s="125">
        <v>0.11298237733996362</v>
      </c>
      <c r="I2697" s="3"/>
      <c r="J2697" s="3"/>
      <c r="K2697" s="3" t="s">
        <v>207</v>
      </c>
      <c r="L2697" s="125">
        <v>3.9400833816601102E-2</v>
      </c>
      <c r="M2697" s="3">
        <v>12</v>
      </c>
      <c r="N2697" s="125">
        <v>-6.4591826912290097E-3</v>
      </c>
      <c r="O2697" s="3">
        <v>17</v>
      </c>
      <c r="P2697" s="125">
        <v>6.7122360832133507E-2</v>
      </c>
      <c r="Q2697" s="3">
        <v>3</v>
      </c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</row>
    <row r="2698" spans="1:30" hidden="1" x14ac:dyDescent="0.25">
      <c r="A2698" s="2">
        <v>17</v>
      </c>
      <c r="B2698" s="2">
        <v>2014</v>
      </c>
      <c r="C2698" s="4" t="str">
        <f>INDEX(Index!$B$1:$B$500,MATCH($F2698,Index!$A$1:$A$500,0)
)</f>
        <v>PIT</v>
      </c>
      <c r="D2698" s="4">
        <v>0</v>
      </c>
      <c r="E2698" s="141">
        <f t="shared" si="42"/>
        <v>0.10136729877147975</v>
      </c>
      <c r="F2698" s="3" t="s">
        <v>32</v>
      </c>
      <c r="G2698" s="3">
        <v>9</v>
      </c>
      <c r="H2698" s="125">
        <v>0.10136729877147975</v>
      </c>
      <c r="I2698" s="3"/>
      <c r="J2698" s="3"/>
      <c r="K2698" s="3" t="s">
        <v>206</v>
      </c>
      <c r="L2698" s="125">
        <v>0.19154423128335701</v>
      </c>
      <c r="M2698" s="3">
        <v>2</v>
      </c>
      <c r="N2698" s="125">
        <v>9.8962520244207403E-2</v>
      </c>
      <c r="O2698" s="3">
        <v>28</v>
      </c>
      <c r="P2698" s="125">
        <v>8.7855877323301402E-3</v>
      </c>
      <c r="Q2698" s="3">
        <v>12</v>
      </c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</row>
    <row r="2699" spans="1:30" hidden="1" x14ac:dyDescent="0.25">
      <c r="A2699" s="2">
        <v>17</v>
      </c>
      <c r="B2699" s="2">
        <v>2014</v>
      </c>
      <c r="C2699" s="4" t="str">
        <f>INDEX(Index!$B$1:$B$500,MATCH($F2699,Index!$A$1:$A$500,0)
)</f>
        <v>BUF</v>
      </c>
      <c r="D2699" s="4">
        <v>0</v>
      </c>
      <c r="E2699" s="141">
        <f t="shared" si="42"/>
        <v>8.6645837642727014E-2</v>
      </c>
      <c r="F2699" s="3" t="s">
        <v>0</v>
      </c>
      <c r="G2699" s="3">
        <v>10</v>
      </c>
      <c r="H2699" s="125">
        <v>8.6645837642727014E-2</v>
      </c>
      <c r="I2699" s="3"/>
      <c r="J2699" s="3"/>
      <c r="K2699" s="3" t="s">
        <v>207</v>
      </c>
      <c r="L2699" s="125">
        <v>-0.105723939629132</v>
      </c>
      <c r="M2699" s="3">
        <v>27</v>
      </c>
      <c r="N2699" s="125">
        <v>-0.13045210891946701</v>
      </c>
      <c r="O2699" s="3">
        <v>4</v>
      </c>
      <c r="P2699" s="125">
        <v>6.1917668352392E-2</v>
      </c>
      <c r="Q2699" s="3">
        <v>4</v>
      </c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</row>
    <row r="2700" spans="1:30" hidden="1" x14ac:dyDescent="0.25">
      <c r="A2700" s="2">
        <v>17</v>
      </c>
      <c r="B2700" s="2">
        <v>2014</v>
      </c>
      <c r="C2700" s="4" t="str">
        <f>INDEX(Index!$B$1:$B$500,MATCH($F2700,Index!$A$1:$A$500,0)
)</f>
        <v>IND</v>
      </c>
      <c r="D2700" s="4">
        <v>0</v>
      </c>
      <c r="E2700" s="141">
        <f t="shared" si="42"/>
        <v>8.5397265137289763E-2</v>
      </c>
      <c r="F2700" s="3" t="s">
        <v>35</v>
      </c>
      <c r="G2700" s="3">
        <v>11</v>
      </c>
      <c r="H2700" s="125">
        <v>8.5397265137289763E-2</v>
      </c>
      <c r="I2700" s="3"/>
      <c r="J2700" s="3"/>
      <c r="K2700" s="3" t="s">
        <v>206</v>
      </c>
      <c r="L2700" s="125">
        <v>7.9253736133396702E-3</v>
      </c>
      <c r="M2700" s="3">
        <v>14</v>
      </c>
      <c r="N2700" s="125">
        <v>-4.4781569683061302E-2</v>
      </c>
      <c r="O2700" s="3">
        <v>9</v>
      </c>
      <c r="P2700" s="125">
        <v>3.2690321840888797E-2</v>
      </c>
      <c r="Q2700" s="3">
        <v>8</v>
      </c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</row>
    <row r="2701" spans="1:30" hidden="1" x14ac:dyDescent="0.25">
      <c r="A2701" s="2">
        <v>17</v>
      </c>
      <c r="B2701" s="2">
        <v>2014</v>
      </c>
      <c r="C2701" s="4" t="str">
        <f>INDEX(Index!$B$1:$B$500,MATCH($F2701,Index!$A$1:$A$500,0)
)</f>
        <v>CIN</v>
      </c>
      <c r="D2701" s="4">
        <v>0</v>
      </c>
      <c r="E2701" s="141">
        <f t="shared" si="42"/>
        <v>6.5977897940574182E-2</v>
      </c>
      <c r="F2701" s="3" t="s">
        <v>24</v>
      </c>
      <c r="G2701" s="3">
        <v>12</v>
      </c>
      <c r="H2701" s="125">
        <v>6.5977897940574182E-2</v>
      </c>
      <c r="I2701" s="3"/>
      <c r="J2701" s="3"/>
      <c r="K2701" s="3" t="s">
        <v>281</v>
      </c>
      <c r="L2701" s="125">
        <v>-4.3624206011980199E-3</v>
      </c>
      <c r="M2701" s="3">
        <v>16</v>
      </c>
      <c r="N2701" s="125">
        <v>-2.8650251222557301E-2</v>
      </c>
      <c r="O2701" s="3">
        <v>14</v>
      </c>
      <c r="P2701" s="125">
        <v>4.1690067319214902E-2</v>
      </c>
      <c r="Q2701" s="3">
        <v>6</v>
      </c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</row>
    <row r="2702" spans="1:30" hidden="1" x14ac:dyDescent="0.25">
      <c r="A2702" s="2">
        <v>17</v>
      </c>
      <c r="B2702" s="2">
        <v>2014</v>
      </c>
      <c r="C2702" s="4" t="str">
        <f>INDEX(Index!$B$1:$B$500,MATCH($F2702,Index!$A$1:$A$500,0)
)</f>
        <v>DET</v>
      </c>
      <c r="D2702" s="4">
        <v>0</v>
      </c>
      <c r="E2702" s="141">
        <f t="shared" si="42"/>
        <v>5.4015755999728694E-2</v>
      </c>
      <c r="F2702" s="3" t="s">
        <v>21</v>
      </c>
      <c r="G2702" s="3">
        <v>13</v>
      </c>
      <c r="H2702" s="125">
        <v>5.4015755999728694E-2</v>
      </c>
      <c r="I2702" s="3"/>
      <c r="J2702" s="3"/>
      <c r="K2702" s="3" t="s">
        <v>206</v>
      </c>
      <c r="L2702" s="125">
        <v>-3.1281165489544002E-2</v>
      </c>
      <c r="M2702" s="3">
        <v>19</v>
      </c>
      <c r="N2702" s="125">
        <v>-0.142028108768988</v>
      </c>
      <c r="O2702" s="3">
        <v>3</v>
      </c>
      <c r="P2702" s="125">
        <v>-5.6731187279715302E-2</v>
      </c>
      <c r="Q2702" s="3">
        <v>31</v>
      </c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</row>
    <row r="2703" spans="1:30" hidden="1" x14ac:dyDescent="0.25">
      <c r="A2703" s="2">
        <v>17</v>
      </c>
      <c r="B2703" s="2">
        <v>2014</v>
      </c>
      <c r="C2703" s="4" t="str">
        <f>INDEX(Index!$B$1:$B$500,MATCH($F2703,Index!$A$1:$A$500,0)
)</f>
        <v>SF</v>
      </c>
      <c r="D2703" s="4">
        <v>0</v>
      </c>
      <c r="E2703" s="141">
        <f t="shared" si="42"/>
        <v>3.8783294916489561E-2</v>
      </c>
      <c r="F2703" s="3" t="s">
        <v>1</v>
      </c>
      <c r="G2703" s="3">
        <v>14</v>
      </c>
      <c r="H2703" s="125">
        <v>3.8783294916489561E-2</v>
      </c>
      <c r="I2703" s="3"/>
      <c r="J2703" s="3"/>
      <c r="K2703" s="3" t="s">
        <v>210</v>
      </c>
      <c r="L2703" s="125">
        <v>-2.5726923368782398E-3</v>
      </c>
      <c r="M2703" s="3">
        <v>15</v>
      </c>
      <c r="N2703" s="125">
        <v>-7.1621716790423798E-2</v>
      </c>
      <c r="O2703" s="3">
        <v>5</v>
      </c>
      <c r="P2703" s="125">
        <v>-3.0265729537055999E-2</v>
      </c>
      <c r="Q2703" s="3">
        <v>24</v>
      </c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</row>
    <row r="2704" spans="1:30" hidden="1" x14ac:dyDescent="0.25">
      <c r="A2704" s="2">
        <v>17</v>
      </c>
      <c r="B2704" s="2">
        <v>2014</v>
      </c>
      <c r="C2704" s="4" t="str">
        <f>INDEX(Index!$B$1:$B$500,MATCH($F2704,Index!$A$1:$A$500,0)
)</f>
        <v>NO</v>
      </c>
      <c r="D2704" s="4">
        <v>0</v>
      </c>
      <c r="E2704" s="141">
        <f t="shared" si="42"/>
        <v>2.1538425528686702E-2</v>
      </c>
      <c r="F2704" s="3" t="s">
        <v>27</v>
      </c>
      <c r="G2704" s="3">
        <v>15</v>
      </c>
      <c r="H2704" s="125">
        <v>2.1538425528686702E-2</v>
      </c>
      <c r="I2704" s="3"/>
      <c r="J2704" s="3"/>
      <c r="K2704" s="3" t="s">
        <v>209</v>
      </c>
      <c r="L2704" s="125">
        <v>0.106377419249267</v>
      </c>
      <c r="M2704" s="3">
        <v>7</v>
      </c>
      <c r="N2704" s="125">
        <v>0.101280477968847</v>
      </c>
      <c r="O2704" s="3">
        <v>29</v>
      </c>
      <c r="P2704" s="125">
        <v>1.6441484248266702E-2</v>
      </c>
      <c r="Q2704" s="3">
        <v>11</v>
      </c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</row>
    <row r="2705" spans="1:30" hidden="1" x14ac:dyDescent="0.25">
      <c r="A2705" s="2">
        <v>17</v>
      </c>
      <c r="B2705" s="2">
        <v>2014</v>
      </c>
      <c r="C2705" s="4" t="str">
        <f>INDEX(Index!$B$1:$B$500,MATCH($F2705,Index!$A$1:$A$500,0)
)</f>
        <v>LAC</v>
      </c>
      <c r="D2705" s="4">
        <v>0</v>
      </c>
      <c r="E2705" s="141">
        <f t="shared" si="42"/>
        <v>2.0177777008614922E-3</v>
      </c>
      <c r="F2705" s="3" t="s">
        <v>68</v>
      </c>
      <c r="G2705" s="3">
        <v>16</v>
      </c>
      <c r="H2705" s="125">
        <v>2.0177777008614922E-3</v>
      </c>
      <c r="I2705" s="3"/>
      <c r="J2705" s="3"/>
      <c r="K2705" s="3" t="s">
        <v>207</v>
      </c>
      <c r="L2705" s="125">
        <v>8.5794171661138396E-2</v>
      </c>
      <c r="M2705" s="3">
        <v>9</v>
      </c>
      <c r="N2705" s="125">
        <v>5.6329894331188603E-2</v>
      </c>
      <c r="O2705" s="3">
        <v>23</v>
      </c>
      <c r="P2705" s="125">
        <v>-2.7446499629088301E-2</v>
      </c>
      <c r="Q2705" s="3">
        <v>23</v>
      </c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</row>
    <row r="2706" spans="1:30" hidden="1" x14ac:dyDescent="0.25">
      <c r="A2706" s="2">
        <v>17</v>
      </c>
      <c r="B2706" s="2">
        <v>2014</v>
      </c>
      <c r="C2706" s="4" t="str">
        <f>INDEX(Index!$B$1:$B$500,MATCH($F2706,Index!$A$1:$A$500,0)
)</f>
        <v>MIA</v>
      </c>
      <c r="D2706" s="4">
        <v>0</v>
      </c>
      <c r="E2706" s="141">
        <f t="shared" si="42"/>
        <v>1.8911872677705027E-3</v>
      </c>
      <c r="F2706" s="3" t="s">
        <v>4</v>
      </c>
      <c r="G2706" s="3">
        <v>17</v>
      </c>
      <c r="H2706" s="125">
        <v>1.8911872677705027E-3</v>
      </c>
      <c r="I2706" s="3"/>
      <c r="J2706" s="3"/>
      <c r="K2706" s="3" t="s">
        <v>210</v>
      </c>
      <c r="L2706" s="125">
        <v>8.8066834964891705E-2</v>
      </c>
      <c r="M2706" s="3">
        <v>8</v>
      </c>
      <c r="N2706" s="125">
        <v>2.5328542148495999E-2</v>
      </c>
      <c r="O2706" s="3">
        <v>19</v>
      </c>
      <c r="P2706" s="125">
        <v>-6.0847105548625199E-2</v>
      </c>
      <c r="Q2706" s="3">
        <v>32</v>
      </c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</row>
    <row r="2707" spans="1:30" hidden="1" x14ac:dyDescent="0.25">
      <c r="A2707" s="2">
        <v>17</v>
      </c>
      <c r="B2707" s="2">
        <v>2014</v>
      </c>
      <c r="C2707" s="4" t="str">
        <f>INDEX(Index!$B$1:$B$500,MATCH($F2707,Index!$A$1:$A$500,0)
)</f>
        <v>HOU</v>
      </c>
      <c r="D2707" s="4">
        <v>0</v>
      </c>
      <c r="E2707" s="141">
        <f t="shared" si="42"/>
        <v>-7.2706153906396953E-3</v>
      </c>
      <c r="F2707" s="3" t="s">
        <v>49</v>
      </c>
      <c r="G2707" s="3">
        <v>18</v>
      </c>
      <c r="H2707" s="125">
        <v>-7.2706153906396953E-3</v>
      </c>
      <c r="I2707" s="3"/>
      <c r="J2707" s="3"/>
      <c r="K2707" s="3" t="s">
        <v>207</v>
      </c>
      <c r="L2707" s="125">
        <v>-3.7760651197481399E-2</v>
      </c>
      <c r="M2707" s="3">
        <v>20</v>
      </c>
      <c r="N2707" s="125">
        <v>-6.9099043964874401E-2</v>
      </c>
      <c r="O2707" s="3">
        <v>6</v>
      </c>
      <c r="P2707" s="125">
        <v>-3.8609008158032698E-2</v>
      </c>
      <c r="Q2707" s="3">
        <v>28</v>
      </c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</row>
    <row r="2708" spans="1:30" hidden="1" x14ac:dyDescent="0.25">
      <c r="A2708" s="2">
        <v>17</v>
      </c>
      <c r="B2708" s="2">
        <v>2014</v>
      </c>
      <c r="C2708" s="4" t="str">
        <f>INDEX(Index!$B$1:$B$500,MATCH($F2708,Index!$A$1:$A$500,0)
)</f>
        <v>LAR</v>
      </c>
      <c r="D2708" s="4">
        <v>0</v>
      </c>
      <c r="E2708" s="141">
        <f t="shared" si="42"/>
        <v>-1.6908571116961202E-2</v>
      </c>
      <c r="F2708" s="3" t="s">
        <v>67</v>
      </c>
      <c r="G2708" s="3">
        <v>19</v>
      </c>
      <c r="H2708" s="125">
        <v>-1.6908571116961202E-2</v>
      </c>
      <c r="I2708" s="3"/>
      <c r="J2708" s="3"/>
      <c r="K2708" s="3" t="s">
        <v>208</v>
      </c>
      <c r="L2708" s="125">
        <v>-9.17828632107026E-2</v>
      </c>
      <c r="M2708" s="3">
        <v>24</v>
      </c>
      <c r="N2708" s="125">
        <v>-4.0016889931796799E-2</v>
      </c>
      <c r="O2708" s="3">
        <v>13</v>
      </c>
      <c r="P2708" s="125">
        <v>3.4857402161944599E-2</v>
      </c>
      <c r="Q2708" s="3">
        <v>7</v>
      </c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</row>
    <row r="2709" spans="1:30" hidden="1" x14ac:dyDescent="0.25">
      <c r="A2709" s="2">
        <v>17</v>
      </c>
      <c r="B2709" s="2">
        <v>2014</v>
      </c>
      <c r="C2709" s="4" t="str">
        <f>INDEX(Index!$B$1:$B$500,MATCH($F2709,Index!$A$1:$A$500,0)
)</f>
        <v>ARI</v>
      </c>
      <c r="D2709" s="4">
        <v>0</v>
      </c>
      <c r="E2709" s="141">
        <f t="shared" si="42"/>
        <v>-2.8464385605408794E-2</v>
      </c>
      <c r="F2709" s="3" t="s">
        <v>23</v>
      </c>
      <c r="G2709" s="3">
        <v>20</v>
      </c>
      <c r="H2709" s="125">
        <v>-2.8464385605408794E-2</v>
      </c>
      <c r="I2709" s="3"/>
      <c r="J2709" s="3"/>
      <c r="K2709" s="3" t="s">
        <v>206</v>
      </c>
      <c r="L2709" s="125">
        <v>-5.2442640345155597E-2</v>
      </c>
      <c r="M2709" s="3">
        <v>22</v>
      </c>
      <c r="N2709" s="125">
        <v>-4.5736766153692203E-2</v>
      </c>
      <c r="O2709" s="3">
        <v>8</v>
      </c>
      <c r="P2709" s="125">
        <v>-2.17585114139454E-2</v>
      </c>
      <c r="Q2709" s="3">
        <v>21</v>
      </c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</row>
    <row r="2710" spans="1:30" hidden="1" x14ac:dyDescent="0.25">
      <c r="A2710" s="2">
        <v>17</v>
      </c>
      <c r="B2710" s="2">
        <v>2014</v>
      </c>
      <c r="C2710" s="4" t="str">
        <f>INDEX(Index!$B$1:$B$500,MATCH($F2710,Index!$A$1:$A$500,0)
)</f>
        <v>ATL</v>
      </c>
      <c r="D2710" s="4">
        <v>0</v>
      </c>
      <c r="E2710" s="141">
        <f t="shared" si="42"/>
        <v>-5.0893301678921199E-2</v>
      </c>
      <c r="F2710" s="3" t="s">
        <v>43</v>
      </c>
      <c r="G2710" s="3">
        <v>21</v>
      </c>
      <c r="H2710" s="125">
        <v>-5.0893301678921199E-2</v>
      </c>
      <c r="I2710" s="3"/>
      <c r="J2710" s="3"/>
      <c r="K2710" s="3" t="s">
        <v>208</v>
      </c>
      <c r="L2710" s="125">
        <v>5.5184422965485903E-2</v>
      </c>
      <c r="M2710" s="3">
        <v>11</v>
      </c>
      <c r="N2710" s="125">
        <v>0.13626260354240599</v>
      </c>
      <c r="O2710" s="3">
        <v>32</v>
      </c>
      <c r="P2710" s="125">
        <v>3.0184878897998899E-2</v>
      </c>
      <c r="Q2710" s="3">
        <v>9</v>
      </c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</row>
    <row r="2711" spans="1:30" hidden="1" x14ac:dyDescent="0.25">
      <c r="A2711" s="2">
        <v>17</v>
      </c>
      <c r="B2711" s="2">
        <v>2014</v>
      </c>
      <c r="C2711" s="4" t="str">
        <f>INDEX(Index!$B$1:$B$500,MATCH($F2711,Index!$A$1:$A$500,0)
)</f>
        <v>CAR</v>
      </c>
      <c r="D2711" s="4">
        <v>0</v>
      </c>
      <c r="E2711" s="141">
        <f t="shared" si="42"/>
        <v>-6.4540835137903096E-2</v>
      </c>
      <c r="F2711" s="3" t="s">
        <v>51</v>
      </c>
      <c r="G2711" s="3">
        <v>22</v>
      </c>
      <c r="H2711" s="125">
        <v>-6.4540835137903096E-2</v>
      </c>
      <c r="I2711" s="3"/>
      <c r="J2711" s="3"/>
      <c r="K2711" s="3" t="s">
        <v>256</v>
      </c>
      <c r="L2711" s="125">
        <v>-5.0318116922789299E-2</v>
      </c>
      <c r="M2711" s="3">
        <v>21</v>
      </c>
      <c r="N2711" s="125">
        <v>-4.04594323219871E-2</v>
      </c>
      <c r="O2711" s="3">
        <v>11</v>
      </c>
      <c r="P2711" s="125">
        <v>-5.4682150537100897E-2</v>
      </c>
      <c r="Q2711" s="3">
        <v>30</v>
      </c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</row>
    <row r="2712" spans="1:30" hidden="1" x14ac:dyDescent="0.25">
      <c r="A2712" s="2">
        <v>17</v>
      </c>
      <c r="B2712" s="2">
        <v>2014</v>
      </c>
      <c r="C2712" s="4" t="str">
        <f>INDEX(Index!$B$1:$B$500,MATCH($F2712,Index!$A$1:$A$500,0)
)</f>
        <v>NYG</v>
      </c>
      <c r="D2712" s="4">
        <v>0</v>
      </c>
      <c r="E2712" s="141">
        <f t="shared" si="42"/>
        <v>-7.6302175196700808E-2</v>
      </c>
      <c r="F2712" s="3" t="s">
        <v>15</v>
      </c>
      <c r="G2712" s="3">
        <v>23</v>
      </c>
      <c r="H2712" s="125">
        <v>-7.6302175196700808E-2</v>
      </c>
      <c r="I2712" s="3"/>
      <c r="J2712" s="3"/>
      <c r="K2712" s="3" t="s">
        <v>208</v>
      </c>
      <c r="L2712" s="125">
        <v>-5.80359142202665E-3</v>
      </c>
      <c r="M2712" s="3">
        <v>17</v>
      </c>
      <c r="N2712" s="125">
        <v>6.4189699446383502E-2</v>
      </c>
      <c r="O2712" s="3">
        <v>24</v>
      </c>
      <c r="P2712" s="125">
        <v>-6.3088843282906601E-3</v>
      </c>
      <c r="Q2712" s="3">
        <v>15</v>
      </c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</row>
    <row r="2713" spans="1:30" hidden="1" x14ac:dyDescent="0.25">
      <c r="A2713" s="2">
        <v>17</v>
      </c>
      <c r="B2713" s="2">
        <v>2014</v>
      </c>
      <c r="C2713" s="4" t="str">
        <f>INDEX(Index!$B$1:$B$500,MATCH($F2713,Index!$A$1:$A$500,0)
)</f>
        <v>CLE</v>
      </c>
      <c r="D2713" s="4">
        <v>0</v>
      </c>
      <c r="E2713" s="141">
        <f t="shared" si="42"/>
        <v>-0.11635277008255715</v>
      </c>
      <c r="F2713" s="3" t="s">
        <v>10</v>
      </c>
      <c r="G2713" s="3">
        <v>24</v>
      </c>
      <c r="H2713" s="125">
        <v>-0.11635277008255715</v>
      </c>
      <c r="I2713" s="3"/>
      <c r="J2713" s="3"/>
      <c r="K2713" s="3" t="s">
        <v>209</v>
      </c>
      <c r="L2713" s="125">
        <v>-0.114918323833528</v>
      </c>
      <c r="M2713" s="3">
        <v>28</v>
      </c>
      <c r="N2713" s="125">
        <v>5.4519131114617904E-3</v>
      </c>
      <c r="O2713" s="3">
        <v>18</v>
      </c>
      <c r="P2713" s="125">
        <v>4.01746686243264E-3</v>
      </c>
      <c r="Q2713" s="3">
        <v>14</v>
      </c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</row>
    <row r="2714" spans="1:30" hidden="1" x14ac:dyDescent="0.25">
      <c r="A2714" s="2">
        <v>17</v>
      </c>
      <c r="B2714" s="2">
        <v>2014</v>
      </c>
      <c r="C2714" s="4" t="str">
        <f>INDEX(Index!$B$1:$B$500,MATCH($F2714,Index!$A$1:$A$500,0)
)</f>
        <v>NYJ</v>
      </c>
      <c r="D2714" s="4">
        <v>0</v>
      </c>
      <c r="E2714" s="141">
        <f t="shared" si="42"/>
        <v>-0.14345247220105756</v>
      </c>
      <c r="F2714" s="3" t="s">
        <v>9</v>
      </c>
      <c r="G2714" s="3">
        <v>25</v>
      </c>
      <c r="H2714" s="125">
        <v>-0.14345247220105756</v>
      </c>
      <c r="I2714" s="3"/>
      <c r="J2714" s="3"/>
      <c r="K2714" s="3" t="s">
        <v>211</v>
      </c>
      <c r="L2714" s="125">
        <v>-9.2396828377872595E-2</v>
      </c>
      <c r="M2714" s="3">
        <v>25</v>
      </c>
      <c r="N2714" s="125">
        <v>4.3469550054568297E-2</v>
      </c>
      <c r="O2714" s="3">
        <v>21</v>
      </c>
      <c r="P2714" s="125">
        <v>-7.5860937686166698E-3</v>
      </c>
      <c r="Q2714" s="3">
        <v>16</v>
      </c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</row>
    <row r="2715" spans="1:30" hidden="1" x14ac:dyDescent="0.25">
      <c r="A2715" s="2">
        <v>17</v>
      </c>
      <c r="B2715" s="2">
        <v>2014</v>
      </c>
      <c r="C2715" s="4" t="str">
        <f>INDEX(Index!$B$1:$B$500,MATCH($F2715,Index!$A$1:$A$500,0)
)</f>
        <v>MIN</v>
      </c>
      <c r="D2715" s="4">
        <v>0</v>
      </c>
      <c r="E2715" s="141">
        <f t="shared" si="42"/>
        <v>-0.1516691775028583</v>
      </c>
      <c r="F2715" s="3" t="s">
        <v>46</v>
      </c>
      <c r="G2715" s="3">
        <v>26</v>
      </c>
      <c r="H2715" s="125">
        <v>-0.1516691775028583</v>
      </c>
      <c r="I2715" s="3"/>
      <c r="J2715" s="3"/>
      <c r="K2715" s="3" t="s">
        <v>209</v>
      </c>
      <c r="L2715" s="125">
        <v>-8.5959829072068505E-2</v>
      </c>
      <c r="M2715" s="3">
        <v>23</v>
      </c>
      <c r="N2715" s="125">
        <v>9.5730555092029102E-2</v>
      </c>
      <c r="O2715" s="3">
        <v>27</v>
      </c>
      <c r="P2715" s="125">
        <v>3.0021206661239301E-2</v>
      </c>
      <c r="Q2715" s="3">
        <v>10</v>
      </c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</row>
    <row r="2716" spans="1:30" hidden="1" x14ac:dyDescent="0.25">
      <c r="A2716" s="2">
        <v>17</v>
      </c>
      <c r="B2716" s="2">
        <v>2014</v>
      </c>
      <c r="C2716" s="4" t="str">
        <f>INDEX(Index!$B$1:$B$500,MATCH($F2716,Index!$A$1:$A$500,0)
)</f>
        <v>CHI</v>
      </c>
      <c r="D2716" s="4">
        <v>0</v>
      </c>
      <c r="E2716" s="141">
        <f t="shared" si="42"/>
        <v>-0.17093958765811021</v>
      </c>
      <c r="F2716" s="3" t="s">
        <v>64</v>
      </c>
      <c r="G2716" s="3">
        <v>27</v>
      </c>
      <c r="H2716" s="125">
        <v>-0.17093958765811021</v>
      </c>
      <c r="I2716" s="3"/>
      <c r="J2716" s="3"/>
      <c r="K2716" s="3" t="s">
        <v>212</v>
      </c>
      <c r="L2716" s="125">
        <v>-2.3425625543814901E-2</v>
      </c>
      <c r="M2716" s="3">
        <v>18</v>
      </c>
      <c r="N2716" s="125">
        <v>0.116969620095662</v>
      </c>
      <c r="O2716" s="3">
        <v>30</v>
      </c>
      <c r="P2716" s="125">
        <v>-3.0544342018633298E-2</v>
      </c>
      <c r="Q2716" s="3">
        <v>25</v>
      </c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</row>
    <row r="2717" spans="1:30" hidden="1" x14ac:dyDescent="0.25">
      <c r="A2717" s="2">
        <v>17</v>
      </c>
      <c r="B2717" s="2">
        <v>2014</v>
      </c>
      <c r="C2717" s="4" t="str">
        <f>INDEX(Index!$B$1:$B$500,MATCH($F2717,Index!$A$1:$A$500,0)
)</f>
        <v>TEN</v>
      </c>
      <c r="D2717" s="4">
        <v>0</v>
      </c>
      <c r="E2717" s="141">
        <f t="shared" si="42"/>
        <v>-0.26290955481906192</v>
      </c>
      <c r="F2717" s="3" t="s">
        <v>45</v>
      </c>
      <c r="G2717" s="3">
        <v>28</v>
      </c>
      <c r="H2717" s="125">
        <v>-0.26290955481906192</v>
      </c>
      <c r="I2717" s="3"/>
      <c r="J2717" s="3"/>
      <c r="K2717" s="3" t="s">
        <v>213</v>
      </c>
      <c r="L2717" s="125">
        <v>-0.15509005161921</v>
      </c>
      <c r="M2717" s="3">
        <v>29</v>
      </c>
      <c r="N2717" s="125">
        <v>8.9884575981571693E-2</v>
      </c>
      <c r="O2717" s="3">
        <v>26</v>
      </c>
      <c r="P2717" s="125">
        <v>-1.7934927218280199E-2</v>
      </c>
      <c r="Q2717" s="3">
        <v>20</v>
      </c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</row>
    <row r="2718" spans="1:30" hidden="1" x14ac:dyDescent="0.25">
      <c r="A2718" s="2">
        <v>17</v>
      </c>
      <c r="B2718" s="2">
        <v>2014</v>
      </c>
      <c r="C2718" s="4" t="str">
        <f>INDEX(Index!$B$1:$B$500,MATCH($F2718,Index!$A$1:$A$500,0)
)</f>
        <v>WAS</v>
      </c>
      <c r="D2718" s="4">
        <v>0</v>
      </c>
      <c r="E2718" s="141">
        <f t="shared" si="42"/>
        <v>-0.27576141972676754</v>
      </c>
      <c r="F2718" s="3" t="s">
        <v>26</v>
      </c>
      <c r="G2718" s="3">
        <v>29</v>
      </c>
      <c r="H2718" s="125">
        <v>-0.27576141972676754</v>
      </c>
      <c r="I2718" s="3"/>
      <c r="J2718" s="3"/>
      <c r="K2718" s="3" t="s">
        <v>211</v>
      </c>
      <c r="L2718" s="125">
        <v>-9.6676187714621706E-2</v>
      </c>
      <c r="M2718" s="3">
        <v>26</v>
      </c>
      <c r="N2718" s="125">
        <v>0.12548797112996701</v>
      </c>
      <c r="O2718" s="3">
        <v>31</v>
      </c>
      <c r="P2718" s="125">
        <v>-5.3597260882178803E-2</v>
      </c>
      <c r="Q2718" s="3">
        <v>29</v>
      </c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</row>
    <row r="2719" spans="1:30" hidden="1" x14ac:dyDescent="0.25">
      <c r="A2719" s="2">
        <v>17</v>
      </c>
      <c r="B2719" s="2">
        <v>2014</v>
      </c>
      <c r="C2719" s="4" t="str">
        <f>INDEX(Index!$B$1:$B$500,MATCH($F2719,Index!$A$1:$A$500,0)
)</f>
        <v>LV</v>
      </c>
      <c r="D2719" s="4">
        <v>0</v>
      </c>
      <c r="E2719" s="141">
        <f t="shared" si="42"/>
        <v>-0.28150694619662509</v>
      </c>
      <c r="F2719" s="3" t="s">
        <v>52</v>
      </c>
      <c r="G2719" s="3">
        <v>30</v>
      </c>
      <c r="H2719" s="125">
        <v>-0.28150694619662509</v>
      </c>
      <c r="I2719" s="3"/>
      <c r="J2719" s="3"/>
      <c r="K2719" s="3" t="s">
        <v>238</v>
      </c>
      <c r="L2719" s="125">
        <v>-0.192900286979722</v>
      </c>
      <c r="M2719" s="3">
        <v>30</v>
      </c>
      <c r="N2719" s="125">
        <v>7.1788026841941605E-2</v>
      </c>
      <c r="O2719" s="3">
        <v>25</v>
      </c>
      <c r="P2719" s="125">
        <v>-1.6818632374961499E-2</v>
      </c>
      <c r="Q2719" s="3">
        <v>18</v>
      </c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</row>
    <row r="2720" spans="1:30" hidden="1" x14ac:dyDescent="0.25">
      <c r="A2720" s="2">
        <v>17</v>
      </c>
      <c r="B2720" s="2">
        <v>2014</v>
      </c>
      <c r="C2720" s="4" t="str">
        <f>INDEX(Index!$B$1:$B$500,MATCH($F2720,Index!$A$1:$A$500,0)
)</f>
        <v>TB</v>
      </c>
      <c r="D2720" s="4">
        <v>0</v>
      </c>
      <c r="E2720" s="141">
        <f t="shared" si="42"/>
        <v>-0.3060538074406513</v>
      </c>
      <c r="F2720" s="3" t="s">
        <v>38</v>
      </c>
      <c r="G2720" s="3">
        <v>31</v>
      </c>
      <c r="H2720" s="125">
        <v>-0.3060538074406513</v>
      </c>
      <c r="I2720" s="3"/>
      <c r="J2720" s="3"/>
      <c r="K2720" s="3" t="s">
        <v>213</v>
      </c>
      <c r="L2720" s="125">
        <v>-0.24304043806466699</v>
      </c>
      <c r="M2720" s="3">
        <v>31</v>
      </c>
      <c r="N2720" s="125">
        <v>5.4647949976083299E-2</v>
      </c>
      <c r="O2720" s="3">
        <v>22</v>
      </c>
      <c r="P2720" s="125">
        <v>-8.3654193999010296E-3</v>
      </c>
      <c r="Q2720" s="3">
        <v>17</v>
      </c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</row>
    <row r="2721" spans="1:30" hidden="1" x14ac:dyDescent="0.25">
      <c r="A2721" s="2">
        <v>17</v>
      </c>
      <c r="B2721" s="2">
        <v>2014</v>
      </c>
      <c r="C2721" s="4" t="str">
        <f>INDEX(Index!$B$1:$B$500,MATCH($F2721,Index!$A$1:$A$500,0)
)</f>
        <v>JAX</v>
      </c>
      <c r="D2721" s="4">
        <v>0</v>
      </c>
      <c r="E2721" s="141">
        <f t="shared" si="42"/>
        <v>-0.3418621560681645</v>
      </c>
      <c r="F2721" s="3" t="s">
        <v>56</v>
      </c>
      <c r="G2721" s="3">
        <v>32</v>
      </c>
      <c r="H2721" s="125">
        <v>-0.3418621560681645</v>
      </c>
      <c r="I2721" s="3"/>
      <c r="J2721" s="3"/>
      <c r="K2721" s="3" t="s">
        <v>238</v>
      </c>
      <c r="L2721" s="125">
        <v>-0.27147751879026499</v>
      </c>
      <c r="M2721" s="3">
        <v>32</v>
      </c>
      <c r="N2721" s="125">
        <v>3.41444372854703E-2</v>
      </c>
      <c r="O2721" s="3">
        <v>20</v>
      </c>
      <c r="P2721" s="125">
        <v>-3.6240199992429202E-2</v>
      </c>
      <c r="Q2721" s="3">
        <v>26</v>
      </c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</row>
    <row r="2722" spans="1:30" hidden="1" x14ac:dyDescent="0.25">
      <c r="A2722" s="2">
        <v>1</v>
      </c>
      <c r="B2722" s="2">
        <v>2015</v>
      </c>
      <c r="C2722" s="4" t="str">
        <f>INDEX(Index!$B$1:$B$500,MATCH($F2722,Index!$A$1:$A$500,0)
)</f>
        <v>TEN</v>
      </c>
      <c r="D2722" s="4">
        <v>0</v>
      </c>
      <c r="E2722" s="141">
        <f t="shared" si="42"/>
        <v>0.86879270871219494</v>
      </c>
      <c r="F2722" s="3" t="s">
        <v>45</v>
      </c>
      <c r="G2722" s="3">
        <v>1</v>
      </c>
      <c r="H2722" s="125">
        <v>0.86879270871219494</v>
      </c>
      <c r="I2722" s="3"/>
      <c r="J2722" s="3"/>
      <c r="K2722" s="3" t="s">
        <v>98</v>
      </c>
      <c r="L2722" s="125">
        <v>0.31701410323839502</v>
      </c>
      <c r="M2722" s="3">
        <v>7</v>
      </c>
      <c r="N2722" s="125">
        <v>-0.56544611444013704</v>
      </c>
      <c r="O2722" s="3">
        <v>1</v>
      </c>
      <c r="P2722" s="125">
        <v>-1.36675089663372E-2</v>
      </c>
      <c r="Q2722" s="3">
        <v>17</v>
      </c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</row>
    <row r="2723" spans="1:30" hidden="1" x14ac:dyDescent="0.25">
      <c r="A2723" s="2">
        <v>1</v>
      </c>
      <c r="B2723" s="2">
        <v>2015</v>
      </c>
      <c r="C2723" s="4" t="str">
        <f>INDEX(Index!$B$1:$B$500,MATCH($F2723,Index!$A$1:$A$500,0)
)</f>
        <v>BUF</v>
      </c>
      <c r="D2723" s="4">
        <v>0</v>
      </c>
      <c r="E2723" s="141">
        <f t="shared" si="42"/>
        <v>0.71860910859809235</v>
      </c>
      <c r="F2723" s="3" t="s">
        <v>0</v>
      </c>
      <c r="G2723" s="3">
        <v>2</v>
      </c>
      <c r="H2723" s="125">
        <v>0.71860910859809235</v>
      </c>
      <c r="I2723" s="3"/>
      <c r="J2723" s="3"/>
      <c r="K2723" s="3" t="s">
        <v>98</v>
      </c>
      <c r="L2723" s="125">
        <v>0.468374270982089</v>
      </c>
      <c r="M2723" s="3">
        <v>3</v>
      </c>
      <c r="N2723" s="125">
        <v>-6.3513332451525295E-2</v>
      </c>
      <c r="O2723" s="3">
        <v>13</v>
      </c>
      <c r="P2723" s="125">
        <v>0.186721505164478</v>
      </c>
      <c r="Q2723" s="3">
        <v>1</v>
      </c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</row>
    <row r="2724" spans="1:30" hidden="1" x14ac:dyDescent="0.25">
      <c r="A2724" s="2">
        <v>1</v>
      </c>
      <c r="B2724" s="2">
        <v>2015</v>
      </c>
      <c r="C2724" s="4" t="str">
        <f>INDEX(Index!$B$1:$B$500,MATCH($F2724,Index!$A$1:$A$500,0)
)</f>
        <v>ARI</v>
      </c>
      <c r="D2724" s="4">
        <v>0</v>
      </c>
      <c r="E2724" s="141">
        <f t="shared" si="42"/>
        <v>0.70128867600078182</v>
      </c>
      <c r="F2724" s="3" t="s">
        <v>23</v>
      </c>
      <c r="G2724" s="3">
        <v>3</v>
      </c>
      <c r="H2724" s="125">
        <v>0.70128867600078182</v>
      </c>
      <c r="I2724" s="3"/>
      <c r="J2724" s="3"/>
      <c r="K2724" s="3" t="s">
        <v>98</v>
      </c>
      <c r="L2724" s="125">
        <v>0.578301858775642</v>
      </c>
      <c r="M2724" s="3">
        <v>1</v>
      </c>
      <c r="N2724" s="125">
        <v>-6.9631753099825597E-2</v>
      </c>
      <c r="O2724" s="3">
        <v>12</v>
      </c>
      <c r="P2724" s="125">
        <v>5.3355064125314197E-2</v>
      </c>
      <c r="Q2724" s="3">
        <v>5</v>
      </c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</row>
    <row r="2725" spans="1:30" hidden="1" x14ac:dyDescent="0.25">
      <c r="A2725" s="2">
        <v>1</v>
      </c>
      <c r="B2725" s="2">
        <v>2015</v>
      </c>
      <c r="C2725" s="4" t="str">
        <f>INDEX(Index!$B$1:$B$500,MATCH($F2725,Index!$A$1:$A$500,0)
)</f>
        <v>CIN</v>
      </c>
      <c r="D2725" s="4">
        <v>0</v>
      </c>
      <c r="E2725" s="141">
        <f t="shared" si="42"/>
        <v>0.69498187366601516</v>
      </c>
      <c r="F2725" s="3" t="s">
        <v>24</v>
      </c>
      <c r="G2725" s="3">
        <v>4</v>
      </c>
      <c r="H2725" s="125">
        <v>0.69498187366601516</v>
      </c>
      <c r="I2725" s="3"/>
      <c r="J2725" s="3"/>
      <c r="K2725" s="3" t="s">
        <v>98</v>
      </c>
      <c r="L2725" s="125">
        <v>0.33151455933750701</v>
      </c>
      <c r="M2725" s="3">
        <v>6</v>
      </c>
      <c r="N2725" s="125">
        <v>-0.42303535709156698</v>
      </c>
      <c r="O2725" s="3">
        <v>3</v>
      </c>
      <c r="P2725" s="125">
        <v>-5.9568042763058798E-2</v>
      </c>
      <c r="Q2725" s="3">
        <v>22</v>
      </c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</row>
    <row r="2726" spans="1:30" hidden="1" x14ac:dyDescent="0.25">
      <c r="A2726" s="2">
        <v>1</v>
      </c>
      <c r="B2726" s="2">
        <v>2015</v>
      </c>
      <c r="C2726" s="4" t="str">
        <f>INDEX(Index!$B$1:$B$500,MATCH($F2726,Index!$A$1:$A$500,0)
)</f>
        <v>GB</v>
      </c>
      <c r="D2726" s="4">
        <v>0</v>
      </c>
      <c r="E2726" s="141">
        <f t="shared" si="42"/>
        <v>0.50637070497699022</v>
      </c>
      <c r="F2726" s="3" t="s">
        <v>20</v>
      </c>
      <c r="G2726" s="3">
        <v>5</v>
      </c>
      <c r="H2726" s="125">
        <v>0.50637070497699022</v>
      </c>
      <c r="I2726" s="3"/>
      <c r="J2726" s="3"/>
      <c r="K2726" s="3" t="s">
        <v>98</v>
      </c>
      <c r="L2726" s="125">
        <v>0.49054819306835001</v>
      </c>
      <c r="M2726" s="3">
        <v>2</v>
      </c>
      <c r="N2726" s="125">
        <v>3.03417508400073E-2</v>
      </c>
      <c r="O2726" s="3">
        <v>17</v>
      </c>
      <c r="P2726" s="125">
        <v>4.6164262748647503E-2</v>
      </c>
      <c r="Q2726" s="3">
        <v>9</v>
      </c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</row>
    <row r="2727" spans="1:30" hidden="1" x14ac:dyDescent="0.25">
      <c r="A2727" s="2">
        <v>1</v>
      </c>
      <c r="B2727" s="2">
        <v>2015</v>
      </c>
      <c r="C2727" s="4" t="str">
        <f>INDEX(Index!$B$1:$B$500,MATCH($F2727,Index!$A$1:$A$500,0)
)</f>
        <v>SF</v>
      </c>
      <c r="D2727" s="4">
        <v>0</v>
      </c>
      <c r="E2727" s="141">
        <f t="shared" si="42"/>
        <v>0.44780976049615895</v>
      </c>
      <c r="F2727" s="3" t="s">
        <v>1</v>
      </c>
      <c r="G2727" s="3">
        <v>6</v>
      </c>
      <c r="H2727" s="125">
        <v>0.44780976049615895</v>
      </c>
      <c r="I2727" s="3"/>
      <c r="J2727" s="3"/>
      <c r="K2727" s="3" t="s">
        <v>98</v>
      </c>
      <c r="L2727" s="125">
        <v>0.35186913300800499</v>
      </c>
      <c r="M2727" s="3">
        <v>5</v>
      </c>
      <c r="N2727" s="125">
        <v>-0.22642543230817599</v>
      </c>
      <c r="O2727" s="3">
        <v>7</v>
      </c>
      <c r="P2727" s="125">
        <v>-0.130484804820022</v>
      </c>
      <c r="Q2727" s="3">
        <v>27</v>
      </c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</row>
    <row r="2728" spans="1:30" hidden="1" x14ac:dyDescent="0.25">
      <c r="A2728" s="2">
        <v>1</v>
      </c>
      <c r="B2728" s="2">
        <v>2015</v>
      </c>
      <c r="C2728" s="4" t="str">
        <f>INDEX(Index!$B$1:$B$500,MATCH($F2728,Index!$A$1:$A$500,0)
)</f>
        <v>NYJ</v>
      </c>
      <c r="D2728" s="4">
        <v>0</v>
      </c>
      <c r="E2728" s="141">
        <f t="shared" si="42"/>
        <v>0.43290713705352268</v>
      </c>
      <c r="F2728" s="3" t="s">
        <v>9</v>
      </c>
      <c r="G2728" s="3">
        <v>7</v>
      </c>
      <c r="H2728" s="125">
        <v>0.43290713705352268</v>
      </c>
      <c r="I2728" s="3"/>
      <c r="J2728" s="3"/>
      <c r="K2728" s="3" t="s">
        <v>98</v>
      </c>
      <c r="L2728" s="125">
        <v>0.14052978619864601</v>
      </c>
      <c r="M2728" s="3">
        <v>11</v>
      </c>
      <c r="N2728" s="125">
        <v>-0.31504345790264598</v>
      </c>
      <c r="O2728" s="3">
        <v>5</v>
      </c>
      <c r="P2728" s="125">
        <v>-2.26661070477693E-2</v>
      </c>
      <c r="Q2728" s="3">
        <v>18</v>
      </c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</row>
    <row r="2729" spans="1:30" hidden="1" x14ac:dyDescent="0.25">
      <c r="A2729" s="2">
        <v>1</v>
      </c>
      <c r="B2729" s="2">
        <v>2015</v>
      </c>
      <c r="C2729" s="4" t="str">
        <f>INDEX(Index!$B$1:$B$500,MATCH($F2729,Index!$A$1:$A$500,0)
)</f>
        <v>LAC</v>
      </c>
      <c r="D2729" s="4">
        <v>0</v>
      </c>
      <c r="E2729" s="141">
        <f t="shared" si="42"/>
        <v>0.33716467775421305</v>
      </c>
      <c r="F2729" s="3" t="s">
        <v>68</v>
      </c>
      <c r="G2729" s="3">
        <v>8</v>
      </c>
      <c r="H2729" s="125">
        <v>0.33716467775421305</v>
      </c>
      <c r="I2729" s="3"/>
      <c r="J2729" s="3"/>
      <c r="K2729" s="3" t="s">
        <v>98</v>
      </c>
      <c r="L2729" s="125">
        <v>0.22905392120472901</v>
      </c>
      <c r="M2729" s="3">
        <v>9</v>
      </c>
      <c r="N2729" s="125">
        <v>-0.222818238150958</v>
      </c>
      <c r="O2729" s="3">
        <v>8</v>
      </c>
      <c r="P2729" s="125">
        <v>-0.114707481601474</v>
      </c>
      <c r="Q2729" s="3">
        <v>26</v>
      </c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</row>
    <row r="2730" spans="1:30" hidden="1" x14ac:dyDescent="0.25">
      <c r="A2730" s="2">
        <v>1</v>
      </c>
      <c r="B2730" s="2">
        <v>2015</v>
      </c>
      <c r="C2730" s="4" t="str">
        <f>INDEX(Index!$B$1:$B$500,MATCH($F2730,Index!$A$1:$A$500,0)
)</f>
        <v>NE</v>
      </c>
      <c r="D2730" s="4">
        <v>0</v>
      </c>
      <c r="E2730" s="141">
        <f t="shared" si="42"/>
        <v>0.32858216630694392</v>
      </c>
      <c r="F2730" s="3" t="s">
        <v>17</v>
      </c>
      <c r="G2730" s="3">
        <v>9</v>
      </c>
      <c r="H2730" s="125">
        <v>0.32858216630694392</v>
      </c>
      <c r="I2730" s="3"/>
      <c r="J2730" s="3"/>
      <c r="K2730" s="3" t="s">
        <v>98</v>
      </c>
      <c r="L2730" s="125">
        <v>0.42530213342727202</v>
      </c>
      <c r="M2730" s="3">
        <v>4</v>
      </c>
      <c r="N2730" s="125">
        <v>0.13791881788003901</v>
      </c>
      <c r="O2730" s="3">
        <v>23</v>
      </c>
      <c r="P2730" s="125">
        <v>4.11988507597109E-2</v>
      </c>
      <c r="Q2730" s="3">
        <v>11</v>
      </c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</row>
    <row r="2731" spans="1:30" hidden="1" x14ac:dyDescent="0.25">
      <c r="A2731" s="2">
        <v>1</v>
      </c>
      <c r="B2731" s="2">
        <v>2015</v>
      </c>
      <c r="C2731" s="4" t="str">
        <f>INDEX(Index!$B$1:$B$500,MATCH($F2731,Index!$A$1:$A$500,0)
)</f>
        <v>KC</v>
      </c>
      <c r="D2731" s="4">
        <v>0</v>
      </c>
      <c r="E2731" s="141">
        <f t="shared" si="42"/>
        <v>0.24454101858693134</v>
      </c>
      <c r="F2731" s="3" t="s">
        <v>5</v>
      </c>
      <c r="G2731" s="3">
        <v>10</v>
      </c>
      <c r="H2731" s="125">
        <v>0.24454101858693134</v>
      </c>
      <c r="I2731" s="3"/>
      <c r="J2731" s="3"/>
      <c r="K2731" s="3" t="s">
        <v>98</v>
      </c>
      <c r="L2731" s="125">
        <v>7.1154744770910799E-2</v>
      </c>
      <c r="M2731" s="3">
        <v>12</v>
      </c>
      <c r="N2731" s="125">
        <v>-0.16501892866370799</v>
      </c>
      <c r="O2731" s="3">
        <v>10</v>
      </c>
      <c r="P2731" s="125">
        <v>8.3673451523125601E-3</v>
      </c>
      <c r="Q2731" s="3">
        <v>13</v>
      </c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</row>
    <row r="2732" spans="1:30" hidden="1" x14ac:dyDescent="0.25">
      <c r="A2732" s="2">
        <v>1</v>
      </c>
      <c r="B2732" s="2">
        <v>2015</v>
      </c>
      <c r="C2732" s="4" t="str">
        <f>INDEX(Index!$B$1:$B$500,MATCH($F2732,Index!$A$1:$A$500,0)
)</f>
        <v>LAR</v>
      </c>
      <c r="D2732" s="4">
        <v>0</v>
      </c>
      <c r="E2732" s="141">
        <f t="shared" si="42"/>
        <v>0.20173725115422231</v>
      </c>
      <c r="F2732" s="3" t="s">
        <v>67</v>
      </c>
      <c r="G2732" s="3">
        <v>11</v>
      </c>
      <c r="H2732" s="125">
        <v>0.20173725115422231</v>
      </c>
      <c r="I2732" s="3"/>
      <c r="J2732" s="3"/>
      <c r="K2732" s="3" t="s">
        <v>98</v>
      </c>
      <c r="L2732" s="125">
        <v>5.6782805813649001E-2</v>
      </c>
      <c r="M2732" s="3">
        <v>14</v>
      </c>
      <c r="N2732" s="125">
        <v>-0.194922925870505</v>
      </c>
      <c r="O2732" s="3">
        <v>9</v>
      </c>
      <c r="P2732" s="125">
        <v>-4.9968480529931698E-2</v>
      </c>
      <c r="Q2732" s="3">
        <v>21</v>
      </c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</row>
    <row r="2733" spans="1:30" hidden="1" x14ac:dyDescent="0.25">
      <c r="A2733" s="2">
        <v>1</v>
      </c>
      <c r="B2733" s="2">
        <v>2015</v>
      </c>
      <c r="C2733" s="4" t="str">
        <f>INDEX(Index!$B$1:$B$500,MATCH($F2733,Index!$A$1:$A$500,0)
)</f>
        <v>DAL</v>
      </c>
      <c r="D2733" s="4">
        <v>0</v>
      </c>
      <c r="E2733" s="141">
        <f t="shared" si="42"/>
        <v>0.1422287165414915</v>
      </c>
      <c r="F2733" s="3" t="s">
        <v>3</v>
      </c>
      <c r="G2733" s="3">
        <v>12</v>
      </c>
      <c r="H2733" s="125">
        <v>0.1422287165414915</v>
      </c>
      <c r="I2733" s="3"/>
      <c r="J2733" s="3"/>
      <c r="K2733" s="3" t="s">
        <v>98</v>
      </c>
      <c r="L2733" s="125">
        <v>0.14456631673183201</v>
      </c>
      <c r="M2733" s="3">
        <v>10</v>
      </c>
      <c r="N2733" s="125">
        <v>-3.2544257223508899E-2</v>
      </c>
      <c r="O2733" s="3">
        <v>14</v>
      </c>
      <c r="P2733" s="125">
        <v>-3.4881857413849401E-2</v>
      </c>
      <c r="Q2733" s="3">
        <v>19</v>
      </c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</row>
    <row r="2734" spans="1:30" hidden="1" x14ac:dyDescent="0.25">
      <c r="A2734" s="2">
        <v>1</v>
      </c>
      <c r="B2734" s="2">
        <v>2015</v>
      </c>
      <c r="C2734" s="4" t="str">
        <f>INDEX(Index!$B$1:$B$500,MATCH($F2734,Index!$A$1:$A$500,0)
)</f>
        <v>ATL</v>
      </c>
      <c r="D2734" s="4">
        <v>0</v>
      </c>
      <c r="E2734" s="141">
        <f t="shared" si="42"/>
        <v>0.1208181810390471</v>
      </c>
      <c r="F2734" s="3" t="s">
        <v>43</v>
      </c>
      <c r="G2734" s="3">
        <v>13</v>
      </c>
      <c r="H2734" s="125">
        <v>0.1208181810390471</v>
      </c>
      <c r="I2734" s="3"/>
      <c r="J2734" s="3"/>
      <c r="K2734" s="3" t="s">
        <v>98</v>
      </c>
      <c r="L2734" s="125">
        <v>6.7609139738026999E-2</v>
      </c>
      <c r="M2734" s="3">
        <v>13</v>
      </c>
      <c r="N2734" s="125">
        <v>-1.1599987739361601E-2</v>
      </c>
      <c r="O2734" s="3">
        <v>15</v>
      </c>
      <c r="P2734" s="125">
        <v>4.1609053561658497E-2</v>
      </c>
      <c r="Q2734" s="3">
        <v>10</v>
      </c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</row>
    <row r="2735" spans="1:30" hidden="1" x14ac:dyDescent="0.25">
      <c r="A2735" s="2">
        <v>1</v>
      </c>
      <c r="B2735" s="2">
        <v>2015</v>
      </c>
      <c r="C2735" s="4" t="str">
        <f>INDEX(Index!$B$1:$B$500,MATCH($F2735,Index!$A$1:$A$500,0)
)</f>
        <v>DEN</v>
      </c>
      <c r="D2735" s="4">
        <v>0</v>
      </c>
      <c r="E2735" s="141">
        <f t="shared" si="42"/>
        <v>4.4193494602073599E-2</v>
      </c>
      <c r="F2735" s="3" t="s">
        <v>39</v>
      </c>
      <c r="G2735" s="3">
        <v>14</v>
      </c>
      <c r="H2735" s="125">
        <v>4.4193494602073599E-2</v>
      </c>
      <c r="I2735" s="3"/>
      <c r="J2735" s="3"/>
      <c r="K2735" s="3" t="s">
        <v>98</v>
      </c>
      <c r="L2735" s="125">
        <v>-0.48381779796783198</v>
      </c>
      <c r="M2735" s="3">
        <v>30</v>
      </c>
      <c r="N2735" s="125">
        <v>-0.47663125900520398</v>
      </c>
      <c r="O2735" s="3">
        <v>2</v>
      </c>
      <c r="P2735" s="125">
        <v>5.1380033564701597E-2</v>
      </c>
      <c r="Q2735" s="3">
        <v>7</v>
      </c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</row>
    <row r="2736" spans="1:30" hidden="1" x14ac:dyDescent="0.25">
      <c r="A2736" s="2">
        <v>1</v>
      </c>
      <c r="B2736" s="2">
        <v>2015</v>
      </c>
      <c r="C2736" s="4" t="str">
        <f>INDEX(Index!$B$1:$B$500,MATCH($F2736,Index!$A$1:$A$500,0)
)</f>
        <v>MIA</v>
      </c>
      <c r="D2736" s="4">
        <v>0</v>
      </c>
      <c r="E2736" s="141">
        <f t="shared" si="42"/>
        <v>4.1565431884826809E-2</v>
      </c>
      <c r="F2736" s="3" t="s">
        <v>4</v>
      </c>
      <c r="G2736" s="3">
        <v>15</v>
      </c>
      <c r="H2736" s="125">
        <v>4.1565431884826809E-2</v>
      </c>
      <c r="I2736" s="3"/>
      <c r="J2736" s="3"/>
      <c r="K2736" s="3" t="s">
        <v>98</v>
      </c>
      <c r="L2736" s="125">
        <v>-2.25037981948242E-2</v>
      </c>
      <c r="M2736" s="3">
        <v>19</v>
      </c>
      <c r="N2736" s="125">
        <v>3.7854304817479E-2</v>
      </c>
      <c r="O2736" s="3">
        <v>18</v>
      </c>
      <c r="P2736" s="125">
        <v>0.10192353489713001</v>
      </c>
      <c r="Q2736" s="3">
        <v>2</v>
      </c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</row>
    <row r="2737" spans="1:30" hidden="1" x14ac:dyDescent="0.25">
      <c r="A2737" s="2">
        <v>1</v>
      </c>
      <c r="B2737" s="2">
        <v>2015</v>
      </c>
      <c r="C2737" s="4" t="str">
        <f>INDEX(Index!$B$1:$B$500,MATCH($F2737,Index!$A$1:$A$500,0)
)</f>
        <v>NYG</v>
      </c>
      <c r="D2737" s="4">
        <v>0</v>
      </c>
      <c r="E2737" s="141">
        <f t="shared" si="42"/>
        <v>-1.1769553710442096E-2</v>
      </c>
      <c r="F2737" s="3" t="s">
        <v>15</v>
      </c>
      <c r="G2737" s="3">
        <v>16</v>
      </c>
      <c r="H2737" s="125">
        <v>-1.1769553710442096E-2</v>
      </c>
      <c r="I2737" s="3"/>
      <c r="J2737" s="3"/>
      <c r="K2737" s="3" t="s">
        <v>99</v>
      </c>
      <c r="L2737" s="125">
        <v>-4.3658224475367498E-2</v>
      </c>
      <c r="M2737" s="3">
        <v>20</v>
      </c>
      <c r="N2737" s="125">
        <v>5.6575752197613099E-2</v>
      </c>
      <c r="O2737" s="3">
        <v>20</v>
      </c>
      <c r="P2737" s="125">
        <v>8.8464422962538494E-2</v>
      </c>
      <c r="Q2737" s="3">
        <v>3</v>
      </c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</row>
    <row r="2738" spans="1:30" hidden="1" x14ac:dyDescent="0.25">
      <c r="A2738" s="2">
        <v>1</v>
      </c>
      <c r="B2738" s="2">
        <v>2015</v>
      </c>
      <c r="C2738" s="4" t="str">
        <f>INDEX(Index!$B$1:$B$500,MATCH($F2738,Index!$A$1:$A$500,0)
)</f>
        <v>CAR</v>
      </c>
      <c r="D2738" s="4">
        <v>0</v>
      </c>
      <c r="E2738" s="141">
        <f t="shared" si="42"/>
        <v>-3.3214967968499015E-2</v>
      </c>
      <c r="F2738" s="3" t="s">
        <v>51</v>
      </c>
      <c r="G2738" s="3">
        <v>17</v>
      </c>
      <c r="H2738" s="125">
        <v>-3.3214967968499015E-2</v>
      </c>
      <c r="I2738" s="3"/>
      <c r="J2738" s="3"/>
      <c r="K2738" s="3" t="s">
        <v>98</v>
      </c>
      <c r="L2738" s="125">
        <v>-0.15214021629726501</v>
      </c>
      <c r="M2738" s="3">
        <v>24</v>
      </c>
      <c r="N2738" s="125">
        <v>-0.23167649004252799</v>
      </c>
      <c r="O2738" s="3">
        <v>6</v>
      </c>
      <c r="P2738" s="125">
        <v>-0.112751241713762</v>
      </c>
      <c r="Q2738" s="3">
        <v>25</v>
      </c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</row>
    <row r="2739" spans="1:30" hidden="1" x14ac:dyDescent="0.25">
      <c r="A2739" s="2">
        <v>1</v>
      </c>
      <c r="B2739" s="2">
        <v>2015</v>
      </c>
      <c r="C2739" s="4" t="str">
        <f>INDEX(Index!$B$1:$B$500,MATCH($F2739,Index!$A$1:$A$500,0)
)</f>
        <v>BAL</v>
      </c>
      <c r="D2739" s="4">
        <v>0</v>
      </c>
      <c r="E2739" s="141">
        <f t="shared" si="42"/>
        <v>-9.103706830107941E-2</v>
      </c>
      <c r="F2739" s="3" t="s">
        <v>18</v>
      </c>
      <c r="G2739" s="3">
        <v>18</v>
      </c>
      <c r="H2739" s="125">
        <v>-9.103706830107941E-2</v>
      </c>
      <c r="I2739" s="3"/>
      <c r="J2739" s="3"/>
      <c r="K2739" s="3" t="s">
        <v>99</v>
      </c>
      <c r="L2739" s="125">
        <v>-0.49182938988000902</v>
      </c>
      <c r="M2739" s="3">
        <v>31</v>
      </c>
      <c r="N2739" s="125">
        <v>-0.34808052009514601</v>
      </c>
      <c r="O2739" s="3">
        <v>4</v>
      </c>
      <c r="P2739" s="125">
        <v>5.2711801483783599E-2</v>
      </c>
      <c r="Q2739" s="3">
        <v>6</v>
      </c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</row>
    <row r="2740" spans="1:30" hidden="1" x14ac:dyDescent="0.25">
      <c r="A2740" s="2">
        <v>1</v>
      </c>
      <c r="B2740" s="2">
        <v>2015</v>
      </c>
      <c r="C2740" s="4" t="str">
        <f>INDEX(Index!$B$1:$B$500,MATCH($F2740,Index!$A$1:$A$500,0)
)</f>
        <v>DET</v>
      </c>
      <c r="D2740" s="4">
        <v>0</v>
      </c>
      <c r="E2740" s="141">
        <f t="shared" si="42"/>
        <v>-0.16098249128445541</v>
      </c>
      <c r="F2740" s="3" t="s">
        <v>21</v>
      </c>
      <c r="G2740" s="3">
        <v>19</v>
      </c>
      <c r="H2740" s="125">
        <v>-0.16098249128445541</v>
      </c>
      <c r="I2740" s="3"/>
      <c r="J2740" s="3"/>
      <c r="K2740" s="3" t="s">
        <v>99</v>
      </c>
      <c r="L2740" s="125">
        <v>1.3985647111124299E-2</v>
      </c>
      <c r="M2740" s="3">
        <v>15</v>
      </c>
      <c r="N2740" s="125">
        <v>0.22218524443586099</v>
      </c>
      <c r="O2740" s="3">
        <v>25</v>
      </c>
      <c r="P2740" s="125">
        <v>4.7217106040281301E-2</v>
      </c>
      <c r="Q2740" s="3">
        <v>8</v>
      </c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</row>
    <row r="2741" spans="1:30" hidden="1" x14ac:dyDescent="0.25">
      <c r="A2741" s="2">
        <v>1</v>
      </c>
      <c r="B2741" s="2">
        <v>2015</v>
      </c>
      <c r="C2741" s="4" t="str">
        <f>INDEX(Index!$B$1:$B$500,MATCH($F2741,Index!$A$1:$A$500,0)
)</f>
        <v>PHI</v>
      </c>
      <c r="D2741" s="4">
        <v>0</v>
      </c>
      <c r="E2741" s="141">
        <f t="shared" si="42"/>
        <v>-0.18485642971960581</v>
      </c>
      <c r="F2741" s="3" t="s">
        <v>7</v>
      </c>
      <c r="G2741" s="3">
        <v>20</v>
      </c>
      <c r="H2741" s="125">
        <v>-0.18485642971960581</v>
      </c>
      <c r="I2741" s="3"/>
      <c r="J2741" s="3"/>
      <c r="K2741" s="3" t="s">
        <v>99</v>
      </c>
      <c r="L2741" s="125">
        <v>-1.6550523958719501E-2</v>
      </c>
      <c r="M2741" s="3">
        <v>18</v>
      </c>
      <c r="N2741" s="125">
        <v>7.2568560434624799E-2</v>
      </c>
      <c r="O2741" s="3">
        <v>21</v>
      </c>
      <c r="P2741" s="125">
        <v>-9.5737345326261505E-2</v>
      </c>
      <c r="Q2741" s="3">
        <v>24</v>
      </c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</row>
    <row r="2742" spans="1:30" hidden="1" x14ac:dyDescent="0.25">
      <c r="A2742" s="2">
        <v>1</v>
      </c>
      <c r="B2742" s="2">
        <v>2015</v>
      </c>
      <c r="C2742" s="4" t="str">
        <f>INDEX(Index!$B$1:$B$500,MATCH($F2742,Index!$A$1:$A$500,0)
)</f>
        <v>PIT</v>
      </c>
      <c r="D2742" s="4">
        <v>0</v>
      </c>
      <c r="E2742" s="141">
        <f t="shared" si="42"/>
        <v>-0.22872573701270499</v>
      </c>
      <c r="F2742" s="3" t="s">
        <v>32</v>
      </c>
      <c r="G2742" s="3">
        <v>21</v>
      </c>
      <c r="H2742" s="125">
        <v>-0.22872573701270499</v>
      </c>
      <c r="I2742" s="3"/>
      <c r="J2742" s="3"/>
      <c r="K2742" s="3" t="s">
        <v>99</v>
      </c>
      <c r="L2742" s="125">
        <v>0.28356091930430699</v>
      </c>
      <c r="M2742" s="3">
        <v>8</v>
      </c>
      <c r="N2742" s="125">
        <v>0.36835034721423299</v>
      </c>
      <c r="O2742" s="3">
        <v>28</v>
      </c>
      <c r="P2742" s="125">
        <v>-0.14393630910277899</v>
      </c>
      <c r="Q2742" s="3">
        <v>28</v>
      </c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</row>
    <row r="2743" spans="1:30" hidden="1" x14ac:dyDescent="0.25">
      <c r="A2743" s="2">
        <v>1</v>
      </c>
      <c r="B2743" s="2">
        <v>2015</v>
      </c>
      <c r="C2743" s="4" t="str">
        <f>INDEX(Index!$B$1:$B$500,MATCH($F2743,Index!$A$1:$A$500,0)
)</f>
        <v>JAX</v>
      </c>
      <c r="D2743" s="4">
        <v>0</v>
      </c>
      <c r="E2743" s="141">
        <f t="shared" si="42"/>
        <v>-0.25911237332992498</v>
      </c>
      <c r="F2743" s="3" t="s">
        <v>56</v>
      </c>
      <c r="G2743" s="3">
        <v>22</v>
      </c>
      <c r="H2743" s="125">
        <v>-0.25911237332992498</v>
      </c>
      <c r="I2743" s="3"/>
      <c r="J2743" s="3"/>
      <c r="K2743" s="3" t="s">
        <v>99</v>
      </c>
      <c r="L2743" s="125">
        <v>-0.26411931576835801</v>
      </c>
      <c r="M2743" s="3">
        <v>27</v>
      </c>
      <c r="N2743" s="125">
        <v>-0.163974446728648</v>
      </c>
      <c r="O2743" s="3">
        <v>11</v>
      </c>
      <c r="P2743" s="125">
        <v>-0.158967504290215</v>
      </c>
      <c r="Q2743" s="3">
        <v>29</v>
      </c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</row>
    <row r="2744" spans="1:30" hidden="1" x14ac:dyDescent="0.25">
      <c r="A2744" s="2">
        <v>1</v>
      </c>
      <c r="B2744" s="2">
        <v>2015</v>
      </c>
      <c r="C2744" s="4" t="str">
        <f>INDEX(Index!$B$1:$B$500,MATCH($F2744,Index!$A$1:$A$500,0)
)</f>
        <v>WAS</v>
      </c>
      <c r="D2744" s="4">
        <v>0</v>
      </c>
      <c r="E2744" s="141">
        <f t="shared" si="42"/>
        <v>-0.27325611332335309</v>
      </c>
      <c r="F2744" s="3" t="s">
        <v>26</v>
      </c>
      <c r="G2744" s="3">
        <v>23</v>
      </c>
      <c r="H2744" s="125">
        <v>-0.27325611332335309</v>
      </c>
      <c r="I2744" s="3"/>
      <c r="J2744" s="3"/>
      <c r="K2744" s="3" t="s">
        <v>99</v>
      </c>
      <c r="L2744" s="125">
        <v>-6.9881518548866497E-2</v>
      </c>
      <c r="M2744" s="3">
        <v>22</v>
      </c>
      <c r="N2744" s="125">
        <v>-4.4092074745674297E-3</v>
      </c>
      <c r="O2744" s="3">
        <v>16</v>
      </c>
      <c r="P2744" s="125">
        <v>-0.20778380224905399</v>
      </c>
      <c r="Q2744" s="3">
        <v>32</v>
      </c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</row>
    <row r="2745" spans="1:30" hidden="1" x14ac:dyDescent="0.25">
      <c r="A2745" s="2">
        <v>1</v>
      </c>
      <c r="B2745" s="2">
        <v>2015</v>
      </c>
      <c r="C2745" s="4" t="str">
        <f>INDEX(Index!$B$1:$B$500,MATCH($F2745,Index!$A$1:$A$500,0)
)</f>
        <v>SEA</v>
      </c>
      <c r="D2745" s="4">
        <v>0</v>
      </c>
      <c r="E2745" s="141">
        <f t="shared" si="42"/>
        <v>-0.28893238218669859</v>
      </c>
      <c r="F2745" s="3" t="s">
        <v>30</v>
      </c>
      <c r="G2745" s="3">
        <v>24</v>
      </c>
      <c r="H2745" s="125">
        <v>-0.28893238218669859</v>
      </c>
      <c r="I2745" s="3"/>
      <c r="J2745" s="3"/>
      <c r="K2745" s="3" t="s">
        <v>99</v>
      </c>
      <c r="L2745" s="125">
        <v>-0.15606279824574901</v>
      </c>
      <c r="M2745" s="3">
        <v>25</v>
      </c>
      <c r="N2745" s="125">
        <v>0.13512615621503801</v>
      </c>
      <c r="O2745" s="3">
        <v>22</v>
      </c>
      <c r="P2745" s="125">
        <v>2.25657227408843E-3</v>
      </c>
      <c r="Q2745" s="3">
        <v>15</v>
      </c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</row>
    <row r="2746" spans="1:30" hidden="1" x14ac:dyDescent="0.25">
      <c r="A2746" s="2">
        <v>1</v>
      </c>
      <c r="B2746" s="2">
        <v>2015</v>
      </c>
      <c r="C2746" s="4" t="str">
        <f>INDEX(Index!$B$1:$B$500,MATCH($F2746,Index!$A$1:$A$500,0)
)</f>
        <v>HOU</v>
      </c>
      <c r="D2746" s="4">
        <v>0</v>
      </c>
      <c r="E2746" s="141">
        <f t="shared" si="42"/>
        <v>-0.37169434975473525</v>
      </c>
      <c r="F2746" s="3" t="s">
        <v>49</v>
      </c>
      <c r="G2746" s="3">
        <v>25</v>
      </c>
      <c r="H2746" s="125">
        <v>-0.37169434975473525</v>
      </c>
      <c r="I2746" s="3"/>
      <c r="J2746" s="3"/>
      <c r="K2746" s="3" t="s">
        <v>99</v>
      </c>
      <c r="L2746" s="125">
        <v>-0.151090417668264</v>
      </c>
      <c r="M2746" s="3">
        <v>23</v>
      </c>
      <c r="N2746" s="125">
        <v>4.2343105987331202E-2</v>
      </c>
      <c r="O2746" s="3">
        <v>19</v>
      </c>
      <c r="P2746" s="125">
        <v>-0.17826082609914001</v>
      </c>
      <c r="Q2746" s="3">
        <v>30</v>
      </c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</row>
    <row r="2747" spans="1:30" hidden="1" x14ac:dyDescent="0.25">
      <c r="A2747" s="2">
        <v>1</v>
      </c>
      <c r="B2747" s="2">
        <v>2015</v>
      </c>
      <c r="C2747" s="4" t="str">
        <f>INDEX(Index!$B$1:$B$500,MATCH($F2747,Index!$A$1:$A$500,0)
)</f>
        <v>CHI</v>
      </c>
      <c r="D2747" s="4">
        <v>0</v>
      </c>
      <c r="E2747" s="141">
        <f t="shared" si="42"/>
        <v>-0.46624744560158649</v>
      </c>
      <c r="F2747" s="3" t="s">
        <v>64</v>
      </c>
      <c r="G2747" s="3">
        <v>26</v>
      </c>
      <c r="H2747" s="125">
        <v>-0.46624744560158649</v>
      </c>
      <c r="I2747" s="3"/>
      <c r="J2747" s="3"/>
      <c r="K2747" s="3" t="s">
        <v>99</v>
      </c>
      <c r="L2747" s="125">
        <v>-7.7092892845906204E-3</v>
      </c>
      <c r="M2747" s="3">
        <v>17</v>
      </c>
      <c r="N2747" s="125">
        <v>0.48398521130523797</v>
      </c>
      <c r="O2747" s="3">
        <v>31</v>
      </c>
      <c r="P2747" s="125">
        <v>2.5447054988242099E-2</v>
      </c>
      <c r="Q2747" s="3">
        <v>12</v>
      </c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</row>
    <row r="2748" spans="1:30" hidden="1" x14ac:dyDescent="0.25">
      <c r="A2748" s="2">
        <v>1</v>
      </c>
      <c r="B2748" s="2">
        <v>2015</v>
      </c>
      <c r="C2748" s="4" t="str">
        <f>INDEX(Index!$B$1:$B$500,MATCH($F2748,Index!$A$1:$A$500,0)
)</f>
        <v>IND</v>
      </c>
      <c r="D2748" s="4">
        <v>0</v>
      </c>
      <c r="E2748" s="141">
        <f t="shared" si="42"/>
        <v>-0.57278089407493327</v>
      </c>
      <c r="F2748" s="3" t="s">
        <v>35</v>
      </c>
      <c r="G2748" s="3">
        <v>27</v>
      </c>
      <c r="H2748" s="125">
        <v>-0.57278089407493327</v>
      </c>
      <c r="I2748" s="3"/>
      <c r="J2748" s="3"/>
      <c r="K2748" s="3" t="s">
        <v>99</v>
      </c>
      <c r="L2748" s="125">
        <v>8.4570678646877697E-3</v>
      </c>
      <c r="M2748" s="3">
        <v>16</v>
      </c>
      <c r="N2748" s="125">
        <v>0.39697068695426602</v>
      </c>
      <c r="O2748" s="3">
        <v>30</v>
      </c>
      <c r="P2748" s="125">
        <v>-0.184267274985355</v>
      </c>
      <c r="Q2748" s="3">
        <v>31</v>
      </c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</row>
    <row r="2749" spans="1:30" hidden="1" x14ac:dyDescent="0.25">
      <c r="A2749" s="2">
        <v>1</v>
      </c>
      <c r="B2749" s="2">
        <v>2015</v>
      </c>
      <c r="C2749" s="4" t="str">
        <f>INDEX(Index!$B$1:$B$500,MATCH($F2749,Index!$A$1:$A$500,0)
)</f>
        <v>CLE</v>
      </c>
      <c r="D2749" s="4">
        <v>0</v>
      </c>
      <c r="E2749" s="141">
        <f t="shared" si="42"/>
        <v>-0.57637141831238414</v>
      </c>
      <c r="F2749" s="3" t="s">
        <v>10</v>
      </c>
      <c r="G2749" s="3">
        <v>28</v>
      </c>
      <c r="H2749" s="125">
        <v>-0.57637141831238414</v>
      </c>
      <c r="I2749" s="3"/>
      <c r="J2749" s="3"/>
      <c r="K2749" s="3" t="s">
        <v>99</v>
      </c>
      <c r="L2749" s="125">
        <v>-0.400583046587285</v>
      </c>
      <c r="M2749" s="3">
        <v>28</v>
      </c>
      <c r="N2749" s="125">
        <v>0.177507573700808</v>
      </c>
      <c r="O2749" s="3">
        <v>24</v>
      </c>
      <c r="P2749" s="125">
        <v>1.7192019757088499E-3</v>
      </c>
      <c r="Q2749" s="3">
        <v>16</v>
      </c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</row>
    <row r="2750" spans="1:30" hidden="1" x14ac:dyDescent="0.25">
      <c r="A2750" s="2">
        <v>1</v>
      </c>
      <c r="B2750" s="2">
        <v>2015</v>
      </c>
      <c r="C2750" s="4" t="str">
        <f>INDEX(Index!$B$1:$B$500,MATCH($F2750,Index!$A$1:$A$500,0)
)</f>
        <v>NO</v>
      </c>
      <c r="D2750" s="4">
        <v>0</v>
      </c>
      <c r="E2750" s="141">
        <f t="shared" si="42"/>
        <v>-0.61422932359077187</v>
      </c>
      <c r="F2750" s="3" t="s">
        <v>27</v>
      </c>
      <c r="G2750" s="3">
        <v>29</v>
      </c>
      <c r="H2750" s="125">
        <v>-0.61422932359077187</v>
      </c>
      <c r="I2750" s="3"/>
      <c r="J2750" s="3"/>
      <c r="K2750" s="3" t="s">
        <v>99</v>
      </c>
      <c r="L2750" s="125">
        <v>-6.2909914571769796E-2</v>
      </c>
      <c r="M2750" s="3">
        <v>21</v>
      </c>
      <c r="N2750" s="125">
        <v>0.51351847788073401</v>
      </c>
      <c r="O2750" s="3">
        <v>32</v>
      </c>
      <c r="P2750" s="125">
        <v>-3.7800931138268101E-2</v>
      </c>
      <c r="Q2750" s="3">
        <v>20</v>
      </c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</row>
    <row r="2751" spans="1:30" hidden="1" x14ac:dyDescent="0.25">
      <c r="A2751" s="2">
        <v>1</v>
      </c>
      <c r="B2751" s="2">
        <v>2015</v>
      </c>
      <c r="C2751" s="4" t="str">
        <f>INDEX(Index!$B$1:$B$500,MATCH($F2751,Index!$A$1:$A$500,0)
)</f>
        <v>MIN</v>
      </c>
      <c r="D2751" s="4">
        <v>0</v>
      </c>
      <c r="E2751" s="141">
        <f t="shared" si="42"/>
        <v>-0.715620453874795</v>
      </c>
      <c r="F2751" s="3" t="s">
        <v>46</v>
      </c>
      <c r="G2751" s="3">
        <v>30</v>
      </c>
      <c r="H2751" s="125">
        <v>-0.715620453874795</v>
      </c>
      <c r="I2751" s="3"/>
      <c r="J2751" s="3"/>
      <c r="K2751" s="3" t="s">
        <v>99</v>
      </c>
      <c r="L2751" s="125">
        <v>-0.26378647624108498</v>
      </c>
      <c r="M2751" s="3">
        <v>26</v>
      </c>
      <c r="N2751" s="125">
        <v>0.384698375992991</v>
      </c>
      <c r="O2751" s="3">
        <v>29</v>
      </c>
      <c r="P2751" s="125">
        <v>-6.7135601640718995E-2</v>
      </c>
      <c r="Q2751" s="3">
        <v>23</v>
      </c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</row>
    <row r="2752" spans="1:30" hidden="1" x14ac:dyDescent="0.25">
      <c r="A2752" s="2">
        <v>1</v>
      </c>
      <c r="B2752" s="2">
        <v>2015</v>
      </c>
      <c r="C2752" s="4" t="str">
        <f>INDEX(Index!$B$1:$B$500,MATCH($F2752,Index!$A$1:$A$500,0)
)</f>
        <v>LV</v>
      </c>
      <c r="D2752" s="4">
        <v>0</v>
      </c>
      <c r="E2752" s="141">
        <f t="shared" si="42"/>
        <v>-0.71573039338071454</v>
      </c>
      <c r="F2752" s="3" t="s">
        <v>52</v>
      </c>
      <c r="G2752" s="3">
        <v>31</v>
      </c>
      <c r="H2752" s="125">
        <v>-0.71573039338071454</v>
      </c>
      <c r="I2752" s="3"/>
      <c r="J2752" s="3"/>
      <c r="K2752" s="3" t="s">
        <v>99</v>
      </c>
      <c r="L2752" s="125">
        <v>-0.464106845420512</v>
      </c>
      <c r="M2752" s="3">
        <v>29</v>
      </c>
      <c r="N2752" s="125">
        <v>0.25814439332052902</v>
      </c>
      <c r="O2752" s="3">
        <v>26</v>
      </c>
      <c r="P2752" s="125">
        <v>6.5208453603264804E-3</v>
      </c>
      <c r="Q2752" s="3">
        <v>14</v>
      </c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</row>
    <row r="2753" spans="1:30" hidden="1" x14ac:dyDescent="0.25">
      <c r="A2753" s="2">
        <v>1</v>
      </c>
      <c r="B2753" s="2">
        <v>2015</v>
      </c>
      <c r="C2753" s="4" t="str">
        <f>INDEX(Index!$B$1:$B$500,MATCH($F2753,Index!$A$1:$A$500,0)
)</f>
        <v>TB</v>
      </c>
      <c r="D2753" s="4">
        <v>0</v>
      </c>
      <c r="E2753" s="141">
        <f t="shared" si="42"/>
        <v>-0.96995379617713495</v>
      </c>
      <c r="F2753" s="3" t="s">
        <v>38</v>
      </c>
      <c r="G2753" s="3">
        <v>32</v>
      </c>
      <c r="H2753" s="125">
        <v>-0.96995379617713495</v>
      </c>
      <c r="I2753" s="3"/>
      <c r="J2753" s="3"/>
      <c r="K2753" s="3" t="s">
        <v>99</v>
      </c>
      <c r="L2753" s="125">
        <v>-0.70008286521573104</v>
      </c>
      <c r="M2753" s="3">
        <v>32</v>
      </c>
      <c r="N2753" s="125">
        <v>0.33596325470697103</v>
      </c>
      <c r="O2753" s="3">
        <v>27</v>
      </c>
      <c r="P2753" s="125">
        <v>6.6092323745567005E-2</v>
      </c>
      <c r="Q2753" s="3">
        <v>4</v>
      </c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</row>
    <row r="2754" spans="1:30" hidden="1" x14ac:dyDescent="0.25">
      <c r="A2754" s="2">
        <v>2</v>
      </c>
      <c r="B2754" s="2">
        <v>2015</v>
      </c>
      <c r="C2754" s="4" t="str">
        <f>INDEX(Index!$B$1:$B$500,MATCH($F2754,Index!$A$1:$A$500,0)
)</f>
        <v>ARI</v>
      </c>
      <c r="D2754" s="4">
        <v>0</v>
      </c>
      <c r="E2754" s="141">
        <f t="shared" ref="E2754:E2817" si="43">IF(D2754=1,H2754/100,H2754)</f>
        <v>0.74096943477342547</v>
      </c>
      <c r="F2754" s="3" t="s">
        <v>23</v>
      </c>
      <c r="G2754" s="3">
        <v>1</v>
      </c>
      <c r="H2754" s="125">
        <v>0.74096943477342547</v>
      </c>
      <c r="I2754" s="3"/>
      <c r="J2754" s="3"/>
      <c r="K2754" s="3" t="s">
        <v>100</v>
      </c>
      <c r="L2754" s="125">
        <v>0.52967330702944604</v>
      </c>
      <c r="M2754" s="3">
        <v>1</v>
      </c>
      <c r="N2754" s="125">
        <v>-9.9498373333555407E-2</v>
      </c>
      <c r="O2754" s="3">
        <v>9</v>
      </c>
      <c r="P2754" s="125">
        <v>0.111797754410424</v>
      </c>
      <c r="Q2754" s="3">
        <v>3</v>
      </c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</row>
    <row r="2755" spans="1:30" hidden="1" x14ac:dyDescent="0.25">
      <c r="A2755" s="2">
        <v>2</v>
      </c>
      <c r="B2755" s="2">
        <v>2015</v>
      </c>
      <c r="C2755" s="4" t="str">
        <f>INDEX(Index!$B$1:$B$500,MATCH($F2755,Index!$A$1:$A$500,0)
)</f>
        <v>CIN</v>
      </c>
      <c r="D2755" s="4">
        <v>0</v>
      </c>
      <c r="E2755" s="141">
        <f t="shared" si="43"/>
        <v>0.54529364271861658</v>
      </c>
      <c r="F2755" s="3" t="s">
        <v>24</v>
      </c>
      <c r="G2755" s="3">
        <v>2</v>
      </c>
      <c r="H2755" s="125">
        <v>0.54529364271861658</v>
      </c>
      <c r="I2755" s="3"/>
      <c r="J2755" s="3"/>
      <c r="K2755" s="3" t="s">
        <v>100</v>
      </c>
      <c r="L2755" s="125">
        <v>0.30409690868586298</v>
      </c>
      <c r="M2755" s="3">
        <v>4</v>
      </c>
      <c r="N2755" s="125">
        <v>-0.28815272676109699</v>
      </c>
      <c r="O2755" s="3">
        <v>5</v>
      </c>
      <c r="P2755" s="125">
        <v>-4.6955992728343401E-2</v>
      </c>
      <c r="Q2755" s="3">
        <v>20</v>
      </c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</row>
    <row r="2756" spans="1:30" hidden="1" x14ac:dyDescent="0.25">
      <c r="A2756" s="2">
        <v>2</v>
      </c>
      <c r="B2756" s="2">
        <v>2015</v>
      </c>
      <c r="C2756" s="4" t="str">
        <f>INDEX(Index!$B$1:$B$500,MATCH($F2756,Index!$A$1:$A$500,0)
)</f>
        <v>NYJ</v>
      </c>
      <c r="D2756" s="4">
        <v>0</v>
      </c>
      <c r="E2756" s="141">
        <f t="shared" si="43"/>
        <v>0.43595088999560627</v>
      </c>
      <c r="F2756" s="3" t="s">
        <v>9</v>
      </c>
      <c r="G2756" s="3">
        <v>3</v>
      </c>
      <c r="H2756" s="125">
        <v>0.43595088999560627</v>
      </c>
      <c r="I2756" s="3"/>
      <c r="J2756" s="3"/>
      <c r="K2756" s="3" t="s">
        <v>100</v>
      </c>
      <c r="L2756" s="125">
        <v>4.9426143364854597E-2</v>
      </c>
      <c r="M2756" s="3">
        <v>10</v>
      </c>
      <c r="N2756" s="125">
        <v>-0.40211107496864701</v>
      </c>
      <c r="O2756" s="3">
        <v>1</v>
      </c>
      <c r="P2756" s="125">
        <v>-1.55863283378953E-2</v>
      </c>
      <c r="Q2756" s="3">
        <v>18</v>
      </c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</row>
    <row r="2757" spans="1:30" hidden="1" x14ac:dyDescent="0.25">
      <c r="A2757" s="2">
        <v>2</v>
      </c>
      <c r="B2757" s="2">
        <v>2015</v>
      </c>
      <c r="C2757" s="4" t="str">
        <f>INDEX(Index!$B$1:$B$500,MATCH($F2757,Index!$A$1:$A$500,0)
)</f>
        <v>NE</v>
      </c>
      <c r="D2757" s="4">
        <v>0</v>
      </c>
      <c r="E2757" s="141">
        <f t="shared" si="43"/>
        <v>0.42073500200625269</v>
      </c>
      <c r="F2757" s="3" t="s">
        <v>17</v>
      </c>
      <c r="G2757" s="3">
        <v>4</v>
      </c>
      <c r="H2757" s="125">
        <v>0.42073500200625269</v>
      </c>
      <c r="I2757" s="3"/>
      <c r="J2757" s="3"/>
      <c r="K2757" s="3" t="s">
        <v>100</v>
      </c>
      <c r="L2757" s="125">
        <v>0.302316332485214</v>
      </c>
      <c r="M2757" s="3">
        <v>5</v>
      </c>
      <c r="N2757" s="125">
        <v>-5.7598831509881099E-2</v>
      </c>
      <c r="O2757" s="3">
        <v>11</v>
      </c>
      <c r="P2757" s="125">
        <v>6.0819838011157597E-2</v>
      </c>
      <c r="Q2757" s="3">
        <v>6</v>
      </c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</row>
    <row r="2758" spans="1:30" hidden="1" x14ac:dyDescent="0.25">
      <c r="A2758" s="2">
        <v>2</v>
      </c>
      <c r="B2758" s="2">
        <v>2015</v>
      </c>
      <c r="C2758" s="4" t="str">
        <f>INDEX(Index!$B$1:$B$500,MATCH($F2758,Index!$A$1:$A$500,0)
)</f>
        <v>PIT</v>
      </c>
      <c r="D2758" s="4">
        <v>0</v>
      </c>
      <c r="E2758" s="141">
        <f t="shared" si="43"/>
        <v>0.33429507817022169</v>
      </c>
      <c r="F2758" s="3" t="s">
        <v>32</v>
      </c>
      <c r="G2758" s="3">
        <v>5</v>
      </c>
      <c r="H2758" s="125">
        <v>0.33429507817022169</v>
      </c>
      <c r="I2758" s="3"/>
      <c r="J2758" s="3"/>
      <c r="K2758" s="3" t="s">
        <v>101</v>
      </c>
      <c r="L2758" s="125">
        <v>0.42026918761766302</v>
      </c>
      <c r="M2758" s="3">
        <v>2</v>
      </c>
      <c r="N2758" s="125">
        <v>1.81997427221781E-2</v>
      </c>
      <c r="O2758" s="3">
        <v>16</v>
      </c>
      <c r="P2758" s="125">
        <v>-6.7774366725263199E-2</v>
      </c>
      <c r="Q2758" s="3">
        <v>23</v>
      </c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</row>
    <row r="2759" spans="1:30" hidden="1" x14ac:dyDescent="0.25">
      <c r="A2759" s="2">
        <v>2</v>
      </c>
      <c r="B2759" s="2">
        <v>2015</v>
      </c>
      <c r="C2759" s="4" t="str">
        <f>INDEX(Index!$B$1:$B$500,MATCH($F2759,Index!$A$1:$A$500,0)
)</f>
        <v>GB</v>
      </c>
      <c r="D2759" s="4">
        <v>0</v>
      </c>
      <c r="E2759" s="141">
        <f t="shared" si="43"/>
        <v>0.31590645880886137</v>
      </c>
      <c r="F2759" s="3" t="s">
        <v>20</v>
      </c>
      <c r="G2759" s="3">
        <v>6</v>
      </c>
      <c r="H2759" s="125">
        <v>0.31590645880886137</v>
      </c>
      <c r="I2759" s="3"/>
      <c r="J2759" s="3"/>
      <c r="K2759" s="3" t="s">
        <v>100</v>
      </c>
      <c r="L2759" s="125">
        <v>0.33486562199881797</v>
      </c>
      <c r="M2759" s="3">
        <v>3</v>
      </c>
      <c r="N2759" s="125">
        <v>6.6828874592158999E-2</v>
      </c>
      <c r="O2759" s="3">
        <v>20</v>
      </c>
      <c r="P2759" s="125">
        <v>4.7869711402202399E-2</v>
      </c>
      <c r="Q2759" s="3">
        <v>8</v>
      </c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</row>
    <row r="2760" spans="1:30" hidden="1" x14ac:dyDescent="0.25">
      <c r="A2760" s="2">
        <v>2</v>
      </c>
      <c r="B2760" s="2">
        <v>2015</v>
      </c>
      <c r="C2760" s="4" t="str">
        <f>INDEX(Index!$B$1:$B$500,MATCH($F2760,Index!$A$1:$A$500,0)
)</f>
        <v>TEN</v>
      </c>
      <c r="D2760" s="4">
        <v>0</v>
      </c>
      <c r="E2760" s="141">
        <f t="shared" si="43"/>
        <v>0.19258455233716118</v>
      </c>
      <c r="F2760" s="3" t="s">
        <v>45</v>
      </c>
      <c r="G2760" s="3">
        <v>7</v>
      </c>
      <c r="H2760" s="125">
        <v>0.19258455233716118</v>
      </c>
      <c r="I2760" s="3"/>
      <c r="J2760" s="3"/>
      <c r="K2760" s="3" t="s">
        <v>101</v>
      </c>
      <c r="L2760" s="125">
        <v>6.2561408959590198E-2</v>
      </c>
      <c r="M2760" s="3">
        <v>9</v>
      </c>
      <c r="N2760" s="125">
        <v>-0.30033063928405201</v>
      </c>
      <c r="O2760" s="3">
        <v>4</v>
      </c>
      <c r="P2760" s="125">
        <v>-0.170307495906481</v>
      </c>
      <c r="Q2760" s="3">
        <v>32</v>
      </c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</row>
    <row r="2761" spans="1:30" hidden="1" x14ac:dyDescent="0.25">
      <c r="A2761" s="2">
        <v>2</v>
      </c>
      <c r="B2761" s="2">
        <v>2015</v>
      </c>
      <c r="C2761" s="4" t="str">
        <f>INDEX(Index!$B$1:$B$500,MATCH($F2761,Index!$A$1:$A$500,0)
)</f>
        <v>DAL</v>
      </c>
      <c r="D2761" s="4">
        <v>0</v>
      </c>
      <c r="E2761" s="141">
        <f t="shared" si="43"/>
        <v>0.19077604485514357</v>
      </c>
      <c r="F2761" s="3" t="s">
        <v>3</v>
      </c>
      <c r="G2761" s="3">
        <v>8</v>
      </c>
      <c r="H2761" s="125">
        <v>0.19077604485514357</v>
      </c>
      <c r="I2761" s="3"/>
      <c r="J2761" s="3"/>
      <c r="K2761" s="3" t="s">
        <v>100</v>
      </c>
      <c r="L2761" s="125">
        <v>-2.7640572394935299E-3</v>
      </c>
      <c r="M2761" s="3">
        <v>13</v>
      </c>
      <c r="N2761" s="125">
        <v>-0.20586500542209299</v>
      </c>
      <c r="O2761" s="3">
        <v>6</v>
      </c>
      <c r="P2761" s="125">
        <v>-1.2324903327455901E-2</v>
      </c>
      <c r="Q2761" s="3">
        <v>15</v>
      </c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</row>
    <row r="2762" spans="1:30" hidden="1" x14ac:dyDescent="0.25">
      <c r="A2762" s="2">
        <v>2</v>
      </c>
      <c r="B2762" s="2">
        <v>2015</v>
      </c>
      <c r="C2762" s="4" t="str">
        <f>INDEX(Index!$B$1:$B$500,MATCH($F2762,Index!$A$1:$A$500,0)
)</f>
        <v>CAR</v>
      </c>
      <c r="D2762" s="4">
        <v>0</v>
      </c>
      <c r="E2762" s="141">
        <f t="shared" si="43"/>
        <v>0.17492725475408299</v>
      </c>
      <c r="F2762" s="3" t="s">
        <v>51</v>
      </c>
      <c r="G2762" s="3">
        <v>9</v>
      </c>
      <c r="H2762" s="125">
        <v>0.17492725475408299</v>
      </c>
      <c r="I2762" s="3"/>
      <c r="J2762" s="3"/>
      <c r="K2762" s="3" t="s">
        <v>100</v>
      </c>
      <c r="L2762" s="125">
        <v>-3.9996034672106003E-2</v>
      </c>
      <c r="M2762" s="3">
        <v>19</v>
      </c>
      <c r="N2762" s="125">
        <v>-0.31929539422694297</v>
      </c>
      <c r="O2762" s="3">
        <v>3</v>
      </c>
      <c r="P2762" s="125">
        <v>-0.104372104800754</v>
      </c>
      <c r="Q2762" s="3">
        <v>25</v>
      </c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</row>
    <row r="2763" spans="1:30" hidden="1" x14ac:dyDescent="0.25">
      <c r="A2763" s="2">
        <v>2</v>
      </c>
      <c r="B2763" s="2">
        <v>2015</v>
      </c>
      <c r="C2763" s="4" t="str">
        <f>INDEX(Index!$B$1:$B$500,MATCH($F2763,Index!$A$1:$A$500,0)
)</f>
        <v>ATL</v>
      </c>
      <c r="D2763" s="4">
        <v>0</v>
      </c>
      <c r="E2763" s="141">
        <f t="shared" si="43"/>
        <v>0.1227778726202256</v>
      </c>
      <c r="F2763" s="3" t="s">
        <v>43</v>
      </c>
      <c r="G2763" s="3">
        <v>10</v>
      </c>
      <c r="H2763" s="125">
        <v>0.1227778726202256</v>
      </c>
      <c r="I2763" s="3"/>
      <c r="J2763" s="3"/>
      <c r="K2763" s="3" t="s">
        <v>100</v>
      </c>
      <c r="L2763" s="125">
        <v>0.16522363966466899</v>
      </c>
      <c r="M2763" s="3">
        <v>6</v>
      </c>
      <c r="N2763" s="125">
        <v>1.4424916739932601E-2</v>
      </c>
      <c r="O2763" s="3">
        <v>15</v>
      </c>
      <c r="P2763" s="125">
        <v>-2.8020850304510798E-2</v>
      </c>
      <c r="Q2763" s="3">
        <v>19</v>
      </c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</row>
    <row r="2764" spans="1:30" hidden="1" x14ac:dyDescent="0.25">
      <c r="A2764" s="2">
        <v>2</v>
      </c>
      <c r="B2764" s="2">
        <v>2015</v>
      </c>
      <c r="C2764" s="4" t="str">
        <f>INDEX(Index!$B$1:$B$500,MATCH($F2764,Index!$A$1:$A$500,0)
)</f>
        <v>DEN</v>
      </c>
      <c r="D2764" s="4">
        <v>0</v>
      </c>
      <c r="E2764" s="141">
        <f t="shared" si="43"/>
        <v>0.12003217336291121</v>
      </c>
      <c r="F2764" s="3" t="s">
        <v>39</v>
      </c>
      <c r="G2764" s="3">
        <v>11</v>
      </c>
      <c r="H2764" s="125">
        <v>0.12003217336291121</v>
      </c>
      <c r="I2764" s="3"/>
      <c r="J2764" s="3"/>
      <c r="K2764" s="3" t="s">
        <v>100</v>
      </c>
      <c r="L2764" s="125">
        <v>-0.31972430627691001</v>
      </c>
      <c r="M2764" s="3">
        <v>31</v>
      </c>
      <c r="N2764" s="125">
        <v>-0.36061023188562502</v>
      </c>
      <c r="O2764" s="3">
        <v>2</v>
      </c>
      <c r="P2764" s="125">
        <v>7.9146247754196195E-2</v>
      </c>
      <c r="Q2764" s="3">
        <v>4</v>
      </c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</row>
    <row r="2765" spans="1:30" hidden="1" x14ac:dyDescent="0.25">
      <c r="A2765" s="2">
        <v>2</v>
      </c>
      <c r="B2765" s="2">
        <v>2015</v>
      </c>
      <c r="C2765" s="4" t="str">
        <f>INDEX(Index!$B$1:$B$500,MATCH($F2765,Index!$A$1:$A$500,0)
)</f>
        <v>KC</v>
      </c>
      <c r="D2765" s="4">
        <v>0</v>
      </c>
      <c r="E2765" s="141">
        <f t="shared" si="43"/>
        <v>6.2336252539620593E-2</v>
      </c>
      <c r="F2765" s="3" t="s">
        <v>5</v>
      </c>
      <c r="G2765" s="3">
        <v>12</v>
      </c>
      <c r="H2765" s="125">
        <v>6.2336252539620593E-2</v>
      </c>
      <c r="I2765" s="3"/>
      <c r="J2765" s="3"/>
      <c r="K2765" s="3" t="s">
        <v>101</v>
      </c>
      <c r="L2765" s="125">
        <v>-0.131601030387476</v>
      </c>
      <c r="M2765" s="3">
        <v>24</v>
      </c>
      <c r="N2765" s="125">
        <v>-0.164724478581288</v>
      </c>
      <c r="O2765" s="3">
        <v>7</v>
      </c>
      <c r="P2765" s="125">
        <v>2.9212804345808599E-2</v>
      </c>
      <c r="Q2765" s="3">
        <v>12</v>
      </c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</row>
    <row r="2766" spans="1:30" hidden="1" x14ac:dyDescent="0.25">
      <c r="A2766" s="2">
        <v>2</v>
      </c>
      <c r="B2766" s="2">
        <v>2015</v>
      </c>
      <c r="C2766" s="4" t="str">
        <f>INDEX(Index!$B$1:$B$500,MATCH($F2766,Index!$A$1:$A$500,0)
)</f>
        <v>BUF</v>
      </c>
      <c r="D2766" s="4">
        <v>0</v>
      </c>
      <c r="E2766" s="141">
        <f t="shared" si="43"/>
        <v>4.0872296396932795E-2</v>
      </c>
      <c r="F2766" s="3" t="s">
        <v>0</v>
      </c>
      <c r="G2766" s="3">
        <v>13</v>
      </c>
      <c r="H2766" s="125">
        <v>4.0872296396932795E-2</v>
      </c>
      <c r="I2766" s="3"/>
      <c r="J2766" s="3"/>
      <c r="K2766" s="3" t="s">
        <v>101</v>
      </c>
      <c r="L2766" s="125">
        <v>9.8810107579956202E-2</v>
      </c>
      <c r="M2766" s="3">
        <v>8</v>
      </c>
      <c r="N2766" s="125">
        <v>0.10697778177714901</v>
      </c>
      <c r="O2766" s="3">
        <v>23</v>
      </c>
      <c r="P2766" s="125">
        <v>4.9039970594125598E-2</v>
      </c>
      <c r="Q2766" s="3">
        <v>7</v>
      </c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</row>
    <row r="2767" spans="1:30" hidden="1" x14ac:dyDescent="0.25">
      <c r="A2767" s="2">
        <v>2</v>
      </c>
      <c r="B2767" s="2">
        <v>2015</v>
      </c>
      <c r="C2767" s="4" t="str">
        <f>INDEX(Index!$B$1:$B$500,MATCH($F2767,Index!$A$1:$A$500,0)
)</f>
        <v>WAS</v>
      </c>
      <c r="D2767" s="4">
        <v>0</v>
      </c>
      <c r="E2767" s="141">
        <f t="shared" si="43"/>
        <v>1.4833020497293403E-2</v>
      </c>
      <c r="F2767" s="3" t="s">
        <v>26</v>
      </c>
      <c r="G2767" s="3">
        <v>14</v>
      </c>
      <c r="H2767" s="125">
        <v>1.4833020497293403E-2</v>
      </c>
      <c r="I2767" s="3"/>
      <c r="J2767" s="3"/>
      <c r="K2767" s="3" t="s">
        <v>101</v>
      </c>
      <c r="L2767" s="125">
        <v>1.60490016463424E-2</v>
      </c>
      <c r="M2767" s="3">
        <v>12</v>
      </c>
      <c r="N2767" s="125">
        <v>-0.103216241916235</v>
      </c>
      <c r="O2767" s="3">
        <v>8</v>
      </c>
      <c r="P2767" s="125">
        <v>-0.10443222306528401</v>
      </c>
      <c r="Q2767" s="3">
        <v>26</v>
      </c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</row>
    <row r="2768" spans="1:30" hidden="1" x14ac:dyDescent="0.25">
      <c r="A2768" s="2">
        <v>2</v>
      </c>
      <c r="B2768" s="2">
        <v>2015</v>
      </c>
      <c r="C2768" s="4" t="str">
        <f>INDEX(Index!$B$1:$B$500,MATCH($F2768,Index!$A$1:$A$500,0)
)</f>
        <v>CLE</v>
      </c>
      <c r="D2768" s="4">
        <v>0</v>
      </c>
      <c r="E2768" s="141">
        <f t="shared" si="43"/>
        <v>-6.0523217749877678E-4</v>
      </c>
      <c r="F2768" s="3" t="s">
        <v>10</v>
      </c>
      <c r="G2768" s="3">
        <v>15</v>
      </c>
      <c r="H2768" s="125">
        <v>-6.0523217749877678E-4</v>
      </c>
      <c r="I2768" s="3"/>
      <c r="J2768" s="3"/>
      <c r="K2768" s="3" t="s">
        <v>101</v>
      </c>
      <c r="L2768" s="125">
        <v>-0.19136848243683399</v>
      </c>
      <c r="M2768" s="3">
        <v>28</v>
      </c>
      <c r="N2768" s="125">
        <v>-5.00075648089972E-2</v>
      </c>
      <c r="O2768" s="3">
        <v>12</v>
      </c>
      <c r="P2768" s="125">
        <v>0.14075568545033801</v>
      </c>
      <c r="Q2768" s="3">
        <v>1</v>
      </c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</row>
    <row r="2769" spans="1:30" hidden="1" x14ac:dyDescent="0.25">
      <c r="A2769" s="2">
        <v>2</v>
      </c>
      <c r="B2769" s="2">
        <v>2015</v>
      </c>
      <c r="C2769" s="4" t="str">
        <f>INDEX(Index!$B$1:$B$500,MATCH($F2769,Index!$A$1:$A$500,0)
)</f>
        <v>LAR</v>
      </c>
      <c r="D2769" s="4">
        <v>0</v>
      </c>
      <c r="E2769" s="141">
        <f t="shared" si="43"/>
        <v>-3.717169474384505E-3</v>
      </c>
      <c r="F2769" s="3" t="s">
        <v>67</v>
      </c>
      <c r="G2769" s="3">
        <v>16</v>
      </c>
      <c r="H2769" s="125">
        <v>-3.717169474384505E-3</v>
      </c>
      <c r="I2769" s="3"/>
      <c r="J2769" s="3"/>
      <c r="K2769" s="3" t="s">
        <v>101</v>
      </c>
      <c r="L2769" s="125">
        <v>-6.5084065970696603E-2</v>
      </c>
      <c r="M2769" s="3">
        <v>22</v>
      </c>
      <c r="N2769" s="125">
        <v>-5.8370150892979998E-2</v>
      </c>
      <c r="O2769" s="3">
        <v>10</v>
      </c>
      <c r="P2769" s="125">
        <v>2.9967456033320999E-3</v>
      </c>
      <c r="Q2769" s="3">
        <v>13</v>
      </c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</row>
    <row r="2770" spans="1:30" hidden="1" x14ac:dyDescent="0.25">
      <c r="A2770" s="2">
        <v>2</v>
      </c>
      <c r="B2770" s="2">
        <v>2015</v>
      </c>
      <c r="C2770" s="4" t="str">
        <f>INDEX(Index!$B$1:$B$500,MATCH($F2770,Index!$A$1:$A$500,0)
)</f>
        <v>MIA</v>
      </c>
      <c r="D2770" s="4">
        <v>0</v>
      </c>
      <c r="E2770" s="141">
        <f t="shared" si="43"/>
        <v>-1.9935344556377192E-2</v>
      </c>
      <c r="F2770" s="3" t="s">
        <v>4</v>
      </c>
      <c r="G2770" s="3">
        <v>17</v>
      </c>
      <c r="H2770" s="125">
        <v>-1.9935344556377192E-2</v>
      </c>
      <c r="I2770" s="3"/>
      <c r="J2770" s="3"/>
      <c r="K2770" s="3" t="s">
        <v>101</v>
      </c>
      <c r="L2770" s="125">
        <v>4.1690490406058399E-2</v>
      </c>
      <c r="M2770" s="3">
        <v>11</v>
      </c>
      <c r="N2770" s="125">
        <v>5.84184732631923E-2</v>
      </c>
      <c r="O2770" s="3">
        <v>19</v>
      </c>
      <c r="P2770" s="125">
        <v>-3.2073616992432902E-3</v>
      </c>
      <c r="Q2770" s="3">
        <v>14</v>
      </c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</row>
    <row r="2771" spans="1:30" hidden="1" x14ac:dyDescent="0.25">
      <c r="A2771" s="2">
        <v>2</v>
      </c>
      <c r="B2771" s="2">
        <v>2015</v>
      </c>
      <c r="C2771" s="4" t="str">
        <f>INDEX(Index!$B$1:$B$500,MATCH($F2771,Index!$A$1:$A$500,0)
)</f>
        <v>NYG</v>
      </c>
      <c r="D2771" s="4">
        <v>0</v>
      </c>
      <c r="E2771" s="141">
        <f t="shared" si="43"/>
        <v>-2.0826189721099606E-2</v>
      </c>
      <c r="F2771" s="3" t="s">
        <v>15</v>
      </c>
      <c r="G2771" s="3">
        <v>18</v>
      </c>
      <c r="H2771" s="125">
        <v>-2.0826189721099606E-2</v>
      </c>
      <c r="I2771" s="3"/>
      <c r="J2771" s="3"/>
      <c r="K2771" s="3" t="s">
        <v>102</v>
      </c>
      <c r="L2771" s="125">
        <v>-1.20316297307816E-2</v>
      </c>
      <c r="M2771" s="3">
        <v>14</v>
      </c>
      <c r="N2771" s="125">
        <v>0.122719091197645</v>
      </c>
      <c r="O2771" s="3">
        <v>24</v>
      </c>
      <c r="P2771" s="125">
        <v>0.113924531207327</v>
      </c>
      <c r="Q2771" s="3">
        <v>2</v>
      </c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</row>
    <row r="2772" spans="1:30" hidden="1" x14ac:dyDescent="0.25">
      <c r="A2772" s="2">
        <v>2</v>
      </c>
      <c r="B2772" s="2">
        <v>2015</v>
      </c>
      <c r="C2772" s="4" t="str">
        <f>INDEX(Index!$B$1:$B$500,MATCH($F2772,Index!$A$1:$A$500,0)
)</f>
        <v>BAL</v>
      </c>
      <c r="D2772" s="4">
        <v>0</v>
      </c>
      <c r="E2772" s="141">
        <f t="shared" si="43"/>
        <v>-6.0923165692660597E-2</v>
      </c>
      <c r="F2772" s="3" t="s">
        <v>18</v>
      </c>
      <c r="G2772" s="3">
        <v>19</v>
      </c>
      <c r="H2772" s="125">
        <v>-6.0923165692660597E-2</v>
      </c>
      <c r="I2772" s="3"/>
      <c r="J2772" s="3"/>
      <c r="K2772" s="3" t="s">
        <v>102</v>
      </c>
      <c r="L2772" s="125">
        <v>-2.40215274632407E-2</v>
      </c>
      <c r="M2772" s="3">
        <v>17</v>
      </c>
      <c r="N2772" s="125">
        <v>7.5046991304646302E-2</v>
      </c>
      <c r="O2772" s="3">
        <v>21</v>
      </c>
      <c r="P2772" s="125">
        <v>3.8145353075226401E-2</v>
      </c>
      <c r="Q2772" s="3">
        <v>10</v>
      </c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</row>
    <row r="2773" spans="1:30" hidden="1" x14ac:dyDescent="0.25">
      <c r="A2773" s="2">
        <v>2</v>
      </c>
      <c r="B2773" s="2">
        <v>2015</v>
      </c>
      <c r="C2773" s="4" t="str">
        <f>INDEX(Index!$B$1:$B$500,MATCH($F2773,Index!$A$1:$A$500,0)
)</f>
        <v>LAC</v>
      </c>
      <c r="D2773" s="4">
        <v>0</v>
      </c>
      <c r="E2773" s="141">
        <f t="shared" si="43"/>
        <v>-7.527794651487961E-2</v>
      </c>
      <c r="F2773" s="3" t="s">
        <v>68</v>
      </c>
      <c r="G2773" s="3">
        <v>20</v>
      </c>
      <c r="H2773" s="125">
        <v>-7.527794651487961E-2</v>
      </c>
      <c r="I2773" s="3"/>
      <c r="J2773" s="3"/>
      <c r="K2773" s="3" t="s">
        <v>101</v>
      </c>
      <c r="L2773" s="125">
        <v>0.135718216003994</v>
      </c>
      <c r="M2773" s="3">
        <v>7</v>
      </c>
      <c r="N2773" s="125">
        <v>9.4453640702620606E-2</v>
      </c>
      <c r="O2773" s="3">
        <v>22</v>
      </c>
      <c r="P2773" s="125">
        <v>-0.11654252181625301</v>
      </c>
      <c r="Q2773" s="3">
        <v>30</v>
      </c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</row>
    <row r="2774" spans="1:30" hidden="1" x14ac:dyDescent="0.25">
      <c r="A2774" s="2">
        <v>2</v>
      </c>
      <c r="B2774" s="2">
        <v>2015</v>
      </c>
      <c r="C2774" s="4" t="str">
        <f>INDEX(Index!$B$1:$B$500,MATCH($F2774,Index!$A$1:$A$500,0)
)</f>
        <v>JAX</v>
      </c>
      <c r="D2774" s="4">
        <v>0</v>
      </c>
      <c r="E2774" s="141">
        <f t="shared" si="43"/>
        <v>-9.850720312613731E-2</v>
      </c>
      <c r="F2774" s="3" t="s">
        <v>56</v>
      </c>
      <c r="G2774" s="3">
        <v>21</v>
      </c>
      <c r="H2774" s="125">
        <v>-9.850720312613731E-2</v>
      </c>
      <c r="I2774" s="3"/>
      <c r="J2774" s="3"/>
      <c r="K2774" s="3" t="s">
        <v>101</v>
      </c>
      <c r="L2774" s="125">
        <v>-5.8100401047405603E-2</v>
      </c>
      <c r="M2774" s="3">
        <v>21</v>
      </c>
      <c r="N2774" s="125">
        <v>-2.5307579853774E-2</v>
      </c>
      <c r="O2774" s="3">
        <v>13</v>
      </c>
      <c r="P2774" s="125">
        <v>-6.57143819325057E-2</v>
      </c>
      <c r="Q2774" s="3">
        <v>22</v>
      </c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</row>
    <row r="2775" spans="1:30" hidden="1" x14ac:dyDescent="0.25">
      <c r="A2775" s="2">
        <v>2</v>
      </c>
      <c r="B2775" s="2">
        <v>2015</v>
      </c>
      <c r="C2775" s="4" t="str">
        <f>INDEX(Index!$B$1:$B$500,MATCH($F2775,Index!$A$1:$A$500,0)
)</f>
        <v>SEA</v>
      </c>
      <c r="D2775" s="4">
        <v>0</v>
      </c>
      <c r="E2775" s="141">
        <f t="shared" si="43"/>
        <v>-0.1745195479220697</v>
      </c>
      <c r="F2775" s="3" t="s">
        <v>30</v>
      </c>
      <c r="G2775" s="3">
        <v>22</v>
      </c>
      <c r="H2775" s="125">
        <v>-0.1745195479220697</v>
      </c>
      <c r="I2775" s="3"/>
      <c r="J2775" s="3"/>
      <c r="K2775" s="3" t="s">
        <v>102</v>
      </c>
      <c r="L2775" s="125">
        <v>-2.2718728129419101E-2</v>
      </c>
      <c r="M2775" s="3">
        <v>16</v>
      </c>
      <c r="N2775" s="125">
        <v>0.186205930968601</v>
      </c>
      <c r="O2775" s="3">
        <v>29</v>
      </c>
      <c r="P2775" s="125">
        <v>3.4405111175950402E-2</v>
      </c>
      <c r="Q2775" s="3">
        <v>11</v>
      </c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</row>
    <row r="2776" spans="1:30" hidden="1" x14ac:dyDescent="0.25">
      <c r="A2776" s="2">
        <v>2</v>
      </c>
      <c r="B2776" s="2">
        <v>2015</v>
      </c>
      <c r="C2776" s="4" t="str">
        <f>INDEX(Index!$B$1:$B$500,MATCH($F2776,Index!$A$1:$A$500,0)
)</f>
        <v>MIN</v>
      </c>
      <c r="D2776" s="4">
        <v>0</v>
      </c>
      <c r="E2776" s="141">
        <f t="shared" si="43"/>
        <v>-0.18500793353175729</v>
      </c>
      <c r="F2776" s="3" t="s">
        <v>46</v>
      </c>
      <c r="G2776" s="3">
        <v>23</v>
      </c>
      <c r="H2776" s="125">
        <v>-0.18500793353175729</v>
      </c>
      <c r="I2776" s="3"/>
      <c r="J2776" s="3"/>
      <c r="K2776" s="3" t="s">
        <v>101</v>
      </c>
      <c r="L2776" s="125">
        <v>-4.2399575103376899E-2</v>
      </c>
      <c r="M2776" s="3">
        <v>20</v>
      </c>
      <c r="N2776" s="125">
        <v>0.12776462597650501</v>
      </c>
      <c r="O2776" s="3">
        <v>25</v>
      </c>
      <c r="P2776" s="125">
        <v>-1.48437324518754E-2</v>
      </c>
      <c r="Q2776" s="3">
        <v>17</v>
      </c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</row>
    <row r="2777" spans="1:30" hidden="1" x14ac:dyDescent="0.25">
      <c r="A2777" s="2">
        <v>2</v>
      </c>
      <c r="B2777" s="2">
        <v>2015</v>
      </c>
      <c r="C2777" s="4" t="str">
        <f>INDEX(Index!$B$1:$B$500,MATCH($F2777,Index!$A$1:$A$500,0)
)</f>
        <v>LV</v>
      </c>
      <c r="D2777" s="4">
        <v>0</v>
      </c>
      <c r="E2777" s="141">
        <f t="shared" si="43"/>
        <v>-0.25963001086633952</v>
      </c>
      <c r="F2777" s="3" t="s">
        <v>52</v>
      </c>
      <c r="G2777" s="3">
        <v>24</v>
      </c>
      <c r="H2777" s="125">
        <v>-0.25963001086633952</v>
      </c>
      <c r="I2777" s="3"/>
      <c r="J2777" s="3"/>
      <c r="K2777" s="3" t="s">
        <v>101</v>
      </c>
      <c r="L2777" s="125">
        <v>-1.31975573013714E-2</v>
      </c>
      <c r="M2777" s="3">
        <v>15</v>
      </c>
      <c r="N2777" s="125">
        <v>0.28716372711559701</v>
      </c>
      <c r="O2777" s="3">
        <v>31</v>
      </c>
      <c r="P2777" s="125">
        <v>4.0731273550628902E-2</v>
      </c>
      <c r="Q2777" s="3">
        <v>9</v>
      </c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</row>
    <row r="2778" spans="1:30" hidden="1" x14ac:dyDescent="0.25">
      <c r="A2778" s="2">
        <v>2</v>
      </c>
      <c r="B2778" s="2">
        <v>2015</v>
      </c>
      <c r="C2778" s="4" t="str">
        <f>INDEX(Index!$B$1:$B$500,MATCH($F2778,Index!$A$1:$A$500,0)
)</f>
        <v>DET</v>
      </c>
      <c r="D2778" s="4">
        <v>0</v>
      </c>
      <c r="E2778" s="141">
        <f t="shared" si="43"/>
        <v>-0.27062294738850717</v>
      </c>
      <c r="F2778" s="3" t="s">
        <v>21</v>
      </c>
      <c r="G2778" s="3">
        <v>25</v>
      </c>
      <c r="H2778" s="125">
        <v>-0.27062294738850717</v>
      </c>
      <c r="I2778" s="3"/>
      <c r="J2778" s="3"/>
      <c r="K2778" s="3" t="s">
        <v>102</v>
      </c>
      <c r="L2778" s="125">
        <v>-7.3657474612313104E-2</v>
      </c>
      <c r="M2778" s="3">
        <v>23</v>
      </c>
      <c r="N2778" s="125">
        <v>0.18219747705834599</v>
      </c>
      <c r="O2778" s="3">
        <v>28</v>
      </c>
      <c r="P2778" s="125">
        <v>-1.4767995717848099E-2</v>
      </c>
      <c r="Q2778" s="3">
        <v>16</v>
      </c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</row>
    <row r="2779" spans="1:30" hidden="1" x14ac:dyDescent="0.25">
      <c r="A2779" s="2">
        <v>2</v>
      </c>
      <c r="B2779" s="2">
        <v>2015</v>
      </c>
      <c r="C2779" s="4" t="str">
        <f>INDEX(Index!$B$1:$B$500,MATCH($F2779,Index!$A$1:$A$500,0)
)</f>
        <v>SF</v>
      </c>
      <c r="D2779" s="4">
        <v>0</v>
      </c>
      <c r="E2779" s="141">
        <f t="shared" si="43"/>
        <v>-0.28246948374744324</v>
      </c>
      <c r="F2779" s="3" t="s">
        <v>1</v>
      </c>
      <c r="G2779" s="3">
        <v>26</v>
      </c>
      <c r="H2779" s="125">
        <v>-0.28246948374744324</v>
      </c>
      <c r="I2779" s="3"/>
      <c r="J2779" s="3"/>
      <c r="K2779" s="3" t="s">
        <v>101</v>
      </c>
      <c r="L2779" s="125">
        <v>-2.5031087303711501E-2</v>
      </c>
      <c r="M2779" s="3">
        <v>18</v>
      </c>
      <c r="N2779" s="125">
        <v>0.17076627228507801</v>
      </c>
      <c r="O2779" s="3">
        <v>27</v>
      </c>
      <c r="P2779" s="125">
        <v>-8.6672124158653704E-2</v>
      </c>
      <c r="Q2779" s="3">
        <v>24</v>
      </c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</row>
    <row r="2780" spans="1:30" hidden="1" x14ac:dyDescent="0.25">
      <c r="A2780" s="2">
        <v>2</v>
      </c>
      <c r="B2780" s="2">
        <v>2015</v>
      </c>
      <c r="C2780" s="4" t="str">
        <f>INDEX(Index!$B$1:$B$500,MATCH($F2780,Index!$A$1:$A$500,0)
)</f>
        <v>TB</v>
      </c>
      <c r="D2780" s="4">
        <v>0</v>
      </c>
      <c r="E2780" s="141">
        <f t="shared" si="43"/>
        <v>-0.31688561292499007</v>
      </c>
      <c r="F2780" s="3" t="s">
        <v>38</v>
      </c>
      <c r="G2780" s="3">
        <v>27</v>
      </c>
      <c r="H2780" s="125">
        <v>-0.31688561292499007</v>
      </c>
      <c r="I2780" s="3"/>
      <c r="J2780" s="3"/>
      <c r="K2780" s="3" t="s">
        <v>101</v>
      </c>
      <c r="L2780" s="125">
        <v>-0.392818232290434</v>
      </c>
      <c r="M2780" s="3">
        <v>32</v>
      </c>
      <c r="N2780" s="125">
        <v>-1.01079550954821E-2</v>
      </c>
      <c r="O2780" s="3">
        <v>14</v>
      </c>
      <c r="P2780" s="125">
        <v>6.5824664269961794E-2</v>
      </c>
      <c r="Q2780" s="3">
        <v>5</v>
      </c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</row>
    <row r="2781" spans="1:30" hidden="1" x14ac:dyDescent="0.25">
      <c r="A2781" s="2">
        <v>2</v>
      </c>
      <c r="B2781" s="2">
        <v>2015</v>
      </c>
      <c r="C2781" s="4" t="str">
        <f>INDEX(Index!$B$1:$B$500,MATCH($F2781,Index!$A$1:$A$500,0)
)</f>
        <v>PHI</v>
      </c>
      <c r="D2781" s="4">
        <v>0</v>
      </c>
      <c r="E2781" s="141">
        <f t="shared" si="43"/>
        <v>-0.35864754724728609</v>
      </c>
      <c r="F2781" s="3" t="s">
        <v>7</v>
      </c>
      <c r="G2781" s="3">
        <v>28</v>
      </c>
      <c r="H2781" s="125">
        <v>-0.35864754724728609</v>
      </c>
      <c r="I2781" s="3"/>
      <c r="J2781" s="3"/>
      <c r="K2781" s="3" t="s">
        <v>102</v>
      </c>
      <c r="L2781" s="125">
        <v>-0.208407537524507</v>
      </c>
      <c r="M2781" s="3">
        <v>29</v>
      </c>
      <c r="N2781" s="125">
        <v>4.2919689359925101E-2</v>
      </c>
      <c r="O2781" s="3">
        <v>17</v>
      </c>
      <c r="P2781" s="125">
        <v>-0.10732032036285399</v>
      </c>
      <c r="Q2781" s="3">
        <v>27</v>
      </c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</row>
    <row r="2782" spans="1:30" hidden="1" x14ac:dyDescent="0.25">
      <c r="A2782" s="2">
        <v>2</v>
      </c>
      <c r="B2782" s="2">
        <v>2015</v>
      </c>
      <c r="C2782" s="4" t="str">
        <f>INDEX(Index!$B$1:$B$500,MATCH($F2782,Index!$A$1:$A$500,0)
)</f>
        <v>HOU</v>
      </c>
      <c r="D2782" s="4">
        <v>0</v>
      </c>
      <c r="E2782" s="141">
        <f t="shared" si="43"/>
        <v>-0.40496819006876672</v>
      </c>
      <c r="F2782" s="3" t="s">
        <v>49</v>
      </c>
      <c r="G2782" s="3">
        <v>29</v>
      </c>
      <c r="H2782" s="125">
        <v>-0.40496819006876672</v>
      </c>
      <c r="I2782" s="3"/>
      <c r="J2782" s="3"/>
      <c r="K2782" s="3" t="s">
        <v>102</v>
      </c>
      <c r="L2782" s="125">
        <v>-0.24045846095686099</v>
      </c>
      <c r="M2782" s="3">
        <v>30</v>
      </c>
      <c r="N2782" s="125">
        <v>5.0598789165127701E-2</v>
      </c>
      <c r="O2782" s="3">
        <v>18</v>
      </c>
      <c r="P2782" s="125">
        <v>-0.11391093994677801</v>
      </c>
      <c r="Q2782" s="3">
        <v>28</v>
      </c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</row>
    <row r="2783" spans="1:30" hidden="1" x14ac:dyDescent="0.25">
      <c r="A2783" s="2">
        <v>2</v>
      </c>
      <c r="B2783" s="2">
        <v>2015</v>
      </c>
      <c r="C2783" s="4" t="str">
        <f>INDEX(Index!$B$1:$B$500,MATCH($F2783,Index!$A$1:$A$500,0)
)</f>
        <v>IND</v>
      </c>
      <c r="D2783" s="4">
        <v>0</v>
      </c>
      <c r="E2783" s="141">
        <f t="shared" si="43"/>
        <v>-0.416667418477633</v>
      </c>
      <c r="F2783" s="3" t="s">
        <v>35</v>
      </c>
      <c r="G2783" s="3">
        <v>30</v>
      </c>
      <c r="H2783" s="125">
        <v>-0.416667418477633</v>
      </c>
      <c r="I2783" s="3"/>
      <c r="J2783" s="3"/>
      <c r="K2783" s="3" t="s">
        <v>102</v>
      </c>
      <c r="L2783" s="125">
        <v>-0.13650243795386</v>
      </c>
      <c r="M2783" s="3">
        <v>25</v>
      </c>
      <c r="N2783" s="125">
        <v>0.164877362882902</v>
      </c>
      <c r="O2783" s="3">
        <v>26</v>
      </c>
      <c r="P2783" s="125">
        <v>-0.115287617640871</v>
      </c>
      <c r="Q2783" s="3">
        <v>29</v>
      </c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</row>
    <row r="2784" spans="1:30" hidden="1" x14ac:dyDescent="0.25">
      <c r="A2784" s="2">
        <v>2</v>
      </c>
      <c r="B2784" s="2">
        <v>2015</v>
      </c>
      <c r="C2784" s="4" t="str">
        <f>INDEX(Index!$B$1:$B$500,MATCH($F2784,Index!$A$1:$A$500,0)
)</f>
        <v>NO</v>
      </c>
      <c r="D2784" s="4">
        <v>0</v>
      </c>
      <c r="E2784" s="141">
        <f t="shared" si="43"/>
        <v>-0.56086574836560599</v>
      </c>
      <c r="F2784" s="3" t="s">
        <v>27</v>
      </c>
      <c r="G2784" s="3">
        <v>31</v>
      </c>
      <c r="H2784" s="125">
        <v>-0.56086574836560599</v>
      </c>
      <c r="I2784" s="3"/>
      <c r="J2784" s="3"/>
      <c r="K2784" s="3" t="s">
        <v>102</v>
      </c>
      <c r="L2784" s="125">
        <v>-0.162227638673378</v>
      </c>
      <c r="M2784" s="3">
        <v>27</v>
      </c>
      <c r="N2784" s="125">
        <v>0.270034317561129</v>
      </c>
      <c r="O2784" s="3">
        <v>30</v>
      </c>
      <c r="P2784" s="125">
        <v>-0.12860379213109899</v>
      </c>
      <c r="Q2784" s="3">
        <v>31</v>
      </c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</row>
    <row r="2785" spans="1:30" hidden="1" x14ac:dyDescent="0.25">
      <c r="A2785" s="2">
        <v>2</v>
      </c>
      <c r="B2785" s="2">
        <v>2015</v>
      </c>
      <c r="C2785" s="4" t="str">
        <f>INDEX(Index!$B$1:$B$500,MATCH($F2785,Index!$A$1:$A$500,0)
)</f>
        <v>CHI</v>
      </c>
      <c r="D2785" s="4">
        <v>0</v>
      </c>
      <c r="E2785" s="141">
        <f t="shared" si="43"/>
        <v>-0.64603057246252116</v>
      </c>
      <c r="F2785" s="3" t="s">
        <v>64</v>
      </c>
      <c r="G2785" s="3">
        <v>32</v>
      </c>
      <c r="H2785" s="125">
        <v>-0.64603057246252116</v>
      </c>
      <c r="I2785" s="3"/>
      <c r="J2785" s="3"/>
      <c r="K2785" s="3" t="s">
        <v>102</v>
      </c>
      <c r="L2785" s="125">
        <v>-0.13929908559155299</v>
      </c>
      <c r="M2785" s="3">
        <v>26</v>
      </c>
      <c r="N2785" s="125">
        <v>0.444209250566313</v>
      </c>
      <c r="O2785" s="3">
        <v>32</v>
      </c>
      <c r="P2785" s="125">
        <v>-6.2522236304655102E-2</v>
      </c>
      <c r="Q2785" s="3">
        <v>21</v>
      </c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</row>
    <row r="2786" spans="1:30" hidden="1" x14ac:dyDescent="0.25">
      <c r="A2786" s="2">
        <v>3</v>
      </c>
      <c r="B2786" s="2">
        <v>2015</v>
      </c>
      <c r="C2786" s="4" t="str">
        <f>INDEX(Index!$B$1:$B$500,MATCH($F2786,Index!$A$1:$A$500,0)
)</f>
        <v>ARI</v>
      </c>
      <c r="D2786" s="4">
        <v>0</v>
      </c>
      <c r="E2786" s="141">
        <f t="shared" si="43"/>
        <v>0.69533008713478761</v>
      </c>
      <c r="F2786" s="3" t="s">
        <v>23</v>
      </c>
      <c r="G2786" s="3">
        <v>1</v>
      </c>
      <c r="H2786" s="125">
        <v>0.69533008713478761</v>
      </c>
      <c r="I2786" s="3"/>
      <c r="J2786" s="3"/>
      <c r="K2786" s="3" t="s">
        <v>104</v>
      </c>
      <c r="L2786" s="125">
        <v>0.35710429488921203</v>
      </c>
      <c r="M2786" s="3">
        <v>3</v>
      </c>
      <c r="N2786" s="125">
        <v>-0.279988739401619</v>
      </c>
      <c r="O2786" s="3">
        <v>3</v>
      </c>
      <c r="P2786" s="125">
        <v>5.8237052843956597E-2</v>
      </c>
      <c r="Q2786" s="3">
        <v>5</v>
      </c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</row>
    <row r="2787" spans="1:30" hidden="1" x14ac:dyDescent="0.25">
      <c r="A2787" s="2">
        <v>3</v>
      </c>
      <c r="B2787" s="2">
        <v>2015</v>
      </c>
      <c r="C2787" s="4" t="str">
        <f>INDEX(Index!$B$1:$B$500,MATCH($F2787,Index!$A$1:$A$500,0)
)</f>
        <v>NE</v>
      </c>
      <c r="D2787" s="4">
        <v>0</v>
      </c>
      <c r="E2787" s="141">
        <f t="shared" si="43"/>
        <v>0.52683467056424216</v>
      </c>
      <c r="F2787" s="3" t="s">
        <v>17</v>
      </c>
      <c r="G2787" s="3">
        <v>2</v>
      </c>
      <c r="H2787" s="125">
        <v>0.52683467056424216</v>
      </c>
      <c r="I2787" s="3"/>
      <c r="J2787" s="3"/>
      <c r="K2787" s="3" t="s">
        <v>104</v>
      </c>
      <c r="L2787" s="125">
        <v>0.37914357952323602</v>
      </c>
      <c r="M2787" s="3">
        <v>1</v>
      </c>
      <c r="N2787" s="125">
        <v>-8.3388655352001004E-2</v>
      </c>
      <c r="O2787" s="3">
        <v>8</v>
      </c>
      <c r="P2787" s="125">
        <v>6.4302435689005094E-2</v>
      </c>
      <c r="Q2787" s="3">
        <v>3</v>
      </c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</row>
    <row r="2788" spans="1:30" hidden="1" x14ac:dyDescent="0.25">
      <c r="A2788" s="2">
        <v>3</v>
      </c>
      <c r="B2788" s="2">
        <v>2015</v>
      </c>
      <c r="C2788" s="4" t="str">
        <f>INDEX(Index!$B$1:$B$500,MATCH($F2788,Index!$A$1:$A$500,0)
)</f>
        <v>GB</v>
      </c>
      <c r="D2788" s="4">
        <v>0</v>
      </c>
      <c r="E2788" s="141">
        <f t="shared" si="43"/>
        <v>0.44701212289267434</v>
      </c>
      <c r="F2788" s="3" t="s">
        <v>20</v>
      </c>
      <c r="G2788" s="3">
        <v>3</v>
      </c>
      <c r="H2788" s="125">
        <v>0.44701212289267434</v>
      </c>
      <c r="I2788" s="3"/>
      <c r="J2788" s="3"/>
      <c r="K2788" s="3" t="s">
        <v>104</v>
      </c>
      <c r="L2788" s="125">
        <v>0.361000798088423</v>
      </c>
      <c r="M2788" s="3">
        <v>2</v>
      </c>
      <c r="N2788" s="125">
        <v>-5.51096377700439E-2</v>
      </c>
      <c r="O2788" s="3">
        <v>11</v>
      </c>
      <c r="P2788" s="125">
        <v>3.0901687034207401E-2</v>
      </c>
      <c r="Q2788" s="3">
        <v>6</v>
      </c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</row>
    <row r="2789" spans="1:30" hidden="1" x14ac:dyDescent="0.25">
      <c r="A2789" s="2">
        <v>3</v>
      </c>
      <c r="B2789" s="2">
        <v>2015</v>
      </c>
      <c r="C2789" s="4" t="str">
        <f>INDEX(Index!$B$1:$B$500,MATCH($F2789,Index!$A$1:$A$500,0)
)</f>
        <v>CIN</v>
      </c>
      <c r="D2789" s="4">
        <v>0</v>
      </c>
      <c r="E2789" s="141">
        <f t="shared" si="43"/>
        <v>0.41458474126727396</v>
      </c>
      <c r="F2789" s="3" t="s">
        <v>24</v>
      </c>
      <c r="G2789" s="3">
        <v>4</v>
      </c>
      <c r="H2789" s="125">
        <v>0.41458474126727396</v>
      </c>
      <c r="I2789" s="3"/>
      <c r="J2789" s="3"/>
      <c r="K2789" s="3" t="s">
        <v>104</v>
      </c>
      <c r="L2789" s="125">
        <v>0.27415008765901</v>
      </c>
      <c r="M2789" s="3">
        <v>4</v>
      </c>
      <c r="N2789" s="125">
        <v>-0.16919926759680401</v>
      </c>
      <c r="O2789" s="3">
        <v>6</v>
      </c>
      <c r="P2789" s="125">
        <v>-2.8764613988540001E-2</v>
      </c>
      <c r="Q2789" s="3">
        <v>21</v>
      </c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</row>
    <row r="2790" spans="1:30" hidden="1" x14ac:dyDescent="0.25">
      <c r="A2790" s="2">
        <v>3</v>
      </c>
      <c r="B2790" s="2">
        <v>2015</v>
      </c>
      <c r="C2790" s="4" t="str">
        <f>INDEX(Index!$B$1:$B$500,MATCH($F2790,Index!$A$1:$A$500,0)
)</f>
        <v>BUF</v>
      </c>
      <c r="D2790" s="4">
        <v>0</v>
      </c>
      <c r="E2790" s="141">
        <f t="shared" si="43"/>
        <v>0.27422279441489267</v>
      </c>
      <c r="F2790" s="3" t="s">
        <v>0</v>
      </c>
      <c r="G2790" s="3">
        <v>5</v>
      </c>
      <c r="H2790" s="125">
        <v>0.27422279441489267</v>
      </c>
      <c r="I2790" s="3"/>
      <c r="J2790" s="3"/>
      <c r="K2790" s="3" t="s">
        <v>103</v>
      </c>
      <c r="L2790" s="125">
        <v>0.19000917813631699</v>
      </c>
      <c r="M2790" s="3">
        <v>7</v>
      </c>
      <c r="N2790" s="125">
        <v>-7.7277049369214507E-2</v>
      </c>
      <c r="O2790" s="3">
        <v>10</v>
      </c>
      <c r="P2790" s="125">
        <v>6.93656690936118E-3</v>
      </c>
      <c r="Q2790" s="3">
        <v>12</v>
      </c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</row>
    <row r="2791" spans="1:30" hidden="1" x14ac:dyDescent="0.25">
      <c r="A2791" s="2">
        <v>3</v>
      </c>
      <c r="B2791" s="2">
        <v>2015</v>
      </c>
      <c r="C2791" s="4" t="str">
        <f>INDEX(Index!$B$1:$B$500,MATCH($F2791,Index!$A$1:$A$500,0)
)</f>
        <v>PIT</v>
      </c>
      <c r="D2791" s="4">
        <v>0</v>
      </c>
      <c r="E2791" s="141">
        <f t="shared" si="43"/>
        <v>0.19895939446349448</v>
      </c>
      <c r="F2791" s="3" t="s">
        <v>32</v>
      </c>
      <c r="G2791" s="3">
        <v>6</v>
      </c>
      <c r="H2791" s="125">
        <v>0.19895939446349448</v>
      </c>
      <c r="I2791" s="3"/>
      <c r="J2791" s="3"/>
      <c r="K2791" s="3" t="s">
        <v>103</v>
      </c>
      <c r="L2791" s="125">
        <v>0.25441477346477798</v>
      </c>
      <c r="M2791" s="3">
        <v>6</v>
      </c>
      <c r="N2791" s="125">
        <v>-4.1192457622653096E-3</v>
      </c>
      <c r="O2791" s="3">
        <v>16</v>
      </c>
      <c r="P2791" s="125">
        <v>-5.95746247635488E-2</v>
      </c>
      <c r="Q2791" s="3">
        <v>27</v>
      </c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</row>
    <row r="2792" spans="1:30" hidden="1" x14ac:dyDescent="0.25">
      <c r="A2792" s="2">
        <v>3</v>
      </c>
      <c r="B2792" s="2">
        <v>2015</v>
      </c>
      <c r="C2792" s="4" t="str">
        <f>INDEX(Index!$B$1:$B$500,MATCH($F2792,Index!$A$1:$A$500,0)
)</f>
        <v>TEN</v>
      </c>
      <c r="D2792" s="4">
        <v>0</v>
      </c>
      <c r="E2792" s="141">
        <f t="shared" si="43"/>
        <v>0.17690906720116256</v>
      </c>
      <c r="F2792" s="3" t="s">
        <v>45</v>
      </c>
      <c r="G2792" s="3">
        <v>7</v>
      </c>
      <c r="H2792" s="125">
        <v>0.17690906720116256</v>
      </c>
      <c r="I2792" s="3"/>
      <c r="J2792" s="3"/>
      <c r="K2792" s="3" t="s">
        <v>105</v>
      </c>
      <c r="L2792" s="125">
        <v>5.6245153795617599E-2</v>
      </c>
      <c r="M2792" s="3">
        <v>12</v>
      </c>
      <c r="N2792" s="125">
        <v>-0.22528109681750999</v>
      </c>
      <c r="O2792" s="3">
        <v>4</v>
      </c>
      <c r="P2792" s="125">
        <v>-0.10461718341196501</v>
      </c>
      <c r="Q2792" s="3">
        <v>29</v>
      </c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</row>
    <row r="2793" spans="1:30" hidden="1" x14ac:dyDescent="0.25">
      <c r="A2793" s="2">
        <v>3</v>
      </c>
      <c r="B2793" s="2">
        <v>2015</v>
      </c>
      <c r="C2793" s="4" t="str">
        <f>INDEX(Index!$B$1:$B$500,MATCH($F2793,Index!$A$1:$A$500,0)
)</f>
        <v>DEN</v>
      </c>
      <c r="D2793" s="4">
        <v>0</v>
      </c>
      <c r="E2793" s="141">
        <f t="shared" si="43"/>
        <v>0.1757271340987504</v>
      </c>
      <c r="F2793" s="3" t="s">
        <v>39</v>
      </c>
      <c r="G2793" s="3">
        <v>8</v>
      </c>
      <c r="H2793" s="125">
        <v>0.1757271340987504</v>
      </c>
      <c r="I2793" s="3"/>
      <c r="J2793" s="3"/>
      <c r="K2793" s="3" t="s">
        <v>104</v>
      </c>
      <c r="L2793" s="125">
        <v>-0.22344425553795999</v>
      </c>
      <c r="M2793" s="3">
        <v>31</v>
      </c>
      <c r="N2793" s="125">
        <v>-0.33764377509069499</v>
      </c>
      <c r="O2793" s="3">
        <v>1</v>
      </c>
      <c r="P2793" s="125">
        <v>6.1527614546015401E-2</v>
      </c>
      <c r="Q2793" s="3">
        <v>4</v>
      </c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</row>
    <row r="2794" spans="1:30" hidden="1" x14ac:dyDescent="0.25">
      <c r="A2794" s="2">
        <v>3</v>
      </c>
      <c r="B2794" s="2">
        <v>2015</v>
      </c>
      <c r="C2794" s="4" t="str">
        <f>INDEX(Index!$B$1:$B$500,MATCH($F2794,Index!$A$1:$A$500,0)
)</f>
        <v>NYJ</v>
      </c>
      <c r="D2794" s="4">
        <v>0</v>
      </c>
      <c r="E2794" s="141">
        <f t="shared" si="43"/>
        <v>0.1561238459981063</v>
      </c>
      <c r="F2794" s="3" t="s">
        <v>9</v>
      </c>
      <c r="G2794" s="3">
        <v>9</v>
      </c>
      <c r="H2794" s="125">
        <v>0.1561238459981063</v>
      </c>
      <c r="I2794" s="3"/>
      <c r="J2794" s="3"/>
      <c r="K2794" s="3" t="s">
        <v>103</v>
      </c>
      <c r="L2794" s="125">
        <v>-0.124428993210976</v>
      </c>
      <c r="M2794" s="3">
        <v>22</v>
      </c>
      <c r="N2794" s="125">
        <v>-0.322148713804985</v>
      </c>
      <c r="O2794" s="3">
        <v>2</v>
      </c>
      <c r="P2794" s="125">
        <v>-4.15958745959027E-2</v>
      </c>
      <c r="Q2794" s="3">
        <v>23</v>
      </c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</row>
    <row r="2795" spans="1:30" hidden="1" x14ac:dyDescent="0.25">
      <c r="A2795" s="2">
        <v>3</v>
      </c>
      <c r="B2795" s="2">
        <v>2015</v>
      </c>
      <c r="C2795" s="4" t="str">
        <f>INDEX(Index!$B$1:$B$500,MATCH($F2795,Index!$A$1:$A$500,0)
)</f>
        <v>CAR</v>
      </c>
      <c r="D2795" s="4">
        <v>0</v>
      </c>
      <c r="E2795" s="141">
        <f t="shared" si="43"/>
        <v>0.14994911123324103</v>
      </c>
      <c r="F2795" s="3" t="s">
        <v>51</v>
      </c>
      <c r="G2795" s="3">
        <v>10</v>
      </c>
      <c r="H2795" s="125">
        <v>0.14994911123324103</v>
      </c>
      <c r="I2795" s="3"/>
      <c r="J2795" s="3"/>
      <c r="K2795" s="3" t="s">
        <v>104</v>
      </c>
      <c r="L2795" s="125">
        <v>0.10368428012523501</v>
      </c>
      <c r="M2795" s="3">
        <v>9</v>
      </c>
      <c r="N2795" s="125">
        <v>-0.17690310251935101</v>
      </c>
      <c r="O2795" s="3">
        <v>5</v>
      </c>
      <c r="P2795" s="125">
        <v>-0.13063827141134501</v>
      </c>
      <c r="Q2795" s="3">
        <v>30</v>
      </c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</row>
    <row r="2796" spans="1:30" hidden="1" x14ac:dyDescent="0.25">
      <c r="A2796" s="2">
        <v>3</v>
      </c>
      <c r="B2796" s="2">
        <v>2015</v>
      </c>
      <c r="C2796" s="4" t="str">
        <f>INDEX(Index!$B$1:$B$500,MATCH($F2796,Index!$A$1:$A$500,0)
)</f>
        <v>ATL</v>
      </c>
      <c r="D2796" s="4">
        <v>0</v>
      </c>
      <c r="E2796" s="141">
        <f t="shared" si="43"/>
        <v>0.14556376503110521</v>
      </c>
      <c r="F2796" s="3" t="s">
        <v>43</v>
      </c>
      <c r="G2796" s="3">
        <v>11</v>
      </c>
      <c r="H2796" s="125">
        <v>0.14556376503110521</v>
      </c>
      <c r="I2796" s="3"/>
      <c r="J2796" s="3"/>
      <c r="K2796" s="3" t="s">
        <v>104</v>
      </c>
      <c r="L2796" s="125">
        <v>0.25802826646517601</v>
      </c>
      <c r="M2796" s="3">
        <v>5</v>
      </c>
      <c r="N2796" s="125">
        <v>0.100022180614732</v>
      </c>
      <c r="O2796" s="3">
        <v>22</v>
      </c>
      <c r="P2796" s="125">
        <v>-1.24423208193388E-2</v>
      </c>
      <c r="Q2796" s="3">
        <v>18</v>
      </c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</row>
    <row r="2797" spans="1:30" hidden="1" x14ac:dyDescent="0.25">
      <c r="A2797" s="2">
        <v>3</v>
      </c>
      <c r="B2797" s="2">
        <v>2015</v>
      </c>
      <c r="C2797" s="4" t="str">
        <f>INDEX(Index!$B$1:$B$500,MATCH($F2797,Index!$A$1:$A$500,0)
)</f>
        <v>NYG</v>
      </c>
      <c r="D2797" s="4">
        <v>0</v>
      </c>
      <c r="E2797" s="141">
        <f t="shared" si="43"/>
        <v>9.7317503079867529E-2</v>
      </c>
      <c r="F2797" s="3" t="s">
        <v>15</v>
      </c>
      <c r="G2797" s="3">
        <v>12</v>
      </c>
      <c r="H2797" s="125">
        <v>9.7317503079867529E-2</v>
      </c>
      <c r="I2797" s="3"/>
      <c r="J2797" s="3"/>
      <c r="K2797" s="3" t="s">
        <v>105</v>
      </c>
      <c r="L2797" s="125">
        <v>7.8485504960700503E-2</v>
      </c>
      <c r="M2797" s="3">
        <v>11</v>
      </c>
      <c r="N2797" s="125">
        <v>-6.4683232694468301E-3</v>
      </c>
      <c r="O2797" s="3">
        <v>15</v>
      </c>
      <c r="P2797" s="125">
        <v>1.23636748497202E-2</v>
      </c>
      <c r="Q2797" s="3">
        <v>11</v>
      </c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</row>
    <row r="2798" spans="1:30" hidden="1" x14ac:dyDescent="0.25">
      <c r="A2798" s="2">
        <v>3</v>
      </c>
      <c r="B2798" s="2">
        <v>2015</v>
      </c>
      <c r="C2798" s="4" t="str">
        <f>INDEX(Index!$B$1:$B$500,MATCH($F2798,Index!$A$1:$A$500,0)
)</f>
        <v>DAL</v>
      </c>
      <c r="D2798" s="4">
        <v>0</v>
      </c>
      <c r="E2798" s="141">
        <f t="shared" si="43"/>
        <v>8.119997420949121E-2</v>
      </c>
      <c r="F2798" s="3" t="s">
        <v>3</v>
      </c>
      <c r="G2798" s="3">
        <v>13</v>
      </c>
      <c r="H2798" s="125">
        <v>8.119997420949121E-2</v>
      </c>
      <c r="I2798" s="3"/>
      <c r="J2798" s="3"/>
      <c r="K2798" s="3" t="s">
        <v>103</v>
      </c>
      <c r="L2798" s="125">
        <v>0.108111979417525</v>
      </c>
      <c r="M2798" s="3">
        <v>8</v>
      </c>
      <c r="N2798" s="125">
        <v>2.85386296866421E-2</v>
      </c>
      <c r="O2798" s="3">
        <v>18</v>
      </c>
      <c r="P2798" s="125">
        <v>1.62662447860831E-3</v>
      </c>
      <c r="Q2798" s="3">
        <v>15</v>
      </c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</row>
    <row r="2799" spans="1:30" hidden="1" x14ac:dyDescent="0.25">
      <c r="A2799" s="2">
        <v>3</v>
      </c>
      <c r="B2799" s="2">
        <v>2015</v>
      </c>
      <c r="C2799" s="4" t="str">
        <f>INDEX(Index!$B$1:$B$500,MATCH($F2799,Index!$A$1:$A$500,0)
)</f>
        <v>SEA</v>
      </c>
      <c r="D2799" s="4">
        <v>0</v>
      </c>
      <c r="E2799" s="141">
        <f t="shared" si="43"/>
        <v>7.3490710725769209E-2</v>
      </c>
      <c r="F2799" s="3" t="s">
        <v>30</v>
      </c>
      <c r="G2799" s="3">
        <v>14</v>
      </c>
      <c r="H2799" s="125">
        <v>7.3490710725769209E-2</v>
      </c>
      <c r="I2799" s="3"/>
      <c r="J2799" s="3"/>
      <c r="K2799" s="3" t="s">
        <v>105</v>
      </c>
      <c r="L2799" s="125">
        <v>-1.9765016587381199E-2</v>
      </c>
      <c r="M2799" s="3">
        <v>15</v>
      </c>
      <c r="N2799" s="125">
        <v>6.4413200176386604E-2</v>
      </c>
      <c r="O2799" s="3">
        <v>20</v>
      </c>
      <c r="P2799" s="125">
        <v>0.15766892748953701</v>
      </c>
      <c r="Q2799" s="3">
        <v>1</v>
      </c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</row>
    <row r="2800" spans="1:30" hidden="1" x14ac:dyDescent="0.25">
      <c r="A2800" s="2">
        <v>3</v>
      </c>
      <c r="B2800" s="2">
        <v>2015</v>
      </c>
      <c r="C2800" s="4" t="str">
        <f>INDEX(Index!$B$1:$B$500,MATCH($F2800,Index!$A$1:$A$500,0)
)</f>
        <v>MIN</v>
      </c>
      <c r="D2800" s="4">
        <v>0</v>
      </c>
      <c r="E2800" s="141">
        <f t="shared" si="43"/>
        <v>5.8745220942459299E-2</v>
      </c>
      <c r="F2800" s="3" t="s">
        <v>46</v>
      </c>
      <c r="G2800" s="3">
        <v>15</v>
      </c>
      <c r="H2800" s="125">
        <v>5.8745220942459299E-2</v>
      </c>
      <c r="I2800" s="3"/>
      <c r="J2800" s="3"/>
      <c r="K2800" s="3" t="s">
        <v>103</v>
      </c>
      <c r="L2800" s="125">
        <v>3.32709962801125E-2</v>
      </c>
      <c r="M2800" s="3">
        <v>13</v>
      </c>
      <c r="N2800" s="125">
        <v>-1.1396621921951599E-2</v>
      </c>
      <c r="O2800" s="3">
        <v>13</v>
      </c>
      <c r="P2800" s="125">
        <v>1.40776027403952E-2</v>
      </c>
      <c r="Q2800" s="3">
        <v>10</v>
      </c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</row>
    <row r="2801" spans="1:30" hidden="1" x14ac:dyDescent="0.25">
      <c r="A2801" s="2">
        <v>3</v>
      </c>
      <c r="B2801" s="2">
        <v>2015</v>
      </c>
      <c r="C2801" s="4" t="str">
        <f>INDEX(Index!$B$1:$B$500,MATCH($F2801,Index!$A$1:$A$500,0)
)</f>
        <v>LAR</v>
      </c>
      <c r="D2801" s="4">
        <v>0</v>
      </c>
      <c r="E2801" s="141">
        <f t="shared" si="43"/>
        <v>1.2249976540691706E-2</v>
      </c>
      <c r="F2801" s="3" t="s">
        <v>67</v>
      </c>
      <c r="G2801" s="3">
        <v>16</v>
      </c>
      <c r="H2801" s="125">
        <v>1.2249976540691706E-2</v>
      </c>
      <c r="I2801" s="3"/>
      <c r="J2801" s="3"/>
      <c r="K2801" s="3" t="s">
        <v>105</v>
      </c>
      <c r="L2801" s="125">
        <v>-8.7035231896879395E-2</v>
      </c>
      <c r="M2801" s="3">
        <v>20</v>
      </c>
      <c r="N2801" s="125">
        <v>-7.78283959901582E-2</v>
      </c>
      <c r="O2801" s="3">
        <v>9</v>
      </c>
      <c r="P2801" s="125">
        <v>2.1456812447412901E-2</v>
      </c>
      <c r="Q2801" s="3">
        <v>8</v>
      </c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</row>
    <row r="2802" spans="1:30" hidden="1" x14ac:dyDescent="0.25">
      <c r="A2802" s="2">
        <v>3</v>
      </c>
      <c r="B2802" s="2">
        <v>2015</v>
      </c>
      <c r="C2802" s="4" t="str">
        <f>INDEX(Index!$B$1:$B$500,MATCH($F2802,Index!$A$1:$A$500,0)
)</f>
        <v>LV</v>
      </c>
      <c r="D2802" s="4">
        <v>0</v>
      </c>
      <c r="E2802" s="141">
        <f t="shared" si="43"/>
        <v>-1.0593104690822079E-3</v>
      </c>
      <c r="F2802" s="3" t="s">
        <v>52</v>
      </c>
      <c r="G2802" s="3">
        <v>17</v>
      </c>
      <c r="H2802" s="125">
        <v>-1.0593104690822079E-3</v>
      </c>
      <c r="I2802" s="3"/>
      <c r="J2802" s="3"/>
      <c r="K2802" s="3" t="s">
        <v>103</v>
      </c>
      <c r="L2802" s="125">
        <v>9.0348283770929294E-2</v>
      </c>
      <c r="M2802" s="3">
        <v>10</v>
      </c>
      <c r="N2802" s="125">
        <v>0.121787622009093</v>
      </c>
      <c r="O2802" s="3">
        <v>26</v>
      </c>
      <c r="P2802" s="125">
        <v>3.03800277690815E-2</v>
      </c>
      <c r="Q2802" s="3">
        <v>7</v>
      </c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</row>
    <row r="2803" spans="1:30" hidden="1" x14ac:dyDescent="0.25">
      <c r="A2803" s="2">
        <v>3</v>
      </c>
      <c r="B2803" s="2">
        <v>2015</v>
      </c>
      <c r="C2803" s="4" t="str">
        <f>INDEX(Index!$B$1:$B$500,MATCH($F2803,Index!$A$1:$A$500,0)
)</f>
        <v>WAS</v>
      </c>
      <c r="D2803" s="4">
        <v>0</v>
      </c>
      <c r="E2803" s="141">
        <f t="shared" si="43"/>
        <v>-0.11805875431066978</v>
      </c>
      <c r="F2803" s="3" t="s">
        <v>26</v>
      </c>
      <c r="G2803" s="3">
        <v>18</v>
      </c>
      <c r="H2803" s="125">
        <v>-0.11805875431066978</v>
      </c>
      <c r="I2803" s="3"/>
      <c r="J2803" s="3"/>
      <c r="K2803" s="3" t="s">
        <v>105</v>
      </c>
      <c r="L2803" s="125">
        <v>-6.7493614702011304E-2</v>
      </c>
      <c r="M2803" s="3">
        <v>19</v>
      </c>
      <c r="N2803" s="125">
        <v>4.4133422094785997E-2</v>
      </c>
      <c r="O2803" s="3">
        <v>19</v>
      </c>
      <c r="P2803" s="125">
        <v>-6.4317175138724697E-3</v>
      </c>
      <c r="Q2803" s="3">
        <v>17</v>
      </c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</row>
    <row r="2804" spans="1:30" hidden="1" x14ac:dyDescent="0.25">
      <c r="A2804" s="2">
        <v>3</v>
      </c>
      <c r="B2804" s="2">
        <v>2015</v>
      </c>
      <c r="C2804" s="4" t="str">
        <f>INDEX(Index!$B$1:$B$500,MATCH($F2804,Index!$A$1:$A$500,0)
)</f>
        <v>PHI</v>
      </c>
      <c r="D2804" s="4">
        <v>0</v>
      </c>
      <c r="E2804" s="141">
        <f t="shared" si="43"/>
        <v>-0.13877413703478139</v>
      </c>
      <c r="F2804" s="3" t="s">
        <v>7</v>
      </c>
      <c r="G2804" s="3">
        <v>19</v>
      </c>
      <c r="H2804" s="125">
        <v>-0.13877413703478139</v>
      </c>
      <c r="I2804" s="3"/>
      <c r="J2804" s="3"/>
      <c r="K2804" s="3" t="s">
        <v>105</v>
      </c>
      <c r="L2804" s="125">
        <v>-0.20987646559008899</v>
      </c>
      <c r="M2804" s="3">
        <v>29</v>
      </c>
      <c r="N2804" s="125">
        <v>-0.105177527382491</v>
      </c>
      <c r="O2804" s="3">
        <v>7</v>
      </c>
      <c r="P2804" s="125">
        <v>-3.4075198827183399E-2</v>
      </c>
      <c r="Q2804" s="3">
        <v>22</v>
      </c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</row>
    <row r="2805" spans="1:30" hidden="1" x14ac:dyDescent="0.25">
      <c r="A2805" s="2">
        <v>3</v>
      </c>
      <c r="B2805" s="2">
        <v>2015</v>
      </c>
      <c r="C2805" s="4" t="str">
        <f>INDEX(Index!$B$1:$B$500,MATCH($F2805,Index!$A$1:$A$500,0)
)</f>
        <v>BAL</v>
      </c>
      <c r="D2805" s="4">
        <v>0</v>
      </c>
      <c r="E2805" s="141">
        <f t="shared" si="43"/>
        <v>-0.14339132034227259</v>
      </c>
      <c r="F2805" s="3" t="s">
        <v>18</v>
      </c>
      <c r="G2805" s="3">
        <v>20</v>
      </c>
      <c r="H2805" s="125">
        <v>-0.14339132034227259</v>
      </c>
      <c r="I2805" s="3"/>
      <c r="J2805" s="3"/>
      <c r="K2805" s="3" t="s">
        <v>106</v>
      </c>
      <c r="L2805" s="125">
        <v>-4.4465482464717803E-3</v>
      </c>
      <c r="M2805" s="3">
        <v>14</v>
      </c>
      <c r="N2805" s="125">
        <v>0.14199234423717599</v>
      </c>
      <c r="O2805" s="3">
        <v>28</v>
      </c>
      <c r="P2805" s="125">
        <v>3.0475721413751799E-3</v>
      </c>
      <c r="Q2805" s="3">
        <v>14</v>
      </c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</row>
    <row r="2806" spans="1:30" hidden="1" x14ac:dyDescent="0.25">
      <c r="A2806" s="2">
        <v>3</v>
      </c>
      <c r="B2806" s="2">
        <v>2015</v>
      </c>
      <c r="C2806" s="4" t="str">
        <f>INDEX(Index!$B$1:$B$500,MATCH($F2806,Index!$A$1:$A$500,0)
)</f>
        <v>KC</v>
      </c>
      <c r="D2806" s="4">
        <v>0</v>
      </c>
      <c r="E2806" s="141">
        <f t="shared" si="43"/>
        <v>-0.15385630612858364</v>
      </c>
      <c r="F2806" s="3" t="s">
        <v>5</v>
      </c>
      <c r="G2806" s="3">
        <v>21</v>
      </c>
      <c r="H2806" s="125">
        <v>-0.15385630612858364</v>
      </c>
      <c r="I2806" s="3"/>
      <c r="J2806" s="3"/>
      <c r="K2806" s="3" t="s">
        <v>105</v>
      </c>
      <c r="L2806" s="125">
        <v>-0.17760733474281701</v>
      </c>
      <c r="M2806" s="3">
        <v>25</v>
      </c>
      <c r="N2806" s="125">
        <v>-2.5920348339090798E-3</v>
      </c>
      <c r="O2806" s="3">
        <v>17</v>
      </c>
      <c r="P2806" s="125">
        <v>2.1158993780324299E-2</v>
      </c>
      <c r="Q2806" s="3">
        <v>9</v>
      </c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</row>
    <row r="2807" spans="1:30" hidden="1" x14ac:dyDescent="0.25">
      <c r="A2807" s="2">
        <v>3</v>
      </c>
      <c r="B2807" s="2">
        <v>2015</v>
      </c>
      <c r="C2807" s="4" t="str">
        <f>INDEX(Index!$B$1:$B$500,MATCH($F2807,Index!$A$1:$A$500,0)
)</f>
        <v>CLE</v>
      </c>
      <c r="D2807" s="4">
        <v>0</v>
      </c>
      <c r="E2807" s="141">
        <f t="shared" si="43"/>
        <v>-0.2066303794693381</v>
      </c>
      <c r="F2807" s="3" t="s">
        <v>10</v>
      </c>
      <c r="G2807" s="3">
        <v>22</v>
      </c>
      <c r="H2807" s="125">
        <v>-0.2066303794693381</v>
      </c>
      <c r="I2807" s="3"/>
      <c r="J2807" s="3"/>
      <c r="K2807" s="3" t="s">
        <v>105</v>
      </c>
      <c r="L2807" s="125">
        <v>-0.21211585234173699</v>
      </c>
      <c r="M2807" s="3">
        <v>30</v>
      </c>
      <c r="N2807" s="125">
        <v>9.0685998649298494E-2</v>
      </c>
      <c r="O2807" s="3">
        <v>21</v>
      </c>
      <c r="P2807" s="125">
        <v>9.6171471521697402E-2</v>
      </c>
      <c r="Q2807" s="3">
        <v>2</v>
      </c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</row>
    <row r="2808" spans="1:30" hidden="1" x14ac:dyDescent="0.25">
      <c r="A2808" s="2">
        <v>3</v>
      </c>
      <c r="B2808" s="2">
        <v>2015</v>
      </c>
      <c r="C2808" s="4" t="str">
        <f>INDEX(Index!$B$1:$B$500,MATCH($F2808,Index!$A$1:$A$500,0)
)</f>
        <v>IND</v>
      </c>
      <c r="D2808" s="4">
        <v>0</v>
      </c>
      <c r="E2808" s="141">
        <f t="shared" si="43"/>
        <v>-0.22523448998959752</v>
      </c>
      <c r="F2808" s="3" t="s">
        <v>35</v>
      </c>
      <c r="G2808" s="3">
        <v>23</v>
      </c>
      <c r="H2808" s="125">
        <v>-0.22523448998959752</v>
      </c>
      <c r="I2808" s="3"/>
      <c r="J2808" s="3"/>
      <c r="K2808" s="3" t="s">
        <v>105</v>
      </c>
      <c r="L2808" s="125">
        <v>-5.9384923118928998E-2</v>
      </c>
      <c r="M2808" s="3">
        <v>18</v>
      </c>
      <c r="N2808" s="125">
        <v>0.11209165869726601</v>
      </c>
      <c r="O2808" s="3">
        <v>23</v>
      </c>
      <c r="P2808" s="125">
        <v>-5.3757908173402501E-2</v>
      </c>
      <c r="Q2808" s="3">
        <v>26</v>
      </c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</row>
    <row r="2809" spans="1:30" hidden="1" x14ac:dyDescent="0.25">
      <c r="A2809" s="2">
        <v>3</v>
      </c>
      <c r="B2809" s="2">
        <v>2015</v>
      </c>
      <c r="C2809" s="4" t="str">
        <f>INDEX(Index!$B$1:$B$500,MATCH($F2809,Index!$A$1:$A$500,0)
)</f>
        <v>LAC</v>
      </c>
      <c r="D2809" s="4">
        <v>0</v>
      </c>
      <c r="E2809" s="141">
        <f t="shared" si="43"/>
        <v>-0.232399001215364</v>
      </c>
      <c r="F2809" s="3" t="s">
        <v>68</v>
      </c>
      <c r="G2809" s="3">
        <v>24</v>
      </c>
      <c r="H2809" s="125">
        <v>-0.232399001215364</v>
      </c>
      <c r="I2809" s="3"/>
      <c r="J2809" s="3"/>
      <c r="K2809" s="3" t="s">
        <v>105</v>
      </c>
      <c r="L2809" s="125">
        <v>-2.1489856093412699E-2</v>
      </c>
      <c r="M2809" s="3">
        <v>16</v>
      </c>
      <c r="N2809" s="125">
        <v>0.11288566667825201</v>
      </c>
      <c r="O2809" s="3">
        <v>24</v>
      </c>
      <c r="P2809" s="125">
        <v>-9.8023478443699297E-2</v>
      </c>
      <c r="Q2809" s="3">
        <v>28</v>
      </c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</row>
    <row r="2810" spans="1:30" hidden="1" x14ac:dyDescent="0.25">
      <c r="A2810" s="2">
        <v>3</v>
      </c>
      <c r="B2810" s="2">
        <v>2015</v>
      </c>
      <c r="C2810" s="4" t="str">
        <f>INDEX(Index!$B$1:$B$500,MATCH($F2810,Index!$A$1:$A$500,0)
)</f>
        <v>DET</v>
      </c>
      <c r="D2810" s="4">
        <v>0</v>
      </c>
      <c r="E2810" s="141">
        <f t="shared" si="43"/>
        <v>-0.26894270911321633</v>
      </c>
      <c r="F2810" s="3" t="s">
        <v>21</v>
      </c>
      <c r="G2810" s="3">
        <v>25</v>
      </c>
      <c r="H2810" s="125">
        <v>-0.26894270911321633</v>
      </c>
      <c r="I2810" s="3"/>
      <c r="J2810" s="3"/>
      <c r="K2810" s="3" t="s">
        <v>106</v>
      </c>
      <c r="L2810" s="125">
        <v>-0.15345488907226601</v>
      </c>
      <c r="M2810" s="3">
        <v>23</v>
      </c>
      <c r="N2810" s="125">
        <v>0.12088788319390401</v>
      </c>
      <c r="O2810" s="3">
        <v>25</v>
      </c>
      <c r="P2810" s="125">
        <v>5.4000631529536403E-3</v>
      </c>
      <c r="Q2810" s="3">
        <v>13</v>
      </c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</row>
    <row r="2811" spans="1:30" hidden="1" x14ac:dyDescent="0.25">
      <c r="A2811" s="2">
        <v>3</v>
      </c>
      <c r="B2811" s="2">
        <v>2015</v>
      </c>
      <c r="C2811" s="4" t="str">
        <f>INDEX(Index!$B$1:$B$500,MATCH($F2811,Index!$A$1:$A$500,0)
)</f>
        <v>MIA</v>
      </c>
      <c r="D2811" s="4">
        <v>0</v>
      </c>
      <c r="E2811" s="141">
        <f t="shared" si="43"/>
        <v>-0.29183799755347123</v>
      </c>
      <c r="F2811" s="3" t="s">
        <v>4</v>
      </c>
      <c r="G2811" s="3">
        <v>26</v>
      </c>
      <c r="H2811" s="125">
        <v>-0.29183799755347123</v>
      </c>
      <c r="I2811" s="3"/>
      <c r="J2811" s="3"/>
      <c r="K2811" s="3" t="s">
        <v>105</v>
      </c>
      <c r="L2811" s="125">
        <v>-0.16025500357781899</v>
      </c>
      <c r="M2811" s="3">
        <v>24</v>
      </c>
      <c r="N2811" s="125">
        <v>0.12802917749406301</v>
      </c>
      <c r="O2811" s="3">
        <v>27</v>
      </c>
      <c r="P2811" s="125">
        <v>-3.55381648158919E-3</v>
      </c>
      <c r="Q2811" s="3">
        <v>16</v>
      </c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</row>
    <row r="2812" spans="1:30" hidden="1" x14ac:dyDescent="0.25">
      <c r="A2812" s="2">
        <v>3</v>
      </c>
      <c r="B2812" s="2">
        <v>2015</v>
      </c>
      <c r="C2812" s="4" t="str">
        <f>INDEX(Index!$B$1:$B$500,MATCH($F2812,Index!$A$1:$A$500,0)
)</f>
        <v>JAX</v>
      </c>
      <c r="D2812" s="4">
        <v>0</v>
      </c>
      <c r="E2812" s="141">
        <f t="shared" si="43"/>
        <v>-0.30145710405497439</v>
      </c>
      <c r="F2812" s="3" t="s">
        <v>56</v>
      </c>
      <c r="G2812" s="3">
        <v>27</v>
      </c>
      <c r="H2812" s="125">
        <v>-0.30145710405497439</v>
      </c>
      <c r="I2812" s="3"/>
      <c r="J2812" s="3"/>
      <c r="K2812" s="3" t="s">
        <v>105</v>
      </c>
      <c r="L2812" s="125">
        <v>-8.7870558357846407E-2</v>
      </c>
      <c r="M2812" s="3">
        <v>21</v>
      </c>
      <c r="N2812" s="125">
        <v>0.17184769675217099</v>
      </c>
      <c r="O2812" s="3">
        <v>29</v>
      </c>
      <c r="P2812" s="125">
        <v>-4.1738848944956997E-2</v>
      </c>
      <c r="Q2812" s="3">
        <v>24</v>
      </c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</row>
    <row r="2813" spans="1:30" hidden="1" x14ac:dyDescent="0.25">
      <c r="A2813" s="2">
        <v>3</v>
      </c>
      <c r="B2813" s="2">
        <v>2015</v>
      </c>
      <c r="C2813" s="4" t="str">
        <f>INDEX(Index!$B$1:$B$500,MATCH($F2813,Index!$A$1:$A$500,0)
)</f>
        <v>HOU</v>
      </c>
      <c r="D2813" s="4">
        <v>0</v>
      </c>
      <c r="E2813" s="141">
        <f t="shared" si="43"/>
        <v>-0.31182466167463602</v>
      </c>
      <c r="F2813" s="3" t="s">
        <v>49</v>
      </c>
      <c r="G2813" s="3">
        <v>28</v>
      </c>
      <c r="H2813" s="125">
        <v>-0.31182466167463602</v>
      </c>
      <c r="I2813" s="3"/>
      <c r="J2813" s="3"/>
      <c r="K2813" s="3" t="s">
        <v>105</v>
      </c>
      <c r="L2813" s="125">
        <v>-0.178367338547783</v>
      </c>
      <c r="M2813" s="3">
        <v>26</v>
      </c>
      <c r="N2813" s="125">
        <v>-8.0836779700269902E-3</v>
      </c>
      <c r="O2813" s="3">
        <v>14</v>
      </c>
      <c r="P2813" s="125">
        <v>-0.14154100109688</v>
      </c>
      <c r="Q2813" s="3">
        <v>32</v>
      </c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</row>
    <row r="2814" spans="1:30" hidden="1" x14ac:dyDescent="0.25">
      <c r="A2814" s="2">
        <v>3</v>
      </c>
      <c r="B2814" s="2">
        <v>2015</v>
      </c>
      <c r="C2814" s="4" t="str">
        <f>INDEX(Index!$B$1:$B$500,MATCH($F2814,Index!$A$1:$A$500,0)
)</f>
        <v>TB</v>
      </c>
      <c r="D2814" s="4">
        <v>0</v>
      </c>
      <c r="E2814" s="141">
        <f t="shared" si="43"/>
        <v>-0.31842767557955365</v>
      </c>
      <c r="F2814" s="3" t="s">
        <v>38</v>
      </c>
      <c r="G2814" s="3">
        <v>29</v>
      </c>
      <c r="H2814" s="125">
        <v>-0.31842767557955365</v>
      </c>
      <c r="I2814" s="3"/>
      <c r="J2814" s="3"/>
      <c r="K2814" s="3" t="s">
        <v>105</v>
      </c>
      <c r="L2814" s="125">
        <v>-0.31704495104138197</v>
      </c>
      <c r="M2814" s="3">
        <v>32</v>
      </c>
      <c r="N2814" s="125">
        <v>-1.9054591014501299E-2</v>
      </c>
      <c r="O2814" s="3">
        <v>12</v>
      </c>
      <c r="P2814" s="125">
        <v>-2.0437315552672999E-2</v>
      </c>
      <c r="Q2814" s="3">
        <v>19</v>
      </c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</row>
    <row r="2815" spans="1:30" hidden="1" x14ac:dyDescent="0.25">
      <c r="A2815" s="2">
        <v>3</v>
      </c>
      <c r="B2815" s="2">
        <v>2015</v>
      </c>
      <c r="C2815" s="4" t="str">
        <f>INDEX(Index!$B$1:$B$500,MATCH($F2815,Index!$A$1:$A$500,0)
)</f>
        <v>NO</v>
      </c>
      <c r="D2815" s="4">
        <v>0</v>
      </c>
      <c r="E2815" s="141">
        <f t="shared" si="43"/>
        <v>-0.36942746697818629</v>
      </c>
      <c r="F2815" s="3" t="s">
        <v>27</v>
      </c>
      <c r="G2815" s="3">
        <v>30</v>
      </c>
      <c r="H2815" s="125">
        <v>-0.36942746697818629</v>
      </c>
      <c r="I2815" s="3"/>
      <c r="J2815" s="3"/>
      <c r="K2815" s="3" t="s">
        <v>106</v>
      </c>
      <c r="L2815" s="125">
        <v>-4.49138205242854E-2</v>
      </c>
      <c r="M2815" s="3">
        <v>17</v>
      </c>
      <c r="N2815" s="125">
        <v>0.30163274604116302</v>
      </c>
      <c r="O2815" s="3">
        <v>32</v>
      </c>
      <c r="P2815" s="125">
        <v>-2.2880900412737899E-2</v>
      </c>
      <c r="Q2815" s="3">
        <v>20</v>
      </c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</row>
    <row r="2816" spans="1:30" hidden="1" x14ac:dyDescent="0.25">
      <c r="A2816" s="2">
        <v>3</v>
      </c>
      <c r="B2816" s="2">
        <v>2015</v>
      </c>
      <c r="C2816" s="4" t="str">
        <f>INDEX(Index!$B$1:$B$500,MATCH($F2816,Index!$A$1:$A$500,0)
)</f>
        <v>SF</v>
      </c>
      <c r="D2816" s="4">
        <v>0</v>
      </c>
      <c r="E2816" s="141">
        <f t="shared" si="43"/>
        <v>-0.42738685087490869</v>
      </c>
      <c r="F2816" s="3" t="s">
        <v>1</v>
      </c>
      <c r="G2816" s="3">
        <v>31</v>
      </c>
      <c r="H2816" s="125">
        <v>-0.42738685087490869</v>
      </c>
      <c r="I2816" s="3"/>
      <c r="J2816" s="3"/>
      <c r="K2816" s="3" t="s">
        <v>105</v>
      </c>
      <c r="L2816" s="125">
        <v>-0.20601576510935199</v>
      </c>
      <c r="M2816" s="3">
        <v>27</v>
      </c>
      <c r="N2816" s="125">
        <v>0.17240702075273101</v>
      </c>
      <c r="O2816" s="3">
        <v>30</v>
      </c>
      <c r="P2816" s="125">
        <v>-4.89640650128257E-2</v>
      </c>
      <c r="Q2816" s="3">
        <v>25</v>
      </c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</row>
    <row r="2817" spans="1:30" hidden="1" x14ac:dyDescent="0.25">
      <c r="A2817" s="2">
        <v>3</v>
      </c>
      <c r="B2817" s="2">
        <v>2015</v>
      </c>
      <c r="C2817" s="4" t="str">
        <f>INDEX(Index!$B$1:$B$500,MATCH($F2817,Index!$A$1:$A$500,0)
)</f>
        <v>CHI</v>
      </c>
      <c r="D2817" s="4">
        <v>0</v>
      </c>
      <c r="E2817" s="141">
        <f t="shared" si="43"/>
        <v>-0.64585857631700405</v>
      </c>
      <c r="F2817" s="3" t="s">
        <v>64</v>
      </c>
      <c r="G2817" s="3">
        <v>32</v>
      </c>
      <c r="H2817" s="125">
        <v>-0.64585857631700405</v>
      </c>
      <c r="I2817" s="3"/>
      <c r="J2817" s="3"/>
      <c r="K2817" s="3" t="s">
        <v>106</v>
      </c>
      <c r="L2817" s="125">
        <v>-0.20797012594874301</v>
      </c>
      <c r="M2817" s="3">
        <v>28</v>
      </c>
      <c r="N2817" s="125">
        <v>0.29873400215602203</v>
      </c>
      <c r="O2817" s="3">
        <v>31</v>
      </c>
      <c r="P2817" s="125">
        <v>-0.13915444821223899</v>
      </c>
      <c r="Q2817" s="3">
        <v>31</v>
      </c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</row>
    <row r="2818" spans="1:30" hidden="1" x14ac:dyDescent="0.25">
      <c r="A2818" s="2">
        <v>4</v>
      </c>
      <c r="B2818" s="2">
        <v>2015</v>
      </c>
      <c r="C2818" s="4" t="str">
        <f>INDEX(Index!$B$1:$B$500,MATCH($F2818,Index!$A$1:$A$500,0)
)</f>
        <v>NE</v>
      </c>
      <c r="D2818" s="4">
        <v>0</v>
      </c>
      <c r="E2818" s="141">
        <f t="shared" ref="E2818:E2881" si="44">IF(D2818=1,H2818/100,H2818)</f>
        <v>0.55747349232153964</v>
      </c>
      <c r="F2818" s="3" t="s">
        <v>17</v>
      </c>
      <c r="G2818" s="3">
        <v>1</v>
      </c>
      <c r="H2818" s="125">
        <v>0.55747349232153964</v>
      </c>
      <c r="I2818" s="3"/>
      <c r="J2818" s="3"/>
      <c r="K2818" s="3" t="s">
        <v>104</v>
      </c>
      <c r="L2818" s="125">
        <v>0.40253546058684803</v>
      </c>
      <c r="M2818" s="3">
        <v>1</v>
      </c>
      <c r="N2818" s="125">
        <v>-9.0635596045686495E-2</v>
      </c>
      <c r="O2818" s="3">
        <v>9</v>
      </c>
      <c r="P2818" s="125">
        <v>6.4302435689005094E-2</v>
      </c>
      <c r="Q2818" s="3">
        <v>3</v>
      </c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</row>
    <row r="2819" spans="1:30" hidden="1" x14ac:dyDescent="0.25">
      <c r="A2819" s="2">
        <v>4</v>
      </c>
      <c r="B2819" s="2">
        <v>2015</v>
      </c>
      <c r="C2819" s="4" t="str">
        <f>INDEX(Index!$B$1:$B$500,MATCH($F2819,Index!$A$1:$A$500,0)
)</f>
        <v>CIN</v>
      </c>
      <c r="D2819" s="4">
        <v>0</v>
      </c>
      <c r="E2819" s="141">
        <f t="shared" si="44"/>
        <v>0.47023408559050667</v>
      </c>
      <c r="F2819" s="3" t="s">
        <v>24</v>
      </c>
      <c r="G2819" s="3">
        <v>2</v>
      </c>
      <c r="H2819" s="125">
        <v>0.47023408559050667</v>
      </c>
      <c r="I2819" s="3"/>
      <c r="J2819" s="3"/>
      <c r="K2819" s="3" t="s">
        <v>214</v>
      </c>
      <c r="L2819" s="125">
        <v>0.35443456249975902</v>
      </c>
      <c r="M2819" s="3">
        <v>2</v>
      </c>
      <c r="N2819" s="125">
        <v>-0.142554203083708</v>
      </c>
      <c r="O2819" s="3">
        <v>5</v>
      </c>
      <c r="P2819" s="125">
        <v>-2.6754679992960401E-2</v>
      </c>
      <c r="Q2819" s="3">
        <v>21</v>
      </c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</row>
    <row r="2820" spans="1:30" hidden="1" x14ac:dyDescent="0.25">
      <c r="A2820" s="2">
        <v>4</v>
      </c>
      <c r="B2820" s="2">
        <v>2015</v>
      </c>
      <c r="C2820" s="4" t="str">
        <f>INDEX(Index!$B$1:$B$500,MATCH($F2820,Index!$A$1:$A$500,0)
)</f>
        <v>ARI</v>
      </c>
      <c r="D2820" s="4">
        <v>0</v>
      </c>
      <c r="E2820" s="141">
        <f t="shared" si="44"/>
        <v>0.4657099857523796</v>
      </c>
      <c r="F2820" s="3" t="s">
        <v>23</v>
      </c>
      <c r="G2820" s="3">
        <v>3</v>
      </c>
      <c r="H2820" s="125">
        <v>0.4657099857523796</v>
      </c>
      <c r="I2820" s="3"/>
      <c r="J2820" s="3"/>
      <c r="K2820" s="3" t="s">
        <v>107</v>
      </c>
      <c r="L2820" s="125">
        <v>0.247991862846202</v>
      </c>
      <c r="M2820" s="3">
        <v>5</v>
      </c>
      <c r="N2820" s="125">
        <v>-0.18390690450673</v>
      </c>
      <c r="O2820" s="3">
        <v>3</v>
      </c>
      <c r="P2820" s="125">
        <v>3.3811218399447597E-2</v>
      </c>
      <c r="Q2820" s="3">
        <v>6</v>
      </c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</row>
    <row r="2821" spans="1:30" hidden="1" x14ac:dyDescent="0.25">
      <c r="A2821" s="2">
        <v>4</v>
      </c>
      <c r="B2821" s="2">
        <v>2015</v>
      </c>
      <c r="C2821" s="4" t="str">
        <f>INDEX(Index!$B$1:$B$500,MATCH($F2821,Index!$A$1:$A$500,0)
)</f>
        <v>GB</v>
      </c>
      <c r="D2821" s="4">
        <v>0</v>
      </c>
      <c r="E2821" s="141">
        <f t="shared" si="44"/>
        <v>0.38267372381583781</v>
      </c>
      <c r="F2821" s="3" t="s">
        <v>20</v>
      </c>
      <c r="G2821" s="3">
        <v>4</v>
      </c>
      <c r="H2821" s="125">
        <v>0.38267372381583781</v>
      </c>
      <c r="I2821" s="3"/>
      <c r="J2821" s="3"/>
      <c r="K2821" s="3" t="s">
        <v>214</v>
      </c>
      <c r="L2821" s="125">
        <v>0.28016393738594703</v>
      </c>
      <c r="M2821" s="3">
        <v>3</v>
      </c>
      <c r="N2821" s="125">
        <v>-9.90894191645703E-2</v>
      </c>
      <c r="O2821" s="3">
        <v>8</v>
      </c>
      <c r="P2821" s="125">
        <v>3.4203672653204402E-3</v>
      </c>
      <c r="Q2821" s="3">
        <v>12</v>
      </c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</row>
    <row r="2822" spans="1:30" hidden="1" x14ac:dyDescent="0.25">
      <c r="A2822" s="2">
        <v>4</v>
      </c>
      <c r="B2822" s="2">
        <v>2015</v>
      </c>
      <c r="C2822" s="4" t="str">
        <f>INDEX(Index!$B$1:$B$500,MATCH($F2822,Index!$A$1:$A$500,0)
)</f>
        <v>ATL</v>
      </c>
      <c r="D2822" s="4">
        <v>0</v>
      </c>
      <c r="E2822" s="141">
        <f t="shared" si="44"/>
        <v>0.25564525503004981</v>
      </c>
      <c r="F2822" s="3" t="s">
        <v>43</v>
      </c>
      <c r="G2822" s="3">
        <v>5</v>
      </c>
      <c r="H2822" s="125">
        <v>0.25564525503004981</v>
      </c>
      <c r="I2822" s="3"/>
      <c r="J2822" s="3"/>
      <c r="K2822" s="3" t="s">
        <v>214</v>
      </c>
      <c r="L2822" s="125">
        <v>0.25907634068431501</v>
      </c>
      <c r="M2822" s="3">
        <v>4</v>
      </c>
      <c r="N2822" s="125">
        <v>-3.9106806237965097E-5</v>
      </c>
      <c r="O2822" s="3">
        <v>15</v>
      </c>
      <c r="P2822" s="125">
        <v>-3.4701924605031898E-3</v>
      </c>
      <c r="Q2822" s="3">
        <v>13</v>
      </c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</row>
    <row r="2823" spans="1:30" hidden="1" x14ac:dyDescent="0.25">
      <c r="A2823" s="2">
        <v>4</v>
      </c>
      <c r="B2823" s="2">
        <v>2015</v>
      </c>
      <c r="C2823" s="4" t="str">
        <f>INDEX(Index!$B$1:$B$500,MATCH($F2823,Index!$A$1:$A$500,0)
)</f>
        <v>DEN</v>
      </c>
      <c r="D2823" s="4">
        <v>0</v>
      </c>
      <c r="E2823" s="141">
        <f t="shared" si="44"/>
        <v>0.15647659559332749</v>
      </c>
      <c r="F2823" s="3" t="s">
        <v>39</v>
      </c>
      <c r="G2823" s="3">
        <v>6</v>
      </c>
      <c r="H2823" s="125">
        <v>0.15647659559332749</v>
      </c>
      <c r="I2823" s="3"/>
      <c r="J2823" s="3"/>
      <c r="K2823" s="3" t="s">
        <v>214</v>
      </c>
      <c r="L2823" s="125">
        <v>-0.201052883649282</v>
      </c>
      <c r="M2823" s="3">
        <v>30</v>
      </c>
      <c r="N2823" s="125">
        <v>-0.30156794590802199</v>
      </c>
      <c r="O2823" s="3">
        <v>1</v>
      </c>
      <c r="P2823" s="125">
        <v>5.5961533334587497E-2</v>
      </c>
      <c r="Q2823" s="3">
        <v>4</v>
      </c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</row>
    <row r="2824" spans="1:30" hidden="1" x14ac:dyDescent="0.25">
      <c r="A2824" s="2">
        <v>4</v>
      </c>
      <c r="B2824" s="2">
        <v>2015</v>
      </c>
      <c r="C2824" s="4" t="str">
        <f>INDEX(Index!$B$1:$B$500,MATCH($F2824,Index!$A$1:$A$500,0)
)</f>
        <v>NYG</v>
      </c>
      <c r="D2824" s="4">
        <v>0</v>
      </c>
      <c r="E2824" s="141">
        <f t="shared" si="44"/>
        <v>0.15532570437004778</v>
      </c>
      <c r="F2824" s="3" t="s">
        <v>15</v>
      </c>
      <c r="G2824" s="3">
        <v>7</v>
      </c>
      <c r="H2824" s="125">
        <v>0.15532570437004778</v>
      </c>
      <c r="I2824" s="3"/>
      <c r="J2824" s="3"/>
      <c r="K2824" s="3" t="s">
        <v>108</v>
      </c>
      <c r="L2824" s="125">
        <v>1.70427317201363E-2</v>
      </c>
      <c r="M2824" s="3">
        <v>13</v>
      </c>
      <c r="N2824" s="125">
        <v>-0.117580959812943</v>
      </c>
      <c r="O2824" s="3">
        <v>7</v>
      </c>
      <c r="P2824" s="125">
        <v>2.07020128369685E-2</v>
      </c>
      <c r="Q2824" s="3">
        <v>10</v>
      </c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</row>
    <row r="2825" spans="1:30" hidden="1" x14ac:dyDescent="0.25">
      <c r="A2825" s="2">
        <v>4</v>
      </c>
      <c r="B2825" s="2">
        <v>2015</v>
      </c>
      <c r="C2825" s="4" t="str">
        <f>INDEX(Index!$B$1:$B$500,MATCH($F2825,Index!$A$1:$A$500,0)
)</f>
        <v>BUF</v>
      </c>
      <c r="D2825" s="4">
        <v>0</v>
      </c>
      <c r="E2825" s="141">
        <f t="shared" si="44"/>
        <v>0.14606709240106611</v>
      </c>
      <c r="F2825" s="3" t="s">
        <v>0</v>
      </c>
      <c r="G2825" s="3">
        <v>8</v>
      </c>
      <c r="H2825" s="125">
        <v>0.14606709240106611</v>
      </c>
      <c r="I2825" s="3"/>
      <c r="J2825" s="3"/>
      <c r="K2825" s="3" t="s">
        <v>108</v>
      </c>
      <c r="L2825" s="125">
        <v>6.6257544701719698E-2</v>
      </c>
      <c r="M2825" s="3">
        <v>8</v>
      </c>
      <c r="N2825" s="125">
        <v>-9.0461609394329207E-2</v>
      </c>
      <c r="O2825" s="3">
        <v>10</v>
      </c>
      <c r="P2825" s="125">
        <v>-1.06520616949828E-2</v>
      </c>
      <c r="Q2825" s="3">
        <v>16</v>
      </c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</row>
    <row r="2826" spans="1:30" hidden="1" x14ac:dyDescent="0.25">
      <c r="A2826" s="2">
        <v>4</v>
      </c>
      <c r="B2826" s="2">
        <v>2015</v>
      </c>
      <c r="C2826" s="4" t="str">
        <f>INDEX(Index!$B$1:$B$500,MATCH($F2826,Index!$A$1:$A$500,0)
)</f>
        <v>NYJ</v>
      </c>
      <c r="D2826" s="4">
        <v>0</v>
      </c>
      <c r="E2826" s="141">
        <f t="shared" si="44"/>
        <v>0.13177642632790498</v>
      </c>
      <c r="F2826" s="3" t="s">
        <v>9</v>
      </c>
      <c r="G2826" s="3">
        <v>9</v>
      </c>
      <c r="H2826" s="125">
        <v>0.13177642632790498</v>
      </c>
      <c r="I2826" s="3"/>
      <c r="J2826" s="3"/>
      <c r="K2826" s="3" t="s">
        <v>107</v>
      </c>
      <c r="L2826" s="125">
        <v>-5.5001429839137903E-2</v>
      </c>
      <c r="M2826" s="3">
        <v>20</v>
      </c>
      <c r="N2826" s="125">
        <v>-0.26543746487894498</v>
      </c>
      <c r="O2826" s="3">
        <v>2</v>
      </c>
      <c r="P2826" s="125">
        <v>-7.8659608711902099E-2</v>
      </c>
      <c r="Q2826" s="3">
        <v>27</v>
      </c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</row>
    <row r="2827" spans="1:30" hidden="1" x14ac:dyDescent="0.25">
      <c r="A2827" s="2">
        <v>4</v>
      </c>
      <c r="B2827" s="2">
        <v>2015</v>
      </c>
      <c r="C2827" s="4" t="str">
        <f>INDEX(Index!$B$1:$B$500,MATCH($F2827,Index!$A$1:$A$500,0)
)</f>
        <v>PIT</v>
      </c>
      <c r="D2827" s="4">
        <v>0</v>
      </c>
      <c r="E2827" s="141">
        <f t="shared" si="44"/>
        <v>0.1183436712547067</v>
      </c>
      <c r="F2827" s="3" t="s">
        <v>32</v>
      </c>
      <c r="G2827" s="3">
        <v>10</v>
      </c>
      <c r="H2827" s="125">
        <v>0.1183436712547067</v>
      </c>
      <c r="I2827" s="3"/>
      <c r="J2827" s="3"/>
      <c r="K2827" s="3" t="s">
        <v>108</v>
      </c>
      <c r="L2827" s="125">
        <v>0.15906420978629701</v>
      </c>
      <c r="M2827" s="3">
        <v>6</v>
      </c>
      <c r="N2827" s="125">
        <v>-2.3607243385239601E-2</v>
      </c>
      <c r="O2827" s="3">
        <v>13</v>
      </c>
      <c r="P2827" s="125">
        <v>-6.4327781916829904E-2</v>
      </c>
      <c r="Q2827" s="3">
        <v>24</v>
      </c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</row>
    <row r="2828" spans="1:30" hidden="1" x14ac:dyDescent="0.25">
      <c r="A2828" s="2">
        <v>4</v>
      </c>
      <c r="B2828" s="2">
        <v>2015</v>
      </c>
      <c r="C2828" s="4" t="str">
        <f>INDEX(Index!$B$1:$B$500,MATCH($F2828,Index!$A$1:$A$500,0)
)</f>
        <v>SEA</v>
      </c>
      <c r="D2828" s="4">
        <v>0</v>
      </c>
      <c r="E2828" s="141">
        <f t="shared" si="44"/>
        <v>7.3813630993922311E-2</v>
      </c>
      <c r="F2828" s="3" t="s">
        <v>30</v>
      </c>
      <c r="G2828" s="3">
        <v>11</v>
      </c>
      <c r="H2828" s="125">
        <v>7.3813630993922311E-2</v>
      </c>
      <c r="I2828" s="3"/>
      <c r="J2828" s="3"/>
      <c r="K2828" s="3" t="s">
        <v>108</v>
      </c>
      <c r="L2828" s="125">
        <v>-4.9648160054451898E-2</v>
      </c>
      <c r="M2828" s="3">
        <v>19</v>
      </c>
      <c r="N2828" s="125">
        <v>1.8422899711210802E-2</v>
      </c>
      <c r="O2828" s="3">
        <v>16</v>
      </c>
      <c r="P2828" s="125">
        <v>0.14188469075958501</v>
      </c>
      <c r="Q2828" s="3">
        <v>1</v>
      </c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</row>
    <row r="2829" spans="1:30" hidden="1" x14ac:dyDescent="0.25">
      <c r="A2829" s="2">
        <v>4</v>
      </c>
      <c r="B2829" s="2">
        <v>2015</v>
      </c>
      <c r="C2829" s="4" t="str">
        <f>INDEX(Index!$B$1:$B$500,MATCH($F2829,Index!$A$1:$A$500,0)
)</f>
        <v>TEN</v>
      </c>
      <c r="D2829" s="4">
        <v>0</v>
      </c>
      <c r="E2829" s="141">
        <f t="shared" si="44"/>
        <v>7.2905900005411181E-2</v>
      </c>
      <c r="F2829" s="3" t="s">
        <v>45</v>
      </c>
      <c r="G2829" s="3">
        <v>12</v>
      </c>
      <c r="H2829" s="125">
        <v>7.2905900005411181E-2</v>
      </c>
      <c r="I2829" s="3"/>
      <c r="J2829" s="3"/>
      <c r="K2829" s="3" t="s">
        <v>105</v>
      </c>
      <c r="L2829" s="125">
        <v>2.12045566444562E-2</v>
      </c>
      <c r="M2829" s="3">
        <v>11</v>
      </c>
      <c r="N2829" s="125">
        <v>-0.15631852677291999</v>
      </c>
      <c r="O2829" s="3">
        <v>4</v>
      </c>
      <c r="P2829" s="125">
        <v>-0.10461718341196501</v>
      </c>
      <c r="Q2829" s="3">
        <v>29</v>
      </c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</row>
    <row r="2830" spans="1:30" hidden="1" x14ac:dyDescent="0.25">
      <c r="A2830" s="2">
        <v>4</v>
      </c>
      <c r="B2830" s="2">
        <v>2015</v>
      </c>
      <c r="C2830" s="4" t="str">
        <f>INDEX(Index!$B$1:$B$500,MATCH($F2830,Index!$A$1:$A$500,0)
)</f>
        <v>LAR</v>
      </c>
      <c r="D2830" s="4">
        <v>0</v>
      </c>
      <c r="E2830" s="141">
        <f t="shared" si="44"/>
        <v>6.6240665088369899E-2</v>
      </c>
      <c r="F2830" s="3" t="s">
        <v>67</v>
      </c>
      <c r="G2830" s="3">
        <v>13</v>
      </c>
      <c r="H2830" s="125">
        <v>6.6240665088369899E-2</v>
      </c>
      <c r="I2830" s="3"/>
      <c r="J2830" s="3"/>
      <c r="K2830" s="3" t="s">
        <v>108</v>
      </c>
      <c r="L2830" s="125">
        <v>-3.9630312658387401E-2</v>
      </c>
      <c r="M2830" s="3">
        <v>18</v>
      </c>
      <c r="N2830" s="125">
        <v>-7.3059330142003207E-2</v>
      </c>
      <c r="O2830" s="3">
        <v>12</v>
      </c>
      <c r="P2830" s="125">
        <v>3.28116476047541E-2</v>
      </c>
      <c r="Q2830" s="3">
        <v>7</v>
      </c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</row>
    <row r="2831" spans="1:30" hidden="1" x14ac:dyDescent="0.25">
      <c r="A2831" s="2">
        <v>4</v>
      </c>
      <c r="B2831" s="2">
        <v>2015</v>
      </c>
      <c r="C2831" s="4" t="str">
        <f>INDEX(Index!$B$1:$B$500,MATCH($F2831,Index!$A$1:$A$500,0)
)</f>
        <v>CAR</v>
      </c>
      <c r="D2831" s="4">
        <v>0</v>
      </c>
      <c r="E2831" s="141">
        <f t="shared" si="44"/>
        <v>3.6212159325410317E-2</v>
      </c>
      <c r="F2831" s="3" t="s">
        <v>51</v>
      </c>
      <c r="G2831" s="3">
        <v>14</v>
      </c>
      <c r="H2831" s="125">
        <v>3.6212159325410317E-2</v>
      </c>
      <c r="I2831" s="3"/>
      <c r="J2831" s="3"/>
      <c r="K2831" s="3" t="s">
        <v>214</v>
      </c>
      <c r="L2831" s="125">
        <v>1.9038570064847299E-2</v>
      </c>
      <c r="M2831" s="3">
        <v>12</v>
      </c>
      <c r="N2831" s="125">
        <v>-0.13351539983299501</v>
      </c>
      <c r="O2831" s="3">
        <v>6</v>
      </c>
      <c r="P2831" s="125">
        <v>-0.11634181057243199</v>
      </c>
      <c r="Q2831" s="3">
        <v>30</v>
      </c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</row>
    <row r="2832" spans="1:30" hidden="1" x14ac:dyDescent="0.25">
      <c r="A2832" s="2">
        <v>4</v>
      </c>
      <c r="B2832" s="2">
        <v>2015</v>
      </c>
      <c r="C2832" s="4" t="str">
        <f>INDEX(Index!$B$1:$B$500,MATCH($F2832,Index!$A$1:$A$500,0)
)</f>
        <v>DAL</v>
      </c>
      <c r="D2832" s="4">
        <v>0</v>
      </c>
      <c r="E2832" s="141">
        <f t="shared" si="44"/>
        <v>3.2429719360629904E-2</v>
      </c>
      <c r="F2832" s="3" t="s">
        <v>3</v>
      </c>
      <c r="G2832" s="3">
        <v>15</v>
      </c>
      <c r="H2832" s="125">
        <v>3.2429719360629904E-2</v>
      </c>
      <c r="I2832" s="3"/>
      <c r="J2832" s="3"/>
      <c r="K2832" s="3" t="s">
        <v>108</v>
      </c>
      <c r="L2832" s="125">
        <v>0.10109734658371</v>
      </c>
      <c r="M2832" s="3">
        <v>7</v>
      </c>
      <c r="N2832" s="125">
        <v>4.3210154208547798E-2</v>
      </c>
      <c r="O2832" s="3">
        <v>19</v>
      </c>
      <c r="P2832" s="125">
        <v>-2.54574730145323E-2</v>
      </c>
      <c r="Q2832" s="3">
        <v>20</v>
      </c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</row>
    <row r="2833" spans="1:30" hidden="1" x14ac:dyDescent="0.25">
      <c r="A2833" s="2">
        <v>4</v>
      </c>
      <c r="B2833" s="2">
        <v>2015</v>
      </c>
      <c r="C2833" s="4" t="str">
        <f>INDEX(Index!$B$1:$B$500,MATCH($F2833,Index!$A$1:$A$500,0)
)</f>
        <v>LV</v>
      </c>
      <c r="D2833" s="4">
        <v>0</v>
      </c>
      <c r="E2833" s="141">
        <f t="shared" si="44"/>
        <v>-1.7980011737356895E-2</v>
      </c>
      <c r="F2833" s="3" t="s">
        <v>52</v>
      </c>
      <c r="G2833" s="3">
        <v>16</v>
      </c>
      <c r="H2833" s="125">
        <v>-1.7980011737356895E-2</v>
      </c>
      <c r="I2833" s="3"/>
      <c r="J2833" s="3"/>
      <c r="K2833" s="3" t="s">
        <v>108</v>
      </c>
      <c r="L2833" s="125">
        <v>1.1198363540339099E-2</v>
      </c>
      <c r="M2833" s="3">
        <v>14</v>
      </c>
      <c r="N2833" s="125">
        <v>8.2462103572664494E-2</v>
      </c>
      <c r="O2833" s="3">
        <v>23</v>
      </c>
      <c r="P2833" s="125">
        <v>5.3283728294968503E-2</v>
      </c>
      <c r="Q2833" s="3">
        <v>5</v>
      </c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</row>
    <row r="2834" spans="1:30" hidden="1" x14ac:dyDescent="0.25">
      <c r="A2834" s="2">
        <v>4</v>
      </c>
      <c r="B2834" s="2">
        <v>2015</v>
      </c>
      <c r="C2834" s="4" t="str">
        <f>INDEX(Index!$B$1:$B$500,MATCH($F2834,Index!$A$1:$A$500,0)
)</f>
        <v>BAL</v>
      </c>
      <c r="D2834" s="4">
        <v>0</v>
      </c>
      <c r="E2834" s="141">
        <f t="shared" si="44"/>
        <v>-3.4073854572182906E-2</v>
      </c>
      <c r="F2834" s="3" t="s">
        <v>18</v>
      </c>
      <c r="G2834" s="3">
        <v>17</v>
      </c>
      <c r="H2834" s="125">
        <v>-3.4073854572182906E-2</v>
      </c>
      <c r="I2834" s="3"/>
      <c r="J2834" s="3"/>
      <c r="K2834" s="3" t="s">
        <v>109</v>
      </c>
      <c r="L2834" s="125">
        <v>-1.47136096853512E-2</v>
      </c>
      <c r="M2834" s="3">
        <v>16</v>
      </c>
      <c r="N2834" s="125">
        <v>4.3017219228593202E-2</v>
      </c>
      <c r="O2834" s="3">
        <v>18</v>
      </c>
      <c r="P2834" s="125">
        <v>2.3656974341761498E-2</v>
      </c>
      <c r="Q2834" s="3">
        <v>9</v>
      </c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</row>
    <row r="2835" spans="1:30" hidden="1" x14ac:dyDescent="0.25">
      <c r="A2835" s="2">
        <v>4</v>
      </c>
      <c r="B2835" s="2">
        <v>2015</v>
      </c>
      <c r="C2835" s="4" t="str">
        <f>INDEX(Index!$B$1:$B$500,MATCH($F2835,Index!$A$1:$A$500,0)
)</f>
        <v>PHI</v>
      </c>
      <c r="D2835" s="4">
        <v>0</v>
      </c>
      <c r="E2835" s="141">
        <f t="shared" si="44"/>
        <v>-7.8427600053576491E-2</v>
      </c>
      <c r="F2835" s="3" t="s">
        <v>7</v>
      </c>
      <c r="G2835" s="3">
        <v>18</v>
      </c>
      <c r="H2835" s="125">
        <v>-7.8427600053576491E-2</v>
      </c>
      <c r="I2835" s="3"/>
      <c r="J2835" s="3"/>
      <c r="K2835" s="3" t="s">
        <v>109</v>
      </c>
      <c r="L2835" s="125">
        <v>-0.13978812729744</v>
      </c>
      <c r="M2835" s="3">
        <v>27</v>
      </c>
      <c r="N2835" s="125">
        <v>-8.9530054889778304E-2</v>
      </c>
      <c r="O2835" s="3">
        <v>11</v>
      </c>
      <c r="P2835" s="125">
        <v>-2.8169527645914801E-2</v>
      </c>
      <c r="Q2835" s="3">
        <v>22</v>
      </c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</row>
    <row r="2836" spans="1:30" hidden="1" x14ac:dyDescent="0.25">
      <c r="A2836" s="2">
        <v>4</v>
      </c>
      <c r="B2836" s="2">
        <v>2015</v>
      </c>
      <c r="C2836" s="4" t="str">
        <f>INDEX(Index!$B$1:$B$500,MATCH($F2836,Index!$A$1:$A$500,0)
)</f>
        <v>MIN</v>
      </c>
      <c r="D2836" s="4">
        <v>0</v>
      </c>
      <c r="E2836" s="141">
        <f t="shared" si="44"/>
        <v>-7.9490627128480207E-2</v>
      </c>
      <c r="F2836" s="3" t="s">
        <v>46</v>
      </c>
      <c r="G2836" s="3">
        <v>19</v>
      </c>
      <c r="H2836" s="125">
        <v>-7.9490627128480207E-2</v>
      </c>
      <c r="I2836" s="3"/>
      <c r="J2836" s="3"/>
      <c r="K2836" s="3" t="s">
        <v>108</v>
      </c>
      <c r="L2836" s="125">
        <v>-2.38207476222198E-2</v>
      </c>
      <c r="M2836" s="3">
        <v>17</v>
      </c>
      <c r="N2836" s="125">
        <v>4.17971250504518E-2</v>
      </c>
      <c r="O2836" s="3">
        <v>17</v>
      </c>
      <c r="P2836" s="125">
        <v>-1.38727544558086E-2</v>
      </c>
      <c r="Q2836" s="3">
        <v>17</v>
      </c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</row>
    <row r="2837" spans="1:30" hidden="1" x14ac:dyDescent="0.25">
      <c r="A2837" s="2">
        <v>4</v>
      </c>
      <c r="B2837" s="2">
        <v>2015</v>
      </c>
      <c r="C2837" s="4" t="str">
        <f>INDEX(Index!$B$1:$B$500,MATCH($F2837,Index!$A$1:$A$500,0)
)</f>
        <v>WAS</v>
      </c>
      <c r="D2837" s="4">
        <v>0</v>
      </c>
      <c r="E2837" s="141">
        <f t="shared" si="44"/>
        <v>-0.10453287320487704</v>
      </c>
      <c r="F2837" s="3" t="s">
        <v>26</v>
      </c>
      <c r="G2837" s="3">
        <v>20</v>
      </c>
      <c r="H2837" s="125">
        <v>-0.10453287320487704</v>
      </c>
      <c r="I2837" s="3"/>
      <c r="J2837" s="3"/>
      <c r="K2837" s="3" t="s">
        <v>108</v>
      </c>
      <c r="L2837" s="125">
        <v>-7.8251661332462506E-3</v>
      </c>
      <c r="M2837" s="3">
        <v>15</v>
      </c>
      <c r="N2837" s="125">
        <v>8.1490016256816594E-2</v>
      </c>
      <c r="O2837" s="3">
        <v>22</v>
      </c>
      <c r="P2837" s="125">
        <v>-1.5217690814814199E-2</v>
      </c>
      <c r="Q2837" s="3">
        <v>18</v>
      </c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</row>
    <row r="2838" spans="1:30" hidden="1" x14ac:dyDescent="0.25">
      <c r="A2838" s="2">
        <v>4</v>
      </c>
      <c r="B2838" s="2">
        <v>2015</v>
      </c>
      <c r="C2838" s="4" t="str">
        <f>INDEX(Index!$B$1:$B$500,MATCH($F2838,Index!$A$1:$A$500,0)
)</f>
        <v>CLE</v>
      </c>
      <c r="D2838" s="4">
        <v>0</v>
      </c>
      <c r="E2838" s="141">
        <f t="shared" si="44"/>
        <v>-0.13462284686680503</v>
      </c>
      <c r="F2838" s="3" t="s">
        <v>10</v>
      </c>
      <c r="G2838" s="3">
        <v>21</v>
      </c>
      <c r="H2838" s="125">
        <v>-0.13462284686680503</v>
      </c>
      <c r="I2838" s="3"/>
      <c r="J2838" s="3"/>
      <c r="K2838" s="3" t="s">
        <v>109</v>
      </c>
      <c r="L2838" s="125">
        <v>-0.119629592382025</v>
      </c>
      <c r="M2838" s="3">
        <v>25</v>
      </c>
      <c r="N2838" s="125">
        <v>0.12546168358861001</v>
      </c>
      <c r="O2838" s="3">
        <v>27</v>
      </c>
      <c r="P2838" s="125">
        <v>0.11046842910382999</v>
      </c>
      <c r="Q2838" s="3">
        <v>2</v>
      </c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</row>
    <row r="2839" spans="1:30" hidden="1" x14ac:dyDescent="0.25">
      <c r="A2839" s="2">
        <v>4</v>
      </c>
      <c r="B2839" s="2">
        <v>2015</v>
      </c>
      <c r="C2839" s="4" t="str">
        <f>INDEX(Index!$B$1:$B$500,MATCH($F2839,Index!$A$1:$A$500,0)
)</f>
        <v>NO</v>
      </c>
      <c r="D2839" s="4">
        <v>0</v>
      </c>
      <c r="E2839" s="141">
        <f t="shared" si="44"/>
        <v>-0.18337299819870867</v>
      </c>
      <c r="F2839" s="3" t="s">
        <v>27</v>
      </c>
      <c r="G2839" s="3">
        <v>22</v>
      </c>
      <c r="H2839" s="125">
        <v>-0.18337299819870867</v>
      </c>
      <c r="I2839" s="3"/>
      <c r="J2839" s="3"/>
      <c r="K2839" s="3" t="s">
        <v>109</v>
      </c>
      <c r="L2839" s="125">
        <v>4.9192430172929798E-2</v>
      </c>
      <c r="M2839" s="3">
        <v>9</v>
      </c>
      <c r="N2839" s="125">
        <v>0.22515226169490801</v>
      </c>
      <c r="O2839" s="3">
        <v>32</v>
      </c>
      <c r="P2839" s="125">
        <v>-7.4131666767304396E-3</v>
      </c>
      <c r="Q2839" s="3">
        <v>14</v>
      </c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</row>
    <row r="2840" spans="1:30" hidden="1" x14ac:dyDescent="0.25">
      <c r="A2840" s="2">
        <v>4</v>
      </c>
      <c r="B2840" s="2">
        <v>2015</v>
      </c>
      <c r="C2840" s="4" t="str">
        <f>INDEX(Index!$B$1:$B$500,MATCH($F2840,Index!$A$1:$A$500,0)
)</f>
        <v>LAC</v>
      </c>
      <c r="D2840" s="4">
        <v>0</v>
      </c>
      <c r="E2840" s="141">
        <f t="shared" si="44"/>
        <v>-0.1911563254226121</v>
      </c>
      <c r="F2840" s="3" t="s">
        <v>68</v>
      </c>
      <c r="G2840" s="3">
        <v>23</v>
      </c>
      <c r="H2840" s="125">
        <v>-0.1911563254226121</v>
      </c>
      <c r="I2840" s="3"/>
      <c r="J2840" s="3"/>
      <c r="K2840" s="3" t="s">
        <v>108</v>
      </c>
      <c r="L2840" s="125">
        <v>2.49866954966389E-2</v>
      </c>
      <c r="M2840" s="3">
        <v>10</v>
      </c>
      <c r="N2840" s="125">
        <v>0.114190258276051</v>
      </c>
      <c r="O2840" s="3">
        <v>25</v>
      </c>
      <c r="P2840" s="125">
        <v>-0.1019527626432</v>
      </c>
      <c r="Q2840" s="3">
        <v>28</v>
      </c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</row>
    <row r="2841" spans="1:30" hidden="1" x14ac:dyDescent="0.25">
      <c r="A2841" s="2">
        <v>4</v>
      </c>
      <c r="B2841" s="2">
        <v>2015</v>
      </c>
      <c r="C2841" s="4" t="str">
        <f>INDEX(Index!$B$1:$B$500,MATCH($F2841,Index!$A$1:$A$500,0)
)</f>
        <v>JAX</v>
      </c>
      <c r="D2841" s="4">
        <v>0</v>
      </c>
      <c r="E2841" s="141">
        <f t="shared" si="44"/>
        <v>-0.19310833241190889</v>
      </c>
      <c r="F2841" s="3" t="s">
        <v>56</v>
      </c>
      <c r="G2841" s="3">
        <v>24</v>
      </c>
      <c r="H2841" s="125">
        <v>-0.19310833241190889</v>
      </c>
      <c r="I2841" s="3"/>
      <c r="J2841" s="3"/>
      <c r="K2841" s="3" t="s">
        <v>109</v>
      </c>
      <c r="L2841" s="125">
        <v>-6.27328011560771E-2</v>
      </c>
      <c r="M2841" s="3">
        <v>21</v>
      </c>
      <c r="N2841" s="125">
        <v>5.9615823359506701E-2</v>
      </c>
      <c r="O2841" s="3">
        <v>20</v>
      </c>
      <c r="P2841" s="125">
        <v>-7.0759707896325102E-2</v>
      </c>
      <c r="Q2841" s="3">
        <v>26</v>
      </c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</row>
    <row r="2842" spans="1:30" hidden="1" x14ac:dyDescent="0.25">
      <c r="A2842" s="2">
        <v>4</v>
      </c>
      <c r="B2842" s="2">
        <v>2015</v>
      </c>
      <c r="C2842" s="4" t="str">
        <f>INDEX(Index!$B$1:$B$500,MATCH($F2842,Index!$A$1:$A$500,0)
)</f>
        <v>KC</v>
      </c>
      <c r="D2842" s="4">
        <v>0</v>
      </c>
      <c r="E2842" s="141">
        <f t="shared" si="44"/>
        <v>-0.19428070306983838</v>
      </c>
      <c r="F2842" s="3" t="s">
        <v>5</v>
      </c>
      <c r="G2842" s="3">
        <v>25</v>
      </c>
      <c r="H2842" s="125">
        <v>-0.19428070306983838</v>
      </c>
      <c r="I2842" s="3"/>
      <c r="J2842" s="3"/>
      <c r="K2842" s="3" t="s">
        <v>109</v>
      </c>
      <c r="L2842" s="125">
        <v>-7.3979929454052698E-2</v>
      </c>
      <c r="M2842" s="3">
        <v>23</v>
      </c>
      <c r="N2842" s="125">
        <v>0.15287584339576099</v>
      </c>
      <c r="O2842" s="3">
        <v>30</v>
      </c>
      <c r="P2842" s="125">
        <v>3.2575069779975298E-2</v>
      </c>
      <c r="Q2842" s="3">
        <v>8</v>
      </c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</row>
    <row r="2843" spans="1:30" hidden="1" x14ac:dyDescent="0.25">
      <c r="A2843" s="2">
        <v>4</v>
      </c>
      <c r="B2843" s="2">
        <v>2015</v>
      </c>
      <c r="C2843" s="4" t="str">
        <f>INDEX(Index!$B$1:$B$500,MATCH($F2843,Index!$A$1:$A$500,0)
)</f>
        <v>IND</v>
      </c>
      <c r="D2843" s="4">
        <v>0</v>
      </c>
      <c r="E2843" s="141">
        <f t="shared" si="44"/>
        <v>-0.19977236915458552</v>
      </c>
      <c r="F2843" s="3" t="s">
        <v>35</v>
      </c>
      <c r="G2843" s="3">
        <v>26</v>
      </c>
      <c r="H2843" s="125">
        <v>-0.19977236915458552</v>
      </c>
      <c r="I2843" s="3"/>
      <c r="J2843" s="3"/>
      <c r="K2843" s="3" t="s">
        <v>108</v>
      </c>
      <c r="L2843" s="125">
        <v>-6.6849462977078403E-2</v>
      </c>
      <c r="M2843" s="3">
        <v>22</v>
      </c>
      <c r="N2843" s="125">
        <v>0.116783601328328</v>
      </c>
      <c r="O2843" s="3">
        <v>26</v>
      </c>
      <c r="P2843" s="125">
        <v>-1.6139304849179099E-2</v>
      </c>
      <c r="Q2843" s="3">
        <v>19</v>
      </c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</row>
    <row r="2844" spans="1:30" hidden="1" x14ac:dyDescent="0.25">
      <c r="A2844" s="2">
        <v>4</v>
      </c>
      <c r="B2844" s="2">
        <v>2015</v>
      </c>
      <c r="C2844" s="4" t="str">
        <f>INDEX(Index!$B$1:$B$500,MATCH($F2844,Index!$A$1:$A$500,0)
)</f>
        <v>DET</v>
      </c>
      <c r="D2844" s="4">
        <v>0</v>
      </c>
      <c r="E2844" s="141">
        <f t="shared" si="44"/>
        <v>-0.21352325111961679</v>
      </c>
      <c r="F2844" s="3" t="s">
        <v>21</v>
      </c>
      <c r="G2844" s="3">
        <v>27</v>
      </c>
      <c r="H2844" s="125">
        <v>-0.21352325111961679</v>
      </c>
      <c r="I2844" s="3"/>
      <c r="J2844" s="3"/>
      <c r="K2844" s="3" t="s">
        <v>110</v>
      </c>
      <c r="L2844" s="125">
        <v>-8.9621110789538105E-2</v>
      </c>
      <c r="M2844" s="3">
        <v>24</v>
      </c>
      <c r="N2844" s="125">
        <v>0.11378389727482099</v>
      </c>
      <c r="O2844" s="3">
        <v>24</v>
      </c>
      <c r="P2844" s="125">
        <v>-1.01182430552577E-2</v>
      </c>
      <c r="Q2844" s="3">
        <v>15</v>
      </c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</row>
    <row r="2845" spans="1:30" hidden="1" x14ac:dyDescent="0.25">
      <c r="A2845" s="2">
        <v>4</v>
      </c>
      <c r="B2845" s="2">
        <v>2015</v>
      </c>
      <c r="C2845" s="4" t="str">
        <f>INDEX(Index!$B$1:$B$500,MATCH($F2845,Index!$A$1:$A$500,0)
)</f>
        <v>MIA</v>
      </c>
      <c r="D2845" s="4">
        <v>0</v>
      </c>
      <c r="E2845" s="141">
        <f t="shared" si="44"/>
        <v>-0.30329789725482348</v>
      </c>
      <c r="F2845" s="3" t="s">
        <v>4</v>
      </c>
      <c r="G2845" s="3">
        <v>28</v>
      </c>
      <c r="H2845" s="125">
        <v>-0.30329789725482348</v>
      </c>
      <c r="I2845" s="3"/>
      <c r="J2845" s="3"/>
      <c r="K2845" s="3" t="s">
        <v>109</v>
      </c>
      <c r="L2845" s="125">
        <v>-0.14080642875982699</v>
      </c>
      <c r="M2845" s="3">
        <v>28</v>
      </c>
      <c r="N2845" s="125">
        <v>0.17783679367215599</v>
      </c>
      <c r="O2845" s="3">
        <v>31</v>
      </c>
      <c r="P2845" s="125">
        <v>1.5345325177159501E-2</v>
      </c>
      <c r="Q2845" s="3">
        <v>11</v>
      </c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</row>
    <row r="2846" spans="1:30" hidden="1" x14ac:dyDescent="0.25">
      <c r="A2846" s="2">
        <v>4</v>
      </c>
      <c r="B2846" s="2">
        <v>2015</v>
      </c>
      <c r="C2846" s="4" t="str">
        <f>INDEX(Index!$B$1:$B$500,MATCH($F2846,Index!$A$1:$A$500,0)
)</f>
        <v>TB</v>
      </c>
      <c r="D2846" s="4">
        <v>0</v>
      </c>
      <c r="E2846" s="141">
        <f t="shared" si="44"/>
        <v>-0.3391941207750313</v>
      </c>
      <c r="F2846" s="3" t="s">
        <v>38</v>
      </c>
      <c r="G2846" s="3">
        <v>29</v>
      </c>
      <c r="H2846" s="125">
        <v>-0.3391941207750313</v>
      </c>
      <c r="I2846" s="3"/>
      <c r="J2846" s="3"/>
      <c r="K2846" s="3" t="s">
        <v>109</v>
      </c>
      <c r="L2846" s="125">
        <v>-0.28962125793500398</v>
      </c>
      <c r="M2846" s="3">
        <v>32</v>
      </c>
      <c r="N2846" s="125">
        <v>-6.86843013071726E-3</v>
      </c>
      <c r="O2846" s="3">
        <v>14</v>
      </c>
      <c r="P2846" s="125">
        <v>-5.64412929707446E-2</v>
      </c>
      <c r="Q2846" s="3">
        <v>23</v>
      </c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</row>
    <row r="2847" spans="1:30" hidden="1" x14ac:dyDescent="0.25">
      <c r="A2847" s="2">
        <v>4</v>
      </c>
      <c r="B2847" s="2">
        <v>2015</v>
      </c>
      <c r="C2847" s="4" t="str">
        <f>INDEX(Index!$B$1:$B$500,MATCH($F2847,Index!$A$1:$A$500,0)
)</f>
        <v>HOU</v>
      </c>
      <c r="D2847" s="4">
        <v>0</v>
      </c>
      <c r="E2847" s="141">
        <f t="shared" si="44"/>
        <v>-0.39030564173844884</v>
      </c>
      <c r="F2847" s="3" t="s">
        <v>49</v>
      </c>
      <c r="G2847" s="3">
        <v>30</v>
      </c>
      <c r="H2847" s="125">
        <v>-0.39030564173844884</v>
      </c>
      <c r="I2847" s="3"/>
      <c r="J2847" s="3"/>
      <c r="K2847" s="3" t="s">
        <v>109</v>
      </c>
      <c r="L2847" s="125">
        <v>-0.19285810350082799</v>
      </c>
      <c r="M2847" s="3">
        <v>29</v>
      </c>
      <c r="N2847" s="125">
        <v>6.3454897406113903E-2</v>
      </c>
      <c r="O2847" s="3">
        <v>21</v>
      </c>
      <c r="P2847" s="125">
        <v>-0.133992640831507</v>
      </c>
      <c r="Q2847" s="3">
        <v>32</v>
      </c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</row>
    <row r="2848" spans="1:30" hidden="1" x14ac:dyDescent="0.25">
      <c r="A2848" s="2">
        <v>4</v>
      </c>
      <c r="B2848" s="2">
        <v>2015</v>
      </c>
      <c r="C2848" s="4" t="str">
        <f>INDEX(Index!$B$1:$B$500,MATCH($F2848,Index!$A$1:$A$500,0)
)</f>
        <v>CHI</v>
      </c>
      <c r="D2848" s="4">
        <v>0</v>
      </c>
      <c r="E2848" s="141">
        <f t="shared" si="44"/>
        <v>-0.39908938876866701</v>
      </c>
      <c r="F2848" s="3" t="s">
        <v>64</v>
      </c>
      <c r="G2848" s="3">
        <v>31</v>
      </c>
      <c r="H2848" s="125">
        <v>-0.39908938876866701</v>
      </c>
      <c r="I2848" s="3"/>
      <c r="J2848" s="3"/>
      <c r="K2848" s="3" t="s">
        <v>109</v>
      </c>
      <c r="L2848" s="125">
        <v>-0.13221700458117</v>
      </c>
      <c r="M2848" s="3">
        <v>26</v>
      </c>
      <c r="N2848" s="125">
        <v>0.14950963612519799</v>
      </c>
      <c r="O2848" s="3">
        <v>29</v>
      </c>
      <c r="P2848" s="125">
        <v>-0.117362748062299</v>
      </c>
      <c r="Q2848" s="3">
        <v>31</v>
      </c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</row>
    <row r="2849" spans="1:30" hidden="1" x14ac:dyDescent="0.25">
      <c r="A2849" s="2">
        <v>4</v>
      </c>
      <c r="B2849" s="2">
        <v>2015</v>
      </c>
      <c r="C2849" s="4" t="str">
        <f>INDEX(Index!$B$1:$B$500,MATCH($F2849,Index!$A$1:$A$500,0)
)</f>
        <v>SF</v>
      </c>
      <c r="D2849" s="4">
        <v>0</v>
      </c>
      <c r="E2849" s="141">
        <f t="shared" si="44"/>
        <v>-0.44777206656716628</v>
      </c>
      <c r="F2849" s="3" t="s">
        <v>1</v>
      </c>
      <c r="G2849" s="3">
        <v>32</v>
      </c>
      <c r="H2849" s="125">
        <v>-0.44777206656716628</v>
      </c>
      <c r="I2849" s="3"/>
      <c r="J2849" s="3"/>
      <c r="K2849" s="3" t="s">
        <v>109</v>
      </c>
      <c r="L2849" s="125">
        <v>-0.24397908752379199</v>
      </c>
      <c r="M2849" s="3">
        <v>31</v>
      </c>
      <c r="N2849" s="125">
        <v>0.134152647769823</v>
      </c>
      <c r="O2849" s="3">
        <v>28</v>
      </c>
      <c r="P2849" s="125">
        <v>-6.9640331273551306E-2</v>
      </c>
      <c r="Q2849" s="3">
        <v>25</v>
      </c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</row>
    <row r="2850" spans="1:30" hidden="1" x14ac:dyDescent="0.25">
      <c r="A2850" s="2">
        <v>5</v>
      </c>
      <c r="B2850" s="2">
        <v>2015</v>
      </c>
      <c r="C2850" s="4" t="str">
        <f>INDEX(Index!$B$1:$B$500,MATCH($F2850,Index!$A$1:$A$500,0)
)</f>
        <v>NE</v>
      </c>
      <c r="D2850" s="4">
        <v>0</v>
      </c>
      <c r="E2850" s="141">
        <f t="shared" si="44"/>
        <v>0.61816335131938582</v>
      </c>
      <c r="F2850" s="3" t="s">
        <v>17</v>
      </c>
      <c r="G2850" s="3">
        <v>1</v>
      </c>
      <c r="H2850" s="125">
        <v>0.61816335131938582</v>
      </c>
      <c r="I2850" s="3"/>
      <c r="J2850" s="3"/>
      <c r="K2850" s="3" t="s">
        <v>214</v>
      </c>
      <c r="L2850" s="125">
        <v>0.35155071741461202</v>
      </c>
      <c r="M2850" s="3">
        <v>1</v>
      </c>
      <c r="N2850" s="125">
        <v>-0.18610596866366</v>
      </c>
      <c r="O2850" s="3">
        <v>5</v>
      </c>
      <c r="P2850" s="125">
        <v>8.0506665241113801E-2</v>
      </c>
      <c r="Q2850" s="3">
        <v>3</v>
      </c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</row>
    <row r="2851" spans="1:30" hidden="1" x14ac:dyDescent="0.25">
      <c r="A2851" s="2">
        <v>5</v>
      </c>
      <c r="B2851" s="2">
        <v>2015</v>
      </c>
      <c r="C2851" s="4" t="str">
        <f>INDEX(Index!$B$1:$B$500,MATCH($F2851,Index!$A$1:$A$500,0)
)</f>
        <v>ARI</v>
      </c>
      <c r="D2851" s="4">
        <v>0</v>
      </c>
      <c r="E2851" s="141">
        <f t="shared" si="44"/>
        <v>0.50710177629502318</v>
      </c>
      <c r="F2851" s="3" t="s">
        <v>23</v>
      </c>
      <c r="G2851" s="3">
        <v>2</v>
      </c>
      <c r="H2851" s="125">
        <v>0.50710177629502318</v>
      </c>
      <c r="I2851" s="3"/>
      <c r="J2851" s="3"/>
      <c r="K2851" s="3" t="s">
        <v>111</v>
      </c>
      <c r="L2851" s="125">
        <v>0.256187123962901</v>
      </c>
      <c r="M2851" s="3">
        <v>3</v>
      </c>
      <c r="N2851" s="125">
        <v>-0.21551329693830501</v>
      </c>
      <c r="O2851" s="3">
        <v>3</v>
      </c>
      <c r="P2851" s="125">
        <v>3.5401355393817197E-2</v>
      </c>
      <c r="Q2851" s="3">
        <v>6</v>
      </c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</row>
    <row r="2852" spans="1:30" hidden="1" x14ac:dyDescent="0.25">
      <c r="A2852" s="2">
        <v>5</v>
      </c>
      <c r="B2852" s="2">
        <v>2015</v>
      </c>
      <c r="C2852" s="4" t="str">
        <f>INDEX(Index!$B$1:$B$500,MATCH($F2852,Index!$A$1:$A$500,0)
)</f>
        <v>GB</v>
      </c>
      <c r="D2852" s="4">
        <v>0</v>
      </c>
      <c r="E2852" s="141">
        <f t="shared" si="44"/>
        <v>0.39586911060506302</v>
      </c>
      <c r="F2852" s="3" t="s">
        <v>20</v>
      </c>
      <c r="G2852" s="3">
        <v>3</v>
      </c>
      <c r="H2852" s="125">
        <v>0.39586911060506302</v>
      </c>
      <c r="I2852" s="3"/>
      <c r="J2852" s="3"/>
      <c r="K2852" s="3" t="s">
        <v>215</v>
      </c>
      <c r="L2852" s="125">
        <v>0.18748207237466699</v>
      </c>
      <c r="M2852" s="3">
        <v>4</v>
      </c>
      <c r="N2852" s="125">
        <v>-0.20752941696746299</v>
      </c>
      <c r="O2852" s="3">
        <v>4</v>
      </c>
      <c r="P2852" s="125">
        <v>8.5762126293304603E-4</v>
      </c>
      <c r="Q2852" s="3">
        <v>13</v>
      </c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</row>
    <row r="2853" spans="1:30" hidden="1" x14ac:dyDescent="0.25">
      <c r="A2853" s="2">
        <v>5</v>
      </c>
      <c r="B2853" s="2">
        <v>2015</v>
      </c>
      <c r="C2853" s="4" t="str">
        <f>INDEX(Index!$B$1:$B$500,MATCH($F2853,Index!$A$1:$A$500,0)
)</f>
        <v>CIN</v>
      </c>
      <c r="D2853" s="4">
        <v>0</v>
      </c>
      <c r="E2853" s="141">
        <f t="shared" si="44"/>
        <v>0.35183172230512927</v>
      </c>
      <c r="F2853" s="3" t="s">
        <v>24</v>
      </c>
      <c r="G2853" s="3">
        <v>4</v>
      </c>
      <c r="H2853" s="125">
        <v>0.35183172230512927</v>
      </c>
      <c r="I2853" s="3"/>
      <c r="J2853" s="3"/>
      <c r="K2853" s="3" t="s">
        <v>215</v>
      </c>
      <c r="L2853" s="125">
        <v>0.28276809783595902</v>
      </c>
      <c r="M2853" s="3">
        <v>2</v>
      </c>
      <c r="N2853" s="125">
        <v>-6.9829933374816203E-2</v>
      </c>
      <c r="O2853" s="3">
        <v>11</v>
      </c>
      <c r="P2853" s="125">
        <v>-7.66308905645954E-4</v>
      </c>
      <c r="Q2853" s="3">
        <v>14</v>
      </c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</row>
    <row r="2854" spans="1:30" hidden="1" x14ac:dyDescent="0.25">
      <c r="A2854" s="2">
        <v>5</v>
      </c>
      <c r="B2854" s="2">
        <v>2015</v>
      </c>
      <c r="C2854" s="4" t="str">
        <f>INDEX(Index!$B$1:$B$500,MATCH($F2854,Index!$A$1:$A$500,0)
)</f>
        <v>NYG</v>
      </c>
      <c r="D2854" s="4">
        <v>0</v>
      </c>
      <c r="E2854" s="141">
        <f t="shared" si="44"/>
        <v>0.19456353386964381</v>
      </c>
      <c r="F2854" s="3" t="s">
        <v>15</v>
      </c>
      <c r="G2854" s="3">
        <v>5</v>
      </c>
      <c r="H2854" s="125">
        <v>0.19456353386964381</v>
      </c>
      <c r="I2854" s="3"/>
      <c r="J2854" s="3"/>
      <c r="K2854" s="3" t="s">
        <v>112</v>
      </c>
      <c r="L2854" s="125">
        <v>0.117947059297336</v>
      </c>
      <c r="M2854" s="3">
        <v>7</v>
      </c>
      <c r="N2854" s="125">
        <v>-5.2967632963600998E-2</v>
      </c>
      <c r="O2854" s="3">
        <v>12</v>
      </c>
      <c r="P2854" s="125">
        <v>2.3648841608706801E-2</v>
      </c>
      <c r="Q2854" s="3">
        <v>8</v>
      </c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</row>
    <row r="2855" spans="1:30" hidden="1" x14ac:dyDescent="0.25">
      <c r="A2855" s="2">
        <v>5</v>
      </c>
      <c r="B2855" s="2">
        <v>2015</v>
      </c>
      <c r="C2855" s="4" t="str">
        <f>INDEX(Index!$B$1:$B$500,MATCH($F2855,Index!$A$1:$A$500,0)
)</f>
        <v>ATL</v>
      </c>
      <c r="D2855" s="4">
        <v>0</v>
      </c>
      <c r="E2855" s="141">
        <f t="shared" si="44"/>
        <v>0.1537171756551266</v>
      </c>
      <c r="F2855" s="3" t="s">
        <v>43</v>
      </c>
      <c r="G2855" s="3">
        <v>6</v>
      </c>
      <c r="H2855" s="125">
        <v>0.1537171756551266</v>
      </c>
      <c r="I2855" s="3"/>
      <c r="J2855" s="3"/>
      <c r="K2855" s="3" t="s">
        <v>215</v>
      </c>
      <c r="L2855" s="125">
        <v>0.166482742290986</v>
      </c>
      <c r="M2855" s="3">
        <v>5</v>
      </c>
      <c r="N2855" s="125">
        <v>-2.7156286574422199E-2</v>
      </c>
      <c r="O2855" s="3">
        <v>13</v>
      </c>
      <c r="P2855" s="125">
        <v>-3.9921853210281598E-2</v>
      </c>
      <c r="Q2855" s="3">
        <v>24</v>
      </c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</row>
    <row r="2856" spans="1:30" hidden="1" x14ac:dyDescent="0.25">
      <c r="A2856" s="2">
        <v>5</v>
      </c>
      <c r="B2856" s="2">
        <v>2015</v>
      </c>
      <c r="C2856" s="4" t="str">
        <f>INDEX(Index!$B$1:$B$500,MATCH($F2856,Index!$A$1:$A$500,0)
)</f>
        <v>NYJ</v>
      </c>
      <c r="D2856" s="4">
        <v>0</v>
      </c>
      <c r="E2856" s="141">
        <f t="shared" si="44"/>
        <v>0.12882195779250361</v>
      </c>
      <c r="F2856" s="3" t="s">
        <v>9</v>
      </c>
      <c r="G2856" s="3">
        <v>7</v>
      </c>
      <c r="H2856" s="125">
        <v>0.12882195779250361</v>
      </c>
      <c r="I2856" s="3"/>
      <c r="J2856" s="3"/>
      <c r="K2856" s="3" t="s">
        <v>107</v>
      </c>
      <c r="L2856" s="125">
        <v>-7.0066158901499295E-2</v>
      </c>
      <c r="M2856" s="3">
        <v>23</v>
      </c>
      <c r="N2856" s="125">
        <v>-0.277547725405905</v>
      </c>
      <c r="O2856" s="3">
        <v>2</v>
      </c>
      <c r="P2856" s="125">
        <v>-7.8659608711902099E-2</v>
      </c>
      <c r="Q2856" s="3">
        <v>27</v>
      </c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</row>
    <row r="2857" spans="1:30" hidden="1" x14ac:dyDescent="0.25">
      <c r="A2857" s="2">
        <v>5</v>
      </c>
      <c r="B2857" s="2">
        <v>2015</v>
      </c>
      <c r="C2857" s="4" t="str">
        <f>INDEX(Index!$B$1:$B$500,MATCH($F2857,Index!$A$1:$A$500,0)
)</f>
        <v>BUF</v>
      </c>
      <c r="D2857" s="4">
        <v>0</v>
      </c>
      <c r="E2857" s="141">
        <f t="shared" si="44"/>
        <v>0.12450230211161481</v>
      </c>
      <c r="F2857" s="3" t="s">
        <v>0</v>
      </c>
      <c r="G2857" s="3">
        <v>8</v>
      </c>
      <c r="H2857" s="125">
        <v>0.12450230211161481</v>
      </c>
      <c r="I2857" s="3"/>
      <c r="J2857" s="3"/>
      <c r="K2857" s="3" t="s">
        <v>112</v>
      </c>
      <c r="L2857" s="125">
        <v>3.8742416286035801E-2</v>
      </c>
      <c r="M2857" s="3">
        <v>8</v>
      </c>
      <c r="N2857" s="125">
        <v>-9.9205723272941998E-2</v>
      </c>
      <c r="O2857" s="3">
        <v>9</v>
      </c>
      <c r="P2857" s="125">
        <v>-1.3445837447362999E-2</v>
      </c>
      <c r="Q2857" s="3">
        <v>18</v>
      </c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</row>
    <row r="2858" spans="1:30" hidden="1" x14ac:dyDescent="0.25">
      <c r="A2858" s="2">
        <v>5</v>
      </c>
      <c r="B2858" s="2">
        <v>2015</v>
      </c>
      <c r="C2858" s="4" t="str">
        <f>INDEX(Index!$B$1:$B$500,MATCH($F2858,Index!$A$1:$A$500,0)
)</f>
        <v>DEN</v>
      </c>
      <c r="D2858" s="4">
        <v>0</v>
      </c>
      <c r="E2858" s="141">
        <f t="shared" si="44"/>
        <v>0.11503560947281631</v>
      </c>
      <c r="F2858" s="3" t="s">
        <v>39</v>
      </c>
      <c r="G2858" s="3">
        <v>9</v>
      </c>
      <c r="H2858" s="125">
        <v>0.11503560947281631</v>
      </c>
      <c r="I2858" s="3"/>
      <c r="J2858" s="3"/>
      <c r="K2858" s="3" t="s">
        <v>215</v>
      </c>
      <c r="L2858" s="125">
        <v>-0.21787988616821299</v>
      </c>
      <c r="M2858" s="3">
        <v>32</v>
      </c>
      <c r="N2858" s="125">
        <v>-0.28959226984766601</v>
      </c>
      <c r="O2858" s="3">
        <v>1</v>
      </c>
      <c r="P2858" s="125">
        <v>4.3323225793363299E-2</v>
      </c>
      <c r="Q2858" s="3">
        <v>4</v>
      </c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</row>
    <row r="2859" spans="1:30" hidden="1" x14ac:dyDescent="0.25">
      <c r="A2859" s="2">
        <v>5</v>
      </c>
      <c r="B2859" s="2">
        <v>2015</v>
      </c>
      <c r="C2859" s="4" t="str">
        <f>INDEX(Index!$B$1:$B$500,MATCH($F2859,Index!$A$1:$A$500,0)
)</f>
        <v>SEA</v>
      </c>
      <c r="D2859" s="4">
        <v>0</v>
      </c>
      <c r="E2859" s="141">
        <f t="shared" si="44"/>
        <v>0.11210208348321531</v>
      </c>
      <c r="F2859" s="3" t="s">
        <v>30</v>
      </c>
      <c r="G2859" s="3">
        <v>10</v>
      </c>
      <c r="H2859" s="125">
        <v>0.11210208348321531</v>
      </c>
      <c r="I2859" s="3"/>
      <c r="J2859" s="3"/>
      <c r="K2859" s="3" t="s">
        <v>113</v>
      </c>
      <c r="L2859" s="125">
        <v>7.5172994287714297E-3</v>
      </c>
      <c r="M2859" s="3">
        <v>11</v>
      </c>
      <c r="N2859" s="125">
        <v>-5.3409443238624701E-3</v>
      </c>
      <c r="O2859" s="3">
        <v>14</v>
      </c>
      <c r="P2859" s="125">
        <v>9.9243839730581401E-2</v>
      </c>
      <c r="Q2859" s="3">
        <v>1</v>
      </c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</row>
    <row r="2860" spans="1:30" hidden="1" x14ac:dyDescent="0.25">
      <c r="A2860" s="2">
        <v>5</v>
      </c>
      <c r="B2860" s="2">
        <v>2015</v>
      </c>
      <c r="C2860" s="4" t="str">
        <f>INDEX(Index!$B$1:$B$500,MATCH($F2860,Index!$A$1:$A$500,0)
)</f>
        <v>PIT</v>
      </c>
      <c r="D2860" s="4">
        <v>0</v>
      </c>
      <c r="E2860" s="141">
        <f t="shared" si="44"/>
        <v>0.10998567644796914</v>
      </c>
      <c r="F2860" s="3" t="s">
        <v>32</v>
      </c>
      <c r="G2860" s="3">
        <v>11</v>
      </c>
      <c r="H2860" s="125">
        <v>0.10998567644796914</v>
      </c>
      <c r="I2860" s="3"/>
      <c r="J2860" s="3"/>
      <c r="K2860" s="3" t="s">
        <v>112</v>
      </c>
      <c r="L2860" s="125">
        <v>0.15332579671984001</v>
      </c>
      <c r="M2860" s="3">
        <v>6</v>
      </c>
      <c r="N2860" s="125">
        <v>4.0755024295653502E-3</v>
      </c>
      <c r="O2860" s="3">
        <v>15</v>
      </c>
      <c r="P2860" s="125">
        <v>-3.9264617842305498E-2</v>
      </c>
      <c r="Q2860" s="3">
        <v>23</v>
      </c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</row>
    <row r="2861" spans="1:30" hidden="1" x14ac:dyDescent="0.25">
      <c r="A2861" s="2">
        <v>5</v>
      </c>
      <c r="B2861" s="2">
        <v>2015</v>
      </c>
      <c r="C2861" s="4" t="str">
        <f>INDEX(Index!$B$1:$B$500,MATCH($F2861,Index!$A$1:$A$500,0)
)</f>
        <v>TEN</v>
      </c>
      <c r="D2861" s="4">
        <v>0</v>
      </c>
      <c r="E2861" s="141">
        <f t="shared" si="44"/>
        <v>6.1075192790399011E-2</v>
      </c>
      <c r="F2861" s="3" t="s">
        <v>45</v>
      </c>
      <c r="G2861" s="3">
        <v>12</v>
      </c>
      <c r="H2861" s="125">
        <v>6.1075192790399011E-2</v>
      </c>
      <c r="I2861" s="3"/>
      <c r="J2861" s="3"/>
      <c r="K2861" s="3" t="s">
        <v>109</v>
      </c>
      <c r="L2861" s="125">
        <v>-1.60700930374643E-2</v>
      </c>
      <c r="M2861" s="3">
        <v>15</v>
      </c>
      <c r="N2861" s="125">
        <v>-0.154865351714185</v>
      </c>
      <c r="O2861" s="3">
        <v>6</v>
      </c>
      <c r="P2861" s="125">
        <v>-7.7720065886321701E-2</v>
      </c>
      <c r="Q2861" s="3">
        <v>26</v>
      </c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</row>
    <row r="2862" spans="1:30" hidden="1" x14ac:dyDescent="0.25">
      <c r="A2862" s="2">
        <v>5</v>
      </c>
      <c r="B2862" s="2">
        <v>2015</v>
      </c>
      <c r="C2862" s="4" t="str">
        <f>INDEX(Index!$B$1:$B$500,MATCH($F2862,Index!$A$1:$A$500,0)
)</f>
        <v>PHI</v>
      </c>
      <c r="D2862" s="4">
        <v>0</v>
      </c>
      <c r="E2862" s="141">
        <f t="shared" si="44"/>
        <v>1.8496883105039035E-2</v>
      </c>
      <c r="F2862" s="3" t="s">
        <v>7</v>
      </c>
      <c r="G2862" s="3">
        <v>13</v>
      </c>
      <c r="H2862" s="125">
        <v>1.8496883105039035E-2</v>
      </c>
      <c r="I2862" s="3"/>
      <c r="J2862" s="3"/>
      <c r="K2862" s="3" t="s">
        <v>113</v>
      </c>
      <c r="L2862" s="125">
        <v>-7.1939689252384295E-2</v>
      </c>
      <c r="M2862" s="3">
        <v>24</v>
      </c>
      <c r="N2862" s="125">
        <v>-9.9098623545829601E-2</v>
      </c>
      <c r="O2862" s="3">
        <v>10</v>
      </c>
      <c r="P2862" s="125">
        <v>-8.6620511884062702E-3</v>
      </c>
      <c r="Q2862" s="3">
        <v>15</v>
      </c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</row>
    <row r="2863" spans="1:30" hidden="1" x14ac:dyDescent="0.25">
      <c r="A2863" s="2">
        <v>5</v>
      </c>
      <c r="B2863" s="2">
        <v>2015</v>
      </c>
      <c r="C2863" s="4" t="str">
        <f>INDEX(Index!$B$1:$B$500,MATCH($F2863,Index!$A$1:$A$500,0)
)</f>
        <v>CAR</v>
      </c>
      <c r="D2863" s="4">
        <v>0</v>
      </c>
      <c r="E2863" s="141">
        <f t="shared" si="44"/>
        <v>1.8329260052522819E-2</v>
      </c>
      <c r="F2863" s="3" t="s">
        <v>51</v>
      </c>
      <c r="G2863" s="3">
        <v>14</v>
      </c>
      <c r="H2863" s="125">
        <v>1.8329260052522819E-2</v>
      </c>
      <c r="I2863" s="3"/>
      <c r="J2863" s="3"/>
      <c r="K2863" s="3" t="s">
        <v>214</v>
      </c>
      <c r="L2863" s="125">
        <v>-4.67197696209518E-3</v>
      </c>
      <c r="M2863" s="3">
        <v>14</v>
      </c>
      <c r="N2863" s="125">
        <v>-0.13934304758704999</v>
      </c>
      <c r="O2863" s="3">
        <v>7</v>
      </c>
      <c r="P2863" s="125">
        <v>-0.11634181057243199</v>
      </c>
      <c r="Q2863" s="3">
        <v>31</v>
      </c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</row>
    <row r="2864" spans="1:30" hidden="1" x14ac:dyDescent="0.25">
      <c r="A2864" s="2">
        <v>5</v>
      </c>
      <c r="B2864" s="2">
        <v>2015</v>
      </c>
      <c r="C2864" s="4" t="str">
        <f>INDEX(Index!$B$1:$B$500,MATCH($F2864,Index!$A$1:$A$500,0)
)</f>
        <v>LAR</v>
      </c>
      <c r="D2864" s="4">
        <v>0</v>
      </c>
      <c r="E2864" s="141">
        <f t="shared" si="44"/>
        <v>-3.416850118225663E-2</v>
      </c>
      <c r="F2864" s="3" t="s">
        <v>67</v>
      </c>
      <c r="G2864" s="3">
        <v>15</v>
      </c>
      <c r="H2864" s="125">
        <v>-3.416850118225663E-2</v>
      </c>
      <c r="I2864" s="3"/>
      <c r="J2864" s="3"/>
      <c r="K2864" s="3" t="s">
        <v>113</v>
      </c>
      <c r="L2864" s="125">
        <v>-0.15219476827265899</v>
      </c>
      <c r="M2864" s="3">
        <v>28</v>
      </c>
      <c r="N2864" s="125">
        <v>-0.11661575940562</v>
      </c>
      <c r="O2864" s="3">
        <v>8</v>
      </c>
      <c r="P2864" s="125">
        <v>1.41050768478236E-3</v>
      </c>
      <c r="Q2864" s="3">
        <v>12</v>
      </c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</row>
    <row r="2865" spans="1:30" hidden="1" x14ac:dyDescent="0.25">
      <c r="A2865" s="2">
        <v>5</v>
      </c>
      <c r="B2865" s="2">
        <v>2015</v>
      </c>
      <c r="C2865" s="4" t="str">
        <f>INDEX(Index!$B$1:$B$500,MATCH($F2865,Index!$A$1:$A$500,0)
)</f>
        <v>WAS</v>
      </c>
      <c r="D2865" s="4">
        <v>0</v>
      </c>
      <c r="E2865" s="141">
        <f t="shared" si="44"/>
        <v>-4.3544626336582765E-2</v>
      </c>
      <c r="F2865" s="3" t="s">
        <v>26</v>
      </c>
      <c r="G2865" s="3">
        <v>16</v>
      </c>
      <c r="H2865" s="125">
        <v>-4.3544626336582765E-2</v>
      </c>
      <c r="I2865" s="3"/>
      <c r="J2865" s="3"/>
      <c r="K2865" s="3" t="s">
        <v>113</v>
      </c>
      <c r="L2865" s="125">
        <v>-2.45988832950691E-2</v>
      </c>
      <c r="M2865" s="3">
        <v>16</v>
      </c>
      <c r="N2865" s="125">
        <v>7.2263720404421696E-3</v>
      </c>
      <c r="O2865" s="3">
        <v>16</v>
      </c>
      <c r="P2865" s="125">
        <v>-1.17193710010715E-2</v>
      </c>
      <c r="Q2865" s="3">
        <v>17</v>
      </c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</row>
    <row r="2866" spans="1:30" hidden="1" x14ac:dyDescent="0.25">
      <c r="A2866" s="2">
        <v>5</v>
      </c>
      <c r="B2866" s="2">
        <v>2015</v>
      </c>
      <c r="C2866" s="4" t="str">
        <f>INDEX(Index!$B$1:$B$500,MATCH($F2866,Index!$A$1:$A$500,0)
)</f>
        <v>LV</v>
      </c>
      <c r="D2866" s="4">
        <v>0</v>
      </c>
      <c r="E2866" s="141">
        <f t="shared" si="44"/>
        <v>-5.4584212584961093E-2</v>
      </c>
      <c r="F2866" s="3" t="s">
        <v>52</v>
      </c>
      <c r="G2866" s="3">
        <v>17</v>
      </c>
      <c r="H2866" s="125">
        <v>-5.4584212584961093E-2</v>
      </c>
      <c r="I2866" s="3"/>
      <c r="J2866" s="3"/>
      <c r="K2866" s="3" t="s">
        <v>113</v>
      </c>
      <c r="L2866" s="125">
        <v>-2.6329802426535698E-2</v>
      </c>
      <c r="M2866" s="3">
        <v>17</v>
      </c>
      <c r="N2866" s="125">
        <v>5.2378921595480299E-2</v>
      </c>
      <c r="O2866" s="3">
        <v>20</v>
      </c>
      <c r="P2866" s="125">
        <v>2.41245114370549E-2</v>
      </c>
      <c r="Q2866" s="3">
        <v>7</v>
      </c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</row>
    <row r="2867" spans="1:30" hidden="1" x14ac:dyDescent="0.25">
      <c r="A2867" s="2">
        <v>5</v>
      </c>
      <c r="B2867" s="2">
        <v>2015</v>
      </c>
      <c r="C2867" s="4" t="str">
        <f>INDEX(Index!$B$1:$B$500,MATCH($F2867,Index!$A$1:$A$500,0)
)</f>
        <v>BAL</v>
      </c>
      <c r="D2867" s="4">
        <v>0</v>
      </c>
      <c r="E2867" s="141">
        <f t="shared" si="44"/>
        <v>-6.1941328728659255E-2</v>
      </c>
      <c r="F2867" s="3" t="s">
        <v>18</v>
      </c>
      <c r="G2867" s="3">
        <v>18</v>
      </c>
      <c r="H2867" s="125">
        <v>-6.1941328728659255E-2</v>
      </c>
      <c r="I2867" s="3"/>
      <c r="J2867" s="3"/>
      <c r="K2867" s="3" t="s">
        <v>114</v>
      </c>
      <c r="L2867" s="125">
        <v>3.8079726474757498E-3</v>
      </c>
      <c r="M2867" s="3">
        <v>12</v>
      </c>
      <c r="N2867" s="125">
        <v>0.103677959655365</v>
      </c>
      <c r="O2867" s="3">
        <v>22</v>
      </c>
      <c r="P2867" s="125">
        <v>3.7928658279229997E-2</v>
      </c>
      <c r="Q2867" s="3">
        <v>5</v>
      </c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</row>
    <row r="2868" spans="1:30" hidden="1" x14ac:dyDescent="0.25">
      <c r="A2868" s="2">
        <v>5</v>
      </c>
      <c r="B2868" s="2">
        <v>2015</v>
      </c>
      <c r="C2868" s="4" t="str">
        <f>INDEX(Index!$B$1:$B$500,MATCH($F2868,Index!$A$1:$A$500,0)
)</f>
        <v>DAL</v>
      </c>
      <c r="D2868" s="4">
        <v>0</v>
      </c>
      <c r="E2868" s="141">
        <f t="shared" si="44"/>
        <v>-6.6859263443433958E-2</v>
      </c>
      <c r="F2868" s="3" t="s">
        <v>3</v>
      </c>
      <c r="G2868" s="3">
        <v>19</v>
      </c>
      <c r="H2868" s="125">
        <v>-6.6859263443433958E-2</v>
      </c>
      <c r="I2868" s="3"/>
      <c r="J2868" s="3"/>
      <c r="K2868" s="3" t="s">
        <v>113</v>
      </c>
      <c r="L2868" s="125">
        <v>-1.6713998740260599E-3</v>
      </c>
      <c r="M2868" s="3">
        <v>13</v>
      </c>
      <c r="N2868" s="125">
        <v>3.5971046426008103E-2</v>
      </c>
      <c r="O2868" s="3">
        <v>18</v>
      </c>
      <c r="P2868" s="125">
        <v>-2.9216817143399802E-2</v>
      </c>
      <c r="Q2868" s="3">
        <v>22</v>
      </c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</row>
    <row r="2869" spans="1:30" hidden="1" x14ac:dyDescent="0.25">
      <c r="A2869" s="2">
        <v>5</v>
      </c>
      <c r="B2869" s="2">
        <v>2015</v>
      </c>
      <c r="C2869" s="4" t="str">
        <f>INDEX(Index!$B$1:$B$500,MATCH($F2869,Index!$A$1:$A$500,0)
)</f>
        <v>CLE</v>
      </c>
      <c r="D2869" s="4">
        <v>0</v>
      </c>
      <c r="E2869" s="141">
        <f t="shared" si="44"/>
        <v>-8.5325721303517607E-2</v>
      </c>
      <c r="F2869" s="3" t="s">
        <v>10</v>
      </c>
      <c r="G2869" s="3">
        <v>20</v>
      </c>
      <c r="H2869" s="125">
        <v>-8.5325721303517607E-2</v>
      </c>
      <c r="I2869" s="3"/>
      <c r="J2869" s="3"/>
      <c r="K2869" s="3" t="s">
        <v>113</v>
      </c>
      <c r="L2869" s="125">
        <v>-3.87055865298674E-2</v>
      </c>
      <c r="M2869" s="3">
        <v>20</v>
      </c>
      <c r="N2869" s="125">
        <v>0.12842305036318499</v>
      </c>
      <c r="O2869" s="3">
        <v>26</v>
      </c>
      <c r="P2869" s="125">
        <v>8.18029155895348E-2</v>
      </c>
      <c r="Q2869" s="3">
        <v>2</v>
      </c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</row>
    <row r="2870" spans="1:30" hidden="1" x14ac:dyDescent="0.25">
      <c r="A2870" s="2">
        <v>5</v>
      </c>
      <c r="B2870" s="2">
        <v>2015</v>
      </c>
      <c r="C2870" s="4" t="str">
        <f>INDEX(Index!$B$1:$B$500,MATCH($F2870,Index!$A$1:$A$500,0)
)</f>
        <v>MIN</v>
      </c>
      <c r="D2870" s="4">
        <v>0</v>
      </c>
      <c r="E2870" s="141">
        <f t="shared" si="44"/>
        <v>-0.10328444093777181</v>
      </c>
      <c r="F2870" s="3" t="s">
        <v>46</v>
      </c>
      <c r="G2870" s="3">
        <v>21</v>
      </c>
      <c r="H2870" s="125">
        <v>-0.10328444093777181</v>
      </c>
      <c r="I2870" s="3"/>
      <c r="J2870" s="3"/>
      <c r="K2870" s="3" t="s">
        <v>108</v>
      </c>
      <c r="L2870" s="125">
        <v>-4.0968871782723702E-2</v>
      </c>
      <c r="M2870" s="3">
        <v>21</v>
      </c>
      <c r="N2870" s="125">
        <v>4.84428146992395E-2</v>
      </c>
      <c r="O2870" s="3">
        <v>19</v>
      </c>
      <c r="P2870" s="125">
        <v>-1.38727544558086E-2</v>
      </c>
      <c r="Q2870" s="3">
        <v>19</v>
      </c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</row>
    <row r="2871" spans="1:30" hidden="1" x14ac:dyDescent="0.25">
      <c r="A2871" s="2">
        <v>5</v>
      </c>
      <c r="B2871" s="2">
        <v>2015</v>
      </c>
      <c r="C2871" s="4" t="str">
        <f>INDEX(Index!$B$1:$B$500,MATCH($F2871,Index!$A$1:$A$500,0)
)</f>
        <v>KC</v>
      </c>
      <c r="D2871" s="4">
        <v>0</v>
      </c>
      <c r="E2871" s="141">
        <f t="shared" si="44"/>
        <v>-0.1379459967965852</v>
      </c>
      <c r="F2871" s="3" t="s">
        <v>5</v>
      </c>
      <c r="G2871" s="3">
        <v>22</v>
      </c>
      <c r="H2871" s="125">
        <v>-0.1379459967965852</v>
      </c>
      <c r="I2871" s="3"/>
      <c r="J2871" s="3"/>
      <c r="K2871" s="3" t="s">
        <v>114</v>
      </c>
      <c r="L2871" s="125">
        <v>-4.4235820438168399E-2</v>
      </c>
      <c r="M2871" s="3">
        <v>22</v>
      </c>
      <c r="N2871" s="125">
        <v>0.108974257964461</v>
      </c>
      <c r="O2871" s="3">
        <v>24</v>
      </c>
      <c r="P2871" s="125">
        <v>1.52640816060442E-2</v>
      </c>
      <c r="Q2871" s="3">
        <v>10</v>
      </c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</row>
    <row r="2872" spans="1:30" hidden="1" x14ac:dyDescent="0.25">
      <c r="A2872" s="2">
        <v>5</v>
      </c>
      <c r="B2872" s="2">
        <v>2015</v>
      </c>
      <c r="C2872" s="4" t="str">
        <f>INDEX(Index!$B$1:$B$500,MATCH($F2872,Index!$A$1:$A$500,0)
)</f>
        <v>LAC</v>
      </c>
      <c r="D2872" s="4">
        <v>0</v>
      </c>
      <c r="E2872" s="141">
        <f t="shared" si="44"/>
        <v>-0.15334118911464678</v>
      </c>
      <c r="F2872" s="3" t="s">
        <v>68</v>
      </c>
      <c r="G2872" s="3">
        <v>23</v>
      </c>
      <c r="H2872" s="125">
        <v>-0.15334118911464678</v>
      </c>
      <c r="I2872" s="3"/>
      <c r="J2872" s="3"/>
      <c r="K2872" s="3" t="s">
        <v>113</v>
      </c>
      <c r="L2872" s="125">
        <v>3.6450840621495798E-2</v>
      </c>
      <c r="M2872" s="3">
        <v>9</v>
      </c>
      <c r="N2872" s="125">
        <v>0.106535567726238</v>
      </c>
      <c r="O2872" s="3">
        <v>23</v>
      </c>
      <c r="P2872" s="125">
        <v>-8.3256462009904594E-2</v>
      </c>
      <c r="Q2872" s="3">
        <v>29</v>
      </c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</row>
    <row r="2873" spans="1:30" hidden="1" x14ac:dyDescent="0.25">
      <c r="A2873" s="2">
        <v>5</v>
      </c>
      <c r="B2873" s="2">
        <v>2015</v>
      </c>
      <c r="C2873" s="4" t="str">
        <f>INDEX(Index!$B$1:$B$500,MATCH($F2873,Index!$A$1:$A$500,0)
)</f>
        <v>IND</v>
      </c>
      <c r="D2873" s="4">
        <v>0</v>
      </c>
      <c r="E2873" s="141">
        <f t="shared" si="44"/>
        <v>-0.15915909803997721</v>
      </c>
      <c r="F2873" s="3" t="s">
        <v>35</v>
      </c>
      <c r="G2873" s="3">
        <v>24</v>
      </c>
      <c r="H2873" s="125">
        <v>-0.15915909803997721</v>
      </c>
      <c r="I2873" s="3"/>
      <c r="J2873" s="3"/>
      <c r="K2873" s="3" t="s">
        <v>112</v>
      </c>
      <c r="L2873" s="125">
        <v>-3.1260636912298502E-2</v>
      </c>
      <c r="M2873" s="3">
        <v>19</v>
      </c>
      <c r="N2873" s="125">
        <v>0.134836345329788</v>
      </c>
      <c r="O2873" s="3">
        <v>28</v>
      </c>
      <c r="P2873" s="125">
        <v>6.9378842021092704E-3</v>
      </c>
      <c r="Q2873" s="3">
        <v>11</v>
      </c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</row>
    <row r="2874" spans="1:30" hidden="1" x14ac:dyDescent="0.25">
      <c r="A2874" s="2">
        <v>5</v>
      </c>
      <c r="B2874" s="2">
        <v>2015</v>
      </c>
      <c r="C2874" s="4" t="str">
        <f>INDEX(Index!$B$1:$B$500,MATCH($F2874,Index!$A$1:$A$500,0)
)</f>
        <v>TB</v>
      </c>
      <c r="D2874" s="4">
        <v>0</v>
      </c>
      <c r="E2874" s="141">
        <f t="shared" si="44"/>
        <v>-0.21741387258054126</v>
      </c>
      <c r="F2874" s="3" t="s">
        <v>38</v>
      </c>
      <c r="G2874" s="3">
        <v>25</v>
      </c>
      <c r="H2874" s="125">
        <v>-0.21741387258054126</v>
      </c>
      <c r="I2874" s="3"/>
      <c r="J2874" s="3"/>
      <c r="K2874" s="3" t="s">
        <v>113</v>
      </c>
      <c r="L2874" s="125">
        <v>-0.18771912759847501</v>
      </c>
      <c r="M2874" s="3">
        <v>31</v>
      </c>
      <c r="N2874" s="125">
        <v>8.3837432969241597E-3</v>
      </c>
      <c r="O2874" s="3">
        <v>17</v>
      </c>
      <c r="P2874" s="125">
        <v>-2.1311001685142099E-2</v>
      </c>
      <c r="Q2874" s="3">
        <v>21</v>
      </c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</row>
    <row r="2875" spans="1:30" hidden="1" x14ac:dyDescent="0.25">
      <c r="A2875" s="2">
        <v>5</v>
      </c>
      <c r="B2875" s="2">
        <v>2015</v>
      </c>
      <c r="C2875" s="4" t="str">
        <f>INDEX(Index!$B$1:$B$500,MATCH($F2875,Index!$A$1:$A$500,0)
)</f>
        <v>JAX</v>
      </c>
      <c r="D2875" s="4">
        <v>0</v>
      </c>
      <c r="E2875" s="141">
        <f t="shared" si="44"/>
        <v>-0.21986913843935671</v>
      </c>
      <c r="F2875" s="3" t="s">
        <v>56</v>
      </c>
      <c r="G2875" s="3">
        <v>26</v>
      </c>
      <c r="H2875" s="125">
        <v>-0.21986913843935671</v>
      </c>
      <c r="I2875" s="3"/>
      <c r="J2875" s="3"/>
      <c r="K2875" s="3" t="s">
        <v>114</v>
      </c>
      <c r="L2875" s="125">
        <v>-2.9983949283504101E-2</v>
      </c>
      <c r="M2875" s="3">
        <v>18</v>
      </c>
      <c r="N2875" s="125">
        <v>0.111015342479353</v>
      </c>
      <c r="O2875" s="3">
        <v>25</v>
      </c>
      <c r="P2875" s="125">
        <v>-7.88698466764996E-2</v>
      </c>
      <c r="Q2875" s="3">
        <v>28</v>
      </c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</row>
    <row r="2876" spans="1:30" hidden="1" x14ac:dyDescent="0.25">
      <c r="A2876" s="2">
        <v>5</v>
      </c>
      <c r="B2876" s="2">
        <v>2015</v>
      </c>
      <c r="C2876" s="4" t="str">
        <f>INDEX(Index!$B$1:$B$500,MATCH($F2876,Index!$A$1:$A$500,0)
)</f>
        <v>NO</v>
      </c>
      <c r="D2876" s="4">
        <v>0</v>
      </c>
      <c r="E2876" s="141">
        <f t="shared" si="44"/>
        <v>-0.22618826252851421</v>
      </c>
      <c r="F2876" s="3" t="s">
        <v>27</v>
      </c>
      <c r="G2876" s="3">
        <v>27</v>
      </c>
      <c r="H2876" s="125">
        <v>-0.22618826252851421</v>
      </c>
      <c r="I2876" s="3"/>
      <c r="J2876" s="3"/>
      <c r="K2876" s="3" t="s">
        <v>114</v>
      </c>
      <c r="L2876" s="125">
        <v>1.8572623321352202E-2</v>
      </c>
      <c r="M2876" s="3">
        <v>10</v>
      </c>
      <c r="N2876" s="125">
        <v>0.228355952108587</v>
      </c>
      <c r="O2876" s="3">
        <v>32</v>
      </c>
      <c r="P2876" s="125">
        <v>-1.6404933741279399E-2</v>
      </c>
      <c r="Q2876" s="3">
        <v>20</v>
      </c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</row>
    <row r="2877" spans="1:30" hidden="1" x14ac:dyDescent="0.25">
      <c r="A2877" s="2">
        <v>5</v>
      </c>
      <c r="B2877" s="2">
        <v>2015</v>
      </c>
      <c r="C2877" s="4" t="str">
        <f>INDEX(Index!$B$1:$B$500,MATCH($F2877,Index!$A$1:$A$500,0)
)</f>
        <v>MIA</v>
      </c>
      <c r="D2877" s="4">
        <v>0</v>
      </c>
      <c r="E2877" s="141">
        <f t="shared" si="44"/>
        <v>-0.29848231472614151</v>
      </c>
      <c r="F2877" s="3" t="s">
        <v>4</v>
      </c>
      <c r="G2877" s="3">
        <v>28</v>
      </c>
      <c r="H2877" s="125">
        <v>-0.29848231472614151</v>
      </c>
      <c r="I2877" s="3"/>
      <c r="J2877" s="3"/>
      <c r="K2877" s="3" t="s">
        <v>109</v>
      </c>
      <c r="L2877" s="125">
        <v>-0.13199552277284099</v>
      </c>
      <c r="M2877" s="3">
        <v>27</v>
      </c>
      <c r="N2877" s="125">
        <v>0.18183211713045999</v>
      </c>
      <c r="O2877" s="3">
        <v>30</v>
      </c>
      <c r="P2877" s="125">
        <v>1.5345325177159501E-2</v>
      </c>
      <c r="Q2877" s="3">
        <v>9</v>
      </c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</row>
    <row r="2878" spans="1:30" hidden="1" x14ac:dyDescent="0.25">
      <c r="A2878" s="2">
        <v>5</v>
      </c>
      <c r="B2878" s="2">
        <v>2015</v>
      </c>
      <c r="C2878" s="4" t="str">
        <f>INDEX(Index!$B$1:$B$500,MATCH($F2878,Index!$A$1:$A$500,0)
)</f>
        <v>DET</v>
      </c>
      <c r="D2878" s="4">
        <v>0</v>
      </c>
      <c r="E2878" s="141">
        <f t="shared" si="44"/>
        <v>-0.3067697372554189</v>
      </c>
      <c r="F2878" s="3" t="s">
        <v>21</v>
      </c>
      <c r="G2878" s="3">
        <v>29</v>
      </c>
      <c r="H2878" s="125">
        <v>-0.3067697372554189</v>
      </c>
      <c r="I2878" s="3"/>
      <c r="J2878" s="3"/>
      <c r="K2878" s="3" t="s">
        <v>115</v>
      </c>
      <c r="L2878" s="125">
        <v>-0.155471554654597</v>
      </c>
      <c r="M2878" s="3">
        <v>29</v>
      </c>
      <c r="N2878" s="125">
        <v>0.14005378806250501</v>
      </c>
      <c r="O2878" s="3">
        <v>29</v>
      </c>
      <c r="P2878" s="125">
        <v>-1.1244394538316899E-2</v>
      </c>
      <c r="Q2878" s="3">
        <v>16</v>
      </c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</row>
    <row r="2879" spans="1:30" hidden="1" x14ac:dyDescent="0.25">
      <c r="A2879" s="2">
        <v>5</v>
      </c>
      <c r="B2879" s="2">
        <v>2015</v>
      </c>
      <c r="C2879" s="4" t="str">
        <f>INDEX(Index!$B$1:$B$500,MATCH($F2879,Index!$A$1:$A$500,0)
)</f>
        <v>CHI</v>
      </c>
      <c r="D2879" s="4">
        <v>0</v>
      </c>
      <c r="E2879" s="141">
        <f t="shared" si="44"/>
        <v>-0.31145456223297996</v>
      </c>
      <c r="F2879" s="3" t="s">
        <v>64</v>
      </c>
      <c r="G2879" s="3">
        <v>30</v>
      </c>
      <c r="H2879" s="125">
        <v>-0.31145456223297996</v>
      </c>
      <c r="I2879" s="3"/>
      <c r="J2879" s="3"/>
      <c r="K2879" s="3" t="s">
        <v>113</v>
      </c>
      <c r="L2879" s="125">
        <v>-9.2613137285386504E-2</v>
      </c>
      <c r="M2879" s="3">
        <v>25</v>
      </c>
      <c r="N2879" s="125">
        <v>0.13443553543783299</v>
      </c>
      <c r="O2879" s="3">
        <v>27</v>
      </c>
      <c r="P2879" s="125">
        <v>-8.4405889509760496E-2</v>
      </c>
      <c r="Q2879" s="3">
        <v>30</v>
      </c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</row>
    <row r="2880" spans="1:30" hidden="1" x14ac:dyDescent="0.25">
      <c r="A2880" s="2">
        <v>5</v>
      </c>
      <c r="B2880" s="2">
        <v>2015</v>
      </c>
      <c r="C2880" s="4" t="str">
        <f>INDEX(Index!$B$1:$B$500,MATCH($F2880,Index!$A$1:$A$500,0)
)</f>
        <v>HOU</v>
      </c>
      <c r="D2880" s="4">
        <v>0</v>
      </c>
      <c r="E2880" s="141">
        <f t="shared" si="44"/>
        <v>-0.34857271116439459</v>
      </c>
      <c r="F2880" s="3" t="s">
        <v>49</v>
      </c>
      <c r="G2880" s="3">
        <v>31</v>
      </c>
      <c r="H2880" s="125">
        <v>-0.34857271116439459</v>
      </c>
      <c r="I2880" s="3"/>
      <c r="J2880" s="3"/>
      <c r="K2880" s="3" t="s">
        <v>114</v>
      </c>
      <c r="L2880" s="125">
        <v>-0.131598856464583</v>
      </c>
      <c r="M2880" s="3">
        <v>26</v>
      </c>
      <c r="N2880" s="125">
        <v>9.8636783896324604E-2</v>
      </c>
      <c r="O2880" s="3">
        <v>21</v>
      </c>
      <c r="P2880" s="125">
        <v>-0.118337070803487</v>
      </c>
      <c r="Q2880" s="3">
        <v>32</v>
      </c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</row>
    <row r="2881" spans="1:30" hidden="1" x14ac:dyDescent="0.25">
      <c r="A2881" s="2">
        <v>5</v>
      </c>
      <c r="B2881" s="2">
        <v>2015</v>
      </c>
      <c r="C2881" s="4" t="str">
        <f>INDEX(Index!$B$1:$B$500,MATCH($F2881,Index!$A$1:$A$500,0)
)</f>
        <v>SF</v>
      </c>
      <c r="D2881" s="4">
        <v>0</v>
      </c>
      <c r="E2881" s="141">
        <f t="shared" si="44"/>
        <v>-0.40331004768213019</v>
      </c>
      <c r="F2881" s="3" t="s">
        <v>1</v>
      </c>
      <c r="G2881" s="3">
        <v>32</v>
      </c>
      <c r="H2881" s="125">
        <v>-0.40331004768213019</v>
      </c>
      <c r="I2881" s="3"/>
      <c r="J2881" s="3"/>
      <c r="K2881" s="3" t="s">
        <v>114</v>
      </c>
      <c r="L2881" s="125">
        <v>-0.15570101957052601</v>
      </c>
      <c r="M2881" s="3">
        <v>30</v>
      </c>
      <c r="N2881" s="125">
        <v>0.19249548047092299</v>
      </c>
      <c r="O2881" s="3">
        <v>31</v>
      </c>
      <c r="P2881" s="125">
        <v>-5.5113547640681201E-2</v>
      </c>
      <c r="Q2881" s="3">
        <v>25</v>
      </c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</row>
    <row r="2882" spans="1:30" hidden="1" x14ac:dyDescent="0.25">
      <c r="A2882" s="2">
        <v>6</v>
      </c>
      <c r="B2882" s="2">
        <v>2015</v>
      </c>
      <c r="C2882" s="4" t="str">
        <f>INDEX(Index!$B$1:$B$500,MATCH($F2882,Index!$A$1:$A$500,0)
)</f>
        <v>NE</v>
      </c>
      <c r="D2882" s="4">
        <v>0</v>
      </c>
      <c r="E2882" s="141">
        <f t="shared" ref="E2882:E2945" si="45">IF(D2882=1,H2882/100,H2882)</f>
        <v>0.51210738798320132</v>
      </c>
      <c r="F2882" s="3" t="s">
        <v>17</v>
      </c>
      <c r="G2882" s="3">
        <v>1</v>
      </c>
      <c r="H2882" s="125">
        <v>0.51210738798320132</v>
      </c>
      <c r="I2882" s="3"/>
      <c r="J2882" s="3"/>
      <c r="K2882" s="3" t="s">
        <v>215</v>
      </c>
      <c r="L2882" s="125">
        <v>0.31299153291192999</v>
      </c>
      <c r="M2882" s="3">
        <v>1</v>
      </c>
      <c r="N2882" s="125">
        <v>-0.13061311500829001</v>
      </c>
      <c r="O2882" s="3">
        <v>6</v>
      </c>
      <c r="P2882" s="125">
        <v>6.8502740062981293E-2</v>
      </c>
      <c r="Q2882" s="3">
        <v>3</v>
      </c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</row>
    <row r="2883" spans="1:30" hidden="1" x14ac:dyDescent="0.25">
      <c r="A2883" s="2">
        <v>6</v>
      </c>
      <c r="B2883" s="2">
        <v>2015</v>
      </c>
      <c r="C2883" s="4" t="str">
        <f>INDEX(Index!$B$1:$B$500,MATCH($F2883,Index!$A$1:$A$500,0)
)</f>
        <v>ARI</v>
      </c>
      <c r="D2883" s="4">
        <v>0</v>
      </c>
      <c r="E2883" s="141">
        <f t="shared" si="45"/>
        <v>0.45095457407421541</v>
      </c>
      <c r="F2883" s="3" t="s">
        <v>23</v>
      </c>
      <c r="G2883" s="3">
        <v>2</v>
      </c>
      <c r="H2883" s="125">
        <v>0.45095457407421541</v>
      </c>
      <c r="I2883" s="3"/>
      <c r="J2883" s="3"/>
      <c r="K2883" s="3" t="s">
        <v>116</v>
      </c>
      <c r="L2883" s="125">
        <v>0.24826828847933799</v>
      </c>
      <c r="M2883" s="3">
        <v>3</v>
      </c>
      <c r="N2883" s="125">
        <v>-0.18623112736890601</v>
      </c>
      <c r="O2883" s="3">
        <v>3</v>
      </c>
      <c r="P2883" s="125">
        <v>1.6455158225971399E-2</v>
      </c>
      <c r="Q2883" s="3">
        <v>8</v>
      </c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</row>
    <row r="2884" spans="1:30" hidden="1" x14ac:dyDescent="0.25">
      <c r="A2884" s="2">
        <v>6</v>
      </c>
      <c r="B2884" s="2">
        <v>2015</v>
      </c>
      <c r="C2884" s="4" t="str">
        <f>INDEX(Index!$B$1:$B$500,MATCH($F2884,Index!$A$1:$A$500,0)
)</f>
        <v>CIN</v>
      </c>
      <c r="D2884" s="4">
        <v>0</v>
      </c>
      <c r="E2884" s="141">
        <f t="shared" si="45"/>
        <v>0.35857391782256415</v>
      </c>
      <c r="F2884" s="3" t="s">
        <v>24</v>
      </c>
      <c r="G2884" s="3">
        <v>3</v>
      </c>
      <c r="H2884" s="125">
        <v>0.35857391782256415</v>
      </c>
      <c r="I2884" s="3"/>
      <c r="J2884" s="3"/>
      <c r="K2884" s="3" t="s">
        <v>216</v>
      </c>
      <c r="L2884" s="125">
        <v>0.28983020457113001</v>
      </c>
      <c r="M2884" s="3">
        <v>2</v>
      </c>
      <c r="N2884" s="125">
        <v>-4.2699528758199698E-2</v>
      </c>
      <c r="O2884" s="3">
        <v>10</v>
      </c>
      <c r="P2884" s="125">
        <v>2.6044184493234399E-2</v>
      </c>
      <c r="Q2884" s="3">
        <v>5</v>
      </c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</row>
    <row r="2885" spans="1:30" hidden="1" x14ac:dyDescent="0.25">
      <c r="A2885" s="2">
        <v>6</v>
      </c>
      <c r="B2885" s="2">
        <v>2015</v>
      </c>
      <c r="C2885" s="4" t="str">
        <f>INDEX(Index!$B$1:$B$500,MATCH($F2885,Index!$A$1:$A$500,0)
)</f>
        <v>GB</v>
      </c>
      <c r="D2885" s="4">
        <v>0</v>
      </c>
      <c r="E2885" s="141">
        <f t="shared" si="45"/>
        <v>0.35684041169626585</v>
      </c>
      <c r="F2885" s="3" t="s">
        <v>20</v>
      </c>
      <c r="G2885" s="3">
        <v>4</v>
      </c>
      <c r="H2885" s="125">
        <v>0.35684041169626585</v>
      </c>
      <c r="I2885" s="3"/>
      <c r="J2885" s="3"/>
      <c r="K2885" s="3" t="s">
        <v>216</v>
      </c>
      <c r="L2885" s="125">
        <v>0.19822596361057701</v>
      </c>
      <c r="M2885" s="3">
        <v>4</v>
      </c>
      <c r="N2885" s="125">
        <v>-0.14353150218075</v>
      </c>
      <c r="O2885" s="3">
        <v>5</v>
      </c>
      <c r="P2885" s="125">
        <v>1.50829459049388E-2</v>
      </c>
      <c r="Q2885" s="3">
        <v>9</v>
      </c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</row>
    <row r="2886" spans="1:30" hidden="1" x14ac:dyDescent="0.25">
      <c r="A2886" s="2">
        <v>6</v>
      </c>
      <c r="B2886" s="2">
        <v>2015</v>
      </c>
      <c r="C2886" s="4" t="str">
        <f>INDEX(Index!$B$1:$B$500,MATCH($F2886,Index!$A$1:$A$500,0)
)</f>
        <v>NYJ</v>
      </c>
      <c r="D2886" s="4">
        <v>0</v>
      </c>
      <c r="E2886" s="141">
        <f t="shared" si="45"/>
        <v>0.24499094502694729</v>
      </c>
      <c r="F2886" s="3" t="s">
        <v>9</v>
      </c>
      <c r="G2886" s="3">
        <v>5</v>
      </c>
      <c r="H2886" s="125">
        <v>0.24499094502694729</v>
      </c>
      <c r="I2886" s="3"/>
      <c r="J2886" s="3"/>
      <c r="K2886" s="3" t="s">
        <v>111</v>
      </c>
      <c r="L2886" s="125">
        <v>2.6958560559375799E-2</v>
      </c>
      <c r="M2886" s="3">
        <v>11</v>
      </c>
      <c r="N2886" s="125">
        <v>-0.30640188494699699</v>
      </c>
      <c r="O2886" s="3">
        <v>1</v>
      </c>
      <c r="P2886" s="125">
        <v>-8.8369500479425503E-2</v>
      </c>
      <c r="Q2886" s="3">
        <v>31</v>
      </c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</row>
    <row r="2887" spans="1:30" hidden="1" x14ac:dyDescent="0.25">
      <c r="A2887" s="2">
        <v>6</v>
      </c>
      <c r="B2887" s="2">
        <v>2015</v>
      </c>
      <c r="C2887" s="4" t="str">
        <f>INDEX(Index!$B$1:$B$500,MATCH($F2887,Index!$A$1:$A$500,0)
)</f>
        <v>SEA</v>
      </c>
      <c r="D2887" s="4">
        <v>0</v>
      </c>
      <c r="E2887" s="141">
        <f t="shared" si="45"/>
        <v>0.1348294649839816</v>
      </c>
      <c r="F2887" s="3" t="s">
        <v>30</v>
      </c>
      <c r="G2887" s="3">
        <v>6</v>
      </c>
      <c r="H2887" s="125">
        <v>0.1348294649839816</v>
      </c>
      <c r="I2887" s="3"/>
      <c r="J2887" s="3"/>
      <c r="K2887" s="3" t="s">
        <v>119</v>
      </c>
      <c r="L2887" s="125">
        <v>3.1251969093320502E-2</v>
      </c>
      <c r="M2887" s="3">
        <v>10</v>
      </c>
      <c r="N2887" s="125">
        <v>-1.82432179447264E-2</v>
      </c>
      <c r="O2887" s="3">
        <v>13</v>
      </c>
      <c r="P2887" s="125">
        <v>8.5334277945934706E-2</v>
      </c>
      <c r="Q2887" s="3">
        <v>1</v>
      </c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</row>
    <row r="2888" spans="1:30" hidden="1" x14ac:dyDescent="0.25">
      <c r="A2888" s="2">
        <v>6</v>
      </c>
      <c r="B2888" s="2">
        <v>2015</v>
      </c>
      <c r="C2888" s="4" t="str">
        <f>INDEX(Index!$B$1:$B$500,MATCH($F2888,Index!$A$1:$A$500,0)
)</f>
        <v>PIT</v>
      </c>
      <c r="D2888" s="4">
        <v>0</v>
      </c>
      <c r="E2888" s="141">
        <f t="shared" si="45"/>
        <v>0.12333308116329615</v>
      </c>
      <c r="F2888" s="3" t="s">
        <v>32</v>
      </c>
      <c r="G2888" s="3">
        <v>7</v>
      </c>
      <c r="H2888" s="125">
        <v>0.12333308116329615</v>
      </c>
      <c r="I2888" s="3"/>
      <c r="J2888" s="3"/>
      <c r="K2888" s="3" t="s">
        <v>116</v>
      </c>
      <c r="L2888" s="125">
        <v>0.13966405943908899</v>
      </c>
      <c r="M2888" s="3">
        <v>5</v>
      </c>
      <c r="N2888" s="125">
        <v>1.7074176996552501E-3</v>
      </c>
      <c r="O2888" s="3">
        <v>14</v>
      </c>
      <c r="P2888" s="125">
        <v>-1.46235605761376E-2</v>
      </c>
      <c r="Q2888" s="3">
        <v>18</v>
      </c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</row>
    <row r="2889" spans="1:30" hidden="1" x14ac:dyDescent="0.25">
      <c r="A2889" s="2">
        <v>6</v>
      </c>
      <c r="B2889" s="2">
        <v>2015</v>
      </c>
      <c r="C2889" s="4" t="str">
        <f>INDEX(Index!$B$1:$B$500,MATCH($F2889,Index!$A$1:$A$500,0)
)</f>
        <v>PHI</v>
      </c>
      <c r="D2889" s="4">
        <v>0</v>
      </c>
      <c r="E2889" s="141">
        <f t="shared" si="45"/>
        <v>9.9291900400129002E-2</v>
      </c>
      <c r="F2889" s="3" t="s">
        <v>7</v>
      </c>
      <c r="G2889" s="3">
        <v>8</v>
      </c>
      <c r="H2889" s="125">
        <v>9.9291900400129002E-2</v>
      </c>
      <c r="I2889" s="3"/>
      <c r="J2889" s="3"/>
      <c r="K2889" s="3" t="s">
        <v>118</v>
      </c>
      <c r="L2889" s="125">
        <v>-7.7541524948561397E-2</v>
      </c>
      <c r="M2889" s="3">
        <v>24</v>
      </c>
      <c r="N2889" s="125">
        <v>-0.18053882971469301</v>
      </c>
      <c r="O2889" s="3">
        <v>4</v>
      </c>
      <c r="P2889" s="125">
        <v>-3.70540436600261E-3</v>
      </c>
      <c r="Q2889" s="3">
        <v>15</v>
      </c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</row>
    <row r="2890" spans="1:30" hidden="1" x14ac:dyDescent="0.25">
      <c r="A2890" s="2">
        <v>6</v>
      </c>
      <c r="B2890" s="2">
        <v>2015</v>
      </c>
      <c r="C2890" s="4" t="str">
        <f>INDEX(Index!$B$1:$B$500,MATCH($F2890,Index!$A$1:$A$500,0)
)</f>
        <v>DEN</v>
      </c>
      <c r="D2890" s="4">
        <v>0</v>
      </c>
      <c r="E2890" s="141">
        <f t="shared" si="45"/>
        <v>8.4721915315851215E-2</v>
      </c>
      <c r="F2890" s="3" t="s">
        <v>39</v>
      </c>
      <c r="G2890" s="3">
        <v>9</v>
      </c>
      <c r="H2890" s="125">
        <v>8.4721915315851215E-2</v>
      </c>
      <c r="I2890" s="3"/>
      <c r="J2890" s="3"/>
      <c r="K2890" s="3" t="s">
        <v>216</v>
      </c>
      <c r="L2890" s="125">
        <v>-0.22389297672235101</v>
      </c>
      <c r="M2890" s="3">
        <v>32</v>
      </c>
      <c r="N2890" s="125">
        <v>-0.29449671671955202</v>
      </c>
      <c r="O2890" s="3">
        <v>2</v>
      </c>
      <c r="P2890" s="125">
        <v>1.41181753186502E-2</v>
      </c>
      <c r="Q2890" s="3">
        <v>10</v>
      </c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</row>
    <row r="2891" spans="1:30" hidden="1" x14ac:dyDescent="0.25">
      <c r="A2891" s="2">
        <v>6</v>
      </c>
      <c r="B2891" s="2">
        <v>2015</v>
      </c>
      <c r="C2891" s="4" t="str">
        <f>INDEX(Index!$B$1:$B$500,MATCH($F2891,Index!$A$1:$A$500,0)
)</f>
        <v>BUF</v>
      </c>
      <c r="D2891" s="4">
        <v>0</v>
      </c>
      <c r="E2891" s="141">
        <f t="shared" si="45"/>
        <v>8.4651801357996104E-2</v>
      </c>
      <c r="F2891" s="3" t="s">
        <v>0</v>
      </c>
      <c r="G2891" s="3">
        <v>10</v>
      </c>
      <c r="H2891" s="125">
        <v>8.4651801357996104E-2</v>
      </c>
      <c r="I2891" s="3"/>
      <c r="J2891" s="3"/>
      <c r="K2891" s="3" t="s">
        <v>118</v>
      </c>
      <c r="L2891" s="125">
        <v>6.2777977673188101E-2</v>
      </c>
      <c r="M2891" s="3">
        <v>8</v>
      </c>
      <c r="N2891" s="125">
        <v>-4.44360971566167E-2</v>
      </c>
      <c r="O2891" s="3">
        <v>9</v>
      </c>
      <c r="P2891" s="125">
        <v>-2.25622734718087E-2</v>
      </c>
      <c r="Q2891" s="3">
        <v>20</v>
      </c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</row>
    <row r="2892" spans="1:30" hidden="1" x14ac:dyDescent="0.25">
      <c r="A2892" s="2">
        <v>6</v>
      </c>
      <c r="B2892" s="2">
        <v>2015</v>
      </c>
      <c r="C2892" s="4" t="str">
        <f>INDEX(Index!$B$1:$B$500,MATCH($F2892,Index!$A$1:$A$500,0)
)</f>
        <v>NYG</v>
      </c>
      <c r="D2892" s="4">
        <v>0</v>
      </c>
      <c r="E2892" s="141">
        <f t="shared" si="45"/>
        <v>5.7850631781671741E-2</v>
      </c>
      <c r="F2892" s="3" t="s">
        <v>15</v>
      </c>
      <c r="G2892" s="3">
        <v>11</v>
      </c>
      <c r="H2892" s="125">
        <v>5.7850631781671741E-2</v>
      </c>
      <c r="I2892" s="3"/>
      <c r="J2892" s="3"/>
      <c r="K2892" s="3" t="s">
        <v>118</v>
      </c>
      <c r="L2892" s="125">
        <v>8.6053556290206397E-3</v>
      </c>
      <c r="M2892" s="3">
        <v>14</v>
      </c>
      <c r="N2892" s="125">
        <v>-3.53227999789393E-2</v>
      </c>
      <c r="O2892" s="3">
        <v>12</v>
      </c>
      <c r="P2892" s="125">
        <v>1.39224761737118E-2</v>
      </c>
      <c r="Q2892" s="3">
        <v>11</v>
      </c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</row>
    <row r="2893" spans="1:30" hidden="1" x14ac:dyDescent="0.25">
      <c r="A2893" s="2">
        <v>6</v>
      </c>
      <c r="B2893" s="2">
        <v>2015</v>
      </c>
      <c r="C2893" s="4" t="str">
        <f>INDEX(Index!$B$1:$B$500,MATCH($F2893,Index!$A$1:$A$500,0)
)</f>
        <v>ATL</v>
      </c>
      <c r="D2893" s="4">
        <v>0</v>
      </c>
      <c r="E2893" s="141">
        <f t="shared" si="45"/>
        <v>3.747282903882336E-2</v>
      </c>
      <c r="F2893" s="3" t="s">
        <v>43</v>
      </c>
      <c r="G2893" s="3">
        <v>12</v>
      </c>
      <c r="H2893" s="125">
        <v>3.747282903882336E-2</v>
      </c>
      <c r="I2893" s="3"/>
      <c r="J2893" s="3"/>
      <c r="K2893" s="3" t="s">
        <v>117</v>
      </c>
      <c r="L2893" s="125">
        <v>0.10852105971850901</v>
      </c>
      <c r="M2893" s="3">
        <v>6</v>
      </c>
      <c r="N2893" s="125">
        <v>6.9989561625443397E-3</v>
      </c>
      <c r="O2893" s="3">
        <v>15</v>
      </c>
      <c r="P2893" s="125">
        <v>-6.4049274517141305E-2</v>
      </c>
      <c r="Q2893" s="3">
        <v>27</v>
      </c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</row>
    <row r="2894" spans="1:30" hidden="1" x14ac:dyDescent="0.25">
      <c r="A2894" s="2">
        <v>6</v>
      </c>
      <c r="B2894" s="2">
        <v>2015</v>
      </c>
      <c r="C2894" s="4" t="str">
        <f>INDEX(Index!$B$1:$B$500,MATCH($F2894,Index!$A$1:$A$500,0)
)</f>
        <v>CAR</v>
      </c>
      <c r="D2894" s="4">
        <v>0</v>
      </c>
      <c r="E2894" s="141">
        <f t="shared" si="45"/>
        <v>3.4381241198251505E-2</v>
      </c>
      <c r="F2894" s="3" t="s">
        <v>51</v>
      </c>
      <c r="G2894" s="3">
        <v>13</v>
      </c>
      <c r="H2894" s="125">
        <v>3.4381241198251505E-2</v>
      </c>
      <c r="I2894" s="3"/>
      <c r="J2894" s="3"/>
      <c r="K2894" s="3" t="s">
        <v>215</v>
      </c>
      <c r="L2894" s="125">
        <v>1.6038905151561401E-2</v>
      </c>
      <c r="M2894" s="3">
        <v>13</v>
      </c>
      <c r="N2894" s="125">
        <v>-0.104033678905547</v>
      </c>
      <c r="O2894" s="3">
        <v>8</v>
      </c>
      <c r="P2894" s="125">
        <v>-8.5691342858856906E-2</v>
      </c>
      <c r="Q2894" s="3">
        <v>30</v>
      </c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</row>
    <row r="2895" spans="1:30" hidden="1" x14ac:dyDescent="0.25">
      <c r="A2895" s="2">
        <v>6</v>
      </c>
      <c r="B2895" s="2">
        <v>2015</v>
      </c>
      <c r="C2895" s="4" t="str">
        <f>INDEX(Index!$B$1:$B$500,MATCH($F2895,Index!$A$1:$A$500,0)
)</f>
        <v>LAR</v>
      </c>
      <c r="D2895" s="4">
        <v>0</v>
      </c>
      <c r="E2895" s="141">
        <f t="shared" si="45"/>
        <v>-3.1370387559772631E-2</v>
      </c>
      <c r="F2895" s="3" t="s">
        <v>67</v>
      </c>
      <c r="G2895" s="3">
        <v>14</v>
      </c>
      <c r="H2895" s="125">
        <v>-3.1370387559772631E-2</v>
      </c>
      <c r="I2895" s="3"/>
      <c r="J2895" s="3"/>
      <c r="K2895" s="3" t="s">
        <v>113</v>
      </c>
      <c r="L2895" s="125">
        <v>-0.160967759080516</v>
      </c>
      <c r="M2895" s="3">
        <v>30</v>
      </c>
      <c r="N2895" s="125">
        <v>-0.12818686383596101</v>
      </c>
      <c r="O2895" s="3">
        <v>7</v>
      </c>
      <c r="P2895" s="125">
        <v>1.41050768478236E-3</v>
      </c>
      <c r="Q2895" s="3">
        <v>13</v>
      </c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</row>
    <row r="2896" spans="1:30" hidden="1" x14ac:dyDescent="0.25">
      <c r="A2896" s="2">
        <v>6</v>
      </c>
      <c r="B2896" s="2">
        <v>2015</v>
      </c>
      <c r="C2896" s="4" t="str">
        <f>INDEX(Index!$B$1:$B$500,MATCH($F2896,Index!$A$1:$A$500,0)
)</f>
        <v>KC</v>
      </c>
      <c r="D2896" s="4">
        <v>0</v>
      </c>
      <c r="E2896" s="141">
        <f t="shared" si="45"/>
        <v>-4.5067690144152905E-2</v>
      </c>
      <c r="F2896" s="3" t="s">
        <v>5</v>
      </c>
      <c r="G2896" s="3">
        <v>15</v>
      </c>
      <c r="H2896" s="125">
        <v>-4.5067690144152905E-2</v>
      </c>
      <c r="I2896" s="3"/>
      <c r="J2896" s="3"/>
      <c r="K2896" s="3" t="s">
        <v>120</v>
      </c>
      <c r="L2896" s="125">
        <v>-2.6710103874578599E-2</v>
      </c>
      <c r="M2896" s="3">
        <v>17</v>
      </c>
      <c r="N2896" s="125">
        <v>4.1584391821782501E-2</v>
      </c>
      <c r="O2896" s="3">
        <v>19</v>
      </c>
      <c r="P2896" s="125">
        <v>2.3226805552208199E-2</v>
      </c>
      <c r="Q2896" s="3">
        <v>7</v>
      </c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</row>
    <row r="2897" spans="1:30" hidden="1" x14ac:dyDescent="0.25">
      <c r="A2897" s="2">
        <v>6</v>
      </c>
      <c r="B2897" s="2">
        <v>2015</v>
      </c>
      <c r="C2897" s="4" t="str">
        <f>INDEX(Index!$B$1:$B$500,MATCH($F2897,Index!$A$1:$A$500,0)
)</f>
        <v>BAL</v>
      </c>
      <c r="D2897" s="4">
        <v>0</v>
      </c>
      <c r="E2897" s="141">
        <f t="shared" si="45"/>
        <v>-5.8404259601258231E-2</v>
      </c>
      <c r="F2897" s="3" t="s">
        <v>18</v>
      </c>
      <c r="G2897" s="3">
        <v>16</v>
      </c>
      <c r="H2897" s="125">
        <v>-5.8404259601258231E-2</v>
      </c>
      <c r="I2897" s="3"/>
      <c r="J2897" s="3"/>
      <c r="K2897" s="3" t="s">
        <v>120</v>
      </c>
      <c r="L2897" s="125">
        <v>6.5243970530598598E-3</v>
      </c>
      <c r="M2897" s="3">
        <v>15</v>
      </c>
      <c r="N2897" s="125">
        <v>0.11013982554238699</v>
      </c>
      <c r="O2897" s="3">
        <v>25</v>
      </c>
      <c r="P2897" s="125">
        <v>4.5211168888068899E-2</v>
      </c>
      <c r="Q2897" s="3">
        <v>4</v>
      </c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</row>
    <row r="2898" spans="1:30" hidden="1" x14ac:dyDescent="0.25">
      <c r="A2898" s="2">
        <v>6</v>
      </c>
      <c r="B2898" s="2">
        <v>2015</v>
      </c>
      <c r="C2898" s="4" t="str">
        <f>INDEX(Index!$B$1:$B$500,MATCH($F2898,Index!$A$1:$A$500,0)
)</f>
        <v>LV</v>
      </c>
      <c r="D2898" s="4">
        <v>0</v>
      </c>
      <c r="E2898" s="141">
        <f t="shared" si="45"/>
        <v>-6.9501801295022786E-2</v>
      </c>
      <c r="F2898" s="3" t="s">
        <v>52</v>
      </c>
      <c r="G2898" s="3">
        <v>17</v>
      </c>
      <c r="H2898" s="125">
        <v>-6.9501801295022786E-2</v>
      </c>
      <c r="I2898" s="3"/>
      <c r="J2898" s="3"/>
      <c r="K2898" s="3" t="s">
        <v>113</v>
      </c>
      <c r="L2898" s="125">
        <v>-3.5923690754685003E-2</v>
      </c>
      <c r="M2898" s="3">
        <v>18</v>
      </c>
      <c r="N2898" s="125">
        <v>5.7702621977392697E-2</v>
      </c>
      <c r="O2898" s="3">
        <v>21</v>
      </c>
      <c r="P2898" s="125">
        <v>2.41245114370549E-2</v>
      </c>
      <c r="Q2898" s="3">
        <v>6</v>
      </c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</row>
    <row r="2899" spans="1:30" hidden="1" x14ac:dyDescent="0.25">
      <c r="A2899" s="2">
        <v>6</v>
      </c>
      <c r="B2899" s="2">
        <v>2015</v>
      </c>
      <c r="C2899" s="4" t="str">
        <f>INDEX(Index!$B$1:$B$500,MATCH($F2899,Index!$A$1:$A$500,0)
)</f>
        <v>DAL</v>
      </c>
      <c r="D2899" s="4">
        <v>0</v>
      </c>
      <c r="E2899" s="141">
        <f t="shared" si="45"/>
        <v>-7.448619515114388E-2</v>
      </c>
      <c r="F2899" s="3" t="s">
        <v>3</v>
      </c>
      <c r="G2899" s="3">
        <v>18</v>
      </c>
      <c r="H2899" s="125">
        <v>-7.448619515114388E-2</v>
      </c>
      <c r="I2899" s="3"/>
      <c r="J2899" s="3"/>
      <c r="K2899" s="3" t="s">
        <v>113</v>
      </c>
      <c r="L2899" s="125">
        <v>-6.0883895970813796E-3</v>
      </c>
      <c r="M2899" s="3">
        <v>16</v>
      </c>
      <c r="N2899" s="125">
        <v>3.9180988410662698E-2</v>
      </c>
      <c r="O2899" s="3">
        <v>18</v>
      </c>
      <c r="P2899" s="125">
        <v>-2.9216817143399802E-2</v>
      </c>
      <c r="Q2899" s="3">
        <v>22</v>
      </c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</row>
    <row r="2900" spans="1:30" hidden="1" x14ac:dyDescent="0.25">
      <c r="A2900" s="2">
        <v>6</v>
      </c>
      <c r="B2900" s="2">
        <v>2015</v>
      </c>
      <c r="C2900" s="4" t="str">
        <f>INDEX(Index!$B$1:$B$500,MATCH($F2900,Index!$A$1:$A$500,0)
)</f>
        <v>CLE</v>
      </c>
      <c r="D2900" s="4">
        <v>0</v>
      </c>
      <c r="E2900" s="141">
        <f t="shared" si="45"/>
        <v>-9.9168309579320185E-2</v>
      </c>
      <c r="F2900" s="3" t="s">
        <v>10</v>
      </c>
      <c r="G2900" s="3">
        <v>19</v>
      </c>
      <c r="H2900" s="125">
        <v>-9.9168309579320185E-2</v>
      </c>
      <c r="I2900" s="3"/>
      <c r="J2900" s="3"/>
      <c r="K2900" s="3" t="s">
        <v>119</v>
      </c>
      <c r="L2900" s="125">
        <v>-7.1733956759102199E-2</v>
      </c>
      <c r="M2900" s="3">
        <v>22</v>
      </c>
      <c r="N2900" s="125">
        <v>0.10241896963361299</v>
      </c>
      <c r="O2900" s="3">
        <v>24</v>
      </c>
      <c r="P2900" s="125">
        <v>7.4984616813394994E-2</v>
      </c>
      <c r="Q2900" s="3">
        <v>2</v>
      </c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</row>
    <row r="2901" spans="1:30" hidden="1" x14ac:dyDescent="0.25">
      <c r="A2901" s="2">
        <v>6</v>
      </c>
      <c r="B2901" s="2">
        <v>2015</v>
      </c>
      <c r="C2901" s="4" t="str">
        <f>INDEX(Index!$B$1:$B$500,MATCH($F2901,Index!$A$1:$A$500,0)
)</f>
        <v>IND</v>
      </c>
      <c r="D2901" s="4">
        <v>0</v>
      </c>
      <c r="E2901" s="141">
        <f t="shared" si="45"/>
        <v>-0.11045328651801052</v>
      </c>
      <c r="F2901" s="3" t="s">
        <v>35</v>
      </c>
      <c r="G2901" s="3">
        <v>20</v>
      </c>
      <c r="H2901" s="125">
        <v>-0.11045328651801052</v>
      </c>
      <c r="I2901" s="3"/>
      <c r="J2901" s="3"/>
      <c r="K2901" s="3" t="s">
        <v>118</v>
      </c>
      <c r="L2901" s="125">
        <v>2.2170777818902199E-2</v>
      </c>
      <c r="M2901" s="3">
        <v>12</v>
      </c>
      <c r="N2901" s="125">
        <v>0.13317476056609701</v>
      </c>
      <c r="O2901" s="3">
        <v>28</v>
      </c>
      <c r="P2901" s="125">
        <v>5.5069622918428704E-4</v>
      </c>
      <c r="Q2901" s="3">
        <v>14</v>
      </c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</row>
    <row r="2902" spans="1:30" hidden="1" x14ac:dyDescent="0.25">
      <c r="A2902" s="2">
        <v>6</v>
      </c>
      <c r="B2902" s="2">
        <v>2015</v>
      </c>
      <c r="C2902" s="4" t="str">
        <f>INDEX(Index!$B$1:$B$500,MATCH($F2902,Index!$A$1:$A$500,0)
)</f>
        <v>WAS</v>
      </c>
      <c r="D2902" s="4">
        <v>0</v>
      </c>
      <c r="E2902" s="141">
        <f t="shared" si="45"/>
        <v>-0.11653586476743655</v>
      </c>
      <c r="F2902" s="3" t="s">
        <v>26</v>
      </c>
      <c r="G2902" s="3">
        <v>21</v>
      </c>
      <c r="H2902" s="125">
        <v>-0.11653586476743655</v>
      </c>
      <c r="I2902" s="3"/>
      <c r="J2902" s="3"/>
      <c r="K2902" s="3" t="s">
        <v>119</v>
      </c>
      <c r="L2902" s="125">
        <v>-5.3514100395165402E-2</v>
      </c>
      <c r="M2902" s="3">
        <v>19</v>
      </c>
      <c r="N2902" s="125">
        <v>5.8026259662155098E-2</v>
      </c>
      <c r="O2902" s="3">
        <v>22</v>
      </c>
      <c r="P2902" s="125">
        <v>-4.9955047101160497E-3</v>
      </c>
      <c r="Q2902" s="3">
        <v>16</v>
      </c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</row>
    <row r="2903" spans="1:30" hidden="1" x14ac:dyDescent="0.25">
      <c r="A2903" s="2">
        <v>6</v>
      </c>
      <c r="B2903" s="2">
        <v>2015</v>
      </c>
      <c r="C2903" s="4" t="str">
        <f>INDEX(Index!$B$1:$B$500,MATCH($F2903,Index!$A$1:$A$500,0)
)</f>
        <v>TEN</v>
      </c>
      <c r="D2903" s="4">
        <v>0</v>
      </c>
      <c r="E2903" s="141">
        <f t="shared" si="45"/>
        <v>-0.12190784704501159</v>
      </c>
      <c r="F2903" s="3" t="s">
        <v>45</v>
      </c>
      <c r="G2903" s="3">
        <v>22</v>
      </c>
      <c r="H2903" s="125">
        <v>-0.12190784704501159</v>
      </c>
      <c r="I2903" s="3"/>
      <c r="J2903" s="3"/>
      <c r="K2903" s="3" t="s">
        <v>114</v>
      </c>
      <c r="L2903" s="125">
        <v>-0.11336339930446999</v>
      </c>
      <c r="M2903" s="3">
        <v>26</v>
      </c>
      <c r="N2903" s="125">
        <v>-4.18670922859357E-2</v>
      </c>
      <c r="O2903" s="3">
        <v>11</v>
      </c>
      <c r="P2903" s="125">
        <v>-5.0411540026477297E-2</v>
      </c>
      <c r="Q2903" s="3">
        <v>24</v>
      </c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</row>
    <row r="2904" spans="1:30" hidden="1" x14ac:dyDescent="0.25">
      <c r="A2904" s="2">
        <v>6</v>
      </c>
      <c r="B2904" s="2">
        <v>2015</v>
      </c>
      <c r="C2904" s="4" t="str">
        <f>INDEX(Index!$B$1:$B$500,MATCH($F2904,Index!$A$1:$A$500,0)
)</f>
        <v>LAC</v>
      </c>
      <c r="D2904" s="4">
        <v>0</v>
      </c>
      <c r="E2904" s="141">
        <f t="shared" si="45"/>
        <v>-0.13916549054550981</v>
      </c>
      <c r="F2904" s="3" t="s">
        <v>68</v>
      </c>
      <c r="G2904" s="3">
        <v>23</v>
      </c>
      <c r="H2904" s="125">
        <v>-0.13916549054550981</v>
      </c>
      <c r="I2904" s="3"/>
      <c r="J2904" s="3"/>
      <c r="K2904" s="3" t="s">
        <v>119</v>
      </c>
      <c r="L2904" s="125">
        <v>6.5746556663056496E-2</v>
      </c>
      <c r="M2904" s="3">
        <v>7</v>
      </c>
      <c r="N2904" s="125">
        <v>0.12171545914439701</v>
      </c>
      <c r="O2904" s="3">
        <v>26</v>
      </c>
      <c r="P2904" s="125">
        <v>-8.3196588064169297E-2</v>
      </c>
      <c r="Q2904" s="3">
        <v>29</v>
      </c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</row>
    <row r="2905" spans="1:30" hidden="1" x14ac:dyDescent="0.25">
      <c r="A2905" s="2">
        <v>6</v>
      </c>
      <c r="B2905" s="2">
        <v>2015</v>
      </c>
      <c r="C2905" s="4" t="str">
        <f>INDEX(Index!$B$1:$B$500,MATCH($F2905,Index!$A$1:$A$500,0)
)</f>
        <v>MIA</v>
      </c>
      <c r="D2905" s="4">
        <v>0</v>
      </c>
      <c r="E2905" s="141">
        <f t="shared" si="45"/>
        <v>-0.13916808057926131</v>
      </c>
      <c r="F2905" s="3" t="s">
        <v>4</v>
      </c>
      <c r="G2905" s="3">
        <v>24</v>
      </c>
      <c r="H2905" s="125">
        <v>-0.13916808057926131</v>
      </c>
      <c r="I2905" s="3"/>
      <c r="J2905" s="3"/>
      <c r="K2905" s="3" t="s">
        <v>113</v>
      </c>
      <c r="L2905" s="125">
        <v>-6.0467325940893699E-2</v>
      </c>
      <c r="M2905" s="3">
        <v>20</v>
      </c>
      <c r="N2905" s="125">
        <v>8.3980049442653706E-2</v>
      </c>
      <c r="O2905" s="3">
        <v>23</v>
      </c>
      <c r="P2905" s="125">
        <v>5.2792948042860999E-3</v>
      </c>
      <c r="Q2905" s="3">
        <v>12</v>
      </c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</row>
    <row r="2906" spans="1:30" hidden="1" x14ac:dyDescent="0.25">
      <c r="A2906" s="2">
        <v>6</v>
      </c>
      <c r="B2906" s="2">
        <v>2015</v>
      </c>
      <c r="C2906" s="4" t="str">
        <f>INDEX(Index!$B$1:$B$500,MATCH($F2906,Index!$A$1:$A$500,0)
)</f>
        <v>MIN</v>
      </c>
      <c r="D2906" s="4">
        <v>0</v>
      </c>
      <c r="E2906" s="141">
        <f t="shared" si="45"/>
        <v>-0.15083181266219192</v>
      </c>
      <c r="F2906" s="3" t="s">
        <v>46</v>
      </c>
      <c r="G2906" s="3">
        <v>25</v>
      </c>
      <c r="H2906" s="125">
        <v>-0.15083181266219192</v>
      </c>
      <c r="I2906" s="3"/>
      <c r="J2906" s="3"/>
      <c r="K2906" s="3" t="s">
        <v>112</v>
      </c>
      <c r="L2906" s="125">
        <v>-0.12028413561719201</v>
      </c>
      <c r="M2906" s="3">
        <v>27</v>
      </c>
      <c r="N2906" s="125">
        <v>2.4825956106968399E-2</v>
      </c>
      <c r="O2906" s="3">
        <v>17</v>
      </c>
      <c r="P2906" s="125">
        <v>-5.72172093803154E-3</v>
      </c>
      <c r="Q2906" s="3">
        <v>17</v>
      </c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</row>
    <row r="2907" spans="1:30" hidden="1" x14ac:dyDescent="0.25">
      <c r="A2907" s="2">
        <v>6</v>
      </c>
      <c r="B2907" s="2">
        <v>2015</v>
      </c>
      <c r="C2907" s="4" t="str">
        <f>INDEX(Index!$B$1:$B$500,MATCH($F2907,Index!$A$1:$A$500,0)
)</f>
        <v>NO</v>
      </c>
      <c r="D2907" s="4">
        <v>0</v>
      </c>
      <c r="E2907" s="141">
        <f t="shared" si="45"/>
        <v>-0.17781920882383101</v>
      </c>
      <c r="F2907" s="3" t="s">
        <v>27</v>
      </c>
      <c r="G2907" s="3">
        <v>26</v>
      </c>
      <c r="H2907" s="125">
        <v>-0.17781920882383101</v>
      </c>
      <c r="I2907" s="3"/>
      <c r="J2907" s="3"/>
      <c r="K2907" s="3" t="s">
        <v>119</v>
      </c>
      <c r="L2907" s="125">
        <v>4.64428329256312E-2</v>
      </c>
      <c r="M2907" s="3">
        <v>9</v>
      </c>
      <c r="N2907" s="125">
        <v>0.17853379284649201</v>
      </c>
      <c r="O2907" s="3">
        <v>32</v>
      </c>
      <c r="P2907" s="125">
        <v>-4.5728248902970198E-2</v>
      </c>
      <c r="Q2907" s="3">
        <v>23</v>
      </c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</row>
    <row r="2908" spans="1:30" hidden="1" x14ac:dyDescent="0.25">
      <c r="A2908" s="2">
        <v>6</v>
      </c>
      <c r="B2908" s="2">
        <v>2015</v>
      </c>
      <c r="C2908" s="4" t="str">
        <f>INDEX(Index!$B$1:$B$500,MATCH($F2908,Index!$A$1:$A$500,0)
)</f>
        <v>TB</v>
      </c>
      <c r="D2908" s="4">
        <v>0</v>
      </c>
      <c r="E2908" s="141">
        <f t="shared" si="45"/>
        <v>-0.22890535283360292</v>
      </c>
      <c r="F2908" s="3" t="s">
        <v>38</v>
      </c>
      <c r="G2908" s="3">
        <v>27</v>
      </c>
      <c r="H2908" s="125">
        <v>-0.22890535283360292</v>
      </c>
      <c r="I2908" s="3"/>
      <c r="J2908" s="3"/>
      <c r="K2908" s="3" t="s">
        <v>113</v>
      </c>
      <c r="L2908" s="125">
        <v>-0.194706373904871</v>
      </c>
      <c r="M2908" s="3">
        <v>31</v>
      </c>
      <c r="N2908" s="125">
        <v>1.2887977243589799E-2</v>
      </c>
      <c r="O2908" s="3">
        <v>16</v>
      </c>
      <c r="P2908" s="125">
        <v>-2.1311001685142099E-2</v>
      </c>
      <c r="Q2908" s="3">
        <v>19</v>
      </c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</row>
    <row r="2909" spans="1:30" hidden="1" x14ac:dyDescent="0.25">
      <c r="A2909" s="2">
        <v>6</v>
      </c>
      <c r="B2909" s="2">
        <v>2015</v>
      </c>
      <c r="C2909" s="4" t="str">
        <f>INDEX(Index!$B$1:$B$500,MATCH($F2909,Index!$A$1:$A$500,0)
)</f>
        <v>HOU</v>
      </c>
      <c r="D2909" s="4">
        <v>0</v>
      </c>
      <c r="E2909" s="141">
        <f t="shared" si="45"/>
        <v>-0.25173102247993079</v>
      </c>
      <c r="F2909" s="3" t="s">
        <v>49</v>
      </c>
      <c r="G2909" s="3">
        <v>28</v>
      </c>
      <c r="H2909" s="125">
        <v>-0.25173102247993079</v>
      </c>
      <c r="I2909" s="3"/>
      <c r="J2909" s="3"/>
      <c r="K2909" s="3" t="s">
        <v>119</v>
      </c>
      <c r="L2909" s="125">
        <v>-9.6211392521581104E-2</v>
      </c>
      <c r="M2909" s="3">
        <v>25</v>
      </c>
      <c r="N2909" s="125">
        <v>5.3380003882436702E-2</v>
      </c>
      <c r="O2909" s="3">
        <v>20</v>
      </c>
      <c r="P2909" s="125">
        <v>-0.102139626075913</v>
      </c>
      <c r="Q2909" s="3">
        <v>32</v>
      </c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</row>
    <row r="2910" spans="1:30" hidden="1" x14ac:dyDescent="0.25">
      <c r="A2910" s="2">
        <v>6</v>
      </c>
      <c r="B2910" s="2">
        <v>2015</v>
      </c>
      <c r="C2910" s="4" t="str">
        <f>INDEX(Index!$B$1:$B$500,MATCH($F2910,Index!$A$1:$A$500,0)
)</f>
        <v>CHI</v>
      </c>
      <c r="D2910" s="4">
        <v>0</v>
      </c>
      <c r="E2910" s="141">
        <f t="shared" si="45"/>
        <v>-0.26687113701382359</v>
      </c>
      <c r="F2910" s="3" t="s">
        <v>64</v>
      </c>
      <c r="G2910" s="3">
        <v>29</v>
      </c>
      <c r="H2910" s="125">
        <v>-0.26687113701382359</v>
      </c>
      <c r="I2910" s="3"/>
      <c r="J2910" s="3"/>
      <c r="K2910" s="3" t="s">
        <v>119</v>
      </c>
      <c r="L2910" s="125">
        <v>-7.2884863422513699E-2</v>
      </c>
      <c r="M2910" s="3">
        <v>23</v>
      </c>
      <c r="N2910" s="125">
        <v>0.13965870137379799</v>
      </c>
      <c r="O2910" s="3">
        <v>30</v>
      </c>
      <c r="P2910" s="125">
        <v>-5.4327572217511902E-2</v>
      </c>
      <c r="Q2910" s="3">
        <v>25</v>
      </c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</row>
    <row r="2911" spans="1:30" hidden="1" x14ac:dyDescent="0.25">
      <c r="A2911" s="2">
        <v>6</v>
      </c>
      <c r="B2911" s="2">
        <v>2015</v>
      </c>
      <c r="C2911" s="4" t="str">
        <f>INDEX(Index!$B$1:$B$500,MATCH($F2911,Index!$A$1:$A$500,0)
)</f>
        <v>DET</v>
      </c>
      <c r="D2911" s="4">
        <v>0</v>
      </c>
      <c r="E2911" s="141">
        <f t="shared" si="45"/>
        <v>-0.27696884675857808</v>
      </c>
      <c r="F2911" s="3" t="s">
        <v>21</v>
      </c>
      <c r="G2911" s="3">
        <v>30</v>
      </c>
      <c r="H2911" s="125">
        <v>-0.27696884675857808</v>
      </c>
      <c r="I2911" s="3"/>
      <c r="J2911" s="3"/>
      <c r="K2911" s="3" t="s">
        <v>120</v>
      </c>
      <c r="L2911" s="125">
        <v>-0.121873580454783</v>
      </c>
      <c r="M2911" s="3">
        <v>28</v>
      </c>
      <c r="N2911" s="125">
        <v>0.12588671679749699</v>
      </c>
      <c r="O2911" s="3">
        <v>27</v>
      </c>
      <c r="P2911" s="125">
        <v>-2.9208549506298101E-2</v>
      </c>
      <c r="Q2911" s="3">
        <v>21</v>
      </c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</row>
    <row r="2912" spans="1:30" hidden="1" x14ac:dyDescent="0.25">
      <c r="A2912" s="2">
        <v>6</v>
      </c>
      <c r="B2912" s="2">
        <v>2015</v>
      </c>
      <c r="C2912" s="4" t="str">
        <f>INDEX(Index!$B$1:$B$500,MATCH($F2912,Index!$A$1:$A$500,0)
)</f>
        <v>JAX</v>
      </c>
      <c r="D2912" s="4">
        <v>0</v>
      </c>
      <c r="E2912" s="141">
        <f t="shared" si="45"/>
        <v>-0.27732782674777351</v>
      </c>
      <c r="F2912" s="3" t="s">
        <v>56</v>
      </c>
      <c r="G2912" s="3">
        <v>31</v>
      </c>
      <c r="H2912" s="125">
        <v>-0.27732782674777351</v>
      </c>
      <c r="I2912" s="3"/>
      <c r="J2912" s="3"/>
      <c r="K2912" s="3" t="s">
        <v>120</v>
      </c>
      <c r="L2912" s="125">
        <v>-6.6422309854157494E-2</v>
      </c>
      <c r="M2912" s="3">
        <v>21</v>
      </c>
      <c r="N2912" s="125">
        <v>0.135587092684163</v>
      </c>
      <c r="O2912" s="3">
        <v>29</v>
      </c>
      <c r="P2912" s="125">
        <v>-7.5318424209453005E-2</v>
      </c>
      <c r="Q2912" s="3">
        <v>28</v>
      </c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</row>
    <row r="2913" spans="1:30" hidden="1" x14ac:dyDescent="0.25">
      <c r="A2913" s="2">
        <v>6</v>
      </c>
      <c r="B2913" s="2">
        <v>2015</v>
      </c>
      <c r="C2913" s="4" t="str">
        <f>INDEX(Index!$B$1:$B$500,MATCH($F2913,Index!$A$1:$A$500,0)
)</f>
        <v>SF</v>
      </c>
      <c r="D2913" s="4">
        <v>0</v>
      </c>
      <c r="E2913" s="141">
        <f t="shared" si="45"/>
        <v>-0.3512526877847294</v>
      </c>
      <c r="F2913" s="3" t="s">
        <v>1</v>
      </c>
      <c r="G2913" s="3">
        <v>32</v>
      </c>
      <c r="H2913" s="125">
        <v>-0.3512526877847294</v>
      </c>
      <c r="I2913" s="3"/>
      <c r="J2913" s="3"/>
      <c r="K2913" s="3" t="s">
        <v>119</v>
      </c>
      <c r="L2913" s="125">
        <v>-0.13268135789823199</v>
      </c>
      <c r="M2913" s="3">
        <v>29</v>
      </c>
      <c r="N2913" s="125">
        <v>0.16277940119342901</v>
      </c>
      <c r="O2913" s="3">
        <v>31</v>
      </c>
      <c r="P2913" s="125">
        <v>-5.5791928693068399E-2</v>
      </c>
      <c r="Q2913" s="3">
        <v>26</v>
      </c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</row>
    <row r="2914" spans="1:30" hidden="1" x14ac:dyDescent="0.25">
      <c r="A2914" s="2">
        <v>7</v>
      </c>
      <c r="B2914" s="2">
        <v>2015</v>
      </c>
      <c r="C2914" s="4" t="str">
        <f>INDEX(Index!$B$1:$B$500,MATCH($F2914,Index!$A$1:$A$500,0)
)</f>
        <v>NE</v>
      </c>
      <c r="D2914" s="4">
        <v>0</v>
      </c>
      <c r="E2914" s="141">
        <f t="shared" si="45"/>
        <v>0.46457461773007652</v>
      </c>
      <c r="F2914" s="3" t="s">
        <v>17</v>
      </c>
      <c r="G2914" s="3">
        <v>1</v>
      </c>
      <c r="H2914" s="125">
        <v>0.46457461773007652</v>
      </c>
      <c r="I2914" s="3"/>
      <c r="J2914" s="3"/>
      <c r="K2914" s="3" t="s">
        <v>216</v>
      </c>
      <c r="L2914" s="125">
        <v>0.29578674560388601</v>
      </c>
      <c r="M2914" s="3">
        <v>1</v>
      </c>
      <c r="N2914" s="125">
        <v>-9.5738904352068901E-2</v>
      </c>
      <c r="O2914" s="3">
        <v>8</v>
      </c>
      <c r="P2914" s="125">
        <v>7.3048967774121606E-2</v>
      </c>
      <c r="Q2914" s="3">
        <v>1</v>
      </c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</row>
    <row r="2915" spans="1:30" hidden="1" x14ac:dyDescent="0.25">
      <c r="A2915" s="2">
        <v>7</v>
      </c>
      <c r="B2915" s="2">
        <v>2015</v>
      </c>
      <c r="C2915" s="4" t="str">
        <f>INDEX(Index!$B$1:$B$500,MATCH($F2915,Index!$A$1:$A$500,0)
)</f>
        <v>ARI</v>
      </c>
      <c r="D2915" s="4">
        <v>0</v>
      </c>
      <c r="E2915" s="141">
        <f t="shared" si="45"/>
        <v>0.39494330414915174</v>
      </c>
      <c r="F2915" s="3" t="s">
        <v>23</v>
      </c>
      <c r="G2915" s="3">
        <v>2</v>
      </c>
      <c r="H2915" s="125">
        <v>0.39494330414915174</v>
      </c>
      <c r="I2915" s="3"/>
      <c r="J2915" s="3"/>
      <c r="K2915" s="3" t="s">
        <v>121</v>
      </c>
      <c r="L2915" s="125">
        <v>0.25850396712186002</v>
      </c>
      <c r="M2915" s="3">
        <v>3</v>
      </c>
      <c r="N2915" s="125">
        <v>-0.15885269840494901</v>
      </c>
      <c r="O2915" s="3">
        <v>4</v>
      </c>
      <c r="P2915" s="125">
        <v>-2.2413361377657301E-2</v>
      </c>
      <c r="Q2915" s="3">
        <v>21</v>
      </c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</row>
    <row r="2916" spans="1:30" hidden="1" x14ac:dyDescent="0.25">
      <c r="A2916" s="2">
        <v>7</v>
      </c>
      <c r="B2916" s="2">
        <v>2015</v>
      </c>
      <c r="C2916" s="4" t="str">
        <f>INDEX(Index!$B$1:$B$500,MATCH($F2916,Index!$A$1:$A$500,0)
)</f>
        <v>CIN</v>
      </c>
      <c r="D2916" s="4">
        <v>0</v>
      </c>
      <c r="E2916" s="141">
        <f t="shared" si="45"/>
        <v>0.36467282387059019</v>
      </c>
      <c r="F2916" s="3" t="s">
        <v>24</v>
      </c>
      <c r="G2916" s="3">
        <v>3</v>
      </c>
      <c r="H2916" s="125">
        <v>0.36467282387059019</v>
      </c>
      <c r="I2916" s="3"/>
      <c r="J2916" s="3"/>
      <c r="K2916" s="3" t="s">
        <v>216</v>
      </c>
      <c r="L2916" s="125">
        <v>0.29321415848499599</v>
      </c>
      <c r="M2916" s="3">
        <v>2</v>
      </c>
      <c r="N2916" s="125">
        <v>-4.5414480892359797E-2</v>
      </c>
      <c r="O2916" s="3">
        <v>11</v>
      </c>
      <c r="P2916" s="125">
        <v>2.6044184493234399E-2</v>
      </c>
      <c r="Q2916" s="3">
        <v>7</v>
      </c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</row>
    <row r="2917" spans="1:30" hidden="1" x14ac:dyDescent="0.25">
      <c r="A2917" s="2">
        <v>7</v>
      </c>
      <c r="B2917" s="2">
        <v>2015</v>
      </c>
      <c r="C2917" s="4" t="str">
        <f>INDEX(Index!$B$1:$B$500,MATCH($F2917,Index!$A$1:$A$500,0)
)</f>
        <v>GB</v>
      </c>
      <c r="D2917" s="4">
        <v>0</v>
      </c>
      <c r="E2917" s="141">
        <f t="shared" si="45"/>
        <v>0.35526510187078281</v>
      </c>
      <c r="F2917" s="3" t="s">
        <v>20</v>
      </c>
      <c r="G2917" s="3">
        <v>4</v>
      </c>
      <c r="H2917" s="125">
        <v>0.35526510187078281</v>
      </c>
      <c r="I2917" s="3"/>
      <c r="J2917" s="3"/>
      <c r="K2917" s="3" t="s">
        <v>216</v>
      </c>
      <c r="L2917" s="125">
        <v>0.20432152358723599</v>
      </c>
      <c r="M2917" s="3">
        <v>4</v>
      </c>
      <c r="N2917" s="125">
        <v>-0.13586063237860799</v>
      </c>
      <c r="O2917" s="3">
        <v>6</v>
      </c>
      <c r="P2917" s="125">
        <v>1.50829459049388E-2</v>
      </c>
      <c r="Q2917" s="3">
        <v>9</v>
      </c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</row>
    <row r="2918" spans="1:30" hidden="1" x14ac:dyDescent="0.25">
      <c r="A2918" s="2">
        <v>7</v>
      </c>
      <c r="B2918" s="2">
        <v>2015</v>
      </c>
      <c r="C2918" s="4" t="str">
        <f>INDEX(Index!$B$1:$B$500,MATCH($F2918,Index!$A$1:$A$500,0)
)</f>
        <v>NYJ</v>
      </c>
      <c r="D2918" s="4">
        <v>0</v>
      </c>
      <c r="E2918" s="141">
        <f t="shared" si="45"/>
        <v>0.24062746568039672</v>
      </c>
      <c r="F2918" s="3" t="s">
        <v>9</v>
      </c>
      <c r="G2918" s="3">
        <v>5</v>
      </c>
      <c r="H2918" s="125">
        <v>0.24062746568039672</v>
      </c>
      <c r="I2918" s="3"/>
      <c r="J2918" s="3"/>
      <c r="K2918" s="3" t="s">
        <v>116</v>
      </c>
      <c r="L2918" s="125">
        <v>4.6188781386227E-2</v>
      </c>
      <c r="M2918" s="3">
        <v>9</v>
      </c>
      <c r="N2918" s="125">
        <v>-0.270445187494324</v>
      </c>
      <c r="O2918" s="3">
        <v>2</v>
      </c>
      <c r="P2918" s="125">
        <v>-7.6006503200154299E-2</v>
      </c>
      <c r="Q2918" s="3">
        <v>30</v>
      </c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</row>
    <row r="2919" spans="1:30" hidden="1" x14ac:dyDescent="0.25">
      <c r="A2919" s="2">
        <v>7</v>
      </c>
      <c r="B2919" s="2">
        <v>2015</v>
      </c>
      <c r="C2919" s="4" t="str">
        <f>INDEX(Index!$B$1:$B$500,MATCH($F2919,Index!$A$1:$A$500,0)
)</f>
        <v>SEA</v>
      </c>
      <c r="D2919" s="4">
        <v>0</v>
      </c>
      <c r="E2919" s="141">
        <f t="shared" si="45"/>
        <v>0.18815501008425811</v>
      </c>
      <c r="F2919" s="3" t="s">
        <v>30</v>
      </c>
      <c r="G2919" s="3">
        <v>6</v>
      </c>
      <c r="H2919" s="125">
        <v>0.18815501008425811</v>
      </c>
      <c r="I2919" s="3"/>
      <c r="J2919" s="3"/>
      <c r="K2919" s="3" t="s">
        <v>125</v>
      </c>
      <c r="L2919" s="125">
        <v>4.6516652966331701E-2</v>
      </c>
      <c r="M2919" s="3">
        <v>8</v>
      </c>
      <c r="N2919" s="125">
        <v>-7.1922495503145001E-2</v>
      </c>
      <c r="O2919" s="3">
        <v>9</v>
      </c>
      <c r="P2919" s="125">
        <v>6.9715861614781396E-2</v>
      </c>
      <c r="Q2919" s="3">
        <v>2</v>
      </c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</row>
    <row r="2920" spans="1:30" hidden="1" x14ac:dyDescent="0.25">
      <c r="A2920" s="2">
        <v>7</v>
      </c>
      <c r="B2920" s="2">
        <v>2015</v>
      </c>
      <c r="C2920" s="4" t="str">
        <f>INDEX(Index!$B$1:$B$500,MATCH($F2920,Index!$A$1:$A$500,0)
)</f>
        <v>CAR</v>
      </c>
      <c r="D2920" s="4">
        <v>0</v>
      </c>
      <c r="E2920" s="141">
        <f t="shared" si="45"/>
        <v>0.11012325794063481</v>
      </c>
      <c r="F2920" s="3" t="s">
        <v>51</v>
      </c>
      <c r="G2920" s="3">
        <v>7</v>
      </c>
      <c r="H2920" s="125">
        <v>0.11012325794063481</v>
      </c>
      <c r="I2920" s="3"/>
      <c r="J2920" s="3"/>
      <c r="K2920" s="3" t="s">
        <v>216</v>
      </c>
      <c r="L2920" s="125">
        <v>5.5541311533057303E-2</v>
      </c>
      <c r="M2920" s="3">
        <v>7</v>
      </c>
      <c r="N2920" s="125">
        <v>-0.120723040515018</v>
      </c>
      <c r="O2920" s="3">
        <v>7</v>
      </c>
      <c r="P2920" s="125">
        <v>-6.6141094107440498E-2</v>
      </c>
      <c r="Q2920" s="3">
        <v>28</v>
      </c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</row>
    <row r="2921" spans="1:30" hidden="1" x14ac:dyDescent="0.25">
      <c r="A2921" s="2">
        <v>7</v>
      </c>
      <c r="B2921" s="2">
        <v>2015</v>
      </c>
      <c r="C2921" s="4" t="str">
        <f>INDEX(Index!$B$1:$B$500,MATCH($F2921,Index!$A$1:$A$500,0)
)</f>
        <v>DEN</v>
      </c>
      <c r="D2921" s="4">
        <v>0</v>
      </c>
      <c r="E2921" s="141">
        <f t="shared" si="45"/>
        <v>8.3164780999213178E-2</v>
      </c>
      <c r="F2921" s="3" t="s">
        <v>39</v>
      </c>
      <c r="G2921" s="3">
        <v>8</v>
      </c>
      <c r="H2921" s="125">
        <v>8.3164780999213178E-2</v>
      </c>
      <c r="I2921" s="3"/>
      <c r="J2921" s="3"/>
      <c r="K2921" s="3" t="s">
        <v>216</v>
      </c>
      <c r="L2921" s="125">
        <v>-0.228128401027127</v>
      </c>
      <c r="M2921" s="3">
        <v>32</v>
      </c>
      <c r="N2921" s="125">
        <v>-0.29717500670768998</v>
      </c>
      <c r="O2921" s="3">
        <v>1</v>
      </c>
      <c r="P2921" s="125">
        <v>1.41181753186502E-2</v>
      </c>
      <c r="Q2921" s="3">
        <v>10</v>
      </c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</row>
    <row r="2922" spans="1:30" hidden="1" x14ac:dyDescent="0.25">
      <c r="A2922" s="2">
        <v>7</v>
      </c>
      <c r="B2922" s="2">
        <v>2015</v>
      </c>
      <c r="C2922" s="4" t="str">
        <f>INDEX(Index!$B$1:$B$500,MATCH($F2922,Index!$A$1:$A$500,0)
)</f>
        <v>NYG</v>
      </c>
      <c r="D2922" s="4">
        <v>0</v>
      </c>
      <c r="E2922" s="141">
        <f t="shared" si="45"/>
        <v>6.9914871449701405E-2</v>
      </c>
      <c r="F2922" s="3" t="s">
        <v>15</v>
      </c>
      <c r="G2922" s="3">
        <v>9</v>
      </c>
      <c r="H2922" s="125">
        <v>6.9914871449701405E-2</v>
      </c>
      <c r="I2922" s="3"/>
      <c r="J2922" s="3"/>
      <c r="K2922" s="3" t="s">
        <v>122</v>
      </c>
      <c r="L2922" s="125">
        <v>1.40819748949658E-2</v>
      </c>
      <c r="M2922" s="3">
        <v>12</v>
      </c>
      <c r="N2922" s="125">
        <v>-1.05554983145126E-2</v>
      </c>
      <c r="O2922" s="3">
        <v>14</v>
      </c>
      <c r="P2922" s="125">
        <v>4.5277398240222998E-2</v>
      </c>
      <c r="Q2922" s="3">
        <v>4</v>
      </c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</row>
    <row r="2923" spans="1:30" hidden="1" x14ac:dyDescent="0.25">
      <c r="A2923" s="2">
        <v>7</v>
      </c>
      <c r="B2923" s="2">
        <v>2015</v>
      </c>
      <c r="C2923" s="4" t="str">
        <f>INDEX(Index!$B$1:$B$500,MATCH($F2923,Index!$A$1:$A$500,0)
)</f>
        <v>PHI</v>
      </c>
      <c r="D2923" s="4">
        <v>0</v>
      </c>
      <c r="E2923" s="141">
        <f t="shared" si="45"/>
        <v>5.788978607267168E-2</v>
      </c>
      <c r="F2923" s="3" t="s">
        <v>7</v>
      </c>
      <c r="G2923" s="3">
        <v>10</v>
      </c>
      <c r="H2923" s="125">
        <v>5.788978607267168E-2</v>
      </c>
      <c r="I2923" s="3"/>
      <c r="J2923" s="3"/>
      <c r="K2923" s="3" t="s">
        <v>125</v>
      </c>
      <c r="L2923" s="125">
        <v>-9.3128911637711101E-2</v>
      </c>
      <c r="M2923" s="3">
        <v>23</v>
      </c>
      <c r="N2923" s="125">
        <v>-0.15677981117272799</v>
      </c>
      <c r="O2923" s="3">
        <v>5</v>
      </c>
      <c r="P2923" s="125">
        <v>-5.7611134623452099E-3</v>
      </c>
      <c r="Q2923" s="3">
        <v>15</v>
      </c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</row>
    <row r="2924" spans="1:30" hidden="1" x14ac:dyDescent="0.25">
      <c r="A2924" s="2">
        <v>7</v>
      </c>
      <c r="B2924" s="2">
        <v>2015</v>
      </c>
      <c r="C2924" s="4" t="str">
        <f>INDEX(Index!$B$1:$B$500,MATCH($F2924,Index!$A$1:$A$500,0)
)</f>
        <v>PIT</v>
      </c>
      <c r="D2924" s="4">
        <v>0</v>
      </c>
      <c r="E2924" s="141">
        <f t="shared" si="45"/>
        <v>5.4960539802218794E-2</v>
      </c>
      <c r="F2924" s="3" t="s">
        <v>32</v>
      </c>
      <c r="G2924" s="3">
        <v>11</v>
      </c>
      <c r="H2924" s="125">
        <v>5.4960539802218794E-2</v>
      </c>
      <c r="I2924" s="3"/>
      <c r="J2924" s="3"/>
      <c r="K2924" s="3" t="s">
        <v>122</v>
      </c>
      <c r="L2924" s="125">
        <v>0.11167893977759299</v>
      </c>
      <c r="M2924" s="3">
        <v>5</v>
      </c>
      <c r="N2924" s="125">
        <v>4.2523996386397103E-2</v>
      </c>
      <c r="O2924" s="3">
        <v>19</v>
      </c>
      <c r="P2924" s="125">
        <v>-1.4194403588977099E-2</v>
      </c>
      <c r="Q2924" s="3">
        <v>17</v>
      </c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</row>
    <row r="2925" spans="1:30" hidden="1" x14ac:dyDescent="0.25">
      <c r="A2925" s="2">
        <v>7</v>
      </c>
      <c r="B2925" s="2">
        <v>2015</v>
      </c>
      <c r="C2925" s="4" t="str">
        <f>INDEX(Index!$B$1:$B$500,MATCH($F2925,Index!$A$1:$A$500,0)
)</f>
        <v>LV</v>
      </c>
      <c r="D2925" s="4">
        <v>0</v>
      </c>
      <c r="E2925" s="141">
        <f t="shared" si="45"/>
        <v>5.28569713860194E-2</v>
      </c>
      <c r="F2925" s="3" t="s">
        <v>52</v>
      </c>
      <c r="G2925" s="3">
        <v>12</v>
      </c>
      <c r="H2925" s="125">
        <v>5.28569713860194E-2</v>
      </c>
      <c r="I2925" s="3"/>
      <c r="J2925" s="3"/>
      <c r="K2925" s="3" t="s">
        <v>118</v>
      </c>
      <c r="L2925" s="125">
        <v>1.43714442824193E-2</v>
      </c>
      <c r="M2925" s="3">
        <v>11</v>
      </c>
      <c r="N2925" s="125">
        <v>-1.06584731790078E-2</v>
      </c>
      <c r="O2925" s="3">
        <v>13</v>
      </c>
      <c r="P2925" s="125">
        <v>2.7827053924592299E-2</v>
      </c>
      <c r="Q2925" s="3">
        <v>6</v>
      </c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</row>
    <row r="2926" spans="1:30" hidden="1" x14ac:dyDescent="0.25">
      <c r="A2926" s="2">
        <v>7</v>
      </c>
      <c r="B2926" s="2">
        <v>2015</v>
      </c>
      <c r="C2926" s="4" t="str">
        <f>INDEX(Index!$B$1:$B$500,MATCH($F2926,Index!$A$1:$A$500,0)
)</f>
        <v>BUF</v>
      </c>
      <c r="D2926" s="4">
        <v>0</v>
      </c>
      <c r="E2926" s="141">
        <f t="shared" si="45"/>
        <v>3.7995563969021817E-2</v>
      </c>
      <c r="F2926" s="3" t="s">
        <v>0</v>
      </c>
      <c r="G2926" s="3">
        <v>13</v>
      </c>
      <c r="H2926" s="125">
        <v>3.7995563969021817E-2</v>
      </c>
      <c r="I2926" s="3"/>
      <c r="J2926" s="3"/>
      <c r="K2926" s="3" t="s">
        <v>125</v>
      </c>
      <c r="L2926" s="125">
        <v>7.39811748268556E-3</v>
      </c>
      <c r="M2926" s="3">
        <v>17</v>
      </c>
      <c r="N2926" s="125">
        <v>-2.7457016783137399E-2</v>
      </c>
      <c r="O2926" s="3">
        <v>12</v>
      </c>
      <c r="P2926" s="125">
        <v>3.14042970319886E-3</v>
      </c>
      <c r="Q2926" s="3">
        <v>11</v>
      </c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</row>
    <row r="2927" spans="1:30" hidden="1" x14ac:dyDescent="0.25">
      <c r="A2927" s="2">
        <v>7</v>
      </c>
      <c r="B2927" s="2">
        <v>2015</v>
      </c>
      <c r="C2927" s="4" t="str">
        <f>INDEX(Index!$B$1:$B$500,MATCH($F2927,Index!$A$1:$A$500,0)
)</f>
        <v>LAR</v>
      </c>
      <c r="D2927" s="4">
        <v>0</v>
      </c>
      <c r="E2927" s="141">
        <f t="shared" si="45"/>
        <v>3.7437752258272776E-2</v>
      </c>
      <c r="F2927" s="3" t="s">
        <v>67</v>
      </c>
      <c r="G2927" s="3">
        <v>14</v>
      </c>
      <c r="H2927" s="125">
        <v>3.7437752258272776E-2</v>
      </c>
      <c r="I2927" s="3"/>
      <c r="J2927" s="3"/>
      <c r="K2927" s="3" t="s">
        <v>118</v>
      </c>
      <c r="L2927" s="125">
        <v>-0.133570707493404</v>
      </c>
      <c r="M2927" s="3">
        <v>29</v>
      </c>
      <c r="N2927" s="125">
        <v>-0.17074379715664101</v>
      </c>
      <c r="O2927" s="3">
        <v>3</v>
      </c>
      <c r="P2927" s="125">
        <v>2.6466259503576402E-4</v>
      </c>
      <c r="Q2927" s="3">
        <v>13</v>
      </c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</row>
    <row r="2928" spans="1:30" hidden="1" x14ac:dyDescent="0.25">
      <c r="A2928" s="2">
        <v>7</v>
      </c>
      <c r="B2928" s="2">
        <v>2015</v>
      </c>
      <c r="C2928" s="4" t="str">
        <f>INDEX(Index!$B$1:$B$500,MATCH($F2928,Index!$A$1:$A$500,0)
)</f>
        <v>ATL</v>
      </c>
      <c r="D2928" s="4">
        <v>0</v>
      </c>
      <c r="E2928" s="141">
        <f t="shared" si="45"/>
        <v>2.8650450328162741E-2</v>
      </c>
      <c r="F2928" s="3" t="s">
        <v>43</v>
      </c>
      <c r="G2928" s="3">
        <v>15</v>
      </c>
      <c r="H2928" s="125">
        <v>2.8650450328162741E-2</v>
      </c>
      <c r="I2928" s="3"/>
      <c r="J2928" s="3"/>
      <c r="K2928" s="3" t="s">
        <v>127</v>
      </c>
      <c r="L2928" s="125">
        <v>9.0706218064681807E-2</v>
      </c>
      <c r="M2928" s="3">
        <v>6</v>
      </c>
      <c r="N2928" s="125">
        <v>4.5343516149501601E-3</v>
      </c>
      <c r="O2928" s="3">
        <v>15</v>
      </c>
      <c r="P2928" s="125">
        <v>-5.75214161215689E-2</v>
      </c>
      <c r="Q2928" s="3">
        <v>26</v>
      </c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</row>
    <row r="2929" spans="1:30" hidden="1" x14ac:dyDescent="0.25">
      <c r="A2929" s="2">
        <v>7</v>
      </c>
      <c r="B2929" s="2">
        <v>2015</v>
      </c>
      <c r="C2929" s="4" t="str">
        <f>INDEX(Index!$B$1:$B$500,MATCH($F2929,Index!$A$1:$A$500,0)
)</f>
        <v>KC</v>
      </c>
      <c r="D2929" s="4">
        <v>0</v>
      </c>
      <c r="E2929" s="141">
        <f t="shared" si="45"/>
        <v>4.836549146527102E-3</v>
      </c>
      <c r="F2929" s="3" t="s">
        <v>5</v>
      </c>
      <c r="G2929" s="3">
        <v>16</v>
      </c>
      <c r="H2929" s="125">
        <v>4.836549146527102E-3</v>
      </c>
      <c r="I2929" s="3"/>
      <c r="J2929" s="3"/>
      <c r="K2929" s="3" t="s">
        <v>123</v>
      </c>
      <c r="L2929" s="125">
        <v>1.01904092339694E-2</v>
      </c>
      <c r="M2929" s="3">
        <v>15</v>
      </c>
      <c r="N2929" s="125">
        <v>3.12323617605932E-2</v>
      </c>
      <c r="O2929" s="3">
        <v>18</v>
      </c>
      <c r="P2929" s="125">
        <v>2.5878501673150901E-2</v>
      </c>
      <c r="Q2929" s="3">
        <v>8</v>
      </c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</row>
    <row r="2930" spans="1:30" hidden="1" x14ac:dyDescent="0.25">
      <c r="A2930" s="2">
        <v>7</v>
      </c>
      <c r="B2930" s="2">
        <v>2015</v>
      </c>
      <c r="C2930" s="4" t="str">
        <f>INDEX(Index!$B$1:$B$500,MATCH($F2930,Index!$A$1:$A$500,0)
)</f>
        <v>MIA</v>
      </c>
      <c r="D2930" s="4">
        <v>0</v>
      </c>
      <c r="E2930" s="141">
        <f t="shared" si="45"/>
        <v>-8.6063017666708312E-3</v>
      </c>
      <c r="F2930" s="3" t="s">
        <v>4</v>
      </c>
      <c r="G2930" s="3">
        <v>17</v>
      </c>
      <c r="H2930" s="125">
        <v>-8.6063017666708312E-3</v>
      </c>
      <c r="I2930" s="3"/>
      <c r="J2930" s="3"/>
      <c r="K2930" s="3" t="s">
        <v>118</v>
      </c>
      <c r="L2930" s="125">
        <v>1.0215453945731E-2</v>
      </c>
      <c r="M2930" s="3">
        <v>14</v>
      </c>
      <c r="N2930" s="125">
        <v>1.0211615384236501E-2</v>
      </c>
      <c r="O2930" s="3">
        <v>16</v>
      </c>
      <c r="P2930" s="125">
        <v>-8.6101403281653305E-3</v>
      </c>
      <c r="Q2930" s="3">
        <v>16</v>
      </c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</row>
    <row r="2931" spans="1:30" hidden="1" x14ac:dyDescent="0.25">
      <c r="A2931" s="2">
        <v>7</v>
      </c>
      <c r="B2931" s="2">
        <v>2015</v>
      </c>
      <c r="C2931" s="4" t="str">
        <f>INDEX(Index!$B$1:$B$500,MATCH($F2931,Index!$A$1:$A$500,0)
)</f>
        <v>BAL</v>
      </c>
      <c r="D2931" s="4">
        <v>0</v>
      </c>
      <c r="E2931" s="141">
        <f t="shared" si="45"/>
        <v>-6.8316279733457191E-2</v>
      </c>
      <c r="F2931" s="3" t="s">
        <v>18</v>
      </c>
      <c r="G2931" s="3">
        <v>18</v>
      </c>
      <c r="H2931" s="125">
        <v>-6.8316279733457191E-2</v>
      </c>
      <c r="I2931" s="3"/>
      <c r="J2931" s="3"/>
      <c r="K2931" s="3" t="s">
        <v>124</v>
      </c>
      <c r="L2931" s="125">
        <v>1.0053206382048201E-2</v>
      </c>
      <c r="M2931" s="3">
        <v>16</v>
      </c>
      <c r="N2931" s="125">
        <v>0.117775577331307</v>
      </c>
      <c r="O2931" s="3">
        <v>27</v>
      </c>
      <c r="P2931" s="125">
        <v>3.9406091215801603E-2</v>
      </c>
      <c r="Q2931" s="3">
        <v>5</v>
      </c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</row>
    <row r="2932" spans="1:30" hidden="1" x14ac:dyDescent="0.25">
      <c r="A2932" s="2">
        <v>7</v>
      </c>
      <c r="B2932" s="2">
        <v>2015</v>
      </c>
      <c r="C2932" s="4" t="str">
        <f>INDEX(Index!$B$1:$B$500,MATCH($F2932,Index!$A$1:$A$500,0)
)</f>
        <v>DAL</v>
      </c>
      <c r="D2932" s="4">
        <v>0</v>
      </c>
      <c r="E2932" s="141">
        <f t="shared" si="45"/>
        <v>-0.10456414562328178</v>
      </c>
      <c r="F2932" s="3" t="s">
        <v>3</v>
      </c>
      <c r="G2932" s="3">
        <v>19</v>
      </c>
      <c r="H2932" s="125">
        <v>-0.10456414562328178</v>
      </c>
      <c r="I2932" s="3"/>
      <c r="J2932" s="3"/>
      <c r="K2932" s="3" t="s">
        <v>119</v>
      </c>
      <c r="L2932" s="125">
        <v>6.3065083329387102E-3</v>
      </c>
      <c r="M2932" s="3">
        <v>18</v>
      </c>
      <c r="N2932" s="125">
        <v>4.8934085127867899E-2</v>
      </c>
      <c r="O2932" s="3">
        <v>20</v>
      </c>
      <c r="P2932" s="125">
        <v>-6.1936568828352599E-2</v>
      </c>
      <c r="Q2932" s="3">
        <v>27</v>
      </c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</row>
    <row r="2933" spans="1:30" hidden="1" x14ac:dyDescent="0.25">
      <c r="A2933" s="2">
        <v>7</v>
      </c>
      <c r="B2933" s="2">
        <v>2015</v>
      </c>
      <c r="C2933" s="4" t="str">
        <f>INDEX(Index!$B$1:$B$500,MATCH($F2933,Index!$A$1:$A$500,0)
)</f>
        <v>NO</v>
      </c>
      <c r="D2933" s="4">
        <v>0</v>
      </c>
      <c r="E2933" s="141">
        <f t="shared" si="45"/>
        <v>-0.11394130176399871</v>
      </c>
      <c r="F2933" s="3" t="s">
        <v>27</v>
      </c>
      <c r="G2933" s="3">
        <v>20</v>
      </c>
      <c r="H2933" s="125">
        <v>-0.11394130176399871</v>
      </c>
      <c r="I2933" s="3"/>
      <c r="J2933" s="3"/>
      <c r="K2933" s="3" t="s">
        <v>125</v>
      </c>
      <c r="L2933" s="125">
        <v>3.0257198711023298E-2</v>
      </c>
      <c r="M2933" s="3">
        <v>10</v>
      </c>
      <c r="N2933" s="125">
        <v>0.114010383145368</v>
      </c>
      <c r="O2933" s="3">
        <v>24</v>
      </c>
      <c r="P2933" s="125">
        <v>-3.0188117329653999E-2</v>
      </c>
      <c r="Q2933" s="3">
        <v>22</v>
      </c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</row>
    <row r="2934" spans="1:30" hidden="1" x14ac:dyDescent="0.25">
      <c r="A2934" s="2">
        <v>7</v>
      </c>
      <c r="B2934" s="2">
        <v>2015</v>
      </c>
      <c r="C2934" s="4" t="str">
        <f>INDEX(Index!$B$1:$B$500,MATCH($F2934,Index!$A$1:$A$500,0)
)</f>
        <v>TEN</v>
      </c>
      <c r="D2934" s="4">
        <v>0</v>
      </c>
      <c r="E2934" s="141">
        <f t="shared" si="45"/>
        <v>-0.1202275741290057</v>
      </c>
      <c r="F2934" s="3" t="s">
        <v>45</v>
      </c>
      <c r="G2934" s="3">
        <v>21</v>
      </c>
      <c r="H2934" s="125">
        <v>-0.1202275741290057</v>
      </c>
      <c r="I2934" s="3"/>
      <c r="J2934" s="3"/>
      <c r="K2934" s="3" t="s">
        <v>120</v>
      </c>
      <c r="L2934" s="125">
        <v>-0.13101309388150101</v>
      </c>
      <c r="M2934" s="3">
        <v>28</v>
      </c>
      <c r="N2934" s="125">
        <v>-4.7527338233710602E-2</v>
      </c>
      <c r="O2934" s="3">
        <v>10</v>
      </c>
      <c r="P2934" s="125">
        <v>-3.6741818481215299E-2</v>
      </c>
      <c r="Q2934" s="3">
        <v>23</v>
      </c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</row>
    <row r="2935" spans="1:30" hidden="1" x14ac:dyDescent="0.25">
      <c r="A2935" s="2">
        <v>7</v>
      </c>
      <c r="B2935" s="2">
        <v>2015</v>
      </c>
      <c r="C2935" s="4" t="str">
        <f>INDEX(Index!$B$1:$B$500,MATCH($F2935,Index!$A$1:$A$500,0)
)</f>
        <v>WAS</v>
      </c>
      <c r="D2935" s="4">
        <v>0</v>
      </c>
      <c r="E2935" s="141">
        <f t="shared" si="45"/>
        <v>-0.12732953283016185</v>
      </c>
      <c r="F2935" s="3" t="s">
        <v>26</v>
      </c>
      <c r="G2935" s="3">
        <v>22</v>
      </c>
      <c r="H2935" s="125">
        <v>-0.12732953283016185</v>
      </c>
      <c r="I2935" s="3"/>
      <c r="J2935" s="3"/>
      <c r="K2935" s="3" t="s">
        <v>125</v>
      </c>
      <c r="L2935" s="125">
        <v>-1.1302956272571701E-2</v>
      </c>
      <c r="M2935" s="3">
        <v>19</v>
      </c>
      <c r="N2935" s="125">
        <v>0.117177867682085</v>
      </c>
      <c r="O2935" s="3">
        <v>26</v>
      </c>
      <c r="P2935" s="125">
        <v>1.15129112449485E-3</v>
      </c>
      <c r="Q2935" s="3">
        <v>12</v>
      </c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</row>
    <row r="2936" spans="1:30" hidden="1" x14ac:dyDescent="0.25">
      <c r="A2936" s="2">
        <v>7</v>
      </c>
      <c r="B2936" s="2">
        <v>2015</v>
      </c>
      <c r="C2936" s="4" t="str">
        <f>INDEX(Index!$B$1:$B$500,MATCH($F2936,Index!$A$1:$A$500,0)
)</f>
        <v>MIN</v>
      </c>
      <c r="D2936" s="4">
        <v>0</v>
      </c>
      <c r="E2936" s="141">
        <f t="shared" si="45"/>
        <v>-0.14134444048991512</v>
      </c>
      <c r="F2936" s="3" t="s">
        <v>46</v>
      </c>
      <c r="G2936" s="3">
        <v>23</v>
      </c>
      <c r="H2936" s="125">
        <v>-0.14134444048991512</v>
      </c>
      <c r="I2936" s="3"/>
      <c r="J2936" s="3"/>
      <c r="K2936" s="3" t="s">
        <v>116</v>
      </c>
      <c r="L2936" s="125">
        <v>-0.114953367697065</v>
      </c>
      <c r="M2936" s="3">
        <v>26</v>
      </c>
      <c r="N2936" s="125">
        <v>2.1284817947474902E-2</v>
      </c>
      <c r="O2936" s="3">
        <v>17</v>
      </c>
      <c r="P2936" s="125">
        <v>-5.1062548453752301E-3</v>
      </c>
      <c r="Q2936" s="3">
        <v>14</v>
      </c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</row>
    <row r="2937" spans="1:30" hidden="1" x14ac:dyDescent="0.25">
      <c r="A2937" s="2">
        <v>7</v>
      </c>
      <c r="B2937" s="2">
        <v>2015</v>
      </c>
      <c r="C2937" s="4" t="str">
        <f>INDEX(Index!$B$1:$B$500,MATCH($F2937,Index!$A$1:$A$500,0)
)</f>
        <v>IND</v>
      </c>
      <c r="D2937" s="4">
        <v>0</v>
      </c>
      <c r="E2937" s="141">
        <f t="shared" si="45"/>
        <v>-0.14501506800024958</v>
      </c>
      <c r="F2937" s="3" t="s">
        <v>35</v>
      </c>
      <c r="G2937" s="3">
        <v>24</v>
      </c>
      <c r="H2937" s="125">
        <v>-0.14501506800024958</v>
      </c>
      <c r="I2937" s="3"/>
      <c r="J2937" s="3"/>
      <c r="K2937" s="3" t="s">
        <v>125</v>
      </c>
      <c r="L2937" s="125">
        <v>-1.22458411764301E-2</v>
      </c>
      <c r="M2937" s="3">
        <v>20</v>
      </c>
      <c r="N2937" s="125">
        <v>0.115503514076556</v>
      </c>
      <c r="O2937" s="3">
        <v>25</v>
      </c>
      <c r="P2937" s="125">
        <v>-1.72657127472635E-2</v>
      </c>
      <c r="Q2937" s="3">
        <v>20</v>
      </c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</row>
    <row r="2938" spans="1:30" hidden="1" x14ac:dyDescent="0.25">
      <c r="A2938" s="2">
        <v>7</v>
      </c>
      <c r="B2938" s="2">
        <v>2015</v>
      </c>
      <c r="C2938" s="4" t="str">
        <f>INDEX(Index!$B$1:$B$500,MATCH($F2938,Index!$A$1:$A$500,0)
)</f>
        <v>CLE</v>
      </c>
      <c r="D2938" s="4">
        <v>0</v>
      </c>
      <c r="E2938" s="141">
        <f t="shared" si="45"/>
        <v>-0.16337998274027221</v>
      </c>
      <c r="F2938" s="3" t="s">
        <v>10</v>
      </c>
      <c r="G2938" s="3">
        <v>25</v>
      </c>
      <c r="H2938" s="125">
        <v>-0.16337998274027221</v>
      </c>
      <c r="I2938" s="3"/>
      <c r="J2938" s="3"/>
      <c r="K2938" s="3" t="s">
        <v>123</v>
      </c>
      <c r="L2938" s="125">
        <v>-0.101806165888852</v>
      </c>
      <c r="M2938" s="3">
        <v>25</v>
      </c>
      <c r="N2938" s="125">
        <v>0.11816405651468501</v>
      </c>
      <c r="O2938" s="3">
        <v>28</v>
      </c>
      <c r="P2938" s="125">
        <v>5.6590239663264798E-2</v>
      </c>
      <c r="Q2938" s="3">
        <v>3</v>
      </c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</row>
    <row r="2939" spans="1:30" hidden="1" x14ac:dyDescent="0.25">
      <c r="A2939" s="2">
        <v>7</v>
      </c>
      <c r="B2939" s="2">
        <v>2015</v>
      </c>
      <c r="C2939" s="4" t="str">
        <f>INDEX(Index!$B$1:$B$500,MATCH($F2939,Index!$A$1:$A$500,0)
)</f>
        <v>TB</v>
      </c>
      <c r="D2939" s="4">
        <v>0</v>
      </c>
      <c r="E2939" s="141">
        <f t="shared" si="45"/>
        <v>-0.17575684471167649</v>
      </c>
      <c r="F2939" s="3" t="s">
        <v>38</v>
      </c>
      <c r="G2939" s="3">
        <v>26</v>
      </c>
      <c r="H2939" s="125">
        <v>-0.17575684471167649</v>
      </c>
      <c r="I2939" s="3"/>
      <c r="J2939" s="3"/>
      <c r="K2939" s="3" t="s">
        <v>119</v>
      </c>
      <c r="L2939" s="125">
        <v>-9.6493925558773896E-2</v>
      </c>
      <c r="M2939" s="3">
        <v>24</v>
      </c>
      <c r="N2939" s="125">
        <v>6.5019975802864505E-2</v>
      </c>
      <c r="O2939" s="3">
        <v>21</v>
      </c>
      <c r="P2939" s="125">
        <v>-1.42429433500381E-2</v>
      </c>
      <c r="Q2939" s="3">
        <v>18</v>
      </c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</row>
    <row r="2940" spans="1:30" hidden="1" x14ac:dyDescent="0.25">
      <c r="A2940" s="2">
        <v>7</v>
      </c>
      <c r="B2940" s="2">
        <v>2015</v>
      </c>
      <c r="C2940" s="4" t="str">
        <f>INDEX(Index!$B$1:$B$500,MATCH($F2940,Index!$A$1:$A$500,0)
)</f>
        <v>JAX</v>
      </c>
      <c r="D2940" s="4">
        <v>0</v>
      </c>
      <c r="E2940" s="141">
        <f t="shared" si="45"/>
        <v>-0.21556591738718989</v>
      </c>
      <c r="F2940" s="3" t="s">
        <v>56</v>
      </c>
      <c r="G2940" s="3">
        <v>27</v>
      </c>
      <c r="H2940" s="125">
        <v>-0.21556591738718989</v>
      </c>
      <c r="I2940" s="3"/>
      <c r="J2940" s="3"/>
      <c r="K2940" s="3" t="s">
        <v>123</v>
      </c>
      <c r="L2940" s="125">
        <v>-5.76811625121533E-2</v>
      </c>
      <c r="M2940" s="3">
        <v>21</v>
      </c>
      <c r="N2940" s="125">
        <v>8.5316546125957293E-2</v>
      </c>
      <c r="O2940" s="3">
        <v>23</v>
      </c>
      <c r="P2940" s="125">
        <v>-7.2568208749079294E-2</v>
      </c>
      <c r="Q2940" s="3">
        <v>29</v>
      </c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</row>
    <row r="2941" spans="1:30" hidden="1" x14ac:dyDescent="0.25">
      <c r="A2941" s="2">
        <v>7</v>
      </c>
      <c r="B2941" s="2">
        <v>2015</v>
      </c>
      <c r="C2941" s="4" t="str">
        <f>INDEX(Index!$B$1:$B$500,MATCH($F2941,Index!$A$1:$A$500,0)
)</f>
        <v>LAC</v>
      </c>
      <c r="D2941" s="4">
        <v>0</v>
      </c>
      <c r="E2941" s="141">
        <f t="shared" si="45"/>
        <v>-0.23261756374700329</v>
      </c>
      <c r="F2941" s="3" t="s">
        <v>68</v>
      </c>
      <c r="G2941" s="3">
        <v>28</v>
      </c>
      <c r="H2941" s="125">
        <v>-0.23261756374700329</v>
      </c>
      <c r="I2941" s="3"/>
      <c r="J2941" s="3"/>
      <c r="K2941" s="3" t="s">
        <v>123</v>
      </c>
      <c r="L2941" s="125">
        <v>1.3698832362120401E-2</v>
      </c>
      <c r="M2941" s="3">
        <v>13</v>
      </c>
      <c r="N2941" s="125">
        <v>0.160792823866408</v>
      </c>
      <c r="O2941" s="3">
        <v>32</v>
      </c>
      <c r="P2941" s="125">
        <v>-8.5523572242715701E-2</v>
      </c>
      <c r="Q2941" s="3">
        <v>32</v>
      </c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</row>
    <row r="2942" spans="1:30" hidden="1" x14ac:dyDescent="0.25">
      <c r="A2942" s="2">
        <v>7</v>
      </c>
      <c r="B2942" s="2">
        <v>2015</v>
      </c>
      <c r="C2942" s="4" t="str">
        <f>INDEX(Index!$B$1:$B$500,MATCH($F2942,Index!$A$1:$A$500,0)
)</f>
        <v>CHI</v>
      </c>
      <c r="D2942" s="4">
        <v>0</v>
      </c>
      <c r="E2942" s="141">
        <f t="shared" si="45"/>
        <v>-0.24306639281785652</v>
      </c>
      <c r="F2942" s="3" t="s">
        <v>64</v>
      </c>
      <c r="G2942" s="3">
        <v>29</v>
      </c>
      <c r="H2942" s="125">
        <v>-0.24306639281785652</v>
      </c>
      <c r="I2942" s="3"/>
      <c r="J2942" s="3"/>
      <c r="K2942" s="3" t="s">
        <v>119</v>
      </c>
      <c r="L2942" s="125">
        <v>-6.5182045853629605E-2</v>
      </c>
      <c r="M2942" s="3">
        <v>22</v>
      </c>
      <c r="N2942" s="125">
        <v>0.123556774746715</v>
      </c>
      <c r="O2942" s="3">
        <v>30</v>
      </c>
      <c r="P2942" s="125">
        <v>-5.4327572217511902E-2</v>
      </c>
      <c r="Q2942" s="3">
        <v>25</v>
      </c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</row>
    <row r="2943" spans="1:30" hidden="1" x14ac:dyDescent="0.25">
      <c r="A2943" s="2">
        <v>7</v>
      </c>
      <c r="B2943" s="2">
        <v>2015</v>
      </c>
      <c r="C2943" s="4" t="str">
        <f>INDEX(Index!$B$1:$B$500,MATCH($F2943,Index!$A$1:$A$500,0)
)</f>
        <v>DET</v>
      </c>
      <c r="D2943" s="4">
        <v>0</v>
      </c>
      <c r="E2943" s="141">
        <f t="shared" si="45"/>
        <v>-0.25583838886032917</v>
      </c>
      <c r="F2943" s="3" t="s">
        <v>21</v>
      </c>
      <c r="G2943" s="3">
        <v>30</v>
      </c>
      <c r="H2943" s="125">
        <v>-0.25583838886032917</v>
      </c>
      <c r="I2943" s="3"/>
      <c r="J2943" s="3"/>
      <c r="K2943" s="3" t="s">
        <v>124</v>
      </c>
      <c r="L2943" s="125">
        <v>-0.11511086616074701</v>
      </c>
      <c r="M2943" s="3">
        <v>27</v>
      </c>
      <c r="N2943" s="125">
        <v>0.123466355529761</v>
      </c>
      <c r="O2943" s="3">
        <v>29</v>
      </c>
      <c r="P2943" s="125">
        <v>-1.72611671698212E-2</v>
      </c>
      <c r="Q2943" s="3">
        <v>19</v>
      </c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</row>
    <row r="2944" spans="1:30" hidden="1" x14ac:dyDescent="0.25">
      <c r="A2944" s="2">
        <v>7</v>
      </c>
      <c r="B2944" s="2">
        <v>2015</v>
      </c>
      <c r="C2944" s="4" t="str">
        <f>INDEX(Index!$B$1:$B$500,MATCH($F2944,Index!$A$1:$A$500,0)
)</f>
        <v>HOU</v>
      </c>
      <c r="D2944" s="4">
        <v>0</v>
      </c>
      <c r="E2944" s="141">
        <f t="shared" si="45"/>
        <v>-0.30508290849661779</v>
      </c>
      <c r="F2944" s="3" t="s">
        <v>49</v>
      </c>
      <c r="G2944" s="3">
        <v>31</v>
      </c>
      <c r="H2944" s="125">
        <v>-0.30508290849661779</v>
      </c>
      <c r="I2944" s="3"/>
      <c r="J2944" s="3"/>
      <c r="K2944" s="3" t="s">
        <v>123</v>
      </c>
      <c r="L2944" s="125">
        <v>-0.14224472633229501</v>
      </c>
      <c r="M2944" s="3">
        <v>30</v>
      </c>
      <c r="N2944" s="125">
        <v>7.7993031879333E-2</v>
      </c>
      <c r="O2944" s="3">
        <v>22</v>
      </c>
      <c r="P2944" s="125">
        <v>-8.4845150284989804E-2</v>
      </c>
      <c r="Q2944" s="3">
        <v>31</v>
      </c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</row>
    <row r="2945" spans="1:30" hidden="1" x14ac:dyDescent="0.25">
      <c r="A2945" s="2">
        <v>7</v>
      </c>
      <c r="B2945" s="2">
        <v>2015</v>
      </c>
      <c r="C2945" s="4" t="str">
        <f>INDEX(Index!$B$1:$B$500,MATCH($F2945,Index!$A$1:$A$500,0)
)</f>
        <v>SF</v>
      </c>
      <c r="D2945" s="4">
        <v>0</v>
      </c>
      <c r="E2945" s="141">
        <f t="shared" si="45"/>
        <v>-0.36599177811713252</v>
      </c>
      <c r="F2945" s="3" t="s">
        <v>1</v>
      </c>
      <c r="G2945" s="3">
        <v>32</v>
      </c>
      <c r="H2945" s="125">
        <v>-0.36599177811713252</v>
      </c>
      <c r="I2945" s="3"/>
      <c r="J2945" s="3"/>
      <c r="K2945" s="3" t="s">
        <v>123</v>
      </c>
      <c r="L2945" s="125">
        <v>-0.182263626509263</v>
      </c>
      <c r="M2945" s="3">
        <v>31</v>
      </c>
      <c r="N2945" s="125">
        <v>0.14626980001262099</v>
      </c>
      <c r="O2945" s="3">
        <v>31</v>
      </c>
      <c r="P2945" s="125">
        <v>-3.7458351595248497E-2</v>
      </c>
      <c r="Q2945" s="3">
        <v>24</v>
      </c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</row>
    <row r="2946" spans="1:30" hidden="1" x14ac:dyDescent="0.25">
      <c r="A2946" s="2">
        <v>8</v>
      </c>
      <c r="B2946" s="2">
        <v>2015</v>
      </c>
      <c r="C2946" s="4" t="str">
        <f>INDEX(Index!$B$1:$B$500,MATCH($F2946,Index!$A$1:$A$500,0)
)</f>
        <v>NE</v>
      </c>
      <c r="D2946" s="4">
        <v>0</v>
      </c>
      <c r="E2946" s="141">
        <f t="shared" ref="E2946:E3009" si="46">IF(D2946=1,H2946/100,H2946)</f>
        <v>0.45222180719684951</v>
      </c>
      <c r="F2946" s="3" t="s">
        <v>17</v>
      </c>
      <c r="G2946" s="3">
        <v>1</v>
      </c>
      <c r="H2946" s="125">
        <v>0.45222180719684951</v>
      </c>
      <c r="I2946" s="3"/>
      <c r="J2946" s="3"/>
      <c r="K2946" s="3" t="s">
        <v>217</v>
      </c>
      <c r="L2946" s="125">
        <v>0.27568230071244099</v>
      </c>
      <c r="M2946" s="3">
        <v>1</v>
      </c>
      <c r="N2946" s="125">
        <v>-9.7218086609112006E-2</v>
      </c>
      <c r="O2946" s="3">
        <v>7</v>
      </c>
      <c r="P2946" s="125">
        <v>7.9321419875296506E-2</v>
      </c>
      <c r="Q2946" s="3">
        <v>1</v>
      </c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</row>
    <row r="2947" spans="1:30" hidden="1" x14ac:dyDescent="0.25">
      <c r="A2947" s="2">
        <v>8</v>
      </c>
      <c r="B2947" s="2">
        <v>2015</v>
      </c>
      <c r="C2947" s="4" t="str">
        <f>INDEX(Index!$B$1:$B$500,MATCH($F2947,Index!$A$1:$A$500,0)
)</f>
        <v>ARI</v>
      </c>
      <c r="D2947" s="4">
        <v>0</v>
      </c>
      <c r="E2947" s="141">
        <f t="shared" si="46"/>
        <v>0.38512099684043322</v>
      </c>
      <c r="F2947" s="3" t="s">
        <v>23</v>
      </c>
      <c r="G2947" s="3">
        <v>2</v>
      </c>
      <c r="H2947" s="125">
        <v>0.38512099684043322</v>
      </c>
      <c r="I2947" s="3"/>
      <c r="J2947" s="3"/>
      <c r="K2947" s="3" t="s">
        <v>133</v>
      </c>
      <c r="L2947" s="125">
        <v>0.23610148571728201</v>
      </c>
      <c r="M2947" s="3">
        <v>2</v>
      </c>
      <c r="N2947" s="125">
        <v>-0.16343898295356701</v>
      </c>
      <c r="O2947" s="3">
        <v>5</v>
      </c>
      <c r="P2947" s="125">
        <v>-1.44194718304158E-2</v>
      </c>
      <c r="Q2947" s="3">
        <v>17</v>
      </c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</row>
    <row r="2948" spans="1:30" hidden="1" x14ac:dyDescent="0.25">
      <c r="A2948" s="2">
        <v>8</v>
      </c>
      <c r="B2948" s="2">
        <v>2015</v>
      </c>
      <c r="C2948" s="4" t="str">
        <f>INDEX(Index!$B$1:$B$500,MATCH($F2948,Index!$A$1:$A$500,0)
)</f>
        <v>CIN</v>
      </c>
      <c r="D2948" s="4">
        <v>0</v>
      </c>
      <c r="E2948" s="141">
        <f t="shared" si="46"/>
        <v>0.31700332648316787</v>
      </c>
      <c r="F2948" s="3" t="s">
        <v>24</v>
      </c>
      <c r="G2948" s="3">
        <v>3</v>
      </c>
      <c r="H2948" s="125">
        <v>0.31700332648316787</v>
      </c>
      <c r="I2948" s="3"/>
      <c r="J2948" s="3"/>
      <c r="K2948" s="3" t="s">
        <v>217</v>
      </c>
      <c r="L2948" s="125">
        <v>0.216992970464987</v>
      </c>
      <c r="M2948" s="3">
        <v>3</v>
      </c>
      <c r="N2948" s="125">
        <v>-6.2768574751604703E-2</v>
      </c>
      <c r="O2948" s="3">
        <v>9</v>
      </c>
      <c r="P2948" s="125">
        <v>3.72417812665762E-2</v>
      </c>
      <c r="Q2948" s="3">
        <v>7</v>
      </c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</row>
    <row r="2949" spans="1:30" hidden="1" x14ac:dyDescent="0.25">
      <c r="A2949" s="2">
        <v>8</v>
      </c>
      <c r="B2949" s="2">
        <v>2015</v>
      </c>
      <c r="C2949" s="4" t="str">
        <f>INDEX(Index!$B$1:$B$500,MATCH($F2949,Index!$A$1:$A$500,0)
)</f>
        <v>GB</v>
      </c>
      <c r="D2949" s="4">
        <v>0</v>
      </c>
      <c r="E2949" s="141">
        <f t="shared" si="46"/>
        <v>0.24020983441171911</v>
      </c>
      <c r="F2949" s="3" t="s">
        <v>20</v>
      </c>
      <c r="G2949" s="3">
        <v>4</v>
      </c>
      <c r="H2949" s="125">
        <v>0.24020983441171911</v>
      </c>
      <c r="I2949" s="3"/>
      <c r="J2949" s="3"/>
      <c r="K2949" s="3" t="s">
        <v>127</v>
      </c>
      <c r="L2949" s="125">
        <v>0.16849834018138601</v>
      </c>
      <c r="M2949" s="3">
        <v>4</v>
      </c>
      <c r="N2949" s="125">
        <v>-5.7055869574128303E-2</v>
      </c>
      <c r="O2949" s="3">
        <v>10</v>
      </c>
      <c r="P2949" s="125">
        <v>1.46556246562048E-2</v>
      </c>
      <c r="Q2949" s="3">
        <v>10</v>
      </c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</row>
    <row r="2950" spans="1:30" hidden="1" x14ac:dyDescent="0.25">
      <c r="A2950" s="2">
        <v>8</v>
      </c>
      <c r="B2950" s="2">
        <v>2015</v>
      </c>
      <c r="C2950" s="4" t="str">
        <f>INDEX(Index!$B$1:$B$500,MATCH($F2950,Index!$A$1:$A$500,0)
)</f>
        <v>DEN</v>
      </c>
      <c r="D2950" s="4">
        <v>0</v>
      </c>
      <c r="E2950" s="141">
        <f t="shared" si="46"/>
        <v>0.20135712414177492</v>
      </c>
      <c r="F2950" s="3" t="s">
        <v>39</v>
      </c>
      <c r="G2950" s="3">
        <v>5</v>
      </c>
      <c r="H2950" s="125">
        <v>0.20135712414177492</v>
      </c>
      <c r="I2950" s="3"/>
      <c r="J2950" s="3"/>
      <c r="K2950" s="3" t="s">
        <v>217</v>
      </c>
      <c r="L2950" s="125">
        <v>-0.132567812108219</v>
      </c>
      <c r="M2950" s="3">
        <v>29</v>
      </c>
      <c r="N2950" s="125">
        <v>-0.32024317943306002</v>
      </c>
      <c r="O2950" s="3">
        <v>1</v>
      </c>
      <c r="P2950" s="125">
        <v>1.3681756816933901E-2</v>
      </c>
      <c r="Q2950" s="3">
        <v>11</v>
      </c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</row>
    <row r="2951" spans="1:30" hidden="1" x14ac:dyDescent="0.25">
      <c r="A2951" s="2">
        <v>8</v>
      </c>
      <c r="B2951" s="2">
        <v>2015</v>
      </c>
      <c r="C2951" s="4" t="str">
        <f>INDEX(Index!$B$1:$B$500,MATCH($F2951,Index!$A$1:$A$500,0)
)</f>
        <v>LV</v>
      </c>
      <c r="D2951" s="4">
        <v>0</v>
      </c>
      <c r="E2951" s="141">
        <f t="shared" si="46"/>
        <v>0.17154385961700008</v>
      </c>
      <c r="F2951" s="3" t="s">
        <v>52</v>
      </c>
      <c r="G2951" s="3">
        <v>6</v>
      </c>
      <c r="H2951" s="125">
        <v>0.17154385961700008</v>
      </c>
      <c r="I2951" s="3"/>
      <c r="J2951" s="3"/>
      <c r="K2951" s="3" t="s">
        <v>122</v>
      </c>
      <c r="L2951" s="125">
        <v>0.114342738136214</v>
      </c>
      <c r="M2951" s="3">
        <v>5</v>
      </c>
      <c r="N2951" s="125">
        <v>-4.09943464202824E-2</v>
      </c>
      <c r="O2951" s="3">
        <v>11</v>
      </c>
      <c r="P2951" s="125">
        <v>1.6206775060503699E-2</v>
      </c>
      <c r="Q2951" s="3">
        <v>9</v>
      </c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</row>
    <row r="2952" spans="1:30" hidden="1" x14ac:dyDescent="0.25">
      <c r="A2952" s="2">
        <v>8</v>
      </c>
      <c r="B2952" s="2">
        <v>2015</v>
      </c>
      <c r="C2952" s="4" t="str">
        <f>INDEX(Index!$B$1:$B$500,MATCH($F2952,Index!$A$1:$A$500,0)
)</f>
        <v>SEA</v>
      </c>
      <c r="D2952" s="4">
        <v>0</v>
      </c>
      <c r="E2952" s="141">
        <f t="shared" si="46"/>
        <v>0.1693375152594403</v>
      </c>
      <c r="F2952" s="3" t="s">
        <v>30</v>
      </c>
      <c r="G2952" s="3">
        <v>7</v>
      </c>
      <c r="H2952" s="125">
        <v>0.1693375152594403</v>
      </c>
      <c r="I2952" s="3"/>
      <c r="J2952" s="3"/>
      <c r="K2952" s="3" t="s">
        <v>131</v>
      </c>
      <c r="L2952" s="125">
        <v>4.0389733989444801E-2</v>
      </c>
      <c r="M2952" s="3">
        <v>12</v>
      </c>
      <c r="N2952" s="125">
        <v>-7.0625863816926704E-2</v>
      </c>
      <c r="O2952" s="3">
        <v>8</v>
      </c>
      <c r="P2952" s="125">
        <v>5.8321917453068799E-2</v>
      </c>
      <c r="Q2952" s="3">
        <v>2</v>
      </c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</row>
    <row r="2953" spans="1:30" hidden="1" x14ac:dyDescent="0.25">
      <c r="A2953" s="2">
        <v>8</v>
      </c>
      <c r="B2953" s="2">
        <v>2015</v>
      </c>
      <c r="C2953" s="4" t="str">
        <f>INDEX(Index!$B$1:$B$500,MATCH($F2953,Index!$A$1:$A$500,0)
)</f>
        <v>NYJ</v>
      </c>
      <c r="D2953" s="4">
        <v>0</v>
      </c>
      <c r="E2953" s="141">
        <f t="shared" si="46"/>
        <v>0.16264095315346619</v>
      </c>
      <c r="F2953" s="3" t="s">
        <v>9</v>
      </c>
      <c r="G2953" s="3">
        <v>8</v>
      </c>
      <c r="H2953" s="125">
        <v>0.16264095315346619</v>
      </c>
      <c r="I2953" s="3"/>
      <c r="J2953" s="3"/>
      <c r="K2953" s="3" t="s">
        <v>122</v>
      </c>
      <c r="L2953" s="125">
        <v>5.26139352049909E-2</v>
      </c>
      <c r="M2953" s="3">
        <v>9</v>
      </c>
      <c r="N2953" s="125">
        <v>-0.17139184395087201</v>
      </c>
      <c r="O2953" s="3">
        <v>3</v>
      </c>
      <c r="P2953" s="125">
        <v>-6.1364826002396698E-2</v>
      </c>
      <c r="Q2953" s="3">
        <v>28</v>
      </c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</row>
    <row r="2954" spans="1:30" hidden="1" x14ac:dyDescent="0.25">
      <c r="A2954" s="2">
        <v>8</v>
      </c>
      <c r="B2954" s="2">
        <v>2015</v>
      </c>
      <c r="C2954" s="4" t="str">
        <f>INDEX(Index!$B$1:$B$500,MATCH($F2954,Index!$A$1:$A$500,0)
)</f>
        <v>CAR</v>
      </c>
      <c r="D2954" s="4">
        <v>0</v>
      </c>
      <c r="E2954" s="141">
        <f t="shared" si="46"/>
        <v>0.12970204920458389</v>
      </c>
      <c r="F2954" s="3" t="s">
        <v>51</v>
      </c>
      <c r="G2954" s="3">
        <v>9</v>
      </c>
      <c r="H2954" s="125">
        <v>0.12970204920458389</v>
      </c>
      <c r="I2954" s="3"/>
      <c r="J2954" s="3"/>
      <c r="K2954" s="3" t="s">
        <v>217</v>
      </c>
      <c r="L2954" s="125">
        <v>2.2794582190635598E-2</v>
      </c>
      <c r="M2954" s="3">
        <v>14</v>
      </c>
      <c r="N2954" s="125">
        <v>-0.16496094846075099</v>
      </c>
      <c r="O2954" s="3">
        <v>4</v>
      </c>
      <c r="P2954" s="125">
        <v>-5.8053481446802703E-2</v>
      </c>
      <c r="Q2954" s="3">
        <v>27</v>
      </c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</row>
    <row r="2955" spans="1:30" hidden="1" x14ac:dyDescent="0.25">
      <c r="A2955" s="2">
        <v>8</v>
      </c>
      <c r="B2955" s="2">
        <v>2015</v>
      </c>
      <c r="C2955" s="4" t="str">
        <f>INDEX(Index!$B$1:$B$500,MATCH($F2955,Index!$A$1:$A$500,0)
)</f>
        <v>KC</v>
      </c>
      <c r="D2955" s="4">
        <v>0</v>
      </c>
      <c r="E2955" s="141">
        <f t="shared" si="46"/>
        <v>0.1165543401424286</v>
      </c>
      <c r="F2955" s="3" t="s">
        <v>5</v>
      </c>
      <c r="G2955" s="3">
        <v>10</v>
      </c>
      <c r="H2955" s="125">
        <v>0.1165543401424286</v>
      </c>
      <c r="I2955" s="3"/>
      <c r="J2955" s="3"/>
      <c r="K2955" s="3" t="s">
        <v>129</v>
      </c>
      <c r="L2955" s="125">
        <v>4.2961873985220403E-2</v>
      </c>
      <c r="M2955" s="3">
        <v>11</v>
      </c>
      <c r="N2955" s="125">
        <v>-2.9697140206643099E-2</v>
      </c>
      <c r="O2955" s="3">
        <v>13</v>
      </c>
      <c r="P2955" s="125">
        <v>4.3895325950565098E-2</v>
      </c>
      <c r="Q2955" s="3">
        <v>6</v>
      </c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</row>
    <row r="2956" spans="1:30" hidden="1" x14ac:dyDescent="0.25">
      <c r="A2956" s="2">
        <v>8</v>
      </c>
      <c r="B2956" s="2">
        <v>2015</v>
      </c>
      <c r="C2956" s="4" t="str">
        <f>INDEX(Index!$B$1:$B$500,MATCH($F2956,Index!$A$1:$A$500,0)
)</f>
        <v>LAR</v>
      </c>
      <c r="D2956" s="4">
        <v>0</v>
      </c>
      <c r="E2956" s="141">
        <f t="shared" si="46"/>
        <v>8.7707888607528706E-2</v>
      </c>
      <c r="F2956" s="3" t="s">
        <v>67</v>
      </c>
      <c r="G2956" s="3">
        <v>11</v>
      </c>
      <c r="H2956" s="125">
        <v>8.7707888607528706E-2</v>
      </c>
      <c r="I2956" s="3"/>
      <c r="J2956" s="3"/>
      <c r="K2956" s="3" t="s">
        <v>122</v>
      </c>
      <c r="L2956" s="125">
        <v>-0.116093644542998</v>
      </c>
      <c r="M2956" s="3">
        <v>27</v>
      </c>
      <c r="N2956" s="125">
        <v>-0.212261730830208</v>
      </c>
      <c r="O2956" s="3">
        <v>2</v>
      </c>
      <c r="P2956" s="125">
        <v>-8.4601976796812896E-3</v>
      </c>
      <c r="Q2956" s="3">
        <v>16</v>
      </c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</row>
    <row r="2957" spans="1:30" hidden="1" x14ac:dyDescent="0.25">
      <c r="A2957" s="2">
        <v>8</v>
      </c>
      <c r="B2957" s="2">
        <v>2015</v>
      </c>
      <c r="C2957" s="4" t="str">
        <f>INDEX(Index!$B$1:$B$500,MATCH($F2957,Index!$A$1:$A$500,0)
)</f>
        <v>PIT</v>
      </c>
      <c r="D2957" s="4">
        <v>0</v>
      </c>
      <c r="E2957" s="141">
        <f t="shared" si="46"/>
        <v>7.587457721176892E-2</v>
      </c>
      <c r="F2957" s="3" t="s">
        <v>32</v>
      </c>
      <c r="G2957" s="3">
        <v>12</v>
      </c>
      <c r="H2957" s="125">
        <v>7.587457721176892E-2</v>
      </c>
      <c r="I2957" s="3"/>
      <c r="J2957" s="3"/>
      <c r="K2957" s="3" t="s">
        <v>131</v>
      </c>
      <c r="L2957" s="125">
        <v>0.10704968128827</v>
      </c>
      <c r="M2957" s="3">
        <v>6</v>
      </c>
      <c r="N2957" s="125">
        <v>7.1798388198609803E-3</v>
      </c>
      <c r="O2957" s="3">
        <v>15</v>
      </c>
      <c r="P2957" s="125">
        <v>-2.39952652566401E-2</v>
      </c>
      <c r="Q2957" s="3">
        <v>20</v>
      </c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</row>
    <row r="2958" spans="1:30" hidden="1" x14ac:dyDescent="0.25">
      <c r="A2958" s="2">
        <v>8</v>
      </c>
      <c r="B2958" s="2">
        <v>2015</v>
      </c>
      <c r="C2958" s="4" t="str">
        <f>INDEX(Index!$B$1:$B$500,MATCH($F2958,Index!$A$1:$A$500,0)
)</f>
        <v>PHI</v>
      </c>
      <c r="D2958" s="4">
        <v>0</v>
      </c>
      <c r="E2958" s="141">
        <f t="shared" si="46"/>
        <v>5.1628795458939787E-2</v>
      </c>
      <c r="F2958" s="3" t="s">
        <v>7</v>
      </c>
      <c r="G2958" s="3">
        <v>13</v>
      </c>
      <c r="H2958" s="125">
        <v>5.1628795458939787E-2</v>
      </c>
      <c r="I2958" s="3"/>
      <c r="J2958" s="3"/>
      <c r="K2958" s="3" t="s">
        <v>125</v>
      </c>
      <c r="L2958" s="125">
        <v>-0.102843478582703</v>
      </c>
      <c r="M2958" s="3">
        <v>24</v>
      </c>
      <c r="N2958" s="125">
        <v>-0.160233387503988</v>
      </c>
      <c r="O2958" s="3">
        <v>6</v>
      </c>
      <c r="P2958" s="125">
        <v>-5.7611134623452099E-3</v>
      </c>
      <c r="Q2958" s="3">
        <v>14</v>
      </c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</row>
    <row r="2959" spans="1:30" hidden="1" x14ac:dyDescent="0.25">
      <c r="A2959" s="2">
        <v>8</v>
      </c>
      <c r="B2959" s="2">
        <v>2015</v>
      </c>
      <c r="C2959" s="4" t="str">
        <f>INDEX(Index!$B$1:$B$500,MATCH($F2959,Index!$A$1:$A$500,0)
)</f>
        <v>NYG</v>
      </c>
      <c r="D2959" s="4">
        <v>0</v>
      </c>
      <c r="E2959" s="141">
        <f t="shared" si="46"/>
        <v>3.00469353254115E-2</v>
      </c>
      <c r="F2959" s="3" t="s">
        <v>15</v>
      </c>
      <c r="G2959" s="3">
        <v>14</v>
      </c>
      <c r="H2959" s="125">
        <v>3.00469353254115E-2</v>
      </c>
      <c r="I2959" s="3"/>
      <c r="J2959" s="3"/>
      <c r="K2959" s="3" t="s">
        <v>131</v>
      </c>
      <c r="L2959" s="125">
        <v>4.3862831740148898E-2</v>
      </c>
      <c r="M2959" s="3">
        <v>10</v>
      </c>
      <c r="N2959" s="125">
        <v>6.8700005465602301E-2</v>
      </c>
      <c r="O2959" s="3">
        <v>22</v>
      </c>
      <c r="P2959" s="125">
        <v>5.4884109050864903E-2</v>
      </c>
      <c r="Q2959" s="3">
        <v>4</v>
      </c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</row>
    <row r="2960" spans="1:30" hidden="1" x14ac:dyDescent="0.25">
      <c r="A2960" s="2">
        <v>8</v>
      </c>
      <c r="B2960" s="2">
        <v>2015</v>
      </c>
      <c r="C2960" s="4" t="str">
        <f>INDEX(Index!$B$1:$B$500,MATCH($F2960,Index!$A$1:$A$500,0)
)</f>
        <v>BUF</v>
      </c>
      <c r="D2960" s="4">
        <v>0</v>
      </c>
      <c r="E2960" s="141">
        <f t="shared" si="46"/>
        <v>1.5908178729881699E-2</v>
      </c>
      <c r="F2960" s="3" t="s">
        <v>0</v>
      </c>
      <c r="G2960" s="3">
        <v>15</v>
      </c>
      <c r="H2960" s="125">
        <v>1.5908178729881699E-2</v>
      </c>
      <c r="I2960" s="3"/>
      <c r="J2960" s="3"/>
      <c r="K2960" s="3" t="s">
        <v>125</v>
      </c>
      <c r="L2960" s="125">
        <v>-5.9892266283356104E-4</v>
      </c>
      <c r="M2960" s="3">
        <v>16</v>
      </c>
      <c r="N2960" s="125">
        <v>-1.3366671689516401E-2</v>
      </c>
      <c r="O2960" s="3">
        <v>14</v>
      </c>
      <c r="P2960" s="125">
        <v>3.14042970319886E-3</v>
      </c>
      <c r="Q2960" s="3">
        <v>12</v>
      </c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</row>
    <row r="2961" spans="1:30" hidden="1" x14ac:dyDescent="0.25">
      <c r="A2961" s="2">
        <v>8</v>
      </c>
      <c r="B2961" s="2">
        <v>2015</v>
      </c>
      <c r="C2961" s="4" t="str">
        <f>INDEX(Index!$B$1:$B$500,MATCH($F2961,Index!$A$1:$A$500,0)
)</f>
        <v>ATL</v>
      </c>
      <c r="D2961" s="4">
        <v>0</v>
      </c>
      <c r="E2961" s="141">
        <f t="shared" si="46"/>
        <v>2.2791497824928078E-3</v>
      </c>
      <c r="F2961" s="3" t="s">
        <v>43</v>
      </c>
      <c r="G2961" s="3">
        <v>16</v>
      </c>
      <c r="H2961" s="125">
        <v>2.2791497824928078E-3</v>
      </c>
      <c r="I2961" s="3"/>
      <c r="J2961" s="3"/>
      <c r="K2961" s="3" t="s">
        <v>133</v>
      </c>
      <c r="L2961" s="125">
        <v>6.2933178190304404E-2</v>
      </c>
      <c r="M2961" s="3">
        <v>8</v>
      </c>
      <c r="N2961" s="125">
        <v>1.2428610502292801E-2</v>
      </c>
      <c r="O2961" s="3">
        <v>16</v>
      </c>
      <c r="P2961" s="125">
        <v>-4.8225417905518798E-2</v>
      </c>
      <c r="Q2961" s="3">
        <v>25</v>
      </c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</row>
    <row r="2962" spans="1:30" hidden="1" x14ac:dyDescent="0.25">
      <c r="A2962" s="2">
        <v>8</v>
      </c>
      <c r="B2962" s="2">
        <v>2015</v>
      </c>
      <c r="C2962" s="4" t="str">
        <f>INDEX(Index!$B$1:$B$500,MATCH($F2962,Index!$A$1:$A$500,0)
)</f>
        <v>BAL</v>
      </c>
      <c r="D2962" s="4">
        <v>0</v>
      </c>
      <c r="E2962" s="141">
        <f t="shared" si="46"/>
        <v>-6.4412779026120109E-2</v>
      </c>
      <c r="F2962" s="3" t="s">
        <v>18</v>
      </c>
      <c r="G2962" s="3">
        <v>17</v>
      </c>
      <c r="H2962" s="125">
        <v>-6.4412779026120109E-2</v>
      </c>
      <c r="I2962" s="3"/>
      <c r="J2962" s="3"/>
      <c r="K2962" s="3" t="s">
        <v>130</v>
      </c>
      <c r="L2962" s="125">
        <v>1.8025137032214599E-2</v>
      </c>
      <c r="M2962" s="3">
        <v>15</v>
      </c>
      <c r="N2962" s="125">
        <v>0.13820523047494801</v>
      </c>
      <c r="O2962" s="3">
        <v>30</v>
      </c>
      <c r="P2962" s="125">
        <v>5.5767314416613298E-2</v>
      </c>
      <c r="Q2962" s="3">
        <v>3</v>
      </c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</row>
    <row r="2963" spans="1:30" hidden="1" x14ac:dyDescent="0.25">
      <c r="A2963" s="2">
        <v>8</v>
      </c>
      <c r="B2963" s="2">
        <v>2015</v>
      </c>
      <c r="C2963" s="4" t="str">
        <f>INDEX(Index!$B$1:$B$500,MATCH($F2963,Index!$A$1:$A$500,0)
)</f>
        <v>NO</v>
      </c>
      <c r="D2963" s="4">
        <v>0</v>
      </c>
      <c r="E2963" s="141">
        <f t="shared" si="46"/>
        <v>-7.417963858137909E-2</v>
      </c>
      <c r="F2963" s="3" t="s">
        <v>27</v>
      </c>
      <c r="G2963" s="3">
        <v>18</v>
      </c>
      <c r="H2963" s="125">
        <v>-7.417963858137909E-2</v>
      </c>
      <c r="I2963" s="3"/>
      <c r="J2963" s="3"/>
      <c r="K2963" s="3" t="s">
        <v>131</v>
      </c>
      <c r="L2963" s="125">
        <v>8.6849999615579904E-2</v>
      </c>
      <c r="M2963" s="3">
        <v>7</v>
      </c>
      <c r="N2963" s="125">
        <v>0.125031532420604</v>
      </c>
      <c r="O2963" s="3">
        <v>28</v>
      </c>
      <c r="P2963" s="125">
        <v>-3.5998105776354997E-2</v>
      </c>
      <c r="Q2963" s="3">
        <v>24</v>
      </c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</row>
    <row r="2964" spans="1:30" hidden="1" x14ac:dyDescent="0.25">
      <c r="A2964" s="2">
        <v>8</v>
      </c>
      <c r="B2964" s="2">
        <v>2015</v>
      </c>
      <c r="C2964" s="4" t="str">
        <f>INDEX(Index!$B$1:$B$500,MATCH($F2964,Index!$A$1:$A$500,0)
)</f>
        <v>MIA</v>
      </c>
      <c r="D2964" s="4">
        <v>0</v>
      </c>
      <c r="E2964" s="141">
        <f t="shared" si="46"/>
        <v>-9.2528168968808902E-2</v>
      </c>
      <c r="F2964" s="3" t="s">
        <v>4</v>
      </c>
      <c r="G2964" s="3">
        <v>19</v>
      </c>
      <c r="H2964" s="125">
        <v>-9.2528168968808902E-2</v>
      </c>
      <c r="I2964" s="3"/>
      <c r="J2964" s="3"/>
      <c r="K2964" s="3" t="s">
        <v>125</v>
      </c>
      <c r="L2964" s="125">
        <v>-4.8818071378465298E-2</v>
      </c>
      <c r="M2964" s="3">
        <v>21</v>
      </c>
      <c r="N2964" s="125">
        <v>2.6036112121066799E-2</v>
      </c>
      <c r="O2964" s="3">
        <v>17</v>
      </c>
      <c r="P2964" s="125">
        <v>-1.7673985469276801E-2</v>
      </c>
      <c r="Q2964" s="3">
        <v>19</v>
      </c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</row>
    <row r="2965" spans="1:30" hidden="1" x14ac:dyDescent="0.25">
      <c r="A2965" s="2">
        <v>8</v>
      </c>
      <c r="B2965" s="2">
        <v>2015</v>
      </c>
      <c r="C2965" s="4" t="str">
        <f>INDEX(Index!$B$1:$B$500,MATCH($F2965,Index!$A$1:$A$500,0)
)</f>
        <v>DAL</v>
      </c>
      <c r="D2965" s="4">
        <v>0</v>
      </c>
      <c r="E2965" s="141">
        <f t="shared" si="46"/>
        <v>-0.10318965040474121</v>
      </c>
      <c r="F2965" s="3" t="s">
        <v>3</v>
      </c>
      <c r="G2965" s="3">
        <v>20</v>
      </c>
      <c r="H2965" s="125">
        <v>-0.10318965040474121</v>
      </c>
      <c r="I2965" s="3"/>
      <c r="J2965" s="3"/>
      <c r="K2965" s="3" t="s">
        <v>123</v>
      </c>
      <c r="L2965" s="125">
        <v>-2.52798519349842E-2</v>
      </c>
      <c r="M2965" s="3">
        <v>18</v>
      </c>
      <c r="N2965" s="125">
        <v>2.7246550479500101E-2</v>
      </c>
      <c r="O2965" s="3">
        <v>18</v>
      </c>
      <c r="P2965" s="125">
        <v>-5.0663247990256899E-2</v>
      </c>
      <c r="Q2965" s="3">
        <v>26</v>
      </c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</row>
    <row r="2966" spans="1:30" hidden="1" x14ac:dyDescent="0.25">
      <c r="A2966" s="2">
        <v>8</v>
      </c>
      <c r="B2966" s="2">
        <v>2015</v>
      </c>
      <c r="C2966" s="4" t="str">
        <f>INDEX(Index!$B$1:$B$500,MATCH($F2966,Index!$A$1:$A$500,0)
)</f>
        <v>MIN</v>
      </c>
      <c r="D2966" s="4">
        <v>0</v>
      </c>
      <c r="E2966" s="141">
        <f t="shared" si="46"/>
        <v>-0.1212336576142222</v>
      </c>
      <c r="F2966" s="3" t="s">
        <v>46</v>
      </c>
      <c r="G2966" s="3">
        <v>21</v>
      </c>
      <c r="H2966" s="125">
        <v>-0.1212336576142222</v>
      </c>
      <c r="I2966" s="3"/>
      <c r="J2966" s="3"/>
      <c r="K2966" s="3" t="s">
        <v>121</v>
      </c>
      <c r="L2966" s="125">
        <v>-0.106674272944682</v>
      </c>
      <c r="M2966" s="3">
        <v>25</v>
      </c>
      <c r="N2966" s="125">
        <v>4.77225706505537E-2</v>
      </c>
      <c r="O2966" s="3">
        <v>20</v>
      </c>
      <c r="P2966" s="125">
        <v>3.3163185981013497E-2</v>
      </c>
      <c r="Q2966" s="3">
        <v>8</v>
      </c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</row>
    <row r="2967" spans="1:30" hidden="1" x14ac:dyDescent="0.25">
      <c r="A2967" s="2">
        <v>8</v>
      </c>
      <c r="B2967" s="2">
        <v>2015</v>
      </c>
      <c r="C2967" s="4" t="str">
        <f>INDEX(Index!$B$1:$B$500,MATCH($F2967,Index!$A$1:$A$500,0)
)</f>
        <v>TB</v>
      </c>
      <c r="D2967" s="4">
        <v>0</v>
      </c>
      <c r="E2967" s="141">
        <f t="shared" si="46"/>
        <v>-0.13344449967801741</v>
      </c>
      <c r="F2967" s="3" t="s">
        <v>38</v>
      </c>
      <c r="G2967" s="3">
        <v>22</v>
      </c>
      <c r="H2967" s="125">
        <v>-0.13344449967801741</v>
      </c>
      <c r="I2967" s="3"/>
      <c r="J2967" s="3"/>
      <c r="K2967" s="3" t="s">
        <v>125</v>
      </c>
      <c r="L2967" s="125">
        <v>-6.7253400197600594E-2</v>
      </c>
      <c r="M2967" s="3">
        <v>22</v>
      </c>
      <c r="N2967" s="125">
        <v>5.1102646528592303E-2</v>
      </c>
      <c r="O2967" s="3">
        <v>21</v>
      </c>
      <c r="P2967" s="125">
        <v>-1.50884529518245E-2</v>
      </c>
      <c r="Q2967" s="3">
        <v>18</v>
      </c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</row>
    <row r="2968" spans="1:30" hidden="1" x14ac:dyDescent="0.25">
      <c r="A2968" s="2">
        <v>8</v>
      </c>
      <c r="B2968" s="2">
        <v>2015</v>
      </c>
      <c r="C2968" s="4" t="str">
        <f>INDEX(Index!$B$1:$B$500,MATCH($F2968,Index!$A$1:$A$500,0)
)</f>
        <v>WAS</v>
      </c>
      <c r="D2968" s="4">
        <v>0</v>
      </c>
      <c r="E2968" s="141">
        <f t="shared" si="46"/>
        <v>-0.14221901767897704</v>
      </c>
      <c r="F2968" s="3" t="s">
        <v>26</v>
      </c>
      <c r="G2968" s="3">
        <v>23</v>
      </c>
      <c r="H2968" s="125">
        <v>-0.14221901767897704</v>
      </c>
      <c r="I2968" s="3"/>
      <c r="J2968" s="3"/>
      <c r="K2968" s="3" t="s">
        <v>125</v>
      </c>
      <c r="L2968" s="125">
        <v>-1.8420775752578899E-2</v>
      </c>
      <c r="M2968" s="3">
        <v>17</v>
      </c>
      <c r="N2968" s="125">
        <v>0.124949533050893</v>
      </c>
      <c r="O2968" s="3">
        <v>27</v>
      </c>
      <c r="P2968" s="125">
        <v>1.15129112449485E-3</v>
      </c>
      <c r="Q2968" s="3">
        <v>13</v>
      </c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</row>
    <row r="2969" spans="1:30" hidden="1" x14ac:dyDescent="0.25">
      <c r="A2969" s="2">
        <v>8</v>
      </c>
      <c r="B2969" s="2">
        <v>2015</v>
      </c>
      <c r="C2969" s="4" t="str">
        <f>INDEX(Index!$B$1:$B$500,MATCH($F2969,Index!$A$1:$A$500,0)
)</f>
        <v>IND</v>
      </c>
      <c r="D2969" s="4">
        <v>0</v>
      </c>
      <c r="E2969" s="141">
        <f t="shared" si="46"/>
        <v>-0.16405185095866986</v>
      </c>
      <c r="F2969" s="3" t="s">
        <v>35</v>
      </c>
      <c r="G2969" s="3">
        <v>24</v>
      </c>
      <c r="H2969" s="125">
        <v>-0.16405185095866986</v>
      </c>
      <c r="I2969" s="3"/>
      <c r="J2969" s="3"/>
      <c r="K2969" s="3" t="s">
        <v>129</v>
      </c>
      <c r="L2969" s="125">
        <v>-6.7900298993657501E-2</v>
      </c>
      <c r="M2969" s="3">
        <v>23</v>
      </c>
      <c r="N2969" s="125">
        <v>8.9717638203471201E-2</v>
      </c>
      <c r="O2969" s="3">
        <v>23</v>
      </c>
      <c r="P2969" s="125">
        <v>-6.4339137615411802E-3</v>
      </c>
      <c r="Q2969" s="3">
        <v>15</v>
      </c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</row>
    <row r="2970" spans="1:30" hidden="1" x14ac:dyDescent="0.25">
      <c r="A2970" s="2">
        <v>8</v>
      </c>
      <c r="B2970" s="2">
        <v>2015</v>
      </c>
      <c r="C2970" s="4" t="str">
        <f>INDEX(Index!$B$1:$B$500,MATCH($F2970,Index!$A$1:$A$500,0)
)</f>
        <v>CLE</v>
      </c>
      <c r="D2970" s="4">
        <v>0</v>
      </c>
      <c r="E2970" s="141">
        <f t="shared" si="46"/>
        <v>-0.1704091153219513</v>
      </c>
      <c r="F2970" s="3" t="s">
        <v>10</v>
      </c>
      <c r="G2970" s="3">
        <v>25</v>
      </c>
      <c r="H2970" s="125">
        <v>-0.1704091153219513</v>
      </c>
      <c r="I2970" s="3"/>
      <c r="J2970" s="3"/>
      <c r="K2970" s="3" t="s">
        <v>130</v>
      </c>
      <c r="L2970" s="125">
        <v>-0.107191083183581</v>
      </c>
      <c r="M2970" s="3">
        <v>26</v>
      </c>
      <c r="N2970" s="125">
        <v>0.109698472565254</v>
      </c>
      <c r="O2970" s="3">
        <v>25</v>
      </c>
      <c r="P2970" s="125">
        <v>4.64804404268837E-2</v>
      </c>
      <c r="Q2970" s="3">
        <v>5</v>
      </c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</row>
    <row r="2971" spans="1:30" hidden="1" x14ac:dyDescent="0.25">
      <c r="A2971" s="2">
        <v>8</v>
      </c>
      <c r="B2971" s="2">
        <v>2015</v>
      </c>
      <c r="C2971" s="4" t="str">
        <f>INDEX(Index!$B$1:$B$500,MATCH($F2971,Index!$A$1:$A$500,0)
)</f>
        <v>TEN</v>
      </c>
      <c r="D2971" s="4">
        <v>0</v>
      </c>
      <c r="E2971" s="141">
        <f t="shared" si="46"/>
        <v>-0.17515467013665539</v>
      </c>
      <c r="F2971" s="3" t="s">
        <v>45</v>
      </c>
      <c r="G2971" s="3">
        <v>26</v>
      </c>
      <c r="H2971" s="125">
        <v>-0.17515467013665539</v>
      </c>
      <c r="I2971" s="3"/>
      <c r="J2971" s="3"/>
      <c r="K2971" s="3" t="s">
        <v>124</v>
      </c>
      <c r="L2971" s="125">
        <v>-0.177700846186303</v>
      </c>
      <c r="M2971" s="3">
        <v>31</v>
      </c>
      <c r="N2971" s="125">
        <v>-3.30339648116975E-2</v>
      </c>
      <c r="O2971" s="3">
        <v>12</v>
      </c>
      <c r="P2971" s="125">
        <v>-3.0487788762049901E-2</v>
      </c>
      <c r="Q2971" s="3">
        <v>23</v>
      </c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</row>
    <row r="2972" spans="1:30" hidden="1" x14ac:dyDescent="0.25">
      <c r="A2972" s="2">
        <v>8</v>
      </c>
      <c r="B2972" s="2">
        <v>2015</v>
      </c>
      <c r="C2972" s="4" t="str">
        <f>INDEX(Index!$B$1:$B$500,MATCH($F2972,Index!$A$1:$A$500,0)
)</f>
        <v>LAC</v>
      </c>
      <c r="D2972" s="4">
        <v>0</v>
      </c>
      <c r="E2972" s="141">
        <f t="shared" si="46"/>
        <v>-0.18629831141701308</v>
      </c>
      <c r="F2972" s="3" t="s">
        <v>68</v>
      </c>
      <c r="G2972" s="3">
        <v>27</v>
      </c>
      <c r="H2972" s="125">
        <v>-0.18629831141701308</v>
      </c>
      <c r="I2972" s="3"/>
      <c r="J2972" s="3"/>
      <c r="K2972" s="3" t="s">
        <v>130</v>
      </c>
      <c r="L2972" s="125">
        <v>3.8036055050918699E-2</v>
      </c>
      <c r="M2972" s="3">
        <v>13</v>
      </c>
      <c r="N2972" s="125">
        <v>0.15297122807292299</v>
      </c>
      <c r="O2972" s="3">
        <v>32</v>
      </c>
      <c r="P2972" s="125">
        <v>-7.1363138395008796E-2</v>
      </c>
      <c r="Q2972" s="3">
        <v>29</v>
      </c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</row>
    <row r="2973" spans="1:30" hidden="1" x14ac:dyDescent="0.25">
      <c r="A2973" s="2">
        <v>8</v>
      </c>
      <c r="B2973" s="2">
        <v>2015</v>
      </c>
      <c r="C2973" s="4" t="str">
        <f>INDEX(Index!$B$1:$B$500,MATCH($F2973,Index!$A$1:$A$500,0)
)</f>
        <v>JAX</v>
      </c>
      <c r="D2973" s="4">
        <v>0</v>
      </c>
      <c r="E2973" s="141">
        <f t="shared" si="46"/>
        <v>-0.20536803371183909</v>
      </c>
      <c r="F2973" s="3" t="s">
        <v>56</v>
      </c>
      <c r="G2973" s="3">
        <v>28</v>
      </c>
      <c r="H2973" s="125">
        <v>-0.20536803371183909</v>
      </c>
      <c r="I2973" s="3"/>
      <c r="J2973" s="3"/>
      <c r="K2973" s="3" t="s">
        <v>123</v>
      </c>
      <c r="L2973" s="125">
        <v>-4.17542129115578E-2</v>
      </c>
      <c r="M2973" s="3">
        <v>20</v>
      </c>
      <c r="N2973" s="125">
        <v>9.1045612051201999E-2</v>
      </c>
      <c r="O2973" s="3">
        <v>24</v>
      </c>
      <c r="P2973" s="125">
        <v>-7.2568208749079294E-2</v>
      </c>
      <c r="Q2973" s="3">
        <v>30</v>
      </c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</row>
    <row r="2974" spans="1:30" hidden="1" x14ac:dyDescent="0.25">
      <c r="A2974" s="2">
        <v>8</v>
      </c>
      <c r="B2974" s="2">
        <v>2015</v>
      </c>
      <c r="C2974" s="4" t="str">
        <f>INDEX(Index!$B$1:$B$500,MATCH($F2974,Index!$A$1:$A$500,0)
)</f>
        <v>HOU</v>
      </c>
      <c r="D2974" s="4">
        <v>0</v>
      </c>
      <c r="E2974" s="141">
        <f t="shared" si="46"/>
        <v>-0.2357560773529829</v>
      </c>
      <c r="F2974" s="3" t="s">
        <v>49</v>
      </c>
      <c r="G2974" s="3">
        <v>29</v>
      </c>
      <c r="H2974" s="125">
        <v>-0.2357560773529829</v>
      </c>
      <c r="I2974" s="3"/>
      <c r="J2974" s="3"/>
      <c r="K2974" s="3" t="s">
        <v>129</v>
      </c>
      <c r="L2974" s="125">
        <v>-0.124081799055061</v>
      </c>
      <c r="M2974" s="3">
        <v>28</v>
      </c>
      <c r="N2974" s="125">
        <v>3.8366923609738902E-2</v>
      </c>
      <c r="O2974" s="3">
        <v>19</v>
      </c>
      <c r="P2974" s="125">
        <v>-7.3307354688183002E-2</v>
      </c>
      <c r="Q2974" s="3">
        <v>31</v>
      </c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</row>
    <row r="2975" spans="1:30" hidden="1" x14ac:dyDescent="0.25">
      <c r="A2975" s="2">
        <v>8</v>
      </c>
      <c r="B2975" s="2">
        <v>2015</v>
      </c>
      <c r="C2975" s="4" t="str">
        <f>INDEX(Index!$B$1:$B$500,MATCH($F2975,Index!$A$1:$A$500,0)
)</f>
        <v>CHI</v>
      </c>
      <c r="D2975" s="4">
        <v>0</v>
      </c>
      <c r="E2975" s="141">
        <f t="shared" si="46"/>
        <v>-0.23840427469797509</v>
      </c>
      <c r="F2975" s="3" t="s">
        <v>64</v>
      </c>
      <c r="G2975" s="3">
        <v>30</v>
      </c>
      <c r="H2975" s="125">
        <v>-0.23840427469797509</v>
      </c>
      <c r="I2975" s="3"/>
      <c r="J2975" s="3"/>
      <c r="K2975" s="3" t="s">
        <v>123</v>
      </c>
      <c r="L2975" s="125">
        <v>-4.0410749405540999E-2</v>
      </c>
      <c r="M2975" s="3">
        <v>19</v>
      </c>
      <c r="N2975" s="125">
        <v>0.11950725434485</v>
      </c>
      <c r="O2975" s="3">
        <v>26</v>
      </c>
      <c r="P2975" s="125">
        <v>-7.8486270947584105E-2</v>
      </c>
      <c r="Q2975" s="3">
        <v>32</v>
      </c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</row>
    <row r="2976" spans="1:30" hidden="1" x14ac:dyDescent="0.25">
      <c r="A2976" s="2">
        <v>8</v>
      </c>
      <c r="B2976" s="2">
        <v>2015</v>
      </c>
      <c r="C2976" s="4" t="str">
        <f>INDEX(Index!$B$1:$B$500,MATCH($F2976,Index!$A$1:$A$500,0)
)</f>
        <v>DET</v>
      </c>
      <c r="D2976" s="4">
        <v>0</v>
      </c>
      <c r="E2976" s="141">
        <f t="shared" si="46"/>
        <v>-0.31548747282493123</v>
      </c>
      <c r="F2976" s="3" t="s">
        <v>21</v>
      </c>
      <c r="G2976" s="3">
        <v>31</v>
      </c>
      <c r="H2976" s="125">
        <v>-0.31548747282493123</v>
      </c>
      <c r="I2976" s="3"/>
      <c r="J2976" s="3"/>
      <c r="K2976" s="3" t="s">
        <v>137</v>
      </c>
      <c r="L2976" s="125">
        <v>-0.152613903015102</v>
      </c>
      <c r="M2976" s="3">
        <v>30</v>
      </c>
      <c r="N2976" s="125">
        <v>0.134098005361034</v>
      </c>
      <c r="O2976" s="3">
        <v>29</v>
      </c>
      <c r="P2976" s="125">
        <v>-2.8775564448795199E-2</v>
      </c>
      <c r="Q2976" s="3">
        <v>21</v>
      </c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</row>
    <row r="2977" spans="1:30" hidden="1" x14ac:dyDescent="0.25">
      <c r="A2977" s="2">
        <v>8</v>
      </c>
      <c r="B2977" s="2">
        <v>2015</v>
      </c>
      <c r="C2977" s="4" t="str">
        <f>INDEX(Index!$B$1:$B$500,MATCH($F2977,Index!$A$1:$A$500,0)
)</f>
        <v>SF</v>
      </c>
      <c r="D2977" s="4">
        <v>0</v>
      </c>
      <c r="E2977" s="141">
        <f t="shared" si="46"/>
        <v>-0.38878787379471857</v>
      </c>
      <c r="F2977" s="3" t="s">
        <v>1</v>
      </c>
      <c r="G2977" s="3">
        <v>32</v>
      </c>
      <c r="H2977" s="125">
        <v>-0.38878787379471857</v>
      </c>
      <c r="I2977" s="3"/>
      <c r="J2977" s="3"/>
      <c r="K2977" s="3" t="s">
        <v>130</v>
      </c>
      <c r="L2977" s="125">
        <v>-0.22069656897975101</v>
      </c>
      <c r="M2977" s="3">
        <v>32</v>
      </c>
      <c r="N2977" s="125">
        <v>0.138409738224753</v>
      </c>
      <c r="O2977" s="3">
        <v>31</v>
      </c>
      <c r="P2977" s="125">
        <v>-2.9681566590214599E-2</v>
      </c>
      <c r="Q2977" s="3">
        <v>22</v>
      </c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</row>
    <row r="2978" spans="1:30" hidden="1" x14ac:dyDescent="0.25">
      <c r="A2978" s="2">
        <v>9</v>
      </c>
      <c r="B2978" s="2">
        <v>2015</v>
      </c>
      <c r="C2978" s="4" t="str">
        <f>INDEX(Index!$B$1:$B$500,MATCH($F2978,Index!$A$1:$A$500,0)
)</f>
        <v>NE</v>
      </c>
      <c r="D2978" s="4">
        <v>0</v>
      </c>
      <c r="E2978" s="141">
        <f t="shared" si="46"/>
        <v>0.44678702063261899</v>
      </c>
      <c r="F2978" s="3" t="s">
        <v>17</v>
      </c>
      <c r="G2978" s="3">
        <v>1</v>
      </c>
      <c r="H2978" s="125">
        <v>0.44678702063261899</v>
      </c>
      <c r="I2978" s="3"/>
      <c r="J2978" s="3"/>
      <c r="K2978" s="3" t="s">
        <v>218</v>
      </c>
      <c r="L2978" s="125">
        <v>0.225763467466744</v>
      </c>
      <c r="M2978" s="3">
        <v>2</v>
      </c>
      <c r="N2978" s="125">
        <v>-0.15234385186181901</v>
      </c>
      <c r="O2978" s="3">
        <v>6</v>
      </c>
      <c r="P2978" s="125">
        <v>6.8679701304055998E-2</v>
      </c>
      <c r="Q2978" s="3">
        <v>1</v>
      </c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</row>
    <row r="2979" spans="1:30" hidden="1" x14ac:dyDescent="0.25">
      <c r="A2979" s="2">
        <v>9</v>
      </c>
      <c r="B2979" s="2">
        <v>2015</v>
      </c>
      <c r="C2979" s="4" t="str">
        <f>INDEX(Index!$B$1:$B$500,MATCH($F2979,Index!$A$1:$A$500,0)
)</f>
        <v>ARI</v>
      </c>
      <c r="D2979" s="4">
        <v>0</v>
      </c>
      <c r="E2979" s="141">
        <f t="shared" si="46"/>
        <v>0.38532181020769718</v>
      </c>
      <c r="F2979" s="3" t="s">
        <v>23</v>
      </c>
      <c r="G2979" s="3">
        <v>2</v>
      </c>
      <c r="H2979" s="125">
        <v>0.38532181020769718</v>
      </c>
      <c r="I2979" s="3"/>
      <c r="J2979" s="3"/>
      <c r="K2979" s="3" t="s">
        <v>133</v>
      </c>
      <c r="L2979" s="125">
        <v>0.226193234000229</v>
      </c>
      <c r="M2979" s="3">
        <v>1</v>
      </c>
      <c r="N2979" s="125">
        <v>-0.17354804803788401</v>
      </c>
      <c r="O2979" s="3">
        <v>4</v>
      </c>
      <c r="P2979" s="125">
        <v>-1.44194718304158E-2</v>
      </c>
      <c r="Q2979" s="3">
        <v>16</v>
      </c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</row>
    <row r="2980" spans="1:30" hidden="1" x14ac:dyDescent="0.25">
      <c r="A2980" s="2">
        <v>9</v>
      </c>
      <c r="B2980" s="2">
        <v>2015</v>
      </c>
      <c r="C2980" s="4" t="str">
        <f>INDEX(Index!$B$1:$B$500,MATCH($F2980,Index!$A$1:$A$500,0)
)</f>
        <v>CIN</v>
      </c>
      <c r="D2980" s="4">
        <v>0</v>
      </c>
      <c r="E2980" s="141">
        <f t="shared" si="46"/>
        <v>0.30858228652280878</v>
      </c>
      <c r="F2980" s="3" t="s">
        <v>24</v>
      </c>
      <c r="G2980" s="3">
        <v>3</v>
      </c>
      <c r="H2980" s="125">
        <v>0.30858228652280878</v>
      </c>
      <c r="I2980" s="3"/>
      <c r="J2980" s="3"/>
      <c r="K2980" s="3" t="s">
        <v>218</v>
      </c>
      <c r="L2980" s="125">
        <v>0.20310736803341201</v>
      </c>
      <c r="M2980" s="3">
        <v>3</v>
      </c>
      <c r="N2980" s="125">
        <v>-7.9064451753324494E-2</v>
      </c>
      <c r="O2980" s="3">
        <v>9</v>
      </c>
      <c r="P2980" s="125">
        <v>2.6410466736072301E-2</v>
      </c>
      <c r="Q2980" s="3">
        <v>9</v>
      </c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</row>
    <row r="2981" spans="1:30" hidden="1" x14ac:dyDescent="0.25">
      <c r="A2981" s="2">
        <v>9</v>
      </c>
      <c r="B2981" s="2">
        <v>2015</v>
      </c>
      <c r="C2981" s="4" t="str">
        <f>INDEX(Index!$B$1:$B$500,MATCH($F2981,Index!$A$1:$A$500,0)
)</f>
        <v>GB</v>
      </c>
      <c r="D2981" s="4">
        <v>0</v>
      </c>
      <c r="E2981" s="141">
        <f t="shared" si="46"/>
        <v>0.18049667960212173</v>
      </c>
      <c r="F2981" s="3" t="s">
        <v>20</v>
      </c>
      <c r="G2981" s="3">
        <v>4</v>
      </c>
      <c r="H2981" s="125">
        <v>0.18049667960212173</v>
      </c>
      <c r="I2981" s="3"/>
      <c r="J2981" s="3"/>
      <c r="K2981" s="3" t="s">
        <v>133</v>
      </c>
      <c r="L2981" s="125">
        <v>0.13855404476429201</v>
      </c>
      <c r="M2981" s="3">
        <v>5</v>
      </c>
      <c r="N2981" s="125">
        <v>-3.8964174297560598E-2</v>
      </c>
      <c r="O2981" s="3">
        <v>10</v>
      </c>
      <c r="P2981" s="125">
        <v>2.9784605402691099E-3</v>
      </c>
      <c r="Q2981" s="3">
        <v>13</v>
      </c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</row>
    <row r="2982" spans="1:30" hidden="1" x14ac:dyDescent="0.25">
      <c r="A2982" s="2">
        <v>9</v>
      </c>
      <c r="B2982" s="2">
        <v>2015</v>
      </c>
      <c r="C2982" s="4" t="str">
        <f>INDEX(Index!$B$1:$B$500,MATCH($F2982,Index!$A$1:$A$500,0)
)</f>
        <v>SEA</v>
      </c>
      <c r="D2982" s="4">
        <v>0</v>
      </c>
      <c r="E2982" s="141">
        <f t="shared" si="46"/>
        <v>0.1769007869476584</v>
      </c>
      <c r="F2982" s="3" t="s">
        <v>30</v>
      </c>
      <c r="G2982" s="3">
        <v>5</v>
      </c>
      <c r="H2982" s="125">
        <v>0.1769007869476584</v>
      </c>
      <c r="I2982" s="3"/>
      <c r="J2982" s="3"/>
      <c r="K2982" s="3" t="s">
        <v>131</v>
      </c>
      <c r="L2982" s="125">
        <v>3.4849181125260101E-2</v>
      </c>
      <c r="M2982" s="3">
        <v>12</v>
      </c>
      <c r="N2982" s="125">
        <v>-8.3729688369329494E-2</v>
      </c>
      <c r="O2982" s="3">
        <v>8</v>
      </c>
      <c r="P2982" s="125">
        <v>5.8321917453068799E-2</v>
      </c>
      <c r="Q2982" s="3">
        <v>3</v>
      </c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</row>
    <row r="2983" spans="1:30" hidden="1" x14ac:dyDescent="0.25">
      <c r="A2983" s="2">
        <v>9</v>
      </c>
      <c r="B2983" s="2">
        <v>2015</v>
      </c>
      <c r="C2983" s="4" t="str">
        <f>INDEX(Index!$B$1:$B$500,MATCH($F2983,Index!$A$1:$A$500,0)
)</f>
        <v>CAR</v>
      </c>
      <c r="D2983" s="4">
        <v>0</v>
      </c>
      <c r="E2983" s="141">
        <f t="shared" si="46"/>
        <v>0.17588466812666981</v>
      </c>
      <c r="F2983" s="3" t="s">
        <v>51</v>
      </c>
      <c r="G2983" s="3">
        <v>6</v>
      </c>
      <c r="H2983" s="125">
        <v>0.17588466812666981</v>
      </c>
      <c r="I2983" s="3"/>
      <c r="J2983" s="3"/>
      <c r="K2983" s="3" t="s">
        <v>218</v>
      </c>
      <c r="L2983" s="125">
        <v>4.1283291503343998E-2</v>
      </c>
      <c r="M2983" s="3">
        <v>9</v>
      </c>
      <c r="N2983" s="125">
        <v>-0.193099920122008</v>
      </c>
      <c r="O2983" s="3">
        <v>2</v>
      </c>
      <c r="P2983" s="125">
        <v>-5.84985434986822E-2</v>
      </c>
      <c r="Q2983" s="3">
        <v>28</v>
      </c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</row>
    <row r="2984" spans="1:30" hidden="1" x14ac:dyDescent="0.25">
      <c r="A2984" s="2">
        <v>9</v>
      </c>
      <c r="B2984" s="2">
        <v>2015</v>
      </c>
      <c r="C2984" s="4" t="str">
        <f>INDEX(Index!$B$1:$B$500,MATCH($F2984,Index!$A$1:$A$500,0)
)</f>
        <v>DEN</v>
      </c>
      <c r="D2984" s="4">
        <v>0</v>
      </c>
      <c r="E2984" s="141">
        <f t="shared" si="46"/>
        <v>0.15390507601311726</v>
      </c>
      <c r="F2984" s="3" t="s">
        <v>39</v>
      </c>
      <c r="G2984" s="3">
        <v>7</v>
      </c>
      <c r="H2984" s="125">
        <v>0.15390507601311726</v>
      </c>
      <c r="I2984" s="3"/>
      <c r="J2984" s="3"/>
      <c r="K2984" s="3" t="s">
        <v>219</v>
      </c>
      <c r="L2984" s="125">
        <v>-0.13760632945569101</v>
      </c>
      <c r="M2984" s="3">
        <v>30</v>
      </c>
      <c r="N2984" s="125">
        <v>-0.25155332010403297</v>
      </c>
      <c r="O2984" s="3">
        <v>1</v>
      </c>
      <c r="P2984" s="125">
        <v>3.9958085364775298E-2</v>
      </c>
      <c r="Q2984" s="3">
        <v>6</v>
      </c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</row>
    <row r="2985" spans="1:30" hidden="1" x14ac:dyDescent="0.25">
      <c r="A2985" s="2">
        <v>9</v>
      </c>
      <c r="B2985" s="2">
        <v>2015</v>
      </c>
      <c r="C2985" s="4" t="str">
        <f>INDEX(Index!$B$1:$B$500,MATCH($F2985,Index!$A$1:$A$500,0)
)</f>
        <v>NYJ</v>
      </c>
      <c r="D2985" s="4">
        <v>0</v>
      </c>
      <c r="E2985" s="141">
        <f t="shared" si="46"/>
        <v>0.14557386066857611</v>
      </c>
      <c r="F2985" s="3" t="s">
        <v>9</v>
      </c>
      <c r="G2985" s="3">
        <v>8</v>
      </c>
      <c r="H2985" s="125">
        <v>0.14557386066857611</v>
      </c>
      <c r="I2985" s="3"/>
      <c r="J2985" s="3"/>
      <c r="K2985" s="3" t="s">
        <v>128</v>
      </c>
      <c r="L2985" s="125">
        <v>1.36873499587677E-2</v>
      </c>
      <c r="M2985" s="3">
        <v>14</v>
      </c>
      <c r="N2985" s="125">
        <v>-0.16698832883082301</v>
      </c>
      <c r="O2985" s="3">
        <v>5</v>
      </c>
      <c r="P2985" s="125">
        <v>-3.5101818121014601E-2</v>
      </c>
      <c r="Q2985" s="3">
        <v>25</v>
      </c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</row>
    <row r="2986" spans="1:30" hidden="1" x14ac:dyDescent="0.25">
      <c r="A2986" s="2">
        <v>9</v>
      </c>
      <c r="B2986" s="2">
        <v>2015</v>
      </c>
      <c r="C2986" s="4" t="str">
        <f>INDEX(Index!$B$1:$B$500,MATCH($F2986,Index!$A$1:$A$500,0)
)</f>
        <v>LV</v>
      </c>
      <c r="D2986" s="4">
        <v>0</v>
      </c>
      <c r="E2986" s="141">
        <f t="shared" si="46"/>
        <v>0.12551788782799969</v>
      </c>
      <c r="F2986" s="3" t="s">
        <v>52</v>
      </c>
      <c r="G2986" s="3">
        <v>9</v>
      </c>
      <c r="H2986" s="125">
        <v>0.12551788782799969</v>
      </c>
      <c r="I2986" s="3"/>
      <c r="J2986" s="3"/>
      <c r="K2986" s="3" t="s">
        <v>131</v>
      </c>
      <c r="L2986" s="125">
        <v>0.108729934699216</v>
      </c>
      <c r="M2986" s="3">
        <v>6</v>
      </c>
      <c r="N2986" s="125">
        <v>-3.4861257239961899E-3</v>
      </c>
      <c r="O2986" s="3">
        <v>13</v>
      </c>
      <c r="P2986" s="125">
        <v>1.3301827404787501E-2</v>
      </c>
      <c r="Q2986" s="3">
        <v>10</v>
      </c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</row>
    <row r="2987" spans="1:30" hidden="1" x14ac:dyDescent="0.25">
      <c r="A2987" s="2">
        <v>9</v>
      </c>
      <c r="B2987" s="2">
        <v>2015</v>
      </c>
      <c r="C2987" s="4" t="str">
        <f>INDEX(Index!$B$1:$B$500,MATCH($F2987,Index!$A$1:$A$500,0)
)</f>
        <v>PIT</v>
      </c>
      <c r="D2987" s="4">
        <v>0</v>
      </c>
      <c r="E2987" s="141">
        <f t="shared" si="46"/>
        <v>0.11654721228855576</v>
      </c>
      <c r="F2987" s="3" t="s">
        <v>32</v>
      </c>
      <c r="G2987" s="3">
        <v>10</v>
      </c>
      <c r="H2987" s="125">
        <v>0.11654721228855576</v>
      </c>
      <c r="I2987" s="3"/>
      <c r="J2987" s="3"/>
      <c r="K2987" s="3" t="s">
        <v>136</v>
      </c>
      <c r="L2987" s="125">
        <v>0.140601326134633</v>
      </c>
      <c r="M2987" s="3">
        <v>4</v>
      </c>
      <c r="N2987" s="125">
        <v>-1.97147661222367E-3</v>
      </c>
      <c r="O2987" s="3">
        <v>14</v>
      </c>
      <c r="P2987" s="125">
        <v>-2.6025590458300898E-2</v>
      </c>
      <c r="Q2987" s="3">
        <v>21</v>
      </c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</row>
    <row r="2988" spans="1:30" hidden="1" x14ac:dyDescent="0.25">
      <c r="A2988" s="2">
        <v>9</v>
      </c>
      <c r="B2988" s="2">
        <v>2015</v>
      </c>
      <c r="C2988" s="4" t="str">
        <f>INDEX(Index!$B$1:$B$500,MATCH($F2988,Index!$A$1:$A$500,0)
)</f>
        <v>KC</v>
      </c>
      <c r="D2988" s="4">
        <v>0</v>
      </c>
      <c r="E2988" s="141">
        <f t="shared" si="46"/>
        <v>0.1125358716496582</v>
      </c>
      <c r="F2988" s="3" t="s">
        <v>5</v>
      </c>
      <c r="G2988" s="3">
        <v>11</v>
      </c>
      <c r="H2988" s="125">
        <v>0.1125358716496582</v>
      </c>
      <c r="I2988" s="3"/>
      <c r="J2988" s="3"/>
      <c r="K2988" s="3" t="s">
        <v>129</v>
      </c>
      <c r="L2988" s="125">
        <v>3.6710388959549103E-2</v>
      </c>
      <c r="M2988" s="3">
        <v>10</v>
      </c>
      <c r="N2988" s="125">
        <v>-3.1930156739543997E-2</v>
      </c>
      <c r="O2988" s="3">
        <v>11</v>
      </c>
      <c r="P2988" s="125">
        <v>4.3895325950565098E-2</v>
      </c>
      <c r="Q2988" s="3">
        <v>5</v>
      </c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</row>
    <row r="2989" spans="1:30" hidden="1" x14ac:dyDescent="0.25">
      <c r="A2989" s="2">
        <v>9</v>
      </c>
      <c r="B2989" s="2">
        <v>2015</v>
      </c>
      <c r="C2989" s="4" t="str">
        <f>INDEX(Index!$B$1:$B$500,MATCH($F2989,Index!$A$1:$A$500,0)
)</f>
        <v>LAR</v>
      </c>
      <c r="D2989" s="4">
        <v>0</v>
      </c>
      <c r="E2989" s="141">
        <f t="shared" si="46"/>
        <v>6.8369394878107448E-2</v>
      </c>
      <c r="F2989" s="3" t="s">
        <v>67</v>
      </c>
      <c r="G2989" s="3">
        <v>12</v>
      </c>
      <c r="H2989" s="125">
        <v>6.8369394878107448E-2</v>
      </c>
      <c r="I2989" s="3"/>
      <c r="J2989" s="3"/>
      <c r="K2989" s="3" t="s">
        <v>131</v>
      </c>
      <c r="L2989" s="125">
        <v>-0.12347333156266301</v>
      </c>
      <c r="M2989" s="3">
        <v>26</v>
      </c>
      <c r="N2989" s="125">
        <v>-0.19206406715022001</v>
      </c>
      <c r="O2989" s="3">
        <v>3</v>
      </c>
      <c r="P2989" s="125">
        <v>-2.2134070944955999E-4</v>
      </c>
      <c r="Q2989" s="3">
        <v>14</v>
      </c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</row>
    <row r="2990" spans="1:30" hidden="1" x14ac:dyDescent="0.25">
      <c r="A2990" s="2">
        <v>9</v>
      </c>
      <c r="B2990" s="2">
        <v>2015</v>
      </c>
      <c r="C2990" s="4" t="str">
        <f>INDEX(Index!$B$1:$B$500,MATCH($F2990,Index!$A$1:$A$500,0)
)</f>
        <v>BUF</v>
      </c>
      <c r="D2990" s="4">
        <v>0</v>
      </c>
      <c r="E2990" s="141">
        <f t="shared" si="46"/>
        <v>5.7849272219210657E-2</v>
      </c>
      <c r="F2990" s="3" t="s">
        <v>0</v>
      </c>
      <c r="G2990" s="3">
        <v>13</v>
      </c>
      <c r="H2990" s="125">
        <v>5.7849272219210657E-2</v>
      </c>
      <c r="I2990" s="3"/>
      <c r="J2990" s="3"/>
      <c r="K2990" s="3" t="s">
        <v>131</v>
      </c>
      <c r="L2990" s="125">
        <v>5.24478658411245E-2</v>
      </c>
      <c r="M2990" s="3">
        <v>8</v>
      </c>
      <c r="N2990" s="125">
        <v>7.7645296783940398E-3</v>
      </c>
      <c r="O2990" s="3">
        <v>15</v>
      </c>
      <c r="P2990" s="125">
        <v>1.31659360564802E-2</v>
      </c>
      <c r="Q2990" s="3">
        <v>11</v>
      </c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</row>
    <row r="2991" spans="1:30" hidden="1" x14ac:dyDescent="0.25">
      <c r="A2991" s="2">
        <v>9</v>
      </c>
      <c r="B2991" s="2">
        <v>2015</v>
      </c>
      <c r="C2991" s="4" t="str">
        <f>INDEX(Index!$B$1:$B$500,MATCH($F2991,Index!$A$1:$A$500,0)
)</f>
        <v>PHI</v>
      </c>
      <c r="D2991" s="4">
        <v>0</v>
      </c>
      <c r="E2991" s="141">
        <f t="shared" si="46"/>
        <v>5.4641757237114626E-2</v>
      </c>
      <c r="F2991" s="3" t="s">
        <v>7</v>
      </c>
      <c r="G2991" s="3">
        <v>14</v>
      </c>
      <c r="H2991" s="125">
        <v>5.4641757237114626E-2</v>
      </c>
      <c r="I2991" s="3"/>
      <c r="J2991" s="3"/>
      <c r="K2991" s="3" t="s">
        <v>131</v>
      </c>
      <c r="L2991" s="125">
        <v>-7.3582527792079994E-2</v>
      </c>
      <c r="M2991" s="3">
        <v>24</v>
      </c>
      <c r="N2991" s="125">
        <v>-0.13400393885689299</v>
      </c>
      <c r="O2991" s="3">
        <v>7</v>
      </c>
      <c r="P2991" s="125">
        <v>-5.77965382769837E-3</v>
      </c>
      <c r="Q2991" s="3">
        <v>15</v>
      </c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</row>
    <row r="2992" spans="1:30" hidden="1" x14ac:dyDescent="0.25">
      <c r="A2992" s="2">
        <v>9</v>
      </c>
      <c r="B2992" s="2">
        <v>2015</v>
      </c>
      <c r="C2992" s="4" t="str">
        <f>INDEX(Index!$B$1:$B$500,MATCH($F2992,Index!$A$1:$A$500,0)
)</f>
        <v>NYG</v>
      </c>
      <c r="D2992" s="4">
        <v>0</v>
      </c>
      <c r="E2992" s="141">
        <f t="shared" si="46"/>
        <v>1.2042890468694077E-2</v>
      </c>
      <c r="F2992" s="3" t="s">
        <v>15</v>
      </c>
      <c r="G2992" s="3">
        <v>15</v>
      </c>
      <c r="H2992" s="125">
        <v>1.2042890468694077E-2</v>
      </c>
      <c r="I2992" s="3"/>
      <c r="J2992" s="3"/>
      <c r="K2992" s="3" t="s">
        <v>136</v>
      </c>
      <c r="L2992" s="125">
        <v>2.6644414675439801E-3</v>
      </c>
      <c r="M2992" s="3">
        <v>16</v>
      </c>
      <c r="N2992" s="125">
        <v>5.3611086848836302E-2</v>
      </c>
      <c r="O2992" s="3">
        <v>20</v>
      </c>
      <c r="P2992" s="125">
        <v>6.29895358499864E-2</v>
      </c>
      <c r="Q2992" s="3">
        <v>2</v>
      </c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</row>
    <row r="2993" spans="1:30" hidden="1" x14ac:dyDescent="0.25">
      <c r="A2993" s="2">
        <v>9</v>
      </c>
      <c r="B2993" s="2">
        <v>2015</v>
      </c>
      <c r="C2993" s="4" t="str">
        <f>INDEX(Index!$B$1:$B$500,MATCH($F2993,Index!$A$1:$A$500,0)
)</f>
        <v>ATL</v>
      </c>
      <c r="D2993" s="4">
        <v>0</v>
      </c>
      <c r="E2993" s="141">
        <f t="shared" si="46"/>
        <v>-9.2248365093869009E-3</v>
      </c>
      <c r="F2993" s="3" t="s">
        <v>43</v>
      </c>
      <c r="G2993" s="3">
        <v>16</v>
      </c>
      <c r="H2993" s="125">
        <v>-9.2248365093869009E-3</v>
      </c>
      <c r="I2993" s="3"/>
      <c r="J2993" s="3"/>
      <c r="K2993" s="3" t="s">
        <v>134</v>
      </c>
      <c r="L2993" s="125">
        <v>3.55341192893424E-2</v>
      </c>
      <c r="M2993" s="3">
        <v>11</v>
      </c>
      <c r="N2993" s="125">
        <v>2.1112224247754201E-2</v>
      </c>
      <c r="O2993" s="3">
        <v>16</v>
      </c>
      <c r="P2993" s="125">
        <v>-2.36467315509751E-2</v>
      </c>
      <c r="Q2993" s="3">
        <v>19</v>
      </c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</row>
    <row r="2994" spans="1:30" hidden="1" x14ac:dyDescent="0.25">
      <c r="A2994" s="2">
        <v>9</v>
      </c>
      <c r="B2994" s="2">
        <v>2015</v>
      </c>
      <c r="C2994" s="4" t="str">
        <f>INDEX(Index!$B$1:$B$500,MATCH($F2994,Index!$A$1:$A$500,0)
)</f>
        <v>BAL</v>
      </c>
      <c r="D2994" s="4">
        <v>0</v>
      </c>
      <c r="E2994" s="141">
        <f t="shared" si="46"/>
        <v>-7.3374583945827229E-2</v>
      </c>
      <c r="F2994" s="3" t="s">
        <v>18</v>
      </c>
      <c r="G2994" s="3">
        <v>17</v>
      </c>
      <c r="H2994" s="125">
        <v>-7.3374583945827229E-2</v>
      </c>
      <c r="I2994" s="3"/>
      <c r="J2994" s="3"/>
      <c r="K2994" s="3" t="s">
        <v>130</v>
      </c>
      <c r="L2994" s="125">
        <v>4.2595094527194703E-3</v>
      </c>
      <c r="M2994" s="3">
        <v>15</v>
      </c>
      <c r="N2994" s="125">
        <v>0.13340140781515999</v>
      </c>
      <c r="O2994" s="3">
        <v>30</v>
      </c>
      <c r="P2994" s="125">
        <v>5.5767314416613298E-2</v>
      </c>
      <c r="Q2994" s="3">
        <v>4</v>
      </c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</row>
    <row r="2995" spans="1:30" hidden="1" x14ac:dyDescent="0.25">
      <c r="A2995" s="2">
        <v>9</v>
      </c>
      <c r="B2995" s="2">
        <v>2015</v>
      </c>
      <c r="C2995" s="4" t="str">
        <f>INDEX(Index!$B$1:$B$500,MATCH($F2995,Index!$A$1:$A$500,0)
)</f>
        <v>DAL</v>
      </c>
      <c r="D2995" s="4">
        <v>0</v>
      </c>
      <c r="E2995" s="141">
        <f t="shared" si="46"/>
        <v>-8.03412499155709E-2</v>
      </c>
      <c r="F2995" s="3" t="s">
        <v>3</v>
      </c>
      <c r="G2995" s="3">
        <v>18</v>
      </c>
      <c r="H2995" s="125">
        <v>-8.03412499155709E-2</v>
      </c>
      <c r="I2995" s="3"/>
      <c r="J2995" s="3"/>
      <c r="K2995" s="3" t="s">
        <v>130</v>
      </c>
      <c r="L2995" s="125">
        <v>2.5636272073732902E-3</v>
      </c>
      <c r="M2995" s="3">
        <v>17</v>
      </c>
      <c r="N2995" s="125">
        <v>6.0120091470116897E-2</v>
      </c>
      <c r="O2995" s="3">
        <v>22</v>
      </c>
      <c r="P2995" s="125">
        <v>-2.2784785652827301E-2</v>
      </c>
      <c r="Q2995" s="3">
        <v>18</v>
      </c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</row>
    <row r="2996" spans="1:30" hidden="1" x14ac:dyDescent="0.25">
      <c r="A2996" s="2">
        <v>9</v>
      </c>
      <c r="B2996" s="2">
        <v>2015</v>
      </c>
      <c r="C2996" s="4" t="str">
        <f>INDEX(Index!$B$1:$B$500,MATCH($F2996,Index!$A$1:$A$500,0)
)</f>
        <v>MIN</v>
      </c>
      <c r="D2996" s="4">
        <v>0</v>
      </c>
      <c r="E2996" s="141">
        <f t="shared" si="46"/>
        <v>-0.1021510182810593</v>
      </c>
      <c r="F2996" s="3" t="s">
        <v>46</v>
      </c>
      <c r="G2996" s="3">
        <v>19</v>
      </c>
      <c r="H2996" s="125">
        <v>-0.1021510182810593</v>
      </c>
      <c r="I2996" s="3"/>
      <c r="J2996" s="3"/>
      <c r="K2996" s="3" t="s">
        <v>133</v>
      </c>
      <c r="L2996" s="125">
        <v>-9.6863893287729402E-2</v>
      </c>
      <c r="M2996" s="3">
        <v>25</v>
      </c>
      <c r="N2996" s="125">
        <v>3.59826858798446E-2</v>
      </c>
      <c r="O2996" s="3">
        <v>19</v>
      </c>
      <c r="P2996" s="125">
        <v>3.0695560886514699E-2</v>
      </c>
      <c r="Q2996" s="3">
        <v>8</v>
      </c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</row>
    <row r="2997" spans="1:30" hidden="1" x14ac:dyDescent="0.25">
      <c r="A2997" s="2">
        <v>9</v>
      </c>
      <c r="B2997" s="2">
        <v>2015</v>
      </c>
      <c r="C2997" s="4" t="str">
        <f>INDEX(Index!$B$1:$B$500,MATCH($F2997,Index!$A$1:$A$500,0)
)</f>
        <v>NO</v>
      </c>
      <c r="D2997" s="4">
        <v>0</v>
      </c>
      <c r="E2997" s="141">
        <f t="shared" si="46"/>
        <v>-0.10304239525467569</v>
      </c>
      <c r="F2997" s="3" t="s">
        <v>27</v>
      </c>
      <c r="G2997" s="3">
        <v>20</v>
      </c>
      <c r="H2997" s="125">
        <v>-0.10304239525467569</v>
      </c>
      <c r="I2997" s="3"/>
      <c r="J2997" s="3"/>
      <c r="K2997" s="3" t="s">
        <v>135</v>
      </c>
      <c r="L2997" s="125">
        <v>8.6542917298706501E-2</v>
      </c>
      <c r="M2997" s="3">
        <v>7</v>
      </c>
      <c r="N2997" s="125">
        <v>0.14651300547176199</v>
      </c>
      <c r="O2997" s="3">
        <v>31</v>
      </c>
      <c r="P2997" s="125">
        <v>-4.3072307081620201E-2</v>
      </c>
      <c r="Q2997" s="3">
        <v>27</v>
      </c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</row>
    <row r="2998" spans="1:30" hidden="1" x14ac:dyDescent="0.25">
      <c r="A2998" s="2">
        <v>9</v>
      </c>
      <c r="B2998" s="2">
        <v>2015</v>
      </c>
      <c r="C2998" s="4" t="str">
        <f>INDEX(Index!$B$1:$B$500,MATCH($F2998,Index!$A$1:$A$500,0)
)</f>
        <v>MIA</v>
      </c>
      <c r="D2998" s="4">
        <v>0</v>
      </c>
      <c r="E2998" s="141">
        <f t="shared" si="46"/>
        <v>-0.1039094427426665</v>
      </c>
      <c r="F2998" s="3" t="s">
        <v>4</v>
      </c>
      <c r="G2998" s="3">
        <v>21</v>
      </c>
      <c r="H2998" s="125">
        <v>-0.1039094427426665</v>
      </c>
      <c r="I2998" s="3"/>
      <c r="J2998" s="3"/>
      <c r="K2998" s="3" t="s">
        <v>129</v>
      </c>
      <c r="L2998" s="125">
        <v>-3.7545565540522902E-3</v>
      </c>
      <c r="M2998" s="3">
        <v>18</v>
      </c>
      <c r="N2998" s="125">
        <v>7.5556926909215005E-2</v>
      </c>
      <c r="O2998" s="3">
        <v>23</v>
      </c>
      <c r="P2998" s="125">
        <v>-2.4597959279399201E-2</v>
      </c>
      <c r="Q2998" s="3">
        <v>20</v>
      </c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</row>
    <row r="2999" spans="1:30" hidden="1" x14ac:dyDescent="0.25">
      <c r="A2999" s="2">
        <v>9</v>
      </c>
      <c r="B2999" s="2">
        <v>2015</v>
      </c>
      <c r="C2999" s="4" t="str">
        <f>INDEX(Index!$B$1:$B$500,MATCH($F2999,Index!$A$1:$A$500,0)
)</f>
        <v>TB</v>
      </c>
      <c r="D2999" s="4">
        <v>0</v>
      </c>
      <c r="E2999" s="141">
        <f t="shared" si="46"/>
        <v>-0.11756107065279239</v>
      </c>
      <c r="F2999" s="3" t="s">
        <v>38</v>
      </c>
      <c r="G2999" s="3">
        <v>22</v>
      </c>
      <c r="H2999" s="125">
        <v>-0.11756107065279239</v>
      </c>
      <c r="I2999" s="3"/>
      <c r="J2999" s="3"/>
      <c r="K2999" s="3" t="s">
        <v>129</v>
      </c>
      <c r="L2999" s="125">
        <v>-5.7080084201554901E-2</v>
      </c>
      <c r="M2999" s="3">
        <v>22</v>
      </c>
      <c r="N2999" s="125">
        <v>2.9921715984815599E-2</v>
      </c>
      <c r="O2999" s="3">
        <v>18</v>
      </c>
      <c r="P2999" s="125">
        <v>-3.0559270466421901E-2</v>
      </c>
      <c r="Q2999" s="3">
        <v>24</v>
      </c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</row>
    <row r="3000" spans="1:30" hidden="1" x14ac:dyDescent="0.25">
      <c r="A3000" s="2">
        <v>9</v>
      </c>
      <c r="B3000" s="2">
        <v>2015</v>
      </c>
      <c r="C3000" s="4" t="str">
        <f>INDEX(Index!$B$1:$B$500,MATCH($F3000,Index!$A$1:$A$500,0)
)</f>
        <v>IND</v>
      </c>
      <c r="D3000" s="4">
        <v>0</v>
      </c>
      <c r="E3000" s="141">
        <f t="shared" si="46"/>
        <v>-0.13141093911239859</v>
      </c>
      <c r="F3000" s="3" t="s">
        <v>35</v>
      </c>
      <c r="G3000" s="3">
        <v>23</v>
      </c>
      <c r="H3000" s="125">
        <v>-0.13141093911239859</v>
      </c>
      <c r="I3000" s="3"/>
      <c r="J3000" s="3"/>
      <c r="K3000" s="3" t="s">
        <v>135</v>
      </c>
      <c r="L3000" s="125">
        <v>-3.6148674780418201E-2</v>
      </c>
      <c r="M3000" s="3">
        <v>21</v>
      </c>
      <c r="N3000" s="125">
        <v>7.5739258392741093E-2</v>
      </c>
      <c r="O3000" s="3">
        <v>24</v>
      </c>
      <c r="P3000" s="125">
        <v>-1.95230059392393E-2</v>
      </c>
      <c r="Q3000" s="3">
        <v>17</v>
      </c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</row>
    <row r="3001" spans="1:30" hidden="1" x14ac:dyDescent="0.25">
      <c r="A3001" s="2">
        <v>9</v>
      </c>
      <c r="B3001" s="2">
        <v>2015</v>
      </c>
      <c r="C3001" s="4" t="str">
        <f>INDEX(Index!$B$1:$B$500,MATCH($F3001,Index!$A$1:$A$500,0)
)</f>
        <v>TEN</v>
      </c>
      <c r="D3001" s="4">
        <v>0</v>
      </c>
      <c r="E3001" s="141">
        <f t="shared" si="46"/>
        <v>-0.13337658247100811</v>
      </c>
      <c r="F3001" s="3" t="s">
        <v>45</v>
      </c>
      <c r="G3001" s="3">
        <v>24</v>
      </c>
      <c r="H3001" s="125">
        <v>-0.13337658247100811</v>
      </c>
      <c r="I3001" s="3"/>
      <c r="J3001" s="3"/>
      <c r="K3001" s="3" t="s">
        <v>130</v>
      </c>
      <c r="L3001" s="125">
        <v>-0.132520227167126</v>
      </c>
      <c r="M3001" s="3">
        <v>29</v>
      </c>
      <c r="N3001" s="125">
        <v>-2.56278955855355E-2</v>
      </c>
      <c r="O3001" s="3">
        <v>12</v>
      </c>
      <c r="P3001" s="125">
        <v>-2.6484250889417599E-2</v>
      </c>
      <c r="Q3001" s="3">
        <v>22</v>
      </c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</row>
    <row r="3002" spans="1:30" hidden="1" x14ac:dyDescent="0.25">
      <c r="A3002" s="2">
        <v>9</v>
      </c>
      <c r="B3002" s="2">
        <v>2015</v>
      </c>
      <c r="C3002" s="4" t="str">
        <f>INDEX(Index!$B$1:$B$500,MATCH($F3002,Index!$A$1:$A$500,0)
)</f>
        <v>JAX</v>
      </c>
      <c r="D3002" s="4">
        <v>0</v>
      </c>
      <c r="E3002" s="141">
        <f t="shared" si="46"/>
        <v>-0.13591875557008531</v>
      </c>
      <c r="F3002" s="3" t="s">
        <v>56</v>
      </c>
      <c r="G3002" s="3">
        <v>25</v>
      </c>
      <c r="H3002" s="125">
        <v>-0.13591875557008531</v>
      </c>
      <c r="I3002" s="3"/>
      <c r="J3002" s="3"/>
      <c r="K3002" s="3" t="s">
        <v>130</v>
      </c>
      <c r="L3002" s="125">
        <v>-1.7779159678572E-2</v>
      </c>
      <c r="M3002" s="3">
        <v>19</v>
      </c>
      <c r="N3002" s="125">
        <v>5.4302937479312502E-2</v>
      </c>
      <c r="O3002" s="3">
        <v>21</v>
      </c>
      <c r="P3002" s="125">
        <v>-6.3836658412200806E-2</v>
      </c>
      <c r="Q3002" s="3">
        <v>29</v>
      </c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</row>
    <row r="3003" spans="1:30" hidden="1" x14ac:dyDescent="0.25">
      <c r="A3003" s="2">
        <v>9</v>
      </c>
      <c r="B3003" s="2">
        <v>2015</v>
      </c>
      <c r="C3003" s="4" t="str">
        <f>INDEX(Index!$B$1:$B$500,MATCH($F3003,Index!$A$1:$A$500,0)
)</f>
        <v>WAS</v>
      </c>
      <c r="D3003" s="4">
        <v>0</v>
      </c>
      <c r="E3003" s="141">
        <f t="shared" si="46"/>
        <v>-0.14927504922438603</v>
      </c>
      <c r="F3003" s="3" t="s">
        <v>26</v>
      </c>
      <c r="G3003" s="3">
        <v>26</v>
      </c>
      <c r="H3003" s="125">
        <v>-0.14927504922438603</v>
      </c>
      <c r="I3003" s="3"/>
      <c r="J3003" s="3"/>
      <c r="K3003" s="3" t="s">
        <v>129</v>
      </c>
      <c r="L3003" s="125">
        <v>-5.84937259804999E-2</v>
      </c>
      <c r="M3003" s="3">
        <v>23</v>
      </c>
      <c r="N3003" s="125">
        <v>9.6243677805468095E-2</v>
      </c>
      <c r="O3003" s="3">
        <v>25</v>
      </c>
      <c r="P3003" s="125">
        <v>5.4623545615819901E-3</v>
      </c>
      <c r="Q3003" s="3">
        <v>12</v>
      </c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</row>
    <row r="3004" spans="1:30" hidden="1" x14ac:dyDescent="0.25">
      <c r="A3004" s="2">
        <v>9</v>
      </c>
      <c r="B3004" s="2">
        <v>2015</v>
      </c>
      <c r="C3004" s="4" t="str">
        <f>INDEX(Index!$B$1:$B$500,MATCH($F3004,Index!$A$1:$A$500,0)
)</f>
        <v>CLE</v>
      </c>
      <c r="D3004" s="4">
        <v>0</v>
      </c>
      <c r="E3004" s="141">
        <f t="shared" si="46"/>
        <v>-0.2030778037906204</v>
      </c>
      <c r="F3004" s="3" t="s">
        <v>10</v>
      </c>
      <c r="G3004" s="3">
        <v>27</v>
      </c>
      <c r="H3004" s="125">
        <v>-0.2030778037906204</v>
      </c>
      <c r="I3004" s="3"/>
      <c r="J3004" s="3"/>
      <c r="K3004" s="3" t="s">
        <v>141</v>
      </c>
      <c r="L3004" s="125">
        <v>-0.12681188583892</v>
      </c>
      <c r="M3004" s="3">
        <v>27</v>
      </c>
      <c r="N3004" s="125">
        <v>0.112313404894809</v>
      </c>
      <c r="O3004" s="3">
        <v>26</v>
      </c>
      <c r="P3004" s="125">
        <v>3.6047486943108602E-2</v>
      </c>
      <c r="Q3004" s="3">
        <v>7</v>
      </c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</row>
    <row r="3005" spans="1:30" hidden="1" x14ac:dyDescent="0.25">
      <c r="A3005" s="2">
        <v>9</v>
      </c>
      <c r="B3005" s="2">
        <v>2015</v>
      </c>
      <c r="C3005" s="4" t="str">
        <f>INDEX(Index!$B$1:$B$500,MATCH($F3005,Index!$A$1:$A$500,0)
)</f>
        <v>LAC</v>
      </c>
      <c r="D3005" s="4">
        <v>0</v>
      </c>
      <c r="E3005" s="141">
        <f t="shared" si="46"/>
        <v>-0.20357046210046137</v>
      </c>
      <c r="F3005" s="3" t="s">
        <v>68</v>
      </c>
      <c r="G3005" s="3">
        <v>28</v>
      </c>
      <c r="H3005" s="125">
        <v>-0.20357046210046137</v>
      </c>
      <c r="I3005" s="3"/>
      <c r="J3005" s="3"/>
      <c r="K3005" s="3" t="s">
        <v>141</v>
      </c>
      <c r="L3005" s="125">
        <v>2.96354456090374E-2</v>
      </c>
      <c r="M3005" s="3">
        <v>13</v>
      </c>
      <c r="N3005" s="125">
        <v>0.164219027307972</v>
      </c>
      <c r="O3005" s="3">
        <v>32</v>
      </c>
      <c r="P3005" s="125">
        <v>-6.8986880401526798E-2</v>
      </c>
      <c r="Q3005" s="3">
        <v>30</v>
      </c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</row>
    <row r="3006" spans="1:30" hidden="1" x14ac:dyDescent="0.25">
      <c r="A3006" s="2">
        <v>9</v>
      </c>
      <c r="B3006" s="2">
        <v>2015</v>
      </c>
      <c r="C3006" s="4" t="str">
        <f>INDEX(Index!$B$1:$B$500,MATCH($F3006,Index!$A$1:$A$500,0)
)</f>
        <v>HOU</v>
      </c>
      <c r="D3006" s="4">
        <v>0</v>
      </c>
      <c r="E3006" s="141">
        <f t="shared" si="46"/>
        <v>-0.22808978304814942</v>
      </c>
      <c r="F3006" s="3" t="s">
        <v>49</v>
      </c>
      <c r="G3006" s="3">
        <v>29</v>
      </c>
      <c r="H3006" s="125">
        <v>-0.22808978304814942</v>
      </c>
      <c r="I3006" s="3"/>
      <c r="J3006" s="3"/>
      <c r="K3006" s="3" t="s">
        <v>129</v>
      </c>
      <c r="L3006" s="125">
        <v>-0.12988008389519601</v>
      </c>
      <c r="M3006" s="3">
        <v>28</v>
      </c>
      <c r="N3006" s="125">
        <v>2.4902344464770399E-2</v>
      </c>
      <c r="O3006" s="3">
        <v>17</v>
      </c>
      <c r="P3006" s="125">
        <v>-7.3307354688183002E-2</v>
      </c>
      <c r="Q3006" s="3">
        <v>31</v>
      </c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</row>
    <row r="3007" spans="1:30" hidden="1" x14ac:dyDescent="0.25">
      <c r="A3007" s="2">
        <v>9</v>
      </c>
      <c r="B3007" s="2">
        <v>2015</v>
      </c>
      <c r="C3007" s="4" t="str">
        <f>INDEX(Index!$B$1:$B$500,MATCH($F3007,Index!$A$1:$A$500,0)
)</f>
        <v>CHI</v>
      </c>
      <c r="D3007" s="4">
        <v>0</v>
      </c>
      <c r="E3007" s="141">
        <f t="shared" si="46"/>
        <v>-0.2288381964080724</v>
      </c>
      <c r="F3007" s="3" t="s">
        <v>64</v>
      </c>
      <c r="G3007" s="3">
        <v>30</v>
      </c>
      <c r="H3007" s="125">
        <v>-0.2288381964080724</v>
      </c>
      <c r="I3007" s="3"/>
      <c r="J3007" s="3"/>
      <c r="K3007" s="3" t="s">
        <v>129</v>
      </c>
      <c r="L3007" s="125">
        <v>-2.6905868704762199E-2</v>
      </c>
      <c r="M3007" s="3">
        <v>20</v>
      </c>
      <c r="N3007" s="125">
        <v>0.11840068442248999</v>
      </c>
      <c r="O3007" s="3">
        <v>28</v>
      </c>
      <c r="P3007" s="125">
        <v>-8.3531643280820203E-2</v>
      </c>
      <c r="Q3007" s="3">
        <v>32</v>
      </c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</row>
    <row r="3008" spans="1:30" hidden="1" x14ac:dyDescent="0.25">
      <c r="A3008" s="2">
        <v>9</v>
      </c>
      <c r="B3008" s="2">
        <v>2015</v>
      </c>
      <c r="C3008" s="4" t="str">
        <f>INDEX(Index!$B$1:$B$500,MATCH($F3008,Index!$A$1:$A$500,0)
)</f>
        <v>DET</v>
      </c>
      <c r="D3008" s="4">
        <v>0</v>
      </c>
      <c r="E3008" s="141">
        <f t="shared" si="46"/>
        <v>-0.32047047101475618</v>
      </c>
      <c r="F3008" s="3" t="s">
        <v>21</v>
      </c>
      <c r="G3008" s="3">
        <v>31</v>
      </c>
      <c r="H3008" s="125">
        <v>-0.32047047101475618</v>
      </c>
      <c r="I3008" s="3"/>
      <c r="J3008" s="3"/>
      <c r="K3008" s="3" t="s">
        <v>137</v>
      </c>
      <c r="L3008" s="125">
        <v>-0.162240017952931</v>
      </c>
      <c r="M3008" s="3">
        <v>31</v>
      </c>
      <c r="N3008" s="125">
        <v>0.12945488861303001</v>
      </c>
      <c r="O3008" s="3">
        <v>29</v>
      </c>
      <c r="P3008" s="125">
        <v>-2.8775564448795199E-2</v>
      </c>
      <c r="Q3008" s="3">
        <v>23</v>
      </c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</row>
    <row r="3009" spans="1:30" hidden="1" x14ac:dyDescent="0.25">
      <c r="A3009" s="2">
        <v>9</v>
      </c>
      <c r="B3009" s="2">
        <v>2015</v>
      </c>
      <c r="C3009" s="4" t="str">
        <f>INDEX(Index!$B$1:$B$500,MATCH($F3009,Index!$A$1:$A$500,0)
)</f>
        <v>SF</v>
      </c>
      <c r="D3009" s="4">
        <v>0</v>
      </c>
      <c r="E3009" s="141">
        <f t="shared" si="46"/>
        <v>-0.36164696051132589</v>
      </c>
      <c r="F3009" s="3" t="s">
        <v>1</v>
      </c>
      <c r="G3009" s="3">
        <v>32</v>
      </c>
      <c r="H3009" s="125">
        <v>-0.36164696051132589</v>
      </c>
      <c r="I3009" s="3"/>
      <c r="J3009" s="3"/>
      <c r="K3009" s="3" t="s">
        <v>140</v>
      </c>
      <c r="L3009" s="125">
        <v>-0.203263920213128</v>
      </c>
      <c r="M3009" s="3">
        <v>32</v>
      </c>
      <c r="N3009" s="125">
        <v>0.11802653051801699</v>
      </c>
      <c r="O3009" s="3">
        <v>27</v>
      </c>
      <c r="P3009" s="125">
        <v>-4.0356509780180898E-2</v>
      </c>
      <c r="Q3009" s="3">
        <v>26</v>
      </c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</row>
    <row r="3010" spans="1:30" hidden="1" x14ac:dyDescent="0.25">
      <c r="A3010" s="2">
        <v>10</v>
      </c>
      <c r="B3010" s="2">
        <v>2015</v>
      </c>
      <c r="C3010" s="4" t="str">
        <f>INDEX(Index!$B$1:$B$500,MATCH($F3010,Index!$A$1:$A$500,0)
)</f>
        <v>NE</v>
      </c>
      <c r="D3010" s="4">
        <v>0</v>
      </c>
      <c r="E3010" s="141">
        <f t="shared" ref="E3010:E3073" si="47">IF(D3010=1,H3010/100,H3010)</f>
        <v>0.38979312519796894</v>
      </c>
      <c r="F3010" s="3" t="s">
        <v>17</v>
      </c>
      <c r="G3010" s="3">
        <v>1</v>
      </c>
      <c r="H3010" s="125">
        <v>0.38979312519796894</v>
      </c>
      <c r="I3010" s="3"/>
      <c r="J3010" s="3"/>
      <c r="K3010" s="3" t="s">
        <v>221</v>
      </c>
      <c r="L3010" s="125">
        <v>0.20115761348886199</v>
      </c>
      <c r="M3010" s="3">
        <v>2</v>
      </c>
      <c r="N3010" s="125">
        <v>-0.10967749302084701</v>
      </c>
      <c r="O3010" s="3">
        <v>7</v>
      </c>
      <c r="P3010" s="125">
        <v>7.8958018688259898E-2</v>
      </c>
      <c r="Q3010" s="3">
        <v>1</v>
      </c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</row>
    <row r="3011" spans="1:30" hidden="1" x14ac:dyDescent="0.25">
      <c r="A3011" s="2">
        <v>10</v>
      </c>
      <c r="B3011" s="2">
        <v>2015</v>
      </c>
      <c r="C3011" s="4" t="str">
        <f>INDEX(Index!$B$1:$B$500,MATCH($F3011,Index!$A$1:$A$500,0)
)</f>
        <v>ARI</v>
      </c>
      <c r="D3011" s="4">
        <v>0</v>
      </c>
      <c r="E3011" s="141">
        <f t="shared" si="47"/>
        <v>0.34620711004274529</v>
      </c>
      <c r="F3011" s="3" t="s">
        <v>23</v>
      </c>
      <c r="G3011" s="3">
        <v>2</v>
      </c>
      <c r="H3011" s="125">
        <v>0.34620711004274529</v>
      </c>
      <c r="I3011" s="3"/>
      <c r="J3011" s="3"/>
      <c r="K3011" s="3" t="s">
        <v>139</v>
      </c>
      <c r="L3011" s="125">
        <v>0.20503064660140799</v>
      </c>
      <c r="M3011" s="3">
        <v>1</v>
      </c>
      <c r="N3011" s="125">
        <v>-0.14209784440967699</v>
      </c>
      <c r="O3011" s="3">
        <v>5</v>
      </c>
      <c r="P3011" s="125">
        <v>-9.2138096833972998E-4</v>
      </c>
      <c r="Q3011" s="3">
        <v>14</v>
      </c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</row>
    <row r="3012" spans="1:30" hidden="1" x14ac:dyDescent="0.25">
      <c r="A3012" s="2">
        <v>10</v>
      </c>
      <c r="B3012" s="2">
        <v>2015</v>
      </c>
      <c r="C3012" s="4" t="str">
        <f>INDEX(Index!$B$1:$B$500,MATCH($F3012,Index!$A$1:$A$500,0)
)</f>
        <v>CIN</v>
      </c>
      <c r="D3012" s="4">
        <v>0</v>
      </c>
      <c r="E3012" s="141">
        <f t="shared" si="47"/>
        <v>0.26730484511459107</v>
      </c>
      <c r="F3012" s="3" t="s">
        <v>24</v>
      </c>
      <c r="G3012" s="3">
        <v>3</v>
      </c>
      <c r="H3012" s="125">
        <v>0.26730484511459107</v>
      </c>
      <c r="I3012" s="3"/>
      <c r="J3012" s="3"/>
      <c r="K3012" s="3" t="s">
        <v>222</v>
      </c>
      <c r="L3012" s="125">
        <v>0.162161485442716</v>
      </c>
      <c r="M3012" s="3">
        <v>3</v>
      </c>
      <c r="N3012" s="125">
        <v>-8.0336836670733103E-2</v>
      </c>
      <c r="O3012" s="3">
        <v>9</v>
      </c>
      <c r="P3012" s="125">
        <v>2.4806523001142E-2</v>
      </c>
      <c r="Q3012" s="3">
        <v>9</v>
      </c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</row>
    <row r="3013" spans="1:30" hidden="1" x14ac:dyDescent="0.25">
      <c r="A3013" s="2">
        <v>10</v>
      </c>
      <c r="B3013" s="2">
        <v>2015</v>
      </c>
      <c r="C3013" s="4" t="str">
        <f>INDEX(Index!$B$1:$B$500,MATCH($F3013,Index!$A$1:$A$500,0)
)</f>
        <v>SEA</v>
      </c>
      <c r="D3013" s="4">
        <v>0</v>
      </c>
      <c r="E3013" s="141">
        <f t="shared" si="47"/>
        <v>0.19896491550020418</v>
      </c>
      <c r="F3013" s="3" t="s">
        <v>30</v>
      </c>
      <c r="G3013" s="3">
        <v>4</v>
      </c>
      <c r="H3013" s="125">
        <v>0.19896491550020418</v>
      </c>
      <c r="I3013" s="3"/>
      <c r="J3013" s="3"/>
      <c r="K3013" s="3" t="s">
        <v>135</v>
      </c>
      <c r="L3013" s="125">
        <v>7.2591233379185105E-2</v>
      </c>
      <c r="M3013" s="3">
        <v>7</v>
      </c>
      <c r="N3013" s="125">
        <v>-7.5986720780612096E-2</v>
      </c>
      <c r="O3013" s="3">
        <v>10</v>
      </c>
      <c r="P3013" s="125">
        <v>5.0386961340407002E-2</v>
      </c>
      <c r="Q3013" s="3">
        <v>4</v>
      </c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</row>
    <row r="3014" spans="1:30" hidden="1" x14ac:dyDescent="0.25">
      <c r="A3014" s="2">
        <v>10</v>
      </c>
      <c r="B3014" s="2">
        <v>2015</v>
      </c>
      <c r="C3014" s="4" t="str">
        <f>INDEX(Index!$B$1:$B$500,MATCH($F3014,Index!$A$1:$A$500,0)
)</f>
        <v>CAR</v>
      </c>
      <c r="D3014" s="4">
        <v>0</v>
      </c>
      <c r="E3014" s="141">
        <f t="shared" si="47"/>
        <v>0.1881957646294444</v>
      </c>
      <c r="F3014" s="3" t="s">
        <v>51</v>
      </c>
      <c r="G3014" s="3">
        <v>5</v>
      </c>
      <c r="H3014" s="125">
        <v>0.1881957646294444</v>
      </c>
      <c r="I3014" s="3"/>
      <c r="J3014" s="3"/>
      <c r="K3014" s="3" t="s">
        <v>221</v>
      </c>
      <c r="L3014" s="125">
        <v>6.4130880437858001E-2</v>
      </c>
      <c r="M3014" s="3">
        <v>8</v>
      </c>
      <c r="N3014" s="125">
        <v>-0.15562158503303999</v>
      </c>
      <c r="O3014" s="3">
        <v>3</v>
      </c>
      <c r="P3014" s="125">
        <v>-3.1556700841453601E-2</v>
      </c>
      <c r="Q3014" s="3">
        <v>23</v>
      </c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</row>
    <row r="3015" spans="1:30" hidden="1" x14ac:dyDescent="0.25">
      <c r="A3015" s="2">
        <v>10</v>
      </c>
      <c r="B3015" s="2">
        <v>2015</v>
      </c>
      <c r="C3015" s="4" t="str">
        <f>INDEX(Index!$B$1:$B$500,MATCH($F3015,Index!$A$1:$A$500,0)
)</f>
        <v>KC</v>
      </c>
      <c r="D3015" s="4">
        <v>0</v>
      </c>
      <c r="E3015" s="141">
        <f t="shared" si="47"/>
        <v>0.15152671020533998</v>
      </c>
      <c r="F3015" s="3" t="s">
        <v>5</v>
      </c>
      <c r="G3015" s="3">
        <v>6</v>
      </c>
      <c r="H3015" s="125">
        <v>0.15152671020533998</v>
      </c>
      <c r="I3015" s="3"/>
      <c r="J3015" s="3"/>
      <c r="K3015" s="3" t="s">
        <v>135</v>
      </c>
      <c r="L3015" s="125">
        <v>3.9121947372777001E-2</v>
      </c>
      <c r="M3015" s="3">
        <v>12</v>
      </c>
      <c r="N3015" s="125">
        <v>-8.0907384673949895E-2</v>
      </c>
      <c r="O3015" s="3">
        <v>8</v>
      </c>
      <c r="P3015" s="125">
        <v>3.1497378158613101E-2</v>
      </c>
      <c r="Q3015" s="3">
        <v>8</v>
      </c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</row>
    <row r="3016" spans="1:30" hidden="1" x14ac:dyDescent="0.25">
      <c r="A3016" s="2">
        <v>10</v>
      </c>
      <c r="B3016" s="2">
        <v>2015</v>
      </c>
      <c r="C3016" s="4" t="str">
        <f>INDEX(Index!$B$1:$B$500,MATCH($F3016,Index!$A$1:$A$500,0)
)</f>
        <v>GB</v>
      </c>
      <c r="D3016" s="4">
        <v>0</v>
      </c>
      <c r="E3016" s="141">
        <f t="shared" si="47"/>
        <v>0.12713709354499408</v>
      </c>
      <c r="F3016" s="3" t="s">
        <v>20</v>
      </c>
      <c r="G3016" s="3">
        <v>7</v>
      </c>
      <c r="H3016" s="125">
        <v>0.12713709354499408</v>
      </c>
      <c r="I3016" s="3"/>
      <c r="J3016" s="3"/>
      <c r="K3016" s="3" t="s">
        <v>134</v>
      </c>
      <c r="L3016" s="125">
        <v>0.121207927838797</v>
      </c>
      <c r="M3016" s="3">
        <v>5</v>
      </c>
      <c r="N3016" s="125">
        <v>-2.7605565653133698E-2</v>
      </c>
      <c r="O3016" s="3">
        <v>11</v>
      </c>
      <c r="P3016" s="125">
        <v>-2.1676399946936601E-2</v>
      </c>
      <c r="Q3016" s="3">
        <v>19</v>
      </c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</row>
    <row r="3017" spans="1:30" hidden="1" x14ac:dyDescent="0.25">
      <c r="A3017" s="2">
        <v>10</v>
      </c>
      <c r="B3017" s="2">
        <v>2015</v>
      </c>
      <c r="C3017" s="4" t="str">
        <f>INDEX(Index!$B$1:$B$500,MATCH($F3017,Index!$A$1:$A$500,0)
)</f>
        <v>PIT</v>
      </c>
      <c r="D3017" s="4">
        <v>0</v>
      </c>
      <c r="E3017" s="141">
        <f t="shared" si="47"/>
        <v>0.11414950187021231</v>
      </c>
      <c r="F3017" s="3" t="s">
        <v>32</v>
      </c>
      <c r="G3017" s="3">
        <v>8</v>
      </c>
      <c r="H3017" s="125">
        <v>0.11414950187021231</v>
      </c>
      <c r="I3017" s="3"/>
      <c r="J3017" s="3"/>
      <c r="K3017" s="3" t="s">
        <v>146</v>
      </c>
      <c r="L3017" s="125">
        <v>0.12903890479206501</v>
      </c>
      <c r="M3017" s="3">
        <v>4</v>
      </c>
      <c r="N3017" s="125">
        <v>-1.13963651405612E-2</v>
      </c>
      <c r="O3017" s="3">
        <v>12</v>
      </c>
      <c r="P3017" s="125">
        <v>-2.6285768062413901E-2</v>
      </c>
      <c r="Q3017" s="3">
        <v>21</v>
      </c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</row>
    <row r="3018" spans="1:30" hidden="1" x14ac:dyDescent="0.25">
      <c r="A3018" s="2">
        <v>10</v>
      </c>
      <c r="B3018" s="2">
        <v>2015</v>
      </c>
      <c r="C3018" s="4" t="str">
        <f>INDEX(Index!$B$1:$B$500,MATCH($F3018,Index!$A$1:$A$500,0)
)</f>
        <v>NYJ</v>
      </c>
      <c r="D3018" s="4">
        <v>0</v>
      </c>
      <c r="E3018" s="141">
        <f t="shared" si="47"/>
        <v>0.11360808671580516</v>
      </c>
      <c r="F3018" s="3" t="s">
        <v>9</v>
      </c>
      <c r="G3018" s="3">
        <v>9</v>
      </c>
      <c r="H3018" s="125">
        <v>0.11360808671580516</v>
      </c>
      <c r="I3018" s="3"/>
      <c r="J3018" s="3"/>
      <c r="K3018" s="3" t="s">
        <v>136</v>
      </c>
      <c r="L3018" s="125">
        <v>4.3837569140848399E-3</v>
      </c>
      <c r="M3018" s="3">
        <v>17</v>
      </c>
      <c r="N3018" s="125">
        <v>-0.149983461373733</v>
      </c>
      <c r="O3018" s="3">
        <v>4</v>
      </c>
      <c r="P3018" s="125">
        <v>-4.0759131572012698E-2</v>
      </c>
      <c r="Q3018" s="3">
        <v>27</v>
      </c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</row>
    <row r="3019" spans="1:30" hidden="1" x14ac:dyDescent="0.25">
      <c r="A3019" s="2">
        <v>10</v>
      </c>
      <c r="B3019" s="2">
        <v>2015</v>
      </c>
      <c r="C3019" s="4" t="str">
        <f>INDEX(Index!$B$1:$B$500,MATCH($F3019,Index!$A$1:$A$500,0)
)</f>
        <v>DEN</v>
      </c>
      <c r="D3019" s="4">
        <v>0</v>
      </c>
      <c r="E3019" s="141">
        <f t="shared" si="47"/>
        <v>0.1049168030412259</v>
      </c>
      <c r="F3019" s="3" t="s">
        <v>39</v>
      </c>
      <c r="G3019" s="3">
        <v>10</v>
      </c>
      <c r="H3019" s="125">
        <v>0.1049168030412259</v>
      </c>
      <c r="I3019" s="3"/>
      <c r="J3019" s="3"/>
      <c r="K3019" s="3" t="s">
        <v>139</v>
      </c>
      <c r="L3019" s="125">
        <v>-0.17567770555117601</v>
      </c>
      <c r="M3019" s="3">
        <v>31</v>
      </c>
      <c r="N3019" s="125">
        <v>-0.24146344188560201</v>
      </c>
      <c r="O3019" s="3">
        <v>1</v>
      </c>
      <c r="P3019" s="125">
        <v>3.9131066706799902E-2</v>
      </c>
      <c r="Q3019" s="3">
        <v>5</v>
      </c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</row>
    <row r="3020" spans="1:30" hidden="1" x14ac:dyDescent="0.25">
      <c r="A3020" s="2">
        <v>10</v>
      </c>
      <c r="B3020" s="2">
        <v>2015</v>
      </c>
      <c r="C3020" s="4" t="str">
        <f>INDEX(Index!$B$1:$B$500,MATCH($F3020,Index!$A$1:$A$500,0)
)</f>
        <v>BUF</v>
      </c>
      <c r="D3020" s="4">
        <v>0</v>
      </c>
      <c r="E3020" s="141">
        <f t="shared" si="47"/>
        <v>9.3306729324279691E-2</v>
      </c>
      <c r="F3020" s="3" t="s">
        <v>0</v>
      </c>
      <c r="G3020" s="3">
        <v>11</v>
      </c>
      <c r="H3020" s="125">
        <v>9.3306729324279691E-2</v>
      </c>
      <c r="I3020" s="3"/>
      <c r="J3020" s="3"/>
      <c r="K3020" s="3" t="s">
        <v>136</v>
      </c>
      <c r="L3020" s="125">
        <v>6.1937881192367698E-2</v>
      </c>
      <c r="M3020" s="3">
        <v>9</v>
      </c>
      <c r="N3020" s="125">
        <v>-1.0092852955397301E-2</v>
      </c>
      <c r="O3020" s="3">
        <v>14</v>
      </c>
      <c r="P3020" s="125">
        <v>2.1275995176514701E-2</v>
      </c>
      <c r="Q3020" s="3">
        <v>10</v>
      </c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</row>
    <row r="3021" spans="1:30" hidden="1" x14ac:dyDescent="0.25">
      <c r="A3021" s="2">
        <v>10</v>
      </c>
      <c r="B3021" s="2">
        <v>2015</v>
      </c>
      <c r="C3021" s="4" t="str">
        <f>INDEX(Index!$B$1:$B$500,MATCH($F3021,Index!$A$1:$A$500,0)
)</f>
        <v>LV</v>
      </c>
      <c r="D3021" s="4">
        <v>0</v>
      </c>
      <c r="E3021" s="141">
        <f t="shared" si="47"/>
        <v>5.8233982865810094E-2</v>
      </c>
      <c r="F3021" s="3" t="s">
        <v>52</v>
      </c>
      <c r="G3021" s="3">
        <v>12</v>
      </c>
      <c r="H3021" s="125">
        <v>5.8233982865810094E-2</v>
      </c>
      <c r="I3021" s="3"/>
      <c r="J3021" s="3"/>
      <c r="K3021" s="3" t="s">
        <v>135</v>
      </c>
      <c r="L3021" s="125">
        <v>9.8053562495030194E-2</v>
      </c>
      <c r="M3021" s="3">
        <v>6</v>
      </c>
      <c r="N3021" s="125">
        <v>2.40616276278364E-2</v>
      </c>
      <c r="O3021" s="3">
        <v>18</v>
      </c>
      <c r="P3021" s="125">
        <v>-1.5757952001383701E-2</v>
      </c>
      <c r="Q3021" s="3">
        <v>15</v>
      </c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</row>
    <row r="3022" spans="1:30" hidden="1" x14ac:dyDescent="0.25">
      <c r="A3022" s="2">
        <v>10</v>
      </c>
      <c r="B3022" s="2">
        <v>2015</v>
      </c>
      <c r="C3022" s="4" t="str">
        <f>INDEX(Index!$B$1:$B$500,MATCH($F3022,Index!$A$1:$A$500,0)
)</f>
        <v>NYG</v>
      </c>
      <c r="D3022" s="4">
        <v>0</v>
      </c>
      <c r="E3022" s="141">
        <f t="shared" si="47"/>
        <v>3.9706933179525901E-2</v>
      </c>
      <c r="F3022" s="3" t="s">
        <v>15</v>
      </c>
      <c r="G3022" s="3">
        <v>13</v>
      </c>
      <c r="H3022" s="125">
        <v>3.9706933179525901E-2</v>
      </c>
      <c r="I3022" s="3"/>
      <c r="J3022" s="3"/>
      <c r="K3022" s="3" t="s">
        <v>145</v>
      </c>
      <c r="L3022" s="125">
        <v>2.94468729824649E-2</v>
      </c>
      <c r="M3022" s="3">
        <v>14</v>
      </c>
      <c r="N3022" s="125">
        <v>4.1791941335495401E-2</v>
      </c>
      <c r="O3022" s="3">
        <v>20</v>
      </c>
      <c r="P3022" s="125">
        <v>5.2052001532556402E-2</v>
      </c>
      <c r="Q3022" s="3">
        <v>3</v>
      </c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</row>
    <row r="3023" spans="1:30" hidden="1" x14ac:dyDescent="0.25">
      <c r="A3023" s="2">
        <v>10</v>
      </c>
      <c r="B3023" s="2">
        <v>2015</v>
      </c>
      <c r="C3023" s="4" t="str">
        <f>INDEX(Index!$B$1:$B$500,MATCH($F3023,Index!$A$1:$A$500,0)
)</f>
        <v>PHI</v>
      </c>
      <c r="D3023" s="4">
        <v>0</v>
      </c>
      <c r="E3023" s="141">
        <f t="shared" si="47"/>
        <v>2.3014660495218889E-2</v>
      </c>
      <c r="F3023" s="3" t="s">
        <v>7</v>
      </c>
      <c r="G3023" s="3">
        <v>14</v>
      </c>
      <c r="H3023" s="125">
        <v>2.3014660495218889E-2</v>
      </c>
      <c r="I3023" s="3"/>
      <c r="J3023" s="3"/>
      <c r="K3023" s="3" t="s">
        <v>135</v>
      </c>
      <c r="L3023" s="125">
        <v>-8.5252394054514902E-2</v>
      </c>
      <c r="M3023" s="3">
        <v>25</v>
      </c>
      <c r="N3023" s="125">
        <v>-0.12893325612915199</v>
      </c>
      <c r="O3023" s="3">
        <v>6</v>
      </c>
      <c r="P3023" s="125">
        <v>-2.06662015794182E-2</v>
      </c>
      <c r="Q3023" s="3">
        <v>18</v>
      </c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</row>
    <row r="3024" spans="1:30" hidden="1" x14ac:dyDescent="0.25">
      <c r="A3024" s="2">
        <v>10</v>
      </c>
      <c r="B3024" s="2">
        <v>2015</v>
      </c>
      <c r="C3024" s="4" t="str">
        <f>INDEX(Index!$B$1:$B$500,MATCH($F3024,Index!$A$1:$A$500,0)
)</f>
        <v>LAR</v>
      </c>
      <c r="D3024" s="4">
        <v>0</v>
      </c>
      <c r="E3024" s="141">
        <f t="shared" si="47"/>
        <v>3.5683657807647953E-3</v>
      </c>
      <c r="F3024" s="3" t="s">
        <v>67</v>
      </c>
      <c r="G3024" s="3">
        <v>15</v>
      </c>
      <c r="H3024" s="125">
        <v>3.5683657807647953E-3</v>
      </c>
      <c r="I3024" s="3"/>
      <c r="J3024" s="3"/>
      <c r="K3024" s="3" t="s">
        <v>135</v>
      </c>
      <c r="L3024" s="125">
        <v>-0.17037734225185899</v>
      </c>
      <c r="M3024" s="3">
        <v>30</v>
      </c>
      <c r="N3024" s="125">
        <v>-0.16175233375842499</v>
      </c>
      <c r="O3024" s="3">
        <v>2</v>
      </c>
      <c r="P3024" s="125">
        <v>1.2193374274198801E-2</v>
      </c>
      <c r="Q3024" s="3">
        <v>11</v>
      </c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</row>
    <row r="3025" spans="1:30" hidden="1" x14ac:dyDescent="0.25">
      <c r="A3025" s="2">
        <v>10</v>
      </c>
      <c r="B3025" s="2">
        <v>2015</v>
      </c>
      <c r="C3025" s="4" t="str">
        <f>INDEX(Index!$B$1:$B$500,MATCH($F3025,Index!$A$1:$A$500,0)
)</f>
        <v>ATL</v>
      </c>
      <c r="D3025" s="4">
        <v>0</v>
      </c>
      <c r="E3025" s="141">
        <f t="shared" si="47"/>
        <v>-3.8988702795010044E-3</v>
      </c>
      <c r="F3025" s="3" t="s">
        <v>43</v>
      </c>
      <c r="G3025" s="3">
        <v>16</v>
      </c>
      <c r="H3025" s="125">
        <v>-3.8988702795010044E-3</v>
      </c>
      <c r="I3025" s="3"/>
      <c r="J3025" s="3"/>
      <c r="K3025" s="3" t="s">
        <v>134</v>
      </c>
      <c r="L3025" s="125">
        <v>4.5156253132308997E-2</v>
      </c>
      <c r="M3025" s="3">
        <v>11</v>
      </c>
      <c r="N3025" s="125">
        <v>2.5408391860834802E-2</v>
      </c>
      <c r="O3025" s="3">
        <v>19</v>
      </c>
      <c r="P3025" s="125">
        <v>-2.36467315509752E-2</v>
      </c>
      <c r="Q3025" s="3">
        <v>20</v>
      </c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</row>
    <row r="3026" spans="1:30" hidden="1" x14ac:dyDescent="0.25">
      <c r="A3026" s="2">
        <v>10</v>
      </c>
      <c r="B3026" s="2">
        <v>2015</v>
      </c>
      <c r="C3026" s="4" t="str">
        <f>INDEX(Index!$B$1:$B$500,MATCH($F3026,Index!$A$1:$A$500,0)
)</f>
        <v>MIN</v>
      </c>
      <c r="D3026" s="4">
        <v>0</v>
      </c>
      <c r="E3026" s="141">
        <f t="shared" si="47"/>
        <v>-2.3164069659507701E-2</v>
      </c>
      <c r="F3026" s="3" t="s">
        <v>46</v>
      </c>
      <c r="G3026" s="3">
        <v>17</v>
      </c>
      <c r="H3026" s="125">
        <v>-2.3164069659507701E-2</v>
      </c>
      <c r="I3026" s="3"/>
      <c r="J3026" s="3"/>
      <c r="K3026" s="3" t="s">
        <v>139</v>
      </c>
      <c r="L3026" s="125">
        <v>-4.9589305716108902E-2</v>
      </c>
      <c r="M3026" s="3">
        <v>23</v>
      </c>
      <c r="N3026" s="125">
        <v>1.10898325098404E-2</v>
      </c>
      <c r="O3026" s="3">
        <v>16</v>
      </c>
      <c r="P3026" s="125">
        <v>3.7515068566441601E-2</v>
      </c>
      <c r="Q3026" s="3">
        <v>7</v>
      </c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</row>
    <row r="3027" spans="1:30" hidden="1" x14ac:dyDescent="0.25">
      <c r="A3027" s="2">
        <v>10</v>
      </c>
      <c r="B3027" s="2">
        <v>2015</v>
      </c>
      <c r="C3027" s="4" t="str">
        <f>INDEX(Index!$B$1:$B$500,MATCH($F3027,Index!$A$1:$A$500,0)
)</f>
        <v>BAL</v>
      </c>
      <c r="D3027" s="4">
        <v>0</v>
      </c>
      <c r="E3027" s="141">
        <f t="shared" si="47"/>
        <v>-5.6570596901514413E-2</v>
      </c>
      <c r="F3027" s="3" t="s">
        <v>18</v>
      </c>
      <c r="G3027" s="3">
        <v>18</v>
      </c>
      <c r="H3027" s="125">
        <v>-5.6570596901514413E-2</v>
      </c>
      <c r="I3027" s="3"/>
      <c r="J3027" s="3"/>
      <c r="K3027" s="3" t="s">
        <v>141</v>
      </c>
      <c r="L3027" s="125">
        <v>1.1931290815558901E-2</v>
      </c>
      <c r="M3027" s="3">
        <v>15</v>
      </c>
      <c r="N3027" s="125">
        <v>0.121475415884517</v>
      </c>
      <c r="O3027" s="3">
        <v>29</v>
      </c>
      <c r="P3027" s="125">
        <v>5.2973528167443697E-2</v>
      </c>
      <c r="Q3027" s="3">
        <v>2</v>
      </c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</row>
    <row r="3028" spans="1:30" hidden="1" x14ac:dyDescent="0.25">
      <c r="A3028" s="2">
        <v>10</v>
      </c>
      <c r="B3028" s="2">
        <v>2015</v>
      </c>
      <c r="C3028" s="4" t="str">
        <f>INDEX(Index!$B$1:$B$500,MATCH($F3028,Index!$A$1:$A$500,0)
)</f>
        <v>WAS</v>
      </c>
      <c r="D3028" s="4">
        <v>0</v>
      </c>
      <c r="E3028" s="141">
        <f t="shared" si="47"/>
        <v>-6.2273267063225779E-2</v>
      </c>
      <c r="F3028" s="3" t="s">
        <v>26</v>
      </c>
      <c r="G3028" s="3">
        <v>19</v>
      </c>
      <c r="H3028" s="125">
        <v>-6.2273267063225779E-2</v>
      </c>
      <c r="I3028" s="3"/>
      <c r="J3028" s="3"/>
      <c r="K3028" s="3" t="s">
        <v>135</v>
      </c>
      <c r="L3028" s="125">
        <v>-4.3279113403931497E-3</v>
      </c>
      <c r="M3028" s="3">
        <v>19</v>
      </c>
      <c r="N3028" s="125">
        <v>6.1940069397628902E-2</v>
      </c>
      <c r="O3028" s="3">
        <v>23</v>
      </c>
      <c r="P3028" s="125">
        <v>3.9947136747962696E-3</v>
      </c>
      <c r="Q3028" s="3">
        <v>13</v>
      </c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</row>
    <row r="3029" spans="1:30" hidden="1" x14ac:dyDescent="0.25">
      <c r="A3029" s="2">
        <v>10</v>
      </c>
      <c r="B3029" s="2">
        <v>2015</v>
      </c>
      <c r="C3029" s="4" t="str">
        <f>INDEX(Index!$B$1:$B$500,MATCH($F3029,Index!$A$1:$A$500,0)
)</f>
        <v>DAL</v>
      </c>
      <c r="D3029" s="4">
        <v>0</v>
      </c>
      <c r="E3029" s="141">
        <f t="shared" si="47"/>
        <v>-8.6758816075002396E-2</v>
      </c>
      <c r="F3029" s="3" t="s">
        <v>3</v>
      </c>
      <c r="G3029" s="3">
        <v>20</v>
      </c>
      <c r="H3029" s="125">
        <v>-8.6758816075002396E-2</v>
      </c>
      <c r="I3029" s="3"/>
      <c r="J3029" s="3"/>
      <c r="K3029" s="3" t="s">
        <v>141</v>
      </c>
      <c r="L3029" s="125">
        <v>-1.9355136974015499E-2</v>
      </c>
      <c r="M3029" s="3">
        <v>20</v>
      </c>
      <c r="N3029" s="125">
        <v>5.0430280885611502E-2</v>
      </c>
      <c r="O3029" s="3">
        <v>21</v>
      </c>
      <c r="P3029" s="125">
        <v>-1.6973398215375399E-2</v>
      </c>
      <c r="Q3029" s="3">
        <v>16</v>
      </c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</row>
    <row r="3030" spans="1:30" hidden="1" x14ac:dyDescent="0.25">
      <c r="A3030" s="2">
        <v>10</v>
      </c>
      <c r="B3030" s="2">
        <v>2015</v>
      </c>
      <c r="C3030" s="4" t="str">
        <f>INDEX(Index!$B$1:$B$500,MATCH($F3030,Index!$A$1:$A$500,0)
)</f>
        <v>MIA</v>
      </c>
      <c r="D3030" s="4">
        <v>0</v>
      </c>
      <c r="E3030" s="141">
        <f t="shared" si="47"/>
        <v>-8.9476287400878055E-2</v>
      </c>
      <c r="F3030" s="3" t="s">
        <v>4</v>
      </c>
      <c r="G3030" s="3">
        <v>21</v>
      </c>
      <c r="H3030" s="125">
        <v>-8.9476287400878055E-2</v>
      </c>
      <c r="I3030" s="3"/>
      <c r="J3030" s="3"/>
      <c r="K3030" s="3" t="s">
        <v>135</v>
      </c>
      <c r="L3030" s="125">
        <v>1.74925056670394E-3</v>
      </c>
      <c r="M3030" s="3">
        <v>18</v>
      </c>
      <c r="N3030" s="125">
        <v>6.0122081278702798E-2</v>
      </c>
      <c r="O3030" s="3">
        <v>22</v>
      </c>
      <c r="P3030" s="125">
        <v>-3.1103456688879198E-2</v>
      </c>
      <c r="Q3030" s="3">
        <v>22</v>
      </c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</row>
    <row r="3031" spans="1:30" hidden="1" x14ac:dyDescent="0.25">
      <c r="A3031" s="2">
        <v>10</v>
      </c>
      <c r="B3031" s="2">
        <v>2015</v>
      </c>
      <c r="C3031" s="4" t="str">
        <f>INDEX(Index!$B$1:$B$500,MATCH($F3031,Index!$A$1:$A$500,0)
)</f>
        <v>TB</v>
      </c>
      <c r="D3031" s="4">
        <v>0</v>
      </c>
      <c r="E3031" s="141">
        <f t="shared" si="47"/>
        <v>-0.1224280382276617</v>
      </c>
      <c r="F3031" s="3" t="s">
        <v>38</v>
      </c>
      <c r="G3031" s="3">
        <v>22</v>
      </c>
      <c r="H3031" s="125">
        <v>-0.1224280382276617</v>
      </c>
      <c r="I3031" s="3"/>
      <c r="J3031" s="3"/>
      <c r="K3031" s="3" t="s">
        <v>135</v>
      </c>
      <c r="L3031" s="125">
        <v>-6.8459597268719793E-2</v>
      </c>
      <c r="M3031" s="3">
        <v>24</v>
      </c>
      <c r="N3031" s="125">
        <v>1.1361385220341301E-2</v>
      </c>
      <c r="O3031" s="3">
        <v>17</v>
      </c>
      <c r="P3031" s="125">
        <v>-4.2607055738600602E-2</v>
      </c>
      <c r="Q3031" s="3">
        <v>28</v>
      </c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</row>
    <row r="3032" spans="1:30" hidden="1" x14ac:dyDescent="0.25">
      <c r="A3032" s="2">
        <v>10</v>
      </c>
      <c r="B3032" s="2">
        <v>2015</v>
      </c>
      <c r="C3032" s="4" t="str">
        <f>INDEX(Index!$B$1:$B$500,MATCH($F3032,Index!$A$1:$A$500,0)
)</f>
        <v>IND</v>
      </c>
      <c r="D3032" s="4">
        <v>0</v>
      </c>
      <c r="E3032" s="141">
        <f t="shared" si="47"/>
        <v>-0.14833618842377541</v>
      </c>
      <c r="F3032" s="3" t="s">
        <v>35</v>
      </c>
      <c r="G3032" s="3">
        <v>23</v>
      </c>
      <c r="H3032" s="125">
        <v>-0.14833618842377541</v>
      </c>
      <c r="I3032" s="3"/>
      <c r="J3032" s="3"/>
      <c r="K3032" s="3" t="s">
        <v>135</v>
      </c>
      <c r="L3032" s="125">
        <v>-3.62852038879658E-2</v>
      </c>
      <c r="M3032" s="3">
        <v>21</v>
      </c>
      <c r="N3032" s="125">
        <v>9.2527978596570304E-2</v>
      </c>
      <c r="O3032" s="3">
        <v>27</v>
      </c>
      <c r="P3032" s="125">
        <v>-1.95230059392393E-2</v>
      </c>
      <c r="Q3032" s="3">
        <v>17</v>
      </c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</row>
    <row r="3033" spans="1:30" hidden="1" x14ac:dyDescent="0.25">
      <c r="A3033" s="2">
        <v>10</v>
      </c>
      <c r="B3033" s="2">
        <v>2015</v>
      </c>
      <c r="C3033" s="4" t="str">
        <f>INDEX(Index!$B$1:$B$500,MATCH($F3033,Index!$A$1:$A$500,0)
)</f>
        <v>CHI</v>
      </c>
      <c r="D3033" s="4">
        <v>0</v>
      </c>
      <c r="E3033" s="141">
        <f t="shared" si="47"/>
        <v>-0.15393791986555738</v>
      </c>
      <c r="F3033" s="3" t="s">
        <v>64</v>
      </c>
      <c r="G3033" s="3">
        <v>24</v>
      </c>
      <c r="H3033" s="125">
        <v>-0.15393791986555738</v>
      </c>
      <c r="I3033" s="3"/>
      <c r="J3033" s="3"/>
      <c r="K3033" s="3" t="s">
        <v>135</v>
      </c>
      <c r="L3033" s="125">
        <v>1.1168658718640499E-2</v>
      </c>
      <c r="M3033" s="3">
        <v>16</v>
      </c>
      <c r="N3033" s="125">
        <v>8.0171793820305898E-2</v>
      </c>
      <c r="O3033" s="3">
        <v>26</v>
      </c>
      <c r="P3033" s="125">
        <v>-8.4934784763892004E-2</v>
      </c>
      <c r="Q3033" s="3">
        <v>32</v>
      </c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</row>
    <row r="3034" spans="1:30" hidden="1" x14ac:dyDescent="0.25">
      <c r="A3034" s="2">
        <v>10</v>
      </c>
      <c r="B3034" s="2">
        <v>2015</v>
      </c>
      <c r="C3034" s="4" t="str">
        <f>INDEX(Index!$B$1:$B$500,MATCH($F3034,Index!$A$1:$A$500,0)
)</f>
        <v>HOU</v>
      </c>
      <c r="D3034" s="4">
        <v>0</v>
      </c>
      <c r="E3034" s="141">
        <f t="shared" si="47"/>
        <v>-0.1668528425699039</v>
      </c>
      <c r="F3034" s="3" t="s">
        <v>49</v>
      </c>
      <c r="G3034" s="3">
        <v>25</v>
      </c>
      <c r="H3034" s="125">
        <v>-0.1668528425699039</v>
      </c>
      <c r="I3034" s="3"/>
      <c r="J3034" s="3"/>
      <c r="K3034" s="3" t="s">
        <v>135</v>
      </c>
      <c r="L3034" s="125">
        <v>-0.11933578163514</v>
      </c>
      <c r="M3034" s="3">
        <v>26</v>
      </c>
      <c r="N3034" s="125">
        <v>-1.10143820546852E-2</v>
      </c>
      <c r="O3034" s="3">
        <v>13</v>
      </c>
      <c r="P3034" s="125">
        <v>-5.8531442989449102E-2</v>
      </c>
      <c r="Q3034" s="3">
        <v>29</v>
      </c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</row>
    <row r="3035" spans="1:30" hidden="1" x14ac:dyDescent="0.25">
      <c r="A3035" s="2">
        <v>10</v>
      </c>
      <c r="B3035" s="2">
        <v>2015</v>
      </c>
      <c r="C3035" s="4" t="str">
        <f>INDEX(Index!$B$1:$B$500,MATCH($F3035,Index!$A$1:$A$500,0)
)</f>
        <v>NO</v>
      </c>
      <c r="D3035" s="4">
        <v>0</v>
      </c>
      <c r="E3035" s="141">
        <f t="shared" si="47"/>
        <v>-0.17054542936559169</v>
      </c>
      <c r="F3035" s="3" t="s">
        <v>27</v>
      </c>
      <c r="G3035" s="3">
        <v>26</v>
      </c>
      <c r="H3035" s="125">
        <v>-0.17054542936559169</v>
      </c>
      <c r="I3035" s="3"/>
      <c r="J3035" s="3"/>
      <c r="K3035" s="3" t="s">
        <v>148</v>
      </c>
      <c r="L3035" s="125">
        <v>5.7477555760343003E-2</v>
      </c>
      <c r="M3035" s="3">
        <v>10</v>
      </c>
      <c r="N3035" s="125">
        <v>0.19324621184266999</v>
      </c>
      <c r="O3035" s="3">
        <v>32</v>
      </c>
      <c r="P3035" s="125">
        <v>-3.47767732832647E-2</v>
      </c>
      <c r="Q3035" s="3">
        <v>25</v>
      </c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</row>
    <row r="3036" spans="1:30" hidden="1" x14ac:dyDescent="0.25">
      <c r="A3036" s="2">
        <v>10</v>
      </c>
      <c r="B3036" s="2">
        <v>2015</v>
      </c>
      <c r="C3036" s="4" t="str">
        <f>INDEX(Index!$B$1:$B$500,MATCH($F3036,Index!$A$1:$A$500,0)
)</f>
        <v>TEN</v>
      </c>
      <c r="D3036" s="4">
        <v>0</v>
      </c>
      <c r="E3036" s="141">
        <f t="shared" si="47"/>
        <v>-0.17345375121912709</v>
      </c>
      <c r="F3036" s="3" t="s">
        <v>45</v>
      </c>
      <c r="G3036" s="3">
        <v>27</v>
      </c>
      <c r="H3036" s="125">
        <v>-0.17345375121912709</v>
      </c>
      <c r="I3036" s="3"/>
      <c r="J3036" s="3"/>
      <c r="K3036" s="3" t="s">
        <v>141</v>
      </c>
      <c r="L3036" s="125">
        <v>-0.13269286203736599</v>
      </c>
      <c r="M3036" s="3">
        <v>27</v>
      </c>
      <c r="N3036" s="125">
        <v>8.53049559579039E-3</v>
      </c>
      <c r="O3036" s="3">
        <v>15</v>
      </c>
      <c r="P3036" s="125">
        <v>-3.2230393585970699E-2</v>
      </c>
      <c r="Q3036" s="3">
        <v>24</v>
      </c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</row>
    <row r="3037" spans="1:30" hidden="1" x14ac:dyDescent="0.25">
      <c r="A3037" s="2">
        <v>10</v>
      </c>
      <c r="B3037" s="2">
        <v>2015</v>
      </c>
      <c r="C3037" s="4" t="str">
        <f>INDEX(Index!$B$1:$B$500,MATCH($F3037,Index!$A$1:$A$500,0)
)</f>
        <v>JAX</v>
      </c>
      <c r="D3037" s="4">
        <v>0</v>
      </c>
      <c r="E3037" s="141">
        <f t="shared" si="47"/>
        <v>-0.17712118644601199</v>
      </c>
      <c r="F3037" s="3" t="s">
        <v>56</v>
      </c>
      <c r="G3037" s="3">
        <v>28</v>
      </c>
      <c r="H3037" s="125">
        <v>-0.17712118644601199</v>
      </c>
      <c r="I3037" s="3"/>
      <c r="J3037" s="3"/>
      <c r="K3037" s="3" t="s">
        <v>140</v>
      </c>
      <c r="L3037" s="125">
        <v>-4.2965873845539002E-2</v>
      </c>
      <c r="M3037" s="3">
        <v>22</v>
      </c>
      <c r="N3037" s="125">
        <v>7.0624204032151097E-2</v>
      </c>
      <c r="O3037" s="3">
        <v>24</v>
      </c>
      <c r="P3037" s="125">
        <v>-6.3531108568321906E-2</v>
      </c>
      <c r="Q3037" s="3">
        <v>30</v>
      </c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</row>
    <row r="3038" spans="1:30" hidden="1" x14ac:dyDescent="0.25">
      <c r="A3038" s="2">
        <v>10</v>
      </c>
      <c r="B3038" s="2">
        <v>2015</v>
      </c>
      <c r="C3038" s="4" t="str">
        <f>INDEX(Index!$B$1:$B$500,MATCH($F3038,Index!$A$1:$A$500,0)
)</f>
        <v>DET</v>
      </c>
      <c r="D3038" s="4">
        <v>0</v>
      </c>
      <c r="E3038" s="141">
        <f t="shared" si="47"/>
        <v>-0.20370904368319728</v>
      </c>
      <c r="F3038" s="3" t="s">
        <v>21</v>
      </c>
      <c r="G3038" s="3">
        <v>29</v>
      </c>
      <c r="H3038" s="125">
        <v>-0.20370904368319728</v>
      </c>
      <c r="I3038" s="3"/>
      <c r="J3038" s="3"/>
      <c r="K3038" s="3" t="s">
        <v>141</v>
      </c>
      <c r="L3038" s="125">
        <v>-0.138384408989246</v>
      </c>
      <c r="M3038" s="3">
        <v>28</v>
      </c>
      <c r="N3038" s="125">
        <v>7.1406596037055403E-2</v>
      </c>
      <c r="O3038" s="3">
        <v>25</v>
      </c>
      <c r="P3038" s="125">
        <v>6.0819613431041201E-3</v>
      </c>
      <c r="Q3038" s="3">
        <v>12</v>
      </c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</row>
    <row r="3039" spans="1:30" hidden="1" x14ac:dyDescent="0.25">
      <c r="A3039" s="2">
        <v>10</v>
      </c>
      <c r="B3039" s="2">
        <v>2015</v>
      </c>
      <c r="C3039" s="4" t="str">
        <f>INDEX(Index!$B$1:$B$500,MATCH($F3039,Index!$A$1:$A$500,0)
)</f>
        <v>LAC</v>
      </c>
      <c r="D3039" s="4">
        <v>0</v>
      </c>
      <c r="E3039" s="141">
        <f t="shared" si="47"/>
        <v>-0.20808779151774048</v>
      </c>
      <c r="F3039" s="3" t="s">
        <v>68</v>
      </c>
      <c r="G3039" s="3">
        <v>30</v>
      </c>
      <c r="H3039" s="125">
        <v>-0.20808779151774048</v>
      </c>
      <c r="I3039" s="3"/>
      <c r="J3039" s="3"/>
      <c r="K3039" s="3" t="s">
        <v>141</v>
      </c>
      <c r="L3039" s="125">
        <v>3.1425668664961298E-2</v>
      </c>
      <c r="M3039" s="3">
        <v>13</v>
      </c>
      <c r="N3039" s="125">
        <v>0.170526579781175</v>
      </c>
      <c r="O3039" s="3">
        <v>31</v>
      </c>
      <c r="P3039" s="125">
        <v>-6.8986880401526798E-2</v>
      </c>
      <c r="Q3039" s="3">
        <v>31</v>
      </c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</row>
    <row r="3040" spans="1:30" hidden="1" x14ac:dyDescent="0.25">
      <c r="A3040" s="2">
        <v>10</v>
      </c>
      <c r="B3040" s="2">
        <v>2015</v>
      </c>
      <c r="C3040" s="4" t="str">
        <f>INDEX(Index!$B$1:$B$500,MATCH($F3040,Index!$A$1:$A$500,0)
)</f>
        <v>CLE</v>
      </c>
      <c r="D3040" s="4">
        <v>0</v>
      </c>
      <c r="E3040" s="141">
        <f t="shared" si="47"/>
        <v>-0.23253400623562884</v>
      </c>
      <c r="F3040" s="3" t="s">
        <v>10</v>
      </c>
      <c r="G3040" s="3">
        <v>31</v>
      </c>
      <c r="H3040" s="125">
        <v>-0.23253400623562884</v>
      </c>
      <c r="I3040" s="3"/>
      <c r="J3040" s="3"/>
      <c r="K3040" s="3" t="s">
        <v>149</v>
      </c>
      <c r="L3040" s="125">
        <v>-0.14490392368895399</v>
      </c>
      <c r="M3040" s="3">
        <v>29</v>
      </c>
      <c r="N3040" s="125">
        <v>0.12587301257210801</v>
      </c>
      <c r="O3040" s="3">
        <v>30</v>
      </c>
      <c r="P3040" s="125">
        <v>3.8242930025433199E-2</v>
      </c>
      <c r="Q3040" s="3">
        <v>6</v>
      </c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</row>
    <row r="3041" spans="1:30" hidden="1" x14ac:dyDescent="0.25">
      <c r="A3041" s="2">
        <v>10</v>
      </c>
      <c r="B3041" s="2">
        <v>2015</v>
      </c>
      <c r="C3041" s="4" t="str">
        <f>INDEX(Index!$B$1:$B$500,MATCH($F3041,Index!$A$1:$A$500,0)
)</f>
        <v>SF</v>
      </c>
      <c r="D3041" s="4">
        <v>0</v>
      </c>
      <c r="E3041" s="141">
        <f t="shared" si="47"/>
        <v>-0.36017184464502594</v>
      </c>
      <c r="F3041" s="3" t="s">
        <v>1</v>
      </c>
      <c r="G3041" s="3">
        <v>32</v>
      </c>
      <c r="H3041" s="125">
        <v>-0.36017184464502594</v>
      </c>
      <c r="I3041" s="3"/>
      <c r="J3041" s="3"/>
      <c r="K3041" s="3" t="s">
        <v>140</v>
      </c>
      <c r="L3041" s="125">
        <v>-0.19896499582695301</v>
      </c>
      <c r="M3041" s="3">
        <v>32</v>
      </c>
      <c r="N3041" s="125">
        <v>0.120850339037892</v>
      </c>
      <c r="O3041" s="3">
        <v>28</v>
      </c>
      <c r="P3041" s="125">
        <v>-4.0356509780180898E-2</v>
      </c>
      <c r="Q3041" s="3">
        <v>26</v>
      </c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</row>
    <row r="3042" spans="1:30" hidden="1" x14ac:dyDescent="0.25">
      <c r="A3042" s="2">
        <v>11</v>
      </c>
      <c r="B3042" s="2">
        <v>2015</v>
      </c>
      <c r="C3042" s="4" t="str">
        <f>INDEX(Index!$B$1:$B$500,MATCH($F3042,Index!$A$1:$A$500,0)
)</f>
        <v>NE</v>
      </c>
      <c r="D3042" s="4">
        <v>0</v>
      </c>
      <c r="E3042" s="141">
        <f t="shared" si="47"/>
        <v>0.37786733424766339</v>
      </c>
      <c r="F3042" s="3" t="s">
        <v>17</v>
      </c>
      <c r="G3042" s="3">
        <v>1</v>
      </c>
      <c r="H3042" s="125">
        <v>0.37786733424766339</v>
      </c>
      <c r="I3042" s="3"/>
      <c r="J3042" s="3"/>
      <c r="K3042" s="3" t="s">
        <v>225</v>
      </c>
      <c r="L3042" s="125">
        <v>0.189832417781964</v>
      </c>
      <c r="M3042" s="3">
        <v>2</v>
      </c>
      <c r="N3042" s="125">
        <v>-0.107946976852764</v>
      </c>
      <c r="O3042" s="3">
        <v>6</v>
      </c>
      <c r="P3042" s="125">
        <v>8.0087939612935394E-2</v>
      </c>
      <c r="Q3042" s="3">
        <v>1</v>
      </c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</row>
    <row r="3043" spans="1:30" hidden="1" x14ac:dyDescent="0.25">
      <c r="A3043" s="2">
        <v>11</v>
      </c>
      <c r="B3043" s="2">
        <v>2015</v>
      </c>
      <c r="C3043" s="4" t="str">
        <f>INDEX(Index!$B$1:$B$500,MATCH($F3043,Index!$A$1:$A$500,0)
)</f>
        <v>ARI</v>
      </c>
      <c r="D3043" s="4">
        <v>0</v>
      </c>
      <c r="E3043" s="141">
        <f t="shared" si="47"/>
        <v>0.34624496176818709</v>
      </c>
      <c r="F3043" s="3" t="s">
        <v>23</v>
      </c>
      <c r="G3043" s="3">
        <v>2</v>
      </c>
      <c r="H3043" s="125">
        <v>0.34624496176818709</v>
      </c>
      <c r="I3043" s="3"/>
      <c r="J3043" s="3"/>
      <c r="K3043" s="3" t="s">
        <v>144</v>
      </c>
      <c r="L3043" s="125">
        <v>0.20843918182045201</v>
      </c>
      <c r="M3043" s="3">
        <v>1</v>
      </c>
      <c r="N3043" s="125">
        <v>-0.142498431029911</v>
      </c>
      <c r="O3043" s="3">
        <v>4</v>
      </c>
      <c r="P3043" s="125">
        <v>-4.6926510821759101E-3</v>
      </c>
      <c r="Q3043" s="3">
        <v>14</v>
      </c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</row>
    <row r="3044" spans="1:30" hidden="1" x14ac:dyDescent="0.25">
      <c r="A3044" s="2">
        <v>11</v>
      </c>
      <c r="B3044" s="2">
        <v>2015</v>
      </c>
      <c r="C3044" s="4" t="str">
        <f>INDEX(Index!$B$1:$B$500,MATCH($F3044,Index!$A$1:$A$500,0)
)</f>
        <v>CIN</v>
      </c>
      <c r="D3044" s="4">
        <v>0</v>
      </c>
      <c r="E3044" s="141">
        <f t="shared" si="47"/>
        <v>0.26446174840851983</v>
      </c>
      <c r="F3044" s="3" t="s">
        <v>24</v>
      </c>
      <c r="G3044" s="3">
        <v>3</v>
      </c>
      <c r="H3044" s="125">
        <v>0.26446174840851983</v>
      </c>
      <c r="I3044" s="3"/>
      <c r="J3044" s="3"/>
      <c r="K3044" s="3" t="s">
        <v>144</v>
      </c>
      <c r="L3044" s="125">
        <v>0.17446433341598999</v>
      </c>
      <c r="M3044" s="3">
        <v>3</v>
      </c>
      <c r="N3044" s="125">
        <v>-6.1998518782649802E-2</v>
      </c>
      <c r="O3044" s="3">
        <v>10</v>
      </c>
      <c r="P3044" s="125">
        <v>2.7998896209880001E-2</v>
      </c>
      <c r="Q3044" s="3">
        <v>10</v>
      </c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</row>
    <row r="3045" spans="1:30" hidden="1" x14ac:dyDescent="0.25">
      <c r="A3045" s="2">
        <v>11</v>
      </c>
      <c r="B3045" s="2">
        <v>2015</v>
      </c>
      <c r="C3045" s="4" t="str">
        <f>INDEX(Index!$B$1:$B$500,MATCH($F3045,Index!$A$1:$A$500,0)
)</f>
        <v>CAR</v>
      </c>
      <c r="D3045" s="4">
        <v>0</v>
      </c>
      <c r="E3045" s="141">
        <f t="shared" si="47"/>
        <v>0.24613116574385421</v>
      </c>
      <c r="F3045" s="3" t="s">
        <v>51</v>
      </c>
      <c r="G3045" s="3">
        <v>4</v>
      </c>
      <c r="H3045" s="125">
        <v>0.24613116574385421</v>
      </c>
      <c r="I3045" s="3"/>
      <c r="J3045" s="3"/>
      <c r="K3045" s="3" t="s">
        <v>225</v>
      </c>
      <c r="L3045" s="125">
        <v>7.7209276734016799E-2</v>
      </c>
      <c r="M3045" s="3">
        <v>7</v>
      </c>
      <c r="N3045" s="125">
        <v>-0.215441355836375</v>
      </c>
      <c r="O3045" s="3">
        <v>1</v>
      </c>
      <c r="P3045" s="125">
        <v>-4.6519466826537598E-2</v>
      </c>
      <c r="Q3045" s="3">
        <v>28</v>
      </c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</row>
    <row r="3046" spans="1:30" hidden="1" x14ac:dyDescent="0.25">
      <c r="A3046" s="2">
        <v>11</v>
      </c>
      <c r="B3046" s="2">
        <v>2015</v>
      </c>
      <c r="C3046" s="4" t="str">
        <f>INDEX(Index!$B$1:$B$500,MATCH($F3046,Index!$A$1:$A$500,0)
)</f>
        <v>SEA</v>
      </c>
      <c r="D3046" s="4">
        <v>0</v>
      </c>
      <c r="E3046" s="141">
        <f t="shared" si="47"/>
        <v>0.23057748909186682</v>
      </c>
      <c r="F3046" s="3" t="s">
        <v>30</v>
      </c>
      <c r="G3046" s="3">
        <v>5</v>
      </c>
      <c r="H3046" s="125">
        <v>0.23057748909186682</v>
      </c>
      <c r="I3046" s="3"/>
      <c r="J3046" s="3"/>
      <c r="K3046" s="3" t="s">
        <v>145</v>
      </c>
      <c r="L3046" s="125">
        <v>0.117766922208087</v>
      </c>
      <c r="M3046" s="3">
        <v>6</v>
      </c>
      <c r="N3046" s="125">
        <v>-6.7034651015212707E-2</v>
      </c>
      <c r="O3046" s="3">
        <v>8</v>
      </c>
      <c r="P3046" s="125">
        <v>4.5775915868567101E-2</v>
      </c>
      <c r="Q3046" s="3">
        <v>3</v>
      </c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</row>
    <row r="3047" spans="1:30" hidden="1" x14ac:dyDescent="0.25">
      <c r="A3047" s="2">
        <v>11</v>
      </c>
      <c r="B3047" s="2">
        <v>2015</v>
      </c>
      <c r="C3047" s="4" t="str">
        <f>INDEX(Index!$B$1:$B$500,MATCH($F3047,Index!$A$1:$A$500,0)
)</f>
        <v>KC</v>
      </c>
      <c r="D3047" s="4">
        <v>0</v>
      </c>
      <c r="E3047" s="141">
        <f t="shared" si="47"/>
        <v>0.21113207403438941</v>
      </c>
      <c r="F3047" s="3" t="s">
        <v>5</v>
      </c>
      <c r="G3047" s="3">
        <v>6</v>
      </c>
      <c r="H3047" s="125">
        <v>0.21113207403438941</v>
      </c>
      <c r="I3047" s="3"/>
      <c r="J3047" s="3"/>
      <c r="K3047" s="3" t="s">
        <v>145</v>
      </c>
      <c r="L3047" s="125">
        <v>3.9635006227562303E-2</v>
      </c>
      <c r="M3047" s="3">
        <v>12</v>
      </c>
      <c r="N3047" s="125">
        <v>-0.135806743332959</v>
      </c>
      <c r="O3047" s="3">
        <v>5</v>
      </c>
      <c r="P3047" s="125">
        <v>3.56903244738681E-2</v>
      </c>
      <c r="Q3047" s="3">
        <v>7</v>
      </c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</row>
    <row r="3048" spans="1:30" hidden="1" x14ac:dyDescent="0.25">
      <c r="A3048" s="2">
        <v>11</v>
      </c>
      <c r="B3048" s="2">
        <v>2015</v>
      </c>
      <c r="C3048" s="4" t="str">
        <f>INDEX(Index!$B$1:$B$500,MATCH($F3048,Index!$A$1:$A$500,0)
)</f>
        <v>GB</v>
      </c>
      <c r="D3048" s="4">
        <v>0</v>
      </c>
      <c r="E3048" s="141">
        <f t="shared" si="47"/>
        <v>0.13821270999927782</v>
      </c>
      <c r="F3048" s="3" t="s">
        <v>20</v>
      </c>
      <c r="G3048" s="3">
        <v>7</v>
      </c>
      <c r="H3048" s="125">
        <v>0.13821270999927782</v>
      </c>
      <c r="I3048" s="3"/>
      <c r="J3048" s="3"/>
      <c r="K3048" s="3" t="s">
        <v>143</v>
      </c>
      <c r="L3048" s="125">
        <v>0.12039812976681</v>
      </c>
      <c r="M3048" s="3">
        <v>5</v>
      </c>
      <c r="N3048" s="125">
        <v>-2.74148179056143E-2</v>
      </c>
      <c r="O3048" s="3">
        <v>12</v>
      </c>
      <c r="P3048" s="125">
        <v>-9.6002376731464997E-3</v>
      </c>
      <c r="Q3048" s="3">
        <v>16</v>
      </c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</row>
    <row r="3049" spans="1:30" hidden="1" x14ac:dyDescent="0.25">
      <c r="A3049" s="2">
        <v>11</v>
      </c>
      <c r="B3049" s="2">
        <v>2015</v>
      </c>
      <c r="C3049" s="4" t="str">
        <f>INDEX(Index!$B$1:$B$500,MATCH($F3049,Index!$A$1:$A$500,0)
)</f>
        <v>DEN</v>
      </c>
      <c r="D3049" s="4">
        <v>0</v>
      </c>
      <c r="E3049" s="141">
        <f t="shared" si="47"/>
        <v>0.1219655834800896</v>
      </c>
      <c r="F3049" s="3" t="s">
        <v>39</v>
      </c>
      <c r="G3049" s="3">
        <v>8</v>
      </c>
      <c r="H3049" s="125">
        <v>0.1219655834800896</v>
      </c>
      <c r="I3049" s="3"/>
      <c r="J3049" s="3"/>
      <c r="K3049" s="3" t="s">
        <v>144</v>
      </c>
      <c r="L3049" s="125">
        <v>-0.122650394881023</v>
      </c>
      <c r="M3049" s="3">
        <v>29</v>
      </c>
      <c r="N3049" s="125">
        <v>-0.206410026688777</v>
      </c>
      <c r="O3049" s="3">
        <v>2</v>
      </c>
      <c r="P3049" s="125">
        <v>3.8205951672335599E-2</v>
      </c>
      <c r="Q3049" s="3">
        <v>6</v>
      </c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</row>
    <row r="3050" spans="1:30" hidden="1" x14ac:dyDescent="0.25">
      <c r="A3050" s="2">
        <v>11</v>
      </c>
      <c r="B3050" s="2">
        <v>2015</v>
      </c>
      <c r="C3050" s="4" t="str">
        <f>INDEX(Index!$B$1:$B$500,MATCH($F3050,Index!$A$1:$A$500,0)
)</f>
        <v>PIT</v>
      </c>
      <c r="D3050" s="4">
        <v>0</v>
      </c>
      <c r="E3050" s="141">
        <f t="shared" si="47"/>
        <v>0.10081326673893407</v>
      </c>
      <c r="F3050" s="3" t="s">
        <v>32</v>
      </c>
      <c r="G3050" s="3">
        <v>9</v>
      </c>
      <c r="H3050" s="125">
        <v>0.10081326673893407</v>
      </c>
      <c r="I3050" s="3"/>
      <c r="J3050" s="3"/>
      <c r="K3050" s="3" t="s">
        <v>146</v>
      </c>
      <c r="L3050" s="125">
        <v>0.128911657728284</v>
      </c>
      <c r="M3050" s="3">
        <v>4</v>
      </c>
      <c r="N3050" s="125">
        <v>1.8126229269360299E-3</v>
      </c>
      <c r="O3050" s="3">
        <v>16</v>
      </c>
      <c r="P3050" s="125">
        <v>-2.6285768062413901E-2</v>
      </c>
      <c r="Q3050" s="3">
        <v>20</v>
      </c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</row>
    <row r="3051" spans="1:30" hidden="1" x14ac:dyDescent="0.25">
      <c r="A3051" s="2">
        <v>11</v>
      </c>
      <c r="B3051" s="2">
        <v>2015</v>
      </c>
      <c r="C3051" s="4" t="str">
        <f>INDEX(Index!$B$1:$B$500,MATCH($F3051,Index!$A$1:$A$500,0)
)</f>
        <v>BUF</v>
      </c>
      <c r="D3051" s="4">
        <v>0</v>
      </c>
      <c r="E3051" s="141">
        <f t="shared" si="47"/>
        <v>6.8277899961581276E-2</v>
      </c>
      <c r="F3051" s="3" t="s">
        <v>0</v>
      </c>
      <c r="G3051" s="3">
        <v>10</v>
      </c>
      <c r="H3051" s="125">
        <v>6.8277899961581276E-2</v>
      </c>
      <c r="I3051" s="3"/>
      <c r="J3051" s="3"/>
      <c r="K3051" s="3" t="s">
        <v>145</v>
      </c>
      <c r="L3051" s="125">
        <v>5.3670008974816497E-2</v>
      </c>
      <c r="M3051" s="3">
        <v>9</v>
      </c>
      <c r="N3051" s="125">
        <v>-6.3531617778738699E-3</v>
      </c>
      <c r="O3051" s="3">
        <v>15</v>
      </c>
      <c r="P3051" s="125">
        <v>8.2547292088909104E-3</v>
      </c>
      <c r="Q3051" s="3">
        <v>11</v>
      </c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</row>
    <row r="3052" spans="1:30" hidden="1" x14ac:dyDescent="0.25">
      <c r="A3052" s="2">
        <v>11</v>
      </c>
      <c r="B3052" s="2">
        <v>2015</v>
      </c>
      <c r="C3052" s="4" t="str">
        <f>INDEX(Index!$B$1:$B$500,MATCH($F3052,Index!$A$1:$A$500,0)
)</f>
        <v>NYJ</v>
      </c>
      <c r="D3052" s="4">
        <v>0</v>
      </c>
      <c r="E3052" s="141">
        <f t="shared" si="47"/>
        <v>4.7269966169743396E-2</v>
      </c>
      <c r="F3052" s="3" t="s">
        <v>9</v>
      </c>
      <c r="G3052" s="3">
        <v>11</v>
      </c>
      <c r="H3052" s="125">
        <v>4.7269966169743396E-2</v>
      </c>
      <c r="I3052" s="3"/>
      <c r="J3052" s="3"/>
      <c r="K3052" s="3" t="s">
        <v>145</v>
      </c>
      <c r="L3052" s="125">
        <v>-2.5788993752428602E-2</v>
      </c>
      <c r="M3052" s="3">
        <v>19</v>
      </c>
      <c r="N3052" s="125">
        <v>-0.102234349996307</v>
      </c>
      <c r="O3052" s="3">
        <v>7</v>
      </c>
      <c r="P3052" s="125">
        <v>-2.9175390074134999E-2</v>
      </c>
      <c r="Q3052" s="3">
        <v>22</v>
      </c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</row>
    <row r="3053" spans="1:30" hidden="1" x14ac:dyDescent="0.25">
      <c r="A3053" s="2">
        <v>11</v>
      </c>
      <c r="B3053" s="2">
        <v>2015</v>
      </c>
      <c r="C3053" s="4" t="str">
        <f>INDEX(Index!$B$1:$B$500,MATCH($F3053,Index!$A$1:$A$500,0)
)</f>
        <v>NYG</v>
      </c>
      <c r="D3053" s="4">
        <v>0</v>
      </c>
      <c r="E3053" s="141">
        <f t="shared" si="47"/>
        <v>2.7719615956574701E-2</v>
      </c>
      <c r="F3053" s="3" t="s">
        <v>15</v>
      </c>
      <c r="G3053" s="3">
        <v>12</v>
      </c>
      <c r="H3053" s="125">
        <v>2.7719615956574701E-2</v>
      </c>
      <c r="I3053" s="3"/>
      <c r="J3053" s="3"/>
      <c r="K3053" s="3" t="s">
        <v>145</v>
      </c>
      <c r="L3053" s="125">
        <v>2.57945818881458E-2</v>
      </c>
      <c r="M3053" s="3">
        <v>13</v>
      </c>
      <c r="N3053" s="125">
        <v>5.0126967464127502E-2</v>
      </c>
      <c r="O3053" s="3">
        <v>22</v>
      </c>
      <c r="P3053" s="125">
        <v>5.2052001532556402E-2</v>
      </c>
      <c r="Q3053" s="3">
        <v>2</v>
      </c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</row>
    <row r="3054" spans="1:30" hidden="1" x14ac:dyDescent="0.25">
      <c r="A3054" s="2">
        <v>11</v>
      </c>
      <c r="B3054" s="2">
        <v>2015</v>
      </c>
      <c r="C3054" s="4" t="str">
        <f>INDEX(Index!$B$1:$B$500,MATCH($F3054,Index!$A$1:$A$500,0)
)</f>
        <v>LV</v>
      </c>
      <c r="D3054" s="4">
        <v>0</v>
      </c>
      <c r="E3054" s="141">
        <f t="shared" si="47"/>
        <v>-6.5961275290555947E-3</v>
      </c>
      <c r="F3054" s="3" t="s">
        <v>52</v>
      </c>
      <c r="G3054" s="3">
        <v>13</v>
      </c>
      <c r="H3054" s="125">
        <v>-6.5961275290555947E-3</v>
      </c>
      <c r="I3054" s="3"/>
      <c r="J3054" s="3"/>
      <c r="K3054" s="3" t="s">
        <v>148</v>
      </c>
      <c r="L3054" s="125">
        <v>5.2519312471364703E-2</v>
      </c>
      <c r="M3054" s="3">
        <v>10</v>
      </c>
      <c r="N3054" s="125">
        <v>4.6706610798906298E-2</v>
      </c>
      <c r="O3054" s="3">
        <v>20</v>
      </c>
      <c r="P3054" s="125">
        <v>-1.2408829201514E-2</v>
      </c>
      <c r="Q3054" s="3">
        <v>18</v>
      </c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</row>
    <row r="3055" spans="1:30" hidden="1" x14ac:dyDescent="0.25">
      <c r="A3055" s="2">
        <v>11</v>
      </c>
      <c r="B3055" s="2">
        <v>2015</v>
      </c>
      <c r="C3055" s="4" t="str">
        <f>INDEX(Index!$B$1:$B$500,MATCH($F3055,Index!$A$1:$A$500,0)
)</f>
        <v>LAR</v>
      </c>
      <c r="D3055" s="4">
        <v>0</v>
      </c>
      <c r="E3055" s="141">
        <f t="shared" si="47"/>
        <v>-1.7537377379605951E-2</v>
      </c>
      <c r="F3055" s="3" t="s">
        <v>67</v>
      </c>
      <c r="G3055" s="3">
        <v>14</v>
      </c>
      <c r="H3055" s="125">
        <v>-1.7537377379605951E-2</v>
      </c>
      <c r="I3055" s="3"/>
      <c r="J3055" s="3"/>
      <c r="K3055" s="3" t="s">
        <v>148</v>
      </c>
      <c r="L3055" s="125">
        <v>-0.191912407815616</v>
      </c>
      <c r="M3055" s="3">
        <v>32</v>
      </c>
      <c r="N3055" s="125">
        <v>-0.17632663766281101</v>
      </c>
      <c r="O3055" s="3">
        <v>3</v>
      </c>
      <c r="P3055" s="125">
        <v>-1.9516072268009599E-3</v>
      </c>
      <c r="Q3055" s="3">
        <v>13</v>
      </c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</row>
    <row r="3056" spans="1:30" hidden="1" x14ac:dyDescent="0.25">
      <c r="A3056" s="2">
        <v>11</v>
      </c>
      <c r="B3056" s="2">
        <v>2015</v>
      </c>
      <c r="C3056" s="4" t="str">
        <f>INDEX(Index!$B$1:$B$500,MATCH($F3056,Index!$A$1:$A$500,0)
)</f>
        <v>MIN</v>
      </c>
      <c r="D3056" s="4">
        <v>0</v>
      </c>
      <c r="E3056" s="141">
        <f t="shared" si="47"/>
        <v>-1.7713080291235698E-2</v>
      </c>
      <c r="F3056" s="3" t="s">
        <v>46</v>
      </c>
      <c r="G3056" s="3">
        <v>15</v>
      </c>
      <c r="H3056" s="125">
        <v>-1.7713080291235698E-2</v>
      </c>
      <c r="I3056" s="3"/>
      <c r="J3056" s="3"/>
      <c r="K3056" s="3" t="s">
        <v>143</v>
      </c>
      <c r="L3056" s="125">
        <v>-3.6700593098054499E-2</v>
      </c>
      <c r="M3056" s="3">
        <v>20</v>
      </c>
      <c r="N3056" s="125">
        <v>1.13522694315632E-2</v>
      </c>
      <c r="O3056" s="3">
        <v>18</v>
      </c>
      <c r="P3056" s="125">
        <v>3.0339782238382001E-2</v>
      </c>
      <c r="Q3056" s="3">
        <v>9</v>
      </c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</row>
    <row r="3057" spans="1:30" hidden="1" x14ac:dyDescent="0.25">
      <c r="A3057" s="2">
        <v>11</v>
      </c>
      <c r="B3057" s="2">
        <v>2015</v>
      </c>
      <c r="C3057" s="4" t="str">
        <f>INDEX(Index!$B$1:$B$500,MATCH($F3057,Index!$A$1:$A$500,0)
)</f>
        <v>ATL</v>
      </c>
      <c r="D3057" s="4">
        <v>0</v>
      </c>
      <c r="E3057" s="141">
        <f t="shared" si="47"/>
        <v>-2.2765385224159822E-2</v>
      </c>
      <c r="F3057" s="3" t="s">
        <v>43</v>
      </c>
      <c r="G3057" s="3">
        <v>16</v>
      </c>
      <c r="H3057" s="125">
        <v>-2.2765385224159822E-2</v>
      </c>
      <c r="I3057" s="3"/>
      <c r="J3057" s="3"/>
      <c r="K3057" s="3" t="s">
        <v>146</v>
      </c>
      <c r="L3057" s="125">
        <v>1.43559643026919E-2</v>
      </c>
      <c r="M3057" s="3">
        <v>14</v>
      </c>
      <c r="N3057" s="125">
        <v>2.5268634882566199E-3</v>
      </c>
      <c r="O3057" s="3">
        <v>17</v>
      </c>
      <c r="P3057" s="125">
        <v>-3.45944860385951E-2</v>
      </c>
      <c r="Q3057" s="3">
        <v>25</v>
      </c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</row>
    <row r="3058" spans="1:30" hidden="1" x14ac:dyDescent="0.25">
      <c r="A3058" s="2">
        <v>11</v>
      </c>
      <c r="B3058" s="2">
        <v>2015</v>
      </c>
      <c r="C3058" s="4" t="str">
        <f>INDEX(Index!$B$1:$B$500,MATCH($F3058,Index!$A$1:$A$500,0)
)</f>
        <v>TB</v>
      </c>
      <c r="D3058" s="4">
        <v>0</v>
      </c>
      <c r="E3058" s="141">
        <f t="shared" si="47"/>
        <v>-2.8700363565722302E-2</v>
      </c>
      <c r="F3058" s="3" t="s">
        <v>38</v>
      </c>
      <c r="G3058" s="3">
        <v>17</v>
      </c>
      <c r="H3058" s="125">
        <v>-2.8700363565722302E-2</v>
      </c>
      <c r="I3058" s="3"/>
      <c r="J3058" s="3"/>
      <c r="K3058" s="3" t="s">
        <v>145</v>
      </c>
      <c r="L3058" s="125">
        <v>-1.0792032063264101E-2</v>
      </c>
      <c r="M3058" s="3">
        <v>17</v>
      </c>
      <c r="N3058" s="125">
        <v>-1.51202942880099E-2</v>
      </c>
      <c r="O3058" s="3">
        <v>13</v>
      </c>
      <c r="P3058" s="125">
        <v>-3.30286257904681E-2</v>
      </c>
      <c r="Q3058" s="3">
        <v>23</v>
      </c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</row>
    <row r="3059" spans="1:30" hidden="1" x14ac:dyDescent="0.25">
      <c r="A3059" s="2">
        <v>11</v>
      </c>
      <c r="B3059" s="2">
        <v>2015</v>
      </c>
      <c r="C3059" s="4" t="str">
        <f>INDEX(Index!$B$1:$B$500,MATCH($F3059,Index!$A$1:$A$500,0)
)</f>
        <v>PHI</v>
      </c>
      <c r="D3059" s="4">
        <v>0</v>
      </c>
      <c r="E3059" s="141">
        <f t="shared" si="47"/>
        <v>-6.2782197461607805E-2</v>
      </c>
      <c r="F3059" s="3" t="s">
        <v>7</v>
      </c>
      <c r="G3059" s="3">
        <v>18</v>
      </c>
      <c r="H3059" s="125">
        <v>-6.2782197461607805E-2</v>
      </c>
      <c r="I3059" s="3"/>
      <c r="J3059" s="3"/>
      <c r="K3059" s="3" t="s">
        <v>148</v>
      </c>
      <c r="L3059" s="125">
        <v>-0.111408165444898</v>
      </c>
      <c r="M3059" s="3">
        <v>27</v>
      </c>
      <c r="N3059" s="125">
        <v>-6.6990719967141496E-2</v>
      </c>
      <c r="O3059" s="3">
        <v>9</v>
      </c>
      <c r="P3059" s="125">
        <v>-1.8364751983851301E-2</v>
      </c>
      <c r="Q3059" s="3">
        <v>19</v>
      </c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</row>
    <row r="3060" spans="1:30" hidden="1" x14ac:dyDescent="0.25">
      <c r="A3060" s="2">
        <v>11</v>
      </c>
      <c r="B3060" s="2">
        <v>2015</v>
      </c>
      <c r="C3060" s="4" t="str">
        <f>INDEX(Index!$B$1:$B$500,MATCH($F3060,Index!$A$1:$A$500,0)
)</f>
        <v>BAL</v>
      </c>
      <c r="D3060" s="4">
        <v>0</v>
      </c>
      <c r="E3060" s="141">
        <f t="shared" si="47"/>
        <v>-7.6994931275080392E-2</v>
      </c>
      <c r="F3060" s="3" t="s">
        <v>18</v>
      </c>
      <c r="G3060" s="3">
        <v>19</v>
      </c>
      <c r="H3060" s="125">
        <v>-7.6994931275080392E-2</v>
      </c>
      <c r="I3060" s="3"/>
      <c r="J3060" s="3"/>
      <c r="K3060" s="3" t="s">
        <v>147</v>
      </c>
      <c r="L3060" s="125">
        <v>-4.1364013845660904E-3</v>
      </c>
      <c r="M3060" s="3">
        <v>16</v>
      </c>
      <c r="N3060" s="125">
        <v>0.117947742915643</v>
      </c>
      <c r="O3060" s="3">
        <v>28</v>
      </c>
      <c r="P3060" s="125">
        <v>4.5089213025128701E-2</v>
      </c>
      <c r="Q3060" s="3">
        <v>4</v>
      </c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</row>
    <row r="3061" spans="1:30" hidden="1" x14ac:dyDescent="0.25">
      <c r="A3061" s="2">
        <v>11</v>
      </c>
      <c r="B3061" s="2">
        <v>2015</v>
      </c>
      <c r="C3061" s="4" t="str">
        <f>INDEX(Index!$B$1:$B$500,MATCH($F3061,Index!$A$1:$A$500,0)
)</f>
        <v>HOU</v>
      </c>
      <c r="D3061" s="4">
        <v>0</v>
      </c>
      <c r="E3061" s="141">
        <f t="shared" si="47"/>
        <v>-9.4152175543777389E-2</v>
      </c>
      <c r="F3061" s="3" t="s">
        <v>49</v>
      </c>
      <c r="G3061" s="3">
        <v>20</v>
      </c>
      <c r="H3061" s="125">
        <v>-9.4152175543777389E-2</v>
      </c>
      <c r="I3061" s="3"/>
      <c r="J3061" s="3"/>
      <c r="K3061" s="3" t="s">
        <v>145</v>
      </c>
      <c r="L3061" s="125">
        <v>-7.20303586905367E-2</v>
      </c>
      <c r="M3061" s="3">
        <v>25</v>
      </c>
      <c r="N3061" s="125">
        <v>-4.4071167569320703E-2</v>
      </c>
      <c r="O3061" s="3">
        <v>11</v>
      </c>
      <c r="P3061" s="125">
        <v>-6.6192984422561399E-2</v>
      </c>
      <c r="Q3061" s="3">
        <v>31</v>
      </c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</row>
    <row r="3062" spans="1:30" hidden="1" x14ac:dyDescent="0.25">
      <c r="A3062" s="2">
        <v>11</v>
      </c>
      <c r="B3062" s="2">
        <v>2015</v>
      </c>
      <c r="C3062" s="4" t="str">
        <f>INDEX(Index!$B$1:$B$500,MATCH($F3062,Index!$A$1:$A$500,0)
)</f>
        <v>DAL</v>
      </c>
      <c r="D3062" s="4">
        <v>0</v>
      </c>
      <c r="E3062" s="141">
        <f t="shared" si="47"/>
        <v>-9.6080365517698274E-2</v>
      </c>
      <c r="F3062" s="3" t="s">
        <v>3</v>
      </c>
      <c r="G3062" s="3">
        <v>21</v>
      </c>
      <c r="H3062" s="125">
        <v>-9.6080365517698274E-2</v>
      </c>
      <c r="I3062" s="3"/>
      <c r="J3062" s="3"/>
      <c r="K3062" s="3" t="s">
        <v>147</v>
      </c>
      <c r="L3062" s="125">
        <v>-3.9000447458359497E-2</v>
      </c>
      <c r="M3062" s="3">
        <v>21</v>
      </c>
      <c r="N3062" s="125">
        <v>4.74089578747433E-2</v>
      </c>
      <c r="O3062" s="3">
        <v>21</v>
      </c>
      <c r="P3062" s="125">
        <v>-9.6709601845954892E-3</v>
      </c>
      <c r="Q3062" s="3">
        <v>17</v>
      </c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</row>
    <row r="3063" spans="1:30" hidden="1" x14ac:dyDescent="0.25">
      <c r="A3063" s="2">
        <v>11</v>
      </c>
      <c r="B3063" s="2">
        <v>2015</v>
      </c>
      <c r="C3063" s="4" t="str">
        <f>INDEX(Index!$B$1:$B$500,MATCH($F3063,Index!$A$1:$A$500,0)
)</f>
        <v>WAS</v>
      </c>
      <c r="D3063" s="4">
        <v>0</v>
      </c>
      <c r="E3063" s="141">
        <f t="shared" si="47"/>
        <v>-9.6936627403064704E-2</v>
      </c>
      <c r="F3063" s="3" t="s">
        <v>26</v>
      </c>
      <c r="G3063" s="3">
        <v>22</v>
      </c>
      <c r="H3063" s="125">
        <v>-9.6936627403064704E-2</v>
      </c>
      <c r="I3063" s="3"/>
      <c r="J3063" s="3"/>
      <c r="K3063" s="3" t="s">
        <v>148</v>
      </c>
      <c r="L3063" s="125">
        <v>-5.3554077730932098E-2</v>
      </c>
      <c r="M3063" s="3">
        <v>23</v>
      </c>
      <c r="N3063" s="125">
        <v>7.8575068370553794E-2</v>
      </c>
      <c r="O3063" s="3">
        <v>25</v>
      </c>
      <c r="P3063" s="125">
        <v>3.5192518698421202E-2</v>
      </c>
      <c r="Q3063" s="3">
        <v>8</v>
      </c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</row>
    <row r="3064" spans="1:30" hidden="1" x14ac:dyDescent="0.25">
      <c r="A3064" s="2">
        <v>11</v>
      </c>
      <c r="B3064" s="2">
        <v>2015</v>
      </c>
      <c r="C3064" s="4" t="str">
        <f>INDEX(Index!$B$1:$B$500,MATCH($F3064,Index!$A$1:$A$500,0)
)</f>
        <v>MIA</v>
      </c>
      <c r="D3064" s="4">
        <v>0</v>
      </c>
      <c r="E3064" s="141">
        <f t="shared" si="47"/>
        <v>-0.10188210603661341</v>
      </c>
      <c r="F3064" s="3" t="s">
        <v>4</v>
      </c>
      <c r="G3064" s="3">
        <v>23</v>
      </c>
      <c r="H3064" s="125">
        <v>-0.10188210603661341</v>
      </c>
      <c r="I3064" s="3"/>
      <c r="J3064" s="3"/>
      <c r="K3064" s="3" t="s">
        <v>148</v>
      </c>
      <c r="L3064" s="125">
        <v>-1.34968747626235E-2</v>
      </c>
      <c r="M3064" s="3">
        <v>18</v>
      </c>
      <c r="N3064" s="125">
        <v>5.9832383684504699E-2</v>
      </c>
      <c r="O3064" s="3">
        <v>24</v>
      </c>
      <c r="P3064" s="125">
        <v>-2.8552847589485199E-2</v>
      </c>
      <c r="Q3064" s="3">
        <v>21</v>
      </c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</row>
    <row r="3065" spans="1:30" hidden="1" x14ac:dyDescent="0.25">
      <c r="A3065" s="2">
        <v>11</v>
      </c>
      <c r="B3065" s="2">
        <v>2015</v>
      </c>
      <c r="C3065" s="4" t="str">
        <f>INDEX(Index!$B$1:$B$500,MATCH($F3065,Index!$A$1:$A$500,0)
)</f>
        <v>IND</v>
      </c>
      <c r="D3065" s="4">
        <v>0</v>
      </c>
      <c r="E3065" s="141">
        <f t="shared" si="47"/>
        <v>-0.12131532770937799</v>
      </c>
      <c r="F3065" s="3" t="s">
        <v>35</v>
      </c>
      <c r="G3065" s="3">
        <v>24</v>
      </c>
      <c r="H3065" s="125">
        <v>-0.12131532770937799</v>
      </c>
      <c r="I3065" s="3"/>
      <c r="J3065" s="3"/>
      <c r="K3065" s="3" t="s">
        <v>145</v>
      </c>
      <c r="L3065" s="125">
        <v>-6.1654051829883302E-2</v>
      </c>
      <c r="M3065" s="3">
        <v>24</v>
      </c>
      <c r="N3065" s="125">
        <v>5.1367887550726202E-2</v>
      </c>
      <c r="O3065" s="3">
        <v>23</v>
      </c>
      <c r="P3065" s="125">
        <v>-8.29338832876848E-3</v>
      </c>
      <c r="Q3065" s="3">
        <v>15</v>
      </c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</row>
    <row r="3066" spans="1:30" hidden="1" x14ac:dyDescent="0.25">
      <c r="A3066" s="2">
        <v>11</v>
      </c>
      <c r="B3066" s="2">
        <v>2015</v>
      </c>
      <c r="C3066" s="4" t="str">
        <f>INDEX(Index!$B$1:$B$500,MATCH($F3066,Index!$A$1:$A$500,0)
)</f>
        <v>CHI</v>
      </c>
      <c r="D3066" s="4">
        <v>0</v>
      </c>
      <c r="E3066" s="141">
        <f t="shared" si="47"/>
        <v>-0.1298869869763572</v>
      </c>
      <c r="F3066" s="3" t="s">
        <v>64</v>
      </c>
      <c r="G3066" s="3">
        <v>25</v>
      </c>
      <c r="H3066" s="125">
        <v>-0.1298869869763572</v>
      </c>
      <c r="I3066" s="3"/>
      <c r="J3066" s="3"/>
      <c r="K3066" s="3" t="s">
        <v>148</v>
      </c>
      <c r="L3066" s="125">
        <v>4.7759160896637697E-2</v>
      </c>
      <c r="M3066" s="3">
        <v>11</v>
      </c>
      <c r="N3066" s="125">
        <v>0.11045654009209201</v>
      </c>
      <c r="O3066" s="3">
        <v>27</v>
      </c>
      <c r="P3066" s="125">
        <v>-6.7189607780902896E-2</v>
      </c>
      <c r="Q3066" s="3">
        <v>32</v>
      </c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</row>
    <row r="3067" spans="1:30" hidden="1" x14ac:dyDescent="0.25">
      <c r="A3067" s="2">
        <v>11</v>
      </c>
      <c r="B3067" s="2">
        <v>2015</v>
      </c>
      <c r="C3067" s="4" t="str">
        <f>INDEX(Index!$B$1:$B$500,MATCH($F3067,Index!$A$1:$A$500,0)
)</f>
        <v>TEN</v>
      </c>
      <c r="D3067" s="4">
        <v>0</v>
      </c>
      <c r="E3067" s="141">
        <f t="shared" si="47"/>
        <v>-0.13803020620083312</v>
      </c>
      <c r="F3067" s="3" t="s">
        <v>45</v>
      </c>
      <c r="G3067" s="3">
        <v>26</v>
      </c>
      <c r="H3067" s="125">
        <v>-0.13803020620083312</v>
      </c>
      <c r="I3067" s="3"/>
      <c r="J3067" s="3"/>
      <c r="K3067" s="3" t="s">
        <v>149</v>
      </c>
      <c r="L3067" s="125">
        <v>-9.9027015774131505E-2</v>
      </c>
      <c r="M3067" s="3">
        <v>26</v>
      </c>
      <c r="N3067" s="125">
        <v>-8.1622016844860694E-3</v>
      </c>
      <c r="O3067" s="3">
        <v>14</v>
      </c>
      <c r="P3067" s="125">
        <v>-4.7165392111187698E-2</v>
      </c>
      <c r="Q3067" s="3">
        <v>29</v>
      </c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</row>
    <row r="3068" spans="1:30" hidden="1" x14ac:dyDescent="0.25">
      <c r="A3068" s="2">
        <v>11</v>
      </c>
      <c r="B3068" s="2">
        <v>2015</v>
      </c>
      <c r="C3068" s="4" t="str">
        <f>INDEX(Index!$B$1:$B$500,MATCH($F3068,Index!$A$1:$A$500,0)
)</f>
        <v>DET</v>
      </c>
      <c r="D3068" s="4">
        <v>0</v>
      </c>
      <c r="E3068" s="141">
        <f t="shared" si="47"/>
        <v>-0.1559814312811173</v>
      </c>
      <c r="F3068" s="3" t="s">
        <v>21</v>
      </c>
      <c r="G3068" s="3">
        <v>27</v>
      </c>
      <c r="H3068" s="125">
        <v>-0.1559814312811173</v>
      </c>
      <c r="I3068" s="3"/>
      <c r="J3068" s="3"/>
      <c r="K3068" s="3" t="s">
        <v>147</v>
      </c>
      <c r="L3068" s="125">
        <v>-0.119013608487785</v>
      </c>
      <c r="M3068" s="3">
        <v>28</v>
      </c>
      <c r="N3068" s="125">
        <v>4.3012617457646E-2</v>
      </c>
      <c r="O3068" s="3">
        <v>19</v>
      </c>
      <c r="P3068" s="125">
        <v>6.0447946643136996E-3</v>
      </c>
      <c r="Q3068" s="3">
        <v>12</v>
      </c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</row>
    <row r="3069" spans="1:30" hidden="1" x14ac:dyDescent="0.25">
      <c r="A3069" s="2">
        <v>11</v>
      </c>
      <c r="B3069" s="2">
        <v>2015</v>
      </c>
      <c r="C3069" s="4" t="str">
        <f>INDEX(Index!$B$1:$B$500,MATCH($F3069,Index!$A$1:$A$500,0)
)</f>
        <v>NO</v>
      </c>
      <c r="D3069" s="4">
        <v>0</v>
      </c>
      <c r="E3069" s="141">
        <f t="shared" si="47"/>
        <v>-0.16505436471247018</v>
      </c>
      <c r="F3069" s="3" t="s">
        <v>27</v>
      </c>
      <c r="G3069" s="3">
        <v>28</v>
      </c>
      <c r="H3069" s="125">
        <v>-0.16505436471247018</v>
      </c>
      <c r="I3069" s="3"/>
      <c r="J3069" s="3"/>
      <c r="K3069" s="3" t="s">
        <v>148</v>
      </c>
      <c r="L3069" s="125">
        <v>6.8202482901087505E-2</v>
      </c>
      <c r="M3069" s="3">
        <v>8</v>
      </c>
      <c r="N3069" s="125">
        <v>0.19848007433029299</v>
      </c>
      <c r="O3069" s="3">
        <v>32</v>
      </c>
      <c r="P3069" s="125">
        <v>-3.47767732832647E-2</v>
      </c>
      <c r="Q3069" s="3">
        <v>26</v>
      </c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</row>
    <row r="3070" spans="1:30" hidden="1" x14ac:dyDescent="0.25">
      <c r="A3070" s="2">
        <v>11</v>
      </c>
      <c r="B3070" s="2">
        <v>2015</v>
      </c>
      <c r="C3070" s="4" t="str">
        <f>INDEX(Index!$B$1:$B$500,MATCH($F3070,Index!$A$1:$A$500,0)
)</f>
        <v>JAX</v>
      </c>
      <c r="D3070" s="4">
        <v>0</v>
      </c>
      <c r="E3070" s="141">
        <f t="shared" si="47"/>
        <v>-0.16886487219713853</v>
      </c>
      <c r="F3070" s="3" t="s">
        <v>56</v>
      </c>
      <c r="G3070" s="3">
        <v>29</v>
      </c>
      <c r="H3070" s="125">
        <v>-0.16886487219713853</v>
      </c>
      <c r="I3070" s="3"/>
      <c r="J3070" s="3"/>
      <c r="K3070" s="3" t="s">
        <v>148</v>
      </c>
      <c r="L3070" s="125">
        <v>-4.3285640877948603E-2</v>
      </c>
      <c r="M3070" s="3">
        <v>22</v>
      </c>
      <c r="N3070" s="125">
        <v>8.6068142670709002E-2</v>
      </c>
      <c r="O3070" s="3">
        <v>26</v>
      </c>
      <c r="P3070" s="125">
        <v>-3.9511088648480901E-2</v>
      </c>
      <c r="Q3070" s="3">
        <v>27</v>
      </c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</row>
    <row r="3071" spans="1:30" hidden="1" x14ac:dyDescent="0.25">
      <c r="A3071" s="2">
        <v>11</v>
      </c>
      <c r="B3071" s="2">
        <v>2015</v>
      </c>
      <c r="C3071" s="4" t="str">
        <f>INDEX(Index!$B$1:$B$500,MATCH($F3071,Index!$A$1:$A$500,0)
)</f>
        <v>LAC</v>
      </c>
      <c r="D3071" s="4">
        <v>0</v>
      </c>
      <c r="E3071" s="141">
        <f t="shared" si="47"/>
        <v>-0.23957930444245013</v>
      </c>
      <c r="F3071" s="3" t="s">
        <v>68</v>
      </c>
      <c r="G3071" s="3">
        <v>30</v>
      </c>
      <c r="H3071" s="125">
        <v>-0.23957930444245013</v>
      </c>
      <c r="I3071" s="3"/>
      <c r="J3071" s="3"/>
      <c r="K3071" s="3" t="s">
        <v>149</v>
      </c>
      <c r="L3071" s="125">
        <v>-3.35820525926981E-3</v>
      </c>
      <c r="M3071" s="3">
        <v>15</v>
      </c>
      <c r="N3071" s="125">
        <v>0.17693444501099201</v>
      </c>
      <c r="O3071" s="3">
        <v>31</v>
      </c>
      <c r="P3071" s="125">
        <v>-5.9286654172188299E-2</v>
      </c>
      <c r="Q3071" s="3">
        <v>30</v>
      </c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</row>
    <row r="3072" spans="1:30" hidden="1" x14ac:dyDescent="0.25">
      <c r="A3072" s="2">
        <v>11</v>
      </c>
      <c r="B3072" s="2">
        <v>2015</v>
      </c>
      <c r="C3072" s="4" t="str">
        <f>INDEX(Index!$B$1:$B$500,MATCH($F3072,Index!$A$1:$A$500,0)
)</f>
        <v>CLE</v>
      </c>
      <c r="D3072" s="4">
        <v>0</v>
      </c>
      <c r="E3072" s="141">
        <f t="shared" si="47"/>
        <v>-0.24625294631619779</v>
      </c>
      <c r="F3072" s="3" t="s">
        <v>10</v>
      </c>
      <c r="G3072" s="3">
        <v>31</v>
      </c>
      <c r="H3072" s="125">
        <v>-0.24625294631619779</v>
      </c>
      <c r="I3072" s="3"/>
      <c r="J3072" s="3"/>
      <c r="K3072" s="3" t="s">
        <v>149</v>
      </c>
      <c r="L3072" s="125">
        <v>-0.15246292610428</v>
      </c>
      <c r="M3072" s="3">
        <v>30</v>
      </c>
      <c r="N3072" s="125">
        <v>0.13203295023735101</v>
      </c>
      <c r="O3072" s="3">
        <v>29</v>
      </c>
      <c r="P3072" s="125">
        <v>3.8242930025433199E-2</v>
      </c>
      <c r="Q3072" s="3">
        <v>5</v>
      </c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</row>
    <row r="3073" spans="1:30" hidden="1" x14ac:dyDescent="0.25">
      <c r="A3073" s="2">
        <v>11</v>
      </c>
      <c r="B3073" s="2">
        <v>2015</v>
      </c>
      <c r="C3073" s="4" t="str">
        <f>INDEX(Index!$B$1:$B$500,MATCH($F3073,Index!$A$1:$A$500,0)
)</f>
        <v>SF</v>
      </c>
      <c r="D3073" s="4">
        <v>0</v>
      </c>
      <c r="E3073" s="141">
        <f t="shared" si="47"/>
        <v>-0.37616522409862246</v>
      </c>
      <c r="F3073" s="3" t="s">
        <v>1</v>
      </c>
      <c r="G3073" s="3">
        <v>32</v>
      </c>
      <c r="H3073" s="125">
        <v>-0.37616522409862246</v>
      </c>
      <c r="I3073" s="3"/>
      <c r="J3073" s="3"/>
      <c r="K3073" s="3" t="s">
        <v>147</v>
      </c>
      <c r="L3073" s="125">
        <v>-0.18216762102791001</v>
      </c>
      <c r="M3073" s="3">
        <v>31</v>
      </c>
      <c r="N3073" s="125">
        <v>0.159748966423472</v>
      </c>
      <c r="O3073" s="3">
        <v>30</v>
      </c>
      <c r="P3073" s="125">
        <v>-3.4248636647240503E-2</v>
      </c>
      <c r="Q3073" s="3">
        <v>24</v>
      </c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</row>
    <row r="3074" spans="1:30" hidden="1" x14ac:dyDescent="0.25">
      <c r="A3074" s="2">
        <v>12</v>
      </c>
      <c r="B3074" s="2">
        <v>2015</v>
      </c>
      <c r="C3074" s="4" t="str">
        <f>INDEX(Index!$B$1:$B$500,MATCH($F3074,Index!$A$1:$A$500,0)
)</f>
        <v>NE</v>
      </c>
      <c r="D3074" s="4">
        <v>0</v>
      </c>
      <c r="E3074" s="141">
        <f t="shared" ref="E3074:E3137" si="48">IF(D3074=1,H3074/100,H3074)</f>
        <v>0.33628719318913181</v>
      </c>
      <c r="F3074" s="3" t="s">
        <v>17</v>
      </c>
      <c r="G3074" s="3">
        <v>1</v>
      </c>
      <c r="H3074" s="125">
        <v>0.33628719318913181</v>
      </c>
      <c r="I3074" s="3"/>
      <c r="J3074" s="3"/>
      <c r="K3074" s="3" t="s">
        <v>244</v>
      </c>
      <c r="L3074" s="125">
        <v>0.181847369934963</v>
      </c>
      <c r="M3074" s="3">
        <v>2</v>
      </c>
      <c r="N3074" s="125">
        <v>-8.2916082369315497E-2</v>
      </c>
      <c r="O3074" s="3">
        <v>8</v>
      </c>
      <c r="P3074" s="125">
        <v>7.1523740884853304E-2</v>
      </c>
      <c r="Q3074" s="3">
        <v>1</v>
      </c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</row>
    <row r="3075" spans="1:30" hidden="1" x14ac:dyDescent="0.25">
      <c r="A3075" s="2">
        <v>12</v>
      </c>
      <c r="B3075" s="2">
        <v>2015</v>
      </c>
      <c r="C3075" s="4" t="str">
        <f>INDEX(Index!$B$1:$B$500,MATCH($F3075,Index!$A$1:$A$500,0)
)</f>
        <v>CIN</v>
      </c>
      <c r="D3075" s="4">
        <v>0</v>
      </c>
      <c r="E3075" s="141">
        <f t="shared" si="48"/>
        <v>0.31525885693270084</v>
      </c>
      <c r="F3075" s="3" t="s">
        <v>24</v>
      </c>
      <c r="G3075" s="3">
        <v>2</v>
      </c>
      <c r="H3075" s="125">
        <v>0.31525885693270084</v>
      </c>
      <c r="I3075" s="3"/>
      <c r="J3075" s="3"/>
      <c r="K3075" s="3" t="s">
        <v>151</v>
      </c>
      <c r="L3075" s="125">
        <v>0.194275684307299</v>
      </c>
      <c r="M3075" s="3">
        <v>1</v>
      </c>
      <c r="N3075" s="125">
        <v>-9.2945299986291696E-2</v>
      </c>
      <c r="O3075" s="3">
        <v>7</v>
      </c>
      <c r="P3075" s="125">
        <v>2.8037872639110201E-2</v>
      </c>
      <c r="Q3075" s="3">
        <v>7</v>
      </c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</row>
    <row r="3076" spans="1:30" hidden="1" x14ac:dyDescent="0.25">
      <c r="A3076" s="2">
        <v>12</v>
      </c>
      <c r="B3076" s="2">
        <v>2015</v>
      </c>
      <c r="C3076" s="4" t="str">
        <f>INDEX(Index!$B$1:$B$500,MATCH($F3076,Index!$A$1:$A$500,0)
)</f>
        <v>ARI</v>
      </c>
      <c r="D3076" s="4">
        <v>0</v>
      </c>
      <c r="E3076" s="141">
        <f t="shared" si="48"/>
        <v>0.29092561938661987</v>
      </c>
      <c r="F3076" s="3" t="s">
        <v>23</v>
      </c>
      <c r="G3076" s="3">
        <v>3</v>
      </c>
      <c r="H3076" s="125">
        <v>0.29092561938661987</v>
      </c>
      <c r="I3076" s="3"/>
      <c r="J3076" s="3"/>
      <c r="K3076" s="3" t="s">
        <v>151</v>
      </c>
      <c r="L3076" s="125">
        <v>0.169558918159886</v>
      </c>
      <c r="M3076" s="3">
        <v>3</v>
      </c>
      <c r="N3076" s="125">
        <v>-0.12389659979115</v>
      </c>
      <c r="O3076" s="3">
        <v>5</v>
      </c>
      <c r="P3076" s="125">
        <v>-2.5298985644161098E-3</v>
      </c>
      <c r="Q3076" s="3">
        <v>13</v>
      </c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</row>
    <row r="3077" spans="1:30" hidden="1" x14ac:dyDescent="0.25">
      <c r="A3077" s="2">
        <v>12</v>
      </c>
      <c r="B3077" s="2">
        <v>2015</v>
      </c>
      <c r="C3077" s="4" t="str">
        <f>INDEX(Index!$B$1:$B$500,MATCH($F3077,Index!$A$1:$A$500,0)
)</f>
        <v>KC</v>
      </c>
      <c r="D3077" s="4">
        <v>0</v>
      </c>
      <c r="E3077" s="141">
        <f t="shared" si="48"/>
        <v>0.27489286154598719</v>
      </c>
      <c r="F3077" s="3" t="s">
        <v>5</v>
      </c>
      <c r="G3077" s="3">
        <v>4</v>
      </c>
      <c r="H3077" s="125">
        <v>0.27489286154598719</v>
      </c>
      <c r="I3077" s="3"/>
      <c r="J3077" s="3"/>
      <c r="K3077" s="3" t="s">
        <v>154</v>
      </c>
      <c r="L3077" s="125">
        <v>0.108273702146752</v>
      </c>
      <c r="M3077" s="3">
        <v>7</v>
      </c>
      <c r="N3077" s="125">
        <v>-0.131945677246356</v>
      </c>
      <c r="O3077" s="3">
        <v>4</v>
      </c>
      <c r="P3077" s="125">
        <v>3.4673482152879201E-2</v>
      </c>
      <c r="Q3077" s="3">
        <v>6</v>
      </c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</row>
    <row r="3078" spans="1:30" hidden="1" x14ac:dyDescent="0.25">
      <c r="A3078" s="2">
        <v>12</v>
      </c>
      <c r="B3078" s="2">
        <v>2015</v>
      </c>
      <c r="C3078" s="4" t="str">
        <f>INDEX(Index!$B$1:$B$500,MATCH($F3078,Index!$A$1:$A$500,0)
)</f>
        <v>SEA</v>
      </c>
      <c r="D3078" s="4">
        <v>0</v>
      </c>
      <c r="E3078" s="141">
        <f t="shared" si="48"/>
        <v>0.24934516076065361</v>
      </c>
      <c r="F3078" s="3" t="s">
        <v>30</v>
      </c>
      <c r="G3078" s="3">
        <v>5</v>
      </c>
      <c r="H3078" s="125">
        <v>0.24934516076065361</v>
      </c>
      <c r="I3078" s="3"/>
      <c r="J3078" s="3"/>
      <c r="K3078" s="3" t="s">
        <v>154</v>
      </c>
      <c r="L3078" s="125">
        <v>0.161964041971699</v>
      </c>
      <c r="M3078" s="3">
        <v>4</v>
      </c>
      <c r="N3078" s="125">
        <v>-4.4135775359980603E-2</v>
      </c>
      <c r="O3078" s="3">
        <v>11</v>
      </c>
      <c r="P3078" s="125">
        <v>4.3245343428974001E-2</v>
      </c>
      <c r="Q3078" s="3">
        <v>4</v>
      </c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</row>
    <row r="3079" spans="1:30" hidden="1" x14ac:dyDescent="0.25">
      <c r="A3079" s="2">
        <v>12</v>
      </c>
      <c r="B3079" s="2">
        <v>2015</v>
      </c>
      <c r="C3079" s="4" t="str">
        <f>INDEX(Index!$B$1:$B$500,MATCH($F3079,Index!$A$1:$A$500,0)
)</f>
        <v>CAR</v>
      </c>
      <c r="D3079" s="4">
        <v>0</v>
      </c>
      <c r="E3079" s="141">
        <f t="shared" si="48"/>
        <v>0.2376262130788234</v>
      </c>
      <c r="F3079" s="3" t="s">
        <v>51</v>
      </c>
      <c r="G3079" s="3">
        <v>6</v>
      </c>
      <c r="H3079" s="125">
        <v>0.2376262130788234</v>
      </c>
      <c r="I3079" s="3"/>
      <c r="J3079" s="3"/>
      <c r="K3079" s="3" t="s">
        <v>226</v>
      </c>
      <c r="L3079" s="125">
        <v>5.3448220461008999E-2</v>
      </c>
      <c r="M3079" s="3">
        <v>11</v>
      </c>
      <c r="N3079" s="125">
        <v>-0.229162329047774</v>
      </c>
      <c r="O3079" s="3">
        <v>1</v>
      </c>
      <c r="P3079" s="125">
        <v>-4.4984336429959602E-2</v>
      </c>
      <c r="Q3079" s="3">
        <v>28</v>
      </c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</row>
    <row r="3080" spans="1:30" hidden="1" x14ac:dyDescent="0.25">
      <c r="A3080" s="2">
        <v>12</v>
      </c>
      <c r="B3080" s="2">
        <v>2015</v>
      </c>
      <c r="C3080" s="4" t="str">
        <f>INDEX(Index!$B$1:$B$500,MATCH($F3080,Index!$A$1:$A$500,0)
)</f>
        <v>DEN</v>
      </c>
      <c r="D3080" s="4">
        <v>0</v>
      </c>
      <c r="E3080" s="141">
        <f t="shared" si="48"/>
        <v>0.16783310905503271</v>
      </c>
      <c r="F3080" s="3" t="s">
        <v>39</v>
      </c>
      <c r="G3080" s="3">
        <v>7</v>
      </c>
      <c r="H3080" s="125">
        <v>0.16783310905503271</v>
      </c>
      <c r="I3080" s="3"/>
      <c r="J3080" s="3"/>
      <c r="K3080" s="3" t="s">
        <v>151</v>
      </c>
      <c r="L3080" s="125">
        <v>-8.24988368266312E-2</v>
      </c>
      <c r="M3080" s="3">
        <v>26</v>
      </c>
      <c r="N3080" s="125">
        <v>-0.226691048694626</v>
      </c>
      <c r="O3080" s="3">
        <v>2</v>
      </c>
      <c r="P3080" s="125">
        <v>2.36408971870379E-2</v>
      </c>
      <c r="Q3080" s="3">
        <v>8</v>
      </c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</row>
    <row r="3081" spans="1:30" hidden="1" x14ac:dyDescent="0.25">
      <c r="A3081" s="2">
        <v>12</v>
      </c>
      <c r="B3081" s="2">
        <v>2015</v>
      </c>
      <c r="C3081" s="4" t="str">
        <f>INDEX(Index!$B$1:$B$500,MATCH($F3081,Index!$A$1:$A$500,0)
)</f>
        <v>GB</v>
      </c>
      <c r="D3081" s="4">
        <v>0</v>
      </c>
      <c r="E3081" s="141">
        <f t="shared" si="48"/>
        <v>0.16576415398581892</v>
      </c>
      <c r="F3081" s="3" t="s">
        <v>20</v>
      </c>
      <c r="G3081" s="3">
        <v>8</v>
      </c>
      <c r="H3081" s="125">
        <v>0.16576415398581892</v>
      </c>
      <c r="I3081" s="3"/>
      <c r="J3081" s="3"/>
      <c r="K3081" s="3" t="s">
        <v>152</v>
      </c>
      <c r="L3081" s="125">
        <v>0.11815159130159</v>
      </c>
      <c r="M3081" s="3">
        <v>6</v>
      </c>
      <c r="N3081" s="125">
        <v>-5.3303340258775103E-2</v>
      </c>
      <c r="O3081" s="3">
        <v>10</v>
      </c>
      <c r="P3081" s="125">
        <v>-5.6907775745461903E-3</v>
      </c>
      <c r="Q3081" s="3">
        <v>17</v>
      </c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</row>
    <row r="3082" spans="1:30" hidden="1" x14ac:dyDescent="0.25">
      <c r="A3082" s="2">
        <v>12</v>
      </c>
      <c r="B3082" s="2">
        <v>2015</v>
      </c>
      <c r="C3082" s="4" t="str">
        <f>INDEX(Index!$B$1:$B$500,MATCH($F3082,Index!$A$1:$A$500,0)
)</f>
        <v>PIT</v>
      </c>
      <c r="D3082" s="4">
        <v>0</v>
      </c>
      <c r="E3082" s="141">
        <f t="shared" si="48"/>
        <v>0.1026309233236643</v>
      </c>
      <c r="F3082" s="3" t="s">
        <v>32</v>
      </c>
      <c r="G3082" s="3">
        <v>9</v>
      </c>
      <c r="H3082" s="125">
        <v>0.1026309233236643</v>
      </c>
      <c r="I3082" s="3"/>
      <c r="J3082" s="3"/>
      <c r="K3082" s="3" t="s">
        <v>154</v>
      </c>
      <c r="L3082" s="125">
        <v>0.149059104027571</v>
      </c>
      <c r="M3082" s="3">
        <v>5</v>
      </c>
      <c r="N3082" s="125">
        <v>2.30887427971859E-2</v>
      </c>
      <c r="O3082" s="3">
        <v>16</v>
      </c>
      <c r="P3082" s="125">
        <v>-2.33394379067208E-2</v>
      </c>
      <c r="Q3082" s="3">
        <v>21</v>
      </c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</row>
    <row r="3083" spans="1:30" hidden="1" x14ac:dyDescent="0.25">
      <c r="A3083" s="2">
        <v>12</v>
      </c>
      <c r="B3083" s="2">
        <v>2015</v>
      </c>
      <c r="C3083" s="4" t="str">
        <f>INDEX(Index!$B$1:$B$500,MATCH($F3083,Index!$A$1:$A$500,0)
)</f>
        <v>NYJ</v>
      </c>
      <c r="D3083" s="4">
        <v>0</v>
      </c>
      <c r="E3083" s="141">
        <f t="shared" si="48"/>
        <v>6.552150343112069E-2</v>
      </c>
      <c r="F3083" s="3" t="s">
        <v>9</v>
      </c>
      <c r="G3083" s="3">
        <v>10</v>
      </c>
      <c r="H3083" s="125">
        <v>6.552150343112069E-2</v>
      </c>
      <c r="I3083" s="3"/>
      <c r="J3083" s="3"/>
      <c r="K3083" s="3" t="s">
        <v>154</v>
      </c>
      <c r="L3083" s="125">
        <v>-2.7150557394017501E-2</v>
      </c>
      <c r="M3083" s="3">
        <v>17</v>
      </c>
      <c r="N3083" s="125">
        <v>-0.10990919933783</v>
      </c>
      <c r="O3083" s="3">
        <v>6</v>
      </c>
      <c r="P3083" s="125">
        <v>-1.7237138512691801E-2</v>
      </c>
      <c r="Q3083" s="3">
        <v>19</v>
      </c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</row>
    <row r="3084" spans="1:30" hidden="1" x14ac:dyDescent="0.25">
      <c r="A3084" s="2">
        <v>12</v>
      </c>
      <c r="B3084" s="2">
        <v>2015</v>
      </c>
      <c r="C3084" s="4" t="str">
        <f>INDEX(Index!$B$1:$B$500,MATCH($F3084,Index!$A$1:$A$500,0)
)</f>
        <v>MIN</v>
      </c>
      <c r="D3084" s="4">
        <v>0</v>
      </c>
      <c r="E3084" s="141">
        <f t="shared" si="48"/>
        <v>6.16133871452791E-2</v>
      </c>
      <c r="F3084" s="3" t="s">
        <v>46</v>
      </c>
      <c r="G3084" s="3">
        <v>11</v>
      </c>
      <c r="H3084" s="125">
        <v>6.16133871452791E-2</v>
      </c>
      <c r="I3084" s="3"/>
      <c r="J3084" s="3"/>
      <c r="K3084" s="3" t="s">
        <v>153</v>
      </c>
      <c r="L3084" s="125">
        <v>1.50560568336958E-2</v>
      </c>
      <c r="M3084" s="3">
        <v>14</v>
      </c>
      <c r="N3084" s="125">
        <v>-3.06074149803609E-2</v>
      </c>
      <c r="O3084" s="3">
        <v>12</v>
      </c>
      <c r="P3084" s="125">
        <v>1.5949915331222399E-2</v>
      </c>
      <c r="Q3084" s="3">
        <v>9</v>
      </c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</row>
    <row r="3085" spans="1:30" hidden="1" x14ac:dyDescent="0.25">
      <c r="A3085" s="2">
        <v>12</v>
      </c>
      <c r="B3085" s="2">
        <v>2015</v>
      </c>
      <c r="C3085" s="4" t="str">
        <f>INDEX(Index!$B$1:$B$500,MATCH($F3085,Index!$A$1:$A$500,0)
)</f>
        <v>LV</v>
      </c>
      <c r="D3085" s="4">
        <v>0</v>
      </c>
      <c r="E3085" s="141">
        <f t="shared" si="48"/>
        <v>4.9152750563858497E-2</v>
      </c>
      <c r="F3085" s="3" t="s">
        <v>52</v>
      </c>
      <c r="G3085" s="3">
        <v>12</v>
      </c>
      <c r="H3085" s="125">
        <v>4.9152750563858497E-2</v>
      </c>
      <c r="I3085" s="3"/>
      <c r="J3085" s="3"/>
      <c r="K3085" s="3" t="s">
        <v>155</v>
      </c>
      <c r="L3085" s="125">
        <v>8.6500302158098202E-2</v>
      </c>
      <c r="M3085" s="3">
        <v>8</v>
      </c>
      <c r="N3085" s="125">
        <v>2.4555897577836001E-2</v>
      </c>
      <c r="O3085" s="3">
        <v>18</v>
      </c>
      <c r="P3085" s="125">
        <v>-1.2791654016403701E-2</v>
      </c>
      <c r="Q3085" s="3">
        <v>18</v>
      </c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</row>
    <row r="3086" spans="1:30" hidden="1" x14ac:dyDescent="0.25">
      <c r="A3086" s="2">
        <v>12</v>
      </c>
      <c r="B3086" s="2">
        <v>2015</v>
      </c>
      <c r="C3086" s="4" t="str">
        <f>INDEX(Index!$B$1:$B$500,MATCH($F3086,Index!$A$1:$A$500,0)
)</f>
        <v>BUF</v>
      </c>
      <c r="D3086" s="4">
        <v>0</v>
      </c>
      <c r="E3086" s="141">
        <f t="shared" si="48"/>
        <v>2.3222946968206051E-2</v>
      </c>
      <c r="F3086" s="3" t="s">
        <v>0</v>
      </c>
      <c r="G3086" s="3">
        <v>13</v>
      </c>
      <c r="H3086" s="125">
        <v>2.3222946968206051E-2</v>
      </c>
      <c r="I3086" s="3"/>
      <c r="J3086" s="3"/>
      <c r="K3086" s="3" t="s">
        <v>155</v>
      </c>
      <c r="L3086" s="125">
        <v>5.6288401215147901E-2</v>
      </c>
      <c r="M3086" s="3">
        <v>9</v>
      </c>
      <c r="N3086" s="125">
        <v>3.8354627709792498E-2</v>
      </c>
      <c r="O3086" s="3">
        <v>20</v>
      </c>
      <c r="P3086" s="125">
        <v>5.2891734628506496E-3</v>
      </c>
      <c r="Q3086" s="3">
        <v>12</v>
      </c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</row>
    <row r="3087" spans="1:30" hidden="1" x14ac:dyDescent="0.25">
      <c r="A3087" s="2">
        <v>12</v>
      </c>
      <c r="B3087" s="2">
        <v>2015</v>
      </c>
      <c r="C3087" s="4" t="str">
        <f>INDEX(Index!$B$1:$B$500,MATCH($F3087,Index!$A$1:$A$500,0)
)</f>
        <v>LAR</v>
      </c>
      <c r="D3087" s="4">
        <v>0</v>
      </c>
      <c r="E3087" s="141">
        <f t="shared" si="48"/>
        <v>-1.8141792645214417E-2</v>
      </c>
      <c r="F3087" s="3" t="s">
        <v>67</v>
      </c>
      <c r="G3087" s="3">
        <v>14</v>
      </c>
      <c r="H3087" s="125">
        <v>-1.8141792645214417E-2</v>
      </c>
      <c r="I3087" s="3"/>
      <c r="J3087" s="3"/>
      <c r="K3087" s="3" t="s">
        <v>156</v>
      </c>
      <c r="L3087" s="125">
        <v>-0.18361439512605601</v>
      </c>
      <c r="M3087" s="3">
        <v>32</v>
      </c>
      <c r="N3087" s="125">
        <v>-0.168567133268584</v>
      </c>
      <c r="O3087" s="3">
        <v>3</v>
      </c>
      <c r="P3087" s="125">
        <v>-3.0945307877423998E-3</v>
      </c>
      <c r="Q3087" s="3">
        <v>14</v>
      </c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</row>
    <row r="3088" spans="1:30" hidden="1" x14ac:dyDescent="0.25">
      <c r="A3088" s="2">
        <v>12</v>
      </c>
      <c r="B3088" s="2">
        <v>2015</v>
      </c>
      <c r="C3088" s="4" t="str">
        <f>INDEX(Index!$B$1:$B$500,MATCH($F3088,Index!$A$1:$A$500,0)
)</f>
        <v>DET</v>
      </c>
      <c r="D3088" s="4">
        <v>0</v>
      </c>
      <c r="E3088" s="141">
        <f t="shared" si="48"/>
        <v>-2.9616251093082205E-2</v>
      </c>
      <c r="F3088" s="3" t="s">
        <v>21</v>
      </c>
      <c r="G3088" s="3">
        <v>15</v>
      </c>
      <c r="H3088" s="125">
        <v>-2.9616251093082205E-2</v>
      </c>
      <c r="I3088" s="3"/>
      <c r="J3088" s="3"/>
      <c r="K3088" s="3" t="s">
        <v>156</v>
      </c>
      <c r="L3088" s="125">
        <v>-5.15752558373389E-2</v>
      </c>
      <c r="M3088" s="3">
        <v>22</v>
      </c>
      <c r="N3088" s="125">
        <v>-1.3905157781849699E-2</v>
      </c>
      <c r="O3088" s="3">
        <v>13</v>
      </c>
      <c r="P3088" s="125">
        <v>8.0538469624069995E-3</v>
      </c>
      <c r="Q3088" s="3">
        <v>11</v>
      </c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</row>
    <row r="3089" spans="1:30" hidden="1" x14ac:dyDescent="0.25">
      <c r="A3089" s="2">
        <v>12</v>
      </c>
      <c r="B3089" s="2">
        <v>2015</v>
      </c>
      <c r="C3089" s="4" t="str">
        <f>INDEX(Index!$B$1:$B$500,MATCH($F3089,Index!$A$1:$A$500,0)
)</f>
        <v>BAL</v>
      </c>
      <c r="D3089" s="4">
        <v>0</v>
      </c>
      <c r="E3089" s="141">
        <f t="shared" si="48"/>
        <v>-5.8330100043727573E-2</v>
      </c>
      <c r="F3089" s="3" t="s">
        <v>18</v>
      </c>
      <c r="G3089" s="3">
        <v>16</v>
      </c>
      <c r="H3089" s="125">
        <v>-5.8330100043727573E-2</v>
      </c>
      <c r="I3089" s="3"/>
      <c r="J3089" s="3"/>
      <c r="K3089" s="3" t="s">
        <v>156</v>
      </c>
      <c r="L3089" s="125">
        <v>-9.2854441993955698E-3</v>
      </c>
      <c r="M3089" s="3">
        <v>15</v>
      </c>
      <c r="N3089" s="125">
        <v>0.115024779703688</v>
      </c>
      <c r="O3089" s="3">
        <v>28</v>
      </c>
      <c r="P3089" s="125">
        <v>6.5980123859356005E-2</v>
      </c>
      <c r="Q3089" s="3">
        <v>2</v>
      </c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</row>
    <row r="3090" spans="1:30" hidden="1" x14ac:dyDescent="0.25">
      <c r="A3090" s="2">
        <v>12</v>
      </c>
      <c r="B3090" s="2">
        <v>2015</v>
      </c>
      <c r="C3090" s="4" t="str">
        <f>INDEX(Index!$B$1:$B$500,MATCH($F3090,Index!$A$1:$A$500,0)
)</f>
        <v>NYG</v>
      </c>
      <c r="D3090" s="4">
        <v>0</v>
      </c>
      <c r="E3090" s="141">
        <f t="shared" si="48"/>
        <v>-6.0669859930485411E-2</v>
      </c>
      <c r="F3090" s="3" t="s">
        <v>15</v>
      </c>
      <c r="G3090" s="3">
        <v>17</v>
      </c>
      <c r="H3090" s="125">
        <v>-6.0669859930485411E-2</v>
      </c>
      <c r="I3090" s="3"/>
      <c r="J3090" s="3"/>
      <c r="K3090" s="3" t="s">
        <v>155</v>
      </c>
      <c r="L3090" s="125">
        <v>-2.9435606427652802E-2</v>
      </c>
      <c r="M3090" s="3">
        <v>19</v>
      </c>
      <c r="N3090" s="125">
        <v>7.7675813750794603E-2</v>
      </c>
      <c r="O3090" s="3">
        <v>25</v>
      </c>
      <c r="P3090" s="125">
        <v>4.6441560247961998E-2</v>
      </c>
      <c r="Q3090" s="3">
        <v>3</v>
      </c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</row>
    <row r="3091" spans="1:30" hidden="1" x14ac:dyDescent="0.25">
      <c r="A3091" s="2">
        <v>12</v>
      </c>
      <c r="B3091" s="2">
        <v>2015</v>
      </c>
      <c r="C3091" s="4" t="str">
        <f>INDEX(Index!$B$1:$B$500,MATCH($F3091,Index!$A$1:$A$500,0)
)</f>
        <v>HOU</v>
      </c>
      <c r="D3091" s="4">
        <v>0</v>
      </c>
      <c r="E3091" s="141">
        <f t="shared" si="48"/>
        <v>-6.7642042578837588E-2</v>
      </c>
      <c r="F3091" s="3" t="s">
        <v>49</v>
      </c>
      <c r="G3091" s="3">
        <v>18</v>
      </c>
      <c r="H3091" s="125">
        <v>-6.7642042578837588E-2</v>
      </c>
      <c r="I3091" s="3"/>
      <c r="J3091" s="3"/>
      <c r="K3091" s="3" t="s">
        <v>154</v>
      </c>
      <c r="L3091" s="125">
        <v>-7.3991946241447296E-2</v>
      </c>
      <c r="M3091" s="3">
        <v>25</v>
      </c>
      <c r="N3091" s="125">
        <v>-7.3877762268314107E-2</v>
      </c>
      <c r="O3091" s="3">
        <v>9</v>
      </c>
      <c r="P3091" s="125">
        <v>-6.7527858605704399E-2</v>
      </c>
      <c r="Q3091" s="3">
        <v>32</v>
      </c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</row>
    <row r="3092" spans="1:30" hidden="1" x14ac:dyDescent="0.25">
      <c r="A3092" s="2">
        <v>12</v>
      </c>
      <c r="B3092" s="2">
        <v>2015</v>
      </c>
      <c r="C3092" s="4" t="str">
        <f>INDEX(Index!$B$1:$B$500,MATCH($F3092,Index!$A$1:$A$500,0)
)</f>
        <v>CHI</v>
      </c>
      <c r="D3092" s="4">
        <v>0</v>
      </c>
      <c r="E3092" s="141">
        <f t="shared" si="48"/>
        <v>-7.1351367860897699E-2</v>
      </c>
      <c r="F3092" s="3" t="s">
        <v>64</v>
      </c>
      <c r="G3092" s="3">
        <v>19</v>
      </c>
      <c r="H3092" s="125">
        <v>-7.1351367860897699E-2</v>
      </c>
      <c r="I3092" s="3"/>
      <c r="J3092" s="3"/>
      <c r="K3092" s="3" t="s">
        <v>155</v>
      </c>
      <c r="L3092" s="125">
        <v>5.3712801473753499E-2</v>
      </c>
      <c r="M3092" s="3">
        <v>10</v>
      </c>
      <c r="N3092" s="125">
        <v>6.4280686888834801E-2</v>
      </c>
      <c r="O3092" s="3">
        <v>24</v>
      </c>
      <c r="P3092" s="125">
        <v>-6.0783482445816397E-2</v>
      </c>
      <c r="Q3092" s="3">
        <v>31</v>
      </c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</row>
    <row r="3093" spans="1:30" hidden="1" x14ac:dyDescent="0.25">
      <c r="A3093" s="2">
        <v>12</v>
      </c>
      <c r="B3093" s="2">
        <v>2015</v>
      </c>
      <c r="C3093" s="4" t="str">
        <f>INDEX(Index!$B$1:$B$500,MATCH($F3093,Index!$A$1:$A$500,0)
)</f>
        <v>WAS</v>
      </c>
      <c r="D3093" s="4">
        <v>0</v>
      </c>
      <c r="E3093" s="141">
        <f t="shared" si="48"/>
        <v>-7.32833219753566E-2</v>
      </c>
      <c r="F3093" s="3" t="s">
        <v>26</v>
      </c>
      <c r="G3093" s="3">
        <v>20</v>
      </c>
      <c r="H3093" s="125">
        <v>-7.32833219753566E-2</v>
      </c>
      <c r="I3093" s="3"/>
      <c r="J3093" s="3"/>
      <c r="K3093" s="3" t="s">
        <v>155</v>
      </c>
      <c r="L3093" s="125">
        <v>-6.3394264170356998E-2</v>
      </c>
      <c r="M3093" s="3">
        <v>23</v>
      </c>
      <c r="N3093" s="125">
        <v>4.6862959298905202E-2</v>
      </c>
      <c r="O3093" s="3">
        <v>22</v>
      </c>
      <c r="P3093" s="125">
        <v>3.69739014939056E-2</v>
      </c>
      <c r="Q3093" s="3">
        <v>5</v>
      </c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</row>
    <row r="3094" spans="1:30" hidden="1" x14ac:dyDescent="0.25">
      <c r="A3094" s="2">
        <v>12</v>
      </c>
      <c r="B3094" s="2">
        <v>2015</v>
      </c>
      <c r="C3094" s="4" t="str">
        <f>INDEX(Index!$B$1:$B$500,MATCH($F3094,Index!$A$1:$A$500,0)
)</f>
        <v>ATL</v>
      </c>
      <c r="D3094" s="4">
        <v>0</v>
      </c>
      <c r="E3094" s="141">
        <f t="shared" si="48"/>
        <v>-7.675578812141981E-2</v>
      </c>
      <c r="F3094" s="3" t="s">
        <v>43</v>
      </c>
      <c r="G3094" s="3">
        <v>21</v>
      </c>
      <c r="H3094" s="125">
        <v>-7.675578812141981E-2</v>
      </c>
      <c r="I3094" s="3"/>
      <c r="J3094" s="3"/>
      <c r="K3094" s="3" t="s">
        <v>154</v>
      </c>
      <c r="L3094" s="125">
        <v>-1.5369870659040601E-2</v>
      </c>
      <c r="M3094" s="3">
        <v>16</v>
      </c>
      <c r="N3094" s="125">
        <v>3.3618505495422203E-2</v>
      </c>
      <c r="O3094" s="3">
        <v>19</v>
      </c>
      <c r="P3094" s="125">
        <v>-2.7767411966956999E-2</v>
      </c>
      <c r="Q3094" s="3">
        <v>23</v>
      </c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</row>
    <row r="3095" spans="1:30" hidden="1" x14ac:dyDescent="0.25">
      <c r="A3095" s="2">
        <v>12</v>
      </c>
      <c r="B3095" s="2">
        <v>2015</v>
      </c>
      <c r="C3095" s="4" t="str">
        <f>INDEX(Index!$B$1:$B$500,MATCH($F3095,Index!$A$1:$A$500,0)
)</f>
        <v>TB</v>
      </c>
      <c r="D3095" s="4">
        <v>0</v>
      </c>
      <c r="E3095" s="141">
        <f t="shared" si="48"/>
        <v>-8.1577952929071496E-2</v>
      </c>
      <c r="F3095" s="3" t="s">
        <v>38</v>
      </c>
      <c r="G3095" s="3">
        <v>22</v>
      </c>
      <c r="H3095" s="125">
        <v>-8.1577952929071496E-2</v>
      </c>
      <c r="I3095" s="3"/>
      <c r="J3095" s="3"/>
      <c r="K3095" s="3" t="s">
        <v>155</v>
      </c>
      <c r="L3095" s="125">
        <v>-2.89587505236109E-2</v>
      </c>
      <c r="M3095" s="3">
        <v>18</v>
      </c>
      <c r="N3095" s="125">
        <v>1.48154827051555E-2</v>
      </c>
      <c r="O3095" s="3">
        <v>15</v>
      </c>
      <c r="P3095" s="125">
        <v>-3.7803719700305098E-2</v>
      </c>
      <c r="Q3095" s="3">
        <v>26</v>
      </c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</row>
    <row r="3096" spans="1:30" hidden="1" x14ac:dyDescent="0.25">
      <c r="A3096" s="2">
        <v>12</v>
      </c>
      <c r="B3096" s="2">
        <v>2015</v>
      </c>
      <c r="C3096" s="4" t="str">
        <f>INDEX(Index!$B$1:$B$500,MATCH($F3096,Index!$A$1:$A$500,0)
)</f>
        <v>IND</v>
      </c>
      <c r="D3096" s="4">
        <v>0</v>
      </c>
      <c r="E3096" s="141">
        <f t="shared" si="48"/>
        <v>-0.11529757801077266</v>
      </c>
      <c r="F3096" s="3" t="s">
        <v>35</v>
      </c>
      <c r="G3096" s="3">
        <v>23</v>
      </c>
      <c r="H3096" s="125">
        <v>-0.11529757801077266</v>
      </c>
      <c r="I3096" s="3"/>
      <c r="J3096" s="3"/>
      <c r="K3096" s="3" t="s">
        <v>154</v>
      </c>
      <c r="L3096" s="125">
        <v>-6.7940893430959604E-2</v>
      </c>
      <c r="M3096" s="3">
        <v>24</v>
      </c>
      <c r="N3096" s="125">
        <v>4.3483679988500397E-2</v>
      </c>
      <c r="O3096" s="3">
        <v>21</v>
      </c>
      <c r="P3096" s="125">
        <v>-3.87300459131267E-3</v>
      </c>
      <c r="Q3096" s="3">
        <v>15</v>
      </c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</row>
    <row r="3097" spans="1:30" hidden="1" x14ac:dyDescent="0.25">
      <c r="A3097" s="2">
        <v>12</v>
      </c>
      <c r="B3097" s="2">
        <v>2015</v>
      </c>
      <c r="C3097" s="4" t="str">
        <f>INDEX(Index!$B$1:$B$500,MATCH($F3097,Index!$A$1:$A$500,0)
)</f>
        <v>DAL</v>
      </c>
      <c r="D3097" s="4">
        <v>0</v>
      </c>
      <c r="E3097" s="141">
        <f t="shared" si="48"/>
        <v>-0.16336821785660532</v>
      </c>
      <c r="F3097" s="3" t="s">
        <v>3</v>
      </c>
      <c r="G3097" s="3">
        <v>24</v>
      </c>
      <c r="H3097" s="125">
        <v>-0.16336821785660532</v>
      </c>
      <c r="I3097" s="3"/>
      <c r="J3097" s="3"/>
      <c r="K3097" s="3" t="s">
        <v>157</v>
      </c>
      <c r="L3097" s="125">
        <v>-0.106389029661225</v>
      </c>
      <c r="M3097" s="3">
        <v>27</v>
      </c>
      <c r="N3097" s="125">
        <v>5.18440658065615E-2</v>
      </c>
      <c r="O3097" s="3">
        <v>23</v>
      </c>
      <c r="P3097" s="125">
        <v>-5.1351223888188302E-3</v>
      </c>
      <c r="Q3097" s="3">
        <v>16</v>
      </c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</row>
    <row r="3098" spans="1:30" hidden="1" x14ac:dyDescent="0.25">
      <c r="A3098" s="2">
        <v>12</v>
      </c>
      <c r="B3098" s="2">
        <v>2015</v>
      </c>
      <c r="C3098" s="4" t="str">
        <f>INDEX(Index!$B$1:$B$500,MATCH($F3098,Index!$A$1:$A$500,0)
)</f>
        <v>PHI</v>
      </c>
      <c r="D3098" s="4">
        <v>0</v>
      </c>
      <c r="E3098" s="141">
        <f t="shared" si="48"/>
        <v>-0.16523316677425795</v>
      </c>
      <c r="F3098" s="3" t="s">
        <v>7</v>
      </c>
      <c r="G3098" s="3">
        <v>25</v>
      </c>
      <c r="H3098" s="125">
        <v>-0.16523316677425795</v>
      </c>
      <c r="I3098" s="3"/>
      <c r="J3098" s="3"/>
      <c r="K3098" s="3" t="s">
        <v>156</v>
      </c>
      <c r="L3098" s="125">
        <v>-0.14695396667667199</v>
      </c>
      <c r="M3098" s="3">
        <v>30</v>
      </c>
      <c r="N3098" s="125">
        <v>-2.8921688369954401E-3</v>
      </c>
      <c r="O3098" s="3">
        <v>14</v>
      </c>
      <c r="P3098" s="125">
        <v>-2.1171368934581401E-2</v>
      </c>
      <c r="Q3098" s="3">
        <v>20</v>
      </c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</row>
    <row r="3099" spans="1:30" hidden="1" x14ac:dyDescent="0.25">
      <c r="A3099" s="2">
        <v>12</v>
      </c>
      <c r="B3099" s="2">
        <v>2015</v>
      </c>
      <c r="C3099" s="4" t="str">
        <f>INDEX(Index!$B$1:$B$500,MATCH($F3099,Index!$A$1:$A$500,0)
)</f>
        <v>MIA</v>
      </c>
      <c r="D3099" s="4">
        <v>0</v>
      </c>
      <c r="E3099" s="141">
        <f t="shared" si="48"/>
        <v>-0.17222111573988588</v>
      </c>
      <c r="F3099" s="3" t="s">
        <v>4</v>
      </c>
      <c r="G3099" s="3">
        <v>26</v>
      </c>
      <c r="H3099" s="125">
        <v>-0.17222111573988588</v>
      </c>
      <c r="I3099" s="3"/>
      <c r="J3099" s="3"/>
      <c r="K3099" s="3" t="s">
        <v>156</v>
      </c>
      <c r="L3099" s="125">
        <v>-5.0980899424740198E-2</v>
      </c>
      <c r="M3099" s="3">
        <v>21</v>
      </c>
      <c r="N3099" s="125">
        <v>8.4743047854330095E-2</v>
      </c>
      <c r="O3099" s="3">
        <v>26</v>
      </c>
      <c r="P3099" s="125">
        <v>-3.6497168460815597E-2</v>
      </c>
      <c r="Q3099" s="3">
        <v>25</v>
      </c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</row>
    <row r="3100" spans="1:30" hidden="1" x14ac:dyDescent="0.25">
      <c r="A3100" s="2">
        <v>12</v>
      </c>
      <c r="B3100" s="2">
        <v>2015</v>
      </c>
      <c r="C3100" s="4" t="str">
        <f>INDEX(Index!$B$1:$B$500,MATCH($F3100,Index!$A$1:$A$500,0)
)</f>
        <v>LAC</v>
      </c>
      <c r="D3100" s="4">
        <v>0</v>
      </c>
      <c r="E3100" s="141">
        <f t="shared" si="48"/>
        <v>-0.17270103610246021</v>
      </c>
      <c r="F3100" s="3" t="s">
        <v>68</v>
      </c>
      <c r="G3100" s="3">
        <v>27</v>
      </c>
      <c r="H3100" s="125">
        <v>-0.17270103610246021</v>
      </c>
      <c r="I3100" s="3"/>
      <c r="J3100" s="3"/>
      <c r="K3100" s="3" t="s">
        <v>157</v>
      </c>
      <c r="L3100" s="125">
        <v>2.83789843111492E-2</v>
      </c>
      <c r="M3100" s="3">
        <v>12</v>
      </c>
      <c r="N3100" s="125">
        <v>0.14085232493609701</v>
      </c>
      <c r="O3100" s="3">
        <v>31</v>
      </c>
      <c r="P3100" s="125">
        <v>-6.0227695477512402E-2</v>
      </c>
      <c r="Q3100" s="3">
        <v>30</v>
      </c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</row>
    <row r="3101" spans="1:30" hidden="1" x14ac:dyDescent="0.25">
      <c r="A3101" s="2">
        <v>12</v>
      </c>
      <c r="B3101" s="2">
        <v>2015</v>
      </c>
      <c r="C3101" s="4" t="str">
        <f>INDEX(Index!$B$1:$B$500,MATCH($F3101,Index!$A$1:$A$500,0)
)</f>
        <v>TEN</v>
      </c>
      <c r="D3101" s="4">
        <v>0</v>
      </c>
      <c r="E3101" s="141">
        <f t="shared" si="48"/>
        <v>-0.18263139522501329</v>
      </c>
      <c r="F3101" s="3" t="s">
        <v>45</v>
      </c>
      <c r="G3101" s="3">
        <v>28</v>
      </c>
      <c r="H3101" s="125">
        <v>-0.18263139522501329</v>
      </c>
      <c r="I3101" s="3"/>
      <c r="J3101" s="3"/>
      <c r="K3101" s="3" t="s">
        <v>158</v>
      </c>
      <c r="L3101" s="125">
        <v>-0.113608111997042</v>
      </c>
      <c r="M3101" s="3">
        <v>28</v>
      </c>
      <c r="N3101" s="125">
        <v>2.3437313430335699E-2</v>
      </c>
      <c r="O3101" s="3">
        <v>17</v>
      </c>
      <c r="P3101" s="125">
        <v>-4.55859697976356E-2</v>
      </c>
      <c r="Q3101" s="3">
        <v>29</v>
      </c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</row>
    <row r="3102" spans="1:30" hidden="1" x14ac:dyDescent="0.25">
      <c r="A3102" s="2">
        <v>12</v>
      </c>
      <c r="B3102" s="2">
        <v>2015</v>
      </c>
      <c r="C3102" s="4" t="str">
        <f>INDEX(Index!$B$1:$B$500,MATCH($F3102,Index!$A$1:$A$500,0)
)</f>
        <v>JAX</v>
      </c>
      <c r="D3102" s="4">
        <v>0</v>
      </c>
      <c r="E3102" s="141">
        <f t="shared" si="48"/>
        <v>-0.18590316505405158</v>
      </c>
      <c r="F3102" s="3" t="s">
        <v>56</v>
      </c>
      <c r="G3102" s="3">
        <v>29</v>
      </c>
      <c r="H3102" s="125">
        <v>-0.18590316505405158</v>
      </c>
      <c r="I3102" s="3"/>
      <c r="J3102" s="3"/>
      <c r="K3102" s="3" t="s">
        <v>156</v>
      </c>
      <c r="L3102" s="125">
        <v>-4.6676065803473797E-2</v>
      </c>
      <c r="M3102" s="3">
        <v>20</v>
      </c>
      <c r="N3102" s="125">
        <v>9.9482971546065294E-2</v>
      </c>
      <c r="O3102" s="3">
        <v>27</v>
      </c>
      <c r="P3102" s="125">
        <v>-3.9744127704512501E-2</v>
      </c>
      <c r="Q3102" s="3">
        <v>27</v>
      </c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</row>
    <row r="3103" spans="1:30" hidden="1" x14ac:dyDescent="0.25">
      <c r="A3103" s="2">
        <v>12</v>
      </c>
      <c r="B3103" s="2">
        <v>2015</v>
      </c>
      <c r="C3103" s="4" t="str">
        <f>INDEX(Index!$B$1:$B$500,MATCH($F3103,Index!$A$1:$A$500,0)
)</f>
        <v>NO</v>
      </c>
      <c r="D3103" s="4">
        <v>0</v>
      </c>
      <c r="E3103" s="141">
        <f t="shared" si="48"/>
        <v>-0.21956083883109589</v>
      </c>
      <c r="F3103" s="3" t="s">
        <v>27</v>
      </c>
      <c r="G3103" s="3">
        <v>30</v>
      </c>
      <c r="H3103" s="125">
        <v>-0.21956083883109589</v>
      </c>
      <c r="I3103" s="3"/>
      <c r="J3103" s="3"/>
      <c r="K3103" s="3" t="s">
        <v>156</v>
      </c>
      <c r="L3103" s="125">
        <v>2.0489118632049198E-2</v>
      </c>
      <c r="M3103" s="3">
        <v>13</v>
      </c>
      <c r="N3103" s="125">
        <v>0.21542165607375699</v>
      </c>
      <c r="O3103" s="3">
        <v>32</v>
      </c>
      <c r="P3103" s="125">
        <v>-2.46283013893881E-2</v>
      </c>
      <c r="Q3103" s="3">
        <v>22</v>
      </c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</row>
    <row r="3104" spans="1:30" hidden="1" x14ac:dyDescent="0.25">
      <c r="A3104" s="2">
        <v>12</v>
      </c>
      <c r="B3104" s="2">
        <v>2015</v>
      </c>
      <c r="C3104" s="4" t="str">
        <f>INDEX(Index!$B$1:$B$500,MATCH($F3104,Index!$A$1:$A$500,0)
)</f>
        <v>CLE</v>
      </c>
      <c r="D3104" s="4">
        <v>0</v>
      </c>
      <c r="E3104" s="141">
        <f t="shared" si="48"/>
        <v>-0.25263188657727115</v>
      </c>
      <c r="F3104" s="3" t="s">
        <v>10</v>
      </c>
      <c r="G3104" s="3">
        <v>31</v>
      </c>
      <c r="H3104" s="125">
        <v>-0.25263188657727115</v>
      </c>
      <c r="I3104" s="3"/>
      <c r="J3104" s="3"/>
      <c r="K3104" s="3" t="s">
        <v>158</v>
      </c>
      <c r="L3104" s="125">
        <v>-0.14138695465635201</v>
      </c>
      <c r="M3104" s="3">
        <v>29</v>
      </c>
      <c r="N3104" s="125">
        <v>0.121974976096359</v>
      </c>
      <c r="O3104" s="3">
        <v>29</v>
      </c>
      <c r="P3104" s="125">
        <v>1.07300441754399E-2</v>
      </c>
      <c r="Q3104" s="3">
        <v>10</v>
      </c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</row>
    <row r="3105" spans="1:30" hidden="1" x14ac:dyDescent="0.25">
      <c r="A3105" s="2">
        <v>12</v>
      </c>
      <c r="B3105" s="2">
        <v>2015</v>
      </c>
      <c r="C3105" s="4" t="str">
        <f>INDEX(Index!$B$1:$B$500,MATCH($F3105,Index!$A$1:$A$500,0)
)</f>
        <v>SF</v>
      </c>
      <c r="D3105" s="4">
        <v>0</v>
      </c>
      <c r="E3105" s="141">
        <f t="shared" si="48"/>
        <v>-0.32660698558600049</v>
      </c>
      <c r="F3105" s="3" t="s">
        <v>1</v>
      </c>
      <c r="G3105" s="3">
        <v>32</v>
      </c>
      <c r="H3105" s="125">
        <v>-0.32660698558600049</v>
      </c>
      <c r="I3105" s="3"/>
      <c r="J3105" s="3"/>
      <c r="K3105" s="3" t="s">
        <v>157</v>
      </c>
      <c r="L3105" s="125">
        <v>-0.16440342080797599</v>
      </c>
      <c r="M3105" s="3">
        <v>31</v>
      </c>
      <c r="N3105" s="125">
        <v>0.12990176296554101</v>
      </c>
      <c r="O3105" s="3">
        <v>30</v>
      </c>
      <c r="P3105" s="125">
        <v>-3.2301801812483502E-2</v>
      </c>
      <c r="Q3105" s="3">
        <v>24</v>
      </c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</row>
    <row r="3106" spans="1:30" hidden="1" x14ac:dyDescent="0.25">
      <c r="A3106" s="2">
        <v>13</v>
      </c>
      <c r="B3106" s="2">
        <v>2015</v>
      </c>
      <c r="C3106" s="4" t="str">
        <f>INDEX(Index!$B$1:$B$500,MATCH($F3106,Index!$A$1:$A$500,0)
)</f>
        <v>ARI</v>
      </c>
      <c r="D3106" s="4">
        <v>0</v>
      </c>
      <c r="E3106" s="141">
        <f t="shared" si="48"/>
        <v>0.33861908739097968</v>
      </c>
      <c r="F3106" s="3" t="s">
        <v>23</v>
      </c>
      <c r="G3106" s="3">
        <v>1</v>
      </c>
      <c r="H3106" s="125">
        <v>0.33861908739097968</v>
      </c>
      <c r="I3106" s="3"/>
      <c r="J3106" s="3"/>
      <c r="K3106" s="3" t="s">
        <v>160</v>
      </c>
      <c r="L3106" s="125">
        <v>0.20639766596103901</v>
      </c>
      <c r="M3106" s="3">
        <v>1</v>
      </c>
      <c r="N3106" s="125">
        <v>-0.143851010202976</v>
      </c>
      <c r="O3106" s="3">
        <v>3</v>
      </c>
      <c r="P3106" s="125">
        <v>-1.16295887730353E-2</v>
      </c>
      <c r="Q3106" s="3">
        <v>18</v>
      </c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</row>
    <row r="3107" spans="1:30" hidden="1" x14ac:dyDescent="0.25">
      <c r="A3107" s="2">
        <v>13</v>
      </c>
      <c r="B3107" s="2">
        <v>2015</v>
      </c>
      <c r="C3107" s="4" t="str">
        <f>INDEX(Index!$B$1:$B$500,MATCH($F3107,Index!$A$1:$A$500,0)
)</f>
        <v>CIN</v>
      </c>
      <c r="D3107" s="4">
        <v>0</v>
      </c>
      <c r="E3107" s="141">
        <f t="shared" si="48"/>
        <v>0.32842727988522108</v>
      </c>
      <c r="F3107" s="3" t="s">
        <v>24</v>
      </c>
      <c r="G3107" s="3">
        <v>2</v>
      </c>
      <c r="H3107" s="125">
        <v>0.32842727988522108</v>
      </c>
      <c r="I3107" s="3"/>
      <c r="J3107" s="3"/>
      <c r="K3107" s="3" t="s">
        <v>160</v>
      </c>
      <c r="L3107" s="125">
        <v>0.193191864587795</v>
      </c>
      <c r="M3107" s="3">
        <v>2</v>
      </c>
      <c r="N3107" s="125">
        <v>-0.102007277086239</v>
      </c>
      <c r="O3107" s="3">
        <v>7</v>
      </c>
      <c r="P3107" s="125">
        <v>3.32281382111871E-2</v>
      </c>
      <c r="Q3107" s="3">
        <v>4</v>
      </c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</row>
    <row r="3108" spans="1:30" hidden="1" x14ac:dyDescent="0.25">
      <c r="A3108" s="2">
        <v>13</v>
      </c>
      <c r="B3108" s="2">
        <v>2015</v>
      </c>
      <c r="C3108" s="4" t="str">
        <f>INDEX(Index!$B$1:$B$500,MATCH($F3108,Index!$A$1:$A$500,0)
)</f>
        <v>SEA</v>
      </c>
      <c r="D3108" s="4">
        <v>0</v>
      </c>
      <c r="E3108" s="141">
        <f t="shared" si="48"/>
        <v>0.28183885889691657</v>
      </c>
      <c r="F3108" s="3" t="s">
        <v>30</v>
      </c>
      <c r="G3108" s="3">
        <v>3</v>
      </c>
      <c r="H3108" s="125">
        <v>0.28183885889691657</v>
      </c>
      <c r="I3108" s="3"/>
      <c r="J3108" s="3"/>
      <c r="K3108" s="3" t="s">
        <v>165</v>
      </c>
      <c r="L3108" s="125">
        <v>0.17752480082069699</v>
      </c>
      <c r="M3108" s="3">
        <v>3</v>
      </c>
      <c r="N3108" s="125">
        <v>-7.6960626010574296E-2</v>
      </c>
      <c r="O3108" s="3">
        <v>8</v>
      </c>
      <c r="P3108" s="125">
        <v>2.7353432065645299E-2</v>
      </c>
      <c r="Q3108" s="3">
        <v>5</v>
      </c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</row>
    <row r="3109" spans="1:30" hidden="1" x14ac:dyDescent="0.25">
      <c r="A3109" s="2">
        <v>13</v>
      </c>
      <c r="B3109" s="2">
        <v>2015</v>
      </c>
      <c r="C3109" s="4" t="str">
        <f>INDEX(Index!$B$1:$B$500,MATCH($F3109,Index!$A$1:$A$500,0)
)</f>
        <v>NE</v>
      </c>
      <c r="D3109" s="4">
        <v>0</v>
      </c>
      <c r="E3109" s="141">
        <f t="shared" si="48"/>
        <v>0.27465542021415623</v>
      </c>
      <c r="F3109" s="3" t="s">
        <v>17</v>
      </c>
      <c r="G3109" s="3">
        <v>4</v>
      </c>
      <c r="H3109" s="125">
        <v>0.27465542021415623</v>
      </c>
      <c r="I3109" s="3"/>
      <c r="J3109" s="3"/>
      <c r="K3109" s="3" t="s">
        <v>160</v>
      </c>
      <c r="L3109" s="125">
        <v>0.172102073062957</v>
      </c>
      <c r="M3109" s="3">
        <v>4</v>
      </c>
      <c r="N3109" s="125">
        <v>-7.5222658319634803E-2</v>
      </c>
      <c r="O3109" s="3">
        <v>9</v>
      </c>
      <c r="P3109" s="125">
        <v>2.7330688831564399E-2</v>
      </c>
      <c r="Q3109" s="3">
        <v>6</v>
      </c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</row>
    <row r="3110" spans="1:30" hidden="1" x14ac:dyDescent="0.25">
      <c r="A3110" s="2">
        <v>13</v>
      </c>
      <c r="B3110" s="2">
        <v>2015</v>
      </c>
      <c r="C3110" s="4" t="str">
        <f>INDEX(Index!$B$1:$B$500,MATCH($F3110,Index!$A$1:$A$500,0)
)</f>
        <v>KC</v>
      </c>
      <c r="D3110" s="4">
        <v>0</v>
      </c>
      <c r="E3110" s="141">
        <f t="shared" si="48"/>
        <v>0.27237310737033626</v>
      </c>
      <c r="F3110" s="3" t="s">
        <v>5</v>
      </c>
      <c r="G3110" s="3">
        <v>5</v>
      </c>
      <c r="H3110" s="125">
        <v>0.27237310737033626</v>
      </c>
      <c r="I3110" s="3"/>
      <c r="J3110" s="3"/>
      <c r="K3110" s="3" t="s">
        <v>165</v>
      </c>
      <c r="L3110" s="125">
        <v>9.61901927162475E-2</v>
      </c>
      <c r="M3110" s="3">
        <v>6</v>
      </c>
      <c r="N3110" s="125">
        <v>-0.139975386758835</v>
      </c>
      <c r="O3110" s="3">
        <v>5</v>
      </c>
      <c r="P3110" s="125">
        <v>3.6207527895253798E-2</v>
      </c>
      <c r="Q3110" s="3">
        <v>3</v>
      </c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</row>
    <row r="3111" spans="1:30" hidden="1" x14ac:dyDescent="0.25">
      <c r="A3111" s="2">
        <v>13</v>
      </c>
      <c r="B3111" s="2">
        <v>2015</v>
      </c>
      <c r="C3111" s="4" t="str">
        <f>INDEX(Index!$B$1:$B$500,MATCH($F3111,Index!$A$1:$A$500,0)
)</f>
        <v>CAR</v>
      </c>
      <c r="D3111" s="4">
        <v>0</v>
      </c>
      <c r="E3111" s="141">
        <f t="shared" si="48"/>
        <v>0.20318615496119269</v>
      </c>
      <c r="F3111" s="3" t="s">
        <v>51</v>
      </c>
      <c r="G3111" s="3">
        <v>6</v>
      </c>
      <c r="H3111" s="125">
        <v>0.20318615496119269</v>
      </c>
      <c r="I3111" s="3"/>
      <c r="J3111" s="3"/>
      <c r="K3111" s="3" t="s">
        <v>228</v>
      </c>
      <c r="L3111" s="125">
        <v>4.4257608322933101E-2</v>
      </c>
      <c r="M3111" s="3">
        <v>11</v>
      </c>
      <c r="N3111" s="125">
        <v>-0.202203155210428</v>
      </c>
      <c r="O3111" s="3">
        <v>2</v>
      </c>
      <c r="P3111" s="125">
        <v>-4.3274608572168402E-2</v>
      </c>
      <c r="Q3111" s="3">
        <v>27</v>
      </c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</row>
    <row r="3112" spans="1:30" hidden="1" x14ac:dyDescent="0.25">
      <c r="A3112" s="2">
        <v>13</v>
      </c>
      <c r="B3112" s="2">
        <v>2015</v>
      </c>
      <c r="C3112" s="4" t="str">
        <f>INDEX(Index!$B$1:$B$500,MATCH($F3112,Index!$A$1:$A$500,0)
)</f>
        <v>DEN</v>
      </c>
      <c r="D3112" s="4">
        <v>0</v>
      </c>
      <c r="E3112" s="141">
        <f t="shared" si="48"/>
        <v>0.16601070546070931</v>
      </c>
      <c r="F3112" s="3" t="s">
        <v>39</v>
      </c>
      <c r="G3112" s="3">
        <v>7</v>
      </c>
      <c r="H3112" s="125">
        <v>0.16601070546070931</v>
      </c>
      <c r="I3112" s="3"/>
      <c r="J3112" s="3"/>
      <c r="K3112" s="3" t="s">
        <v>160</v>
      </c>
      <c r="L3112" s="125">
        <v>-8.6354127755975799E-2</v>
      </c>
      <c r="M3112" s="3">
        <v>25</v>
      </c>
      <c r="N3112" s="125">
        <v>-0.23394011912259499</v>
      </c>
      <c r="O3112" s="3">
        <v>1</v>
      </c>
      <c r="P3112" s="125">
        <v>1.8424714094090099E-2</v>
      </c>
      <c r="Q3112" s="3">
        <v>9</v>
      </c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</row>
    <row r="3113" spans="1:30" hidden="1" x14ac:dyDescent="0.25">
      <c r="A3113" s="2">
        <v>13</v>
      </c>
      <c r="B3113" s="2">
        <v>2015</v>
      </c>
      <c r="C3113" s="4" t="str">
        <f>INDEX(Index!$B$1:$B$500,MATCH($F3113,Index!$A$1:$A$500,0)
)</f>
        <v>PIT</v>
      </c>
      <c r="D3113" s="4">
        <v>0</v>
      </c>
      <c r="E3113" s="141">
        <f t="shared" si="48"/>
        <v>0.14864202153198719</v>
      </c>
      <c r="F3113" s="3" t="s">
        <v>32</v>
      </c>
      <c r="G3113" s="3">
        <v>8</v>
      </c>
      <c r="H3113" s="125">
        <v>0.14864202153198719</v>
      </c>
      <c r="I3113" s="3"/>
      <c r="J3113" s="3"/>
      <c r="K3113" s="3" t="s">
        <v>165</v>
      </c>
      <c r="L3113" s="125">
        <v>0.16355561071813801</v>
      </c>
      <c r="M3113" s="3">
        <v>5</v>
      </c>
      <c r="N3113" s="125">
        <v>-2.7152759005287701E-3</v>
      </c>
      <c r="O3113" s="3">
        <v>15</v>
      </c>
      <c r="P3113" s="125">
        <v>-1.7628865086679602E-2</v>
      </c>
      <c r="Q3113" s="3">
        <v>19</v>
      </c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</row>
    <row r="3114" spans="1:30" hidden="1" x14ac:dyDescent="0.25">
      <c r="A3114" s="2">
        <v>13</v>
      </c>
      <c r="B3114" s="2">
        <v>2015</v>
      </c>
      <c r="C3114" s="4" t="str">
        <f>INDEX(Index!$B$1:$B$500,MATCH($F3114,Index!$A$1:$A$500,0)
)</f>
        <v>GB</v>
      </c>
      <c r="D3114" s="4">
        <v>0</v>
      </c>
      <c r="E3114" s="141">
        <f t="shared" si="48"/>
        <v>0.11637232690545959</v>
      </c>
      <c r="F3114" s="3" t="s">
        <v>20</v>
      </c>
      <c r="G3114" s="3">
        <v>9</v>
      </c>
      <c r="H3114" s="125">
        <v>0.11637232690545959</v>
      </c>
      <c r="I3114" s="3"/>
      <c r="J3114" s="3"/>
      <c r="K3114" s="3" t="s">
        <v>161</v>
      </c>
      <c r="L3114" s="125">
        <v>8.7455764419043097E-2</v>
      </c>
      <c r="M3114" s="3">
        <v>7</v>
      </c>
      <c r="N3114" s="125">
        <v>-3.91988536433521E-2</v>
      </c>
      <c r="O3114" s="3">
        <v>11</v>
      </c>
      <c r="P3114" s="125">
        <v>-1.0282291156935601E-2</v>
      </c>
      <c r="Q3114" s="3">
        <v>17</v>
      </c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</row>
    <row r="3115" spans="1:30" hidden="1" x14ac:dyDescent="0.25">
      <c r="A3115" s="2">
        <v>13</v>
      </c>
      <c r="B3115" s="2">
        <v>2015</v>
      </c>
      <c r="C3115" s="4" t="str">
        <f>INDEX(Index!$B$1:$B$500,MATCH($F3115,Index!$A$1:$A$500,0)
)</f>
        <v>NYJ</v>
      </c>
      <c r="D3115" s="4">
        <v>0</v>
      </c>
      <c r="E3115" s="141">
        <f t="shared" si="48"/>
        <v>4.84296702288078E-2</v>
      </c>
      <c r="F3115" s="3" t="s">
        <v>9</v>
      </c>
      <c r="G3115" s="3">
        <v>10</v>
      </c>
      <c r="H3115" s="125">
        <v>4.84296702288078E-2</v>
      </c>
      <c r="I3115" s="3"/>
      <c r="J3115" s="3"/>
      <c r="K3115" s="3" t="s">
        <v>165</v>
      </c>
      <c r="L3115" s="125">
        <v>-1.7588931276574099E-2</v>
      </c>
      <c r="M3115" s="3">
        <v>16</v>
      </c>
      <c r="N3115" s="125">
        <v>-0.102409968033988</v>
      </c>
      <c r="O3115" s="3">
        <v>6</v>
      </c>
      <c r="P3115" s="125">
        <v>-3.6391366528606098E-2</v>
      </c>
      <c r="Q3115" s="3">
        <v>24</v>
      </c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</row>
    <row r="3116" spans="1:30" hidden="1" x14ac:dyDescent="0.25">
      <c r="A3116" s="2">
        <v>13</v>
      </c>
      <c r="B3116" s="2">
        <v>2015</v>
      </c>
      <c r="C3116" s="4" t="str">
        <f>INDEX(Index!$B$1:$B$500,MATCH($F3116,Index!$A$1:$A$500,0)
)</f>
        <v>LV</v>
      </c>
      <c r="D3116" s="4">
        <v>0</v>
      </c>
      <c r="E3116" s="141">
        <f t="shared" si="48"/>
        <v>2.8033064444844005E-2</v>
      </c>
      <c r="F3116" s="3" t="s">
        <v>52</v>
      </c>
      <c r="G3116" s="3">
        <v>11</v>
      </c>
      <c r="H3116" s="125">
        <v>2.8033064444844005E-2</v>
      </c>
      <c r="I3116" s="3"/>
      <c r="J3116" s="3"/>
      <c r="K3116" s="3" t="s">
        <v>164</v>
      </c>
      <c r="L3116" s="125">
        <v>7.4769679384635607E-2</v>
      </c>
      <c r="M3116" s="3">
        <v>9</v>
      </c>
      <c r="N3116" s="125">
        <v>2.7117520257126201E-2</v>
      </c>
      <c r="O3116" s="3">
        <v>17</v>
      </c>
      <c r="P3116" s="125">
        <v>-1.96190946826654E-2</v>
      </c>
      <c r="Q3116" s="3">
        <v>20</v>
      </c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</row>
    <row r="3117" spans="1:30" hidden="1" x14ac:dyDescent="0.25">
      <c r="A3117" s="2">
        <v>13</v>
      </c>
      <c r="B3117" s="2">
        <v>2015</v>
      </c>
      <c r="C3117" s="4" t="str">
        <f>INDEX(Index!$B$1:$B$500,MATCH($F3117,Index!$A$1:$A$500,0)
)</f>
        <v>BUF</v>
      </c>
      <c r="D3117" s="4">
        <v>0</v>
      </c>
      <c r="E3117" s="141">
        <f t="shared" si="48"/>
        <v>2.7376743381621813E-2</v>
      </c>
      <c r="F3117" s="3" t="s">
        <v>0</v>
      </c>
      <c r="G3117" s="3">
        <v>12</v>
      </c>
      <c r="H3117" s="125">
        <v>2.7376743381621813E-2</v>
      </c>
      <c r="I3117" s="3"/>
      <c r="J3117" s="3"/>
      <c r="K3117" s="3" t="s">
        <v>163</v>
      </c>
      <c r="L3117" s="125">
        <v>8.6101214698745598E-2</v>
      </c>
      <c r="M3117" s="3">
        <v>8</v>
      </c>
      <c r="N3117" s="125">
        <v>6.8468310292813805E-2</v>
      </c>
      <c r="O3117" s="3">
        <v>24</v>
      </c>
      <c r="P3117" s="125">
        <v>9.7438389756900196E-3</v>
      </c>
      <c r="Q3117" s="3">
        <v>12</v>
      </c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</row>
    <row r="3118" spans="1:30" hidden="1" x14ac:dyDescent="0.25">
      <c r="A3118" s="2">
        <v>13</v>
      </c>
      <c r="B3118" s="2">
        <v>2015</v>
      </c>
      <c r="C3118" s="4" t="str">
        <f>INDEX(Index!$B$1:$B$500,MATCH($F3118,Index!$A$1:$A$500,0)
)</f>
        <v>MIN</v>
      </c>
      <c r="D3118" s="4">
        <v>0</v>
      </c>
      <c r="E3118" s="141">
        <f t="shared" si="48"/>
        <v>2.1799117765176502E-2</v>
      </c>
      <c r="F3118" s="3" t="s">
        <v>46</v>
      </c>
      <c r="G3118" s="3">
        <v>13</v>
      </c>
      <c r="H3118" s="125">
        <v>2.1799117765176502E-2</v>
      </c>
      <c r="I3118" s="3"/>
      <c r="J3118" s="3"/>
      <c r="K3118" s="3" t="s">
        <v>161</v>
      </c>
      <c r="L3118" s="125">
        <v>-1.6933403204522499E-2</v>
      </c>
      <c r="M3118" s="3">
        <v>15</v>
      </c>
      <c r="N3118" s="125">
        <v>-1.3220490251624001E-2</v>
      </c>
      <c r="O3118" s="3">
        <v>14</v>
      </c>
      <c r="P3118" s="125">
        <v>2.5512030718075E-2</v>
      </c>
      <c r="Q3118" s="3">
        <v>8</v>
      </c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</row>
    <row r="3119" spans="1:30" hidden="1" x14ac:dyDescent="0.25">
      <c r="A3119" s="2">
        <v>13</v>
      </c>
      <c r="B3119" s="2">
        <v>2015</v>
      </c>
      <c r="C3119" s="4" t="str">
        <f>INDEX(Index!$B$1:$B$500,MATCH($F3119,Index!$A$1:$A$500,0)
)</f>
        <v>DET</v>
      </c>
      <c r="D3119" s="4">
        <v>0</v>
      </c>
      <c r="E3119" s="141">
        <f t="shared" si="48"/>
        <v>-1.9259539642465014E-3</v>
      </c>
      <c r="F3119" s="3" t="s">
        <v>21</v>
      </c>
      <c r="G3119" s="3">
        <v>14</v>
      </c>
      <c r="H3119" s="125">
        <v>-1.9259539642465014E-3</v>
      </c>
      <c r="I3119" s="3"/>
      <c r="J3119" s="3"/>
      <c r="K3119" s="3" t="s">
        <v>166</v>
      </c>
      <c r="L3119" s="125">
        <v>-5.6538248215491901E-2</v>
      </c>
      <c r="M3119" s="3">
        <v>22</v>
      </c>
      <c r="N3119" s="125">
        <v>-3.9199002828657001E-2</v>
      </c>
      <c r="O3119" s="3">
        <v>11</v>
      </c>
      <c r="P3119" s="125">
        <v>1.5413291422588399E-2</v>
      </c>
      <c r="Q3119" s="3">
        <v>10</v>
      </c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</row>
    <row r="3120" spans="1:30" hidden="1" x14ac:dyDescent="0.25">
      <c r="A3120" s="2">
        <v>13</v>
      </c>
      <c r="B3120" s="2">
        <v>2015</v>
      </c>
      <c r="C3120" s="4" t="str">
        <f>INDEX(Index!$B$1:$B$500,MATCH($F3120,Index!$A$1:$A$500,0)
)</f>
        <v>NYG</v>
      </c>
      <c r="D3120" s="4">
        <v>0</v>
      </c>
      <c r="E3120" s="141">
        <f t="shared" si="48"/>
        <v>-3.8105533037318715E-2</v>
      </c>
      <c r="F3120" s="3" t="s">
        <v>15</v>
      </c>
      <c r="G3120" s="3">
        <v>15</v>
      </c>
      <c r="H3120" s="125">
        <v>-3.8105533037318715E-2</v>
      </c>
      <c r="I3120" s="3"/>
      <c r="J3120" s="3"/>
      <c r="K3120" s="3" t="s">
        <v>164</v>
      </c>
      <c r="L3120" s="125">
        <v>-2.6836448450433599E-2</v>
      </c>
      <c r="M3120" s="3">
        <v>20</v>
      </c>
      <c r="N3120" s="125">
        <v>7.7496442396955703E-2</v>
      </c>
      <c r="O3120" s="3">
        <v>26</v>
      </c>
      <c r="P3120" s="125">
        <v>6.6227357810070595E-2</v>
      </c>
      <c r="Q3120" s="3">
        <v>1</v>
      </c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</row>
    <row r="3121" spans="1:30" hidden="1" x14ac:dyDescent="0.25">
      <c r="A3121" s="2">
        <v>13</v>
      </c>
      <c r="B3121" s="2">
        <v>2015</v>
      </c>
      <c r="C3121" s="4" t="str">
        <f>INDEX(Index!$B$1:$B$500,MATCH($F3121,Index!$A$1:$A$500,0)
)</f>
        <v>HOU</v>
      </c>
      <c r="D3121" s="4">
        <v>0</v>
      </c>
      <c r="E3121" s="141">
        <f t="shared" si="48"/>
        <v>-5.3392499590147004E-2</v>
      </c>
      <c r="F3121" s="3" t="s">
        <v>49</v>
      </c>
      <c r="G3121" s="3">
        <v>16</v>
      </c>
      <c r="H3121" s="125">
        <v>-5.3392499590147004E-2</v>
      </c>
      <c r="I3121" s="3"/>
      <c r="J3121" s="3"/>
      <c r="K3121" s="3" t="s">
        <v>163</v>
      </c>
      <c r="L3121" s="125">
        <v>-4.2862324778577703E-2</v>
      </c>
      <c r="M3121" s="3">
        <v>21</v>
      </c>
      <c r="N3121" s="125">
        <v>-5.03454192457981E-2</v>
      </c>
      <c r="O3121" s="3">
        <v>10</v>
      </c>
      <c r="P3121" s="125">
        <v>-6.0875594057367401E-2</v>
      </c>
      <c r="Q3121" s="3">
        <v>32</v>
      </c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</row>
    <row r="3122" spans="1:30" hidden="1" x14ac:dyDescent="0.25">
      <c r="A3122" s="2">
        <v>13</v>
      </c>
      <c r="B3122" s="2">
        <v>2015</v>
      </c>
      <c r="C3122" s="4" t="str">
        <f>INDEX(Index!$B$1:$B$500,MATCH($F3122,Index!$A$1:$A$500,0)
)</f>
        <v>TB</v>
      </c>
      <c r="D3122" s="4">
        <v>0</v>
      </c>
      <c r="E3122" s="141">
        <f t="shared" si="48"/>
        <v>-5.4490611007300696E-2</v>
      </c>
      <c r="F3122" s="3" t="s">
        <v>38</v>
      </c>
      <c r="G3122" s="3">
        <v>17</v>
      </c>
      <c r="H3122" s="125">
        <v>-5.4490611007300696E-2</v>
      </c>
      <c r="I3122" s="3"/>
      <c r="J3122" s="3"/>
      <c r="K3122" s="3" t="s">
        <v>163</v>
      </c>
      <c r="L3122" s="125">
        <v>-1.35112382123668E-2</v>
      </c>
      <c r="M3122" s="3">
        <v>14</v>
      </c>
      <c r="N3122" s="125">
        <v>1.03092537199967E-2</v>
      </c>
      <c r="O3122" s="3">
        <v>16</v>
      </c>
      <c r="P3122" s="125">
        <v>-3.0670119074937201E-2</v>
      </c>
      <c r="Q3122" s="3">
        <v>23</v>
      </c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</row>
    <row r="3123" spans="1:30" hidden="1" x14ac:dyDescent="0.25">
      <c r="A3123" s="2">
        <v>13</v>
      </c>
      <c r="B3123" s="2">
        <v>2015</v>
      </c>
      <c r="C3123" s="4" t="str">
        <f>INDEX(Index!$B$1:$B$500,MATCH($F3123,Index!$A$1:$A$500,0)
)</f>
        <v>LAR</v>
      </c>
      <c r="D3123" s="4">
        <v>0</v>
      </c>
      <c r="E3123" s="141">
        <f t="shared" si="48"/>
        <v>-5.4562185840387703E-2</v>
      </c>
      <c r="F3123" s="3" t="s">
        <v>67</v>
      </c>
      <c r="G3123" s="3">
        <v>18</v>
      </c>
      <c r="H3123" s="125">
        <v>-5.4562185840387703E-2</v>
      </c>
      <c r="I3123" s="3"/>
      <c r="J3123" s="3"/>
      <c r="K3123" s="3" t="s">
        <v>166</v>
      </c>
      <c r="L3123" s="125">
        <v>-0.20749076205745301</v>
      </c>
      <c r="M3123" s="3">
        <v>32</v>
      </c>
      <c r="N3123" s="125">
        <v>-0.14218047925057301</v>
      </c>
      <c r="O3123" s="3">
        <v>4</v>
      </c>
      <c r="P3123" s="125">
        <v>1.07480969664923E-2</v>
      </c>
      <c r="Q3123" s="3">
        <v>11</v>
      </c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</row>
    <row r="3124" spans="1:30" hidden="1" x14ac:dyDescent="0.25">
      <c r="A3124" s="2">
        <v>13</v>
      </c>
      <c r="B3124" s="2">
        <v>2015</v>
      </c>
      <c r="C3124" s="4" t="str">
        <f>INDEX(Index!$B$1:$B$500,MATCH($F3124,Index!$A$1:$A$500,0)
)</f>
        <v>BAL</v>
      </c>
      <c r="D3124" s="4">
        <v>0</v>
      </c>
      <c r="E3124" s="141">
        <f t="shared" si="48"/>
        <v>-6.2825209895873702E-2</v>
      </c>
      <c r="F3124" s="3" t="s">
        <v>18</v>
      </c>
      <c r="G3124" s="3">
        <v>19</v>
      </c>
      <c r="H3124" s="125">
        <v>-6.2825209895873702E-2</v>
      </c>
      <c r="I3124" s="3"/>
      <c r="J3124" s="3"/>
      <c r="K3124" s="3" t="s">
        <v>166</v>
      </c>
      <c r="L3124" s="125">
        <v>-2.04058540396552E-2</v>
      </c>
      <c r="M3124" s="3">
        <v>18</v>
      </c>
      <c r="N3124" s="125">
        <v>9.9806650272718997E-2</v>
      </c>
      <c r="O3124" s="3">
        <v>27</v>
      </c>
      <c r="P3124" s="125">
        <v>5.7387294416500499E-2</v>
      </c>
      <c r="Q3124" s="3">
        <v>2</v>
      </c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</row>
    <row r="3125" spans="1:30" hidden="1" x14ac:dyDescent="0.25">
      <c r="A3125" s="2">
        <v>13</v>
      </c>
      <c r="B3125" s="2">
        <v>2015</v>
      </c>
      <c r="C3125" s="4" t="str">
        <f>INDEX(Index!$B$1:$B$500,MATCH($F3125,Index!$A$1:$A$500,0)
)</f>
        <v>WAS</v>
      </c>
      <c r="D3125" s="4">
        <v>0</v>
      </c>
      <c r="E3125" s="141">
        <f t="shared" si="48"/>
        <v>-8.3333532590277509E-2</v>
      </c>
      <c r="F3125" s="3" t="s">
        <v>26</v>
      </c>
      <c r="G3125" s="3">
        <v>20</v>
      </c>
      <c r="H3125" s="125">
        <v>-8.3333532590277509E-2</v>
      </c>
      <c r="I3125" s="3"/>
      <c r="J3125" s="3"/>
      <c r="K3125" s="3" t="s">
        <v>164</v>
      </c>
      <c r="L3125" s="125">
        <v>-6.6575513022987406E-2</v>
      </c>
      <c r="M3125" s="3">
        <v>23</v>
      </c>
      <c r="N3125" s="125">
        <v>4.3437157768991798E-2</v>
      </c>
      <c r="O3125" s="3">
        <v>19</v>
      </c>
      <c r="P3125" s="125">
        <v>2.6679138201701699E-2</v>
      </c>
      <c r="Q3125" s="3">
        <v>7</v>
      </c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</row>
    <row r="3126" spans="1:30" hidden="1" x14ac:dyDescent="0.25">
      <c r="A3126" s="2">
        <v>13</v>
      </c>
      <c r="B3126" s="2">
        <v>2015</v>
      </c>
      <c r="C3126" s="4" t="str">
        <f>INDEX(Index!$B$1:$B$500,MATCH($F3126,Index!$A$1:$A$500,0)
)</f>
        <v>CHI</v>
      </c>
      <c r="D3126" s="4">
        <v>0</v>
      </c>
      <c r="E3126" s="141">
        <f t="shared" si="48"/>
        <v>-8.4692872285977008E-2</v>
      </c>
      <c r="F3126" s="3" t="s">
        <v>64</v>
      </c>
      <c r="G3126" s="3">
        <v>21</v>
      </c>
      <c r="H3126" s="125">
        <v>-8.4692872285977008E-2</v>
      </c>
      <c r="I3126" s="3"/>
      <c r="J3126" s="3"/>
      <c r="K3126" s="3" t="s">
        <v>164</v>
      </c>
      <c r="L3126" s="125">
        <v>3.6880992255253299E-2</v>
      </c>
      <c r="M3126" s="3">
        <v>12</v>
      </c>
      <c r="N3126" s="125">
        <v>7.3847794441895306E-2</v>
      </c>
      <c r="O3126" s="3">
        <v>25</v>
      </c>
      <c r="P3126" s="125">
        <v>-4.7726070099335001E-2</v>
      </c>
      <c r="Q3126" s="3">
        <v>30</v>
      </c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</row>
    <row r="3127" spans="1:30" hidden="1" x14ac:dyDescent="0.25">
      <c r="A3127" s="2">
        <v>13</v>
      </c>
      <c r="B3127" s="2">
        <v>2015</v>
      </c>
      <c r="C3127" s="4" t="str">
        <f>INDEX(Index!$B$1:$B$500,MATCH($F3127,Index!$A$1:$A$500,0)
)</f>
        <v>ATL</v>
      </c>
      <c r="D3127" s="4">
        <v>0</v>
      </c>
      <c r="E3127" s="141">
        <f t="shared" si="48"/>
        <v>-9.6226521122204894E-2</v>
      </c>
      <c r="F3127" s="3" t="s">
        <v>43</v>
      </c>
      <c r="G3127" s="3">
        <v>22</v>
      </c>
      <c r="H3127" s="125">
        <v>-9.6226521122204894E-2</v>
      </c>
      <c r="I3127" s="3"/>
      <c r="J3127" s="3"/>
      <c r="K3127" s="3" t="s">
        <v>163</v>
      </c>
      <c r="L3127" s="125">
        <v>-1.9812640897646699E-2</v>
      </c>
      <c r="M3127" s="3">
        <v>17</v>
      </c>
      <c r="N3127" s="125">
        <v>4.8461522093012001E-2</v>
      </c>
      <c r="O3127" s="3">
        <v>21</v>
      </c>
      <c r="P3127" s="125">
        <v>-2.7952358131546201E-2</v>
      </c>
      <c r="Q3127" s="3">
        <v>21</v>
      </c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</row>
    <row r="3128" spans="1:30" hidden="1" x14ac:dyDescent="0.25">
      <c r="A3128" s="2">
        <v>13</v>
      </c>
      <c r="B3128" s="2">
        <v>2015</v>
      </c>
      <c r="C3128" s="4" t="str">
        <f>INDEX(Index!$B$1:$B$500,MATCH($F3128,Index!$A$1:$A$500,0)
)</f>
        <v>PHI</v>
      </c>
      <c r="D3128" s="4">
        <v>0</v>
      </c>
      <c r="E3128" s="141">
        <f t="shared" si="48"/>
        <v>-0.11080159394526549</v>
      </c>
      <c r="F3128" s="3" t="s">
        <v>7</v>
      </c>
      <c r="G3128" s="3">
        <v>23</v>
      </c>
      <c r="H3128" s="125">
        <v>-0.11080159394526549</v>
      </c>
      <c r="I3128" s="3"/>
      <c r="J3128" s="3"/>
      <c r="K3128" s="3" t="s">
        <v>164</v>
      </c>
      <c r="L3128" s="125">
        <v>-0.13346409156000899</v>
      </c>
      <c r="M3128" s="3">
        <v>29</v>
      </c>
      <c r="N3128" s="125">
        <v>-2.0770192988150599E-2</v>
      </c>
      <c r="O3128" s="3">
        <v>13</v>
      </c>
      <c r="P3128" s="125">
        <v>1.8923046265929E-3</v>
      </c>
      <c r="Q3128" s="3">
        <v>15</v>
      </c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</row>
    <row r="3129" spans="1:30" hidden="1" x14ac:dyDescent="0.25">
      <c r="A3129" s="2">
        <v>13</v>
      </c>
      <c r="B3129" s="2">
        <v>2015</v>
      </c>
      <c r="C3129" s="4" t="str">
        <f>INDEX(Index!$B$1:$B$500,MATCH($F3129,Index!$A$1:$A$500,0)
)</f>
        <v>DAL</v>
      </c>
      <c r="D3129" s="4">
        <v>0</v>
      </c>
      <c r="E3129" s="141">
        <f t="shared" si="48"/>
        <v>-0.12388321367222241</v>
      </c>
      <c r="F3129" s="3" t="s">
        <v>3</v>
      </c>
      <c r="G3129" s="3">
        <v>24</v>
      </c>
      <c r="H3129" s="125">
        <v>-0.12388321367222241</v>
      </c>
      <c r="I3129" s="3"/>
      <c r="J3129" s="3"/>
      <c r="K3129" s="3" t="s">
        <v>166</v>
      </c>
      <c r="L3129" s="125">
        <v>-9.6870254964299296E-2</v>
      </c>
      <c r="M3129" s="3">
        <v>27</v>
      </c>
      <c r="N3129" s="125">
        <v>3.5528271181805599E-2</v>
      </c>
      <c r="O3129" s="3">
        <v>18</v>
      </c>
      <c r="P3129" s="125">
        <v>8.5153124738824807E-3</v>
      </c>
      <c r="Q3129" s="3">
        <v>13</v>
      </c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</row>
    <row r="3130" spans="1:30" hidden="1" x14ac:dyDescent="0.25">
      <c r="A3130" s="2">
        <v>13</v>
      </c>
      <c r="B3130" s="2">
        <v>2015</v>
      </c>
      <c r="C3130" s="4" t="str">
        <f>INDEX(Index!$B$1:$B$500,MATCH($F3130,Index!$A$1:$A$500,0)
)</f>
        <v>IND</v>
      </c>
      <c r="D3130" s="4">
        <v>0</v>
      </c>
      <c r="E3130" s="141">
        <f t="shared" si="48"/>
        <v>-0.15938408474748569</v>
      </c>
      <c r="F3130" s="3" t="s">
        <v>35</v>
      </c>
      <c r="G3130" s="3">
        <v>25</v>
      </c>
      <c r="H3130" s="125">
        <v>-0.15938408474748569</v>
      </c>
      <c r="I3130" s="3"/>
      <c r="J3130" s="3"/>
      <c r="K3130" s="3" t="s">
        <v>163</v>
      </c>
      <c r="L3130" s="125">
        <v>-0.10988558403846301</v>
      </c>
      <c r="M3130" s="3">
        <v>28</v>
      </c>
      <c r="N3130" s="125">
        <v>4.7595853861569601E-2</v>
      </c>
      <c r="O3130" s="3">
        <v>20</v>
      </c>
      <c r="P3130" s="125">
        <v>-1.9026468474530999E-3</v>
      </c>
      <c r="Q3130" s="3">
        <v>16</v>
      </c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</row>
    <row r="3131" spans="1:30" hidden="1" x14ac:dyDescent="0.25">
      <c r="A3131" s="2">
        <v>13</v>
      </c>
      <c r="B3131" s="2">
        <v>2015</v>
      </c>
      <c r="C3131" s="4" t="str">
        <f>INDEX(Index!$B$1:$B$500,MATCH($F3131,Index!$A$1:$A$500,0)
)</f>
        <v>NO</v>
      </c>
      <c r="D3131" s="4">
        <v>0</v>
      </c>
      <c r="E3131" s="141">
        <f t="shared" si="48"/>
        <v>-0.17956269061167379</v>
      </c>
      <c r="F3131" s="3" t="s">
        <v>27</v>
      </c>
      <c r="G3131" s="3">
        <v>26</v>
      </c>
      <c r="H3131" s="125">
        <v>-0.17956269061167379</v>
      </c>
      <c r="I3131" s="3"/>
      <c r="J3131" s="3"/>
      <c r="K3131" s="3" t="s">
        <v>166</v>
      </c>
      <c r="L3131" s="125">
        <v>5.0596969107509097E-2</v>
      </c>
      <c r="M3131" s="3">
        <v>10</v>
      </c>
      <c r="N3131" s="125">
        <v>0.20220506877493599</v>
      </c>
      <c r="O3131" s="3">
        <v>32</v>
      </c>
      <c r="P3131" s="125">
        <v>-2.7954590944246901E-2</v>
      </c>
      <c r="Q3131" s="3">
        <v>21</v>
      </c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</row>
    <row r="3132" spans="1:30" hidden="1" x14ac:dyDescent="0.25">
      <c r="A3132" s="2">
        <v>13</v>
      </c>
      <c r="B3132" s="2">
        <v>2015</v>
      </c>
      <c r="C3132" s="4" t="str">
        <f>INDEX(Index!$B$1:$B$500,MATCH($F3132,Index!$A$1:$A$500,0)
)</f>
        <v>MIA</v>
      </c>
      <c r="D3132" s="4">
        <v>0</v>
      </c>
      <c r="E3132" s="141">
        <f t="shared" si="48"/>
        <v>-0.18234746163092819</v>
      </c>
      <c r="F3132" s="3" t="s">
        <v>4</v>
      </c>
      <c r="G3132" s="3">
        <v>27</v>
      </c>
      <c r="H3132" s="125">
        <v>-0.18234746163092819</v>
      </c>
      <c r="I3132" s="3"/>
      <c r="J3132" s="3"/>
      <c r="K3132" s="3" t="s">
        <v>164</v>
      </c>
      <c r="L3132" s="125">
        <v>-7.7333731320451293E-2</v>
      </c>
      <c r="M3132" s="3">
        <v>24</v>
      </c>
      <c r="N3132" s="125">
        <v>6.63521516597331E-2</v>
      </c>
      <c r="O3132" s="3">
        <v>23</v>
      </c>
      <c r="P3132" s="125">
        <v>-3.8661578650743801E-2</v>
      </c>
      <c r="Q3132" s="3">
        <v>26</v>
      </c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</row>
    <row r="3133" spans="1:30" hidden="1" x14ac:dyDescent="0.25">
      <c r="A3133" s="2">
        <v>13</v>
      </c>
      <c r="B3133" s="2">
        <v>2015</v>
      </c>
      <c r="C3133" s="4" t="str">
        <f>INDEX(Index!$B$1:$B$500,MATCH($F3133,Index!$A$1:$A$500,0)
)</f>
        <v>TEN</v>
      </c>
      <c r="D3133" s="4">
        <v>0</v>
      </c>
      <c r="E3133" s="141">
        <f t="shared" si="48"/>
        <v>-0.1835392105409035</v>
      </c>
      <c r="F3133" s="3" t="s">
        <v>45</v>
      </c>
      <c r="G3133" s="3">
        <v>28</v>
      </c>
      <c r="H3133" s="125">
        <v>-0.1835392105409035</v>
      </c>
      <c r="I3133" s="3"/>
      <c r="J3133" s="3"/>
      <c r="K3133" s="3" t="s">
        <v>168</v>
      </c>
      <c r="L3133" s="125">
        <v>-8.8940270351153899E-2</v>
      </c>
      <c r="M3133" s="3">
        <v>26</v>
      </c>
      <c r="N3133" s="125">
        <v>4.9742213505258301E-2</v>
      </c>
      <c r="O3133" s="3">
        <v>22</v>
      </c>
      <c r="P3133" s="125">
        <v>-4.4856726684491303E-2</v>
      </c>
      <c r="Q3133" s="3">
        <v>28</v>
      </c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</row>
    <row r="3134" spans="1:30" hidden="1" x14ac:dyDescent="0.25">
      <c r="A3134" s="2">
        <v>13</v>
      </c>
      <c r="B3134" s="2">
        <v>2015</v>
      </c>
      <c r="C3134" s="4" t="str">
        <f>INDEX(Index!$B$1:$B$500,MATCH($F3134,Index!$A$1:$A$500,0)
)</f>
        <v>JAX</v>
      </c>
      <c r="D3134" s="4">
        <v>0</v>
      </c>
      <c r="E3134" s="141">
        <f t="shared" si="48"/>
        <v>-0.18725730963261089</v>
      </c>
      <c r="F3134" s="3" t="s">
        <v>56</v>
      </c>
      <c r="G3134" s="3">
        <v>29</v>
      </c>
      <c r="H3134" s="125">
        <v>-0.18725730963261089</v>
      </c>
      <c r="I3134" s="3"/>
      <c r="J3134" s="3"/>
      <c r="K3134" s="3" t="s">
        <v>166</v>
      </c>
      <c r="L3134" s="125">
        <v>-2.28565857308183E-2</v>
      </c>
      <c r="M3134" s="3">
        <v>19</v>
      </c>
      <c r="N3134" s="125">
        <v>0.126327575600544</v>
      </c>
      <c r="O3134" s="3">
        <v>30</v>
      </c>
      <c r="P3134" s="125">
        <v>-3.8073148301248597E-2</v>
      </c>
      <c r="Q3134" s="3">
        <v>25</v>
      </c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</row>
    <row r="3135" spans="1:30" hidden="1" x14ac:dyDescent="0.25">
      <c r="A3135" s="2">
        <v>13</v>
      </c>
      <c r="B3135" s="2">
        <v>2015</v>
      </c>
      <c r="C3135" s="4" t="str">
        <f>INDEX(Index!$B$1:$B$500,MATCH($F3135,Index!$A$1:$A$500,0)
)</f>
        <v>LAC</v>
      </c>
      <c r="D3135" s="4">
        <v>0</v>
      </c>
      <c r="E3135" s="141">
        <f t="shared" si="48"/>
        <v>-0.20345888953903213</v>
      </c>
      <c r="F3135" s="3" t="s">
        <v>68</v>
      </c>
      <c r="G3135" s="3">
        <v>30</v>
      </c>
      <c r="H3135" s="125">
        <v>-0.20345888953903213</v>
      </c>
      <c r="I3135" s="3"/>
      <c r="J3135" s="3"/>
      <c r="K3135" s="3" t="s">
        <v>168</v>
      </c>
      <c r="L3135" s="125">
        <v>-5.5926160132780296E-3</v>
      </c>
      <c r="M3135" s="3">
        <v>13</v>
      </c>
      <c r="N3135" s="125">
        <v>0.141823562526666</v>
      </c>
      <c r="O3135" s="3">
        <v>31</v>
      </c>
      <c r="P3135" s="125">
        <v>-5.6042710999088099E-2</v>
      </c>
      <c r="Q3135" s="3">
        <v>31</v>
      </c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</row>
    <row r="3136" spans="1:30" hidden="1" x14ac:dyDescent="0.25">
      <c r="A3136" s="2">
        <v>13</v>
      </c>
      <c r="B3136" s="2">
        <v>2015</v>
      </c>
      <c r="C3136" s="4" t="str">
        <f>INDEX(Index!$B$1:$B$500,MATCH($F3136,Index!$A$1:$A$500,0)
)</f>
        <v>CLE</v>
      </c>
      <c r="D3136" s="4">
        <v>0</v>
      </c>
      <c r="E3136" s="141">
        <f t="shared" si="48"/>
        <v>-0.25803577255248167</v>
      </c>
      <c r="F3136" s="3" t="s">
        <v>10</v>
      </c>
      <c r="G3136" s="3">
        <v>31</v>
      </c>
      <c r="H3136" s="125">
        <v>-0.25803577255248167</v>
      </c>
      <c r="I3136" s="3"/>
      <c r="J3136" s="3"/>
      <c r="K3136" s="3" t="s">
        <v>167</v>
      </c>
      <c r="L3136" s="125">
        <v>-0.14766321272673999</v>
      </c>
      <c r="M3136" s="3">
        <v>30</v>
      </c>
      <c r="N3136" s="125">
        <v>0.113719679036724</v>
      </c>
      <c r="O3136" s="3">
        <v>29</v>
      </c>
      <c r="P3136" s="125">
        <v>3.3471192109822698E-3</v>
      </c>
      <c r="Q3136" s="3">
        <v>14</v>
      </c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</row>
    <row r="3137" spans="1:30" hidden="1" x14ac:dyDescent="0.25">
      <c r="A3137" s="2">
        <v>13</v>
      </c>
      <c r="B3137" s="2">
        <v>2015</v>
      </c>
      <c r="C3137" s="4" t="str">
        <f>INDEX(Index!$B$1:$B$500,MATCH($F3137,Index!$A$1:$A$500,0)
)</f>
        <v>SF</v>
      </c>
      <c r="D3137" s="4">
        <v>0</v>
      </c>
      <c r="E3137" s="141">
        <f t="shared" si="48"/>
        <v>-0.3104988515325629</v>
      </c>
      <c r="F3137" s="3" t="s">
        <v>1</v>
      </c>
      <c r="G3137" s="3">
        <v>32</v>
      </c>
      <c r="H3137" s="125">
        <v>-0.3104988515325629</v>
      </c>
      <c r="I3137" s="3"/>
      <c r="J3137" s="3"/>
      <c r="K3137" s="3" t="s">
        <v>166</v>
      </c>
      <c r="L3137" s="125">
        <v>-0.15764599355280801</v>
      </c>
      <c r="M3137" s="3">
        <v>31</v>
      </c>
      <c r="N3137" s="125">
        <v>0.105526389035475</v>
      </c>
      <c r="O3137" s="3">
        <v>28</v>
      </c>
      <c r="P3137" s="125">
        <v>-4.7326468944279901E-2</v>
      </c>
      <c r="Q3137" s="3">
        <v>29</v>
      </c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</row>
    <row r="3138" spans="1:30" hidden="1" x14ac:dyDescent="0.25">
      <c r="A3138" s="2">
        <v>14</v>
      </c>
      <c r="B3138" s="2">
        <v>2015</v>
      </c>
      <c r="C3138" s="4" t="str">
        <f>INDEX(Index!$B$1:$B$500,MATCH($F3138,Index!$A$1:$A$500,0)
)</f>
        <v>ARI</v>
      </c>
      <c r="D3138" s="4">
        <v>0</v>
      </c>
      <c r="E3138" s="141">
        <f t="shared" ref="E3138:E3201" si="49">IF(D3138=1,H3138/100,H3138)</f>
        <v>0.31093399365375701</v>
      </c>
      <c r="F3138" s="3" t="s">
        <v>23</v>
      </c>
      <c r="G3138" s="3">
        <v>1</v>
      </c>
      <c r="H3138" s="125">
        <v>0.31093399365375701</v>
      </c>
      <c r="I3138" s="3"/>
      <c r="J3138" s="3"/>
      <c r="K3138" s="3" t="s">
        <v>170</v>
      </c>
      <c r="L3138" s="125">
        <v>0.20165600861975599</v>
      </c>
      <c r="M3138" s="3">
        <v>1</v>
      </c>
      <c r="N3138" s="125">
        <v>-0.12227524218901301</v>
      </c>
      <c r="O3138" s="3">
        <v>5</v>
      </c>
      <c r="P3138" s="125">
        <v>-1.2997257155012E-2</v>
      </c>
      <c r="Q3138" s="3">
        <v>18</v>
      </c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</row>
    <row r="3139" spans="1:30" hidden="1" x14ac:dyDescent="0.25">
      <c r="A3139" s="2">
        <v>14</v>
      </c>
      <c r="B3139" s="2">
        <v>2015</v>
      </c>
      <c r="C3139" s="4" t="str">
        <f>INDEX(Index!$B$1:$B$500,MATCH($F3139,Index!$A$1:$A$500,0)
)</f>
        <v>NE</v>
      </c>
      <c r="D3139" s="4">
        <v>0</v>
      </c>
      <c r="E3139" s="141">
        <f t="shared" si="49"/>
        <v>0.3032629466860764</v>
      </c>
      <c r="F3139" s="3" t="s">
        <v>17</v>
      </c>
      <c r="G3139" s="3">
        <v>2</v>
      </c>
      <c r="H3139" s="125">
        <v>0.3032629466860764</v>
      </c>
      <c r="I3139" s="3"/>
      <c r="J3139" s="3"/>
      <c r="K3139" s="3" t="s">
        <v>170</v>
      </c>
      <c r="L3139" s="125">
        <v>0.17217355833563899</v>
      </c>
      <c r="M3139" s="3">
        <v>3</v>
      </c>
      <c r="N3139" s="125">
        <v>-0.10146577449910101</v>
      </c>
      <c r="O3139" s="3">
        <v>7</v>
      </c>
      <c r="P3139" s="125">
        <v>2.9623613851336401E-2</v>
      </c>
      <c r="Q3139" s="3">
        <v>5</v>
      </c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</row>
    <row r="3140" spans="1:30" hidden="1" x14ac:dyDescent="0.25">
      <c r="A3140" s="2">
        <v>14</v>
      </c>
      <c r="B3140" s="2">
        <v>2015</v>
      </c>
      <c r="C3140" s="4" t="str">
        <f>INDEX(Index!$B$1:$B$500,MATCH($F3140,Index!$A$1:$A$500,0)
)</f>
        <v>CIN</v>
      </c>
      <c r="D3140" s="4">
        <v>0</v>
      </c>
      <c r="E3140" s="141">
        <f t="shared" si="49"/>
        <v>0.30171653744247601</v>
      </c>
      <c r="F3140" s="3" t="s">
        <v>24</v>
      </c>
      <c r="G3140" s="3">
        <v>3</v>
      </c>
      <c r="H3140" s="125">
        <v>0.30171653744247601</v>
      </c>
      <c r="I3140" s="3"/>
      <c r="J3140" s="3"/>
      <c r="K3140" s="3" t="s">
        <v>172</v>
      </c>
      <c r="L3140" s="125">
        <v>0.17092402476968299</v>
      </c>
      <c r="M3140" s="3">
        <v>4</v>
      </c>
      <c r="N3140" s="125">
        <v>-9.7977321435029505E-2</v>
      </c>
      <c r="O3140" s="3">
        <v>8</v>
      </c>
      <c r="P3140" s="125">
        <v>3.2815191237763497E-2</v>
      </c>
      <c r="Q3140" s="3">
        <v>3</v>
      </c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</row>
    <row r="3141" spans="1:30" hidden="1" x14ac:dyDescent="0.25">
      <c r="A3141" s="2">
        <v>14</v>
      </c>
      <c r="B3141" s="2">
        <v>2015</v>
      </c>
      <c r="C3141" s="4" t="str">
        <f>INDEX(Index!$B$1:$B$500,MATCH($F3141,Index!$A$1:$A$500,0)
)</f>
        <v>SEA</v>
      </c>
      <c r="D3141" s="4">
        <v>0</v>
      </c>
      <c r="E3141" s="141">
        <f t="shared" si="49"/>
        <v>0.28816055235611199</v>
      </c>
      <c r="F3141" s="3" t="s">
        <v>30</v>
      </c>
      <c r="G3141" s="3">
        <v>4</v>
      </c>
      <c r="H3141" s="125">
        <v>0.28816055235611199</v>
      </c>
      <c r="I3141" s="3"/>
      <c r="J3141" s="3"/>
      <c r="K3141" s="3" t="s">
        <v>173</v>
      </c>
      <c r="L3141" s="125">
        <v>0.180233600007562</v>
      </c>
      <c r="M3141" s="3">
        <v>2</v>
      </c>
      <c r="N3141" s="125">
        <v>-8.4890061530850394E-2</v>
      </c>
      <c r="O3141" s="3">
        <v>9</v>
      </c>
      <c r="P3141" s="125">
        <v>2.30368908176996E-2</v>
      </c>
      <c r="Q3141" s="3">
        <v>8</v>
      </c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</row>
    <row r="3142" spans="1:30" hidden="1" x14ac:dyDescent="0.25">
      <c r="A3142" s="2">
        <v>14</v>
      </c>
      <c r="B3142" s="2">
        <v>2015</v>
      </c>
      <c r="C3142" s="4" t="str">
        <f>INDEX(Index!$B$1:$B$500,MATCH($F3142,Index!$A$1:$A$500,0)
)</f>
        <v>KC</v>
      </c>
      <c r="D3142" s="4">
        <v>0</v>
      </c>
      <c r="E3142" s="141">
        <f t="shared" si="49"/>
        <v>0.27044816239503988</v>
      </c>
      <c r="F3142" s="3" t="s">
        <v>5</v>
      </c>
      <c r="G3142" s="3">
        <v>5</v>
      </c>
      <c r="H3142" s="125">
        <v>0.27044816239503988</v>
      </c>
      <c r="I3142" s="3"/>
      <c r="J3142" s="3"/>
      <c r="K3142" s="3" t="s">
        <v>173</v>
      </c>
      <c r="L3142" s="125">
        <v>9.4138370970912405E-2</v>
      </c>
      <c r="M3142" s="3">
        <v>7</v>
      </c>
      <c r="N3142" s="125">
        <v>-0.14629128057058199</v>
      </c>
      <c r="O3142" s="3">
        <v>3</v>
      </c>
      <c r="P3142" s="125">
        <v>3.00185108535455E-2</v>
      </c>
      <c r="Q3142" s="3">
        <v>4</v>
      </c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</row>
    <row r="3143" spans="1:30" hidden="1" x14ac:dyDescent="0.25">
      <c r="A3143" s="2">
        <v>14</v>
      </c>
      <c r="B3143" s="2">
        <v>2015</v>
      </c>
      <c r="C3143" s="4" t="str">
        <f>INDEX(Index!$B$1:$B$500,MATCH($F3143,Index!$A$1:$A$500,0)
)</f>
        <v>CAR</v>
      </c>
      <c r="D3143" s="4">
        <v>0</v>
      </c>
      <c r="E3143" s="141">
        <f t="shared" si="49"/>
        <v>0.24846961768211459</v>
      </c>
      <c r="F3143" s="3" t="s">
        <v>51</v>
      </c>
      <c r="G3143" s="3">
        <v>6</v>
      </c>
      <c r="H3143" s="125">
        <v>0.24846961768211459</v>
      </c>
      <c r="I3143" s="3"/>
      <c r="J3143" s="3"/>
      <c r="K3143" s="3" t="s">
        <v>230</v>
      </c>
      <c r="L3143" s="125">
        <v>6.8154831796130202E-2</v>
      </c>
      <c r="M3143" s="3">
        <v>9</v>
      </c>
      <c r="N3143" s="125">
        <v>-0.21916414560259101</v>
      </c>
      <c r="O3143" s="3">
        <v>2</v>
      </c>
      <c r="P3143" s="125">
        <v>-3.88493597166066E-2</v>
      </c>
      <c r="Q3143" s="3">
        <v>28</v>
      </c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</row>
    <row r="3144" spans="1:30" hidden="1" x14ac:dyDescent="0.25">
      <c r="A3144" s="2">
        <v>14</v>
      </c>
      <c r="B3144" s="2">
        <v>2015</v>
      </c>
      <c r="C3144" s="4" t="str">
        <f>INDEX(Index!$B$1:$B$500,MATCH($F3144,Index!$A$1:$A$500,0)
)</f>
        <v>PIT</v>
      </c>
      <c r="D3144" s="4">
        <v>0</v>
      </c>
      <c r="E3144" s="141">
        <f t="shared" si="49"/>
        <v>0.18966570113844161</v>
      </c>
      <c r="F3144" s="3" t="s">
        <v>32</v>
      </c>
      <c r="G3144" s="3">
        <v>7</v>
      </c>
      <c r="H3144" s="125">
        <v>0.18966570113844161</v>
      </c>
      <c r="I3144" s="3"/>
      <c r="J3144" s="3"/>
      <c r="K3144" s="3" t="s">
        <v>173</v>
      </c>
      <c r="L3144" s="125">
        <v>0.16914929538829299</v>
      </c>
      <c r="M3144" s="3">
        <v>5</v>
      </c>
      <c r="N3144" s="125">
        <v>-2.47441986126627E-2</v>
      </c>
      <c r="O3144" s="3">
        <v>13</v>
      </c>
      <c r="P3144" s="125">
        <v>-4.2277928625140803E-3</v>
      </c>
      <c r="Q3144" s="3">
        <v>15</v>
      </c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</row>
    <row r="3145" spans="1:30" hidden="1" x14ac:dyDescent="0.25">
      <c r="A3145" s="2">
        <v>14</v>
      </c>
      <c r="B3145" s="2">
        <v>2015</v>
      </c>
      <c r="C3145" s="4" t="str">
        <f>INDEX(Index!$B$1:$B$500,MATCH($F3145,Index!$A$1:$A$500,0)
)</f>
        <v>DEN</v>
      </c>
      <c r="D3145" s="4">
        <v>0</v>
      </c>
      <c r="E3145" s="141">
        <f t="shared" si="49"/>
        <v>0.15315603983907614</v>
      </c>
      <c r="F3145" s="3" t="s">
        <v>39</v>
      </c>
      <c r="G3145" s="3">
        <v>8</v>
      </c>
      <c r="H3145" s="125">
        <v>0.15315603983907614</v>
      </c>
      <c r="I3145" s="3"/>
      <c r="J3145" s="3"/>
      <c r="K3145" s="3" t="s">
        <v>172</v>
      </c>
      <c r="L3145" s="125">
        <v>-0.106970853573048</v>
      </c>
      <c r="M3145" s="3">
        <v>27</v>
      </c>
      <c r="N3145" s="125">
        <v>-0.253869729967032</v>
      </c>
      <c r="O3145" s="3">
        <v>1</v>
      </c>
      <c r="P3145" s="125">
        <v>6.2571634450921398E-3</v>
      </c>
      <c r="Q3145" s="3">
        <v>14</v>
      </c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</row>
    <row r="3146" spans="1:30" hidden="1" x14ac:dyDescent="0.25">
      <c r="A3146" s="2">
        <v>14</v>
      </c>
      <c r="B3146" s="2">
        <v>2015</v>
      </c>
      <c r="C3146" s="4" t="str">
        <f>INDEX(Index!$B$1:$B$500,MATCH($F3146,Index!$A$1:$A$500,0)
)</f>
        <v>GB</v>
      </c>
      <c r="D3146" s="4">
        <v>0</v>
      </c>
      <c r="E3146" s="141">
        <f t="shared" si="49"/>
        <v>0.14235074652864002</v>
      </c>
      <c r="F3146" s="3" t="s">
        <v>20</v>
      </c>
      <c r="G3146" s="3">
        <v>9</v>
      </c>
      <c r="H3146" s="125">
        <v>0.14235074652864002</v>
      </c>
      <c r="I3146" s="3"/>
      <c r="J3146" s="3"/>
      <c r="K3146" s="3" t="s">
        <v>171</v>
      </c>
      <c r="L3146" s="125">
        <v>9.6410768960309395E-2</v>
      </c>
      <c r="M3146" s="3">
        <v>6</v>
      </c>
      <c r="N3146" s="125">
        <v>-5.3659626475139E-2</v>
      </c>
      <c r="O3146" s="3">
        <v>10</v>
      </c>
      <c r="P3146" s="125">
        <v>-7.7196489068083697E-3</v>
      </c>
      <c r="Q3146" s="3">
        <v>17</v>
      </c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</row>
    <row r="3147" spans="1:30" hidden="1" x14ac:dyDescent="0.25">
      <c r="A3147" s="2">
        <v>14</v>
      </c>
      <c r="B3147" s="2">
        <v>2015</v>
      </c>
      <c r="C3147" s="4" t="str">
        <f>INDEX(Index!$B$1:$B$500,MATCH($F3147,Index!$A$1:$A$500,0)
)</f>
        <v>NYJ</v>
      </c>
      <c r="D3147" s="4">
        <v>0</v>
      </c>
      <c r="E3147" s="141">
        <f t="shared" si="49"/>
        <v>9.4015106411662053E-2</v>
      </c>
      <c r="F3147" s="3" t="s">
        <v>9</v>
      </c>
      <c r="G3147" s="3">
        <v>10</v>
      </c>
      <c r="H3147" s="125">
        <v>9.4015106411662053E-2</v>
      </c>
      <c r="I3147" s="3"/>
      <c r="J3147" s="3"/>
      <c r="K3147" s="3" t="s">
        <v>173</v>
      </c>
      <c r="L3147" s="125">
        <v>-6.10673033111649E-4</v>
      </c>
      <c r="M3147" s="3">
        <v>15</v>
      </c>
      <c r="N3147" s="125">
        <v>-0.12189815445437099</v>
      </c>
      <c r="O3147" s="3">
        <v>6</v>
      </c>
      <c r="P3147" s="125">
        <v>-2.72723750095973E-2</v>
      </c>
      <c r="Q3147" s="3">
        <v>24</v>
      </c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</row>
    <row r="3148" spans="1:30" hidden="1" x14ac:dyDescent="0.25">
      <c r="A3148" s="2">
        <v>14</v>
      </c>
      <c r="B3148" s="2">
        <v>2015</v>
      </c>
      <c r="C3148" s="4" t="str">
        <f>INDEX(Index!$B$1:$B$500,MATCH($F3148,Index!$A$1:$A$500,0)
)</f>
        <v>MIN</v>
      </c>
      <c r="D3148" s="4">
        <v>0</v>
      </c>
      <c r="E3148" s="141">
        <f t="shared" si="49"/>
        <v>4.4219196101175126E-2</v>
      </c>
      <c r="F3148" s="3" t="s">
        <v>46</v>
      </c>
      <c r="G3148" s="3">
        <v>11</v>
      </c>
      <c r="H3148" s="125">
        <v>4.4219196101175126E-2</v>
      </c>
      <c r="I3148" s="3"/>
      <c r="J3148" s="3"/>
      <c r="K3148" s="3" t="s">
        <v>173</v>
      </c>
      <c r="L3148" s="125">
        <v>2.99999713682433E-3</v>
      </c>
      <c r="M3148" s="3">
        <v>14</v>
      </c>
      <c r="N3148" s="125">
        <v>-1.17598483465262E-2</v>
      </c>
      <c r="O3148" s="3">
        <v>15</v>
      </c>
      <c r="P3148" s="125">
        <v>2.9459350617824599E-2</v>
      </c>
      <c r="Q3148" s="3">
        <v>6</v>
      </c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</row>
    <row r="3149" spans="1:30" hidden="1" x14ac:dyDescent="0.25">
      <c r="A3149" s="2">
        <v>14</v>
      </c>
      <c r="B3149" s="2">
        <v>2015</v>
      </c>
      <c r="C3149" s="4" t="str">
        <f>INDEX(Index!$B$1:$B$500,MATCH($F3149,Index!$A$1:$A$500,0)
)</f>
        <v>BUF</v>
      </c>
      <c r="D3149" s="4">
        <v>0</v>
      </c>
      <c r="E3149" s="141">
        <f t="shared" si="49"/>
        <v>3.0774893610844109E-2</v>
      </c>
      <c r="F3149" s="3" t="s">
        <v>0</v>
      </c>
      <c r="G3149" s="3">
        <v>12</v>
      </c>
      <c r="H3149" s="125">
        <v>3.0774893610844109E-2</v>
      </c>
      <c r="I3149" s="3"/>
      <c r="J3149" s="3"/>
      <c r="K3149" s="3" t="s">
        <v>178</v>
      </c>
      <c r="L3149" s="125">
        <v>8.8615236689027405E-2</v>
      </c>
      <c r="M3149" s="3">
        <v>8</v>
      </c>
      <c r="N3149" s="125">
        <v>6.9921497541666794E-2</v>
      </c>
      <c r="O3149" s="3">
        <v>23</v>
      </c>
      <c r="P3149" s="125">
        <v>1.20811544634835E-2</v>
      </c>
      <c r="Q3149" s="3">
        <v>10</v>
      </c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</row>
    <row r="3150" spans="1:30" hidden="1" x14ac:dyDescent="0.25">
      <c r="A3150" s="2">
        <v>14</v>
      </c>
      <c r="B3150" s="2">
        <v>2015</v>
      </c>
      <c r="C3150" s="4" t="str">
        <f>INDEX(Index!$B$1:$B$500,MATCH($F3150,Index!$A$1:$A$500,0)
)</f>
        <v>LV</v>
      </c>
      <c r="D3150" s="4">
        <v>0</v>
      </c>
      <c r="E3150" s="141">
        <f t="shared" si="49"/>
        <v>2.7570532438203694E-2</v>
      </c>
      <c r="F3150" s="3" t="s">
        <v>52</v>
      </c>
      <c r="G3150" s="3">
        <v>13</v>
      </c>
      <c r="H3150" s="125">
        <v>2.7570532438203694E-2</v>
      </c>
      <c r="I3150" s="3"/>
      <c r="J3150" s="3"/>
      <c r="K3150" s="3" t="s">
        <v>178</v>
      </c>
      <c r="L3150" s="125">
        <v>4.7010750502417202E-2</v>
      </c>
      <c r="M3150" s="3">
        <v>12</v>
      </c>
      <c r="N3150" s="125">
        <v>3.1154387132390098E-3</v>
      </c>
      <c r="O3150" s="3">
        <v>16</v>
      </c>
      <c r="P3150" s="125">
        <v>-1.6324779350974501E-2</v>
      </c>
      <c r="Q3150" s="3">
        <v>20</v>
      </c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</row>
    <row r="3151" spans="1:30" hidden="1" x14ac:dyDescent="0.25">
      <c r="A3151" s="2">
        <v>14</v>
      </c>
      <c r="B3151" s="2">
        <v>2015</v>
      </c>
      <c r="C3151" s="4" t="str">
        <f>INDEX(Index!$B$1:$B$500,MATCH($F3151,Index!$A$1:$A$500,0)
)</f>
        <v>DET</v>
      </c>
      <c r="D3151" s="4">
        <v>0</v>
      </c>
      <c r="E3151" s="141">
        <f t="shared" si="49"/>
        <v>1.7983207178440003E-3</v>
      </c>
      <c r="F3151" s="3" t="s">
        <v>21</v>
      </c>
      <c r="G3151" s="3">
        <v>14</v>
      </c>
      <c r="H3151" s="125">
        <v>1.7983207178440003E-3</v>
      </c>
      <c r="I3151" s="3"/>
      <c r="J3151" s="3"/>
      <c r="K3151" s="3" t="s">
        <v>177</v>
      </c>
      <c r="L3151" s="125">
        <v>-4.06063252442522E-2</v>
      </c>
      <c r="M3151" s="3">
        <v>20</v>
      </c>
      <c r="N3151" s="125">
        <v>-3.0113715871232301E-2</v>
      </c>
      <c r="O3151" s="3">
        <v>12</v>
      </c>
      <c r="P3151" s="125">
        <v>1.22909300908639E-2</v>
      </c>
      <c r="Q3151" s="3">
        <v>9</v>
      </c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</row>
    <row r="3152" spans="1:30" hidden="1" x14ac:dyDescent="0.25">
      <c r="A3152" s="2">
        <v>14</v>
      </c>
      <c r="B3152" s="2">
        <v>2015</v>
      </c>
      <c r="C3152" s="4" t="str">
        <f>INDEX(Index!$B$1:$B$500,MATCH($F3152,Index!$A$1:$A$500,0)
)</f>
        <v>NYG</v>
      </c>
      <c r="D3152" s="4">
        <v>0</v>
      </c>
      <c r="E3152" s="141">
        <f t="shared" si="49"/>
        <v>-2.9677497379966084E-2</v>
      </c>
      <c r="F3152" s="3" t="s">
        <v>15</v>
      </c>
      <c r="G3152" s="3">
        <v>15</v>
      </c>
      <c r="H3152" s="125">
        <v>-2.9677497379966084E-2</v>
      </c>
      <c r="I3152" s="3"/>
      <c r="J3152" s="3"/>
      <c r="K3152" s="3" t="s">
        <v>178</v>
      </c>
      <c r="L3152" s="125">
        <v>3.4404415873056102E-3</v>
      </c>
      <c r="M3152" s="3">
        <v>13</v>
      </c>
      <c r="N3152" s="125">
        <v>8.8460758699129893E-2</v>
      </c>
      <c r="O3152" s="3">
        <v>24</v>
      </c>
      <c r="P3152" s="125">
        <v>5.53428197318582E-2</v>
      </c>
      <c r="Q3152" s="3">
        <v>2</v>
      </c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</row>
    <row r="3153" spans="1:30" hidden="1" x14ac:dyDescent="0.25">
      <c r="A3153" s="2">
        <v>14</v>
      </c>
      <c r="B3153" s="2">
        <v>2015</v>
      </c>
      <c r="C3153" s="4" t="str">
        <f>INDEX(Index!$B$1:$B$500,MATCH($F3153,Index!$A$1:$A$500,0)
)</f>
        <v>LAR</v>
      </c>
      <c r="D3153" s="4">
        <v>0</v>
      </c>
      <c r="E3153" s="141">
        <f t="shared" si="49"/>
        <v>-3.1813297882210802E-2</v>
      </c>
      <c r="F3153" s="3" t="s">
        <v>67</v>
      </c>
      <c r="G3153" s="3">
        <v>16</v>
      </c>
      <c r="H3153" s="125">
        <v>-3.1813297882210802E-2</v>
      </c>
      <c r="I3153" s="3"/>
      <c r="J3153" s="3"/>
      <c r="K3153" s="3" t="s">
        <v>175</v>
      </c>
      <c r="L3153" s="125">
        <v>-0.187097632664531</v>
      </c>
      <c r="M3153" s="3">
        <v>31</v>
      </c>
      <c r="N3153" s="125">
        <v>-0.143827123471477</v>
      </c>
      <c r="O3153" s="3">
        <v>4</v>
      </c>
      <c r="P3153" s="125">
        <v>1.14572113108432E-2</v>
      </c>
      <c r="Q3153" s="3">
        <v>11</v>
      </c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</row>
    <row r="3154" spans="1:30" hidden="1" x14ac:dyDescent="0.25">
      <c r="A3154" s="2">
        <v>14</v>
      </c>
      <c r="B3154" s="2">
        <v>2015</v>
      </c>
      <c r="C3154" s="4" t="str">
        <f>INDEX(Index!$B$1:$B$500,MATCH($F3154,Index!$A$1:$A$500,0)
)</f>
        <v>TB</v>
      </c>
      <c r="D3154" s="4">
        <v>0</v>
      </c>
      <c r="E3154" s="141">
        <f t="shared" si="49"/>
        <v>-7.0930220616965606E-2</v>
      </c>
      <c r="F3154" s="3" t="s">
        <v>38</v>
      </c>
      <c r="G3154" s="3">
        <v>17</v>
      </c>
      <c r="H3154" s="125">
        <v>-7.0930220616965606E-2</v>
      </c>
      <c r="I3154" s="3"/>
      <c r="J3154" s="3"/>
      <c r="K3154" s="3" t="s">
        <v>178</v>
      </c>
      <c r="L3154" s="125">
        <v>-1.55812921932605E-2</v>
      </c>
      <c r="M3154" s="3">
        <v>17</v>
      </c>
      <c r="N3154" s="125">
        <v>2.4599096793318599E-2</v>
      </c>
      <c r="O3154" s="3">
        <v>17</v>
      </c>
      <c r="P3154" s="125">
        <v>-3.0749831630386502E-2</v>
      </c>
      <c r="Q3154" s="3">
        <v>26</v>
      </c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</row>
    <row r="3155" spans="1:30" hidden="1" x14ac:dyDescent="0.25">
      <c r="A3155" s="2">
        <v>14</v>
      </c>
      <c r="B3155" s="2">
        <v>2015</v>
      </c>
      <c r="C3155" s="4" t="str">
        <f>INDEX(Index!$B$1:$B$500,MATCH($F3155,Index!$A$1:$A$500,0)
)</f>
        <v>BAL</v>
      </c>
      <c r="D3155" s="4">
        <v>0</v>
      </c>
      <c r="E3155" s="141">
        <f t="shared" si="49"/>
        <v>-7.5714625453297504E-2</v>
      </c>
      <c r="F3155" s="3" t="s">
        <v>18</v>
      </c>
      <c r="G3155" s="3">
        <v>18</v>
      </c>
      <c r="H3155" s="125">
        <v>-7.5714625453297504E-2</v>
      </c>
      <c r="I3155" s="3"/>
      <c r="J3155" s="3"/>
      <c r="K3155" s="3" t="s">
        <v>177</v>
      </c>
      <c r="L3155" s="125">
        <v>-3.1901966887199797E-2</v>
      </c>
      <c r="M3155" s="3">
        <v>19</v>
      </c>
      <c r="N3155" s="125">
        <v>0.10424847750598</v>
      </c>
      <c r="O3155" s="3">
        <v>29</v>
      </c>
      <c r="P3155" s="125">
        <v>6.0435818939882299E-2</v>
      </c>
      <c r="Q3155" s="3">
        <v>1</v>
      </c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</row>
    <row r="3156" spans="1:30" hidden="1" x14ac:dyDescent="0.25">
      <c r="A3156" s="2">
        <v>14</v>
      </c>
      <c r="B3156" s="2">
        <v>2015</v>
      </c>
      <c r="C3156" s="4" t="str">
        <f>INDEX(Index!$B$1:$B$500,MATCH($F3156,Index!$A$1:$A$500,0)
)</f>
        <v>WAS</v>
      </c>
      <c r="D3156" s="4">
        <v>0</v>
      </c>
      <c r="E3156" s="141">
        <f t="shared" si="49"/>
        <v>-8.1340071942121311E-2</v>
      </c>
      <c r="F3156" s="3" t="s">
        <v>26</v>
      </c>
      <c r="G3156" s="3">
        <v>19</v>
      </c>
      <c r="H3156" s="125">
        <v>-8.1340071942121311E-2</v>
      </c>
      <c r="I3156" s="3"/>
      <c r="J3156" s="3"/>
      <c r="K3156" s="3" t="s">
        <v>178</v>
      </c>
      <c r="L3156" s="125">
        <v>-5.2667907765297603E-2</v>
      </c>
      <c r="M3156" s="3">
        <v>22</v>
      </c>
      <c r="N3156" s="125">
        <v>5.44016949612008E-2</v>
      </c>
      <c r="O3156" s="3">
        <v>19</v>
      </c>
      <c r="P3156" s="125">
        <v>2.5729530784377098E-2</v>
      </c>
      <c r="Q3156" s="3">
        <v>7</v>
      </c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</row>
    <row r="3157" spans="1:30" hidden="1" x14ac:dyDescent="0.25">
      <c r="A3157" s="2">
        <v>14</v>
      </c>
      <c r="B3157" s="2">
        <v>2015</v>
      </c>
      <c r="C3157" s="4" t="str">
        <f>INDEX(Index!$B$1:$B$500,MATCH($F3157,Index!$A$1:$A$500,0)
)</f>
        <v>HOU</v>
      </c>
      <c r="D3157" s="4">
        <v>0</v>
      </c>
      <c r="E3157" s="141">
        <f t="shared" si="49"/>
        <v>-8.2210969907980491E-2</v>
      </c>
      <c r="F3157" s="3" t="s">
        <v>49</v>
      </c>
      <c r="G3157" s="3">
        <v>20</v>
      </c>
      <c r="H3157" s="125">
        <v>-8.2210969907980491E-2</v>
      </c>
      <c r="I3157" s="3"/>
      <c r="J3157" s="3"/>
      <c r="K3157" s="3" t="s">
        <v>178</v>
      </c>
      <c r="L3157" s="125">
        <v>-7.5386401791580099E-2</v>
      </c>
      <c r="M3157" s="3">
        <v>24</v>
      </c>
      <c r="N3157" s="125">
        <v>-4.9125148679125402E-2</v>
      </c>
      <c r="O3157" s="3">
        <v>11</v>
      </c>
      <c r="P3157" s="125">
        <v>-5.5949716795525802E-2</v>
      </c>
      <c r="Q3157" s="3">
        <v>32</v>
      </c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</row>
    <row r="3158" spans="1:30" hidden="1" x14ac:dyDescent="0.25">
      <c r="A3158" s="2">
        <v>14</v>
      </c>
      <c r="B3158" s="2">
        <v>2015</v>
      </c>
      <c r="C3158" s="4" t="str">
        <f>INDEX(Index!$B$1:$B$500,MATCH($F3158,Index!$A$1:$A$500,0)
)</f>
        <v>CHI</v>
      </c>
      <c r="D3158" s="4">
        <v>0</v>
      </c>
      <c r="E3158" s="141">
        <f t="shared" si="49"/>
        <v>-8.4270356164704893E-2</v>
      </c>
      <c r="F3158" s="3" t="s">
        <v>64</v>
      </c>
      <c r="G3158" s="3">
        <v>21</v>
      </c>
      <c r="H3158" s="125">
        <v>-8.4270356164704893E-2</v>
      </c>
      <c r="I3158" s="3"/>
      <c r="J3158" s="3"/>
      <c r="K3158" s="3" t="s">
        <v>175</v>
      </c>
      <c r="L3158" s="125">
        <v>5.2264861793156203E-2</v>
      </c>
      <c r="M3158" s="3">
        <v>10</v>
      </c>
      <c r="N3158" s="125">
        <v>9.3395741726266995E-2</v>
      </c>
      <c r="O3158" s="3">
        <v>26</v>
      </c>
      <c r="P3158" s="125">
        <v>-4.3139476231594101E-2</v>
      </c>
      <c r="Q3158" s="3">
        <v>29</v>
      </c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</row>
    <row r="3159" spans="1:30" hidden="1" x14ac:dyDescent="0.25">
      <c r="A3159" s="2">
        <v>14</v>
      </c>
      <c r="B3159" s="2">
        <v>2015</v>
      </c>
      <c r="C3159" s="4" t="str">
        <f>INDEX(Index!$B$1:$B$500,MATCH($F3159,Index!$A$1:$A$500,0)
)</f>
        <v>PHI</v>
      </c>
      <c r="D3159" s="4">
        <v>0</v>
      </c>
      <c r="E3159" s="141">
        <f t="shared" si="49"/>
        <v>-0.10215638190786955</v>
      </c>
      <c r="F3159" s="3" t="s">
        <v>7</v>
      </c>
      <c r="G3159" s="3">
        <v>22</v>
      </c>
      <c r="H3159" s="125">
        <v>-0.10215638190786955</v>
      </c>
      <c r="I3159" s="3"/>
      <c r="J3159" s="3"/>
      <c r="K3159" s="3" t="s">
        <v>178</v>
      </c>
      <c r="L3159" s="125">
        <v>-0.12675727007089599</v>
      </c>
      <c r="M3159" s="3">
        <v>28</v>
      </c>
      <c r="N3159" s="125">
        <v>-1.48194759696653E-2</v>
      </c>
      <c r="O3159" s="3">
        <v>14</v>
      </c>
      <c r="P3159" s="125">
        <v>9.7814121933611393E-3</v>
      </c>
      <c r="Q3159" s="3">
        <v>12</v>
      </c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</row>
    <row r="3160" spans="1:30" hidden="1" x14ac:dyDescent="0.25">
      <c r="A3160" s="2">
        <v>14</v>
      </c>
      <c r="B3160" s="2">
        <v>2015</v>
      </c>
      <c r="C3160" s="4" t="str">
        <f>INDEX(Index!$B$1:$B$500,MATCH($F3160,Index!$A$1:$A$500,0)
)</f>
        <v>ATL</v>
      </c>
      <c r="D3160" s="4">
        <v>0</v>
      </c>
      <c r="E3160" s="141">
        <f t="shared" si="49"/>
        <v>-0.13225219384865308</v>
      </c>
      <c r="F3160" s="3" t="s">
        <v>43</v>
      </c>
      <c r="G3160" s="3">
        <v>23</v>
      </c>
      <c r="H3160" s="125">
        <v>-0.13225219384865308</v>
      </c>
      <c r="I3160" s="3"/>
      <c r="J3160" s="3"/>
      <c r="K3160" s="3" t="s">
        <v>178</v>
      </c>
      <c r="L3160" s="125">
        <v>-4.2428884117227401E-2</v>
      </c>
      <c r="M3160" s="3">
        <v>21</v>
      </c>
      <c r="N3160" s="125">
        <v>6.5779284692688095E-2</v>
      </c>
      <c r="O3160" s="3">
        <v>21</v>
      </c>
      <c r="P3160" s="125">
        <v>-2.40440250387376E-2</v>
      </c>
      <c r="Q3160" s="3">
        <v>22</v>
      </c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</row>
    <row r="3161" spans="1:30" hidden="1" x14ac:dyDescent="0.25">
      <c r="A3161" s="2">
        <v>14</v>
      </c>
      <c r="B3161" s="2">
        <v>2015</v>
      </c>
      <c r="C3161" s="4" t="str">
        <f>INDEX(Index!$B$1:$B$500,MATCH($F3161,Index!$A$1:$A$500,0)
)</f>
        <v>JAX</v>
      </c>
      <c r="D3161" s="4">
        <v>0</v>
      </c>
      <c r="E3161" s="141">
        <f t="shared" si="49"/>
        <v>-0.1428651875381039</v>
      </c>
      <c r="F3161" s="3" t="s">
        <v>56</v>
      </c>
      <c r="G3161" s="3">
        <v>24</v>
      </c>
      <c r="H3161" s="125">
        <v>-0.1428651875381039</v>
      </c>
      <c r="I3161" s="3"/>
      <c r="J3161" s="3"/>
      <c r="K3161" s="3" t="s">
        <v>175</v>
      </c>
      <c r="L3161" s="125">
        <v>-2.1308813316294601E-2</v>
      </c>
      <c r="M3161" s="3">
        <v>18</v>
      </c>
      <c r="N3161" s="125">
        <v>0.10368122651923201</v>
      </c>
      <c r="O3161" s="3">
        <v>28</v>
      </c>
      <c r="P3161" s="125">
        <v>-1.7875147702577299E-2</v>
      </c>
      <c r="Q3161" s="3">
        <v>21</v>
      </c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</row>
    <row r="3162" spans="1:30" hidden="1" x14ac:dyDescent="0.25">
      <c r="A3162" s="2">
        <v>14</v>
      </c>
      <c r="B3162" s="2">
        <v>2015</v>
      </c>
      <c r="C3162" s="4" t="str">
        <f>INDEX(Index!$B$1:$B$500,MATCH($F3162,Index!$A$1:$A$500,0)
)</f>
        <v>DAL</v>
      </c>
      <c r="D3162" s="4">
        <v>0</v>
      </c>
      <c r="E3162" s="141">
        <f t="shared" si="49"/>
        <v>-0.14380605292831294</v>
      </c>
      <c r="F3162" s="3" t="s">
        <v>3</v>
      </c>
      <c r="G3162" s="3">
        <v>25</v>
      </c>
      <c r="H3162" s="125">
        <v>-0.14380605292831294</v>
      </c>
      <c r="I3162" s="3"/>
      <c r="J3162" s="3"/>
      <c r="K3162" s="3" t="s">
        <v>177</v>
      </c>
      <c r="L3162" s="125">
        <v>-0.104699979204275</v>
      </c>
      <c r="M3162" s="3">
        <v>26</v>
      </c>
      <c r="N3162" s="125">
        <v>4.84897593969984E-2</v>
      </c>
      <c r="O3162" s="3">
        <v>18</v>
      </c>
      <c r="P3162" s="125">
        <v>9.3836856729604401E-3</v>
      </c>
      <c r="Q3162" s="3">
        <v>13</v>
      </c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</row>
    <row r="3163" spans="1:30" hidden="1" x14ac:dyDescent="0.25">
      <c r="A3163" s="2">
        <v>14</v>
      </c>
      <c r="B3163" s="2">
        <v>2015</v>
      </c>
      <c r="C3163" s="4" t="str">
        <f>INDEX(Index!$B$1:$B$500,MATCH($F3163,Index!$A$1:$A$500,0)
)</f>
        <v>NO</v>
      </c>
      <c r="D3163" s="4">
        <v>0</v>
      </c>
      <c r="E3163" s="141">
        <f t="shared" si="49"/>
        <v>-0.16672827983005223</v>
      </c>
      <c r="F3163" s="3" t="s">
        <v>27</v>
      </c>
      <c r="G3163" s="3">
        <v>26</v>
      </c>
      <c r="H3163" s="125">
        <v>-0.16672827983005223</v>
      </c>
      <c r="I3163" s="3"/>
      <c r="J3163" s="3"/>
      <c r="K3163" s="3" t="s">
        <v>175</v>
      </c>
      <c r="L3163" s="125">
        <v>5.1228401701279E-2</v>
      </c>
      <c r="M3163" s="3">
        <v>11</v>
      </c>
      <c r="N3163" s="125">
        <v>0.19078603283545101</v>
      </c>
      <c r="O3163" s="3">
        <v>32</v>
      </c>
      <c r="P3163" s="125">
        <v>-2.7170648695880199E-2</v>
      </c>
      <c r="Q3163" s="3">
        <v>23</v>
      </c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</row>
    <row r="3164" spans="1:30" hidden="1" x14ac:dyDescent="0.25">
      <c r="A3164" s="2">
        <v>14</v>
      </c>
      <c r="B3164" s="2">
        <v>2015</v>
      </c>
      <c r="C3164" s="4" t="str">
        <f>INDEX(Index!$B$1:$B$500,MATCH($F3164,Index!$A$1:$A$500,0)
)</f>
        <v>MIA</v>
      </c>
      <c r="D3164" s="4">
        <v>0</v>
      </c>
      <c r="E3164" s="141">
        <f t="shared" si="49"/>
        <v>-0.19376037142970448</v>
      </c>
      <c r="F3164" s="3" t="s">
        <v>4</v>
      </c>
      <c r="G3164" s="3">
        <v>27</v>
      </c>
      <c r="H3164" s="125">
        <v>-0.19376037142970448</v>
      </c>
      <c r="I3164" s="3"/>
      <c r="J3164" s="3"/>
      <c r="K3164" s="3" t="s">
        <v>175</v>
      </c>
      <c r="L3164" s="125">
        <v>-6.8069966622241407E-2</v>
      </c>
      <c r="M3164" s="3">
        <v>23</v>
      </c>
      <c r="N3164" s="125">
        <v>9.5102956197223601E-2</v>
      </c>
      <c r="O3164" s="3">
        <v>27</v>
      </c>
      <c r="P3164" s="125">
        <v>-3.0587448610239501E-2</v>
      </c>
      <c r="Q3164" s="3">
        <v>25</v>
      </c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</row>
    <row r="3165" spans="1:30" hidden="1" x14ac:dyDescent="0.25">
      <c r="A3165" s="2">
        <v>14</v>
      </c>
      <c r="B3165" s="2">
        <v>2015</v>
      </c>
      <c r="C3165" s="4" t="str">
        <f>INDEX(Index!$B$1:$B$500,MATCH($F3165,Index!$A$1:$A$500,0)
)</f>
        <v>IND</v>
      </c>
      <c r="D3165" s="4">
        <v>0</v>
      </c>
      <c r="E3165" s="141">
        <f t="shared" si="49"/>
        <v>-0.2021673309091167</v>
      </c>
      <c r="F3165" s="3" t="s">
        <v>35</v>
      </c>
      <c r="G3165" s="3">
        <v>28</v>
      </c>
      <c r="H3165" s="125">
        <v>-0.2021673309091167</v>
      </c>
      <c r="I3165" s="3"/>
      <c r="J3165" s="3"/>
      <c r="K3165" s="3" t="s">
        <v>178</v>
      </c>
      <c r="L3165" s="125">
        <v>-0.12838375022618501</v>
      </c>
      <c r="M3165" s="3">
        <v>29</v>
      </c>
      <c r="N3165" s="125">
        <v>6.0091326326380499E-2</v>
      </c>
      <c r="O3165" s="3">
        <v>20</v>
      </c>
      <c r="P3165" s="125">
        <v>-1.3692254356551199E-2</v>
      </c>
      <c r="Q3165" s="3">
        <v>19</v>
      </c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</row>
    <row r="3166" spans="1:30" hidden="1" x14ac:dyDescent="0.25">
      <c r="A3166" s="2">
        <v>14</v>
      </c>
      <c r="B3166" s="2">
        <v>2015</v>
      </c>
      <c r="C3166" s="4" t="str">
        <f>INDEX(Index!$B$1:$B$500,MATCH($F3166,Index!$A$1:$A$500,0)
)</f>
        <v>LAC</v>
      </c>
      <c r="D3166" s="4">
        <v>0</v>
      </c>
      <c r="E3166" s="141">
        <f t="shared" si="49"/>
        <v>-0.20706671049564951</v>
      </c>
      <c r="F3166" s="3" t="s">
        <v>68</v>
      </c>
      <c r="G3166" s="3">
        <v>29</v>
      </c>
      <c r="H3166" s="125">
        <v>-0.20706671049564951</v>
      </c>
      <c r="I3166" s="3"/>
      <c r="J3166" s="3"/>
      <c r="K3166" s="3" t="s">
        <v>176</v>
      </c>
      <c r="L3166" s="125">
        <v>-7.7617638739819004E-3</v>
      </c>
      <c r="M3166" s="3">
        <v>16</v>
      </c>
      <c r="N3166" s="125">
        <v>0.146091663647091</v>
      </c>
      <c r="O3166" s="3">
        <v>31</v>
      </c>
      <c r="P3166" s="125">
        <v>-5.3213282974576601E-2</v>
      </c>
      <c r="Q3166" s="3">
        <v>31</v>
      </c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</row>
    <row r="3167" spans="1:30" hidden="1" x14ac:dyDescent="0.25">
      <c r="A3167" s="2">
        <v>14</v>
      </c>
      <c r="B3167" s="2">
        <v>2015</v>
      </c>
      <c r="C3167" s="4" t="str">
        <f>INDEX(Index!$B$1:$B$500,MATCH($F3167,Index!$A$1:$A$500,0)
)</f>
        <v>TEN</v>
      </c>
      <c r="D3167" s="4">
        <v>0</v>
      </c>
      <c r="E3167" s="141">
        <f t="shared" si="49"/>
        <v>-0.21007171577001921</v>
      </c>
      <c r="F3167" s="3" t="s">
        <v>45</v>
      </c>
      <c r="G3167" s="3">
        <v>30</v>
      </c>
      <c r="H3167" s="125">
        <v>-0.21007171577001921</v>
      </c>
      <c r="I3167" s="3"/>
      <c r="J3167" s="3"/>
      <c r="K3167" s="3" t="s">
        <v>176</v>
      </c>
      <c r="L3167" s="125">
        <v>-9.8396292117275602E-2</v>
      </c>
      <c r="M3167" s="3">
        <v>25</v>
      </c>
      <c r="N3167" s="125">
        <v>6.71781615698573E-2</v>
      </c>
      <c r="O3167" s="3">
        <v>22</v>
      </c>
      <c r="P3167" s="125">
        <v>-4.4497262082886298E-2</v>
      </c>
      <c r="Q3167" s="3">
        <v>30</v>
      </c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</row>
    <row r="3168" spans="1:30" hidden="1" x14ac:dyDescent="0.25">
      <c r="A3168" s="2">
        <v>14</v>
      </c>
      <c r="B3168" s="2">
        <v>2015</v>
      </c>
      <c r="C3168" s="4" t="str">
        <f>INDEX(Index!$B$1:$B$500,MATCH($F3168,Index!$A$1:$A$500,0)
)</f>
        <v>CLE</v>
      </c>
      <c r="D3168" s="4">
        <v>0</v>
      </c>
      <c r="E3168" s="141">
        <f t="shared" si="49"/>
        <v>-0.22987147524437831</v>
      </c>
      <c r="F3168" s="3" t="s">
        <v>10</v>
      </c>
      <c r="G3168" s="3">
        <v>31</v>
      </c>
      <c r="H3168" s="125">
        <v>-0.22987147524437831</v>
      </c>
      <c r="I3168" s="3"/>
      <c r="J3168" s="3"/>
      <c r="K3168" s="3" t="s">
        <v>176</v>
      </c>
      <c r="L3168" s="125">
        <v>-0.13046732266021299</v>
      </c>
      <c r="M3168" s="3">
        <v>30</v>
      </c>
      <c r="N3168" s="125">
        <v>9.2850336875184403E-2</v>
      </c>
      <c r="O3168" s="3">
        <v>25</v>
      </c>
      <c r="P3168" s="125">
        <v>-6.5538157089809297E-3</v>
      </c>
      <c r="Q3168" s="3">
        <v>16</v>
      </c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</row>
    <row r="3169" spans="1:30" hidden="1" x14ac:dyDescent="0.25">
      <c r="A3169" s="2">
        <v>14</v>
      </c>
      <c r="B3169" s="2">
        <v>2015</v>
      </c>
      <c r="C3169" s="4" t="str">
        <f>INDEX(Index!$B$1:$B$500,MATCH($F3169,Index!$A$1:$A$500,0)
)</f>
        <v>SF</v>
      </c>
      <c r="D3169" s="4">
        <v>0</v>
      </c>
      <c r="E3169" s="141">
        <f t="shared" si="49"/>
        <v>-0.33760137307391369</v>
      </c>
      <c r="F3169" s="3" t="s">
        <v>1</v>
      </c>
      <c r="G3169" s="3">
        <v>32</v>
      </c>
      <c r="H3169" s="125">
        <v>-0.33760137307391369</v>
      </c>
      <c r="I3169" s="3"/>
      <c r="J3169" s="3"/>
      <c r="K3169" s="3" t="s">
        <v>177</v>
      </c>
      <c r="L3169" s="125">
        <v>-0.187375541714911</v>
      </c>
      <c r="M3169" s="3">
        <v>32</v>
      </c>
      <c r="N3169" s="125">
        <v>0.115529453277271</v>
      </c>
      <c r="O3169" s="3">
        <v>30</v>
      </c>
      <c r="P3169" s="125">
        <v>-3.4696378081731698E-2</v>
      </c>
      <c r="Q3169" s="3">
        <v>27</v>
      </c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</row>
    <row r="3170" spans="1:30" hidden="1" x14ac:dyDescent="0.25">
      <c r="A3170" s="2">
        <v>15</v>
      </c>
      <c r="B3170" s="2">
        <v>2015</v>
      </c>
      <c r="C3170" s="4" t="str">
        <f>INDEX(Index!$B$1:$B$500,MATCH($F3170,Index!$A$1:$A$500,0)
)</f>
        <v>ARI</v>
      </c>
      <c r="D3170" s="4">
        <v>0</v>
      </c>
      <c r="E3170" s="141">
        <f t="shared" si="49"/>
        <v>0.3258697160943641</v>
      </c>
      <c r="F3170" s="3" t="s">
        <v>23</v>
      </c>
      <c r="G3170" s="3">
        <v>1</v>
      </c>
      <c r="H3170" s="125">
        <v>0.3258697160943641</v>
      </c>
      <c r="I3170" s="3"/>
      <c r="J3170" s="3"/>
      <c r="K3170" s="3" t="s">
        <v>181</v>
      </c>
      <c r="L3170" s="125">
        <v>0.22742296212605201</v>
      </c>
      <c r="M3170" s="3">
        <v>1</v>
      </c>
      <c r="N3170" s="125">
        <v>-0.11635663434092799</v>
      </c>
      <c r="O3170" s="3">
        <v>6</v>
      </c>
      <c r="P3170" s="125">
        <v>-1.7909880372615899E-2</v>
      </c>
      <c r="Q3170" s="3">
        <v>21</v>
      </c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</row>
    <row r="3171" spans="1:30" hidden="1" x14ac:dyDescent="0.25">
      <c r="A3171" s="2">
        <v>15</v>
      </c>
      <c r="B3171" s="2">
        <v>2015</v>
      </c>
      <c r="C3171" s="4" t="str">
        <f>INDEX(Index!$B$1:$B$500,MATCH($F3171,Index!$A$1:$A$500,0)
)</f>
        <v>SEA</v>
      </c>
      <c r="D3171" s="4">
        <v>0</v>
      </c>
      <c r="E3171" s="141">
        <f t="shared" si="49"/>
        <v>0.32502945435402786</v>
      </c>
      <c r="F3171" s="3" t="s">
        <v>30</v>
      </c>
      <c r="G3171" s="3">
        <v>2</v>
      </c>
      <c r="H3171" s="125">
        <v>0.32502945435402786</v>
      </c>
      <c r="I3171" s="3"/>
      <c r="J3171" s="3"/>
      <c r="K3171" s="3" t="s">
        <v>183</v>
      </c>
      <c r="L3171" s="125">
        <v>0.202911656168521</v>
      </c>
      <c r="M3171" s="3">
        <v>2</v>
      </c>
      <c r="N3171" s="125">
        <v>-9.8163431762143205E-2</v>
      </c>
      <c r="O3171" s="3">
        <v>9</v>
      </c>
      <c r="P3171" s="125">
        <v>2.39543664233637E-2</v>
      </c>
      <c r="Q3171" s="3">
        <v>9</v>
      </c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</row>
    <row r="3172" spans="1:30" hidden="1" x14ac:dyDescent="0.25">
      <c r="A3172" s="2">
        <v>15</v>
      </c>
      <c r="B3172" s="2">
        <v>2015</v>
      </c>
      <c r="C3172" s="4" t="str">
        <f>INDEX(Index!$B$1:$B$500,MATCH($F3172,Index!$A$1:$A$500,0)
)</f>
        <v>NE</v>
      </c>
      <c r="D3172" s="4">
        <v>0</v>
      </c>
      <c r="E3172" s="141">
        <f t="shared" si="49"/>
        <v>0.30248299802818157</v>
      </c>
      <c r="F3172" s="3" t="s">
        <v>17</v>
      </c>
      <c r="G3172" s="3">
        <v>3</v>
      </c>
      <c r="H3172" s="125">
        <v>0.30248299802818157</v>
      </c>
      <c r="I3172" s="3"/>
      <c r="J3172" s="3"/>
      <c r="K3172" s="3" t="s">
        <v>181</v>
      </c>
      <c r="L3172" s="125">
        <v>0.15734155099480601</v>
      </c>
      <c r="M3172" s="3">
        <v>4</v>
      </c>
      <c r="N3172" s="125">
        <v>-0.107813417885202</v>
      </c>
      <c r="O3172" s="3">
        <v>8</v>
      </c>
      <c r="P3172" s="125">
        <v>3.7328029148173597E-2</v>
      </c>
      <c r="Q3172" s="3">
        <v>3</v>
      </c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</row>
    <row r="3173" spans="1:30" hidden="1" x14ac:dyDescent="0.25">
      <c r="A3173" s="2">
        <v>15</v>
      </c>
      <c r="B3173" s="2">
        <v>2015</v>
      </c>
      <c r="C3173" s="4" t="str">
        <f>INDEX(Index!$B$1:$B$500,MATCH($F3173,Index!$A$1:$A$500,0)
)</f>
        <v>CIN</v>
      </c>
      <c r="D3173" s="4">
        <v>0</v>
      </c>
      <c r="E3173" s="141">
        <f t="shared" si="49"/>
        <v>0.2939176564486099</v>
      </c>
      <c r="F3173" s="3" t="s">
        <v>24</v>
      </c>
      <c r="G3173" s="3">
        <v>4</v>
      </c>
      <c r="H3173" s="125">
        <v>0.2939176564486099</v>
      </c>
      <c r="I3173" s="3"/>
      <c r="J3173" s="3"/>
      <c r="K3173" s="3" t="s">
        <v>232</v>
      </c>
      <c r="L3173" s="125">
        <v>0.13773444344021701</v>
      </c>
      <c r="M3173" s="3">
        <v>5</v>
      </c>
      <c r="N3173" s="125">
        <v>-0.12931435018174101</v>
      </c>
      <c r="O3173" s="3">
        <v>5</v>
      </c>
      <c r="P3173" s="125">
        <v>2.68688628266519E-2</v>
      </c>
      <c r="Q3173" s="3">
        <v>8</v>
      </c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</row>
    <row r="3174" spans="1:30" hidden="1" x14ac:dyDescent="0.25">
      <c r="A3174" s="2">
        <v>15</v>
      </c>
      <c r="B3174" s="2">
        <v>2015</v>
      </c>
      <c r="C3174" s="4" t="str">
        <f>INDEX(Index!$B$1:$B$500,MATCH($F3174,Index!$A$1:$A$500,0)
)</f>
        <v>KC</v>
      </c>
      <c r="D3174" s="4">
        <v>0</v>
      </c>
      <c r="E3174" s="141">
        <f t="shared" si="49"/>
        <v>0.26648841229777398</v>
      </c>
      <c r="F3174" s="3" t="s">
        <v>5</v>
      </c>
      <c r="G3174" s="3">
        <v>5</v>
      </c>
      <c r="H3174" s="125">
        <v>0.26648841229777398</v>
      </c>
      <c r="I3174" s="3"/>
      <c r="J3174" s="3"/>
      <c r="K3174" s="3" t="s">
        <v>183</v>
      </c>
      <c r="L3174" s="125">
        <v>9.2789152837337394E-2</v>
      </c>
      <c r="M3174" s="3">
        <v>6</v>
      </c>
      <c r="N3174" s="125">
        <v>-0.14642884622760199</v>
      </c>
      <c r="O3174" s="3">
        <v>4</v>
      </c>
      <c r="P3174" s="125">
        <v>2.7270413232834599E-2</v>
      </c>
      <c r="Q3174" s="3">
        <v>7</v>
      </c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</row>
    <row r="3175" spans="1:30" hidden="1" x14ac:dyDescent="0.25">
      <c r="A3175" s="2">
        <v>15</v>
      </c>
      <c r="B3175" s="2">
        <v>2015</v>
      </c>
      <c r="C3175" s="4" t="str">
        <f>INDEX(Index!$B$1:$B$500,MATCH($F3175,Index!$A$1:$A$500,0)
)</f>
        <v>CAR</v>
      </c>
      <c r="D3175" s="4">
        <v>0</v>
      </c>
      <c r="E3175" s="141">
        <f t="shared" si="49"/>
        <v>0.23791255562421007</v>
      </c>
      <c r="F3175" s="3" t="s">
        <v>51</v>
      </c>
      <c r="G3175" s="3">
        <v>6</v>
      </c>
      <c r="H3175" s="125">
        <v>0.23791255562421007</v>
      </c>
      <c r="I3175" s="3"/>
      <c r="J3175" s="3"/>
      <c r="K3175" s="3" t="s">
        <v>282</v>
      </c>
      <c r="L3175" s="125">
        <v>7.3877168672523696E-2</v>
      </c>
      <c r="M3175" s="3">
        <v>8</v>
      </c>
      <c r="N3175" s="125">
        <v>-0.20053347609259201</v>
      </c>
      <c r="O3175" s="3">
        <v>2</v>
      </c>
      <c r="P3175" s="125">
        <v>-3.6498089140905597E-2</v>
      </c>
      <c r="Q3175" s="3">
        <v>27</v>
      </c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</row>
    <row r="3176" spans="1:30" hidden="1" x14ac:dyDescent="0.25">
      <c r="A3176" s="2">
        <v>15</v>
      </c>
      <c r="B3176" s="2">
        <v>2015</v>
      </c>
      <c r="C3176" s="4" t="str">
        <f>INDEX(Index!$B$1:$B$500,MATCH($F3176,Index!$A$1:$A$500,0)
)</f>
        <v>PIT</v>
      </c>
      <c r="D3176" s="4">
        <v>0</v>
      </c>
      <c r="E3176" s="141">
        <f t="shared" si="49"/>
        <v>0.19963346349787855</v>
      </c>
      <c r="F3176" s="3" t="s">
        <v>32</v>
      </c>
      <c r="G3176" s="3">
        <v>7</v>
      </c>
      <c r="H3176" s="125">
        <v>0.19963346349787855</v>
      </c>
      <c r="I3176" s="3"/>
      <c r="J3176" s="3"/>
      <c r="K3176" s="3" t="s">
        <v>183</v>
      </c>
      <c r="L3176" s="125">
        <v>0.192063897338453</v>
      </c>
      <c r="M3176" s="3">
        <v>3</v>
      </c>
      <c r="N3176" s="125">
        <v>-8.6132385642317504E-3</v>
      </c>
      <c r="O3176" s="3">
        <v>15</v>
      </c>
      <c r="P3176" s="125">
        <v>-1.0436724048061899E-3</v>
      </c>
      <c r="Q3176" s="3">
        <v>16</v>
      </c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</row>
    <row r="3177" spans="1:30" hidden="1" x14ac:dyDescent="0.25">
      <c r="A3177" s="2">
        <v>15</v>
      </c>
      <c r="B3177" s="2">
        <v>2015</v>
      </c>
      <c r="C3177" s="4" t="str">
        <f>INDEX(Index!$B$1:$B$500,MATCH($F3177,Index!$A$1:$A$500,0)
)</f>
        <v>GB</v>
      </c>
      <c r="D3177" s="4">
        <v>0</v>
      </c>
      <c r="E3177" s="141">
        <f t="shared" si="49"/>
        <v>0.1599060671465791</v>
      </c>
      <c r="F3177" s="3" t="s">
        <v>20</v>
      </c>
      <c r="G3177" s="3">
        <v>8</v>
      </c>
      <c r="H3177" s="125">
        <v>0.1599060671465791</v>
      </c>
      <c r="I3177" s="3"/>
      <c r="J3177" s="3"/>
      <c r="K3177" s="3" t="s">
        <v>182</v>
      </c>
      <c r="L3177" s="125">
        <v>9.2518212558480806E-2</v>
      </c>
      <c r="M3177" s="3">
        <v>7</v>
      </c>
      <c r="N3177" s="125">
        <v>-7.0303137502323407E-2</v>
      </c>
      <c r="O3177" s="3">
        <v>10</v>
      </c>
      <c r="P3177" s="125">
        <v>-2.91528291422512E-3</v>
      </c>
      <c r="Q3177" s="3">
        <v>18</v>
      </c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</row>
    <row r="3178" spans="1:30" hidden="1" x14ac:dyDescent="0.25">
      <c r="A3178" s="2">
        <v>15</v>
      </c>
      <c r="B3178" s="2">
        <v>2015</v>
      </c>
      <c r="C3178" s="4" t="str">
        <f>INDEX(Index!$B$1:$B$500,MATCH($F3178,Index!$A$1:$A$500,0)
)</f>
        <v>DEN</v>
      </c>
      <c r="D3178" s="4">
        <v>0</v>
      </c>
      <c r="E3178" s="141">
        <f t="shared" si="49"/>
        <v>0.15825557815458036</v>
      </c>
      <c r="F3178" s="3" t="s">
        <v>39</v>
      </c>
      <c r="G3178" s="3">
        <v>9</v>
      </c>
      <c r="H3178" s="125">
        <v>0.15825557815458036</v>
      </c>
      <c r="I3178" s="3"/>
      <c r="J3178" s="3"/>
      <c r="K3178" s="3" t="s">
        <v>182</v>
      </c>
      <c r="L3178" s="125">
        <v>-8.8032512324583298E-2</v>
      </c>
      <c r="M3178" s="3">
        <v>24</v>
      </c>
      <c r="N3178" s="125">
        <v>-0.23931569972519401</v>
      </c>
      <c r="O3178" s="3">
        <v>1</v>
      </c>
      <c r="P3178" s="125">
        <v>6.9723907539696499E-3</v>
      </c>
      <c r="Q3178" s="3">
        <v>14</v>
      </c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</row>
    <row r="3179" spans="1:30" hidden="1" x14ac:dyDescent="0.25">
      <c r="A3179" s="2">
        <v>15</v>
      </c>
      <c r="B3179" s="2">
        <v>2015</v>
      </c>
      <c r="C3179" s="4" t="str">
        <f>INDEX(Index!$B$1:$B$500,MATCH($F3179,Index!$A$1:$A$500,0)
)</f>
        <v>MIN</v>
      </c>
      <c r="D3179" s="4">
        <v>0</v>
      </c>
      <c r="E3179" s="141">
        <f t="shared" si="49"/>
        <v>9.3413644861348399E-2</v>
      </c>
      <c r="F3179" s="3" t="s">
        <v>46</v>
      </c>
      <c r="G3179" s="3">
        <v>10</v>
      </c>
      <c r="H3179" s="125">
        <v>9.3413644861348399E-2</v>
      </c>
      <c r="I3179" s="3"/>
      <c r="J3179" s="3"/>
      <c r="K3179" s="3" t="s">
        <v>183</v>
      </c>
      <c r="L3179" s="125">
        <v>2.60477700565847E-2</v>
      </c>
      <c r="M3179" s="3">
        <v>13</v>
      </c>
      <c r="N3179" s="125">
        <v>-3.8105273568701102E-2</v>
      </c>
      <c r="O3179" s="3">
        <v>13</v>
      </c>
      <c r="P3179" s="125">
        <v>2.9260601236062601E-2</v>
      </c>
      <c r="Q3179" s="3">
        <v>5</v>
      </c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</row>
    <row r="3180" spans="1:30" hidden="1" x14ac:dyDescent="0.25">
      <c r="A3180" s="2">
        <v>15</v>
      </c>
      <c r="B3180" s="2">
        <v>2015</v>
      </c>
      <c r="C3180" s="4" t="str">
        <f>INDEX(Index!$B$1:$B$500,MATCH($F3180,Index!$A$1:$A$500,0)
)</f>
        <v>NYJ</v>
      </c>
      <c r="D3180" s="4">
        <v>0</v>
      </c>
      <c r="E3180" s="141">
        <f t="shared" si="49"/>
        <v>6.8920811311411798E-2</v>
      </c>
      <c r="F3180" s="3" t="s">
        <v>9</v>
      </c>
      <c r="G3180" s="3">
        <v>11</v>
      </c>
      <c r="H3180" s="125">
        <v>6.8920811311411798E-2</v>
      </c>
      <c r="I3180" s="3"/>
      <c r="J3180" s="3"/>
      <c r="K3180" s="3" t="s">
        <v>183</v>
      </c>
      <c r="L3180" s="125">
        <v>-1.1423109803317E-2</v>
      </c>
      <c r="M3180" s="3">
        <v>17</v>
      </c>
      <c r="N3180" s="125">
        <v>-0.115665714357128</v>
      </c>
      <c r="O3180" s="3">
        <v>7</v>
      </c>
      <c r="P3180" s="125">
        <v>-3.5321793242399202E-2</v>
      </c>
      <c r="Q3180" s="3">
        <v>26</v>
      </c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</row>
    <row r="3181" spans="1:30" hidden="1" x14ac:dyDescent="0.25">
      <c r="A3181" s="2">
        <v>15</v>
      </c>
      <c r="B3181" s="2">
        <v>2015</v>
      </c>
      <c r="C3181" s="4" t="str">
        <f>INDEX(Index!$B$1:$B$500,MATCH($F3181,Index!$A$1:$A$500,0)
)</f>
        <v>DET</v>
      </c>
      <c r="D3181" s="4">
        <v>0</v>
      </c>
      <c r="E3181" s="141">
        <f t="shared" si="49"/>
        <v>4.4823465846636323E-2</v>
      </c>
      <c r="F3181" s="3" t="s">
        <v>21</v>
      </c>
      <c r="G3181" s="3">
        <v>12</v>
      </c>
      <c r="H3181" s="125">
        <v>4.4823465846636323E-2</v>
      </c>
      <c r="I3181" s="3"/>
      <c r="J3181" s="3"/>
      <c r="K3181" s="3" t="s">
        <v>187</v>
      </c>
      <c r="L3181" s="125">
        <v>-8.7718247163784801E-3</v>
      </c>
      <c r="M3181" s="3">
        <v>16</v>
      </c>
      <c r="N3181" s="125">
        <v>-4.3592887741209702E-2</v>
      </c>
      <c r="O3181" s="3">
        <v>12</v>
      </c>
      <c r="P3181" s="125">
        <v>1.00024028218051E-2</v>
      </c>
      <c r="Q3181" s="3">
        <v>13</v>
      </c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</row>
    <row r="3182" spans="1:30" hidden="1" x14ac:dyDescent="0.25">
      <c r="A3182" s="2">
        <v>15</v>
      </c>
      <c r="B3182" s="2">
        <v>2015</v>
      </c>
      <c r="C3182" s="4" t="str">
        <f>INDEX(Index!$B$1:$B$500,MATCH($F3182,Index!$A$1:$A$500,0)
)</f>
        <v>LV</v>
      </c>
      <c r="D3182" s="4">
        <v>0</v>
      </c>
      <c r="E3182" s="141">
        <f t="shared" si="49"/>
        <v>3.158509325340339E-2</v>
      </c>
      <c r="F3182" s="3" t="s">
        <v>52</v>
      </c>
      <c r="G3182" s="3">
        <v>13</v>
      </c>
      <c r="H3182" s="125">
        <v>3.158509325340339E-2</v>
      </c>
      <c r="I3182" s="3"/>
      <c r="J3182" s="3"/>
      <c r="K3182" s="3" t="s">
        <v>185</v>
      </c>
      <c r="L3182" s="125">
        <v>3.7242465047514398E-2</v>
      </c>
      <c r="M3182" s="3">
        <v>11</v>
      </c>
      <c r="N3182" s="125">
        <v>-1.2933067701236299E-2</v>
      </c>
      <c r="O3182" s="3">
        <v>14</v>
      </c>
      <c r="P3182" s="125">
        <v>-1.8590439495347302E-2</v>
      </c>
      <c r="Q3182" s="3">
        <v>22</v>
      </c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</row>
    <row r="3183" spans="1:30" hidden="1" x14ac:dyDescent="0.25">
      <c r="A3183" s="2">
        <v>15</v>
      </c>
      <c r="B3183" s="2">
        <v>2015</v>
      </c>
      <c r="C3183" s="4" t="str">
        <f>INDEX(Index!$B$1:$B$500,MATCH($F3183,Index!$A$1:$A$500,0)
)</f>
        <v>LAR</v>
      </c>
      <c r="D3183" s="4">
        <v>0</v>
      </c>
      <c r="E3183" s="141">
        <f t="shared" si="49"/>
        <v>2.9882828921106386E-2</v>
      </c>
      <c r="F3183" s="3" t="s">
        <v>67</v>
      </c>
      <c r="G3183" s="3">
        <v>14</v>
      </c>
      <c r="H3183" s="125">
        <v>2.9882828921106386E-2</v>
      </c>
      <c r="I3183" s="3"/>
      <c r="J3183" s="3"/>
      <c r="K3183" s="3" t="s">
        <v>185</v>
      </c>
      <c r="L3183" s="125">
        <v>-0.15291041512850601</v>
      </c>
      <c r="M3183" s="3">
        <v>31</v>
      </c>
      <c r="N3183" s="125">
        <v>-0.15208229321938499</v>
      </c>
      <c r="O3183" s="3">
        <v>3</v>
      </c>
      <c r="P3183" s="125">
        <v>3.0710950830227401E-2</v>
      </c>
      <c r="Q3183" s="3">
        <v>4</v>
      </c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</row>
    <row r="3184" spans="1:30" hidden="1" x14ac:dyDescent="0.25">
      <c r="A3184" s="2">
        <v>15</v>
      </c>
      <c r="B3184" s="2">
        <v>2015</v>
      </c>
      <c r="C3184" s="4" t="str">
        <f>INDEX(Index!$B$1:$B$500,MATCH($F3184,Index!$A$1:$A$500,0)
)</f>
        <v>BUF</v>
      </c>
      <c r="D3184" s="4">
        <v>0</v>
      </c>
      <c r="E3184" s="141">
        <f t="shared" si="49"/>
        <v>-2.9386657473925899E-2</v>
      </c>
      <c r="F3184" s="3" t="s">
        <v>0</v>
      </c>
      <c r="G3184" s="3">
        <v>15</v>
      </c>
      <c r="H3184" s="125">
        <v>-2.9386657473925899E-2</v>
      </c>
      <c r="I3184" s="3"/>
      <c r="J3184" s="3"/>
      <c r="K3184" s="3" t="s">
        <v>185</v>
      </c>
      <c r="L3184" s="125">
        <v>7.16600454440951E-2</v>
      </c>
      <c r="M3184" s="3">
        <v>9</v>
      </c>
      <c r="N3184" s="125">
        <v>0.112681146162011</v>
      </c>
      <c r="O3184" s="3">
        <v>30</v>
      </c>
      <c r="P3184" s="125">
        <v>1.163444324399E-2</v>
      </c>
      <c r="Q3184" s="3">
        <v>12</v>
      </c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</row>
    <row r="3185" spans="1:30" hidden="1" x14ac:dyDescent="0.25">
      <c r="A3185" s="2">
        <v>15</v>
      </c>
      <c r="B3185" s="2">
        <v>2015</v>
      </c>
      <c r="C3185" s="4" t="str">
        <f>INDEX(Index!$B$1:$B$500,MATCH($F3185,Index!$A$1:$A$500,0)
)</f>
        <v>NYG</v>
      </c>
      <c r="D3185" s="4">
        <v>0</v>
      </c>
      <c r="E3185" s="141">
        <f t="shared" si="49"/>
        <v>-3.2826978036320995E-2</v>
      </c>
      <c r="F3185" s="3" t="s">
        <v>15</v>
      </c>
      <c r="G3185" s="3">
        <v>16</v>
      </c>
      <c r="H3185" s="125">
        <v>-3.2826978036320995E-2</v>
      </c>
      <c r="I3185" s="3"/>
      <c r="J3185" s="3"/>
      <c r="K3185" s="3" t="s">
        <v>185</v>
      </c>
      <c r="L3185" s="125">
        <v>1.95888636083935E-2</v>
      </c>
      <c r="M3185" s="3">
        <v>14</v>
      </c>
      <c r="N3185" s="125">
        <v>0.103936483267039</v>
      </c>
      <c r="O3185" s="3">
        <v>27</v>
      </c>
      <c r="P3185" s="125">
        <v>5.1520641622324503E-2</v>
      </c>
      <c r="Q3185" s="3">
        <v>2</v>
      </c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</row>
    <row r="3186" spans="1:30" hidden="1" x14ac:dyDescent="0.25">
      <c r="A3186" s="2">
        <v>15</v>
      </c>
      <c r="B3186" s="2">
        <v>2015</v>
      </c>
      <c r="C3186" s="4" t="str">
        <f>INDEX(Index!$B$1:$B$500,MATCH($F3186,Index!$A$1:$A$500,0)
)</f>
        <v>WAS</v>
      </c>
      <c r="D3186" s="4">
        <v>0</v>
      </c>
      <c r="E3186" s="141">
        <f t="shared" si="49"/>
        <v>-4.3237122806922199E-2</v>
      </c>
      <c r="F3186" s="3" t="s">
        <v>26</v>
      </c>
      <c r="G3186" s="3">
        <v>17</v>
      </c>
      <c r="H3186" s="125">
        <v>-4.3237122806922199E-2</v>
      </c>
      <c r="I3186" s="3"/>
      <c r="J3186" s="3"/>
      <c r="K3186" s="3" t="s">
        <v>186</v>
      </c>
      <c r="L3186" s="125">
        <v>-2.6958412081927698E-2</v>
      </c>
      <c r="M3186" s="3">
        <v>20</v>
      </c>
      <c r="N3186" s="125">
        <v>4.4690308621827303E-2</v>
      </c>
      <c r="O3186" s="3">
        <v>18</v>
      </c>
      <c r="P3186" s="125">
        <v>2.8411597896832799E-2</v>
      </c>
      <c r="Q3186" s="3">
        <v>6</v>
      </c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</row>
    <row r="3187" spans="1:30" hidden="1" x14ac:dyDescent="0.25">
      <c r="A3187" s="2">
        <v>15</v>
      </c>
      <c r="B3187" s="2">
        <v>2015</v>
      </c>
      <c r="C3187" s="4" t="str">
        <f>INDEX(Index!$B$1:$B$500,MATCH($F3187,Index!$A$1:$A$500,0)
)</f>
        <v>BAL</v>
      </c>
      <c r="D3187" s="4">
        <v>0</v>
      </c>
      <c r="E3187" s="141">
        <f t="shared" si="49"/>
        <v>-6.1432650937056896E-2</v>
      </c>
      <c r="F3187" s="3" t="s">
        <v>18</v>
      </c>
      <c r="G3187" s="3">
        <v>18</v>
      </c>
      <c r="H3187" s="125">
        <v>-6.1432650937056896E-2</v>
      </c>
      <c r="I3187" s="3"/>
      <c r="J3187" s="3"/>
      <c r="K3187" s="3" t="s">
        <v>188</v>
      </c>
      <c r="L3187" s="125">
        <v>-2.7871153485139199E-2</v>
      </c>
      <c r="M3187" s="3">
        <v>21</v>
      </c>
      <c r="N3187" s="125">
        <v>9.9013874009799593E-2</v>
      </c>
      <c r="O3187" s="3">
        <v>24</v>
      </c>
      <c r="P3187" s="125">
        <v>6.54523765578819E-2</v>
      </c>
      <c r="Q3187" s="3">
        <v>1</v>
      </c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</row>
    <row r="3188" spans="1:30" hidden="1" x14ac:dyDescent="0.25">
      <c r="A3188" s="2">
        <v>15</v>
      </c>
      <c r="B3188" s="2">
        <v>2015</v>
      </c>
      <c r="C3188" s="4" t="str">
        <f>INDEX(Index!$B$1:$B$500,MATCH($F3188,Index!$A$1:$A$500,0)
)</f>
        <v>CHI</v>
      </c>
      <c r="D3188" s="4">
        <v>0</v>
      </c>
      <c r="E3188" s="141">
        <f t="shared" si="49"/>
        <v>-8.6542604456116001E-2</v>
      </c>
      <c r="F3188" s="3" t="s">
        <v>64</v>
      </c>
      <c r="G3188" s="3">
        <v>19</v>
      </c>
      <c r="H3188" s="125">
        <v>-8.6542604456116001E-2</v>
      </c>
      <c r="I3188" s="3"/>
      <c r="J3188" s="3"/>
      <c r="K3188" s="3" t="s">
        <v>187</v>
      </c>
      <c r="L3188" s="125">
        <v>4.7497628538859298E-2</v>
      </c>
      <c r="M3188" s="3">
        <v>10</v>
      </c>
      <c r="N3188" s="125">
        <v>0.103552481372563</v>
      </c>
      <c r="O3188" s="3">
        <v>26</v>
      </c>
      <c r="P3188" s="125">
        <v>-3.0487751622412299E-2</v>
      </c>
      <c r="Q3188" s="3">
        <v>25</v>
      </c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</row>
    <row r="3189" spans="1:30" hidden="1" x14ac:dyDescent="0.25">
      <c r="A3189" s="2">
        <v>15</v>
      </c>
      <c r="B3189" s="2">
        <v>2015</v>
      </c>
      <c r="C3189" s="4" t="str">
        <f>INDEX(Index!$B$1:$B$500,MATCH($F3189,Index!$A$1:$A$500,0)
)</f>
        <v>HOU</v>
      </c>
      <c r="D3189" s="4">
        <v>0</v>
      </c>
      <c r="E3189" s="141">
        <f t="shared" si="49"/>
        <v>-9.9708706942343503E-2</v>
      </c>
      <c r="F3189" s="3" t="s">
        <v>49</v>
      </c>
      <c r="G3189" s="3">
        <v>20</v>
      </c>
      <c r="H3189" s="125">
        <v>-9.9708706942343503E-2</v>
      </c>
      <c r="I3189" s="3"/>
      <c r="J3189" s="3"/>
      <c r="K3189" s="3" t="s">
        <v>186</v>
      </c>
      <c r="L3189" s="125">
        <v>-8.5612424017024E-2</v>
      </c>
      <c r="M3189" s="3">
        <v>23</v>
      </c>
      <c r="N3189" s="125">
        <v>-4.93441365980931E-2</v>
      </c>
      <c r="O3189" s="3">
        <v>11</v>
      </c>
      <c r="P3189" s="125">
        <v>-6.3440419523412603E-2</v>
      </c>
      <c r="Q3189" s="3">
        <v>32</v>
      </c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</row>
    <row r="3190" spans="1:30" hidden="1" x14ac:dyDescent="0.25">
      <c r="A3190" s="2">
        <v>15</v>
      </c>
      <c r="B3190" s="2">
        <v>2015</v>
      </c>
      <c r="C3190" s="4" t="str">
        <f>INDEX(Index!$B$1:$B$500,MATCH($F3190,Index!$A$1:$A$500,0)
)</f>
        <v>TB</v>
      </c>
      <c r="D3190" s="4">
        <v>0</v>
      </c>
      <c r="E3190" s="141">
        <f t="shared" si="49"/>
        <v>-0.1005308394758227</v>
      </c>
      <c r="F3190" s="3" t="s">
        <v>38</v>
      </c>
      <c r="G3190" s="3">
        <v>21</v>
      </c>
      <c r="H3190" s="125">
        <v>-0.1005308394758227</v>
      </c>
      <c r="I3190" s="3"/>
      <c r="J3190" s="3"/>
      <c r="K3190" s="3" t="s">
        <v>185</v>
      </c>
      <c r="L3190" s="125">
        <v>-2.24290094805541E-2</v>
      </c>
      <c r="M3190" s="3">
        <v>18</v>
      </c>
      <c r="N3190" s="125">
        <v>3.8310738317770897E-2</v>
      </c>
      <c r="O3190" s="3">
        <v>17</v>
      </c>
      <c r="P3190" s="125">
        <v>-3.9791091677497697E-2</v>
      </c>
      <c r="Q3190" s="3">
        <v>29</v>
      </c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</row>
    <row r="3191" spans="1:30" hidden="1" x14ac:dyDescent="0.25">
      <c r="A3191" s="2">
        <v>15</v>
      </c>
      <c r="B3191" s="2">
        <v>2015</v>
      </c>
      <c r="C3191" s="4" t="str">
        <f>INDEX(Index!$B$1:$B$500,MATCH($F3191,Index!$A$1:$A$500,0)
)</f>
        <v>PHI</v>
      </c>
      <c r="D3191" s="4">
        <v>0</v>
      </c>
      <c r="E3191" s="141">
        <f t="shared" si="49"/>
        <v>-0.11462855823103367</v>
      </c>
      <c r="F3191" s="3" t="s">
        <v>7</v>
      </c>
      <c r="G3191" s="3">
        <v>22</v>
      </c>
      <c r="H3191" s="125">
        <v>-0.11462855823103367</v>
      </c>
      <c r="I3191" s="3"/>
      <c r="J3191" s="3"/>
      <c r="K3191" s="3" t="s">
        <v>185</v>
      </c>
      <c r="L3191" s="125">
        <v>-0.12727801587889101</v>
      </c>
      <c r="M3191" s="3">
        <v>28</v>
      </c>
      <c r="N3191" s="125">
        <v>5.3080704802903498E-3</v>
      </c>
      <c r="O3191" s="3">
        <v>16</v>
      </c>
      <c r="P3191" s="125">
        <v>1.7957528128147701E-2</v>
      </c>
      <c r="Q3191" s="3">
        <v>11</v>
      </c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</row>
    <row r="3192" spans="1:30" hidden="1" x14ac:dyDescent="0.25">
      <c r="A3192" s="2">
        <v>15</v>
      </c>
      <c r="B3192" s="2">
        <v>2015</v>
      </c>
      <c r="C3192" s="4" t="str">
        <f>INDEX(Index!$B$1:$B$500,MATCH($F3192,Index!$A$1:$A$500,0)
)</f>
        <v>ATL</v>
      </c>
      <c r="D3192" s="4">
        <v>0</v>
      </c>
      <c r="E3192" s="141">
        <f t="shared" si="49"/>
        <v>-0.1274304881416379</v>
      </c>
      <c r="F3192" s="3" t="s">
        <v>43</v>
      </c>
      <c r="G3192" s="3">
        <v>23</v>
      </c>
      <c r="H3192" s="125">
        <v>-0.1274304881416379</v>
      </c>
      <c r="I3192" s="3"/>
      <c r="J3192" s="3"/>
      <c r="K3192" s="3" t="s">
        <v>186</v>
      </c>
      <c r="L3192" s="125">
        <v>-4.4184294003244702E-2</v>
      </c>
      <c r="M3192" s="3">
        <v>22</v>
      </c>
      <c r="N3192" s="125">
        <v>6.7735736239383698E-2</v>
      </c>
      <c r="O3192" s="3">
        <v>21</v>
      </c>
      <c r="P3192" s="125">
        <v>-1.5510457899009501E-2</v>
      </c>
      <c r="Q3192" s="3">
        <v>19</v>
      </c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</row>
    <row r="3193" spans="1:30" hidden="1" x14ac:dyDescent="0.25">
      <c r="A3193" s="2">
        <v>15</v>
      </c>
      <c r="B3193" s="2">
        <v>2015</v>
      </c>
      <c r="C3193" s="4" t="str">
        <f>INDEX(Index!$B$1:$B$500,MATCH($F3193,Index!$A$1:$A$500,0)
)</f>
        <v>DAL</v>
      </c>
      <c r="D3193" s="4">
        <v>0</v>
      </c>
      <c r="E3193" s="141">
        <f t="shared" si="49"/>
        <v>-0.1409776918093428</v>
      </c>
      <c r="F3193" s="3" t="s">
        <v>3</v>
      </c>
      <c r="G3193" s="3">
        <v>24</v>
      </c>
      <c r="H3193" s="125">
        <v>-0.1409776918093428</v>
      </c>
      <c r="I3193" s="3"/>
      <c r="J3193" s="3"/>
      <c r="K3193" s="3" t="s">
        <v>188</v>
      </c>
      <c r="L3193" s="125">
        <v>-0.11318239144200699</v>
      </c>
      <c r="M3193" s="3">
        <v>26</v>
      </c>
      <c r="N3193" s="125">
        <v>4.6870194186136499E-2</v>
      </c>
      <c r="O3193" s="3">
        <v>19</v>
      </c>
      <c r="P3193" s="125">
        <v>1.90748938188007E-2</v>
      </c>
      <c r="Q3193" s="3">
        <v>10</v>
      </c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</row>
    <row r="3194" spans="1:30" hidden="1" x14ac:dyDescent="0.25">
      <c r="A3194" s="2">
        <v>15</v>
      </c>
      <c r="B3194" s="2">
        <v>2015</v>
      </c>
      <c r="C3194" s="4" t="str">
        <f>INDEX(Index!$B$1:$B$500,MATCH($F3194,Index!$A$1:$A$500,0)
)</f>
        <v>JAX</v>
      </c>
      <c r="D3194" s="4">
        <v>0</v>
      </c>
      <c r="E3194" s="141">
        <f t="shared" si="49"/>
        <v>-0.15617344370585459</v>
      </c>
      <c r="F3194" s="3" t="s">
        <v>56</v>
      </c>
      <c r="G3194" s="3">
        <v>25</v>
      </c>
      <c r="H3194" s="125">
        <v>-0.15617344370585459</v>
      </c>
      <c r="I3194" s="3"/>
      <c r="J3194" s="3"/>
      <c r="K3194" s="3" t="s">
        <v>187</v>
      </c>
      <c r="L3194" s="125">
        <v>-2.6224986806322698E-2</v>
      </c>
      <c r="M3194" s="3">
        <v>19</v>
      </c>
      <c r="N3194" s="125">
        <v>0.113095875761541</v>
      </c>
      <c r="O3194" s="3">
        <v>31</v>
      </c>
      <c r="P3194" s="125">
        <v>-1.6852581137990898E-2</v>
      </c>
      <c r="Q3194" s="3">
        <v>20</v>
      </c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</row>
    <row r="3195" spans="1:30" hidden="1" x14ac:dyDescent="0.25">
      <c r="A3195" s="2">
        <v>15</v>
      </c>
      <c r="B3195" s="2">
        <v>2015</v>
      </c>
      <c r="C3195" s="4" t="str">
        <f>INDEX(Index!$B$1:$B$500,MATCH($F3195,Index!$A$1:$A$500,0)
)</f>
        <v>LAC</v>
      </c>
      <c r="D3195" s="4">
        <v>0</v>
      </c>
      <c r="E3195" s="141">
        <f t="shared" si="49"/>
        <v>-0.16792083162724533</v>
      </c>
      <c r="F3195" s="3" t="s">
        <v>68</v>
      </c>
      <c r="G3195" s="3">
        <v>26</v>
      </c>
      <c r="H3195" s="125">
        <v>-0.16792083162724533</v>
      </c>
      <c r="I3195" s="3"/>
      <c r="J3195" s="3"/>
      <c r="K3195" s="3" t="s">
        <v>188</v>
      </c>
      <c r="L3195" s="125">
        <v>-7.7465337485383996E-4</v>
      </c>
      <c r="M3195" s="3">
        <v>15</v>
      </c>
      <c r="N3195" s="125">
        <v>0.109633903901459</v>
      </c>
      <c r="O3195" s="3">
        <v>29</v>
      </c>
      <c r="P3195" s="125">
        <v>-5.75122743509325E-2</v>
      </c>
      <c r="Q3195" s="3">
        <v>31</v>
      </c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</row>
    <row r="3196" spans="1:30" hidden="1" x14ac:dyDescent="0.25">
      <c r="A3196" s="2">
        <v>15</v>
      </c>
      <c r="B3196" s="2">
        <v>2015</v>
      </c>
      <c r="C3196" s="4" t="str">
        <f>INDEX(Index!$B$1:$B$500,MATCH($F3196,Index!$A$1:$A$500,0)
)</f>
        <v>IND</v>
      </c>
      <c r="D3196" s="4">
        <v>0</v>
      </c>
      <c r="E3196" s="141">
        <f t="shared" si="49"/>
        <v>-0.20997594718606716</v>
      </c>
      <c r="F3196" s="3" t="s">
        <v>35</v>
      </c>
      <c r="G3196" s="3">
        <v>27</v>
      </c>
      <c r="H3196" s="125">
        <v>-0.20997594718606716</v>
      </c>
      <c r="I3196" s="3"/>
      <c r="J3196" s="3"/>
      <c r="K3196" s="3" t="s">
        <v>185</v>
      </c>
      <c r="L3196" s="125">
        <v>-0.14973103550984601</v>
      </c>
      <c r="M3196" s="3">
        <v>30</v>
      </c>
      <c r="N3196" s="125">
        <v>5.79922340957831E-2</v>
      </c>
      <c r="O3196" s="3">
        <v>20</v>
      </c>
      <c r="P3196" s="125">
        <v>-2.2526775804380499E-3</v>
      </c>
      <c r="Q3196" s="3">
        <v>17</v>
      </c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</row>
    <row r="3197" spans="1:30" hidden="1" x14ac:dyDescent="0.25">
      <c r="A3197" s="2">
        <v>15</v>
      </c>
      <c r="B3197" s="2">
        <v>2015</v>
      </c>
      <c r="C3197" s="4" t="str">
        <f>INDEX(Index!$B$1:$B$500,MATCH($F3197,Index!$A$1:$A$500,0)
)</f>
        <v>NO</v>
      </c>
      <c r="D3197" s="4">
        <v>0</v>
      </c>
      <c r="E3197" s="141">
        <f t="shared" si="49"/>
        <v>-0.21354017460410951</v>
      </c>
      <c r="F3197" s="3" t="s">
        <v>27</v>
      </c>
      <c r="G3197" s="3">
        <v>28</v>
      </c>
      <c r="H3197" s="125">
        <v>-0.21354017460410951</v>
      </c>
      <c r="I3197" s="3"/>
      <c r="J3197" s="3"/>
      <c r="K3197" s="3" t="s">
        <v>187</v>
      </c>
      <c r="L3197" s="125">
        <v>3.1555425340323198E-2</v>
      </c>
      <c r="M3197" s="3">
        <v>12</v>
      </c>
      <c r="N3197" s="125">
        <v>0.215135384747007</v>
      </c>
      <c r="O3197" s="3">
        <v>32</v>
      </c>
      <c r="P3197" s="125">
        <v>-2.9960215197425699E-2</v>
      </c>
      <c r="Q3197" s="3">
        <v>24</v>
      </c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</row>
    <row r="3198" spans="1:30" hidden="1" x14ac:dyDescent="0.25">
      <c r="A3198" s="2">
        <v>15</v>
      </c>
      <c r="B3198" s="2">
        <v>2015</v>
      </c>
      <c r="C3198" s="4" t="str">
        <f>INDEX(Index!$B$1:$B$500,MATCH($F3198,Index!$A$1:$A$500,0)
)</f>
        <v>CLE</v>
      </c>
      <c r="D3198" s="4">
        <v>0</v>
      </c>
      <c r="E3198" s="141">
        <f t="shared" si="49"/>
        <v>-0.23604852832844689</v>
      </c>
      <c r="F3198" s="3" t="s">
        <v>10</v>
      </c>
      <c r="G3198" s="3">
        <v>29</v>
      </c>
      <c r="H3198" s="125">
        <v>-0.23604852832844689</v>
      </c>
      <c r="I3198" s="3"/>
      <c r="J3198" s="3"/>
      <c r="K3198" s="3" t="s">
        <v>189</v>
      </c>
      <c r="L3198" s="125">
        <v>-0.12948971918167501</v>
      </c>
      <c r="M3198" s="3">
        <v>29</v>
      </c>
      <c r="N3198" s="125">
        <v>0.10886143411438801</v>
      </c>
      <c r="O3198" s="3">
        <v>28</v>
      </c>
      <c r="P3198" s="125">
        <v>2.3026249676161201E-3</v>
      </c>
      <c r="Q3198" s="3">
        <v>15</v>
      </c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</row>
    <row r="3199" spans="1:30" hidden="1" x14ac:dyDescent="0.25">
      <c r="A3199" s="2">
        <v>15</v>
      </c>
      <c r="B3199" s="2">
        <v>2015</v>
      </c>
      <c r="C3199" s="4" t="str">
        <f>INDEX(Index!$B$1:$B$500,MATCH($F3199,Index!$A$1:$A$500,0)
)</f>
        <v>TEN</v>
      </c>
      <c r="D3199" s="4">
        <v>0</v>
      </c>
      <c r="E3199" s="141">
        <f t="shared" si="49"/>
        <v>-0.2384085906426367</v>
      </c>
      <c r="F3199" s="3" t="s">
        <v>45</v>
      </c>
      <c r="G3199" s="3">
        <v>30</v>
      </c>
      <c r="H3199" s="125">
        <v>-0.2384085906426367</v>
      </c>
      <c r="I3199" s="3"/>
      <c r="J3199" s="3"/>
      <c r="K3199" s="3" t="s">
        <v>189</v>
      </c>
      <c r="L3199" s="125">
        <v>-0.12188458895309399</v>
      </c>
      <c r="M3199" s="3">
        <v>27</v>
      </c>
      <c r="N3199" s="125">
        <v>7.3042586086406E-2</v>
      </c>
      <c r="O3199" s="3">
        <v>22</v>
      </c>
      <c r="P3199" s="125">
        <v>-4.3481415603136703E-2</v>
      </c>
      <c r="Q3199" s="3">
        <v>30</v>
      </c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</row>
    <row r="3200" spans="1:30" hidden="1" x14ac:dyDescent="0.25">
      <c r="A3200" s="2">
        <v>15</v>
      </c>
      <c r="B3200" s="2">
        <v>2015</v>
      </c>
      <c r="C3200" s="4" t="str">
        <f>INDEX(Index!$B$1:$B$500,MATCH($F3200,Index!$A$1:$A$500,0)
)</f>
        <v>MIA</v>
      </c>
      <c r="D3200" s="4">
        <v>0</v>
      </c>
      <c r="E3200" s="141">
        <f t="shared" si="49"/>
        <v>-0.24209502956953202</v>
      </c>
      <c r="F3200" s="3" t="s">
        <v>4</v>
      </c>
      <c r="G3200" s="3">
        <v>31</v>
      </c>
      <c r="H3200" s="125">
        <v>-0.24209502956953202</v>
      </c>
      <c r="I3200" s="3"/>
      <c r="J3200" s="3"/>
      <c r="K3200" s="3" t="s">
        <v>187</v>
      </c>
      <c r="L3200" s="125">
        <v>-0.108813893844624</v>
      </c>
      <c r="M3200" s="3">
        <v>25</v>
      </c>
      <c r="N3200" s="125">
        <v>0.103439236764323</v>
      </c>
      <c r="O3200" s="3">
        <v>25</v>
      </c>
      <c r="P3200" s="125">
        <v>-2.9841898960584999E-2</v>
      </c>
      <c r="Q3200" s="3">
        <v>23</v>
      </c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</row>
    <row r="3201" spans="1:30" hidden="1" x14ac:dyDescent="0.25">
      <c r="A3201" s="2">
        <v>15</v>
      </c>
      <c r="B3201" s="2">
        <v>2015</v>
      </c>
      <c r="C3201" s="4" t="str">
        <f>INDEX(Index!$B$1:$B$500,MATCH($F3201,Index!$A$1:$A$500,0)
)</f>
        <v>SF</v>
      </c>
      <c r="D3201" s="4">
        <v>0</v>
      </c>
      <c r="E3201" s="141">
        <f t="shared" si="49"/>
        <v>-0.32771245923242948</v>
      </c>
      <c r="F3201" s="3" t="s">
        <v>1</v>
      </c>
      <c r="G3201" s="3">
        <v>32</v>
      </c>
      <c r="H3201" s="125">
        <v>-0.32771245923242948</v>
      </c>
      <c r="I3201" s="3"/>
      <c r="J3201" s="3"/>
      <c r="K3201" s="3" t="s">
        <v>188</v>
      </c>
      <c r="L3201" s="125">
        <v>-0.20955156351321499</v>
      </c>
      <c r="M3201" s="3">
        <v>32</v>
      </c>
      <c r="N3201" s="125">
        <v>8.1427221271382605E-2</v>
      </c>
      <c r="O3201" s="3">
        <v>23</v>
      </c>
      <c r="P3201" s="125">
        <v>-3.6733674447831897E-2</v>
      </c>
      <c r="Q3201" s="3">
        <v>28</v>
      </c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</row>
    <row r="3202" spans="1:30" hidden="1" x14ac:dyDescent="0.25">
      <c r="A3202" s="2">
        <v>16</v>
      </c>
      <c r="B3202" s="2">
        <v>2015</v>
      </c>
      <c r="C3202" s="4" t="str">
        <f>INDEX(Index!$B$1:$B$500,MATCH($F3202,Index!$A$1:$A$500,0)
)</f>
        <v>ARI</v>
      </c>
      <c r="D3202" s="4">
        <v>0</v>
      </c>
      <c r="E3202" s="141">
        <f t="shared" ref="E3202:E3265" si="50">IF(D3202=1,H3202/100,H3202)</f>
        <v>0.36922597432926019</v>
      </c>
      <c r="F3202" s="3" t="s">
        <v>23</v>
      </c>
      <c r="G3202" s="3">
        <v>1</v>
      </c>
      <c r="H3202" s="125">
        <v>0.36922597432926019</v>
      </c>
      <c r="I3202" s="3"/>
      <c r="J3202" s="3"/>
      <c r="K3202" s="3" t="s">
        <v>191</v>
      </c>
      <c r="L3202" s="125">
        <v>0.22372472372775501</v>
      </c>
      <c r="M3202" s="3">
        <v>1</v>
      </c>
      <c r="N3202" s="125">
        <v>-0.162486540087901</v>
      </c>
      <c r="O3202" s="3">
        <v>4</v>
      </c>
      <c r="P3202" s="125">
        <v>-1.6985289486395799E-2</v>
      </c>
      <c r="Q3202" s="3">
        <v>21</v>
      </c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</row>
    <row r="3203" spans="1:30" hidden="1" x14ac:dyDescent="0.25">
      <c r="A3203" s="2">
        <v>16</v>
      </c>
      <c r="B3203" s="2">
        <v>2015</v>
      </c>
      <c r="C3203" s="4" t="str">
        <f>INDEX(Index!$B$1:$B$500,MATCH($F3203,Index!$A$1:$A$500,0)
)</f>
        <v>SEA</v>
      </c>
      <c r="D3203" s="4">
        <v>0</v>
      </c>
      <c r="E3203" s="141">
        <f t="shared" si="50"/>
        <v>0.29494293406314398</v>
      </c>
      <c r="F3203" s="3" t="s">
        <v>30</v>
      </c>
      <c r="G3203" s="3">
        <v>2</v>
      </c>
      <c r="H3203" s="125">
        <v>0.29494293406314398</v>
      </c>
      <c r="I3203" s="3"/>
      <c r="J3203" s="3"/>
      <c r="K3203" s="3" t="s">
        <v>194</v>
      </c>
      <c r="L3203" s="125">
        <v>0.17387799972151599</v>
      </c>
      <c r="M3203" s="3">
        <v>3</v>
      </c>
      <c r="N3203" s="125">
        <v>-9.1940760205271893E-2</v>
      </c>
      <c r="O3203" s="3">
        <v>8</v>
      </c>
      <c r="P3203" s="125">
        <v>2.9124174136356099E-2</v>
      </c>
      <c r="Q3203" s="3">
        <v>6</v>
      </c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</row>
    <row r="3204" spans="1:30" hidden="1" x14ac:dyDescent="0.25">
      <c r="A3204" s="2">
        <v>16</v>
      </c>
      <c r="B3204" s="2">
        <v>2015</v>
      </c>
      <c r="C3204" s="4" t="str">
        <f>INDEX(Index!$B$1:$B$500,MATCH($F3204,Index!$A$1:$A$500,0)
)</f>
        <v>NE</v>
      </c>
      <c r="D3204" s="4">
        <v>0</v>
      </c>
      <c r="E3204" s="141">
        <f t="shared" si="50"/>
        <v>0.28728695454593572</v>
      </c>
      <c r="F3204" s="3" t="s">
        <v>17</v>
      </c>
      <c r="G3204" s="3">
        <v>3</v>
      </c>
      <c r="H3204" s="125">
        <v>0.28728695454593572</v>
      </c>
      <c r="I3204" s="3"/>
      <c r="J3204" s="3"/>
      <c r="K3204" s="3" t="s">
        <v>195</v>
      </c>
      <c r="L3204" s="125">
        <v>0.157617161339104</v>
      </c>
      <c r="M3204" s="3">
        <v>4</v>
      </c>
      <c r="N3204" s="125">
        <v>-8.5430447121917899E-2</v>
      </c>
      <c r="O3204" s="3">
        <v>9</v>
      </c>
      <c r="P3204" s="125">
        <v>4.4239346084913797E-2</v>
      </c>
      <c r="Q3204" s="3">
        <v>3</v>
      </c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</row>
    <row r="3205" spans="1:30" hidden="1" x14ac:dyDescent="0.25">
      <c r="A3205" s="2">
        <v>16</v>
      </c>
      <c r="B3205" s="2">
        <v>2015</v>
      </c>
      <c r="C3205" s="4" t="str">
        <f>INDEX(Index!$B$1:$B$500,MATCH($F3205,Index!$A$1:$A$500,0)
)</f>
        <v>CIN</v>
      </c>
      <c r="D3205" s="4">
        <v>0</v>
      </c>
      <c r="E3205" s="141">
        <f t="shared" si="50"/>
        <v>0.26961196643630037</v>
      </c>
      <c r="F3205" s="3" t="s">
        <v>24</v>
      </c>
      <c r="G3205" s="3">
        <v>4</v>
      </c>
      <c r="H3205" s="125">
        <v>0.26961196643630037</v>
      </c>
      <c r="I3205" s="3"/>
      <c r="J3205" s="3"/>
      <c r="K3205" s="3" t="s">
        <v>192</v>
      </c>
      <c r="L3205" s="125">
        <v>0.155960121372823</v>
      </c>
      <c r="M3205" s="3">
        <v>5</v>
      </c>
      <c r="N3205" s="125">
        <v>-9.4318051344654E-2</v>
      </c>
      <c r="O3205" s="3">
        <v>7</v>
      </c>
      <c r="P3205" s="125">
        <v>1.9333793718823399E-2</v>
      </c>
      <c r="Q3205" s="3">
        <v>10</v>
      </c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</row>
    <row r="3206" spans="1:30" hidden="1" x14ac:dyDescent="0.25">
      <c r="A3206" s="2">
        <v>16</v>
      </c>
      <c r="B3206" s="2">
        <v>2015</v>
      </c>
      <c r="C3206" s="4" t="str">
        <f>INDEX(Index!$B$1:$B$500,MATCH($F3206,Index!$A$1:$A$500,0)
)</f>
        <v>KC</v>
      </c>
      <c r="D3206" s="4">
        <v>0</v>
      </c>
      <c r="E3206" s="141">
        <f t="shared" si="50"/>
        <v>0.24367728138713629</v>
      </c>
      <c r="F3206" s="3" t="s">
        <v>5</v>
      </c>
      <c r="G3206" s="3">
        <v>5</v>
      </c>
      <c r="H3206" s="125">
        <v>0.24367728138713629</v>
      </c>
      <c r="I3206" s="3"/>
      <c r="J3206" s="3"/>
      <c r="K3206" s="3" t="s">
        <v>193</v>
      </c>
      <c r="L3206" s="125">
        <v>9.3229851679982406E-2</v>
      </c>
      <c r="M3206" s="3">
        <v>6</v>
      </c>
      <c r="N3206" s="125">
        <v>-0.12412478362707099</v>
      </c>
      <c r="O3206" s="3">
        <v>5</v>
      </c>
      <c r="P3206" s="125">
        <v>2.63226460800829E-2</v>
      </c>
      <c r="Q3206" s="3">
        <v>8</v>
      </c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</row>
    <row r="3207" spans="1:30" hidden="1" x14ac:dyDescent="0.25">
      <c r="A3207" s="2">
        <v>16</v>
      </c>
      <c r="B3207" s="2">
        <v>2015</v>
      </c>
      <c r="C3207" s="4" t="str">
        <f>INDEX(Index!$B$1:$B$500,MATCH($F3207,Index!$A$1:$A$500,0)
)</f>
        <v>CAR</v>
      </c>
      <c r="D3207" s="4">
        <v>0</v>
      </c>
      <c r="E3207" s="141">
        <f t="shared" si="50"/>
        <v>0.21767949171820372</v>
      </c>
      <c r="F3207" s="3" t="s">
        <v>51</v>
      </c>
      <c r="G3207" s="3">
        <v>6</v>
      </c>
      <c r="H3207" s="125">
        <v>0.21767949171820372</v>
      </c>
      <c r="I3207" s="3"/>
      <c r="J3207" s="3"/>
      <c r="K3207" s="3" t="s">
        <v>235</v>
      </c>
      <c r="L3207" s="125">
        <v>7.3879657944318305E-2</v>
      </c>
      <c r="M3207" s="3">
        <v>8</v>
      </c>
      <c r="N3207" s="125">
        <v>-0.175750843889033</v>
      </c>
      <c r="O3207" s="3">
        <v>2</v>
      </c>
      <c r="P3207" s="125">
        <v>-3.1951010115147602E-2</v>
      </c>
      <c r="Q3207" s="3">
        <v>26</v>
      </c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</row>
    <row r="3208" spans="1:30" hidden="1" x14ac:dyDescent="0.25">
      <c r="A3208" s="2">
        <v>16</v>
      </c>
      <c r="B3208" s="2">
        <v>2015</v>
      </c>
      <c r="C3208" s="4" t="str">
        <f>INDEX(Index!$B$1:$B$500,MATCH($F3208,Index!$A$1:$A$500,0)
)</f>
        <v>PIT</v>
      </c>
      <c r="D3208" s="4">
        <v>0</v>
      </c>
      <c r="E3208" s="141">
        <f t="shared" si="50"/>
        <v>0.17871469783451202</v>
      </c>
      <c r="F3208" s="3" t="s">
        <v>32</v>
      </c>
      <c r="G3208" s="3">
        <v>7</v>
      </c>
      <c r="H3208" s="125">
        <v>0.17871469783451202</v>
      </c>
      <c r="I3208" s="3"/>
      <c r="J3208" s="3"/>
      <c r="K3208" s="3" t="s">
        <v>194</v>
      </c>
      <c r="L3208" s="125">
        <v>0.18047227989394701</v>
      </c>
      <c r="M3208" s="3">
        <v>2</v>
      </c>
      <c r="N3208" s="125">
        <v>3.2583319448151299E-3</v>
      </c>
      <c r="O3208" s="3">
        <v>15</v>
      </c>
      <c r="P3208" s="125">
        <v>1.5007498853801299E-3</v>
      </c>
      <c r="Q3208" s="3">
        <v>16</v>
      </c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</row>
    <row r="3209" spans="1:30" hidden="1" x14ac:dyDescent="0.25">
      <c r="A3209" s="2">
        <v>16</v>
      </c>
      <c r="B3209" s="2">
        <v>2015</v>
      </c>
      <c r="C3209" s="4" t="str">
        <f>INDEX(Index!$B$1:$B$500,MATCH($F3209,Index!$A$1:$A$500,0)
)</f>
        <v>DEN</v>
      </c>
      <c r="D3209" s="4">
        <v>0</v>
      </c>
      <c r="E3209" s="141">
        <f t="shared" si="50"/>
        <v>0.16688284564444478</v>
      </c>
      <c r="F3209" s="3" t="s">
        <v>39</v>
      </c>
      <c r="G3209" s="3">
        <v>8</v>
      </c>
      <c r="H3209" s="125">
        <v>0.16688284564444478</v>
      </c>
      <c r="I3209" s="3"/>
      <c r="J3209" s="3"/>
      <c r="K3209" s="3" t="s">
        <v>192</v>
      </c>
      <c r="L3209" s="125">
        <v>-5.7465306644235603E-2</v>
      </c>
      <c r="M3209" s="3">
        <v>23</v>
      </c>
      <c r="N3209" s="125">
        <v>-0.22319937830367201</v>
      </c>
      <c r="O3209" s="3">
        <v>1</v>
      </c>
      <c r="P3209" s="125">
        <v>1.1487739850083701E-3</v>
      </c>
      <c r="Q3209" s="3">
        <v>17</v>
      </c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</row>
    <row r="3210" spans="1:30" hidden="1" x14ac:dyDescent="0.25">
      <c r="A3210" s="2">
        <v>16</v>
      </c>
      <c r="B3210" s="2">
        <v>2015</v>
      </c>
      <c r="C3210" s="4" t="str">
        <f>INDEX(Index!$B$1:$B$500,MATCH($F3210,Index!$A$1:$A$500,0)
)</f>
        <v>MIN</v>
      </c>
      <c r="D3210" s="4">
        <v>0</v>
      </c>
      <c r="E3210" s="141">
        <f t="shared" si="50"/>
        <v>0.12493942084835151</v>
      </c>
      <c r="F3210" s="3" t="s">
        <v>46</v>
      </c>
      <c r="G3210" s="3">
        <v>9</v>
      </c>
      <c r="H3210" s="125">
        <v>0.12493942084835151</v>
      </c>
      <c r="I3210" s="3"/>
      <c r="J3210" s="3"/>
      <c r="K3210" s="3" t="s">
        <v>193</v>
      </c>
      <c r="L3210" s="125">
        <v>1.97620831410543E-2</v>
      </c>
      <c r="M3210" s="3">
        <v>12</v>
      </c>
      <c r="N3210" s="125">
        <v>-6.6201840194234904E-2</v>
      </c>
      <c r="O3210" s="3">
        <v>12</v>
      </c>
      <c r="P3210" s="125">
        <v>3.8975497513062299E-2</v>
      </c>
      <c r="Q3210" s="3">
        <v>4</v>
      </c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</row>
    <row r="3211" spans="1:30" hidden="1" x14ac:dyDescent="0.25">
      <c r="A3211" s="2">
        <v>16</v>
      </c>
      <c r="B3211" s="2">
        <v>2015</v>
      </c>
      <c r="C3211" s="4" t="str">
        <f>INDEX(Index!$B$1:$B$500,MATCH($F3211,Index!$A$1:$A$500,0)
)</f>
        <v>GB</v>
      </c>
      <c r="D3211" s="4">
        <v>0</v>
      </c>
      <c r="E3211" s="141">
        <f t="shared" si="50"/>
        <v>0.11818392767264251</v>
      </c>
      <c r="F3211" s="3" t="s">
        <v>20</v>
      </c>
      <c r="G3211" s="3">
        <v>10</v>
      </c>
      <c r="H3211" s="125">
        <v>0.11818392767264251</v>
      </c>
      <c r="I3211" s="3"/>
      <c r="J3211" s="3"/>
      <c r="K3211" s="3" t="s">
        <v>193</v>
      </c>
      <c r="L3211" s="125">
        <v>4.7099553348236303E-2</v>
      </c>
      <c r="M3211" s="3">
        <v>11</v>
      </c>
      <c r="N3211" s="125">
        <v>-6.8628109295619105E-2</v>
      </c>
      <c r="O3211" s="3">
        <v>11</v>
      </c>
      <c r="P3211" s="125">
        <v>2.4562650287870999E-3</v>
      </c>
      <c r="Q3211" s="3">
        <v>14</v>
      </c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</row>
    <row r="3212" spans="1:30" hidden="1" x14ac:dyDescent="0.25">
      <c r="A3212" s="2">
        <v>16</v>
      </c>
      <c r="B3212" s="2">
        <v>2015</v>
      </c>
      <c r="C3212" s="4" t="str">
        <f>INDEX(Index!$B$1:$B$500,MATCH($F3212,Index!$A$1:$A$500,0)
)</f>
        <v>NYJ</v>
      </c>
      <c r="D3212" s="4">
        <v>0</v>
      </c>
      <c r="E3212" s="141">
        <f t="shared" si="50"/>
        <v>9.6974191630446391E-2</v>
      </c>
      <c r="F3212" s="3" t="s">
        <v>9</v>
      </c>
      <c r="G3212" s="3">
        <v>11</v>
      </c>
      <c r="H3212" s="125">
        <v>9.6974191630446391E-2</v>
      </c>
      <c r="I3212" s="3"/>
      <c r="J3212" s="3"/>
      <c r="K3212" s="3" t="s">
        <v>193</v>
      </c>
      <c r="L3212" s="125">
        <v>9.0235535136389006E-3</v>
      </c>
      <c r="M3212" s="3">
        <v>14</v>
      </c>
      <c r="N3212" s="125">
        <v>-0.11429883400627899</v>
      </c>
      <c r="O3212" s="3">
        <v>6</v>
      </c>
      <c r="P3212" s="125">
        <v>-2.6348195889471501E-2</v>
      </c>
      <c r="Q3212" s="3">
        <v>23</v>
      </c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</row>
    <row r="3213" spans="1:30" hidden="1" x14ac:dyDescent="0.25">
      <c r="A3213" s="2">
        <v>16</v>
      </c>
      <c r="B3213" s="2">
        <v>2015</v>
      </c>
      <c r="C3213" s="4" t="str">
        <f>INDEX(Index!$B$1:$B$500,MATCH($F3213,Index!$A$1:$A$500,0)
)</f>
        <v>LAR</v>
      </c>
      <c r="D3213" s="4">
        <v>0</v>
      </c>
      <c r="E3213" s="141">
        <f t="shared" si="50"/>
        <v>6.2434234340069387E-2</v>
      </c>
      <c r="F3213" s="3" t="s">
        <v>67</v>
      </c>
      <c r="G3213" s="3">
        <v>12</v>
      </c>
      <c r="H3213" s="125">
        <v>6.2434234340069387E-2</v>
      </c>
      <c r="I3213" s="3"/>
      <c r="J3213" s="3"/>
      <c r="K3213" s="3" t="s">
        <v>197</v>
      </c>
      <c r="L3213" s="125">
        <v>-0.13293842393734001</v>
      </c>
      <c r="M3213" s="3">
        <v>30</v>
      </c>
      <c r="N3213" s="125">
        <v>-0.168614970075986</v>
      </c>
      <c r="O3213" s="3">
        <v>3</v>
      </c>
      <c r="P3213" s="125">
        <v>2.67576882014234E-2</v>
      </c>
      <c r="Q3213" s="3">
        <v>7</v>
      </c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</row>
    <row r="3214" spans="1:30" hidden="1" x14ac:dyDescent="0.25">
      <c r="A3214" s="2">
        <v>16</v>
      </c>
      <c r="B3214" s="2">
        <v>2015</v>
      </c>
      <c r="C3214" s="4" t="str">
        <f>INDEX(Index!$B$1:$B$500,MATCH($F3214,Index!$A$1:$A$500,0)
)</f>
        <v>DET</v>
      </c>
      <c r="D3214" s="4">
        <v>0</v>
      </c>
      <c r="E3214" s="141">
        <f t="shared" si="50"/>
        <v>5.0022020856028804E-2</v>
      </c>
      <c r="F3214" s="3" t="s">
        <v>21</v>
      </c>
      <c r="G3214" s="3">
        <v>13</v>
      </c>
      <c r="H3214" s="125">
        <v>5.0022020856028804E-2</v>
      </c>
      <c r="I3214" s="3"/>
      <c r="J3214" s="3"/>
      <c r="K3214" s="3" t="s">
        <v>198</v>
      </c>
      <c r="L3214" s="125">
        <v>1.0387575067073799E-2</v>
      </c>
      <c r="M3214" s="3">
        <v>13</v>
      </c>
      <c r="N3214" s="125">
        <v>-2.46959428007082E-2</v>
      </c>
      <c r="O3214" s="3">
        <v>13</v>
      </c>
      <c r="P3214" s="125">
        <v>1.49385029882468E-2</v>
      </c>
      <c r="Q3214" s="3">
        <v>12</v>
      </c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</row>
    <row r="3215" spans="1:30" hidden="1" x14ac:dyDescent="0.25">
      <c r="A3215" s="2">
        <v>16</v>
      </c>
      <c r="B3215" s="2">
        <v>2015</v>
      </c>
      <c r="C3215" s="4" t="str">
        <f>INDEX(Index!$B$1:$B$500,MATCH($F3215,Index!$A$1:$A$500,0)
)</f>
        <v>LV</v>
      </c>
      <c r="D3215" s="4">
        <v>0</v>
      </c>
      <c r="E3215" s="141">
        <f t="shared" si="50"/>
        <v>1.4543537465019313E-2</v>
      </c>
      <c r="F3215" s="3" t="s">
        <v>52</v>
      </c>
      <c r="G3215" s="3">
        <v>14</v>
      </c>
      <c r="H3215" s="125">
        <v>1.4543537465019313E-2</v>
      </c>
      <c r="I3215" s="3"/>
      <c r="J3215" s="3"/>
      <c r="K3215" s="3" t="s">
        <v>197</v>
      </c>
      <c r="L3215" s="125">
        <v>1.14610163502169E-3</v>
      </c>
      <c r="M3215" s="3">
        <v>15</v>
      </c>
      <c r="N3215" s="125">
        <v>-1.4061226107269601E-2</v>
      </c>
      <c r="O3215" s="3">
        <v>14</v>
      </c>
      <c r="P3215" s="125">
        <v>-6.6379027727197701E-4</v>
      </c>
      <c r="Q3215" s="3">
        <v>19</v>
      </c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</row>
    <row r="3216" spans="1:30" hidden="1" x14ac:dyDescent="0.25">
      <c r="A3216" s="2">
        <v>16</v>
      </c>
      <c r="B3216" s="2">
        <v>2015</v>
      </c>
      <c r="C3216" s="4" t="str">
        <f>INDEX(Index!$B$1:$B$500,MATCH($F3216,Index!$A$1:$A$500,0)
)</f>
        <v>WAS</v>
      </c>
      <c r="D3216" s="4">
        <v>0</v>
      </c>
      <c r="E3216" s="141">
        <f t="shared" si="50"/>
        <v>-9.3956385169536895E-3</v>
      </c>
      <c r="F3216" s="3" t="s">
        <v>26</v>
      </c>
      <c r="G3216" s="3">
        <v>15</v>
      </c>
      <c r="H3216" s="125">
        <v>-9.3956385169536895E-3</v>
      </c>
      <c r="I3216" s="3"/>
      <c r="J3216" s="3"/>
      <c r="K3216" s="3" t="s">
        <v>196</v>
      </c>
      <c r="L3216" s="125">
        <v>-1.38326213457949E-3</v>
      </c>
      <c r="M3216" s="3">
        <v>16</v>
      </c>
      <c r="N3216" s="125">
        <v>3.8797029075267699E-2</v>
      </c>
      <c r="O3216" s="3">
        <v>18</v>
      </c>
      <c r="P3216" s="125">
        <v>3.0784652692893499E-2</v>
      </c>
      <c r="Q3216" s="3">
        <v>5</v>
      </c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</row>
    <row r="3217" spans="1:30" hidden="1" x14ac:dyDescent="0.25">
      <c r="A3217" s="2">
        <v>16</v>
      </c>
      <c r="B3217" s="2">
        <v>2015</v>
      </c>
      <c r="C3217" s="4" t="str">
        <f>INDEX(Index!$B$1:$B$500,MATCH($F3217,Index!$A$1:$A$500,0)
)</f>
        <v>BUF</v>
      </c>
      <c r="D3217" s="4">
        <v>0</v>
      </c>
      <c r="E3217" s="141">
        <f t="shared" si="50"/>
        <v>-2.0872270908205499E-2</v>
      </c>
      <c r="F3217" s="3" t="s">
        <v>0</v>
      </c>
      <c r="G3217" s="3">
        <v>16</v>
      </c>
      <c r="H3217" s="125">
        <v>-2.0872270908205499E-2</v>
      </c>
      <c r="I3217" s="3"/>
      <c r="J3217" s="3"/>
      <c r="K3217" s="3" t="s">
        <v>197</v>
      </c>
      <c r="L3217" s="125">
        <v>7.7392194810335699E-2</v>
      </c>
      <c r="M3217" s="3">
        <v>7</v>
      </c>
      <c r="N3217" s="125">
        <v>0.109665954676979</v>
      </c>
      <c r="O3217" s="3">
        <v>28</v>
      </c>
      <c r="P3217" s="125">
        <v>1.1401488958437799E-2</v>
      </c>
      <c r="Q3217" s="3">
        <v>13</v>
      </c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</row>
    <row r="3218" spans="1:30" hidden="1" x14ac:dyDescent="0.25">
      <c r="A3218" s="2">
        <v>16</v>
      </c>
      <c r="B3218" s="2">
        <v>2015</v>
      </c>
      <c r="C3218" s="4" t="str">
        <f>INDEX(Index!$B$1:$B$500,MATCH($F3218,Index!$A$1:$A$500,0)
)</f>
        <v>BAL</v>
      </c>
      <c r="D3218" s="4">
        <v>0</v>
      </c>
      <c r="E3218" s="141">
        <f t="shared" si="50"/>
        <v>-3.7407577581774099E-2</v>
      </c>
      <c r="F3218" s="3" t="s">
        <v>18</v>
      </c>
      <c r="G3218" s="3">
        <v>17</v>
      </c>
      <c r="H3218" s="125">
        <v>-3.7407577581774099E-2</v>
      </c>
      <c r="I3218" s="3"/>
      <c r="J3218" s="3"/>
      <c r="K3218" s="3" t="s">
        <v>199</v>
      </c>
      <c r="L3218" s="125">
        <v>-1.6316413365618999E-2</v>
      </c>
      <c r="M3218" s="3">
        <v>20</v>
      </c>
      <c r="N3218" s="125">
        <v>8.88526565606087E-2</v>
      </c>
      <c r="O3218" s="3">
        <v>23</v>
      </c>
      <c r="P3218" s="125">
        <v>6.7761492344453597E-2</v>
      </c>
      <c r="Q3218" s="3">
        <v>1</v>
      </c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</row>
    <row r="3219" spans="1:30" hidden="1" x14ac:dyDescent="0.25">
      <c r="A3219" s="2">
        <v>16</v>
      </c>
      <c r="B3219" s="2">
        <v>2015</v>
      </c>
      <c r="C3219" s="4" t="str">
        <f>INDEX(Index!$B$1:$B$500,MATCH($F3219,Index!$A$1:$A$500,0)
)</f>
        <v>HOU</v>
      </c>
      <c r="D3219" s="4">
        <v>0</v>
      </c>
      <c r="E3219" s="141">
        <f t="shared" si="50"/>
        <v>-5.1573012707290686E-2</v>
      </c>
      <c r="F3219" s="3" t="s">
        <v>49</v>
      </c>
      <c r="G3219" s="3">
        <v>18</v>
      </c>
      <c r="H3219" s="125">
        <v>-5.1573012707290686E-2</v>
      </c>
      <c r="I3219" s="3"/>
      <c r="J3219" s="3"/>
      <c r="K3219" s="3" t="s">
        <v>196</v>
      </c>
      <c r="L3219" s="125">
        <v>-7.3653834515941194E-2</v>
      </c>
      <c r="M3219" s="3">
        <v>24</v>
      </c>
      <c r="N3219" s="125">
        <v>-7.4129357157789705E-2</v>
      </c>
      <c r="O3219" s="3">
        <v>10</v>
      </c>
      <c r="P3219" s="125">
        <v>-5.2048535349139197E-2</v>
      </c>
      <c r="Q3219" s="3">
        <v>31</v>
      </c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</row>
    <row r="3220" spans="1:30" hidden="1" x14ac:dyDescent="0.25">
      <c r="A3220" s="2">
        <v>16</v>
      </c>
      <c r="B3220" s="2">
        <v>2015</v>
      </c>
      <c r="C3220" s="4" t="str">
        <f>INDEX(Index!$B$1:$B$500,MATCH($F3220,Index!$A$1:$A$500,0)
)</f>
        <v>NYG</v>
      </c>
      <c r="D3220" s="4">
        <v>0</v>
      </c>
      <c r="E3220" s="141">
        <f t="shared" si="50"/>
        <v>-5.5611265272962007E-2</v>
      </c>
      <c r="F3220" s="3" t="s">
        <v>15</v>
      </c>
      <c r="G3220" s="3">
        <v>19</v>
      </c>
      <c r="H3220" s="125">
        <v>-5.5611265272962007E-2</v>
      </c>
      <c r="I3220" s="3"/>
      <c r="J3220" s="3"/>
      <c r="K3220" s="3" t="s">
        <v>198</v>
      </c>
      <c r="L3220" s="125">
        <v>-1.3173415706973E-2</v>
      </c>
      <c r="M3220" s="3">
        <v>19</v>
      </c>
      <c r="N3220" s="125">
        <v>9.0312482981327602E-2</v>
      </c>
      <c r="O3220" s="3">
        <v>24</v>
      </c>
      <c r="P3220" s="125">
        <v>4.7874633415338597E-2</v>
      </c>
      <c r="Q3220" s="3">
        <v>2</v>
      </c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</row>
    <row r="3221" spans="1:30" hidden="1" x14ac:dyDescent="0.25">
      <c r="A3221" s="2">
        <v>16</v>
      </c>
      <c r="B3221" s="2">
        <v>2015</v>
      </c>
      <c r="C3221" s="4" t="str">
        <f>INDEX(Index!$B$1:$B$500,MATCH($F3221,Index!$A$1:$A$500,0)
)</f>
        <v>CHI</v>
      </c>
      <c r="D3221" s="4">
        <v>0</v>
      </c>
      <c r="E3221" s="141">
        <f t="shared" si="50"/>
        <v>-6.3993041100696799E-2</v>
      </c>
      <c r="F3221" s="3" t="s">
        <v>64</v>
      </c>
      <c r="G3221" s="3">
        <v>20</v>
      </c>
      <c r="H3221" s="125">
        <v>-6.3993041100696799E-2</v>
      </c>
      <c r="I3221" s="3"/>
      <c r="J3221" s="3"/>
      <c r="K3221" s="3" t="s">
        <v>198</v>
      </c>
      <c r="L3221" s="125">
        <v>6.9544691474401496E-2</v>
      </c>
      <c r="M3221" s="3">
        <v>9</v>
      </c>
      <c r="N3221" s="125">
        <v>0.10635324902288899</v>
      </c>
      <c r="O3221" s="3">
        <v>26</v>
      </c>
      <c r="P3221" s="125">
        <v>-2.7184483552209301E-2</v>
      </c>
      <c r="Q3221" s="3">
        <v>25</v>
      </c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</row>
    <row r="3222" spans="1:30" hidden="1" x14ac:dyDescent="0.25">
      <c r="A3222" s="2">
        <v>16</v>
      </c>
      <c r="B3222" s="2">
        <v>2015</v>
      </c>
      <c r="C3222" s="4" t="str">
        <f>INDEX(Index!$B$1:$B$500,MATCH($F3222,Index!$A$1:$A$500,0)
)</f>
        <v>TB</v>
      </c>
      <c r="D3222" s="4">
        <v>0</v>
      </c>
      <c r="E3222" s="141">
        <f t="shared" si="50"/>
        <v>-9.83952731969676E-2</v>
      </c>
      <c r="F3222" s="3" t="s">
        <v>38</v>
      </c>
      <c r="G3222" s="3">
        <v>21</v>
      </c>
      <c r="H3222" s="125">
        <v>-9.83952731969676E-2</v>
      </c>
      <c r="I3222" s="3"/>
      <c r="J3222" s="3"/>
      <c r="K3222" s="3" t="s">
        <v>198</v>
      </c>
      <c r="L3222" s="125">
        <v>-1.2947187235075999E-2</v>
      </c>
      <c r="M3222" s="3">
        <v>18</v>
      </c>
      <c r="N3222" s="125">
        <v>3.7926089944438399E-2</v>
      </c>
      <c r="O3222" s="3">
        <v>17</v>
      </c>
      <c r="P3222" s="125">
        <v>-4.7521996017453202E-2</v>
      </c>
      <c r="Q3222" s="3">
        <v>30</v>
      </c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</row>
    <row r="3223" spans="1:30" hidden="1" x14ac:dyDescent="0.25">
      <c r="A3223" s="2">
        <v>16</v>
      </c>
      <c r="B3223" s="2">
        <v>2015</v>
      </c>
      <c r="C3223" s="4" t="str">
        <f>INDEX(Index!$B$1:$B$500,MATCH($F3223,Index!$A$1:$A$500,0)
)</f>
        <v>ATL</v>
      </c>
      <c r="D3223" s="4">
        <v>0</v>
      </c>
      <c r="E3223" s="141">
        <f t="shared" si="50"/>
        <v>-0.11344978870288061</v>
      </c>
      <c r="F3223" s="3" t="s">
        <v>43</v>
      </c>
      <c r="G3223" s="3">
        <v>22</v>
      </c>
      <c r="H3223" s="125">
        <v>-0.11344978870288061</v>
      </c>
      <c r="I3223" s="3"/>
      <c r="J3223" s="3"/>
      <c r="K3223" s="3" t="s">
        <v>196</v>
      </c>
      <c r="L3223" s="125">
        <v>-3.1297076303476397E-2</v>
      </c>
      <c r="M3223" s="3">
        <v>22</v>
      </c>
      <c r="N3223" s="125">
        <v>6.4362160505918406E-2</v>
      </c>
      <c r="O3223" s="3">
        <v>21</v>
      </c>
      <c r="P3223" s="125">
        <v>-1.7790551893485801E-2</v>
      </c>
      <c r="Q3223" s="3">
        <v>22</v>
      </c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</row>
    <row r="3224" spans="1:30" hidden="1" x14ac:dyDescent="0.25">
      <c r="A3224" s="2">
        <v>16</v>
      </c>
      <c r="B3224" s="2">
        <v>2015</v>
      </c>
      <c r="C3224" s="4" t="str">
        <f>INDEX(Index!$B$1:$B$500,MATCH($F3224,Index!$A$1:$A$500,0)
)</f>
        <v>PHI</v>
      </c>
      <c r="D3224" s="4">
        <v>0</v>
      </c>
      <c r="E3224" s="141">
        <f t="shared" si="50"/>
        <v>-0.13866364802650089</v>
      </c>
      <c r="F3224" s="3" t="s">
        <v>7</v>
      </c>
      <c r="G3224" s="3">
        <v>23</v>
      </c>
      <c r="H3224" s="125">
        <v>-0.13866364802650089</v>
      </c>
      <c r="I3224" s="3"/>
      <c r="J3224" s="3"/>
      <c r="K3224" s="3" t="s">
        <v>198</v>
      </c>
      <c r="L3224" s="125">
        <v>-0.12688752631178399</v>
      </c>
      <c r="M3224" s="3">
        <v>28</v>
      </c>
      <c r="N3224" s="125">
        <v>3.1511914466752E-2</v>
      </c>
      <c r="O3224" s="3">
        <v>16</v>
      </c>
      <c r="P3224" s="125">
        <v>1.9735792752035099E-2</v>
      </c>
      <c r="Q3224" s="3">
        <v>9</v>
      </c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</row>
    <row r="3225" spans="1:30" hidden="1" x14ac:dyDescent="0.25">
      <c r="A3225" s="2">
        <v>16</v>
      </c>
      <c r="B3225" s="2">
        <v>2015</v>
      </c>
      <c r="C3225" s="4" t="str">
        <f>INDEX(Index!$B$1:$B$500,MATCH($F3225,Index!$A$1:$A$500,0)
)</f>
        <v>LAC</v>
      </c>
      <c r="D3225" s="4">
        <v>0</v>
      </c>
      <c r="E3225" s="141">
        <f t="shared" si="50"/>
        <v>-0.15986722287894692</v>
      </c>
      <c r="F3225" s="3" t="s">
        <v>68</v>
      </c>
      <c r="G3225" s="3">
        <v>24</v>
      </c>
      <c r="H3225" s="125">
        <v>-0.15986722287894692</v>
      </c>
      <c r="I3225" s="3"/>
      <c r="J3225" s="3"/>
      <c r="K3225" s="3" t="s">
        <v>200</v>
      </c>
      <c r="L3225" s="125">
        <v>-9.9183508871267308E-3</v>
      </c>
      <c r="M3225" s="3">
        <v>17</v>
      </c>
      <c r="N3225" s="125">
        <v>9.1903177505136394E-2</v>
      </c>
      <c r="O3225" s="3">
        <v>25</v>
      </c>
      <c r="P3225" s="125">
        <v>-5.8045694486683799E-2</v>
      </c>
      <c r="Q3225" s="3">
        <v>32</v>
      </c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</row>
    <row r="3226" spans="1:30" hidden="1" x14ac:dyDescent="0.25">
      <c r="A3226" s="2">
        <v>16</v>
      </c>
      <c r="B3226" s="2">
        <v>2015</v>
      </c>
      <c r="C3226" s="4" t="str">
        <f>INDEX(Index!$B$1:$B$500,MATCH($F3226,Index!$A$1:$A$500,0)
)</f>
        <v>DAL</v>
      </c>
      <c r="D3226" s="4">
        <v>0</v>
      </c>
      <c r="E3226" s="141">
        <f t="shared" si="50"/>
        <v>-0.16000043682338352</v>
      </c>
      <c r="F3226" s="3" t="s">
        <v>3</v>
      </c>
      <c r="G3226" s="3">
        <v>25</v>
      </c>
      <c r="H3226" s="125">
        <v>-0.16000043682338352</v>
      </c>
      <c r="I3226" s="3"/>
      <c r="J3226" s="3"/>
      <c r="K3226" s="3" t="s">
        <v>200</v>
      </c>
      <c r="L3226" s="125">
        <v>-0.12114067802029101</v>
      </c>
      <c r="M3226" s="3">
        <v>27</v>
      </c>
      <c r="N3226" s="125">
        <v>5.6103361283002202E-2</v>
      </c>
      <c r="O3226" s="3">
        <v>20</v>
      </c>
      <c r="P3226" s="125">
        <v>1.7243602479909699E-2</v>
      </c>
      <c r="Q3226" s="3">
        <v>11</v>
      </c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</row>
    <row r="3227" spans="1:30" hidden="1" x14ac:dyDescent="0.25">
      <c r="A3227" s="2">
        <v>16</v>
      </c>
      <c r="B3227" s="2">
        <v>2015</v>
      </c>
      <c r="C3227" s="4" t="str">
        <f>INDEX(Index!$B$1:$B$500,MATCH($F3227,Index!$A$1:$A$500,0)
)</f>
        <v>JAX</v>
      </c>
      <c r="D3227" s="4">
        <v>0</v>
      </c>
      <c r="E3227" s="141">
        <f t="shared" si="50"/>
        <v>-0.165968738665703</v>
      </c>
      <c r="F3227" s="3" t="s">
        <v>56</v>
      </c>
      <c r="G3227" s="3">
        <v>26</v>
      </c>
      <c r="H3227" s="125">
        <v>-0.165968738665703</v>
      </c>
      <c r="I3227" s="3"/>
      <c r="J3227" s="3"/>
      <c r="K3227" s="3" t="s">
        <v>199</v>
      </c>
      <c r="L3227" s="125">
        <v>-1.90806256020126E-2</v>
      </c>
      <c r="M3227" s="3">
        <v>21</v>
      </c>
      <c r="N3227" s="125">
        <v>0.13413030813728199</v>
      </c>
      <c r="O3227" s="3">
        <v>31</v>
      </c>
      <c r="P3227" s="125">
        <v>-1.2757804926408401E-2</v>
      </c>
      <c r="Q3227" s="3">
        <v>20</v>
      </c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</row>
    <row r="3228" spans="1:30" hidden="1" x14ac:dyDescent="0.25">
      <c r="A3228" s="2">
        <v>16</v>
      </c>
      <c r="B3228" s="2">
        <v>2015</v>
      </c>
      <c r="C3228" s="4" t="str">
        <f>INDEX(Index!$B$1:$B$500,MATCH($F3228,Index!$A$1:$A$500,0)
)</f>
        <v>IND</v>
      </c>
      <c r="D3228" s="4">
        <v>0</v>
      </c>
      <c r="E3228" s="141">
        <f t="shared" si="50"/>
        <v>-0.18236925670225709</v>
      </c>
      <c r="F3228" s="3" t="s">
        <v>35</v>
      </c>
      <c r="G3228" s="3">
        <v>27</v>
      </c>
      <c r="H3228" s="125">
        <v>-0.18236925670225709</v>
      </c>
      <c r="I3228" s="3"/>
      <c r="J3228" s="3"/>
      <c r="K3228" s="3" t="s">
        <v>197</v>
      </c>
      <c r="L3228" s="125">
        <v>-0.13796317005456299</v>
      </c>
      <c r="M3228" s="3">
        <v>31</v>
      </c>
      <c r="N3228" s="125">
        <v>4.4423828503053403E-2</v>
      </c>
      <c r="O3228" s="3">
        <v>19</v>
      </c>
      <c r="P3228" s="125">
        <v>1.7741855359311899E-5</v>
      </c>
      <c r="Q3228" s="3">
        <v>18</v>
      </c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</row>
    <row r="3229" spans="1:30" hidden="1" x14ac:dyDescent="0.25">
      <c r="A3229" s="2">
        <v>16</v>
      </c>
      <c r="B3229" s="2">
        <v>2015</v>
      </c>
      <c r="C3229" s="4" t="str">
        <f>INDEX(Index!$B$1:$B$500,MATCH($F3229,Index!$A$1:$A$500,0)
)</f>
        <v>NO</v>
      </c>
      <c r="D3229" s="4">
        <v>0</v>
      </c>
      <c r="E3229" s="141">
        <f t="shared" si="50"/>
        <v>-0.20061580669314402</v>
      </c>
      <c r="F3229" s="3" t="s">
        <v>27</v>
      </c>
      <c r="G3229" s="3">
        <v>28</v>
      </c>
      <c r="H3229" s="125">
        <v>-0.20061580669314402</v>
      </c>
      <c r="I3229" s="3"/>
      <c r="J3229" s="3"/>
      <c r="K3229" s="3" t="s">
        <v>198</v>
      </c>
      <c r="L3229" s="125">
        <v>5.6588091270670202E-2</v>
      </c>
      <c r="M3229" s="3">
        <v>10</v>
      </c>
      <c r="N3229" s="125">
        <v>0.21719464291191401</v>
      </c>
      <c r="O3229" s="3">
        <v>32</v>
      </c>
      <c r="P3229" s="125">
        <v>-4.00092550519002E-2</v>
      </c>
      <c r="Q3229" s="3">
        <v>27</v>
      </c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</row>
    <row r="3230" spans="1:30" hidden="1" x14ac:dyDescent="0.25">
      <c r="A3230" s="2">
        <v>16</v>
      </c>
      <c r="B3230" s="2">
        <v>2015</v>
      </c>
      <c r="C3230" s="4" t="str">
        <f>INDEX(Index!$B$1:$B$500,MATCH($F3230,Index!$A$1:$A$500,0)
)</f>
        <v>CLE</v>
      </c>
      <c r="D3230" s="4">
        <v>0</v>
      </c>
      <c r="E3230" s="141">
        <f t="shared" si="50"/>
        <v>-0.21537191479806678</v>
      </c>
      <c r="F3230" s="3" t="s">
        <v>10</v>
      </c>
      <c r="G3230" s="3">
        <v>29</v>
      </c>
      <c r="H3230" s="125">
        <v>-0.21537191479806678</v>
      </c>
      <c r="I3230" s="3"/>
      <c r="J3230" s="3"/>
      <c r="K3230" s="3" t="s">
        <v>236</v>
      </c>
      <c r="L3230" s="125">
        <v>-0.106346110455716</v>
      </c>
      <c r="M3230" s="3">
        <v>25</v>
      </c>
      <c r="N3230" s="125">
        <v>0.110655026539169</v>
      </c>
      <c r="O3230" s="3">
        <v>29</v>
      </c>
      <c r="P3230" s="125">
        <v>1.62922219681821E-3</v>
      </c>
      <c r="Q3230" s="3">
        <v>15</v>
      </c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</row>
    <row r="3231" spans="1:30" hidden="1" x14ac:dyDescent="0.25">
      <c r="A3231" s="2">
        <v>16</v>
      </c>
      <c r="B3231" s="2">
        <v>2015</v>
      </c>
      <c r="C3231" s="4" t="str">
        <f>INDEX(Index!$B$1:$B$500,MATCH($F3231,Index!$A$1:$A$500,0)
)</f>
        <v>TEN</v>
      </c>
      <c r="D3231" s="4">
        <v>0</v>
      </c>
      <c r="E3231" s="141">
        <f t="shared" si="50"/>
        <v>-0.25598550397913999</v>
      </c>
      <c r="F3231" s="3" t="s">
        <v>45</v>
      </c>
      <c r="G3231" s="3">
        <v>30</v>
      </c>
      <c r="H3231" s="125">
        <v>-0.25598550397913999</v>
      </c>
      <c r="I3231" s="3"/>
      <c r="J3231" s="3"/>
      <c r="K3231" s="3" t="s">
        <v>236</v>
      </c>
      <c r="L3231" s="125">
        <v>-0.13275396824515201</v>
      </c>
      <c r="M3231" s="3">
        <v>29</v>
      </c>
      <c r="N3231" s="125">
        <v>8.1784173840513494E-2</v>
      </c>
      <c r="O3231" s="3">
        <v>22</v>
      </c>
      <c r="P3231" s="125">
        <v>-4.1447361893474498E-2</v>
      </c>
      <c r="Q3231" s="3">
        <v>29</v>
      </c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</row>
    <row r="3232" spans="1:30" hidden="1" x14ac:dyDescent="0.25">
      <c r="A3232" s="2">
        <v>16</v>
      </c>
      <c r="B3232" s="2">
        <v>2015</v>
      </c>
      <c r="C3232" s="4" t="str">
        <f>INDEX(Index!$B$1:$B$500,MATCH($F3232,Index!$A$1:$A$500,0)
)</f>
        <v>MIA</v>
      </c>
      <c r="D3232" s="4">
        <v>0</v>
      </c>
      <c r="E3232" s="141">
        <f t="shared" si="50"/>
        <v>-0.25686185649859511</v>
      </c>
      <c r="F3232" s="3" t="s">
        <v>4</v>
      </c>
      <c r="G3232" s="3">
        <v>31</v>
      </c>
      <c r="H3232" s="125">
        <v>-0.25686185649859511</v>
      </c>
      <c r="I3232" s="3"/>
      <c r="J3232" s="3"/>
      <c r="K3232" s="3" t="s">
        <v>199</v>
      </c>
      <c r="L3232" s="125">
        <v>-0.112343781108232</v>
      </c>
      <c r="M3232" s="3">
        <v>26</v>
      </c>
      <c r="N3232" s="125">
        <v>0.117610971890397</v>
      </c>
      <c r="O3232" s="3">
        <v>30</v>
      </c>
      <c r="P3232" s="125">
        <v>-2.6907103499966101E-2</v>
      </c>
      <c r="Q3232" s="3">
        <v>24</v>
      </c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</row>
    <row r="3233" spans="1:30" hidden="1" x14ac:dyDescent="0.25">
      <c r="A3233" s="2">
        <v>16</v>
      </c>
      <c r="B3233" s="2">
        <v>2015</v>
      </c>
      <c r="C3233" s="4" t="str">
        <f>INDEX(Index!$B$1:$B$500,MATCH($F3233,Index!$A$1:$A$500,0)
)</f>
        <v>SF</v>
      </c>
      <c r="D3233" s="4">
        <v>0</v>
      </c>
      <c r="E3233" s="141">
        <f t="shared" si="50"/>
        <v>-0.32967830833966938</v>
      </c>
      <c r="F3233" s="3" t="s">
        <v>1</v>
      </c>
      <c r="G3233" s="3">
        <v>32</v>
      </c>
      <c r="H3233" s="125">
        <v>-0.32967830833966938</v>
      </c>
      <c r="I3233" s="3"/>
      <c r="J3233" s="3"/>
      <c r="K3233" s="3" t="s">
        <v>200</v>
      </c>
      <c r="L3233" s="125">
        <v>-0.18285403240357601</v>
      </c>
      <c r="M3233" s="3">
        <v>32</v>
      </c>
      <c r="N3233" s="125">
        <v>0.106640813536996</v>
      </c>
      <c r="O3233" s="3">
        <v>27</v>
      </c>
      <c r="P3233" s="125">
        <v>-4.0183462399097397E-2</v>
      </c>
      <c r="Q3233" s="3">
        <v>28</v>
      </c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</row>
    <row r="3234" spans="1:30" hidden="1" x14ac:dyDescent="0.25">
      <c r="A3234" s="2">
        <v>17</v>
      </c>
      <c r="B3234" s="2">
        <v>2015</v>
      </c>
      <c r="C3234" s="4" t="str">
        <f>INDEX(Index!$B$1:$B$500,MATCH($F3234,Index!$A$1:$A$500,0)
)</f>
        <v>SEA</v>
      </c>
      <c r="D3234" s="4">
        <v>0</v>
      </c>
      <c r="E3234" s="141">
        <f t="shared" si="50"/>
        <v>0.35351806405187769</v>
      </c>
      <c r="F3234" s="3" t="s">
        <v>30</v>
      </c>
      <c r="G3234" s="3">
        <v>1</v>
      </c>
      <c r="H3234" s="125">
        <v>0.35351806405187769</v>
      </c>
      <c r="I3234" s="3"/>
      <c r="J3234" s="3"/>
      <c r="K3234" s="3" t="s">
        <v>204</v>
      </c>
      <c r="L3234" s="125">
        <v>0.180048918280034</v>
      </c>
      <c r="M3234" s="3">
        <v>2</v>
      </c>
      <c r="N3234" s="125">
        <v>-0.131351386599521</v>
      </c>
      <c r="O3234" s="3">
        <v>6</v>
      </c>
      <c r="P3234" s="125">
        <v>4.2117759172322702E-2</v>
      </c>
      <c r="Q3234" s="3">
        <v>3</v>
      </c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</row>
    <row r="3235" spans="1:30" hidden="1" x14ac:dyDescent="0.25">
      <c r="A3235" s="2">
        <v>17</v>
      </c>
      <c r="B3235" s="2">
        <v>2015</v>
      </c>
      <c r="C3235" s="4" t="str">
        <f>INDEX(Index!$B$1:$B$500,MATCH($F3235,Index!$A$1:$A$500,0)
)</f>
        <v>ARI</v>
      </c>
      <c r="D3235" s="4">
        <v>0</v>
      </c>
      <c r="E3235" s="141">
        <f t="shared" si="50"/>
        <v>0.30377762709170325</v>
      </c>
      <c r="F3235" s="3" t="s">
        <v>23</v>
      </c>
      <c r="G3235" s="3">
        <v>2</v>
      </c>
      <c r="H3235" s="125">
        <v>0.30377762709170325</v>
      </c>
      <c r="I3235" s="3"/>
      <c r="J3235" s="3"/>
      <c r="K3235" s="3" t="s">
        <v>205</v>
      </c>
      <c r="L3235" s="125">
        <v>0.187758271926245</v>
      </c>
      <c r="M3235" s="3">
        <v>1</v>
      </c>
      <c r="N3235" s="125">
        <v>-0.155770514889534</v>
      </c>
      <c r="O3235" s="3">
        <v>3</v>
      </c>
      <c r="P3235" s="125">
        <v>-3.9751159724075801E-2</v>
      </c>
      <c r="Q3235" s="3">
        <v>29</v>
      </c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</row>
    <row r="3236" spans="1:30" hidden="1" x14ac:dyDescent="0.25">
      <c r="A3236" s="2">
        <v>17</v>
      </c>
      <c r="B3236" s="2">
        <v>2015</v>
      </c>
      <c r="C3236" s="4" t="str">
        <f>INDEX(Index!$B$1:$B$500,MATCH($F3236,Index!$A$1:$A$500,0)
)</f>
        <v>CIN</v>
      </c>
      <c r="D3236" s="4">
        <v>0</v>
      </c>
      <c r="E3236" s="141">
        <f t="shared" si="50"/>
        <v>0.27608272112031801</v>
      </c>
      <c r="F3236" s="3" t="s">
        <v>24</v>
      </c>
      <c r="G3236" s="3">
        <v>3</v>
      </c>
      <c r="H3236" s="125">
        <v>0.27608272112031801</v>
      </c>
      <c r="I3236" s="3"/>
      <c r="J3236" s="3"/>
      <c r="K3236" s="3" t="s">
        <v>203</v>
      </c>
      <c r="L3236" s="125">
        <v>0.148088242163845</v>
      </c>
      <c r="M3236" s="3">
        <v>4</v>
      </c>
      <c r="N3236" s="125">
        <v>-0.105655600994041</v>
      </c>
      <c r="O3236" s="3">
        <v>9</v>
      </c>
      <c r="P3236" s="125">
        <v>2.2338877962431999E-2</v>
      </c>
      <c r="Q3236" s="3">
        <v>8</v>
      </c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</row>
    <row r="3237" spans="1:30" hidden="1" x14ac:dyDescent="0.25">
      <c r="A3237" s="2">
        <v>17</v>
      </c>
      <c r="B3237" s="2">
        <v>2015</v>
      </c>
      <c r="C3237" s="4" t="str">
        <f>INDEX(Index!$B$1:$B$500,MATCH($F3237,Index!$A$1:$A$500,0)
)</f>
        <v>KC</v>
      </c>
      <c r="D3237" s="4">
        <v>0</v>
      </c>
      <c r="E3237" s="141">
        <f t="shared" si="50"/>
        <v>0.25619523386106907</v>
      </c>
      <c r="F3237" s="3" t="s">
        <v>5</v>
      </c>
      <c r="G3237" s="3">
        <v>4</v>
      </c>
      <c r="H3237" s="125">
        <v>0.25619523386106907</v>
      </c>
      <c r="I3237" s="3"/>
      <c r="J3237" s="3"/>
      <c r="K3237" s="3" t="s">
        <v>206</v>
      </c>
      <c r="L3237" s="125">
        <v>9.4768587035144694E-2</v>
      </c>
      <c r="M3237" s="3">
        <v>6</v>
      </c>
      <c r="N3237" s="125">
        <v>-0.14140928274191</v>
      </c>
      <c r="O3237" s="3">
        <v>5</v>
      </c>
      <c r="P3237" s="125">
        <v>2.0017364084014399E-2</v>
      </c>
      <c r="Q3237" s="3">
        <v>9</v>
      </c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</row>
    <row r="3238" spans="1:30" hidden="1" x14ac:dyDescent="0.25">
      <c r="A3238" s="2">
        <v>17</v>
      </c>
      <c r="B3238" s="2">
        <v>2015</v>
      </c>
      <c r="C3238" s="4" t="str">
        <f>INDEX(Index!$B$1:$B$500,MATCH($F3238,Index!$A$1:$A$500,0)
)</f>
        <v>CAR</v>
      </c>
      <c r="D3238" s="4">
        <v>0</v>
      </c>
      <c r="E3238" s="141">
        <f t="shared" si="50"/>
        <v>0.23652298617433132</v>
      </c>
      <c r="F3238" s="3" t="s">
        <v>51</v>
      </c>
      <c r="G3238" s="3">
        <v>5</v>
      </c>
      <c r="H3238" s="125">
        <v>0.23652298617433132</v>
      </c>
      <c r="I3238" s="3"/>
      <c r="J3238" s="3"/>
      <c r="K3238" s="3" t="s">
        <v>237</v>
      </c>
      <c r="L3238" s="125">
        <v>8.2964378792558593E-2</v>
      </c>
      <c r="M3238" s="3">
        <v>7</v>
      </c>
      <c r="N3238" s="125">
        <v>-0.17749586402399101</v>
      </c>
      <c r="O3238" s="3">
        <v>2</v>
      </c>
      <c r="P3238" s="125">
        <v>-2.39372566422183E-2</v>
      </c>
      <c r="Q3238" s="3">
        <v>23</v>
      </c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</row>
    <row r="3239" spans="1:30" hidden="1" x14ac:dyDescent="0.25">
      <c r="A3239" s="2">
        <v>17</v>
      </c>
      <c r="B3239" s="2">
        <v>2015</v>
      </c>
      <c r="C3239" s="4" t="str">
        <f>INDEX(Index!$B$1:$B$500,MATCH($F3239,Index!$A$1:$A$500,0)
)</f>
        <v>NE</v>
      </c>
      <c r="D3239" s="4">
        <v>0</v>
      </c>
      <c r="E3239" s="141">
        <f t="shared" si="50"/>
        <v>0.23415459137589112</v>
      </c>
      <c r="F3239" s="3" t="s">
        <v>17</v>
      </c>
      <c r="G3239" s="3">
        <v>6</v>
      </c>
      <c r="H3239" s="125">
        <v>0.23415459137589112</v>
      </c>
      <c r="I3239" s="3"/>
      <c r="J3239" s="3"/>
      <c r="K3239" s="3" t="s">
        <v>203</v>
      </c>
      <c r="L3239" s="125">
        <v>0.13135661666809401</v>
      </c>
      <c r="M3239" s="3">
        <v>5</v>
      </c>
      <c r="N3239" s="125">
        <v>-6.4139601599228796E-2</v>
      </c>
      <c r="O3239" s="3">
        <v>12</v>
      </c>
      <c r="P3239" s="125">
        <v>3.8658373108568303E-2</v>
      </c>
      <c r="Q3239" s="3">
        <v>5</v>
      </c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</row>
    <row r="3240" spans="1:30" hidden="1" x14ac:dyDescent="0.25">
      <c r="A3240" s="2">
        <v>17</v>
      </c>
      <c r="B3240" s="2">
        <v>2015</v>
      </c>
      <c r="C3240" s="4" t="str">
        <f>INDEX(Index!$B$1:$B$500,MATCH($F3240,Index!$A$1:$A$500,0)
)</f>
        <v>PIT</v>
      </c>
      <c r="D3240" s="4">
        <v>0</v>
      </c>
      <c r="E3240" s="141">
        <f t="shared" si="50"/>
        <v>0.18944637211911033</v>
      </c>
      <c r="F3240" s="3" t="s">
        <v>32</v>
      </c>
      <c r="G3240" s="3">
        <v>7</v>
      </c>
      <c r="H3240" s="125">
        <v>0.18944637211911033</v>
      </c>
      <c r="I3240" s="3"/>
      <c r="J3240" s="3"/>
      <c r="K3240" s="3" t="s">
        <v>204</v>
      </c>
      <c r="L3240" s="125">
        <v>0.16380200262863401</v>
      </c>
      <c r="M3240" s="3">
        <v>3</v>
      </c>
      <c r="N3240" s="125">
        <v>-2.41512728740076E-2</v>
      </c>
      <c r="O3240" s="3">
        <v>14</v>
      </c>
      <c r="P3240" s="125">
        <v>1.4930966164687499E-3</v>
      </c>
      <c r="Q3240" s="3">
        <v>18</v>
      </c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</row>
    <row r="3241" spans="1:30" hidden="1" x14ac:dyDescent="0.25">
      <c r="A3241" s="2">
        <v>17</v>
      </c>
      <c r="B3241" s="2">
        <v>2015</v>
      </c>
      <c r="C3241" s="4" t="str">
        <f>INDEX(Index!$B$1:$B$500,MATCH($F3241,Index!$A$1:$A$500,0)
)</f>
        <v>DEN</v>
      </c>
      <c r="D3241" s="4">
        <v>0</v>
      </c>
      <c r="E3241" s="141">
        <f t="shared" si="50"/>
        <v>0.17116918068807374</v>
      </c>
      <c r="F3241" s="3" t="s">
        <v>39</v>
      </c>
      <c r="G3241" s="3">
        <v>8</v>
      </c>
      <c r="H3241" s="125">
        <v>0.17116918068807374</v>
      </c>
      <c r="I3241" s="3"/>
      <c r="J3241" s="3"/>
      <c r="K3241" s="3" t="s">
        <v>203</v>
      </c>
      <c r="L3241" s="125">
        <v>-5.4033496776045402E-2</v>
      </c>
      <c r="M3241" s="3">
        <v>23</v>
      </c>
      <c r="N3241" s="125">
        <v>-0.218132830370666</v>
      </c>
      <c r="O3241" s="3">
        <v>1</v>
      </c>
      <c r="P3241" s="125">
        <v>7.0698470934531504E-3</v>
      </c>
      <c r="Q3241" s="3">
        <v>14</v>
      </c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</row>
    <row r="3242" spans="1:30" hidden="1" x14ac:dyDescent="0.25">
      <c r="A3242" s="2">
        <v>17</v>
      </c>
      <c r="B3242" s="2">
        <v>2015</v>
      </c>
      <c r="C3242" s="4" t="str">
        <f>INDEX(Index!$B$1:$B$500,MATCH($F3242,Index!$A$1:$A$500,0)
)</f>
        <v>MIN</v>
      </c>
      <c r="D3242" s="4">
        <v>0</v>
      </c>
      <c r="E3242" s="141">
        <f t="shared" si="50"/>
        <v>0.12902275521106654</v>
      </c>
      <c r="F3242" s="3" t="s">
        <v>46</v>
      </c>
      <c r="G3242" s="3">
        <v>9</v>
      </c>
      <c r="H3242" s="125">
        <v>0.12902275521106654</v>
      </c>
      <c r="I3242" s="3"/>
      <c r="J3242" s="3"/>
      <c r="K3242" s="3" t="s">
        <v>206</v>
      </c>
      <c r="L3242" s="125">
        <v>7.6666220618338398E-3</v>
      </c>
      <c r="M3242" s="3">
        <v>15</v>
      </c>
      <c r="N3242" s="125">
        <v>-8.2344645022671595E-2</v>
      </c>
      <c r="O3242" s="3">
        <v>10</v>
      </c>
      <c r="P3242" s="125">
        <v>3.9011488126561099E-2</v>
      </c>
      <c r="Q3242" s="3">
        <v>4</v>
      </c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</row>
    <row r="3243" spans="1:30" hidden="1" x14ac:dyDescent="0.25">
      <c r="A3243" s="2">
        <v>17</v>
      </c>
      <c r="B3243" s="2">
        <v>2015</v>
      </c>
      <c r="C3243" s="4" t="str">
        <f>INDEX(Index!$B$1:$B$500,MATCH($F3243,Index!$A$1:$A$500,0)
)</f>
        <v>GB</v>
      </c>
      <c r="D3243" s="4">
        <v>0</v>
      </c>
      <c r="E3243" s="141">
        <f t="shared" si="50"/>
        <v>0.11623421898205154</v>
      </c>
      <c r="F3243" s="3" t="s">
        <v>20</v>
      </c>
      <c r="G3243" s="3">
        <v>10</v>
      </c>
      <c r="H3243" s="125">
        <v>0.11623421898205154</v>
      </c>
      <c r="I3243" s="3"/>
      <c r="J3243" s="3"/>
      <c r="K3243" s="3" t="s">
        <v>204</v>
      </c>
      <c r="L3243" s="125">
        <v>3.4275752489997799E-2</v>
      </c>
      <c r="M3243" s="3">
        <v>11</v>
      </c>
      <c r="N3243" s="125">
        <v>-7.8368509993190394E-2</v>
      </c>
      <c r="O3243" s="3">
        <v>11</v>
      </c>
      <c r="P3243" s="125">
        <v>3.58995649886334E-3</v>
      </c>
      <c r="Q3243" s="3">
        <v>17</v>
      </c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</row>
    <row r="3244" spans="1:30" hidden="1" x14ac:dyDescent="0.25">
      <c r="A3244" s="2">
        <v>17</v>
      </c>
      <c r="B3244" s="2">
        <v>2015</v>
      </c>
      <c r="C3244" s="4" t="str">
        <f>INDEX(Index!$B$1:$B$500,MATCH($F3244,Index!$A$1:$A$500,0)
)</f>
        <v>NYJ</v>
      </c>
      <c r="D3244" s="4">
        <v>0</v>
      </c>
      <c r="E3244" s="141">
        <f t="shared" si="50"/>
        <v>8.994391579254063E-2</v>
      </c>
      <c r="F3244" s="3" t="s">
        <v>9</v>
      </c>
      <c r="G3244" s="3">
        <v>11</v>
      </c>
      <c r="H3244" s="125">
        <v>8.994391579254063E-2</v>
      </c>
      <c r="I3244" s="3"/>
      <c r="J3244" s="3"/>
      <c r="K3244" s="3" t="s">
        <v>204</v>
      </c>
      <c r="L3244" s="125">
        <v>-2.8378672471492698E-3</v>
      </c>
      <c r="M3244" s="3">
        <v>16</v>
      </c>
      <c r="N3244" s="125">
        <v>-0.121955284595984</v>
      </c>
      <c r="O3244" s="3">
        <v>7</v>
      </c>
      <c r="P3244" s="125">
        <v>-2.9173501556294099E-2</v>
      </c>
      <c r="Q3244" s="3">
        <v>25</v>
      </c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</row>
    <row r="3245" spans="1:30" hidden="1" x14ac:dyDescent="0.25">
      <c r="A3245" s="2">
        <v>17</v>
      </c>
      <c r="B3245" s="2">
        <v>2015</v>
      </c>
      <c r="C3245" s="4" t="str">
        <f>INDEX(Index!$B$1:$B$500,MATCH($F3245,Index!$A$1:$A$500,0)
)</f>
        <v>DET</v>
      </c>
      <c r="D3245" s="4">
        <v>0</v>
      </c>
      <c r="E3245" s="141">
        <f t="shared" si="50"/>
        <v>6.0991394480238603E-2</v>
      </c>
      <c r="F3245" s="3" t="s">
        <v>21</v>
      </c>
      <c r="G3245" s="3">
        <v>12</v>
      </c>
      <c r="H3245" s="125">
        <v>6.0991394480238603E-2</v>
      </c>
      <c r="I3245" s="3"/>
      <c r="J3245" s="3"/>
      <c r="K3245" s="3" t="s">
        <v>209</v>
      </c>
      <c r="L3245" s="125">
        <v>2.37259389399616E-2</v>
      </c>
      <c r="M3245" s="3">
        <v>12</v>
      </c>
      <c r="N3245" s="125">
        <v>-2.6890322848792E-2</v>
      </c>
      <c r="O3245" s="3">
        <v>13</v>
      </c>
      <c r="P3245" s="125">
        <v>1.0375132691485E-2</v>
      </c>
      <c r="Q3245" s="3">
        <v>13</v>
      </c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</row>
    <row r="3246" spans="1:30" hidden="1" x14ac:dyDescent="0.25">
      <c r="A3246" s="2">
        <v>17</v>
      </c>
      <c r="B3246" s="2">
        <v>2015</v>
      </c>
      <c r="C3246" s="4" t="str">
        <f>INDEX(Index!$B$1:$B$500,MATCH($F3246,Index!$A$1:$A$500,0)
)</f>
        <v>LAR</v>
      </c>
      <c r="D3246" s="4">
        <v>0</v>
      </c>
      <c r="E3246" s="141">
        <f t="shared" si="50"/>
        <v>4.2431818087956999E-2</v>
      </c>
      <c r="F3246" s="3" t="s">
        <v>67</v>
      </c>
      <c r="G3246" s="3">
        <v>13</v>
      </c>
      <c r="H3246" s="125">
        <v>4.2431818087956999E-2</v>
      </c>
      <c r="I3246" s="3"/>
      <c r="J3246" s="3"/>
      <c r="K3246" s="3" t="s">
        <v>209</v>
      </c>
      <c r="L3246" s="125">
        <v>-0.129548309805433</v>
      </c>
      <c r="M3246" s="3">
        <v>28</v>
      </c>
      <c r="N3246" s="125">
        <v>-0.14842143941187499</v>
      </c>
      <c r="O3246" s="3">
        <v>4</v>
      </c>
      <c r="P3246" s="125">
        <v>2.3558688481514999E-2</v>
      </c>
      <c r="Q3246" s="3">
        <v>7</v>
      </c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</row>
    <row r="3247" spans="1:30" hidden="1" x14ac:dyDescent="0.25">
      <c r="A3247" s="2">
        <v>17</v>
      </c>
      <c r="B3247" s="2">
        <v>2015</v>
      </c>
      <c r="C3247" s="4" t="str">
        <f>INDEX(Index!$B$1:$B$500,MATCH($F3247,Index!$A$1:$A$500,0)
)</f>
        <v>WAS</v>
      </c>
      <c r="D3247" s="4">
        <v>0</v>
      </c>
      <c r="E3247" s="141">
        <f t="shared" si="50"/>
        <v>4.1073476953844001E-3</v>
      </c>
      <c r="F3247" s="3" t="s">
        <v>26</v>
      </c>
      <c r="G3247" s="3">
        <v>14</v>
      </c>
      <c r="H3247" s="125">
        <v>4.1073476953844001E-3</v>
      </c>
      <c r="I3247" s="3"/>
      <c r="J3247" s="3"/>
      <c r="K3247" s="3" t="s">
        <v>207</v>
      </c>
      <c r="L3247" s="125">
        <v>1.1661023817717E-2</v>
      </c>
      <c r="M3247" s="3">
        <v>13</v>
      </c>
      <c r="N3247" s="125">
        <v>3.94661939825946E-2</v>
      </c>
      <c r="O3247" s="3">
        <v>17</v>
      </c>
      <c r="P3247" s="125">
        <v>3.1912517860262002E-2</v>
      </c>
      <c r="Q3247" s="3">
        <v>6</v>
      </c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</row>
    <row r="3248" spans="1:30" hidden="1" x14ac:dyDescent="0.25">
      <c r="A3248" s="2">
        <v>17</v>
      </c>
      <c r="B3248" s="2">
        <v>2015</v>
      </c>
      <c r="C3248" s="4" t="str">
        <f>INDEX(Index!$B$1:$B$500,MATCH($F3248,Index!$A$1:$A$500,0)
)</f>
        <v>LV</v>
      </c>
      <c r="D3248" s="4">
        <v>0</v>
      </c>
      <c r="E3248" s="141">
        <f t="shared" si="50"/>
        <v>1.04378735536886E-3</v>
      </c>
      <c r="F3248" s="3" t="s">
        <v>52</v>
      </c>
      <c r="G3248" s="3">
        <v>15</v>
      </c>
      <c r="H3248" s="125">
        <v>1.04378735536886E-3</v>
      </c>
      <c r="I3248" s="3"/>
      <c r="J3248" s="3"/>
      <c r="K3248" s="3" t="s">
        <v>209</v>
      </c>
      <c r="L3248" s="125">
        <v>-1.1691926107349799E-2</v>
      </c>
      <c r="M3248" s="3">
        <v>18</v>
      </c>
      <c r="N3248" s="125">
        <v>-1.3763171171101599E-2</v>
      </c>
      <c r="O3248" s="3">
        <v>15</v>
      </c>
      <c r="P3248" s="125">
        <v>-1.02745770838294E-3</v>
      </c>
      <c r="Q3248" s="3">
        <v>19</v>
      </c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</row>
    <row r="3249" spans="1:30" hidden="1" x14ac:dyDescent="0.25">
      <c r="A3249" s="2">
        <v>17</v>
      </c>
      <c r="B3249" s="2">
        <v>2015</v>
      </c>
      <c r="C3249" s="4" t="str">
        <f>INDEX(Index!$B$1:$B$500,MATCH($F3249,Index!$A$1:$A$500,0)
)</f>
        <v>BUF</v>
      </c>
      <c r="D3249" s="4">
        <v>0</v>
      </c>
      <c r="E3249" s="141">
        <f t="shared" si="50"/>
        <v>-1.1353247175860004E-2</v>
      </c>
      <c r="F3249" s="3" t="s">
        <v>0</v>
      </c>
      <c r="G3249" s="3">
        <v>16</v>
      </c>
      <c r="H3249" s="125">
        <v>-1.1353247175860004E-2</v>
      </c>
      <c r="I3249" s="3"/>
      <c r="J3249" s="3"/>
      <c r="K3249" s="3" t="s">
        <v>210</v>
      </c>
      <c r="L3249" s="125">
        <v>6.7754329789297393E-2</v>
      </c>
      <c r="M3249" s="3">
        <v>9</v>
      </c>
      <c r="N3249" s="125">
        <v>9.4000260730709898E-2</v>
      </c>
      <c r="O3249" s="3">
        <v>25</v>
      </c>
      <c r="P3249" s="125">
        <v>1.48926837655525E-2</v>
      </c>
      <c r="Q3249" s="3">
        <v>12</v>
      </c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</row>
    <row r="3250" spans="1:30" hidden="1" x14ac:dyDescent="0.25">
      <c r="A3250" s="2">
        <v>17</v>
      </c>
      <c r="B3250" s="2">
        <v>2015</v>
      </c>
      <c r="C3250" s="4" t="str">
        <f>INDEX(Index!$B$1:$B$500,MATCH($F3250,Index!$A$1:$A$500,0)
)</f>
        <v>HOU</v>
      </c>
      <c r="D3250" s="4">
        <v>0</v>
      </c>
      <c r="E3250" s="141">
        <f t="shared" si="50"/>
        <v>-3.0712065861306301E-2</v>
      </c>
      <c r="F3250" s="3" t="s">
        <v>49</v>
      </c>
      <c r="G3250" s="3">
        <v>17</v>
      </c>
      <c r="H3250" s="125">
        <v>-3.0712065861306301E-2</v>
      </c>
      <c r="I3250" s="3"/>
      <c r="J3250" s="3"/>
      <c r="K3250" s="3" t="s">
        <v>207</v>
      </c>
      <c r="L3250" s="125">
        <v>-8.0598806741557005E-2</v>
      </c>
      <c r="M3250" s="3">
        <v>24</v>
      </c>
      <c r="N3250" s="125">
        <v>-0.106702189875489</v>
      </c>
      <c r="O3250" s="3">
        <v>8</v>
      </c>
      <c r="P3250" s="125">
        <v>-5.6815448995238299E-2</v>
      </c>
      <c r="Q3250" s="3">
        <v>32</v>
      </c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</row>
    <row r="3251" spans="1:30" hidden="1" x14ac:dyDescent="0.25">
      <c r="A3251" s="2">
        <v>17</v>
      </c>
      <c r="B3251" s="2">
        <v>2015</v>
      </c>
      <c r="C3251" s="4" t="str">
        <f>INDEX(Index!$B$1:$B$500,MATCH($F3251,Index!$A$1:$A$500,0)
)</f>
        <v>BAL</v>
      </c>
      <c r="D3251" s="4">
        <v>0</v>
      </c>
      <c r="E3251" s="141">
        <f t="shared" si="50"/>
        <v>-3.9697196623631012E-2</v>
      </c>
      <c r="F3251" s="3" t="s">
        <v>18</v>
      </c>
      <c r="G3251" s="3">
        <v>18</v>
      </c>
      <c r="H3251" s="125">
        <v>-3.9697196623631012E-2</v>
      </c>
      <c r="I3251" s="3"/>
      <c r="J3251" s="3"/>
      <c r="K3251" s="3" t="s">
        <v>212</v>
      </c>
      <c r="L3251" s="125">
        <v>-2.6661009489259702E-2</v>
      </c>
      <c r="M3251" s="3">
        <v>20</v>
      </c>
      <c r="N3251" s="125">
        <v>8.6349114653916606E-2</v>
      </c>
      <c r="O3251" s="3">
        <v>22</v>
      </c>
      <c r="P3251" s="125">
        <v>7.3312927519545296E-2</v>
      </c>
      <c r="Q3251" s="3">
        <v>1</v>
      </c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</row>
    <row r="3252" spans="1:30" hidden="1" x14ac:dyDescent="0.25">
      <c r="A3252" s="2">
        <v>17</v>
      </c>
      <c r="B3252" s="2">
        <v>2015</v>
      </c>
      <c r="C3252" s="4" t="str">
        <f>INDEX(Index!$B$1:$B$500,MATCH($F3252,Index!$A$1:$A$500,0)
)</f>
        <v>NYG</v>
      </c>
      <c r="D3252" s="4">
        <v>0</v>
      </c>
      <c r="E3252" s="141">
        <f t="shared" si="50"/>
        <v>-4.4683398915140733E-2</v>
      </c>
      <c r="F3252" s="3" t="s">
        <v>15</v>
      </c>
      <c r="G3252" s="3">
        <v>19</v>
      </c>
      <c r="H3252" s="125">
        <v>-4.4683398915140733E-2</v>
      </c>
      <c r="I3252" s="3"/>
      <c r="J3252" s="3"/>
      <c r="K3252" s="3" t="s">
        <v>208</v>
      </c>
      <c r="L3252" s="125">
        <v>8.8192140011109695E-3</v>
      </c>
      <c r="M3252" s="3">
        <v>14</v>
      </c>
      <c r="N3252" s="125">
        <v>0.107496540089735</v>
      </c>
      <c r="O3252" s="3">
        <v>29</v>
      </c>
      <c r="P3252" s="125">
        <v>5.3993927173483301E-2</v>
      </c>
      <c r="Q3252" s="3">
        <v>2</v>
      </c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</row>
    <row r="3253" spans="1:30" hidden="1" x14ac:dyDescent="0.25">
      <c r="A3253" s="2">
        <v>17</v>
      </c>
      <c r="B3253" s="2">
        <v>2015</v>
      </c>
      <c r="C3253" s="4" t="str">
        <f>INDEX(Index!$B$1:$B$500,MATCH($F3253,Index!$A$1:$A$500,0)
)</f>
        <v>CHI</v>
      </c>
      <c r="D3253" s="4">
        <v>0</v>
      </c>
      <c r="E3253" s="141">
        <f t="shared" si="50"/>
        <v>-6.5190477259015805E-2</v>
      </c>
      <c r="F3253" s="3" t="s">
        <v>64</v>
      </c>
      <c r="G3253" s="3">
        <v>20</v>
      </c>
      <c r="H3253" s="125">
        <v>-6.5190477259015805E-2</v>
      </c>
      <c r="I3253" s="3"/>
      <c r="J3253" s="3"/>
      <c r="K3253" s="3" t="s">
        <v>208</v>
      </c>
      <c r="L3253" s="125">
        <v>7.0409148696843005E-2</v>
      </c>
      <c r="M3253" s="3">
        <v>8</v>
      </c>
      <c r="N3253" s="125">
        <v>0.123157036356712</v>
      </c>
      <c r="O3253" s="3">
        <v>30</v>
      </c>
      <c r="P3253" s="125">
        <v>-1.24425895991468E-2</v>
      </c>
      <c r="Q3253" s="3">
        <v>21</v>
      </c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</row>
    <row r="3254" spans="1:30" hidden="1" x14ac:dyDescent="0.25">
      <c r="A3254" s="2">
        <v>17</v>
      </c>
      <c r="B3254" s="2">
        <v>2015</v>
      </c>
      <c r="C3254" s="4" t="str">
        <f>INDEX(Index!$B$1:$B$500,MATCH($F3254,Index!$A$1:$A$500,0)
)</f>
        <v>TB</v>
      </c>
      <c r="D3254" s="4">
        <v>0</v>
      </c>
      <c r="E3254" s="141">
        <f t="shared" si="50"/>
        <v>-0.10098675611143407</v>
      </c>
      <c r="F3254" s="3" t="s">
        <v>38</v>
      </c>
      <c r="G3254" s="3">
        <v>21</v>
      </c>
      <c r="H3254" s="125">
        <v>-0.10098675611143407</v>
      </c>
      <c r="I3254" s="3"/>
      <c r="J3254" s="3"/>
      <c r="K3254" s="3" t="s">
        <v>208</v>
      </c>
      <c r="L3254" s="125">
        <v>-8.7776121799053707E-3</v>
      </c>
      <c r="M3254" s="3">
        <v>17</v>
      </c>
      <c r="N3254" s="125">
        <v>4.5133299408309902E-2</v>
      </c>
      <c r="O3254" s="3">
        <v>18</v>
      </c>
      <c r="P3254" s="125">
        <v>-4.70758445232188E-2</v>
      </c>
      <c r="Q3254" s="3">
        <v>30</v>
      </c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</row>
    <row r="3255" spans="1:30" hidden="1" x14ac:dyDescent="0.25">
      <c r="A3255" s="2">
        <v>17</v>
      </c>
      <c r="B3255" s="2">
        <v>2015</v>
      </c>
      <c r="C3255" s="4" t="str">
        <f>INDEX(Index!$B$1:$B$500,MATCH($F3255,Index!$A$1:$A$500,0)
)</f>
        <v>ATL</v>
      </c>
      <c r="D3255" s="4">
        <v>0</v>
      </c>
      <c r="E3255" s="141">
        <f t="shared" si="50"/>
        <v>-0.12632042536290261</v>
      </c>
      <c r="F3255" s="3" t="s">
        <v>43</v>
      </c>
      <c r="G3255" s="3">
        <v>22</v>
      </c>
      <c r="H3255" s="125">
        <v>-0.12632042536290261</v>
      </c>
      <c r="I3255" s="3"/>
      <c r="J3255" s="3"/>
      <c r="K3255" s="3" t="s">
        <v>210</v>
      </c>
      <c r="L3255" s="125">
        <v>-3.3772062500037399E-2</v>
      </c>
      <c r="M3255" s="3">
        <v>21</v>
      </c>
      <c r="N3255" s="125">
        <v>7.16913675609437E-2</v>
      </c>
      <c r="O3255" s="3">
        <v>21</v>
      </c>
      <c r="P3255" s="125">
        <v>-2.0856995301921501E-2</v>
      </c>
      <c r="Q3255" s="3">
        <v>22</v>
      </c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</row>
    <row r="3256" spans="1:30" hidden="1" x14ac:dyDescent="0.25">
      <c r="A3256" s="2">
        <v>17</v>
      </c>
      <c r="B3256" s="2">
        <v>2015</v>
      </c>
      <c r="C3256" s="4" t="str">
        <f>INDEX(Index!$B$1:$B$500,MATCH($F3256,Index!$A$1:$A$500,0)
)</f>
        <v>PHI</v>
      </c>
      <c r="D3256" s="4">
        <v>0</v>
      </c>
      <c r="E3256" s="141">
        <f t="shared" si="50"/>
        <v>-0.13595594211056319</v>
      </c>
      <c r="F3256" s="3" t="s">
        <v>7</v>
      </c>
      <c r="G3256" s="3">
        <v>23</v>
      </c>
      <c r="H3256" s="125">
        <v>-0.13595594211056319</v>
      </c>
      <c r="I3256" s="3"/>
      <c r="J3256" s="3"/>
      <c r="K3256" s="3" t="s">
        <v>209</v>
      </c>
      <c r="L3256" s="125">
        <v>-0.10385395455855</v>
      </c>
      <c r="M3256" s="3">
        <v>26</v>
      </c>
      <c r="N3256" s="125">
        <v>5.12258215655986E-2</v>
      </c>
      <c r="O3256" s="3">
        <v>19</v>
      </c>
      <c r="P3256" s="125">
        <v>1.9123834013585399E-2</v>
      </c>
      <c r="Q3256" s="3">
        <v>10</v>
      </c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</row>
    <row r="3257" spans="1:30" hidden="1" x14ac:dyDescent="0.25">
      <c r="A3257" s="2">
        <v>17</v>
      </c>
      <c r="B3257" s="2">
        <v>2015</v>
      </c>
      <c r="C3257" s="4" t="str">
        <f>INDEX(Index!$B$1:$B$500,MATCH($F3257,Index!$A$1:$A$500,0)
)</f>
        <v>IND</v>
      </c>
      <c r="D3257" s="4">
        <v>0</v>
      </c>
      <c r="E3257" s="141">
        <f t="shared" si="50"/>
        <v>-0.15777643112032594</v>
      </c>
      <c r="F3257" s="3" t="s">
        <v>35</v>
      </c>
      <c r="G3257" s="3">
        <v>24</v>
      </c>
      <c r="H3257" s="125">
        <v>-0.15777643112032594</v>
      </c>
      <c r="I3257" s="3"/>
      <c r="J3257" s="3"/>
      <c r="K3257" s="3" t="s">
        <v>210</v>
      </c>
      <c r="L3257" s="125">
        <v>-0.13395698500827199</v>
      </c>
      <c r="M3257" s="3">
        <v>29</v>
      </c>
      <c r="N3257" s="125">
        <v>2.8672405870925999E-2</v>
      </c>
      <c r="O3257" s="3">
        <v>16</v>
      </c>
      <c r="P3257" s="125">
        <v>4.8529597588720602E-3</v>
      </c>
      <c r="Q3257" s="3">
        <v>16</v>
      </c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</row>
    <row r="3258" spans="1:30" hidden="1" x14ac:dyDescent="0.25">
      <c r="A3258" s="2">
        <v>17</v>
      </c>
      <c r="B3258" s="2">
        <v>2015</v>
      </c>
      <c r="C3258" s="4" t="str">
        <f>INDEX(Index!$B$1:$B$500,MATCH($F3258,Index!$A$1:$A$500,0)
)</f>
        <v>LAC</v>
      </c>
      <c r="D3258" s="4">
        <v>0</v>
      </c>
      <c r="E3258" s="141">
        <f t="shared" si="50"/>
        <v>-0.1651437772585739</v>
      </c>
      <c r="F3258" s="3" t="s">
        <v>68</v>
      </c>
      <c r="G3258" s="3">
        <v>25</v>
      </c>
      <c r="H3258" s="125">
        <v>-0.1651437772585739</v>
      </c>
      <c r="I3258" s="3"/>
      <c r="J3258" s="3"/>
      <c r="K3258" s="3" t="s">
        <v>211</v>
      </c>
      <c r="L3258" s="125">
        <v>-1.37764298802524E-2</v>
      </c>
      <c r="M3258" s="3">
        <v>19</v>
      </c>
      <c r="N3258" s="125">
        <v>9.7924467030573795E-2</v>
      </c>
      <c r="O3258" s="3">
        <v>26</v>
      </c>
      <c r="P3258" s="125">
        <v>-5.3442880347747697E-2</v>
      </c>
      <c r="Q3258" s="3">
        <v>31</v>
      </c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</row>
    <row r="3259" spans="1:30" hidden="1" x14ac:dyDescent="0.25">
      <c r="A3259" s="2">
        <v>17</v>
      </c>
      <c r="B3259" s="2">
        <v>2015</v>
      </c>
      <c r="C3259" s="4" t="str">
        <f>INDEX(Index!$B$1:$B$500,MATCH($F3259,Index!$A$1:$A$500,0)
)</f>
        <v>DAL</v>
      </c>
      <c r="D3259" s="4">
        <v>0</v>
      </c>
      <c r="E3259" s="141">
        <f t="shared" si="50"/>
        <v>-0.17166953414085029</v>
      </c>
      <c r="F3259" s="3" t="s">
        <v>3</v>
      </c>
      <c r="G3259" s="3">
        <v>26</v>
      </c>
      <c r="H3259" s="125">
        <v>-0.17166953414085029</v>
      </c>
      <c r="I3259" s="3"/>
      <c r="J3259" s="3"/>
      <c r="K3259" s="3" t="s">
        <v>211</v>
      </c>
      <c r="L3259" s="125">
        <v>-0.121422433914064</v>
      </c>
      <c r="M3259" s="3">
        <v>27</v>
      </c>
      <c r="N3259" s="125">
        <v>6.7857427426069705E-2</v>
      </c>
      <c r="O3259" s="3">
        <v>20</v>
      </c>
      <c r="P3259" s="125">
        <v>1.7610327199283401E-2</v>
      </c>
      <c r="Q3259" s="3">
        <v>11</v>
      </c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</row>
    <row r="3260" spans="1:30" hidden="1" x14ac:dyDescent="0.25">
      <c r="A3260" s="2">
        <v>17</v>
      </c>
      <c r="B3260" s="2">
        <v>2015</v>
      </c>
      <c r="C3260" s="4" t="str">
        <f>INDEX(Index!$B$1:$B$500,MATCH($F3260,Index!$A$1:$A$500,0)
)</f>
        <v>NO</v>
      </c>
      <c r="D3260" s="4">
        <v>0</v>
      </c>
      <c r="E3260" s="141">
        <f t="shared" si="50"/>
        <v>-0.1785331321492804</v>
      </c>
      <c r="F3260" s="3" t="s">
        <v>27</v>
      </c>
      <c r="G3260" s="3">
        <v>27</v>
      </c>
      <c r="H3260" s="125">
        <v>-0.1785331321492804</v>
      </c>
      <c r="I3260" s="3"/>
      <c r="J3260" s="3"/>
      <c r="K3260" s="3" t="s">
        <v>209</v>
      </c>
      <c r="L3260" s="125">
        <v>6.6260669106847206E-2</v>
      </c>
      <c r="M3260" s="3">
        <v>10</v>
      </c>
      <c r="N3260" s="125">
        <v>0.213226830830331</v>
      </c>
      <c r="O3260" s="3">
        <v>32</v>
      </c>
      <c r="P3260" s="125">
        <v>-3.1566970425796599E-2</v>
      </c>
      <c r="Q3260" s="3">
        <v>26</v>
      </c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</row>
    <row r="3261" spans="1:30" hidden="1" x14ac:dyDescent="0.25">
      <c r="A3261" s="2">
        <v>17</v>
      </c>
      <c r="B3261" s="2">
        <v>2015</v>
      </c>
      <c r="C3261" s="4" t="str">
        <f>INDEX(Index!$B$1:$B$500,MATCH($F3261,Index!$A$1:$A$500,0)
)</f>
        <v>JAX</v>
      </c>
      <c r="D3261" s="4">
        <v>0</v>
      </c>
      <c r="E3261" s="141">
        <f t="shared" si="50"/>
        <v>-0.19121879723085788</v>
      </c>
      <c r="F3261" s="3" t="s">
        <v>56</v>
      </c>
      <c r="G3261" s="3">
        <v>28</v>
      </c>
      <c r="H3261" s="125">
        <v>-0.19121879723085788</v>
      </c>
      <c r="I3261" s="3"/>
      <c r="J3261" s="3"/>
      <c r="K3261" s="3" t="s">
        <v>212</v>
      </c>
      <c r="L3261" s="125">
        <v>-4.8905984069476702E-2</v>
      </c>
      <c r="M3261" s="3">
        <v>22</v>
      </c>
      <c r="N3261" s="125">
        <v>0.13314779011598599</v>
      </c>
      <c r="O3261" s="3">
        <v>31</v>
      </c>
      <c r="P3261" s="125">
        <v>-9.1650230453951907E-3</v>
      </c>
      <c r="Q3261" s="3">
        <v>20</v>
      </c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</row>
    <row r="3262" spans="1:30" hidden="1" x14ac:dyDescent="0.25">
      <c r="A3262" s="2">
        <v>17</v>
      </c>
      <c r="B3262" s="2">
        <v>2015</v>
      </c>
      <c r="C3262" s="4" t="str">
        <f>INDEX(Index!$B$1:$B$500,MATCH($F3262,Index!$A$1:$A$500,0)
)</f>
        <v>MIA</v>
      </c>
      <c r="D3262" s="4">
        <v>0</v>
      </c>
      <c r="E3262" s="141">
        <f t="shared" si="50"/>
        <v>-0.20681047389545282</v>
      </c>
      <c r="F3262" s="3" t="s">
        <v>4</v>
      </c>
      <c r="G3262" s="3">
        <v>29</v>
      </c>
      <c r="H3262" s="125">
        <v>-0.20681047389545282</v>
      </c>
      <c r="I3262" s="3"/>
      <c r="J3262" s="3"/>
      <c r="K3262" s="3" t="s">
        <v>208</v>
      </c>
      <c r="L3262" s="125">
        <v>-8.7641359844578395E-2</v>
      </c>
      <c r="M3262" s="3">
        <v>25</v>
      </c>
      <c r="N3262" s="125">
        <v>9.2634801035573006E-2</v>
      </c>
      <c r="O3262" s="3">
        <v>24</v>
      </c>
      <c r="P3262" s="125">
        <v>-2.6534313015301399E-2</v>
      </c>
      <c r="Q3262" s="3">
        <v>24</v>
      </c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</row>
    <row r="3263" spans="1:30" hidden="1" x14ac:dyDescent="0.25">
      <c r="A3263" s="2">
        <v>17</v>
      </c>
      <c r="B3263" s="2">
        <v>2015</v>
      </c>
      <c r="C3263" s="4" t="str">
        <f>INDEX(Index!$B$1:$B$500,MATCH($F3263,Index!$A$1:$A$500,0)
)</f>
        <v>CLE</v>
      </c>
      <c r="D3263" s="4">
        <v>0</v>
      </c>
      <c r="E3263" s="141">
        <f t="shared" si="50"/>
        <v>-0.23304825943771684</v>
      </c>
      <c r="F3263" s="3" t="s">
        <v>10</v>
      </c>
      <c r="G3263" s="3">
        <v>30</v>
      </c>
      <c r="H3263" s="125">
        <v>-0.23304825943771684</v>
      </c>
      <c r="I3263" s="3"/>
      <c r="J3263" s="3"/>
      <c r="K3263" s="3" t="s">
        <v>238</v>
      </c>
      <c r="L3263" s="125">
        <v>-0.13873786918703301</v>
      </c>
      <c r="M3263" s="3">
        <v>30</v>
      </c>
      <c r="N3263" s="125">
        <v>0.101080205770418</v>
      </c>
      <c r="O3263" s="3">
        <v>27</v>
      </c>
      <c r="P3263" s="125">
        <v>6.76981551973415E-3</v>
      </c>
      <c r="Q3263" s="3">
        <v>15</v>
      </c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</row>
    <row r="3264" spans="1:30" hidden="1" x14ac:dyDescent="0.25">
      <c r="A3264" s="2">
        <v>17</v>
      </c>
      <c r="B3264" s="2">
        <v>2015</v>
      </c>
      <c r="C3264" s="4" t="str">
        <f>INDEX(Index!$B$1:$B$500,MATCH($F3264,Index!$A$1:$A$500,0)
)</f>
        <v>TEN</v>
      </c>
      <c r="D3264" s="4">
        <v>0</v>
      </c>
      <c r="E3264" s="141">
        <f t="shared" si="50"/>
        <v>-0.27025387414847624</v>
      </c>
      <c r="F3264" s="3" t="s">
        <v>45</v>
      </c>
      <c r="G3264" s="3">
        <v>31</v>
      </c>
      <c r="H3264" s="125">
        <v>-0.27025387414847624</v>
      </c>
      <c r="I3264" s="3"/>
      <c r="J3264" s="3"/>
      <c r="K3264" s="3" t="s">
        <v>238</v>
      </c>
      <c r="L3264" s="125">
        <v>-0.14508987618950001</v>
      </c>
      <c r="M3264" s="3">
        <v>31</v>
      </c>
      <c r="N3264" s="125">
        <v>8.7537194986125305E-2</v>
      </c>
      <c r="O3264" s="3">
        <v>23</v>
      </c>
      <c r="P3264" s="125">
        <v>-3.7626802972850898E-2</v>
      </c>
      <c r="Q3264" s="3">
        <v>28</v>
      </c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</row>
    <row r="3265" spans="1:30" hidden="1" x14ac:dyDescent="0.25">
      <c r="A3265" s="2">
        <v>17</v>
      </c>
      <c r="B3265" s="2">
        <v>2015</v>
      </c>
      <c r="C3265" s="4" t="str">
        <f>INDEX(Index!$B$1:$B$500,MATCH($F3265,Index!$A$1:$A$500,0)
)</f>
        <v>SF</v>
      </c>
      <c r="D3265" s="4">
        <v>0</v>
      </c>
      <c r="E3265" s="141">
        <f t="shared" si="50"/>
        <v>-0.31232232246054831</v>
      </c>
      <c r="F3265" s="3" t="s">
        <v>1</v>
      </c>
      <c r="G3265" s="3">
        <v>32</v>
      </c>
      <c r="H3265" s="125">
        <v>-0.31232232246054831</v>
      </c>
      <c r="I3265" s="3"/>
      <c r="J3265" s="3"/>
      <c r="K3265" s="3" t="s">
        <v>212</v>
      </c>
      <c r="L3265" s="125">
        <v>-0.16983490944236701</v>
      </c>
      <c r="M3265" s="3">
        <v>32</v>
      </c>
      <c r="N3265" s="125">
        <v>0.106752430765182</v>
      </c>
      <c r="O3265" s="3">
        <v>28</v>
      </c>
      <c r="P3265" s="125">
        <v>-3.5734982252999301E-2</v>
      </c>
      <c r="Q3265" s="3">
        <v>27</v>
      </c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</row>
    <row r="3266" spans="1:30" hidden="1" x14ac:dyDescent="0.25">
      <c r="A3266" s="2">
        <v>1</v>
      </c>
      <c r="B3266" s="2">
        <v>2016</v>
      </c>
      <c r="C3266" s="4" t="str">
        <f>INDEX(Index!$B$1:$B$500,MATCH($F3266,Index!$A$1:$A$500,0)
)</f>
        <v>SF</v>
      </c>
      <c r="D3266" s="4">
        <v>0</v>
      </c>
      <c r="E3266" s="141">
        <f t="shared" ref="E3266:E3329" si="51">IF(D3266=1,H3266/100,H3266)</f>
        <v>0.51974067391587453</v>
      </c>
      <c r="F3266" s="3" t="s">
        <v>1</v>
      </c>
      <c r="G3266" s="3">
        <v>1</v>
      </c>
      <c r="H3266" s="125">
        <v>0.51974067391587453</v>
      </c>
      <c r="I3266" s="3"/>
      <c r="J3266" s="3"/>
      <c r="K3266" s="3" t="s">
        <v>98</v>
      </c>
      <c r="L3266" s="125">
        <v>-0.13529153914007599</v>
      </c>
      <c r="M3266" s="3">
        <v>23</v>
      </c>
      <c r="N3266" s="125">
        <v>-0.69740980266573105</v>
      </c>
      <c r="O3266" s="3">
        <v>1</v>
      </c>
      <c r="P3266" s="125">
        <v>-4.2377589609780497E-2</v>
      </c>
      <c r="Q3266" s="3">
        <v>22</v>
      </c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</row>
    <row r="3267" spans="1:30" hidden="1" x14ac:dyDescent="0.25">
      <c r="A3267" s="2">
        <v>1</v>
      </c>
      <c r="B3267" s="2">
        <v>2016</v>
      </c>
      <c r="C3267" s="4" t="str">
        <f>INDEX(Index!$B$1:$B$500,MATCH($F3267,Index!$A$1:$A$500,0)
)</f>
        <v>TB</v>
      </c>
      <c r="D3267" s="4">
        <v>0</v>
      </c>
      <c r="E3267" s="141">
        <f t="shared" si="51"/>
        <v>0.49041524365763406</v>
      </c>
      <c r="F3267" s="3" t="s">
        <v>38</v>
      </c>
      <c r="G3267" s="3">
        <v>2</v>
      </c>
      <c r="H3267" s="125">
        <v>0.49041524365763406</v>
      </c>
      <c r="I3267" s="3"/>
      <c r="J3267" s="3"/>
      <c r="K3267" s="3" t="s">
        <v>98</v>
      </c>
      <c r="L3267" s="125">
        <v>0.29558862280286102</v>
      </c>
      <c r="M3267" s="3">
        <v>5</v>
      </c>
      <c r="N3267" s="125">
        <v>-0.1709270476551</v>
      </c>
      <c r="O3267" s="3">
        <v>6</v>
      </c>
      <c r="P3267" s="125">
        <v>2.3899573199673001E-2</v>
      </c>
      <c r="Q3267" s="3">
        <v>12</v>
      </c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</row>
    <row r="3268" spans="1:30" hidden="1" x14ac:dyDescent="0.25">
      <c r="A3268" s="2">
        <v>1</v>
      </c>
      <c r="B3268" s="2">
        <v>2016</v>
      </c>
      <c r="C3268" s="4" t="str">
        <f>INDEX(Index!$B$1:$B$500,MATCH($F3268,Index!$A$1:$A$500,0)
)</f>
        <v>PIT</v>
      </c>
      <c r="D3268" s="4">
        <v>0</v>
      </c>
      <c r="E3268" s="141">
        <f t="shared" si="51"/>
        <v>0.46543300029065171</v>
      </c>
      <c r="F3268" s="3" t="s">
        <v>32</v>
      </c>
      <c r="G3268" s="3">
        <v>3</v>
      </c>
      <c r="H3268" s="125">
        <v>0.46543300029065171</v>
      </c>
      <c r="I3268" s="3"/>
      <c r="J3268" s="3"/>
      <c r="K3268" s="3" t="s">
        <v>98</v>
      </c>
      <c r="L3268" s="125">
        <v>0.28258468005277698</v>
      </c>
      <c r="M3268" s="3">
        <v>6</v>
      </c>
      <c r="N3268" s="125">
        <v>-0.15762707830293901</v>
      </c>
      <c r="O3268" s="3">
        <v>7</v>
      </c>
      <c r="P3268" s="125">
        <v>2.52212419349357E-2</v>
      </c>
      <c r="Q3268" s="3">
        <v>11</v>
      </c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</row>
    <row r="3269" spans="1:30" hidden="1" x14ac:dyDescent="0.25">
      <c r="A3269" s="2">
        <v>1</v>
      </c>
      <c r="B3269" s="2">
        <v>2016</v>
      </c>
      <c r="C3269" s="4" t="str">
        <f>INDEX(Index!$B$1:$B$500,MATCH($F3269,Index!$A$1:$A$500,0)
)</f>
        <v>SEA</v>
      </c>
      <c r="D3269" s="4">
        <v>0</v>
      </c>
      <c r="E3269" s="141">
        <f t="shared" si="51"/>
        <v>0.35985462357613301</v>
      </c>
      <c r="F3269" s="3" t="s">
        <v>30</v>
      </c>
      <c r="G3269" s="3">
        <v>4</v>
      </c>
      <c r="H3269" s="125">
        <v>0.35985462357613301</v>
      </c>
      <c r="I3269" s="3"/>
      <c r="J3269" s="3"/>
      <c r="K3269" s="3" t="s">
        <v>98</v>
      </c>
      <c r="L3269" s="125">
        <v>-0.113922752328574</v>
      </c>
      <c r="M3269" s="3">
        <v>22</v>
      </c>
      <c r="N3269" s="125">
        <v>-0.51097827925125605</v>
      </c>
      <c r="O3269" s="3">
        <v>2</v>
      </c>
      <c r="P3269" s="125">
        <v>-3.7200903346548998E-2</v>
      </c>
      <c r="Q3269" s="3">
        <v>21</v>
      </c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</row>
    <row r="3270" spans="1:30" hidden="1" x14ac:dyDescent="0.25">
      <c r="A3270" s="2">
        <v>1</v>
      </c>
      <c r="B3270" s="2">
        <v>2016</v>
      </c>
      <c r="C3270" s="4" t="str">
        <f>INDEX(Index!$B$1:$B$500,MATCH($F3270,Index!$A$1:$A$500,0)
)</f>
        <v>PHI</v>
      </c>
      <c r="D3270" s="4">
        <v>0</v>
      </c>
      <c r="E3270" s="141">
        <f t="shared" si="51"/>
        <v>0.35282475767451904</v>
      </c>
      <c r="F3270" s="3" t="s">
        <v>7</v>
      </c>
      <c r="G3270" s="3">
        <v>5</v>
      </c>
      <c r="H3270" s="125">
        <v>0.35282475767451904</v>
      </c>
      <c r="I3270" s="3"/>
      <c r="J3270" s="3"/>
      <c r="K3270" s="3" t="s">
        <v>98</v>
      </c>
      <c r="L3270" s="125">
        <v>8.0818003736085303E-2</v>
      </c>
      <c r="M3270" s="3">
        <v>12</v>
      </c>
      <c r="N3270" s="125">
        <v>-0.26076493528116501</v>
      </c>
      <c r="O3270" s="3">
        <v>4</v>
      </c>
      <c r="P3270" s="125">
        <v>1.12418186572687E-2</v>
      </c>
      <c r="Q3270" s="3">
        <v>13</v>
      </c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</row>
    <row r="3271" spans="1:30" hidden="1" x14ac:dyDescent="0.25">
      <c r="A3271" s="2">
        <v>1</v>
      </c>
      <c r="B3271" s="2">
        <v>2016</v>
      </c>
      <c r="C3271" s="4" t="str">
        <f>INDEX(Index!$B$1:$B$500,MATCH($F3271,Index!$A$1:$A$500,0)
)</f>
        <v>DET</v>
      </c>
      <c r="D3271" s="4">
        <v>0</v>
      </c>
      <c r="E3271" s="141">
        <f t="shared" si="51"/>
        <v>0.34016169094261728</v>
      </c>
      <c r="F3271" s="3" t="s">
        <v>21</v>
      </c>
      <c r="G3271" s="3">
        <v>6</v>
      </c>
      <c r="H3271" s="125">
        <v>0.34016169094261728</v>
      </c>
      <c r="I3271" s="3"/>
      <c r="J3271" s="3"/>
      <c r="K3271" s="3" t="s">
        <v>98</v>
      </c>
      <c r="L3271" s="125">
        <v>0.54603059740600501</v>
      </c>
      <c r="M3271" s="3">
        <v>1</v>
      </c>
      <c r="N3271" s="125">
        <v>0.25979556146136401</v>
      </c>
      <c r="O3271" s="3">
        <v>29</v>
      </c>
      <c r="P3271" s="125">
        <v>5.3926654997976303E-2</v>
      </c>
      <c r="Q3271" s="3">
        <v>4</v>
      </c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</row>
    <row r="3272" spans="1:30" hidden="1" x14ac:dyDescent="0.25">
      <c r="A3272" s="2">
        <v>1</v>
      </c>
      <c r="B3272" s="2">
        <v>2016</v>
      </c>
      <c r="C3272" s="4" t="str">
        <f>INDEX(Index!$B$1:$B$500,MATCH($F3272,Index!$A$1:$A$500,0)
)</f>
        <v>GB</v>
      </c>
      <c r="D3272" s="4">
        <v>0</v>
      </c>
      <c r="E3272" s="141">
        <f t="shared" si="51"/>
        <v>0.23248961573208529</v>
      </c>
      <c r="F3272" s="3" t="s">
        <v>20</v>
      </c>
      <c r="G3272" s="3">
        <v>7</v>
      </c>
      <c r="H3272" s="125">
        <v>0.23248961573208529</v>
      </c>
      <c r="I3272" s="3"/>
      <c r="J3272" s="3"/>
      <c r="K3272" s="3" t="s">
        <v>98</v>
      </c>
      <c r="L3272" s="125">
        <v>0.113698770765516</v>
      </c>
      <c r="M3272" s="3">
        <v>10</v>
      </c>
      <c r="N3272" s="125">
        <v>-0.134998483991352</v>
      </c>
      <c r="O3272" s="3">
        <v>10</v>
      </c>
      <c r="P3272" s="125">
        <v>-1.62076390247827E-2</v>
      </c>
      <c r="Q3272" s="3">
        <v>17</v>
      </c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</row>
    <row r="3273" spans="1:30" hidden="1" x14ac:dyDescent="0.25">
      <c r="A3273" s="2">
        <v>1</v>
      </c>
      <c r="B3273" s="2">
        <v>2016</v>
      </c>
      <c r="C3273" s="4" t="str">
        <f>INDEX(Index!$B$1:$B$500,MATCH($F3273,Index!$A$1:$A$500,0)
)</f>
        <v>BAL</v>
      </c>
      <c r="D3273" s="4">
        <v>0</v>
      </c>
      <c r="E3273" s="141">
        <f t="shared" si="51"/>
        <v>0.19875060687487756</v>
      </c>
      <c r="F3273" s="3" t="s">
        <v>18</v>
      </c>
      <c r="G3273" s="3">
        <v>8</v>
      </c>
      <c r="H3273" s="125">
        <v>0.19875060687487756</v>
      </c>
      <c r="I3273" s="3"/>
      <c r="J3273" s="3"/>
      <c r="K3273" s="3" t="s">
        <v>98</v>
      </c>
      <c r="L3273" s="125">
        <v>-0.16957623018215201</v>
      </c>
      <c r="M3273" s="3">
        <v>25</v>
      </c>
      <c r="N3273" s="125">
        <v>-0.38893440087903097</v>
      </c>
      <c r="O3273" s="3">
        <v>3</v>
      </c>
      <c r="P3273" s="125">
        <v>-2.06075638220014E-2</v>
      </c>
      <c r="Q3273" s="3">
        <v>18</v>
      </c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</row>
    <row r="3274" spans="1:30" hidden="1" x14ac:dyDescent="0.25">
      <c r="A3274" s="2">
        <v>1</v>
      </c>
      <c r="B3274" s="2">
        <v>2016</v>
      </c>
      <c r="C3274" s="4" t="str">
        <f>INDEX(Index!$B$1:$B$500,MATCH($F3274,Index!$A$1:$A$500,0)
)</f>
        <v>LAC</v>
      </c>
      <c r="D3274" s="4">
        <v>0</v>
      </c>
      <c r="E3274" s="141">
        <f t="shared" si="51"/>
        <v>0.1797050094572302</v>
      </c>
      <c r="F3274" s="3" t="s">
        <v>68</v>
      </c>
      <c r="G3274" s="3">
        <v>9</v>
      </c>
      <c r="H3274" s="125">
        <v>0.1797050094572302</v>
      </c>
      <c r="I3274" s="3"/>
      <c r="J3274" s="3"/>
      <c r="K3274" s="3" t="s">
        <v>99</v>
      </c>
      <c r="L3274" s="125">
        <v>0.27903873729556</v>
      </c>
      <c r="M3274" s="3">
        <v>7</v>
      </c>
      <c r="N3274" s="125">
        <v>-4.17098130684792E-2</v>
      </c>
      <c r="O3274" s="3">
        <v>16</v>
      </c>
      <c r="P3274" s="125">
        <v>-0.14104354090680901</v>
      </c>
      <c r="Q3274" s="3">
        <v>29</v>
      </c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</row>
    <row r="3275" spans="1:30" hidden="1" x14ac:dyDescent="0.25">
      <c r="A3275" s="2">
        <v>1</v>
      </c>
      <c r="B3275" s="2">
        <v>2016</v>
      </c>
      <c r="C3275" s="4" t="str">
        <f>INDEX(Index!$B$1:$B$500,MATCH($F3275,Index!$A$1:$A$500,0)
)</f>
        <v>DAL</v>
      </c>
      <c r="D3275" s="4">
        <v>0</v>
      </c>
      <c r="E3275" s="141">
        <f t="shared" si="51"/>
        <v>0.11868304057950591</v>
      </c>
      <c r="F3275" s="3" t="s">
        <v>3</v>
      </c>
      <c r="G3275" s="3">
        <v>10</v>
      </c>
      <c r="H3275" s="125">
        <v>0.11868304057950591</v>
      </c>
      <c r="I3275" s="3"/>
      <c r="J3275" s="3"/>
      <c r="K3275" s="3" t="s">
        <v>99</v>
      </c>
      <c r="L3275" s="125">
        <v>7.6625853984529396E-2</v>
      </c>
      <c r="M3275" s="3">
        <v>13</v>
      </c>
      <c r="N3275" s="125">
        <v>3.4882521039367897E-2</v>
      </c>
      <c r="O3275" s="3">
        <v>20</v>
      </c>
      <c r="P3275" s="125">
        <v>7.6939707634344406E-2</v>
      </c>
      <c r="Q3275" s="3">
        <v>3</v>
      </c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</row>
    <row r="3276" spans="1:30" hidden="1" x14ac:dyDescent="0.25">
      <c r="A3276" s="2">
        <v>1</v>
      </c>
      <c r="B3276" s="2">
        <v>2016</v>
      </c>
      <c r="C3276" s="4" t="str">
        <f>INDEX(Index!$B$1:$B$500,MATCH($F3276,Index!$A$1:$A$500,0)
)</f>
        <v>HOU</v>
      </c>
      <c r="D3276" s="4">
        <v>0</v>
      </c>
      <c r="E3276" s="141">
        <f t="shared" si="51"/>
        <v>9.7533790369980694E-2</v>
      </c>
      <c r="F3276" s="3" t="s">
        <v>49</v>
      </c>
      <c r="G3276" s="3">
        <v>11</v>
      </c>
      <c r="H3276" s="125">
        <v>9.7533790369980694E-2</v>
      </c>
      <c r="I3276" s="3"/>
      <c r="J3276" s="3"/>
      <c r="K3276" s="3" t="s">
        <v>98</v>
      </c>
      <c r="L3276" s="125">
        <v>-8.5954264745070494E-2</v>
      </c>
      <c r="M3276" s="3">
        <v>20</v>
      </c>
      <c r="N3276" s="125">
        <v>-0.20933377837241299</v>
      </c>
      <c r="O3276" s="3">
        <v>5</v>
      </c>
      <c r="P3276" s="125">
        <v>-2.58457232573618E-2</v>
      </c>
      <c r="Q3276" s="3">
        <v>20</v>
      </c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</row>
    <row r="3277" spans="1:30" hidden="1" x14ac:dyDescent="0.25">
      <c r="A3277" s="2">
        <v>1</v>
      </c>
      <c r="B3277" s="2">
        <v>2016</v>
      </c>
      <c r="C3277" s="4" t="str">
        <f>INDEX(Index!$B$1:$B$500,MATCH($F3277,Index!$A$1:$A$500,0)
)</f>
        <v>LV</v>
      </c>
      <c r="D3277" s="4">
        <v>0</v>
      </c>
      <c r="E3277" s="141">
        <f t="shared" si="51"/>
        <v>4.8833008028554947E-2</v>
      </c>
      <c r="F3277" s="3" t="s">
        <v>52</v>
      </c>
      <c r="G3277" s="3">
        <v>12</v>
      </c>
      <c r="H3277" s="125">
        <v>4.8833008028554947E-2</v>
      </c>
      <c r="I3277" s="3"/>
      <c r="J3277" s="3"/>
      <c r="K3277" s="3" t="s">
        <v>98</v>
      </c>
      <c r="L3277" s="125">
        <v>0.29716589345587402</v>
      </c>
      <c r="M3277" s="3">
        <v>4</v>
      </c>
      <c r="N3277" s="125">
        <v>0.28723206079852998</v>
      </c>
      <c r="O3277" s="3">
        <v>31</v>
      </c>
      <c r="P3277" s="125">
        <v>3.8899175371210903E-2</v>
      </c>
      <c r="Q3277" s="3">
        <v>10</v>
      </c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</row>
    <row r="3278" spans="1:30" hidden="1" x14ac:dyDescent="0.25">
      <c r="A3278" s="2">
        <v>1</v>
      </c>
      <c r="B3278" s="2">
        <v>2016</v>
      </c>
      <c r="C3278" s="4" t="str">
        <f>INDEX(Index!$B$1:$B$500,MATCH($F3278,Index!$A$1:$A$500,0)
)</f>
        <v>ARI</v>
      </c>
      <c r="D3278" s="4">
        <v>0</v>
      </c>
      <c r="E3278" s="141">
        <f t="shared" si="51"/>
        <v>4.0828579181687225E-2</v>
      </c>
      <c r="F3278" s="3" t="s">
        <v>23</v>
      </c>
      <c r="G3278" s="3">
        <v>13</v>
      </c>
      <c r="H3278" s="125">
        <v>4.0828579181687225E-2</v>
      </c>
      <c r="I3278" s="3"/>
      <c r="J3278" s="3"/>
      <c r="K3278" s="3" t="s">
        <v>99</v>
      </c>
      <c r="L3278" s="125">
        <v>0.18724088720903501</v>
      </c>
      <c r="M3278" s="3">
        <v>8</v>
      </c>
      <c r="N3278" s="125">
        <v>-8.1902620909702108E-3</v>
      </c>
      <c r="O3278" s="3">
        <v>17</v>
      </c>
      <c r="P3278" s="125">
        <v>-0.15460257011831799</v>
      </c>
      <c r="Q3278" s="3">
        <v>32</v>
      </c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</row>
    <row r="3279" spans="1:30" hidden="1" x14ac:dyDescent="0.25">
      <c r="A3279" s="2">
        <v>1</v>
      </c>
      <c r="B3279" s="2">
        <v>2016</v>
      </c>
      <c r="C3279" s="4" t="str">
        <f>INDEX(Index!$B$1:$B$500,MATCH($F3279,Index!$A$1:$A$500,0)
)</f>
        <v>CAR</v>
      </c>
      <c r="D3279" s="4">
        <v>0</v>
      </c>
      <c r="E3279" s="141">
        <f t="shared" si="51"/>
        <v>-6.888783331049142E-3</v>
      </c>
      <c r="F3279" s="3" t="s">
        <v>51</v>
      </c>
      <c r="G3279" s="3">
        <v>14</v>
      </c>
      <c r="H3279" s="125">
        <v>-6.888783331049142E-3</v>
      </c>
      <c r="I3279" s="3"/>
      <c r="J3279" s="3"/>
      <c r="K3279" s="3" t="s">
        <v>99</v>
      </c>
      <c r="L3279" s="125">
        <v>-6.98839077348214E-3</v>
      </c>
      <c r="M3279" s="3">
        <v>17</v>
      </c>
      <c r="N3279" s="125">
        <v>-0.14429798883372399</v>
      </c>
      <c r="O3279" s="3">
        <v>9</v>
      </c>
      <c r="P3279" s="125">
        <v>-0.14419838139129099</v>
      </c>
      <c r="Q3279" s="3">
        <v>31</v>
      </c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</row>
    <row r="3280" spans="1:30" hidden="1" x14ac:dyDescent="0.25">
      <c r="A3280" s="2">
        <v>1</v>
      </c>
      <c r="B3280" s="2">
        <v>2016</v>
      </c>
      <c r="C3280" s="4" t="str">
        <f>INDEX(Index!$B$1:$B$500,MATCH($F3280,Index!$A$1:$A$500,0)
)</f>
        <v>CIN</v>
      </c>
      <c r="D3280" s="4">
        <v>0</v>
      </c>
      <c r="E3280" s="141">
        <f t="shared" si="51"/>
        <v>-1.0905505792538739E-2</v>
      </c>
      <c r="F3280" s="3" t="s">
        <v>24</v>
      </c>
      <c r="G3280" s="3">
        <v>15</v>
      </c>
      <c r="H3280" s="125">
        <v>-1.0905505792538739E-2</v>
      </c>
      <c r="I3280" s="3"/>
      <c r="J3280" s="3"/>
      <c r="K3280" s="3" t="s">
        <v>98</v>
      </c>
      <c r="L3280" s="125">
        <v>0.13768844847487799</v>
      </c>
      <c r="M3280" s="3">
        <v>9</v>
      </c>
      <c r="N3280" s="125">
        <v>6.5089373378297202E-3</v>
      </c>
      <c r="O3280" s="3">
        <v>19</v>
      </c>
      <c r="P3280" s="125">
        <v>-0.142085016929587</v>
      </c>
      <c r="Q3280" s="3">
        <v>30</v>
      </c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</row>
    <row r="3281" spans="1:30" hidden="1" x14ac:dyDescent="0.25">
      <c r="A3281" s="2">
        <v>1</v>
      </c>
      <c r="B3281" s="2">
        <v>2016</v>
      </c>
      <c r="C3281" s="4" t="str">
        <f>INDEX(Index!$B$1:$B$500,MATCH($F3281,Index!$A$1:$A$500,0)
)</f>
        <v>MIN</v>
      </c>
      <c r="D3281" s="4">
        <v>0</v>
      </c>
      <c r="E3281" s="141">
        <f t="shared" si="51"/>
        <v>-3.9333852360001711E-2</v>
      </c>
      <c r="F3281" s="3" t="s">
        <v>46</v>
      </c>
      <c r="G3281" s="3">
        <v>16</v>
      </c>
      <c r="H3281" s="125">
        <v>-3.9333852360001711E-2</v>
      </c>
      <c r="I3281" s="3"/>
      <c r="J3281" s="3"/>
      <c r="K3281" s="3" t="s">
        <v>98</v>
      </c>
      <c r="L3281" s="125">
        <v>2.33188520128039E-3</v>
      </c>
      <c r="M3281" s="3">
        <v>15</v>
      </c>
      <c r="N3281" s="125">
        <v>-8.9507356372719907E-2</v>
      </c>
      <c r="O3281" s="3">
        <v>12</v>
      </c>
      <c r="P3281" s="125">
        <v>-0.13117309393400201</v>
      </c>
      <c r="Q3281" s="3">
        <v>28</v>
      </c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</row>
    <row r="3282" spans="1:30" hidden="1" x14ac:dyDescent="0.25">
      <c r="A3282" s="2">
        <v>1</v>
      </c>
      <c r="B3282" s="2">
        <v>2016</v>
      </c>
      <c r="C3282" s="4" t="str">
        <f>INDEX(Index!$B$1:$B$500,MATCH($F3282,Index!$A$1:$A$500,0)
)</f>
        <v>NO</v>
      </c>
      <c r="D3282" s="4">
        <v>0</v>
      </c>
      <c r="E3282" s="141">
        <f t="shared" si="51"/>
        <v>-6.0130867384615011E-2</v>
      </c>
      <c r="F3282" s="3" t="s">
        <v>27</v>
      </c>
      <c r="G3282" s="3">
        <v>17</v>
      </c>
      <c r="H3282" s="125">
        <v>-6.0130867384615011E-2</v>
      </c>
      <c r="I3282" s="3"/>
      <c r="J3282" s="3"/>
      <c r="K3282" s="3" t="s">
        <v>99</v>
      </c>
      <c r="L3282" s="125">
        <v>0.32432303071503998</v>
      </c>
      <c r="M3282" s="3">
        <v>3</v>
      </c>
      <c r="N3282" s="125">
        <v>0.255716191792281</v>
      </c>
      <c r="O3282" s="3">
        <v>28</v>
      </c>
      <c r="P3282" s="125">
        <v>-0.12873770630737399</v>
      </c>
      <c r="Q3282" s="3">
        <v>27</v>
      </c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</row>
    <row r="3283" spans="1:30" hidden="1" x14ac:dyDescent="0.25">
      <c r="A3283" s="2">
        <v>1</v>
      </c>
      <c r="B3283" s="2">
        <v>2016</v>
      </c>
      <c r="C3283" s="4" t="str">
        <f>INDEX(Index!$B$1:$B$500,MATCH($F3283,Index!$A$1:$A$500,0)
)</f>
        <v>DEN</v>
      </c>
      <c r="D3283" s="4">
        <v>0</v>
      </c>
      <c r="E3283" s="141">
        <f t="shared" si="51"/>
        <v>-6.38940434325075E-2</v>
      </c>
      <c r="F3283" s="3" t="s">
        <v>39</v>
      </c>
      <c r="G3283" s="3">
        <v>18</v>
      </c>
      <c r="H3283" s="125">
        <v>-6.38940434325075E-2</v>
      </c>
      <c r="I3283" s="3"/>
      <c r="J3283" s="3"/>
      <c r="K3283" s="3" t="s">
        <v>98</v>
      </c>
      <c r="L3283" s="125">
        <v>-5.7889431552850298E-2</v>
      </c>
      <c r="M3283" s="3">
        <v>18</v>
      </c>
      <c r="N3283" s="125">
        <v>-5.2749039259394996E-3</v>
      </c>
      <c r="O3283" s="3">
        <v>18</v>
      </c>
      <c r="P3283" s="125">
        <v>-1.1279515805596701E-2</v>
      </c>
      <c r="Q3283" s="3">
        <v>16</v>
      </c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</row>
    <row r="3284" spans="1:30" hidden="1" x14ac:dyDescent="0.25">
      <c r="A3284" s="2">
        <v>1</v>
      </c>
      <c r="B3284" s="2">
        <v>2016</v>
      </c>
      <c r="C3284" s="4" t="str">
        <f>INDEX(Index!$B$1:$B$500,MATCH($F3284,Index!$A$1:$A$500,0)
)</f>
        <v>KC</v>
      </c>
      <c r="D3284" s="4">
        <v>0</v>
      </c>
      <c r="E3284" s="141">
        <f t="shared" si="51"/>
        <v>-8.6017816432166494E-2</v>
      </c>
      <c r="F3284" s="3" t="s">
        <v>5</v>
      </c>
      <c r="G3284" s="3">
        <v>19</v>
      </c>
      <c r="H3284" s="125">
        <v>-8.6017816432166494E-2</v>
      </c>
      <c r="I3284" s="3"/>
      <c r="J3284" s="3"/>
      <c r="K3284" s="3" t="s">
        <v>98</v>
      </c>
      <c r="L3284" s="125">
        <v>8.2470702274102997E-2</v>
      </c>
      <c r="M3284" s="3">
        <v>11</v>
      </c>
      <c r="N3284" s="125">
        <v>0.21052631632530899</v>
      </c>
      <c r="O3284" s="3">
        <v>26</v>
      </c>
      <c r="P3284" s="125">
        <v>4.2037797619039502E-2</v>
      </c>
      <c r="Q3284" s="3">
        <v>9</v>
      </c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</row>
    <row r="3285" spans="1:30" hidden="1" x14ac:dyDescent="0.25">
      <c r="A3285" s="2">
        <v>1</v>
      </c>
      <c r="B3285" s="2">
        <v>2016</v>
      </c>
      <c r="C3285" s="4" t="str">
        <f>INDEX(Index!$B$1:$B$500,MATCH($F3285,Index!$A$1:$A$500,0)
)</f>
        <v>NYG</v>
      </c>
      <c r="D3285" s="4">
        <v>0</v>
      </c>
      <c r="E3285" s="141">
        <f t="shared" si="51"/>
        <v>-9.4282119464339509E-2</v>
      </c>
      <c r="F3285" s="3" t="s">
        <v>15</v>
      </c>
      <c r="G3285" s="3">
        <v>20</v>
      </c>
      <c r="H3285" s="125">
        <v>-9.4282119464339509E-2</v>
      </c>
      <c r="I3285" s="3"/>
      <c r="J3285" s="3"/>
      <c r="K3285" s="3" t="s">
        <v>98</v>
      </c>
      <c r="L3285" s="125">
        <v>4.6317570526223997E-2</v>
      </c>
      <c r="M3285" s="3">
        <v>14</v>
      </c>
      <c r="N3285" s="125">
        <v>5.9402946650540599E-2</v>
      </c>
      <c r="O3285" s="3">
        <v>21</v>
      </c>
      <c r="P3285" s="125">
        <v>-8.1196743340022901E-2</v>
      </c>
      <c r="Q3285" s="3">
        <v>24</v>
      </c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</row>
    <row r="3286" spans="1:30" hidden="1" x14ac:dyDescent="0.25">
      <c r="A3286" s="2">
        <v>1</v>
      </c>
      <c r="B3286" s="2">
        <v>2016</v>
      </c>
      <c r="C3286" s="4" t="str">
        <f>INDEX(Index!$B$1:$B$500,MATCH($F3286,Index!$A$1:$A$500,0)
)</f>
        <v>IND</v>
      </c>
      <c r="D3286" s="4">
        <v>0</v>
      </c>
      <c r="E3286" s="141">
        <f t="shared" si="51"/>
        <v>-0.12155836411067719</v>
      </c>
      <c r="F3286" s="3" t="s">
        <v>35</v>
      </c>
      <c r="G3286" s="3">
        <v>21</v>
      </c>
      <c r="H3286" s="125">
        <v>-0.12155836411067719</v>
      </c>
      <c r="I3286" s="3"/>
      <c r="J3286" s="3"/>
      <c r="K3286" s="3" t="s">
        <v>99</v>
      </c>
      <c r="L3286" s="125">
        <v>0.33119384629680199</v>
      </c>
      <c r="M3286" s="3">
        <v>2</v>
      </c>
      <c r="N3286" s="125">
        <v>0.50052648482927797</v>
      </c>
      <c r="O3286" s="3">
        <v>32</v>
      </c>
      <c r="P3286" s="125">
        <v>4.7774274421798803E-2</v>
      </c>
      <c r="Q3286" s="3">
        <v>6</v>
      </c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</row>
    <row r="3287" spans="1:30" hidden="1" x14ac:dyDescent="0.25">
      <c r="A3287" s="2">
        <v>1</v>
      </c>
      <c r="B3287" s="2">
        <v>2016</v>
      </c>
      <c r="C3287" s="4" t="str">
        <f>INDEX(Index!$B$1:$B$500,MATCH($F3287,Index!$A$1:$A$500,0)
)</f>
        <v>CHI</v>
      </c>
      <c r="D3287" s="4">
        <v>0</v>
      </c>
      <c r="E3287" s="141">
        <f t="shared" si="51"/>
        <v>-0.1452859187188221</v>
      </c>
      <c r="F3287" s="3" t="s">
        <v>64</v>
      </c>
      <c r="G3287" s="3">
        <v>22</v>
      </c>
      <c r="H3287" s="125">
        <v>-0.1452859187188221</v>
      </c>
      <c r="I3287" s="3"/>
      <c r="J3287" s="3"/>
      <c r="K3287" s="3" t="s">
        <v>99</v>
      </c>
      <c r="L3287" s="125">
        <v>-0.23888715064159899</v>
      </c>
      <c r="M3287" s="3">
        <v>27</v>
      </c>
      <c r="N3287" s="125">
        <v>-9.8829711689828695E-2</v>
      </c>
      <c r="O3287" s="3">
        <v>11</v>
      </c>
      <c r="P3287" s="125">
        <v>-5.2284797670518E-3</v>
      </c>
      <c r="Q3287" s="3">
        <v>15</v>
      </c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</row>
    <row r="3288" spans="1:30" hidden="1" x14ac:dyDescent="0.25">
      <c r="A3288" s="2">
        <v>1</v>
      </c>
      <c r="B3288" s="2">
        <v>2016</v>
      </c>
      <c r="C3288" s="4" t="str">
        <f>INDEX(Index!$B$1:$B$500,MATCH($F3288,Index!$A$1:$A$500,0)
)</f>
        <v>JAX</v>
      </c>
      <c r="D3288" s="4">
        <v>0</v>
      </c>
      <c r="E3288" s="141">
        <f t="shared" si="51"/>
        <v>-0.15901347698220497</v>
      </c>
      <c r="F3288" s="3" t="s">
        <v>56</v>
      </c>
      <c r="G3288" s="3">
        <v>23</v>
      </c>
      <c r="H3288" s="125">
        <v>-0.15901347698220497</v>
      </c>
      <c r="I3288" s="3"/>
      <c r="J3288" s="3"/>
      <c r="K3288" s="3" t="s">
        <v>99</v>
      </c>
      <c r="L3288" s="125">
        <v>-0.160002016139901</v>
      </c>
      <c r="M3288" s="3">
        <v>24</v>
      </c>
      <c r="N3288" s="125">
        <v>0.137769439028638</v>
      </c>
      <c r="O3288" s="3">
        <v>22</v>
      </c>
      <c r="P3288" s="125">
        <v>0.13875797818633401</v>
      </c>
      <c r="Q3288" s="3">
        <v>1</v>
      </c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</row>
    <row r="3289" spans="1:30" hidden="1" x14ac:dyDescent="0.25">
      <c r="A3289" s="2">
        <v>1</v>
      </c>
      <c r="B3289" s="2">
        <v>2016</v>
      </c>
      <c r="C3289" s="4" t="str">
        <f>INDEX(Index!$B$1:$B$500,MATCH($F3289,Index!$A$1:$A$500,0)
)</f>
        <v>NE</v>
      </c>
      <c r="D3289" s="4">
        <v>0</v>
      </c>
      <c r="E3289" s="141">
        <f t="shared" si="51"/>
        <v>-0.16384067848427267</v>
      </c>
      <c r="F3289" s="3" t="s">
        <v>17</v>
      </c>
      <c r="G3289" s="3">
        <v>24</v>
      </c>
      <c r="H3289" s="125">
        <v>-0.16384067848427267</v>
      </c>
      <c r="I3289" s="3"/>
      <c r="J3289" s="3"/>
      <c r="K3289" s="3" t="s">
        <v>98</v>
      </c>
      <c r="L3289" s="125">
        <v>-8.3604408779547695E-2</v>
      </c>
      <c r="M3289" s="3">
        <v>19</v>
      </c>
      <c r="N3289" s="125">
        <v>0.181918494662903</v>
      </c>
      <c r="O3289" s="3">
        <v>24</v>
      </c>
      <c r="P3289" s="125">
        <v>0.101682224958178</v>
      </c>
      <c r="Q3289" s="3">
        <v>2</v>
      </c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</row>
    <row r="3290" spans="1:30" hidden="1" x14ac:dyDescent="0.25">
      <c r="A3290" s="2">
        <v>1</v>
      </c>
      <c r="B3290" s="2">
        <v>2016</v>
      </c>
      <c r="C3290" s="4" t="str">
        <f>INDEX(Index!$B$1:$B$500,MATCH($F3290,Index!$A$1:$A$500,0)
)</f>
        <v>TEN</v>
      </c>
      <c r="D3290" s="4">
        <v>0</v>
      </c>
      <c r="E3290" s="141">
        <f t="shared" si="51"/>
        <v>-0.2149870636163404</v>
      </c>
      <c r="F3290" s="3" t="s">
        <v>45</v>
      </c>
      <c r="G3290" s="3">
        <v>25</v>
      </c>
      <c r="H3290" s="125">
        <v>-0.2149870636163404</v>
      </c>
      <c r="I3290" s="3"/>
      <c r="J3290" s="3"/>
      <c r="K3290" s="3" t="s">
        <v>99</v>
      </c>
      <c r="L3290" s="125">
        <v>-0.180936198665686</v>
      </c>
      <c r="M3290" s="3">
        <v>26</v>
      </c>
      <c r="N3290" s="125">
        <v>-4.8879726852977798E-2</v>
      </c>
      <c r="O3290" s="3">
        <v>15</v>
      </c>
      <c r="P3290" s="125">
        <v>-8.29305918036322E-2</v>
      </c>
      <c r="Q3290" s="3">
        <v>25</v>
      </c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</row>
    <row r="3291" spans="1:30" hidden="1" x14ac:dyDescent="0.25">
      <c r="A3291" s="2">
        <v>1</v>
      </c>
      <c r="B3291" s="2">
        <v>2016</v>
      </c>
      <c r="C3291" s="4" t="str">
        <f>INDEX(Index!$B$1:$B$500,MATCH($F3291,Index!$A$1:$A$500,0)
)</f>
        <v>NYJ</v>
      </c>
      <c r="D3291" s="4">
        <v>0</v>
      </c>
      <c r="E3291" s="141">
        <f t="shared" si="51"/>
        <v>-0.21699342612676475</v>
      </c>
      <c r="F3291" s="3" t="s">
        <v>9</v>
      </c>
      <c r="G3291" s="3">
        <v>26</v>
      </c>
      <c r="H3291" s="125">
        <v>-0.21699342612676475</v>
      </c>
      <c r="I3291" s="3"/>
      <c r="J3291" s="3"/>
      <c r="K3291" s="3" t="s">
        <v>99</v>
      </c>
      <c r="L3291" s="125">
        <v>1.25683084853016E-3</v>
      </c>
      <c r="M3291" s="3">
        <v>16</v>
      </c>
      <c r="N3291" s="125">
        <v>0.19293941483128099</v>
      </c>
      <c r="O3291" s="3">
        <v>25</v>
      </c>
      <c r="P3291" s="125">
        <v>-2.5310842144013902E-2</v>
      </c>
      <c r="Q3291" s="3">
        <v>19</v>
      </c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</row>
    <row r="3292" spans="1:30" hidden="1" x14ac:dyDescent="0.25">
      <c r="A3292" s="2">
        <v>1</v>
      </c>
      <c r="B3292" s="2">
        <v>2016</v>
      </c>
      <c r="C3292" s="4" t="str">
        <f>INDEX(Index!$B$1:$B$500,MATCH($F3292,Index!$A$1:$A$500,0)
)</f>
        <v>ATL</v>
      </c>
      <c r="D3292" s="4">
        <v>0</v>
      </c>
      <c r="E3292" s="141">
        <f t="shared" si="51"/>
        <v>-0.31768274728136009</v>
      </c>
      <c r="F3292" s="3" t="s">
        <v>43</v>
      </c>
      <c r="G3292" s="3">
        <v>27</v>
      </c>
      <c r="H3292" s="125">
        <v>-0.31768274728136009</v>
      </c>
      <c r="I3292" s="3"/>
      <c r="J3292" s="3"/>
      <c r="K3292" s="3" t="s">
        <v>99</v>
      </c>
      <c r="L3292" s="125">
        <v>-9.7783899086775303E-2</v>
      </c>
      <c r="M3292" s="3">
        <v>21</v>
      </c>
      <c r="N3292" s="125">
        <v>0.26446502891490298</v>
      </c>
      <c r="O3292" s="3">
        <v>30</v>
      </c>
      <c r="P3292" s="125">
        <v>4.4566180720318198E-2</v>
      </c>
      <c r="Q3292" s="3">
        <v>7</v>
      </c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</row>
    <row r="3293" spans="1:30" hidden="1" x14ac:dyDescent="0.25">
      <c r="A3293" s="2">
        <v>1</v>
      </c>
      <c r="B3293" s="2">
        <v>2016</v>
      </c>
      <c r="C3293" s="4" t="str">
        <f>INDEX(Index!$B$1:$B$500,MATCH($F3293,Index!$A$1:$A$500,0)
)</f>
        <v>BUF</v>
      </c>
      <c r="D3293" s="4">
        <v>0</v>
      </c>
      <c r="E3293" s="141">
        <f t="shared" si="51"/>
        <v>-0.3544594856931445</v>
      </c>
      <c r="F3293" s="3" t="s">
        <v>0</v>
      </c>
      <c r="G3293" s="3">
        <v>28</v>
      </c>
      <c r="H3293" s="125">
        <v>-0.3544594856931445</v>
      </c>
      <c r="I3293" s="3"/>
      <c r="J3293" s="3"/>
      <c r="K3293" s="3" t="s">
        <v>99</v>
      </c>
      <c r="L3293" s="125">
        <v>-0.404659665725289</v>
      </c>
      <c r="M3293" s="3">
        <v>29</v>
      </c>
      <c r="N3293" s="125">
        <v>-5.0902559955534402E-2</v>
      </c>
      <c r="O3293" s="3">
        <v>14</v>
      </c>
      <c r="P3293" s="125">
        <v>-7.0237992338988099E-4</v>
      </c>
      <c r="Q3293" s="3">
        <v>14</v>
      </c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</row>
    <row r="3294" spans="1:30" hidden="1" x14ac:dyDescent="0.25">
      <c r="A3294" s="2">
        <v>1</v>
      </c>
      <c r="B3294" s="2">
        <v>2016</v>
      </c>
      <c r="C3294" s="4" t="str">
        <f>INDEX(Index!$B$1:$B$500,MATCH($F3294,Index!$A$1:$A$500,0)
)</f>
        <v>WAS</v>
      </c>
      <c r="D3294" s="4">
        <v>0</v>
      </c>
      <c r="E3294" s="141">
        <f t="shared" si="51"/>
        <v>-0.47352007042881233</v>
      </c>
      <c r="F3294" s="3" t="s">
        <v>26</v>
      </c>
      <c r="G3294" s="3">
        <v>29</v>
      </c>
      <c r="H3294" s="125">
        <v>-0.47352007042881233</v>
      </c>
      <c r="I3294" s="3"/>
      <c r="J3294" s="3"/>
      <c r="K3294" s="3" t="s">
        <v>99</v>
      </c>
      <c r="L3294" s="125">
        <v>-0.29891390122460998</v>
      </c>
      <c r="M3294" s="3">
        <v>28</v>
      </c>
      <c r="N3294" s="125">
        <v>0.217133678188696</v>
      </c>
      <c r="O3294" s="3">
        <v>27</v>
      </c>
      <c r="P3294" s="125">
        <v>4.2527508984493603E-2</v>
      </c>
      <c r="Q3294" s="3">
        <v>8</v>
      </c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</row>
    <row r="3295" spans="1:30" hidden="1" x14ac:dyDescent="0.25">
      <c r="A3295" s="2">
        <v>1</v>
      </c>
      <c r="B3295" s="2">
        <v>2016</v>
      </c>
      <c r="C3295" s="4" t="e">
        <f>INDEX(Index!$B$1:$B$500,MATCH($F3295,Index!$A$1:$A$500,0)
)</f>
        <v>#N/A</v>
      </c>
      <c r="D3295" s="4">
        <v>0</v>
      </c>
      <c r="E3295" s="141">
        <f t="shared" si="51"/>
        <v>-0.50157048373403257</v>
      </c>
      <c r="F3295" s="3" t="s">
        <v>283</v>
      </c>
      <c r="G3295" s="3">
        <v>30</v>
      </c>
      <c r="H3295" s="125">
        <v>-0.50157048373403257</v>
      </c>
      <c r="I3295" s="3"/>
      <c r="J3295" s="3"/>
      <c r="K3295" s="3" t="s">
        <v>99</v>
      </c>
      <c r="L3295" s="125">
        <v>-0.70581498823866995</v>
      </c>
      <c r="M3295" s="3">
        <v>32</v>
      </c>
      <c r="N3295" s="125">
        <v>-0.15477253746209901</v>
      </c>
      <c r="O3295" s="3">
        <v>8</v>
      </c>
      <c r="P3295" s="125">
        <v>4.9471967042538402E-2</v>
      </c>
      <c r="Q3295" s="3">
        <v>5</v>
      </c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</row>
    <row r="3296" spans="1:30" hidden="1" x14ac:dyDescent="0.25">
      <c r="A3296" s="2">
        <v>1</v>
      </c>
      <c r="B3296" s="2">
        <v>2016</v>
      </c>
      <c r="C3296" s="4" t="str">
        <f>INDEX(Index!$B$1:$B$500,MATCH($F3296,Index!$A$1:$A$500,0)
)</f>
        <v>MIA</v>
      </c>
      <c r="D3296" s="4">
        <v>0</v>
      </c>
      <c r="E3296" s="141">
        <f t="shared" si="51"/>
        <v>-0.54867508184644831</v>
      </c>
      <c r="F3296" s="3" t="s">
        <v>4</v>
      </c>
      <c r="G3296" s="3">
        <v>31</v>
      </c>
      <c r="H3296" s="125">
        <v>-0.54867508184644831</v>
      </c>
      <c r="I3296" s="3"/>
      <c r="J3296" s="3"/>
      <c r="K3296" s="3" t="s">
        <v>99</v>
      </c>
      <c r="L3296" s="125">
        <v>-0.52942559788168897</v>
      </c>
      <c r="M3296" s="3">
        <v>31</v>
      </c>
      <c r="N3296" s="125">
        <v>-8.3472333219192701E-2</v>
      </c>
      <c r="O3296" s="3">
        <v>13</v>
      </c>
      <c r="P3296" s="125">
        <v>-0.102721817183952</v>
      </c>
      <c r="Q3296" s="3">
        <v>26</v>
      </c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</row>
    <row r="3297" spans="1:30" hidden="1" x14ac:dyDescent="0.25">
      <c r="A3297" s="2">
        <v>1</v>
      </c>
      <c r="B3297" s="2">
        <v>2016</v>
      </c>
      <c r="C3297" s="4" t="str">
        <f>INDEX(Index!$B$1:$B$500,MATCH($F3297,Index!$A$1:$A$500,0)
)</f>
        <v>CLE</v>
      </c>
      <c r="D3297" s="4">
        <v>0</v>
      </c>
      <c r="E3297" s="141">
        <f t="shared" si="51"/>
        <v>-0.62070018269305616</v>
      </c>
      <c r="F3297" s="3" t="s">
        <v>10</v>
      </c>
      <c r="G3297" s="3">
        <v>32</v>
      </c>
      <c r="H3297" s="125">
        <v>-0.62070018269305616</v>
      </c>
      <c r="I3297" s="3"/>
      <c r="J3297" s="3"/>
      <c r="K3297" s="3" t="s">
        <v>99</v>
      </c>
      <c r="L3297" s="125">
        <v>-0.405647149727626</v>
      </c>
      <c r="M3297" s="3">
        <v>30</v>
      </c>
      <c r="N3297" s="125">
        <v>0.16863753105406401</v>
      </c>
      <c r="O3297" s="3">
        <v>23</v>
      </c>
      <c r="P3297" s="125">
        <v>-4.6415501911366099E-2</v>
      </c>
      <c r="Q3297" s="3">
        <v>23</v>
      </c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</row>
    <row r="3298" spans="1:30" hidden="1" x14ac:dyDescent="0.25">
      <c r="A3298" s="2">
        <v>2</v>
      </c>
      <c r="B3298" s="2">
        <v>2016</v>
      </c>
      <c r="C3298" s="4" t="str">
        <f>INDEX(Index!$B$1:$B$500,MATCH($F3298,Index!$A$1:$A$500,0)
)</f>
        <v>ARI</v>
      </c>
      <c r="D3298" s="4">
        <v>0</v>
      </c>
      <c r="E3298" s="141">
        <f t="shared" si="51"/>
        <v>0.292988402234514</v>
      </c>
      <c r="F3298" s="3" t="s">
        <v>23</v>
      </c>
      <c r="G3298" s="3">
        <v>1</v>
      </c>
      <c r="H3298" s="125">
        <v>0.292988402234514</v>
      </c>
      <c r="I3298" s="3"/>
      <c r="J3298" s="3"/>
      <c r="K3298" s="3" t="s">
        <v>101</v>
      </c>
      <c r="L3298" s="125">
        <v>0.16014992691851301</v>
      </c>
      <c r="M3298" s="3">
        <v>6</v>
      </c>
      <c r="N3298" s="125">
        <v>-0.23528620715495499</v>
      </c>
      <c r="O3298" s="3">
        <v>4</v>
      </c>
      <c r="P3298" s="125">
        <v>-0.102447731838954</v>
      </c>
      <c r="Q3298" s="3">
        <v>29</v>
      </c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</row>
    <row r="3299" spans="1:30" hidden="1" x14ac:dyDescent="0.25">
      <c r="A3299" s="2">
        <v>2</v>
      </c>
      <c r="B3299" s="2">
        <v>2016</v>
      </c>
      <c r="C3299" s="4" t="str">
        <f>INDEX(Index!$B$1:$B$500,MATCH($F3299,Index!$A$1:$A$500,0)
)</f>
        <v>LAC</v>
      </c>
      <c r="D3299" s="4">
        <v>0</v>
      </c>
      <c r="E3299" s="141">
        <f t="shared" si="51"/>
        <v>0.28220300763013795</v>
      </c>
      <c r="F3299" s="3" t="s">
        <v>68</v>
      </c>
      <c r="G3299" s="3">
        <v>2</v>
      </c>
      <c r="H3299" s="125">
        <v>0.28220300763013795</v>
      </c>
      <c r="I3299" s="3"/>
      <c r="J3299" s="3"/>
      <c r="K3299" s="3" t="s">
        <v>101</v>
      </c>
      <c r="L3299" s="125">
        <v>0.219337029859896</v>
      </c>
      <c r="M3299" s="3">
        <v>3</v>
      </c>
      <c r="N3299" s="125">
        <v>-0.12905057430803701</v>
      </c>
      <c r="O3299" s="3">
        <v>12</v>
      </c>
      <c r="P3299" s="125">
        <v>-6.6184596537795098E-2</v>
      </c>
      <c r="Q3299" s="3">
        <v>24</v>
      </c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</row>
    <row r="3300" spans="1:30" hidden="1" x14ac:dyDescent="0.25">
      <c r="A3300" s="2">
        <v>2</v>
      </c>
      <c r="B3300" s="2">
        <v>2016</v>
      </c>
      <c r="C3300" s="4" t="str">
        <f>INDEX(Index!$B$1:$B$500,MATCH($F3300,Index!$A$1:$A$500,0)
)</f>
        <v>PHI</v>
      </c>
      <c r="D3300" s="4">
        <v>0</v>
      </c>
      <c r="E3300" s="141">
        <f t="shared" si="51"/>
        <v>0.26318564876759232</v>
      </c>
      <c r="F3300" s="3" t="s">
        <v>7</v>
      </c>
      <c r="G3300" s="3">
        <v>3</v>
      </c>
      <c r="H3300" s="125">
        <v>0.26318564876759232</v>
      </c>
      <c r="I3300" s="3"/>
      <c r="J3300" s="3"/>
      <c r="K3300" s="3" t="s">
        <v>100</v>
      </c>
      <c r="L3300" s="125">
        <v>4.3658889520565902E-2</v>
      </c>
      <c r="M3300" s="3">
        <v>14</v>
      </c>
      <c r="N3300" s="125">
        <v>-0.27084164695916801</v>
      </c>
      <c r="O3300" s="3">
        <v>3</v>
      </c>
      <c r="P3300" s="125">
        <v>-5.1314887712141599E-2</v>
      </c>
      <c r="Q3300" s="3">
        <v>21</v>
      </c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</row>
    <row r="3301" spans="1:30" hidden="1" x14ac:dyDescent="0.25">
      <c r="A3301" s="2">
        <v>2</v>
      </c>
      <c r="B3301" s="2">
        <v>2016</v>
      </c>
      <c r="C3301" s="4" t="str">
        <f>INDEX(Index!$B$1:$B$500,MATCH($F3301,Index!$A$1:$A$500,0)
)</f>
        <v>PIT</v>
      </c>
      <c r="D3301" s="4">
        <v>0</v>
      </c>
      <c r="E3301" s="141">
        <f t="shared" si="51"/>
        <v>0.2588606619496831</v>
      </c>
      <c r="F3301" s="3" t="s">
        <v>32</v>
      </c>
      <c r="G3301" s="3">
        <v>4</v>
      </c>
      <c r="H3301" s="125">
        <v>0.2588606619496831</v>
      </c>
      <c r="I3301" s="3"/>
      <c r="J3301" s="3"/>
      <c r="K3301" s="3" t="s">
        <v>100</v>
      </c>
      <c r="L3301" s="125">
        <v>0.10644673208413501</v>
      </c>
      <c r="M3301" s="3">
        <v>9</v>
      </c>
      <c r="N3301" s="125">
        <v>-0.1210007191701</v>
      </c>
      <c r="O3301" s="3">
        <v>13</v>
      </c>
      <c r="P3301" s="125">
        <v>3.1413210695448099E-2</v>
      </c>
      <c r="Q3301" s="3">
        <v>10</v>
      </c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</row>
    <row r="3302" spans="1:30" hidden="1" x14ac:dyDescent="0.25">
      <c r="A3302" s="2">
        <v>2</v>
      </c>
      <c r="B3302" s="2">
        <v>2016</v>
      </c>
      <c r="C3302" s="4" t="str">
        <f>INDEX(Index!$B$1:$B$500,MATCH($F3302,Index!$A$1:$A$500,0)
)</f>
        <v>DEN</v>
      </c>
      <c r="D3302" s="4">
        <v>0</v>
      </c>
      <c r="E3302" s="141">
        <f t="shared" si="51"/>
        <v>0.24609613038103392</v>
      </c>
      <c r="F3302" s="3" t="s">
        <v>39</v>
      </c>
      <c r="G3302" s="3">
        <v>5</v>
      </c>
      <c r="H3302" s="125">
        <v>0.24609613038103392</v>
      </c>
      <c r="I3302" s="3"/>
      <c r="J3302" s="3"/>
      <c r="K3302" s="3" t="s">
        <v>100</v>
      </c>
      <c r="L3302" s="125">
        <v>0.10868251900046599</v>
      </c>
      <c r="M3302" s="3">
        <v>8</v>
      </c>
      <c r="N3302" s="125">
        <v>-0.18225493001014301</v>
      </c>
      <c r="O3302" s="3">
        <v>7</v>
      </c>
      <c r="P3302" s="125">
        <v>-4.4841318629575098E-2</v>
      </c>
      <c r="Q3302" s="3">
        <v>20</v>
      </c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</row>
    <row r="3303" spans="1:30" hidden="1" x14ac:dyDescent="0.25">
      <c r="A3303" s="2">
        <v>2</v>
      </c>
      <c r="B3303" s="2">
        <v>2016</v>
      </c>
      <c r="C3303" s="4" t="str">
        <f>INDEX(Index!$B$1:$B$500,MATCH($F3303,Index!$A$1:$A$500,0)
)</f>
        <v>CAR</v>
      </c>
      <c r="D3303" s="4">
        <v>0</v>
      </c>
      <c r="E3303" s="141">
        <f t="shared" si="51"/>
        <v>0.23811655329147158</v>
      </c>
      <c r="F3303" s="3" t="s">
        <v>51</v>
      </c>
      <c r="G3303" s="3">
        <v>6</v>
      </c>
      <c r="H3303" s="125">
        <v>0.23811655329147158</v>
      </c>
      <c r="I3303" s="3"/>
      <c r="J3303" s="3"/>
      <c r="K3303" s="3" t="s">
        <v>101</v>
      </c>
      <c r="L3303" s="125">
        <v>0.10430122573293001</v>
      </c>
      <c r="M3303" s="3">
        <v>10</v>
      </c>
      <c r="N3303" s="125">
        <v>-0.16217439086211999</v>
      </c>
      <c r="O3303" s="3">
        <v>9</v>
      </c>
      <c r="P3303" s="125">
        <v>-2.8359063303578399E-2</v>
      </c>
      <c r="Q3303" s="3">
        <v>17</v>
      </c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</row>
    <row r="3304" spans="1:30" hidden="1" x14ac:dyDescent="0.25">
      <c r="A3304" s="2">
        <v>2</v>
      </c>
      <c r="B3304" s="2">
        <v>2016</v>
      </c>
      <c r="C3304" s="4" t="str">
        <f>INDEX(Index!$B$1:$B$500,MATCH($F3304,Index!$A$1:$A$500,0)
)</f>
        <v>DET</v>
      </c>
      <c r="D3304" s="4">
        <v>0</v>
      </c>
      <c r="E3304" s="141">
        <f t="shared" si="51"/>
        <v>0.17114471089073433</v>
      </c>
      <c r="F3304" s="3" t="s">
        <v>21</v>
      </c>
      <c r="G3304" s="3">
        <v>7</v>
      </c>
      <c r="H3304" s="125">
        <v>0.17114471089073433</v>
      </c>
      <c r="I3304" s="3"/>
      <c r="J3304" s="3"/>
      <c r="K3304" s="3" t="s">
        <v>101</v>
      </c>
      <c r="L3304" s="125">
        <v>0.22491956938632801</v>
      </c>
      <c r="M3304" s="3">
        <v>2</v>
      </c>
      <c r="N3304" s="125">
        <v>0.14340044698783999</v>
      </c>
      <c r="O3304" s="3">
        <v>26</v>
      </c>
      <c r="P3304" s="125">
        <v>8.9625588492246305E-2</v>
      </c>
      <c r="Q3304" s="3">
        <v>3</v>
      </c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</row>
    <row r="3305" spans="1:30" hidden="1" x14ac:dyDescent="0.25">
      <c r="A3305" s="2">
        <v>2</v>
      </c>
      <c r="B3305" s="2">
        <v>2016</v>
      </c>
      <c r="C3305" s="4" t="str">
        <f>INDEX(Index!$B$1:$B$500,MATCH($F3305,Index!$A$1:$A$500,0)
)</f>
        <v>BAL</v>
      </c>
      <c r="D3305" s="4">
        <v>0</v>
      </c>
      <c r="E3305" s="141">
        <f t="shared" si="51"/>
        <v>0.16822988372484343</v>
      </c>
      <c r="F3305" s="3" t="s">
        <v>18</v>
      </c>
      <c r="G3305" s="3">
        <v>8</v>
      </c>
      <c r="H3305" s="125">
        <v>0.16822988372484343</v>
      </c>
      <c r="I3305" s="3"/>
      <c r="J3305" s="3"/>
      <c r="K3305" s="3" t="s">
        <v>100</v>
      </c>
      <c r="L3305" s="125">
        <v>-7.1213524706968401E-2</v>
      </c>
      <c r="M3305" s="3">
        <v>19</v>
      </c>
      <c r="N3305" s="125">
        <v>-0.14710035920568101</v>
      </c>
      <c r="O3305" s="3">
        <v>10</v>
      </c>
      <c r="P3305" s="125">
        <v>9.2343049226130805E-2</v>
      </c>
      <c r="Q3305" s="3">
        <v>2</v>
      </c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</row>
    <row r="3306" spans="1:30" hidden="1" x14ac:dyDescent="0.25">
      <c r="A3306" s="2">
        <v>2</v>
      </c>
      <c r="B3306" s="2">
        <v>2016</v>
      </c>
      <c r="C3306" s="4" t="str">
        <f>INDEX(Index!$B$1:$B$500,MATCH($F3306,Index!$A$1:$A$500,0)
)</f>
        <v>SEA</v>
      </c>
      <c r="D3306" s="4">
        <v>0</v>
      </c>
      <c r="E3306" s="141">
        <f t="shared" si="51"/>
        <v>0.10633475747234418</v>
      </c>
      <c r="F3306" s="3" t="s">
        <v>30</v>
      </c>
      <c r="G3306" s="3">
        <v>9</v>
      </c>
      <c r="H3306" s="125">
        <v>0.10633475747234418</v>
      </c>
      <c r="I3306" s="3"/>
      <c r="J3306" s="3"/>
      <c r="K3306" s="3" t="s">
        <v>101</v>
      </c>
      <c r="L3306" s="125">
        <v>-0.17838160150451701</v>
      </c>
      <c r="M3306" s="3">
        <v>28</v>
      </c>
      <c r="N3306" s="125">
        <v>-0.30932264446670099</v>
      </c>
      <c r="O3306" s="3">
        <v>2</v>
      </c>
      <c r="P3306" s="125">
        <v>-2.4606285489839799E-2</v>
      </c>
      <c r="Q3306" s="3">
        <v>16</v>
      </c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</row>
    <row r="3307" spans="1:30" hidden="1" x14ac:dyDescent="0.25">
      <c r="A3307" s="2">
        <v>2</v>
      </c>
      <c r="B3307" s="2">
        <v>2016</v>
      </c>
      <c r="C3307" s="4" t="str">
        <f>INDEX(Index!$B$1:$B$500,MATCH($F3307,Index!$A$1:$A$500,0)
)</f>
        <v>MIN</v>
      </c>
      <c r="D3307" s="4">
        <v>0</v>
      </c>
      <c r="E3307" s="141">
        <f t="shared" si="51"/>
        <v>3.0401604216764994E-2</v>
      </c>
      <c r="F3307" s="3" t="s">
        <v>46</v>
      </c>
      <c r="G3307" s="3">
        <v>10</v>
      </c>
      <c r="H3307" s="125">
        <v>3.0401604216764994E-2</v>
      </c>
      <c r="I3307" s="3"/>
      <c r="J3307" s="3"/>
      <c r="K3307" s="3" t="s">
        <v>100</v>
      </c>
      <c r="L3307" s="125">
        <v>-0.15776138480970001</v>
      </c>
      <c r="M3307" s="3">
        <v>25</v>
      </c>
      <c r="N3307" s="125">
        <v>-0.218443597436246</v>
      </c>
      <c r="O3307" s="3">
        <v>5</v>
      </c>
      <c r="P3307" s="125">
        <v>-3.0280608409781001E-2</v>
      </c>
      <c r="Q3307" s="3">
        <v>18</v>
      </c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</row>
    <row r="3308" spans="1:30" hidden="1" x14ac:dyDescent="0.25">
      <c r="A3308" s="2">
        <v>2</v>
      </c>
      <c r="B3308" s="2">
        <v>2016</v>
      </c>
      <c r="C3308" s="4" t="str">
        <f>INDEX(Index!$B$1:$B$500,MATCH($F3308,Index!$A$1:$A$500,0)
)</f>
        <v>HOU</v>
      </c>
      <c r="D3308" s="4">
        <v>0</v>
      </c>
      <c r="E3308" s="141">
        <f t="shared" si="51"/>
        <v>2.316414211335098E-2</v>
      </c>
      <c r="F3308" s="3" t="s">
        <v>49</v>
      </c>
      <c r="G3308" s="3">
        <v>11</v>
      </c>
      <c r="H3308" s="125">
        <v>2.316414211335098E-2</v>
      </c>
      <c r="I3308" s="3"/>
      <c r="J3308" s="3"/>
      <c r="K3308" s="3" t="s">
        <v>100</v>
      </c>
      <c r="L3308" s="125">
        <v>-0.176612638109506</v>
      </c>
      <c r="M3308" s="3">
        <v>27</v>
      </c>
      <c r="N3308" s="125">
        <v>-0.31157947097647498</v>
      </c>
      <c r="O3308" s="3">
        <v>1</v>
      </c>
      <c r="P3308" s="125">
        <v>-0.111802690753618</v>
      </c>
      <c r="Q3308" s="3">
        <v>30</v>
      </c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</row>
    <row r="3309" spans="1:30" hidden="1" x14ac:dyDescent="0.25">
      <c r="A3309" s="2">
        <v>2</v>
      </c>
      <c r="B3309" s="2">
        <v>2016</v>
      </c>
      <c r="C3309" s="4" t="str">
        <f>INDEX(Index!$B$1:$B$500,MATCH($F3309,Index!$A$1:$A$500,0)
)</f>
        <v>NYJ</v>
      </c>
      <c r="D3309" s="4">
        <v>0</v>
      </c>
      <c r="E3309" s="141">
        <f t="shared" si="51"/>
        <v>2.9478303280857168E-3</v>
      </c>
      <c r="F3309" s="3" t="s">
        <v>9</v>
      </c>
      <c r="G3309" s="3">
        <v>12</v>
      </c>
      <c r="H3309" s="125">
        <v>2.9478303280857168E-3</v>
      </c>
      <c r="I3309" s="3"/>
      <c r="J3309" s="3"/>
      <c r="K3309" s="3" t="s">
        <v>101</v>
      </c>
      <c r="L3309" s="125">
        <v>0.16825300566465701</v>
      </c>
      <c r="M3309" s="3">
        <v>5</v>
      </c>
      <c r="N3309" s="125">
        <v>0.11293360527275299</v>
      </c>
      <c r="O3309" s="3">
        <v>22</v>
      </c>
      <c r="P3309" s="125">
        <v>-5.2371570063818297E-2</v>
      </c>
      <c r="Q3309" s="3">
        <v>22</v>
      </c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</row>
    <row r="3310" spans="1:30" hidden="1" x14ac:dyDescent="0.25">
      <c r="A3310" s="2">
        <v>2</v>
      </c>
      <c r="B3310" s="2">
        <v>2016</v>
      </c>
      <c r="C3310" s="4" t="str">
        <f>INDEX(Index!$B$1:$B$500,MATCH($F3310,Index!$A$1:$A$500,0)
)</f>
        <v>KC</v>
      </c>
      <c r="D3310" s="4">
        <v>0</v>
      </c>
      <c r="E3310" s="141">
        <f t="shared" si="51"/>
        <v>-1.9631640969699077E-3</v>
      </c>
      <c r="F3310" s="3" t="s">
        <v>5</v>
      </c>
      <c r="G3310" s="3">
        <v>13</v>
      </c>
      <c r="H3310" s="125">
        <v>-1.9631640969699077E-3</v>
      </c>
      <c r="I3310" s="3"/>
      <c r="J3310" s="3"/>
      <c r="K3310" s="3" t="s">
        <v>101</v>
      </c>
      <c r="L3310" s="125">
        <v>-0.10155430263606301</v>
      </c>
      <c r="M3310" s="3">
        <v>23</v>
      </c>
      <c r="N3310" s="125">
        <v>-1.07595945653345E-2</v>
      </c>
      <c r="O3310" s="3">
        <v>18</v>
      </c>
      <c r="P3310" s="125">
        <v>8.88315439737586E-2</v>
      </c>
      <c r="Q3310" s="3">
        <v>4</v>
      </c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</row>
    <row r="3311" spans="1:30" hidden="1" x14ac:dyDescent="0.25">
      <c r="A3311" s="2">
        <v>2</v>
      </c>
      <c r="B3311" s="2">
        <v>2016</v>
      </c>
      <c r="C3311" s="4" t="str">
        <f>INDEX(Index!$B$1:$B$500,MATCH($F3311,Index!$A$1:$A$500,0)
)</f>
        <v>ATL</v>
      </c>
      <c r="D3311" s="4">
        <v>0</v>
      </c>
      <c r="E3311" s="141">
        <f t="shared" si="51"/>
        <v>-4.7787281628329792E-3</v>
      </c>
      <c r="F3311" s="3" t="s">
        <v>43</v>
      </c>
      <c r="G3311" s="3">
        <v>14</v>
      </c>
      <c r="H3311" s="125">
        <v>-4.7787281628329792E-3</v>
      </c>
      <c r="I3311" s="3"/>
      <c r="J3311" s="3"/>
      <c r="K3311" s="3" t="s">
        <v>101</v>
      </c>
      <c r="L3311" s="125">
        <v>0.20251677693155901</v>
      </c>
      <c r="M3311" s="3">
        <v>4</v>
      </c>
      <c r="N3311" s="125">
        <v>0.30803356540347898</v>
      </c>
      <c r="O3311" s="3">
        <v>30</v>
      </c>
      <c r="P3311" s="125">
        <v>0.100738060309087</v>
      </c>
      <c r="Q3311" s="3">
        <v>1</v>
      </c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</row>
    <row r="3312" spans="1:30" hidden="1" x14ac:dyDescent="0.25">
      <c r="A3312" s="2">
        <v>2</v>
      </c>
      <c r="B3312" s="2">
        <v>2016</v>
      </c>
      <c r="C3312" s="4" t="str">
        <f>INDEX(Index!$B$1:$B$500,MATCH($F3312,Index!$A$1:$A$500,0)
)</f>
        <v>DAL</v>
      </c>
      <c r="D3312" s="4">
        <v>0</v>
      </c>
      <c r="E3312" s="141">
        <f t="shared" si="51"/>
        <v>-8.4625272468520085E-3</v>
      </c>
      <c r="F3312" s="3" t="s">
        <v>3</v>
      </c>
      <c r="G3312" s="3">
        <v>15</v>
      </c>
      <c r="H3312" s="125">
        <v>-8.4625272468520085E-3</v>
      </c>
      <c r="I3312" s="3"/>
      <c r="J3312" s="3"/>
      <c r="K3312" s="3" t="s">
        <v>101</v>
      </c>
      <c r="L3312" s="125">
        <v>7.7575009353311297E-2</v>
      </c>
      <c r="M3312" s="3">
        <v>12</v>
      </c>
      <c r="N3312" s="125">
        <v>0.119116995662116</v>
      </c>
      <c r="O3312" s="3">
        <v>23</v>
      </c>
      <c r="P3312" s="125">
        <v>3.3079459061952698E-2</v>
      </c>
      <c r="Q3312" s="3">
        <v>9</v>
      </c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</row>
    <row r="3313" spans="1:30" hidden="1" x14ac:dyDescent="0.25">
      <c r="A3313" s="2">
        <v>2</v>
      </c>
      <c r="B3313" s="2">
        <v>2016</v>
      </c>
      <c r="C3313" s="4" t="str">
        <f>INDEX(Index!$B$1:$B$500,MATCH($F3313,Index!$A$1:$A$500,0)
)</f>
        <v>GB</v>
      </c>
      <c r="D3313" s="4">
        <v>0</v>
      </c>
      <c r="E3313" s="141">
        <f t="shared" si="51"/>
        <v>-1.0386934182577896E-2</v>
      </c>
      <c r="F3313" s="3" t="s">
        <v>20</v>
      </c>
      <c r="G3313" s="3">
        <v>16</v>
      </c>
      <c r="H3313" s="125">
        <v>-1.0386934182577896E-2</v>
      </c>
      <c r="I3313" s="3"/>
      <c r="J3313" s="3"/>
      <c r="K3313" s="3" t="s">
        <v>101</v>
      </c>
      <c r="L3313" s="125">
        <v>-0.13241558558859301</v>
      </c>
      <c r="M3313" s="3">
        <v>24</v>
      </c>
      <c r="N3313" s="125">
        <v>-0.13662905630574201</v>
      </c>
      <c r="O3313" s="3">
        <v>11</v>
      </c>
      <c r="P3313" s="125">
        <v>-1.46004048997269E-2</v>
      </c>
      <c r="Q3313" s="3">
        <v>15</v>
      </c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</row>
    <row r="3314" spans="1:30" hidden="1" x14ac:dyDescent="0.25">
      <c r="A3314" s="2">
        <v>2</v>
      </c>
      <c r="B3314" s="2">
        <v>2016</v>
      </c>
      <c r="C3314" s="4" t="str">
        <f>INDEX(Index!$B$1:$B$500,MATCH($F3314,Index!$A$1:$A$500,0)
)</f>
        <v>SF</v>
      </c>
      <c r="D3314" s="4">
        <v>0</v>
      </c>
      <c r="E3314" s="141">
        <f t="shared" si="51"/>
        <v>-1.6622409200544801E-2</v>
      </c>
      <c r="F3314" s="3" t="s">
        <v>1</v>
      </c>
      <c r="G3314" s="3">
        <v>17</v>
      </c>
      <c r="H3314" s="125">
        <v>-1.6622409200544801E-2</v>
      </c>
      <c r="I3314" s="3"/>
      <c r="J3314" s="3"/>
      <c r="K3314" s="3" t="s">
        <v>101</v>
      </c>
      <c r="L3314" s="125">
        <v>-0.157992226739578</v>
      </c>
      <c r="M3314" s="3">
        <v>26</v>
      </c>
      <c r="N3314" s="125">
        <v>-0.18431176361960799</v>
      </c>
      <c r="O3314" s="3">
        <v>6</v>
      </c>
      <c r="P3314" s="125">
        <v>-4.2941946080574799E-2</v>
      </c>
      <c r="Q3314" s="3">
        <v>19</v>
      </c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</row>
    <row r="3315" spans="1:30" hidden="1" x14ac:dyDescent="0.25">
      <c r="A3315" s="2">
        <v>2</v>
      </c>
      <c r="B3315" s="2">
        <v>2016</v>
      </c>
      <c r="C3315" s="4" t="str">
        <f>INDEX(Index!$B$1:$B$500,MATCH($F3315,Index!$A$1:$A$500,0)
)</f>
        <v>TB</v>
      </c>
      <c r="D3315" s="4">
        <v>0</v>
      </c>
      <c r="E3315" s="141">
        <f t="shared" si="51"/>
        <v>-3.5245388566435248E-2</v>
      </c>
      <c r="F3315" s="3" t="s">
        <v>38</v>
      </c>
      <c r="G3315" s="3">
        <v>18</v>
      </c>
      <c r="H3315" s="125">
        <v>-3.5245388566435248E-2</v>
      </c>
      <c r="I3315" s="3"/>
      <c r="J3315" s="3"/>
      <c r="K3315" s="3" t="s">
        <v>101</v>
      </c>
      <c r="L3315" s="125">
        <v>-7.8710209014480295E-2</v>
      </c>
      <c r="M3315" s="3">
        <v>21</v>
      </c>
      <c r="N3315" s="125">
        <v>-5.1327173361994403E-2</v>
      </c>
      <c r="O3315" s="3">
        <v>15</v>
      </c>
      <c r="P3315" s="125">
        <v>-7.8623529139493602E-3</v>
      </c>
      <c r="Q3315" s="3">
        <v>14</v>
      </c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</row>
    <row r="3316" spans="1:30" hidden="1" x14ac:dyDescent="0.25">
      <c r="A3316" s="2">
        <v>2</v>
      </c>
      <c r="B3316" s="2">
        <v>2016</v>
      </c>
      <c r="C3316" s="4" t="str">
        <f>INDEX(Index!$B$1:$B$500,MATCH($F3316,Index!$A$1:$A$500,0)
)</f>
        <v>NO</v>
      </c>
      <c r="D3316" s="4">
        <v>0</v>
      </c>
      <c r="E3316" s="141">
        <f t="shared" si="51"/>
        <v>-4.8345572902125697E-2</v>
      </c>
      <c r="F3316" s="3" t="s">
        <v>27</v>
      </c>
      <c r="G3316" s="3">
        <v>19</v>
      </c>
      <c r="H3316" s="125">
        <v>-4.8345572902125697E-2</v>
      </c>
      <c r="I3316" s="3"/>
      <c r="J3316" s="3"/>
      <c r="K3316" s="3" t="s">
        <v>102</v>
      </c>
      <c r="L3316" s="125">
        <v>0.149632168265491</v>
      </c>
      <c r="M3316" s="3">
        <v>7</v>
      </c>
      <c r="N3316" s="125">
        <v>0.123977634653735</v>
      </c>
      <c r="O3316" s="3">
        <v>25</v>
      </c>
      <c r="P3316" s="125">
        <v>-7.4000106513881697E-2</v>
      </c>
      <c r="Q3316" s="3">
        <v>27</v>
      </c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</row>
    <row r="3317" spans="1:30" hidden="1" x14ac:dyDescent="0.25">
      <c r="A3317" s="2">
        <v>2</v>
      </c>
      <c r="B3317" s="2">
        <v>2016</v>
      </c>
      <c r="C3317" s="4" t="str">
        <f>INDEX(Index!$B$1:$B$500,MATCH($F3317,Index!$A$1:$A$500,0)
)</f>
        <v>CIN</v>
      </c>
      <c r="D3317" s="4">
        <v>0</v>
      </c>
      <c r="E3317" s="141">
        <f t="shared" si="51"/>
        <v>-5.320743930332085E-2</v>
      </c>
      <c r="F3317" s="3" t="s">
        <v>24</v>
      </c>
      <c r="G3317" s="3">
        <v>20</v>
      </c>
      <c r="H3317" s="125">
        <v>-5.320743930332085E-2</v>
      </c>
      <c r="I3317" s="3"/>
      <c r="J3317" s="3"/>
      <c r="K3317" s="3" t="s">
        <v>101</v>
      </c>
      <c r="L3317" s="125">
        <v>-8.9065240169355492E-3</v>
      </c>
      <c r="M3317" s="3">
        <v>16</v>
      </c>
      <c r="N3317" s="125">
        <v>-2.49320250152088E-2</v>
      </c>
      <c r="O3317" s="3">
        <v>17</v>
      </c>
      <c r="P3317" s="125">
        <v>-6.9232940301594104E-2</v>
      </c>
      <c r="Q3317" s="3">
        <v>25</v>
      </c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</row>
    <row r="3318" spans="1:30" hidden="1" x14ac:dyDescent="0.25">
      <c r="A3318" s="2">
        <v>2</v>
      </c>
      <c r="B3318" s="2">
        <v>2016</v>
      </c>
      <c r="C3318" s="4" t="str">
        <f>INDEX(Index!$B$1:$B$500,MATCH($F3318,Index!$A$1:$A$500,0)
)</f>
        <v>NYG</v>
      </c>
      <c r="D3318" s="4">
        <v>0</v>
      </c>
      <c r="E3318" s="141">
        <f t="shared" si="51"/>
        <v>-5.9108555221361089E-2</v>
      </c>
      <c r="F3318" s="3" t="s">
        <v>15</v>
      </c>
      <c r="G3318" s="3">
        <v>21</v>
      </c>
      <c r="H3318" s="125">
        <v>-5.9108555221361089E-2</v>
      </c>
      <c r="I3318" s="3"/>
      <c r="J3318" s="3"/>
      <c r="K3318" s="3" t="s">
        <v>100</v>
      </c>
      <c r="L3318" s="125">
        <v>3.9005978694176602E-2</v>
      </c>
      <c r="M3318" s="3">
        <v>15</v>
      </c>
      <c r="N3318" s="125">
        <v>2.7690472707205E-2</v>
      </c>
      <c r="O3318" s="3">
        <v>19</v>
      </c>
      <c r="P3318" s="125">
        <v>-7.0424061208332694E-2</v>
      </c>
      <c r="Q3318" s="3">
        <v>26</v>
      </c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</row>
    <row r="3319" spans="1:30" hidden="1" x14ac:dyDescent="0.25">
      <c r="A3319" s="2">
        <v>2</v>
      </c>
      <c r="B3319" s="2">
        <v>2016</v>
      </c>
      <c r="C3319" s="4" t="str">
        <f>INDEX(Index!$B$1:$B$500,MATCH($F3319,Index!$A$1:$A$500,0)
)</f>
        <v>NE</v>
      </c>
      <c r="D3319" s="4">
        <v>0</v>
      </c>
      <c r="E3319" s="141">
        <f t="shared" si="51"/>
        <v>-7.8229391597899198E-2</v>
      </c>
      <c r="F3319" s="3" t="s">
        <v>17</v>
      </c>
      <c r="G3319" s="3">
        <v>22</v>
      </c>
      <c r="H3319" s="125">
        <v>-7.8229391597899198E-2</v>
      </c>
      <c r="I3319" s="3"/>
      <c r="J3319" s="3"/>
      <c r="K3319" s="3" t="s">
        <v>100</v>
      </c>
      <c r="L3319" s="125">
        <v>0.103789117323987</v>
      </c>
      <c r="M3319" s="3">
        <v>11</v>
      </c>
      <c r="N3319" s="125">
        <v>0.203803849559407</v>
      </c>
      <c r="O3319" s="3">
        <v>29</v>
      </c>
      <c r="P3319" s="125">
        <v>2.17853406375208E-2</v>
      </c>
      <c r="Q3319" s="3">
        <v>12</v>
      </c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</row>
    <row r="3320" spans="1:30" hidden="1" x14ac:dyDescent="0.25">
      <c r="A3320" s="2">
        <v>2</v>
      </c>
      <c r="B3320" s="2">
        <v>2016</v>
      </c>
      <c r="C3320" s="4" t="str">
        <f>INDEX(Index!$B$1:$B$500,MATCH($F3320,Index!$A$1:$A$500,0)
)</f>
        <v>TEN</v>
      </c>
      <c r="D3320" s="4">
        <v>0</v>
      </c>
      <c r="E3320" s="141">
        <f t="shared" si="51"/>
        <v>-8.5479196820358691E-2</v>
      </c>
      <c r="F3320" s="3" t="s">
        <v>45</v>
      </c>
      <c r="G3320" s="3">
        <v>23</v>
      </c>
      <c r="H3320" s="125">
        <v>-8.5479196820358691E-2</v>
      </c>
      <c r="I3320" s="3"/>
      <c r="J3320" s="3"/>
      <c r="K3320" s="3" t="s">
        <v>101</v>
      </c>
      <c r="L3320" s="125">
        <v>-5.3400783217995601E-2</v>
      </c>
      <c r="M3320" s="3">
        <v>17</v>
      </c>
      <c r="N3320" s="125">
        <v>-8.3049692706017905E-2</v>
      </c>
      <c r="O3320" s="3">
        <v>14</v>
      </c>
      <c r="P3320" s="125">
        <v>-0.115128106308381</v>
      </c>
      <c r="Q3320" s="3">
        <v>31</v>
      </c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</row>
    <row r="3321" spans="1:30" hidden="1" x14ac:dyDescent="0.25">
      <c r="A3321" s="2">
        <v>2</v>
      </c>
      <c r="B3321" s="2">
        <v>2016</v>
      </c>
      <c r="C3321" s="4" t="str">
        <f>INDEX(Index!$B$1:$B$500,MATCH($F3321,Index!$A$1:$A$500,0)
)</f>
        <v>LV</v>
      </c>
      <c r="D3321" s="4">
        <v>0</v>
      </c>
      <c r="E3321" s="141">
        <f t="shared" si="51"/>
        <v>-0.12083569432740467</v>
      </c>
      <c r="F3321" s="3" t="s">
        <v>52</v>
      </c>
      <c r="G3321" s="3">
        <v>24</v>
      </c>
      <c r="H3321" s="125">
        <v>-0.12083569432740467</v>
      </c>
      <c r="I3321" s="3"/>
      <c r="J3321" s="3"/>
      <c r="K3321" s="3" t="s">
        <v>101</v>
      </c>
      <c r="L3321" s="125">
        <v>0.35228679325338103</v>
      </c>
      <c r="M3321" s="3">
        <v>1</v>
      </c>
      <c r="N3321" s="125">
        <v>0.40880718998555499</v>
      </c>
      <c r="O3321" s="3">
        <v>32</v>
      </c>
      <c r="P3321" s="125">
        <v>-6.4315297595230705E-2</v>
      </c>
      <c r="Q3321" s="3">
        <v>23</v>
      </c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</row>
    <row r="3322" spans="1:30" hidden="1" x14ac:dyDescent="0.25">
      <c r="A3322" s="2">
        <v>2</v>
      </c>
      <c r="B3322" s="2">
        <v>2016</v>
      </c>
      <c r="C3322" s="4" t="e">
        <f>INDEX(Index!$B$1:$B$500,MATCH($F3322,Index!$A$1:$A$500,0)
)</f>
        <v>#N/A</v>
      </c>
      <c r="D3322" s="4">
        <v>0</v>
      </c>
      <c r="E3322" s="141">
        <f t="shared" si="51"/>
        <v>-0.17951409180239641</v>
      </c>
      <c r="F3322" s="3" t="s">
        <v>283</v>
      </c>
      <c r="G3322" s="3">
        <v>25</v>
      </c>
      <c r="H3322" s="125">
        <v>-0.17951409180239641</v>
      </c>
      <c r="I3322" s="3"/>
      <c r="J3322" s="3"/>
      <c r="K3322" s="3" t="s">
        <v>101</v>
      </c>
      <c r="L3322" s="125">
        <v>-0.420495490851934</v>
      </c>
      <c r="M3322" s="3">
        <v>32</v>
      </c>
      <c r="N3322" s="125">
        <v>-0.17058717541430299</v>
      </c>
      <c r="O3322" s="3">
        <v>8</v>
      </c>
      <c r="P3322" s="125">
        <v>7.0394223635234607E-2</v>
      </c>
      <c r="Q3322" s="3">
        <v>5</v>
      </c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</row>
    <row r="3323" spans="1:30" hidden="1" x14ac:dyDescent="0.25">
      <c r="A3323" s="2">
        <v>2</v>
      </c>
      <c r="B3323" s="2">
        <v>2016</v>
      </c>
      <c r="C3323" s="4" t="str">
        <f>INDEX(Index!$B$1:$B$500,MATCH($F3323,Index!$A$1:$A$500,0)
)</f>
        <v>WAS</v>
      </c>
      <c r="D3323" s="4">
        <v>0</v>
      </c>
      <c r="E3323" s="141">
        <f t="shared" si="51"/>
        <v>-0.19774565396115412</v>
      </c>
      <c r="F3323" s="3" t="s">
        <v>26</v>
      </c>
      <c r="G3323" s="3">
        <v>26</v>
      </c>
      <c r="H3323" s="125">
        <v>-0.19774565396115412</v>
      </c>
      <c r="I3323" s="3"/>
      <c r="J3323" s="3"/>
      <c r="K3323" s="3" t="s">
        <v>102</v>
      </c>
      <c r="L3323" s="125">
        <v>-6.9030800603045395E-2</v>
      </c>
      <c r="M3323" s="3">
        <v>18</v>
      </c>
      <c r="N3323" s="125">
        <v>0.17414911063487401</v>
      </c>
      <c r="O3323" s="3">
        <v>27</v>
      </c>
      <c r="P3323" s="125">
        <v>4.5434257276765297E-2</v>
      </c>
      <c r="Q3323" s="3">
        <v>6</v>
      </c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</row>
    <row r="3324" spans="1:30" hidden="1" x14ac:dyDescent="0.25">
      <c r="A3324" s="2">
        <v>2</v>
      </c>
      <c r="B3324" s="2">
        <v>2016</v>
      </c>
      <c r="C3324" s="4" t="str">
        <f>INDEX(Index!$B$1:$B$500,MATCH($F3324,Index!$A$1:$A$500,0)
)</f>
        <v>CHI</v>
      </c>
      <c r="D3324" s="4">
        <v>0</v>
      </c>
      <c r="E3324" s="141">
        <f t="shared" si="51"/>
        <v>-0.19828655635030817</v>
      </c>
      <c r="F3324" s="3" t="s">
        <v>64</v>
      </c>
      <c r="G3324" s="3">
        <v>27</v>
      </c>
      <c r="H3324" s="125">
        <v>-0.19828655635030817</v>
      </c>
      <c r="I3324" s="3"/>
      <c r="J3324" s="3"/>
      <c r="K3324" s="3" t="s">
        <v>102</v>
      </c>
      <c r="L3324" s="125">
        <v>-0.26748608520274098</v>
      </c>
      <c r="M3324" s="3">
        <v>31</v>
      </c>
      <c r="N3324" s="125">
        <v>-3.3835562948937102E-2</v>
      </c>
      <c r="O3324" s="3">
        <v>16</v>
      </c>
      <c r="P3324" s="125">
        <v>3.5363965903495699E-2</v>
      </c>
      <c r="Q3324" s="3">
        <v>8</v>
      </c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</row>
    <row r="3325" spans="1:30" hidden="1" x14ac:dyDescent="0.25">
      <c r="A3325" s="2">
        <v>2</v>
      </c>
      <c r="B3325" s="2">
        <v>2016</v>
      </c>
      <c r="C3325" s="4" t="str">
        <f>INDEX(Index!$B$1:$B$500,MATCH($F3325,Index!$A$1:$A$500,0)
)</f>
        <v>BUF</v>
      </c>
      <c r="D3325" s="4">
        <v>0</v>
      </c>
      <c r="E3325" s="141">
        <f t="shared" si="51"/>
        <v>-0.22342973426409948</v>
      </c>
      <c r="F3325" s="3" t="s">
        <v>0</v>
      </c>
      <c r="G3325" s="3">
        <v>28</v>
      </c>
      <c r="H3325" s="125">
        <v>-0.22342973426409948</v>
      </c>
      <c r="I3325" s="3"/>
      <c r="J3325" s="3"/>
      <c r="K3325" s="3" t="s">
        <v>102</v>
      </c>
      <c r="L3325" s="125">
        <v>-7.3608041943985403E-2</v>
      </c>
      <c r="M3325" s="3">
        <v>20</v>
      </c>
      <c r="N3325" s="125">
        <v>0.18790837320610199</v>
      </c>
      <c r="O3325" s="3">
        <v>28</v>
      </c>
      <c r="P3325" s="125">
        <v>3.8086680885987899E-2</v>
      </c>
      <c r="Q3325" s="3">
        <v>7</v>
      </c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</row>
    <row r="3326" spans="1:30" hidden="1" x14ac:dyDescent="0.25">
      <c r="A3326" s="2">
        <v>2</v>
      </c>
      <c r="B3326" s="2">
        <v>2016</v>
      </c>
      <c r="C3326" s="4" t="str">
        <f>INDEX(Index!$B$1:$B$500,MATCH($F3326,Index!$A$1:$A$500,0)
)</f>
        <v>MIA</v>
      </c>
      <c r="D3326" s="4">
        <v>0</v>
      </c>
      <c r="E3326" s="141">
        <f t="shared" si="51"/>
        <v>-0.2463034727547149</v>
      </c>
      <c r="F3326" s="3" t="s">
        <v>4</v>
      </c>
      <c r="G3326" s="3">
        <v>29</v>
      </c>
      <c r="H3326" s="125">
        <v>-0.2463034727547149</v>
      </c>
      <c r="I3326" s="3"/>
      <c r="J3326" s="3"/>
      <c r="K3326" s="3" t="s">
        <v>102</v>
      </c>
      <c r="L3326" s="125">
        <v>-8.5020067884493206E-2</v>
      </c>
      <c r="M3326" s="3">
        <v>22</v>
      </c>
      <c r="N3326" s="125">
        <v>8.5206576512110194E-2</v>
      </c>
      <c r="O3326" s="3">
        <v>21</v>
      </c>
      <c r="P3326" s="125">
        <v>-7.6076828358111498E-2</v>
      </c>
      <c r="Q3326" s="3">
        <v>28</v>
      </c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</row>
    <row r="3327" spans="1:30" hidden="1" x14ac:dyDescent="0.25">
      <c r="A3327" s="2">
        <v>2</v>
      </c>
      <c r="B3327" s="2">
        <v>2016</v>
      </c>
      <c r="C3327" s="4" t="str">
        <f>INDEX(Index!$B$1:$B$500,MATCH($F3327,Index!$A$1:$A$500,0)
)</f>
        <v>JAX</v>
      </c>
      <c r="D3327" s="4">
        <v>0</v>
      </c>
      <c r="E3327" s="141">
        <f t="shared" si="51"/>
        <v>-0.29122419255090426</v>
      </c>
      <c r="F3327" s="3" t="s">
        <v>56</v>
      </c>
      <c r="G3327" s="3">
        <v>30</v>
      </c>
      <c r="H3327" s="125">
        <v>-0.29122419255090426</v>
      </c>
      <c r="I3327" s="3"/>
      <c r="J3327" s="3"/>
      <c r="K3327" s="3" t="s">
        <v>102</v>
      </c>
      <c r="L3327" s="125">
        <v>-0.20071377510042199</v>
      </c>
      <c r="M3327" s="3">
        <v>29</v>
      </c>
      <c r="N3327" s="125">
        <v>0.12120018819398599</v>
      </c>
      <c r="O3327" s="3">
        <v>24</v>
      </c>
      <c r="P3327" s="125">
        <v>3.0689770743503701E-2</v>
      </c>
      <c r="Q3327" s="3">
        <v>11</v>
      </c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</row>
    <row r="3328" spans="1:30" hidden="1" x14ac:dyDescent="0.25">
      <c r="A3328" s="2">
        <v>2</v>
      </c>
      <c r="B3328" s="2">
        <v>2016</v>
      </c>
      <c r="C3328" s="4" t="str">
        <f>INDEX(Index!$B$1:$B$500,MATCH($F3328,Index!$A$1:$A$500,0)
)</f>
        <v>IND</v>
      </c>
      <c r="D3328" s="4">
        <v>0</v>
      </c>
      <c r="E3328" s="141">
        <f t="shared" si="51"/>
        <v>-0.29603512951038607</v>
      </c>
      <c r="F3328" s="3" t="s">
        <v>35</v>
      </c>
      <c r="G3328" s="3">
        <v>31</v>
      </c>
      <c r="H3328" s="125">
        <v>-0.29603512951038607</v>
      </c>
      <c r="I3328" s="3"/>
      <c r="J3328" s="3"/>
      <c r="K3328" s="3" t="s">
        <v>102</v>
      </c>
      <c r="L3328" s="125">
        <v>6.2091788711335402E-2</v>
      </c>
      <c r="M3328" s="3">
        <v>13</v>
      </c>
      <c r="N3328" s="125">
        <v>0.37260852109956499</v>
      </c>
      <c r="O3328" s="3">
        <v>31</v>
      </c>
      <c r="P3328" s="125">
        <v>1.4481602877843501E-2</v>
      </c>
      <c r="Q3328" s="3">
        <v>13</v>
      </c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</row>
    <row r="3329" spans="1:30" hidden="1" x14ac:dyDescent="0.25">
      <c r="A3329" s="2">
        <v>2</v>
      </c>
      <c r="B3329" s="2">
        <v>2016</v>
      </c>
      <c r="C3329" s="4" t="str">
        <f>INDEX(Index!$B$1:$B$500,MATCH($F3329,Index!$A$1:$A$500,0)
)</f>
        <v>CLE</v>
      </c>
      <c r="D3329" s="4">
        <v>0</v>
      </c>
      <c r="E3329" s="141">
        <f t="shared" si="51"/>
        <v>-0.43832559878932675</v>
      </c>
      <c r="F3329" s="3" t="s">
        <v>10</v>
      </c>
      <c r="G3329" s="3">
        <v>32</v>
      </c>
      <c r="H3329" s="125">
        <v>-0.43832559878932675</v>
      </c>
      <c r="I3329" s="3"/>
      <c r="J3329" s="3"/>
      <c r="K3329" s="3" t="s">
        <v>102</v>
      </c>
      <c r="L3329" s="125">
        <v>-0.217223797190572</v>
      </c>
      <c r="M3329" s="3">
        <v>30</v>
      </c>
      <c r="N3329" s="125">
        <v>8.2978142113038694E-2</v>
      </c>
      <c r="O3329" s="3">
        <v>20</v>
      </c>
      <c r="P3329" s="125">
        <v>-0.138123659485716</v>
      </c>
      <c r="Q3329" s="3">
        <v>32</v>
      </c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</row>
    <row r="3330" spans="1:30" hidden="1" x14ac:dyDescent="0.25">
      <c r="A3330" s="2">
        <v>3</v>
      </c>
      <c r="B3330" s="2">
        <v>2016</v>
      </c>
      <c r="C3330" s="4" t="str">
        <f>INDEX(Index!$B$1:$B$500,MATCH($F3330,Index!$A$1:$A$500,0)
)</f>
        <v>PHI</v>
      </c>
      <c r="D3330" s="4">
        <v>0</v>
      </c>
      <c r="E3330" s="141">
        <f t="shared" ref="E3330:E3393" si="52">IF(D3330=1,H3330/100,H3330)</f>
        <v>0.39727753046643005</v>
      </c>
      <c r="F3330" s="3" t="s">
        <v>7</v>
      </c>
      <c r="G3330" s="3">
        <v>1</v>
      </c>
      <c r="H3330" s="125">
        <v>0.39727753046643005</v>
      </c>
      <c r="I3330" s="3"/>
      <c r="J3330" s="3"/>
      <c r="K3330" s="3" t="s">
        <v>104</v>
      </c>
      <c r="L3330" s="125">
        <v>0.124464338616704</v>
      </c>
      <c r="M3330" s="3">
        <v>8</v>
      </c>
      <c r="N3330" s="125">
        <v>-0.28908512656549301</v>
      </c>
      <c r="O3330" s="3">
        <v>2</v>
      </c>
      <c r="P3330" s="125">
        <v>-1.6271934715767E-2</v>
      </c>
      <c r="Q3330" s="3">
        <v>18</v>
      </c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</row>
    <row r="3331" spans="1:30" hidden="1" x14ac:dyDescent="0.25">
      <c r="A3331" s="2">
        <v>3</v>
      </c>
      <c r="B3331" s="2">
        <v>2016</v>
      </c>
      <c r="C3331" s="4" t="str">
        <f>INDEX(Index!$B$1:$B$500,MATCH($F3331,Index!$A$1:$A$500,0)
)</f>
        <v>SEA</v>
      </c>
      <c r="D3331" s="4">
        <v>0</v>
      </c>
      <c r="E3331" s="141">
        <f t="shared" si="52"/>
        <v>0.2777142882622336</v>
      </c>
      <c r="F3331" s="3" t="s">
        <v>30</v>
      </c>
      <c r="G3331" s="3">
        <v>2</v>
      </c>
      <c r="H3331" s="125">
        <v>0.2777142882622336</v>
      </c>
      <c r="I3331" s="3"/>
      <c r="J3331" s="3"/>
      <c r="K3331" s="3" t="s">
        <v>103</v>
      </c>
      <c r="L3331" s="125">
        <v>-9.2657408795959198E-2</v>
      </c>
      <c r="M3331" s="3">
        <v>24</v>
      </c>
      <c r="N3331" s="125">
        <v>-0.355636340659645</v>
      </c>
      <c r="O3331" s="3">
        <v>1</v>
      </c>
      <c r="P3331" s="125">
        <v>1.47353563985478E-2</v>
      </c>
      <c r="Q3331" s="3">
        <v>11</v>
      </c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</row>
    <row r="3332" spans="1:30" hidden="1" x14ac:dyDescent="0.25">
      <c r="A3332" s="2">
        <v>3</v>
      </c>
      <c r="B3332" s="2">
        <v>2016</v>
      </c>
      <c r="C3332" s="4" t="str">
        <f>INDEX(Index!$B$1:$B$500,MATCH($F3332,Index!$A$1:$A$500,0)
)</f>
        <v>KC</v>
      </c>
      <c r="D3332" s="4">
        <v>0</v>
      </c>
      <c r="E3332" s="141">
        <f t="shared" si="52"/>
        <v>0.23358620452571149</v>
      </c>
      <c r="F3332" s="3" t="s">
        <v>5</v>
      </c>
      <c r="G3332" s="3">
        <v>3</v>
      </c>
      <c r="H3332" s="125">
        <v>0.23358620452571149</v>
      </c>
      <c r="I3332" s="3"/>
      <c r="J3332" s="3"/>
      <c r="K3332" s="3" t="s">
        <v>103</v>
      </c>
      <c r="L3332" s="125">
        <v>-6.3736431220839093E-2</v>
      </c>
      <c r="M3332" s="3">
        <v>22</v>
      </c>
      <c r="N3332" s="125">
        <v>-0.216986326233084</v>
      </c>
      <c r="O3332" s="3">
        <v>4</v>
      </c>
      <c r="P3332" s="125">
        <v>8.0336309513466597E-2</v>
      </c>
      <c r="Q3332" s="3">
        <v>3</v>
      </c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</row>
    <row r="3333" spans="1:30" hidden="1" x14ac:dyDescent="0.25">
      <c r="A3333" s="2">
        <v>3</v>
      </c>
      <c r="B3333" s="2">
        <v>2016</v>
      </c>
      <c r="C3333" s="4" t="str">
        <f>INDEX(Index!$B$1:$B$500,MATCH($F3333,Index!$A$1:$A$500,0)
)</f>
        <v>DEN</v>
      </c>
      <c r="D3333" s="4">
        <v>0</v>
      </c>
      <c r="E3333" s="141">
        <f t="shared" si="52"/>
        <v>0.21472118204329879</v>
      </c>
      <c r="F3333" s="3" t="s">
        <v>39</v>
      </c>
      <c r="G3333" s="3">
        <v>4</v>
      </c>
      <c r="H3333" s="125">
        <v>0.21472118204329879</v>
      </c>
      <c r="I3333" s="3"/>
      <c r="J3333" s="3"/>
      <c r="K3333" s="3" t="s">
        <v>104</v>
      </c>
      <c r="L3333" s="125">
        <v>0.129187324213552</v>
      </c>
      <c r="M3333" s="3">
        <v>7</v>
      </c>
      <c r="N3333" s="125">
        <v>-9.8056379531842597E-2</v>
      </c>
      <c r="O3333" s="3">
        <v>10</v>
      </c>
      <c r="P3333" s="125">
        <v>-1.25225217020958E-2</v>
      </c>
      <c r="Q3333" s="3">
        <v>17</v>
      </c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</row>
    <row r="3334" spans="1:30" hidden="1" x14ac:dyDescent="0.25">
      <c r="A3334" s="2">
        <v>3</v>
      </c>
      <c r="B3334" s="2">
        <v>2016</v>
      </c>
      <c r="C3334" s="4" t="str">
        <f>INDEX(Index!$B$1:$B$500,MATCH($F3334,Index!$A$1:$A$500,0)
)</f>
        <v>MIN</v>
      </c>
      <c r="D3334" s="4">
        <v>0</v>
      </c>
      <c r="E3334" s="141">
        <f t="shared" si="52"/>
        <v>0.18634486305681011</v>
      </c>
      <c r="F3334" s="3" t="s">
        <v>46</v>
      </c>
      <c r="G3334" s="3">
        <v>5</v>
      </c>
      <c r="H3334" s="125">
        <v>0.18634486305681011</v>
      </c>
      <c r="I3334" s="3"/>
      <c r="J3334" s="3"/>
      <c r="K3334" s="3" t="s">
        <v>104</v>
      </c>
      <c r="L3334" s="125">
        <v>-0.11661949087788299</v>
      </c>
      <c r="M3334" s="3">
        <v>25</v>
      </c>
      <c r="N3334" s="125">
        <v>-0.25910692533474</v>
      </c>
      <c r="O3334" s="3">
        <v>3</v>
      </c>
      <c r="P3334" s="125">
        <v>4.3857428599953098E-2</v>
      </c>
      <c r="Q3334" s="3">
        <v>7</v>
      </c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</row>
    <row r="3335" spans="1:30" hidden="1" x14ac:dyDescent="0.25">
      <c r="A3335" s="2">
        <v>3</v>
      </c>
      <c r="B3335" s="2">
        <v>2016</v>
      </c>
      <c r="C3335" s="4" t="str">
        <f>INDEX(Index!$B$1:$B$500,MATCH($F3335,Index!$A$1:$A$500,0)
)</f>
        <v>GB</v>
      </c>
      <c r="D3335" s="4">
        <v>0</v>
      </c>
      <c r="E3335" s="141">
        <f t="shared" si="52"/>
        <v>0.18576457367264551</v>
      </c>
      <c r="F3335" s="3" t="s">
        <v>20</v>
      </c>
      <c r="G3335" s="3">
        <v>6</v>
      </c>
      <c r="H3335" s="125">
        <v>0.18576457367264551</v>
      </c>
      <c r="I3335" s="3"/>
      <c r="J3335" s="3"/>
      <c r="K3335" s="3" t="s">
        <v>103</v>
      </c>
      <c r="L3335" s="125">
        <v>8.9754584215016101E-2</v>
      </c>
      <c r="M3335" s="3">
        <v>10</v>
      </c>
      <c r="N3335" s="125">
        <v>-9.4288525358831601E-2</v>
      </c>
      <c r="O3335" s="3">
        <v>11</v>
      </c>
      <c r="P3335" s="125">
        <v>1.72146409879782E-3</v>
      </c>
      <c r="Q3335" s="3">
        <v>14</v>
      </c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</row>
    <row r="3336" spans="1:30" hidden="1" x14ac:dyDescent="0.25">
      <c r="A3336" s="2">
        <v>3</v>
      </c>
      <c r="B3336" s="2">
        <v>2016</v>
      </c>
      <c r="C3336" s="4" t="str">
        <f>INDEX(Index!$B$1:$B$500,MATCH($F3336,Index!$A$1:$A$500,0)
)</f>
        <v>ATL</v>
      </c>
      <c r="D3336" s="4">
        <v>0</v>
      </c>
      <c r="E3336" s="141">
        <f t="shared" si="52"/>
        <v>0.18469263720969789</v>
      </c>
      <c r="F3336" s="3" t="s">
        <v>43</v>
      </c>
      <c r="G3336" s="3">
        <v>7</v>
      </c>
      <c r="H3336" s="125">
        <v>0.18469263720969789</v>
      </c>
      <c r="I3336" s="3"/>
      <c r="J3336" s="3"/>
      <c r="K3336" s="3" t="s">
        <v>103</v>
      </c>
      <c r="L3336" s="125">
        <v>0.30589167358385499</v>
      </c>
      <c r="M3336" s="3">
        <v>1</v>
      </c>
      <c r="N3336" s="125">
        <v>0.21157298987249901</v>
      </c>
      <c r="O3336" s="3">
        <v>28</v>
      </c>
      <c r="P3336" s="125">
        <v>9.0373953498341902E-2</v>
      </c>
      <c r="Q3336" s="3">
        <v>2</v>
      </c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</row>
    <row r="3337" spans="1:30" hidden="1" x14ac:dyDescent="0.25">
      <c r="A3337" s="2">
        <v>3</v>
      </c>
      <c r="B3337" s="2">
        <v>2016</v>
      </c>
      <c r="C3337" s="4" t="str">
        <f>INDEX(Index!$B$1:$B$500,MATCH($F3337,Index!$A$1:$A$500,0)
)</f>
        <v>DAL</v>
      </c>
      <c r="D3337" s="4">
        <v>0</v>
      </c>
      <c r="E3337" s="141">
        <f t="shared" si="52"/>
        <v>0.16064846513431813</v>
      </c>
      <c r="F3337" s="3" t="s">
        <v>3</v>
      </c>
      <c r="G3337" s="3">
        <v>8</v>
      </c>
      <c r="H3337" s="125">
        <v>0.16064846513431813</v>
      </c>
      <c r="I3337" s="3"/>
      <c r="J3337" s="3"/>
      <c r="K3337" s="3" t="s">
        <v>103</v>
      </c>
      <c r="L3337" s="125">
        <v>0.227830698780285</v>
      </c>
      <c r="M3337" s="3">
        <v>3</v>
      </c>
      <c r="N3337" s="125">
        <v>6.8523343598105399E-2</v>
      </c>
      <c r="O3337" s="3">
        <v>23</v>
      </c>
      <c r="P3337" s="125">
        <v>1.3411099521385499E-3</v>
      </c>
      <c r="Q3337" s="3">
        <v>15</v>
      </c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</row>
    <row r="3338" spans="1:30" hidden="1" x14ac:dyDescent="0.25">
      <c r="A3338" s="2">
        <v>3</v>
      </c>
      <c r="B3338" s="2">
        <v>2016</v>
      </c>
      <c r="C3338" s="4" t="str">
        <f>INDEX(Index!$B$1:$B$500,MATCH($F3338,Index!$A$1:$A$500,0)
)</f>
        <v>LAC</v>
      </c>
      <c r="D3338" s="4">
        <v>0</v>
      </c>
      <c r="E3338" s="141">
        <f t="shared" si="52"/>
        <v>0.15642468909858431</v>
      </c>
      <c r="F3338" s="3" t="s">
        <v>68</v>
      </c>
      <c r="G3338" s="3">
        <v>9</v>
      </c>
      <c r="H3338" s="125">
        <v>0.15642468909858431</v>
      </c>
      <c r="I3338" s="3"/>
      <c r="J3338" s="3"/>
      <c r="K3338" s="3" t="s">
        <v>105</v>
      </c>
      <c r="L3338" s="125">
        <v>0.158589867781846</v>
      </c>
      <c r="M3338" s="3">
        <v>5</v>
      </c>
      <c r="N3338" s="125">
        <v>-6.8421111043092203E-2</v>
      </c>
      <c r="O3338" s="3">
        <v>13</v>
      </c>
      <c r="P3338" s="125">
        <v>-7.0586289726353904E-2</v>
      </c>
      <c r="Q3338" s="3">
        <v>25</v>
      </c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</row>
    <row r="3339" spans="1:30" hidden="1" x14ac:dyDescent="0.25">
      <c r="A3339" s="2">
        <v>3</v>
      </c>
      <c r="B3339" s="2">
        <v>2016</v>
      </c>
      <c r="C3339" s="4" t="str">
        <f>INDEX(Index!$B$1:$B$500,MATCH($F3339,Index!$A$1:$A$500,0)
)</f>
        <v>NE</v>
      </c>
      <c r="D3339" s="4">
        <v>0</v>
      </c>
      <c r="E3339" s="141">
        <f t="shared" si="52"/>
        <v>0.14352750861350599</v>
      </c>
      <c r="F3339" s="3" t="s">
        <v>17</v>
      </c>
      <c r="G3339" s="3">
        <v>10</v>
      </c>
      <c r="H3339" s="125">
        <v>0.14352750861350599</v>
      </c>
      <c r="I3339" s="3"/>
      <c r="J3339" s="3"/>
      <c r="K3339" s="3" t="s">
        <v>104</v>
      </c>
      <c r="L3339" s="125">
        <v>6.4324872788396006E-2</v>
      </c>
      <c r="M3339" s="3">
        <v>11</v>
      </c>
      <c r="N3339" s="125">
        <v>1.8568477604110002E-2</v>
      </c>
      <c r="O3339" s="3">
        <v>18</v>
      </c>
      <c r="P3339" s="125">
        <v>9.777111342922E-2</v>
      </c>
      <c r="Q3339" s="3">
        <v>1</v>
      </c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</row>
    <row r="3340" spans="1:30" hidden="1" x14ac:dyDescent="0.25">
      <c r="A3340" s="2">
        <v>3</v>
      </c>
      <c r="B3340" s="2">
        <v>2016</v>
      </c>
      <c r="C3340" s="4" t="str">
        <f>INDEX(Index!$B$1:$B$500,MATCH($F3340,Index!$A$1:$A$500,0)
)</f>
        <v>BAL</v>
      </c>
      <c r="D3340" s="4">
        <v>0</v>
      </c>
      <c r="E3340" s="141">
        <f t="shared" si="52"/>
        <v>0.10586351215880961</v>
      </c>
      <c r="F3340" s="3" t="s">
        <v>18</v>
      </c>
      <c r="G3340" s="3">
        <v>11</v>
      </c>
      <c r="H3340" s="125">
        <v>0.10586351215880961</v>
      </c>
      <c r="I3340" s="3"/>
      <c r="J3340" s="3"/>
      <c r="K3340" s="3" t="s">
        <v>104</v>
      </c>
      <c r="L3340" s="125">
        <v>-0.15374061540921399</v>
      </c>
      <c r="M3340" s="3">
        <v>26</v>
      </c>
      <c r="N3340" s="125">
        <v>-0.197714072771663</v>
      </c>
      <c r="O3340" s="3">
        <v>5</v>
      </c>
      <c r="P3340" s="125">
        <v>6.1890054796360602E-2</v>
      </c>
      <c r="Q3340" s="3">
        <v>4</v>
      </c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</row>
    <row r="3341" spans="1:30" hidden="1" x14ac:dyDescent="0.25">
      <c r="A3341" s="2">
        <v>3</v>
      </c>
      <c r="B3341" s="2">
        <v>2016</v>
      </c>
      <c r="C3341" s="4" t="str">
        <f>INDEX(Index!$B$1:$B$500,MATCH($F3341,Index!$A$1:$A$500,0)
)</f>
        <v>ARI</v>
      </c>
      <c r="D3341" s="4">
        <v>0</v>
      </c>
      <c r="E3341" s="141">
        <f t="shared" si="52"/>
        <v>4.7593534872073989E-2</v>
      </c>
      <c r="F3341" s="3" t="s">
        <v>23</v>
      </c>
      <c r="G3341" s="3">
        <v>12</v>
      </c>
      <c r="H3341" s="125">
        <v>4.7593534872073989E-2</v>
      </c>
      <c r="I3341" s="3"/>
      <c r="J3341" s="3"/>
      <c r="K3341" s="3" t="s">
        <v>105</v>
      </c>
      <c r="L3341" s="125">
        <v>-1.8926830793608601E-2</v>
      </c>
      <c r="M3341" s="3">
        <v>15</v>
      </c>
      <c r="N3341" s="125">
        <v>-0.14256913041876099</v>
      </c>
      <c r="O3341" s="3">
        <v>7</v>
      </c>
      <c r="P3341" s="125">
        <v>-7.6048764753078396E-2</v>
      </c>
      <c r="Q3341" s="3">
        <v>28</v>
      </c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</row>
    <row r="3342" spans="1:30" hidden="1" x14ac:dyDescent="0.25">
      <c r="A3342" s="2">
        <v>3</v>
      </c>
      <c r="B3342" s="2">
        <v>2016</v>
      </c>
      <c r="C3342" s="4" t="str">
        <f>INDEX(Index!$B$1:$B$500,MATCH($F3342,Index!$A$1:$A$500,0)
)</f>
        <v>LV</v>
      </c>
      <c r="D3342" s="4">
        <v>0</v>
      </c>
      <c r="E3342" s="141">
        <f t="shared" si="52"/>
        <v>9.2871309972806029E-3</v>
      </c>
      <c r="F3342" s="3" t="s">
        <v>52</v>
      </c>
      <c r="G3342" s="3">
        <v>13</v>
      </c>
      <c r="H3342" s="125">
        <v>9.2871309972806029E-3</v>
      </c>
      <c r="I3342" s="3"/>
      <c r="J3342" s="3"/>
      <c r="K3342" s="3" t="s">
        <v>103</v>
      </c>
      <c r="L3342" s="125">
        <v>0.30524554993346897</v>
      </c>
      <c r="M3342" s="3">
        <v>2</v>
      </c>
      <c r="N3342" s="125">
        <v>0.27841281101501397</v>
      </c>
      <c r="O3342" s="3">
        <v>32</v>
      </c>
      <c r="P3342" s="125">
        <v>-1.7545607921174398E-2</v>
      </c>
      <c r="Q3342" s="3">
        <v>20</v>
      </c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</row>
    <row r="3343" spans="1:30" hidden="1" x14ac:dyDescent="0.25">
      <c r="A3343" s="2">
        <v>3</v>
      </c>
      <c r="B3343" s="2">
        <v>2016</v>
      </c>
      <c r="C3343" s="4" t="str">
        <f>INDEX(Index!$B$1:$B$500,MATCH($F3343,Index!$A$1:$A$500,0)
)</f>
        <v>CAR</v>
      </c>
      <c r="D3343" s="4">
        <v>0</v>
      </c>
      <c r="E3343" s="141">
        <f t="shared" si="52"/>
        <v>5.6225006068440914E-3</v>
      </c>
      <c r="F3343" s="3" t="s">
        <v>51</v>
      </c>
      <c r="G3343" s="3">
        <v>14</v>
      </c>
      <c r="H3343" s="125">
        <v>5.6225006068440914E-3</v>
      </c>
      <c r="I3343" s="3"/>
      <c r="J3343" s="3"/>
      <c r="K3343" s="3" t="s">
        <v>105</v>
      </c>
      <c r="L3343" s="125">
        <v>-4.2801404432208701E-2</v>
      </c>
      <c r="M3343" s="3">
        <v>18</v>
      </c>
      <c r="N3343" s="125">
        <v>-0.12707971268540999</v>
      </c>
      <c r="O3343" s="3">
        <v>8</v>
      </c>
      <c r="P3343" s="125">
        <v>-7.8655807646357198E-2</v>
      </c>
      <c r="Q3343" s="3">
        <v>29</v>
      </c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</row>
    <row r="3344" spans="1:30" hidden="1" x14ac:dyDescent="0.25">
      <c r="A3344" s="2">
        <v>3</v>
      </c>
      <c r="B3344" s="2">
        <v>2016</v>
      </c>
      <c r="C3344" s="4" t="str">
        <f>INDEX(Index!$B$1:$B$500,MATCH($F3344,Index!$A$1:$A$500,0)
)</f>
        <v>TB</v>
      </c>
      <c r="D3344" s="4">
        <v>0</v>
      </c>
      <c r="E3344" s="141">
        <f t="shared" si="52"/>
        <v>-5.6847313789244874E-3</v>
      </c>
      <c r="F3344" s="3" t="s">
        <v>38</v>
      </c>
      <c r="G3344" s="3">
        <v>15</v>
      </c>
      <c r="H3344" s="125">
        <v>-5.6847313789244874E-3</v>
      </c>
      <c r="I3344" s="3"/>
      <c r="J3344" s="3"/>
      <c r="K3344" s="3" t="s">
        <v>105</v>
      </c>
      <c r="L3344" s="125">
        <v>8.5670881715095102E-3</v>
      </c>
      <c r="M3344" s="3">
        <v>14</v>
      </c>
      <c r="N3344" s="125">
        <v>-2.0640245413034001E-2</v>
      </c>
      <c r="O3344" s="3">
        <v>14</v>
      </c>
      <c r="P3344" s="125">
        <v>-3.4892064963468E-2</v>
      </c>
      <c r="Q3344" s="3">
        <v>21</v>
      </c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</row>
    <row r="3345" spans="1:30" hidden="1" x14ac:dyDescent="0.25">
      <c r="A3345" s="2">
        <v>3</v>
      </c>
      <c r="B3345" s="2">
        <v>2016</v>
      </c>
      <c r="C3345" s="4" t="str">
        <f>INDEX(Index!$B$1:$B$500,MATCH($F3345,Index!$A$1:$A$500,0)
)</f>
        <v>NYG</v>
      </c>
      <c r="D3345" s="4">
        <v>0</v>
      </c>
      <c r="E3345" s="141">
        <f t="shared" si="52"/>
        <v>-9.4168084254172002E-3</v>
      </c>
      <c r="F3345" s="3" t="s">
        <v>15</v>
      </c>
      <c r="G3345" s="3">
        <v>16</v>
      </c>
      <c r="H3345" s="125">
        <v>-9.4168084254172002E-3</v>
      </c>
      <c r="I3345" s="3"/>
      <c r="J3345" s="3"/>
      <c r="K3345" s="3" t="s">
        <v>103</v>
      </c>
      <c r="L3345" s="125">
        <v>9.3889468107114696E-2</v>
      </c>
      <c r="M3345" s="3">
        <v>9</v>
      </c>
      <c r="N3345" s="125">
        <v>2.2674657443224E-2</v>
      </c>
      <c r="O3345" s="3">
        <v>19</v>
      </c>
      <c r="P3345" s="125">
        <v>-8.0631619089307896E-2</v>
      </c>
      <c r="Q3345" s="3">
        <v>30</v>
      </c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</row>
    <row r="3346" spans="1:30" hidden="1" x14ac:dyDescent="0.25">
      <c r="A3346" s="2">
        <v>3</v>
      </c>
      <c r="B3346" s="2">
        <v>2016</v>
      </c>
      <c r="C3346" s="4" t="str">
        <f>INDEX(Index!$B$1:$B$500,MATCH($F3346,Index!$A$1:$A$500,0)
)</f>
        <v>BUF</v>
      </c>
      <c r="D3346" s="4">
        <v>0</v>
      </c>
      <c r="E3346" s="141">
        <f t="shared" si="52"/>
        <v>-5.0105964620272982E-2</v>
      </c>
      <c r="F3346" s="3" t="s">
        <v>0</v>
      </c>
      <c r="G3346" s="3">
        <v>17</v>
      </c>
      <c r="H3346" s="125">
        <v>-5.0105964620272982E-2</v>
      </c>
      <c r="I3346" s="3"/>
      <c r="J3346" s="3"/>
      <c r="K3346" s="3" t="s">
        <v>105</v>
      </c>
      <c r="L3346" s="125">
        <v>-6.0586730130728197E-2</v>
      </c>
      <c r="M3346" s="3">
        <v>21</v>
      </c>
      <c r="N3346" s="125">
        <v>-7.5505789869047303E-3</v>
      </c>
      <c r="O3346" s="3">
        <v>16</v>
      </c>
      <c r="P3346" s="125">
        <v>2.9301865235504898E-3</v>
      </c>
      <c r="Q3346" s="3">
        <v>13</v>
      </c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</row>
    <row r="3347" spans="1:30" hidden="1" x14ac:dyDescent="0.25">
      <c r="A3347" s="2">
        <v>3</v>
      </c>
      <c r="B3347" s="2">
        <v>2016</v>
      </c>
      <c r="C3347" s="4" t="str">
        <f>INDEX(Index!$B$1:$B$500,MATCH($F3347,Index!$A$1:$A$500,0)
)</f>
        <v>PIT</v>
      </c>
      <c r="D3347" s="4">
        <v>0</v>
      </c>
      <c r="E3347" s="141">
        <f t="shared" si="52"/>
        <v>-5.5907223465773537E-2</v>
      </c>
      <c r="F3347" s="3" t="s">
        <v>32</v>
      </c>
      <c r="G3347" s="3">
        <v>18</v>
      </c>
      <c r="H3347" s="125">
        <v>-5.5907223465773537E-2</v>
      </c>
      <c r="I3347" s="3"/>
      <c r="J3347" s="3"/>
      <c r="K3347" s="3" t="s">
        <v>103</v>
      </c>
      <c r="L3347" s="125">
        <v>-2.0016579008384099E-2</v>
      </c>
      <c r="M3347" s="3">
        <v>16</v>
      </c>
      <c r="N3347" s="125">
        <v>2.6038402898700502E-2</v>
      </c>
      <c r="O3347" s="3">
        <v>20</v>
      </c>
      <c r="P3347" s="125">
        <v>-9.85224155868894E-3</v>
      </c>
      <c r="Q3347" s="3">
        <v>16</v>
      </c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</row>
    <row r="3348" spans="1:30" hidden="1" x14ac:dyDescent="0.25">
      <c r="A3348" s="2">
        <v>3</v>
      </c>
      <c r="B3348" s="2">
        <v>2016</v>
      </c>
      <c r="C3348" s="4" t="str">
        <f>INDEX(Index!$B$1:$B$500,MATCH($F3348,Index!$A$1:$A$500,0)
)</f>
        <v>DET</v>
      </c>
      <c r="D3348" s="4">
        <v>0</v>
      </c>
      <c r="E3348" s="141">
        <f t="shared" si="52"/>
        <v>-5.9001985160308336E-2</v>
      </c>
      <c r="F3348" s="3" t="s">
        <v>21</v>
      </c>
      <c r="G3348" s="3">
        <v>19</v>
      </c>
      <c r="H3348" s="125">
        <v>-5.9001985160308336E-2</v>
      </c>
      <c r="I3348" s="3"/>
      <c r="J3348" s="3"/>
      <c r="K3348" s="3" t="s">
        <v>105</v>
      </c>
      <c r="L3348" s="125">
        <v>0.17653458290724999</v>
      </c>
      <c r="M3348" s="3">
        <v>4</v>
      </c>
      <c r="N3348" s="125">
        <v>0.27658292163952403</v>
      </c>
      <c r="O3348" s="3">
        <v>30</v>
      </c>
      <c r="P3348" s="125">
        <v>4.1046353571965698E-2</v>
      </c>
      <c r="Q3348" s="3">
        <v>8</v>
      </c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</row>
    <row r="3349" spans="1:30" hidden="1" x14ac:dyDescent="0.25">
      <c r="A3349" s="2">
        <v>3</v>
      </c>
      <c r="B3349" s="2">
        <v>2016</v>
      </c>
      <c r="C3349" s="4" t="str">
        <f>INDEX(Index!$B$1:$B$500,MATCH($F3349,Index!$A$1:$A$500,0)
)</f>
        <v>CIN</v>
      </c>
      <c r="D3349" s="4">
        <v>0</v>
      </c>
      <c r="E3349" s="141">
        <f t="shared" si="52"/>
        <v>-6.7378794730056202E-2</v>
      </c>
      <c r="F3349" s="3" t="s">
        <v>24</v>
      </c>
      <c r="G3349" s="3">
        <v>20</v>
      </c>
      <c r="H3349" s="125">
        <v>-6.7378794730056202E-2</v>
      </c>
      <c r="I3349" s="3"/>
      <c r="J3349" s="3"/>
      <c r="K3349" s="3" t="s">
        <v>105</v>
      </c>
      <c r="L3349" s="125">
        <v>4.3496073669866998E-2</v>
      </c>
      <c r="M3349" s="3">
        <v>12</v>
      </c>
      <c r="N3349" s="125">
        <v>4.8836333950223798E-2</v>
      </c>
      <c r="O3349" s="3">
        <v>22</v>
      </c>
      <c r="P3349" s="125">
        <v>-6.2038534449699402E-2</v>
      </c>
      <c r="Q3349" s="3">
        <v>24</v>
      </c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</row>
    <row r="3350" spans="1:30" hidden="1" x14ac:dyDescent="0.25">
      <c r="A3350" s="2">
        <v>3</v>
      </c>
      <c r="B3350" s="2">
        <v>2016</v>
      </c>
      <c r="C3350" s="4" t="str">
        <f>INDEX(Index!$B$1:$B$500,MATCH($F3350,Index!$A$1:$A$500,0)
)</f>
        <v>MIA</v>
      </c>
      <c r="D3350" s="4">
        <v>0</v>
      </c>
      <c r="E3350" s="141">
        <f t="shared" si="52"/>
        <v>-8.4889231494013201E-2</v>
      </c>
      <c r="F3350" s="3" t="s">
        <v>4</v>
      </c>
      <c r="G3350" s="3">
        <v>21</v>
      </c>
      <c r="H3350" s="125">
        <v>-8.4889231494013201E-2</v>
      </c>
      <c r="I3350" s="3"/>
      <c r="J3350" s="3"/>
      <c r="K3350" s="3" t="s">
        <v>105</v>
      </c>
      <c r="L3350" s="125">
        <v>-2.0575537852452998E-2</v>
      </c>
      <c r="M3350" s="3">
        <v>17</v>
      </c>
      <c r="N3350" s="125">
        <v>4.7496317856613499E-2</v>
      </c>
      <c r="O3350" s="3">
        <v>21</v>
      </c>
      <c r="P3350" s="125">
        <v>-1.68173757849467E-2</v>
      </c>
      <c r="Q3350" s="3">
        <v>19</v>
      </c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</row>
    <row r="3351" spans="1:30" hidden="1" x14ac:dyDescent="0.25">
      <c r="A3351" s="2">
        <v>3</v>
      </c>
      <c r="B3351" s="2">
        <v>2016</v>
      </c>
      <c r="C3351" s="4" t="e">
        <f>INDEX(Index!$B$1:$B$500,MATCH($F3351,Index!$A$1:$A$500,0)
)</f>
        <v>#N/A</v>
      </c>
      <c r="D3351" s="4">
        <v>0</v>
      </c>
      <c r="E3351" s="141">
        <f t="shared" si="52"/>
        <v>-0.11891470089349709</v>
      </c>
      <c r="F3351" s="3" t="s">
        <v>283</v>
      </c>
      <c r="G3351" s="3">
        <v>22</v>
      </c>
      <c r="H3351" s="125">
        <v>-0.11891470089349709</v>
      </c>
      <c r="I3351" s="3"/>
      <c r="J3351" s="3"/>
      <c r="K3351" s="3" t="s">
        <v>103</v>
      </c>
      <c r="L3351" s="125">
        <v>-0.25086596008426998</v>
      </c>
      <c r="M3351" s="3">
        <v>31</v>
      </c>
      <c r="N3351" s="125">
        <v>-7.8794739908578895E-2</v>
      </c>
      <c r="O3351" s="3">
        <v>12</v>
      </c>
      <c r="P3351" s="125">
        <v>5.3156519282193997E-2</v>
      </c>
      <c r="Q3351" s="3">
        <v>6</v>
      </c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</row>
    <row r="3352" spans="1:30" hidden="1" x14ac:dyDescent="0.25">
      <c r="A3352" s="2">
        <v>3</v>
      </c>
      <c r="B3352" s="2">
        <v>2016</v>
      </c>
      <c r="C3352" s="4" t="str">
        <f>INDEX(Index!$B$1:$B$500,MATCH($F3352,Index!$A$1:$A$500,0)
)</f>
        <v>TEN</v>
      </c>
      <c r="D3352" s="4">
        <v>0</v>
      </c>
      <c r="E3352" s="141">
        <f t="shared" si="52"/>
        <v>-0.13260046326107028</v>
      </c>
      <c r="F3352" s="3" t="s">
        <v>45</v>
      </c>
      <c r="G3352" s="3">
        <v>23</v>
      </c>
      <c r="H3352" s="125">
        <v>-0.13260046326107028</v>
      </c>
      <c r="I3352" s="3"/>
      <c r="J3352" s="3"/>
      <c r="K3352" s="3" t="s">
        <v>105</v>
      </c>
      <c r="L3352" s="125">
        <v>-5.8021793070939402E-2</v>
      </c>
      <c r="M3352" s="3">
        <v>20</v>
      </c>
      <c r="N3352" s="125">
        <v>3.36800961046247E-3</v>
      </c>
      <c r="O3352" s="3">
        <v>17</v>
      </c>
      <c r="P3352" s="125">
        <v>-7.1210660579668406E-2</v>
      </c>
      <c r="Q3352" s="3">
        <v>26</v>
      </c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</row>
    <row r="3353" spans="1:30" hidden="1" x14ac:dyDescent="0.25">
      <c r="A3353" s="2">
        <v>3</v>
      </c>
      <c r="B3353" s="2">
        <v>2016</v>
      </c>
      <c r="C3353" s="4" t="str">
        <f>INDEX(Index!$B$1:$B$500,MATCH($F3353,Index!$A$1:$A$500,0)
)</f>
        <v>NO</v>
      </c>
      <c r="D3353" s="4">
        <v>0</v>
      </c>
      <c r="E3353" s="141">
        <f t="shared" si="52"/>
        <v>-0.13394119034524529</v>
      </c>
      <c r="F3353" s="3" t="s">
        <v>27</v>
      </c>
      <c r="G3353" s="3">
        <v>24</v>
      </c>
      <c r="H3353" s="125">
        <v>-0.13394119034524529</v>
      </c>
      <c r="I3353" s="3"/>
      <c r="J3353" s="3"/>
      <c r="K3353" s="3" t="s">
        <v>106</v>
      </c>
      <c r="L3353" s="125">
        <v>0.14924982595126801</v>
      </c>
      <c r="M3353" s="3">
        <v>6</v>
      </c>
      <c r="N3353" s="125">
        <v>0.23063420149078001</v>
      </c>
      <c r="O3353" s="3">
        <v>29</v>
      </c>
      <c r="P3353" s="125">
        <v>-5.25568148057333E-2</v>
      </c>
      <c r="Q3353" s="3">
        <v>23</v>
      </c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</row>
    <row r="3354" spans="1:30" hidden="1" x14ac:dyDescent="0.25">
      <c r="A3354" s="2">
        <v>3</v>
      </c>
      <c r="B3354" s="2">
        <v>2016</v>
      </c>
      <c r="C3354" s="4" t="str">
        <f>INDEX(Index!$B$1:$B$500,MATCH($F3354,Index!$A$1:$A$500,0)
)</f>
        <v>HOU</v>
      </c>
      <c r="D3354" s="4">
        <v>0</v>
      </c>
      <c r="E3354" s="141">
        <f t="shared" si="52"/>
        <v>-0.14309491603794</v>
      </c>
      <c r="F3354" s="3" t="s">
        <v>49</v>
      </c>
      <c r="G3354" s="3">
        <v>25</v>
      </c>
      <c r="H3354" s="125">
        <v>-0.14309491603794</v>
      </c>
      <c r="I3354" s="3"/>
      <c r="J3354" s="3"/>
      <c r="K3354" s="3" t="s">
        <v>103</v>
      </c>
      <c r="L3354" s="125">
        <v>-0.219042543824049</v>
      </c>
      <c r="M3354" s="3">
        <v>29</v>
      </c>
      <c r="N3354" s="125">
        <v>-0.188233128642252</v>
      </c>
      <c r="O3354" s="3">
        <v>6</v>
      </c>
      <c r="P3354" s="125">
        <v>-0.112285500856143</v>
      </c>
      <c r="Q3354" s="3">
        <v>31</v>
      </c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</row>
    <row r="3355" spans="1:30" hidden="1" x14ac:dyDescent="0.25">
      <c r="A3355" s="2">
        <v>3</v>
      </c>
      <c r="B3355" s="2">
        <v>2016</v>
      </c>
      <c r="C3355" s="4" t="str">
        <f>INDEX(Index!$B$1:$B$500,MATCH($F3355,Index!$A$1:$A$500,0)
)</f>
        <v>WAS</v>
      </c>
      <c r="D3355" s="4">
        <v>0</v>
      </c>
      <c r="E3355" s="141">
        <f t="shared" si="52"/>
        <v>-0.17358154245870511</v>
      </c>
      <c r="F3355" s="3" t="s">
        <v>26</v>
      </c>
      <c r="G3355" s="3">
        <v>26</v>
      </c>
      <c r="H3355" s="125">
        <v>-0.17358154245870511</v>
      </c>
      <c r="I3355" s="3"/>
      <c r="J3355" s="3"/>
      <c r="K3355" s="3" t="s">
        <v>105</v>
      </c>
      <c r="L3355" s="125">
        <v>-5.6021964889333198E-2</v>
      </c>
      <c r="M3355" s="3">
        <v>19</v>
      </c>
      <c r="N3355" s="125">
        <v>0.179361726661075</v>
      </c>
      <c r="O3355" s="3">
        <v>27</v>
      </c>
      <c r="P3355" s="125">
        <v>6.1802149091703097E-2</v>
      </c>
      <c r="Q3355" s="3">
        <v>5</v>
      </c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</row>
    <row r="3356" spans="1:30" hidden="1" x14ac:dyDescent="0.25">
      <c r="A3356" s="2">
        <v>3</v>
      </c>
      <c r="B3356" s="2">
        <v>2016</v>
      </c>
      <c r="C3356" s="4" t="str">
        <f>INDEX(Index!$B$1:$B$500,MATCH($F3356,Index!$A$1:$A$500,0)
)</f>
        <v>NYJ</v>
      </c>
      <c r="D3356" s="4">
        <v>0</v>
      </c>
      <c r="E3356" s="141">
        <f t="shared" si="52"/>
        <v>-0.2011165809752318</v>
      </c>
      <c r="F3356" s="3" t="s">
        <v>9</v>
      </c>
      <c r="G3356" s="3">
        <v>27</v>
      </c>
      <c r="H3356" s="125">
        <v>-0.2011165809752318</v>
      </c>
      <c r="I3356" s="3"/>
      <c r="J3356" s="3"/>
      <c r="K3356" s="3" t="s">
        <v>105</v>
      </c>
      <c r="L3356" s="125">
        <v>-7.4194968458253505E-2</v>
      </c>
      <c r="M3356" s="3">
        <v>23</v>
      </c>
      <c r="N3356" s="125">
        <v>7.8588720113277805E-2</v>
      </c>
      <c r="O3356" s="3">
        <v>24</v>
      </c>
      <c r="P3356" s="125">
        <v>-4.8332892403700499E-2</v>
      </c>
      <c r="Q3356" s="3">
        <v>22</v>
      </c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</row>
    <row r="3357" spans="1:30" hidden="1" x14ac:dyDescent="0.25">
      <c r="A3357" s="2">
        <v>3</v>
      </c>
      <c r="B3357" s="2">
        <v>2016</v>
      </c>
      <c r="C3357" s="4" t="str">
        <f>INDEX(Index!$B$1:$B$500,MATCH($F3357,Index!$A$1:$A$500,0)
)</f>
        <v>JAX</v>
      </c>
      <c r="D3357" s="4">
        <v>0</v>
      </c>
      <c r="E3357" s="141">
        <f t="shared" si="52"/>
        <v>-0.20219991758228353</v>
      </c>
      <c r="F3357" s="3" t="s">
        <v>56</v>
      </c>
      <c r="G3357" s="3">
        <v>28</v>
      </c>
      <c r="H3357" s="125">
        <v>-0.20219991758228353</v>
      </c>
      <c r="I3357" s="3"/>
      <c r="J3357" s="3"/>
      <c r="K3357" s="3" t="s">
        <v>106</v>
      </c>
      <c r="L3357" s="125">
        <v>-0.22498323470620399</v>
      </c>
      <c r="M3357" s="3">
        <v>30</v>
      </c>
      <c r="N3357" s="125">
        <v>-9.1046491717436794E-3</v>
      </c>
      <c r="O3357" s="3">
        <v>15</v>
      </c>
      <c r="P3357" s="125">
        <v>1.3678667952176799E-2</v>
      </c>
      <c r="Q3357" s="3">
        <v>12</v>
      </c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</row>
    <row r="3358" spans="1:30" hidden="1" x14ac:dyDescent="0.25">
      <c r="A3358" s="2">
        <v>3</v>
      </c>
      <c r="B3358" s="2">
        <v>2016</v>
      </c>
      <c r="C3358" s="4" t="str">
        <f>INDEX(Index!$B$1:$B$500,MATCH($F3358,Index!$A$1:$A$500,0)
)</f>
        <v>SF</v>
      </c>
      <c r="D3358" s="4">
        <v>0</v>
      </c>
      <c r="E3358" s="141">
        <f t="shared" si="52"/>
        <v>-0.22352036714648574</v>
      </c>
      <c r="F3358" s="3" t="s">
        <v>1</v>
      </c>
      <c r="G3358" s="3">
        <v>29</v>
      </c>
      <c r="H3358" s="125">
        <v>-0.22352036714648574</v>
      </c>
      <c r="I3358" s="3"/>
      <c r="J3358" s="3"/>
      <c r="K3358" s="3" t="s">
        <v>105</v>
      </c>
      <c r="L3358" s="125">
        <v>-0.25458143805385702</v>
      </c>
      <c r="M3358" s="3">
        <v>32</v>
      </c>
      <c r="N3358" s="125">
        <v>-0.106481909850363</v>
      </c>
      <c r="O3358" s="3">
        <v>9</v>
      </c>
      <c r="P3358" s="125">
        <v>-7.5420838942991703E-2</v>
      </c>
      <c r="Q3358" s="3">
        <v>27</v>
      </c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</row>
    <row r="3359" spans="1:30" hidden="1" x14ac:dyDescent="0.25">
      <c r="A3359" s="2">
        <v>3</v>
      </c>
      <c r="B3359" s="2">
        <v>2016</v>
      </c>
      <c r="C3359" s="4" t="str">
        <f>INDEX(Index!$B$1:$B$500,MATCH($F3359,Index!$A$1:$A$500,0)
)</f>
        <v>IND</v>
      </c>
      <c r="D3359" s="4">
        <v>0</v>
      </c>
      <c r="E3359" s="141">
        <f t="shared" si="52"/>
        <v>-0.23385197679194292</v>
      </c>
      <c r="F3359" s="3" t="s">
        <v>35</v>
      </c>
      <c r="G3359" s="3">
        <v>30</v>
      </c>
      <c r="H3359" s="125">
        <v>-0.23385197679194292</v>
      </c>
      <c r="I3359" s="3"/>
      <c r="J3359" s="3"/>
      <c r="K3359" s="3" t="s">
        <v>105</v>
      </c>
      <c r="L3359" s="125">
        <v>2.6744992987601302E-2</v>
      </c>
      <c r="M3359" s="3">
        <v>13</v>
      </c>
      <c r="N3359" s="125">
        <v>0.277391837269782</v>
      </c>
      <c r="O3359" s="3">
        <v>31</v>
      </c>
      <c r="P3359" s="125">
        <v>1.67948674902378E-2</v>
      </c>
      <c r="Q3359" s="3">
        <v>10</v>
      </c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</row>
    <row r="3360" spans="1:30" hidden="1" x14ac:dyDescent="0.25">
      <c r="A3360" s="2">
        <v>3</v>
      </c>
      <c r="B3360" s="2">
        <v>2016</v>
      </c>
      <c r="C3360" s="4" t="str">
        <f>INDEX(Index!$B$1:$B$500,MATCH($F3360,Index!$A$1:$A$500,0)
)</f>
        <v>CHI</v>
      </c>
      <c r="D3360" s="4">
        <v>0</v>
      </c>
      <c r="E3360" s="141">
        <f t="shared" si="52"/>
        <v>-0.29660856461743418</v>
      </c>
      <c r="F3360" s="3" t="s">
        <v>64</v>
      </c>
      <c r="G3360" s="3">
        <v>31</v>
      </c>
      <c r="H3360" s="125">
        <v>-0.29660856461743418</v>
      </c>
      <c r="I3360" s="3"/>
      <c r="J3360" s="3"/>
      <c r="K3360" s="3" t="s">
        <v>106</v>
      </c>
      <c r="L3360" s="125">
        <v>-0.17444771903300799</v>
      </c>
      <c r="M3360" s="3">
        <v>27</v>
      </c>
      <c r="N3360" s="125">
        <v>0.15192665214763201</v>
      </c>
      <c r="O3360" s="3">
        <v>26</v>
      </c>
      <c r="P3360" s="125">
        <v>2.97658065632058E-2</v>
      </c>
      <c r="Q3360" s="3">
        <v>9</v>
      </c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</row>
    <row r="3361" spans="1:30" hidden="1" x14ac:dyDescent="0.25">
      <c r="A3361" s="2">
        <v>3</v>
      </c>
      <c r="B3361" s="2">
        <v>2016</v>
      </c>
      <c r="C3361" s="4" t="str">
        <f>INDEX(Index!$B$1:$B$500,MATCH($F3361,Index!$A$1:$A$500,0)
)</f>
        <v>CLE</v>
      </c>
      <c r="D3361" s="4">
        <v>0</v>
      </c>
      <c r="E3361" s="141">
        <f t="shared" si="52"/>
        <v>-0.44036078238657306</v>
      </c>
      <c r="F3361" s="3" t="s">
        <v>10</v>
      </c>
      <c r="G3361" s="3">
        <v>32</v>
      </c>
      <c r="H3361" s="125">
        <v>-0.44036078238657306</v>
      </c>
      <c r="I3361" s="3"/>
      <c r="J3361" s="3"/>
      <c r="K3361" s="3" t="s">
        <v>106</v>
      </c>
      <c r="L3361" s="125">
        <v>-0.17539510621024701</v>
      </c>
      <c r="M3361" s="3">
        <v>28</v>
      </c>
      <c r="N3361" s="125">
        <v>0.107595095791954</v>
      </c>
      <c r="O3361" s="3">
        <v>25</v>
      </c>
      <c r="P3361" s="125">
        <v>-0.15737058038437199</v>
      </c>
      <c r="Q3361" s="3">
        <v>32</v>
      </c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</row>
    <row r="3362" spans="1:30" hidden="1" x14ac:dyDescent="0.25">
      <c r="A3362" s="2">
        <v>4</v>
      </c>
      <c r="B3362" s="2">
        <v>2016</v>
      </c>
      <c r="C3362" s="4" t="str">
        <f>INDEX(Index!$B$1:$B$500,MATCH($F3362,Index!$A$1:$A$500,0)
)</f>
        <v>PHI</v>
      </c>
      <c r="D3362" s="4">
        <v>0</v>
      </c>
      <c r="E3362" s="141">
        <f t="shared" si="52"/>
        <v>0.404546185171271</v>
      </c>
      <c r="F3362" s="3" t="s">
        <v>7</v>
      </c>
      <c r="G3362" s="3">
        <v>1</v>
      </c>
      <c r="H3362" s="125">
        <v>0.404546185171271</v>
      </c>
      <c r="I3362" s="3"/>
      <c r="J3362" s="3"/>
      <c r="K3362" s="3" t="s">
        <v>104</v>
      </c>
      <c r="L3362" s="125">
        <v>0.12367970720393499</v>
      </c>
      <c r="M3362" s="3">
        <v>5</v>
      </c>
      <c r="N3362" s="125">
        <v>-0.29713841268310298</v>
      </c>
      <c r="O3362" s="3">
        <v>1</v>
      </c>
      <c r="P3362" s="125">
        <v>-1.6271934715767E-2</v>
      </c>
      <c r="Q3362" s="3">
        <v>18</v>
      </c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</row>
    <row r="3363" spans="1:30" hidden="1" x14ac:dyDescent="0.25">
      <c r="A3363" s="2">
        <v>4</v>
      </c>
      <c r="B3363" s="2">
        <v>2016</v>
      </c>
      <c r="C3363" s="4" t="str">
        <f>INDEX(Index!$B$1:$B$500,MATCH($F3363,Index!$A$1:$A$500,0)
)</f>
        <v>SEA</v>
      </c>
      <c r="D3363" s="4">
        <v>0</v>
      </c>
      <c r="E3363" s="141">
        <f t="shared" si="52"/>
        <v>0.30473392844167418</v>
      </c>
      <c r="F3363" s="3" t="s">
        <v>30</v>
      </c>
      <c r="G3363" s="3">
        <v>2</v>
      </c>
      <c r="H3363" s="125">
        <v>0.30473392844167418</v>
      </c>
      <c r="I3363" s="3"/>
      <c r="J3363" s="3"/>
      <c r="K3363" s="3" t="s">
        <v>107</v>
      </c>
      <c r="L3363" s="125">
        <v>-2.4375006564392999E-2</v>
      </c>
      <c r="M3363" s="3">
        <v>18</v>
      </c>
      <c r="N3363" s="125">
        <v>-0.28748502105440998</v>
      </c>
      <c r="O3363" s="3">
        <v>2</v>
      </c>
      <c r="P3363" s="125">
        <v>4.1623913951657203E-2</v>
      </c>
      <c r="Q3363" s="3">
        <v>5</v>
      </c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</row>
    <row r="3364" spans="1:30" hidden="1" x14ac:dyDescent="0.25">
      <c r="A3364" s="2">
        <v>4</v>
      </c>
      <c r="B3364" s="2">
        <v>2016</v>
      </c>
      <c r="C3364" s="4" t="str">
        <f>INDEX(Index!$B$1:$B$500,MATCH($F3364,Index!$A$1:$A$500,0)
)</f>
        <v>ATL</v>
      </c>
      <c r="D3364" s="4">
        <v>0</v>
      </c>
      <c r="E3364" s="141">
        <f t="shared" si="52"/>
        <v>0.30026921040417381</v>
      </c>
      <c r="F3364" s="3" t="s">
        <v>43</v>
      </c>
      <c r="G3364" s="3">
        <v>3</v>
      </c>
      <c r="H3364" s="125">
        <v>0.30026921040417381</v>
      </c>
      <c r="I3364" s="3"/>
      <c r="J3364" s="3"/>
      <c r="K3364" s="3" t="s">
        <v>107</v>
      </c>
      <c r="L3364" s="125">
        <v>0.30767127576071301</v>
      </c>
      <c r="M3364" s="3">
        <v>1</v>
      </c>
      <c r="N3364" s="125">
        <v>8.2083138456976207E-2</v>
      </c>
      <c r="O3364" s="3">
        <v>25</v>
      </c>
      <c r="P3364" s="125">
        <v>7.4681073100437007E-2</v>
      </c>
      <c r="Q3364" s="3">
        <v>2</v>
      </c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</row>
    <row r="3365" spans="1:30" hidden="1" x14ac:dyDescent="0.25">
      <c r="A3365" s="2">
        <v>4</v>
      </c>
      <c r="B3365" s="2">
        <v>2016</v>
      </c>
      <c r="C3365" s="4" t="str">
        <f>INDEX(Index!$B$1:$B$500,MATCH($F3365,Index!$A$1:$A$500,0)
)</f>
        <v>DEN</v>
      </c>
      <c r="D3365" s="4">
        <v>0</v>
      </c>
      <c r="E3365" s="141">
        <f t="shared" si="52"/>
        <v>0.29214124740380631</v>
      </c>
      <c r="F3365" s="3" t="s">
        <v>39</v>
      </c>
      <c r="G3365" s="3">
        <v>4</v>
      </c>
      <c r="H3365" s="125">
        <v>0.29214124740380631</v>
      </c>
      <c r="I3365" s="3"/>
      <c r="J3365" s="3"/>
      <c r="K3365" s="3" t="s">
        <v>214</v>
      </c>
      <c r="L3365" s="125">
        <v>0.109657774117551</v>
      </c>
      <c r="M3365" s="3">
        <v>6</v>
      </c>
      <c r="N3365" s="125">
        <v>-0.192544986880886</v>
      </c>
      <c r="O3365" s="3">
        <v>4</v>
      </c>
      <c r="P3365" s="125">
        <v>-1.00615135946307E-2</v>
      </c>
      <c r="Q3365" s="3">
        <v>16</v>
      </c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</row>
    <row r="3366" spans="1:30" hidden="1" x14ac:dyDescent="0.25">
      <c r="A3366" s="2">
        <v>4</v>
      </c>
      <c r="B3366" s="2">
        <v>2016</v>
      </c>
      <c r="C3366" s="4" t="str">
        <f>INDEX(Index!$B$1:$B$500,MATCH($F3366,Index!$A$1:$A$500,0)
)</f>
        <v>MIN</v>
      </c>
      <c r="D3366" s="4">
        <v>0</v>
      </c>
      <c r="E3366" s="141">
        <f t="shared" si="52"/>
        <v>0.27946372423650223</v>
      </c>
      <c r="F3366" s="3" t="s">
        <v>46</v>
      </c>
      <c r="G3366" s="3">
        <v>5</v>
      </c>
      <c r="H3366" s="125">
        <v>0.27946372423650223</v>
      </c>
      <c r="I3366" s="3"/>
      <c r="J3366" s="3"/>
      <c r="K3366" s="3" t="s">
        <v>214</v>
      </c>
      <c r="L3366" s="125">
        <v>6.7085637533960895E-4</v>
      </c>
      <c r="M3366" s="3">
        <v>14</v>
      </c>
      <c r="N3366" s="125">
        <v>-0.24895233542998599</v>
      </c>
      <c r="O3366" s="3">
        <v>3</v>
      </c>
      <c r="P3366" s="125">
        <v>2.9840532431176601E-2</v>
      </c>
      <c r="Q3366" s="3">
        <v>10</v>
      </c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</row>
    <row r="3367" spans="1:30" hidden="1" x14ac:dyDescent="0.25">
      <c r="A3367" s="2">
        <v>4</v>
      </c>
      <c r="B3367" s="2">
        <v>2016</v>
      </c>
      <c r="C3367" s="4" t="str">
        <f>INDEX(Index!$B$1:$B$500,MATCH($F3367,Index!$A$1:$A$500,0)
)</f>
        <v>PIT</v>
      </c>
      <c r="D3367" s="4">
        <v>0</v>
      </c>
      <c r="E3367" s="141">
        <f t="shared" si="52"/>
        <v>0.23794789431463478</v>
      </c>
      <c r="F3367" s="3" t="s">
        <v>32</v>
      </c>
      <c r="G3367" s="3">
        <v>6</v>
      </c>
      <c r="H3367" s="125">
        <v>0.23794789431463478</v>
      </c>
      <c r="I3367" s="3"/>
      <c r="J3367" s="3"/>
      <c r="K3367" s="3" t="s">
        <v>107</v>
      </c>
      <c r="L3367" s="125">
        <v>0.134569200861472</v>
      </c>
      <c r="M3367" s="3">
        <v>4</v>
      </c>
      <c r="N3367" s="125">
        <v>-0.101550579202813</v>
      </c>
      <c r="O3367" s="3">
        <v>8</v>
      </c>
      <c r="P3367" s="125">
        <v>1.82811425034977E-3</v>
      </c>
      <c r="Q3367" s="3">
        <v>14</v>
      </c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</row>
    <row r="3368" spans="1:30" hidden="1" x14ac:dyDescent="0.25">
      <c r="A3368" s="2">
        <v>4</v>
      </c>
      <c r="B3368" s="2">
        <v>2016</v>
      </c>
      <c r="C3368" s="4" t="str">
        <f>INDEX(Index!$B$1:$B$500,MATCH($F3368,Index!$A$1:$A$500,0)
)</f>
        <v>GB</v>
      </c>
      <c r="D3368" s="4">
        <v>0</v>
      </c>
      <c r="E3368" s="141">
        <f t="shared" si="52"/>
        <v>0.16942932690338841</v>
      </c>
      <c r="F3368" s="3" t="s">
        <v>20</v>
      </c>
      <c r="G3368" s="3">
        <v>7</v>
      </c>
      <c r="H3368" s="125">
        <v>0.16942932690338841</v>
      </c>
      <c r="I3368" s="3"/>
      <c r="J3368" s="3"/>
      <c r="K3368" s="3" t="s">
        <v>103</v>
      </c>
      <c r="L3368" s="125">
        <v>0.103397663390719</v>
      </c>
      <c r="M3368" s="3">
        <v>7</v>
      </c>
      <c r="N3368" s="125">
        <v>-6.4310199413871602E-2</v>
      </c>
      <c r="O3368" s="3">
        <v>10</v>
      </c>
      <c r="P3368" s="125">
        <v>1.72146409879782E-3</v>
      </c>
      <c r="Q3368" s="3">
        <v>15</v>
      </c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</row>
    <row r="3369" spans="1:30" hidden="1" x14ac:dyDescent="0.25">
      <c r="A3369" s="2">
        <v>4</v>
      </c>
      <c r="B3369" s="2">
        <v>2016</v>
      </c>
      <c r="C3369" s="4" t="str">
        <f>INDEX(Index!$B$1:$B$500,MATCH($F3369,Index!$A$1:$A$500,0)
)</f>
        <v>DAL</v>
      </c>
      <c r="D3369" s="4">
        <v>0</v>
      </c>
      <c r="E3369" s="141">
        <f t="shared" si="52"/>
        <v>0.11773183622613333</v>
      </c>
      <c r="F3369" s="3" t="s">
        <v>3</v>
      </c>
      <c r="G3369" s="3">
        <v>8</v>
      </c>
      <c r="H3369" s="125">
        <v>0.11773183622613333</v>
      </c>
      <c r="I3369" s="3"/>
      <c r="J3369" s="3"/>
      <c r="K3369" s="3" t="s">
        <v>107</v>
      </c>
      <c r="L3369" s="125">
        <v>0.21376891207048701</v>
      </c>
      <c r="M3369" s="3">
        <v>3</v>
      </c>
      <c r="N3369" s="125">
        <v>7.9748374138449193E-2</v>
      </c>
      <c r="O3369" s="3">
        <v>24</v>
      </c>
      <c r="P3369" s="125">
        <v>-1.6288701705904501E-2</v>
      </c>
      <c r="Q3369" s="3">
        <v>19</v>
      </c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</row>
    <row r="3370" spans="1:30" hidden="1" x14ac:dyDescent="0.25">
      <c r="A3370" s="2">
        <v>4</v>
      </c>
      <c r="B3370" s="2">
        <v>2016</v>
      </c>
      <c r="C3370" s="4" t="str">
        <f>INDEX(Index!$B$1:$B$500,MATCH($F3370,Index!$A$1:$A$500,0)
)</f>
        <v>LV</v>
      </c>
      <c r="D3370" s="4">
        <v>0</v>
      </c>
      <c r="E3370" s="141">
        <f t="shared" si="52"/>
        <v>0.10803540650359889</v>
      </c>
      <c r="F3370" s="3" t="s">
        <v>52</v>
      </c>
      <c r="G3370" s="3">
        <v>9</v>
      </c>
      <c r="H3370" s="125">
        <v>0.10803540650359889</v>
      </c>
      <c r="I3370" s="3"/>
      <c r="J3370" s="3"/>
      <c r="K3370" s="3" t="s">
        <v>107</v>
      </c>
      <c r="L3370" s="125">
        <v>0.25265743025207699</v>
      </c>
      <c r="M3370" s="3">
        <v>2</v>
      </c>
      <c r="N3370" s="125">
        <v>0.180831611971843</v>
      </c>
      <c r="O3370" s="3">
        <v>30</v>
      </c>
      <c r="P3370" s="125">
        <v>3.6209588223364897E-2</v>
      </c>
      <c r="Q3370" s="3">
        <v>7</v>
      </c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</row>
    <row r="3371" spans="1:30" hidden="1" x14ac:dyDescent="0.25">
      <c r="A3371" s="2">
        <v>4</v>
      </c>
      <c r="B3371" s="2">
        <v>2016</v>
      </c>
      <c r="C3371" s="4" t="str">
        <f>INDEX(Index!$B$1:$B$500,MATCH($F3371,Index!$A$1:$A$500,0)
)</f>
        <v>BUF</v>
      </c>
      <c r="D3371" s="4">
        <v>0</v>
      </c>
      <c r="E3371" s="141">
        <f t="shared" si="52"/>
        <v>8.3532168430998935E-2</v>
      </c>
      <c r="F3371" s="3" t="s">
        <v>0</v>
      </c>
      <c r="G3371" s="3">
        <v>10</v>
      </c>
      <c r="H3371" s="125">
        <v>8.3532168430998935E-2</v>
      </c>
      <c r="I3371" s="3"/>
      <c r="J3371" s="3"/>
      <c r="K3371" s="3" t="s">
        <v>108</v>
      </c>
      <c r="L3371" s="125">
        <v>7.32765210886634E-3</v>
      </c>
      <c r="M3371" s="3">
        <v>13</v>
      </c>
      <c r="N3371" s="125">
        <v>-5.27152624403842E-2</v>
      </c>
      <c r="O3371" s="3">
        <v>11</v>
      </c>
      <c r="P3371" s="125">
        <v>2.3489253881748402E-2</v>
      </c>
      <c r="Q3371" s="3">
        <v>11</v>
      </c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</row>
    <row r="3372" spans="1:30" hidden="1" x14ac:dyDescent="0.25">
      <c r="A3372" s="2">
        <v>4</v>
      </c>
      <c r="B3372" s="2">
        <v>2016</v>
      </c>
      <c r="C3372" s="4" t="str">
        <f>INDEX(Index!$B$1:$B$500,MATCH($F3372,Index!$A$1:$A$500,0)
)</f>
        <v>LAC</v>
      </c>
      <c r="D3372" s="4">
        <v>0</v>
      </c>
      <c r="E3372" s="141">
        <f t="shared" si="52"/>
        <v>6.3030542775086601E-2</v>
      </c>
      <c r="F3372" s="3" t="s">
        <v>68</v>
      </c>
      <c r="G3372" s="3">
        <v>11</v>
      </c>
      <c r="H3372" s="125">
        <v>6.3030542775086601E-2</v>
      </c>
      <c r="I3372" s="3"/>
      <c r="J3372" s="3"/>
      <c r="K3372" s="3" t="s">
        <v>109</v>
      </c>
      <c r="L3372" s="125">
        <v>9.1795064626962297E-2</v>
      </c>
      <c r="M3372" s="3">
        <v>8</v>
      </c>
      <c r="N3372" s="125">
        <v>-1.4752994142849E-2</v>
      </c>
      <c r="O3372" s="3">
        <v>15</v>
      </c>
      <c r="P3372" s="125">
        <v>-4.3517515994724698E-2</v>
      </c>
      <c r="Q3372" s="3">
        <v>24</v>
      </c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</row>
    <row r="3373" spans="1:30" hidden="1" x14ac:dyDescent="0.25">
      <c r="A3373" s="2">
        <v>4</v>
      </c>
      <c r="B3373" s="2">
        <v>2016</v>
      </c>
      <c r="C3373" s="4" t="str">
        <f>INDEX(Index!$B$1:$B$500,MATCH($F3373,Index!$A$1:$A$500,0)
)</f>
        <v>BAL</v>
      </c>
      <c r="D3373" s="4">
        <v>0</v>
      </c>
      <c r="E3373" s="141">
        <f t="shared" si="52"/>
        <v>2.3774108063431304E-2</v>
      </c>
      <c r="F3373" s="3" t="s">
        <v>18</v>
      </c>
      <c r="G3373" s="3">
        <v>12</v>
      </c>
      <c r="H3373" s="125">
        <v>2.3774108063431304E-2</v>
      </c>
      <c r="I3373" s="3"/>
      <c r="J3373" s="3"/>
      <c r="K3373" s="3" t="s">
        <v>107</v>
      </c>
      <c r="L3373" s="125">
        <v>-0.115343051564538</v>
      </c>
      <c r="M3373" s="3">
        <v>27</v>
      </c>
      <c r="N3373" s="125">
        <v>-0.12170204517576901</v>
      </c>
      <c r="O3373" s="3">
        <v>5</v>
      </c>
      <c r="P3373" s="125">
        <v>1.74151144522003E-2</v>
      </c>
      <c r="Q3373" s="3">
        <v>13</v>
      </c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</row>
    <row r="3374" spans="1:30" hidden="1" x14ac:dyDescent="0.25">
      <c r="A3374" s="2">
        <v>4</v>
      </c>
      <c r="B3374" s="2">
        <v>2016</v>
      </c>
      <c r="C3374" s="4" t="str">
        <f>INDEX(Index!$B$1:$B$500,MATCH($F3374,Index!$A$1:$A$500,0)
)</f>
        <v>CIN</v>
      </c>
      <c r="D3374" s="4">
        <v>0</v>
      </c>
      <c r="E3374" s="141">
        <f t="shared" si="52"/>
        <v>2.1011185349340135E-2</v>
      </c>
      <c r="F3374" s="3" t="s">
        <v>24</v>
      </c>
      <c r="G3374" s="3">
        <v>13</v>
      </c>
      <c r="H3374" s="125">
        <v>2.1011185349340135E-2</v>
      </c>
      <c r="I3374" s="3"/>
      <c r="J3374" s="3"/>
      <c r="K3374" s="3" t="s">
        <v>108</v>
      </c>
      <c r="L3374" s="125">
        <v>-1.32156604447176E-3</v>
      </c>
      <c r="M3374" s="3">
        <v>15</v>
      </c>
      <c r="N3374" s="125">
        <v>-4.6226765982370598E-2</v>
      </c>
      <c r="O3374" s="3">
        <v>14</v>
      </c>
      <c r="P3374" s="125">
        <v>-2.38940145885587E-2</v>
      </c>
      <c r="Q3374" s="3">
        <v>21</v>
      </c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</row>
    <row r="3375" spans="1:30" hidden="1" x14ac:dyDescent="0.25">
      <c r="A3375" s="2">
        <v>4</v>
      </c>
      <c r="B3375" s="2">
        <v>2016</v>
      </c>
      <c r="C3375" s="4" t="str">
        <f>INDEX(Index!$B$1:$B$500,MATCH($F3375,Index!$A$1:$A$500,0)
)</f>
        <v>ARI</v>
      </c>
      <c r="D3375" s="4">
        <v>0</v>
      </c>
      <c r="E3375" s="141">
        <f t="shared" si="52"/>
        <v>-9.9398599428073969E-3</v>
      </c>
      <c r="F3375" s="3" t="s">
        <v>23</v>
      </c>
      <c r="G3375" s="3">
        <v>14</v>
      </c>
      <c r="H3375" s="125">
        <v>-9.9398599428073969E-3</v>
      </c>
      <c r="I3375" s="3"/>
      <c r="J3375" s="3"/>
      <c r="K3375" s="3" t="s">
        <v>109</v>
      </c>
      <c r="L3375" s="125">
        <v>-4.6637722295863E-2</v>
      </c>
      <c r="M3375" s="3">
        <v>20</v>
      </c>
      <c r="N3375" s="125">
        <v>-0.11749640349147</v>
      </c>
      <c r="O3375" s="3">
        <v>7</v>
      </c>
      <c r="P3375" s="125">
        <v>-8.0798541138414406E-2</v>
      </c>
      <c r="Q3375" s="3">
        <v>30</v>
      </c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</row>
    <row r="3376" spans="1:30" hidden="1" x14ac:dyDescent="0.25">
      <c r="A3376" s="2">
        <v>4</v>
      </c>
      <c r="B3376" s="2">
        <v>2016</v>
      </c>
      <c r="C3376" s="4" t="str">
        <f>INDEX(Index!$B$1:$B$500,MATCH($F3376,Index!$A$1:$A$500,0)
)</f>
        <v>WAS</v>
      </c>
      <c r="D3376" s="4">
        <v>0</v>
      </c>
      <c r="E3376" s="141">
        <f t="shared" si="52"/>
        <v>-1.6002001003762589E-2</v>
      </c>
      <c r="F3376" s="3" t="s">
        <v>26</v>
      </c>
      <c r="G3376" s="3">
        <v>15</v>
      </c>
      <c r="H3376" s="125">
        <v>-1.6002001003762589E-2</v>
      </c>
      <c r="I3376" s="3"/>
      <c r="J3376" s="3"/>
      <c r="K3376" s="3" t="s">
        <v>108</v>
      </c>
      <c r="L3376" s="125">
        <v>4.6543170537789502E-2</v>
      </c>
      <c r="M3376" s="3">
        <v>11</v>
      </c>
      <c r="N3376" s="125">
        <v>0.11932546783318999</v>
      </c>
      <c r="O3376" s="3">
        <v>26</v>
      </c>
      <c r="P3376" s="125">
        <v>5.6780296291637902E-2</v>
      </c>
      <c r="Q3376" s="3">
        <v>4</v>
      </c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</row>
    <row r="3377" spans="1:30" hidden="1" x14ac:dyDescent="0.25">
      <c r="A3377" s="2">
        <v>4</v>
      </c>
      <c r="B3377" s="2">
        <v>2016</v>
      </c>
      <c r="C3377" s="4" t="str">
        <f>INDEX(Index!$B$1:$B$500,MATCH($F3377,Index!$A$1:$A$500,0)
)</f>
        <v>JAX</v>
      </c>
      <c r="D3377" s="4">
        <v>0</v>
      </c>
      <c r="E3377" s="141">
        <f t="shared" si="52"/>
        <v>-1.6588705137280297E-2</v>
      </c>
      <c r="F3377" s="3" t="s">
        <v>56</v>
      </c>
      <c r="G3377" s="3">
        <v>16</v>
      </c>
      <c r="H3377" s="125">
        <v>-1.6588705137280297E-2</v>
      </c>
      <c r="I3377" s="3"/>
      <c r="J3377" s="3"/>
      <c r="K3377" s="3" t="s">
        <v>109</v>
      </c>
      <c r="L3377" s="125">
        <v>-0.122591641338445</v>
      </c>
      <c r="M3377" s="3">
        <v>29</v>
      </c>
      <c r="N3377" s="125">
        <v>-8.4970477738477698E-2</v>
      </c>
      <c r="O3377" s="3">
        <v>9</v>
      </c>
      <c r="P3377" s="125">
        <v>2.1032458462687E-2</v>
      </c>
      <c r="Q3377" s="3">
        <v>12</v>
      </c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</row>
    <row r="3378" spans="1:30" hidden="1" x14ac:dyDescent="0.25">
      <c r="A3378" s="2">
        <v>4</v>
      </c>
      <c r="B3378" s="2">
        <v>2016</v>
      </c>
      <c r="C3378" s="4" t="str">
        <f>INDEX(Index!$B$1:$B$500,MATCH($F3378,Index!$A$1:$A$500,0)
)</f>
        <v>KC</v>
      </c>
      <c r="D3378" s="4">
        <v>0</v>
      </c>
      <c r="E3378" s="141">
        <f t="shared" si="52"/>
        <v>-3.3977107003683511E-2</v>
      </c>
      <c r="F3378" s="3" t="s">
        <v>5</v>
      </c>
      <c r="G3378" s="3">
        <v>17</v>
      </c>
      <c r="H3378" s="125">
        <v>-3.3977107003683511E-2</v>
      </c>
      <c r="I3378" s="3"/>
      <c r="J3378" s="3"/>
      <c r="K3378" s="3" t="s">
        <v>108</v>
      </c>
      <c r="L3378" s="125">
        <v>-0.12107556596163301</v>
      </c>
      <c r="M3378" s="3">
        <v>28</v>
      </c>
      <c r="N3378" s="125">
        <v>-4.8380605280759902E-2</v>
      </c>
      <c r="O3378" s="3">
        <v>12</v>
      </c>
      <c r="P3378" s="125">
        <v>3.87178536771896E-2</v>
      </c>
      <c r="Q3378" s="3">
        <v>6</v>
      </c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</row>
    <row r="3379" spans="1:30" hidden="1" x14ac:dyDescent="0.25">
      <c r="A3379" s="2">
        <v>4</v>
      </c>
      <c r="B3379" s="2">
        <v>2016</v>
      </c>
      <c r="C3379" s="4" t="str">
        <f>INDEX(Index!$B$1:$B$500,MATCH($F3379,Index!$A$1:$A$500,0)
)</f>
        <v>NYG</v>
      </c>
      <c r="D3379" s="4">
        <v>0</v>
      </c>
      <c r="E3379" s="141">
        <f t="shared" si="52"/>
        <v>-3.8799581376408203E-2</v>
      </c>
      <c r="F3379" s="3" t="s">
        <v>15</v>
      </c>
      <c r="G3379" s="3">
        <v>18</v>
      </c>
      <c r="H3379" s="125">
        <v>-3.8799581376408203E-2</v>
      </c>
      <c r="I3379" s="3"/>
      <c r="J3379" s="3"/>
      <c r="K3379" s="3" t="s">
        <v>108</v>
      </c>
      <c r="L3379" s="125">
        <v>4.76739417092314E-2</v>
      </c>
      <c r="M3379" s="3">
        <v>10</v>
      </c>
      <c r="N3379" s="125">
        <v>2.61058494715505E-2</v>
      </c>
      <c r="O3379" s="3">
        <v>22</v>
      </c>
      <c r="P3379" s="125">
        <v>-6.0367673614089103E-2</v>
      </c>
      <c r="Q3379" s="3">
        <v>28</v>
      </c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</row>
    <row r="3380" spans="1:30" hidden="1" x14ac:dyDescent="0.25">
      <c r="A3380" s="2">
        <v>4</v>
      </c>
      <c r="B3380" s="2">
        <v>2016</v>
      </c>
      <c r="C3380" s="4" t="str">
        <f>INDEX(Index!$B$1:$B$500,MATCH($F3380,Index!$A$1:$A$500,0)
)</f>
        <v>NE</v>
      </c>
      <c r="D3380" s="4">
        <v>0</v>
      </c>
      <c r="E3380" s="141">
        <f t="shared" si="52"/>
        <v>-5.4251175926096004E-2</v>
      </c>
      <c r="F3380" s="3" t="s">
        <v>17</v>
      </c>
      <c r="G3380" s="3">
        <v>19</v>
      </c>
      <c r="H3380" s="125">
        <v>-5.4251175926096004E-2</v>
      </c>
      <c r="I3380" s="3"/>
      <c r="J3380" s="3"/>
      <c r="K3380" s="3" t="s">
        <v>107</v>
      </c>
      <c r="L3380" s="125">
        <v>-2.4296664526555201E-2</v>
      </c>
      <c r="M3380" s="3">
        <v>17</v>
      </c>
      <c r="N3380" s="125">
        <v>6.3166306699678307E-2</v>
      </c>
      <c r="O3380" s="3">
        <v>23</v>
      </c>
      <c r="P3380" s="125">
        <v>3.32117953001375E-2</v>
      </c>
      <c r="Q3380" s="3">
        <v>8</v>
      </c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</row>
    <row r="3381" spans="1:30" hidden="1" x14ac:dyDescent="0.25">
      <c r="A3381" s="2">
        <v>4</v>
      </c>
      <c r="B3381" s="2">
        <v>2016</v>
      </c>
      <c r="C3381" s="4" t="e">
        <f>INDEX(Index!$B$1:$B$500,MATCH($F3381,Index!$A$1:$A$500,0)
)</f>
        <v>#N/A</v>
      </c>
      <c r="D3381" s="4">
        <v>0</v>
      </c>
      <c r="E3381" s="141">
        <f t="shared" si="52"/>
        <v>-8.7504493905995184E-2</v>
      </c>
      <c r="F3381" s="3" t="s">
        <v>283</v>
      </c>
      <c r="G3381" s="3">
        <v>20</v>
      </c>
      <c r="H3381" s="125">
        <v>-8.7504493905995184E-2</v>
      </c>
      <c r="I3381" s="3"/>
      <c r="J3381" s="3"/>
      <c r="K3381" s="3" t="s">
        <v>107</v>
      </c>
      <c r="L3381" s="125">
        <v>-0.19691480837237699</v>
      </c>
      <c r="M3381" s="3">
        <v>32</v>
      </c>
      <c r="N3381" s="125">
        <v>-4.6822883796959397E-2</v>
      </c>
      <c r="O3381" s="3">
        <v>13</v>
      </c>
      <c r="P3381" s="125">
        <v>6.2587430669422406E-2</v>
      </c>
      <c r="Q3381" s="3">
        <v>3</v>
      </c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</row>
    <row r="3382" spans="1:30" hidden="1" x14ac:dyDescent="0.25">
      <c r="A3382" s="2">
        <v>4</v>
      </c>
      <c r="B3382" s="2">
        <v>2016</v>
      </c>
      <c r="C3382" s="4" t="str">
        <f>INDEX(Index!$B$1:$B$500,MATCH($F3382,Index!$A$1:$A$500,0)
)</f>
        <v>NO</v>
      </c>
      <c r="D3382" s="4">
        <v>0</v>
      </c>
      <c r="E3382" s="141">
        <f t="shared" si="52"/>
        <v>-9.3542033486236409E-2</v>
      </c>
      <c r="F3382" s="3" t="s">
        <v>27</v>
      </c>
      <c r="G3382" s="3">
        <v>21</v>
      </c>
      <c r="H3382" s="125">
        <v>-9.3542033486236409E-2</v>
      </c>
      <c r="I3382" s="3"/>
      <c r="J3382" s="3"/>
      <c r="K3382" s="3" t="s">
        <v>109</v>
      </c>
      <c r="L3382" s="125">
        <v>7.9917769117478596E-2</v>
      </c>
      <c r="M3382" s="3">
        <v>9</v>
      </c>
      <c r="N3382" s="125">
        <v>0.14135074487006</v>
      </c>
      <c r="O3382" s="3">
        <v>27</v>
      </c>
      <c r="P3382" s="125">
        <v>-3.2109057733655001E-2</v>
      </c>
      <c r="Q3382" s="3">
        <v>23</v>
      </c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</row>
    <row r="3383" spans="1:30" hidden="1" x14ac:dyDescent="0.25">
      <c r="A3383" s="2">
        <v>4</v>
      </c>
      <c r="B3383" s="2">
        <v>2016</v>
      </c>
      <c r="C3383" s="4" t="str">
        <f>INDEX(Index!$B$1:$B$500,MATCH($F3383,Index!$A$1:$A$500,0)
)</f>
        <v>HOU</v>
      </c>
      <c r="D3383" s="4">
        <v>0</v>
      </c>
      <c r="E3383" s="141">
        <f t="shared" si="52"/>
        <v>-9.7629946485305513E-2</v>
      </c>
      <c r="F3383" s="3" t="s">
        <v>49</v>
      </c>
      <c r="G3383" s="3">
        <v>22</v>
      </c>
      <c r="H3383" s="125">
        <v>-9.7629946485305513E-2</v>
      </c>
      <c r="I3383" s="3"/>
      <c r="J3383" s="3"/>
      <c r="K3383" s="3" t="s">
        <v>107</v>
      </c>
      <c r="L3383" s="125">
        <v>-0.167899489026333</v>
      </c>
      <c r="M3383" s="3">
        <v>31</v>
      </c>
      <c r="N3383" s="125">
        <v>-0.121515122275678</v>
      </c>
      <c r="O3383" s="3">
        <v>6</v>
      </c>
      <c r="P3383" s="125">
        <v>-5.12455797346505E-2</v>
      </c>
      <c r="Q3383" s="3">
        <v>26</v>
      </c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</row>
    <row r="3384" spans="1:30" hidden="1" x14ac:dyDescent="0.25">
      <c r="A3384" s="2">
        <v>4</v>
      </c>
      <c r="B3384" s="2">
        <v>2016</v>
      </c>
      <c r="C3384" s="4" t="str">
        <f>INDEX(Index!$B$1:$B$500,MATCH($F3384,Index!$A$1:$A$500,0)
)</f>
        <v>CHI</v>
      </c>
      <c r="D3384" s="4">
        <v>0</v>
      </c>
      <c r="E3384" s="141">
        <f t="shared" si="52"/>
        <v>-0.10626109319547439</v>
      </c>
      <c r="F3384" s="3" t="s">
        <v>64</v>
      </c>
      <c r="G3384" s="3">
        <v>23</v>
      </c>
      <c r="H3384" s="125">
        <v>-0.10626109319547439</v>
      </c>
      <c r="I3384" s="3"/>
      <c r="J3384" s="3"/>
      <c r="K3384" s="3" t="s">
        <v>109</v>
      </c>
      <c r="L3384" s="125">
        <v>-2.5032355139435698E-2</v>
      </c>
      <c r="M3384" s="3">
        <v>19</v>
      </c>
      <c r="N3384" s="125">
        <v>1.99953169164858E-2</v>
      </c>
      <c r="O3384" s="3">
        <v>20</v>
      </c>
      <c r="P3384" s="125">
        <v>-6.12334211395529E-2</v>
      </c>
      <c r="Q3384" s="3">
        <v>29</v>
      </c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</row>
    <row r="3385" spans="1:30" hidden="1" x14ac:dyDescent="0.25">
      <c r="A3385" s="2">
        <v>4</v>
      </c>
      <c r="B3385" s="2">
        <v>2016</v>
      </c>
      <c r="C3385" s="4" t="str">
        <f>INDEX(Index!$B$1:$B$500,MATCH($F3385,Index!$A$1:$A$500,0)
)</f>
        <v>MIA</v>
      </c>
      <c r="D3385" s="4">
        <v>0</v>
      </c>
      <c r="E3385" s="141">
        <f t="shared" si="52"/>
        <v>-0.1226956708999828</v>
      </c>
      <c r="F3385" s="3" t="s">
        <v>4</v>
      </c>
      <c r="G3385" s="3">
        <v>24</v>
      </c>
      <c r="H3385" s="125">
        <v>-0.1226956708999828</v>
      </c>
      <c r="I3385" s="3"/>
      <c r="J3385" s="3"/>
      <c r="K3385" s="3" t="s">
        <v>109</v>
      </c>
      <c r="L3385" s="125">
        <v>-8.7293464564747805E-2</v>
      </c>
      <c r="M3385" s="3">
        <v>24</v>
      </c>
      <c r="N3385" s="125">
        <v>2.2884708836514001E-2</v>
      </c>
      <c r="O3385" s="3">
        <v>21</v>
      </c>
      <c r="P3385" s="125">
        <v>-1.2517497498720999E-2</v>
      </c>
      <c r="Q3385" s="3">
        <v>17</v>
      </c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</row>
    <row r="3386" spans="1:30" hidden="1" x14ac:dyDescent="0.25">
      <c r="A3386" s="2">
        <v>4</v>
      </c>
      <c r="B3386" s="2">
        <v>2016</v>
      </c>
      <c r="C3386" s="4" t="str">
        <f>INDEX(Index!$B$1:$B$500,MATCH($F3386,Index!$A$1:$A$500,0)
)</f>
        <v>TB</v>
      </c>
      <c r="D3386" s="4">
        <v>0</v>
      </c>
      <c r="E3386" s="141">
        <f t="shared" si="52"/>
        <v>-0.1270214542668851</v>
      </c>
      <c r="F3386" s="3" t="s">
        <v>38</v>
      </c>
      <c r="G3386" s="3">
        <v>25</v>
      </c>
      <c r="H3386" s="125">
        <v>-0.1270214542668851</v>
      </c>
      <c r="I3386" s="3"/>
      <c r="J3386" s="3"/>
      <c r="K3386" s="3" t="s">
        <v>109</v>
      </c>
      <c r="L3386" s="125">
        <v>-0.11406214683282501</v>
      </c>
      <c r="M3386" s="3">
        <v>26</v>
      </c>
      <c r="N3386" s="125">
        <v>-7.0618424569054202E-3</v>
      </c>
      <c r="O3386" s="3">
        <v>17</v>
      </c>
      <c r="P3386" s="125">
        <v>-2.0021149890965501E-2</v>
      </c>
      <c r="Q3386" s="3">
        <v>20</v>
      </c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</row>
    <row r="3387" spans="1:30" hidden="1" x14ac:dyDescent="0.25">
      <c r="A3387" s="2">
        <v>4</v>
      </c>
      <c r="B3387" s="2">
        <v>2016</v>
      </c>
      <c r="C3387" s="4" t="str">
        <f>INDEX(Index!$B$1:$B$500,MATCH($F3387,Index!$A$1:$A$500,0)
)</f>
        <v>CAR</v>
      </c>
      <c r="D3387" s="4">
        <v>0</v>
      </c>
      <c r="E3387" s="141">
        <f t="shared" si="52"/>
        <v>-0.14697711651446205</v>
      </c>
      <c r="F3387" s="3" t="s">
        <v>51</v>
      </c>
      <c r="G3387" s="3">
        <v>26</v>
      </c>
      <c r="H3387" s="125">
        <v>-0.14697711651446205</v>
      </c>
      <c r="I3387" s="3"/>
      <c r="J3387" s="3"/>
      <c r="K3387" s="3" t="s">
        <v>109</v>
      </c>
      <c r="L3387" s="125">
        <v>-0.107169206541171</v>
      </c>
      <c r="M3387" s="3">
        <v>25</v>
      </c>
      <c r="N3387" s="125">
        <v>-8.0672247225778496E-3</v>
      </c>
      <c r="O3387" s="3">
        <v>16</v>
      </c>
      <c r="P3387" s="125">
        <v>-4.7875134695868897E-2</v>
      </c>
      <c r="Q3387" s="3">
        <v>25</v>
      </c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</row>
    <row r="3388" spans="1:30" hidden="1" x14ac:dyDescent="0.25">
      <c r="A3388" s="2">
        <v>4</v>
      </c>
      <c r="B3388" s="2">
        <v>2016</v>
      </c>
      <c r="C3388" s="4" t="str">
        <f>INDEX(Index!$B$1:$B$500,MATCH($F3388,Index!$A$1:$A$500,0)
)</f>
        <v>DET</v>
      </c>
      <c r="D3388" s="4">
        <v>0</v>
      </c>
      <c r="E3388" s="141">
        <f t="shared" si="52"/>
        <v>-0.17859824826254461</v>
      </c>
      <c r="F3388" s="3" t="s">
        <v>21</v>
      </c>
      <c r="G3388" s="3">
        <v>27</v>
      </c>
      <c r="H3388" s="125">
        <v>-0.17859824826254461</v>
      </c>
      <c r="I3388" s="3"/>
      <c r="J3388" s="3"/>
      <c r="K3388" s="3" t="s">
        <v>109</v>
      </c>
      <c r="L3388" s="125">
        <v>3.9993397529694802E-2</v>
      </c>
      <c r="M3388" s="3">
        <v>12</v>
      </c>
      <c r="N3388" s="125">
        <v>0.31522897553843998</v>
      </c>
      <c r="O3388" s="3">
        <v>32</v>
      </c>
      <c r="P3388" s="125">
        <v>9.6637329746200595E-2</v>
      </c>
      <c r="Q3388" s="3">
        <v>1</v>
      </c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</row>
    <row r="3389" spans="1:30" hidden="1" x14ac:dyDescent="0.25">
      <c r="A3389" s="2">
        <v>4</v>
      </c>
      <c r="B3389" s="2">
        <v>2016</v>
      </c>
      <c r="C3389" s="4" t="str">
        <f>INDEX(Index!$B$1:$B$500,MATCH($F3389,Index!$A$1:$A$500,0)
)</f>
        <v>TEN</v>
      </c>
      <c r="D3389" s="4">
        <v>0</v>
      </c>
      <c r="E3389" s="141">
        <f t="shared" si="52"/>
        <v>-0.18426437210529267</v>
      </c>
      <c r="F3389" s="3" t="s">
        <v>45</v>
      </c>
      <c r="G3389" s="3">
        <v>28</v>
      </c>
      <c r="H3389" s="125">
        <v>-0.18426437210529267</v>
      </c>
      <c r="I3389" s="3"/>
      <c r="J3389" s="3"/>
      <c r="K3389" s="3" t="s">
        <v>109</v>
      </c>
      <c r="L3389" s="125">
        <v>-8.4535086658797401E-2</v>
      </c>
      <c r="M3389" s="3">
        <v>23</v>
      </c>
      <c r="N3389" s="125">
        <v>2.0439564516818698E-3</v>
      </c>
      <c r="O3389" s="3">
        <v>18</v>
      </c>
      <c r="P3389" s="125">
        <v>-9.76853289948134E-2</v>
      </c>
      <c r="Q3389" s="3">
        <v>31</v>
      </c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</row>
    <row r="3390" spans="1:30" hidden="1" x14ac:dyDescent="0.25">
      <c r="A3390" s="2">
        <v>4</v>
      </c>
      <c r="B3390" s="2">
        <v>2016</v>
      </c>
      <c r="C3390" s="4" t="str">
        <f>INDEX(Index!$B$1:$B$500,MATCH($F3390,Index!$A$1:$A$500,0)
)</f>
        <v>IND</v>
      </c>
      <c r="D3390" s="4">
        <v>0</v>
      </c>
      <c r="E3390" s="141">
        <f t="shared" si="52"/>
        <v>-0.21874771926698972</v>
      </c>
      <c r="F3390" s="3" t="s">
        <v>35</v>
      </c>
      <c r="G3390" s="3">
        <v>29</v>
      </c>
      <c r="H3390" s="125">
        <v>-0.21874771926698972</v>
      </c>
      <c r="I3390" s="3"/>
      <c r="J3390" s="3"/>
      <c r="K3390" s="3" t="s">
        <v>109</v>
      </c>
      <c r="L3390" s="125">
        <v>-1.5902804103425299E-2</v>
      </c>
      <c r="M3390" s="3">
        <v>16</v>
      </c>
      <c r="N3390" s="125">
        <v>0.23365903284377301</v>
      </c>
      <c r="O3390" s="3">
        <v>31</v>
      </c>
      <c r="P3390" s="125">
        <v>3.08141176802086E-2</v>
      </c>
      <c r="Q3390" s="3">
        <v>9</v>
      </c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</row>
    <row r="3391" spans="1:30" hidden="1" x14ac:dyDescent="0.25">
      <c r="A3391" s="2">
        <v>4</v>
      </c>
      <c r="B3391" s="2">
        <v>2016</v>
      </c>
      <c r="C3391" s="4" t="str">
        <f>INDEX(Index!$B$1:$B$500,MATCH($F3391,Index!$A$1:$A$500,0)
)</f>
        <v>SF</v>
      </c>
      <c r="D3391" s="4">
        <v>0</v>
      </c>
      <c r="E3391" s="141">
        <f t="shared" si="52"/>
        <v>-0.23315573906919621</v>
      </c>
      <c r="F3391" s="3" t="s">
        <v>1</v>
      </c>
      <c r="G3391" s="3">
        <v>30</v>
      </c>
      <c r="H3391" s="125">
        <v>-0.23315573906919621</v>
      </c>
      <c r="I3391" s="3"/>
      <c r="J3391" s="3"/>
      <c r="K3391" s="3" t="s">
        <v>109</v>
      </c>
      <c r="L3391" s="125">
        <v>-0.16007919080053301</v>
      </c>
      <c r="M3391" s="3">
        <v>30</v>
      </c>
      <c r="N3391" s="125">
        <v>1.29542504717129E-2</v>
      </c>
      <c r="O3391" s="3">
        <v>19</v>
      </c>
      <c r="P3391" s="125">
        <v>-6.0122297796950303E-2</v>
      </c>
      <c r="Q3391" s="3">
        <v>27</v>
      </c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</row>
    <row r="3392" spans="1:30" hidden="1" x14ac:dyDescent="0.25">
      <c r="A3392" s="2">
        <v>4</v>
      </c>
      <c r="B3392" s="2">
        <v>2016</v>
      </c>
      <c r="C3392" s="4" t="str">
        <f>INDEX(Index!$B$1:$B$500,MATCH($F3392,Index!$A$1:$A$500,0)
)</f>
        <v>NYJ</v>
      </c>
      <c r="D3392" s="4">
        <v>0</v>
      </c>
      <c r="E3392" s="141">
        <f t="shared" si="52"/>
        <v>-0.28500128115898826</v>
      </c>
      <c r="F3392" s="3" t="s">
        <v>9</v>
      </c>
      <c r="G3392" s="3">
        <v>31</v>
      </c>
      <c r="H3392" s="125">
        <v>-0.28500128115898826</v>
      </c>
      <c r="I3392" s="3"/>
      <c r="J3392" s="3"/>
      <c r="K3392" s="3" t="s">
        <v>109</v>
      </c>
      <c r="L3392" s="125">
        <v>-8.1869733632067995E-2</v>
      </c>
      <c r="M3392" s="3">
        <v>22</v>
      </c>
      <c r="N3392" s="125">
        <v>0.17222578499896499</v>
      </c>
      <c r="O3392" s="3">
        <v>29</v>
      </c>
      <c r="P3392" s="125">
        <v>-3.0905762527955301E-2</v>
      </c>
      <c r="Q3392" s="3">
        <v>22</v>
      </c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</row>
    <row r="3393" spans="1:30" hidden="1" x14ac:dyDescent="0.25">
      <c r="A3393" s="2">
        <v>4</v>
      </c>
      <c r="B3393" s="2">
        <v>2016</v>
      </c>
      <c r="C3393" s="4" t="str">
        <f>INDEX(Index!$B$1:$B$500,MATCH($F3393,Index!$A$1:$A$500,0)
)</f>
        <v>CLE</v>
      </c>
      <c r="D3393" s="4">
        <v>0</v>
      </c>
      <c r="E3393" s="141">
        <f t="shared" si="52"/>
        <v>-0.34177214733591749</v>
      </c>
      <c r="F3393" s="3" t="s">
        <v>10</v>
      </c>
      <c r="G3393" s="3">
        <v>32</v>
      </c>
      <c r="H3393" s="125">
        <v>-0.34177214733591749</v>
      </c>
      <c r="I3393" s="3"/>
      <c r="J3393" s="3"/>
      <c r="K3393" s="3" t="s">
        <v>110</v>
      </c>
      <c r="L3393" s="125">
        <v>-6.6457368251634494E-2</v>
      </c>
      <c r="M3393" s="3">
        <v>21</v>
      </c>
      <c r="N3393" s="125">
        <v>0.171216408929142</v>
      </c>
      <c r="O3393" s="3">
        <v>28</v>
      </c>
      <c r="P3393" s="125">
        <v>-0.10409837015514101</v>
      </c>
      <c r="Q3393" s="3">
        <v>32</v>
      </c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</row>
    <row r="3394" spans="1:30" hidden="1" x14ac:dyDescent="0.25">
      <c r="A3394" s="2">
        <v>5</v>
      </c>
      <c r="B3394" s="2">
        <v>2016</v>
      </c>
      <c r="C3394" s="4" t="str">
        <f>INDEX(Index!$B$1:$B$500,MATCH($F3394,Index!$A$1:$A$500,0)
)</f>
        <v>MIN</v>
      </c>
      <c r="D3394" s="4">
        <v>0</v>
      </c>
      <c r="E3394" s="141">
        <f t="shared" ref="E3394:E3457" si="53">IF(D3394=1,H3394/100,H3394)</f>
        <v>0.36617211019955209</v>
      </c>
      <c r="F3394" s="3" t="s">
        <v>46</v>
      </c>
      <c r="G3394" s="3">
        <v>1</v>
      </c>
      <c r="H3394" s="125">
        <v>0.36617211019955209</v>
      </c>
      <c r="I3394" s="3"/>
      <c r="J3394" s="3"/>
      <c r="K3394" s="3" t="s">
        <v>215</v>
      </c>
      <c r="L3394" s="125">
        <v>2.5111140728445901E-2</v>
      </c>
      <c r="M3394" s="3">
        <v>13</v>
      </c>
      <c r="N3394" s="125">
        <v>-0.29044068791670302</v>
      </c>
      <c r="O3394" s="3">
        <v>1</v>
      </c>
      <c r="P3394" s="125">
        <v>5.06202815544032E-2</v>
      </c>
      <c r="Q3394" s="3">
        <v>6</v>
      </c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</row>
    <row r="3395" spans="1:30" hidden="1" x14ac:dyDescent="0.25">
      <c r="A3395" s="2">
        <v>5</v>
      </c>
      <c r="B3395" s="2">
        <v>2016</v>
      </c>
      <c r="C3395" s="4" t="str">
        <f>INDEX(Index!$B$1:$B$500,MATCH($F3395,Index!$A$1:$A$500,0)
)</f>
        <v>ATL</v>
      </c>
      <c r="D3395" s="4">
        <v>0</v>
      </c>
      <c r="E3395" s="141">
        <f t="shared" si="53"/>
        <v>0.35617554356242642</v>
      </c>
      <c r="F3395" s="3" t="s">
        <v>43</v>
      </c>
      <c r="G3395" s="3">
        <v>2</v>
      </c>
      <c r="H3395" s="125">
        <v>0.35617554356242642</v>
      </c>
      <c r="I3395" s="3"/>
      <c r="J3395" s="3"/>
      <c r="K3395" s="3" t="s">
        <v>111</v>
      </c>
      <c r="L3395" s="125">
        <v>0.26327132093978001</v>
      </c>
      <c r="M3395" s="3">
        <v>2</v>
      </c>
      <c r="N3395" s="125">
        <v>-2.3892267507801199E-2</v>
      </c>
      <c r="O3395" s="3">
        <v>15</v>
      </c>
      <c r="P3395" s="125">
        <v>6.9011955114845203E-2</v>
      </c>
      <c r="Q3395" s="3">
        <v>4</v>
      </c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</row>
    <row r="3396" spans="1:30" hidden="1" x14ac:dyDescent="0.25">
      <c r="A3396" s="2">
        <v>5</v>
      </c>
      <c r="B3396" s="2">
        <v>2016</v>
      </c>
      <c r="C3396" s="4" t="str">
        <f>INDEX(Index!$B$1:$B$500,MATCH($F3396,Index!$A$1:$A$500,0)
)</f>
        <v>PHI</v>
      </c>
      <c r="D3396" s="4">
        <v>0</v>
      </c>
      <c r="E3396" s="141">
        <f t="shared" si="53"/>
        <v>0.31207671979734375</v>
      </c>
      <c r="F3396" s="3" t="s">
        <v>7</v>
      </c>
      <c r="G3396" s="3">
        <v>3</v>
      </c>
      <c r="H3396" s="125">
        <v>0.31207671979734375</v>
      </c>
      <c r="I3396" s="3"/>
      <c r="J3396" s="3"/>
      <c r="K3396" s="3" t="s">
        <v>107</v>
      </c>
      <c r="L3396" s="125">
        <v>7.2766883602480806E-2</v>
      </c>
      <c r="M3396" s="3">
        <v>8</v>
      </c>
      <c r="N3396" s="125">
        <v>-0.24259325977356999</v>
      </c>
      <c r="O3396" s="3">
        <v>3</v>
      </c>
      <c r="P3396" s="125">
        <v>-3.2834235787070499E-3</v>
      </c>
      <c r="Q3396" s="3">
        <v>16</v>
      </c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</row>
    <row r="3397" spans="1:30" hidden="1" x14ac:dyDescent="0.25">
      <c r="A3397" s="2">
        <v>5</v>
      </c>
      <c r="B3397" s="2">
        <v>2016</v>
      </c>
      <c r="C3397" s="4" t="str">
        <f>INDEX(Index!$B$1:$B$500,MATCH($F3397,Index!$A$1:$A$500,0)
)</f>
        <v>SEA</v>
      </c>
      <c r="D3397" s="4">
        <v>0</v>
      </c>
      <c r="E3397" s="141">
        <f t="shared" si="53"/>
        <v>0.28104070996425295</v>
      </c>
      <c r="F3397" s="3" t="s">
        <v>30</v>
      </c>
      <c r="G3397" s="3">
        <v>4</v>
      </c>
      <c r="H3397" s="125">
        <v>0.28104070996425295</v>
      </c>
      <c r="I3397" s="3"/>
      <c r="J3397" s="3"/>
      <c r="K3397" s="3" t="s">
        <v>107</v>
      </c>
      <c r="L3397" s="125">
        <v>-4.0204923995646201E-2</v>
      </c>
      <c r="M3397" s="3">
        <v>20</v>
      </c>
      <c r="N3397" s="125">
        <v>-0.27962172000824198</v>
      </c>
      <c r="O3397" s="3">
        <v>2</v>
      </c>
      <c r="P3397" s="125">
        <v>4.1623913951657203E-2</v>
      </c>
      <c r="Q3397" s="3">
        <v>7</v>
      </c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</row>
    <row r="3398" spans="1:30" hidden="1" x14ac:dyDescent="0.25">
      <c r="A3398" s="2">
        <v>5</v>
      </c>
      <c r="B3398" s="2">
        <v>2016</v>
      </c>
      <c r="C3398" s="4" t="str">
        <f>INDEX(Index!$B$1:$B$500,MATCH($F3398,Index!$A$1:$A$500,0)
)</f>
        <v>PIT</v>
      </c>
      <c r="D3398" s="4">
        <v>0</v>
      </c>
      <c r="E3398" s="141">
        <f t="shared" si="53"/>
        <v>0.27000530490520241</v>
      </c>
      <c r="F3398" s="3" t="s">
        <v>32</v>
      </c>
      <c r="G3398" s="3">
        <v>5</v>
      </c>
      <c r="H3398" s="125">
        <v>0.27000530490520241</v>
      </c>
      <c r="I3398" s="3"/>
      <c r="J3398" s="3"/>
      <c r="K3398" s="3" t="s">
        <v>111</v>
      </c>
      <c r="L3398" s="125">
        <v>0.16303660170515499</v>
      </c>
      <c r="M3398" s="3">
        <v>4</v>
      </c>
      <c r="N3398" s="125">
        <v>-7.54572277056198E-2</v>
      </c>
      <c r="O3398" s="3">
        <v>10</v>
      </c>
      <c r="P3398" s="125">
        <v>3.15114754944276E-2</v>
      </c>
      <c r="Q3398" s="3">
        <v>10</v>
      </c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</row>
    <row r="3399" spans="1:30" hidden="1" x14ac:dyDescent="0.25">
      <c r="A3399" s="2">
        <v>5</v>
      </c>
      <c r="B3399" s="2">
        <v>2016</v>
      </c>
      <c r="C3399" s="4" t="str">
        <f>INDEX(Index!$B$1:$B$500,MATCH($F3399,Index!$A$1:$A$500,0)
)</f>
        <v>GB</v>
      </c>
      <c r="D3399" s="4">
        <v>0</v>
      </c>
      <c r="E3399" s="141">
        <f t="shared" si="53"/>
        <v>0.21019910259432339</v>
      </c>
      <c r="F3399" s="3" t="s">
        <v>20</v>
      </c>
      <c r="G3399" s="3">
        <v>6</v>
      </c>
      <c r="H3399" s="125">
        <v>0.21019910259432339</v>
      </c>
      <c r="I3399" s="3"/>
      <c r="J3399" s="3"/>
      <c r="K3399" s="3" t="s">
        <v>107</v>
      </c>
      <c r="L3399" s="125">
        <v>0.10837454921978799</v>
      </c>
      <c r="M3399" s="3">
        <v>5</v>
      </c>
      <c r="N3399" s="125">
        <v>-0.115330592130075</v>
      </c>
      <c r="O3399" s="3">
        <v>6</v>
      </c>
      <c r="P3399" s="125">
        <v>-1.3506038755539599E-2</v>
      </c>
      <c r="Q3399" s="3">
        <v>17</v>
      </c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</row>
    <row r="3400" spans="1:30" hidden="1" x14ac:dyDescent="0.25">
      <c r="A3400" s="2">
        <v>5</v>
      </c>
      <c r="B3400" s="2">
        <v>2016</v>
      </c>
      <c r="C3400" s="4" t="str">
        <f>INDEX(Index!$B$1:$B$500,MATCH($F3400,Index!$A$1:$A$500,0)
)</f>
        <v>DAL</v>
      </c>
      <c r="D3400" s="4">
        <v>0</v>
      </c>
      <c r="E3400" s="141">
        <f t="shared" si="53"/>
        <v>0.19615206909729233</v>
      </c>
      <c r="F3400" s="3" t="s">
        <v>3</v>
      </c>
      <c r="G3400" s="3">
        <v>7</v>
      </c>
      <c r="H3400" s="125">
        <v>0.19615206909729233</v>
      </c>
      <c r="I3400" s="3"/>
      <c r="J3400" s="3"/>
      <c r="K3400" s="3" t="s">
        <v>111</v>
      </c>
      <c r="L3400" s="125">
        <v>0.26829939737264802</v>
      </c>
      <c r="M3400" s="3">
        <v>1</v>
      </c>
      <c r="N3400" s="125">
        <v>5.7922353880000998E-2</v>
      </c>
      <c r="O3400" s="3">
        <v>24</v>
      </c>
      <c r="P3400" s="125">
        <v>-1.42249743953547E-2</v>
      </c>
      <c r="Q3400" s="3">
        <v>18</v>
      </c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</row>
    <row r="3401" spans="1:30" hidden="1" x14ac:dyDescent="0.25">
      <c r="A3401" s="2">
        <v>5</v>
      </c>
      <c r="B3401" s="2">
        <v>2016</v>
      </c>
      <c r="C3401" s="4" t="str">
        <f>INDEX(Index!$B$1:$B$500,MATCH($F3401,Index!$A$1:$A$500,0)
)</f>
        <v>DEN</v>
      </c>
      <c r="D3401" s="4">
        <v>0</v>
      </c>
      <c r="E3401" s="141">
        <f t="shared" si="53"/>
        <v>0.14608883882749055</v>
      </c>
      <c r="F3401" s="3" t="s">
        <v>39</v>
      </c>
      <c r="G3401" s="3">
        <v>8</v>
      </c>
      <c r="H3401" s="125">
        <v>0.14608883882749055</v>
      </c>
      <c r="I3401" s="3"/>
      <c r="J3401" s="3"/>
      <c r="K3401" s="3" t="s">
        <v>111</v>
      </c>
      <c r="L3401" s="125">
        <v>-2.83144098383072E-2</v>
      </c>
      <c r="M3401" s="3">
        <v>18</v>
      </c>
      <c r="N3401" s="125">
        <v>-0.16890618844820399</v>
      </c>
      <c r="O3401" s="3">
        <v>4</v>
      </c>
      <c r="P3401" s="125">
        <v>5.4970602175937501E-3</v>
      </c>
      <c r="Q3401" s="3">
        <v>15</v>
      </c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</row>
    <row r="3402" spans="1:30" hidden="1" x14ac:dyDescent="0.25">
      <c r="A3402" s="2">
        <v>5</v>
      </c>
      <c r="B3402" s="2">
        <v>2016</v>
      </c>
      <c r="C3402" s="4" t="str">
        <f>INDEX(Index!$B$1:$B$500,MATCH($F3402,Index!$A$1:$A$500,0)
)</f>
        <v>BUF</v>
      </c>
      <c r="D3402" s="4">
        <v>0</v>
      </c>
      <c r="E3402" s="141">
        <f t="shared" si="53"/>
        <v>8.686340761045809E-2</v>
      </c>
      <c r="F3402" s="3" t="s">
        <v>0</v>
      </c>
      <c r="G3402" s="3">
        <v>9</v>
      </c>
      <c r="H3402" s="125">
        <v>8.686340761045809E-2</v>
      </c>
      <c r="I3402" s="3"/>
      <c r="J3402" s="3"/>
      <c r="K3402" s="3" t="s">
        <v>112</v>
      </c>
      <c r="L3402" s="125">
        <v>2.5904587454954199E-2</v>
      </c>
      <c r="M3402" s="3">
        <v>12</v>
      </c>
      <c r="N3402" s="125">
        <v>-4.0700755645418002E-2</v>
      </c>
      <c r="O3402" s="3">
        <v>11</v>
      </c>
      <c r="P3402" s="125">
        <v>2.02580645100859E-2</v>
      </c>
      <c r="Q3402" s="3">
        <v>13</v>
      </c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</row>
    <row r="3403" spans="1:30" hidden="1" x14ac:dyDescent="0.25">
      <c r="A3403" s="2">
        <v>5</v>
      </c>
      <c r="B3403" s="2">
        <v>2016</v>
      </c>
      <c r="C3403" s="4" t="str">
        <f>INDEX(Index!$B$1:$B$500,MATCH($F3403,Index!$A$1:$A$500,0)
)</f>
        <v>LAC</v>
      </c>
      <c r="D3403" s="4">
        <v>0</v>
      </c>
      <c r="E3403" s="141">
        <f t="shared" si="53"/>
        <v>6.2410572087461494E-2</v>
      </c>
      <c r="F3403" s="3" t="s">
        <v>68</v>
      </c>
      <c r="G3403" s="3">
        <v>10</v>
      </c>
      <c r="H3403" s="125">
        <v>6.2410572087461494E-2</v>
      </c>
      <c r="I3403" s="3"/>
      <c r="J3403" s="3"/>
      <c r="K3403" s="3" t="s">
        <v>114</v>
      </c>
      <c r="L3403" s="125">
        <v>0.104258799526654</v>
      </c>
      <c r="M3403" s="3">
        <v>6</v>
      </c>
      <c r="N3403" s="125">
        <v>-1.9197958594022201E-2</v>
      </c>
      <c r="O3403" s="3">
        <v>16</v>
      </c>
      <c r="P3403" s="125">
        <v>-6.1046186033214697E-2</v>
      </c>
      <c r="Q3403" s="3">
        <v>27</v>
      </c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</row>
    <row r="3404" spans="1:30" hidden="1" x14ac:dyDescent="0.25">
      <c r="A3404" s="2">
        <v>5</v>
      </c>
      <c r="B3404" s="2">
        <v>2016</v>
      </c>
      <c r="C3404" s="4" t="str">
        <f>INDEX(Index!$B$1:$B$500,MATCH($F3404,Index!$A$1:$A$500,0)
)</f>
        <v>LV</v>
      </c>
      <c r="D3404" s="4">
        <v>0</v>
      </c>
      <c r="E3404" s="141">
        <f t="shared" si="53"/>
        <v>6.0860239262766493E-2</v>
      </c>
      <c r="F3404" s="3" t="s">
        <v>52</v>
      </c>
      <c r="G3404" s="3">
        <v>11</v>
      </c>
      <c r="H3404" s="125">
        <v>6.0860239262766493E-2</v>
      </c>
      <c r="I3404" s="3"/>
      <c r="J3404" s="3"/>
      <c r="K3404" s="3" t="s">
        <v>111</v>
      </c>
      <c r="L3404" s="125">
        <v>0.194846631892796</v>
      </c>
      <c r="M3404" s="3">
        <v>3</v>
      </c>
      <c r="N3404" s="125">
        <v>0.163000785827768</v>
      </c>
      <c r="O3404" s="3">
        <v>28</v>
      </c>
      <c r="P3404" s="125">
        <v>2.9014393197738499E-2</v>
      </c>
      <c r="Q3404" s="3">
        <v>11</v>
      </c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</row>
    <row r="3405" spans="1:30" hidden="1" x14ac:dyDescent="0.25">
      <c r="A3405" s="2">
        <v>5</v>
      </c>
      <c r="B3405" s="2">
        <v>2016</v>
      </c>
      <c r="C3405" s="4" t="str">
        <f>INDEX(Index!$B$1:$B$500,MATCH($F3405,Index!$A$1:$A$500,0)
)</f>
        <v>ARI</v>
      </c>
      <c r="D3405" s="4">
        <v>0</v>
      </c>
      <c r="E3405" s="141">
        <f t="shared" si="53"/>
        <v>4.124821771171109E-2</v>
      </c>
      <c r="F3405" s="3" t="s">
        <v>23</v>
      </c>
      <c r="G3405" s="3">
        <v>12</v>
      </c>
      <c r="H3405" s="125">
        <v>4.124821771171109E-2</v>
      </c>
      <c r="I3405" s="3"/>
      <c r="J3405" s="3"/>
      <c r="K3405" s="3" t="s">
        <v>113</v>
      </c>
      <c r="L3405" s="125">
        <v>-4.3270248166820402E-2</v>
      </c>
      <c r="M3405" s="3">
        <v>21</v>
      </c>
      <c r="N3405" s="125">
        <v>-0.12819373107776499</v>
      </c>
      <c r="O3405" s="3">
        <v>5</v>
      </c>
      <c r="P3405" s="125">
        <v>-4.3675265199233503E-2</v>
      </c>
      <c r="Q3405" s="3">
        <v>25</v>
      </c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</row>
    <row r="3406" spans="1:30" hidden="1" x14ac:dyDescent="0.25">
      <c r="A3406" s="2">
        <v>5</v>
      </c>
      <c r="B3406" s="2">
        <v>2016</v>
      </c>
      <c r="C3406" s="4" t="str">
        <f>INDEX(Index!$B$1:$B$500,MATCH($F3406,Index!$A$1:$A$500,0)
)</f>
        <v>NE</v>
      </c>
      <c r="D3406" s="4">
        <v>0</v>
      </c>
      <c r="E3406" s="141">
        <f t="shared" si="53"/>
        <v>2.734306053719366E-2</v>
      </c>
      <c r="F3406" s="3" t="s">
        <v>17</v>
      </c>
      <c r="G3406" s="3">
        <v>13</v>
      </c>
      <c r="H3406" s="125">
        <v>2.734306053719366E-2</v>
      </c>
      <c r="I3406" s="3"/>
      <c r="J3406" s="3"/>
      <c r="K3406" s="3" t="s">
        <v>111</v>
      </c>
      <c r="L3406" s="125">
        <v>1.4616359612995599E-2</v>
      </c>
      <c r="M3406" s="3">
        <v>16</v>
      </c>
      <c r="N3406" s="125">
        <v>-4.2308388821247801E-3</v>
      </c>
      <c r="O3406" s="3">
        <v>17</v>
      </c>
      <c r="P3406" s="125">
        <v>8.4958620420732805E-3</v>
      </c>
      <c r="Q3406" s="3">
        <v>14</v>
      </c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</row>
    <row r="3407" spans="1:30" hidden="1" x14ac:dyDescent="0.25">
      <c r="A3407" s="2">
        <v>5</v>
      </c>
      <c r="B3407" s="2">
        <v>2016</v>
      </c>
      <c r="C3407" s="4" t="str">
        <f>INDEX(Index!$B$1:$B$500,MATCH($F3407,Index!$A$1:$A$500,0)
)</f>
        <v>WAS</v>
      </c>
      <c r="D3407" s="4">
        <v>0</v>
      </c>
      <c r="E3407" s="141">
        <f t="shared" si="53"/>
        <v>2.6687310710679105E-2</v>
      </c>
      <c r="F3407" s="3" t="s">
        <v>26</v>
      </c>
      <c r="G3407" s="3">
        <v>14</v>
      </c>
      <c r="H3407" s="125">
        <v>2.6687310710679105E-2</v>
      </c>
      <c r="I3407" s="3"/>
      <c r="J3407" s="3"/>
      <c r="K3407" s="3" t="s">
        <v>112</v>
      </c>
      <c r="L3407" s="125">
        <v>2.95260897966413E-2</v>
      </c>
      <c r="M3407" s="3">
        <v>11</v>
      </c>
      <c r="N3407" s="125">
        <v>9.1977657883442698E-2</v>
      </c>
      <c r="O3407" s="3">
        <v>26</v>
      </c>
      <c r="P3407" s="125">
        <v>8.9138878797480503E-2</v>
      </c>
      <c r="Q3407" s="3">
        <v>1</v>
      </c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</row>
    <row r="3408" spans="1:30" hidden="1" x14ac:dyDescent="0.25">
      <c r="A3408" s="2">
        <v>5</v>
      </c>
      <c r="B3408" s="2">
        <v>2016</v>
      </c>
      <c r="C3408" s="4" t="str">
        <f>INDEX(Index!$B$1:$B$500,MATCH($F3408,Index!$A$1:$A$500,0)
)</f>
        <v>NYG</v>
      </c>
      <c r="D3408" s="4">
        <v>0</v>
      </c>
      <c r="E3408" s="141">
        <f t="shared" si="53"/>
        <v>-4.7164967029594378E-3</v>
      </c>
      <c r="F3408" s="3" t="s">
        <v>15</v>
      </c>
      <c r="G3408" s="3">
        <v>15</v>
      </c>
      <c r="H3408" s="125">
        <v>-4.7164967029594378E-3</v>
      </c>
      <c r="I3408" s="3"/>
      <c r="J3408" s="3"/>
      <c r="K3408" s="3" t="s">
        <v>113</v>
      </c>
      <c r="L3408" s="125">
        <v>2.4494856608134101E-2</v>
      </c>
      <c r="M3408" s="3">
        <v>14</v>
      </c>
      <c r="N3408" s="125">
        <v>1.38344913001104E-3</v>
      </c>
      <c r="O3408" s="3">
        <v>18</v>
      </c>
      <c r="P3408" s="125">
        <v>-2.78279041810825E-2</v>
      </c>
      <c r="Q3408" s="3">
        <v>19</v>
      </c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</row>
    <row r="3409" spans="1:30" hidden="1" x14ac:dyDescent="0.25">
      <c r="A3409" s="2">
        <v>5</v>
      </c>
      <c r="B3409" s="2">
        <v>2016</v>
      </c>
      <c r="C3409" s="4" t="str">
        <f>INDEX(Index!$B$1:$B$500,MATCH($F3409,Index!$A$1:$A$500,0)
)</f>
        <v>JAX</v>
      </c>
      <c r="D3409" s="4">
        <v>0</v>
      </c>
      <c r="E3409" s="141">
        <f t="shared" si="53"/>
        <v>-1.6634075872693697E-2</v>
      </c>
      <c r="F3409" s="3" t="s">
        <v>56</v>
      </c>
      <c r="G3409" s="3">
        <v>16</v>
      </c>
      <c r="H3409" s="125">
        <v>-1.6634075872693697E-2</v>
      </c>
      <c r="I3409" s="3"/>
      <c r="J3409" s="3"/>
      <c r="K3409" s="3" t="s">
        <v>109</v>
      </c>
      <c r="L3409" s="125">
        <v>-0.120620785770356</v>
      </c>
      <c r="M3409" s="3">
        <v>25</v>
      </c>
      <c r="N3409" s="125">
        <v>-8.2954251434975299E-2</v>
      </c>
      <c r="O3409" s="3">
        <v>9</v>
      </c>
      <c r="P3409" s="125">
        <v>2.1032458462687E-2</v>
      </c>
      <c r="Q3409" s="3">
        <v>12</v>
      </c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</row>
    <row r="3410" spans="1:30" hidden="1" x14ac:dyDescent="0.25">
      <c r="A3410" s="2">
        <v>5</v>
      </c>
      <c r="B3410" s="2">
        <v>2016</v>
      </c>
      <c r="C3410" s="4" t="str">
        <f>INDEX(Index!$B$1:$B$500,MATCH($F3410,Index!$A$1:$A$500,0)
)</f>
        <v>KC</v>
      </c>
      <c r="D3410" s="4">
        <v>0</v>
      </c>
      <c r="E3410" s="141">
        <f t="shared" si="53"/>
        <v>-4.3278571995029887E-2</v>
      </c>
      <c r="F3410" s="3" t="s">
        <v>5</v>
      </c>
      <c r="G3410" s="3">
        <v>17</v>
      </c>
      <c r="H3410" s="125">
        <v>-4.3278571995029887E-2</v>
      </c>
      <c r="I3410" s="3"/>
      <c r="J3410" s="3"/>
      <c r="K3410" s="3" t="s">
        <v>108</v>
      </c>
      <c r="L3410" s="125">
        <v>-0.121637578089055</v>
      </c>
      <c r="M3410" s="3">
        <v>27</v>
      </c>
      <c r="N3410" s="125">
        <v>-3.9641152416835503E-2</v>
      </c>
      <c r="O3410" s="3">
        <v>12</v>
      </c>
      <c r="P3410" s="125">
        <v>3.87178536771896E-2</v>
      </c>
      <c r="Q3410" s="3">
        <v>8</v>
      </c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</row>
    <row r="3411" spans="1:30" hidden="1" x14ac:dyDescent="0.25">
      <c r="A3411" s="2">
        <v>5</v>
      </c>
      <c r="B3411" s="2">
        <v>2016</v>
      </c>
      <c r="C3411" s="4" t="str">
        <f>INDEX(Index!$B$1:$B$500,MATCH($F3411,Index!$A$1:$A$500,0)
)</f>
        <v>BAL</v>
      </c>
      <c r="D3411" s="4">
        <v>0</v>
      </c>
      <c r="E3411" s="141">
        <f t="shared" si="53"/>
        <v>-5.3653901272680202E-2</v>
      </c>
      <c r="F3411" s="3" t="s">
        <v>18</v>
      </c>
      <c r="G3411" s="3">
        <v>18</v>
      </c>
      <c r="H3411" s="125">
        <v>-5.3653901272680202E-2</v>
      </c>
      <c r="I3411" s="3"/>
      <c r="J3411" s="3"/>
      <c r="K3411" s="3" t="s">
        <v>112</v>
      </c>
      <c r="L3411" s="125">
        <v>-0.124490084214747</v>
      </c>
      <c r="M3411" s="3">
        <v>28</v>
      </c>
      <c r="N3411" s="125">
        <v>-0.104139250583016</v>
      </c>
      <c r="O3411" s="3">
        <v>7</v>
      </c>
      <c r="P3411" s="125">
        <v>-3.3303067640949202E-2</v>
      </c>
      <c r="Q3411" s="3">
        <v>22</v>
      </c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</row>
    <row r="3412" spans="1:30" hidden="1" x14ac:dyDescent="0.25">
      <c r="A3412" s="2">
        <v>5</v>
      </c>
      <c r="B3412" s="2">
        <v>2016</v>
      </c>
      <c r="C3412" s="4" t="str">
        <f>INDEX(Index!$B$1:$B$500,MATCH($F3412,Index!$A$1:$A$500,0)
)</f>
        <v>CHI</v>
      </c>
      <c r="D3412" s="4">
        <v>0</v>
      </c>
      <c r="E3412" s="141">
        <f t="shared" si="53"/>
        <v>-6.2393082835386596E-2</v>
      </c>
      <c r="F3412" s="3" t="s">
        <v>64</v>
      </c>
      <c r="G3412" s="3">
        <v>19</v>
      </c>
      <c r="H3412" s="125">
        <v>-6.2393082835386596E-2</v>
      </c>
      <c r="I3412" s="3"/>
      <c r="J3412" s="3"/>
      <c r="K3412" s="3" t="s">
        <v>114</v>
      </c>
      <c r="L3412" s="125">
        <v>3.8079933246545301E-2</v>
      </c>
      <c r="M3412" s="3">
        <v>10</v>
      </c>
      <c r="N3412" s="125">
        <v>4.0577011950060499E-2</v>
      </c>
      <c r="O3412" s="3">
        <v>22</v>
      </c>
      <c r="P3412" s="125">
        <v>-5.9896004131871398E-2</v>
      </c>
      <c r="Q3412" s="3">
        <v>26</v>
      </c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</row>
    <row r="3413" spans="1:30" hidden="1" x14ac:dyDescent="0.25">
      <c r="A3413" s="2">
        <v>5</v>
      </c>
      <c r="B3413" s="2">
        <v>2016</v>
      </c>
      <c r="C3413" s="4" t="str">
        <f>INDEX(Index!$B$1:$B$500,MATCH($F3413,Index!$A$1:$A$500,0)
)</f>
        <v>TEN</v>
      </c>
      <c r="D3413" s="4">
        <v>0</v>
      </c>
      <c r="E3413" s="141">
        <f t="shared" si="53"/>
        <v>-8.02328787636859E-2</v>
      </c>
      <c r="F3413" s="3" t="s">
        <v>45</v>
      </c>
      <c r="G3413" s="3">
        <v>20</v>
      </c>
      <c r="H3413" s="125">
        <v>-8.02328787636859E-2</v>
      </c>
      <c r="I3413" s="3"/>
      <c r="J3413" s="3"/>
      <c r="K3413" s="3" t="s">
        <v>113</v>
      </c>
      <c r="L3413" s="125">
        <v>1.7677767684381201E-2</v>
      </c>
      <c r="M3413" s="3">
        <v>15</v>
      </c>
      <c r="N3413" s="125">
        <v>-3.7862856545551903E-2</v>
      </c>
      <c r="O3413" s="3">
        <v>13</v>
      </c>
      <c r="P3413" s="125">
        <v>-0.13577350299361901</v>
      </c>
      <c r="Q3413" s="3">
        <v>32</v>
      </c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</row>
    <row r="3414" spans="1:30" hidden="1" x14ac:dyDescent="0.25">
      <c r="A3414" s="2">
        <v>5</v>
      </c>
      <c r="B3414" s="2">
        <v>2016</v>
      </c>
      <c r="C3414" s="4" t="str">
        <f>INDEX(Index!$B$1:$B$500,MATCH($F3414,Index!$A$1:$A$500,0)
)</f>
        <v>NO</v>
      </c>
      <c r="D3414" s="4">
        <v>0</v>
      </c>
      <c r="E3414" s="141">
        <f t="shared" si="53"/>
        <v>-8.3004881765742194E-2</v>
      </c>
      <c r="F3414" s="3" t="s">
        <v>27</v>
      </c>
      <c r="G3414" s="3">
        <v>21</v>
      </c>
      <c r="H3414" s="125">
        <v>-8.3004881765742194E-2</v>
      </c>
      <c r="I3414" s="3"/>
      <c r="J3414" s="3"/>
      <c r="K3414" s="3" t="s">
        <v>109</v>
      </c>
      <c r="L3414" s="125">
        <v>9.0187019241249805E-2</v>
      </c>
      <c r="M3414" s="3">
        <v>7</v>
      </c>
      <c r="N3414" s="125">
        <v>0.14108284327333701</v>
      </c>
      <c r="O3414" s="3">
        <v>27</v>
      </c>
      <c r="P3414" s="125">
        <v>-3.2109057733655001E-2</v>
      </c>
      <c r="Q3414" s="3">
        <v>21</v>
      </c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</row>
    <row r="3415" spans="1:30" hidden="1" x14ac:dyDescent="0.25">
      <c r="A3415" s="2">
        <v>5</v>
      </c>
      <c r="B3415" s="2">
        <v>2016</v>
      </c>
      <c r="C3415" s="4" t="e">
        <f>INDEX(Index!$B$1:$B$500,MATCH($F3415,Index!$A$1:$A$500,0)
)</f>
        <v>#N/A</v>
      </c>
      <c r="D3415" s="4">
        <v>0</v>
      </c>
      <c r="E3415" s="141">
        <f t="shared" si="53"/>
        <v>-9.2262516802621625E-2</v>
      </c>
      <c r="F3415" s="3" t="s">
        <v>283</v>
      </c>
      <c r="G3415" s="3">
        <v>22</v>
      </c>
      <c r="H3415" s="125">
        <v>-9.2262516802621625E-2</v>
      </c>
      <c r="I3415" s="3"/>
      <c r="J3415" s="3"/>
      <c r="K3415" s="3" t="s">
        <v>112</v>
      </c>
      <c r="L3415" s="125">
        <v>-0.18373264265467401</v>
      </c>
      <c r="M3415" s="3">
        <v>31</v>
      </c>
      <c r="N3415" s="125">
        <v>-3.3247958081347902E-2</v>
      </c>
      <c r="O3415" s="3">
        <v>14</v>
      </c>
      <c r="P3415" s="125">
        <v>5.8222167770704499E-2</v>
      </c>
      <c r="Q3415" s="3">
        <v>5</v>
      </c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</row>
    <row r="3416" spans="1:30" hidden="1" x14ac:dyDescent="0.25">
      <c r="A3416" s="2">
        <v>5</v>
      </c>
      <c r="B3416" s="2">
        <v>2016</v>
      </c>
      <c r="C3416" s="4" t="str">
        <f>INDEX(Index!$B$1:$B$500,MATCH($F3416,Index!$A$1:$A$500,0)
)</f>
        <v>CIN</v>
      </c>
      <c r="D3416" s="4">
        <v>0</v>
      </c>
      <c r="E3416" s="141">
        <f t="shared" si="53"/>
        <v>-0.1019090032484212</v>
      </c>
      <c r="F3416" s="3" t="s">
        <v>24</v>
      </c>
      <c r="G3416" s="3">
        <v>23</v>
      </c>
      <c r="H3416" s="125">
        <v>-0.1019090032484212</v>
      </c>
      <c r="I3416" s="3"/>
      <c r="J3416" s="3"/>
      <c r="K3416" s="3" t="s">
        <v>113</v>
      </c>
      <c r="L3416" s="125">
        <v>-1.9024621990875599E-2</v>
      </c>
      <c r="M3416" s="3">
        <v>17</v>
      </c>
      <c r="N3416" s="125">
        <v>4.2481269685871299E-2</v>
      </c>
      <c r="O3416" s="3">
        <v>23</v>
      </c>
      <c r="P3416" s="125">
        <v>-4.0403111571674297E-2</v>
      </c>
      <c r="Q3416" s="3">
        <v>23</v>
      </c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</row>
    <row r="3417" spans="1:30" hidden="1" x14ac:dyDescent="0.25">
      <c r="A3417" s="2">
        <v>5</v>
      </c>
      <c r="B3417" s="2">
        <v>2016</v>
      </c>
      <c r="C3417" s="4" t="str">
        <f>INDEX(Index!$B$1:$B$500,MATCH($F3417,Index!$A$1:$A$500,0)
)</f>
        <v>DET</v>
      </c>
      <c r="D3417" s="4">
        <v>0</v>
      </c>
      <c r="E3417" s="141">
        <f t="shared" si="53"/>
        <v>-0.12033548967803079</v>
      </c>
      <c r="F3417" s="3" t="s">
        <v>21</v>
      </c>
      <c r="G3417" s="3">
        <v>24</v>
      </c>
      <c r="H3417" s="125">
        <v>-0.12033548967803079</v>
      </c>
      <c r="I3417" s="3"/>
      <c r="J3417" s="3"/>
      <c r="K3417" s="3" t="s">
        <v>113</v>
      </c>
      <c r="L3417" s="125">
        <v>4.3895591651947799E-2</v>
      </c>
      <c r="M3417" s="3">
        <v>9</v>
      </c>
      <c r="N3417" s="125">
        <v>0.243459496119144</v>
      </c>
      <c r="O3417" s="3">
        <v>31</v>
      </c>
      <c r="P3417" s="125">
        <v>7.9228414789165397E-2</v>
      </c>
      <c r="Q3417" s="3">
        <v>2</v>
      </c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</row>
    <row r="3418" spans="1:30" hidden="1" x14ac:dyDescent="0.25">
      <c r="A3418" s="2">
        <v>5</v>
      </c>
      <c r="B3418" s="2">
        <v>2016</v>
      </c>
      <c r="C3418" s="4" t="str">
        <f>INDEX(Index!$B$1:$B$500,MATCH($F3418,Index!$A$1:$A$500,0)
)</f>
        <v>CAR</v>
      </c>
      <c r="D3418" s="4">
        <v>0</v>
      </c>
      <c r="E3418" s="141">
        <f t="shared" si="53"/>
        <v>-0.12777049159574289</v>
      </c>
      <c r="F3418" s="3" t="s">
        <v>51</v>
      </c>
      <c r="G3418" s="3">
        <v>25</v>
      </c>
      <c r="H3418" s="125">
        <v>-0.12777049159574289</v>
      </c>
      <c r="I3418" s="3"/>
      <c r="J3418" s="3"/>
      <c r="K3418" s="3" t="s">
        <v>114</v>
      </c>
      <c r="L3418" s="125">
        <v>-5.2327269767923998E-2</v>
      </c>
      <c r="M3418" s="3">
        <v>22</v>
      </c>
      <c r="N3418" s="125">
        <v>4.2585694463009903E-3</v>
      </c>
      <c r="O3418" s="3">
        <v>19</v>
      </c>
      <c r="P3418" s="125">
        <v>-7.1184652381517902E-2</v>
      </c>
      <c r="Q3418" s="3">
        <v>29</v>
      </c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</row>
    <row r="3419" spans="1:30" hidden="1" x14ac:dyDescent="0.25">
      <c r="A3419" s="2">
        <v>5</v>
      </c>
      <c r="B3419" s="2">
        <v>2016</v>
      </c>
      <c r="C3419" s="4" t="str">
        <f>INDEX(Index!$B$1:$B$500,MATCH($F3419,Index!$A$1:$A$500,0)
)</f>
        <v>TB</v>
      </c>
      <c r="D3419" s="4">
        <v>0</v>
      </c>
      <c r="E3419" s="141">
        <f t="shared" si="53"/>
        <v>-0.16623485608508579</v>
      </c>
      <c r="F3419" s="3" t="s">
        <v>38</v>
      </c>
      <c r="G3419" s="3">
        <v>26</v>
      </c>
      <c r="H3419" s="125">
        <v>-0.16623485608508579</v>
      </c>
      <c r="I3419" s="3"/>
      <c r="J3419" s="3"/>
      <c r="K3419" s="3" t="s">
        <v>113</v>
      </c>
      <c r="L3419" s="125">
        <v>-0.10304781123923</v>
      </c>
      <c r="M3419" s="3">
        <v>24</v>
      </c>
      <c r="N3419" s="125">
        <v>3.2162596256692398E-2</v>
      </c>
      <c r="O3419" s="3">
        <v>21</v>
      </c>
      <c r="P3419" s="125">
        <v>-3.1024448589163402E-2</v>
      </c>
      <c r="Q3419" s="3">
        <v>20</v>
      </c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</row>
    <row r="3420" spans="1:30" hidden="1" x14ac:dyDescent="0.25">
      <c r="A3420" s="2">
        <v>5</v>
      </c>
      <c r="B3420" s="2">
        <v>2016</v>
      </c>
      <c r="C3420" s="4" t="str">
        <f>INDEX(Index!$B$1:$B$500,MATCH($F3420,Index!$A$1:$A$500,0)
)</f>
        <v>MIA</v>
      </c>
      <c r="D3420" s="4">
        <v>0</v>
      </c>
      <c r="E3420" s="141">
        <f t="shared" si="53"/>
        <v>-0.18849923839150332</v>
      </c>
      <c r="F3420" s="3" t="s">
        <v>4</v>
      </c>
      <c r="G3420" s="3">
        <v>27</v>
      </c>
      <c r="H3420" s="125">
        <v>-0.18849923839150332</v>
      </c>
      <c r="I3420" s="3"/>
      <c r="J3420" s="3"/>
      <c r="K3420" s="3" t="s">
        <v>114</v>
      </c>
      <c r="L3420" s="125">
        <v>-0.13012892044473401</v>
      </c>
      <c r="M3420" s="3">
        <v>29</v>
      </c>
      <c r="N3420" s="125">
        <v>9.1401631968073799E-2</v>
      </c>
      <c r="O3420" s="3">
        <v>25</v>
      </c>
      <c r="P3420" s="125">
        <v>3.3031314021304499E-2</v>
      </c>
      <c r="Q3420" s="3">
        <v>9</v>
      </c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</row>
    <row r="3421" spans="1:30" hidden="1" x14ac:dyDescent="0.25">
      <c r="A3421" s="2">
        <v>5</v>
      </c>
      <c r="B3421" s="2">
        <v>2016</v>
      </c>
      <c r="C3421" s="4" t="str">
        <f>INDEX(Index!$B$1:$B$500,MATCH($F3421,Index!$A$1:$A$500,0)
)</f>
        <v>HOU</v>
      </c>
      <c r="D3421" s="4">
        <v>0</v>
      </c>
      <c r="E3421" s="141">
        <f t="shared" si="53"/>
        <v>-0.20442997758886658</v>
      </c>
      <c r="F3421" s="3" t="s">
        <v>49</v>
      </c>
      <c r="G3421" s="3">
        <v>28</v>
      </c>
      <c r="H3421" s="125">
        <v>-0.20442997758886658</v>
      </c>
      <c r="I3421" s="3"/>
      <c r="J3421" s="3"/>
      <c r="K3421" s="3" t="s">
        <v>112</v>
      </c>
      <c r="L3421" s="125">
        <v>-0.20528068554647899</v>
      </c>
      <c r="M3421" s="3">
        <v>32</v>
      </c>
      <c r="N3421" s="125">
        <v>-9.3611904220019707E-2</v>
      </c>
      <c r="O3421" s="3">
        <v>8</v>
      </c>
      <c r="P3421" s="125">
        <v>-9.2761196262407294E-2</v>
      </c>
      <c r="Q3421" s="3">
        <v>31</v>
      </c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</row>
    <row r="3422" spans="1:30" hidden="1" x14ac:dyDescent="0.25">
      <c r="A3422" s="2">
        <v>5</v>
      </c>
      <c r="B3422" s="2">
        <v>2016</v>
      </c>
      <c r="C3422" s="4" t="str">
        <f>INDEX(Index!$B$1:$B$500,MATCH($F3422,Index!$A$1:$A$500,0)
)</f>
        <v>SF</v>
      </c>
      <c r="D3422" s="4">
        <v>0</v>
      </c>
      <c r="E3422" s="141">
        <f t="shared" si="53"/>
        <v>-0.22084119321778556</v>
      </c>
      <c r="F3422" s="3" t="s">
        <v>1</v>
      </c>
      <c r="G3422" s="3">
        <v>29</v>
      </c>
      <c r="H3422" s="125">
        <v>-0.22084119321778556</v>
      </c>
      <c r="I3422" s="3"/>
      <c r="J3422" s="3"/>
      <c r="K3422" s="3" t="s">
        <v>114</v>
      </c>
      <c r="L3422" s="125">
        <v>-0.15409845308232001</v>
      </c>
      <c r="M3422" s="3">
        <v>30</v>
      </c>
      <c r="N3422" s="125">
        <v>4.3206958697969301E-3</v>
      </c>
      <c r="O3422" s="3">
        <v>20</v>
      </c>
      <c r="P3422" s="125">
        <v>-6.2422044265668601E-2</v>
      </c>
      <c r="Q3422" s="3">
        <v>28</v>
      </c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</row>
    <row r="3423" spans="1:30" hidden="1" x14ac:dyDescent="0.25">
      <c r="A3423" s="2">
        <v>5</v>
      </c>
      <c r="B3423" s="2">
        <v>2016</v>
      </c>
      <c r="C3423" s="4" t="str">
        <f>INDEX(Index!$B$1:$B$500,MATCH($F3423,Index!$A$1:$A$500,0)
)</f>
        <v>IND</v>
      </c>
      <c r="D3423" s="4">
        <v>0</v>
      </c>
      <c r="E3423" s="141">
        <f t="shared" si="53"/>
        <v>-0.22436512683665416</v>
      </c>
      <c r="F3423" s="3" t="s">
        <v>35</v>
      </c>
      <c r="G3423" s="3">
        <v>30</v>
      </c>
      <c r="H3423" s="125">
        <v>-0.22436512683665416</v>
      </c>
      <c r="I3423" s="3"/>
      <c r="J3423" s="3"/>
      <c r="K3423" s="3" t="s">
        <v>113</v>
      </c>
      <c r="L3423" s="125">
        <v>-2.8620795864032E-2</v>
      </c>
      <c r="M3423" s="3">
        <v>19</v>
      </c>
      <c r="N3423" s="125">
        <v>0.27185590020099198</v>
      </c>
      <c r="O3423" s="3">
        <v>32</v>
      </c>
      <c r="P3423" s="125">
        <v>7.6111569228369799E-2</v>
      </c>
      <c r="Q3423" s="3">
        <v>3</v>
      </c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</row>
    <row r="3424" spans="1:30" hidden="1" x14ac:dyDescent="0.25">
      <c r="A3424" s="2">
        <v>5</v>
      </c>
      <c r="B3424" s="2">
        <v>2016</v>
      </c>
      <c r="C3424" s="4" t="str">
        <f>INDEX(Index!$B$1:$B$500,MATCH($F3424,Index!$A$1:$A$500,0)
)</f>
        <v>NYJ</v>
      </c>
      <c r="D3424" s="4">
        <v>0</v>
      </c>
      <c r="E3424" s="141">
        <f t="shared" si="53"/>
        <v>-0.32413906402529064</v>
      </c>
      <c r="F3424" s="3" t="s">
        <v>9</v>
      </c>
      <c r="G3424" s="3">
        <v>31</v>
      </c>
      <c r="H3424" s="125">
        <v>-0.32413906402529064</v>
      </c>
      <c r="I3424" s="3"/>
      <c r="J3424" s="3"/>
      <c r="K3424" s="3" t="s">
        <v>114</v>
      </c>
      <c r="L3424" s="125">
        <v>-5.87040133583423E-2</v>
      </c>
      <c r="M3424" s="3">
        <v>23</v>
      </c>
      <c r="N3424" s="125">
        <v>0.223298073085309</v>
      </c>
      <c r="O3424" s="3">
        <v>30</v>
      </c>
      <c r="P3424" s="125">
        <v>-4.2136977581639298E-2</v>
      </c>
      <c r="Q3424" s="3">
        <v>24</v>
      </c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</row>
    <row r="3425" spans="1:30" hidden="1" x14ac:dyDescent="0.25">
      <c r="A3425" s="2">
        <v>5</v>
      </c>
      <c r="B3425" s="2">
        <v>2016</v>
      </c>
      <c r="C3425" s="4" t="str">
        <f>INDEX(Index!$B$1:$B$500,MATCH($F3425,Index!$A$1:$A$500,0)
)</f>
        <v>CLE</v>
      </c>
      <c r="D3425" s="4">
        <v>0</v>
      </c>
      <c r="E3425" s="141">
        <f t="shared" si="53"/>
        <v>-0.37432643650961139</v>
      </c>
      <c r="F3425" s="3" t="s">
        <v>10</v>
      </c>
      <c r="G3425" s="3">
        <v>32</v>
      </c>
      <c r="H3425" s="125">
        <v>-0.37432643650961139</v>
      </c>
      <c r="I3425" s="3"/>
      <c r="J3425" s="3"/>
      <c r="K3425" s="3" t="s">
        <v>115</v>
      </c>
      <c r="L3425" s="125">
        <v>-0.121495021004871</v>
      </c>
      <c r="M3425" s="3">
        <v>26</v>
      </c>
      <c r="N3425" s="125">
        <v>0.16941468158093301</v>
      </c>
      <c r="O3425" s="3">
        <v>29</v>
      </c>
      <c r="P3425" s="125">
        <v>-8.3416733923807398E-2</v>
      </c>
      <c r="Q3425" s="3">
        <v>30</v>
      </c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</row>
    <row r="3426" spans="1:30" hidden="1" x14ac:dyDescent="0.25">
      <c r="A3426" s="2">
        <v>6</v>
      </c>
      <c r="B3426" s="2">
        <v>2016</v>
      </c>
      <c r="C3426" s="4" t="str">
        <f>INDEX(Index!$B$1:$B$500,MATCH($F3426,Index!$A$1:$A$500,0)
)</f>
        <v>MIN</v>
      </c>
      <c r="D3426" s="4">
        <v>0</v>
      </c>
      <c r="E3426" s="141">
        <f t="shared" si="53"/>
        <v>0.36257071126126506</v>
      </c>
      <c r="F3426" s="3" t="s">
        <v>46</v>
      </c>
      <c r="G3426" s="3">
        <v>1</v>
      </c>
      <c r="H3426" s="125">
        <v>0.36257071126126506</v>
      </c>
      <c r="I3426" s="3"/>
      <c r="J3426" s="3"/>
      <c r="K3426" s="3" t="s">
        <v>215</v>
      </c>
      <c r="L3426" s="125">
        <v>1.50349799142699E-2</v>
      </c>
      <c r="M3426" s="3">
        <v>14</v>
      </c>
      <c r="N3426" s="125">
        <v>-0.29691544979259199</v>
      </c>
      <c r="O3426" s="3">
        <v>1</v>
      </c>
      <c r="P3426" s="125">
        <v>5.06202815544032E-2</v>
      </c>
      <c r="Q3426" s="3">
        <v>5</v>
      </c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</row>
    <row r="3427" spans="1:30" hidden="1" x14ac:dyDescent="0.25">
      <c r="A3427" s="2">
        <v>6</v>
      </c>
      <c r="B3427" s="2">
        <v>2016</v>
      </c>
      <c r="C3427" s="4" t="str">
        <f>INDEX(Index!$B$1:$B$500,MATCH($F3427,Index!$A$1:$A$500,0)
)</f>
        <v>ATL</v>
      </c>
      <c r="D3427" s="4">
        <v>0</v>
      </c>
      <c r="E3427" s="141">
        <f t="shared" si="53"/>
        <v>0.30796125834525551</v>
      </c>
      <c r="F3427" s="3" t="s">
        <v>43</v>
      </c>
      <c r="G3427" s="3">
        <v>2</v>
      </c>
      <c r="H3427" s="125">
        <v>0.30796125834525551</v>
      </c>
      <c r="I3427" s="3"/>
      <c r="J3427" s="3"/>
      <c r="K3427" s="3" t="s">
        <v>116</v>
      </c>
      <c r="L3427" s="125">
        <v>0.245533347432697</v>
      </c>
      <c r="M3427" s="3">
        <v>2</v>
      </c>
      <c r="N3427" s="125">
        <v>-7.6404843431058201E-3</v>
      </c>
      <c r="O3427" s="3">
        <v>18</v>
      </c>
      <c r="P3427" s="125">
        <v>5.47874265694527E-2</v>
      </c>
      <c r="Q3427" s="3">
        <v>3</v>
      </c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</row>
    <row r="3428" spans="1:30" hidden="1" x14ac:dyDescent="0.25">
      <c r="A3428" s="2">
        <v>6</v>
      </c>
      <c r="B3428" s="2">
        <v>2016</v>
      </c>
      <c r="C3428" s="4" t="str">
        <f>INDEX(Index!$B$1:$B$500,MATCH($F3428,Index!$A$1:$A$500,0)
)</f>
        <v>DAL</v>
      </c>
      <c r="D3428" s="4">
        <v>0</v>
      </c>
      <c r="E3428" s="141">
        <f t="shared" si="53"/>
        <v>0.25984054970966058</v>
      </c>
      <c r="F3428" s="3" t="s">
        <v>3</v>
      </c>
      <c r="G3428" s="3">
        <v>3</v>
      </c>
      <c r="H3428" s="125">
        <v>0.25984054970966058</v>
      </c>
      <c r="I3428" s="3"/>
      <c r="J3428" s="3"/>
      <c r="K3428" s="3" t="s">
        <v>117</v>
      </c>
      <c r="L3428" s="125">
        <v>0.26042176578684301</v>
      </c>
      <c r="M3428" s="3">
        <v>1</v>
      </c>
      <c r="N3428" s="125">
        <v>-1.56300408948464E-2</v>
      </c>
      <c r="O3428" s="3">
        <v>16</v>
      </c>
      <c r="P3428" s="125">
        <v>-1.6211256972028801E-2</v>
      </c>
      <c r="Q3428" s="3">
        <v>20</v>
      </c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</row>
    <row r="3429" spans="1:30" hidden="1" x14ac:dyDescent="0.25">
      <c r="A3429" s="2">
        <v>6</v>
      </c>
      <c r="B3429" s="2">
        <v>2016</v>
      </c>
      <c r="C3429" s="4" t="str">
        <f>INDEX(Index!$B$1:$B$500,MATCH($F3429,Index!$A$1:$A$500,0)
)</f>
        <v>SEA</v>
      </c>
      <c r="D3429" s="4">
        <v>0</v>
      </c>
      <c r="E3429" s="141">
        <f t="shared" si="53"/>
        <v>0.25203377959532641</v>
      </c>
      <c r="F3429" s="3" t="s">
        <v>30</v>
      </c>
      <c r="G3429" s="3">
        <v>4</v>
      </c>
      <c r="H3429" s="125">
        <v>0.25203377959532641</v>
      </c>
      <c r="I3429" s="3"/>
      <c r="J3429" s="3"/>
      <c r="K3429" s="3" t="s">
        <v>111</v>
      </c>
      <c r="L3429" s="125">
        <v>-1.2415215596350501E-2</v>
      </c>
      <c r="M3429" s="3">
        <v>17</v>
      </c>
      <c r="N3429" s="125">
        <v>-0.24264965007744299</v>
      </c>
      <c r="O3429" s="3">
        <v>2</v>
      </c>
      <c r="P3429" s="125">
        <v>2.1799345114233901E-2</v>
      </c>
      <c r="Q3429" s="3">
        <v>11</v>
      </c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</row>
    <row r="3430" spans="1:30" hidden="1" x14ac:dyDescent="0.25">
      <c r="A3430" s="2">
        <v>6</v>
      </c>
      <c r="B3430" s="2">
        <v>2016</v>
      </c>
      <c r="C3430" s="4" t="str">
        <f>INDEX(Index!$B$1:$B$500,MATCH($F3430,Index!$A$1:$A$500,0)
)</f>
        <v>PHI</v>
      </c>
      <c r="D3430" s="4">
        <v>0</v>
      </c>
      <c r="E3430" s="141">
        <f t="shared" si="53"/>
        <v>0.1805504530107141</v>
      </c>
      <c r="F3430" s="3" t="s">
        <v>7</v>
      </c>
      <c r="G3430" s="3">
        <v>5</v>
      </c>
      <c r="H3430" s="125">
        <v>0.1805504530107141</v>
      </c>
      <c r="I3430" s="3"/>
      <c r="J3430" s="3"/>
      <c r="K3430" s="3" t="s">
        <v>112</v>
      </c>
      <c r="L3430" s="125">
        <v>-1.2278933689898E-2</v>
      </c>
      <c r="M3430" s="3">
        <v>16</v>
      </c>
      <c r="N3430" s="125">
        <v>-0.139171462820149</v>
      </c>
      <c r="O3430" s="3">
        <v>5</v>
      </c>
      <c r="P3430" s="125">
        <v>5.3657923880463101E-2</v>
      </c>
      <c r="Q3430" s="3">
        <v>4</v>
      </c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</row>
    <row r="3431" spans="1:30" hidden="1" x14ac:dyDescent="0.25">
      <c r="A3431" s="2">
        <v>6</v>
      </c>
      <c r="B3431" s="2">
        <v>2016</v>
      </c>
      <c r="C3431" s="4" t="str">
        <f>INDEX(Index!$B$1:$B$500,MATCH($F3431,Index!$A$1:$A$500,0)
)</f>
        <v>BUF</v>
      </c>
      <c r="D3431" s="4">
        <v>0</v>
      </c>
      <c r="E3431" s="141">
        <f t="shared" si="53"/>
        <v>0.17647108635570158</v>
      </c>
      <c r="F3431" s="3" t="s">
        <v>0</v>
      </c>
      <c r="G3431" s="3">
        <v>6</v>
      </c>
      <c r="H3431" s="125">
        <v>0.17647108635570158</v>
      </c>
      <c r="I3431" s="3"/>
      <c r="J3431" s="3"/>
      <c r="K3431" s="3" t="s">
        <v>116</v>
      </c>
      <c r="L3431" s="125">
        <v>8.8086040155853501E-2</v>
      </c>
      <c r="M3431" s="3">
        <v>6</v>
      </c>
      <c r="N3431" s="125">
        <v>-5.2788600947022798E-2</v>
      </c>
      <c r="O3431" s="3">
        <v>12</v>
      </c>
      <c r="P3431" s="125">
        <v>3.55964452528253E-2</v>
      </c>
      <c r="Q3431" s="3">
        <v>8</v>
      </c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</row>
    <row r="3432" spans="1:30" hidden="1" x14ac:dyDescent="0.25">
      <c r="A3432" s="2">
        <v>6</v>
      </c>
      <c r="B3432" s="2">
        <v>2016</v>
      </c>
      <c r="C3432" s="4" t="str">
        <f>INDEX(Index!$B$1:$B$500,MATCH($F3432,Index!$A$1:$A$500,0)
)</f>
        <v>NE</v>
      </c>
      <c r="D3432" s="4">
        <v>0</v>
      </c>
      <c r="E3432" s="141">
        <f t="shared" si="53"/>
        <v>0.1355460551264539</v>
      </c>
      <c r="F3432" s="3" t="s">
        <v>17</v>
      </c>
      <c r="G3432" s="3">
        <v>7</v>
      </c>
      <c r="H3432" s="125">
        <v>0.1355460551264539</v>
      </c>
      <c r="I3432" s="3"/>
      <c r="J3432" s="3"/>
      <c r="K3432" s="3" t="s">
        <v>117</v>
      </c>
      <c r="L3432" s="125">
        <v>8.8153214933094595E-2</v>
      </c>
      <c r="M3432" s="3">
        <v>5</v>
      </c>
      <c r="N3432" s="125">
        <v>-2.36383285091512E-2</v>
      </c>
      <c r="O3432" s="3">
        <v>14</v>
      </c>
      <c r="P3432" s="125">
        <v>2.3754511684208099E-2</v>
      </c>
      <c r="Q3432" s="3">
        <v>10</v>
      </c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</row>
    <row r="3433" spans="1:30" hidden="1" x14ac:dyDescent="0.25">
      <c r="A3433" s="2">
        <v>6</v>
      </c>
      <c r="B3433" s="2">
        <v>2016</v>
      </c>
      <c r="C3433" s="4" t="str">
        <f>INDEX(Index!$B$1:$B$500,MATCH($F3433,Index!$A$1:$A$500,0)
)</f>
        <v>GB</v>
      </c>
      <c r="D3433" s="4">
        <v>0</v>
      </c>
      <c r="E3433" s="141">
        <f t="shared" si="53"/>
        <v>0.12177605585014641</v>
      </c>
      <c r="F3433" s="3" t="s">
        <v>20</v>
      </c>
      <c r="G3433" s="3">
        <v>8</v>
      </c>
      <c r="H3433" s="125">
        <v>0.12177605585014641</v>
      </c>
      <c r="I3433" s="3"/>
      <c r="J3433" s="3"/>
      <c r="K3433" s="3" t="s">
        <v>112</v>
      </c>
      <c r="L3433" s="125">
        <v>1.6691897811692901E-2</v>
      </c>
      <c r="M3433" s="3">
        <v>13</v>
      </c>
      <c r="N3433" s="125">
        <v>-9.0296937463201402E-2</v>
      </c>
      <c r="O3433" s="3">
        <v>7</v>
      </c>
      <c r="P3433" s="125">
        <v>1.47872205752521E-2</v>
      </c>
      <c r="Q3433" s="3">
        <v>15</v>
      </c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</row>
    <row r="3434" spans="1:30" hidden="1" x14ac:dyDescent="0.25">
      <c r="A3434" s="2">
        <v>6</v>
      </c>
      <c r="B3434" s="2">
        <v>2016</v>
      </c>
      <c r="C3434" s="4" t="str">
        <f>INDEX(Index!$B$1:$B$500,MATCH($F3434,Index!$A$1:$A$500,0)
)</f>
        <v>PIT</v>
      </c>
      <c r="D3434" s="4">
        <v>0</v>
      </c>
      <c r="E3434" s="141">
        <f t="shared" si="53"/>
        <v>0.1101417184068952</v>
      </c>
      <c r="F3434" s="3" t="s">
        <v>32</v>
      </c>
      <c r="G3434" s="3">
        <v>9</v>
      </c>
      <c r="H3434" s="125">
        <v>0.1101417184068952</v>
      </c>
      <c r="I3434" s="3"/>
      <c r="J3434" s="3"/>
      <c r="K3434" s="3" t="s">
        <v>116</v>
      </c>
      <c r="L3434" s="125">
        <v>7.8790976264831697E-2</v>
      </c>
      <c r="M3434" s="3">
        <v>8</v>
      </c>
      <c r="N3434" s="125">
        <v>-1.59492086541894E-2</v>
      </c>
      <c r="O3434" s="3">
        <v>15</v>
      </c>
      <c r="P3434" s="125">
        <v>1.5401533487874101E-2</v>
      </c>
      <c r="Q3434" s="3">
        <v>14</v>
      </c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</row>
    <row r="3435" spans="1:30" hidden="1" x14ac:dyDescent="0.25">
      <c r="A3435" s="2">
        <v>6</v>
      </c>
      <c r="B3435" s="2">
        <v>2016</v>
      </c>
      <c r="C3435" s="4" t="str">
        <f>INDEX(Index!$B$1:$B$500,MATCH($F3435,Index!$A$1:$A$500,0)
)</f>
        <v>ARI</v>
      </c>
      <c r="D3435" s="4">
        <v>0</v>
      </c>
      <c r="E3435" s="141">
        <f t="shared" si="53"/>
        <v>0.10697047510890369</v>
      </c>
      <c r="F3435" s="3" t="s">
        <v>23</v>
      </c>
      <c r="G3435" s="3">
        <v>10</v>
      </c>
      <c r="H3435" s="125">
        <v>0.10697047510890369</v>
      </c>
      <c r="I3435" s="3"/>
      <c r="J3435" s="3"/>
      <c r="K3435" s="3" t="s">
        <v>118</v>
      </c>
      <c r="L3435" s="125">
        <v>-4.1922365617955697E-2</v>
      </c>
      <c r="M3435" s="3">
        <v>21</v>
      </c>
      <c r="N3435" s="125">
        <v>-0.18632355116885399</v>
      </c>
      <c r="O3435" s="3">
        <v>3</v>
      </c>
      <c r="P3435" s="125">
        <v>-3.74307104419946E-2</v>
      </c>
      <c r="Q3435" s="3">
        <v>24</v>
      </c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</row>
    <row r="3436" spans="1:30" hidden="1" x14ac:dyDescent="0.25">
      <c r="A3436" s="2">
        <v>6</v>
      </c>
      <c r="B3436" s="2">
        <v>2016</v>
      </c>
      <c r="C3436" s="4" t="str">
        <f>INDEX(Index!$B$1:$B$500,MATCH($F3436,Index!$A$1:$A$500,0)
)</f>
        <v>LAC</v>
      </c>
      <c r="D3436" s="4">
        <v>0</v>
      </c>
      <c r="E3436" s="141">
        <f t="shared" si="53"/>
        <v>9.735143399644669E-2</v>
      </c>
      <c r="F3436" s="3" t="s">
        <v>68</v>
      </c>
      <c r="G3436" s="3">
        <v>11</v>
      </c>
      <c r="H3436" s="125">
        <v>9.735143399644669E-2</v>
      </c>
      <c r="I3436" s="3"/>
      <c r="J3436" s="3"/>
      <c r="K3436" s="3" t="s">
        <v>119</v>
      </c>
      <c r="L3436" s="125">
        <v>6.5504736235346195E-2</v>
      </c>
      <c r="M3436" s="3">
        <v>9</v>
      </c>
      <c r="N3436" s="125">
        <v>-8.1193229366690794E-2</v>
      </c>
      <c r="O3436" s="3">
        <v>9</v>
      </c>
      <c r="P3436" s="125">
        <v>-4.9346531605590299E-2</v>
      </c>
      <c r="Q3436" s="3">
        <v>27</v>
      </c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</row>
    <row r="3437" spans="1:30" hidden="1" x14ac:dyDescent="0.25">
      <c r="A3437" s="2">
        <v>6</v>
      </c>
      <c r="B3437" s="2">
        <v>2016</v>
      </c>
      <c r="C3437" s="4" t="str">
        <f>INDEX(Index!$B$1:$B$500,MATCH($F3437,Index!$A$1:$A$500,0)
)</f>
        <v>WAS</v>
      </c>
      <c r="D3437" s="4">
        <v>0</v>
      </c>
      <c r="E3437" s="141">
        <f t="shared" si="53"/>
        <v>9.5065340162708789E-2</v>
      </c>
      <c r="F3437" s="3" t="s">
        <v>26</v>
      </c>
      <c r="G3437" s="3">
        <v>12</v>
      </c>
      <c r="H3437" s="125">
        <v>9.5065340162708789E-2</v>
      </c>
      <c r="I3437" s="3"/>
      <c r="J3437" s="3"/>
      <c r="K3437" s="3" t="s">
        <v>116</v>
      </c>
      <c r="L3437" s="125">
        <v>8.1413668213179594E-2</v>
      </c>
      <c r="M3437" s="3">
        <v>7</v>
      </c>
      <c r="N3437" s="125">
        <v>2.32313939401609E-2</v>
      </c>
      <c r="O3437" s="3">
        <v>21</v>
      </c>
      <c r="P3437" s="125">
        <v>3.6883065889690099E-2</v>
      </c>
      <c r="Q3437" s="3">
        <v>7</v>
      </c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</row>
    <row r="3438" spans="1:30" hidden="1" x14ac:dyDescent="0.25">
      <c r="A3438" s="2">
        <v>6</v>
      </c>
      <c r="B3438" s="2">
        <v>2016</v>
      </c>
      <c r="C3438" s="4" t="str">
        <f>INDEX(Index!$B$1:$B$500,MATCH($F3438,Index!$A$1:$A$500,0)
)</f>
        <v>DEN</v>
      </c>
      <c r="D3438" s="4">
        <v>0</v>
      </c>
      <c r="E3438" s="141">
        <f t="shared" si="53"/>
        <v>8.6271450991493998E-2</v>
      </c>
      <c r="F3438" s="3" t="s">
        <v>39</v>
      </c>
      <c r="G3438" s="3">
        <v>13</v>
      </c>
      <c r="H3438" s="125">
        <v>8.6271450991493998E-2</v>
      </c>
      <c r="I3438" s="3"/>
      <c r="J3438" s="3"/>
      <c r="K3438" s="3" t="s">
        <v>116</v>
      </c>
      <c r="L3438" s="125">
        <v>-8.2184799484513002E-2</v>
      </c>
      <c r="M3438" s="3">
        <v>24</v>
      </c>
      <c r="N3438" s="125">
        <v>-0.167923996756627</v>
      </c>
      <c r="O3438" s="3">
        <v>4</v>
      </c>
      <c r="P3438" s="125">
        <v>5.3225371937999503E-4</v>
      </c>
      <c r="Q3438" s="3">
        <v>17</v>
      </c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</row>
    <row r="3439" spans="1:30" hidden="1" x14ac:dyDescent="0.25">
      <c r="A3439" s="2">
        <v>6</v>
      </c>
      <c r="B3439" s="2">
        <v>2016</v>
      </c>
      <c r="C3439" s="4" t="str">
        <f>INDEX(Index!$B$1:$B$500,MATCH($F3439,Index!$A$1:$A$500,0)
)</f>
        <v>NYG</v>
      </c>
      <c r="D3439" s="4">
        <v>0</v>
      </c>
      <c r="E3439" s="141">
        <f t="shared" si="53"/>
        <v>2.4179781071685162E-2</v>
      </c>
      <c r="F3439" s="3" t="s">
        <v>15</v>
      </c>
      <c r="G3439" s="3">
        <v>14</v>
      </c>
      <c r="H3439" s="125">
        <v>2.4179781071685162E-2</v>
      </c>
      <c r="I3439" s="3"/>
      <c r="J3439" s="3"/>
      <c r="K3439" s="3" t="s">
        <v>118</v>
      </c>
      <c r="L3439" s="125">
        <v>3.3542410870224998E-2</v>
      </c>
      <c r="M3439" s="3">
        <v>11</v>
      </c>
      <c r="N3439" s="125">
        <v>-1.49053875121456E-3</v>
      </c>
      <c r="O3439" s="3">
        <v>19</v>
      </c>
      <c r="P3439" s="125">
        <v>-1.08531685497544E-2</v>
      </c>
      <c r="Q3439" s="3">
        <v>18</v>
      </c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</row>
    <row r="3440" spans="1:30" hidden="1" x14ac:dyDescent="0.25">
      <c r="A3440" s="2">
        <v>6</v>
      </c>
      <c r="B3440" s="2">
        <v>2016</v>
      </c>
      <c r="C3440" s="4" t="str">
        <f>INDEX(Index!$B$1:$B$500,MATCH($F3440,Index!$A$1:$A$500,0)
)</f>
        <v>KC</v>
      </c>
      <c r="D3440" s="4">
        <v>0</v>
      </c>
      <c r="E3440" s="141">
        <f t="shared" si="53"/>
        <v>6.9351872265431998E-3</v>
      </c>
      <c r="F3440" s="3" t="s">
        <v>5</v>
      </c>
      <c r="G3440" s="3">
        <v>15</v>
      </c>
      <c r="H3440" s="125">
        <v>6.9351872265431998E-3</v>
      </c>
      <c r="I3440" s="3"/>
      <c r="J3440" s="3"/>
      <c r="K3440" s="3" t="s">
        <v>112</v>
      </c>
      <c r="L3440" s="125">
        <v>-6.7302611481811297E-2</v>
      </c>
      <c r="M3440" s="3">
        <v>23</v>
      </c>
      <c r="N3440" s="125">
        <v>-5.6845525267997798E-2</v>
      </c>
      <c r="O3440" s="3">
        <v>11</v>
      </c>
      <c r="P3440" s="125">
        <v>1.7392273440356699E-2</v>
      </c>
      <c r="Q3440" s="3">
        <v>12</v>
      </c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</row>
    <row r="3441" spans="1:30" hidden="1" x14ac:dyDescent="0.25">
      <c r="A3441" s="2">
        <v>6</v>
      </c>
      <c r="B3441" s="2">
        <v>2016</v>
      </c>
      <c r="C3441" s="4" t="str">
        <f>INDEX(Index!$B$1:$B$500,MATCH($F3441,Index!$A$1:$A$500,0)
)</f>
        <v>LV</v>
      </c>
      <c r="D3441" s="4">
        <v>0</v>
      </c>
      <c r="E3441" s="141">
        <f t="shared" si="53"/>
        <v>-1.4601155803801178E-2</v>
      </c>
      <c r="F3441" s="3" t="s">
        <v>52</v>
      </c>
      <c r="G3441" s="3">
        <v>16</v>
      </c>
      <c r="H3441" s="125">
        <v>-1.4601155803801178E-2</v>
      </c>
      <c r="I3441" s="3"/>
      <c r="J3441" s="3"/>
      <c r="K3441" s="3" t="s">
        <v>116</v>
      </c>
      <c r="L3441" s="125">
        <v>0.15167228941390101</v>
      </c>
      <c r="M3441" s="3">
        <v>3</v>
      </c>
      <c r="N3441" s="125">
        <v>0.18085316647000299</v>
      </c>
      <c r="O3441" s="3">
        <v>29</v>
      </c>
      <c r="P3441" s="125">
        <v>1.45797212523008E-2</v>
      </c>
      <c r="Q3441" s="3">
        <v>16</v>
      </c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</row>
    <row r="3442" spans="1:30" hidden="1" x14ac:dyDescent="0.25">
      <c r="A3442" s="2">
        <v>6</v>
      </c>
      <c r="B3442" s="2">
        <v>2016</v>
      </c>
      <c r="C3442" s="4" t="str">
        <f>INDEX(Index!$B$1:$B$500,MATCH($F3442,Index!$A$1:$A$500,0)
)</f>
        <v>TEN</v>
      </c>
      <c r="D3442" s="4">
        <v>0</v>
      </c>
      <c r="E3442" s="141">
        <f t="shared" si="53"/>
        <v>-2.1402669111779293E-2</v>
      </c>
      <c r="F3442" s="3" t="s">
        <v>45</v>
      </c>
      <c r="G3442" s="3">
        <v>17</v>
      </c>
      <c r="H3442" s="125">
        <v>-2.1402669111779293E-2</v>
      </c>
      <c r="I3442" s="3"/>
      <c r="J3442" s="3"/>
      <c r="K3442" s="3" t="s">
        <v>118</v>
      </c>
      <c r="L3442" s="125">
        <v>4.5196565280722099E-2</v>
      </c>
      <c r="M3442" s="3">
        <v>10</v>
      </c>
      <c r="N3442" s="125">
        <v>-4.20058162790726E-2</v>
      </c>
      <c r="O3442" s="3">
        <v>13</v>
      </c>
      <c r="P3442" s="125">
        <v>-0.108605050671574</v>
      </c>
      <c r="Q3442" s="3">
        <v>32</v>
      </c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</row>
    <row r="3443" spans="1:30" hidden="1" x14ac:dyDescent="0.25">
      <c r="A3443" s="2">
        <v>6</v>
      </c>
      <c r="B3443" s="2">
        <v>2016</v>
      </c>
      <c r="C3443" s="4" t="str">
        <f>INDEX(Index!$B$1:$B$500,MATCH($F3443,Index!$A$1:$A$500,0)
)</f>
        <v>JAX</v>
      </c>
      <c r="D3443" s="4">
        <v>0</v>
      </c>
      <c r="E3443" s="141">
        <f t="shared" si="53"/>
        <v>-3.2235544154625304E-2</v>
      </c>
      <c r="F3443" s="3" t="s">
        <v>56</v>
      </c>
      <c r="G3443" s="3">
        <v>18</v>
      </c>
      <c r="H3443" s="125">
        <v>-3.2235544154625304E-2</v>
      </c>
      <c r="I3443" s="3"/>
      <c r="J3443" s="3"/>
      <c r="K3443" s="3" t="s">
        <v>113</v>
      </c>
      <c r="L3443" s="125">
        <v>-0.117941975328459</v>
      </c>
      <c r="M3443" s="3">
        <v>28</v>
      </c>
      <c r="N3443" s="125">
        <v>-5.9668711814510098E-2</v>
      </c>
      <c r="O3443" s="3">
        <v>10</v>
      </c>
      <c r="P3443" s="125">
        <v>2.6037719359323599E-2</v>
      </c>
      <c r="Q3443" s="3">
        <v>9</v>
      </c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</row>
    <row r="3444" spans="1:30" hidden="1" x14ac:dyDescent="0.25">
      <c r="A3444" s="2">
        <v>6</v>
      </c>
      <c r="B3444" s="2">
        <v>2016</v>
      </c>
      <c r="C3444" s="4" t="str">
        <f>INDEX(Index!$B$1:$B$500,MATCH($F3444,Index!$A$1:$A$500,0)
)</f>
        <v>BAL</v>
      </c>
      <c r="D3444" s="4">
        <v>0</v>
      </c>
      <c r="E3444" s="141">
        <f t="shared" si="53"/>
        <v>-3.3968404448494208E-2</v>
      </c>
      <c r="F3444" s="3" t="s">
        <v>18</v>
      </c>
      <c r="G3444" s="3">
        <v>19</v>
      </c>
      <c r="H3444" s="125">
        <v>-3.3968404448494208E-2</v>
      </c>
      <c r="I3444" s="3"/>
      <c r="J3444" s="3"/>
      <c r="K3444" s="3" t="s">
        <v>118</v>
      </c>
      <c r="L3444" s="125">
        <v>-0.115546270598502</v>
      </c>
      <c r="M3444" s="3">
        <v>27</v>
      </c>
      <c r="N3444" s="125">
        <v>-9.4424533730986193E-2</v>
      </c>
      <c r="O3444" s="3">
        <v>6</v>
      </c>
      <c r="P3444" s="125">
        <v>-1.28466675809784E-2</v>
      </c>
      <c r="Q3444" s="3">
        <v>19</v>
      </c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</row>
    <row r="3445" spans="1:30" hidden="1" x14ac:dyDescent="0.25">
      <c r="A3445" s="2">
        <v>6</v>
      </c>
      <c r="B3445" s="2">
        <v>2016</v>
      </c>
      <c r="C3445" s="4" t="e">
        <f>INDEX(Index!$B$1:$B$500,MATCH($F3445,Index!$A$1:$A$500,0)
)</f>
        <v>#N/A</v>
      </c>
      <c r="D3445" s="4">
        <v>0</v>
      </c>
      <c r="E3445" s="141">
        <f t="shared" si="53"/>
        <v>-5.7479166430862101E-2</v>
      </c>
      <c r="F3445" s="3" t="s">
        <v>283</v>
      </c>
      <c r="G3445" s="3">
        <v>20</v>
      </c>
      <c r="H3445" s="125">
        <v>-5.7479166430862101E-2</v>
      </c>
      <c r="I3445" s="3"/>
      <c r="J3445" s="3"/>
      <c r="K3445" s="3" t="s">
        <v>118</v>
      </c>
      <c r="L3445" s="125">
        <v>-0.121673500734368</v>
      </c>
      <c r="M3445" s="3">
        <v>29</v>
      </c>
      <c r="N3445" s="125">
        <v>-1.5292814751112299E-2</v>
      </c>
      <c r="O3445" s="3">
        <v>17</v>
      </c>
      <c r="P3445" s="125">
        <v>4.8901519552393601E-2</v>
      </c>
      <c r="Q3445" s="3">
        <v>6</v>
      </c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</row>
    <row r="3446" spans="1:30" hidden="1" x14ac:dyDescent="0.25">
      <c r="A3446" s="2">
        <v>6</v>
      </c>
      <c r="B3446" s="2">
        <v>2016</v>
      </c>
      <c r="C3446" s="4" t="str">
        <f>INDEX(Index!$B$1:$B$500,MATCH($F3446,Index!$A$1:$A$500,0)
)</f>
        <v>CHI</v>
      </c>
      <c r="D3446" s="4">
        <v>0</v>
      </c>
      <c r="E3446" s="141">
        <f t="shared" si="53"/>
        <v>-5.7720335505094263E-2</v>
      </c>
      <c r="F3446" s="3" t="s">
        <v>64</v>
      </c>
      <c r="G3446" s="3">
        <v>21</v>
      </c>
      <c r="H3446" s="125">
        <v>-5.7720335505094263E-2</v>
      </c>
      <c r="I3446" s="3"/>
      <c r="J3446" s="3"/>
      <c r="K3446" s="3" t="s">
        <v>120</v>
      </c>
      <c r="L3446" s="125">
        <v>-1.22882760823326E-3</v>
      </c>
      <c r="M3446" s="3">
        <v>15</v>
      </c>
      <c r="N3446" s="125">
        <v>1.7937458835681399E-2</v>
      </c>
      <c r="O3446" s="3">
        <v>20</v>
      </c>
      <c r="P3446" s="125">
        <v>-3.8554049061179603E-2</v>
      </c>
      <c r="Q3446" s="3">
        <v>25</v>
      </c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</row>
    <row r="3447" spans="1:30" hidden="1" x14ac:dyDescent="0.25">
      <c r="A3447" s="2">
        <v>6</v>
      </c>
      <c r="B3447" s="2">
        <v>2016</v>
      </c>
      <c r="C3447" s="4" t="str">
        <f>INDEX(Index!$B$1:$B$500,MATCH($F3447,Index!$A$1:$A$500,0)
)</f>
        <v>NO</v>
      </c>
      <c r="D3447" s="4">
        <v>0</v>
      </c>
      <c r="E3447" s="141">
        <f t="shared" si="53"/>
        <v>-6.4049358961518685E-2</v>
      </c>
      <c r="F3447" s="3" t="s">
        <v>27</v>
      </c>
      <c r="G3447" s="3">
        <v>22</v>
      </c>
      <c r="H3447" s="125">
        <v>-6.4049358961518685E-2</v>
      </c>
      <c r="I3447" s="3"/>
      <c r="J3447" s="3"/>
      <c r="K3447" s="3" t="s">
        <v>113</v>
      </c>
      <c r="L3447" s="125">
        <v>9.8799845699685002E-2</v>
      </c>
      <c r="M3447" s="3">
        <v>4</v>
      </c>
      <c r="N3447" s="125">
        <v>0.13531729489854699</v>
      </c>
      <c r="O3447" s="3">
        <v>27</v>
      </c>
      <c r="P3447" s="125">
        <v>-2.7531909762656698E-2</v>
      </c>
      <c r="Q3447" s="3">
        <v>21</v>
      </c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</row>
    <row r="3448" spans="1:30" hidden="1" x14ac:dyDescent="0.25">
      <c r="A3448" s="2">
        <v>6</v>
      </c>
      <c r="B3448" s="2">
        <v>2016</v>
      </c>
      <c r="C3448" s="4" t="str">
        <f>INDEX(Index!$B$1:$B$500,MATCH($F3448,Index!$A$1:$A$500,0)
)</f>
        <v>MIA</v>
      </c>
      <c r="D3448" s="4">
        <v>0</v>
      </c>
      <c r="E3448" s="141">
        <f t="shared" si="53"/>
        <v>-6.8350959345729004E-2</v>
      </c>
      <c r="F3448" s="3" t="s">
        <v>4</v>
      </c>
      <c r="G3448" s="3">
        <v>23</v>
      </c>
      <c r="H3448" s="125">
        <v>-6.8350959345729004E-2</v>
      </c>
      <c r="I3448" s="3"/>
      <c r="J3448" s="3"/>
      <c r="K3448" s="3" t="s">
        <v>119</v>
      </c>
      <c r="L3448" s="125">
        <v>-5.9960802536452001E-2</v>
      </c>
      <c r="M3448" s="3">
        <v>22</v>
      </c>
      <c r="N3448" s="125">
        <v>2.47412042519175E-2</v>
      </c>
      <c r="O3448" s="3">
        <v>22</v>
      </c>
      <c r="P3448" s="125">
        <v>1.6351047442640501E-2</v>
      </c>
      <c r="Q3448" s="3">
        <v>13</v>
      </c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</row>
    <row r="3449" spans="1:30" hidden="1" x14ac:dyDescent="0.25">
      <c r="A3449" s="2">
        <v>6</v>
      </c>
      <c r="B3449" s="2">
        <v>2016</v>
      </c>
      <c r="C3449" s="4" t="str">
        <f>INDEX(Index!$B$1:$B$500,MATCH($F3449,Index!$A$1:$A$500,0)
)</f>
        <v>CAR</v>
      </c>
      <c r="D3449" s="4">
        <v>0</v>
      </c>
      <c r="E3449" s="141">
        <f t="shared" si="53"/>
        <v>-0.1383658644943998</v>
      </c>
      <c r="F3449" s="3" t="s">
        <v>51</v>
      </c>
      <c r="G3449" s="3">
        <v>24</v>
      </c>
      <c r="H3449" s="125">
        <v>-0.1383658644943998</v>
      </c>
      <c r="I3449" s="3"/>
      <c r="J3449" s="3"/>
      <c r="K3449" s="3" t="s">
        <v>120</v>
      </c>
      <c r="L3449" s="125">
        <v>-1.27320562926122E-2</v>
      </c>
      <c r="M3449" s="3">
        <v>18</v>
      </c>
      <c r="N3449" s="125">
        <v>5.6554153829316098E-2</v>
      </c>
      <c r="O3449" s="3">
        <v>25</v>
      </c>
      <c r="P3449" s="125">
        <v>-6.9079654372471502E-2</v>
      </c>
      <c r="Q3449" s="3">
        <v>29</v>
      </c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</row>
    <row r="3450" spans="1:30" hidden="1" x14ac:dyDescent="0.25">
      <c r="A3450" s="2">
        <v>6</v>
      </c>
      <c r="B3450" s="2">
        <v>2016</v>
      </c>
      <c r="C3450" s="4" t="str">
        <f>INDEX(Index!$B$1:$B$500,MATCH($F3450,Index!$A$1:$A$500,0)
)</f>
        <v>HOU</v>
      </c>
      <c r="D3450" s="4">
        <v>0</v>
      </c>
      <c r="E3450" s="141">
        <f t="shared" si="53"/>
        <v>-0.1500098907052046</v>
      </c>
      <c r="F3450" s="3" t="s">
        <v>49</v>
      </c>
      <c r="G3450" s="3">
        <v>25</v>
      </c>
      <c r="H3450" s="125">
        <v>-0.1500098907052046</v>
      </c>
      <c r="I3450" s="3"/>
      <c r="J3450" s="3"/>
      <c r="K3450" s="3" t="s">
        <v>116</v>
      </c>
      <c r="L3450" s="125">
        <v>-0.15094311496731699</v>
      </c>
      <c r="M3450" s="3">
        <v>32</v>
      </c>
      <c r="N3450" s="125">
        <v>-8.4516414423979294E-2</v>
      </c>
      <c r="O3450" s="3">
        <v>8</v>
      </c>
      <c r="P3450" s="125">
        <v>-8.3583190161866897E-2</v>
      </c>
      <c r="Q3450" s="3">
        <v>31</v>
      </c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</row>
    <row r="3451" spans="1:30" hidden="1" x14ac:dyDescent="0.25">
      <c r="A3451" s="2">
        <v>6</v>
      </c>
      <c r="B3451" s="2">
        <v>2016</v>
      </c>
      <c r="C3451" s="4" t="str">
        <f>INDEX(Index!$B$1:$B$500,MATCH($F3451,Index!$A$1:$A$500,0)
)</f>
        <v>TB</v>
      </c>
      <c r="D3451" s="4">
        <v>0</v>
      </c>
      <c r="E3451" s="141">
        <f t="shared" si="53"/>
        <v>-0.16269436700893469</v>
      </c>
      <c r="F3451" s="3" t="s">
        <v>38</v>
      </c>
      <c r="G3451" s="3">
        <v>26</v>
      </c>
      <c r="H3451" s="125">
        <v>-0.16269436700893469</v>
      </c>
      <c r="I3451" s="3"/>
      <c r="J3451" s="3"/>
      <c r="K3451" s="3" t="s">
        <v>113</v>
      </c>
      <c r="L3451" s="125">
        <v>-0.10683333651218301</v>
      </c>
      <c r="M3451" s="3">
        <v>25</v>
      </c>
      <c r="N3451" s="125">
        <v>2.48365819075883E-2</v>
      </c>
      <c r="O3451" s="3">
        <v>23</v>
      </c>
      <c r="P3451" s="125">
        <v>-3.1024448589163402E-2</v>
      </c>
      <c r="Q3451" s="3">
        <v>23</v>
      </c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</row>
    <row r="3452" spans="1:30" hidden="1" x14ac:dyDescent="0.25">
      <c r="A3452" s="2">
        <v>6</v>
      </c>
      <c r="B3452" s="2">
        <v>2016</v>
      </c>
      <c r="C3452" s="4" t="str">
        <f>INDEX(Index!$B$1:$B$500,MATCH($F3452,Index!$A$1:$A$500,0)
)</f>
        <v>DET</v>
      </c>
      <c r="D3452" s="4">
        <v>0</v>
      </c>
      <c r="E3452" s="141">
        <f t="shared" si="53"/>
        <v>-0.1696380886388249</v>
      </c>
      <c r="F3452" s="3" t="s">
        <v>21</v>
      </c>
      <c r="G3452" s="3">
        <v>27</v>
      </c>
      <c r="H3452" s="125">
        <v>-0.1696380886388249</v>
      </c>
      <c r="I3452" s="3"/>
      <c r="J3452" s="3"/>
      <c r="K3452" s="3" t="s">
        <v>118</v>
      </c>
      <c r="L3452" s="125">
        <v>2.1396301825810399E-2</v>
      </c>
      <c r="M3452" s="3">
        <v>12</v>
      </c>
      <c r="N3452" s="125">
        <v>0.26042691631336001</v>
      </c>
      <c r="O3452" s="3">
        <v>32</v>
      </c>
      <c r="P3452" s="125">
        <v>6.9392525848724698E-2</v>
      </c>
      <c r="Q3452" s="3">
        <v>1</v>
      </c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</row>
    <row r="3453" spans="1:30" hidden="1" x14ac:dyDescent="0.25">
      <c r="A3453" s="2">
        <v>6</v>
      </c>
      <c r="B3453" s="2">
        <v>2016</v>
      </c>
      <c r="C3453" s="4" t="str">
        <f>INDEX(Index!$B$1:$B$500,MATCH($F3453,Index!$A$1:$A$500,0)
)</f>
        <v>CIN</v>
      </c>
      <c r="D3453" s="4">
        <v>0</v>
      </c>
      <c r="E3453" s="141">
        <f t="shared" si="53"/>
        <v>-0.18382235273891592</v>
      </c>
      <c r="F3453" s="3" t="s">
        <v>24</v>
      </c>
      <c r="G3453" s="3">
        <v>28</v>
      </c>
      <c r="H3453" s="125">
        <v>-0.18382235273891592</v>
      </c>
      <c r="I3453" s="3"/>
      <c r="J3453" s="3"/>
      <c r="K3453" s="3" t="s">
        <v>119</v>
      </c>
      <c r="L3453" s="125">
        <v>-2.1066497724501601E-2</v>
      </c>
      <c r="M3453" s="3">
        <v>19</v>
      </c>
      <c r="N3453" s="125">
        <v>0.114406012897487</v>
      </c>
      <c r="O3453" s="3">
        <v>26</v>
      </c>
      <c r="P3453" s="125">
        <v>-4.8349842116927298E-2</v>
      </c>
      <c r="Q3453" s="3">
        <v>26</v>
      </c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</row>
    <row r="3454" spans="1:30" hidden="1" x14ac:dyDescent="0.25">
      <c r="A3454" s="2">
        <v>6</v>
      </c>
      <c r="B3454" s="2">
        <v>2016</v>
      </c>
      <c r="C3454" s="4" t="str">
        <f>INDEX(Index!$B$1:$B$500,MATCH($F3454,Index!$A$1:$A$500,0)
)</f>
        <v>IND</v>
      </c>
      <c r="D3454" s="4">
        <v>0</v>
      </c>
      <c r="E3454" s="141">
        <f t="shared" si="53"/>
        <v>-0.21453595715891258</v>
      </c>
      <c r="F3454" s="3" t="s">
        <v>35</v>
      </c>
      <c r="G3454" s="3">
        <v>29</v>
      </c>
      <c r="H3454" s="125">
        <v>-0.21453595715891258</v>
      </c>
      <c r="I3454" s="3"/>
      <c r="J3454" s="3"/>
      <c r="K3454" s="3" t="s">
        <v>119</v>
      </c>
      <c r="L3454" s="125">
        <v>-2.61656117462837E-2</v>
      </c>
      <c r="M3454" s="3">
        <v>20</v>
      </c>
      <c r="N3454" s="125">
        <v>0.254435462140918</v>
      </c>
      <c r="O3454" s="3">
        <v>31</v>
      </c>
      <c r="P3454" s="125">
        <v>6.6065116728289103E-2</v>
      </c>
      <c r="Q3454" s="3">
        <v>2</v>
      </c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</row>
    <row r="3455" spans="1:30" hidden="1" x14ac:dyDescent="0.25">
      <c r="A3455" s="2">
        <v>6</v>
      </c>
      <c r="B3455" s="2">
        <v>2016</v>
      </c>
      <c r="C3455" s="4" t="str">
        <f>INDEX(Index!$B$1:$B$500,MATCH($F3455,Index!$A$1:$A$500,0)
)</f>
        <v>SF</v>
      </c>
      <c r="D3455" s="4">
        <v>0</v>
      </c>
      <c r="E3455" s="141">
        <f t="shared" si="53"/>
        <v>-0.23613011676996129</v>
      </c>
      <c r="F3455" s="3" t="s">
        <v>1</v>
      </c>
      <c r="G3455" s="3">
        <v>30</v>
      </c>
      <c r="H3455" s="125">
        <v>-0.23613011676996129</v>
      </c>
      <c r="I3455" s="3"/>
      <c r="J3455" s="3"/>
      <c r="K3455" s="3" t="s">
        <v>120</v>
      </c>
      <c r="L3455" s="125">
        <v>-0.147918323416868</v>
      </c>
      <c r="M3455" s="3">
        <v>31</v>
      </c>
      <c r="N3455" s="125">
        <v>3.0633968357163598E-2</v>
      </c>
      <c r="O3455" s="3">
        <v>24</v>
      </c>
      <c r="P3455" s="125">
        <v>-5.7577824995929699E-2</v>
      </c>
      <c r="Q3455" s="3">
        <v>28</v>
      </c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</row>
    <row r="3456" spans="1:30" hidden="1" x14ac:dyDescent="0.25">
      <c r="A3456" s="2">
        <v>6</v>
      </c>
      <c r="B3456" s="2">
        <v>2016</v>
      </c>
      <c r="C3456" s="4" t="str">
        <f>INDEX(Index!$B$1:$B$500,MATCH($F3456,Index!$A$1:$A$500,0)
)</f>
        <v>CLE</v>
      </c>
      <c r="D3456" s="4">
        <v>0</v>
      </c>
      <c r="E3456" s="141">
        <f t="shared" si="53"/>
        <v>-0.35000803001591585</v>
      </c>
      <c r="F3456" s="3" t="s">
        <v>10</v>
      </c>
      <c r="G3456" s="3">
        <v>31</v>
      </c>
      <c r="H3456" s="125">
        <v>-0.35000803001591585</v>
      </c>
      <c r="I3456" s="3"/>
      <c r="J3456" s="3"/>
      <c r="K3456" s="3" t="s">
        <v>126</v>
      </c>
      <c r="L3456" s="125">
        <v>-0.112953947171769</v>
      </c>
      <c r="M3456" s="3">
        <v>26</v>
      </c>
      <c r="N3456" s="125">
        <v>0.167633532763339</v>
      </c>
      <c r="O3456" s="3">
        <v>28</v>
      </c>
      <c r="P3456" s="125">
        <v>-6.9420550080807802E-2</v>
      </c>
      <c r="Q3456" s="3">
        <v>30</v>
      </c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</row>
    <row r="3457" spans="1:30" hidden="1" x14ac:dyDescent="0.25">
      <c r="A3457" s="2">
        <v>6</v>
      </c>
      <c r="B3457" s="2">
        <v>2016</v>
      </c>
      <c r="C3457" s="4" t="str">
        <f>INDEX(Index!$B$1:$B$500,MATCH($F3457,Index!$A$1:$A$500,0)
)</f>
        <v>NYJ</v>
      </c>
      <c r="D3457" s="4">
        <v>0</v>
      </c>
      <c r="E3457" s="141">
        <f t="shared" si="53"/>
        <v>-0.3580732773477554</v>
      </c>
      <c r="F3457" s="3" t="s">
        <v>9</v>
      </c>
      <c r="G3457" s="3">
        <v>32</v>
      </c>
      <c r="H3457" s="125">
        <v>-0.3580732773477554</v>
      </c>
      <c r="I3457" s="3"/>
      <c r="J3457" s="3"/>
      <c r="K3457" s="3" t="s">
        <v>120</v>
      </c>
      <c r="L3457" s="125">
        <v>-0.122559347564553</v>
      </c>
      <c r="M3457" s="3">
        <v>30</v>
      </c>
      <c r="N3457" s="125">
        <v>0.20677965071547399</v>
      </c>
      <c r="O3457" s="3">
        <v>30</v>
      </c>
      <c r="P3457" s="125">
        <v>-2.8734279067728401E-2</v>
      </c>
      <c r="Q3457" s="3">
        <v>22</v>
      </c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</row>
    <row r="3458" spans="1:30" hidden="1" x14ac:dyDescent="0.25">
      <c r="A3458" s="2">
        <v>7</v>
      </c>
      <c r="B3458" s="2">
        <v>2016</v>
      </c>
      <c r="C3458" s="4" t="str">
        <f>INDEX(Index!$B$1:$B$500,MATCH($F3458,Index!$A$1:$A$500,0)
)</f>
        <v>ATL</v>
      </c>
      <c r="D3458" s="4">
        <v>0</v>
      </c>
      <c r="E3458" s="141">
        <f t="shared" ref="E3458:E3521" si="54">IF(D3458=1,H3458/100,H3458)</f>
        <v>0.30361584761058502</v>
      </c>
      <c r="F3458" s="3" t="s">
        <v>43</v>
      </c>
      <c r="G3458" s="3">
        <v>1</v>
      </c>
      <c r="H3458" s="125">
        <v>0.30361584761058502</v>
      </c>
      <c r="I3458" s="3"/>
      <c r="J3458" s="3"/>
      <c r="K3458" s="3" t="s">
        <v>122</v>
      </c>
      <c r="L3458" s="125">
        <v>0.22203421968425199</v>
      </c>
      <c r="M3458" s="3">
        <v>2</v>
      </c>
      <c r="N3458" s="125">
        <v>-2.9391519033077702E-2</v>
      </c>
      <c r="O3458" s="3">
        <v>12</v>
      </c>
      <c r="P3458" s="125">
        <v>5.2190108893255302E-2</v>
      </c>
      <c r="Q3458" s="3">
        <v>3</v>
      </c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</row>
    <row r="3459" spans="1:30" hidden="1" x14ac:dyDescent="0.25">
      <c r="A3459" s="2">
        <v>7</v>
      </c>
      <c r="B3459" s="2">
        <v>2016</v>
      </c>
      <c r="C3459" s="4" t="str">
        <f>INDEX(Index!$B$1:$B$500,MATCH($F3459,Index!$A$1:$A$500,0)
)</f>
        <v>DAL</v>
      </c>
      <c r="D3459" s="4">
        <v>0</v>
      </c>
      <c r="E3459" s="141">
        <f t="shared" si="54"/>
        <v>0.25567667851291093</v>
      </c>
      <c r="F3459" s="3" t="s">
        <v>3</v>
      </c>
      <c r="G3459" s="3">
        <v>2</v>
      </c>
      <c r="H3459" s="125">
        <v>0.25567667851291093</v>
      </c>
      <c r="I3459" s="3"/>
      <c r="J3459" s="3"/>
      <c r="K3459" s="3" t="s">
        <v>117</v>
      </c>
      <c r="L3459" s="125">
        <v>0.25617509998329002</v>
      </c>
      <c r="M3459" s="3">
        <v>1</v>
      </c>
      <c r="N3459" s="125">
        <v>-1.5712835501649699E-2</v>
      </c>
      <c r="O3459" s="3">
        <v>17</v>
      </c>
      <c r="P3459" s="125">
        <v>-1.6211256972028801E-2</v>
      </c>
      <c r="Q3459" s="3">
        <v>21</v>
      </c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</row>
    <row r="3460" spans="1:30" hidden="1" x14ac:dyDescent="0.25">
      <c r="A3460" s="2">
        <v>7</v>
      </c>
      <c r="B3460" s="2">
        <v>2016</v>
      </c>
      <c r="C3460" s="4" t="str">
        <f>INDEX(Index!$B$1:$B$500,MATCH($F3460,Index!$A$1:$A$500,0)
)</f>
        <v>PHI</v>
      </c>
      <c r="D3460" s="4">
        <v>0</v>
      </c>
      <c r="E3460" s="141">
        <f t="shared" si="54"/>
        <v>0.23548633762781759</v>
      </c>
      <c r="F3460" s="3" t="s">
        <v>7</v>
      </c>
      <c r="G3460" s="3">
        <v>3</v>
      </c>
      <c r="H3460" s="125">
        <v>0.23548633762781759</v>
      </c>
      <c r="I3460" s="3"/>
      <c r="J3460" s="3"/>
      <c r="K3460" s="3" t="s">
        <v>116</v>
      </c>
      <c r="L3460" s="125">
        <v>-6.3404709454849606E-2</v>
      </c>
      <c r="M3460" s="3">
        <v>24</v>
      </c>
      <c r="N3460" s="125">
        <v>-0.209104912093899</v>
      </c>
      <c r="O3460" s="3">
        <v>2</v>
      </c>
      <c r="P3460" s="125">
        <v>8.9786134988768196E-2</v>
      </c>
      <c r="Q3460" s="3">
        <v>1</v>
      </c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</row>
    <row r="3461" spans="1:30" hidden="1" x14ac:dyDescent="0.25">
      <c r="A3461" s="2">
        <v>7</v>
      </c>
      <c r="B3461" s="2">
        <v>2016</v>
      </c>
      <c r="C3461" s="4" t="str">
        <f>INDEX(Index!$B$1:$B$500,MATCH($F3461,Index!$A$1:$A$500,0)
)</f>
        <v>MIN</v>
      </c>
      <c r="D3461" s="4">
        <v>0</v>
      </c>
      <c r="E3461" s="141">
        <f t="shared" si="54"/>
        <v>0.22676019230808608</v>
      </c>
      <c r="F3461" s="3" t="s">
        <v>46</v>
      </c>
      <c r="G3461" s="3">
        <v>4</v>
      </c>
      <c r="H3461" s="125">
        <v>0.22676019230808608</v>
      </c>
      <c r="I3461" s="3"/>
      <c r="J3461" s="3"/>
      <c r="K3461" s="3" t="s">
        <v>117</v>
      </c>
      <c r="L3461" s="125">
        <v>-7.4049249215839302E-2</v>
      </c>
      <c r="M3461" s="3">
        <v>25</v>
      </c>
      <c r="N3461" s="125">
        <v>-0.286970113387921</v>
      </c>
      <c r="O3461" s="3">
        <v>1</v>
      </c>
      <c r="P3461" s="125">
        <v>1.38393281360044E-2</v>
      </c>
      <c r="Q3461" s="3">
        <v>10</v>
      </c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</row>
    <row r="3462" spans="1:30" hidden="1" x14ac:dyDescent="0.25">
      <c r="A3462" s="2">
        <v>7</v>
      </c>
      <c r="B3462" s="2">
        <v>2016</v>
      </c>
      <c r="C3462" s="4" t="str">
        <f>INDEX(Index!$B$1:$B$500,MATCH($F3462,Index!$A$1:$A$500,0)
)</f>
        <v>SEA</v>
      </c>
      <c r="D3462" s="4">
        <v>0</v>
      </c>
      <c r="E3462" s="141">
        <f t="shared" si="54"/>
        <v>0.18164611635204236</v>
      </c>
      <c r="F3462" s="3" t="s">
        <v>30</v>
      </c>
      <c r="G3462" s="3">
        <v>5</v>
      </c>
      <c r="H3462" s="125">
        <v>0.18164611635204236</v>
      </c>
      <c r="I3462" s="3"/>
      <c r="J3462" s="3"/>
      <c r="K3462" s="3" t="s">
        <v>284</v>
      </c>
      <c r="L3462" s="125">
        <v>-2.06673027023049E-2</v>
      </c>
      <c r="M3462" s="3">
        <v>18</v>
      </c>
      <c r="N3462" s="125">
        <v>-0.20791172281847201</v>
      </c>
      <c r="O3462" s="3">
        <v>3</v>
      </c>
      <c r="P3462" s="125">
        <v>-5.5983037641247303E-3</v>
      </c>
      <c r="Q3462" s="3">
        <v>18</v>
      </c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</row>
    <row r="3463" spans="1:30" hidden="1" x14ac:dyDescent="0.25">
      <c r="A3463" s="2">
        <v>7</v>
      </c>
      <c r="B3463" s="2">
        <v>2016</v>
      </c>
      <c r="C3463" s="4" t="str">
        <f>INDEX(Index!$B$1:$B$500,MATCH($F3463,Index!$A$1:$A$500,0)
)</f>
        <v>NE</v>
      </c>
      <c r="D3463" s="4">
        <v>0</v>
      </c>
      <c r="E3463" s="141">
        <f t="shared" si="54"/>
        <v>0.1788869940768702</v>
      </c>
      <c r="F3463" s="3" t="s">
        <v>17</v>
      </c>
      <c r="G3463" s="3">
        <v>6</v>
      </c>
      <c r="H3463" s="125">
        <v>0.1788869940768702</v>
      </c>
      <c r="I3463" s="3"/>
      <c r="J3463" s="3"/>
      <c r="K3463" s="3" t="s">
        <v>127</v>
      </c>
      <c r="L3463" s="125">
        <v>0.13349993521528999</v>
      </c>
      <c r="M3463" s="3">
        <v>3</v>
      </c>
      <c r="N3463" s="125">
        <v>-4.2123674721664402E-2</v>
      </c>
      <c r="O3463" s="3">
        <v>11</v>
      </c>
      <c r="P3463" s="125">
        <v>3.2633841399158001E-3</v>
      </c>
      <c r="Q3463" s="3">
        <v>14</v>
      </c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</row>
    <row r="3464" spans="1:30" hidden="1" x14ac:dyDescent="0.25">
      <c r="A3464" s="2">
        <v>7</v>
      </c>
      <c r="B3464" s="2">
        <v>2016</v>
      </c>
      <c r="C3464" s="4" t="str">
        <f>INDEX(Index!$B$1:$B$500,MATCH($F3464,Index!$A$1:$A$500,0)
)</f>
        <v>DEN</v>
      </c>
      <c r="D3464" s="4">
        <v>0</v>
      </c>
      <c r="E3464" s="141">
        <f t="shared" si="54"/>
        <v>0.15353358136628573</v>
      </c>
      <c r="F3464" s="3" t="s">
        <v>39</v>
      </c>
      <c r="G3464" s="3">
        <v>7</v>
      </c>
      <c r="H3464" s="125">
        <v>0.15353358136628573</v>
      </c>
      <c r="I3464" s="3"/>
      <c r="J3464" s="3"/>
      <c r="K3464" s="3" t="s">
        <v>121</v>
      </c>
      <c r="L3464" s="125">
        <v>-4.5066953509646297E-2</v>
      </c>
      <c r="M3464" s="3">
        <v>23</v>
      </c>
      <c r="N3464" s="125">
        <v>-0.193308740794256</v>
      </c>
      <c r="O3464" s="3">
        <v>5</v>
      </c>
      <c r="P3464" s="125">
        <v>5.29179408167602E-3</v>
      </c>
      <c r="Q3464" s="3">
        <v>12</v>
      </c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</row>
    <row r="3465" spans="1:30" hidden="1" x14ac:dyDescent="0.25">
      <c r="A3465" s="2">
        <v>7</v>
      </c>
      <c r="B3465" s="2">
        <v>2016</v>
      </c>
      <c r="C3465" s="4" t="str">
        <f>INDEX(Index!$B$1:$B$500,MATCH($F3465,Index!$A$1:$A$500,0)
)</f>
        <v>GB</v>
      </c>
      <c r="D3465" s="4">
        <v>0</v>
      </c>
      <c r="E3465" s="141">
        <f t="shared" si="54"/>
        <v>0.14658233083767475</v>
      </c>
      <c r="F3465" s="3" t="s">
        <v>20</v>
      </c>
      <c r="G3465" s="3">
        <v>8</v>
      </c>
      <c r="H3465" s="125">
        <v>0.14658233083767475</v>
      </c>
      <c r="I3465" s="3"/>
      <c r="J3465" s="3"/>
      <c r="K3465" s="3" t="s">
        <v>116</v>
      </c>
      <c r="L3465" s="125">
        <v>4.7020968277770497E-2</v>
      </c>
      <c r="M3465" s="3">
        <v>11</v>
      </c>
      <c r="N3465" s="125">
        <v>-0.107742764470385</v>
      </c>
      <c r="O3465" s="3">
        <v>6</v>
      </c>
      <c r="P3465" s="125">
        <v>-8.1814019104807494E-3</v>
      </c>
      <c r="Q3465" s="3">
        <v>19</v>
      </c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</row>
    <row r="3466" spans="1:30" hidden="1" x14ac:dyDescent="0.25">
      <c r="A3466" s="2">
        <v>7</v>
      </c>
      <c r="B3466" s="2">
        <v>2016</v>
      </c>
      <c r="C3466" s="4" t="str">
        <f>INDEX(Index!$B$1:$B$500,MATCH($F3466,Index!$A$1:$A$500,0)
)</f>
        <v>ARI</v>
      </c>
      <c r="D3466" s="4">
        <v>0</v>
      </c>
      <c r="E3466" s="141">
        <f t="shared" si="54"/>
        <v>9.9636815776138893E-2</v>
      </c>
      <c r="F3466" s="3" t="s">
        <v>23</v>
      </c>
      <c r="G3466" s="3">
        <v>9</v>
      </c>
      <c r="H3466" s="125">
        <v>9.9636815776138893E-2</v>
      </c>
      <c r="I3466" s="3"/>
      <c r="J3466" s="3"/>
      <c r="K3466" s="3" t="s">
        <v>268</v>
      </c>
      <c r="L3466" s="125">
        <v>-2.5860528732002199E-2</v>
      </c>
      <c r="M3466" s="3">
        <v>22</v>
      </c>
      <c r="N3466" s="125">
        <v>-0.19705118261495599</v>
      </c>
      <c r="O3466" s="3">
        <v>4</v>
      </c>
      <c r="P3466" s="125">
        <v>-7.1553838106814899E-2</v>
      </c>
      <c r="Q3466" s="3">
        <v>30</v>
      </c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</row>
    <row r="3467" spans="1:30" hidden="1" x14ac:dyDescent="0.25">
      <c r="A3467" s="2">
        <v>7</v>
      </c>
      <c r="B3467" s="2">
        <v>2016</v>
      </c>
      <c r="C3467" s="4" t="str">
        <f>INDEX(Index!$B$1:$B$500,MATCH($F3467,Index!$A$1:$A$500,0)
)</f>
        <v>LAC</v>
      </c>
      <c r="D3467" s="4">
        <v>0</v>
      </c>
      <c r="E3467" s="141">
        <f t="shared" si="54"/>
        <v>9.59494593701396E-2</v>
      </c>
      <c r="F3467" s="3" t="s">
        <v>68</v>
      </c>
      <c r="G3467" s="3">
        <v>10</v>
      </c>
      <c r="H3467" s="125">
        <v>9.59494593701396E-2</v>
      </c>
      <c r="I3467" s="3"/>
      <c r="J3467" s="3"/>
      <c r="K3467" s="3" t="s">
        <v>125</v>
      </c>
      <c r="L3467" s="125">
        <v>5.4672897831112399E-2</v>
      </c>
      <c r="M3467" s="3">
        <v>9</v>
      </c>
      <c r="N3467" s="125">
        <v>-8.5581830777695697E-2</v>
      </c>
      <c r="O3467" s="3">
        <v>7</v>
      </c>
      <c r="P3467" s="125">
        <v>-4.4305269238668503E-2</v>
      </c>
      <c r="Q3467" s="3">
        <v>24</v>
      </c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</row>
    <row r="3468" spans="1:30" hidden="1" x14ac:dyDescent="0.25">
      <c r="A3468" s="2">
        <v>7</v>
      </c>
      <c r="B3468" s="2">
        <v>2016</v>
      </c>
      <c r="C3468" s="4" t="str">
        <f>INDEX(Index!$B$1:$B$500,MATCH($F3468,Index!$A$1:$A$500,0)
)</f>
        <v>BUF</v>
      </c>
      <c r="D3468" s="4">
        <v>0</v>
      </c>
      <c r="E3468" s="141">
        <f t="shared" si="54"/>
        <v>8.2532744278648706E-2</v>
      </c>
      <c r="F3468" s="3" t="s">
        <v>0</v>
      </c>
      <c r="G3468" s="3">
        <v>11</v>
      </c>
      <c r="H3468" s="125">
        <v>8.2532744278648706E-2</v>
      </c>
      <c r="I3468" s="3"/>
      <c r="J3468" s="3"/>
      <c r="K3468" s="3" t="s">
        <v>122</v>
      </c>
      <c r="L3468" s="125">
        <v>6.55156783325367E-2</v>
      </c>
      <c r="M3468" s="3">
        <v>8</v>
      </c>
      <c r="N3468" s="125">
        <v>1.6083688668917299E-2</v>
      </c>
      <c r="O3468" s="3">
        <v>19</v>
      </c>
      <c r="P3468" s="125">
        <v>3.3100754615029301E-2</v>
      </c>
      <c r="Q3468" s="3">
        <v>6</v>
      </c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</row>
    <row r="3469" spans="1:30" hidden="1" x14ac:dyDescent="0.25">
      <c r="A3469" s="2">
        <v>7</v>
      </c>
      <c r="B3469" s="2">
        <v>2016</v>
      </c>
      <c r="C3469" s="4" t="str">
        <f>INDEX(Index!$B$1:$B$500,MATCH($F3469,Index!$A$1:$A$500,0)
)</f>
        <v>PIT</v>
      </c>
      <c r="D3469" s="4">
        <v>0</v>
      </c>
      <c r="E3469" s="141">
        <f t="shared" si="54"/>
        <v>7.1443594497897597E-2</v>
      </c>
      <c r="F3469" s="3" t="s">
        <v>32</v>
      </c>
      <c r="G3469" s="3">
        <v>12</v>
      </c>
      <c r="H3469" s="125">
        <v>7.1443594497897597E-2</v>
      </c>
      <c r="I3469" s="3"/>
      <c r="J3469" s="3"/>
      <c r="K3469" s="3" t="s">
        <v>122</v>
      </c>
      <c r="L3469" s="125">
        <v>7.6467766287370398E-2</v>
      </c>
      <c r="M3469" s="3">
        <v>7</v>
      </c>
      <c r="N3469" s="125">
        <v>1.6422185535284701E-2</v>
      </c>
      <c r="O3469" s="3">
        <v>20</v>
      </c>
      <c r="P3469" s="125">
        <v>1.13980137458119E-2</v>
      </c>
      <c r="Q3469" s="3">
        <v>11</v>
      </c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</row>
    <row r="3470" spans="1:30" hidden="1" x14ac:dyDescent="0.25">
      <c r="A3470" s="2">
        <v>7</v>
      </c>
      <c r="B3470" s="2">
        <v>2016</v>
      </c>
      <c r="C3470" s="4" t="str">
        <f>INDEX(Index!$B$1:$B$500,MATCH($F3470,Index!$A$1:$A$500,0)
)</f>
        <v>NYG</v>
      </c>
      <c r="D3470" s="4">
        <v>0</v>
      </c>
      <c r="E3470" s="141">
        <f t="shared" si="54"/>
        <v>3.0490337335603173E-2</v>
      </c>
      <c r="F3470" s="3" t="s">
        <v>15</v>
      </c>
      <c r="G3470" s="3">
        <v>13</v>
      </c>
      <c r="H3470" s="125">
        <v>3.0490337335603173E-2</v>
      </c>
      <c r="I3470" s="3"/>
      <c r="J3470" s="3"/>
      <c r="K3470" s="3" t="s">
        <v>122</v>
      </c>
      <c r="L3470" s="125">
        <v>6.7113075061874701E-3</v>
      </c>
      <c r="M3470" s="3">
        <v>15</v>
      </c>
      <c r="N3470" s="125">
        <v>-2.3406903288441801E-2</v>
      </c>
      <c r="O3470" s="3">
        <v>14</v>
      </c>
      <c r="P3470" s="125">
        <v>3.72126540973901E-4</v>
      </c>
      <c r="Q3470" s="3">
        <v>15</v>
      </c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</row>
    <row r="3471" spans="1:30" hidden="1" x14ac:dyDescent="0.25">
      <c r="A3471" s="2">
        <v>7</v>
      </c>
      <c r="B3471" s="2">
        <v>2016</v>
      </c>
      <c r="C3471" s="4" t="str">
        <f>INDEX(Index!$B$1:$B$500,MATCH($F3471,Index!$A$1:$A$500,0)
)</f>
        <v>WAS</v>
      </c>
      <c r="D3471" s="4">
        <v>0</v>
      </c>
      <c r="E3471" s="141">
        <f t="shared" si="54"/>
        <v>2.9893735269922804E-2</v>
      </c>
      <c r="F3471" s="3" t="s">
        <v>26</v>
      </c>
      <c r="G3471" s="3">
        <v>14</v>
      </c>
      <c r="H3471" s="125">
        <v>2.9893735269922804E-2</v>
      </c>
      <c r="I3471" s="3"/>
      <c r="J3471" s="3"/>
      <c r="K3471" s="3" t="s">
        <v>122</v>
      </c>
      <c r="L3471" s="125">
        <v>5.1353095719594399E-2</v>
      </c>
      <c r="M3471" s="3">
        <v>10</v>
      </c>
      <c r="N3471" s="125">
        <v>4.3569375621170997E-2</v>
      </c>
      <c r="O3471" s="3">
        <v>23</v>
      </c>
      <c r="P3471" s="125">
        <v>2.2110015171499402E-2</v>
      </c>
      <c r="Q3471" s="3">
        <v>8</v>
      </c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</row>
    <row r="3472" spans="1:30" hidden="1" x14ac:dyDescent="0.25">
      <c r="A3472" s="2">
        <v>7</v>
      </c>
      <c r="B3472" s="2">
        <v>2016</v>
      </c>
      <c r="C3472" s="4" t="str">
        <f>INDEX(Index!$B$1:$B$500,MATCH($F3472,Index!$A$1:$A$500,0)
)</f>
        <v>KC</v>
      </c>
      <c r="D3472" s="4">
        <v>0</v>
      </c>
      <c r="E3472" s="141">
        <f t="shared" si="54"/>
        <v>1.8420565508032602E-2</v>
      </c>
      <c r="F3472" s="3" t="s">
        <v>5</v>
      </c>
      <c r="G3472" s="3">
        <v>15</v>
      </c>
      <c r="H3472" s="125">
        <v>1.8420565508032602E-2</v>
      </c>
      <c r="I3472" s="3"/>
      <c r="J3472" s="3"/>
      <c r="K3472" s="3" t="s">
        <v>116</v>
      </c>
      <c r="L3472" s="125">
        <v>-2.1868573707755599E-2</v>
      </c>
      <c r="M3472" s="3">
        <v>20</v>
      </c>
      <c r="N3472" s="125">
        <v>-2.00132586133497E-2</v>
      </c>
      <c r="O3472" s="3">
        <v>15</v>
      </c>
      <c r="P3472" s="125">
        <v>2.0275880602438501E-2</v>
      </c>
      <c r="Q3472" s="3">
        <v>9</v>
      </c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</row>
    <row r="3473" spans="1:30" hidden="1" x14ac:dyDescent="0.25">
      <c r="A3473" s="2">
        <v>7</v>
      </c>
      <c r="B3473" s="2">
        <v>2016</v>
      </c>
      <c r="C3473" s="4" t="str">
        <f>INDEX(Index!$B$1:$B$500,MATCH($F3473,Index!$A$1:$A$500,0)
)</f>
        <v>LV</v>
      </c>
      <c r="D3473" s="4">
        <v>0</v>
      </c>
      <c r="E3473" s="141">
        <f t="shared" si="54"/>
        <v>-5.7923543020160437E-4</v>
      </c>
      <c r="F3473" s="3" t="s">
        <v>52</v>
      </c>
      <c r="G3473" s="3">
        <v>16</v>
      </c>
      <c r="H3473" s="125">
        <v>-5.7923543020160437E-4</v>
      </c>
      <c r="I3473" s="3"/>
      <c r="J3473" s="3"/>
      <c r="K3473" s="3" t="s">
        <v>121</v>
      </c>
      <c r="L3473" s="125">
        <v>0.119233925218776</v>
      </c>
      <c r="M3473" s="3">
        <v>5</v>
      </c>
      <c r="N3473" s="125">
        <v>0.14552012643625301</v>
      </c>
      <c r="O3473" s="3">
        <v>28</v>
      </c>
      <c r="P3473" s="125">
        <v>2.5706965787275399E-2</v>
      </c>
      <c r="Q3473" s="3">
        <v>7</v>
      </c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</row>
    <row r="3474" spans="1:30" hidden="1" x14ac:dyDescent="0.25">
      <c r="A3474" s="2">
        <v>7</v>
      </c>
      <c r="B3474" s="2">
        <v>2016</v>
      </c>
      <c r="C3474" s="4" t="str">
        <f>INDEX(Index!$B$1:$B$500,MATCH($F3474,Index!$A$1:$A$500,0)
)</f>
        <v>MIA</v>
      </c>
      <c r="D3474" s="4">
        <v>0</v>
      </c>
      <c r="E3474" s="141">
        <f t="shared" si="54"/>
        <v>-7.425160456479331E-3</v>
      </c>
      <c r="F3474" s="3" t="s">
        <v>4</v>
      </c>
      <c r="G3474" s="3">
        <v>17</v>
      </c>
      <c r="H3474" s="125">
        <v>-7.425160456479331E-3</v>
      </c>
      <c r="I3474" s="3"/>
      <c r="J3474" s="3"/>
      <c r="K3474" s="3" t="s">
        <v>125</v>
      </c>
      <c r="L3474" s="125">
        <v>-1.54757627457627E-2</v>
      </c>
      <c r="M3474" s="3">
        <v>17</v>
      </c>
      <c r="N3474" s="125">
        <v>-1.3149367687242499E-2</v>
      </c>
      <c r="O3474" s="3">
        <v>18</v>
      </c>
      <c r="P3474" s="125">
        <v>-5.09876539795913E-3</v>
      </c>
      <c r="Q3474" s="3">
        <v>17</v>
      </c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</row>
    <row r="3475" spans="1:30" hidden="1" x14ac:dyDescent="0.25">
      <c r="A3475" s="2">
        <v>7</v>
      </c>
      <c r="B3475" s="2">
        <v>2016</v>
      </c>
      <c r="C3475" s="4" t="str">
        <f>INDEX(Index!$B$1:$B$500,MATCH($F3475,Index!$A$1:$A$500,0)
)</f>
        <v>TB</v>
      </c>
      <c r="D3475" s="4">
        <v>0</v>
      </c>
      <c r="E3475" s="141">
        <f t="shared" si="54"/>
        <v>-5.31161284204867E-2</v>
      </c>
      <c r="F3475" s="3" t="s">
        <v>38</v>
      </c>
      <c r="G3475" s="3">
        <v>18</v>
      </c>
      <c r="H3475" s="125">
        <v>-5.31161284204867E-2</v>
      </c>
      <c r="I3475" s="3"/>
      <c r="J3475" s="3"/>
      <c r="K3475" s="3" t="s">
        <v>118</v>
      </c>
      <c r="L3475" s="125">
        <v>-2.1095788871192001E-2</v>
      </c>
      <c r="M3475" s="3">
        <v>19</v>
      </c>
      <c r="N3475" s="125">
        <v>-1.9201317941672302E-2</v>
      </c>
      <c r="O3475" s="3">
        <v>16</v>
      </c>
      <c r="P3475" s="125">
        <v>-5.1221657490967E-2</v>
      </c>
      <c r="Q3475" s="3">
        <v>25</v>
      </c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</row>
    <row r="3476" spans="1:30" hidden="1" x14ac:dyDescent="0.25">
      <c r="A3476" s="2">
        <v>7</v>
      </c>
      <c r="B3476" s="2">
        <v>2016</v>
      </c>
      <c r="C3476" s="4" t="str">
        <f>INDEX(Index!$B$1:$B$500,MATCH($F3476,Index!$A$1:$A$500,0)
)</f>
        <v>NO</v>
      </c>
      <c r="D3476" s="4">
        <v>0</v>
      </c>
      <c r="E3476" s="141">
        <f t="shared" si="54"/>
        <v>-6.6762939455537212E-2</v>
      </c>
      <c r="F3476" s="3" t="s">
        <v>27</v>
      </c>
      <c r="G3476" s="3">
        <v>19</v>
      </c>
      <c r="H3476" s="125">
        <v>-6.6762939455537212E-2</v>
      </c>
      <c r="I3476" s="3"/>
      <c r="J3476" s="3"/>
      <c r="K3476" s="3" t="s">
        <v>119</v>
      </c>
      <c r="L3476" s="125">
        <v>0.12634492403748299</v>
      </c>
      <c r="M3476" s="3">
        <v>4</v>
      </c>
      <c r="N3476" s="125">
        <v>0.17229898444667499</v>
      </c>
      <c r="O3476" s="3">
        <v>29</v>
      </c>
      <c r="P3476" s="125">
        <v>-2.0808879046345201E-2</v>
      </c>
      <c r="Q3476" s="3">
        <v>22</v>
      </c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</row>
    <row r="3477" spans="1:30" hidden="1" x14ac:dyDescent="0.25">
      <c r="A3477" s="2">
        <v>7</v>
      </c>
      <c r="B3477" s="2">
        <v>2016</v>
      </c>
      <c r="C3477" s="4" t="str">
        <f>INDEX(Index!$B$1:$B$500,MATCH($F3477,Index!$A$1:$A$500,0)
)</f>
        <v>CIN</v>
      </c>
      <c r="D3477" s="4">
        <v>0</v>
      </c>
      <c r="E3477" s="141">
        <f t="shared" si="54"/>
        <v>-7.1175878373537199E-2</v>
      </c>
      <c r="F3477" s="3" t="s">
        <v>24</v>
      </c>
      <c r="G3477" s="3">
        <v>20</v>
      </c>
      <c r="H3477" s="125">
        <v>-7.1175878373537199E-2</v>
      </c>
      <c r="I3477" s="3"/>
      <c r="J3477" s="3"/>
      <c r="K3477" s="3" t="s">
        <v>125</v>
      </c>
      <c r="L3477" s="125">
        <v>8.7623496538306603E-2</v>
      </c>
      <c r="M3477" s="3">
        <v>6</v>
      </c>
      <c r="N3477" s="125">
        <v>8.7920226262531903E-2</v>
      </c>
      <c r="O3477" s="3">
        <v>26</v>
      </c>
      <c r="P3477" s="125">
        <v>-7.0879148649311899E-2</v>
      </c>
      <c r="Q3477" s="3">
        <v>29</v>
      </c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</row>
    <row r="3478" spans="1:30" hidden="1" x14ac:dyDescent="0.25">
      <c r="A3478" s="2">
        <v>7</v>
      </c>
      <c r="B3478" s="2">
        <v>2016</v>
      </c>
      <c r="C3478" s="4" t="str">
        <f>INDEX(Index!$B$1:$B$500,MATCH($F3478,Index!$A$1:$A$500,0)
)</f>
        <v>CHI</v>
      </c>
      <c r="D3478" s="4">
        <v>0</v>
      </c>
      <c r="E3478" s="141">
        <f t="shared" si="54"/>
        <v>-7.7864182626401102E-2</v>
      </c>
      <c r="F3478" s="3" t="s">
        <v>64</v>
      </c>
      <c r="G3478" s="3">
        <v>21</v>
      </c>
      <c r="H3478" s="125">
        <v>-7.7864182626401102E-2</v>
      </c>
      <c r="I3478" s="3"/>
      <c r="J3478" s="3"/>
      <c r="K3478" s="3" t="s">
        <v>124</v>
      </c>
      <c r="L3478" s="125">
        <v>-2.4214936850192801E-2</v>
      </c>
      <c r="M3478" s="3">
        <v>21</v>
      </c>
      <c r="N3478" s="125">
        <v>4.0592827605826998E-2</v>
      </c>
      <c r="O3478" s="3">
        <v>21</v>
      </c>
      <c r="P3478" s="125">
        <v>-1.30564181703813E-2</v>
      </c>
      <c r="Q3478" s="3">
        <v>20</v>
      </c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</row>
    <row r="3479" spans="1:30" hidden="1" x14ac:dyDescent="0.25">
      <c r="A3479" s="2">
        <v>7</v>
      </c>
      <c r="B3479" s="2">
        <v>2016</v>
      </c>
      <c r="C3479" s="4" t="e">
        <f>INDEX(Index!$B$1:$B$500,MATCH($F3479,Index!$A$1:$A$500,0)
)</f>
        <v>#N/A</v>
      </c>
      <c r="D3479" s="4">
        <v>0</v>
      </c>
      <c r="E3479" s="141">
        <f t="shared" si="54"/>
        <v>-8.6449008677921102E-2</v>
      </c>
      <c r="F3479" s="3" t="s">
        <v>283</v>
      </c>
      <c r="G3479" s="3">
        <v>22</v>
      </c>
      <c r="H3479" s="125">
        <v>-8.6449008677921102E-2</v>
      </c>
      <c r="I3479" s="3"/>
      <c r="J3479" s="3"/>
      <c r="K3479" s="3" t="s">
        <v>125</v>
      </c>
      <c r="L3479" s="125">
        <v>-0.160202880846809</v>
      </c>
      <c r="M3479" s="3">
        <v>28</v>
      </c>
      <c r="N3479" s="125">
        <v>-2.8873503173837599E-2</v>
      </c>
      <c r="O3479" s="3">
        <v>13</v>
      </c>
      <c r="P3479" s="125">
        <v>4.4880368995050303E-2</v>
      </c>
      <c r="Q3479" s="3">
        <v>5</v>
      </c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</row>
    <row r="3480" spans="1:30" hidden="1" x14ac:dyDescent="0.25">
      <c r="A3480" s="2">
        <v>7</v>
      </c>
      <c r="B3480" s="2">
        <v>2016</v>
      </c>
      <c r="C3480" s="4" t="str">
        <f>INDEX(Index!$B$1:$B$500,MATCH($F3480,Index!$A$1:$A$500,0)
)</f>
        <v>TEN</v>
      </c>
      <c r="D3480" s="4">
        <v>0</v>
      </c>
      <c r="E3480" s="141">
        <f t="shared" si="54"/>
        <v>-9.0182375359375205E-2</v>
      </c>
      <c r="F3480" s="3" t="s">
        <v>45</v>
      </c>
      <c r="G3480" s="3">
        <v>23</v>
      </c>
      <c r="H3480" s="125">
        <v>-9.0182375359375205E-2</v>
      </c>
      <c r="I3480" s="3"/>
      <c r="J3480" s="3"/>
      <c r="K3480" s="3" t="s">
        <v>125</v>
      </c>
      <c r="L3480" s="125">
        <v>4.0941491431455201E-2</v>
      </c>
      <c r="M3480" s="3">
        <v>12</v>
      </c>
      <c r="N3480" s="125">
        <v>4.06263171919716E-2</v>
      </c>
      <c r="O3480" s="3">
        <v>22</v>
      </c>
      <c r="P3480" s="125">
        <v>-9.0497549598858806E-2</v>
      </c>
      <c r="Q3480" s="3">
        <v>32</v>
      </c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</row>
    <row r="3481" spans="1:30" hidden="1" x14ac:dyDescent="0.25">
      <c r="A3481" s="2">
        <v>7</v>
      </c>
      <c r="B3481" s="2">
        <v>2016</v>
      </c>
      <c r="C3481" s="4" t="str">
        <f>INDEX(Index!$B$1:$B$500,MATCH($F3481,Index!$A$1:$A$500,0)
)</f>
        <v>JAX</v>
      </c>
      <c r="D3481" s="4">
        <v>0</v>
      </c>
      <c r="E3481" s="141">
        <f t="shared" si="54"/>
        <v>-9.7306825862025215E-2</v>
      </c>
      <c r="F3481" s="3" t="s">
        <v>56</v>
      </c>
      <c r="G3481" s="3">
        <v>24</v>
      </c>
      <c r="H3481" s="125">
        <v>-9.7306825862025215E-2</v>
      </c>
      <c r="I3481" s="3"/>
      <c r="J3481" s="3"/>
      <c r="K3481" s="3" t="s">
        <v>119</v>
      </c>
      <c r="L3481" s="125">
        <v>-0.160368365588477</v>
      </c>
      <c r="M3481" s="3">
        <v>29</v>
      </c>
      <c r="N3481" s="125">
        <v>-5.97851921577289E-2</v>
      </c>
      <c r="O3481" s="3">
        <v>9</v>
      </c>
      <c r="P3481" s="125">
        <v>3.2763475687228802E-3</v>
      </c>
      <c r="Q3481" s="3">
        <v>13</v>
      </c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</row>
    <row r="3482" spans="1:30" hidden="1" x14ac:dyDescent="0.25">
      <c r="A3482" s="2">
        <v>7</v>
      </c>
      <c r="B3482" s="2">
        <v>2016</v>
      </c>
      <c r="C3482" s="4" t="str">
        <f>INDEX(Index!$B$1:$B$500,MATCH($F3482,Index!$A$1:$A$500,0)
)</f>
        <v>BAL</v>
      </c>
      <c r="D3482" s="4">
        <v>0</v>
      </c>
      <c r="E3482" s="141">
        <f t="shared" si="54"/>
        <v>-0.104285681660369</v>
      </c>
      <c r="F3482" s="3" t="s">
        <v>18</v>
      </c>
      <c r="G3482" s="3">
        <v>25</v>
      </c>
      <c r="H3482" s="125">
        <v>-0.104285681660369</v>
      </c>
      <c r="I3482" s="3"/>
      <c r="J3482" s="3"/>
      <c r="K3482" s="3" t="s">
        <v>125</v>
      </c>
      <c r="L3482" s="125">
        <v>-0.17473148593777599</v>
      </c>
      <c r="M3482" s="3">
        <v>31</v>
      </c>
      <c r="N3482" s="125">
        <v>-7.1620160174912295E-2</v>
      </c>
      <c r="O3482" s="3">
        <v>8</v>
      </c>
      <c r="P3482" s="125">
        <v>-1.1743558975053101E-3</v>
      </c>
      <c r="Q3482" s="3">
        <v>16</v>
      </c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</row>
    <row r="3483" spans="1:30" hidden="1" x14ac:dyDescent="0.25">
      <c r="A3483" s="2">
        <v>7</v>
      </c>
      <c r="B3483" s="2">
        <v>2016</v>
      </c>
      <c r="C3483" s="4" t="str">
        <f>INDEX(Index!$B$1:$B$500,MATCH($F3483,Index!$A$1:$A$500,0)
)</f>
        <v>DET</v>
      </c>
      <c r="D3483" s="4">
        <v>0</v>
      </c>
      <c r="E3483" s="141">
        <f t="shared" si="54"/>
        <v>-0.11549228206525491</v>
      </c>
      <c r="F3483" s="3" t="s">
        <v>21</v>
      </c>
      <c r="G3483" s="3">
        <v>26</v>
      </c>
      <c r="H3483" s="125">
        <v>-0.11549228206525491</v>
      </c>
      <c r="I3483" s="3"/>
      <c r="J3483" s="3"/>
      <c r="K3483" s="3" t="s">
        <v>122</v>
      </c>
      <c r="L3483" s="125">
        <v>3.7408920465706798E-2</v>
      </c>
      <c r="M3483" s="3">
        <v>13</v>
      </c>
      <c r="N3483" s="125">
        <v>0.203796640677848</v>
      </c>
      <c r="O3483" s="3">
        <v>30</v>
      </c>
      <c r="P3483" s="125">
        <v>5.0895438146886303E-2</v>
      </c>
      <c r="Q3483" s="3">
        <v>4</v>
      </c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</row>
    <row r="3484" spans="1:30" hidden="1" x14ac:dyDescent="0.25">
      <c r="A3484" s="2">
        <v>7</v>
      </c>
      <c r="B3484" s="2">
        <v>2016</v>
      </c>
      <c r="C3484" s="4" t="str">
        <f>INDEX(Index!$B$1:$B$500,MATCH($F3484,Index!$A$1:$A$500,0)
)</f>
        <v>CAR</v>
      </c>
      <c r="D3484" s="4">
        <v>0</v>
      </c>
      <c r="E3484" s="141">
        <f t="shared" si="54"/>
        <v>-0.1354503909274197</v>
      </c>
      <c r="F3484" s="3" t="s">
        <v>51</v>
      </c>
      <c r="G3484" s="3">
        <v>27</v>
      </c>
      <c r="H3484" s="125">
        <v>-0.1354503909274197</v>
      </c>
      <c r="I3484" s="3"/>
      <c r="J3484" s="3"/>
      <c r="K3484" s="3" t="s">
        <v>120</v>
      </c>
      <c r="L3484" s="125">
        <v>-1.4255503381326799E-2</v>
      </c>
      <c r="M3484" s="3">
        <v>16</v>
      </c>
      <c r="N3484" s="125">
        <v>5.2115233173621399E-2</v>
      </c>
      <c r="O3484" s="3">
        <v>24</v>
      </c>
      <c r="P3484" s="125">
        <v>-6.9079654372471502E-2</v>
      </c>
      <c r="Q3484" s="3">
        <v>28</v>
      </c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</row>
    <row r="3485" spans="1:30" hidden="1" x14ac:dyDescent="0.25">
      <c r="A3485" s="2">
        <v>7</v>
      </c>
      <c r="B3485" s="2">
        <v>2016</v>
      </c>
      <c r="C3485" s="4" t="str">
        <f>INDEX(Index!$B$1:$B$500,MATCH($F3485,Index!$A$1:$A$500,0)
)</f>
        <v>IND</v>
      </c>
      <c r="D3485" s="4">
        <v>0</v>
      </c>
      <c r="E3485" s="141">
        <f t="shared" si="54"/>
        <v>-0.15996836212037918</v>
      </c>
      <c r="F3485" s="3" t="s">
        <v>35</v>
      </c>
      <c r="G3485" s="3">
        <v>28</v>
      </c>
      <c r="H3485" s="125">
        <v>-0.15996836212037918</v>
      </c>
      <c r="I3485" s="3"/>
      <c r="J3485" s="3"/>
      <c r="K3485" s="3" t="s">
        <v>125</v>
      </c>
      <c r="L3485" s="125">
        <v>3.0012730825111598E-2</v>
      </c>
      <c r="M3485" s="3">
        <v>14</v>
      </c>
      <c r="N3485" s="125">
        <v>0.24502625081728099</v>
      </c>
      <c r="O3485" s="3">
        <v>31</v>
      </c>
      <c r="P3485" s="125">
        <v>5.50451578717902E-2</v>
      </c>
      <c r="Q3485" s="3">
        <v>2</v>
      </c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</row>
    <row r="3486" spans="1:30" hidden="1" x14ac:dyDescent="0.25">
      <c r="A3486" s="2">
        <v>7</v>
      </c>
      <c r="B3486" s="2">
        <v>2016</v>
      </c>
      <c r="C3486" s="4" t="str">
        <f>INDEX(Index!$B$1:$B$500,MATCH($F3486,Index!$A$1:$A$500,0)
)</f>
        <v>HOU</v>
      </c>
      <c r="D3486" s="4">
        <v>0</v>
      </c>
      <c r="E3486" s="141">
        <f t="shared" si="54"/>
        <v>-0.20937070581812031</v>
      </c>
      <c r="F3486" s="3" t="s">
        <v>49</v>
      </c>
      <c r="G3486" s="3">
        <v>29</v>
      </c>
      <c r="H3486" s="125">
        <v>-0.20937070581812031</v>
      </c>
      <c r="I3486" s="3"/>
      <c r="J3486" s="3"/>
      <c r="K3486" s="3" t="s">
        <v>122</v>
      </c>
      <c r="L3486" s="125">
        <v>-0.17771463482453101</v>
      </c>
      <c r="M3486" s="3">
        <v>32</v>
      </c>
      <c r="N3486" s="125">
        <v>-5.0539712946154502E-2</v>
      </c>
      <c r="O3486" s="3">
        <v>10</v>
      </c>
      <c r="P3486" s="125">
        <v>-8.2195783939743805E-2</v>
      </c>
      <c r="Q3486" s="3">
        <v>31</v>
      </c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</row>
    <row r="3487" spans="1:30" hidden="1" x14ac:dyDescent="0.25">
      <c r="A3487" s="2">
        <v>7</v>
      </c>
      <c r="B3487" s="2">
        <v>2016</v>
      </c>
      <c r="C3487" s="4" t="str">
        <f>INDEX(Index!$B$1:$B$500,MATCH($F3487,Index!$A$1:$A$500,0)
)</f>
        <v>SF</v>
      </c>
      <c r="D3487" s="4">
        <v>0</v>
      </c>
      <c r="E3487" s="141">
        <f t="shared" si="54"/>
        <v>-0.27926939023053238</v>
      </c>
      <c r="F3487" s="3" t="s">
        <v>1</v>
      </c>
      <c r="G3487" s="3">
        <v>30</v>
      </c>
      <c r="H3487" s="125">
        <v>-0.27926939023053238</v>
      </c>
      <c r="I3487" s="3"/>
      <c r="J3487" s="3"/>
      <c r="K3487" s="3" t="s">
        <v>124</v>
      </c>
      <c r="L3487" s="125">
        <v>-0.16068155189039801</v>
      </c>
      <c r="M3487" s="3">
        <v>30</v>
      </c>
      <c r="N3487" s="125">
        <v>7.9313428313349102E-2</v>
      </c>
      <c r="O3487" s="3">
        <v>25</v>
      </c>
      <c r="P3487" s="125">
        <v>-3.9274410026785299E-2</v>
      </c>
      <c r="Q3487" s="3">
        <v>23</v>
      </c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</row>
    <row r="3488" spans="1:30" hidden="1" x14ac:dyDescent="0.25">
      <c r="A3488" s="2">
        <v>7</v>
      </c>
      <c r="B3488" s="2">
        <v>2016</v>
      </c>
      <c r="C3488" s="4" t="str">
        <f>INDEX(Index!$B$1:$B$500,MATCH($F3488,Index!$A$1:$A$500,0)
)</f>
        <v>NYJ</v>
      </c>
      <c r="D3488" s="4">
        <v>0</v>
      </c>
      <c r="E3488" s="141">
        <f t="shared" si="54"/>
        <v>-0.31835710242647469</v>
      </c>
      <c r="F3488" s="3" t="s">
        <v>9</v>
      </c>
      <c r="G3488" s="3">
        <v>31</v>
      </c>
      <c r="H3488" s="125">
        <v>-0.31835710242647469</v>
      </c>
      <c r="I3488" s="3"/>
      <c r="J3488" s="3"/>
      <c r="K3488" s="3" t="s">
        <v>123</v>
      </c>
      <c r="L3488" s="125">
        <v>-0.12147242830171499</v>
      </c>
      <c r="M3488" s="3">
        <v>27</v>
      </c>
      <c r="N3488" s="125">
        <v>0.13775488205606801</v>
      </c>
      <c r="O3488" s="3">
        <v>27</v>
      </c>
      <c r="P3488" s="125">
        <v>-5.9129792068691699E-2</v>
      </c>
      <c r="Q3488" s="3">
        <v>27</v>
      </c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</row>
    <row r="3489" spans="1:30" hidden="1" x14ac:dyDescent="0.25">
      <c r="A3489" s="2">
        <v>7</v>
      </c>
      <c r="B3489" s="2">
        <v>2016</v>
      </c>
      <c r="C3489" s="4" t="str">
        <f>INDEX(Index!$B$1:$B$500,MATCH($F3489,Index!$A$1:$A$500,0)
)</f>
        <v>CLE</v>
      </c>
      <c r="D3489" s="4">
        <v>0</v>
      </c>
      <c r="E3489" s="141">
        <f t="shared" si="54"/>
        <v>-0.40333015116549475</v>
      </c>
      <c r="F3489" s="3" t="s">
        <v>10</v>
      </c>
      <c r="G3489" s="3">
        <v>32</v>
      </c>
      <c r="H3489" s="125">
        <v>-0.40333015116549475</v>
      </c>
      <c r="I3489" s="3"/>
      <c r="J3489" s="3"/>
      <c r="K3489" s="3" t="s">
        <v>132</v>
      </c>
      <c r="L3489" s="125">
        <v>-0.10489604907262801</v>
      </c>
      <c r="M3489" s="3">
        <v>26</v>
      </c>
      <c r="N3489" s="125">
        <v>0.24600195747096801</v>
      </c>
      <c r="O3489" s="3">
        <v>32</v>
      </c>
      <c r="P3489" s="125">
        <v>-5.2432144621898699E-2</v>
      </c>
      <c r="Q3489" s="3">
        <v>26</v>
      </c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</row>
    <row r="3490" spans="1:30" hidden="1" x14ac:dyDescent="0.25">
      <c r="A3490" s="2">
        <v>8</v>
      </c>
      <c r="B3490" s="2">
        <v>2016</v>
      </c>
      <c r="C3490" s="4" t="str">
        <f>INDEX(Index!$B$1:$B$500,MATCH($F3490,Index!$A$1:$A$500,0)
)</f>
        <v>ATL</v>
      </c>
      <c r="D3490" s="4">
        <v>0</v>
      </c>
      <c r="E3490" s="141">
        <f t="shared" si="54"/>
        <v>0.31021384691817361</v>
      </c>
      <c r="F3490" s="3" t="s">
        <v>43</v>
      </c>
      <c r="G3490" s="3">
        <v>1</v>
      </c>
      <c r="H3490" s="125">
        <v>0.31021384691817361</v>
      </c>
      <c r="I3490" s="3"/>
      <c r="J3490" s="3"/>
      <c r="K3490" s="3" t="s">
        <v>128</v>
      </c>
      <c r="L3490" s="125">
        <v>0.246647118090665</v>
      </c>
      <c r="M3490" s="3">
        <v>1</v>
      </c>
      <c r="N3490" s="125">
        <v>-2.7040190969865801E-2</v>
      </c>
      <c r="O3490" s="3">
        <v>13</v>
      </c>
      <c r="P3490" s="125">
        <v>3.6526537857642802E-2</v>
      </c>
      <c r="Q3490" s="3">
        <v>3</v>
      </c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</row>
    <row r="3491" spans="1:30" hidden="1" x14ac:dyDescent="0.25">
      <c r="A3491" s="2">
        <v>8</v>
      </c>
      <c r="B3491" s="2">
        <v>2016</v>
      </c>
      <c r="C3491" s="4" t="str">
        <f>INDEX(Index!$B$1:$B$500,MATCH($F3491,Index!$A$1:$A$500,0)
)</f>
        <v>DAL</v>
      </c>
      <c r="D3491" s="4">
        <v>0</v>
      </c>
      <c r="E3491" s="141">
        <f t="shared" si="54"/>
        <v>0.26061278186468506</v>
      </c>
      <c r="F3491" s="3" t="s">
        <v>3</v>
      </c>
      <c r="G3491" s="3">
        <v>2</v>
      </c>
      <c r="H3491" s="125">
        <v>0.26061278186468506</v>
      </c>
      <c r="I3491" s="3"/>
      <c r="J3491" s="3"/>
      <c r="K3491" s="3" t="s">
        <v>127</v>
      </c>
      <c r="L3491" s="125">
        <v>0.22978050434445599</v>
      </c>
      <c r="M3491" s="3">
        <v>2</v>
      </c>
      <c r="N3491" s="125">
        <v>-4.42940274837548E-2</v>
      </c>
      <c r="O3491" s="3">
        <v>10</v>
      </c>
      <c r="P3491" s="125">
        <v>-1.34617499635257E-2</v>
      </c>
      <c r="Q3491" s="3">
        <v>21</v>
      </c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</row>
    <row r="3492" spans="1:30" hidden="1" x14ac:dyDescent="0.25">
      <c r="A3492" s="2">
        <v>8</v>
      </c>
      <c r="B3492" s="2">
        <v>2016</v>
      </c>
      <c r="C3492" s="4" t="str">
        <f>INDEX(Index!$B$1:$B$500,MATCH($F3492,Index!$A$1:$A$500,0)
)</f>
        <v>PHI</v>
      </c>
      <c r="D3492" s="4">
        <v>0</v>
      </c>
      <c r="E3492" s="141">
        <f t="shared" si="54"/>
        <v>0.2324165625898108</v>
      </c>
      <c r="F3492" s="3" t="s">
        <v>7</v>
      </c>
      <c r="G3492" s="3">
        <v>3</v>
      </c>
      <c r="H3492" s="125">
        <v>0.2324165625898108</v>
      </c>
      <c r="I3492" s="3"/>
      <c r="J3492" s="3"/>
      <c r="K3492" s="3" t="s">
        <v>122</v>
      </c>
      <c r="L3492" s="125">
        <v>-6.6047280841757899E-2</v>
      </c>
      <c r="M3492" s="3">
        <v>24</v>
      </c>
      <c r="N3492" s="125">
        <v>-0.20883434806412199</v>
      </c>
      <c r="O3492" s="3">
        <v>3</v>
      </c>
      <c r="P3492" s="125">
        <v>8.9629495367446702E-2</v>
      </c>
      <c r="Q3492" s="3">
        <v>1</v>
      </c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</row>
    <row r="3493" spans="1:30" hidden="1" x14ac:dyDescent="0.25">
      <c r="A3493" s="2">
        <v>8</v>
      </c>
      <c r="B3493" s="2">
        <v>2016</v>
      </c>
      <c r="C3493" s="4" t="str">
        <f>INDEX(Index!$B$1:$B$500,MATCH($F3493,Index!$A$1:$A$500,0)
)</f>
        <v>NE</v>
      </c>
      <c r="D3493" s="4">
        <v>0</v>
      </c>
      <c r="E3493" s="141">
        <f t="shared" si="54"/>
        <v>0.1871975393571326</v>
      </c>
      <c r="F3493" s="3" t="s">
        <v>17</v>
      </c>
      <c r="G3493" s="3">
        <v>4</v>
      </c>
      <c r="H3493" s="125">
        <v>0.1871975393571326</v>
      </c>
      <c r="I3493" s="3"/>
      <c r="J3493" s="3"/>
      <c r="K3493" s="3" t="s">
        <v>219</v>
      </c>
      <c r="L3493" s="125">
        <v>0.13082057242783701</v>
      </c>
      <c r="M3493" s="3">
        <v>4</v>
      </c>
      <c r="N3493" s="125">
        <v>-3.3778372518012002E-2</v>
      </c>
      <c r="O3493" s="3">
        <v>12</v>
      </c>
      <c r="P3493" s="125">
        <v>2.2598594411283601E-2</v>
      </c>
      <c r="Q3493" s="3">
        <v>7</v>
      </c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</row>
    <row r="3494" spans="1:30" hidden="1" x14ac:dyDescent="0.25">
      <c r="A3494" s="2">
        <v>8</v>
      </c>
      <c r="B3494" s="2">
        <v>2016</v>
      </c>
      <c r="C3494" s="4" t="str">
        <f>INDEX(Index!$B$1:$B$500,MATCH($F3494,Index!$A$1:$A$500,0)
)</f>
        <v>SEA</v>
      </c>
      <c r="D3494" s="4">
        <v>0</v>
      </c>
      <c r="E3494" s="141">
        <f t="shared" si="54"/>
        <v>0.15845640899994728</v>
      </c>
      <c r="F3494" s="3" t="s">
        <v>30</v>
      </c>
      <c r="G3494" s="3">
        <v>5</v>
      </c>
      <c r="H3494" s="125">
        <v>0.15845640899994728</v>
      </c>
      <c r="I3494" s="3"/>
      <c r="J3494" s="3"/>
      <c r="K3494" s="3" t="s">
        <v>269</v>
      </c>
      <c r="L3494" s="125">
        <v>-2.79565179383304E-2</v>
      </c>
      <c r="M3494" s="3">
        <v>19</v>
      </c>
      <c r="N3494" s="125">
        <v>-0.18649103151534699</v>
      </c>
      <c r="O3494" s="3">
        <v>4</v>
      </c>
      <c r="P3494" s="125">
        <v>-7.8104577069307103E-5</v>
      </c>
      <c r="Q3494" s="3">
        <v>14</v>
      </c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</row>
    <row r="3495" spans="1:30" hidden="1" x14ac:dyDescent="0.25">
      <c r="A3495" s="2">
        <v>8</v>
      </c>
      <c r="B3495" s="2">
        <v>2016</v>
      </c>
      <c r="C3495" s="4" t="str">
        <f>INDEX(Index!$B$1:$B$500,MATCH($F3495,Index!$A$1:$A$500,0)
)</f>
        <v>DEN</v>
      </c>
      <c r="D3495" s="4">
        <v>0</v>
      </c>
      <c r="E3495" s="141">
        <f t="shared" si="54"/>
        <v>0.15766291491746742</v>
      </c>
      <c r="F3495" s="3" t="s">
        <v>39</v>
      </c>
      <c r="G3495" s="3">
        <v>6</v>
      </c>
      <c r="H3495" s="125">
        <v>0.15766291491746742</v>
      </c>
      <c r="I3495" s="3"/>
      <c r="J3495" s="3"/>
      <c r="K3495" s="3" t="s">
        <v>133</v>
      </c>
      <c r="L3495" s="125">
        <v>-5.8619557312609399E-2</v>
      </c>
      <c r="M3495" s="3">
        <v>22</v>
      </c>
      <c r="N3495" s="125">
        <v>-0.21728235131338899</v>
      </c>
      <c r="O3495" s="3">
        <v>2</v>
      </c>
      <c r="P3495" s="125">
        <v>-9.9987908331216398E-4</v>
      </c>
      <c r="Q3495" s="3">
        <v>18</v>
      </c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</row>
    <row r="3496" spans="1:30" hidden="1" x14ac:dyDescent="0.25">
      <c r="A3496" s="2">
        <v>8</v>
      </c>
      <c r="B3496" s="2">
        <v>2016</v>
      </c>
      <c r="C3496" s="4" t="str">
        <f>INDEX(Index!$B$1:$B$500,MATCH($F3496,Index!$A$1:$A$500,0)
)</f>
        <v>MIN</v>
      </c>
      <c r="D3496" s="4">
        <v>0</v>
      </c>
      <c r="E3496" s="141">
        <f t="shared" si="54"/>
        <v>0.1316374198513115</v>
      </c>
      <c r="F3496" s="3" t="s">
        <v>46</v>
      </c>
      <c r="G3496" s="3">
        <v>7</v>
      </c>
      <c r="H3496" s="125">
        <v>0.1316374198513115</v>
      </c>
      <c r="I3496" s="3"/>
      <c r="J3496" s="3"/>
      <c r="K3496" s="3" t="s">
        <v>121</v>
      </c>
      <c r="L3496" s="125">
        <v>-0.115083122903214</v>
      </c>
      <c r="M3496" s="3">
        <v>26</v>
      </c>
      <c r="N3496" s="125">
        <v>-0.22988552197272399</v>
      </c>
      <c r="O3496" s="3">
        <v>1</v>
      </c>
      <c r="P3496" s="125">
        <v>1.6835020781801501E-2</v>
      </c>
      <c r="Q3496" s="3">
        <v>8</v>
      </c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</row>
    <row r="3497" spans="1:30" hidden="1" x14ac:dyDescent="0.25">
      <c r="A3497" s="2">
        <v>8</v>
      </c>
      <c r="B3497" s="2">
        <v>2016</v>
      </c>
      <c r="C3497" s="4" t="str">
        <f>INDEX(Index!$B$1:$B$500,MATCH($F3497,Index!$A$1:$A$500,0)
)</f>
        <v>GB</v>
      </c>
      <c r="D3497" s="4">
        <v>0</v>
      </c>
      <c r="E3497" s="141">
        <f t="shared" si="54"/>
        <v>0.10343171914459313</v>
      </c>
      <c r="F3497" s="3" t="s">
        <v>20</v>
      </c>
      <c r="G3497" s="3">
        <v>8</v>
      </c>
      <c r="H3497" s="125">
        <v>0.10343171914459313</v>
      </c>
      <c r="I3497" s="3"/>
      <c r="J3497" s="3"/>
      <c r="K3497" s="3" t="s">
        <v>122</v>
      </c>
      <c r="L3497" s="125">
        <v>4.9946023824848397E-2</v>
      </c>
      <c r="M3497" s="3">
        <v>11</v>
      </c>
      <c r="N3497" s="125">
        <v>-5.4213759498169103E-2</v>
      </c>
      <c r="O3497" s="3">
        <v>9</v>
      </c>
      <c r="P3497" s="125">
        <v>-7.2806417842436995E-4</v>
      </c>
      <c r="Q3497" s="3">
        <v>17</v>
      </c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</row>
    <row r="3498" spans="1:30" hidden="1" x14ac:dyDescent="0.25">
      <c r="A3498" s="2">
        <v>8</v>
      </c>
      <c r="B3498" s="2">
        <v>2016</v>
      </c>
      <c r="C3498" s="4" t="str">
        <f>INDEX(Index!$B$1:$B$500,MATCH($F3498,Index!$A$1:$A$500,0)
)</f>
        <v>PIT</v>
      </c>
      <c r="D3498" s="4">
        <v>0</v>
      </c>
      <c r="E3498" s="141">
        <f t="shared" si="54"/>
        <v>7.7806743550274907E-2</v>
      </c>
      <c r="F3498" s="3" t="s">
        <v>32</v>
      </c>
      <c r="G3498" s="3">
        <v>9</v>
      </c>
      <c r="H3498" s="125">
        <v>7.7806743550274907E-2</v>
      </c>
      <c r="I3498" s="3"/>
      <c r="J3498" s="3"/>
      <c r="K3498" s="3" t="s">
        <v>122</v>
      </c>
      <c r="L3498" s="125">
        <v>7.8044359882253306E-2</v>
      </c>
      <c r="M3498" s="3">
        <v>8</v>
      </c>
      <c r="N3498" s="125">
        <v>1.1635630077790299E-2</v>
      </c>
      <c r="O3498" s="3">
        <v>20</v>
      </c>
      <c r="P3498" s="125">
        <v>1.13980137458119E-2</v>
      </c>
      <c r="Q3498" s="3">
        <v>9</v>
      </c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</row>
    <row r="3499" spans="1:30" hidden="1" x14ac:dyDescent="0.25">
      <c r="A3499" s="2">
        <v>8</v>
      </c>
      <c r="B3499" s="2">
        <v>2016</v>
      </c>
      <c r="C3499" s="4" t="str">
        <f>INDEX(Index!$B$1:$B$500,MATCH($F3499,Index!$A$1:$A$500,0)
)</f>
        <v>LAC</v>
      </c>
      <c r="D3499" s="4">
        <v>0</v>
      </c>
      <c r="E3499" s="141">
        <f t="shared" si="54"/>
        <v>5.0258171077803657E-2</v>
      </c>
      <c r="F3499" s="3" t="s">
        <v>68</v>
      </c>
      <c r="G3499" s="3">
        <v>10</v>
      </c>
      <c r="H3499" s="125">
        <v>5.0258171077803657E-2</v>
      </c>
      <c r="I3499" s="3"/>
      <c r="J3499" s="3"/>
      <c r="K3499" s="3" t="s">
        <v>129</v>
      </c>
      <c r="L3499" s="125">
        <v>6.7410342508704597E-3</v>
      </c>
      <c r="M3499" s="3">
        <v>14</v>
      </c>
      <c r="N3499" s="125">
        <v>-9.5133841315793999E-2</v>
      </c>
      <c r="O3499" s="3">
        <v>6</v>
      </c>
      <c r="P3499" s="125">
        <v>-5.1616704488860798E-2</v>
      </c>
      <c r="Q3499" s="3">
        <v>27</v>
      </c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</row>
    <row r="3500" spans="1:30" hidden="1" x14ac:dyDescent="0.25">
      <c r="A3500" s="2">
        <v>8</v>
      </c>
      <c r="B3500" s="2">
        <v>2016</v>
      </c>
      <c r="C3500" s="4" t="str">
        <f>INDEX(Index!$B$1:$B$500,MATCH($F3500,Index!$A$1:$A$500,0)
)</f>
        <v>BUF</v>
      </c>
      <c r="D3500" s="4">
        <v>0</v>
      </c>
      <c r="E3500" s="141">
        <f t="shared" si="54"/>
        <v>4.2939941729147529E-2</v>
      </c>
      <c r="F3500" s="3" t="s">
        <v>0</v>
      </c>
      <c r="G3500" s="3">
        <v>11</v>
      </c>
      <c r="H3500" s="125">
        <v>4.2939941729147529E-2</v>
      </c>
      <c r="I3500" s="3"/>
      <c r="J3500" s="3"/>
      <c r="K3500" s="3" t="s">
        <v>131</v>
      </c>
      <c r="L3500" s="125">
        <v>6.4748175263558194E-2</v>
      </c>
      <c r="M3500" s="3">
        <v>10</v>
      </c>
      <c r="N3500" s="125">
        <v>3.0836643185174699E-2</v>
      </c>
      <c r="O3500" s="3">
        <v>22</v>
      </c>
      <c r="P3500" s="125">
        <v>9.0284096507640306E-3</v>
      </c>
      <c r="Q3500" s="3">
        <v>10</v>
      </c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</row>
    <row r="3501" spans="1:30" hidden="1" x14ac:dyDescent="0.25">
      <c r="A3501" s="2">
        <v>8</v>
      </c>
      <c r="B3501" s="2">
        <v>2016</v>
      </c>
      <c r="C3501" s="4" t="str">
        <f>INDEX(Index!$B$1:$B$500,MATCH($F3501,Index!$A$1:$A$500,0)
)</f>
        <v>ARI</v>
      </c>
      <c r="D3501" s="4">
        <v>0</v>
      </c>
      <c r="E3501" s="141">
        <f t="shared" si="54"/>
        <v>3.6510475696450106E-2</v>
      </c>
      <c r="F3501" s="3" t="s">
        <v>23</v>
      </c>
      <c r="G3501" s="3">
        <v>12</v>
      </c>
      <c r="H3501" s="125">
        <v>3.6510475696450106E-2</v>
      </c>
      <c r="I3501" s="3"/>
      <c r="J3501" s="3"/>
      <c r="K3501" s="3" t="s">
        <v>270</v>
      </c>
      <c r="L3501" s="125">
        <v>-6.4505662432614894E-2</v>
      </c>
      <c r="M3501" s="3">
        <v>23</v>
      </c>
      <c r="N3501" s="125">
        <v>-0.16600146372364399</v>
      </c>
      <c r="O3501" s="3">
        <v>5</v>
      </c>
      <c r="P3501" s="125">
        <v>-6.4985325594578994E-2</v>
      </c>
      <c r="Q3501" s="3">
        <v>29</v>
      </c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</row>
    <row r="3502" spans="1:30" hidden="1" x14ac:dyDescent="0.25">
      <c r="A3502" s="2">
        <v>8</v>
      </c>
      <c r="B3502" s="2">
        <v>2016</v>
      </c>
      <c r="C3502" s="4" t="str">
        <f>INDEX(Index!$B$1:$B$500,MATCH($F3502,Index!$A$1:$A$500,0)
)</f>
        <v>KC</v>
      </c>
      <c r="D3502" s="4">
        <v>0</v>
      </c>
      <c r="E3502" s="141">
        <f t="shared" si="54"/>
        <v>3.4161230647132598E-2</v>
      </c>
      <c r="F3502" s="3" t="s">
        <v>5</v>
      </c>
      <c r="G3502" s="3">
        <v>13</v>
      </c>
      <c r="H3502" s="125">
        <v>3.4161230647132598E-2</v>
      </c>
      <c r="I3502" s="3"/>
      <c r="J3502" s="3"/>
      <c r="K3502" s="3" t="s">
        <v>121</v>
      </c>
      <c r="L3502" s="125">
        <v>-3.3343227804877203E-2</v>
      </c>
      <c r="M3502" s="3">
        <v>20</v>
      </c>
      <c r="N3502" s="125">
        <v>-4.2209099507730601E-2</v>
      </c>
      <c r="O3502" s="3">
        <v>11</v>
      </c>
      <c r="P3502" s="125">
        <v>2.52953589442792E-2</v>
      </c>
      <c r="Q3502" s="3">
        <v>6</v>
      </c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</row>
    <row r="3503" spans="1:30" hidden="1" x14ac:dyDescent="0.25">
      <c r="A3503" s="2">
        <v>8</v>
      </c>
      <c r="B3503" s="2">
        <v>2016</v>
      </c>
      <c r="C3503" s="4" t="str">
        <f>INDEX(Index!$B$1:$B$500,MATCH($F3503,Index!$A$1:$A$500,0)
)</f>
        <v>LV</v>
      </c>
      <c r="D3503" s="4">
        <v>0</v>
      </c>
      <c r="E3503" s="141">
        <f t="shared" si="54"/>
        <v>2.589625823444024E-2</v>
      </c>
      <c r="F3503" s="3" t="s">
        <v>52</v>
      </c>
      <c r="G3503" s="3">
        <v>14</v>
      </c>
      <c r="H3503" s="125">
        <v>2.589625823444024E-2</v>
      </c>
      <c r="I3503" s="3"/>
      <c r="J3503" s="3"/>
      <c r="K3503" s="3" t="s">
        <v>133</v>
      </c>
      <c r="L3503" s="125">
        <v>0.137177741585985</v>
      </c>
      <c r="M3503" s="3">
        <v>3</v>
      </c>
      <c r="N3503" s="125">
        <v>0.11842629706971999</v>
      </c>
      <c r="O3503" s="3">
        <v>27</v>
      </c>
      <c r="P3503" s="125">
        <v>7.1448137181752301E-3</v>
      </c>
      <c r="Q3503" s="3">
        <v>11</v>
      </c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</row>
    <row r="3504" spans="1:30" hidden="1" x14ac:dyDescent="0.25">
      <c r="A3504" s="2">
        <v>8</v>
      </c>
      <c r="B3504" s="2">
        <v>2016</v>
      </c>
      <c r="C3504" s="4" t="str">
        <f>INDEX(Index!$B$1:$B$500,MATCH($F3504,Index!$A$1:$A$500,0)
)</f>
        <v>CHI</v>
      </c>
      <c r="D3504" s="4">
        <v>0</v>
      </c>
      <c r="E3504" s="141">
        <f t="shared" si="54"/>
        <v>2.5330492112004891E-2</v>
      </c>
      <c r="F3504" s="3" t="s">
        <v>64</v>
      </c>
      <c r="G3504" s="3">
        <v>15</v>
      </c>
      <c r="H3504" s="125">
        <v>2.5330492112004891E-2</v>
      </c>
      <c r="I3504" s="3"/>
      <c r="J3504" s="3"/>
      <c r="K3504" s="3" t="s">
        <v>130</v>
      </c>
      <c r="L3504" s="125">
        <v>2.4242651862044901E-2</v>
      </c>
      <c r="M3504" s="3">
        <v>13</v>
      </c>
      <c r="N3504" s="125">
        <v>-1.4262698110130299E-3</v>
      </c>
      <c r="O3504" s="3">
        <v>18</v>
      </c>
      <c r="P3504" s="125">
        <v>-3.3842956105304003E-4</v>
      </c>
      <c r="Q3504" s="3">
        <v>15</v>
      </c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</row>
    <row r="3505" spans="1:30" hidden="1" x14ac:dyDescent="0.25">
      <c r="A3505" s="2">
        <v>8</v>
      </c>
      <c r="B3505" s="2">
        <v>2016</v>
      </c>
      <c r="C3505" s="4" t="str">
        <f>INDEX(Index!$B$1:$B$500,MATCH($F3505,Index!$A$1:$A$500,0)
)</f>
        <v>NYG</v>
      </c>
      <c r="D3505" s="4">
        <v>0</v>
      </c>
      <c r="E3505" s="141">
        <f t="shared" si="54"/>
        <v>1.646485604000299E-2</v>
      </c>
      <c r="F3505" s="3" t="s">
        <v>15</v>
      </c>
      <c r="G3505" s="3">
        <v>16</v>
      </c>
      <c r="H3505" s="125">
        <v>1.646485604000299E-2</v>
      </c>
      <c r="I3505" s="3"/>
      <c r="J3505" s="3"/>
      <c r="K3505" s="3" t="s">
        <v>122</v>
      </c>
      <c r="L3505" s="125">
        <v>-2.48603421914351E-3</v>
      </c>
      <c r="M3505" s="3">
        <v>16</v>
      </c>
      <c r="N3505" s="125">
        <v>-1.8578763718172599E-2</v>
      </c>
      <c r="O3505" s="3">
        <v>15</v>
      </c>
      <c r="P3505" s="125">
        <v>3.72126540973901E-4</v>
      </c>
      <c r="Q3505" s="3">
        <v>12</v>
      </c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</row>
    <row r="3506" spans="1:30" hidden="1" x14ac:dyDescent="0.25">
      <c r="A3506" s="2">
        <v>8</v>
      </c>
      <c r="B3506" s="2">
        <v>2016</v>
      </c>
      <c r="C3506" s="4" t="str">
        <f>INDEX(Index!$B$1:$B$500,MATCH($F3506,Index!$A$1:$A$500,0)
)</f>
        <v>WAS</v>
      </c>
      <c r="D3506" s="4">
        <v>0</v>
      </c>
      <c r="E3506" s="141">
        <f t="shared" si="54"/>
        <v>1.4854931864940215E-2</v>
      </c>
      <c r="F3506" s="3" t="s">
        <v>26</v>
      </c>
      <c r="G3506" s="3">
        <v>17</v>
      </c>
      <c r="H3506" s="125">
        <v>1.4854931864940215E-2</v>
      </c>
      <c r="I3506" s="3"/>
      <c r="J3506" s="3"/>
      <c r="K3506" s="3" t="s">
        <v>285</v>
      </c>
      <c r="L3506" s="125">
        <v>6.9339953520373407E-2</v>
      </c>
      <c r="M3506" s="3">
        <v>9</v>
      </c>
      <c r="N3506" s="125">
        <v>5.4636730711845501E-2</v>
      </c>
      <c r="O3506" s="3">
        <v>24</v>
      </c>
      <c r="P3506" s="125">
        <v>1.5170905641230799E-4</v>
      </c>
      <c r="Q3506" s="3">
        <v>13</v>
      </c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</row>
    <row r="3507" spans="1:30" hidden="1" x14ac:dyDescent="0.25">
      <c r="A3507" s="2">
        <v>8</v>
      </c>
      <c r="B3507" s="2">
        <v>2016</v>
      </c>
      <c r="C3507" s="4" t="str">
        <f>INDEX(Index!$B$1:$B$500,MATCH($F3507,Index!$A$1:$A$500,0)
)</f>
        <v>MIA</v>
      </c>
      <c r="D3507" s="4">
        <v>0</v>
      </c>
      <c r="E3507" s="141">
        <f t="shared" si="54"/>
        <v>-1.0302136956120228E-2</v>
      </c>
      <c r="F3507" s="3" t="s">
        <v>4</v>
      </c>
      <c r="G3507" s="3">
        <v>18</v>
      </c>
      <c r="H3507" s="125">
        <v>-1.0302136956120228E-2</v>
      </c>
      <c r="I3507" s="3"/>
      <c r="J3507" s="3"/>
      <c r="K3507" s="3" t="s">
        <v>125</v>
      </c>
      <c r="L3507" s="125">
        <v>-2.24632228037085E-2</v>
      </c>
      <c r="M3507" s="3">
        <v>18</v>
      </c>
      <c r="N3507" s="125">
        <v>-1.7259851245547402E-2</v>
      </c>
      <c r="O3507" s="3">
        <v>16</v>
      </c>
      <c r="P3507" s="125">
        <v>-5.09876539795913E-3</v>
      </c>
      <c r="Q3507" s="3">
        <v>20</v>
      </c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</row>
    <row r="3508" spans="1:30" hidden="1" x14ac:dyDescent="0.25">
      <c r="A3508" s="2">
        <v>8</v>
      </c>
      <c r="B3508" s="2">
        <v>2016</v>
      </c>
      <c r="C3508" s="4" t="str">
        <f>INDEX(Index!$B$1:$B$500,MATCH($F3508,Index!$A$1:$A$500,0)
)</f>
        <v>TEN</v>
      </c>
      <c r="D3508" s="4">
        <v>0</v>
      </c>
      <c r="E3508" s="141">
        <f t="shared" si="54"/>
        <v>-4.9120260317244702E-2</v>
      </c>
      <c r="F3508" s="3" t="s">
        <v>45</v>
      </c>
      <c r="G3508" s="3">
        <v>19</v>
      </c>
      <c r="H3508" s="125">
        <v>-4.9120260317244702E-2</v>
      </c>
      <c r="I3508" s="3"/>
      <c r="J3508" s="3"/>
      <c r="K3508" s="3" t="s">
        <v>131</v>
      </c>
      <c r="L3508" s="125">
        <v>7.9355483745691693E-2</v>
      </c>
      <c r="M3508" s="3">
        <v>7</v>
      </c>
      <c r="N3508" s="125">
        <v>5.2644574901315397E-2</v>
      </c>
      <c r="O3508" s="3">
        <v>23</v>
      </c>
      <c r="P3508" s="125">
        <v>-7.5831169161620998E-2</v>
      </c>
      <c r="Q3508" s="3">
        <v>32</v>
      </c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</row>
    <row r="3509" spans="1:30" hidden="1" x14ac:dyDescent="0.25">
      <c r="A3509" s="2">
        <v>8</v>
      </c>
      <c r="B3509" s="2">
        <v>2016</v>
      </c>
      <c r="C3509" s="4" t="str">
        <f>INDEX(Index!$B$1:$B$500,MATCH($F3509,Index!$A$1:$A$500,0)
)</f>
        <v>CAR</v>
      </c>
      <c r="D3509" s="4">
        <v>0</v>
      </c>
      <c r="E3509" s="141">
        <f t="shared" si="54"/>
        <v>-6.0413285784618874E-2</v>
      </c>
      <c r="F3509" s="3" t="s">
        <v>51</v>
      </c>
      <c r="G3509" s="3">
        <v>20</v>
      </c>
      <c r="H3509" s="125">
        <v>-6.0413285784618874E-2</v>
      </c>
      <c r="I3509" s="3"/>
      <c r="J3509" s="3"/>
      <c r="K3509" s="3" t="s">
        <v>123</v>
      </c>
      <c r="L3509" s="125">
        <v>-3.6011960411395701E-3</v>
      </c>
      <c r="M3509" s="3">
        <v>17</v>
      </c>
      <c r="N3509" s="125">
        <v>1.05367840691677E-2</v>
      </c>
      <c r="O3509" s="3">
        <v>19</v>
      </c>
      <c r="P3509" s="125">
        <v>-4.6275305674311602E-2</v>
      </c>
      <c r="Q3509" s="3">
        <v>25</v>
      </c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</row>
    <row r="3510" spans="1:30" hidden="1" x14ac:dyDescent="0.25">
      <c r="A3510" s="2">
        <v>8</v>
      </c>
      <c r="B3510" s="2">
        <v>2016</v>
      </c>
      <c r="C3510" s="4" t="str">
        <f>INDEX(Index!$B$1:$B$500,MATCH($F3510,Index!$A$1:$A$500,0)
)</f>
        <v>NO</v>
      </c>
      <c r="D3510" s="4">
        <v>0</v>
      </c>
      <c r="E3510" s="141">
        <f t="shared" si="54"/>
        <v>-6.0434897335600299E-2</v>
      </c>
      <c r="F3510" s="3" t="s">
        <v>27</v>
      </c>
      <c r="G3510" s="3">
        <v>21</v>
      </c>
      <c r="H3510" s="125">
        <v>-6.0434897335600299E-2</v>
      </c>
      <c r="I3510" s="3"/>
      <c r="J3510" s="3"/>
      <c r="K3510" s="3" t="s">
        <v>125</v>
      </c>
      <c r="L3510" s="125">
        <v>0.12756247323659101</v>
      </c>
      <c r="M3510" s="3">
        <v>5</v>
      </c>
      <c r="N3510" s="125">
        <v>0.16604836720331501</v>
      </c>
      <c r="O3510" s="3">
        <v>29</v>
      </c>
      <c r="P3510" s="125">
        <v>-2.1949003368876299E-2</v>
      </c>
      <c r="Q3510" s="3">
        <v>22</v>
      </c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</row>
    <row r="3511" spans="1:30" hidden="1" x14ac:dyDescent="0.25">
      <c r="A3511" s="2">
        <v>8</v>
      </c>
      <c r="B3511" s="2">
        <v>2016</v>
      </c>
      <c r="C3511" s="4" t="str">
        <f>INDEX(Index!$B$1:$B$500,MATCH($F3511,Index!$A$1:$A$500,0)
)</f>
        <v>CIN</v>
      </c>
      <c r="D3511" s="4">
        <v>0</v>
      </c>
      <c r="E3511" s="141">
        <f t="shared" si="54"/>
        <v>-7.1861963620653002E-2</v>
      </c>
      <c r="F3511" s="3" t="s">
        <v>24</v>
      </c>
      <c r="G3511" s="3">
        <v>22</v>
      </c>
      <c r="H3511" s="125">
        <v>-7.1861963620653002E-2</v>
      </c>
      <c r="I3511" s="3"/>
      <c r="J3511" s="3"/>
      <c r="K3511" s="3" t="s">
        <v>270</v>
      </c>
      <c r="L3511" s="125">
        <v>0.100916525254224</v>
      </c>
      <c r="M3511" s="3">
        <v>6</v>
      </c>
      <c r="N3511" s="125">
        <v>0.106719128940839</v>
      </c>
      <c r="O3511" s="3">
        <v>26</v>
      </c>
      <c r="P3511" s="125">
        <v>-6.6059359934037998E-2</v>
      </c>
      <c r="Q3511" s="3">
        <v>30</v>
      </c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</row>
    <row r="3512" spans="1:30" hidden="1" x14ac:dyDescent="0.25">
      <c r="A3512" s="2">
        <v>8</v>
      </c>
      <c r="B3512" s="2">
        <v>2016</v>
      </c>
      <c r="C3512" s="4" t="str">
        <f>INDEX(Index!$B$1:$B$500,MATCH($F3512,Index!$A$1:$A$500,0)
)</f>
        <v>DET</v>
      </c>
      <c r="D3512" s="4">
        <v>0</v>
      </c>
      <c r="E3512" s="141">
        <f t="shared" si="54"/>
        <v>-9.3199098409597031E-2</v>
      </c>
      <c r="F3512" s="3" t="s">
        <v>21</v>
      </c>
      <c r="G3512" s="3">
        <v>23</v>
      </c>
      <c r="H3512" s="125">
        <v>-9.3199098409597031E-2</v>
      </c>
      <c r="I3512" s="3"/>
      <c r="J3512" s="3"/>
      <c r="K3512" s="3" t="s">
        <v>131</v>
      </c>
      <c r="L3512" s="125">
        <v>4.3392387983415201E-2</v>
      </c>
      <c r="M3512" s="3">
        <v>12</v>
      </c>
      <c r="N3512" s="125">
        <v>0.17275451997164201</v>
      </c>
      <c r="O3512" s="3">
        <v>30</v>
      </c>
      <c r="P3512" s="125">
        <v>3.6163033578629801E-2</v>
      </c>
      <c r="Q3512" s="3">
        <v>4</v>
      </c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</row>
    <row r="3513" spans="1:30" hidden="1" x14ac:dyDescent="0.25">
      <c r="A3513" s="2">
        <v>8</v>
      </c>
      <c r="B3513" s="2">
        <v>2016</v>
      </c>
      <c r="C3513" s="4" t="e">
        <f>INDEX(Index!$B$1:$B$500,MATCH($F3513,Index!$A$1:$A$500,0)
)</f>
        <v>#N/A</v>
      </c>
      <c r="D3513" s="4">
        <v>0</v>
      </c>
      <c r="E3513" s="141">
        <f t="shared" si="54"/>
        <v>-0.10217128818800389</v>
      </c>
      <c r="F3513" s="3" t="s">
        <v>283</v>
      </c>
      <c r="G3513" s="3">
        <v>24</v>
      </c>
      <c r="H3513" s="125">
        <v>-0.10217128818800389</v>
      </c>
      <c r="I3513" s="3"/>
      <c r="J3513" s="3"/>
      <c r="K3513" s="3" t="s">
        <v>125</v>
      </c>
      <c r="L3513" s="125">
        <v>-0.16773087266372699</v>
      </c>
      <c r="M3513" s="3">
        <v>30</v>
      </c>
      <c r="N3513" s="125">
        <v>-2.0679215480672801E-2</v>
      </c>
      <c r="O3513" s="3">
        <v>14</v>
      </c>
      <c r="P3513" s="125">
        <v>4.4880368995050303E-2</v>
      </c>
      <c r="Q3513" s="3">
        <v>2</v>
      </c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</row>
    <row r="3514" spans="1:30" hidden="1" x14ac:dyDescent="0.25">
      <c r="A3514" s="2">
        <v>8</v>
      </c>
      <c r="B3514" s="2">
        <v>2016</v>
      </c>
      <c r="C3514" s="4" t="str">
        <f>INDEX(Index!$B$1:$B$500,MATCH($F3514,Index!$A$1:$A$500,0)
)</f>
        <v>TB</v>
      </c>
      <c r="D3514" s="4">
        <v>0</v>
      </c>
      <c r="E3514" s="141">
        <f t="shared" si="54"/>
        <v>-0.1050340494692989</v>
      </c>
      <c r="F3514" s="3" t="s">
        <v>38</v>
      </c>
      <c r="G3514" s="3">
        <v>25</v>
      </c>
      <c r="H3514" s="125">
        <v>-0.1050340494692989</v>
      </c>
      <c r="I3514" s="3"/>
      <c r="J3514" s="3"/>
      <c r="K3514" s="3" t="s">
        <v>125</v>
      </c>
      <c r="L3514" s="125">
        <v>-3.4945846559744198E-2</v>
      </c>
      <c r="M3514" s="3">
        <v>21</v>
      </c>
      <c r="N3514" s="125">
        <v>1.9182190680438201E-2</v>
      </c>
      <c r="O3514" s="3">
        <v>21</v>
      </c>
      <c r="P3514" s="125">
        <v>-5.0906012229116497E-2</v>
      </c>
      <c r="Q3514" s="3">
        <v>26</v>
      </c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</row>
    <row r="3515" spans="1:30" hidden="1" x14ac:dyDescent="0.25">
      <c r="A3515" s="2">
        <v>8</v>
      </c>
      <c r="B3515" s="2">
        <v>2016</v>
      </c>
      <c r="C3515" s="4" t="str">
        <f>INDEX(Index!$B$1:$B$500,MATCH($F3515,Index!$A$1:$A$500,0)
)</f>
        <v>BAL</v>
      </c>
      <c r="D3515" s="4">
        <v>0</v>
      </c>
      <c r="E3515" s="141">
        <f t="shared" si="54"/>
        <v>-0.1101086860842173</v>
      </c>
      <c r="F3515" s="3" t="s">
        <v>18</v>
      </c>
      <c r="G3515" s="3">
        <v>26</v>
      </c>
      <c r="H3515" s="125">
        <v>-0.1101086860842173</v>
      </c>
      <c r="I3515" s="3"/>
      <c r="J3515" s="3"/>
      <c r="K3515" s="3" t="s">
        <v>125</v>
      </c>
      <c r="L3515" s="125">
        <v>-0.18816231793701499</v>
      </c>
      <c r="M3515" s="3">
        <v>32</v>
      </c>
      <c r="N3515" s="125">
        <v>-7.9227987750303E-2</v>
      </c>
      <c r="O3515" s="3">
        <v>7</v>
      </c>
      <c r="P3515" s="125">
        <v>-1.1743558975053101E-3</v>
      </c>
      <c r="Q3515" s="3">
        <v>19</v>
      </c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</row>
    <row r="3516" spans="1:30" hidden="1" x14ac:dyDescent="0.25">
      <c r="A3516" s="2">
        <v>8</v>
      </c>
      <c r="B3516" s="2">
        <v>2016</v>
      </c>
      <c r="C3516" s="4" t="str">
        <f>INDEX(Index!$B$1:$B$500,MATCH($F3516,Index!$A$1:$A$500,0)
)</f>
        <v>JAX</v>
      </c>
      <c r="D3516" s="4">
        <v>0</v>
      </c>
      <c r="E3516" s="141">
        <f t="shared" si="54"/>
        <v>-0.14202578901479579</v>
      </c>
      <c r="F3516" s="3" t="s">
        <v>56</v>
      </c>
      <c r="G3516" s="3">
        <v>27</v>
      </c>
      <c r="H3516" s="125">
        <v>-0.14202578901479579</v>
      </c>
      <c r="I3516" s="3"/>
      <c r="J3516" s="3"/>
      <c r="K3516" s="3" t="s">
        <v>123</v>
      </c>
      <c r="L3516" s="125">
        <v>-0.15551116255384101</v>
      </c>
      <c r="M3516" s="3">
        <v>28</v>
      </c>
      <c r="N3516" s="125">
        <v>-1.3999038943350001E-2</v>
      </c>
      <c r="O3516" s="3">
        <v>17</v>
      </c>
      <c r="P3516" s="125">
        <v>-5.1366540430477798E-4</v>
      </c>
      <c r="Q3516" s="3">
        <v>16</v>
      </c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</row>
    <row r="3517" spans="1:30" hidden="1" x14ac:dyDescent="0.25">
      <c r="A3517" s="2">
        <v>8</v>
      </c>
      <c r="B3517" s="2">
        <v>2016</v>
      </c>
      <c r="C3517" s="4" t="str">
        <f>INDEX(Index!$B$1:$B$500,MATCH($F3517,Index!$A$1:$A$500,0)
)</f>
        <v>IND</v>
      </c>
      <c r="D3517" s="4">
        <v>0</v>
      </c>
      <c r="E3517" s="141">
        <f t="shared" si="54"/>
        <v>-0.19124529515280903</v>
      </c>
      <c r="F3517" s="3" t="s">
        <v>35</v>
      </c>
      <c r="G3517" s="3">
        <v>28</v>
      </c>
      <c r="H3517" s="125">
        <v>-0.19124529515280903</v>
      </c>
      <c r="I3517" s="3"/>
      <c r="J3517" s="3"/>
      <c r="K3517" s="3" t="s">
        <v>129</v>
      </c>
      <c r="L3517" s="125">
        <v>6.5033136859595896E-3</v>
      </c>
      <c r="M3517" s="3">
        <v>15</v>
      </c>
      <c r="N3517" s="125">
        <v>0.233002082014753</v>
      </c>
      <c r="O3517" s="3">
        <v>32</v>
      </c>
      <c r="P3517" s="125">
        <v>3.5253473175984401E-2</v>
      </c>
      <c r="Q3517" s="3">
        <v>5</v>
      </c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</row>
    <row r="3518" spans="1:30" hidden="1" x14ac:dyDescent="0.25">
      <c r="A3518" s="2">
        <v>8</v>
      </c>
      <c r="B3518" s="2">
        <v>2016</v>
      </c>
      <c r="C3518" s="4" t="str">
        <f>INDEX(Index!$B$1:$B$500,MATCH($F3518,Index!$A$1:$A$500,0)
)</f>
        <v>HOU</v>
      </c>
      <c r="D3518" s="4">
        <v>0</v>
      </c>
      <c r="E3518" s="141">
        <f t="shared" si="54"/>
        <v>-0.20412244101683757</v>
      </c>
      <c r="F3518" s="3" t="s">
        <v>49</v>
      </c>
      <c r="G3518" s="3">
        <v>29</v>
      </c>
      <c r="H3518" s="125">
        <v>-0.20412244101683757</v>
      </c>
      <c r="I3518" s="3"/>
      <c r="J3518" s="3"/>
      <c r="K3518" s="3" t="s">
        <v>128</v>
      </c>
      <c r="L3518" s="125">
        <v>-0.18526030784227299</v>
      </c>
      <c r="M3518" s="3">
        <v>31</v>
      </c>
      <c r="N3518" s="125">
        <v>-5.6027099565550798E-2</v>
      </c>
      <c r="O3518" s="3">
        <v>8</v>
      </c>
      <c r="P3518" s="125">
        <v>-7.48892327401154E-2</v>
      </c>
      <c r="Q3518" s="3">
        <v>31</v>
      </c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</row>
    <row r="3519" spans="1:30" hidden="1" x14ac:dyDescent="0.25">
      <c r="A3519" s="2">
        <v>8</v>
      </c>
      <c r="B3519" s="2">
        <v>2016</v>
      </c>
      <c r="C3519" s="4" t="str">
        <f>INDEX(Index!$B$1:$B$500,MATCH($F3519,Index!$A$1:$A$500,0)
)</f>
        <v>SF</v>
      </c>
      <c r="D3519" s="4">
        <v>0</v>
      </c>
      <c r="E3519" s="141">
        <f t="shared" si="54"/>
        <v>-0.28306576424055641</v>
      </c>
      <c r="F3519" s="3" t="s">
        <v>1</v>
      </c>
      <c r="G3519" s="3">
        <v>30</v>
      </c>
      <c r="H3519" s="125">
        <v>-0.28306576424055641</v>
      </c>
      <c r="I3519" s="3"/>
      <c r="J3519" s="3"/>
      <c r="K3519" s="3" t="s">
        <v>124</v>
      </c>
      <c r="L3519" s="125">
        <v>-0.16062378934063801</v>
      </c>
      <c r="M3519" s="3">
        <v>29</v>
      </c>
      <c r="N3519" s="125">
        <v>8.3167564873133107E-2</v>
      </c>
      <c r="O3519" s="3">
        <v>25</v>
      </c>
      <c r="P3519" s="125">
        <v>-3.9274410026785299E-2</v>
      </c>
      <c r="Q3519" s="3">
        <v>24</v>
      </c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</row>
    <row r="3520" spans="1:30" hidden="1" x14ac:dyDescent="0.25">
      <c r="A3520" s="2">
        <v>8</v>
      </c>
      <c r="B3520" s="2">
        <v>2016</v>
      </c>
      <c r="C3520" s="4" t="str">
        <f>INDEX(Index!$B$1:$B$500,MATCH($F3520,Index!$A$1:$A$500,0)
)</f>
        <v>NYJ</v>
      </c>
      <c r="D3520" s="4">
        <v>0</v>
      </c>
      <c r="E3520" s="141">
        <f t="shared" si="54"/>
        <v>-0.29843707310371609</v>
      </c>
      <c r="F3520" s="3" t="s">
        <v>9</v>
      </c>
      <c r="G3520" s="3">
        <v>31</v>
      </c>
      <c r="H3520" s="125">
        <v>-0.29843707310371609</v>
      </c>
      <c r="I3520" s="3"/>
      <c r="J3520" s="3"/>
      <c r="K3520" s="3" t="s">
        <v>129</v>
      </c>
      <c r="L3520" s="125">
        <v>-0.116983793261251</v>
      </c>
      <c r="M3520" s="3">
        <v>27</v>
      </c>
      <c r="N3520" s="125">
        <v>0.12842961357625801</v>
      </c>
      <c r="O3520" s="3">
        <v>28</v>
      </c>
      <c r="P3520" s="125">
        <v>-5.3023666266207102E-2</v>
      </c>
      <c r="Q3520" s="3">
        <v>28</v>
      </c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</row>
    <row r="3521" spans="1:30" hidden="1" x14ac:dyDescent="0.25">
      <c r="A3521" s="2">
        <v>8</v>
      </c>
      <c r="B3521" s="2">
        <v>2016</v>
      </c>
      <c r="C3521" s="4" t="str">
        <f>INDEX(Index!$B$1:$B$500,MATCH($F3521,Index!$A$1:$A$500,0)
)</f>
        <v>CLE</v>
      </c>
      <c r="D3521" s="4">
        <v>0</v>
      </c>
      <c r="E3521" s="141">
        <f t="shared" si="54"/>
        <v>-0.36631550999095502</v>
      </c>
      <c r="F3521" s="3" t="s">
        <v>10</v>
      </c>
      <c r="G3521" s="3">
        <v>32</v>
      </c>
      <c r="H3521" s="125">
        <v>-0.36631550999095502</v>
      </c>
      <c r="I3521" s="3"/>
      <c r="J3521" s="3"/>
      <c r="K3521" s="3" t="s">
        <v>138</v>
      </c>
      <c r="L3521" s="125">
        <v>-9.8311210036737096E-2</v>
      </c>
      <c r="M3521" s="3">
        <v>25</v>
      </c>
      <c r="N3521" s="125">
        <v>0.23048897972247701</v>
      </c>
      <c r="O3521" s="3">
        <v>31</v>
      </c>
      <c r="P3521" s="125">
        <v>-3.7515320231740902E-2</v>
      </c>
      <c r="Q3521" s="3">
        <v>23</v>
      </c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</row>
    <row r="3522" spans="1:30" hidden="1" x14ac:dyDescent="0.25">
      <c r="A3522" s="2">
        <v>9</v>
      </c>
      <c r="B3522" s="2">
        <v>2016</v>
      </c>
      <c r="C3522" s="4" t="str">
        <f>INDEX(Index!$B$1:$B$500,MATCH($F3522,Index!$A$1:$A$500,0)
)</f>
        <v>ATL</v>
      </c>
      <c r="D3522" s="4">
        <v>0</v>
      </c>
      <c r="E3522" s="141">
        <f t="shared" ref="E3522:E3585" si="55">IF(D3522=1,H3522/100,H3522)</f>
        <v>0.3082304284322479</v>
      </c>
      <c r="F3522" s="3" t="s">
        <v>43</v>
      </c>
      <c r="G3522" s="3">
        <v>1</v>
      </c>
      <c r="H3522" s="125">
        <v>0.3082304284322479</v>
      </c>
      <c r="I3522" s="3"/>
      <c r="J3522" s="3"/>
      <c r="K3522" s="3" t="s">
        <v>134</v>
      </c>
      <c r="L3522" s="125">
        <v>0.23946307204481601</v>
      </c>
      <c r="M3522" s="3">
        <v>1</v>
      </c>
      <c r="N3522" s="125">
        <v>-3.3009675293158097E-2</v>
      </c>
      <c r="O3522" s="3">
        <v>14</v>
      </c>
      <c r="P3522" s="125">
        <v>3.5757681094273797E-2</v>
      </c>
      <c r="Q3522" s="3">
        <v>6</v>
      </c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</row>
    <row r="3523" spans="1:30" hidden="1" x14ac:dyDescent="0.25">
      <c r="A3523" s="2">
        <v>9</v>
      </c>
      <c r="B3523" s="2">
        <v>2016</v>
      </c>
      <c r="C3523" s="4" t="str">
        <f>INDEX(Index!$B$1:$B$500,MATCH($F3523,Index!$A$1:$A$500,0)
)</f>
        <v>DAL</v>
      </c>
      <c r="D3523" s="4">
        <v>0</v>
      </c>
      <c r="E3523" s="141">
        <f t="shared" si="55"/>
        <v>0.24785056577696382</v>
      </c>
      <c r="F3523" s="3" t="s">
        <v>3</v>
      </c>
      <c r="G3523" s="3">
        <v>2</v>
      </c>
      <c r="H3523" s="125">
        <v>0.24785056577696382</v>
      </c>
      <c r="I3523" s="3"/>
      <c r="J3523" s="3"/>
      <c r="K3523" s="3" t="s">
        <v>219</v>
      </c>
      <c r="L3523" s="125">
        <v>0.219360050832034</v>
      </c>
      <c r="M3523" s="3">
        <v>2</v>
      </c>
      <c r="N3523" s="125">
        <v>-3.46443235374247E-2</v>
      </c>
      <c r="O3523" s="3">
        <v>12</v>
      </c>
      <c r="P3523" s="125">
        <v>-6.1538085924948997E-3</v>
      </c>
      <c r="Q3523" s="3">
        <v>16</v>
      </c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</row>
    <row r="3524" spans="1:30" hidden="1" x14ac:dyDescent="0.25">
      <c r="A3524" s="2">
        <v>9</v>
      </c>
      <c r="B3524" s="2">
        <v>2016</v>
      </c>
      <c r="C3524" s="4" t="str">
        <f>INDEX(Index!$B$1:$B$500,MATCH($F3524,Index!$A$1:$A$500,0)
)</f>
        <v>PHI</v>
      </c>
      <c r="D3524" s="4">
        <v>0</v>
      </c>
      <c r="E3524" s="141">
        <f t="shared" si="55"/>
        <v>0.21742895818752528</v>
      </c>
      <c r="F3524" s="3" t="s">
        <v>7</v>
      </c>
      <c r="G3524" s="3">
        <v>3</v>
      </c>
      <c r="H3524" s="125">
        <v>0.21742895818752528</v>
      </c>
      <c r="I3524" s="3"/>
      <c r="J3524" s="3"/>
      <c r="K3524" s="3" t="s">
        <v>131</v>
      </c>
      <c r="L3524" s="125">
        <v>-7.2819949163775599E-2</v>
      </c>
      <c r="M3524" s="3">
        <v>22</v>
      </c>
      <c r="N3524" s="125">
        <v>-0.19244238505493699</v>
      </c>
      <c r="O3524" s="3">
        <v>2</v>
      </c>
      <c r="P3524" s="125">
        <v>9.7806522296363899E-2</v>
      </c>
      <c r="Q3524" s="3">
        <v>1</v>
      </c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</row>
    <row r="3525" spans="1:30" hidden="1" x14ac:dyDescent="0.25">
      <c r="A3525" s="2">
        <v>9</v>
      </c>
      <c r="B3525" s="2">
        <v>2016</v>
      </c>
      <c r="C3525" s="4" t="str">
        <f>INDEX(Index!$B$1:$B$500,MATCH($F3525,Index!$A$1:$A$500,0)
)</f>
        <v>NE</v>
      </c>
      <c r="D3525" s="4">
        <v>0</v>
      </c>
      <c r="E3525" s="141">
        <f t="shared" si="55"/>
        <v>0.17924964438313779</v>
      </c>
      <c r="F3525" s="3" t="s">
        <v>17</v>
      </c>
      <c r="G3525" s="3">
        <v>4</v>
      </c>
      <c r="H3525" s="125">
        <v>0.17924964438313779</v>
      </c>
      <c r="I3525" s="3"/>
      <c r="J3525" s="3"/>
      <c r="K3525" s="3" t="s">
        <v>219</v>
      </c>
      <c r="L3525" s="125">
        <v>0.122153152606474</v>
      </c>
      <c r="M3525" s="3">
        <v>5</v>
      </c>
      <c r="N3525" s="125">
        <v>-3.4497897365380198E-2</v>
      </c>
      <c r="O3525" s="3">
        <v>13</v>
      </c>
      <c r="P3525" s="125">
        <v>2.2598594411283601E-2</v>
      </c>
      <c r="Q3525" s="3">
        <v>7</v>
      </c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</row>
    <row r="3526" spans="1:30" hidden="1" x14ac:dyDescent="0.25">
      <c r="A3526" s="2">
        <v>9</v>
      </c>
      <c r="B3526" s="2">
        <v>2016</v>
      </c>
      <c r="C3526" s="4" t="str">
        <f>INDEX(Index!$B$1:$B$500,MATCH($F3526,Index!$A$1:$A$500,0)
)</f>
        <v>SEA</v>
      </c>
      <c r="D3526" s="4">
        <v>0</v>
      </c>
      <c r="E3526" s="141">
        <f t="shared" si="55"/>
        <v>0.14750933235659233</v>
      </c>
      <c r="F3526" s="3" t="s">
        <v>30</v>
      </c>
      <c r="G3526" s="3">
        <v>5</v>
      </c>
      <c r="H3526" s="125">
        <v>0.14750933235659233</v>
      </c>
      <c r="I3526" s="3"/>
      <c r="J3526" s="3"/>
      <c r="K3526" s="3" t="s">
        <v>271</v>
      </c>
      <c r="L3526" s="125">
        <v>1.23102776898127E-2</v>
      </c>
      <c r="M3526" s="3">
        <v>16</v>
      </c>
      <c r="N3526" s="125">
        <v>-0.137509993857199</v>
      </c>
      <c r="O3526" s="3">
        <v>6</v>
      </c>
      <c r="P3526" s="125">
        <v>-2.3109391904193601E-3</v>
      </c>
      <c r="Q3526" s="3">
        <v>15</v>
      </c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</row>
    <row r="3527" spans="1:30" hidden="1" x14ac:dyDescent="0.25">
      <c r="A3527" s="2">
        <v>9</v>
      </c>
      <c r="B3527" s="2">
        <v>2016</v>
      </c>
      <c r="C3527" s="4" t="str">
        <f>INDEX(Index!$B$1:$B$500,MATCH($F3527,Index!$A$1:$A$500,0)
)</f>
        <v>DEN</v>
      </c>
      <c r="D3527" s="4">
        <v>0</v>
      </c>
      <c r="E3527" s="141">
        <f t="shared" si="55"/>
        <v>0.10223947616652375</v>
      </c>
      <c r="F3527" s="3" t="s">
        <v>39</v>
      </c>
      <c r="G3527" s="3">
        <v>6</v>
      </c>
      <c r="H3527" s="125">
        <v>0.10223947616652375</v>
      </c>
      <c r="I3527" s="3"/>
      <c r="J3527" s="3"/>
      <c r="K3527" s="3" t="s">
        <v>134</v>
      </c>
      <c r="L3527" s="125">
        <v>-7.7693840012050194E-2</v>
      </c>
      <c r="M3527" s="3">
        <v>24</v>
      </c>
      <c r="N3527" s="125">
        <v>-0.18040868886898101</v>
      </c>
      <c r="O3527" s="3">
        <v>3</v>
      </c>
      <c r="P3527" s="125">
        <v>-4.7537269040707298E-4</v>
      </c>
      <c r="Q3527" s="3">
        <v>14</v>
      </c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</row>
    <row r="3528" spans="1:30" hidden="1" x14ac:dyDescent="0.25">
      <c r="A3528" s="2">
        <v>9</v>
      </c>
      <c r="B3528" s="2">
        <v>2016</v>
      </c>
      <c r="C3528" s="4" t="str">
        <f>INDEX(Index!$B$1:$B$500,MATCH($F3528,Index!$A$1:$A$500,0)
)</f>
        <v>MIN</v>
      </c>
      <c r="D3528" s="4">
        <v>0</v>
      </c>
      <c r="E3528" s="141">
        <f t="shared" si="55"/>
        <v>9.3464443984397461E-2</v>
      </c>
      <c r="F3528" s="3" t="s">
        <v>46</v>
      </c>
      <c r="G3528" s="3">
        <v>7</v>
      </c>
      <c r="H3528" s="125">
        <v>9.3464443984397461E-2</v>
      </c>
      <c r="I3528" s="3"/>
      <c r="J3528" s="3"/>
      <c r="K3528" s="3" t="s">
        <v>128</v>
      </c>
      <c r="L3528" s="125">
        <v>-0.121479767736629</v>
      </c>
      <c r="M3528" s="3">
        <v>26</v>
      </c>
      <c r="N3528" s="125">
        <v>-0.20839497201847201</v>
      </c>
      <c r="O3528" s="3">
        <v>1</v>
      </c>
      <c r="P3528" s="125">
        <v>6.5492397025544496E-3</v>
      </c>
      <c r="Q3528" s="3">
        <v>10</v>
      </c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</row>
    <row r="3529" spans="1:30" hidden="1" x14ac:dyDescent="0.25">
      <c r="A3529" s="2">
        <v>9</v>
      </c>
      <c r="B3529" s="2">
        <v>2016</v>
      </c>
      <c r="C3529" s="4" t="str">
        <f>INDEX(Index!$B$1:$B$500,MATCH($F3529,Index!$A$1:$A$500,0)
)</f>
        <v>LAC</v>
      </c>
      <c r="D3529" s="4">
        <v>0</v>
      </c>
      <c r="E3529" s="141">
        <f t="shared" si="55"/>
        <v>8.815998058886812E-2</v>
      </c>
      <c r="F3529" s="3" t="s">
        <v>68</v>
      </c>
      <c r="G3529" s="3">
        <v>8</v>
      </c>
      <c r="H3529" s="125">
        <v>8.815998058886812E-2</v>
      </c>
      <c r="I3529" s="3"/>
      <c r="J3529" s="3"/>
      <c r="K3529" s="3" t="s">
        <v>135</v>
      </c>
      <c r="L3529" s="125">
        <v>3.2531915027330903E-2</v>
      </c>
      <c r="M3529" s="3">
        <v>12</v>
      </c>
      <c r="N3529" s="125">
        <v>-0.10243133114304501</v>
      </c>
      <c r="O3529" s="3">
        <v>7</v>
      </c>
      <c r="P3529" s="125">
        <v>-4.6803265581507797E-2</v>
      </c>
      <c r="Q3529" s="3">
        <v>26</v>
      </c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</row>
    <row r="3530" spans="1:30" hidden="1" x14ac:dyDescent="0.25">
      <c r="A3530" s="2">
        <v>9</v>
      </c>
      <c r="B3530" s="2">
        <v>2016</v>
      </c>
      <c r="C3530" s="4" t="str">
        <f>INDEX(Index!$B$1:$B$500,MATCH($F3530,Index!$A$1:$A$500,0)
)</f>
        <v>LV</v>
      </c>
      <c r="D3530" s="4">
        <v>0</v>
      </c>
      <c r="E3530" s="141">
        <f t="shared" si="55"/>
        <v>7.527785093648301E-2</v>
      </c>
      <c r="F3530" s="3" t="s">
        <v>52</v>
      </c>
      <c r="G3530" s="3">
        <v>9</v>
      </c>
      <c r="H3530" s="125">
        <v>7.527785093648301E-2</v>
      </c>
      <c r="I3530" s="3"/>
      <c r="J3530" s="3"/>
      <c r="K3530" s="3" t="s">
        <v>139</v>
      </c>
      <c r="L3530" s="125">
        <v>0.16975423292896499</v>
      </c>
      <c r="M3530" s="3">
        <v>3</v>
      </c>
      <c r="N3530" s="125">
        <v>9.8600161674268105E-2</v>
      </c>
      <c r="O3530" s="3">
        <v>25</v>
      </c>
      <c r="P3530" s="125">
        <v>4.1237796817861199E-3</v>
      </c>
      <c r="Q3530" s="3">
        <v>11</v>
      </c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</row>
    <row r="3531" spans="1:30" hidden="1" x14ac:dyDescent="0.25">
      <c r="A3531" s="2">
        <v>9</v>
      </c>
      <c r="B3531" s="2">
        <v>2016</v>
      </c>
      <c r="C3531" s="4" t="str">
        <f>INDEX(Index!$B$1:$B$500,MATCH($F3531,Index!$A$1:$A$500,0)
)</f>
        <v>GB</v>
      </c>
      <c r="D3531" s="4">
        <v>0</v>
      </c>
      <c r="E3531" s="141">
        <f t="shared" si="55"/>
        <v>5.6213179684397804E-2</v>
      </c>
      <c r="F3531" s="3" t="s">
        <v>20</v>
      </c>
      <c r="G3531" s="3">
        <v>10</v>
      </c>
      <c r="H3531" s="125">
        <v>5.6213179684397804E-2</v>
      </c>
      <c r="I3531" s="3"/>
      <c r="J3531" s="3"/>
      <c r="K3531" s="3" t="s">
        <v>131</v>
      </c>
      <c r="L3531" s="125">
        <v>4.5723607236991801E-2</v>
      </c>
      <c r="M3531" s="3">
        <v>10</v>
      </c>
      <c r="N3531" s="125">
        <v>-4.2298529561045503E-2</v>
      </c>
      <c r="O3531" s="3">
        <v>11</v>
      </c>
      <c r="P3531" s="125">
        <v>-3.1808957113639499E-2</v>
      </c>
      <c r="Q3531" s="3">
        <v>22</v>
      </c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</row>
    <row r="3532" spans="1:30" hidden="1" x14ac:dyDescent="0.25">
      <c r="A3532" s="2">
        <v>9</v>
      </c>
      <c r="B3532" s="2">
        <v>2016</v>
      </c>
      <c r="C3532" s="4" t="str">
        <f>INDEX(Index!$B$1:$B$500,MATCH($F3532,Index!$A$1:$A$500,0)
)</f>
        <v>KC</v>
      </c>
      <c r="D3532" s="4">
        <v>0</v>
      </c>
      <c r="E3532" s="141">
        <f t="shared" si="55"/>
        <v>4.2655489303111999E-2</v>
      </c>
      <c r="F3532" s="3" t="s">
        <v>5</v>
      </c>
      <c r="G3532" s="3">
        <v>11</v>
      </c>
      <c r="H3532" s="125">
        <v>4.2655489303111999E-2</v>
      </c>
      <c r="I3532" s="3"/>
      <c r="J3532" s="3"/>
      <c r="K3532" s="3" t="s">
        <v>133</v>
      </c>
      <c r="L3532" s="125">
        <v>-5.2979798166725003E-2</v>
      </c>
      <c r="M3532" s="3">
        <v>21</v>
      </c>
      <c r="N3532" s="125">
        <v>-5.4771582372037803E-2</v>
      </c>
      <c r="O3532" s="3">
        <v>9</v>
      </c>
      <c r="P3532" s="125">
        <v>4.0863705097799199E-2</v>
      </c>
      <c r="Q3532" s="3">
        <v>4</v>
      </c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</row>
    <row r="3533" spans="1:30" hidden="1" x14ac:dyDescent="0.25">
      <c r="A3533" s="2">
        <v>9</v>
      </c>
      <c r="B3533" s="2">
        <v>2016</v>
      </c>
      <c r="C3533" s="4" t="str">
        <f>INDEX(Index!$B$1:$B$500,MATCH($F3533,Index!$A$1:$A$500,0)
)</f>
        <v>PIT</v>
      </c>
      <c r="D3533" s="4">
        <v>0</v>
      </c>
      <c r="E3533" s="141">
        <f t="shared" si="55"/>
        <v>3.4916228318621297E-2</v>
      </c>
      <c r="F3533" s="3" t="s">
        <v>32</v>
      </c>
      <c r="G3533" s="3">
        <v>12</v>
      </c>
      <c r="H3533" s="125">
        <v>3.4916228318621297E-2</v>
      </c>
      <c r="I3533" s="3"/>
      <c r="J3533" s="3"/>
      <c r="K3533" s="3" t="s">
        <v>131</v>
      </c>
      <c r="L3533" s="125">
        <v>2.4827072751276401E-2</v>
      </c>
      <c r="M3533" s="3">
        <v>13</v>
      </c>
      <c r="N3533" s="125">
        <v>-2.2179944436037501E-2</v>
      </c>
      <c r="O3533" s="3">
        <v>18</v>
      </c>
      <c r="P3533" s="125">
        <v>-1.20907888686926E-2</v>
      </c>
      <c r="Q3533" s="3">
        <v>18</v>
      </c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</row>
    <row r="3534" spans="1:30" hidden="1" x14ac:dyDescent="0.25">
      <c r="A3534" s="2">
        <v>9</v>
      </c>
      <c r="B3534" s="2">
        <v>2016</v>
      </c>
      <c r="C3534" s="4" t="str">
        <f>INDEX(Index!$B$1:$B$500,MATCH($F3534,Index!$A$1:$A$500,0)
)</f>
        <v>ARI</v>
      </c>
      <c r="D3534" s="4">
        <v>0</v>
      </c>
      <c r="E3534" s="141">
        <f t="shared" si="55"/>
        <v>2.4688255885427723E-2</v>
      </c>
      <c r="F3534" s="3" t="s">
        <v>23</v>
      </c>
      <c r="G3534" s="3">
        <v>13</v>
      </c>
      <c r="H3534" s="125">
        <v>2.4688255885427723E-2</v>
      </c>
      <c r="I3534" s="3"/>
      <c r="J3534" s="3"/>
      <c r="K3534" s="3" t="s">
        <v>270</v>
      </c>
      <c r="L3534" s="125">
        <v>-7.6977942225983295E-2</v>
      </c>
      <c r="M3534" s="3">
        <v>23</v>
      </c>
      <c r="N3534" s="125">
        <v>-0.16665152370599001</v>
      </c>
      <c r="O3534" s="3">
        <v>4</v>
      </c>
      <c r="P3534" s="125">
        <v>-6.4985325594578994E-2</v>
      </c>
      <c r="Q3534" s="3">
        <v>29</v>
      </c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</row>
    <row r="3535" spans="1:30" hidden="1" x14ac:dyDescent="0.25">
      <c r="A3535" s="2">
        <v>9</v>
      </c>
      <c r="B3535" s="2">
        <v>2016</v>
      </c>
      <c r="C3535" s="4" t="str">
        <f>INDEX(Index!$B$1:$B$500,MATCH($F3535,Index!$A$1:$A$500,0)
)</f>
        <v>BUF</v>
      </c>
      <c r="D3535" s="4">
        <v>0</v>
      </c>
      <c r="E3535" s="141">
        <f t="shared" si="55"/>
        <v>2.2566532412178396E-2</v>
      </c>
      <c r="F3535" s="3" t="s">
        <v>0</v>
      </c>
      <c r="G3535" s="3">
        <v>14</v>
      </c>
      <c r="H3535" s="125">
        <v>2.2566532412178396E-2</v>
      </c>
      <c r="I3535" s="3"/>
      <c r="J3535" s="3"/>
      <c r="K3535" s="3" t="s">
        <v>135</v>
      </c>
      <c r="L3535" s="125">
        <v>0.10906237699532</v>
      </c>
      <c r="M3535" s="3">
        <v>6</v>
      </c>
      <c r="N3535" s="125">
        <v>7.5974990181025798E-2</v>
      </c>
      <c r="O3535" s="3">
        <v>23</v>
      </c>
      <c r="P3535" s="125">
        <v>-1.05208544021158E-2</v>
      </c>
      <c r="Q3535" s="3">
        <v>17</v>
      </c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</row>
    <row r="3536" spans="1:30" hidden="1" x14ac:dyDescent="0.25">
      <c r="A3536" s="2">
        <v>9</v>
      </c>
      <c r="B3536" s="2">
        <v>2016</v>
      </c>
      <c r="C3536" s="4" t="str">
        <f>INDEX(Index!$B$1:$B$500,MATCH($F3536,Index!$A$1:$A$500,0)
)</f>
        <v>NYG</v>
      </c>
      <c r="D3536" s="4">
        <v>0</v>
      </c>
      <c r="E3536" s="141">
        <f t="shared" si="55"/>
        <v>1.6586088472977663E-2</v>
      </c>
      <c r="F3536" s="3" t="s">
        <v>15</v>
      </c>
      <c r="G3536" s="3">
        <v>15</v>
      </c>
      <c r="H3536" s="125">
        <v>1.6586088472977663E-2</v>
      </c>
      <c r="I3536" s="3"/>
      <c r="J3536" s="3"/>
      <c r="K3536" s="3" t="s">
        <v>128</v>
      </c>
      <c r="L3536" s="125">
        <v>3.6186857763885602E-3</v>
      </c>
      <c r="M3536" s="3">
        <v>17</v>
      </c>
      <c r="N3536" s="125">
        <v>-2.6573729300565702E-2</v>
      </c>
      <c r="O3536" s="3">
        <v>16</v>
      </c>
      <c r="P3536" s="125">
        <v>-1.36063266039766E-2</v>
      </c>
      <c r="Q3536" s="3">
        <v>20</v>
      </c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</row>
    <row r="3537" spans="1:30" hidden="1" x14ac:dyDescent="0.25">
      <c r="A3537" s="2">
        <v>9</v>
      </c>
      <c r="B3537" s="2">
        <v>2016</v>
      </c>
      <c r="C3537" s="4" t="str">
        <f>INDEX(Index!$B$1:$B$500,MATCH($F3537,Index!$A$1:$A$500,0)
)</f>
        <v>CHI</v>
      </c>
      <c r="D3537" s="4">
        <v>0</v>
      </c>
      <c r="E3537" s="141">
        <f t="shared" si="55"/>
        <v>1.6260431534493001E-2</v>
      </c>
      <c r="F3537" s="3" t="s">
        <v>64</v>
      </c>
      <c r="G3537" s="3">
        <v>16</v>
      </c>
      <c r="H3537" s="125">
        <v>1.6260431534493001E-2</v>
      </c>
      <c r="I3537" s="3"/>
      <c r="J3537" s="3"/>
      <c r="K3537" s="3" t="s">
        <v>130</v>
      </c>
      <c r="L3537" s="125">
        <v>2.2875106567245899E-2</v>
      </c>
      <c r="M3537" s="3">
        <v>14</v>
      </c>
      <c r="N3537" s="125">
        <v>6.2762454716998603E-3</v>
      </c>
      <c r="O3537" s="3">
        <v>20</v>
      </c>
      <c r="P3537" s="125">
        <v>-3.3842956105304003E-4</v>
      </c>
      <c r="Q3537" s="3">
        <v>13</v>
      </c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</row>
    <row r="3538" spans="1:30" hidden="1" x14ac:dyDescent="0.25">
      <c r="A3538" s="2">
        <v>9</v>
      </c>
      <c r="B3538" s="2">
        <v>2016</v>
      </c>
      <c r="C3538" s="4" t="str">
        <f>INDEX(Index!$B$1:$B$500,MATCH($F3538,Index!$A$1:$A$500,0)
)</f>
        <v>WAS</v>
      </c>
      <c r="D3538" s="4">
        <v>0</v>
      </c>
      <c r="E3538" s="141">
        <f t="shared" si="55"/>
        <v>1.2637084110441708E-2</v>
      </c>
      <c r="F3538" s="3" t="s">
        <v>26</v>
      </c>
      <c r="G3538" s="3">
        <v>17</v>
      </c>
      <c r="H3538" s="125">
        <v>1.2637084110441708E-2</v>
      </c>
      <c r="I3538" s="3"/>
      <c r="J3538" s="3"/>
      <c r="K3538" s="3" t="s">
        <v>285</v>
      </c>
      <c r="L3538" s="125">
        <v>7.1433305381593801E-2</v>
      </c>
      <c r="M3538" s="3">
        <v>9</v>
      </c>
      <c r="N3538" s="125">
        <v>5.8947930327564402E-2</v>
      </c>
      <c r="O3538" s="3">
        <v>22</v>
      </c>
      <c r="P3538" s="125">
        <v>1.5170905641230799E-4</v>
      </c>
      <c r="Q3538" s="3">
        <v>12</v>
      </c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</row>
    <row r="3539" spans="1:30" hidden="1" x14ac:dyDescent="0.25">
      <c r="A3539" s="2">
        <v>9</v>
      </c>
      <c r="B3539" s="2">
        <v>2016</v>
      </c>
      <c r="C3539" s="4" t="str">
        <f>INDEX(Index!$B$1:$B$500,MATCH($F3539,Index!$A$1:$A$500,0)
)</f>
        <v>MIA</v>
      </c>
      <c r="D3539" s="4">
        <v>0</v>
      </c>
      <c r="E3539" s="141">
        <f t="shared" si="55"/>
        <v>7.3854472856988984E-3</v>
      </c>
      <c r="F3539" s="3" t="s">
        <v>4</v>
      </c>
      <c r="G3539" s="3">
        <v>18</v>
      </c>
      <c r="H3539" s="125">
        <v>7.3854472856988984E-3</v>
      </c>
      <c r="I3539" s="3"/>
      <c r="J3539" s="3"/>
      <c r="K3539" s="3" t="s">
        <v>131</v>
      </c>
      <c r="L3539" s="125">
        <v>-4.0919087296338003E-2</v>
      </c>
      <c r="M3539" s="3">
        <v>20</v>
      </c>
      <c r="N3539" s="125">
        <v>-2.6833938432206401E-2</v>
      </c>
      <c r="O3539" s="3">
        <v>15</v>
      </c>
      <c r="P3539" s="125">
        <v>2.14705961498305E-2</v>
      </c>
      <c r="Q3539" s="3">
        <v>8</v>
      </c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</row>
    <row r="3540" spans="1:30" hidden="1" x14ac:dyDescent="0.25">
      <c r="A3540" s="2">
        <v>9</v>
      </c>
      <c r="B3540" s="2">
        <v>2016</v>
      </c>
      <c r="C3540" s="4" t="str">
        <f>INDEX(Index!$B$1:$B$500,MATCH($F3540,Index!$A$1:$A$500,0)
)</f>
        <v>NO</v>
      </c>
      <c r="D3540" s="4">
        <v>0</v>
      </c>
      <c r="E3540" s="141">
        <f t="shared" si="55"/>
        <v>-4.6200564286647323E-2</v>
      </c>
      <c r="F3540" s="3" t="s">
        <v>27</v>
      </c>
      <c r="G3540" s="3">
        <v>19</v>
      </c>
      <c r="H3540" s="125">
        <v>-4.6200564286647323E-2</v>
      </c>
      <c r="I3540" s="3"/>
      <c r="J3540" s="3"/>
      <c r="K3540" s="3" t="s">
        <v>131</v>
      </c>
      <c r="L3540" s="125">
        <v>0.15336326051367499</v>
      </c>
      <c r="M3540" s="3">
        <v>4</v>
      </c>
      <c r="N3540" s="125">
        <v>0.16100998090142701</v>
      </c>
      <c r="O3540" s="3">
        <v>29</v>
      </c>
      <c r="P3540" s="125">
        <v>-3.8553843898895303E-2</v>
      </c>
      <c r="Q3540" s="3">
        <v>23</v>
      </c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</row>
    <row r="3541" spans="1:30" hidden="1" x14ac:dyDescent="0.25">
      <c r="A3541" s="2">
        <v>9</v>
      </c>
      <c r="B3541" s="2">
        <v>2016</v>
      </c>
      <c r="C3541" s="4" t="str">
        <f>INDEX(Index!$B$1:$B$500,MATCH($F3541,Index!$A$1:$A$500,0)
)</f>
        <v>BAL</v>
      </c>
      <c r="D3541" s="4">
        <v>0</v>
      </c>
      <c r="E3541" s="141">
        <f t="shared" si="55"/>
        <v>-5.9417701981041286E-2</v>
      </c>
      <c r="F3541" s="3" t="s">
        <v>18</v>
      </c>
      <c r="G3541" s="3">
        <v>20</v>
      </c>
      <c r="H3541" s="125">
        <v>-5.9417701981041286E-2</v>
      </c>
      <c r="I3541" s="3"/>
      <c r="J3541" s="3"/>
      <c r="K3541" s="3" t="s">
        <v>131</v>
      </c>
      <c r="L3541" s="125">
        <v>-0.220492094229681</v>
      </c>
      <c r="M3541" s="3">
        <v>32</v>
      </c>
      <c r="N3541" s="125">
        <v>-0.14465589918952801</v>
      </c>
      <c r="O3541" s="3">
        <v>5</v>
      </c>
      <c r="P3541" s="125">
        <v>1.6418493059111701E-2</v>
      </c>
      <c r="Q3541" s="3">
        <v>9</v>
      </c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</row>
    <row r="3542" spans="1:30" hidden="1" x14ac:dyDescent="0.25">
      <c r="A3542" s="2">
        <v>9</v>
      </c>
      <c r="B3542" s="2">
        <v>2016</v>
      </c>
      <c r="C3542" s="4" t="str">
        <f>INDEX(Index!$B$1:$B$500,MATCH($F3542,Index!$A$1:$A$500,0)
)</f>
        <v>TEN</v>
      </c>
      <c r="D3542" s="4">
        <v>0</v>
      </c>
      <c r="E3542" s="141">
        <f t="shared" si="55"/>
        <v>-6.4236232888709693E-2</v>
      </c>
      <c r="F3542" s="3" t="s">
        <v>45</v>
      </c>
      <c r="G3542" s="3">
        <v>21</v>
      </c>
      <c r="H3542" s="125">
        <v>-6.4236232888709693E-2</v>
      </c>
      <c r="I3542" s="3"/>
      <c r="J3542" s="3"/>
      <c r="K3542" s="3" t="s">
        <v>135</v>
      </c>
      <c r="L3542" s="125">
        <v>8.4631308604179001E-2</v>
      </c>
      <c r="M3542" s="3">
        <v>8</v>
      </c>
      <c r="N3542" s="125">
        <v>8.6316313646209994E-2</v>
      </c>
      <c r="O3542" s="3">
        <v>24</v>
      </c>
      <c r="P3542" s="125">
        <v>-6.25512278466787E-2</v>
      </c>
      <c r="Q3542" s="3">
        <v>28</v>
      </c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</row>
    <row r="3543" spans="1:30" hidden="1" x14ac:dyDescent="0.25">
      <c r="A3543" s="2">
        <v>9</v>
      </c>
      <c r="B3543" s="2">
        <v>2016</v>
      </c>
      <c r="C3543" s="4" t="str">
        <f>INDEX(Index!$B$1:$B$500,MATCH($F3543,Index!$A$1:$A$500,0)
)</f>
        <v>CAR</v>
      </c>
      <c r="D3543" s="4">
        <v>0</v>
      </c>
      <c r="E3543" s="141">
        <f t="shared" si="55"/>
        <v>-7.4734580274523496E-2</v>
      </c>
      <c r="F3543" s="3" t="s">
        <v>51</v>
      </c>
      <c r="G3543" s="3">
        <v>22</v>
      </c>
      <c r="H3543" s="125">
        <v>-7.4734580274523496E-2</v>
      </c>
      <c r="I3543" s="3"/>
      <c r="J3543" s="3"/>
      <c r="K3543" s="3" t="s">
        <v>129</v>
      </c>
      <c r="L3543" s="125">
        <v>-3.01009307716796E-2</v>
      </c>
      <c r="M3543" s="3">
        <v>19</v>
      </c>
      <c r="N3543" s="125">
        <v>-1.2048033547783599E-2</v>
      </c>
      <c r="O3543" s="3">
        <v>19</v>
      </c>
      <c r="P3543" s="125">
        <v>-5.6681683050627499E-2</v>
      </c>
      <c r="Q3543" s="3">
        <v>27</v>
      </c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</row>
    <row r="3544" spans="1:30" hidden="1" x14ac:dyDescent="0.25">
      <c r="A3544" s="2">
        <v>9</v>
      </c>
      <c r="B3544" s="2">
        <v>2016</v>
      </c>
      <c r="C3544" s="4" t="e">
        <f>INDEX(Index!$B$1:$B$500,MATCH($F3544,Index!$A$1:$A$500,0)
)</f>
        <v>#N/A</v>
      </c>
      <c r="D3544" s="4">
        <v>0</v>
      </c>
      <c r="E3544" s="141">
        <f t="shared" si="55"/>
        <v>-7.7123149608014488E-2</v>
      </c>
      <c r="F3544" s="3" t="s">
        <v>283</v>
      </c>
      <c r="G3544" s="3">
        <v>23</v>
      </c>
      <c r="H3544" s="125">
        <v>-7.7123149608014488E-2</v>
      </c>
      <c r="I3544" s="3"/>
      <c r="J3544" s="3"/>
      <c r="K3544" s="3" t="s">
        <v>129</v>
      </c>
      <c r="L3544" s="125">
        <v>-0.16489520909319599</v>
      </c>
      <c r="M3544" s="3">
        <v>30</v>
      </c>
      <c r="N3544" s="125">
        <v>-4.5303532555136403E-2</v>
      </c>
      <c r="O3544" s="3">
        <v>10</v>
      </c>
      <c r="P3544" s="125">
        <v>4.2468526930045103E-2</v>
      </c>
      <c r="Q3544" s="3">
        <v>3</v>
      </c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</row>
    <row r="3545" spans="1:30" hidden="1" x14ac:dyDescent="0.25">
      <c r="A3545" s="2">
        <v>9</v>
      </c>
      <c r="B3545" s="2">
        <v>2016</v>
      </c>
      <c r="C3545" s="4" t="str">
        <f>INDEX(Index!$B$1:$B$500,MATCH($F3545,Index!$A$1:$A$500,0)
)</f>
        <v>CIN</v>
      </c>
      <c r="D3545" s="4">
        <v>0</v>
      </c>
      <c r="E3545" s="141">
        <f t="shared" si="55"/>
        <v>-8.0423597046256401E-2</v>
      </c>
      <c r="F3545" s="3" t="s">
        <v>24</v>
      </c>
      <c r="G3545" s="3">
        <v>24</v>
      </c>
      <c r="H3545" s="125">
        <v>-8.0423597046256401E-2</v>
      </c>
      <c r="I3545" s="3"/>
      <c r="J3545" s="3"/>
      <c r="K3545" s="3" t="s">
        <v>270</v>
      </c>
      <c r="L3545" s="125">
        <v>9.7596836889542599E-2</v>
      </c>
      <c r="M3545" s="3">
        <v>7</v>
      </c>
      <c r="N3545" s="125">
        <v>0.111961074001761</v>
      </c>
      <c r="O3545" s="3">
        <v>28</v>
      </c>
      <c r="P3545" s="125">
        <v>-6.6059359934037998E-2</v>
      </c>
      <c r="Q3545" s="3">
        <v>30</v>
      </c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</row>
    <row r="3546" spans="1:30" hidden="1" x14ac:dyDescent="0.25">
      <c r="A3546" s="2">
        <v>9</v>
      </c>
      <c r="B3546" s="2">
        <v>2016</v>
      </c>
      <c r="C3546" s="4" t="str">
        <f>INDEX(Index!$B$1:$B$500,MATCH($F3546,Index!$A$1:$A$500,0)
)</f>
        <v>DET</v>
      </c>
      <c r="D3546" s="4">
        <v>0</v>
      </c>
      <c r="E3546" s="141">
        <f t="shared" si="55"/>
        <v>-9.20889281167869E-2</v>
      </c>
      <c r="F3546" s="3" t="s">
        <v>21</v>
      </c>
      <c r="G3546" s="3">
        <v>25</v>
      </c>
      <c r="H3546" s="125">
        <v>-9.20889281167869E-2</v>
      </c>
      <c r="I3546" s="3"/>
      <c r="J3546" s="3"/>
      <c r="K3546" s="3" t="s">
        <v>136</v>
      </c>
      <c r="L3546" s="125">
        <v>3.8551027041552298E-2</v>
      </c>
      <c r="M3546" s="3">
        <v>11</v>
      </c>
      <c r="N3546" s="125">
        <v>0.169359382696157</v>
      </c>
      <c r="O3546" s="3">
        <v>30</v>
      </c>
      <c r="P3546" s="125">
        <v>3.8719427537817798E-2</v>
      </c>
      <c r="Q3546" s="3">
        <v>5</v>
      </c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</row>
    <row r="3547" spans="1:30" hidden="1" x14ac:dyDescent="0.25">
      <c r="A3547" s="2">
        <v>9</v>
      </c>
      <c r="B3547" s="2">
        <v>2016</v>
      </c>
      <c r="C3547" s="4" t="str">
        <f>INDEX(Index!$B$1:$B$500,MATCH($F3547,Index!$A$1:$A$500,0)
)</f>
        <v>TB</v>
      </c>
      <c r="D3547" s="4">
        <v>0</v>
      </c>
      <c r="E3547" s="141">
        <f t="shared" si="55"/>
        <v>-9.4840416037597797E-2</v>
      </c>
      <c r="F3547" s="3" t="s">
        <v>38</v>
      </c>
      <c r="G3547" s="3">
        <v>26</v>
      </c>
      <c r="H3547" s="125">
        <v>-9.4840416037597797E-2</v>
      </c>
      <c r="I3547" s="3"/>
      <c r="J3547" s="3"/>
      <c r="K3547" s="3" t="s">
        <v>129</v>
      </c>
      <c r="L3547" s="125">
        <v>-1.44059982940552E-2</v>
      </c>
      <c r="M3547" s="3">
        <v>18</v>
      </c>
      <c r="N3547" s="125">
        <v>3.7224372907081901E-2</v>
      </c>
      <c r="O3547" s="3">
        <v>21</v>
      </c>
      <c r="P3547" s="125">
        <v>-4.3210044836460702E-2</v>
      </c>
      <c r="Q3547" s="3">
        <v>24</v>
      </c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</row>
    <row r="3548" spans="1:30" hidden="1" x14ac:dyDescent="0.25">
      <c r="A3548" s="2">
        <v>9</v>
      </c>
      <c r="B3548" s="2">
        <v>2016</v>
      </c>
      <c r="C3548" s="4" t="str">
        <f>INDEX(Index!$B$1:$B$500,MATCH($F3548,Index!$A$1:$A$500,0)
)</f>
        <v>JAX</v>
      </c>
      <c r="D3548" s="4">
        <v>0</v>
      </c>
      <c r="E3548" s="141">
        <f t="shared" si="55"/>
        <v>-0.13426741710402579</v>
      </c>
      <c r="F3548" s="3" t="s">
        <v>56</v>
      </c>
      <c r="G3548" s="3">
        <v>27</v>
      </c>
      <c r="H3548" s="125">
        <v>-0.13426741710402579</v>
      </c>
      <c r="I3548" s="3"/>
      <c r="J3548" s="3"/>
      <c r="K3548" s="3" t="s">
        <v>130</v>
      </c>
      <c r="L3548" s="125">
        <v>-0.14056816915418399</v>
      </c>
      <c r="M3548" s="3">
        <v>28</v>
      </c>
      <c r="N3548" s="125">
        <v>-2.6300191980634401E-2</v>
      </c>
      <c r="O3548" s="3">
        <v>17</v>
      </c>
      <c r="P3548" s="125">
        <v>-1.99994399304762E-2</v>
      </c>
      <c r="Q3548" s="3">
        <v>21</v>
      </c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</row>
    <row r="3549" spans="1:30" hidden="1" x14ac:dyDescent="0.25">
      <c r="A3549" s="2">
        <v>9</v>
      </c>
      <c r="B3549" s="2">
        <v>2016</v>
      </c>
      <c r="C3549" s="4" t="str">
        <f>INDEX(Index!$B$1:$B$500,MATCH($F3549,Index!$A$1:$A$500,0)
)</f>
        <v>IND</v>
      </c>
      <c r="D3549" s="4">
        <v>0</v>
      </c>
      <c r="E3549" s="141">
        <f t="shared" si="55"/>
        <v>-0.1375664835325634</v>
      </c>
      <c r="F3549" s="3" t="s">
        <v>35</v>
      </c>
      <c r="G3549" s="3">
        <v>28</v>
      </c>
      <c r="H3549" s="125">
        <v>-0.1375664835325634</v>
      </c>
      <c r="I3549" s="3"/>
      <c r="J3549" s="3"/>
      <c r="K3549" s="3" t="s">
        <v>135</v>
      </c>
      <c r="L3549" s="125">
        <v>1.36766436637427E-2</v>
      </c>
      <c r="M3549" s="3">
        <v>15</v>
      </c>
      <c r="N3549" s="125">
        <v>0.212660828846018</v>
      </c>
      <c r="O3549" s="3">
        <v>31</v>
      </c>
      <c r="P3549" s="125">
        <v>6.14177016497119E-2</v>
      </c>
      <c r="Q3549" s="3">
        <v>2</v>
      </c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</row>
    <row r="3550" spans="1:30" hidden="1" x14ac:dyDescent="0.25">
      <c r="A3550" s="2">
        <v>9</v>
      </c>
      <c r="B3550" s="2">
        <v>2016</v>
      </c>
      <c r="C3550" s="4" t="str">
        <f>INDEX(Index!$B$1:$B$500,MATCH($F3550,Index!$A$1:$A$500,0)
)</f>
        <v>HOU</v>
      </c>
      <c r="D3550" s="4">
        <v>0</v>
      </c>
      <c r="E3550" s="141">
        <f t="shared" si="55"/>
        <v>-0.21311927871973158</v>
      </c>
      <c r="F3550" s="3" t="s">
        <v>49</v>
      </c>
      <c r="G3550" s="3">
        <v>29</v>
      </c>
      <c r="H3550" s="125">
        <v>-0.21311927871973158</v>
      </c>
      <c r="I3550" s="3"/>
      <c r="J3550" s="3"/>
      <c r="K3550" s="3" t="s">
        <v>128</v>
      </c>
      <c r="L3550" s="125">
        <v>-0.19499356460018399</v>
      </c>
      <c r="M3550" s="3">
        <v>31</v>
      </c>
      <c r="N3550" s="125">
        <v>-5.6763518620567797E-2</v>
      </c>
      <c r="O3550" s="3">
        <v>8</v>
      </c>
      <c r="P3550" s="125">
        <v>-7.48892327401154E-2</v>
      </c>
      <c r="Q3550" s="3">
        <v>31</v>
      </c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</row>
    <row r="3551" spans="1:30" hidden="1" x14ac:dyDescent="0.25">
      <c r="A3551" s="2">
        <v>9</v>
      </c>
      <c r="B3551" s="2">
        <v>2016</v>
      </c>
      <c r="C3551" s="4" t="str">
        <f>INDEX(Index!$B$1:$B$500,MATCH($F3551,Index!$A$1:$A$500,0)
)</f>
        <v>SF</v>
      </c>
      <c r="D3551" s="4">
        <v>0</v>
      </c>
      <c r="E3551" s="141">
        <f t="shared" si="55"/>
        <v>-0.27156375130787669</v>
      </c>
      <c r="F3551" s="3" t="s">
        <v>1</v>
      </c>
      <c r="G3551" s="3">
        <v>30</v>
      </c>
      <c r="H3551" s="125">
        <v>-0.27156375130787669</v>
      </c>
      <c r="I3551" s="3"/>
      <c r="J3551" s="3"/>
      <c r="K3551" s="3" t="s">
        <v>137</v>
      </c>
      <c r="L3551" s="125">
        <v>-0.151908676363399</v>
      </c>
      <c r="M3551" s="3">
        <v>29</v>
      </c>
      <c r="N3551" s="125">
        <v>0.106787710376526</v>
      </c>
      <c r="O3551" s="3">
        <v>27</v>
      </c>
      <c r="P3551" s="125">
        <v>-1.28673645679517E-2</v>
      </c>
      <c r="Q3551" s="3">
        <v>19</v>
      </c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</row>
    <row r="3552" spans="1:30" hidden="1" x14ac:dyDescent="0.25">
      <c r="A3552" s="2">
        <v>9</v>
      </c>
      <c r="B3552" s="2">
        <v>2016</v>
      </c>
      <c r="C3552" s="4" t="str">
        <f>INDEX(Index!$B$1:$B$500,MATCH($F3552,Index!$A$1:$A$500,0)
)</f>
        <v>NYJ</v>
      </c>
      <c r="D3552" s="4">
        <v>0</v>
      </c>
      <c r="E3552" s="141">
        <f t="shared" si="55"/>
        <v>-0.31045213790360549</v>
      </c>
      <c r="F3552" s="3" t="s">
        <v>9</v>
      </c>
      <c r="G3552" s="3">
        <v>31</v>
      </c>
      <c r="H3552" s="125">
        <v>-0.31045213790360549</v>
      </c>
      <c r="I3552" s="3"/>
      <c r="J3552" s="3"/>
      <c r="K3552" s="3" t="s">
        <v>140</v>
      </c>
      <c r="L3552" s="125">
        <v>-0.12872333726888999</v>
      </c>
      <c r="M3552" s="3">
        <v>27</v>
      </c>
      <c r="N3552" s="125">
        <v>0.101136733263731</v>
      </c>
      <c r="O3552" s="3">
        <v>26</v>
      </c>
      <c r="P3552" s="125">
        <v>-8.0592067370984496E-2</v>
      </c>
      <c r="Q3552" s="3">
        <v>32</v>
      </c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</row>
    <row r="3553" spans="1:30" hidden="1" x14ac:dyDescent="0.25">
      <c r="A3553" s="2">
        <v>9</v>
      </c>
      <c r="B3553" s="2">
        <v>2016</v>
      </c>
      <c r="C3553" s="4" t="str">
        <f>INDEX(Index!$B$1:$B$500,MATCH($F3553,Index!$A$1:$A$500,0)
)</f>
        <v>CLE</v>
      </c>
      <c r="D3553" s="4">
        <v>0</v>
      </c>
      <c r="E3553" s="141">
        <f t="shared" si="55"/>
        <v>-0.36469318928885869</v>
      </c>
      <c r="F3553" s="3" t="s">
        <v>10</v>
      </c>
      <c r="G3553" s="3">
        <v>32</v>
      </c>
      <c r="H3553" s="125">
        <v>-0.36469318928885869</v>
      </c>
      <c r="I3553" s="3"/>
      <c r="J3553" s="3"/>
      <c r="K3553" s="3" t="s">
        <v>220</v>
      </c>
      <c r="L3553" s="125">
        <v>-9.2660611397481593E-2</v>
      </c>
      <c r="M3553" s="3">
        <v>25</v>
      </c>
      <c r="N3553" s="125">
        <v>0.227521332301895</v>
      </c>
      <c r="O3553" s="3">
        <v>32</v>
      </c>
      <c r="P3553" s="125">
        <v>-4.45112455894821E-2</v>
      </c>
      <c r="Q3553" s="3">
        <v>25</v>
      </c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</row>
    <row r="3554" spans="1:30" hidden="1" x14ac:dyDescent="0.25">
      <c r="A3554" s="2">
        <v>10</v>
      </c>
      <c r="B3554" s="2">
        <v>2016</v>
      </c>
      <c r="C3554" s="4" t="str">
        <f>INDEX(Index!$B$1:$B$500,MATCH($F3554,Index!$A$1:$A$500,0)
)</f>
        <v>ATL</v>
      </c>
      <c r="D3554" s="4">
        <v>0</v>
      </c>
      <c r="E3554" s="141">
        <f t="shared" si="55"/>
        <v>0.27560472576432021</v>
      </c>
      <c r="F3554" s="3" t="s">
        <v>43</v>
      </c>
      <c r="G3554" s="3">
        <v>1</v>
      </c>
      <c r="H3554" s="125">
        <v>0.27560472576432021</v>
      </c>
      <c r="I3554" s="3"/>
      <c r="J3554" s="3"/>
      <c r="K3554" s="3" t="s">
        <v>146</v>
      </c>
      <c r="L3554" s="125">
        <v>0.24188437930543499</v>
      </c>
      <c r="M3554" s="3">
        <v>1</v>
      </c>
      <c r="N3554" s="125">
        <v>-1.06705533352976E-2</v>
      </c>
      <c r="O3554" s="3">
        <v>17</v>
      </c>
      <c r="P3554" s="125">
        <v>2.3049793123587601E-2</v>
      </c>
      <c r="Q3554" s="3">
        <v>6</v>
      </c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</row>
    <row r="3555" spans="1:30" hidden="1" x14ac:dyDescent="0.25">
      <c r="A3555" s="2">
        <v>10</v>
      </c>
      <c r="B3555" s="2">
        <v>2016</v>
      </c>
      <c r="C3555" s="4" t="str">
        <f>INDEX(Index!$B$1:$B$500,MATCH($F3555,Index!$A$1:$A$500,0)
)</f>
        <v>PHI</v>
      </c>
      <c r="D3555" s="4">
        <v>0</v>
      </c>
      <c r="E3555" s="141">
        <f t="shared" si="55"/>
        <v>0.23317560651810537</v>
      </c>
      <c r="F3555" s="3" t="s">
        <v>7</v>
      </c>
      <c r="G3555" s="3">
        <v>2</v>
      </c>
      <c r="H3555" s="125">
        <v>0.23317560651810537</v>
      </c>
      <c r="I3555" s="3"/>
      <c r="J3555" s="3"/>
      <c r="K3555" s="3" t="s">
        <v>136</v>
      </c>
      <c r="L3555" s="125">
        <v>-6.9497543886041402E-2</v>
      </c>
      <c r="M3555" s="3">
        <v>21</v>
      </c>
      <c r="N3555" s="125">
        <v>-0.21373501024747699</v>
      </c>
      <c r="O3555" s="3">
        <v>1</v>
      </c>
      <c r="P3555" s="125">
        <v>8.8938140156669801E-2</v>
      </c>
      <c r="Q3555" s="3">
        <v>1</v>
      </c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</row>
    <row r="3556" spans="1:30" hidden="1" x14ac:dyDescent="0.25">
      <c r="A3556" s="2">
        <v>10</v>
      </c>
      <c r="B3556" s="2">
        <v>2016</v>
      </c>
      <c r="C3556" s="4" t="str">
        <f>INDEX(Index!$B$1:$B$500,MATCH($F3556,Index!$A$1:$A$500,0)
)</f>
        <v>DAL</v>
      </c>
      <c r="D3556" s="4">
        <v>0</v>
      </c>
      <c r="E3556" s="141">
        <f t="shared" si="55"/>
        <v>0.23022870886523381</v>
      </c>
      <c r="F3556" s="3" t="s">
        <v>3</v>
      </c>
      <c r="G3556" s="3">
        <v>3</v>
      </c>
      <c r="H3556" s="125">
        <v>0.23022870886523381</v>
      </c>
      <c r="I3556" s="3"/>
      <c r="J3556" s="3"/>
      <c r="K3556" s="3" t="s">
        <v>222</v>
      </c>
      <c r="L3556" s="125">
        <v>0.24183027727384701</v>
      </c>
      <c r="M3556" s="3">
        <v>2</v>
      </c>
      <c r="N3556" s="125">
        <v>2.2839410924872801E-2</v>
      </c>
      <c r="O3556" s="3">
        <v>21</v>
      </c>
      <c r="P3556" s="125">
        <v>1.1237842516259601E-2</v>
      </c>
      <c r="Q3556" s="3">
        <v>10</v>
      </c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</row>
    <row r="3557" spans="1:30" hidden="1" x14ac:dyDescent="0.25">
      <c r="A3557" s="2">
        <v>10</v>
      </c>
      <c r="B3557" s="2">
        <v>2016</v>
      </c>
      <c r="C3557" s="4" t="str">
        <f>INDEX(Index!$B$1:$B$500,MATCH($F3557,Index!$A$1:$A$500,0)
)</f>
        <v>SEA</v>
      </c>
      <c r="D3557" s="4">
        <v>0</v>
      </c>
      <c r="E3557" s="141">
        <f t="shared" si="55"/>
        <v>0.16918185686479884</v>
      </c>
      <c r="F3557" s="3" t="s">
        <v>30</v>
      </c>
      <c r="G3557" s="3">
        <v>4</v>
      </c>
      <c r="H3557" s="125">
        <v>0.16918185686479884</v>
      </c>
      <c r="I3557" s="3"/>
      <c r="J3557" s="3"/>
      <c r="K3557" s="3" t="s">
        <v>239</v>
      </c>
      <c r="L3557" s="125">
        <v>4.75978837715905E-2</v>
      </c>
      <c r="M3557" s="3">
        <v>11</v>
      </c>
      <c r="N3557" s="125">
        <v>-0.123733605348883</v>
      </c>
      <c r="O3557" s="3">
        <v>6</v>
      </c>
      <c r="P3557" s="125">
        <v>-2.1496322556746601E-3</v>
      </c>
      <c r="Q3557" s="3">
        <v>16</v>
      </c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</row>
    <row r="3558" spans="1:30" hidden="1" x14ac:dyDescent="0.25">
      <c r="A3558" s="2">
        <v>10</v>
      </c>
      <c r="B3558" s="2">
        <v>2016</v>
      </c>
      <c r="C3558" s="4" t="str">
        <f>INDEX(Index!$B$1:$B$500,MATCH($F3558,Index!$A$1:$A$500,0)
)</f>
        <v>NE</v>
      </c>
      <c r="D3558" s="4">
        <v>0</v>
      </c>
      <c r="E3558" s="141">
        <f t="shared" si="55"/>
        <v>0.1639898717771919</v>
      </c>
      <c r="F3558" s="3" t="s">
        <v>17</v>
      </c>
      <c r="G3558" s="3">
        <v>5</v>
      </c>
      <c r="H3558" s="125">
        <v>0.1639898717771919</v>
      </c>
      <c r="I3558" s="3"/>
      <c r="J3558" s="3"/>
      <c r="K3558" s="3" t="s">
        <v>139</v>
      </c>
      <c r="L3558" s="125">
        <v>0.13319060974761401</v>
      </c>
      <c r="M3558" s="3">
        <v>5</v>
      </c>
      <c r="N3558" s="125">
        <v>-1.3701983152380999E-2</v>
      </c>
      <c r="O3558" s="3">
        <v>15</v>
      </c>
      <c r="P3558" s="125">
        <v>1.7097278877196899E-2</v>
      </c>
      <c r="Q3558" s="3">
        <v>8</v>
      </c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</row>
    <row r="3559" spans="1:30" hidden="1" x14ac:dyDescent="0.25">
      <c r="A3559" s="2">
        <v>10</v>
      </c>
      <c r="B3559" s="2">
        <v>2016</v>
      </c>
      <c r="C3559" s="4" t="str">
        <f>INDEX(Index!$B$1:$B$500,MATCH($F3559,Index!$A$1:$A$500,0)
)</f>
        <v>LV</v>
      </c>
      <c r="D3559" s="4">
        <v>0</v>
      </c>
      <c r="E3559" s="141">
        <f t="shared" si="55"/>
        <v>8.339749741659612E-2</v>
      </c>
      <c r="F3559" s="3" t="s">
        <v>52</v>
      </c>
      <c r="G3559" s="3">
        <v>6</v>
      </c>
      <c r="H3559" s="125">
        <v>8.339749741659612E-2</v>
      </c>
      <c r="I3559" s="3"/>
      <c r="J3559" s="3"/>
      <c r="K3559" s="3" t="s">
        <v>139</v>
      </c>
      <c r="L3559" s="125">
        <v>0.181696011733673</v>
      </c>
      <c r="M3559" s="3">
        <v>3</v>
      </c>
      <c r="N3559" s="125">
        <v>0.102422293998863</v>
      </c>
      <c r="O3559" s="3">
        <v>28</v>
      </c>
      <c r="P3559" s="125">
        <v>4.1237796817861199E-3</v>
      </c>
      <c r="Q3559" s="3">
        <v>13</v>
      </c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</row>
    <row r="3560" spans="1:30" hidden="1" x14ac:dyDescent="0.25">
      <c r="A3560" s="2">
        <v>10</v>
      </c>
      <c r="B3560" s="2">
        <v>2016</v>
      </c>
      <c r="C3560" s="4" t="str">
        <f>INDEX(Index!$B$1:$B$500,MATCH($F3560,Index!$A$1:$A$500,0)
)</f>
        <v>PIT</v>
      </c>
      <c r="D3560" s="4">
        <v>0</v>
      </c>
      <c r="E3560" s="141">
        <f t="shared" si="55"/>
        <v>7.644071444601519E-2</v>
      </c>
      <c r="F3560" s="3" t="s">
        <v>32</v>
      </c>
      <c r="G3560" s="3">
        <v>7</v>
      </c>
      <c r="H3560" s="125">
        <v>7.644071444601519E-2</v>
      </c>
      <c r="I3560" s="3"/>
      <c r="J3560" s="3"/>
      <c r="K3560" s="3" t="s">
        <v>135</v>
      </c>
      <c r="L3560" s="125">
        <v>8.97297553574391E-2</v>
      </c>
      <c r="M3560" s="3">
        <v>9</v>
      </c>
      <c r="N3560" s="125">
        <v>-3.98877090435369E-3</v>
      </c>
      <c r="O3560" s="3">
        <v>18</v>
      </c>
      <c r="P3560" s="125">
        <v>-1.7277811815777599E-2</v>
      </c>
      <c r="Q3560" s="3">
        <v>19</v>
      </c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</row>
    <row r="3561" spans="1:30" hidden="1" x14ac:dyDescent="0.25">
      <c r="A3561" s="2">
        <v>10</v>
      </c>
      <c r="B3561" s="2">
        <v>2016</v>
      </c>
      <c r="C3561" s="4" t="str">
        <f>INDEX(Index!$B$1:$B$500,MATCH($F3561,Index!$A$1:$A$500,0)
)</f>
        <v>MIA</v>
      </c>
      <c r="D3561" s="4">
        <v>0</v>
      </c>
      <c r="E3561" s="141">
        <f t="shared" si="55"/>
        <v>7.6370002291162406E-2</v>
      </c>
      <c r="F3561" s="3" t="s">
        <v>4</v>
      </c>
      <c r="G3561" s="3">
        <v>8</v>
      </c>
      <c r="H3561" s="125">
        <v>7.6370002291162406E-2</v>
      </c>
      <c r="I3561" s="3"/>
      <c r="J3561" s="3"/>
      <c r="K3561" s="3" t="s">
        <v>136</v>
      </c>
      <c r="L3561" s="125">
        <v>-1.11115112437632E-2</v>
      </c>
      <c r="M3561" s="3">
        <v>17</v>
      </c>
      <c r="N3561" s="125">
        <v>-7.6592057627117099E-2</v>
      </c>
      <c r="O3561" s="3">
        <v>7</v>
      </c>
      <c r="P3561" s="125">
        <v>1.08894559078085E-2</v>
      </c>
      <c r="Q3561" s="3">
        <v>11</v>
      </c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</row>
    <row r="3562" spans="1:30" hidden="1" x14ac:dyDescent="0.25">
      <c r="A3562" s="2">
        <v>10</v>
      </c>
      <c r="B3562" s="2">
        <v>2016</v>
      </c>
      <c r="C3562" s="4" t="str">
        <f>INDEX(Index!$B$1:$B$500,MATCH($F3562,Index!$A$1:$A$500,0)
)</f>
        <v>WAS</v>
      </c>
      <c r="D3562" s="4">
        <v>0</v>
      </c>
      <c r="E3562" s="141">
        <f t="shared" si="55"/>
        <v>6.4616961398676884E-2</v>
      </c>
      <c r="F3562" s="3" t="s">
        <v>26</v>
      </c>
      <c r="G3562" s="3">
        <v>9</v>
      </c>
      <c r="H3562" s="125">
        <v>6.4616961398676884E-2</v>
      </c>
      <c r="I3562" s="3"/>
      <c r="J3562" s="3"/>
      <c r="K3562" s="3" t="s">
        <v>272</v>
      </c>
      <c r="L3562" s="125">
        <v>0.11572590354828199</v>
      </c>
      <c r="M3562" s="3">
        <v>6</v>
      </c>
      <c r="N3562" s="125">
        <v>6.4069751069129405E-2</v>
      </c>
      <c r="O3562" s="3">
        <v>22</v>
      </c>
      <c r="P3562" s="125">
        <v>1.2960808919524299E-2</v>
      </c>
      <c r="Q3562" s="3">
        <v>9</v>
      </c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</row>
    <row r="3563" spans="1:30" hidden="1" x14ac:dyDescent="0.25">
      <c r="A3563" s="2">
        <v>10</v>
      </c>
      <c r="B3563" s="2">
        <v>2016</v>
      </c>
      <c r="C3563" s="4" t="str">
        <f>INDEX(Index!$B$1:$B$500,MATCH($F3563,Index!$A$1:$A$500,0)
)</f>
        <v>MIN</v>
      </c>
      <c r="D3563" s="4">
        <v>0</v>
      </c>
      <c r="E3563" s="141">
        <f t="shared" si="55"/>
        <v>5.9387064790209061E-2</v>
      </c>
      <c r="F3563" s="3" t="s">
        <v>46</v>
      </c>
      <c r="G3563" s="3">
        <v>10</v>
      </c>
      <c r="H3563" s="125">
        <v>5.9387064790209061E-2</v>
      </c>
      <c r="I3563" s="3"/>
      <c r="J3563" s="3"/>
      <c r="K3563" s="3" t="s">
        <v>136</v>
      </c>
      <c r="L3563" s="125">
        <v>-0.102535156666984</v>
      </c>
      <c r="M3563" s="3">
        <v>24</v>
      </c>
      <c r="N3563" s="125">
        <v>-0.15742211878648199</v>
      </c>
      <c r="O3563" s="3">
        <v>5</v>
      </c>
      <c r="P3563" s="125">
        <v>4.5001026707110698E-3</v>
      </c>
      <c r="Q3563" s="3">
        <v>12</v>
      </c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</row>
    <row r="3564" spans="1:30" hidden="1" x14ac:dyDescent="0.25">
      <c r="A3564" s="2">
        <v>10</v>
      </c>
      <c r="B3564" s="2">
        <v>2016</v>
      </c>
      <c r="C3564" s="4" t="str">
        <f>INDEX(Index!$B$1:$B$500,MATCH($F3564,Index!$A$1:$A$500,0)
)</f>
        <v>LAC</v>
      </c>
      <c r="D3564" s="4">
        <v>0</v>
      </c>
      <c r="E3564" s="141">
        <f t="shared" si="55"/>
        <v>4.758073906281584E-2</v>
      </c>
      <c r="F3564" s="3" t="s">
        <v>68</v>
      </c>
      <c r="G3564" s="3">
        <v>11</v>
      </c>
      <c r="H3564" s="125">
        <v>4.758073906281584E-2</v>
      </c>
      <c r="I3564" s="3"/>
      <c r="J3564" s="3"/>
      <c r="K3564" s="3" t="s">
        <v>148</v>
      </c>
      <c r="L3564" s="125">
        <v>-2.31459076836627E-3</v>
      </c>
      <c r="M3564" s="3">
        <v>16</v>
      </c>
      <c r="N3564" s="125">
        <v>-7.3200517351162203E-2</v>
      </c>
      <c r="O3564" s="3">
        <v>8</v>
      </c>
      <c r="P3564" s="125">
        <v>-2.3305187519980099E-2</v>
      </c>
      <c r="Q3564" s="3">
        <v>21</v>
      </c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</row>
    <row r="3565" spans="1:30" hidden="1" x14ac:dyDescent="0.25">
      <c r="A3565" s="2">
        <v>10</v>
      </c>
      <c r="B3565" s="2">
        <v>2016</v>
      </c>
      <c r="C3565" s="4" t="str">
        <f>INDEX(Index!$B$1:$B$500,MATCH($F3565,Index!$A$1:$A$500,0)
)</f>
        <v>BUF</v>
      </c>
      <c r="D3565" s="4">
        <v>0</v>
      </c>
      <c r="E3565" s="141">
        <f t="shared" si="55"/>
        <v>3.9415916177575401E-2</v>
      </c>
      <c r="F3565" s="3" t="s">
        <v>0</v>
      </c>
      <c r="G3565" s="3">
        <v>12</v>
      </c>
      <c r="H3565" s="125">
        <v>3.9415916177575401E-2</v>
      </c>
      <c r="I3565" s="3"/>
      <c r="J3565" s="3"/>
      <c r="K3565" s="3" t="s">
        <v>135</v>
      </c>
      <c r="L3565" s="125">
        <v>0.115507269274588</v>
      </c>
      <c r="M3565" s="3">
        <v>7</v>
      </c>
      <c r="N3565" s="125">
        <v>6.5570498694896798E-2</v>
      </c>
      <c r="O3565" s="3">
        <v>23</v>
      </c>
      <c r="P3565" s="125">
        <v>-1.05208544021158E-2</v>
      </c>
      <c r="Q3565" s="3">
        <v>18</v>
      </c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</row>
    <row r="3566" spans="1:30" hidden="1" x14ac:dyDescent="0.25">
      <c r="A3566" s="2">
        <v>10</v>
      </c>
      <c r="B3566" s="2">
        <v>2016</v>
      </c>
      <c r="C3566" s="4" t="str">
        <f>INDEX(Index!$B$1:$B$500,MATCH($F3566,Index!$A$1:$A$500,0)
)</f>
        <v>DEN</v>
      </c>
      <c r="D3566" s="4">
        <v>0</v>
      </c>
      <c r="E3566" s="141">
        <f t="shared" si="55"/>
        <v>3.3103021042981892E-2</v>
      </c>
      <c r="F3566" s="3" t="s">
        <v>39</v>
      </c>
      <c r="G3566" s="3">
        <v>13</v>
      </c>
      <c r="H3566" s="125">
        <v>3.3103021042981892E-2</v>
      </c>
      <c r="I3566" s="3"/>
      <c r="J3566" s="3"/>
      <c r="K3566" s="3" t="s">
        <v>143</v>
      </c>
      <c r="L3566" s="125">
        <v>-0.125690502776624</v>
      </c>
      <c r="M3566" s="3">
        <v>27</v>
      </c>
      <c r="N3566" s="125">
        <v>-0.16199046392161301</v>
      </c>
      <c r="O3566" s="3">
        <v>4</v>
      </c>
      <c r="P3566" s="125">
        <v>-3.1969401020071199E-3</v>
      </c>
      <c r="Q3566" s="3">
        <v>17</v>
      </c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</row>
    <row r="3567" spans="1:30" hidden="1" x14ac:dyDescent="0.25">
      <c r="A3567" s="2">
        <v>10</v>
      </c>
      <c r="B3567" s="2">
        <v>2016</v>
      </c>
      <c r="C3567" s="4" t="str">
        <f>INDEX(Index!$B$1:$B$500,MATCH($F3567,Index!$A$1:$A$500,0)
)</f>
        <v>NYG</v>
      </c>
      <c r="D3567" s="4">
        <v>0</v>
      </c>
      <c r="E3567" s="141">
        <f t="shared" si="55"/>
        <v>3.0240252628792815E-2</v>
      </c>
      <c r="F3567" s="3" t="s">
        <v>15</v>
      </c>
      <c r="G3567" s="3">
        <v>14</v>
      </c>
      <c r="H3567" s="125">
        <v>3.0240252628792815E-2</v>
      </c>
      <c r="I3567" s="3"/>
      <c r="J3567" s="3"/>
      <c r="K3567" s="3" t="s">
        <v>134</v>
      </c>
      <c r="L3567" s="125">
        <v>1.8105929857467099E-3</v>
      </c>
      <c r="M3567" s="3">
        <v>15</v>
      </c>
      <c r="N3567" s="125">
        <v>-4.9783296015362001E-2</v>
      </c>
      <c r="O3567" s="3">
        <v>11</v>
      </c>
      <c r="P3567" s="125">
        <v>-2.1353636372315899E-2</v>
      </c>
      <c r="Q3567" s="3">
        <v>20</v>
      </c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</row>
    <row r="3568" spans="1:30" hidden="1" x14ac:dyDescent="0.25">
      <c r="A3568" s="2">
        <v>10</v>
      </c>
      <c r="B3568" s="2">
        <v>2016</v>
      </c>
      <c r="C3568" s="4" t="str">
        <f>INDEX(Index!$B$1:$B$500,MATCH($F3568,Index!$A$1:$A$500,0)
)</f>
        <v>ARI</v>
      </c>
      <c r="D3568" s="4">
        <v>0</v>
      </c>
      <c r="E3568" s="141">
        <f t="shared" si="55"/>
        <v>2.7909500363824488E-2</v>
      </c>
      <c r="F3568" s="3" t="s">
        <v>23</v>
      </c>
      <c r="G3568" s="3">
        <v>15</v>
      </c>
      <c r="H3568" s="125">
        <v>2.7909500363824488E-2</v>
      </c>
      <c r="I3568" s="3"/>
      <c r="J3568" s="3"/>
      <c r="K3568" s="3" t="s">
        <v>286</v>
      </c>
      <c r="L3568" s="125">
        <v>-7.5637401954501998E-2</v>
      </c>
      <c r="M3568" s="3">
        <v>22</v>
      </c>
      <c r="N3568" s="125">
        <v>-0.16333916743593699</v>
      </c>
      <c r="O3568" s="3">
        <v>3</v>
      </c>
      <c r="P3568" s="125">
        <v>-5.9792265117610502E-2</v>
      </c>
      <c r="Q3568" s="3">
        <v>30</v>
      </c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</row>
    <row r="3569" spans="1:30" hidden="1" x14ac:dyDescent="0.25">
      <c r="A3569" s="2">
        <v>10</v>
      </c>
      <c r="B3569" s="2">
        <v>2016</v>
      </c>
      <c r="C3569" s="4" t="str">
        <f>INDEX(Index!$B$1:$B$500,MATCH($F3569,Index!$A$1:$A$500,0)
)</f>
        <v>KC</v>
      </c>
      <c r="D3569" s="4">
        <v>0</v>
      </c>
      <c r="E3569" s="141">
        <f t="shared" si="55"/>
        <v>1.6018551868270094E-2</v>
      </c>
      <c r="F3569" s="3" t="s">
        <v>5</v>
      </c>
      <c r="G3569" s="3">
        <v>16</v>
      </c>
      <c r="H3569" s="125">
        <v>1.6018551868270094E-2</v>
      </c>
      <c r="I3569" s="3"/>
      <c r="J3569" s="3"/>
      <c r="K3569" s="3" t="s">
        <v>139</v>
      </c>
      <c r="L3569" s="125">
        <v>-8.7566311139219102E-2</v>
      </c>
      <c r="M3569" s="3">
        <v>23</v>
      </c>
      <c r="N3569" s="125">
        <v>-6.0405522035884097E-2</v>
      </c>
      <c r="O3569" s="3">
        <v>9</v>
      </c>
      <c r="P3569" s="125">
        <v>4.3179340971605099E-2</v>
      </c>
      <c r="Q3569" s="3">
        <v>4</v>
      </c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</row>
    <row r="3570" spans="1:30" hidden="1" x14ac:dyDescent="0.25">
      <c r="A3570" s="2">
        <v>10</v>
      </c>
      <c r="B3570" s="2">
        <v>2016</v>
      </c>
      <c r="C3570" s="4" t="str">
        <f>INDEX(Index!$B$1:$B$500,MATCH($F3570,Index!$A$1:$A$500,0)
)</f>
        <v>NO</v>
      </c>
      <c r="D3570" s="4">
        <v>0</v>
      </c>
      <c r="E3570" s="141">
        <f t="shared" si="55"/>
        <v>1.5961133366069587E-2</v>
      </c>
      <c r="F3570" s="3" t="s">
        <v>27</v>
      </c>
      <c r="G3570" s="3">
        <v>17</v>
      </c>
      <c r="H3570" s="125">
        <v>1.5961133366069587E-2</v>
      </c>
      <c r="I3570" s="3"/>
      <c r="J3570" s="3"/>
      <c r="K3570" s="3" t="s">
        <v>135</v>
      </c>
      <c r="L3570" s="125">
        <v>0.16362651100116499</v>
      </c>
      <c r="M3570" s="3">
        <v>4</v>
      </c>
      <c r="N3570" s="125">
        <v>0.106918751838133</v>
      </c>
      <c r="O3570" s="3">
        <v>29</v>
      </c>
      <c r="P3570" s="125">
        <v>-4.07466257969624E-2</v>
      </c>
      <c r="Q3570" s="3">
        <v>26</v>
      </c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</row>
    <row r="3571" spans="1:30" hidden="1" x14ac:dyDescent="0.25">
      <c r="A3571" s="2">
        <v>10</v>
      </c>
      <c r="B3571" s="2">
        <v>2016</v>
      </c>
      <c r="C3571" s="4" t="str">
        <f>INDEX(Index!$B$1:$B$500,MATCH($F3571,Index!$A$1:$A$500,0)
)</f>
        <v>BAL</v>
      </c>
      <c r="D3571" s="4">
        <v>0</v>
      </c>
      <c r="E3571" s="141">
        <f t="shared" si="55"/>
        <v>4.4302973246778017E-3</v>
      </c>
      <c r="F3571" s="3" t="s">
        <v>18</v>
      </c>
      <c r="G3571" s="3">
        <v>18</v>
      </c>
      <c r="H3571" s="125">
        <v>4.4302973246778017E-3</v>
      </c>
      <c r="I3571" s="3"/>
      <c r="J3571" s="3"/>
      <c r="K3571" s="3" t="s">
        <v>136</v>
      </c>
      <c r="L3571" s="125">
        <v>-0.197133201730254</v>
      </c>
      <c r="M3571" s="3">
        <v>32</v>
      </c>
      <c r="N3571" s="125">
        <v>-0.18166907968410601</v>
      </c>
      <c r="O3571" s="3">
        <v>2</v>
      </c>
      <c r="P3571" s="125">
        <v>1.9894419370825801E-2</v>
      </c>
      <c r="Q3571" s="3">
        <v>7</v>
      </c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</row>
    <row r="3572" spans="1:30" hidden="1" x14ac:dyDescent="0.25">
      <c r="A3572" s="2">
        <v>10</v>
      </c>
      <c r="B3572" s="2">
        <v>2016</v>
      </c>
      <c r="C3572" s="4" t="str">
        <f>INDEX(Index!$B$1:$B$500,MATCH($F3572,Index!$A$1:$A$500,0)
)</f>
        <v>GB</v>
      </c>
      <c r="D3572" s="4">
        <v>0</v>
      </c>
      <c r="E3572" s="141">
        <f t="shared" si="55"/>
        <v>-4.5022177576131972E-3</v>
      </c>
      <c r="F3572" s="3" t="s">
        <v>20</v>
      </c>
      <c r="G3572" s="3">
        <v>19</v>
      </c>
      <c r="H3572" s="125">
        <v>-4.5022177576131972E-3</v>
      </c>
      <c r="I3572" s="3"/>
      <c r="J3572" s="3"/>
      <c r="K3572" s="3" t="s">
        <v>135</v>
      </c>
      <c r="L3572" s="125">
        <v>2.1498007877484501E-2</v>
      </c>
      <c r="M3572" s="3">
        <v>13</v>
      </c>
      <c r="N3572" s="125">
        <v>-1.26819767510411E-2</v>
      </c>
      <c r="O3572" s="3">
        <v>16</v>
      </c>
      <c r="P3572" s="125">
        <v>-3.86822023861388E-2</v>
      </c>
      <c r="Q3572" s="3">
        <v>24</v>
      </c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</row>
    <row r="3573" spans="1:30" hidden="1" x14ac:dyDescent="0.25">
      <c r="A3573" s="2">
        <v>10</v>
      </c>
      <c r="B3573" s="2">
        <v>2016</v>
      </c>
      <c r="C3573" s="4" t="str">
        <f>INDEX(Index!$B$1:$B$500,MATCH($F3573,Index!$A$1:$A$500,0)
)</f>
        <v>TEN</v>
      </c>
      <c r="D3573" s="4">
        <v>0</v>
      </c>
      <c r="E3573" s="141">
        <f t="shared" si="55"/>
        <v>-3.7415947562824389E-2</v>
      </c>
      <c r="F3573" s="3" t="s">
        <v>45</v>
      </c>
      <c r="G3573" s="3">
        <v>20</v>
      </c>
      <c r="H3573" s="125">
        <v>-3.7415947562824389E-2</v>
      </c>
      <c r="I3573" s="3"/>
      <c r="J3573" s="3"/>
      <c r="K3573" s="3" t="s">
        <v>145</v>
      </c>
      <c r="L3573" s="125">
        <v>0.10247575627233101</v>
      </c>
      <c r="M3573" s="3">
        <v>8</v>
      </c>
      <c r="N3573" s="125">
        <v>9.1926278085017799E-2</v>
      </c>
      <c r="O3573" s="3">
        <v>27</v>
      </c>
      <c r="P3573" s="125">
        <v>-4.7965425750137597E-2</v>
      </c>
      <c r="Q3573" s="3">
        <v>28</v>
      </c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</row>
    <row r="3574" spans="1:30" hidden="1" x14ac:dyDescent="0.25">
      <c r="A3574" s="2">
        <v>10</v>
      </c>
      <c r="B3574" s="2">
        <v>2016</v>
      </c>
      <c r="C3574" s="4" t="str">
        <f>INDEX(Index!$B$1:$B$500,MATCH($F3574,Index!$A$1:$A$500,0)
)</f>
        <v>TB</v>
      </c>
      <c r="D3574" s="4">
        <v>0</v>
      </c>
      <c r="E3574" s="141">
        <f t="shared" si="55"/>
        <v>-4.8041922424187103E-2</v>
      </c>
      <c r="F3574" s="3" t="s">
        <v>38</v>
      </c>
      <c r="G3574" s="3">
        <v>21</v>
      </c>
      <c r="H3574" s="125">
        <v>-4.8041922424187103E-2</v>
      </c>
      <c r="I3574" s="3"/>
      <c r="J3574" s="3"/>
      <c r="K3574" s="3" t="s">
        <v>135</v>
      </c>
      <c r="L3574" s="125">
        <v>-3.2020209541728697E-2</v>
      </c>
      <c r="M3574" s="3">
        <v>19</v>
      </c>
      <c r="N3574" s="125">
        <v>-1.47663252151575E-2</v>
      </c>
      <c r="O3574" s="3">
        <v>14</v>
      </c>
      <c r="P3574" s="125">
        <v>-3.0788038097615902E-2</v>
      </c>
      <c r="Q3574" s="3">
        <v>23</v>
      </c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</row>
    <row r="3575" spans="1:30" hidden="1" x14ac:dyDescent="0.25">
      <c r="A3575" s="2">
        <v>10</v>
      </c>
      <c r="B3575" s="2">
        <v>2016</v>
      </c>
      <c r="C3575" s="4" t="str">
        <f>INDEX(Index!$B$1:$B$500,MATCH($F3575,Index!$A$1:$A$500,0)
)</f>
        <v>CAR</v>
      </c>
      <c r="D3575" s="4">
        <v>0</v>
      </c>
      <c r="E3575" s="141">
        <f t="shared" si="55"/>
        <v>-5.1441526230081996E-2</v>
      </c>
      <c r="F3575" s="3" t="s">
        <v>51</v>
      </c>
      <c r="G3575" s="3">
        <v>22</v>
      </c>
      <c r="H3575" s="125">
        <v>-5.1441526230081996E-2</v>
      </c>
      <c r="I3575" s="3"/>
      <c r="J3575" s="3"/>
      <c r="K3575" s="3" t="s">
        <v>140</v>
      </c>
      <c r="L3575" s="125">
        <v>-2.28456255860746E-2</v>
      </c>
      <c r="M3575" s="3">
        <v>18</v>
      </c>
      <c r="N3575" s="125">
        <v>-2.3985652438567099E-2</v>
      </c>
      <c r="O3575" s="3">
        <v>13</v>
      </c>
      <c r="P3575" s="125">
        <v>-5.2581553082574499E-2</v>
      </c>
      <c r="Q3575" s="3">
        <v>29</v>
      </c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</row>
    <row r="3576" spans="1:30" hidden="1" x14ac:dyDescent="0.25">
      <c r="A3576" s="2">
        <v>10</v>
      </c>
      <c r="B3576" s="2">
        <v>2016</v>
      </c>
      <c r="C3576" s="4" t="str">
        <f>INDEX(Index!$B$1:$B$500,MATCH($F3576,Index!$A$1:$A$500,0)
)</f>
        <v>CIN</v>
      </c>
      <c r="D3576" s="4">
        <v>0</v>
      </c>
      <c r="E3576" s="141">
        <f t="shared" si="55"/>
        <v>-5.8616727831034506E-2</v>
      </c>
      <c r="F3576" s="3" t="s">
        <v>24</v>
      </c>
      <c r="G3576" s="3">
        <v>23</v>
      </c>
      <c r="H3576" s="125">
        <v>-5.8616727831034506E-2</v>
      </c>
      <c r="I3576" s="3"/>
      <c r="J3576" s="3"/>
      <c r="K3576" s="3" t="s">
        <v>240</v>
      </c>
      <c r="L3576" s="125">
        <v>7.1629121115798194E-2</v>
      </c>
      <c r="M3576" s="3">
        <v>10</v>
      </c>
      <c r="N3576" s="125">
        <v>8.9950273718708798E-2</v>
      </c>
      <c r="O3576" s="3">
        <v>26</v>
      </c>
      <c r="P3576" s="125">
        <v>-4.0295575228123902E-2</v>
      </c>
      <c r="Q3576" s="3">
        <v>25</v>
      </c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</row>
    <row r="3577" spans="1:30" hidden="1" x14ac:dyDescent="0.25">
      <c r="A3577" s="2">
        <v>10</v>
      </c>
      <c r="B3577" s="2">
        <v>2016</v>
      </c>
      <c r="C3577" s="4" t="e">
        <f>INDEX(Index!$B$1:$B$500,MATCH($F3577,Index!$A$1:$A$500,0)
)</f>
        <v>#N/A</v>
      </c>
      <c r="D3577" s="4">
        <v>0</v>
      </c>
      <c r="E3577" s="141">
        <f t="shared" si="55"/>
        <v>-6.2604483165416391E-2</v>
      </c>
      <c r="F3577" s="3" t="s">
        <v>283</v>
      </c>
      <c r="G3577" s="3">
        <v>24</v>
      </c>
      <c r="H3577" s="125">
        <v>-6.2604483165416391E-2</v>
      </c>
      <c r="I3577" s="3"/>
      <c r="J3577" s="3"/>
      <c r="K3577" s="3" t="s">
        <v>135</v>
      </c>
      <c r="L3577" s="125">
        <v>-0.16714210723712999</v>
      </c>
      <c r="M3577" s="3">
        <v>30</v>
      </c>
      <c r="N3577" s="125">
        <v>-5.01026804318477E-2</v>
      </c>
      <c r="O3577" s="3">
        <v>10</v>
      </c>
      <c r="P3577" s="125">
        <v>5.4434943639865903E-2</v>
      </c>
      <c r="Q3577" s="3">
        <v>3</v>
      </c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</row>
    <row r="3578" spans="1:30" hidden="1" x14ac:dyDescent="0.25">
      <c r="A3578" s="2">
        <v>10</v>
      </c>
      <c r="B3578" s="2">
        <v>2016</v>
      </c>
      <c r="C3578" s="4" t="str">
        <f>INDEX(Index!$B$1:$B$500,MATCH($F3578,Index!$A$1:$A$500,0)
)</f>
        <v>CHI</v>
      </c>
      <c r="D3578" s="4">
        <v>0</v>
      </c>
      <c r="E3578" s="141">
        <f t="shared" si="55"/>
        <v>-6.7217986301435897E-2</v>
      </c>
      <c r="F3578" s="3" t="s">
        <v>64</v>
      </c>
      <c r="G3578" s="3">
        <v>25</v>
      </c>
      <c r="H3578" s="125">
        <v>-6.7217986301435897E-2</v>
      </c>
      <c r="I3578" s="3"/>
      <c r="J3578" s="3"/>
      <c r="K3578" s="3" t="s">
        <v>141</v>
      </c>
      <c r="L3578" s="125">
        <v>-6.09225222652445E-2</v>
      </c>
      <c r="M3578" s="3">
        <v>20</v>
      </c>
      <c r="N3578" s="125">
        <v>7.4562931020343403E-3</v>
      </c>
      <c r="O3578" s="3">
        <v>20</v>
      </c>
      <c r="P3578" s="125">
        <v>1.16082906584295E-3</v>
      </c>
      <c r="Q3578" s="3">
        <v>14</v>
      </c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</row>
    <row r="3579" spans="1:30" hidden="1" x14ac:dyDescent="0.25">
      <c r="A3579" s="2">
        <v>10</v>
      </c>
      <c r="B3579" s="2">
        <v>2016</v>
      </c>
      <c r="C3579" s="4" t="str">
        <f>INDEX(Index!$B$1:$B$500,MATCH($F3579,Index!$A$1:$A$500,0)
)</f>
        <v>DET</v>
      </c>
      <c r="D3579" s="4">
        <v>0</v>
      </c>
      <c r="E3579" s="141">
        <f t="shared" si="55"/>
        <v>-0.10349074681423293</v>
      </c>
      <c r="F3579" s="3" t="s">
        <v>21</v>
      </c>
      <c r="G3579" s="3">
        <v>26</v>
      </c>
      <c r="H3579" s="125">
        <v>-0.10349074681423293</v>
      </c>
      <c r="I3579" s="3"/>
      <c r="J3579" s="3"/>
      <c r="K3579" s="3" t="s">
        <v>136</v>
      </c>
      <c r="L3579" s="125">
        <v>3.2691806114282303E-2</v>
      </c>
      <c r="M3579" s="3">
        <v>12</v>
      </c>
      <c r="N3579" s="125">
        <v>0.17490198046633301</v>
      </c>
      <c r="O3579" s="3">
        <v>30</v>
      </c>
      <c r="P3579" s="125">
        <v>3.8719427537817798E-2</v>
      </c>
      <c r="Q3579" s="3">
        <v>5</v>
      </c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</row>
    <row r="3580" spans="1:30" hidden="1" x14ac:dyDescent="0.25">
      <c r="A3580" s="2">
        <v>10</v>
      </c>
      <c r="B3580" s="2">
        <v>2016</v>
      </c>
      <c r="C3580" s="4" t="str">
        <f>INDEX(Index!$B$1:$B$500,MATCH($F3580,Index!$A$1:$A$500,0)
)</f>
        <v>JAX</v>
      </c>
      <c r="D3580" s="4">
        <v>0</v>
      </c>
      <c r="E3580" s="141">
        <f t="shared" si="55"/>
        <v>-0.15896065232506926</v>
      </c>
      <c r="F3580" s="3" t="s">
        <v>56</v>
      </c>
      <c r="G3580" s="3">
        <v>27</v>
      </c>
      <c r="H3580" s="125">
        <v>-0.15896065232506926</v>
      </c>
      <c r="I3580" s="3"/>
      <c r="J3580" s="3"/>
      <c r="K3580" s="3" t="s">
        <v>141</v>
      </c>
      <c r="L3580" s="125">
        <v>-0.12829055250275501</v>
      </c>
      <c r="M3580" s="3">
        <v>29</v>
      </c>
      <c r="N3580" s="125">
        <v>5.8414979490053502E-3</v>
      </c>
      <c r="O3580" s="3">
        <v>19</v>
      </c>
      <c r="P3580" s="125">
        <v>-2.48286018733089E-2</v>
      </c>
      <c r="Q3580" s="3">
        <v>22</v>
      </c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</row>
    <row r="3581" spans="1:30" hidden="1" x14ac:dyDescent="0.25">
      <c r="A3581" s="2">
        <v>10</v>
      </c>
      <c r="B3581" s="2">
        <v>2016</v>
      </c>
      <c r="C3581" s="4" t="str">
        <f>INDEX(Index!$B$1:$B$500,MATCH($F3581,Index!$A$1:$A$500,0)
)</f>
        <v>IND</v>
      </c>
      <c r="D3581" s="4">
        <v>0</v>
      </c>
      <c r="E3581" s="141">
        <f t="shared" si="55"/>
        <v>-0.16914779502732868</v>
      </c>
      <c r="F3581" s="3" t="s">
        <v>35</v>
      </c>
      <c r="G3581" s="3">
        <v>28</v>
      </c>
      <c r="H3581" s="125">
        <v>-0.16914779502732868</v>
      </c>
      <c r="I3581" s="3"/>
      <c r="J3581" s="3"/>
      <c r="K3581" s="3" t="s">
        <v>135</v>
      </c>
      <c r="L3581" s="125">
        <v>4.6498648588263903E-3</v>
      </c>
      <c r="M3581" s="3">
        <v>14</v>
      </c>
      <c r="N3581" s="125">
        <v>0.235215361535867</v>
      </c>
      <c r="O3581" s="3">
        <v>32</v>
      </c>
      <c r="P3581" s="125">
        <v>6.14177016497119E-2</v>
      </c>
      <c r="Q3581" s="3">
        <v>2</v>
      </c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</row>
    <row r="3582" spans="1:30" hidden="1" x14ac:dyDescent="0.25">
      <c r="A3582" s="2">
        <v>10</v>
      </c>
      <c r="B3582" s="2">
        <v>2016</v>
      </c>
      <c r="C3582" s="4" t="str">
        <f>INDEX(Index!$B$1:$B$500,MATCH($F3582,Index!$A$1:$A$500,0)
)</f>
        <v>SF</v>
      </c>
      <c r="D3582" s="4">
        <v>0</v>
      </c>
      <c r="E3582" s="141">
        <f t="shared" si="55"/>
        <v>-0.21803081770635754</v>
      </c>
      <c r="F3582" s="3" t="s">
        <v>1</v>
      </c>
      <c r="G3582" s="3">
        <v>29</v>
      </c>
      <c r="H3582" s="125">
        <v>-0.21803081770635754</v>
      </c>
      <c r="I3582" s="3"/>
      <c r="J3582" s="3"/>
      <c r="K3582" s="3" t="s">
        <v>142</v>
      </c>
      <c r="L3582" s="125">
        <v>-0.12800641375601901</v>
      </c>
      <c r="M3582" s="3">
        <v>28</v>
      </c>
      <c r="N3582" s="125">
        <v>8.9548987065737495E-2</v>
      </c>
      <c r="O3582" s="3">
        <v>25</v>
      </c>
      <c r="P3582" s="125">
        <v>-4.7541688460104399E-4</v>
      </c>
      <c r="Q3582" s="3">
        <v>15</v>
      </c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</row>
    <row r="3583" spans="1:30" hidden="1" x14ac:dyDescent="0.25">
      <c r="A3583" s="2">
        <v>10</v>
      </c>
      <c r="B3583" s="2">
        <v>2016</v>
      </c>
      <c r="C3583" s="4" t="str">
        <f>INDEX(Index!$B$1:$B$500,MATCH($F3583,Index!$A$1:$A$500,0)
)</f>
        <v>HOU</v>
      </c>
      <c r="D3583" s="4">
        <v>0</v>
      </c>
      <c r="E3583" s="141">
        <f t="shared" si="55"/>
        <v>-0.23121391168435779</v>
      </c>
      <c r="F3583" s="3" t="s">
        <v>49</v>
      </c>
      <c r="G3583" s="3">
        <v>30</v>
      </c>
      <c r="H3583" s="125">
        <v>-0.23121391168435779</v>
      </c>
      <c r="I3583" s="3"/>
      <c r="J3583" s="3"/>
      <c r="K3583" s="3" t="s">
        <v>134</v>
      </c>
      <c r="L3583" s="125">
        <v>-0.18673672120479901</v>
      </c>
      <c r="M3583" s="3">
        <v>31</v>
      </c>
      <c r="N3583" s="125">
        <v>-2.7384673389430899E-2</v>
      </c>
      <c r="O3583" s="3">
        <v>12</v>
      </c>
      <c r="P3583" s="125">
        <v>-7.1861863868989698E-2</v>
      </c>
      <c r="Q3583" s="3">
        <v>31</v>
      </c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</row>
    <row r="3584" spans="1:30" hidden="1" x14ac:dyDescent="0.25">
      <c r="A3584" s="2">
        <v>10</v>
      </c>
      <c r="B3584" s="2">
        <v>2016</v>
      </c>
      <c r="C3584" s="4" t="str">
        <f>INDEX(Index!$B$1:$B$500,MATCH($F3584,Index!$A$1:$A$500,0)
)</f>
        <v>NYJ</v>
      </c>
      <c r="D3584" s="4">
        <v>0</v>
      </c>
      <c r="E3584" s="141">
        <f t="shared" si="55"/>
        <v>-0.27906460860861559</v>
      </c>
      <c r="F3584" s="3" t="s">
        <v>9</v>
      </c>
      <c r="G3584" s="3">
        <v>31</v>
      </c>
      <c r="H3584" s="125">
        <v>-0.27906460860861559</v>
      </c>
      <c r="I3584" s="3"/>
      <c r="J3584" s="3"/>
      <c r="K3584" s="3" t="s">
        <v>147</v>
      </c>
      <c r="L3584" s="125">
        <v>-0.114263740761855</v>
      </c>
      <c r="M3584" s="3">
        <v>26</v>
      </c>
      <c r="N3584" s="125">
        <v>7.9745866860990694E-2</v>
      </c>
      <c r="O3584" s="3">
        <v>24</v>
      </c>
      <c r="P3584" s="125">
        <v>-8.5055000985769902E-2</v>
      </c>
      <c r="Q3584" s="3">
        <v>32</v>
      </c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</row>
    <row r="3585" spans="1:30" hidden="1" x14ac:dyDescent="0.25">
      <c r="A3585" s="2">
        <v>10</v>
      </c>
      <c r="B3585" s="2">
        <v>2016</v>
      </c>
      <c r="C3585" s="4" t="str">
        <f>INDEX(Index!$B$1:$B$500,MATCH($F3585,Index!$A$1:$A$500,0)
)</f>
        <v>CLE</v>
      </c>
      <c r="D3585" s="4">
        <v>0</v>
      </c>
      <c r="E3585" s="141">
        <f t="shared" si="55"/>
        <v>-0.37985198557522232</v>
      </c>
      <c r="F3585" s="3" t="s">
        <v>10</v>
      </c>
      <c r="G3585" s="3">
        <v>32</v>
      </c>
      <c r="H3585" s="125">
        <v>-0.37985198557522232</v>
      </c>
      <c r="I3585" s="3"/>
      <c r="J3585" s="3"/>
      <c r="K3585" s="3" t="s">
        <v>223</v>
      </c>
      <c r="L3585" s="125">
        <v>-0.108624994493227</v>
      </c>
      <c r="M3585" s="3">
        <v>25</v>
      </c>
      <c r="N3585" s="125">
        <v>0.22686005229048301</v>
      </c>
      <c r="O3585" s="3">
        <v>31</v>
      </c>
      <c r="P3585" s="125">
        <v>-4.4366938791512302E-2</v>
      </c>
      <c r="Q3585" s="3">
        <v>27</v>
      </c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</row>
    <row r="3586" spans="1:30" hidden="1" x14ac:dyDescent="0.25">
      <c r="A3586" s="2">
        <v>11</v>
      </c>
      <c r="B3586" s="2">
        <v>2016</v>
      </c>
      <c r="C3586" s="4" t="str">
        <f>INDEX(Index!$B$1:$B$500,MATCH($F3586,Index!$A$1:$A$500,0)
)</f>
        <v>ATL</v>
      </c>
      <c r="D3586" s="4">
        <v>0</v>
      </c>
      <c r="E3586" s="141">
        <f t="shared" ref="E3586:E3649" si="56">IF(D3586=1,H3586/100,H3586)</f>
        <v>0.27163993053937813</v>
      </c>
      <c r="F3586" s="3" t="s">
        <v>43</v>
      </c>
      <c r="G3586" s="3">
        <v>1</v>
      </c>
      <c r="H3586" s="125">
        <v>0.27163993053937813</v>
      </c>
      <c r="I3586" s="3"/>
      <c r="J3586" s="3"/>
      <c r="K3586" s="3" t="s">
        <v>146</v>
      </c>
      <c r="L3586" s="125">
        <v>0.23809882515601</v>
      </c>
      <c r="M3586" s="3">
        <v>2</v>
      </c>
      <c r="N3586" s="125">
        <v>-1.04913122597805E-2</v>
      </c>
      <c r="O3586" s="3">
        <v>17</v>
      </c>
      <c r="P3586" s="125">
        <v>2.3049793123587601E-2</v>
      </c>
      <c r="Q3586" s="3">
        <v>6</v>
      </c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</row>
    <row r="3587" spans="1:30" hidden="1" x14ac:dyDescent="0.25">
      <c r="A3587" s="2">
        <v>11</v>
      </c>
      <c r="B3587" s="2">
        <v>2016</v>
      </c>
      <c r="C3587" s="4" t="str">
        <f>INDEX(Index!$B$1:$B$500,MATCH($F3587,Index!$A$1:$A$500,0)
)</f>
        <v>DAL</v>
      </c>
      <c r="D3587" s="4">
        <v>0</v>
      </c>
      <c r="E3587" s="141">
        <f t="shared" si="56"/>
        <v>0.23017868109525572</v>
      </c>
      <c r="F3587" s="3" t="s">
        <v>3</v>
      </c>
      <c r="G3587" s="3">
        <v>2</v>
      </c>
      <c r="H3587" s="125">
        <v>0.23017868109525572</v>
      </c>
      <c r="I3587" s="3"/>
      <c r="J3587" s="3"/>
      <c r="K3587" s="3" t="s">
        <v>224</v>
      </c>
      <c r="L3587" s="125">
        <v>0.27110880024812301</v>
      </c>
      <c r="M3587" s="3">
        <v>1</v>
      </c>
      <c r="N3587" s="125">
        <v>5.5571717821894601E-2</v>
      </c>
      <c r="O3587" s="3">
        <v>22</v>
      </c>
      <c r="P3587" s="125">
        <v>1.4641598669027299E-2</v>
      </c>
      <c r="Q3587" s="3">
        <v>11</v>
      </c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</row>
    <row r="3588" spans="1:30" hidden="1" x14ac:dyDescent="0.25">
      <c r="A3588" s="2">
        <v>11</v>
      </c>
      <c r="B3588" s="2">
        <v>2016</v>
      </c>
      <c r="C3588" s="4" t="str">
        <f>INDEX(Index!$B$1:$B$500,MATCH($F3588,Index!$A$1:$A$500,0)
)</f>
        <v>SEA</v>
      </c>
      <c r="D3588" s="4">
        <v>0</v>
      </c>
      <c r="E3588" s="141">
        <f t="shared" si="56"/>
        <v>0.20823956379694342</v>
      </c>
      <c r="F3588" s="3" t="s">
        <v>30</v>
      </c>
      <c r="G3588" s="3">
        <v>3</v>
      </c>
      <c r="H3588" s="125">
        <v>0.20823956379694342</v>
      </c>
      <c r="I3588" s="3"/>
      <c r="J3588" s="3"/>
      <c r="K3588" s="3" t="s">
        <v>241</v>
      </c>
      <c r="L3588" s="125">
        <v>8.1582235348524795E-2</v>
      </c>
      <c r="M3588" s="3">
        <v>8</v>
      </c>
      <c r="N3588" s="125">
        <v>-0.13497205485278899</v>
      </c>
      <c r="O3588" s="3">
        <v>5</v>
      </c>
      <c r="P3588" s="125">
        <v>-8.3147264043703702E-3</v>
      </c>
      <c r="Q3588" s="3">
        <v>17</v>
      </c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</row>
    <row r="3589" spans="1:30" hidden="1" x14ac:dyDescent="0.25">
      <c r="A3589" s="2">
        <v>11</v>
      </c>
      <c r="B3589" s="2">
        <v>2016</v>
      </c>
      <c r="C3589" s="4" t="str">
        <f>INDEX(Index!$B$1:$B$500,MATCH($F3589,Index!$A$1:$A$500,0)
)</f>
        <v>NE</v>
      </c>
      <c r="D3589" s="4">
        <v>0</v>
      </c>
      <c r="E3589" s="141">
        <f t="shared" si="56"/>
        <v>0.18917842116891817</v>
      </c>
      <c r="F3589" s="3" t="s">
        <v>17</v>
      </c>
      <c r="G3589" s="3">
        <v>4</v>
      </c>
      <c r="H3589" s="125">
        <v>0.18917842116891817</v>
      </c>
      <c r="I3589" s="3"/>
      <c r="J3589" s="3"/>
      <c r="K3589" s="3" t="s">
        <v>144</v>
      </c>
      <c r="L3589" s="125">
        <v>0.15330576281093999</v>
      </c>
      <c r="M3589" s="3">
        <v>4</v>
      </c>
      <c r="N3589" s="125">
        <v>-1.9485925486666899E-2</v>
      </c>
      <c r="O3589" s="3">
        <v>15</v>
      </c>
      <c r="P3589" s="125">
        <v>1.6386732871311298E-2</v>
      </c>
      <c r="Q3589" s="3">
        <v>9</v>
      </c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</row>
    <row r="3590" spans="1:30" hidden="1" x14ac:dyDescent="0.25">
      <c r="A3590" s="2">
        <v>11</v>
      </c>
      <c r="B3590" s="2">
        <v>2016</v>
      </c>
      <c r="C3590" s="4" t="str">
        <f>INDEX(Index!$B$1:$B$500,MATCH($F3590,Index!$A$1:$A$500,0)
)</f>
        <v>PHI</v>
      </c>
      <c r="D3590" s="4">
        <v>0</v>
      </c>
      <c r="E3590" s="141">
        <f t="shared" si="56"/>
        <v>0.18492477501560112</v>
      </c>
      <c r="F3590" s="3" t="s">
        <v>7</v>
      </c>
      <c r="G3590" s="3">
        <v>5</v>
      </c>
      <c r="H3590" s="125">
        <v>0.18492477501560112</v>
      </c>
      <c r="I3590" s="3"/>
      <c r="J3590" s="3"/>
      <c r="K3590" s="3" t="s">
        <v>145</v>
      </c>
      <c r="L3590" s="125">
        <v>-7.5095080887257207E-2</v>
      </c>
      <c r="M3590" s="3">
        <v>23</v>
      </c>
      <c r="N3590" s="125">
        <v>-0.179226663736367</v>
      </c>
      <c r="O3590" s="3">
        <v>1</v>
      </c>
      <c r="P3590" s="125">
        <v>8.0793192166491307E-2</v>
      </c>
      <c r="Q3590" s="3">
        <v>1</v>
      </c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</row>
    <row r="3591" spans="1:30" hidden="1" x14ac:dyDescent="0.25">
      <c r="A3591" s="2">
        <v>11</v>
      </c>
      <c r="B3591" s="2">
        <v>2016</v>
      </c>
      <c r="C3591" s="4" t="str">
        <f>INDEX(Index!$B$1:$B$500,MATCH($F3591,Index!$A$1:$A$500,0)
)</f>
        <v>WAS</v>
      </c>
      <c r="D3591" s="4">
        <v>0</v>
      </c>
      <c r="E3591" s="141">
        <f t="shared" si="56"/>
        <v>0.10548620488090241</v>
      </c>
      <c r="F3591" s="3" t="s">
        <v>26</v>
      </c>
      <c r="G3591" s="3">
        <v>6</v>
      </c>
      <c r="H3591" s="125">
        <v>0.10548620488090241</v>
      </c>
      <c r="I3591" s="3"/>
      <c r="J3591" s="3"/>
      <c r="K3591" s="3" t="s">
        <v>273</v>
      </c>
      <c r="L3591" s="125">
        <v>0.152871380774284</v>
      </c>
      <c r="M3591" s="3">
        <v>5</v>
      </c>
      <c r="N3591" s="125">
        <v>6.4059939928806195E-2</v>
      </c>
      <c r="O3591" s="3">
        <v>23</v>
      </c>
      <c r="P3591" s="125">
        <v>1.6674764035424599E-2</v>
      </c>
      <c r="Q3591" s="3">
        <v>8</v>
      </c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</row>
    <row r="3592" spans="1:30" hidden="1" x14ac:dyDescent="0.25">
      <c r="A3592" s="2">
        <v>11</v>
      </c>
      <c r="B3592" s="2">
        <v>2016</v>
      </c>
      <c r="C3592" s="4" t="str">
        <f>INDEX(Index!$B$1:$B$500,MATCH($F3592,Index!$A$1:$A$500,0)
)</f>
        <v>PIT</v>
      </c>
      <c r="D3592" s="4">
        <v>0</v>
      </c>
      <c r="E3592" s="141">
        <f t="shared" si="56"/>
        <v>9.4139588356280501E-2</v>
      </c>
      <c r="F3592" s="3" t="s">
        <v>32</v>
      </c>
      <c r="G3592" s="3">
        <v>7</v>
      </c>
      <c r="H3592" s="125">
        <v>9.4139588356280501E-2</v>
      </c>
      <c r="I3592" s="3"/>
      <c r="J3592" s="3"/>
      <c r="K3592" s="3" t="s">
        <v>145</v>
      </c>
      <c r="L3592" s="125">
        <v>5.4008765776535898E-2</v>
      </c>
      <c r="M3592" s="3">
        <v>10</v>
      </c>
      <c r="N3592" s="125">
        <v>-5.5181745557788202E-2</v>
      </c>
      <c r="O3592" s="3">
        <v>10</v>
      </c>
      <c r="P3592" s="125">
        <v>-1.5050922978043601E-2</v>
      </c>
      <c r="Q3592" s="3">
        <v>19</v>
      </c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</row>
    <row r="3593" spans="1:30" hidden="1" x14ac:dyDescent="0.25">
      <c r="A3593" s="2">
        <v>11</v>
      </c>
      <c r="B3593" s="2">
        <v>2016</v>
      </c>
      <c r="C3593" s="4" t="str">
        <f>INDEX(Index!$B$1:$B$500,MATCH($F3593,Index!$A$1:$A$500,0)
)</f>
        <v>LV</v>
      </c>
      <c r="D3593" s="4">
        <v>0</v>
      </c>
      <c r="E3593" s="141">
        <f t="shared" si="56"/>
        <v>7.3813819637737629E-2</v>
      </c>
      <c r="F3593" s="3" t="s">
        <v>52</v>
      </c>
      <c r="G3593" s="3">
        <v>8</v>
      </c>
      <c r="H3593" s="125">
        <v>7.3813819637737629E-2</v>
      </c>
      <c r="I3593" s="3"/>
      <c r="J3593" s="3"/>
      <c r="K3593" s="3" t="s">
        <v>144</v>
      </c>
      <c r="L3593" s="125">
        <v>0.16757113422226699</v>
      </c>
      <c r="M3593" s="3">
        <v>3</v>
      </c>
      <c r="N3593" s="125">
        <v>9.8300118278425497E-2</v>
      </c>
      <c r="O3593" s="3">
        <v>28</v>
      </c>
      <c r="P3593" s="125">
        <v>4.5428036938961304E-3</v>
      </c>
      <c r="Q3593" s="3">
        <v>12</v>
      </c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</row>
    <row r="3594" spans="1:30" hidden="1" x14ac:dyDescent="0.25">
      <c r="A3594" s="2">
        <v>11</v>
      </c>
      <c r="B3594" s="2">
        <v>2016</v>
      </c>
      <c r="C3594" s="4" t="str">
        <f>INDEX(Index!$B$1:$B$500,MATCH($F3594,Index!$A$1:$A$500,0)
)</f>
        <v>MIA</v>
      </c>
      <c r="D3594" s="4">
        <v>0</v>
      </c>
      <c r="E3594" s="141">
        <f t="shared" si="56"/>
        <v>7.3572319904762651E-2</v>
      </c>
      <c r="F3594" s="3" t="s">
        <v>4</v>
      </c>
      <c r="G3594" s="3">
        <v>9</v>
      </c>
      <c r="H3594" s="125">
        <v>7.3572319904762651E-2</v>
      </c>
      <c r="I3594" s="3"/>
      <c r="J3594" s="3"/>
      <c r="K3594" s="3" t="s">
        <v>146</v>
      </c>
      <c r="L3594" s="125">
        <v>1.20984604067059E-3</v>
      </c>
      <c r="M3594" s="3">
        <v>16</v>
      </c>
      <c r="N3594" s="125">
        <v>-6.9467026357738396E-2</v>
      </c>
      <c r="O3594" s="3">
        <v>7</v>
      </c>
      <c r="P3594" s="125">
        <v>2.8954475063536602E-3</v>
      </c>
      <c r="Q3594" s="3">
        <v>14</v>
      </c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</row>
    <row r="3595" spans="1:30" hidden="1" x14ac:dyDescent="0.25">
      <c r="A3595" s="2">
        <v>11</v>
      </c>
      <c r="B3595" s="2">
        <v>2016</v>
      </c>
      <c r="C3595" s="4" t="str">
        <f>INDEX(Index!$B$1:$B$500,MATCH($F3595,Index!$A$1:$A$500,0)
)</f>
        <v>BUF</v>
      </c>
      <c r="D3595" s="4">
        <v>0</v>
      </c>
      <c r="E3595" s="141">
        <f t="shared" si="56"/>
        <v>6.320774300950098E-2</v>
      </c>
      <c r="F3595" s="3" t="s">
        <v>0</v>
      </c>
      <c r="G3595" s="3">
        <v>10</v>
      </c>
      <c r="H3595" s="125">
        <v>6.320774300950098E-2</v>
      </c>
      <c r="I3595" s="3"/>
      <c r="J3595" s="3"/>
      <c r="K3595" s="3" t="s">
        <v>145</v>
      </c>
      <c r="L3595" s="125">
        <v>8.8172855895238697E-2</v>
      </c>
      <c r="M3595" s="3">
        <v>7</v>
      </c>
      <c r="N3595" s="125">
        <v>2.6031866708161801E-2</v>
      </c>
      <c r="O3595" s="3">
        <v>20</v>
      </c>
      <c r="P3595" s="125">
        <v>1.0667538224240899E-3</v>
      </c>
      <c r="Q3595" s="3">
        <v>15</v>
      </c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</row>
    <row r="3596" spans="1:30" hidden="1" x14ac:dyDescent="0.25">
      <c r="A3596" s="2">
        <v>11</v>
      </c>
      <c r="B3596" s="2">
        <v>2016</v>
      </c>
      <c r="C3596" s="4" t="str">
        <f>INDEX(Index!$B$1:$B$500,MATCH($F3596,Index!$A$1:$A$500,0)
)</f>
        <v>MIN</v>
      </c>
      <c r="D3596" s="4">
        <v>0</v>
      </c>
      <c r="E3596" s="141">
        <f t="shared" si="56"/>
        <v>6.2368918229625495E-2</v>
      </c>
      <c r="F3596" s="3" t="s">
        <v>46</v>
      </c>
      <c r="G3596" s="3">
        <v>11</v>
      </c>
      <c r="H3596" s="125">
        <v>6.2368918229625495E-2</v>
      </c>
      <c r="I3596" s="3"/>
      <c r="J3596" s="3"/>
      <c r="K3596" s="3" t="s">
        <v>146</v>
      </c>
      <c r="L3596" s="125">
        <v>-0.106566904253984</v>
      </c>
      <c r="M3596" s="3">
        <v>25</v>
      </c>
      <c r="N3596" s="125">
        <v>-0.146366293749189</v>
      </c>
      <c r="O3596" s="3">
        <v>4</v>
      </c>
      <c r="P3596" s="125">
        <v>2.2569528734420499E-2</v>
      </c>
      <c r="Q3596" s="3">
        <v>7</v>
      </c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</row>
    <row r="3597" spans="1:30" hidden="1" x14ac:dyDescent="0.25">
      <c r="A3597" s="2">
        <v>11</v>
      </c>
      <c r="B3597" s="2">
        <v>2016</v>
      </c>
      <c r="C3597" s="4" t="str">
        <f>INDEX(Index!$B$1:$B$500,MATCH($F3597,Index!$A$1:$A$500,0)
)</f>
        <v>LAC</v>
      </c>
      <c r="D3597" s="4">
        <v>0</v>
      </c>
      <c r="E3597" s="141">
        <f t="shared" si="56"/>
        <v>5.0825843352182799E-2</v>
      </c>
      <c r="F3597" s="3" t="s">
        <v>68</v>
      </c>
      <c r="G3597" s="3">
        <v>12</v>
      </c>
      <c r="H3597" s="125">
        <v>5.0825843352182799E-2</v>
      </c>
      <c r="I3597" s="3"/>
      <c r="J3597" s="3"/>
      <c r="K3597" s="3" t="s">
        <v>148</v>
      </c>
      <c r="L3597" s="125">
        <v>5.8915609560966E-3</v>
      </c>
      <c r="M3597" s="3">
        <v>13</v>
      </c>
      <c r="N3597" s="125">
        <v>-6.8239469916066303E-2</v>
      </c>
      <c r="O3597" s="3">
        <v>8</v>
      </c>
      <c r="P3597" s="125">
        <v>-2.3305187519980099E-2</v>
      </c>
      <c r="Q3597" s="3">
        <v>20</v>
      </c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</row>
    <row r="3598" spans="1:30" hidden="1" x14ac:dyDescent="0.25">
      <c r="A3598" s="2">
        <v>11</v>
      </c>
      <c r="B3598" s="2">
        <v>2016</v>
      </c>
      <c r="C3598" s="4" t="str">
        <f>INDEX(Index!$B$1:$B$500,MATCH($F3598,Index!$A$1:$A$500,0)
)</f>
        <v>DEN</v>
      </c>
      <c r="D3598" s="4">
        <v>0</v>
      </c>
      <c r="E3598" s="141">
        <f t="shared" si="56"/>
        <v>4.1520200944847874E-2</v>
      </c>
      <c r="F3598" s="3" t="s">
        <v>39</v>
      </c>
      <c r="G3598" s="3">
        <v>13</v>
      </c>
      <c r="H3598" s="125">
        <v>4.1520200944847874E-2</v>
      </c>
      <c r="I3598" s="3"/>
      <c r="J3598" s="3"/>
      <c r="K3598" s="3" t="s">
        <v>143</v>
      </c>
      <c r="L3598" s="125">
        <v>-0.111331431921888</v>
      </c>
      <c r="M3598" s="3">
        <v>26</v>
      </c>
      <c r="N3598" s="125">
        <v>-0.156048572968743</v>
      </c>
      <c r="O3598" s="3">
        <v>2</v>
      </c>
      <c r="P3598" s="125">
        <v>-3.1969401020071199E-3</v>
      </c>
      <c r="Q3598" s="3">
        <v>16</v>
      </c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</row>
    <row r="3599" spans="1:30" hidden="1" x14ac:dyDescent="0.25">
      <c r="A3599" s="2">
        <v>11</v>
      </c>
      <c r="B3599" s="2">
        <v>2016</v>
      </c>
      <c r="C3599" s="4" t="str">
        <f>INDEX(Index!$B$1:$B$500,MATCH($F3599,Index!$A$1:$A$500,0)
)</f>
        <v>KC</v>
      </c>
      <c r="D3599" s="4">
        <v>0</v>
      </c>
      <c r="E3599" s="141">
        <f t="shared" si="56"/>
        <v>3.6332492738267899E-2</v>
      </c>
      <c r="F3599" s="3" t="s">
        <v>5</v>
      </c>
      <c r="G3599" s="3">
        <v>14</v>
      </c>
      <c r="H3599" s="125">
        <v>3.6332492738267899E-2</v>
      </c>
      <c r="I3599" s="3"/>
      <c r="J3599" s="3"/>
      <c r="K3599" s="3" t="s">
        <v>143</v>
      </c>
      <c r="L3599" s="125">
        <v>-3.5244903496444997E-2</v>
      </c>
      <c r="M3599" s="3">
        <v>19</v>
      </c>
      <c r="N3599" s="125">
        <v>-2.9332312736049301E-2</v>
      </c>
      <c r="O3599" s="3">
        <v>13</v>
      </c>
      <c r="P3599" s="125">
        <v>4.2245083498663599E-2</v>
      </c>
      <c r="Q3599" s="3">
        <v>5</v>
      </c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</row>
    <row r="3600" spans="1:30" hidden="1" x14ac:dyDescent="0.25">
      <c r="A3600" s="2">
        <v>11</v>
      </c>
      <c r="B3600" s="2">
        <v>2016</v>
      </c>
      <c r="C3600" s="4" t="str">
        <f>INDEX(Index!$B$1:$B$500,MATCH($F3600,Index!$A$1:$A$500,0)
)</f>
        <v>NYG</v>
      </c>
      <c r="D3600" s="4">
        <v>0</v>
      </c>
      <c r="E3600" s="141">
        <f t="shared" si="56"/>
        <v>3.2596144767050687E-2</v>
      </c>
      <c r="F3600" s="3" t="s">
        <v>15</v>
      </c>
      <c r="G3600" s="3">
        <v>15</v>
      </c>
      <c r="H3600" s="125">
        <v>3.2596144767050687E-2</v>
      </c>
      <c r="I3600" s="3"/>
      <c r="J3600" s="3"/>
      <c r="K3600" s="3" t="s">
        <v>143</v>
      </c>
      <c r="L3600" s="125">
        <v>3.9240954895738899E-3</v>
      </c>
      <c r="M3600" s="3">
        <v>15</v>
      </c>
      <c r="N3600" s="125">
        <v>-5.4239903228832098E-2</v>
      </c>
      <c r="O3600" s="3">
        <v>11</v>
      </c>
      <c r="P3600" s="125">
        <v>-2.5567853951355302E-2</v>
      </c>
      <c r="Q3600" s="3">
        <v>21</v>
      </c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</row>
    <row r="3601" spans="1:30" hidden="1" x14ac:dyDescent="0.25">
      <c r="A3601" s="2">
        <v>11</v>
      </c>
      <c r="B3601" s="2">
        <v>2016</v>
      </c>
      <c r="C3601" s="4" t="str">
        <f>INDEX(Index!$B$1:$B$500,MATCH($F3601,Index!$A$1:$A$500,0)
)</f>
        <v>NO</v>
      </c>
      <c r="D3601" s="4">
        <v>0</v>
      </c>
      <c r="E3601" s="141">
        <f t="shared" si="56"/>
        <v>2.9605172013007809E-2</v>
      </c>
      <c r="F3601" s="3" t="s">
        <v>27</v>
      </c>
      <c r="G3601" s="3">
        <v>16</v>
      </c>
      <c r="H3601" s="125">
        <v>2.9605172013007809E-2</v>
      </c>
      <c r="I3601" s="3"/>
      <c r="J3601" s="3"/>
      <c r="K3601" s="3" t="s">
        <v>148</v>
      </c>
      <c r="L3601" s="125">
        <v>0.14913703493522801</v>
      </c>
      <c r="M3601" s="3">
        <v>6</v>
      </c>
      <c r="N3601" s="125">
        <v>7.7496279026474296E-2</v>
      </c>
      <c r="O3601" s="3">
        <v>25</v>
      </c>
      <c r="P3601" s="125">
        <v>-4.2035583895745902E-2</v>
      </c>
      <c r="Q3601" s="3">
        <v>25</v>
      </c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</row>
    <row r="3602" spans="1:30" hidden="1" x14ac:dyDescent="0.25">
      <c r="A3602" s="2">
        <v>11</v>
      </c>
      <c r="B3602" s="2">
        <v>2016</v>
      </c>
      <c r="C3602" s="4" t="str">
        <f>INDEX(Index!$B$1:$B$500,MATCH($F3602,Index!$A$1:$A$500,0)
)</f>
        <v>ARI</v>
      </c>
      <c r="D3602" s="4">
        <v>0</v>
      </c>
      <c r="E3602" s="141">
        <f t="shared" si="56"/>
        <v>1.6111922633385303E-2</v>
      </c>
      <c r="F3602" s="3" t="s">
        <v>23</v>
      </c>
      <c r="G3602" s="3">
        <v>17</v>
      </c>
      <c r="H3602" s="125">
        <v>1.6111922633385303E-2</v>
      </c>
      <c r="I3602" s="3"/>
      <c r="J3602" s="3"/>
      <c r="K3602" s="3" t="s">
        <v>287</v>
      </c>
      <c r="L3602" s="125">
        <v>-6.5446893509215495E-2</v>
      </c>
      <c r="M3602" s="3">
        <v>22</v>
      </c>
      <c r="N3602" s="125">
        <v>-0.154955512756138</v>
      </c>
      <c r="O3602" s="3">
        <v>3</v>
      </c>
      <c r="P3602" s="125">
        <v>-7.3396696613537205E-2</v>
      </c>
      <c r="Q3602" s="3">
        <v>31</v>
      </c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</row>
    <row r="3603" spans="1:30" hidden="1" x14ac:dyDescent="0.25">
      <c r="A3603" s="2">
        <v>11</v>
      </c>
      <c r="B3603" s="2">
        <v>2016</v>
      </c>
      <c r="C3603" s="4" t="str">
        <f>INDEX(Index!$B$1:$B$500,MATCH($F3603,Index!$A$1:$A$500,0)
)</f>
        <v>BAL</v>
      </c>
      <c r="D3603" s="4">
        <v>0</v>
      </c>
      <c r="E3603" s="141">
        <f t="shared" si="56"/>
        <v>-2.6817934209605009E-3</v>
      </c>
      <c r="F3603" s="3" t="s">
        <v>18</v>
      </c>
      <c r="G3603" s="3">
        <v>18</v>
      </c>
      <c r="H3603" s="125">
        <v>-2.6817934209605009E-3</v>
      </c>
      <c r="I3603" s="3"/>
      <c r="J3603" s="3"/>
      <c r="K3603" s="3" t="s">
        <v>145</v>
      </c>
      <c r="L3603" s="125">
        <v>-0.14815589430089199</v>
      </c>
      <c r="M3603" s="3">
        <v>28</v>
      </c>
      <c r="N3603" s="125">
        <v>-0.12945458743451699</v>
      </c>
      <c r="O3603" s="3">
        <v>6</v>
      </c>
      <c r="P3603" s="125">
        <v>1.60195134454145E-2</v>
      </c>
      <c r="Q3603" s="3">
        <v>10</v>
      </c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</row>
    <row r="3604" spans="1:30" hidden="1" x14ac:dyDescent="0.25">
      <c r="A3604" s="2">
        <v>11</v>
      </c>
      <c r="B3604" s="2">
        <v>2016</v>
      </c>
      <c r="C3604" s="4" t="str">
        <f>INDEX(Index!$B$1:$B$500,MATCH($F3604,Index!$A$1:$A$500,0)
)</f>
        <v>CAR</v>
      </c>
      <c r="D3604" s="4">
        <v>0</v>
      </c>
      <c r="E3604" s="141">
        <f t="shared" si="56"/>
        <v>-4.2403913033552496E-2</v>
      </c>
      <c r="F3604" s="3" t="s">
        <v>51</v>
      </c>
      <c r="G3604" s="3">
        <v>19</v>
      </c>
      <c r="H3604" s="125">
        <v>-4.2403913033552496E-2</v>
      </c>
      <c r="I3604" s="3"/>
      <c r="J3604" s="3"/>
      <c r="K3604" s="3" t="s">
        <v>148</v>
      </c>
      <c r="L3604" s="125">
        <v>-4.4434176990069997E-2</v>
      </c>
      <c r="M3604" s="3">
        <v>20</v>
      </c>
      <c r="N3604" s="125">
        <v>-5.1125764410297002E-2</v>
      </c>
      <c r="O3604" s="3">
        <v>12</v>
      </c>
      <c r="P3604" s="125">
        <v>-4.90955004537795E-2</v>
      </c>
      <c r="Q3604" s="3">
        <v>29</v>
      </c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</row>
    <row r="3605" spans="1:30" hidden="1" x14ac:dyDescent="0.25">
      <c r="A3605" s="2">
        <v>11</v>
      </c>
      <c r="B3605" s="2">
        <v>2016</v>
      </c>
      <c r="C3605" s="4" t="str">
        <f>INDEX(Index!$B$1:$B$500,MATCH($F3605,Index!$A$1:$A$500,0)
)</f>
        <v>TB</v>
      </c>
      <c r="D3605" s="4">
        <v>0</v>
      </c>
      <c r="E3605" s="141">
        <f t="shared" si="56"/>
        <v>-4.7796502595302222E-2</v>
      </c>
      <c r="F3605" s="3" t="s">
        <v>38</v>
      </c>
      <c r="G3605" s="3">
        <v>20</v>
      </c>
      <c r="H3605" s="125">
        <v>-4.7796502595302222E-2</v>
      </c>
      <c r="I3605" s="3"/>
      <c r="J3605" s="3"/>
      <c r="K3605" s="3" t="s">
        <v>145</v>
      </c>
      <c r="L3605" s="125">
        <v>-2.11896887675923E-2</v>
      </c>
      <c r="M3605" s="3">
        <v>18</v>
      </c>
      <c r="N3605" s="125">
        <v>1.00594559446452E-3</v>
      </c>
      <c r="O3605" s="3">
        <v>18</v>
      </c>
      <c r="P3605" s="125">
        <v>-2.5600868233245401E-2</v>
      </c>
      <c r="Q3605" s="3">
        <v>22</v>
      </c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</row>
    <row r="3606" spans="1:30" hidden="1" x14ac:dyDescent="0.25">
      <c r="A3606" s="2">
        <v>11</v>
      </c>
      <c r="B3606" s="2">
        <v>2016</v>
      </c>
      <c r="C3606" s="4" t="str">
        <f>INDEX(Index!$B$1:$B$500,MATCH($F3606,Index!$A$1:$A$500,0)
)</f>
        <v>GB</v>
      </c>
      <c r="D3606" s="4">
        <v>0</v>
      </c>
      <c r="E3606" s="141">
        <f t="shared" si="56"/>
        <v>-5.54651995563369E-2</v>
      </c>
      <c r="F3606" s="3" t="s">
        <v>20</v>
      </c>
      <c r="G3606" s="3">
        <v>21</v>
      </c>
      <c r="H3606" s="125">
        <v>-5.54651995563369E-2</v>
      </c>
      <c r="I3606" s="3"/>
      <c r="J3606" s="3"/>
      <c r="K3606" s="3" t="s">
        <v>148</v>
      </c>
      <c r="L3606" s="125">
        <v>2.7594090862934201E-2</v>
      </c>
      <c r="M3606" s="3">
        <v>12</v>
      </c>
      <c r="N3606" s="125">
        <v>3.9648520781062901E-2</v>
      </c>
      <c r="O3606" s="3">
        <v>21</v>
      </c>
      <c r="P3606" s="125">
        <v>-4.3410769638208203E-2</v>
      </c>
      <c r="Q3606" s="3">
        <v>26</v>
      </c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</row>
    <row r="3607" spans="1:30" hidden="1" x14ac:dyDescent="0.25">
      <c r="A3607" s="2">
        <v>11</v>
      </c>
      <c r="B3607" s="2">
        <v>2016</v>
      </c>
      <c r="C3607" s="4" t="e">
        <f>INDEX(Index!$B$1:$B$500,MATCH($F3607,Index!$A$1:$A$500,0)
)</f>
        <v>#N/A</v>
      </c>
      <c r="D3607" s="4">
        <v>0</v>
      </c>
      <c r="E3607" s="141">
        <f t="shared" si="56"/>
        <v>-5.5561769817553487E-2</v>
      </c>
      <c r="F3607" s="3" t="s">
        <v>283</v>
      </c>
      <c r="G3607" s="3">
        <v>22</v>
      </c>
      <c r="H3607" s="125">
        <v>-5.5561769817553487E-2</v>
      </c>
      <c r="I3607" s="3"/>
      <c r="J3607" s="3"/>
      <c r="K3607" s="3" t="s">
        <v>148</v>
      </c>
      <c r="L3607" s="125">
        <v>-0.17171701187625199</v>
      </c>
      <c r="M3607" s="3">
        <v>31</v>
      </c>
      <c r="N3607" s="125">
        <v>-5.9311327830846902E-2</v>
      </c>
      <c r="O3607" s="3">
        <v>9</v>
      </c>
      <c r="P3607" s="125">
        <v>5.6843914227851601E-2</v>
      </c>
      <c r="Q3607" s="3">
        <v>2</v>
      </c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</row>
    <row r="3608" spans="1:30" hidden="1" x14ac:dyDescent="0.25">
      <c r="A3608" s="2">
        <v>11</v>
      </c>
      <c r="B3608" s="2">
        <v>2016</v>
      </c>
      <c r="C3608" s="4" t="str">
        <f>INDEX(Index!$B$1:$B$500,MATCH($F3608,Index!$A$1:$A$500,0)
)</f>
        <v>CHI</v>
      </c>
      <c r="D3608" s="4">
        <v>0</v>
      </c>
      <c r="E3608" s="141">
        <f t="shared" si="56"/>
        <v>-6.980611965693985E-2</v>
      </c>
      <c r="F3608" s="3" t="s">
        <v>64</v>
      </c>
      <c r="G3608" s="3">
        <v>23</v>
      </c>
      <c r="H3608" s="125">
        <v>-6.980611965693985E-2</v>
      </c>
      <c r="I3608" s="3"/>
      <c r="J3608" s="3"/>
      <c r="K3608" s="3" t="s">
        <v>149</v>
      </c>
      <c r="L3608" s="125">
        <v>-5.0708100668307998E-2</v>
      </c>
      <c r="M3608" s="3">
        <v>21</v>
      </c>
      <c r="N3608" s="125">
        <v>2.2174405391085301E-2</v>
      </c>
      <c r="O3608" s="3">
        <v>19</v>
      </c>
      <c r="P3608" s="125">
        <v>3.0763864024534399E-3</v>
      </c>
      <c r="Q3608" s="3">
        <v>13</v>
      </c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</row>
    <row r="3609" spans="1:30" hidden="1" x14ac:dyDescent="0.25">
      <c r="A3609" s="2">
        <v>11</v>
      </c>
      <c r="B3609" s="2">
        <v>2016</v>
      </c>
      <c r="C3609" s="4" t="str">
        <f>INDEX(Index!$B$1:$B$500,MATCH($F3609,Index!$A$1:$A$500,0)
)</f>
        <v>TEN</v>
      </c>
      <c r="D3609" s="4">
        <v>0</v>
      </c>
      <c r="E3609" s="141">
        <f t="shared" si="56"/>
        <v>-7.4673766247278311E-2</v>
      </c>
      <c r="F3609" s="3" t="s">
        <v>45</v>
      </c>
      <c r="G3609" s="3">
        <v>24</v>
      </c>
      <c r="H3609" s="125">
        <v>-7.4673766247278311E-2</v>
      </c>
      <c r="I3609" s="3"/>
      <c r="J3609" s="3"/>
      <c r="K3609" s="3" t="s">
        <v>155</v>
      </c>
      <c r="L3609" s="125">
        <v>7.7415210072404997E-2</v>
      </c>
      <c r="M3609" s="3">
        <v>9</v>
      </c>
      <c r="N3609" s="125">
        <v>0.104969711144988</v>
      </c>
      <c r="O3609" s="3">
        <v>29</v>
      </c>
      <c r="P3609" s="125">
        <v>-4.71192651746953E-2</v>
      </c>
      <c r="Q3609" s="3">
        <v>28</v>
      </c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</row>
    <row r="3610" spans="1:30" hidden="1" x14ac:dyDescent="0.25">
      <c r="A3610" s="2">
        <v>11</v>
      </c>
      <c r="B3610" s="2">
        <v>2016</v>
      </c>
      <c r="C3610" s="4" t="str">
        <f>INDEX(Index!$B$1:$B$500,MATCH($F3610,Index!$A$1:$A$500,0)
)</f>
        <v>CIN</v>
      </c>
      <c r="D3610" s="4">
        <v>0</v>
      </c>
      <c r="E3610" s="141">
        <f t="shared" si="56"/>
        <v>-7.6761480258590392E-2</v>
      </c>
      <c r="F3610" s="3" t="s">
        <v>24</v>
      </c>
      <c r="G3610" s="3">
        <v>25</v>
      </c>
      <c r="H3610" s="125">
        <v>-7.6761480258590392E-2</v>
      </c>
      <c r="I3610" s="3"/>
      <c r="J3610" s="3"/>
      <c r="K3610" s="3" t="s">
        <v>242</v>
      </c>
      <c r="L3610" s="125">
        <v>3.9592446333635303E-2</v>
      </c>
      <c r="M3610" s="3">
        <v>11</v>
      </c>
      <c r="N3610" s="125">
        <v>7.1619580073364997E-2</v>
      </c>
      <c r="O3610" s="3">
        <v>24</v>
      </c>
      <c r="P3610" s="125">
        <v>-4.4734346518860699E-2</v>
      </c>
      <c r="Q3610" s="3">
        <v>27</v>
      </c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</row>
    <row r="3611" spans="1:30" hidden="1" x14ac:dyDescent="0.25">
      <c r="A3611" s="2">
        <v>11</v>
      </c>
      <c r="B3611" s="2">
        <v>2016</v>
      </c>
      <c r="C3611" s="4" t="str">
        <f>INDEX(Index!$B$1:$B$500,MATCH($F3611,Index!$A$1:$A$500,0)
)</f>
        <v>DET</v>
      </c>
      <c r="D3611" s="4">
        <v>0</v>
      </c>
      <c r="E3611" s="141">
        <f t="shared" si="56"/>
        <v>-0.1015407162648472</v>
      </c>
      <c r="F3611" s="3" t="s">
        <v>21</v>
      </c>
      <c r="G3611" s="3">
        <v>26</v>
      </c>
      <c r="H3611" s="125">
        <v>-0.1015407162648472</v>
      </c>
      <c r="I3611" s="3"/>
      <c r="J3611" s="3"/>
      <c r="K3611" s="3" t="s">
        <v>146</v>
      </c>
      <c r="L3611" s="125">
        <v>1.03728162413188E-3</v>
      </c>
      <c r="M3611" s="3">
        <v>17</v>
      </c>
      <c r="N3611" s="125">
        <v>0.15584602487135599</v>
      </c>
      <c r="O3611" s="3">
        <v>30</v>
      </c>
      <c r="P3611" s="125">
        <v>5.3268026982376898E-2</v>
      </c>
      <c r="Q3611" s="3">
        <v>4</v>
      </c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</row>
    <row r="3612" spans="1:30" hidden="1" x14ac:dyDescent="0.25">
      <c r="A3612" s="2">
        <v>11</v>
      </c>
      <c r="B3612" s="2">
        <v>2016</v>
      </c>
      <c r="C3612" s="4" t="str">
        <f>INDEX(Index!$B$1:$B$500,MATCH($F3612,Index!$A$1:$A$500,0)
)</f>
        <v>IND</v>
      </c>
      <c r="D3612" s="4">
        <v>0</v>
      </c>
      <c r="E3612" s="141">
        <f t="shared" si="56"/>
        <v>-0.14472913091383779</v>
      </c>
      <c r="F3612" s="3" t="s">
        <v>35</v>
      </c>
      <c r="G3612" s="3">
        <v>27</v>
      </c>
      <c r="H3612" s="125">
        <v>-0.14472913091383779</v>
      </c>
      <c r="I3612" s="3"/>
      <c r="J3612" s="3"/>
      <c r="K3612" s="3" t="s">
        <v>145</v>
      </c>
      <c r="L3612" s="125">
        <v>5.5969317023564997E-3</v>
      </c>
      <c r="M3612" s="3">
        <v>14</v>
      </c>
      <c r="N3612" s="125">
        <v>0.20417620365656999</v>
      </c>
      <c r="O3612" s="3">
        <v>32</v>
      </c>
      <c r="P3612" s="125">
        <v>5.38501410403757E-2</v>
      </c>
      <c r="Q3612" s="3">
        <v>3</v>
      </c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</row>
    <row r="3613" spans="1:30" hidden="1" x14ac:dyDescent="0.25">
      <c r="A3613" s="2">
        <v>11</v>
      </c>
      <c r="B3613" s="2">
        <v>2016</v>
      </c>
      <c r="C3613" s="4" t="str">
        <f>INDEX(Index!$B$1:$B$500,MATCH($F3613,Index!$A$1:$A$500,0)
)</f>
        <v>JAX</v>
      </c>
      <c r="D3613" s="4">
        <v>0</v>
      </c>
      <c r="E3613" s="141">
        <f t="shared" si="56"/>
        <v>-0.19193469984325121</v>
      </c>
      <c r="F3613" s="3" t="s">
        <v>56</v>
      </c>
      <c r="G3613" s="3">
        <v>28</v>
      </c>
      <c r="H3613" s="125">
        <v>-0.19193469984325121</v>
      </c>
      <c r="I3613" s="3"/>
      <c r="J3613" s="3"/>
      <c r="K3613" s="3" t="s">
        <v>149</v>
      </c>
      <c r="L3613" s="125">
        <v>-0.16667181548177601</v>
      </c>
      <c r="M3613" s="3">
        <v>30</v>
      </c>
      <c r="N3613" s="125">
        <v>-1.16739917843105E-2</v>
      </c>
      <c r="O3613" s="3">
        <v>16</v>
      </c>
      <c r="P3613" s="125">
        <v>-3.6936876145785703E-2</v>
      </c>
      <c r="Q3613" s="3">
        <v>23</v>
      </c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</row>
    <row r="3614" spans="1:30" hidden="1" x14ac:dyDescent="0.25">
      <c r="A3614" s="2">
        <v>11</v>
      </c>
      <c r="B3614" s="2">
        <v>2016</v>
      </c>
      <c r="C3614" s="4" t="str">
        <f>INDEX(Index!$B$1:$B$500,MATCH($F3614,Index!$A$1:$A$500,0)
)</f>
        <v>HOU</v>
      </c>
      <c r="D3614" s="4">
        <v>0</v>
      </c>
      <c r="E3614" s="141">
        <f t="shared" si="56"/>
        <v>-0.22098537853599409</v>
      </c>
      <c r="F3614" s="3" t="s">
        <v>49</v>
      </c>
      <c r="G3614" s="3">
        <v>29</v>
      </c>
      <c r="H3614" s="125">
        <v>-0.22098537853599409</v>
      </c>
      <c r="I3614" s="3"/>
      <c r="J3614" s="3"/>
      <c r="K3614" s="3" t="s">
        <v>146</v>
      </c>
      <c r="L3614" s="125">
        <v>-0.17678071810499099</v>
      </c>
      <c r="M3614" s="3">
        <v>32</v>
      </c>
      <c r="N3614" s="125">
        <v>-2.6486753943487699E-2</v>
      </c>
      <c r="O3614" s="3">
        <v>14</v>
      </c>
      <c r="P3614" s="125">
        <v>-7.0691414374490794E-2</v>
      </c>
      <c r="Q3614" s="3">
        <v>30</v>
      </c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</row>
    <row r="3615" spans="1:30" hidden="1" x14ac:dyDescent="0.25">
      <c r="A3615" s="2">
        <v>11</v>
      </c>
      <c r="B3615" s="2">
        <v>2016</v>
      </c>
      <c r="C3615" s="4" t="str">
        <f>INDEX(Index!$B$1:$B$500,MATCH($F3615,Index!$A$1:$A$500,0)
)</f>
        <v>SF</v>
      </c>
      <c r="D3615" s="4">
        <v>0</v>
      </c>
      <c r="E3615" s="141">
        <f t="shared" si="56"/>
        <v>-0.23922927350203002</v>
      </c>
      <c r="F3615" s="3" t="s">
        <v>1</v>
      </c>
      <c r="G3615" s="3">
        <v>30</v>
      </c>
      <c r="H3615" s="125">
        <v>-0.23922927350203002</v>
      </c>
      <c r="I3615" s="3"/>
      <c r="J3615" s="3"/>
      <c r="K3615" s="3" t="s">
        <v>150</v>
      </c>
      <c r="L3615" s="125">
        <v>-0.13979378197978601</v>
      </c>
      <c r="M3615" s="3">
        <v>27</v>
      </c>
      <c r="N3615" s="125">
        <v>8.7860244430858006E-2</v>
      </c>
      <c r="O3615" s="3">
        <v>27</v>
      </c>
      <c r="P3615" s="125">
        <v>-1.1575247091386E-2</v>
      </c>
      <c r="Q3615" s="3">
        <v>18</v>
      </c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</row>
    <row r="3616" spans="1:30" hidden="1" x14ac:dyDescent="0.25">
      <c r="A3616" s="2">
        <v>11</v>
      </c>
      <c r="B3616" s="2">
        <v>2016</v>
      </c>
      <c r="C3616" s="4" t="str">
        <f>INDEX(Index!$B$1:$B$500,MATCH($F3616,Index!$A$1:$A$500,0)
)</f>
        <v>NYJ</v>
      </c>
      <c r="D3616" s="4">
        <v>0</v>
      </c>
      <c r="E3616" s="141">
        <f t="shared" si="56"/>
        <v>-0.27286775050134937</v>
      </c>
      <c r="F3616" s="3" t="s">
        <v>9</v>
      </c>
      <c r="G3616" s="3">
        <v>31</v>
      </c>
      <c r="H3616" s="125">
        <v>-0.27286775050134937</v>
      </c>
      <c r="I3616" s="3"/>
      <c r="J3616" s="3"/>
      <c r="K3616" s="3" t="s">
        <v>147</v>
      </c>
      <c r="L3616" s="125">
        <v>-0.104387985496829</v>
      </c>
      <c r="M3616" s="3">
        <v>24</v>
      </c>
      <c r="N3616" s="125">
        <v>8.34247640187505E-2</v>
      </c>
      <c r="O3616" s="3">
        <v>26</v>
      </c>
      <c r="P3616" s="125">
        <v>-8.5055000985769902E-2</v>
      </c>
      <c r="Q3616" s="3">
        <v>32</v>
      </c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</row>
    <row r="3617" spans="1:30" hidden="1" x14ac:dyDescent="0.25">
      <c r="A3617" s="2">
        <v>11</v>
      </c>
      <c r="B3617" s="2">
        <v>2016</v>
      </c>
      <c r="C3617" s="4" t="str">
        <f>INDEX(Index!$B$1:$B$500,MATCH($F3617,Index!$A$1:$A$500,0)
)</f>
        <v>CLE</v>
      </c>
      <c r="D3617" s="4">
        <v>0</v>
      </c>
      <c r="E3617" s="141">
        <f t="shared" si="56"/>
        <v>-0.40311050523019942</v>
      </c>
      <c r="F3617" s="3" t="s">
        <v>10</v>
      </c>
      <c r="G3617" s="3">
        <v>32</v>
      </c>
      <c r="H3617" s="125">
        <v>-0.40311050523019942</v>
      </c>
      <c r="I3617" s="3"/>
      <c r="J3617" s="3"/>
      <c r="K3617" s="3" t="s">
        <v>227</v>
      </c>
      <c r="L3617" s="125">
        <v>-0.16022460449614201</v>
      </c>
      <c r="M3617" s="3">
        <v>29</v>
      </c>
      <c r="N3617" s="125">
        <v>0.20250192210485399</v>
      </c>
      <c r="O3617" s="3">
        <v>31</v>
      </c>
      <c r="P3617" s="125">
        <v>-4.0383978629203399E-2</v>
      </c>
      <c r="Q3617" s="3">
        <v>24</v>
      </c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</row>
    <row r="3618" spans="1:30" hidden="1" x14ac:dyDescent="0.25">
      <c r="A3618" s="2">
        <v>12</v>
      </c>
      <c r="B3618" s="2">
        <v>2016</v>
      </c>
      <c r="C3618" s="4" t="str">
        <f>INDEX(Index!$B$1:$B$500,MATCH($F3618,Index!$A$1:$A$500,0)
)</f>
        <v>ATL</v>
      </c>
      <c r="D3618" s="4">
        <v>0</v>
      </c>
      <c r="E3618" s="141">
        <f t="shared" si="56"/>
        <v>0.29832664538409565</v>
      </c>
      <c r="F3618" s="3" t="s">
        <v>43</v>
      </c>
      <c r="G3618" s="3">
        <v>1</v>
      </c>
      <c r="H3618" s="125">
        <v>0.29832664538409565</v>
      </c>
      <c r="I3618" s="3"/>
      <c r="J3618" s="3"/>
      <c r="K3618" s="3" t="s">
        <v>152</v>
      </c>
      <c r="L3618" s="125">
        <v>0.25417514471450497</v>
      </c>
      <c r="M3618" s="3">
        <v>2</v>
      </c>
      <c r="N3618" s="125">
        <v>-2.1628214396770502E-2</v>
      </c>
      <c r="O3618" s="3">
        <v>16</v>
      </c>
      <c r="P3618" s="125">
        <v>2.25232862728202E-2</v>
      </c>
      <c r="Q3618" s="3">
        <v>8</v>
      </c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</row>
    <row r="3619" spans="1:30" hidden="1" x14ac:dyDescent="0.25">
      <c r="A3619" s="2">
        <v>12</v>
      </c>
      <c r="B3619" s="2">
        <v>2016</v>
      </c>
      <c r="C3619" s="4" t="str">
        <f>INDEX(Index!$B$1:$B$500,MATCH($F3619,Index!$A$1:$A$500,0)
)</f>
        <v>DAL</v>
      </c>
      <c r="D3619" s="4">
        <v>0</v>
      </c>
      <c r="E3619" s="141">
        <f t="shared" si="56"/>
        <v>0.26629938544736881</v>
      </c>
      <c r="F3619" s="3" t="s">
        <v>3</v>
      </c>
      <c r="G3619" s="3">
        <v>2</v>
      </c>
      <c r="H3619" s="125">
        <v>0.26629938544736881</v>
      </c>
      <c r="I3619" s="3"/>
      <c r="J3619" s="3"/>
      <c r="K3619" s="3" t="s">
        <v>244</v>
      </c>
      <c r="L3619" s="125">
        <v>0.28970059813196802</v>
      </c>
      <c r="M3619" s="3">
        <v>1</v>
      </c>
      <c r="N3619" s="125">
        <v>4.1880917291266397E-2</v>
      </c>
      <c r="O3619" s="3">
        <v>21</v>
      </c>
      <c r="P3619" s="125">
        <v>1.8479704606667199E-2</v>
      </c>
      <c r="Q3619" s="3">
        <v>9</v>
      </c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</row>
    <row r="3620" spans="1:30" hidden="1" x14ac:dyDescent="0.25">
      <c r="A3620" s="2">
        <v>12</v>
      </c>
      <c r="B3620" s="2">
        <v>2016</v>
      </c>
      <c r="C3620" s="4" t="str">
        <f>INDEX(Index!$B$1:$B$500,MATCH($F3620,Index!$A$1:$A$500,0)
)</f>
        <v>NE</v>
      </c>
      <c r="D3620" s="4">
        <v>0</v>
      </c>
      <c r="E3620" s="141">
        <f t="shared" si="56"/>
        <v>0.16134396285203967</v>
      </c>
      <c r="F3620" s="3" t="s">
        <v>17</v>
      </c>
      <c r="G3620" s="3">
        <v>3</v>
      </c>
      <c r="H3620" s="125">
        <v>0.16134396285203967</v>
      </c>
      <c r="I3620" s="3"/>
      <c r="J3620" s="3"/>
      <c r="K3620" s="3" t="s">
        <v>151</v>
      </c>
      <c r="L3620" s="125">
        <v>0.149809956096529</v>
      </c>
      <c r="M3620" s="3">
        <v>6</v>
      </c>
      <c r="N3620" s="125">
        <v>4.6871617721991202E-3</v>
      </c>
      <c r="O3620" s="3">
        <v>18</v>
      </c>
      <c r="P3620" s="125">
        <v>1.6221168527709801E-2</v>
      </c>
      <c r="Q3620" s="3">
        <v>10</v>
      </c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</row>
    <row r="3621" spans="1:30" hidden="1" x14ac:dyDescent="0.25">
      <c r="A3621" s="2">
        <v>12</v>
      </c>
      <c r="B3621" s="2">
        <v>2016</v>
      </c>
      <c r="C3621" s="4" t="str">
        <f>INDEX(Index!$B$1:$B$500,MATCH($F3621,Index!$A$1:$A$500,0)
)</f>
        <v>PIT</v>
      </c>
      <c r="D3621" s="4">
        <v>0</v>
      </c>
      <c r="E3621" s="141">
        <f t="shared" si="56"/>
        <v>0.15214469894662358</v>
      </c>
      <c r="F3621" s="3" t="s">
        <v>32</v>
      </c>
      <c r="G3621" s="3">
        <v>4</v>
      </c>
      <c r="H3621" s="125">
        <v>0.15214469894662358</v>
      </c>
      <c r="I3621" s="3"/>
      <c r="J3621" s="3"/>
      <c r="K3621" s="3" t="s">
        <v>154</v>
      </c>
      <c r="L3621" s="125">
        <v>6.9604254238169502E-2</v>
      </c>
      <c r="M3621" s="3">
        <v>9</v>
      </c>
      <c r="N3621" s="125">
        <v>-9.6638482934918696E-2</v>
      </c>
      <c r="O3621" s="3">
        <v>7</v>
      </c>
      <c r="P3621" s="125">
        <v>-1.4098038226464601E-2</v>
      </c>
      <c r="Q3621" s="3">
        <v>17</v>
      </c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</row>
    <row r="3622" spans="1:30" hidden="1" x14ac:dyDescent="0.25">
      <c r="A3622" s="2">
        <v>12</v>
      </c>
      <c r="B3622" s="2">
        <v>2016</v>
      </c>
      <c r="C3622" s="4" t="str">
        <f>INDEX(Index!$B$1:$B$500,MATCH($F3622,Index!$A$1:$A$500,0)
)</f>
        <v>SEA</v>
      </c>
      <c r="D3622" s="4">
        <v>0</v>
      </c>
      <c r="E3622" s="141">
        <f t="shared" si="56"/>
        <v>0.13802094231310322</v>
      </c>
      <c r="F3622" s="3" t="s">
        <v>30</v>
      </c>
      <c r="G3622" s="3">
        <v>5</v>
      </c>
      <c r="H3622" s="125">
        <v>0.13802094231310322</v>
      </c>
      <c r="I3622" s="3"/>
      <c r="J3622" s="3"/>
      <c r="K3622" s="3" t="s">
        <v>275</v>
      </c>
      <c r="L3622" s="125">
        <v>2.49795398539161E-2</v>
      </c>
      <c r="M3622" s="3">
        <v>11</v>
      </c>
      <c r="N3622" s="125">
        <v>-0.11807790740299599</v>
      </c>
      <c r="O3622" s="3">
        <v>6</v>
      </c>
      <c r="P3622" s="125">
        <v>-5.0365049438088798E-3</v>
      </c>
      <c r="Q3622" s="3">
        <v>16</v>
      </c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</row>
    <row r="3623" spans="1:30" hidden="1" x14ac:dyDescent="0.25">
      <c r="A3623" s="2">
        <v>12</v>
      </c>
      <c r="B3623" s="2">
        <v>2016</v>
      </c>
      <c r="C3623" s="4" t="str">
        <f>INDEX(Index!$B$1:$B$500,MATCH($F3623,Index!$A$1:$A$500,0)
)</f>
        <v>PHI</v>
      </c>
      <c r="D3623" s="4">
        <v>0</v>
      </c>
      <c r="E3623" s="141">
        <f t="shared" si="56"/>
        <v>0.12947486217798529</v>
      </c>
      <c r="F3623" s="3" t="s">
        <v>7</v>
      </c>
      <c r="G3623" s="3">
        <v>6</v>
      </c>
      <c r="H3623" s="125">
        <v>0.12947486217798529</v>
      </c>
      <c r="I3623" s="3"/>
      <c r="J3623" s="3"/>
      <c r="K3623" s="3" t="s">
        <v>155</v>
      </c>
      <c r="L3623" s="125">
        <v>-7.4827453425203305E-2</v>
      </c>
      <c r="M3623" s="3">
        <v>22</v>
      </c>
      <c r="N3623" s="125">
        <v>-0.121194800975245</v>
      </c>
      <c r="O3623" s="3">
        <v>5</v>
      </c>
      <c r="P3623" s="125">
        <v>8.3107514627943593E-2</v>
      </c>
      <c r="Q3623" s="3">
        <v>1</v>
      </c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</row>
    <row r="3624" spans="1:30" hidden="1" x14ac:dyDescent="0.25">
      <c r="A3624" s="2">
        <v>12</v>
      </c>
      <c r="B3624" s="2">
        <v>2016</v>
      </c>
      <c r="C3624" s="4" t="str">
        <f>INDEX(Index!$B$1:$B$500,MATCH($F3624,Index!$A$1:$A$500,0)
)</f>
        <v>LV</v>
      </c>
      <c r="D3624" s="4">
        <v>0</v>
      </c>
      <c r="E3624" s="141">
        <f t="shared" si="56"/>
        <v>0.10186723729673092</v>
      </c>
      <c r="F3624" s="3" t="s">
        <v>52</v>
      </c>
      <c r="G3624" s="3">
        <v>7</v>
      </c>
      <c r="H3624" s="125">
        <v>0.10186723729673092</v>
      </c>
      <c r="I3624" s="3"/>
      <c r="J3624" s="3"/>
      <c r="K3624" s="3" t="s">
        <v>151</v>
      </c>
      <c r="L3624" s="125">
        <v>0.16501777953476501</v>
      </c>
      <c r="M3624" s="3">
        <v>4</v>
      </c>
      <c r="N3624" s="125">
        <v>7.7071521225940895E-2</v>
      </c>
      <c r="O3624" s="3">
        <v>25</v>
      </c>
      <c r="P3624" s="125">
        <v>1.39209789879068E-2</v>
      </c>
      <c r="Q3624" s="3">
        <v>11</v>
      </c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</row>
    <row r="3625" spans="1:30" hidden="1" x14ac:dyDescent="0.25">
      <c r="A3625" s="2">
        <v>12</v>
      </c>
      <c r="B3625" s="2">
        <v>2016</v>
      </c>
      <c r="C3625" s="4" t="str">
        <f>INDEX(Index!$B$1:$B$500,MATCH($F3625,Index!$A$1:$A$500,0)
)</f>
        <v>WAS</v>
      </c>
      <c r="D3625" s="4">
        <v>0</v>
      </c>
      <c r="E3625" s="141">
        <f t="shared" si="56"/>
        <v>8.9434106733545557E-2</v>
      </c>
      <c r="F3625" s="3" t="s">
        <v>26</v>
      </c>
      <c r="G3625" s="3">
        <v>8</v>
      </c>
      <c r="H3625" s="125">
        <v>8.9434106733545557E-2</v>
      </c>
      <c r="I3625" s="3"/>
      <c r="J3625" s="3"/>
      <c r="K3625" s="3" t="s">
        <v>288</v>
      </c>
      <c r="L3625" s="125">
        <v>0.166110951007058</v>
      </c>
      <c r="M3625" s="3">
        <v>3</v>
      </c>
      <c r="N3625" s="125">
        <v>7.9212121797777799E-2</v>
      </c>
      <c r="O3625" s="3">
        <v>26</v>
      </c>
      <c r="P3625" s="125">
        <v>2.5352775242653502E-3</v>
      </c>
      <c r="Q3625" s="3">
        <v>15</v>
      </c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</row>
    <row r="3626" spans="1:30" hidden="1" x14ac:dyDescent="0.25">
      <c r="A3626" s="2">
        <v>12</v>
      </c>
      <c r="B3626" s="2">
        <v>2016</v>
      </c>
      <c r="C3626" s="4" t="str">
        <f>INDEX(Index!$B$1:$B$500,MATCH($F3626,Index!$A$1:$A$500,0)
)</f>
        <v>KC</v>
      </c>
      <c r="D3626" s="4">
        <v>0</v>
      </c>
      <c r="E3626" s="141">
        <f t="shared" si="56"/>
        <v>7.3840809703942897E-2</v>
      </c>
      <c r="F3626" s="3" t="s">
        <v>5</v>
      </c>
      <c r="G3626" s="3">
        <v>9</v>
      </c>
      <c r="H3626" s="125">
        <v>7.3840809703942897E-2</v>
      </c>
      <c r="I3626" s="3"/>
      <c r="J3626" s="3"/>
      <c r="K3626" s="3" t="s">
        <v>153</v>
      </c>
      <c r="L3626" s="125">
        <v>-2.10680069638748E-2</v>
      </c>
      <c r="M3626" s="3">
        <v>18</v>
      </c>
      <c r="N3626" s="125">
        <v>-2.3734279770402999E-2</v>
      </c>
      <c r="O3626" s="3">
        <v>14</v>
      </c>
      <c r="P3626" s="125">
        <v>7.1174536897414695E-2</v>
      </c>
      <c r="Q3626" s="3">
        <v>3</v>
      </c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</row>
    <row r="3627" spans="1:30" hidden="1" x14ac:dyDescent="0.25">
      <c r="A3627" s="2">
        <v>12</v>
      </c>
      <c r="B3627" s="2">
        <v>2016</v>
      </c>
      <c r="C3627" s="4" t="str">
        <f>INDEX(Index!$B$1:$B$500,MATCH($F3627,Index!$A$1:$A$500,0)
)</f>
        <v>LAC</v>
      </c>
      <c r="D3627" s="4">
        <v>0</v>
      </c>
      <c r="E3627" s="141">
        <f t="shared" si="56"/>
        <v>6.9552079823241991E-2</v>
      </c>
      <c r="F3627" s="3" t="s">
        <v>68</v>
      </c>
      <c r="G3627" s="3">
        <v>10</v>
      </c>
      <c r="H3627" s="125">
        <v>6.9552079823241991E-2</v>
      </c>
      <c r="I3627" s="3"/>
      <c r="J3627" s="3"/>
      <c r="K3627" s="3" t="s">
        <v>155</v>
      </c>
      <c r="L3627" s="125">
        <v>6.4919964702056902E-3</v>
      </c>
      <c r="M3627" s="3">
        <v>14</v>
      </c>
      <c r="N3627" s="125">
        <v>-8.6109853030548994E-2</v>
      </c>
      <c r="O3627" s="3">
        <v>8</v>
      </c>
      <c r="P3627" s="125">
        <v>-2.30497696775127E-2</v>
      </c>
      <c r="Q3627" s="3">
        <v>20</v>
      </c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</row>
    <row r="3628" spans="1:30" hidden="1" x14ac:dyDescent="0.25">
      <c r="A3628" s="2">
        <v>12</v>
      </c>
      <c r="B3628" s="2">
        <v>2016</v>
      </c>
      <c r="C3628" s="4" t="str">
        <f>INDEX(Index!$B$1:$B$500,MATCH($F3628,Index!$A$1:$A$500,0)
)</f>
        <v>MIA</v>
      </c>
      <c r="D3628" s="4">
        <v>0</v>
      </c>
      <c r="E3628" s="141">
        <f t="shared" si="56"/>
        <v>5.5427882846258762E-2</v>
      </c>
      <c r="F3628" s="3" t="s">
        <v>4</v>
      </c>
      <c r="G3628" s="3">
        <v>11</v>
      </c>
      <c r="H3628" s="125">
        <v>5.5427882846258762E-2</v>
      </c>
      <c r="I3628" s="3"/>
      <c r="J3628" s="3"/>
      <c r="K3628" s="3" t="s">
        <v>152</v>
      </c>
      <c r="L3628" s="125">
        <v>1.0393591681339499E-2</v>
      </c>
      <c r="M3628" s="3">
        <v>13</v>
      </c>
      <c r="N3628" s="125">
        <v>-4.02652506146495E-2</v>
      </c>
      <c r="O3628" s="3">
        <v>12</v>
      </c>
      <c r="P3628" s="125">
        <v>4.7690405502697599E-3</v>
      </c>
      <c r="Q3628" s="3">
        <v>14</v>
      </c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</row>
    <row r="3629" spans="1:30" hidden="1" x14ac:dyDescent="0.25">
      <c r="A3629" s="2">
        <v>12</v>
      </c>
      <c r="B3629" s="2">
        <v>2016</v>
      </c>
      <c r="C3629" s="4" t="str">
        <f>INDEX(Index!$B$1:$B$500,MATCH($F3629,Index!$A$1:$A$500,0)
)</f>
        <v>NO</v>
      </c>
      <c r="D3629" s="4">
        <v>0</v>
      </c>
      <c r="E3629" s="141">
        <f t="shared" si="56"/>
        <v>5.1084172389960693E-2</v>
      </c>
      <c r="F3629" s="3" t="s">
        <v>27</v>
      </c>
      <c r="G3629" s="3">
        <v>12</v>
      </c>
      <c r="H3629" s="125">
        <v>5.1084172389960693E-2</v>
      </c>
      <c r="I3629" s="3"/>
      <c r="J3629" s="3"/>
      <c r="K3629" s="3" t="s">
        <v>155</v>
      </c>
      <c r="L3629" s="125">
        <v>0.161743280349157</v>
      </c>
      <c r="M3629" s="3">
        <v>5</v>
      </c>
      <c r="N3629" s="125">
        <v>6.002666155888E-2</v>
      </c>
      <c r="O3629" s="3">
        <v>24</v>
      </c>
      <c r="P3629" s="125">
        <v>-5.0632446400316299E-2</v>
      </c>
      <c r="Q3629" s="3">
        <v>28</v>
      </c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</row>
    <row r="3630" spans="1:30" hidden="1" x14ac:dyDescent="0.25">
      <c r="A3630" s="2">
        <v>12</v>
      </c>
      <c r="B3630" s="2">
        <v>2016</v>
      </c>
      <c r="C3630" s="4" t="str">
        <f>INDEX(Index!$B$1:$B$500,MATCH($F3630,Index!$A$1:$A$500,0)
)</f>
        <v>BAL</v>
      </c>
      <c r="D3630" s="4">
        <v>0</v>
      </c>
      <c r="E3630" s="141">
        <f t="shared" si="56"/>
        <v>4.2725199176773102E-2</v>
      </c>
      <c r="F3630" s="3" t="s">
        <v>18</v>
      </c>
      <c r="G3630" s="3">
        <v>13</v>
      </c>
      <c r="H3630" s="125">
        <v>4.2725199176773102E-2</v>
      </c>
      <c r="I3630" s="3"/>
      <c r="J3630" s="3"/>
      <c r="K3630" s="3" t="s">
        <v>154</v>
      </c>
      <c r="L3630" s="125">
        <v>-0.14811834749325301</v>
      </c>
      <c r="M3630" s="3">
        <v>28</v>
      </c>
      <c r="N3630" s="125">
        <v>-0.15153096588868301</v>
      </c>
      <c r="O3630" s="3">
        <v>1</v>
      </c>
      <c r="P3630" s="125">
        <v>3.9312580781343101E-2</v>
      </c>
      <c r="Q3630" s="3">
        <v>6</v>
      </c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</row>
    <row r="3631" spans="1:30" hidden="1" x14ac:dyDescent="0.25">
      <c r="A3631" s="2">
        <v>12</v>
      </c>
      <c r="B3631" s="2">
        <v>2016</v>
      </c>
      <c r="C3631" s="4" t="str">
        <f>INDEX(Index!$B$1:$B$500,MATCH($F3631,Index!$A$1:$A$500,0)
)</f>
        <v>NYG</v>
      </c>
      <c r="D3631" s="4">
        <v>0</v>
      </c>
      <c r="E3631" s="141">
        <f t="shared" si="56"/>
        <v>4.0750760559161686E-2</v>
      </c>
      <c r="F3631" s="3" t="s">
        <v>15</v>
      </c>
      <c r="G3631" s="3">
        <v>14</v>
      </c>
      <c r="H3631" s="125">
        <v>4.0750760559161686E-2</v>
      </c>
      <c r="I3631" s="3"/>
      <c r="J3631" s="3"/>
      <c r="K3631" s="3" t="s">
        <v>153</v>
      </c>
      <c r="L3631" s="125">
        <v>-4.2941759410602097E-3</v>
      </c>
      <c r="M3631" s="3">
        <v>16</v>
      </c>
      <c r="N3631" s="125">
        <v>-6.1773684494966799E-2</v>
      </c>
      <c r="O3631" s="3">
        <v>10</v>
      </c>
      <c r="P3631" s="125">
        <v>-1.67287479947449E-2</v>
      </c>
      <c r="Q3631" s="3">
        <v>19</v>
      </c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</row>
    <row r="3632" spans="1:30" hidden="1" x14ac:dyDescent="0.25">
      <c r="A3632" s="2">
        <v>12</v>
      </c>
      <c r="B3632" s="2">
        <v>2016</v>
      </c>
      <c r="C3632" s="4" t="str">
        <f>INDEX(Index!$B$1:$B$500,MATCH($F3632,Index!$A$1:$A$500,0)
)</f>
        <v>MIN</v>
      </c>
      <c r="D3632" s="4">
        <v>0</v>
      </c>
      <c r="E3632" s="141">
        <f t="shared" si="56"/>
        <v>3.8055990752442218E-2</v>
      </c>
      <c r="F3632" s="3" t="s">
        <v>46</v>
      </c>
      <c r="G3632" s="3">
        <v>15</v>
      </c>
      <c r="H3632" s="125">
        <v>3.8055990752442218E-2</v>
      </c>
      <c r="I3632" s="3"/>
      <c r="J3632" s="3"/>
      <c r="K3632" s="3" t="s">
        <v>154</v>
      </c>
      <c r="L3632" s="125">
        <v>-0.12288110034854199</v>
      </c>
      <c r="M3632" s="3">
        <v>27</v>
      </c>
      <c r="N3632" s="125">
        <v>-0.13831961122585501</v>
      </c>
      <c r="O3632" s="3">
        <v>4</v>
      </c>
      <c r="P3632" s="125">
        <v>2.2617479875129201E-2</v>
      </c>
      <c r="Q3632" s="3">
        <v>7</v>
      </c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</row>
    <row r="3633" spans="1:30" hidden="1" x14ac:dyDescent="0.25">
      <c r="A3633" s="2">
        <v>12</v>
      </c>
      <c r="B3633" s="2">
        <v>2016</v>
      </c>
      <c r="C3633" s="4" t="str">
        <f>INDEX(Index!$B$1:$B$500,MATCH($F3633,Index!$A$1:$A$500,0)
)</f>
        <v>BUF</v>
      </c>
      <c r="D3633" s="4">
        <v>0</v>
      </c>
      <c r="E3633" s="141">
        <f t="shared" si="56"/>
        <v>3.3526333299471238E-2</v>
      </c>
      <c r="F3633" s="3" t="s">
        <v>0</v>
      </c>
      <c r="G3633" s="3">
        <v>16</v>
      </c>
      <c r="H3633" s="125">
        <v>3.3526333299471238E-2</v>
      </c>
      <c r="I3633" s="3"/>
      <c r="J3633" s="3"/>
      <c r="K3633" s="3" t="s">
        <v>154</v>
      </c>
      <c r="L3633" s="125">
        <v>8.3391985478493399E-2</v>
      </c>
      <c r="M3633" s="3">
        <v>8</v>
      </c>
      <c r="N3633" s="125">
        <v>5.4983984020522E-2</v>
      </c>
      <c r="O3633" s="3">
        <v>22</v>
      </c>
      <c r="P3633" s="125">
        <v>5.1183318414998397E-3</v>
      </c>
      <c r="Q3633" s="3">
        <v>13</v>
      </c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</row>
    <row r="3634" spans="1:30" hidden="1" x14ac:dyDescent="0.25">
      <c r="A3634" s="2">
        <v>12</v>
      </c>
      <c r="B3634" s="2">
        <v>2016</v>
      </c>
      <c r="C3634" s="4" t="str">
        <f>INDEX(Index!$B$1:$B$500,MATCH($F3634,Index!$A$1:$A$500,0)
)</f>
        <v>TB</v>
      </c>
      <c r="D3634" s="4">
        <v>0</v>
      </c>
      <c r="E3634" s="141">
        <f t="shared" si="56"/>
        <v>2.0783338813120982E-2</v>
      </c>
      <c r="F3634" s="3" t="s">
        <v>38</v>
      </c>
      <c r="G3634" s="3">
        <v>17</v>
      </c>
      <c r="H3634" s="125">
        <v>2.0783338813120982E-2</v>
      </c>
      <c r="I3634" s="3"/>
      <c r="J3634" s="3"/>
      <c r="K3634" s="3" t="s">
        <v>154</v>
      </c>
      <c r="L3634" s="125">
        <v>-8.3367369204084205E-3</v>
      </c>
      <c r="M3634" s="3">
        <v>17</v>
      </c>
      <c r="N3634" s="125">
        <v>-5.4870222538918302E-2</v>
      </c>
      <c r="O3634" s="3">
        <v>11</v>
      </c>
      <c r="P3634" s="125">
        <v>-2.5750146805388899E-2</v>
      </c>
      <c r="Q3634" s="3">
        <v>21</v>
      </c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</row>
    <row r="3635" spans="1:30" hidden="1" x14ac:dyDescent="0.25">
      <c r="A3635" s="2">
        <v>12</v>
      </c>
      <c r="B3635" s="2">
        <v>2016</v>
      </c>
      <c r="C3635" s="4" t="str">
        <f>INDEX(Index!$B$1:$B$500,MATCH($F3635,Index!$A$1:$A$500,0)
)</f>
        <v>DEN</v>
      </c>
      <c r="D3635" s="4">
        <v>0</v>
      </c>
      <c r="E3635" s="141">
        <f t="shared" si="56"/>
        <v>1.2225882602168295E-2</v>
      </c>
      <c r="F3635" s="3" t="s">
        <v>39</v>
      </c>
      <c r="G3635" s="3">
        <v>18</v>
      </c>
      <c r="H3635" s="125">
        <v>1.2225882602168295E-2</v>
      </c>
      <c r="I3635" s="3"/>
      <c r="J3635" s="3"/>
      <c r="K3635" s="3" t="s">
        <v>152</v>
      </c>
      <c r="L3635" s="125">
        <v>-9.6609455120676396E-2</v>
      </c>
      <c r="M3635" s="3">
        <v>25</v>
      </c>
      <c r="N3635" s="125">
        <v>-0.14384185628350199</v>
      </c>
      <c r="O3635" s="3">
        <v>2</v>
      </c>
      <c r="P3635" s="125">
        <v>-3.5006518560657299E-2</v>
      </c>
      <c r="Q3635" s="3">
        <v>22</v>
      </c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</row>
    <row r="3636" spans="1:30" hidden="1" x14ac:dyDescent="0.25">
      <c r="A3636" s="2">
        <v>12</v>
      </c>
      <c r="B3636" s="2">
        <v>2016</v>
      </c>
      <c r="C3636" s="4" t="str">
        <f>INDEX(Index!$B$1:$B$500,MATCH($F3636,Index!$A$1:$A$500,0)
)</f>
        <v>GB</v>
      </c>
      <c r="D3636" s="4">
        <v>0</v>
      </c>
      <c r="E3636" s="141">
        <f t="shared" si="56"/>
        <v>-8.4492657250114997E-3</v>
      </c>
      <c r="F3636" s="3" t="s">
        <v>20</v>
      </c>
      <c r="G3636" s="3">
        <v>19</v>
      </c>
      <c r="H3636" s="125">
        <v>-8.4492657250114997E-3</v>
      </c>
      <c r="I3636" s="3"/>
      <c r="J3636" s="3"/>
      <c r="K3636" s="3" t="s">
        <v>155</v>
      </c>
      <c r="L3636" s="125">
        <v>6.6561429423908303E-2</v>
      </c>
      <c r="M3636" s="3">
        <v>10</v>
      </c>
      <c r="N3636" s="125">
        <v>3.9836875889745001E-2</v>
      </c>
      <c r="O3636" s="3">
        <v>20</v>
      </c>
      <c r="P3636" s="125">
        <v>-3.5173819259174802E-2</v>
      </c>
      <c r="Q3636" s="3">
        <v>23</v>
      </c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</row>
    <row r="3637" spans="1:30" hidden="1" x14ac:dyDescent="0.25">
      <c r="A3637" s="2">
        <v>12</v>
      </c>
      <c r="B3637" s="2">
        <v>2016</v>
      </c>
      <c r="C3637" s="4" t="str">
        <f>INDEX(Index!$B$1:$B$500,MATCH($F3637,Index!$A$1:$A$500,0)
)</f>
        <v>ARI</v>
      </c>
      <c r="D3637" s="4">
        <v>0</v>
      </c>
      <c r="E3637" s="141">
        <f t="shared" si="56"/>
        <v>-9.9193269345907858E-3</v>
      </c>
      <c r="F3637" s="3" t="s">
        <v>23</v>
      </c>
      <c r="G3637" s="3">
        <v>20</v>
      </c>
      <c r="H3637" s="125">
        <v>-9.9193269345907858E-3</v>
      </c>
      <c r="I3637" s="3"/>
      <c r="J3637" s="3"/>
      <c r="K3637" s="3" t="s">
        <v>245</v>
      </c>
      <c r="L3637" s="125">
        <v>-8.3947342287419693E-2</v>
      </c>
      <c r="M3637" s="3">
        <v>23</v>
      </c>
      <c r="N3637" s="125">
        <v>-0.14039864908963101</v>
      </c>
      <c r="O3637" s="3">
        <v>3</v>
      </c>
      <c r="P3637" s="125">
        <v>-6.6370633736802104E-2</v>
      </c>
      <c r="Q3637" s="3">
        <v>31</v>
      </c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</row>
    <row r="3638" spans="1:30" hidden="1" x14ac:dyDescent="0.25">
      <c r="A3638" s="2">
        <v>12</v>
      </c>
      <c r="B3638" s="2">
        <v>2016</v>
      </c>
      <c r="C3638" s="4" t="str">
        <f>INDEX(Index!$B$1:$B$500,MATCH($F3638,Index!$A$1:$A$500,0)
)</f>
        <v>CAR</v>
      </c>
      <c r="D3638" s="4">
        <v>0</v>
      </c>
      <c r="E3638" s="141">
        <f t="shared" si="56"/>
        <v>-3.2841569023597195E-2</v>
      </c>
      <c r="F3638" s="3" t="s">
        <v>51</v>
      </c>
      <c r="G3638" s="3">
        <v>21</v>
      </c>
      <c r="H3638" s="125">
        <v>-3.2841569023597195E-2</v>
      </c>
      <c r="I3638" s="3"/>
      <c r="J3638" s="3"/>
      <c r="K3638" s="3" t="s">
        <v>156</v>
      </c>
      <c r="L3638" s="125">
        <v>-4.5947726762778397E-2</v>
      </c>
      <c r="M3638" s="3">
        <v>20</v>
      </c>
      <c r="N3638" s="125">
        <v>-6.8127030782581199E-2</v>
      </c>
      <c r="O3638" s="3">
        <v>9</v>
      </c>
      <c r="P3638" s="125">
        <v>-5.5020873043399997E-2</v>
      </c>
      <c r="Q3638" s="3">
        <v>29</v>
      </c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</row>
    <row r="3639" spans="1:30" hidden="1" x14ac:dyDescent="0.25">
      <c r="A3639" s="2">
        <v>12</v>
      </c>
      <c r="B3639" s="2">
        <v>2016</v>
      </c>
      <c r="C3639" s="4" t="str">
        <f>INDEX(Index!$B$1:$B$500,MATCH($F3639,Index!$A$1:$A$500,0)
)</f>
        <v>TEN</v>
      </c>
      <c r="D3639" s="4">
        <v>0</v>
      </c>
      <c r="E3639" s="141">
        <f t="shared" si="56"/>
        <v>-3.9780386225133288E-2</v>
      </c>
      <c r="F3639" s="3" t="s">
        <v>45</v>
      </c>
      <c r="G3639" s="3">
        <v>22</v>
      </c>
      <c r="H3639" s="125">
        <v>-3.9780386225133288E-2</v>
      </c>
      <c r="I3639" s="3"/>
      <c r="J3639" s="3"/>
      <c r="K3639" s="3" t="s">
        <v>163</v>
      </c>
      <c r="L3639" s="125">
        <v>8.9547758210104106E-2</v>
      </c>
      <c r="M3639" s="3">
        <v>7</v>
      </c>
      <c r="N3639" s="125">
        <v>8.9992186048413594E-2</v>
      </c>
      <c r="O3639" s="3">
        <v>28</v>
      </c>
      <c r="P3639" s="125">
        <v>-3.9335958386823799E-2</v>
      </c>
      <c r="Q3639" s="3">
        <v>24</v>
      </c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</row>
    <row r="3640" spans="1:30" hidden="1" x14ac:dyDescent="0.25">
      <c r="A3640" s="2">
        <v>12</v>
      </c>
      <c r="B3640" s="2">
        <v>2016</v>
      </c>
      <c r="C3640" s="4" t="str">
        <f>INDEX(Index!$B$1:$B$500,MATCH($F3640,Index!$A$1:$A$500,0)
)</f>
        <v>CIN</v>
      </c>
      <c r="D3640" s="4">
        <v>0</v>
      </c>
      <c r="E3640" s="141">
        <f t="shared" si="56"/>
        <v>-8.6286418527371497E-2</v>
      </c>
      <c r="F3640" s="3" t="s">
        <v>24</v>
      </c>
      <c r="G3640" s="3">
        <v>23</v>
      </c>
      <c r="H3640" s="125">
        <v>-8.6286418527371497E-2</v>
      </c>
      <c r="I3640" s="3"/>
      <c r="J3640" s="3"/>
      <c r="K3640" s="3" t="s">
        <v>274</v>
      </c>
      <c r="L3640" s="125">
        <v>1.3108222024184501E-2</v>
      </c>
      <c r="M3640" s="3">
        <v>12</v>
      </c>
      <c r="N3640" s="125">
        <v>5.9299984741363401E-2</v>
      </c>
      <c r="O3640" s="3">
        <v>23</v>
      </c>
      <c r="P3640" s="125">
        <v>-4.00946558101926E-2</v>
      </c>
      <c r="Q3640" s="3">
        <v>26</v>
      </c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</row>
    <row r="3641" spans="1:30" hidden="1" x14ac:dyDescent="0.25">
      <c r="A3641" s="2">
        <v>12</v>
      </c>
      <c r="B3641" s="2">
        <v>2016</v>
      </c>
      <c r="C3641" s="4" t="str">
        <f>INDEX(Index!$B$1:$B$500,MATCH($F3641,Index!$A$1:$A$500,0)
)</f>
        <v>DET</v>
      </c>
      <c r="D3641" s="4">
        <v>0</v>
      </c>
      <c r="E3641" s="141">
        <f t="shared" si="56"/>
        <v>-9.3248618002461342E-2</v>
      </c>
      <c r="F3641" s="3" t="s">
        <v>21</v>
      </c>
      <c r="G3641" s="3">
        <v>24</v>
      </c>
      <c r="H3641" s="125">
        <v>-9.3248618002461342E-2</v>
      </c>
      <c r="I3641" s="3"/>
      <c r="J3641" s="3"/>
      <c r="K3641" s="3" t="s">
        <v>152</v>
      </c>
      <c r="L3641" s="125">
        <v>3.4383299174364701E-3</v>
      </c>
      <c r="M3641" s="3">
        <v>15</v>
      </c>
      <c r="N3641" s="125">
        <v>0.14840077402462001</v>
      </c>
      <c r="O3641" s="3">
        <v>30</v>
      </c>
      <c r="P3641" s="125">
        <v>5.1713826104722201E-2</v>
      </c>
      <c r="Q3641" s="3">
        <v>4</v>
      </c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</row>
    <row r="3642" spans="1:30" hidden="1" x14ac:dyDescent="0.25">
      <c r="A3642" s="2">
        <v>12</v>
      </c>
      <c r="B3642" s="2">
        <v>2016</v>
      </c>
      <c r="C3642" s="4" t="e">
        <f>INDEX(Index!$B$1:$B$500,MATCH($F3642,Index!$A$1:$A$500,0)
)</f>
        <v>#N/A</v>
      </c>
      <c r="D3642" s="4">
        <v>0</v>
      </c>
      <c r="E3642" s="141">
        <f t="shared" si="56"/>
        <v>-9.6595752807082977E-2</v>
      </c>
      <c r="F3642" s="3" t="s">
        <v>283</v>
      </c>
      <c r="G3642" s="3">
        <v>25</v>
      </c>
      <c r="H3642" s="125">
        <v>-9.6595752807082977E-2</v>
      </c>
      <c r="I3642" s="3"/>
      <c r="J3642" s="3"/>
      <c r="K3642" s="3" t="s">
        <v>156</v>
      </c>
      <c r="L3642" s="125">
        <v>-0.20321933959729299</v>
      </c>
      <c r="M3642" s="3">
        <v>32</v>
      </c>
      <c r="N3642" s="125">
        <v>-3.4692447026709802E-2</v>
      </c>
      <c r="O3642" s="3">
        <v>13</v>
      </c>
      <c r="P3642" s="125">
        <v>7.1931139763500199E-2</v>
      </c>
      <c r="Q3642" s="3">
        <v>2</v>
      </c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</row>
    <row r="3643" spans="1:30" hidden="1" x14ac:dyDescent="0.25">
      <c r="A3643" s="2">
        <v>12</v>
      </c>
      <c r="B3643" s="2">
        <v>2016</v>
      </c>
      <c r="C3643" s="4" t="str">
        <f>INDEX(Index!$B$1:$B$500,MATCH($F3643,Index!$A$1:$A$500,0)
)</f>
        <v>CHI</v>
      </c>
      <c r="D3643" s="4">
        <v>0</v>
      </c>
      <c r="E3643" s="141">
        <f t="shared" si="56"/>
        <v>-0.10019942655125036</v>
      </c>
      <c r="F3643" s="3" t="s">
        <v>64</v>
      </c>
      <c r="G3643" s="3">
        <v>26</v>
      </c>
      <c r="H3643" s="125">
        <v>-0.10019942655125036</v>
      </c>
      <c r="I3643" s="3"/>
      <c r="J3643" s="3"/>
      <c r="K3643" s="3" t="s">
        <v>158</v>
      </c>
      <c r="L3643" s="125">
        <v>-6.9604494237377607E-2</v>
      </c>
      <c r="M3643" s="3">
        <v>21</v>
      </c>
      <c r="N3643" s="125">
        <v>3.6505594342390403E-2</v>
      </c>
      <c r="O3643" s="3">
        <v>19</v>
      </c>
      <c r="P3643" s="125">
        <v>5.9106620285176402E-3</v>
      </c>
      <c r="Q3643" s="3">
        <v>12</v>
      </c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</row>
    <row r="3644" spans="1:30" hidden="1" x14ac:dyDescent="0.25">
      <c r="A3644" s="2">
        <v>12</v>
      </c>
      <c r="B3644" s="2">
        <v>2016</v>
      </c>
      <c r="C3644" s="4" t="str">
        <f>INDEX(Index!$B$1:$B$500,MATCH($F3644,Index!$A$1:$A$500,0)
)</f>
        <v>JAX</v>
      </c>
      <c r="D3644" s="4">
        <v>0</v>
      </c>
      <c r="E3644" s="141">
        <f t="shared" si="56"/>
        <v>-0.19405583763756099</v>
      </c>
      <c r="F3644" s="3" t="s">
        <v>56</v>
      </c>
      <c r="G3644" s="3">
        <v>27</v>
      </c>
      <c r="H3644" s="125">
        <v>-0.19405583763756099</v>
      </c>
      <c r="I3644" s="3"/>
      <c r="J3644" s="3"/>
      <c r="K3644" s="3" t="s">
        <v>158</v>
      </c>
      <c r="L3644" s="125">
        <v>-0.16027038411166999</v>
      </c>
      <c r="M3644" s="3">
        <v>29</v>
      </c>
      <c r="N3644" s="125">
        <v>-6.2038120281675997E-3</v>
      </c>
      <c r="O3644" s="3">
        <v>17</v>
      </c>
      <c r="P3644" s="125">
        <v>-3.9989265554058601E-2</v>
      </c>
      <c r="Q3644" s="3">
        <v>25</v>
      </c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</row>
    <row r="3645" spans="1:30" hidden="1" x14ac:dyDescent="0.25">
      <c r="A3645" s="2">
        <v>12</v>
      </c>
      <c r="B3645" s="2">
        <v>2016</v>
      </c>
      <c r="C3645" s="4" t="str">
        <f>INDEX(Index!$B$1:$B$500,MATCH($F3645,Index!$A$1:$A$500,0)
)</f>
        <v>IND</v>
      </c>
      <c r="D3645" s="4">
        <v>0</v>
      </c>
      <c r="E3645" s="141">
        <f t="shared" si="56"/>
        <v>-0.19582962083242381</v>
      </c>
      <c r="F3645" s="3" t="s">
        <v>35</v>
      </c>
      <c r="G3645" s="3">
        <v>28</v>
      </c>
      <c r="H3645" s="125">
        <v>-0.19582962083242381</v>
      </c>
      <c r="I3645" s="3"/>
      <c r="J3645" s="3"/>
      <c r="K3645" s="3" t="s">
        <v>155</v>
      </c>
      <c r="L3645" s="125">
        <v>-3.6487048536290603E-2</v>
      </c>
      <c r="M3645" s="3">
        <v>19</v>
      </c>
      <c r="N3645" s="125">
        <v>0.20824699365245999</v>
      </c>
      <c r="O3645" s="3">
        <v>32</v>
      </c>
      <c r="P3645" s="125">
        <v>4.8904421356326798E-2</v>
      </c>
      <c r="Q3645" s="3">
        <v>5</v>
      </c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</row>
    <row r="3646" spans="1:30" hidden="1" x14ac:dyDescent="0.25">
      <c r="A3646" s="2">
        <v>12</v>
      </c>
      <c r="B3646" s="2">
        <v>2016</v>
      </c>
      <c r="C3646" s="4" t="str">
        <f>INDEX(Index!$B$1:$B$500,MATCH($F3646,Index!$A$1:$A$500,0)
)</f>
        <v>HOU</v>
      </c>
      <c r="D3646" s="4">
        <v>0</v>
      </c>
      <c r="E3646" s="141">
        <f t="shared" si="56"/>
        <v>-0.21794780451812651</v>
      </c>
      <c r="F3646" s="3" t="s">
        <v>49</v>
      </c>
      <c r="G3646" s="3">
        <v>29</v>
      </c>
      <c r="H3646" s="125">
        <v>-0.21794780451812651</v>
      </c>
      <c r="I3646" s="3"/>
      <c r="J3646" s="3"/>
      <c r="K3646" s="3" t="s">
        <v>154</v>
      </c>
      <c r="L3646" s="125">
        <v>-0.174717234206998</v>
      </c>
      <c r="M3646" s="3">
        <v>31</v>
      </c>
      <c r="N3646" s="125">
        <v>-2.1713880265630901E-2</v>
      </c>
      <c r="O3646" s="3">
        <v>15</v>
      </c>
      <c r="P3646" s="125">
        <v>-6.4944450576759405E-2</v>
      </c>
      <c r="Q3646" s="3">
        <v>30</v>
      </c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</row>
    <row r="3647" spans="1:30" hidden="1" x14ac:dyDescent="0.25">
      <c r="A3647" s="2">
        <v>12</v>
      </c>
      <c r="B3647" s="2">
        <v>2016</v>
      </c>
      <c r="C3647" s="4" t="str">
        <f>INDEX(Index!$B$1:$B$500,MATCH($F3647,Index!$A$1:$A$500,0)
)</f>
        <v>SF</v>
      </c>
      <c r="D3647" s="4">
        <v>0</v>
      </c>
      <c r="E3647" s="141">
        <f t="shared" si="56"/>
        <v>-0.23224158562965572</v>
      </c>
      <c r="F3647" s="3" t="s">
        <v>1</v>
      </c>
      <c r="G3647" s="3">
        <v>30</v>
      </c>
      <c r="H3647" s="125">
        <v>-0.23224158562965572</v>
      </c>
      <c r="I3647" s="3"/>
      <c r="J3647" s="3"/>
      <c r="K3647" s="3" t="s">
        <v>159</v>
      </c>
      <c r="L3647" s="125">
        <v>-0.108592962412235</v>
      </c>
      <c r="M3647" s="3">
        <v>26</v>
      </c>
      <c r="N3647" s="125">
        <v>0.10743085583163201</v>
      </c>
      <c r="O3647" s="3">
        <v>29</v>
      </c>
      <c r="P3647" s="125">
        <v>-1.6217767385788701E-2</v>
      </c>
      <c r="Q3647" s="3">
        <v>18</v>
      </c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</row>
    <row r="3648" spans="1:30" hidden="1" x14ac:dyDescent="0.25">
      <c r="A3648" s="2">
        <v>12</v>
      </c>
      <c r="B3648" s="2">
        <v>2016</v>
      </c>
      <c r="C3648" s="4" t="str">
        <f>INDEX(Index!$B$1:$B$500,MATCH($F3648,Index!$A$1:$A$500,0)
)</f>
        <v>NYJ</v>
      </c>
      <c r="D3648" s="4">
        <v>0</v>
      </c>
      <c r="E3648" s="141">
        <f t="shared" si="56"/>
        <v>-0.25837564693714543</v>
      </c>
      <c r="F3648" s="3" t="s">
        <v>9</v>
      </c>
      <c r="G3648" s="3">
        <v>31</v>
      </c>
      <c r="H3648" s="125">
        <v>-0.25837564693714543</v>
      </c>
      <c r="I3648" s="3"/>
      <c r="J3648" s="3"/>
      <c r="K3648" s="3" t="s">
        <v>157</v>
      </c>
      <c r="L3648" s="125">
        <v>-8.8170066991710497E-2</v>
      </c>
      <c r="M3648" s="3">
        <v>24</v>
      </c>
      <c r="N3648" s="125">
        <v>8.95752594805901E-2</v>
      </c>
      <c r="O3648" s="3">
        <v>27</v>
      </c>
      <c r="P3648" s="125">
        <v>-8.0630320464844807E-2</v>
      </c>
      <c r="Q3648" s="3">
        <v>32</v>
      </c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</row>
    <row r="3649" spans="1:30" hidden="1" x14ac:dyDescent="0.25">
      <c r="A3649" s="2">
        <v>12</v>
      </c>
      <c r="B3649" s="2">
        <v>2016</v>
      </c>
      <c r="C3649" s="4" t="str">
        <f>INDEX(Index!$B$1:$B$500,MATCH($F3649,Index!$A$1:$A$500,0)
)</f>
        <v>CLE</v>
      </c>
      <c r="D3649" s="4">
        <v>0</v>
      </c>
      <c r="E3649" s="141">
        <f t="shared" si="56"/>
        <v>-0.40801284819720018</v>
      </c>
      <c r="F3649" s="3" t="s">
        <v>10</v>
      </c>
      <c r="G3649" s="3">
        <v>32</v>
      </c>
      <c r="H3649" s="125">
        <v>-0.40801284819720018</v>
      </c>
      <c r="I3649" s="3"/>
      <c r="J3649" s="3"/>
      <c r="K3649" s="3" t="s">
        <v>229</v>
      </c>
      <c r="L3649" s="125">
        <v>-0.165525666984875</v>
      </c>
      <c r="M3649" s="3">
        <v>30</v>
      </c>
      <c r="N3649" s="125">
        <v>0.19901373113875201</v>
      </c>
      <c r="O3649" s="3">
        <v>31</v>
      </c>
      <c r="P3649" s="125">
        <v>-4.34734500735732E-2</v>
      </c>
      <c r="Q3649" s="3">
        <v>27</v>
      </c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</row>
    <row r="3650" spans="1:30" hidden="1" x14ac:dyDescent="0.25">
      <c r="A3650" s="2">
        <v>13</v>
      </c>
      <c r="B3650" s="2">
        <v>2016</v>
      </c>
      <c r="C3650" s="4" t="str">
        <f>INDEX(Index!$B$1:$B$500,MATCH($F3650,Index!$A$1:$A$500,0)
)</f>
        <v>ATL</v>
      </c>
      <c r="D3650" s="4">
        <v>0</v>
      </c>
      <c r="E3650" s="141">
        <f t="shared" ref="E3650:E3713" si="57">IF(D3650=1,H3650/100,H3650)</f>
        <v>0.26284697040501637</v>
      </c>
      <c r="F3650" s="3" t="s">
        <v>43</v>
      </c>
      <c r="G3650" s="3">
        <v>1</v>
      </c>
      <c r="H3650" s="125">
        <v>0.26284697040501637</v>
      </c>
      <c r="I3650" s="3"/>
      <c r="J3650" s="3"/>
      <c r="K3650" s="3" t="s">
        <v>165</v>
      </c>
      <c r="L3650" s="125">
        <v>0.243715812505372</v>
      </c>
      <c r="M3650" s="3">
        <v>2</v>
      </c>
      <c r="N3650" s="125">
        <v>5.5530316150798004E-3</v>
      </c>
      <c r="O3650" s="3">
        <v>18</v>
      </c>
      <c r="P3650" s="125">
        <v>2.46841895147242E-2</v>
      </c>
      <c r="Q3650" s="3">
        <v>8</v>
      </c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</row>
    <row r="3651" spans="1:30" hidden="1" x14ac:dyDescent="0.25">
      <c r="A3651" s="2">
        <v>13</v>
      </c>
      <c r="B3651" s="2">
        <v>2016</v>
      </c>
      <c r="C3651" s="4" t="str">
        <f>INDEX(Index!$B$1:$B$500,MATCH($F3651,Index!$A$1:$A$500,0)
)</f>
        <v>DAL</v>
      </c>
      <c r="D3651" s="4">
        <v>0</v>
      </c>
      <c r="E3651" s="141">
        <f t="shared" si="57"/>
        <v>0.25238416728054158</v>
      </c>
      <c r="F3651" s="3" t="s">
        <v>3</v>
      </c>
      <c r="G3651" s="3">
        <v>2</v>
      </c>
      <c r="H3651" s="125">
        <v>0.25238416728054158</v>
      </c>
      <c r="I3651" s="3"/>
      <c r="J3651" s="3"/>
      <c r="K3651" s="3" t="s">
        <v>247</v>
      </c>
      <c r="L3651" s="125">
        <v>0.26902784453426398</v>
      </c>
      <c r="M3651" s="3">
        <v>1</v>
      </c>
      <c r="N3651" s="125">
        <v>4.2697014188499499E-2</v>
      </c>
      <c r="O3651" s="3">
        <v>22</v>
      </c>
      <c r="P3651" s="125">
        <v>2.6053336934777099E-2</v>
      </c>
      <c r="Q3651" s="3">
        <v>7</v>
      </c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</row>
    <row r="3652" spans="1:30" hidden="1" x14ac:dyDescent="0.25">
      <c r="A3652" s="2">
        <v>13</v>
      </c>
      <c r="B3652" s="2">
        <v>2016</v>
      </c>
      <c r="C3652" s="4" t="str">
        <f>INDEX(Index!$B$1:$B$500,MATCH($F3652,Index!$A$1:$A$500,0)
)</f>
        <v>PIT</v>
      </c>
      <c r="D3652" s="4">
        <v>0</v>
      </c>
      <c r="E3652" s="141">
        <f t="shared" si="57"/>
        <v>0.18062451795746143</v>
      </c>
      <c r="F3652" s="3" t="s">
        <v>32</v>
      </c>
      <c r="G3652" s="3">
        <v>3</v>
      </c>
      <c r="H3652" s="125">
        <v>0.18062451795746143</v>
      </c>
      <c r="I3652" s="3"/>
      <c r="J3652" s="3"/>
      <c r="K3652" s="3" t="s">
        <v>165</v>
      </c>
      <c r="L3652" s="125">
        <v>8.2193149370161894E-2</v>
      </c>
      <c r="M3652" s="3">
        <v>8</v>
      </c>
      <c r="N3652" s="125">
        <v>-0.106460023792233</v>
      </c>
      <c r="O3652" s="3">
        <v>6</v>
      </c>
      <c r="P3652" s="125">
        <v>-8.0286552049334495E-3</v>
      </c>
      <c r="Q3652" s="3">
        <v>18</v>
      </c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</row>
    <row r="3653" spans="1:30" hidden="1" x14ac:dyDescent="0.25">
      <c r="A3653" s="2">
        <v>13</v>
      </c>
      <c r="B3653" s="2">
        <v>2016</v>
      </c>
      <c r="C3653" s="4" t="str">
        <f>INDEX(Index!$B$1:$B$500,MATCH($F3653,Index!$A$1:$A$500,0)
)</f>
        <v>NE</v>
      </c>
      <c r="D3653" s="4">
        <v>0</v>
      </c>
      <c r="E3653" s="141">
        <f t="shared" si="57"/>
        <v>0.17358158146226621</v>
      </c>
      <c r="F3653" s="3" t="s">
        <v>17</v>
      </c>
      <c r="G3653" s="3">
        <v>4</v>
      </c>
      <c r="H3653" s="125">
        <v>0.17358158146226621</v>
      </c>
      <c r="I3653" s="3"/>
      <c r="J3653" s="3"/>
      <c r="K3653" s="3" t="s">
        <v>160</v>
      </c>
      <c r="L3653" s="125">
        <v>0.13443094109412099</v>
      </c>
      <c r="M3653" s="3">
        <v>5</v>
      </c>
      <c r="N3653" s="125">
        <v>-2.1140045814620801E-2</v>
      </c>
      <c r="O3653" s="3">
        <v>15</v>
      </c>
      <c r="P3653" s="125">
        <v>1.8010594553524401E-2</v>
      </c>
      <c r="Q3653" s="3">
        <v>10</v>
      </c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</row>
    <row r="3654" spans="1:30" hidden="1" x14ac:dyDescent="0.25">
      <c r="A3654" s="2">
        <v>13</v>
      </c>
      <c r="B3654" s="2">
        <v>2016</v>
      </c>
      <c r="C3654" s="4" t="str">
        <f>INDEX(Index!$B$1:$B$500,MATCH($F3654,Index!$A$1:$A$500,0)
)</f>
        <v>SEA</v>
      </c>
      <c r="D3654" s="4">
        <v>0</v>
      </c>
      <c r="E3654" s="141">
        <f t="shared" si="57"/>
        <v>0.15300344763800983</v>
      </c>
      <c r="F3654" s="3" t="s">
        <v>30</v>
      </c>
      <c r="G3654" s="3">
        <v>5</v>
      </c>
      <c r="H3654" s="125">
        <v>0.15300344763800983</v>
      </c>
      <c r="I3654" s="3"/>
      <c r="J3654" s="3"/>
      <c r="K3654" s="3" t="s">
        <v>246</v>
      </c>
      <c r="L3654" s="125">
        <v>3.2858456234921299E-2</v>
      </c>
      <c r="M3654" s="3">
        <v>12</v>
      </c>
      <c r="N3654" s="125">
        <v>-0.117559680556614</v>
      </c>
      <c r="O3654" s="3">
        <v>5</v>
      </c>
      <c r="P3654" s="125">
        <v>2.5853108464745098E-3</v>
      </c>
      <c r="Q3654" s="3">
        <v>14</v>
      </c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</row>
    <row r="3655" spans="1:30" hidden="1" x14ac:dyDescent="0.25">
      <c r="A3655" s="2">
        <v>13</v>
      </c>
      <c r="B3655" s="2">
        <v>2016</v>
      </c>
      <c r="C3655" s="4" t="str">
        <f>INDEX(Index!$B$1:$B$500,MATCH($F3655,Index!$A$1:$A$500,0)
)</f>
        <v>LV</v>
      </c>
      <c r="D3655" s="4">
        <v>0</v>
      </c>
      <c r="E3655" s="141">
        <f t="shared" si="57"/>
        <v>0.13562004330177571</v>
      </c>
      <c r="F3655" s="3" t="s">
        <v>52</v>
      </c>
      <c r="G3655" s="3">
        <v>6</v>
      </c>
      <c r="H3655" s="125">
        <v>0.13562004330177571</v>
      </c>
      <c r="I3655" s="3"/>
      <c r="J3655" s="3"/>
      <c r="K3655" s="3" t="s">
        <v>160</v>
      </c>
      <c r="L3655" s="125">
        <v>0.178096477391539</v>
      </c>
      <c r="M3655" s="3">
        <v>3</v>
      </c>
      <c r="N3655" s="125">
        <v>6.3681636964596097E-2</v>
      </c>
      <c r="O3655" s="3">
        <v>23</v>
      </c>
      <c r="P3655" s="125">
        <v>2.1205202874832799E-2</v>
      </c>
      <c r="Q3655" s="3">
        <v>9</v>
      </c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</row>
    <row r="3656" spans="1:30" hidden="1" x14ac:dyDescent="0.25">
      <c r="A3656" s="2">
        <v>13</v>
      </c>
      <c r="B3656" s="2">
        <v>2016</v>
      </c>
      <c r="C3656" s="4" t="str">
        <f>INDEX(Index!$B$1:$B$500,MATCH($F3656,Index!$A$1:$A$500,0)
)</f>
        <v>BAL</v>
      </c>
      <c r="D3656" s="4">
        <v>0</v>
      </c>
      <c r="E3656" s="141">
        <f t="shared" si="57"/>
        <v>0.1000088117471792</v>
      </c>
      <c r="F3656" s="3" t="s">
        <v>18</v>
      </c>
      <c r="G3656" s="3">
        <v>7</v>
      </c>
      <c r="H3656" s="125">
        <v>0.1000088117471792</v>
      </c>
      <c r="I3656" s="3"/>
      <c r="J3656" s="3"/>
      <c r="K3656" s="3" t="s">
        <v>165</v>
      </c>
      <c r="L3656" s="125">
        <v>-0.101220192342177</v>
      </c>
      <c r="M3656" s="3">
        <v>23</v>
      </c>
      <c r="N3656" s="125">
        <v>-0.15882934961494399</v>
      </c>
      <c r="O3656" s="3">
        <v>1</v>
      </c>
      <c r="P3656" s="125">
        <v>4.2399654474412199E-2</v>
      </c>
      <c r="Q3656" s="3">
        <v>6</v>
      </c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</row>
    <row r="3657" spans="1:30" hidden="1" x14ac:dyDescent="0.25">
      <c r="A3657" s="2">
        <v>13</v>
      </c>
      <c r="B3657" s="2">
        <v>2016</v>
      </c>
      <c r="C3657" s="4" t="str">
        <f>INDEX(Index!$B$1:$B$500,MATCH($F3657,Index!$A$1:$A$500,0)
)</f>
        <v>KC</v>
      </c>
      <c r="D3657" s="4">
        <v>0</v>
      </c>
      <c r="E3657" s="141">
        <f t="shared" si="57"/>
        <v>8.3831305740232176E-2</v>
      </c>
      <c r="F3657" s="3" t="s">
        <v>5</v>
      </c>
      <c r="G3657" s="3">
        <v>8</v>
      </c>
      <c r="H3657" s="125">
        <v>8.3831305740232176E-2</v>
      </c>
      <c r="I3657" s="3"/>
      <c r="J3657" s="3"/>
      <c r="K3657" s="3" t="s">
        <v>162</v>
      </c>
      <c r="L3657" s="125">
        <v>6.3175602206677205E-4</v>
      </c>
      <c r="M3657" s="3">
        <v>17</v>
      </c>
      <c r="N3657" s="125">
        <v>-2.18416089385607E-2</v>
      </c>
      <c r="O3657" s="3">
        <v>14</v>
      </c>
      <c r="P3657" s="125">
        <v>6.13579407796047E-2</v>
      </c>
      <c r="Q3657" s="3">
        <v>4</v>
      </c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</row>
    <row r="3658" spans="1:30" hidden="1" x14ac:dyDescent="0.25">
      <c r="A3658" s="2">
        <v>13</v>
      </c>
      <c r="B3658" s="2">
        <v>2016</v>
      </c>
      <c r="C3658" s="4" t="str">
        <f>INDEX(Index!$B$1:$B$500,MATCH($F3658,Index!$A$1:$A$500,0)
)</f>
        <v>WAS</v>
      </c>
      <c r="D3658" s="4">
        <v>0</v>
      </c>
      <c r="E3658" s="141">
        <f t="shared" si="57"/>
        <v>7.9249645984401484E-2</v>
      </c>
      <c r="F3658" s="3" t="s">
        <v>26</v>
      </c>
      <c r="G3658" s="3">
        <v>9</v>
      </c>
      <c r="H3658" s="125">
        <v>7.9249645984401484E-2</v>
      </c>
      <c r="I3658" s="3"/>
      <c r="J3658" s="3"/>
      <c r="K3658" s="3" t="s">
        <v>289</v>
      </c>
      <c r="L3658" s="125">
        <v>0.15651085155222</v>
      </c>
      <c r="M3658" s="3">
        <v>4</v>
      </c>
      <c r="N3658" s="125">
        <v>8.2760748063132397E-2</v>
      </c>
      <c r="O3658" s="3">
        <v>27</v>
      </c>
      <c r="P3658" s="125">
        <v>5.4995424953138902E-3</v>
      </c>
      <c r="Q3658" s="3">
        <v>12</v>
      </c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</row>
    <row r="3659" spans="1:30" hidden="1" x14ac:dyDescent="0.25">
      <c r="A3659" s="2">
        <v>13</v>
      </c>
      <c r="B3659" s="2">
        <v>2016</v>
      </c>
      <c r="C3659" s="4" t="str">
        <f>INDEX(Index!$B$1:$B$500,MATCH($F3659,Index!$A$1:$A$500,0)
)</f>
        <v>PHI</v>
      </c>
      <c r="D3659" s="4">
        <v>0</v>
      </c>
      <c r="E3659" s="141">
        <f t="shared" si="57"/>
        <v>7.4654682004750991E-2</v>
      </c>
      <c r="F3659" s="3" t="s">
        <v>7</v>
      </c>
      <c r="G3659" s="3">
        <v>10</v>
      </c>
      <c r="H3659" s="125">
        <v>7.4654682004750991E-2</v>
      </c>
      <c r="I3659" s="3"/>
      <c r="J3659" s="3"/>
      <c r="K3659" s="3" t="s">
        <v>164</v>
      </c>
      <c r="L3659" s="125">
        <v>-0.1056181700372</v>
      </c>
      <c r="M3659" s="3">
        <v>24</v>
      </c>
      <c r="N3659" s="125">
        <v>-0.10297558014894199</v>
      </c>
      <c r="O3659" s="3">
        <v>7</v>
      </c>
      <c r="P3659" s="125">
        <v>7.7297271893009001E-2</v>
      </c>
      <c r="Q3659" s="3">
        <v>1</v>
      </c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</row>
    <row r="3660" spans="1:30" hidden="1" x14ac:dyDescent="0.25">
      <c r="A3660" s="2">
        <v>13</v>
      </c>
      <c r="B3660" s="2">
        <v>2016</v>
      </c>
      <c r="C3660" s="4" t="str">
        <f>INDEX(Index!$B$1:$B$500,MATCH($F3660,Index!$A$1:$A$500,0)
)</f>
        <v>LAC</v>
      </c>
      <c r="D3660" s="4">
        <v>0</v>
      </c>
      <c r="E3660" s="141">
        <f t="shared" si="57"/>
        <v>6.3476028679259999E-2</v>
      </c>
      <c r="F3660" s="3" t="s">
        <v>68</v>
      </c>
      <c r="G3660" s="3">
        <v>11</v>
      </c>
      <c r="H3660" s="125">
        <v>6.3476028679259999E-2</v>
      </c>
      <c r="I3660" s="3"/>
      <c r="J3660" s="3"/>
      <c r="K3660" s="3" t="s">
        <v>164</v>
      </c>
      <c r="L3660" s="125">
        <v>1.7045842163123302E-2</v>
      </c>
      <c r="M3660" s="3">
        <v>14</v>
      </c>
      <c r="N3660" s="125">
        <v>-7.1120021901178096E-2</v>
      </c>
      <c r="O3660" s="3">
        <v>8</v>
      </c>
      <c r="P3660" s="125">
        <v>-2.4689835385041398E-2</v>
      </c>
      <c r="Q3660" s="3">
        <v>22</v>
      </c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</row>
    <row r="3661" spans="1:30" hidden="1" x14ac:dyDescent="0.25">
      <c r="A3661" s="2">
        <v>13</v>
      </c>
      <c r="B3661" s="2">
        <v>2016</v>
      </c>
      <c r="C3661" s="4" t="str">
        <f>INDEX(Index!$B$1:$B$500,MATCH($F3661,Index!$A$1:$A$500,0)
)</f>
        <v>MIN</v>
      </c>
      <c r="D3661" s="4">
        <v>0</v>
      </c>
      <c r="E3661" s="141">
        <f t="shared" si="57"/>
        <v>3.7996640676316196E-2</v>
      </c>
      <c r="F3661" s="3" t="s">
        <v>46</v>
      </c>
      <c r="G3661" s="3">
        <v>12</v>
      </c>
      <c r="H3661" s="125">
        <v>3.7996640676316196E-2</v>
      </c>
      <c r="I3661" s="3"/>
      <c r="J3661" s="3"/>
      <c r="K3661" s="3" t="s">
        <v>163</v>
      </c>
      <c r="L3661" s="125">
        <v>-0.12294769001235301</v>
      </c>
      <c r="M3661" s="3">
        <v>26</v>
      </c>
      <c r="N3661" s="125">
        <v>-0.15429834408703499</v>
      </c>
      <c r="O3661" s="3">
        <v>2</v>
      </c>
      <c r="P3661" s="125">
        <v>6.6459866016342099E-3</v>
      </c>
      <c r="Q3661" s="3">
        <v>11</v>
      </c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</row>
    <row r="3662" spans="1:30" hidden="1" x14ac:dyDescent="0.25">
      <c r="A3662" s="2">
        <v>13</v>
      </c>
      <c r="B3662" s="2">
        <v>2016</v>
      </c>
      <c r="C3662" s="4" t="str">
        <f>INDEX(Index!$B$1:$B$500,MATCH($F3662,Index!$A$1:$A$500,0)
)</f>
        <v>NYG</v>
      </c>
      <c r="D3662" s="4">
        <v>0</v>
      </c>
      <c r="E3662" s="141">
        <f t="shared" si="57"/>
        <v>2.9910836835007875E-2</v>
      </c>
      <c r="F3662" s="3" t="s">
        <v>15</v>
      </c>
      <c r="G3662" s="3">
        <v>13</v>
      </c>
      <c r="H3662" s="125">
        <v>2.9910836835007875E-2</v>
      </c>
      <c r="I3662" s="3"/>
      <c r="J3662" s="3"/>
      <c r="K3662" s="3" t="s">
        <v>161</v>
      </c>
      <c r="L3662" s="125">
        <v>-5.87695589638473E-3</v>
      </c>
      <c r="M3662" s="3">
        <v>19</v>
      </c>
      <c r="N3662" s="125">
        <v>-4.6703389915256001E-2</v>
      </c>
      <c r="O3662" s="3">
        <v>9</v>
      </c>
      <c r="P3662" s="125">
        <v>-1.0915597183863399E-2</v>
      </c>
      <c r="Q3662" s="3">
        <v>19</v>
      </c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</row>
    <row r="3663" spans="1:30" hidden="1" x14ac:dyDescent="0.25">
      <c r="A3663" s="2">
        <v>13</v>
      </c>
      <c r="B3663" s="2">
        <v>2016</v>
      </c>
      <c r="C3663" s="4" t="str">
        <f>INDEX(Index!$B$1:$B$500,MATCH($F3663,Index!$A$1:$A$500,0)
)</f>
        <v>GB</v>
      </c>
      <c r="D3663" s="4">
        <v>0</v>
      </c>
      <c r="E3663" s="141">
        <f t="shared" si="57"/>
        <v>2.2644990028289406E-2</v>
      </c>
      <c r="F3663" s="3" t="s">
        <v>20</v>
      </c>
      <c r="G3663" s="3">
        <v>14</v>
      </c>
      <c r="H3663" s="125">
        <v>2.2644990028289406E-2</v>
      </c>
      <c r="I3663" s="3"/>
      <c r="J3663" s="3"/>
      <c r="K3663" s="3" t="s">
        <v>163</v>
      </c>
      <c r="L3663" s="125">
        <v>8.1029773892526705E-2</v>
      </c>
      <c r="M3663" s="3">
        <v>10</v>
      </c>
      <c r="N3663" s="125">
        <v>3.40029725153638E-2</v>
      </c>
      <c r="O3663" s="3">
        <v>21</v>
      </c>
      <c r="P3663" s="125">
        <v>-2.4381811348873499E-2</v>
      </c>
      <c r="Q3663" s="3">
        <v>21</v>
      </c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</row>
    <row r="3664" spans="1:30" hidden="1" x14ac:dyDescent="0.25">
      <c r="A3664" s="2">
        <v>13</v>
      </c>
      <c r="B3664" s="2">
        <v>2016</v>
      </c>
      <c r="C3664" s="4" t="str">
        <f>INDEX(Index!$B$1:$B$500,MATCH($F3664,Index!$A$1:$A$500,0)
)</f>
        <v>DEN</v>
      </c>
      <c r="D3664" s="4">
        <v>0</v>
      </c>
      <c r="E3664" s="141">
        <f t="shared" si="57"/>
        <v>1.7749619638871703E-2</v>
      </c>
      <c r="F3664" s="3" t="s">
        <v>39</v>
      </c>
      <c r="G3664" s="3">
        <v>15</v>
      </c>
      <c r="H3664" s="125">
        <v>1.7749619638871703E-2</v>
      </c>
      <c r="I3664" s="3"/>
      <c r="J3664" s="3"/>
      <c r="K3664" s="3" t="s">
        <v>161</v>
      </c>
      <c r="L3664" s="125">
        <v>-0.107437309484138</v>
      </c>
      <c r="M3664" s="3">
        <v>25</v>
      </c>
      <c r="N3664" s="125">
        <v>-0.15288442500900801</v>
      </c>
      <c r="O3664" s="3">
        <v>3</v>
      </c>
      <c r="P3664" s="125">
        <v>-2.7697495885998302E-2</v>
      </c>
      <c r="Q3664" s="3">
        <v>23</v>
      </c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</row>
    <row r="3665" spans="1:30" hidden="1" x14ac:dyDescent="0.25">
      <c r="A3665" s="2">
        <v>13</v>
      </c>
      <c r="B3665" s="2">
        <v>2016</v>
      </c>
      <c r="C3665" s="4" t="str">
        <f>INDEX(Index!$B$1:$B$500,MATCH($F3665,Index!$A$1:$A$500,0)
)</f>
        <v>TB</v>
      </c>
      <c r="D3665" s="4">
        <v>0</v>
      </c>
      <c r="E3665" s="141">
        <f t="shared" si="57"/>
        <v>1.474266028483304E-2</v>
      </c>
      <c r="F3665" s="3" t="s">
        <v>38</v>
      </c>
      <c r="G3665" s="3">
        <v>16</v>
      </c>
      <c r="H3665" s="125">
        <v>1.474266028483304E-2</v>
      </c>
      <c r="I3665" s="3"/>
      <c r="J3665" s="3"/>
      <c r="K3665" s="3" t="s">
        <v>165</v>
      </c>
      <c r="L3665" s="125">
        <v>2.9932883868488401E-3</v>
      </c>
      <c r="M3665" s="3">
        <v>16</v>
      </c>
      <c r="N3665" s="125">
        <v>-3.6057753392969898E-2</v>
      </c>
      <c r="O3665" s="3">
        <v>11</v>
      </c>
      <c r="P3665" s="125">
        <v>-2.4308381494985699E-2</v>
      </c>
      <c r="Q3665" s="3">
        <v>20</v>
      </c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</row>
    <row r="3666" spans="1:30" hidden="1" x14ac:dyDescent="0.25">
      <c r="A3666" s="2">
        <v>13</v>
      </c>
      <c r="B3666" s="2">
        <v>2016</v>
      </c>
      <c r="C3666" s="4" t="str">
        <f>INDEX(Index!$B$1:$B$500,MATCH($F3666,Index!$A$1:$A$500,0)
)</f>
        <v>BUF</v>
      </c>
      <c r="D3666" s="4">
        <v>0</v>
      </c>
      <c r="E3666" s="141">
        <f t="shared" si="57"/>
        <v>1.1528425326491952E-2</v>
      </c>
      <c r="F3666" s="3" t="s">
        <v>0</v>
      </c>
      <c r="G3666" s="3">
        <v>17</v>
      </c>
      <c r="H3666" s="125">
        <v>1.1528425326491952E-2</v>
      </c>
      <c r="I3666" s="3"/>
      <c r="J3666" s="3"/>
      <c r="K3666" s="3" t="s">
        <v>163</v>
      </c>
      <c r="L3666" s="125">
        <v>8.1093443576340504E-2</v>
      </c>
      <c r="M3666" s="3">
        <v>9</v>
      </c>
      <c r="N3666" s="125">
        <v>7.2331986258114503E-2</v>
      </c>
      <c r="O3666" s="3">
        <v>24</v>
      </c>
      <c r="P3666" s="125">
        <v>2.7669680082659498E-3</v>
      </c>
      <c r="Q3666" s="3">
        <v>13</v>
      </c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</row>
    <row r="3667" spans="1:30" hidden="1" x14ac:dyDescent="0.25">
      <c r="A3667" s="2">
        <v>13</v>
      </c>
      <c r="B3667" s="2">
        <v>2016</v>
      </c>
      <c r="C3667" s="4" t="str">
        <f>INDEX(Index!$B$1:$B$500,MATCH($F3667,Index!$A$1:$A$500,0)
)</f>
        <v>NO</v>
      </c>
      <c r="D3667" s="4">
        <v>0</v>
      </c>
      <c r="E3667" s="141">
        <f t="shared" si="57"/>
        <v>6.8723917862223913E-3</v>
      </c>
      <c r="F3667" s="3" t="s">
        <v>27</v>
      </c>
      <c r="G3667" s="3">
        <v>18</v>
      </c>
      <c r="H3667" s="125">
        <v>6.8723917862223913E-3</v>
      </c>
      <c r="I3667" s="3"/>
      <c r="J3667" s="3"/>
      <c r="K3667" s="3" t="s">
        <v>164</v>
      </c>
      <c r="L3667" s="125">
        <v>0.130737116645438</v>
      </c>
      <c r="M3667" s="3">
        <v>6</v>
      </c>
      <c r="N3667" s="125">
        <v>7.9472134691792401E-2</v>
      </c>
      <c r="O3667" s="3">
        <v>25</v>
      </c>
      <c r="P3667" s="125">
        <v>-4.4392590167423203E-2</v>
      </c>
      <c r="Q3667" s="3">
        <v>28</v>
      </c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</row>
    <row r="3668" spans="1:30" hidden="1" x14ac:dyDescent="0.25">
      <c r="A3668" s="2">
        <v>13</v>
      </c>
      <c r="B3668" s="2">
        <v>2016</v>
      </c>
      <c r="C3668" s="4" t="str">
        <f>INDEX(Index!$B$1:$B$500,MATCH($F3668,Index!$A$1:$A$500,0)
)</f>
        <v>MIA</v>
      </c>
      <c r="D3668" s="4">
        <v>0</v>
      </c>
      <c r="E3668" s="141">
        <f t="shared" si="57"/>
        <v>-1.507455905275948E-2</v>
      </c>
      <c r="F3668" s="3" t="s">
        <v>4</v>
      </c>
      <c r="G3668" s="3">
        <v>19</v>
      </c>
      <c r="H3668" s="125">
        <v>-1.507455905275948E-2</v>
      </c>
      <c r="I3668" s="3"/>
      <c r="J3668" s="3"/>
      <c r="K3668" s="3" t="s">
        <v>165</v>
      </c>
      <c r="L3668" s="125">
        <v>-5.8105673716181E-3</v>
      </c>
      <c r="M3668" s="3">
        <v>18</v>
      </c>
      <c r="N3668" s="125">
        <v>7.9616086251227403E-3</v>
      </c>
      <c r="O3668" s="3">
        <v>19</v>
      </c>
      <c r="P3668" s="125">
        <v>-1.3023830560186401E-3</v>
      </c>
      <c r="Q3668" s="3">
        <v>16</v>
      </c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</row>
    <row r="3669" spans="1:30" hidden="1" x14ac:dyDescent="0.25">
      <c r="A3669" s="2">
        <v>13</v>
      </c>
      <c r="B3669" s="2">
        <v>2016</v>
      </c>
      <c r="C3669" s="4" t="str">
        <f>INDEX(Index!$B$1:$B$500,MATCH($F3669,Index!$A$1:$A$500,0)
)</f>
        <v>TEN</v>
      </c>
      <c r="D3669" s="4">
        <v>0</v>
      </c>
      <c r="E3669" s="141">
        <f t="shared" si="57"/>
        <v>-1.5087766833882299E-2</v>
      </c>
      <c r="F3669" s="3" t="s">
        <v>45</v>
      </c>
      <c r="G3669" s="3">
        <v>20</v>
      </c>
      <c r="H3669" s="125">
        <v>-1.5087766833882299E-2</v>
      </c>
      <c r="I3669" s="3"/>
      <c r="J3669" s="3"/>
      <c r="K3669" s="3" t="s">
        <v>163</v>
      </c>
      <c r="L3669" s="125">
        <v>0.10386109136487499</v>
      </c>
      <c r="M3669" s="3">
        <v>7</v>
      </c>
      <c r="N3669" s="125">
        <v>7.9612899811933494E-2</v>
      </c>
      <c r="O3669" s="3">
        <v>26</v>
      </c>
      <c r="P3669" s="125">
        <v>-3.9335958386823799E-2</v>
      </c>
      <c r="Q3669" s="3">
        <v>25</v>
      </c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</row>
    <row r="3670" spans="1:30" hidden="1" x14ac:dyDescent="0.25">
      <c r="A3670" s="2">
        <v>13</v>
      </c>
      <c r="B3670" s="2">
        <v>2016</v>
      </c>
      <c r="C3670" s="4" t="str">
        <f>INDEX(Index!$B$1:$B$500,MATCH($F3670,Index!$A$1:$A$500,0)
)</f>
        <v>ARI</v>
      </c>
      <c r="D3670" s="4">
        <v>0</v>
      </c>
      <c r="E3670" s="141">
        <f t="shared" si="57"/>
        <v>-1.8790059557578606E-2</v>
      </c>
      <c r="F3670" s="3" t="s">
        <v>23</v>
      </c>
      <c r="G3670" s="3">
        <v>21</v>
      </c>
      <c r="H3670" s="125">
        <v>-1.8790059557578606E-2</v>
      </c>
      <c r="I3670" s="3"/>
      <c r="J3670" s="3"/>
      <c r="K3670" s="3" t="s">
        <v>248</v>
      </c>
      <c r="L3670" s="125">
        <v>-8.0689330495129594E-2</v>
      </c>
      <c r="M3670" s="3">
        <v>22</v>
      </c>
      <c r="N3670" s="125">
        <v>-0.13099561725390199</v>
      </c>
      <c r="O3670" s="3">
        <v>4</v>
      </c>
      <c r="P3670" s="125">
        <v>-6.9096346316351004E-2</v>
      </c>
      <c r="Q3670" s="3">
        <v>31</v>
      </c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</row>
    <row r="3671" spans="1:30" hidden="1" x14ac:dyDescent="0.25">
      <c r="A3671" s="2">
        <v>13</v>
      </c>
      <c r="B3671" s="2">
        <v>2016</v>
      </c>
      <c r="C3671" s="4" t="str">
        <f>INDEX(Index!$B$1:$B$500,MATCH($F3671,Index!$A$1:$A$500,0)
)</f>
        <v>CIN</v>
      </c>
      <c r="D3671" s="4">
        <v>0</v>
      </c>
      <c r="E3671" s="141">
        <f t="shared" si="57"/>
        <v>-3.5189753321286099E-2</v>
      </c>
      <c r="F3671" s="3" t="s">
        <v>24</v>
      </c>
      <c r="G3671" s="3">
        <v>22</v>
      </c>
      <c r="H3671" s="125">
        <v>-3.5189753321286099E-2</v>
      </c>
      <c r="I3671" s="3"/>
      <c r="J3671" s="3"/>
      <c r="K3671" s="3" t="s">
        <v>290</v>
      </c>
      <c r="L3671" s="125">
        <v>3.4519267951730499E-2</v>
      </c>
      <c r="M3671" s="3">
        <v>11</v>
      </c>
      <c r="N3671" s="125">
        <v>2.9721715818720199E-2</v>
      </c>
      <c r="O3671" s="3">
        <v>20</v>
      </c>
      <c r="P3671" s="125">
        <v>-3.99873054542964E-2</v>
      </c>
      <c r="Q3671" s="3">
        <v>26</v>
      </c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</row>
    <row r="3672" spans="1:30" hidden="1" x14ac:dyDescent="0.25">
      <c r="A3672" s="2">
        <v>13</v>
      </c>
      <c r="B3672" s="2">
        <v>2016</v>
      </c>
      <c r="C3672" s="4" t="str">
        <f>INDEX(Index!$B$1:$B$500,MATCH($F3672,Index!$A$1:$A$500,0)
)</f>
        <v>DET</v>
      </c>
      <c r="D3672" s="4">
        <v>0</v>
      </c>
      <c r="E3672" s="141">
        <f t="shared" si="57"/>
        <v>-4.7143466807690604E-2</v>
      </c>
      <c r="F3672" s="3" t="s">
        <v>21</v>
      </c>
      <c r="G3672" s="3">
        <v>23</v>
      </c>
      <c r="H3672" s="125">
        <v>-4.7143466807690604E-2</v>
      </c>
      <c r="I3672" s="3"/>
      <c r="J3672" s="3"/>
      <c r="K3672" s="3" t="s">
        <v>161</v>
      </c>
      <c r="L3672" s="125">
        <v>1.9856357260234301E-2</v>
      </c>
      <c r="M3672" s="3">
        <v>13</v>
      </c>
      <c r="N3672" s="125">
        <v>0.116270413425738</v>
      </c>
      <c r="O3672" s="3">
        <v>29</v>
      </c>
      <c r="P3672" s="125">
        <v>4.9270589357813102E-2</v>
      </c>
      <c r="Q3672" s="3">
        <v>5</v>
      </c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</row>
    <row r="3673" spans="1:30" hidden="1" x14ac:dyDescent="0.25">
      <c r="A3673" s="2">
        <v>13</v>
      </c>
      <c r="B3673" s="2">
        <v>2016</v>
      </c>
      <c r="C3673" s="4" t="str">
        <f>INDEX(Index!$B$1:$B$500,MATCH($F3673,Index!$A$1:$A$500,0)
)</f>
        <v>CHI</v>
      </c>
      <c r="D3673" s="4">
        <v>0</v>
      </c>
      <c r="E3673" s="141">
        <f t="shared" si="57"/>
        <v>-5.8932255299784582E-2</v>
      </c>
      <c r="F3673" s="3" t="s">
        <v>64</v>
      </c>
      <c r="G3673" s="3">
        <v>24</v>
      </c>
      <c r="H3673" s="125">
        <v>-5.8932255299784582E-2</v>
      </c>
      <c r="I3673" s="3"/>
      <c r="J3673" s="3"/>
      <c r="K3673" s="3" t="s">
        <v>168</v>
      </c>
      <c r="L3673" s="125">
        <v>-5.2048817866784197E-2</v>
      </c>
      <c r="M3673" s="3">
        <v>20</v>
      </c>
      <c r="N3673" s="125">
        <v>2.9909638029284001E-3</v>
      </c>
      <c r="O3673" s="3">
        <v>17</v>
      </c>
      <c r="P3673" s="125">
        <v>-3.8924736300719799E-3</v>
      </c>
      <c r="Q3673" s="3">
        <v>17</v>
      </c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</row>
    <row r="3674" spans="1:30" hidden="1" x14ac:dyDescent="0.25">
      <c r="A3674" s="2">
        <v>13</v>
      </c>
      <c r="B3674" s="2">
        <v>2016</v>
      </c>
      <c r="C3674" s="4" t="str">
        <f>INDEX(Index!$B$1:$B$500,MATCH($F3674,Index!$A$1:$A$500,0)
)</f>
        <v>CAR</v>
      </c>
      <c r="D3674" s="4">
        <v>0</v>
      </c>
      <c r="E3674" s="141">
        <f t="shared" si="57"/>
        <v>-7.3970034018786601E-2</v>
      </c>
      <c r="F3674" s="3" t="s">
        <v>51</v>
      </c>
      <c r="G3674" s="3">
        <v>25</v>
      </c>
      <c r="H3674" s="125">
        <v>-7.3970034018786601E-2</v>
      </c>
      <c r="I3674" s="3"/>
      <c r="J3674" s="3"/>
      <c r="K3674" s="3" t="s">
        <v>166</v>
      </c>
      <c r="L3674" s="125">
        <v>-6.2370474113661901E-2</v>
      </c>
      <c r="M3674" s="3">
        <v>21</v>
      </c>
      <c r="N3674" s="125">
        <v>-3.9341128310317899E-2</v>
      </c>
      <c r="O3674" s="3">
        <v>10</v>
      </c>
      <c r="P3674" s="125">
        <v>-5.0940688215442599E-2</v>
      </c>
      <c r="Q3674" s="3">
        <v>29</v>
      </c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</row>
    <row r="3675" spans="1:30" hidden="1" x14ac:dyDescent="0.25">
      <c r="A3675" s="2">
        <v>13</v>
      </c>
      <c r="B3675" s="2">
        <v>2016</v>
      </c>
      <c r="C3675" s="4" t="str">
        <f>INDEX(Index!$B$1:$B$500,MATCH($F3675,Index!$A$1:$A$500,0)
)</f>
        <v>IND</v>
      </c>
      <c r="D3675" s="4">
        <v>0</v>
      </c>
      <c r="E3675" s="141">
        <f t="shared" si="57"/>
        <v>-9.1922612180939375E-2</v>
      </c>
      <c r="F3675" s="3" t="s">
        <v>35</v>
      </c>
      <c r="G3675" s="3">
        <v>26</v>
      </c>
      <c r="H3675" s="125">
        <v>-9.1922612180939375E-2</v>
      </c>
      <c r="I3675" s="3"/>
      <c r="J3675" s="3"/>
      <c r="K3675" s="3" t="s">
        <v>163</v>
      </c>
      <c r="L3675" s="125">
        <v>9.0495969285821105E-3</v>
      </c>
      <c r="M3675" s="3">
        <v>15</v>
      </c>
      <c r="N3675" s="125">
        <v>0.16393231463492</v>
      </c>
      <c r="O3675" s="3">
        <v>31</v>
      </c>
      <c r="P3675" s="125">
        <v>6.2960105525398505E-2</v>
      </c>
      <c r="Q3675" s="3">
        <v>3</v>
      </c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</row>
    <row r="3676" spans="1:30" hidden="1" x14ac:dyDescent="0.25">
      <c r="A3676" s="2">
        <v>13</v>
      </c>
      <c r="B3676" s="2">
        <v>2016</v>
      </c>
      <c r="C3676" s="4" t="e">
        <f>INDEX(Index!$B$1:$B$500,MATCH($F3676,Index!$A$1:$A$500,0)
)</f>
        <v>#N/A</v>
      </c>
      <c r="D3676" s="4">
        <v>0</v>
      </c>
      <c r="E3676" s="141">
        <f t="shared" si="57"/>
        <v>-0.1394846737855874</v>
      </c>
      <c r="F3676" s="3" t="s">
        <v>283</v>
      </c>
      <c r="G3676" s="3">
        <v>27</v>
      </c>
      <c r="H3676" s="125">
        <v>-0.1394846737855874</v>
      </c>
      <c r="I3676" s="3"/>
      <c r="J3676" s="3"/>
      <c r="K3676" s="3" t="s">
        <v>166</v>
      </c>
      <c r="L3676" s="125">
        <v>-0.25161585018233001</v>
      </c>
      <c r="M3676" s="3">
        <v>32</v>
      </c>
      <c r="N3676" s="125">
        <v>-3.5064755477302999E-2</v>
      </c>
      <c r="O3676" s="3">
        <v>12</v>
      </c>
      <c r="P3676" s="125">
        <v>7.7066420919439604E-2</v>
      </c>
      <c r="Q3676" s="3">
        <v>2</v>
      </c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</row>
    <row r="3677" spans="1:30" hidden="1" x14ac:dyDescent="0.25">
      <c r="A3677" s="2">
        <v>13</v>
      </c>
      <c r="B3677" s="2">
        <v>2016</v>
      </c>
      <c r="C3677" s="4" t="str">
        <f>INDEX(Index!$B$1:$B$500,MATCH($F3677,Index!$A$1:$A$500,0)
)</f>
        <v>JAX</v>
      </c>
      <c r="D3677" s="4">
        <v>0</v>
      </c>
      <c r="E3677" s="141">
        <f t="shared" si="57"/>
        <v>-0.16356315369273688</v>
      </c>
      <c r="F3677" s="3" t="s">
        <v>56</v>
      </c>
      <c r="G3677" s="3">
        <v>28</v>
      </c>
      <c r="H3677" s="125">
        <v>-0.16356315369273688</v>
      </c>
      <c r="I3677" s="3"/>
      <c r="J3677" s="3"/>
      <c r="K3677" s="3" t="s">
        <v>167</v>
      </c>
      <c r="L3677" s="125">
        <v>-0.156785943920873</v>
      </c>
      <c r="M3677" s="3">
        <v>30</v>
      </c>
      <c r="N3677" s="125">
        <v>-3.1640298426467497E-2</v>
      </c>
      <c r="O3677" s="3">
        <v>13</v>
      </c>
      <c r="P3677" s="125">
        <v>-3.8417508198331403E-2</v>
      </c>
      <c r="Q3677" s="3">
        <v>24</v>
      </c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</row>
    <row r="3678" spans="1:30" hidden="1" x14ac:dyDescent="0.25">
      <c r="A3678" s="2">
        <v>13</v>
      </c>
      <c r="B3678" s="2">
        <v>2016</v>
      </c>
      <c r="C3678" s="4" t="str">
        <f>INDEX(Index!$B$1:$B$500,MATCH($F3678,Index!$A$1:$A$500,0)
)</f>
        <v>HOU</v>
      </c>
      <c r="D3678" s="4">
        <v>0</v>
      </c>
      <c r="E3678" s="141">
        <f t="shared" si="57"/>
        <v>-0.21191271320878841</v>
      </c>
      <c r="F3678" s="3" t="s">
        <v>49</v>
      </c>
      <c r="G3678" s="3">
        <v>29</v>
      </c>
      <c r="H3678" s="125">
        <v>-0.21191271320878841</v>
      </c>
      <c r="I3678" s="3"/>
      <c r="J3678" s="3"/>
      <c r="K3678" s="3" t="s">
        <v>163</v>
      </c>
      <c r="L3678" s="125">
        <v>-0.156728175500747</v>
      </c>
      <c r="M3678" s="3">
        <v>29</v>
      </c>
      <c r="N3678" s="125">
        <v>-1.1304578525374099E-2</v>
      </c>
      <c r="O3678" s="3">
        <v>16</v>
      </c>
      <c r="P3678" s="125">
        <v>-6.6489116233415496E-2</v>
      </c>
      <c r="Q3678" s="3">
        <v>30</v>
      </c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</row>
    <row r="3679" spans="1:30" hidden="1" x14ac:dyDescent="0.25">
      <c r="A3679" s="2">
        <v>13</v>
      </c>
      <c r="B3679" s="2">
        <v>2016</v>
      </c>
      <c r="C3679" s="4" t="str">
        <f>INDEX(Index!$B$1:$B$500,MATCH($F3679,Index!$A$1:$A$500,0)
)</f>
        <v>SF</v>
      </c>
      <c r="D3679" s="4">
        <v>0</v>
      </c>
      <c r="E3679" s="141">
        <f t="shared" si="57"/>
        <v>-0.27315742279278843</v>
      </c>
      <c r="F3679" s="3" t="s">
        <v>1</v>
      </c>
      <c r="G3679" s="3">
        <v>30</v>
      </c>
      <c r="H3679" s="125">
        <v>-0.27315742279278843</v>
      </c>
      <c r="I3679" s="3"/>
      <c r="J3679" s="3"/>
      <c r="K3679" s="3" t="s">
        <v>169</v>
      </c>
      <c r="L3679" s="125">
        <v>-0.143541915003042</v>
      </c>
      <c r="M3679" s="3">
        <v>28</v>
      </c>
      <c r="N3679" s="125">
        <v>0.12875480919066201</v>
      </c>
      <c r="O3679" s="3">
        <v>30</v>
      </c>
      <c r="P3679" s="125">
        <v>-8.6069859908441502E-4</v>
      </c>
      <c r="Q3679" s="3">
        <v>15</v>
      </c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</row>
    <row r="3680" spans="1:30" hidden="1" x14ac:dyDescent="0.25">
      <c r="A3680" s="2">
        <v>13</v>
      </c>
      <c r="B3680" s="2">
        <v>2016</v>
      </c>
      <c r="C3680" s="4" t="str">
        <f>INDEX(Index!$B$1:$B$500,MATCH($F3680,Index!$A$1:$A$500,0)
)</f>
        <v>NYJ</v>
      </c>
      <c r="D3680" s="4">
        <v>0</v>
      </c>
      <c r="E3680" s="141">
        <f t="shared" si="57"/>
        <v>-0.31691176161384349</v>
      </c>
      <c r="F3680" s="3" t="s">
        <v>9</v>
      </c>
      <c r="G3680" s="3">
        <v>31</v>
      </c>
      <c r="H3680" s="125">
        <v>-0.31691176161384349</v>
      </c>
      <c r="I3680" s="3"/>
      <c r="J3680" s="3"/>
      <c r="K3680" s="3" t="s">
        <v>168</v>
      </c>
      <c r="L3680" s="125">
        <v>-0.124618639707279</v>
      </c>
      <c r="M3680" s="3">
        <v>27</v>
      </c>
      <c r="N3680" s="125">
        <v>0.112327188694661</v>
      </c>
      <c r="O3680" s="3">
        <v>28</v>
      </c>
      <c r="P3680" s="125">
        <v>-7.9965933211903498E-2</v>
      </c>
      <c r="Q3680" s="3">
        <v>32</v>
      </c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</row>
    <row r="3681" spans="1:30" hidden="1" x14ac:dyDescent="0.25">
      <c r="A3681" s="2">
        <v>13</v>
      </c>
      <c r="B3681" s="2">
        <v>2016</v>
      </c>
      <c r="C3681" s="4" t="str">
        <f>INDEX(Index!$B$1:$B$500,MATCH($F3681,Index!$A$1:$A$500,0)
)</f>
        <v>CLE</v>
      </c>
      <c r="D3681" s="4">
        <v>0</v>
      </c>
      <c r="E3681" s="141">
        <f t="shared" si="57"/>
        <v>-0.41411263982566815</v>
      </c>
      <c r="F3681" s="3" t="s">
        <v>10</v>
      </c>
      <c r="G3681" s="3">
        <v>32</v>
      </c>
      <c r="H3681" s="125">
        <v>-0.41411263982566815</v>
      </c>
      <c r="I3681" s="3"/>
      <c r="J3681" s="3"/>
      <c r="K3681" s="3" t="s">
        <v>229</v>
      </c>
      <c r="L3681" s="125">
        <v>-0.168341882770908</v>
      </c>
      <c r="M3681" s="3">
        <v>31</v>
      </c>
      <c r="N3681" s="125">
        <v>0.202297306981187</v>
      </c>
      <c r="O3681" s="3">
        <v>32</v>
      </c>
      <c r="P3681" s="125">
        <v>-4.34734500735732E-2</v>
      </c>
      <c r="Q3681" s="3">
        <v>27</v>
      </c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</row>
    <row r="3682" spans="1:30" hidden="1" x14ac:dyDescent="0.25">
      <c r="A3682" s="2">
        <v>14</v>
      </c>
      <c r="B3682" s="2">
        <v>2016</v>
      </c>
      <c r="C3682" s="4" t="str">
        <f>INDEX(Index!$B$1:$B$500,MATCH($F3682,Index!$A$1:$A$500,0)
)</f>
        <v>ATL</v>
      </c>
      <c r="D3682" s="4">
        <v>0</v>
      </c>
      <c r="E3682" s="141">
        <f t="shared" si="57"/>
        <v>0.26867788431670381</v>
      </c>
      <c r="F3682" s="3" t="s">
        <v>43</v>
      </c>
      <c r="G3682" s="3">
        <v>1</v>
      </c>
      <c r="H3682" s="125">
        <v>0.26867788431670381</v>
      </c>
      <c r="I3682" s="3"/>
      <c r="J3682" s="3"/>
      <c r="K3682" s="3" t="s">
        <v>173</v>
      </c>
      <c r="L3682" s="125">
        <v>0.24619842090535901</v>
      </c>
      <c r="M3682" s="3">
        <v>1</v>
      </c>
      <c r="N3682" s="125">
        <v>2.0049818726697302E-3</v>
      </c>
      <c r="O3682" s="3">
        <v>20</v>
      </c>
      <c r="P3682" s="125">
        <v>2.44844452840145E-2</v>
      </c>
      <c r="Q3682" s="3">
        <v>7</v>
      </c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</row>
    <row r="3683" spans="1:30" hidden="1" x14ac:dyDescent="0.25">
      <c r="A3683" s="2">
        <v>14</v>
      </c>
      <c r="B3683" s="2">
        <v>2016</v>
      </c>
      <c r="C3683" s="4" t="str">
        <f>INDEX(Index!$B$1:$B$500,MATCH($F3683,Index!$A$1:$A$500,0)
)</f>
        <v>DAL</v>
      </c>
      <c r="D3683" s="4">
        <v>0</v>
      </c>
      <c r="E3683" s="141">
        <f t="shared" si="57"/>
        <v>0.25435964765675778</v>
      </c>
      <c r="F3683" s="3" t="s">
        <v>3</v>
      </c>
      <c r="G3683" s="3">
        <v>2</v>
      </c>
      <c r="H3683" s="125">
        <v>0.25435964765675778</v>
      </c>
      <c r="I3683" s="3"/>
      <c r="J3683" s="3"/>
      <c r="K3683" s="3" t="s">
        <v>170</v>
      </c>
      <c r="L3683" s="125">
        <v>0.24102461705007999</v>
      </c>
      <c r="M3683" s="3">
        <v>2</v>
      </c>
      <c r="N3683" s="125">
        <v>7.3878385307228397E-3</v>
      </c>
      <c r="O3683" s="3">
        <v>21</v>
      </c>
      <c r="P3683" s="125">
        <v>2.0722869137400599E-2</v>
      </c>
      <c r="Q3683" s="3">
        <v>8</v>
      </c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</row>
    <row r="3684" spans="1:30" hidden="1" x14ac:dyDescent="0.25">
      <c r="A3684" s="2">
        <v>14</v>
      </c>
      <c r="B3684" s="2">
        <v>2016</v>
      </c>
      <c r="C3684" s="4" t="str">
        <f>INDEX(Index!$B$1:$B$500,MATCH($F3684,Index!$A$1:$A$500,0)
)</f>
        <v>PIT</v>
      </c>
      <c r="D3684" s="4">
        <v>0</v>
      </c>
      <c r="E3684" s="141">
        <f t="shared" si="57"/>
        <v>0.19048012182090709</v>
      </c>
      <c r="F3684" s="3" t="s">
        <v>32</v>
      </c>
      <c r="G3684" s="3">
        <v>3</v>
      </c>
      <c r="H3684" s="125">
        <v>0.19048012182090709</v>
      </c>
      <c r="I3684" s="3"/>
      <c r="J3684" s="3"/>
      <c r="K3684" s="3" t="s">
        <v>173</v>
      </c>
      <c r="L3684" s="125">
        <v>8.58654634304927E-2</v>
      </c>
      <c r="M3684" s="3">
        <v>9</v>
      </c>
      <c r="N3684" s="125">
        <v>-0.10442778686380701</v>
      </c>
      <c r="O3684" s="3">
        <v>5</v>
      </c>
      <c r="P3684" s="125">
        <v>1.86871526607377E-4</v>
      </c>
      <c r="Q3684" s="3">
        <v>14</v>
      </c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</row>
    <row r="3685" spans="1:30" hidden="1" x14ac:dyDescent="0.25">
      <c r="A3685" s="2">
        <v>14</v>
      </c>
      <c r="B3685" s="2">
        <v>2016</v>
      </c>
      <c r="C3685" s="4" t="str">
        <f>INDEX(Index!$B$1:$B$500,MATCH($F3685,Index!$A$1:$A$500,0)
)</f>
        <v>NE</v>
      </c>
      <c r="D3685" s="4">
        <v>0</v>
      </c>
      <c r="E3685" s="141">
        <f t="shared" si="57"/>
        <v>0.1897221270969795</v>
      </c>
      <c r="F3685" s="3" t="s">
        <v>17</v>
      </c>
      <c r="G3685" s="3">
        <v>4</v>
      </c>
      <c r="H3685" s="125">
        <v>0.1897221270969795</v>
      </c>
      <c r="I3685" s="3"/>
      <c r="J3685" s="3"/>
      <c r="K3685" s="3" t="s">
        <v>170</v>
      </c>
      <c r="L3685" s="125">
        <v>0.16439436396003901</v>
      </c>
      <c r="M3685" s="3">
        <v>4</v>
      </c>
      <c r="N3685" s="125">
        <v>-1.1476752621010999E-2</v>
      </c>
      <c r="O3685" s="3">
        <v>17</v>
      </c>
      <c r="P3685" s="125">
        <v>1.3851010515929499E-2</v>
      </c>
      <c r="Q3685" s="3">
        <v>9</v>
      </c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</row>
    <row r="3686" spans="1:30" hidden="1" x14ac:dyDescent="0.25">
      <c r="A3686" s="2">
        <v>14</v>
      </c>
      <c r="B3686" s="2">
        <v>2016</v>
      </c>
      <c r="C3686" s="4" t="str">
        <f>INDEX(Index!$B$1:$B$500,MATCH($F3686,Index!$A$1:$A$500,0)
)</f>
        <v>KC</v>
      </c>
      <c r="D3686" s="4">
        <v>0</v>
      </c>
      <c r="E3686" s="141">
        <f t="shared" si="57"/>
        <v>0.10879270186765305</v>
      </c>
      <c r="F3686" s="3" t="s">
        <v>5</v>
      </c>
      <c r="G3686" s="3">
        <v>5</v>
      </c>
      <c r="H3686" s="125">
        <v>0.10879270186765305</v>
      </c>
      <c r="I3686" s="3"/>
      <c r="J3686" s="3"/>
      <c r="K3686" s="3" t="s">
        <v>172</v>
      </c>
      <c r="L3686" s="125">
        <v>-1.63660153714013E-3</v>
      </c>
      <c r="M3686" s="3">
        <v>15</v>
      </c>
      <c r="N3686" s="125">
        <v>-3.7914328452511997E-2</v>
      </c>
      <c r="O3686" s="3">
        <v>13</v>
      </c>
      <c r="P3686" s="125">
        <v>7.2514974952281194E-2</v>
      </c>
      <c r="Q3686" s="3">
        <v>2</v>
      </c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</row>
    <row r="3687" spans="1:30" hidden="1" x14ac:dyDescent="0.25">
      <c r="A3687" s="2">
        <v>14</v>
      </c>
      <c r="B3687" s="2">
        <v>2016</v>
      </c>
      <c r="C3687" s="4" t="str">
        <f>INDEX(Index!$B$1:$B$500,MATCH($F3687,Index!$A$1:$A$500,0)
)</f>
        <v>WAS</v>
      </c>
      <c r="D3687" s="4">
        <v>0</v>
      </c>
      <c r="E3687" s="141">
        <f t="shared" si="57"/>
        <v>9.7204583838450459E-2</v>
      </c>
      <c r="F3687" s="3" t="s">
        <v>26</v>
      </c>
      <c r="G3687" s="3">
        <v>6</v>
      </c>
      <c r="H3687" s="125">
        <v>9.7204583838450459E-2</v>
      </c>
      <c r="I3687" s="3"/>
      <c r="J3687" s="3"/>
      <c r="K3687" s="3" t="s">
        <v>291</v>
      </c>
      <c r="L3687" s="125">
        <v>0.182009515266782</v>
      </c>
      <c r="M3687" s="3">
        <v>3</v>
      </c>
      <c r="N3687" s="125">
        <v>8.8981927446659503E-2</v>
      </c>
      <c r="O3687" s="3">
        <v>27</v>
      </c>
      <c r="P3687" s="125">
        <v>4.1769960183279603E-3</v>
      </c>
      <c r="Q3687" s="3">
        <v>12</v>
      </c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</row>
    <row r="3688" spans="1:30" hidden="1" x14ac:dyDescent="0.25">
      <c r="A3688" s="2">
        <v>14</v>
      </c>
      <c r="B3688" s="2">
        <v>2016</v>
      </c>
      <c r="C3688" s="4" t="str">
        <f>INDEX(Index!$B$1:$B$500,MATCH($F3688,Index!$A$1:$A$500,0)
)</f>
        <v>GB</v>
      </c>
      <c r="D3688" s="4">
        <v>0</v>
      </c>
      <c r="E3688" s="141">
        <f t="shared" si="57"/>
        <v>9.2787320925156902E-2</v>
      </c>
      <c r="F3688" s="3" t="s">
        <v>20</v>
      </c>
      <c r="G3688" s="3">
        <v>7</v>
      </c>
      <c r="H3688" s="125">
        <v>9.2787320925156902E-2</v>
      </c>
      <c r="I3688" s="3"/>
      <c r="J3688" s="3"/>
      <c r="K3688" s="3" t="s">
        <v>174</v>
      </c>
      <c r="L3688" s="125">
        <v>0.104488874179625</v>
      </c>
      <c r="M3688" s="3">
        <v>8</v>
      </c>
      <c r="N3688" s="125">
        <v>-1.28978182442892E-2</v>
      </c>
      <c r="O3688" s="3">
        <v>16</v>
      </c>
      <c r="P3688" s="125">
        <v>-2.4599371498757301E-2</v>
      </c>
      <c r="Q3688" s="3">
        <v>22</v>
      </c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</row>
    <row r="3689" spans="1:30" hidden="1" x14ac:dyDescent="0.25">
      <c r="A3689" s="2">
        <v>14</v>
      </c>
      <c r="B3689" s="2">
        <v>2016</v>
      </c>
      <c r="C3689" s="4" t="str">
        <f>INDEX(Index!$B$1:$B$500,MATCH($F3689,Index!$A$1:$A$500,0)
)</f>
        <v>SEA</v>
      </c>
      <c r="D3689" s="4">
        <v>0</v>
      </c>
      <c r="E3689" s="141">
        <f t="shared" si="57"/>
        <v>8.5734087860676156E-2</v>
      </c>
      <c r="F3689" s="3" t="s">
        <v>30</v>
      </c>
      <c r="G3689" s="3">
        <v>8</v>
      </c>
      <c r="H3689" s="125">
        <v>8.5734087860676156E-2</v>
      </c>
      <c r="I3689" s="3"/>
      <c r="J3689" s="3"/>
      <c r="K3689" s="3" t="s">
        <v>276</v>
      </c>
      <c r="L3689" s="125">
        <v>-1.42653883685579E-2</v>
      </c>
      <c r="M3689" s="3">
        <v>17</v>
      </c>
      <c r="N3689" s="125">
        <v>-9.4636109942375396E-2</v>
      </c>
      <c r="O3689" s="3">
        <v>6</v>
      </c>
      <c r="P3689" s="125">
        <v>5.3633662868586597E-3</v>
      </c>
      <c r="Q3689" s="3">
        <v>11</v>
      </c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</row>
    <row r="3690" spans="1:30" hidden="1" x14ac:dyDescent="0.25">
      <c r="A3690" s="2">
        <v>14</v>
      </c>
      <c r="B3690" s="2">
        <v>2016</v>
      </c>
      <c r="C3690" s="4" t="str">
        <f>INDEX(Index!$B$1:$B$500,MATCH($F3690,Index!$A$1:$A$500,0)
)</f>
        <v>LV</v>
      </c>
      <c r="D3690" s="4">
        <v>0</v>
      </c>
      <c r="E3690" s="141">
        <f t="shared" si="57"/>
        <v>8.4733125288327049E-2</v>
      </c>
      <c r="F3690" s="3" t="s">
        <v>52</v>
      </c>
      <c r="G3690" s="3">
        <v>9</v>
      </c>
      <c r="H3690" s="125">
        <v>8.4733125288327049E-2</v>
      </c>
      <c r="I3690" s="3"/>
      <c r="J3690" s="3"/>
      <c r="K3690" s="3" t="s">
        <v>172</v>
      </c>
      <c r="L3690" s="125">
        <v>0.15132564764555301</v>
      </c>
      <c r="M3690" s="3">
        <v>5</v>
      </c>
      <c r="N3690" s="125">
        <v>6.6333809654220297E-2</v>
      </c>
      <c r="O3690" s="3">
        <v>23</v>
      </c>
      <c r="P3690" s="125">
        <v>-2.5871270300566201E-4</v>
      </c>
      <c r="Q3690" s="3">
        <v>15</v>
      </c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</row>
    <row r="3691" spans="1:30" hidden="1" x14ac:dyDescent="0.25">
      <c r="A3691" s="2">
        <v>14</v>
      </c>
      <c r="B3691" s="2">
        <v>2016</v>
      </c>
      <c r="C3691" s="4" t="str">
        <f>INDEX(Index!$B$1:$B$500,MATCH($F3691,Index!$A$1:$A$500,0)
)</f>
        <v>BAL</v>
      </c>
      <c r="D3691" s="4">
        <v>0</v>
      </c>
      <c r="E3691" s="141">
        <f t="shared" si="57"/>
        <v>7.9264492411311394E-2</v>
      </c>
      <c r="F3691" s="3" t="s">
        <v>18</v>
      </c>
      <c r="G3691" s="3">
        <v>10</v>
      </c>
      <c r="H3691" s="125">
        <v>7.9264492411311394E-2</v>
      </c>
      <c r="I3691" s="3"/>
      <c r="J3691" s="3"/>
      <c r="K3691" s="3" t="s">
        <v>174</v>
      </c>
      <c r="L3691" s="125">
        <v>-9.7940780702048494E-2</v>
      </c>
      <c r="M3691" s="3">
        <v>25</v>
      </c>
      <c r="N3691" s="125">
        <v>-0.126301253693621</v>
      </c>
      <c r="O3691" s="3">
        <v>3</v>
      </c>
      <c r="P3691" s="125">
        <v>5.0904019419738898E-2</v>
      </c>
      <c r="Q3691" s="3">
        <v>4</v>
      </c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</row>
    <row r="3692" spans="1:30" hidden="1" x14ac:dyDescent="0.25">
      <c r="A3692" s="2">
        <v>14</v>
      </c>
      <c r="B3692" s="2">
        <v>2016</v>
      </c>
      <c r="C3692" s="4" t="str">
        <f>INDEX(Index!$B$1:$B$500,MATCH($F3692,Index!$A$1:$A$500,0)
)</f>
        <v>NYG</v>
      </c>
      <c r="D3692" s="4">
        <v>0</v>
      </c>
      <c r="E3692" s="141">
        <f t="shared" si="57"/>
        <v>4.8423199698574337E-2</v>
      </c>
      <c r="F3692" s="3" t="s">
        <v>15</v>
      </c>
      <c r="G3692" s="3">
        <v>11</v>
      </c>
      <c r="H3692" s="125">
        <v>4.8423199698574337E-2</v>
      </c>
      <c r="I3692" s="3"/>
      <c r="J3692" s="3"/>
      <c r="K3692" s="3" t="s">
        <v>171</v>
      </c>
      <c r="L3692" s="125">
        <v>-3.5805704793559399E-2</v>
      </c>
      <c r="M3692" s="3">
        <v>19</v>
      </c>
      <c r="N3692" s="125">
        <v>-8.5962346532636305E-2</v>
      </c>
      <c r="O3692" s="3">
        <v>7</v>
      </c>
      <c r="P3692" s="125">
        <v>-1.73344204050257E-3</v>
      </c>
      <c r="Q3692" s="3">
        <v>16</v>
      </c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</row>
    <row r="3693" spans="1:30" hidden="1" x14ac:dyDescent="0.25">
      <c r="A3693" s="2">
        <v>14</v>
      </c>
      <c r="B3693" s="2">
        <v>2016</v>
      </c>
      <c r="C3693" s="4" t="str">
        <f>INDEX(Index!$B$1:$B$500,MATCH($F3693,Index!$A$1:$A$500,0)
)</f>
        <v>PHI</v>
      </c>
      <c r="D3693" s="4">
        <v>0</v>
      </c>
      <c r="E3693" s="141">
        <f t="shared" si="57"/>
        <v>4.7991701516933605E-2</v>
      </c>
      <c r="F3693" s="3" t="s">
        <v>7</v>
      </c>
      <c r="G3693" s="3">
        <v>12</v>
      </c>
      <c r="H3693" s="125">
        <v>4.7991701516933605E-2</v>
      </c>
      <c r="I3693" s="3"/>
      <c r="J3693" s="3"/>
      <c r="K3693" s="3" t="s">
        <v>175</v>
      </c>
      <c r="L3693" s="125">
        <v>-9.6229068079193195E-2</v>
      </c>
      <c r="M3693" s="3">
        <v>24</v>
      </c>
      <c r="N3693" s="125">
        <v>-7.6502512455922003E-2</v>
      </c>
      <c r="O3693" s="3">
        <v>8</v>
      </c>
      <c r="P3693" s="125">
        <v>6.7718257140204796E-2</v>
      </c>
      <c r="Q3693" s="3">
        <v>3</v>
      </c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</row>
    <row r="3694" spans="1:30" hidden="1" x14ac:dyDescent="0.25">
      <c r="A3694" s="2">
        <v>14</v>
      </c>
      <c r="B3694" s="2">
        <v>2016</v>
      </c>
      <c r="C3694" s="4" t="str">
        <f>INDEX(Index!$B$1:$B$500,MATCH($F3694,Index!$A$1:$A$500,0)
)</f>
        <v>MIN</v>
      </c>
      <c r="D3694" s="4">
        <v>0</v>
      </c>
      <c r="E3694" s="141">
        <f t="shared" si="57"/>
        <v>4.7625710034700793E-2</v>
      </c>
      <c r="F3694" s="3" t="s">
        <v>46</v>
      </c>
      <c r="G3694" s="3">
        <v>13</v>
      </c>
      <c r="H3694" s="125">
        <v>4.7625710034700793E-2</v>
      </c>
      <c r="I3694" s="3"/>
      <c r="J3694" s="3"/>
      <c r="K3694" s="3" t="s">
        <v>174</v>
      </c>
      <c r="L3694" s="125">
        <v>-9.3987792400155298E-2</v>
      </c>
      <c r="M3694" s="3">
        <v>23</v>
      </c>
      <c r="N3694" s="125">
        <v>-0.12835299027403499</v>
      </c>
      <c r="O3694" s="3">
        <v>2</v>
      </c>
      <c r="P3694" s="125">
        <v>1.32605121608211E-2</v>
      </c>
      <c r="Q3694" s="3">
        <v>10</v>
      </c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</row>
    <row r="3695" spans="1:30" hidden="1" x14ac:dyDescent="0.25">
      <c r="A3695" s="2">
        <v>14</v>
      </c>
      <c r="B3695" s="2">
        <v>2016</v>
      </c>
      <c r="C3695" s="4" t="str">
        <f>INDEX(Index!$B$1:$B$500,MATCH($F3695,Index!$A$1:$A$500,0)
)</f>
        <v>LAC</v>
      </c>
      <c r="D3695" s="4">
        <v>0</v>
      </c>
      <c r="E3695" s="141">
        <f t="shared" si="57"/>
        <v>4.7028777295785383E-2</v>
      </c>
      <c r="F3695" s="3" t="s">
        <v>68</v>
      </c>
      <c r="G3695" s="3">
        <v>14</v>
      </c>
      <c r="H3695" s="125">
        <v>4.7028777295785383E-2</v>
      </c>
      <c r="I3695" s="3"/>
      <c r="J3695" s="3"/>
      <c r="K3695" s="3" t="s">
        <v>175</v>
      </c>
      <c r="L3695" s="125">
        <v>2.9593919569805799E-3</v>
      </c>
      <c r="M3695" s="3">
        <v>14</v>
      </c>
      <c r="N3695" s="125">
        <v>-7.3557123566344099E-2</v>
      </c>
      <c r="O3695" s="3">
        <v>9</v>
      </c>
      <c r="P3695" s="125">
        <v>-2.9487738227539299E-2</v>
      </c>
      <c r="Q3695" s="3">
        <v>23</v>
      </c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</row>
    <row r="3696" spans="1:30" hidden="1" x14ac:dyDescent="0.25">
      <c r="A3696" s="2">
        <v>14</v>
      </c>
      <c r="B3696" s="2">
        <v>2016</v>
      </c>
      <c r="C3696" s="4" t="str">
        <f>INDEX(Index!$B$1:$B$500,MATCH($F3696,Index!$A$1:$A$500,0)
)</f>
        <v>DEN</v>
      </c>
      <c r="D3696" s="4">
        <v>0</v>
      </c>
      <c r="E3696" s="141">
        <f t="shared" si="57"/>
        <v>2.5510387939596993E-2</v>
      </c>
      <c r="F3696" s="3" t="s">
        <v>39</v>
      </c>
      <c r="G3696" s="3">
        <v>15</v>
      </c>
      <c r="H3696" s="125">
        <v>2.5510387939596993E-2</v>
      </c>
      <c r="I3696" s="3"/>
      <c r="J3696" s="3"/>
      <c r="K3696" s="3" t="s">
        <v>173</v>
      </c>
      <c r="L3696" s="125">
        <v>-0.100094939041141</v>
      </c>
      <c r="M3696" s="3">
        <v>26</v>
      </c>
      <c r="N3696" s="125">
        <v>-0.1481014947904</v>
      </c>
      <c r="O3696" s="3">
        <v>1</v>
      </c>
      <c r="P3696" s="125">
        <v>-2.2496167809662002E-2</v>
      </c>
      <c r="Q3696" s="3">
        <v>20</v>
      </c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</row>
    <row r="3697" spans="1:30" hidden="1" x14ac:dyDescent="0.25">
      <c r="A3697" s="2">
        <v>14</v>
      </c>
      <c r="B3697" s="2">
        <v>2016</v>
      </c>
      <c r="C3697" s="4" t="str">
        <f>INDEX(Index!$B$1:$B$500,MATCH($F3697,Index!$A$1:$A$500,0)
)</f>
        <v>TB</v>
      </c>
      <c r="D3697" s="4">
        <v>0</v>
      </c>
      <c r="E3697" s="141">
        <f t="shared" si="57"/>
        <v>1.9740945029593979E-2</v>
      </c>
      <c r="F3697" s="3" t="s">
        <v>38</v>
      </c>
      <c r="G3697" s="3">
        <v>16</v>
      </c>
      <c r="H3697" s="125">
        <v>1.9740945029593979E-2</v>
      </c>
      <c r="I3697" s="3"/>
      <c r="J3697" s="3"/>
      <c r="K3697" s="3" t="s">
        <v>173</v>
      </c>
      <c r="L3697" s="125">
        <v>-2.5227318803996198E-3</v>
      </c>
      <c r="M3697" s="3">
        <v>16</v>
      </c>
      <c r="N3697" s="125">
        <v>-4.5495645142503101E-2</v>
      </c>
      <c r="O3697" s="3">
        <v>11</v>
      </c>
      <c r="P3697" s="125">
        <v>-2.32319682325095E-2</v>
      </c>
      <c r="Q3697" s="3">
        <v>21</v>
      </c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</row>
    <row r="3698" spans="1:30" hidden="1" x14ac:dyDescent="0.25">
      <c r="A3698" s="2">
        <v>14</v>
      </c>
      <c r="B3698" s="2">
        <v>2016</v>
      </c>
      <c r="C3698" s="4" t="str">
        <f>INDEX(Index!$B$1:$B$500,MATCH($F3698,Index!$A$1:$A$500,0)
)</f>
        <v>TEN</v>
      </c>
      <c r="D3698" s="4">
        <v>0</v>
      </c>
      <c r="E3698" s="141">
        <f t="shared" si="57"/>
        <v>4.980228120456405E-3</v>
      </c>
      <c r="F3698" s="3" t="s">
        <v>45</v>
      </c>
      <c r="G3698" s="3">
        <v>17</v>
      </c>
      <c r="H3698" s="125">
        <v>4.980228120456405E-3</v>
      </c>
      <c r="I3698" s="3"/>
      <c r="J3698" s="3"/>
      <c r="K3698" s="3" t="s">
        <v>174</v>
      </c>
      <c r="L3698" s="125">
        <v>0.11024630441410201</v>
      </c>
      <c r="M3698" s="3">
        <v>7</v>
      </c>
      <c r="N3698" s="125">
        <v>7.4809934945855402E-2</v>
      </c>
      <c r="O3698" s="3">
        <v>24</v>
      </c>
      <c r="P3698" s="125">
        <v>-3.0456141347790198E-2</v>
      </c>
      <c r="Q3698" s="3">
        <v>24</v>
      </c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</row>
    <row r="3699" spans="1:30" hidden="1" x14ac:dyDescent="0.25">
      <c r="A3699" s="2">
        <v>14</v>
      </c>
      <c r="B3699" s="2">
        <v>2016</v>
      </c>
      <c r="C3699" s="4" t="str">
        <f>INDEX(Index!$B$1:$B$500,MATCH($F3699,Index!$A$1:$A$500,0)
)</f>
        <v>BUF</v>
      </c>
      <c r="D3699" s="4">
        <v>0</v>
      </c>
      <c r="E3699" s="141">
        <f t="shared" si="57"/>
        <v>-6.170486991682783E-3</v>
      </c>
      <c r="F3699" s="3" t="s">
        <v>0</v>
      </c>
      <c r="G3699" s="3">
        <v>18</v>
      </c>
      <c r="H3699" s="125">
        <v>-6.170486991682783E-3</v>
      </c>
      <c r="I3699" s="3"/>
      <c r="J3699" s="3"/>
      <c r="K3699" s="3" t="s">
        <v>178</v>
      </c>
      <c r="L3699" s="125">
        <v>7.8975935138446099E-2</v>
      </c>
      <c r="M3699" s="3">
        <v>10</v>
      </c>
      <c r="N3699" s="125">
        <v>7.9829350609413902E-2</v>
      </c>
      <c r="O3699" s="3">
        <v>25</v>
      </c>
      <c r="P3699" s="125">
        <v>-5.3170715207149803E-3</v>
      </c>
      <c r="Q3699" s="3">
        <v>18</v>
      </c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</row>
    <row r="3700" spans="1:30" hidden="1" x14ac:dyDescent="0.25">
      <c r="A3700" s="2">
        <v>14</v>
      </c>
      <c r="B3700" s="2">
        <v>2016</v>
      </c>
      <c r="C3700" s="4" t="str">
        <f>INDEX(Index!$B$1:$B$500,MATCH($F3700,Index!$A$1:$A$500,0)
)</f>
        <v>NO</v>
      </c>
      <c r="D3700" s="4">
        <v>0</v>
      </c>
      <c r="E3700" s="141">
        <f t="shared" si="57"/>
        <v>-1.0047938509147897E-2</v>
      </c>
      <c r="F3700" s="3" t="s">
        <v>27</v>
      </c>
      <c r="G3700" s="3">
        <v>19</v>
      </c>
      <c r="H3700" s="125">
        <v>-1.0047938509147897E-2</v>
      </c>
      <c r="I3700" s="3"/>
      <c r="J3700" s="3"/>
      <c r="K3700" s="3" t="s">
        <v>175</v>
      </c>
      <c r="L3700" s="125">
        <v>0.11229228129037</v>
      </c>
      <c r="M3700" s="3">
        <v>6</v>
      </c>
      <c r="N3700" s="125">
        <v>8.7102562469525593E-2</v>
      </c>
      <c r="O3700" s="3">
        <v>26</v>
      </c>
      <c r="P3700" s="125">
        <v>-3.5237657329992303E-2</v>
      </c>
      <c r="Q3700" s="3">
        <v>27</v>
      </c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</row>
    <row r="3701" spans="1:30" hidden="1" x14ac:dyDescent="0.25">
      <c r="A3701" s="2">
        <v>14</v>
      </c>
      <c r="B3701" s="2">
        <v>2016</v>
      </c>
      <c r="C3701" s="4" t="str">
        <f>INDEX(Index!$B$1:$B$500,MATCH($F3701,Index!$A$1:$A$500,0)
)</f>
        <v>MIA</v>
      </c>
      <c r="D3701" s="4">
        <v>0</v>
      </c>
      <c r="E3701" s="141">
        <f t="shared" si="57"/>
        <v>-1.2686139525167211E-2</v>
      </c>
      <c r="F3701" s="3" t="s">
        <v>4</v>
      </c>
      <c r="G3701" s="3">
        <v>20</v>
      </c>
      <c r="H3701" s="125">
        <v>-1.2686139525167211E-2</v>
      </c>
      <c r="I3701" s="3"/>
      <c r="J3701" s="3"/>
      <c r="K3701" s="3" t="s">
        <v>173</v>
      </c>
      <c r="L3701" s="125">
        <v>-1.9006766208434001E-2</v>
      </c>
      <c r="M3701" s="3">
        <v>18</v>
      </c>
      <c r="N3701" s="125">
        <v>-5.27761000491026E-3</v>
      </c>
      <c r="O3701" s="3">
        <v>18</v>
      </c>
      <c r="P3701" s="125">
        <v>1.0430166783565299E-3</v>
      </c>
      <c r="Q3701" s="3">
        <v>13</v>
      </c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</row>
    <row r="3702" spans="1:30" hidden="1" x14ac:dyDescent="0.25">
      <c r="A3702" s="2">
        <v>14</v>
      </c>
      <c r="B3702" s="2">
        <v>2016</v>
      </c>
      <c r="C3702" s="4" t="str">
        <f>INDEX(Index!$B$1:$B$500,MATCH($F3702,Index!$A$1:$A$500,0)
)</f>
        <v>CIN</v>
      </c>
      <c r="D3702" s="4">
        <v>0</v>
      </c>
      <c r="E3702" s="141">
        <f t="shared" si="57"/>
        <v>-1.6842371092630797E-2</v>
      </c>
      <c r="F3702" s="3" t="s">
        <v>24</v>
      </c>
      <c r="G3702" s="3">
        <v>21</v>
      </c>
      <c r="H3702" s="125">
        <v>-1.6842371092630797E-2</v>
      </c>
      <c r="I3702" s="3"/>
      <c r="J3702" s="3"/>
      <c r="K3702" s="3" t="s">
        <v>292</v>
      </c>
      <c r="L3702" s="125">
        <v>4.4334918742013903E-2</v>
      </c>
      <c r="M3702" s="3">
        <v>11</v>
      </c>
      <c r="N3702" s="125">
        <v>2.9048979842121399E-2</v>
      </c>
      <c r="O3702" s="3">
        <v>22</v>
      </c>
      <c r="P3702" s="125">
        <v>-3.21283099925233E-2</v>
      </c>
      <c r="Q3702" s="3">
        <v>25</v>
      </c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</row>
    <row r="3703" spans="1:30" hidden="1" x14ac:dyDescent="0.25">
      <c r="A3703" s="2">
        <v>14</v>
      </c>
      <c r="B3703" s="2">
        <v>2016</v>
      </c>
      <c r="C3703" s="4" t="str">
        <f>INDEX(Index!$B$1:$B$500,MATCH($F3703,Index!$A$1:$A$500,0)
)</f>
        <v>DET</v>
      </c>
      <c r="D3703" s="4">
        <v>0</v>
      </c>
      <c r="E3703" s="141">
        <f t="shared" si="57"/>
        <v>-4.1912733480602198E-2</v>
      </c>
      <c r="F3703" s="3" t="s">
        <v>21</v>
      </c>
      <c r="G3703" s="3">
        <v>22</v>
      </c>
      <c r="H3703" s="125">
        <v>-4.1912733480602198E-2</v>
      </c>
      <c r="I3703" s="3"/>
      <c r="J3703" s="3"/>
      <c r="K3703" s="3" t="s">
        <v>171</v>
      </c>
      <c r="L3703" s="125">
        <v>2.0716970874508099E-2</v>
      </c>
      <c r="M3703" s="3">
        <v>12</v>
      </c>
      <c r="N3703" s="125">
        <v>0.112215207056681</v>
      </c>
      <c r="O3703" s="3">
        <v>28</v>
      </c>
      <c r="P3703" s="125">
        <v>4.9585502701570701E-2</v>
      </c>
      <c r="Q3703" s="3">
        <v>5</v>
      </c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</row>
    <row r="3704" spans="1:30" hidden="1" x14ac:dyDescent="0.25">
      <c r="A3704" s="2">
        <v>14</v>
      </c>
      <c r="B3704" s="2">
        <v>2016</v>
      </c>
      <c r="C3704" s="4" t="str">
        <f>INDEX(Index!$B$1:$B$500,MATCH($F3704,Index!$A$1:$A$500,0)
)</f>
        <v>CHI</v>
      </c>
      <c r="D3704" s="4">
        <v>0</v>
      </c>
      <c r="E3704" s="141">
        <f t="shared" si="57"/>
        <v>-4.4495855382218071E-2</v>
      </c>
      <c r="F3704" s="3" t="s">
        <v>64</v>
      </c>
      <c r="G3704" s="3">
        <v>23</v>
      </c>
      <c r="H3704" s="125">
        <v>-4.4495855382218071E-2</v>
      </c>
      <c r="I3704" s="3"/>
      <c r="J3704" s="3"/>
      <c r="K3704" s="3" t="s">
        <v>176</v>
      </c>
      <c r="L3704" s="125">
        <v>-4.2748742295008302E-2</v>
      </c>
      <c r="M3704" s="3">
        <v>20</v>
      </c>
      <c r="N3704" s="125">
        <v>-6.90053402523114E-5</v>
      </c>
      <c r="O3704" s="3">
        <v>19</v>
      </c>
      <c r="P3704" s="125">
        <v>-1.8161184274620801E-3</v>
      </c>
      <c r="Q3704" s="3">
        <v>17</v>
      </c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</row>
    <row r="3705" spans="1:30" hidden="1" x14ac:dyDescent="0.25">
      <c r="A3705" s="2">
        <v>14</v>
      </c>
      <c r="B3705" s="2">
        <v>2016</v>
      </c>
      <c r="C3705" s="4" t="str">
        <f>INDEX(Index!$B$1:$B$500,MATCH($F3705,Index!$A$1:$A$500,0)
)</f>
        <v>ARI</v>
      </c>
      <c r="D3705" s="4">
        <v>0</v>
      </c>
      <c r="E3705" s="141">
        <f t="shared" si="57"/>
        <v>-4.4568229553893599E-2</v>
      </c>
      <c r="F3705" s="3" t="s">
        <v>23</v>
      </c>
      <c r="G3705" s="3">
        <v>24</v>
      </c>
      <c r="H3705" s="125">
        <v>-4.4568229553893599E-2</v>
      </c>
      <c r="I3705" s="3"/>
      <c r="J3705" s="3"/>
      <c r="K3705" s="3" t="s">
        <v>292</v>
      </c>
      <c r="L3705" s="125">
        <v>-9.3236293861826094E-2</v>
      </c>
      <c r="M3705" s="3">
        <v>22</v>
      </c>
      <c r="N3705" s="125">
        <v>-0.12163784984044999</v>
      </c>
      <c r="O3705" s="3">
        <v>4</v>
      </c>
      <c r="P3705" s="125">
        <v>-7.2969785532517498E-2</v>
      </c>
      <c r="Q3705" s="3">
        <v>32</v>
      </c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</row>
    <row r="3706" spans="1:30" hidden="1" x14ac:dyDescent="0.25">
      <c r="A3706" s="2">
        <v>14</v>
      </c>
      <c r="B3706" s="2">
        <v>2016</v>
      </c>
      <c r="C3706" s="4" t="str">
        <f>INDEX(Index!$B$1:$B$500,MATCH($F3706,Index!$A$1:$A$500,0)
)</f>
        <v>CAR</v>
      </c>
      <c r="D3706" s="4">
        <v>0</v>
      </c>
      <c r="E3706" s="141">
        <f t="shared" si="57"/>
        <v>-6.0834114036082299E-2</v>
      </c>
      <c r="F3706" s="3" t="s">
        <v>51</v>
      </c>
      <c r="G3706" s="3">
        <v>25</v>
      </c>
      <c r="H3706" s="125">
        <v>-6.0834114036082299E-2</v>
      </c>
      <c r="I3706" s="3"/>
      <c r="J3706" s="3"/>
      <c r="K3706" s="3" t="s">
        <v>175</v>
      </c>
      <c r="L3706" s="125">
        <v>-7.2696181116116698E-2</v>
      </c>
      <c r="M3706" s="3">
        <v>21</v>
      </c>
      <c r="N3706" s="125">
        <v>-4.6827281773143201E-2</v>
      </c>
      <c r="O3706" s="3">
        <v>10</v>
      </c>
      <c r="P3706" s="125">
        <v>-3.4965214693108801E-2</v>
      </c>
      <c r="Q3706" s="3">
        <v>26</v>
      </c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</row>
    <row r="3707" spans="1:30" hidden="1" x14ac:dyDescent="0.25">
      <c r="A3707" s="2">
        <v>14</v>
      </c>
      <c r="B3707" s="2">
        <v>2016</v>
      </c>
      <c r="C3707" s="4" t="str">
        <f>INDEX(Index!$B$1:$B$500,MATCH($F3707,Index!$A$1:$A$500,0)
)</f>
        <v>IND</v>
      </c>
      <c r="D3707" s="4">
        <v>0</v>
      </c>
      <c r="E3707" s="141">
        <f t="shared" si="57"/>
        <v>-8.6021131403267892E-2</v>
      </c>
      <c r="F3707" s="3" t="s">
        <v>35</v>
      </c>
      <c r="G3707" s="3">
        <v>26</v>
      </c>
      <c r="H3707" s="125">
        <v>-8.6021131403267892E-2</v>
      </c>
      <c r="I3707" s="3"/>
      <c r="J3707" s="3"/>
      <c r="K3707" s="3" t="s">
        <v>178</v>
      </c>
      <c r="L3707" s="125">
        <v>1.8295350279488799E-2</v>
      </c>
      <c r="M3707" s="3">
        <v>13</v>
      </c>
      <c r="N3707" s="125">
        <v>0.15378296969242999</v>
      </c>
      <c r="O3707" s="3">
        <v>31</v>
      </c>
      <c r="P3707" s="125">
        <v>4.94664880096733E-2</v>
      </c>
      <c r="Q3707" s="3">
        <v>6</v>
      </c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</row>
    <row r="3708" spans="1:30" hidden="1" x14ac:dyDescent="0.25">
      <c r="A3708" s="2">
        <v>14</v>
      </c>
      <c r="B3708" s="2">
        <v>2016</v>
      </c>
      <c r="C3708" s="4" t="e">
        <f>INDEX(Index!$B$1:$B$500,MATCH($F3708,Index!$A$1:$A$500,0)
)</f>
        <v>#N/A</v>
      </c>
      <c r="D3708" s="4">
        <v>0</v>
      </c>
      <c r="E3708" s="141">
        <f t="shared" si="57"/>
        <v>-0.1426909200468236</v>
      </c>
      <c r="F3708" s="3" t="s">
        <v>283</v>
      </c>
      <c r="G3708" s="3">
        <v>27</v>
      </c>
      <c r="H3708" s="125">
        <v>-0.1426909200468236</v>
      </c>
      <c r="I3708" s="3"/>
      <c r="J3708" s="3"/>
      <c r="K3708" s="3" t="s">
        <v>177</v>
      </c>
      <c r="L3708" s="125">
        <v>-0.259807418052383</v>
      </c>
      <c r="M3708" s="3">
        <v>32</v>
      </c>
      <c r="N3708" s="125">
        <v>-3.7962663945330002E-2</v>
      </c>
      <c r="O3708" s="3">
        <v>12</v>
      </c>
      <c r="P3708" s="125">
        <v>7.9153834060229397E-2</v>
      </c>
      <c r="Q3708" s="3">
        <v>1</v>
      </c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</row>
    <row r="3709" spans="1:30" hidden="1" x14ac:dyDescent="0.25">
      <c r="A3709" s="2">
        <v>14</v>
      </c>
      <c r="B3709" s="2">
        <v>2016</v>
      </c>
      <c r="C3709" s="4" t="str">
        <f>INDEX(Index!$B$1:$B$500,MATCH($F3709,Index!$A$1:$A$500,0)
)</f>
        <v>JAX</v>
      </c>
      <c r="D3709" s="4">
        <v>0</v>
      </c>
      <c r="E3709" s="141">
        <f t="shared" si="57"/>
        <v>-0.15760764093367211</v>
      </c>
      <c r="F3709" s="3" t="s">
        <v>56</v>
      </c>
      <c r="G3709" s="3">
        <v>28</v>
      </c>
      <c r="H3709" s="125">
        <v>-0.15760764093367211</v>
      </c>
      <c r="I3709" s="3"/>
      <c r="J3709" s="3"/>
      <c r="K3709" s="3" t="s">
        <v>179</v>
      </c>
      <c r="L3709" s="125">
        <v>-0.128696264242283</v>
      </c>
      <c r="M3709" s="3">
        <v>28</v>
      </c>
      <c r="N3709" s="125">
        <v>-1.46236898596365E-2</v>
      </c>
      <c r="O3709" s="3">
        <v>15</v>
      </c>
      <c r="P3709" s="125">
        <v>-4.3535066551025597E-2</v>
      </c>
      <c r="Q3709" s="3">
        <v>29</v>
      </c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</row>
    <row r="3710" spans="1:30" hidden="1" x14ac:dyDescent="0.25">
      <c r="A3710" s="2">
        <v>14</v>
      </c>
      <c r="B3710" s="2">
        <v>2016</v>
      </c>
      <c r="C3710" s="4" t="str">
        <f>INDEX(Index!$B$1:$B$500,MATCH($F3710,Index!$A$1:$A$500,0)
)</f>
        <v>HOU</v>
      </c>
      <c r="D3710" s="4">
        <v>0</v>
      </c>
      <c r="E3710" s="141">
        <f t="shared" si="57"/>
        <v>-0.18604969795051299</v>
      </c>
      <c r="F3710" s="3" t="s">
        <v>49</v>
      </c>
      <c r="G3710" s="3">
        <v>29</v>
      </c>
      <c r="H3710" s="125">
        <v>-0.18604969795051299</v>
      </c>
      <c r="I3710" s="3"/>
      <c r="J3710" s="3"/>
      <c r="K3710" s="3" t="s">
        <v>174</v>
      </c>
      <c r="L3710" s="125">
        <v>-0.148618791749346</v>
      </c>
      <c r="M3710" s="3">
        <v>30</v>
      </c>
      <c r="N3710" s="125">
        <v>-1.8757801035359199E-2</v>
      </c>
      <c r="O3710" s="3">
        <v>14</v>
      </c>
      <c r="P3710" s="125">
        <v>-5.6188707236526199E-2</v>
      </c>
      <c r="Q3710" s="3">
        <v>30</v>
      </c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</row>
    <row r="3711" spans="1:30" hidden="1" x14ac:dyDescent="0.25">
      <c r="A3711" s="2">
        <v>14</v>
      </c>
      <c r="B3711" s="2">
        <v>2016</v>
      </c>
      <c r="C3711" s="4" t="str">
        <f>INDEX(Index!$B$1:$B$500,MATCH($F3711,Index!$A$1:$A$500,0)
)</f>
        <v>SF</v>
      </c>
      <c r="D3711" s="4">
        <v>0</v>
      </c>
      <c r="E3711" s="141">
        <f t="shared" si="57"/>
        <v>-0.25362110003673793</v>
      </c>
      <c r="F3711" s="3" t="s">
        <v>1</v>
      </c>
      <c r="G3711" s="3">
        <v>30</v>
      </c>
      <c r="H3711" s="125">
        <v>-0.25362110003673793</v>
      </c>
      <c r="I3711" s="3"/>
      <c r="J3711" s="3"/>
      <c r="K3711" s="3" t="s">
        <v>180</v>
      </c>
      <c r="L3711" s="125">
        <v>-0.115747866287261</v>
      </c>
      <c r="M3711" s="3">
        <v>27</v>
      </c>
      <c r="N3711" s="125">
        <v>0.12853344481304199</v>
      </c>
      <c r="O3711" s="3">
        <v>29</v>
      </c>
      <c r="P3711" s="125">
        <v>-9.3397889364349503E-3</v>
      </c>
      <c r="Q3711" s="3">
        <v>19</v>
      </c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</row>
    <row r="3712" spans="1:30" hidden="1" x14ac:dyDescent="0.25">
      <c r="A3712" s="2">
        <v>14</v>
      </c>
      <c r="B3712" s="2">
        <v>2016</v>
      </c>
      <c r="C3712" s="4" t="str">
        <f>INDEX(Index!$B$1:$B$500,MATCH($F3712,Index!$A$1:$A$500,0)
)</f>
        <v>NYJ</v>
      </c>
      <c r="D3712" s="4">
        <v>0</v>
      </c>
      <c r="E3712" s="141">
        <f t="shared" si="57"/>
        <v>-0.34062767588178178</v>
      </c>
      <c r="F3712" s="3" t="s">
        <v>9</v>
      </c>
      <c r="G3712" s="3">
        <v>31</v>
      </c>
      <c r="H3712" s="125">
        <v>-0.34062767588178178</v>
      </c>
      <c r="I3712" s="3"/>
      <c r="J3712" s="3"/>
      <c r="K3712" s="3" t="s">
        <v>177</v>
      </c>
      <c r="L3712" s="125">
        <v>-0.13601770710416</v>
      </c>
      <c r="M3712" s="3">
        <v>29</v>
      </c>
      <c r="N3712" s="125">
        <v>0.133938069968049</v>
      </c>
      <c r="O3712" s="3">
        <v>30</v>
      </c>
      <c r="P3712" s="125">
        <v>-7.0671898809572795E-2</v>
      </c>
      <c r="Q3712" s="3">
        <v>31</v>
      </c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</row>
    <row r="3713" spans="1:30" hidden="1" x14ac:dyDescent="0.25">
      <c r="A3713" s="2">
        <v>14</v>
      </c>
      <c r="B3713" s="2">
        <v>2016</v>
      </c>
      <c r="C3713" s="4" t="str">
        <f>INDEX(Index!$B$1:$B$500,MATCH($F3713,Index!$A$1:$A$500,0)
)</f>
        <v>CLE</v>
      </c>
      <c r="D3713" s="4">
        <v>0</v>
      </c>
      <c r="E3713" s="141">
        <f t="shared" si="57"/>
        <v>-0.41049217140516958</v>
      </c>
      <c r="F3713" s="3" t="s">
        <v>10</v>
      </c>
      <c r="G3713" s="3">
        <v>32</v>
      </c>
      <c r="H3713" s="125">
        <v>-0.41049217140516958</v>
      </c>
      <c r="I3713" s="3"/>
      <c r="J3713" s="3"/>
      <c r="K3713" s="3" t="s">
        <v>231</v>
      </c>
      <c r="L3713" s="125">
        <v>-0.15904857734185701</v>
      </c>
      <c r="M3713" s="3">
        <v>31</v>
      </c>
      <c r="N3713" s="125">
        <v>0.20793246537912399</v>
      </c>
      <c r="O3713" s="3">
        <v>32</v>
      </c>
      <c r="P3713" s="125">
        <v>-4.3511128684188598E-2</v>
      </c>
      <c r="Q3713" s="3">
        <v>28</v>
      </c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</row>
    <row r="3714" spans="1:30" hidden="1" x14ac:dyDescent="0.25">
      <c r="A3714" s="2">
        <v>15</v>
      </c>
      <c r="B3714" s="2">
        <v>2016</v>
      </c>
      <c r="C3714" s="4" t="str">
        <f>INDEX(Index!$B$1:$B$500,MATCH($F3714,Index!$A$1:$A$500,0)
)</f>
        <v>ATL</v>
      </c>
      <c r="D3714" s="4">
        <v>0</v>
      </c>
      <c r="E3714" s="141">
        <f t="shared" ref="E3714:E3777" si="58">IF(D3714=1,H3714/100,H3714)</f>
        <v>0.27457945763553804</v>
      </c>
      <c r="F3714" s="3" t="s">
        <v>43</v>
      </c>
      <c r="G3714" s="3">
        <v>1</v>
      </c>
      <c r="H3714" s="125">
        <v>0.27457945763553804</v>
      </c>
      <c r="I3714" s="3"/>
      <c r="J3714" s="3"/>
      <c r="K3714" s="3" t="s">
        <v>183</v>
      </c>
      <c r="L3714" s="125">
        <v>0.247172988379595</v>
      </c>
      <c r="M3714" s="3">
        <v>1</v>
      </c>
      <c r="N3714" s="125">
        <v>1.3915781853416601E-3</v>
      </c>
      <c r="O3714" s="3">
        <v>19</v>
      </c>
      <c r="P3714" s="125">
        <v>2.87980474412847E-2</v>
      </c>
      <c r="Q3714" s="3">
        <v>7</v>
      </c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</row>
    <row r="3715" spans="1:30" hidden="1" x14ac:dyDescent="0.25">
      <c r="A3715" s="2">
        <v>15</v>
      </c>
      <c r="B3715" s="2">
        <v>2016</v>
      </c>
      <c r="C3715" s="4" t="str">
        <f>INDEX(Index!$B$1:$B$500,MATCH($F3715,Index!$A$1:$A$500,0)
)</f>
        <v>DAL</v>
      </c>
      <c r="D3715" s="4">
        <v>0</v>
      </c>
      <c r="E3715" s="141">
        <f t="shared" si="58"/>
        <v>0.24893414902951147</v>
      </c>
      <c r="F3715" s="3" t="s">
        <v>3</v>
      </c>
      <c r="G3715" s="3">
        <v>2</v>
      </c>
      <c r="H3715" s="125">
        <v>0.24893414902951147</v>
      </c>
      <c r="I3715" s="3"/>
      <c r="J3715" s="3"/>
      <c r="K3715" s="3" t="s">
        <v>181</v>
      </c>
      <c r="L3715" s="125">
        <v>0.23299615504451701</v>
      </c>
      <c r="M3715" s="3">
        <v>2</v>
      </c>
      <c r="N3715" s="125">
        <v>-1.3565801515565601E-3</v>
      </c>
      <c r="O3715" s="3">
        <v>18</v>
      </c>
      <c r="P3715" s="125">
        <v>1.45814138334379E-2</v>
      </c>
      <c r="Q3715" s="3">
        <v>10</v>
      </c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</row>
    <row r="3716" spans="1:30" hidden="1" x14ac:dyDescent="0.25">
      <c r="A3716" s="2">
        <v>15</v>
      </c>
      <c r="B3716" s="2">
        <v>2016</v>
      </c>
      <c r="C3716" s="4" t="str">
        <f>INDEX(Index!$B$1:$B$500,MATCH($F3716,Index!$A$1:$A$500,0)
)</f>
        <v>PIT</v>
      </c>
      <c r="D3716" s="4">
        <v>0</v>
      </c>
      <c r="E3716" s="141">
        <f t="shared" si="58"/>
        <v>0.21248103618788727</v>
      </c>
      <c r="F3716" s="3" t="s">
        <v>32</v>
      </c>
      <c r="G3716" s="3">
        <v>3</v>
      </c>
      <c r="H3716" s="125">
        <v>0.21248103618788727</v>
      </c>
      <c r="I3716" s="3"/>
      <c r="J3716" s="3"/>
      <c r="K3716" s="3" t="s">
        <v>183</v>
      </c>
      <c r="L3716" s="125">
        <v>0.10175962876339401</v>
      </c>
      <c r="M3716" s="3">
        <v>9</v>
      </c>
      <c r="N3716" s="125">
        <v>-0.103299108577732</v>
      </c>
      <c r="O3716" s="3">
        <v>5</v>
      </c>
      <c r="P3716" s="125">
        <v>7.42229884676126E-3</v>
      </c>
      <c r="Q3716" s="3">
        <v>13</v>
      </c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</row>
    <row r="3717" spans="1:30" hidden="1" x14ac:dyDescent="0.25">
      <c r="A3717" s="2">
        <v>15</v>
      </c>
      <c r="B3717" s="2">
        <v>2016</v>
      </c>
      <c r="C3717" s="4" t="str">
        <f>INDEX(Index!$B$1:$B$500,MATCH($F3717,Index!$A$1:$A$500,0)
)</f>
        <v>NE</v>
      </c>
      <c r="D3717" s="4">
        <v>0</v>
      </c>
      <c r="E3717" s="141">
        <f t="shared" si="58"/>
        <v>0.19345104076507391</v>
      </c>
      <c r="F3717" s="3" t="s">
        <v>17</v>
      </c>
      <c r="G3717" s="3">
        <v>4</v>
      </c>
      <c r="H3717" s="125">
        <v>0.19345104076507391</v>
      </c>
      <c r="I3717" s="3"/>
      <c r="J3717" s="3"/>
      <c r="K3717" s="3" t="s">
        <v>181</v>
      </c>
      <c r="L3717" s="125">
        <v>0.14215602947119399</v>
      </c>
      <c r="M3717" s="3">
        <v>4</v>
      </c>
      <c r="N3717" s="125">
        <v>-3.2221387245923203E-2</v>
      </c>
      <c r="O3717" s="3">
        <v>14</v>
      </c>
      <c r="P3717" s="125">
        <v>1.9073624047956698E-2</v>
      </c>
      <c r="Q3717" s="3">
        <v>8</v>
      </c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</row>
    <row r="3718" spans="1:30" hidden="1" x14ac:dyDescent="0.25">
      <c r="A3718" s="2">
        <v>15</v>
      </c>
      <c r="B3718" s="2">
        <v>2016</v>
      </c>
      <c r="C3718" s="4" t="str">
        <f>INDEX(Index!$B$1:$B$500,MATCH($F3718,Index!$A$1:$A$500,0)
)</f>
        <v>SEA</v>
      </c>
      <c r="D3718" s="4">
        <v>0</v>
      </c>
      <c r="E3718" s="141">
        <f t="shared" si="58"/>
        <v>0.10207307657779401</v>
      </c>
      <c r="F3718" s="3" t="s">
        <v>30</v>
      </c>
      <c r="G3718" s="3">
        <v>5</v>
      </c>
      <c r="H3718" s="125">
        <v>0.10207307657779401</v>
      </c>
      <c r="I3718" s="3"/>
      <c r="J3718" s="3"/>
      <c r="K3718" s="3" t="s">
        <v>278</v>
      </c>
      <c r="L3718" s="125">
        <v>-2.47288236510026E-2</v>
      </c>
      <c r="M3718" s="3">
        <v>19</v>
      </c>
      <c r="N3718" s="125">
        <v>-0.116287288696736</v>
      </c>
      <c r="O3718" s="3">
        <v>3</v>
      </c>
      <c r="P3718" s="125">
        <v>1.0514611532060601E-2</v>
      </c>
      <c r="Q3718" s="3">
        <v>11</v>
      </c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</row>
    <row r="3719" spans="1:30" hidden="1" x14ac:dyDescent="0.25">
      <c r="A3719" s="2">
        <v>15</v>
      </c>
      <c r="B3719" s="2">
        <v>2016</v>
      </c>
      <c r="C3719" s="4" t="str">
        <f>INDEX(Index!$B$1:$B$500,MATCH($F3719,Index!$A$1:$A$500,0)
)</f>
        <v>BAL</v>
      </c>
      <c r="D3719" s="4">
        <v>0</v>
      </c>
      <c r="E3719" s="141">
        <f t="shared" si="58"/>
        <v>9.6348941946658606E-2</v>
      </c>
      <c r="F3719" s="3" t="s">
        <v>18</v>
      </c>
      <c r="G3719" s="3">
        <v>6</v>
      </c>
      <c r="H3719" s="125">
        <v>9.6348941946658606E-2</v>
      </c>
      <c r="I3719" s="3"/>
      <c r="J3719" s="3"/>
      <c r="K3719" s="3" t="s">
        <v>184</v>
      </c>
      <c r="L3719" s="125">
        <v>-7.9687679160619099E-2</v>
      </c>
      <c r="M3719" s="3">
        <v>23</v>
      </c>
      <c r="N3719" s="125">
        <v>-0.12795151654631801</v>
      </c>
      <c r="O3719" s="3">
        <v>2</v>
      </c>
      <c r="P3719" s="125">
        <v>4.8085104560959699E-2</v>
      </c>
      <c r="Q3719" s="3">
        <v>5</v>
      </c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</row>
    <row r="3720" spans="1:30" hidden="1" x14ac:dyDescent="0.25">
      <c r="A3720" s="2">
        <v>15</v>
      </c>
      <c r="B3720" s="2">
        <v>2016</v>
      </c>
      <c r="C3720" s="4" t="str">
        <f>INDEX(Index!$B$1:$B$500,MATCH($F3720,Index!$A$1:$A$500,0)
)</f>
        <v>KC</v>
      </c>
      <c r="D3720" s="4">
        <v>0</v>
      </c>
      <c r="E3720" s="141">
        <f t="shared" si="58"/>
        <v>9.4118434841533594E-2</v>
      </c>
      <c r="F3720" s="3" t="s">
        <v>5</v>
      </c>
      <c r="G3720" s="3">
        <v>7</v>
      </c>
      <c r="H3720" s="125">
        <v>9.4118434841533594E-2</v>
      </c>
      <c r="I3720" s="3"/>
      <c r="J3720" s="3"/>
      <c r="K3720" s="3" t="s">
        <v>182</v>
      </c>
      <c r="L3720" s="125">
        <v>-8.1182689144276999E-3</v>
      </c>
      <c r="M3720" s="3">
        <v>15</v>
      </c>
      <c r="N3720" s="125">
        <v>-3.6322146978674898E-2</v>
      </c>
      <c r="O3720" s="3">
        <v>12</v>
      </c>
      <c r="P3720" s="125">
        <v>6.5914556777286401E-2</v>
      </c>
      <c r="Q3720" s="3">
        <v>3</v>
      </c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</row>
    <row r="3721" spans="1:30" hidden="1" x14ac:dyDescent="0.25">
      <c r="A3721" s="2">
        <v>15</v>
      </c>
      <c r="B3721" s="2">
        <v>2016</v>
      </c>
      <c r="C3721" s="4" t="str">
        <f>INDEX(Index!$B$1:$B$500,MATCH($F3721,Index!$A$1:$A$500,0)
)</f>
        <v>GB</v>
      </c>
      <c r="D3721" s="4">
        <v>0</v>
      </c>
      <c r="E3721" s="141">
        <f t="shared" si="58"/>
        <v>9.3842247483438584E-2</v>
      </c>
      <c r="F3721" s="3" t="s">
        <v>20</v>
      </c>
      <c r="G3721" s="3">
        <v>8</v>
      </c>
      <c r="H3721" s="125">
        <v>9.3842247483438584E-2</v>
      </c>
      <c r="I3721" s="3"/>
      <c r="J3721" s="3"/>
      <c r="K3721" s="3" t="s">
        <v>184</v>
      </c>
      <c r="L3721" s="125">
        <v>0.121908262969234</v>
      </c>
      <c r="M3721" s="3">
        <v>7</v>
      </c>
      <c r="N3721" s="125">
        <v>3.5688715897885101E-3</v>
      </c>
      <c r="O3721" s="3">
        <v>20</v>
      </c>
      <c r="P3721" s="125">
        <v>-2.44971438960069E-2</v>
      </c>
      <c r="Q3721" s="3">
        <v>25</v>
      </c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</row>
    <row r="3722" spans="1:30" hidden="1" x14ac:dyDescent="0.25">
      <c r="A3722" s="2">
        <v>15</v>
      </c>
      <c r="B3722" s="2">
        <v>2016</v>
      </c>
      <c r="C3722" s="4" t="str">
        <f>INDEX(Index!$B$1:$B$500,MATCH($F3722,Index!$A$1:$A$500,0)
)</f>
        <v>LV</v>
      </c>
      <c r="D3722" s="4">
        <v>0</v>
      </c>
      <c r="E3722" s="141">
        <f t="shared" si="58"/>
        <v>9.0079331279094565E-2</v>
      </c>
      <c r="F3722" s="3" t="s">
        <v>52</v>
      </c>
      <c r="G3722" s="3">
        <v>9</v>
      </c>
      <c r="H3722" s="125">
        <v>9.0079331279094565E-2</v>
      </c>
      <c r="I3722" s="3"/>
      <c r="J3722" s="3"/>
      <c r="K3722" s="3" t="s">
        <v>232</v>
      </c>
      <c r="L3722" s="125">
        <v>0.13525431979720701</v>
      </c>
      <c r="M3722" s="3">
        <v>6</v>
      </c>
      <c r="N3722" s="125">
        <v>5.3603411842220498E-2</v>
      </c>
      <c r="O3722" s="3">
        <v>23</v>
      </c>
      <c r="P3722" s="125">
        <v>8.4284233241080694E-3</v>
      </c>
      <c r="Q3722" s="3">
        <v>12</v>
      </c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</row>
    <row r="3723" spans="1:30" hidden="1" x14ac:dyDescent="0.25">
      <c r="A3723" s="2">
        <v>15</v>
      </c>
      <c r="B3723" s="2">
        <v>2016</v>
      </c>
      <c r="C3723" s="4" t="str">
        <f>INDEX(Index!$B$1:$B$500,MATCH($F3723,Index!$A$1:$A$500,0)
)</f>
        <v>WAS</v>
      </c>
      <c r="D3723" s="4">
        <v>0</v>
      </c>
      <c r="E3723" s="141">
        <f t="shared" si="58"/>
        <v>6.8147830442606083E-2</v>
      </c>
      <c r="F3723" s="3" t="s">
        <v>26</v>
      </c>
      <c r="G3723" s="3">
        <v>10</v>
      </c>
      <c r="H3723" s="125">
        <v>6.8147830442606083E-2</v>
      </c>
      <c r="I3723" s="3"/>
      <c r="J3723" s="3"/>
      <c r="K3723" s="3" t="s">
        <v>261</v>
      </c>
      <c r="L3723" s="125">
        <v>0.16467559453130301</v>
      </c>
      <c r="M3723" s="3">
        <v>3</v>
      </c>
      <c r="N3723" s="125">
        <v>9.7192546513234696E-2</v>
      </c>
      <c r="O3723" s="3">
        <v>26</v>
      </c>
      <c r="P3723" s="125">
        <v>6.6478242453776599E-4</v>
      </c>
      <c r="Q3723" s="3">
        <v>16</v>
      </c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</row>
    <row r="3724" spans="1:30" hidden="1" x14ac:dyDescent="0.25">
      <c r="A3724" s="2">
        <v>15</v>
      </c>
      <c r="B3724" s="2">
        <v>2016</v>
      </c>
      <c r="C3724" s="4" t="str">
        <f>INDEX(Index!$B$1:$B$500,MATCH($F3724,Index!$A$1:$A$500,0)
)</f>
        <v>NYG</v>
      </c>
      <c r="D3724" s="4">
        <v>0</v>
      </c>
      <c r="E3724" s="141">
        <f t="shared" si="58"/>
        <v>6.4996961170414841E-2</v>
      </c>
      <c r="F3724" s="3" t="s">
        <v>15</v>
      </c>
      <c r="G3724" s="3">
        <v>11</v>
      </c>
      <c r="H3724" s="125">
        <v>6.4996961170414841E-2</v>
      </c>
      <c r="I3724" s="3"/>
      <c r="J3724" s="3"/>
      <c r="K3724" s="3" t="s">
        <v>182</v>
      </c>
      <c r="L3724" s="125">
        <v>-3.6857390714348202E-2</v>
      </c>
      <c r="M3724" s="3">
        <v>20</v>
      </c>
      <c r="N3724" s="125">
        <v>-9.47342696851141E-2</v>
      </c>
      <c r="O3724" s="3">
        <v>6</v>
      </c>
      <c r="P3724" s="125">
        <v>7.1200821996489404E-3</v>
      </c>
      <c r="Q3724" s="3">
        <v>14</v>
      </c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</row>
    <row r="3725" spans="1:30" hidden="1" x14ac:dyDescent="0.25">
      <c r="A3725" s="2">
        <v>15</v>
      </c>
      <c r="B3725" s="2">
        <v>2016</v>
      </c>
      <c r="C3725" s="4" t="str">
        <f>INDEX(Index!$B$1:$B$500,MATCH($F3725,Index!$A$1:$A$500,0)
)</f>
        <v>LAC</v>
      </c>
      <c r="D3725" s="4">
        <v>0</v>
      </c>
      <c r="E3725" s="141">
        <f t="shared" si="58"/>
        <v>5.7496076389196196E-2</v>
      </c>
      <c r="F3725" s="3" t="s">
        <v>68</v>
      </c>
      <c r="G3725" s="3">
        <v>12</v>
      </c>
      <c r="H3725" s="125">
        <v>5.7496076389196196E-2</v>
      </c>
      <c r="I3725" s="3"/>
      <c r="J3725" s="3"/>
      <c r="K3725" s="3" t="s">
        <v>187</v>
      </c>
      <c r="L3725" s="125">
        <v>-5.2947157537870605E-4</v>
      </c>
      <c r="M3725" s="3">
        <v>14</v>
      </c>
      <c r="N3725" s="125">
        <v>-8.6269430410089207E-2</v>
      </c>
      <c r="O3725" s="3">
        <v>7</v>
      </c>
      <c r="P3725" s="125">
        <v>-2.82438824455143E-2</v>
      </c>
      <c r="Q3725" s="3">
        <v>26</v>
      </c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</row>
    <row r="3726" spans="1:30" hidden="1" x14ac:dyDescent="0.25">
      <c r="A3726" s="2">
        <v>15</v>
      </c>
      <c r="B3726" s="2">
        <v>2016</v>
      </c>
      <c r="C3726" s="4" t="str">
        <f>INDEX(Index!$B$1:$B$500,MATCH($F3726,Index!$A$1:$A$500,0)
)</f>
        <v>PHI</v>
      </c>
      <c r="D3726" s="4">
        <v>0</v>
      </c>
      <c r="E3726" s="141">
        <f t="shared" si="58"/>
        <v>4.22934077291559E-2</v>
      </c>
      <c r="F3726" s="3" t="s">
        <v>7</v>
      </c>
      <c r="G3726" s="3">
        <v>13</v>
      </c>
      <c r="H3726" s="125">
        <v>4.22934077291559E-2</v>
      </c>
      <c r="I3726" s="3"/>
      <c r="J3726" s="3"/>
      <c r="K3726" s="3" t="s">
        <v>187</v>
      </c>
      <c r="L3726" s="125">
        <v>-9.2368324457797898E-2</v>
      </c>
      <c r="M3726" s="3">
        <v>24</v>
      </c>
      <c r="N3726" s="125">
        <v>-5.70043415511143E-2</v>
      </c>
      <c r="O3726" s="3">
        <v>10</v>
      </c>
      <c r="P3726" s="125">
        <v>7.7657390635839499E-2</v>
      </c>
      <c r="Q3726" s="3">
        <v>1</v>
      </c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</row>
    <row r="3727" spans="1:30" hidden="1" x14ac:dyDescent="0.25">
      <c r="A3727" s="2">
        <v>15</v>
      </c>
      <c r="B3727" s="2">
        <v>2016</v>
      </c>
      <c r="C3727" s="4" t="str">
        <f>INDEX(Index!$B$1:$B$500,MATCH($F3727,Index!$A$1:$A$500,0)
)</f>
        <v>DEN</v>
      </c>
      <c r="D3727" s="4">
        <v>0</v>
      </c>
      <c r="E3727" s="141">
        <f t="shared" si="58"/>
        <v>3.0728817947564189E-2</v>
      </c>
      <c r="F3727" s="3" t="s">
        <v>39</v>
      </c>
      <c r="G3727" s="3">
        <v>14</v>
      </c>
      <c r="H3727" s="125">
        <v>3.0728817947564189E-2</v>
      </c>
      <c r="I3727" s="3"/>
      <c r="J3727" s="3"/>
      <c r="K3727" s="3" t="s">
        <v>184</v>
      </c>
      <c r="L3727" s="125">
        <v>-0.107478362591895</v>
      </c>
      <c r="M3727" s="3">
        <v>25</v>
      </c>
      <c r="N3727" s="125">
        <v>-0.16011836282143499</v>
      </c>
      <c r="O3727" s="3">
        <v>1</v>
      </c>
      <c r="P3727" s="125">
        <v>-2.1911182281975802E-2</v>
      </c>
      <c r="Q3727" s="3">
        <v>23</v>
      </c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</row>
    <row r="3728" spans="1:30" hidden="1" x14ac:dyDescent="0.25">
      <c r="A3728" s="2">
        <v>15</v>
      </c>
      <c r="B3728" s="2">
        <v>2016</v>
      </c>
      <c r="C3728" s="4" t="str">
        <f>INDEX(Index!$B$1:$B$500,MATCH($F3728,Index!$A$1:$A$500,0)
)</f>
        <v>TEN</v>
      </c>
      <c r="D3728" s="4">
        <v>0</v>
      </c>
      <c r="E3728" s="141">
        <f t="shared" si="58"/>
        <v>2.9836914982314701E-2</v>
      </c>
      <c r="F3728" s="3" t="s">
        <v>45</v>
      </c>
      <c r="G3728" s="3">
        <v>15</v>
      </c>
      <c r="H3728" s="125">
        <v>2.9836914982314701E-2</v>
      </c>
      <c r="I3728" s="3"/>
      <c r="J3728" s="3"/>
      <c r="K3728" s="3" t="s">
        <v>184</v>
      </c>
      <c r="L3728" s="125">
        <v>0.120589666861446</v>
      </c>
      <c r="M3728" s="3">
        <v>8</v>
      </c>
      <c r="N3728" s="125">
        <v>6.8911407716326395E-2</v>
      </c>
      <c r="O3728" s="3">
        <v>24</v>
      </c>
      <c r="P3728" s="125">
        <v>-2.18413441628049E-2</v>
      </c>
      <c r="Q3728" s="3">
        <v>22</v>
      </c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</row>
    <row r="3729" spans="1:30" hidden="1" x14ac:dyDescent="0.25">
      <c r="A3729" s="2">
        <v>15</v>
      </c>
      <c r="B3729" s="2">
        <v>2016</v>
      </c>
      <c r="C3729" s="4" t="str">
        <f>INDEX(Index!$B$1:$B$500,MATCH($F3729,Index!$A$1:$A$500,0)
)</f>
        <v>TB</v>
      </c>
      <c r="D3729" s="4">
        <v>0</v>
      </c>
      <c r="E3729" s="141">
        <f t="shared" si="58"/>
        <v>1.3538920560149801E-2</v>
      </c>
      <c r="F3729" s="3" t="s">
        <v>38</v>
      </c>
      <c r="G3729" s="3">
        <v>16</v>
      </c>
      <c r="H3729" s="125">
        <v>1.3538920560149801E-2</v>
      </c>
      <c r="I3729" s="3"/>
      <c r="J3729" s="3"/>
      <c r="K3729" s="3" t="s">
        <v>184</v>
      </c>
      <c r="L3729" s="125">
        <v>-1.05978046439469E-2</v>
      </c>
      <c r="M3729" s="3">
        <v>16</v>
      </c>
      <c r="N3729" s="125">
        <v>-4.3116902619443599E-2</v>
      </c>
      <c r="O3729" s="3">
        <v>11</v>
      </c>
      <c r="P3729" s="125">
        <v>-1.89801774153469E-2</v>
      </c>
      <c r="Q3729" s="3">
        <v>20</v>
      </c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</row>
    <row r="3730" spans="1:30" hidden="1" x14ac:dyDescent="0.25">
      <c r="A3730" s="2">
        <v>15</v>
      </c>
      <c r="B3730" s="2">
        <v>2016</v>
      </c>
      <c r="C3730" s="4" t="str">
        <f>INDEX(Index!$B$1:$B$500,MATCH($F3730,Index!$A$1:$A$500,0)
)</f>
        <v>BUF</v>
      </c>
      <c r="D3730" s="4">
        <v>0</v>
      </c>
      <c r="E3730" s="141">
        <f t="shared" si="58"/>
        <v>9.3526114642214948E-3</v>
      </c>
      <c r="F3730" s="3" t="s">
        <v>0</v>
      </c>
      <c r="G3730" s="3">
        <v>17</v>
      </c>
      <c r="H3730" s="125">
        <v>9.3526114642214948E-3</v>
      </c>
      <c r="I3730" s="3"/>
      <c r="J3730" s="3"/>
      <c r="K3730" s="3" t="s">
        <v>186</v>
      </c>
      <c r="L3730" s="125">
        <v>9.5869938603330998E-2</v>
      </c>
      <c r="M3730" s="3">
        <v>10</v>
      </c>
      <c r="N3730" s="125">
        <v>8.2526244938019494E-2</v>
      </c>
      <c r="O3730" s="3">
        <v>25</v>
      </c>
      <c r="P3730" s="125">
        <v>-3.9910822010900101E-3</v>
      </c>
      <c r="Q3730" s="3">
        <v>18</v>
      </c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</row>
    <row r="3731" spans="1:30" hidden="1" x14ac:dyDescent="0.25">
      <c r="A3731" s="2">
        <v>15</v>
      </c>
      <c r="B3731" s="2">
        <v>2016</v>
      </c>
      <c r="C3731" s="4" t="str">
        <f>INDEX(Index!$B$1:$B$500,MATCH($F3731,Index!$A$1:$A$500,0)
)</f>
        <v>MIA</v>
      </c>
      <c r="D3731" s="4">
        <v>0</v>
      </c>
      <c r="E3731" s="141">
        <f t="shared" si="58"/>
        <v>-2.7201163855500579E-3</v>
      </c>
      <c r="F3731" s="3" t="s">
        <v>4</v>
      </c>
      <c r="G3731" s="3">
        <v>18</v>
      </c>
      <c r="H3731" s="125">
        <v>-2.7201163855500579E-3</v>
      </c>
      <c r="I3731" s="3"/>
      <c r="J3731" s="3"/>
      <c r="K3731" s="3" t="s">
        <v>183</v>
      </c>
      <c r="L3731" s="125">
        <v>-1.9930987311750199E-2</v>
      </c>
      <c r="M3731" s="3">
        <v>18</v>
      </c>
      <c r="N3731" s="125">
        <v>-1.8666498403287001E-2</v>
      </c>
      <c r="O3731" s="3">
        <v>17</v>
      </c>
      <c r="P3731" s="125">
        <v>-1.45562747708686E-3</v>
      </c>
      <c r="Q3731" s="3">
        <v>17</v>
      </c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</row>
    <row r="3732" spans="1:30" hidden="1" x14ac:dyDescent="0.25">
      <c r="A3732" s="2">
        <v>15</v>
      </c>
      <c r="B3732" s="2">
        <v>2016</v>
      </c>
      <c r="C3732" s="4" t="str">
        <f>INDEX(Index!$B$1:$B$500,MATCH($F3732,Index!$A$1:$A$500,0)
)</f>
        <v>MIN</v>
      </c>
      <c r="D3732" s="4">
        <v>0</v>
      </c>
      <c r="E3732" s="141">
        <f t="shared" si="58"/>
        <v>-5.2767752618427116E-3</v>
      </c>
      <c r="F3732" s="3" t="s">
        <v>46</v>
      </c>
      <c r="G3732" s="3">
        <v>19</v>
      </c>
      <c r="H3732" s="125">
        <v>-5.2767752618427116E-3</v>
      </c>
      <c r="I3732" s="3"/>
      <c r="J3732" s="3"/>
      <c r="K3732" s="3" t="s">
        <v>186</v>
      </c>
      <c r="L3732" s="125">
        <v>-0.12871800716875401</v>
      </c>
      <c r="M3732" s="3">
        <v>27</v>
      </c>
      <c r="N3732" s="125">
        <v>-0.10836699179985899</v>
      </c>
      <c r="O3732" s="3">
        <v>4</v>
      </c>
      <c r="P3732" s="125">
        <v>1.50742401070523E-2</v>
      </c>
      <c r="Q3732" s="3">
        <v>9</v>
      </c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</row>
    <row r="3733" spans="1:30" hidden="1" x14ac:dyDescent="0.25">
      <c r="A3733" s="2">
        <v>15</v>
      </c>
      <c r="B3733" s="2">
        <v>2016</v>
      </c>
      <c r="C3733" s="4" t="str">
        <f>INDEX(Index!$B$1:$B$500,MATCH($F3733,Index!$A$1:$A$500,0)
)</f>
        <v>NO</v>
      </c>
      <c r="D3733" s="4">
        <v>0</v>
      </c>
      <c r="E3733" s="141">
        <f t="shared" si="58"/>
        <v>-8.6922867458373854E-3</v>
      </c>
      <c r="F3733" s="3" t="s">
        <v>27</v>
      </c>
      <c r="G3733" s="3">
        <v>20</v>
      </c>
      <c r="H3733" s="125">
        <v>-8.6922867458373854E-3</v>
      </c>
      <c r="I3733" s="3"/>
      <c r="J3733" s="3"/>
      <c r="K3733" s="3" t="s">
        <v>185</v>
      </c>
      <c r="L3733" s="125">
        <v>0.14208138876708201</v>
      </c>
      <c r="M3733" s="3">
        <v>5</v>
      </c>
      <c r="N3733" s="125">
        <v>0.117137816212548</v>
      </c>
      <c r="O3733" s="3">
        <v>27</v>
      </c>
      <c r="P3733" s="125">
        <v>-3.3635859300371398E-2</v>
      </c>
      <c r="Q3733" s="3">
        <v>28</v>
      </c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</row>
    <row r="3734" spans="1:30" hidden="1" x14ac:dyDescent="0.25">
      <c r="A3734" s="2">
        <v>15</v>
      </c>
      <c r="B3734" s="2">
        <v>2016</v>
      </c>
      <c r="C3734" s="4" t="str">
        <f>INDEX(Index!$B$1:$B$500,MATCH($F3734,Index!$A$1:$A$500,0)
)</f>
        <v>CIN</v>
      </c>
      <c r="D3734" s="4">
        <v>0</v>
      </c>
      <c r="E3734" s="141">
        <f t="shared" si="58"/>
        <v>-2.5771711264942605E-2</v>
      </c>
      <c r="F3734" s="3" t="s">
        <v>24</v>
      </c>
      <c r="G3734" s="3">
        <v>21</v>
      </c>
      <c r="H3734" s="125">
        <v>-2.5771711264942605E-2</v>
      </c>
      <c r="I3734" s="3"/>
      <c r="J3734" s="3"/>
      <c r="K3734" s="3" t="s">
        <v>279</v>
      </c>
      <c r="L3734" s="125">
        <v>4.0059013279292698E-2</v>
      </c>
      <c r="M3734" s="3">
        <v>11</v>
      </c>
      <c r="N3734" s="125">
        <v>4.5866982729823202E-2</v>
      </c>
      <c r="O3734" s="3">
        <v>22</v>
      </c>
      <c r="P3734" s="125">
        <v>-1.99637418144121E-2</v>
      </c>
      <c r="Q3734" s="3">
        <v>21</v>
      </c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</row>
    <row r="3735" spans="1:30" hidden="1" x14ac:dyDescent="0.25">
      <c r="A3735" s="2">
        <v>15</v>
      </c>
      <c r="B3735" s="2">
        <v>2016</v>
      </c>
      <c r="C3735" s="4" t="str">
        <f>INDEX(Index!$B$1:$B$500,MATCH($F3735,Index!$A$1:$A$500,0)
)</f>
        <v>CAR</v>
      </c>
      <c r="D3735" s="4">
        <v>0</v>
      </c>
      <c r="E3735" s="141">
        <f t="shared" si="58"/>
        <v>-3.2587840329366791E-2</v>
      </c>
      <c r="F3735" s="3" t="s">
        <v>51</v>
      </c>
      <c r="G3735" s="3">
        <v>22</v>
      </c>
      <c r="H3735" s="125">
        <v>-3.2587840329366791E-2</v>
      </c>
      <c r="I3735" s="3"/>
      <c r="J3735" s="3"/>
      <c r="K3735" s="3" t="s">
        <v>185</v>
      </c>
      <c r="L3735" s="125">
        <v>-6.8136457042020093E-2</v>
      </c>
      <c r="M3735" s="3">
        <v>22</v>
      </c>
      <c r="N3735" s="125">
        <v>-6.4255982816202206E-2</v>
      </c>
      <c r="O3735" s="3">
        <v>9</v>
      </c>
      <c r="P3735" s="125">
        <v>-2.87073661035489E-2</v>
      </c>
      <c r="Q3735" s="3">
        <v>27</v>
      </c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</row>
    <row r="3736" spans="1:30" hidden="1" x14ac:dyDescent="0.25">
      <c r="A3736" s="2">
        <v>15</v>
      </c>
      <c r="B3736" s="2">
        <v>2016</v>
      </c>
      <c r="C3736" s="4" t="str">
        <f>INDEX(Index!$B$1:$B$500,MATCH($F3736,Index!$A$1:$A$500,0)
)</f>
        <v>CHI</v>
      </c>
      <c r="D3736" s="4">
        <v>0</v>
      </c>
      <c r="E3736" s="141">
        <f t="shared" si="58"/>
        <v>-3.8955116481960116E-2</v>
      </c>
      <c r="F3736" s="3" t="s">
        <v>64</v>
      </c>
      <c r="G3736" s="3">
        <v>23</v>
      </c>
      <c r="H3736" s="125">
        <v>-3.8955116481960116E-2</v>
      </c>
      <c r="I3736" s="3"/>
      <c r="J3736" s="3"/>
      <c r="K3736" s="3" t="s">
        <v>189</v>
      </c>
      <c r="L3736" s="125">
        <v>-1.9391784230688401E-2</v>
      </c>
      <c r="M3736" s="3">
        <v>17</v>
      </c>
      <c r="N3736" s="125">
        <v>2.0865394606631501E-2</v>
      </c>
      <c r="O3736" s="3">
        <v>21</v>
      </c>
      <c r="P3736" s="125">
        <v>1.3020623553597799E-3</v>
      </c>
      <c r="Q3736" s="3">
        <v>15</v>
      </c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</row>
    <row r="3737" spans="1:30" hidden="1" x14ac:dyDescent="0.25">
      <c r="A3737" s="2">
        <v>15</v>
      </c>
      <c r="B3737" s="2">
        <v>2016</v>
      </c>
      <c r="C3737" s="4" t="str">
        <f>INDEX(Index!$B$1:$B$500,MATCH($F3737,Index!$A$1:$A$500,0)
)</f>
        <v>IND</v>
      </c>
      <c r="D3737" s="4">
        <v>0</v>
      </c>
      <c r="E3737" s="141">
        <f t="shared" si="58"/>
        <v>-4.292236720358001E-2</v>
      </c>
      <c r="F3737" s="3" t="s">
        <v>35</v>
      </c>
      <c r="G3737" s="3">
        <v>24</v>
      </c>
      <c r="H3737" s="125">
        <v>-4.292236720358001E-2</v>
      </c>
      <c r="I3737" s="3"/>
      <c r="J3737" s="3"/>
      <c r="K3737" s="3" t="s">
        <v>186</v>
      </c>
      <c r="L3737" s="125">
        <v>3.3278845451722702E-2</v>
      </c>
      <c r="M3737" s="3">
        <v>12</v>
      </c>
      <c r="N3737" s="125">
        <v>0.12699940223089401</v>
      </c>
      <c r="O3737" s="3">
        <v>30</v>
      </c>
      <c r="P3737" s="125">
        <v>5.0798189575591297E-2</v>
      </c>
      <c r="Q3737" s="3">
        <v>4</v>
      </c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</row>
    <row r="3738" spans="1:30" hidden="1" x14ac:dyDescent="0.25">
      <c r="A3738" s="2">
        <v>15</v>
      </c>
      <c r="B3738" s="2">
        <v>2016</v>
      </c>
      <c r="C3738" s="4" t="str">
        <f>INDEX(Index!$B$1:$B$500,MATCH($F3738,Index!$A$1:$A$500,0)
)</f>
        <v>ARI</v>
      </c>
      <c r="D3738" s="4">
        <v>0</v>
      </c>
      <c r="E3738" s="141">
        <f t="shared" si="58"/>
        <v>-4.7806426603119491E-2</v>
      </c>
      <c r="F3738" s="3" t="s">
        <v>23</v>
      </c>
      <c r="G3738" s="3">
        <v>25</v>
      </c>
      <c r="H3738" s="125">
        <v>-4.7806426603119491E-2</v>
      </c>
      <c r="I3738" s="3"/>
      <c r="J3738" s="3"/>
      <c r="K3738" s="3" t="s">
        <v>279</v>
      </c>
      <c r="L3738" s="125">
        <v>-5.7034202130029597E-2</v>
      </c>
      <c r="M3738" s="3">
        <v>21</v>
      </c>
      <c r="N3738" s="125">
        <v>-8.1449896408794006E-2</v>
      </c>
      <c r="O3738" s="3">
        <v>8</v>
      </c>
      <c r="P3738" s="125">
        <v>-7.22221208818839E-2</v>
      </c>
      <c r="Q3738" s="3">
        <v>31</v>
      </c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</row>
    <row r="3739" spans="1:30" hidden="1" x14ac:dyDescent="0.25">
      <c r="A3739" s="2">
        <v>15</v>
      </c>
      <c r="B3739" s="2">
        <v>2016</v>
      </c>
      <c r="C3739" s="4" t="str">
        <f>INDEX(Index!$B$1:$B$500,MATCH($F3739,Index!$A$1:$A$500,0)
)</f>
        <v>DET</v>
      </c>
      <c r="D3739" s="4">
        <v>0</v>
      </c>
      <c r="E3739" s="141">
        <f t="shared" si="58"/>
        <v>-6.6037140862182209E-2</v>
      </c>
      <c r="F3739" s="3" t="s">
        <v>21</v>
      </c>
      <c r="G3739" s="3">
        <v>26</v>
      </c>
      <c r="H3739" s="125">
        <v>-6.6037140862182209E-2</v>
      </c>
      <c r="I3739" s="3"/>
      <c r="J3739" s="3"/>
      <c r="K3739" s="3" t="s">
        <v>183</v>
      </c>
      <c r="L3739" s="125">
        <v>1.18738238402615E-2</v>
      </c>
      <c r="M3739" s="3">
        <v>13</v>
      </c>
      <c r="N3739" s="125">
        <v>0.12296494815222</v>
      </c>
      <c r="O3739" s="3">
        <v>28</v>
      </c>
      <c r="P3739" s="125">
        <v>4.5053983449776298E-2</v>
      </c>
      <c r="Q3739" s="3">
        <v>6</v>
      </c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</row>
    <row r="3740" spans="1:30" hidden="1" x14ac:dyDescent="0.25">
      <c r="A3740" s="2">
        <v>15</v>
      </c>
      <c r="B3740" s="2">
        <v>2016</v>
      </c>
      <c r="C3740" s="4" t="str">
        <f>INDEX(Index!$B$1:$B$500,MATCH($F3740,Index!$A$1:$A$500,0)
)</f>
        <v>JAX</v>
      </c>
      <c r="D3740" s="4">
        <v>0</v>
      </c>
      <c r="E3740" s="141">
        <f t="shared" si="58"/>
        <v>-0.14208413851982121</v>
      </c>
      <c r="F3740" s="3" t="s">
        <v>56</v>
      </c>
      <c r="G3740" s="3">
        <v>27</v>
      </c>
      <c r="H3740" s="125">
        <v>-0.14208413851982121</v>
      </c>
      <c r="I3740" s="3"/>
      <c r="J3740" s="3"/>
      <c r="K3740" s="3" t="s">
        <v>190</v>
      </c>
      <c r="L3740" s="125">
        <v>-0.14307383980146801</v>
      </c>
      <c r="M3740" s="3">
        <v>28</v>
      </c>
      <c r="N3740" s="125">
        <v>-2.4031896303652499E-2</v>
      </c>
      <c r="O3740" s="3">
        <v>16</v>
      </c>
      <c r="P3740" s="125">
        <v>-2.3042195022005701E-2</v>
      </c>
      <c r="Q3740" s="3">
        <v>24</v>
      </c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</row>
    <row r="3741" spans="1:30" hidden="1" x14ac:dyDescent="0.25">
      <c r="A3741" s="2">
        <v>15</v>
      </c>
      <c r="B3741" s="2">
        <v>2016</v>
      </c>
      <c r="C3741" s="4" t="e">
        <f>INDEX(Index!$B$1:$B$500,MATCH($F3741,Index!$A$1:$A$500,0)
)</f>
        <v>#N/A</v>
      </c>
      <c r="D3741" s="4">
        <v>0</v>
      </c>
      <c r="E3741" s="141">
        <f t="shared" si="58"/>
        <v>-0.17060184712929169</v>
      </c>
      <c r="F3741" s="3" t="s">
        <v>283</v>
      </c>
      <c r="G3741" s="3">
        <v>28</v>
      </c>
      <c r="H3741" s="125">
        <v>-0.17060184712929169</v>
      </c>
      <c r="I3741" s="3"/>
      <c r="J3741" s="3"/>
      <c r="K3741" s="3" t="s">
        <v>188</v>
      </c>
      <c r="L3741" s="125">
        <v>-0.28246411679939398</v>
      </c>
      <c r="M3741" s="3">
        <v>32</v>
      </c>
      <c r="N3741" s="125">
        <v>-3.6228484102688398E-2</v>
      </c>
      <c r="O3741" s="3">
        <v>13</v>
      </c>
      <c r="P3741" s="125">
        <v>7.5633785567413903E-2</v>
      </c>
      <c r="Q3741" s="3">
        <v>2</v>
      </c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</row>
    <row r="3742" spans="1:30" hidden="1" x14ac:dyDescent="0.25">
      <c r="A3742" s="2">
        <v>15</v>
      </c>
      <c r="B3742" s="2">
        <v>2016</v>
      </c>
      <c r="C3742" s="4" t="str">
        <f>INDEX(Index!$B$1:$B$500,MATCH($F3742,Index!$A$1:$A$500,0)
)</f>
        <v>HOU</v>
      </c>
      <c r="D3742" s="4">
        <v>0</v>
      </c>
      <c r="E3742" s="141">
        <f t="shared" si="58"/>
        <v>-0.18499320726373764</v>
      </c>
      <c r="F3742" s="3" t="s">
        <v>49</v>
      </c>
      <c r="G3742" s="3">
        <v>29</v>
      </c>
      <c r="H3742" s="125">
        <v>-0.18499320726373764</v>
      </c>
      <c r="I3742" s="3"/>
      <c r="J3742" s="3"/>
      <c r="K3742" s="3" t="s">
        <v>184</v>
      </c>
      <c r="L3742" s="125">
        <v>-0.14893680568870701</v>
      </c>
      <c r="M3742" s="3">
        <v>29</v>
      </c>
      <c r="N3742" s="125">
        <v>-2.73907704848079E-2</v>
      </c>
      <c r="O3742" s="3">
        <v>15</v>
      </c>
      <c r="P3742" s="125">
        <v>-6.3447172059838505E-2</v>
      </c>
      <c r="Q3742" s="3">
        <v>30</v>
      </c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</row>
    <row r="3743" spans="1:30" hidden="1" x14ac:dyDescent="0.25">
      <c r="A3743" s="2">
        <v>15</v>
      </c>
      <c r="B3743" s="2">
        <v>2016</v>
      </c>
      <c r="C3743" s="4" t="str">
        <f>INDEX(Index!$B$1:$B$500,MATCH($F3743,Index!$A$1:$A$500,0)
)</f>
        <v>SF</v>
      </c>
      <c r="D3743" s="4">
        <v>0</v>
      </c>
      <c r="E3743" s="141">
        <f t="shared" si="58"/>
        <v>-0.26136945022308961</v>
      </c>
      <c r="F3743" s="3" t="s">
        <v>1</v>
      </c>
      <c r="G3743" s="3">
        <v>30</v>
      </c>
      <c r="H3743" s="125">
        <v>-0.26136945022308961</v>
      </c>
      <c r="I3743" s="3"/>
      <c r="J3743" s="3"/>
      <c r="K3743" s="3" t="s">
        <v>234</v>
      </c>
      <c r="L3743" s="125">
        <v>-0.119530833075319</v>
      </c>
      <c r="M3743" s="3">
        <v>26</v>
      </c>
      <c r="N3743" s="125">
        <v>0.13002997603570501</v>
      </c>
      <c r="O3743" s="3">
        <v>31</v>
      </c>
      <c r="P3743" s="125">
        <v>-1.18086411120656E-2</v>
      </c>
      <c r="Q3743" s="3">
        <v>19</v>
      </c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</row>
    <row r="3744" spans="1:30" hidden="1" x14ac:dyDescent="0.25">
      <c r="A3744" s="2">
        <v>15</v>
      </c>
      <c r="B3744" s="2">
        <v>2016</v>
      </c>
      <c r="C3744" s="4" t="str">
        <f>INDEX(Index!$B$1:$B$500,MATCH($F3744,Index!$A$1:$A$500,0)
)</f>
        <v>NYJ</v>
      </c>
      <c r="D3744" s="4">
        <v>0</v>
      </c>
      <c r="E3744" s="141">
        <f t="shared" si="58"/>
        <v>-0.3500608466790211</v>
      </c>
      <c r="F3744" s="3" t="s">
        <v>9</v>
      </c>
      <c r="G3744" s="3">
        <v>31</v>
      </c>
      <c r="H3744" s="125">
        <v>-0.3500608466790211</v>
      </c>
      <c r="I3744" s="3"/>
      <c r="J3744" s="3"/>
      <c r="K3744" s="3" t="s">
        <v>188</v>
      </c>
      <c r="L3744" s="125">
        <v>-0.14936100680101999</v>
      </c>
      <c r="M3744" s="3">
        <v>30</v>
      </c>
      <c r="N3744" s="125">
        <v>0.12569072401857201</v>
      </c>
      <c r="O3744" s="3">
        <v>29</v>
      </c>
      <c r="P3744" s="125">
        <v>-7.5009115859429099E-2</v>
      </c>
      <c r="Q3744" s="3">
        <v>32</v>
      </c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</row>
    <row r="3745" spans="1:30" hidden="1" x14ac:dyDescent="0.25">
      <c r="A3745" s="2">
        <v>15</v>
      </c>
      <c r="B3745" s="2">
        <v>2016</v>
      </c>
      <c r="C3745" s="4" t="str">
        <f>INDEX(Index!$B$1:$B$500,MATCH($F3745,Index!$A$1:$A$500,0)
)</f>
        <v>CLE</v>
      </c>
      <c r="D3745" s="4">
        <v>0</v>
      </c>
      <c r="E3745" s="141">
        <f t="shared" si="58"/>
        <v>-0.42108124141422743</v>
      </c>
      <c r="F3745" s="3" t="s">
        <v>10</v>
      </c>
      <c r="G3745" s="3">
        <v>32</v>
      </c>
      <c r="H3745" s="125">
        <v>-0.42108124141422743</v>
      </c>
      <c r="I3745" s="3"/>
      <c r="J3745" s="3"/>
      <c r="K3745" s="3" t="s">
        <v>293</v>
      </c>
      <c r="L3745" s="125">
        <v>-0.16350819862021501</v>
      </c>
      <c r="M3745" s="3">
        <v>31</v>
      </c>
      <c r="N3745" s="125">
        <v>0.21630198608406301</v>
      </c>
      <c r="O3745" s="3">
        <v>32</v>
      </c>
      <c r="P3745" s="125">
        <v>-4.1271056709949398E-2</v>
      </c>
      <c r="Q3745" s="3">
        <v>29</v>
      </c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</row>
    <row r="3746" spans="1:30" hidden="1" x14ac:dyDescent="0.25">
      <c r="A3746" s="2">
        <v>16</v>
      </c>
      <c r="B3746" s="2">
        <v>2016</v>
      </c>
      <c r="C3746" s="4" t="str">
        <f>INDEX(Index!$B$1:$B$500,MATCH($F3746,Index!$A$1:$A$500,0)
)</f>
        <v>ATL</v>
      </c>
      <c r="D3746" s="4">
        <v>0</v>
      </c>
      <c r="E3746" s="141">
        <f t="shared" si="58"/>
        <v>0.28715340990503274</v>
      </c>
      <c r="F3746" s="3" t="s">
        <v>43</v>
      </c>
      <c r="G3746" s="3">
        <v>1</v>
      </c>
      <c r="H3746" s="125">
        <v>0.28715340990503274</v>
      </c>
      <c r="I3746" s="3"/>
      <c r="J3746" s="3"/>
      <c r="K3746" s="3" t="s">
        <v>193</v>
      </c>
      <c r="L3746" s="125">
        <v>0.248257345497574</v>
      </c>
      <c r="M3746" s="3">
        <v>1</v>
      </c>
      <c r="N3746" s="125">
        <v>-1.4941660758390299E-2</v>
      </c>
      <c r="O3746" s="3">
        <v>18</v>
      </c>
      <c r="P3746" s="125">
        <v>2.3954403649068399E-2</v>
      </c>
      <c r="Q3746" s="3">
        <v>8</v>
      </c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</row>
    <row r="3747" spans="1:30" hidden="1" x14ac:dyDescent="0.25">
      <c r="A3747" s="2">
        <v>16</v>
      </c>
      <c r="B3747" s="2">
        <v>2016</v>
      </c>
      <c r="C3747" s="4" t="str">
        <f>INDEX(Index!$B$1:$B$500,MATCH($F3747,Index!$A$1:$A$500,0)
)</f>
        <v>DAL</v>
      </c>
      <c r="D3747" s="4">
        <v>0</v>
      </c>
      <c r="E3747" s="141">
        <f t="shared" si="58"/>
        <v>0.27610485555174341</v>
      </c>
      <c r="F3747" s="3" t="s">
        <v>3</v>
      </c>
      <c r="G3747" s="3">
        <v>2</v>
      </c>
      <c r="H3747" s="125">
        <v>0.27610485555174341</v>
      </c>
      <c r="I3747" s="3"/>
      <c r="J3747" s="3"/>
      <c r="K3747" s="3" t="s">
        <v>191</v>
      </c>
      <c r="L3747" s="125">
        <v>0.24260093095698301</v>
      </c>
      <c r="M3747" s="3">
        <v>2</v>
      </c>
      <c r="N3747" s="125">
        <v>-2.1530179844107801E-2</v>
      </c>
      <c r="O3747" s="3">
        <v>16</v>
      </c>
      <c r="P3747" s="125">
        <v>1.1973744750652601E-2</v>
      </c>
      <c r="Q3747" s="3">
        <v>10</v>
      </c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</row>
    <row r="3748" spans="1:30" hidden="1" x14ac:dyDescent="0.25">
      <c r="A3748" s="2">
        <v>16</v>
      </c>
      <c r="B3748" s="2">
        <v>2016</v>
      </c>
      <c r="C3748" s="4" t="str">
        <f>INDEX(Index!$B$1:$B$500,MATCH($F3748,Index!$A$1:$A$500,0)
)</f>
        <v>PIT</v>
      </c>
      <c r="D3748" s="4">
        <v>0</v>
      </c>
      <c r="E3748" s="141">
        <f t="shared" si="58"/>
        <v>0.23768459138984593</v>
      </c>
      <c r="F3748" s="3" t="s">
        <v>32</v>
      </c>
      <c r="G3748" s="3">
        <v>3</v>
      </c>
      <c r="H3748" s="125">
        <v>0.23768459138984593</v>
      </c>
      <c r="I3748" s="3"/>
      <c r="J3748" s="3"/>
      <c r="K3748" s="3" t="s">
        <v>193</v>
      </c>
      <c r="L3748" s="125">
        <v>0.139992479907112</v>
      </c>
      <c r="M3748" s="3">
        <v>7</v>
      </c>
      <c r="N3748" s="125">
        <v>-9.4322579967681203E-2</v>
      </c>
      <c r="O3748" s="3">
        <v>4</v>
      </c>
      <c r="P3748" s="125">
        <v>3.3695315150527399E-3</v>
      </c>
      <c r="Q3748" s="3">
        <v>15</v>
      </c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</row>
    <row r="3749" spans="1:30" hidden="1" x14ac:dyDescent="0.25">
      <c r="A3749" s="2">
        <v>16</v>
      </c>
      <c r="B3749" s="2">
        <v>2016</v>
      </c>
      <c r="C3749" s="4" t="str">
        <f>INDEX(Index!$B$1:$B$500,MATCH($F3749,Index!$A$1:$A$500,0)
)</f>
        <v>NE</v>
      </c>
      <c r="D3749" s="4">
        <v>0</v>
      </c>
      <c r="E3749" s="141">
        <f t="shared" si="58"/>
        <v>0.2287888369255055</v>
      </c>
      <c r="F3749" s="3" t="s">
        <v>17</v>
      </c>
      <c r="G3749" s="3">
        <v>4</v>
      </c>
      <c r="H3749" s="125">
        <v>0.2287888369255055</v>
      </c>
      <c r="I3749" s="3"/>
      <c r="J3749" s="3"/>
      <c r="K3749" s="3" t="s">
        <v>191</v>
      </c>
      <c r="L3749" s="125">
        <v>0.143107542337052</v>
      </c>
      <c r="M3749" s="3">
        <v>5</v>
      </c>
      <c r="N3749" s="125">
        <v>-6.1266592644639198E-2</v>
      </c>
      <c r="O3749" s="3">
        <v>9</v>
      </c>
      <c r="P3749" s="125">
        <v>2.4414701943814301E-2</v>
      </c>
      <c r="Q3749" s="3">
        <v>7</v>
      </c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</row>
    <row r="3750" spans="1:30" hidden="1" x14ac:dyDescent="0.25">
      <c r="A3750" s="2">
        <v>16</v>
      </c>
      <c r="B3750" s="2">
        <v>2016</v>
      </c>
      <c r="C3750" s="4" t="str">
        <f>INDEX(Index!$B$1:$B$500,MATCH($F3750,Index!$A$1:$A$500,0)
)</f>
        <v>KC</v>
      </c>
      <c r="D3750" s="4">
        <v>0</v>
      </c>
      <c r="E3750" s="141">
        <f t="shared" si="58"/>
        <v>0.1104008479048225</v>
      </c>
      <c r="F3750" s="3" t="s">
        <v>5</v>
      </c>
      <c r="G3750" s="3">
        <v>5</v>
      </c>
      <c r="H3750" s="125">
        <v>0.1104008479048225</v>
      </c>
      <c r="I3750" s="3"/>
      <c r="J3750" s="3"/>
      <c r="K3750" s="3" t="s">
        <v>192</v>
      </c>
      <c r="L3750" s="125">
        <v>1.5849053009827401E-2</v>
      </c>
      <c r="M3750" s="3">
        <v>13</v>
      </c>
      <c r="N3750" s="125">
        <v>-3.5837841274890897E-2</v>
      </c>
      <c r="O3750" s="3">
        <v>15</v>
      </c>
      <c r="P3750" s="125">
        <v>5.8713953620104203E-2</v>
      </c>
      <c r="Q3750" s="3">
        <v>3</v>
      </c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</row>
    <row r="3751" spans="1:30" hidden="1" x14ac:dyDescent="0.25">
      <c r="A3751" s="2">
        <v>16</v>
      </c>
      <c r="B3751" s="2">
        <v>2016</v>
      </c>
      <c r="C3751" s="4" t="str">
        <f>INDEX(Index!$B$1:$B$500,MATCH($F3751,Index!$A$1:$A$500,0)
)</f>
        <v>WAS</v>
      </c>
      <c r="D3751" s="4">
        <v>0</v>
      </c>
      <c r="E3751" s="141">
        <f t="shared" si="58"/>
        <v>0.1079950919837194</v>
      </c>
      <c r="F3751" s="3" t="s">
        <v>26</v>
      </c>
      <c r="G3751" s="3">
        <v>6</v>
      </c>
      <c r="H3751" s="125">
        <v>0.1079950919837194</v>
      </c>
      <c r="I3751" s="3"/>
      <c r="J3751" s="3"/>
      <c r="K3751" s="3" t="s">
        <v>294</v>
      </c>
      <c r="L3751" s="125">
        <v>0.18718467696041</v>
      </c>
      <c r="M3751" s="3">
        <v>3</v>
      </c>
      <c r="N3751" s="125">
        <v>8.2116772709060898E-2</v>
      </c>
      <c r="O3751" s="3">
        <v>24</v>
      </c>
      <c r="P3751" s="125">
        <v>2.9271877323703002E-3</v>
      </c>
      <c r="Q3751" s="3">
        <v>16</v>
      </c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</row>
    <row r="3752" spans="1:30" hidden="1" x14ac:dyDescent="0.25">
      <c r="A3752" s="2">
        <v>16</v>
      </c>
      <c r="B3752" s="2">
        <v>2016</v>
      </c>
      <c r="C3752" s="4" t="str">
        <f>INDEX(Index!$B$1:$B$500,MATCH($F3752,Index!$A$1:$A$500,0)
)</f>
        <v>GB</v>
      </c>
      <c r="D3752" s="4">
        <v>0</v>
      </c>
      <c r="E3752" s="141">
        <f t="shared" si="58"/>
        <v>0.10463600475195581</v>
      </c>
      <c r="F3752" s="3" t="s">
        <v>20</v>
      </c>
      <c r="G3752" s="3">
        <v>7</v>
      </c>
      <c r="H3752" s="125">
        <v>0.10463600475195581</v>
      </c>
      <c r="I3752" s="3"/>
      <c r="J3752" s="3"/>
      <c r="K3752" s="3" t="s">
        <v>194</v>
      </c>
      <c r="L3752" s="125">
        <v>0.136563117292302</v>
      </c>
      <c r="M3752" s="3">
        <v>8</v>
      </c>
      <c r="N3752" s="125">
        <v>1.32835600769166E-2</v>
      </c>
      <c r="O3752" s="3">
        <v>20</v>
      </c>
      <c r="P3752" s="125">
        <v>-1.8643552463429601E-2</v>
      </c>
      <c r="Q3752" s="3">
        <v>24</v>
      </c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</row>
    <row r="3753" spans="1:30" hidden="1" x14ac:dyDescent="0.25">
      <c r="A3753" s="2">
        <v>16</v>
      </c>
      <c r="B3753" s="2">
        <v>2016</v>
      </c>
      <c r="C3753" s="4" t="str">
        <f>INDEX(Index!$B$1:$B$500,MATCH($F3753,Index!$A$1:$A$500,0)
)</f>
        <v>BAL</v>
      </c>
      <c r="D3753" s="4">
        <v>0</v>
      </c>
      <c r="E3753" s="141">
        <f t="shared" si="58"/>
        <v>0.10370605066103389</v>
      </c>
      <c r="F3753" s="3" t="s">
        <v>18</v>
      </c>
      <c r="G3753" s="3">
        <v>8</v>
      </c>
      <c r="H3753" s="125">
        <v>0.10370605066103389</v>
      </c>
      <c r="I3753" s="3"/>
      <c r="J3753" s="3"/>
      <c r="K3753" s="3" t="s">
        <v>196</v>
      </c>
      <c r="L3753" s="125">
        <v>-4.8290918605210398E-2</v>
      </c>
      <c r="M3753" s="3">
        <v>22</v>
      </c>
      <c r="N3753" s="125">
        <v>-0.10279894210340899</v>
      </c>
      <c r="O3753" s="3">
        <v>2</v>
      </c>
      <c r="P3753" s="125">
        <v>4.9198027162835299E-2</v>
      </c>
      <c r="Q3753" s="3">
        <v>5</v>
      </c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</row>
    <row r="3754" spans="1:30" hidden="1" x14ac:dyDescent="0.25">
      <c r="A3754" s="2">
        <v>16</v>
      </c>
      <c r="B3754" s="2">
        <v>2016</v>
      </c>
      <c r="C3754" s="4" t="str">
        <f>INDEX(Index!$B$1:$B$500,MATCH($F3754,Index!$A$1:$A$500,0)
)</f>
        <v>SEA</v>
      </c>
      <c r="D3754" s="4">
        <v>0</v>
      </c>
      <c r="E3754" s="141">
        <f t="shared" si="58"/>
        <v>9.5453591357784959E-2</v>
      </c>
      <c r="F3754" s="3" t="s">
        <v>30</v>
      </c>
      <c r="G3754" s="3">
        <v>9</v>
      </c>
      <c r="H3754" s="125">
        <v>9.5453591357784959E-2</v>
      </c>
      <c r="I3754" s="3"/>
      <c r="J3754" s="3"/>
      <c r="K3754" s="3" t="s">
        <v>295</v>
      </c>
      <c r="L3754" s="125">
        <v>-6.9758870637492499E-3</v>
      </c>
      <c r="M3754" s="3">
        <v>16</v>
      </c>
      <c r="N3754" s="125">
        <v>-9.5271146758873604E-2</v>
      </c>
      <c r="O3754" s="3">
        <v>3</v>
      </c>
      <c r="P3754" s="125">
        <v>7.15833166266061E-3</v>
      </c>
      <c r="Q3754" s="3">
        <v>13</v>
      </c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</row>
    <row r="3755" spans="1:30" hidden="1" x14ac:dyDescent="0.25">
      <c r="A3755" s="2">
        <v>16</v>
      </c>
      <c r="B3755" s="2">
        <v>2016</v>
      </c>
      <c r="C3755" s="4" t="str">
        <f>INDEX(Index!$B$1:$B$500,MATCH($F3755,Index!$A$1:$A$500,0)
)</f>
        <v>LV</v>
      </c>
      <c r="D3755" s="4">
        <v>0</v>
      </c>
      <c r="E3755" s="141">
        <f t="shared" si="58"/>
        <v>8.6991793530201658E-2</v>
      </c>
      <c r="F3755" s="3" t="s">
        <v>52</v>
      </c>
      <c r="G3755" s="3">
        <v>10</v>
      </c>
      <c r="H3755" s="125">
        <v>8.6991793530201658E-2</v>
      </c>
      <c r="I3755" s="3"/>
      <c r="J3755" s="3"/>
      <c r="K3755" s="3" t="s">
        <v>195</v>
      </c>
      <c r="L3755" s="125">
        <v>0.14186078384470999</v>
      </c>
      <c r="M3755" s="3">
        <v>6</v>
      </c>
      <c r="N3755" s="125">
        <v>5.9114149512680403E-2</v>
      </c>
      <c r="O3755" s="3">
        <v>23</v>
      </c>
      <c r="P3755" s="125">
        <v>4.2451591981720804E-3</v>
      </c>
      <c r="Q3755" s="3">
        <v>14</v>
      </c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</row>
    <row r="3756" spans="1:30" hidden="1" x14ac:dyDescent="0.25">
      <c r="A3756" s="2">
        <v>16</v>
      </c>
      <c r="B3756" s="2">
        <v>2016</v>
      </c>
      <c r="C3756" s="4" t="str">
        <f>INDEX(Index!$B$1:$B$500,MATCH($F3756,Index!$A$1:$A$500,0)
)</f>
        <v>NYG</v>
      </c>
      <c r="D3756" s="4">
        <v>0</v>
      </c>
      <c r="E3756" s="141">
        <f t="shared" si="58"/>
        <v>5.9024207349493596E-2</v>
      </c>
      <c r="F3756" s="3" t="s">
        <v>15</v>
      </c>
      <c r="G3756" s="3">
        <v>11</v>
      </c>
      <c r="H3756" s="125">
        <v>5.9024207349493596E-2</v>
      </c>
      <c r="I3756" s="3"/>
      <c r="J3756" s="3"/>
      <c r="K3756" s="3" t="s">
        <v>193</v>
      </c>
      <c r="L3756" s="125">
        <v>-3.1910653742797598E-2</v>
      </c>
      <c r="M3756" s="3">
        <v>21</v>
      </c>
      <c r="N3756" s="125">
        <v>-8.0663538039728797E-2</v>
      </c>
      <c r="O3756" s="3">
        <v>7</v>
      </c>
      <c r="P3756" s="125">
        <v>1.0271323052562399E-2</v>
      </c>
      <c r="Q3756" s="3">
        <v>12</v>
      </c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</row>
    <row r="3757" spans="1:30" hidden="1" x14ac:dyDescent="0.25">
      <c r="A3757" s="2">
        <v>16</v>
      </c>
      <c r="B3757" s="2">
        <v>2016</v>
      </c>
      <c r="C3757" s="4" t="str">
        <f>INDEX(Index!$B$1:$B$500,MATCH($F3757,Index!$A$1:$A$500,0)
)</f>
        <v>PHI</v>
      </c>
      <c r="D3757" s="4">
        <v>0</v>
      </c>
      <c r="E3757" s="141">
        <f t="shared" si="58"/>
        <v>5.7432886206398803E-2</v>
      </c>
      <c r="F3757" s="3" t="s">
        <v>7</v>
      </c>
      <c r="G3757" s="3">
        <v>12</v>
      </c>
      <c r="H3757" s="125">
        <v>5.7432886206398803E-2</v>
      </c>
      <c r="I3757" s="3"/>
      <c r="J3757" s="3"/>
      <c r="K3757" s="3" t="s">
        <v>198</v>
      </c>
      <c r="L3757" s="125">
        <v>-7.9144842043537195E-2</v>
      </c>
      <c r="M3757" s="3">
        <v>23</v>
      </c>
      <c r="N3757" s="125">
        <v>-5.4217896391584197E-2</v>
      </c>
      <c r="O3757" s="3">
        <v>10</v>
      </c>
      <c r="P3757" s="125">
        <v>8.2359831858351801E-2</v>
      </c>
      <c r="Q3757" s="3">
        <v>1</v>
      </c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</row>
    <row r="3758" spans="1:30" hidden="1" x14ac:dyDescent="0.25">
      <c r="A3758" s="2">
        <v>16</v>
      </c>
      <c r="B3758" s="2">
        <v>2016</v>
      </c>
      <c r="C3758" s="4" t="str">
        <f>INDEX(Index!$B$1:$B$500,MATCH($F3758,Index!$A$1:$A$500,0)
)</f>
        <v>LAC</v>
      </c>
      <c r="D3758" s="4">
        <v>0</v>
      </c>
      <c r="E3758" s="141">
        <f t="shared" si="58"/>
        <v>2.494890915708349E-2</v>
      </c>
      <c r="F3758" s="3" t="s">
        <v>68</v>
      </c>
      <c r="G3758" s="3">
        <v>13</v>
      </c>
      <c r="H3758" s="125">
        <v>2.494890915708349E-2</v>
      </c>
      <c r="I3758" s="3"/>
      <c r="J3758" s="3"/>
      <c r="K3758" s="3" t="s">
        <v>199</v>
      </c>
      <c r="L3758" s="125">
        <v>-2.0592442983928101E-2</v>
      </c>
      <c r="M3758" s="3">
        <v>18</v>
      </c>
      <c r="N3758" s="125">
        <v>-7.9457958489875094E-2</v>
      </c>
      <c r="O3758" s="3">
        <v>8</v>
      </c>
      <c r="P3758" s="125">
        <v>-3.3916606348863503E-2</v>
      </c>
      <c r="Q3758" s="3">
        <v>29</v>
      </c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</row>
    <row r="3759" spans="1:30" hidden="1" x14ac:dyDescent="0.25">
      <c r="A3759" s="2">
        <v>16</v>
      </c>
      <c r="B3759" s="2">
        <v>2016</v>
      </c>
      <c r="C3759" s="4" t="str">
        <f>INDEX(Index!$B$1:$B$500,MATCH($F3759,Index!$A$1:$A$500,0)
)</f>
        <v>MIA</v>
      </c>
      <c r="D3759" s="4">
        <v>0</v>
      </c>
      <c r="E3759" s="141">
        <f t="shared" si="58"/>
        <v>1.3026368914060719E-2</v>
      </c>
      <c r="F3759" s="3" t="s">
        <v>4</v>
      </c>
      <c r="G3759" s="3">
        <v>14</v>
      </c>
      <c r="H3759" s="125">
        <v>1.3026368914060719E-2</v>
      </c>
      <c r="I3759" s="3"/>
      <c r="J3759" s="3"/>
      <c r="K3759" s="3" t="s">
        <v>193</v>
      </c>
      <c r="L3759" s="125">
        <v>7.0408353606893096E-3</v>
      </c>
      <c r="M3759" s="3">
        <v>14</v>
      </c>
      <c r="N3759" s="125">
        <v>4.9188502072934903E-3</v>
      </c>
      <c r="O3759" s="3">
        <v>19</v>
      </c>
      <c r="P3759" s="125">
        <v>1.0904383760664899E-2</v>
      </c>
      <c r="Q3759" s="3">
        <v>11</v>
      </c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</row>
    <row r="3760" spans="1:30" hidden="1" x14ac:dyDescent="0.25">
      <c r="A3760" s="2">
        <v>16</v>
      </c>
      <c r="B3760" s="2">
        <v>2016</v>
      </c>
      <c r="C3760" s="4" t="str">
        <f>INDEX(Index!$B$1:$B$500,MATCH($F3760,Index!$A$1:$A$500,0)
)</f>
        <v>NO</v>
      </c>
      <c r="D3760" s="4">
        <v>0</v>
      </c>
      <c r="E3760" s="141">
        <f t="shared" si="58"/>
        <v>6.6317516688821944E-3</v>
      </c>
      <c r="F3760" s="3" t="s">
        <v>27</v>
      </c>
      <c r="G3760" s="3">
        <v>15</v>
      </c>
      <c r="H3760" s="125">
        <v>6.6317516688821944E-3</v>
      </c>
      <c r="I3760" s="3"/>
      <c r="J3760" s="3"/>
      <c r="K3760" s="3" t="s">
        <v>197</v>
      </c>
      <c r="L3760" s="125">
        <v>0.15159413079401499</v>
      </c>
      <c r="M3760" s="3">
        <v>4</v>
      </c>
      <c r="N3760" s="125">
        <v>0.11723621525439799</v>
      </c>
      <c r="O3760" s="3">
        <v>28</v>
      </c>
      <c r="P3760" s="125">
        <v>-2.7726163870734798E-2</v>
      </c>
      <c r="Q3760" s="3">
        <v>27</v>
      </c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</row>
    <row r="3761" spans="1:30" hidden="1" x14ac:dyDescent="0.25">
      <c r="A3761" s="2">
        <v>16</v>
      </c>
      <c r="B3761" s="2">
        <v>2016</v>
      </c>
      <c r="C3761" s="4" t="str">
        <f>INDEX(Index!$B$1:$B$500,MATCH($F3761,Index!$A$1:$A$500,0)
)</f>
        <v>BUF</v>
      </c>
      <c r="D3761" s="4">
        <v>0</v>
      </c>
      <c r="E3761" s="141">
        <f t="shared" si="58"/>
        <v>7.5143574201370217E-4</v>
      </c>
      <c r="F3761" s="3" t="s">
        <v>0</v>
      </c>
      <c r="G3761" s="3">
        <v>16</v>
      </c>
      <c r="H3761" s="125">
        <v>7.5143574201370217E-4</v>
      </c>
      <c r="I3761" s="3"/>
      <c r="J3761" s="3"/>
      <c r="K3761" s="3" t="s">
        <v>197</v>
      </c>
      <c r="L3761" s="125">
        <v>0.116427449700319</v>
      </c>
      <c r="M3761" s="3">
        <v>9</v>
      </c>
      <c r="N3761" s="125">
        <v>9.7190767648588097E-2</v>
      </c>
      <c r="O3761" s="3">
        <v>26</v>
      </c>
      <c r="P3761" s="125">
        <v>-1.84852463097172E-2</v>
      </c>
      <c r="Q3761" s="3">
        <v>23</v>
      </c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</row>
    <row r="3762" spans="1:30" hidden="1" x14ac:dyDescent="0.25">
      <c r="A3762" s="2">
        <v>16</v>
      </c>
      <c r="B3762" s="2">
        <v>2016</v>
      </c>
      <c r="C3762" s="4" t="str">
        <f>INDEX(Index!$B$1:$B$500,MATCH($F3762,Index!$A$1:$A$500,0)
)</f>
        <v>DEN</v>
      </c>
      <c r="D3762" s="4">
        <v>0</v>
      </c>
      <c r="E3762" s="141">
        <f t="shared" si="58"/>
        <v>-7.8327390722575767E-3</v>
      </c>
      <c r="F3762" s="3" t="s">
        <v>39</v>
      </c>
      <c r="G3762" s="3">
        <v>17</v>
      </c>
      <c r="H3762" s="125">
        <v>-7.8327390722575767E-3</v>
      </c>
      <c r="I3762" s="3"/>
      <c r="J3762" s="3"/>
      <c r="K3762" s="3" t="s">
        <v>196</v>
      </c>
      <c r="L3762" s="125">
        <v>-0.12658841428502399</v>
      </c>
      <c r="M3762" s="3">
        <v>27</v>
      </c>
      <c r="N3762" s="125">
        <v>-0.13689252278918601</v>
      </c>
      <c r="O3762" s="3">
        <v>1</v>
      </c>
      <c r="P3762" s="125">
        <v>-1.8136847576419601E-2</v>
      </c>
      <c r="Q3762" s="3">
        <v>22</v>
      </c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</row>
    <row r="3763" spans="1:30" hidden="1" x14ac:dyDescent="0.25">
      <c r="A3763" s="2">
        <v>16</v>
      </c>
      <c r="B3763" s="2">
        <v>2016</v>
      </c>
      <c r="C3763" s="4" t="str">
        <f>INDEX(Index!$B$1:$B$500,MATCH($F3763,Index!$A$1:$A$500,0)
)</f>
        <v>TB</v>
      </c>
      <c r="D3763" s="4">
        <v>0</v>
      </c>
      <c r="E3763" s="141">
        <f t="shared" si="58"/>
        <v>-8.2477633795474022E-3</v>
      </c>
      <c r="F3763" s="3" t="s">
        <v>38</v>
      </c>
      <c r="G3763" s="3">
        <v>18</v>
      </c>
      <c r="H3763" s="125">
        <v>-8.2477633795474022E-3</v>
      </c>
      <c r="I3763" s="3"/>
      <c r="J3763" s="3"/>
      <c r="K3763" s="3" t="s">
        <v>196</v>
      </c>
      <c r="L3763" s="125">
        <v>-1.2071251692296101E-2</v>
      </c>
      <c r="M3763" s="3">
        <v>17</v>
      </c>
      <c r="N3763" s="125">
        <v>-1.7598966092369599E-2</v>
      </c>
      <c r="O3763" s="3">
        <v>17</v>
      </c>
      <c r="P3763" s="125">
        <v>-1.37754777796209E-2</v>
      </c>
      <c r="Q3763" s="3">
        <v>19</v>
      </c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</row>
    <row r="3764" spans="1:30" hidden="1" x14ac:dyDescent="0.25">
      <c r="A3764" s="2">
        <v>16</v>
      </c>
      <c r="B3764" s="2">
        <v>2016</v>
      </c>
      <c r="C3764" s="4" t="str">
        <f>INDEX(Index!$B$1:$B$500,MATCH($F3764,Index!$A$1:$A$500,0)
)</f>
        <v>ARI</v>
      </c>
      <c r="D3764" s="4">
        <v>0</v>
      </c>
      <c r="E3764" s="141">
        <f t="shared" si="58"/>
        <v>-1.0377878490961806E-2</v>
      </c>
      <c r="F3764" s="3" t="s">
        <v>23</v>
      </c>
      <c r="G3764" s="3">
        <v>19</v>
      </c>
      <c r="H3764" s="125">
        <v>-1.0377878490961806E-2</v>
      </c>
      <c r="I3764" s="3"/>
      <c r="J3764" s="3"/>
      <c r="K3764" s="3" t="s">
        <v>280</v>
      </c>
      <c r="L3764" s="125">
        <v>-3.1869957104652499E-2</v>
      </c>
      <c r="M3764" s="3">
        <v>20</v>
      </c>
      <c r="N3764" s="125">
        <v>-8.80397136907837E-2</v>
      </c>
      <c r="O3764" s="3">
        <v>6</v>
      </c>
      <c r="P3764" s="125">
        <v>-6.6547635077093006E-2</v>
      </c>
      <c r="Q3764" s="3">
        <v>31</v>
      </c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</row>
    <row r="3765" spans="1:30" hidden="1" x14ac:dyDescent="0.25">
      <c r="A3765" s="2">
        <v>16</v>
      </c>
      <c r="B3765" s="2">
        <v>2016</v>
      </c>
      <c r="C3765" s="4" t="str">
        <f>INDEX(Index!$B$1:$B$500,MATCH($F3765,Index!$A$1:$A$500,0)
)</f>
        <v>TEN</v>
      </c>
      <c r="D3765" s="4">
        <v>0</v>
      </c>
      <c r="E3765" s="141">
        <f t="shared" si="58"/>
        <v>-1.2137464746770611E-2</v>
      </c>
      <c r="F3765" s="3" t="s">
        <v>45</v>
      </c>
      <c r="G3765" s="3">
        <v>20</v>
      </c>
      <c r="H3765" s="125">
        <v>-1.2137464746770611E-2</v>
      </c>
      <c r="I3765" s="3"/>
      <c r="J3765" s="3"/>
      <c r="K3765" s="3" t="s">
        <v>196</v>
      </c>
      <c r="L3765" s="125">
        <v>8.8848601024027196E-2</v>
      </c>
      <c r="M3765" s="3">
        <v>10</v>
      </c>
      <c r="N3765" s="125">
        <v>8.4948613186028907E-2</v>
      </c>
      <c r="O3765" s="3">
        <v>25</v>
      </c>
      <c r="P3765" s="125">
        <v>-1.6037452584768901E-2</v>
      </c>
      <c r="Q3765" s="3">
        <v>21</v>
      </c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</row>
    <row r="3766" spans="1:30" hidden="1" x14ac:dyDescent="0.25">
      <c r="A3766" s="2">
        <v>16</v>
      </c>
      <c r="B3766" s="2">
        <v>2016</v>
      </c>
      <c r="C3766" s="4" t="str">
        <f>INDEX(Index!$B$1:$B$500,MATCH($F3766,Index!$A$1:$A$500,0)
)</f>
        <v>MIN</v>
      </c>
      <c r="D3766" s="4">
        <v>0</v>
      </c>
      <c r="E3766" s="141">
        <f t="shared" si="58"/>
        <v>-1.9609276544640113E-2</v>
      </c>
      <c r="F3766" s="3" t="s">
        <v>46</v>
      </c>
      <c r="G3766" s="3">
        <v>21</v>
      </c>
      <c r="H3766" s="125">
        <v>-1.9609276544640113E-2</v>
      </c>
      <c r="I3766" s="3"/>
      <c r="J3766" s="3"/>
      <c r="K3766" s="3" t="s">
        <v>197</v>
      </c>
      <c r="L3766" s="125">
        <v>-0.12276697735547901</v>
      </c>
      <c r="M3766" s="3">
        <v>26</v>
      </c>
      <c r="N3766" s="125">
        <v>-9.0750405449355295E-2</v>
      </c>
      <c r="O3766" s="3">
        <v>5</v>
      </c>
      <c r="P3766" s="125">
        <v>1.24072953614836E-2</v>
      </c>
      <c r="Q3766" s="3">
        <v>9</v>
      </c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</row>
    <row r="3767" spans="1:30" hidden="1" x14ac:dyDescent="0.25">
      <c r="A3767" s="2">
        <v>16</v>
      </c>
      <c r="B3767" s="2">
        <v>2016</v>
      </c>
      <c r="C3767" s="4" t="str">
        <f>INDEX(Index!$B$1:$B$500,MATCH($F3767,Index!$A$1:$A$500,0)
)</f>
        <v>CIN</v>
      </c>
      <c r="D3767" s="4">
        <v>0</v>
      </c>
      <c r="E3767" s="141">
        <f t="shared" si="58"/>
        <v>-2.8534352769664401E-2</v>
      </c>
      <c r="F3767" s="3" t="s">
        <v>24</v>
      </c>
      <c r="G3767" s="3">
        <v>22</v>
      </c>
      <c r="H3767" s="125">
        <v>-2.8534352769664401E-2</v>
      </c>
      <c r="I3767" s="3"/>
      <c r="J3767" s="3"/>
      <c r="K3767" s="3" t="s">
        <v>296</v>
      </c>
      <c r="L3767" s="125">
        <v>3.5980900494723002E-2</v>
      </c>
      <c r="M3767" s="3">
        <v>12</v>
      </c>
      <c r="N3767" s="125">
        <v>3.7824889585436401E-2</v>
      </c>
      <c r="O3767" s="3">
        <v>21</v>
      </c>
      <c r="P3767" s="125">
        <v>-2.6690363678951001E-2</v>
      </c>
      <c r="Q3767" s="3">
        <v>26</v>
      </c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</row>
    <row r="3768" spans="1:30" hidden="1" x14ac:dyDescent="0.25">
      <c r="A3768" s="2">
        <v>16</v>
      </c>
      <c r="B3768" s="2">
        <v>2016</v>
      </c>
      <c r="C3768" s="4" t="str">
        <f>INDEX(Index!$B$1:$B$500,MATCH($F3768,Index!$A$1:$A$500,0)
)</f>
        <v>CAR</v>
      </c>
      <c r="D3768" s="4">
        <v>0</v>
      </c>
      <c r="E3768" s="141">
        <f t="shared" si="58"/>
        <v>-4.8524785516783006E-2</v>
      </c>
      <c r="F3768" s="3" t="s">
        <v>51</v>
      </c>
      <c r="G3768" s="3">
        <v>23</v>
      </c>
      <c r="H3768" s="125">
        <v>-4.8524785516783006E-2</v>
      </c>
      <c r="I3768" s="3"/>
      <c r="J3768" s="3"/>
      <c r="K3768" s="3" t="s">
        <v>198</v>
      </c>
      <c r="L3768" s="125">
        <v>-8.3686578236478307E-2</v>
      </c>
      <c r="M3768" s="3">
        <v>24</v>
      </c>
      <c r="N3768" s="125">
        <v>-5.3887526960573702E-2</v>
      </c>
      <c r="O3768" s="3">
        <v>11</v>
      </c>
      <c r="P3768" s="125">
        <v>-1.8725734240878401E-2</v>
      </c>
      <c r="Q3768" s="3">
        <v>25</v>
      </c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</row>
    <row r="3769" spans="1:30" hidden="1" x14ac:dyDescent="0.25">
      <c r="A3769" s="2">
        <v>16</v>
      </c>
      <c r="B3769" s="2">
        <v>2016</v>
      </c>
      <c r="C3769" s="4" t="str">
        <f>INDEX(Index!$B$1:$B$500,MATCH($F3769,Index!$A$1:$A$500,0)
)</f>
        <v>IND</v>
      </c>
      <c r="D3769" s="4">
        <v>0</v>
      </c>
      <c r="E3769" s="141">
        <f t="shared" si="58"/>
        <v>-5.0369583655337426E-2</v>
      </c>
      <c r="F3769" s="3" t="s">
        <v>35</v>
      </c>
      <c r="G3769" s="3">
        <v>24</v>
      </c>
      <c r="H3769" s="125">
        <v>-5.0369583655337426E-2</v>
      </c>
      <c r="I3769" s="3"/>
      <c r="J3769" s="3"/>
      <c r="K3769" s="3" t="s">
        <v>197</v>
      </c>
      <c r="L3769" s="125">
        <v>4.3197814934817898E-2</v>
      </c>
      <c r="M3769" s="3">
        <v>11</v>
      </c>
      <c r="N3769" s="125">
        <v>0.14392952453816801</v>
      </c>
      <c r="O3769" s="3">
        <v>30</v>
      </c>
      <c r="P3769" s="125">
        <v>5.0362125948012697E-2</v>
      </c>
      <c r="Q3769" s="3">
        <v>4</v>
      </c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</row>
    <row r="3770" spans="1:30" hidden="1" x14ac:dyDescent="0.25">
      <c r="A3770" s="2">
        <v>16</v>
      </c>
      <c r="B3770" s="2">
        <v>2016</v>
      </c>
      <c r="C3770" s="4" t="str">
        <f>INDEX(Index!$B$1:$B$500,MATCH($F3770,Index!$A$1:$A$500,0)
)</f>
        <v>CHI</v>
      </c>
      <c r="D3770" s="4">
        <v>0</v>
      </c>
      <c r="E3770" s="141">
        <f t="shared" si="58"/>
        <v>-7.1117410065108869E-2</v>
      </c>
      <c r="F3770" s="3" t="s">
        <v>64</v>
      </c>
      <c r="G3770" s="3">
        <v>25</v>
      </c>
      <c r="H3770" s="125">
        <v>-7.1117410065108869E-2</v>
      </c>
      <c r="I3770" s="3"/>
      <c r="J3770" s="3"/>
      <c r="K3770" s="3" t="s">
        <v>236</v>
      </c>
      <c r="L3770" s="125">
        <v>-2.51509052378261E-2</v>
      </c>
      <c r="M3770" s="3">
        <v>19</v>
      </c>
      <c r="N3770" s="125">
        <v>4.3135794777018802E-2</v>
      </c>
      <c r="O3770" s="3">
        <v>22</v>
      </c>
      <c r="P3770" s="125">
        <v>-2.8307100502639598E-3</v>
      </c>
      <c r="Q3770" s="3">
        <v>17</v>
      </c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</row>
    <row r="3771" spans="1:30" hidden="1" x14ac:dyDescent="0.25">
      <c r="A3771" s="2">
        <v>16</v>
      </c>
      <c r="B3771" s="2">
        <v>2016</v>
      </c>
      <c r="C3771" s="4" t="str">
        <f>INDEX(Index!$B$1:$B$500,MATCH($F3771,Index!$A$1:$A$500,0)
)</f>
        <v>JAX</v>
      </c>
      <c r="D3771" s="4">
        <v>0</v>
      </c>
      <c r="E3771" s="141">
        <f t="shared" si="58"/>
        <v>-0.10486263073070959</v>
      </c>
      <c r="F3771" s="3" t="s">
        <v>56</v>
      </c>
      <c r="G3771" s="3">
        <v>26</v>
      </c>
      <c r="H3771" s="125">
        <v>-0.10486263073070959</v>
      </c>
      <c r="I3771" s="3"/>
      <c r="J3771" s="3"/>
      <c r="K3771" s="3" t="s">
        <v>236</v>
      </c>
      <c r="L3771" s="125">
        <v>-0.12730044606027799</v>
      </c>
      <c r="M3771" s="3">
        <v>28</v>
      </c>
      <c r="N3771" s="125">
        <v>-3.8086410645413897E-2</v>
      </c>
      <c r="O3771" s="3">
        <v>13</v>
      </c>
      <c r="P3771" s="125">
        <v>-1.56485953158455E-2</v>
      </c>
      <c r="Q3771" s="3">
        <v>20</v>
      </c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</row>
    <row r="3772" spans="1:30" hidden="1" x14ac:dyDescent="0.25">
      <c r="A3772" s="2">
        <v>16</v>
      </c>
      <c r="B3772" s="2">
        <v>2016</v>
      </c>
      <c r="C3772" s="4" t="str">
        <f>INDEX(Index!$B$1:$B$500,MATCH($F3772,Index!$A$1:$A$500,0)
)</f>
        <v>DET</v>
      </c>
      <c r="D3772" s="4">
        <v>0</v>
      </c>
      <c r="E3772" s="141">
        <f t="shared" si="58"/>
        <v>-0.1126259744718465</v>
      </c>
      <c r="F3772" s="3" t="s">
        <v>21</v>
      </c>
      <c r="G3772" s="3">
        <v>27</v>
      </c>
      <c r="H3772" s="125">
        <v>-0.1126259744718465</v>
      </c>
      <c r="I3772" s="3"/>
      <c r="J3772" s="3"/>
      <c r="K3772" s="3" t="s">
        <v>194</v>
      </c>
      <c r="L3772" s="125">
        <v>-5.9115845150422104E-3</v>
      </c>
      <c r="M3772" s="3">
        <v>15</v>
      </c>
      <c r="N3772" s="125">
        <v>0.14850715081666499</v>
      </c>
      <c r="O3772" s="3">
        <v>31</v>
      </c>
      <c r="P3772" s="125">
        <v>4.1792760859860702E-2</v>
      </c>
      <c r="Q3772" s="3">
        <v>6</v>
      </c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</row>
    <row r="3773" spans="1:30" hidden="1" x14ac:dyDescent="0.25">
      <c r="A3773" s="2">
        <v>16</v>
      </c>
      <c r="B3773" s="2">
        <v>2016</v>
      </c>
      <c r="C3773" s="4" t="str">
        <f>INDEX(Index!$B$1:$B$500,MATCH($F3773,Index!$A$1:$A$500,0)
)</f>
        <v>HOU</v>
      </c>
      <c r="D3773" s="4">
        <v>0</v>
      </c>
      <c r="E3773" s="141">
        <f t="shared" si="58"/>
        <v>-0.1778079468493238</v>
      </c>
      <c r="F3773" s="3" t="s">
        <v>49</v>
      </c>
      <c r="G3773" s="3">
        <v>28</v>
      </c>
      <c r="H3773" s="125">
        <v>-0.1778079468493238</v>
      </c>
      <c r="I3773" s="3"/>
      <c r="J3773" s="3"/>
      <c r="K3773" s="3" t="s">
        <v>194</v>
      </c>
      <c r="L3773" s="125">
        <v>-0.159149889204901</v>
      </c>
      <c r="M3773" s="3">
        <v>29</v>
      </c>
      <c r="N3773" s="125">
        <v>-4.3176760778558802E-2</v>
      </c>
      <c r="O3773" s="3">
        <v>12</v>
      </c>
      <c r="P3773" s="125">
        <v>-6.1834818422981601E-2</v>
      </c>
      <c r="Q3773" s="3">
        <v>30</v>
      </c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</row>
    <row r="3774" spans="1:30" hidden="1" x14ac:dyDescent="0.25">
      <c r="A3774" s="2">
        <v>16</v>
      </c>
      <c r="B3774" s="2">
        <v>2016</v>
      </c>
      <c r="C3774" s="4" t="e">
        <f>INDEX(Index!$B$1:$B$500,MATCH($F3774,Index!$A$1:$A$500,0)
)</f>
        <v>#N/A</v>
      </c>
      <c r="D3774" s="4">
        <v>0</v>
      </c>
      <c r="E3774" s="141">
        <f t="shared" si="58"/>
        <v>-0.18596823258063372</v>
      </c>
      <c r="F3774" s="3" t="s">
        <v>283</v>
      </c>
      <c r="G3774" s="3">
        <v>29</v>
      </c>
      <c r="H3774" s="125">
        <v>-0.18596823258063372</v>
      </c>
      <c r="I3774" s="3"/>
      <c r="J3774" s="3"/>
      <c r="K3774" s="3" t="s">
        <v>200</v>
      </c>
      <c r="L3774" s="125">
        <v>-0.29909132514591402</v>
      </c>
      <c r="M3774" s="3">
        <v>32</v>
      </c>
      <c r="N3774" s="125">
        <v>-3.6634286456560201E-2</v>
      </c>
      <c r="O3774" s="3">
        <v>14</v>
      </c>
      <c r="P3774" s="125">
        <v>7.6488806108720095E-2</v>
      </c>
      <c r="Q3774" s="3">
        <v>2</v>
      </c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</row>
    <row r="3775" spans="1:30" hidden="1" x14ac:dyDescent="0.25">
      <c r="A3775" s="2">
        <v>16</v>
      </c>
      <c r="B3775" s="2">
        <v>2016</v>
      </c>
      <c r="C3775" s="4" t="str">
        <f>INDEX(Index!$B$1:$B$500,MATCH($F3775,Index!$A$1:$A$500,0)
)</f>
        <v>SF</v>
      </c>
      <c r="D3775" s="4">
        <v>0</v>
      </c>
      <c r="E3775" s="141">
        <f t="shared" si="58"/>
        <v>-0.25445737793518941</v>
      </c>
      <c r="F3775" s="3" t="s">
        <v>1</v>
      </c>
      <c r="G3775" s="3">
        <v>30</v>
      </c>
      <c r="H3775" s="125">
        <v>-0.25445737793518941</v>
      </c>
      <c r="I3775" s="3"/>
      <c r="J3775" s="3"/>
      <c r="K3775" s="3" t="s">
        <v>201</v>
      </c>
      <c r="L3775" s="125">
        <v>-0.118086527102072</v>
      </c>
      <c r="M3775" s="3">
        <v>25</v>
      </c>
      <c r="N3775" s="125">
        <v>0.12381252674503899</v>
      </c>
      <c r="O3775" s="3">
        <v>29</v>
      </c>
      <c r="P3775" s="125">
        <v>-1.25583240880784E-2</v>
      </c>
      <c r="Q3775" s="3">
        <v>18</v>
      </c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</row>
    <row r="3776" spans="1:30" hidden="1" x14ac:dyDescent="0.25">
      <c r="A3776" s="2">
        <v>16</v>
      </c>
      <c r="B3776" s="2">
        <v>2016</v>
      </c>
      <c r="C3776" s="4" t="str">
        <f>INDEX(Index!$B$1:$B$500,MATCH($F3776,Index!$A$1:$A$500,0)
)</f>
        <v>NYJ</v>
      </c>
      <c r="D3776" s="4">
        <v>0</v>
      </c>
      <c r="E3776" s="141">
        <f t="shared" si="58"/>
        <v>-0.36404716095912348</v>
      </c>
      <c r="F3776" s="3" t="s">
        <v>9</v>
      </c>
      <c r="G3776" s="3">
        <v>31</v>
      </c>
      <c r="H3776" s="125">
        <v>-0.36404716095912348</v>
      </c>
      <c r="I3776" s="3"/>
      <c r="J3776" s="3"/>
      <c r="K3776" s="3" t="s">
        <v>200</v>
      </c>
      <c r="L3776" s="125">
        <v>-0.18417803913299299</v>
      </c>
      <c r="M3776" s="3">
        <v>31</v>
      </c>
      <c r="N3776" s="125">
        <v>0.101917892103267</v>
      </c>
      <c r="O3776" s="3">
        <v>27</v>
      </c>
      <c r="P3776" s="125">
        <v>-7.7951229722863502E-2</v>
      </c>
      <c r="Q3776" s="3">
        <v>32</v>
      </c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</row>
    <row r="3777" spans="1:30" hidden="1" x14ac:dyDescent="0.25">
      <c r="A3777" s="2">
        <v>16</v>
      </c>
      <c r="B3777" s="2">
        <v>2016</v>
      </c>
      <c r="C3777" s="4" t="str">
        <f>INDEX(Index!$B$1:$B$500,MATCH($F3777,Index!$A$1:$A$500,0)
)</f>
        <v>CLE</v>
      </c>
      <c r="D3777" s="4">
        <v>0</v>
      </c>
      <c r="E3777" s="141">
        <f t="shared" si="58"/>
        <v>-0.38624545887940709</v>
      </c>
      <c r="F3777" s="3" t="s">
        <v>10</v>
      </c>
      <c r="G3777" s="3">
        <v>32</v>
      </c>
      <c r="H3777" s="125">
        <v>-0.38624545887940709</v>
      </c>
      <c r="I3777" s="3"/>
      <c r="J3777" s="3"/>
      <c r="K3777" s="3" t="s">
        <v>297</v>
      </c>
      <c r="L3777" s="125">
        <v>-0.162462653385537</v>
      </c>
      <c r="M3777" s="3">
        <v>30</v>
      </c>
      <c r="N3777" s="125">
        <v>0.191038928191056</v>
      </c>
      <c r="O3777" s="3">
        <v>32</v>
      </c>
      <c r="P3777" s="125">
        <v>-3.2743877302814098E-2</v>
      </c>
      <c r="Q3777" s="3">
        <v>28</v>
      </c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</row>
    <row r="3778" spans="1:30" hidden="1" x14ac:dyDescent="0.25">
      <c r="A3778" s="2">
        <v>17</v>
      </c>
      <c r="B3778" s="2">
        <v>2016</v>
      </c>
      <c r="C3778" s="4" t="str">
        <f>INDEX(Index!$B$1:$B$500,MATCH($F3778,Index!$A$1:$A$500,0)
)</f>
        <v>ATL</v>
      </c>
      <c r="D3778" s="4">
        <v>0</v>
      </c>
      <c r="E3778" s="141">
        <f t="shared" ref="E3778:E3841" si="59">IF(D3778=1,H3778/100,H3778)</f>
        <v>0.30973125139299862</v>
      </c>
      <c r="F3778" s="3" t="s">
        <v>43</v>
      </c>
      <c r="G3778" s="3">
        <v>1</v>
      </c>
      <c r="H3778" s="125">
        <v>0.30973125139299862</v>
      </c>
      <c r="I3778" s="3"/>
      <c r="J3778" s="3"/>
      <c r="K3778" s="3" t="s">
        <v>206</v>
      </c>
      <c r="L3778" s="125">
        <v>0.24831126737054901</v>
      </c>
      <c r="M3778" s="3">
        <v>1</v>
      </c>
      <c r="N3778" s="125">
        <v>-3.6764844339726703E-2</v>
      </c>
      <c r="O3778" s="3">
        <v>13</v>
      </c>
      <c r="P3778" s="125">
        <v>2.4655139682722899E-2</v>
      </c>
      <c r="Q3778" s="3">
        <v>7</v>
      </c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</row>
    <row r="3779" spans="1:30" hidden="1" x14ac:dyDescent="0.25">
      <c r="A3779" s="2">
        <v>17</v>
      </c>
      <c r="B3779" s="2">
        <v>2016</v>
      </c>
      <c r="C3779" s="4" t="str">
        <f>INDEX(Index!$B$1:$B$500,MATCH($F3779,Index!$A$1:$A$500,0)
)</f>
        <v>NE</v>
      </c>
      <c r="D3779" s="4">
        <v>0</v>
      </c>
      <c r="E3779" s="141">
        <f t="shared" si="59"/>
        <v>0.25411431281214802</v>
      </c>
      <c r="F3779" s="3" t="s">
        <v>17</v>
      </c>
      <c r="G3779" s="3">
        <v>2</v>
      </c>
      <c r="H3779" s="125">
        <v>0.25411431281214802</v>
      </c>
      <c r="I3779" s="3"/>
      <c r="J3779" s="3"/>
      <c r="K3779" s="3" t="s">
        <v>202</v>
      </c>
      <c r="L3779" s="125">
        <v>0.16126524876923101</v>
      </c>
      <c r="M3779" s="3">
        <v>4</v>
      </c>
      <c r="N3779" s="125">
        <v>-7.0075731646483799E-2</v>
      </c>
      <c r="O3779" s="3">
        <v>9</v>
      </c>
      <c r="P3779" s="125">
        <v>2.2773332396433199E-2</v>
      </c>
      <c r="Q3779" s="3">
        <v>8</v>
      </c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</row>
    <row r="3780" spans="1:30" hidden="1" x14ac:dyDescent="0.25">
      <c r="A3780" s="2">
        <v>17</v>
      </c>
      <c r="B3780" s="2">
        <v>2016</v>
      </c>
      <c r="C3780" s="4" t="str">
        <f>INDEX(Index!$B$1:$B$500,MATCH($F3780,Index!$A$1:$A$500,0)
)</f>
        <v>DAL</v>
      </c>
      <c r="D3780" s="4">
        <v>0</v>
      </c>
      <c r="E3780" s="141">
        <f t="shared" si="59"/>
        <v>0.24482313320552068</v>
      </c>
      <c r="F3780" s="3" t="s">
        <v>3</v>
      </c>
      <c r="G3780" s="3">
        <v>3</v>
      </c>
      <c r="H3780" s="125">
        <v>0.24482313320552068</v>
      </c>
      <c r="I3780" s="3"/>
      <c r="J3780" s="3"/>
      <c r="K3780" s="3" t="s">
        <v>205</v>
      </c>
      <c r="L3780" s="125">
        <v>0.218327331892055</v>
      </c>
      <c r="M3780" s="3">
        <v>2</v>
      </c>
      <c r="N3780" s="125">
        <v>-1.09447624622513E-2</v>
      </c>
      <c r="O3780" s="3">
        <v>18</v>
      </c>
      <c r="P3780" s="125">
        <v>1.5551038851214401E-2</v>
      </c>
      <c r="Q3780" s="3">
        <v>9</v>
      </c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</row>
    <row r="3781" spans="1:30" hidden="1" x14ac:dyDescent="0.25">
      <c r="A3781" s="2">
        <v>17</v>
      </c>
      <c r="B3781" s="2">
        <v>2016</v>
      </c>
      <c r="C3781" s="4" t="str">
        <f>INDEX(Index!$B$1:$B$500,MATCH($F3781,Index!$A$1:$A$500,0)
)</f>
        <v>PIT</v>
      </c>
      <c r="D3781" s="4">
        <v>0</v>
      </c>
      <c r="E3781" s="141">
        <f t="shared" si="59"/>
        <v>0.18633905297728573</v>
      </c>
      <c r="F3781" s="3" t="s">
        <v>32</v>
      </c>
      <c r="G3781" s="3">
        <v>4</v>
      </c>
      <c r="H3781" s="125">
        <v>0.18633905297728573</v>
      </c>
      <c r="I3781" s="3"/>
      <c r="J3781" s="3"/>
      <c r="K3781" s="3" t="s">
        <v>206</v>
      </c>
      <c r="L3781" s="125">
        <v>0.110943794875</v>
      </c>
      <c r="M3781" s="3">
        <v>8</v>
      </c>
      <c r="N3781" s="125">
        <v>-7.6282252858878102E-2</v>
      </c>
      <c r="O3781" s="3">
        <v>7</v>
      </c>
      <c r="P3781" s="125">
        <v>-8.8699475659237902E-4</v>
      </c>
      <c r="Q3781" s="3">
        <v>16</v>
      </c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</row>
    <row r="3782" spans="1:30" hidden="1" x14ac:dyDescent="0.25">
      <c r="A3782" s="2">
        <v>17</v>
      </c>
      <c r="B3782" s="2">
        <v>2016</v>
      </c>
      <c r="C3782" s="4" t="str">
        <f>INDEX(Index!$B$1:$B$500,MATCH($F3782,Index!$A$1:$A$500,0)
)</f>
        <v>KC</v>
      </c>
      <c r="D3782" s="4">
        <v>0</v>
      </c>
      <c r="E3782" s="141">
        <f t="shared" si="59"/>
        <v>0.14281736827183139</v>
      </c>
      <c r="F3782" s="3" t="s">
        <v>5</v>
      </c>
      <c r="G3782" s="3">
        <v>5</v>
      </c>
      <c r="H3782" s="125">
        <v>0.14281736827183139</v>
      </c>
      <c r="I3782" s="3"/>
      <c r="J3782" s="3"/>
      <c r="K3782" s="3" t="s">
        <v>203</v>
      </c>
      <c r="L3782" s="125">
        <v>2.8908958314687601E-2</v>
      </c>
      <c r="M3782" s="3">
        <v>13</v>
      </c>
      <c r="N3782" s="125">
        <v>-3.6336385159149699E-2</v>
      </c>
      <c r="O3782" s="3">
        <v>14</v>
      </c>
      <c r="P3782" s="125">
        <v>7.7572024797994105E-2</v>
      </c>
      <c r="Q3782" s="3">
        <v>1</v>
      </c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</row>
    <row r="3783" spans="1:30" hidden="1" x14ac:dyDescent="0.25">
      <c r="A3783" s="2">
        <v>17</v>
      </c>
      <c r="B3783" s="2">
        <v>2016</v>
      </c>
      <c r="C3783" s="4" t="str">
        <f>INDEX(Index!$B$1:$B$500,MATCH($F3783,Index!$A$1:$A$500,0)
)</f>
        <v>GB</v>
      </c>
      <c r="D3783" s="4">
        <v>0</v>
      </c>
      <c r="E3783" s="141">
        <f t="shared" si="59"/>
        <v>0.10470876495126431</v>
      </c>
      <c r="F3783" s="3" t="s">
        <v>20</v>
      </c>
      <c r="G3783" s="3">
        <v>6</v>
      </c>
      <c r="H3783" s="125">
        <v>0.10470876495126431</v>
      </c>
      <c r="I3783" s="3"/>
      <c r="J3783" s="3"/>
      <c r="K3783" s="3" t="s">
        <v>204</v>
      </c>
      <c r="L3783" s="125">
        <v>0.14000200757210801</v>
      </c>
      <c r="M3783" s="3">
        <v>5</v>
      </c>
      <c r="N3783" s="125">
        <v>1.6792289417180702E-2</v>
      </c>
      <c r="O3783" s="3">
        <v>19</v>
      </c>
      <c r="P3783" s="125">
        <v>-1.8500953203663E-2</v>
      </c>
      <c r="Q3783" s="3">
        <v>21</v>
      </c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</row>
    <row r="3784" spans="1:30" hidden="1" x14ac:dyDescent="0.25">
      <c r="A3784" s="2">
        <v>17</v>
      </c>
      <c r="B3784" s="2">
        <v>2016</v>
      </c>
      <c r="C3784" s="4" t="str">
        <f>INDEX(Index!$B$1:$B$500,MATCH($F3784,Index!$A$1:$A$500,0)
)</f>
        <v>WAS</v>
      </c>
      <c r="D3784" s="4">
        <v>0</v>
      </c>
      <c r="E3784" s="141">
        <f t="shared" si="59"/>
        <v>9.6734633577062162E-2</v>
      </c>
      <c r="F3784" s="3" t="s">
        <v>26</v>
      </c>
      <c r="G3784" s="3">
        <v>7</v>
      </c>
      <c r="H3784" s="125">
        <v>9.6734633577062162E-2</v>
      </c>
      <c r="I3784" s="3"/>
      <c r="J3784" s="3"/>
      <c r="K3784" s="3" t="s">
        <v>264</v>
      </c>
      <c r="L3784" s="125">
        <v>0.169605826096281</v>
      </c>
      <c r="M3784" s="3">
        <v>3</v>
      </c>
      <c r="N3784" s="125">
        <v>7.7338048607034499E-2</v>
      </c>
      <c r="O3784" s="3">
        <v>26</v>
      </c>
      <c r="P3784" s="125">
        <v>4.4668560878156601E-3</v>
      </c>
      <c r="Q3784" s="3">
        <v>13</v>
      </c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</row>
    <row r="3785" spans="1:30" hidden="1" x14ac:dyDescent="0.25">
      <c r="A3785" s="2">
        <v>17</v>
      </c>
      <c r="B3785" s="2">
        <v>2016</v>
      </c>
      <c r="C3785" s="4" t="str">
        <f>INDEX(Index!$B$1:$B$500,MATCH($F3785,Index!$A$1:$A$500,0)
)</f>
        <v>PHI</v>
      </c>
      <c r="D3785" s="4">
        <v>0</v>
      </c>
      <c r="E3785" s="141">
        <f t="shared" si="59"/>
        <v>9.4741408480022493E-2</v>
      </c>
      <c r="F3785" s="3" t="s">
        <v>7</v>
      </c>
      <c r="G3785" s="3">
        <v>8</v>
      </c>
      <c r="H3785" s="125">
        <v>9.4741408480022493E-2</v>
      </c>
      <c r="I3785" s="3"/>
      <c r="J3785" s="3"/>
      <c r="K3785" s="3" t="s">
        <v>209</v>
      </c>
      <c r="L3785" s="125">
        <v>-6.6688909683067996E-2</v>
      </c>
      <c r="M3785" s="3">
        <v>23</v>
      </c>
      <c r="N3785" s="125">
        <v>-8.6024138780506895E-2</v>
      </c>
      <c r="O3785" s="3">
        <v>6</v>
      </c>
      <c r="P3785" s="125">
        <v>7.5406179382583594E-2</v>
      </c>
      <c r="Q3785" s="3">
        <v>2</v>
      </c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</row>
    <row r="3786" spans="1:30" hidden="1" x14ac:dyDescent="0.25">
      <c r="A3786" s="2">
        <v>17</v>
      </c>
      <c r="B3786" s="2">
        <v>2016</v>
      </c>
      <c r="C3786" s="4" t="str">
        <f>INDEX(Index!$B$1:$B$500,MATCH($F3786,Index!$A$1:$A$500,0)
)</f>
        <v>SEA</v>
      </c>
      <c r="D3786" s="4">
        <v>0</v>
      </c>
      <c r="E3786" s="141">
        <f t="shared" si="59"/>
        <v>8.9749941036442835E-2</v>
      </c>
      <c r="F3786" s="3" t="s">
        <v>30</v>
      </c>
      <c r="G3786" s="3">
        <v>9</v>
      </c>
      <c r="H3786" s="125">
        <v>8.9749941036442835E-2</v>
      </c>
      <c r="I3786" s="3"/>
      <c r="J3786" s="3"/>
      <c r="K3786" s="3" t="s">
        <v>281</v>
      </c>
      <c r="L3786" s="125">
        <v>-7.0220781825469404E-3</v>
      </c>
      <c r="M3786" s="3">
        <v>16</v>
      </c>
      <c r="N3786" s="125">
        <v>-9.7567864406817695E-2</v>
      </c>
      <c r="O3786" s="3">
        <v>3</v>
      </c>
      <c r="P3786" s="125">
        <v>-7.9584518782791901E-4</v>
      </c>
      <c r="Q3786" s="3">
        <v>15</v>
      </c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</row>
    <row r="3787" spans="1:30" hidden="1" x14ac:dyDescent="0.25">
      <c r="A3787" s="2">
        <v>17</v>
      </c>
      <c r="B3787" s="2">
        <v>2016</v>
      </c>
      <c r="C3787" s="4" t="str">
        <f>INDEX(Index!$B$1:$B$500,MATCH($F3787,Index!$A$1:$A$500,0)
)</f>
        <v>NYG</v>
      </c>
      <c r="D3787" s="4">
        <v>0</v>
      </c>
      <c r="E3787" s="141">
        <f t="shared" si="59"/>
        <v>6.8922665070608791E-2</v>
      </c>
      <c r="F3787" s="3" t="s">
        <v>15</v>
      </c>
      <c r="G3787" s="3">
        <v>10</v>
      </c>
      <c r="H3787" s="125">
        <v>6.8922665070608791E-2</v>
      </c>
      <c r="I3787" s="3"/>
      <c r="J3787" s="3"/>
      <c r="K3787" s="3" t="s">
        <v>206</v>
      </c>
      <c r="L3787" s="125">
        <v>-3.92214261532777E-2</v>
      </c>
      <c r="M3787" s="3">
        <v>21</v>
      </c>
      <c r="N3787" s="125">
        <v>-9.6325145267114595E-2</v>
      </c>
      <c r="O3787" s="3">
        <v>4</v>
      </c>
      <c r="P3787" s="125">
        <v>1.18189459567719E-2</v>
      </c>
      <c r="Q3787" s="3">
        <v>11</v>
      </c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</row>
    <row r="3788" spans="1:30" hidden="1" x14ac:dyDescent="0.25">
      <c r="A3788" s="2">
        <v>17</v>
      </c>
      <c r="B3788" s="2">
        <v>2016</v>
      </c>
      <c r="C3788" s="4" t="str">
        <f>INDEX(Index!$B$1:$B$500,MATCH($F3788,Index!$A$1:$A$500,0)
)</f>
        <v>LV</v>
      </c>
      <c r="D3788" s="4">
        <v>0</v>
      </c>
      <c r="E3788" s="141">
        <f t="shared" si="59"/>
        <v>6.6254492357797234E-2</v>
      </c>
      <c r="F3788" s="3" t="s">
        <v>52</v>
      </c>
      <c r="G3788" s="3">
        <v>11</v>
      </c>
      <c r="H3788" s="125">
        <v>6.6254492357797234E-2</v>
      </c>
      <c r="I3788" s="3"/>
      <c r="J3788" s="3"/>
      <c r="K3788" s="3" t="s">
        <v>203</v>
      </c>
      <c r="L3788" s="125">
        <v>0.11756857926184</v>
      </c>
      <c r="M3788" s="3">
        <v>7</v>
      </c>
      <c r="N3788" s="125">
        <v>5.4786014711429097E-2</v>
      </c>
      <c r="O3788" s="3">
        <v>22</v>
      </c>
      <c r="P3788" s="125">
        <v>3.4719278073863402E-3</v>
      </c>
      <c r="Q3788" s="3">
        <v>14</v>
      </c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</row>
    <row r="3789" spans="1:30" hidden="1" x14ac:dyDescent="0.25">
      <c r="A3789" s="2">
        <v>17</v>
      </c>
      <c r="B3789" s="2">
        <v>2016</v>
      </c>
      <c r="C3789" s="4" t="str">
        <f>INDEX(Index!$B$1:$B$500,MATCH($F3789,Index!$A$1:$A$500,0)
)</f>
        <v>BAL</v>
      </c>
      <c r="D3789" s="4">
        <v>0</v>
      </c>
      <c r="E3789" s="141">
        <f t="shared" si="59"/>
        <v>6.5497430570883808E-2</v>
      </c>
      <c r="F3789" s="3" t="s">
        <v>18</v>
      </c>
      <c r="G3789" s="3">
        <v>12</v>
      </c>
      <c r="H3789" s="125">
        <v>6.5497430570883808E-2</v>
      </c>
      <c r="I3789" s="3"/>
      <c r="J3789" s="3"/>
      <c r="K3789" s="3" t="s">
        <v>210</v>
      </c>
      <c r="L3789" s="125">
        <v>-5.8108034007868903E-2</v>
      </c>
      <c r="M3789" s="3">
        <v>22</v>
      </c>
      <c r="N3789" s="125">
        <v>-7.4365660664858405E-2</v>
      </c>
      <c r="O3789" s="3">
        <v>8</v>
      </c>
      <c r="P3789" s="125">
        <v>4.9239803913894299E-2</v>
      </c>
      <c r="Q3789" s="3">
        <v>4</v>
      </c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</row>
    <row r="3790" spans="1:30" hidden="1" x14ac:dyDescent="0.25">
      <c r="A3790" s="2">
        <v>17</v>
      </c>
      <c r="B3790" s="2">
        <v>2016</v>
      </c>
      <c r="C3790" s="4" t="str">
        <f>INDEX(Index!$B$1:$B$500,MATCH($F3790,Index!$A$1:$A$500,0)
)</f>
        <v>ARI</v>
      </c>
      <c r="D3790" s="4">
        <v>0</v>
      </c>
      <c r="E3790" s="141">
        <f t="shared" si="59"/>
        <v>3.5202355870463997E-2</v>
      </c>
      <c r="F3790" s="3" t="s">
        <v>23</v>
      </c>
      <c r="G3790" s="3">
        <v>13</v>
      </c>
      <c r="H3790" s="125">
        <v>3.5202355870463997E-2</v>
      </c>
      <c r="I3790" s="3"/>
      <c r="J3790" s="3"/>
      <c r="K3790" s="3" t="s">
        <v>256</v>
      </c>
      <c r="L3790" s="125">
        <v>-2.5628507251298401E-2</v>
      </c>
      <c r="M3790" s="3">
        <v>19</v>
      </c>
      <c r="N3790" s="125">
        <v>-0.12383127071548999</v>
      </c>
      <c r="O3790" s="3">
        <v>2</v>
      </c>
      <c r="P3790" s="125">
        <v>-6.3000407593727603E-2</v>
      </c>
      <c r="Q3790" s="3">
        <v>30</v>
      </c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</row>
    <row r="3791" spans="1:30" hidden="1" x14ac:dyDescent="0.25">
      <c r="A3791" s="2">
        <v>17</v>
      </c>
      <c r="B3791" s="2">
        <v>2016</v>
      </c>
      <c r="C3791" s="4" t="str">
        <f>INDEX(Index!$B$1:$B$500,MATCH($F3791,Index!$A$1:$A$500,0)
)</f>
        <v>DEN</v>
      </c>
      <c r="D3791" s="4">
        <v>0</v>
      </c>
      <c r="E3791" s="141">
        <f t="shared" si="59"/>
        <v>1.1747856273381214E-2</v>
      </c>
      <c r="F3791" s="3" t="s">
        <v>39</v>
      </c>
      <c r="G3791" s="3">
        <v>14</v>
      </c>
      <c r="H3791" s="125">
        <v>1.1747856273381214E-2</v>
      </c>
      <c r="I3791" s="3"/>
      <c r="J3791" s="3"/>
      <c r="K3791" s="3" t="s">
        <v>207</v>
      </c>
      <c r="L3791" s="125">
        <v>-0.12877371269232099</v>
      </c>
      <c r="M3791" s="3">
        <v>28</v>
      </c>
      <c r="N3791" s="125">
        <v>-0.16335743165036801</v>
      </c>
      <c r="O3791" s="3">
        <v>1</v>
      </c>
      <c r="P3791" s="125">
        <v>-2.2835862684665802E-2</v>
      </c>
      <c r="Q3791" s="3">
        <v>24</v>
      </c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</row>
    <row r="3792" spans="1:30" hidden="1" x14ac:dyDescent="0.25">
      <c r="A3792" s="2">
        <v>17</v>
      </c>
      <c r="B3792" s="2">
        <v>2016</v>
      </c>
      <c r="C3792" s="4" t="str">
        <f>INDEX(Index!$B$1:$B$500,MATCH($F3792,Index!$A$1:$A$500,0)
)</f>
        <v>CIN</v>
      </c>
      <c r="D3792" s="4">
        <v>0</v>
      </c>
      <c r="E3792" s="141">
        <f t="shared" si="59"/>
        <v>1.0604212699878494E-2</v>
      </c>
      <c r="F3792" s="3" t="s">
        <v>24</v>
      </c>
      <c r="G3792" s="3">
        <v>15</v>
      </c>
      <c r="H3792" s="125">
        <v>1.0604212699878494E-2</v>
      </c>
      <c r="I3792" s="3"/>
      <c r="J3792" s="3"/>
      <c r="K3792" s="3" t="s">
        <v>298</v>
      </c>
      <c r="L3792" s="125">
        <v>6.3173152535329097E-2</v>
      </c>
      <c r="M3792" s="3">
        <v>11</v>
      </c>
      <c r="N3792" s="125">
        <v>2.5248874901140399E-2</v>
      </c>
      <c r="O3792" s="3">
        <v>21</v>
      </c>
      <c r="P3792" s="125">
        <v>-2.73200649343102E-2</v>
      </c>
      <c r="Q3792" s="3">
        <v>28</v>
      </c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</row>
    <row r="3793" spans="1:30" hidden="1" x14ac:dyDescent="0.25">
      <c r="A3793" s="2">
        <v>17</v>
      </c>
      <c r="B3793" s="2">
        <v>2016</v>
      </c>
      <c r="C3793" s="4" t="str">
        <f>INDEX(Index!$B$1:$B$500,MATCH($F3793,Index!$A$1:$A$500,0)
)</f>
        <v>MIN</v>
      </c>
      <c r="D3793" s="4">
        <v>0</v>
      </c>
      <c r="E3793" s="141">
        <f t="shared" si="59"/>
        <v>6.6905852461125962E-3</v>
      </c>
      <c r="F3793" s="3" t="s">
        <v>46</v>
      </c>
      <c r="G3793" s="3">
        <v>16</v>
      </c>
      <c r="H3793" s="125">
        <v>6.6905852461125962E-3</v>
      </c>
      <c r="I3793" s="3"/>
      <c r="J3793" s="3"/>
      <c r="K3793" s="3" t="s">
        <v>210</v>
      </c>
      <c r="L3793" s="125">
        <v>-0.102904163207125</v>
      </c>
      <c r="M3793" s="3">
        <v>25</v>
      </c>
      <c r="N3793" s="125">
        <v>-9.4992791562131501E-2</v>
      </c>
      <c r="O3793" s="3">
        <v>5</v>
      </c>
      <c r="P3793" s="125">
        <v>1.46019568911061E-2</v>
      </c>
      <c r="Q3793" s="3">
        <v>10</v>
      </c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</row>
    <row r="3794" spans="1:30" hidden="1" x14ac:dyDescent="0.25">
      <c r="A3794" s="2">
        <v>17</v>
      </c>
      <c r="B3794" s="2">
        <v>2016</v>
      </c>
      <c r="C3794" s="4" t="str">
        <f>INDEX(Index!$B$1:$B$500,MATCH($F3794,Index!$A$1:$A$500,0)
)</f>
        <v>LAC</v>
      </c>
      <c r="D3794" s="4">
        <v>0</v>
      </c>
      <c r="E3794" s="141">
        <f t="shared" si="59"/>
        <v>-5.3618105317473005E-3</v>
      </c>
      <c r="F3794" s="3" t="s">
        <v>68</v>
      </c>
      <c r="G3794" s="3">
        <v>17</v>
      </c>
      <c r="H3794" s="125">
        <v>-5.3618105317473005E-3</v>
      </c>
      <c r="I3794" s="3"/>
      <c r="J3794" s="3"/>
      <c r="K3794" s="3" t="s">
        <v>212</v>
      </c>
      <c r="L3794" s="125">
        <v>-2.1424010069742299E-2</v>
      </c>
      <c r="M3794" s="3">
        <v>18</v>
      </c>
      <c r="N3794" s="125">
        <v>-6.3965060108052002E-2</v>
      </c>
      <c r="O3794" s="3">
        <v>10</v>
      </c>
      <c r="P3794" s="125">
        <v>-4.7902860570057E-2</v>
      </c>
      <c r="Q3794" s="3">
        <v>29</v>
      </c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</row>
    <row r="3795" spans="1:30" hidden="1" x14ac:dyDescent="0.25">
      <c r="A3795" s="2">
        <v>17</v>
      </c>
      <c r="B3795" s="2">
        <v>2016</v>
      </c>
      <c r="C3795" s="4" t="str">
        <f>INDEX(Index!$B$1:$B$500,MATCH($F3795,Index!$A$1:$A$500,0)
)</f>
        <v>TEN</v>
      </c>
      <c r="D3795" s="4">
        <v>0</v>
      </c>
      <c r="E3795" s="141">
        <f t="shared" si="59"/>
        <v>-8.1617330896993009E-3</v>
      </c>
      <c r="F3795" s="3" t="s">
        <v>45</v>
      </c>
      <c r="G3795" s="3">
        <v>18</v>
      </c>
      <c r="H3795" s="125">
        <v>-8.1617330896993009E-3</v>
      </c>
      <c r="I3795" s="3"/>
      <c r="J3795" s="3"/>
      <c r="K3795" s="3" t="s">
        <v>207</v>
      </c>
      <c r="L3795" s="125">
        <v>7.4335237581317701E-2</v>
      </c>
      <c r="M3795" s="3">
        <v>10</v>
      </c>
      <c r="N3795" s="125">
        <v>7.1031108374269902E-2</v>
      </c>
      <c r="O3795" s="3">
        <v>25</v>
      </c>
      <c r="P3795" s="125">
        <v>-1.1465862296747099E-2</v>
      </c>
      <c r="Q3795" s="3">
        <v>19</v>
      </c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</row>
    <row r="3796" spans="1:30" hidden="1" x14ac:dyDescent="0.25">
      <c r="A3796" s="2">
        <v>17</v>
      </c>
      <c r="B3796" s="2">
        <v>2016</v>
      </c>
      <c r="C3796" s="4" t="str">
        <f>INDEX(Index!$B$1:$B$500,MATCH($F3796,Index!$A$1:$A$500,0)
)</f>
        <v>NO</v>
      </c>
      <c r="D3796" s="4">
        <v>0</v>
      </c>
      <c r="E3796" s="141">
        <f t="shared" si="59"/>
        <v>-1.120982395764691E-2</v>
      </c>
      <c r="F3796" s="3" t="s">
        <v>27</v>
      </c>
      <c r="G3796" s="3">
        <v>19</v>
      </c>
      <c r="H3796" s="125">
        <v>-1.120982395764691E-2</v>
      </c>
      <c r="I3796" s="3"/>
      <c r="J3796" s="3"/>
      <c r="K3796" s="3" t="s">
        <v>209</v>
      </c>
      <c r="L3796" s="125">
        <v>0.13545295189751699</v>
      </c>
      <c r="M3796" s="3">
        <v>6</v>
      </c>
      <c r="N3796" s="125">
        <v>0.12031353927467101</v>
      </c>
      <c r="O3796" s="3">
        <v>28</v>
      </c>
      <c r="P3796" s="125">
        <v>-2.6349236580492898E-2</v>
      </c>
      <c r="Q3796" s="3">
        <v>27</v>
      </c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</row>
    <row r="3797" spans="1:30" hidden="1" x14ac:dyDescent="0.25">
      <c r="A3797" s="2">
        <v>17</v>
      </c>
      <c r="B3797" s="2">
        <v>2016</v>
      </c>
      <c r="C3797" s="4" t="str">
        <f>INDEX(Index!$B$1:$B$500,MATCH($F3797,Index!$A$1:$A$500,0)
)</f>
        <v>MIA</v>
      </c>
      <c r="D3797" s="4">
        <v>0</v>
      </c>
      <c r="E3797" s="141">
        <f t="shared" si="59"/>
        <v>-1.194988727318283E-2</v>
      </c>
      <c r="F3797" s="3" t="s">
        <v>4</v>
      </c>
      <c r="G3797" s="3">
        <v>20</v>
      </c>
      <c r="H3797" s="125">
        <v>-1.194988727318283E-2</v>
      </c>
      <c r="I3797" s="3"/>
      <c r="J3797" s="3"/>
      <c r="K3797" s="3" t="s">
        <v>204</v>
      </c>
      <c r="L3797" s="125">
        <v>3.2683846240950899E-3</v>
      </c>
      <c r="M3797" s="3">
        <v>15</v>
      </c>
      <c r="N3797" s="125">
        <v>2.3318256932454401E-2</v>
      </c>
      <c r="O3797" s="3">
        <v>20</v>
      </c>
      <c r="P3797" s="125">
        <v>8.0999850351764803E-3</v>
      </c>
      <c r="Q3797" s="3">
        <v>12</v>
      </c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</row>
    <row r="3798" spans="1:30" hidden="1" x14ac:dyDescent="0.25">
      <c r="A3798" s="2">
        <v>17</v>
      </c>
      <c r="B3798" s="2">
        <v>2016</v>
      </c>
      <c r="C3798" s="4" t="str">
        <f>INDEX(Index!$B$1:$B$500,MATCH($F3798,Index!$A$1:$A$500,0)
)</f>
        <v>TB</v>
      </c>
      <c r="D3798" s="4">
        <v>0</v>
      </c>
      <c r="E3798" s="141">
        <f t="shared" si="59"/>
        <v>-1.62427114877738E-2</v>
      </c>
      <c r="F3798" s="3" t="s">
        <v>38</v>
      </c>
      <c r="G3798" s="3">
        <v>21</v>
      </c>
      <c r="H3798" s="125">
        <v>-1.62427114877738E-2</v>
      </c>
      <c r="I3798" s="3"/>
      <c r="J3798" s="3"/>
      <c r="K3798" s="3" t="s">
        <v>207</v>
      </c>
      <c r="L3798" s="125">
        <v>-1.9625760737474001E-2</v>
      </c>
      <c r="M3798" s="3">
        <v>17</v>
      </c>
      <c r="N3798" s="125">
        <v>-2.16953942689301E-2</v>
      </c>
      <c r="O3798" s="3">
        <v>17</v>
      </c>
      <c r="P3798" s="125">
        <v>-1.83123450192299E-2</v>
      </c>
      <c r="Q3798" s="3">
        <v>20</v>
      </c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</row>
    <row r="3799" spans="1:30" hidden="1" x14ac:dyDescent="0.25">
      <c r="A3799" s="2">
        <v>17</v>
      </c>
      <c r="B3799" s="2">
        <v>2016</v>
      </c>
      <c r="C3799" s="4" t="str">
        <f>INDEX(Index!$B$1:$B$500,MATCH($F3799,Index!$A$1:$A$500,0)
)</f>
        <v>BUF</v>
      </c>
      <c r="D3799" s="4">
        <v>0</v>
      </c>
      <c r="E3799" s="141">
        <f t="shared" si="59"/>
        <v>-4.5385419955673197E-2</v>
      </c>
      <c r="F3799" s="3" t="s">
        <v>0</v>
      </c>
      <c r="G3799" s="3">
        <v>22</v>
      </c>
      <c r="H3799" s="125">
        <v>-4.5385419955673197E-2</v>
      </c>
      <c r="I3799" s="3"/>
      <c r="J3799" s="3"/>
      <c r="K3799" s="3" t="s">
        <v>209</v>
      </c>
      <c r="L3799" s="125">
        <v>7.5290022445369698E-2</v>
      </c>
      <c r="M3799" s="3">
        <v>9</v>
      </c>
      <c r="N3799" s="125">
        <v>0.102069341687951</v>
      </c>
      <c r="O3799" s="3">
        <v>27</v>
      </c>
      <c r="P3799" s="125">
        <v>-1.8606100713091898E-2</v>
      </c>
      <c r="Q3799" s="3">
        <v>22</v>
      </c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</row>
    <row r="3800" spans="1:30" hidden="1" x14ac:dyDescent="0.25">
      <c r="A3800" s="2">
        <v>17</v>
      </c>
      <c r="B3800" s="2">
        <v>2016</v>
      </c>
      <c r="C3800" s="4" t="str">
        <f>INDEX(Index!$B$1:$B$500,MATCH($F3800,Index!$A$1:$A$500,0)
)</f>
        <v>CAR</v>
      </c>
      <c r="D3800" s="4">
        <v>0</v>
      </c>
      <c r="E3800" s="141">
        <f t="shared" si="59"/>
        <v>-4.9218730775985993E-2</v>
      </c>
      <c r="F3800" s="3" t="s">
        <v>51</v>
      </c>
      <c r="G3800" s="3">
        <v>23</v>
      </c>
      <c r="H3800" s="125">
        <v>-4.9218730775985993E-2</v>
      </c>
      <c r="I3800" s="3"/>
      <c r="J3800" s="3"/>
      <c r="K3800" s="3" t="s">
        <v>208</v>
      </c>
      <c r="L3800" s="125">
        <v>-8.5337975147303693E-2</v>
      </c>
      <c r="M3800" s="3">
        <v>24</v>
      </c>
      <c r="N3800" s="125">
        <v>-6.0697143979882899E-2</v>
      </c>
      <c r="O3800" s="3">
        <v>11</v>
      </c>
      <c r="P3800" s="125">
        <v>-2.4577899608565199E-2</v>
      </c>
      <c r="Q3800" s="3">
        <v>25</v>
      </c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</row>
    <row r="3801" spans="1:30" hidden="1" x14ac:dyDescent="0.25">
      <c r="A3801" s="2">
        <v>17</v>
      </c>
      <c r="B3801" s="2">
        <v>2016</v>
      </c>
      <c r="C3801" s="4" t="str">
        <f>INDEX(Index!$B$1:$B$500,MATCH($F3801,Index!$A$1:$A$500,0)
)</f>
        <v>IND</v>
      </c>
      <c r="D3801" s="4">
        <v>0</v>
      </c>
      <c r="E3801" s="141">
        <f t="shared" si="59"/>
        <v>-5.7201989035340496E-2</v>
      </c>
      <c r="F3801" s="3" t="s">
        <v>35</v>
      </c>
      <c r="G3801" s="3">
        <v>24</v>
      </c>
      <c r="H3801" s="125">
        <v>-5.7201989035340496E-2</v>
      </c>
      <c r="I3801" s="3"/>
      <c r="J3801" s="3"/>
      <c r="K3801" s="3" t="s">
        <v>210</v>
      </c>
      <c r="L3801" s="125">
        <v>5.0855093982771001E-2</v>
      </c>
      <c r="M3801" s="3">
        <v>12</v>
      </c>
      <c r="N3801" s="125">
        <v>0.14931925387664499</v>
      </c>
      <c r="O3801" s="3">
        <v>30</v>
      </c>
      <c r="P3801" s="125">
        <v>4.1262170858533502E-2</v>
      </c>
      <c r="Q3801" s="3">
        <v>5</v>
      </c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</row>
    <row r="3802" spans="1:30" hidden="1" x14ac:dyDescent="0.25">
      <c r="A3802" s="2">
        <v>17</v>
      </c>
      <c r="B3802" s="2">
        <v>2016</v>
      </c>
      <c r="C3802" s="4" t="str">
        <f>INDEX(Index!$B$1:$B$500,MATCH($F3802,Index!$A$1:$A$500,0)
)</f>
        <v>CHI</v>
      </c>
      <c r="D3802" s="4">
        <v>0</v>
      </c>
      <c r="E3802" s="141">
        <f t="shared" si="59"/>
        <v>-0.10347443745563058</v>
      </c>
      <c r="F3802" s="3" t="s">
        <v>64</v>
      </c>
      <c r="G3802" s="3">
        <v>25</v>
      </c>
      <c r="H3802" s="125">
        <v>-0.10347443745563058</v>
      </c>
      <c r="I3802" s="3"/>
      <c r="J3802" s="3"/>
      <c r="K3802" s="3" t="s">
        <v>238</v>
      </c>
      <c r="L3802" s="125">
        <v>-3.6084353912713703E-2</v>
      </c>
      <c r="M3802" s="3">
        <v>20</v>
      </c>
      <c r="N3802" s="125">
        <v>6.0984035202954E-2</v>
      </c>
      <c r="O3802" s="3">
        <v>24</v>
      </c>
      <c r="P3802" s="125">
        <v>-6.40604833996288E-3</v>
      </c>
      <c r="Q3802" s="3">
        <v>18</v>
      </c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</row>
    <row r="3803" spans="1:30" hidden="1" x14ac:dyDescent="0.25">
      <c r="A3803" s="2">
        <v>17</v>
      </c>
      <c r="B3803" s="2">
        <v>2016</v>
      </c>
      <c r="C3803" s="4" t="str">
        <f>INDEX(Index!$B$1:$B$500,MATCH($F3803,Index!$A$1:$A$500,0)
)</f>
        <v>JAX</v>
      </c>
      <c r="D3803" s="4">
        <v>0</v>
      </c>
      <c r="E3803" s="141">
        <f t="shared" si="59"/>
        <v>-0.11666009047605522</v>
      </c>
      <c r="F3803" s="3" t="s">
        <v>56</v>
      </c>
      <c r="G3803" s="3">
        <v>26</v>
      </c>
      <c r="H3803" s="125">
        <v>-0.11666009047605522</v>
      </c>
      <c r="I3803" s="3"/>
      <c r="J3803" s="3"/>
      <c r="K3803" s="3" t="s">
        <v>238</v>
      </c>
      <c r="L3803" s="125">
        <v>-0.12234689587582501</v>
      </c>
      <c r="M3803" s="3">
        <v>27</v>
      </c>
      <c r="N3803" s="125">
        <v>-2.8290130176342999E-2</v>
      </c>
      <c r="O3803" s="3">
        <v>16</v>
      </c>
      <c r="P3803" s="125">
        <v>-2.2603324776573199E-2</v>
      </c>
      <c r="Q3803" s="3">
        <v>23</v>
      </c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</row>
    <row r="3804" spans="1:30" hidden="1" x14ac:dyDescent="0.25">
      <c r="A3804" s="2">
        <v>17</v>
      </c>
      <c r="B3804" s="2">
        <v>2016</v>
      </c>
      <c r="C3804" s="4" t="str">
        <f>INDEX(Index!$B$1:$B$500,MATCH($F3804,Index!$A$1:$A$500,0)
)</f>
        <v>DET</v>
      </c>
      <c r="D3804" s="4">
        <v>0</v>
      </c>
      <c r="E3804" s="141">
        <f t="shared" si="59"/>
        <v>-0.12539216149025156</v>
      </c>
      <c r="F3804" s="3" t="s">
        <v>21</v>
      </c>
      <c r="G3804" s="3">
        <v>27</v>
      </c>
      <c r="H3804" s="125">
        <v>-0.12539216149025156</v>
      </c>
      <c r="I3804" s="3"/>
      <c r="J3804" s="3"/>
      <c r="K3804" s="3" t="s">
        <v>207</v>
      </c>
      <c r="L3804" s="125">
        <v>3.9179922008909197E-3</v>
      </c>
      <c r="M3804" s="3">
        <v>14</v>
      </c>
      <c r="N3804" s="125">
        <v>0.164112776082418</v>
      </c>
      <c r="O3804" s="3">
        <v>31</v>
      </c>
      <c r="P3804" s="125">
        <v>3.4802622391275503E-2</v>
      </c>
      <c r="Q3804" s="3">
        <v>6</v>
      </c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</row>
    <row r="3805" spans="1:30" hidden="1" x14ac:dyDescent="0.25">
      <c r="A3805" s="2">
        <v>17</v>
      </c>
      <c r="B3805" s="2">
        <v>2016</v>
      </c>
      <c r="C3805" s="4" t="str">
        <f>INDEX(Index!$B$1:$B$500,MATCH($F3805,Index!$A$1:$A$500,0)
)</f>
        <v>HOU</v>
      </c>
      <c r="D3805" s="4">
        <v>0</v>
      </c>
      <c r="E3805" s="141">
        <f t="shared" si="59"/>
        <v>-0.17283975431813381</v>
      </c>
      <c r="F3805" s="3" t="s">
        <v>49</v>
      </c>
      <c r="G3805" s="3">
        <v>28</v>
      </c>
      <c r="H3805" s="125">
        <v>-0.17283975431813381</v>
      </c>
      <c r="I3805" s="3"/>
      <c r="J3805" s="3"/>
      <c r="K3805" s="3" t="s">
        <v>207</v>
      </c>
      <c r="L3805" s="125">
        <v>-0.16490342433689001</v>
      </c>
      <c r="M3805" s="3">
        <v>30</v>
      </c>
      <c r="N3805" s="125">
        <v>-5.6999806689842503E-2</v>
      </c>
      <c r="O3805" s="3">
        <v>12</v>
      </c>
      <c r="P3805" s="125">
        <v>-6.4936136671086303E-2</v>
      </c>
      <c r="Q3805" s="3">
        <v>31</v>
      </c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</row>
    <row r="3806" spans="1:30" hidden="1" x14ac:dyDescent="0.25">
      <c r="A3806" s="2">
        <v>17</v>
      </c>
      <c r="B3806" s="2">
        <v>2016</v>
      </c>
      <c r="C3806" s="4" t="e">
        <f>INDEX(Index!$B$1:$B$500,MATCH($F3806,Index!$A$1:$A$500,0)
)</f>
        <v>#N/A</v>
      </c>
      <c r="D3806" s="4">
        <v>0</v>
      </c>
      <c r="E3806" s="141">
        <f t="shared" si="59"/>
        <v>-0.24025766809498489</v>
      </c>
      <c r="F3806" s="3" t="s">
        <v>283</v>
      </c>
      <c r="G3806" s="3">
        <v>29</v>
      </c>
      <c r="H3806" s="125">
        <v>-0.24025766809498489</v>
      </c>
      <c r="I3806" s="3"/>
      <c r="J3806" s="3"/>
      <c r="K3806" s="3" t="s">
        <v>211</v>
      </c>
      <c r="L3806" s="125">
        <v>-0.34376709943060901</v>
      </c>
      <c r="M3806" s="3">
        <v>32</v>
      </c>
      <c r="N3806" s="125">
        <v>-3.2164911344038198E-2</v>
      </c>
      <c r="O3806" s="3">
        <v>15</v>
      </c>
      <c r="P3806" s="125">
        <v>7.1344519991585906E-2</v>
      </c>
      <c r="Q3806" s="3">
        <v>3</v>
      </c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</row>
    <row r="3807" spans="1:30" hidden="1" x14ac:dyDescent="0.25">
      <c r="A3807" s="2">
        <v>17</v>
      </c>
      <c r="B3807" s="2">
        <v>2016</v>
      </c>
      <c r="C3807" s="4" t="str">
        <f>INDEX(Index!$B$1:$B$500,MATCH($F3807,Index!$A$1:$A$500,0)
)</f>
        <v>SF</v>
      </c>
      <c r="D3807" s="4">
        <v>0</v>
      </c>
      <c r="E3807" s="141">
        <f t="shared" si="59"/>
        <v>-0.24190293813590708</v>
      </c>
      <c r="F3807" s="3" t="s">
        <v>1</v>
      </c>
      <c r="G3807" s="3">
        <v>30</v>
      </c>
      <c r="H3807" s="125">
        <v>-0.24190293813590708</v>
      </c>
      <c r="I3807" s="3"/>
      <c r="J3807" s="3"/>
      <c r="K3807" s="3" t="s">
        <v>213</v>
      </c>
      <c r="L3807" s="125">
        <v>-0.115245742444127</v>
      </c>
      <c r="M3807" s="3">
        <v>26</v>
      </c>
      <c r="N3807" s="125">
        <v>0.123858053065273</v>
      </c>
      <c r="O3807" s="3">
        <v>29</v>
      </c>
      <c r="P3807" s="125">
        <v>-2.7991426265070599E-3</v>
      </c>
      <c r="Q3807" s="3">
        <v>17</v>
      </c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</row>
    <row r="3808" spans="1:30" hidden="1" x14ac:dyDescent="0.25">
      <c r="A3808" s="2">
        <v>17</v>
      </c>
      <c r="B3808" s="2">
        <v>2016</v>
      </c>
      <c r="C3808" s="4" t="str">
        <f>INDEX(Index!$B$1:$B$500,MATCH($F3808,Index!$A$1:$A$500,0)
)</f>
        <v>NYJ</v>
      </c>
      <c r="D3808" s="4">
        <v>0</v>
      </c>
      <c r="E3808" s="141">
        <f t="shared" si="59"/>
        <v>-0.30611209899733383</v>
      </c>
      <c r="F3808" s="3" t="s">
        <v>9</v>
      </c>
      <c r="G3808" s="3">
        <v>31</v>
      </c>
      <c r="H3808" s="125">
        <v>-0.30611209899733383</v>
      </c>
      <c r="I3808" s="3"/>
      <c r="J3808" s="3"/>
      <c r="K3808" s="3" t="s">
        <v>212</v>
      </c>
      <c r="L3808" s="125">
        <v>-0.17862515412740601</v>
      </c>
      <c r="M3808" s="3">
        <v>31</v>
      </c>
      <c r="N3808" s="125">
        <v>5.9797995985318798E-2</v>
      </c>
      <c r="O3808" s="3">
        <v>23</v>
      </c>
      <c r="P3808" s="125">
        <v>-6.7688948884608996E-2</v>
      </c>
      <c r="Q3808" s="3">
        <v>32</v>
      </c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</row>
    <row r="3809" spans="1:30" hidden="1" x14ac:dyDescent="0.25">
      <c r="A3809" s="2">
        <v>17</v>
      </c>
      <c r="B3809" s="2">
        <v>2016</v>
      </c>
      <c r="C3809" s="4" t="str">
        <f>INDEX(Index!$B$1:$B$500,MATCH($F3809,Index!$A$1:$A$500,0)
)</f>
        <v>CLE</v>
      </c>
      <c r="D3809" s="4">
        <v>0</v>
      </c>
      <c r="E3809" s="141">
        <f t="shared" si="59"/>
        <v>-0.33769094049755505</v>
      </c>
      <c r="F3809" s="3" t="s">
        <v>10</v>
      </c>
      <c r="G3809" s="3">
        <v>32</v>
      </c>
      <c r="H3809" s="125">
        <v>-0.33769094049755505</v>
      </c>
      <c r="I3809" s="3"/>
      <c r="J3809" s="3"/>
      <c r="K3809" s="3" t="s">
        <v>299</v>
      </c>
      <c r="L3809" s="125">
        <v>-0.145685824507608</v>
      </c>
      <c r="M3809" s="3">
        <v>29</v>
      </c>
      <c r="N3809" s="125">
        <v>0.16657240585618999</v>
      </c>
      <c r="O3809" s="3">
        <v>32</v>
      </c>
      <c r="P3809" s="125">
        <v>-2.54327101337571E-2</v>
      </c>
      <c r="Q3809" s="3">
        <v>26</v>
      </c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</row>
    <row r="3810" spans="1:30" hidden="1" x14ac:dyDescent="0.25">
      <c r="A3810" s="2">
        <v>1</v>
      </c>
      <c r="B3810" s="2">
        <v>2017</v>
      </c>
      <c r="C3810" s="4" t="e">
        <f>INDEX(Index!$B$1:$B$500,MATCH($F3810,Index!$A$1:$A$500,0)
)</f>
        <v>#N/A</v>
      </c>
      <c r="D3810" s="4">
        <v>0</v>
      </c>
      <c r="E3810" s="141">
        <f t="shared" si="59"/>
        <v>0.858124369636726</v>
      </c>
      <c r="F3810" s="3" t="s">
        <v>283</v>
      </c>
      <c r="G3810" s="3">
        <v>1</v>
      </c>
      <c r="H3810" s="125">
        <v>0.858124369636726</v>
      </c>
      <c r="I3810" s="3"/>
      <c r="J3810" s="3"/>
      <c r="K3810" s="3" t="s">
        <v>98</v>
      </c>
      <c r="L3810" s="125">
        <v>0.13360087888448899</v>
      </c>
      <c r="M3810" s="3">
        <v>11</v>
      </c>
      <c r="N3810" s="125">
        <v>-0.61255315513252895</v>
      </c>
      <c r="O3810" s="3">
        <v>2</v>
      </c>
      <c r="P3810" s="125">
        <v>0.111970335619708</v>
      </c>
      <c r="Q3810" s="3">
        <v>1</v>
      </c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</row>
    <row r="3811" spans="1:30" hidden="1" x14ac:dyDescent="0.25">
      <c r="A3811" s="2">
        <v>1</v>
      </c>
      <c r="B3811" s="2">
        <v>2017</v>
      </c>
      <c r="C3811" s="4" t="str">
        <f>INDEX(Index!$B$1:$B$500,MATCH($F3811,Index!$A$1:$A$500,0)
)</f>
        <v>BAL</v>
      </c>
      <c r="D3811" s="4">
        <v>0</v>
      </c>
      <c r="E3811" s="141">
        <f t="shared" si="59"/>
        <v>0.6870701725729903</v>
      </c>
      <c r="F3811" s="3" t="s">
        <v>18</v>
      </c>
      <c r="G3811" s="3">
        <v>2</v>
      </c>
      <c r="H3811" s="125">
        <v>0.6870701725729903</v>
      </c>
      <c r="I3811" s="3"/>
      <c r="J3811" s="3"/>
      <c r="K3811" s="3" t="s">
        <v>98</v>
      </c>
      <c r="L3811" s="125">
        <v>-0.108783599601249</v>
      </c>
      <c r="M3811" s="3">
        <v>23</v>
      </c>
      <c r="N3811" s="125">
        <v>-0.79238948111343899</v>
      </c>
      <c r="O3811" s="3">
        <v>1</v>
      </c>
      <c r="P3811" s="125">
        <v>3.4642910608004098E-3</v>
      </c>
      <c r="Q3811" s="3">
        <v>14</v>
      </c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</row>
    <row r="3812" spans="1:30" hidden="1" x14ac:dyDescent="0.25">
      <c r="A3812" s="2">
        <v>1</v>
      </c>
      <c r="B3812" s="2">
        <v>2017</v>
      </c>
      <c r="C3812" s="4" t="str">
        <f>INDEX(Index!$B$1:$B$500,MATCH($F3812,Index!$A$1:$A$500,0)
)</f>
        <v>DAL</v>
      </c>
      <c r="D3812" s="4">
        <v>0</v>
      </c>
      <c r="E3812" s="141">
        <f t="shared" si="59"/>
        <v>0.66095873346829714</v>
      </c>
      <c r="F3812" s="3" t="s">
        <v>3</v>
      </c>
      <c r="G3812" s="3">
        <v>3</v>
      </c>
      <c r="H3812" s="125">
        <v>0.66095873346829714</v>
      </c>
      <c r="I3812" s="3"/>
      <c r="J3812" s="3"/>
      <c r="K3812" s="3" t="s">
        <v>98</v>
      </c>
      <c r="L3812" s="125">
        <v>0.31894950813897599</v>
      </c>
      <c r="M3812" s="3">
        <v>5</v>
      </c>
      <c r="N3812" s="125">
        <v>-0.25288601343438499</v>
      </c>
      <c r="O3812" s="3">
        <v>8</v>
      </c>
      <c r="P3812" s="125">
        <v>8.9123211894936105E-2</v>
      </c>
      <c r="Q3812" s="3">
        <v>2</v>
      </c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</row>
    <row r="3813" spans="1:30" hidden="1" x14ac:dyDescent="0.25">
      <c r="A3813" s="2">
        <v>1</v>
      </c>
      <c r="B3813" s="2">
        <v>2017</v>
      </c>
      <c r="C3813" s="4" t="str">
        <f>INDEX(Index!$B$1:$B$500,MATCH($F3813,Index!$A$1:$A$500,0)
)</f>
        <v>CAR</v>
      </c>
      <c r="D3813" s="4">
        <v>0</v>
      </c>
      <c r="E3813" s="141">
        <f t="shared" si="59"/>
        <v>0.58652157169542973</v>
      </c>
      <c r="F3813" s="3" t="s">
        <v>51</v>
      </c>
      <c r="G3813" s="3">
        <v>4</v>
      </c>
      <c r="H3813" s="125">
        <v>0.58652157169542973</v>
      </c>
      <c r="I3813" s="3"/>
      <c r="J3813" s="3"/>
      <c r="K3813" s="3" t="s">
        <v>98</v>
      </c>
      <c r="L3813" s="125">
        <v>2.0798239177235701E-2</v>
      </c>
      <c r="M3813" s="3">
        <v>16</v>
      </c>
      <c r="N3813" s="125">
        <v>-0.53924319996137104</v>
      </c>
      <c r="O3813" s="3">
        <v>3</v>
      </c>
      <c r="P3813" s="125">
        <v>2.6480132556823001E-2</v>
      </c>
      <c r="Q3813" s="3">
        <v>9</v>
      </c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</row>
    <row r="3814" spans="1:30" hidden="1" x14ac:dyDescent="0.25">
      <c r="A3814" s="2">
        <v>1</v>
      </c>
      <c r="B3814" s="2">
        <v>2017</v>
      </c>
      <c r="C3814" s="4" t="str">
        <f>INDEX(Index!$B$1:$B$500,MATCH($F3814,Index!$A$1:$A$500,0)
)</f>
        <v>KC</v>
      </c>
      <c r="D3814" s="4">
        <v>0</v>
      </c>
      <c r="E3814" s="141">
        <f t="shared" si="59"/>
        <v>0.54648656018887132</v>
      </c>
      <c r="F3814" s="3" t="s">
        <v>5</v>
      </c>
      <c r="G3814" s="3">
        <v>5</v>
      </c>
      <c r="H3814" s="125">
        <v>0.54648656018887132</v>
      </c>
      <c r="I3814" s="3"/>
      <c r="J3814" s="3"/>
      <c r="K3814" s="3" t="s">
        <v>98</v>
      </c>
      <c r="L3814" s="125">
        <v>0.72314675630831404</v>
      </c>
      <c r="M3814" s="3">
        <v>1</v>
      </c>
      <c r="N3814" s="125">
        <v>0.122414182761692</v>
      </c>
      <c r="O3814" s="3">
        <v>21</v>
      </c>
      <c r="P3814" s="125">
        <v>-5.42460133577507E-2</v>
      </c>
      <c r="Q3814" s="3">
        <v>26</v>
      </c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</row>
    <row r="3815" spans="1:30" hidden="1" x14ac:dyDescent="0.25">
      <c r="A3815" s="2">
        <v>1</v>
      </c>
      <c r="B3815" s="2">
        <v>2017</v>
      </c>
      <c r="C3815" s="4" t="str">
        <f>INDEX(Index!$B$1:$B$500,MATCH($F3815,Index!$A$1:$A$500,0)
)</f>
        <v>BUF</v>
      </c>
      <c r="D3815" s="4">
        <v>0</v>
      </c>
      <c r="E3815" s="141">
        <f t="shared" si="59"/>
        <v>0.54567552329946145</v>
      </c>
      <c r="F3815" s="3" t="s">
        <v>0</v>
      </c>
      <c r="G3815" s="3">
        <v>6</v>
      </c>
      <c r="H3815" s="125">
        <v>0.54567552329946145</v>
      </c>
      <c r="I3815" s="3"/>
      <c r="J3815" s="3"/>
      <c r="K3815" s="3" t="s">
        <v>98</v>
      </c>
      <c r="L3815" s="125">
        <v>0.29935672923675</v>
      </c>
      <c r="M3815" s="3">
        <v>7</v>
      </c>
      <c r="N3815" s="125">
        <v>-0.31957224433295001</v>
      </c>
      <c r="O3815" s="3">
        <v>5</v>
      </c>
      <c r="P3815" s="125">
        <v>-7.3253450270238593E-2</v>
      </c>
      <c r="Q3815" s="3">
        <v>27</v>
      </c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</row>
    <row r="3816" spans="1:30" hidden="1" x14ac:dyDescent="0.25">
      <c r="A3816" s="2">
        <v>1</v>
      </c>
      <c r="B3816" s="2">
        <v>2017</v>
      </c>
      <c r="C3816" s="4" t="str">
        <f>INDEX(Index!$B$1:$B$500,MATCH($F3816,Index!$A$1:$A$500,0)
)</f>
        <v>PIT</v>
      </c>
      <c r="D3816" s="4">
        <v>0</v>
      </c>
      <c r="E3816" s="141">
        <f t="shared" si="59"/>
        <v>0.50898682028248776</v>
      </c>
      <c r="F3816" s="3" t="s">
        <v>32</v>
      </c>
      <c r="G3816" s="3">
        <v>7</v>
      </c>
      <c r="H3816" s="125">
        <v>0.50898682028248776</v>
      </c>
      <c r="I3816" s="3"/>
      <c r="J3816" s="3"/>
      <c r="K3816" s="3" t="s">
        <v>98</v>
      </c>
      <c r="L3816" s="125">
        <v>0.28656834242506002</v>
      </c>
      <c r="M3816" s="3">
        <v>8</v>
      </c>
      <c r="N3816" s="125">
        <v>-0.18620265005529399</v>
      </c>
      <c r="O3816" s="3">
        <v>9</v>
      </c>
      <c r="P3816" s="125">
        <v>3.6215827802133699E-2</v>
      </c>
      <c r="Q3816" s="3">
        <v>8</v>
      </c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</row>
    <row r="3817" spans="1:30" hidden="1" x14ac:dyDescent="0.25">
      <c r="A3817" s="2">
        <v>1</v>
      </c>
      <c r="B3817" s="2">
        <v>2017</v>
      </c>
      <c r="C3817" s="4" t="str">
        <f>INDEX(Index!$B$1:$B$500,MATCH($F3817,Index!$A$1:$A$500,0)
)</f>
        <v>MIN</v>
      </c>
      <c r="D3817" s="4">
        <v>0</v>
      </c>
      <c r="E3817" s="141">
        <f t="shared" si="59"/>
        <v>0.4587615636230204</v>
      </c>
      <c r="F3817" s="3" t="s">
        <v>46</v>
      </c>
      <c r="G3817" s="3">
        <v>8</v>
      </c>
      <c r="H3817" s="125">
        <v>0.4587615636230204</v>
      </c>
      <c r="I3817" s="3"/>
      <c r="J3817" s="3"/>
      <c r="K3817" s="3" t="s">
        <v>98</v>
      </c>
      <c r="L3817" s="125">
        <v>0.43824964271986</v>
      </c>
      <c r="M3817" s="3">
        <v>2</v>
      </c>
      <c r="N3817" s="125">
        <v>-4.64968210383346E-2</v>
      </c>
      <c r="O3817" s="3">
        <v>13</v>
      </c>
      <c r="P3817" s="125">
        <v>-2.59849001351742E-2</v>
      </c>
      <c r="Q3817" s="3">
        <v>22</v>
      </c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</row>
    <row r="3818" spans="1:30" hidden="1" x14ac:dyDescent="0.25">
      <c r="A3818" s="2">
        <v>1</v>
      </c>
      <c r="B3818" s="2">
        <v>2017</v>
      </c>
      <c r="C3818" s="4" t="str">
        <f>INDEX(Index!$B$1:$B$500,MATCH($F3818,Index!$A$1:$A$500,0)
)</f>
        <v>ATL</v>
      </c>
      <c r="D3818" s="4">
        <v>0</v>
      </c>
      <c r="E3818" s="141">
        <f t="shared" si="59"/>
        <v>0.42573298960833944</v>
      </c>
      <c r="F3818" s="3" t="s">
        <v>43</v>
      </c>
      <c r="G3818" s="3">
        <v>9</v>
      </c>
      <c r="H3818" s="125">
        <v>0.42573298960833944</v>
      </c>
      <c r="I3818" s="3"/>
      <c r="J3818" s="3"/>
      <c r="K3818" s="3" t="s">
        <v>98</v>
      </c>
      <c r="L3818" s="125">
        <v>0.34514043769980601</v>
      </c>
      <c r="M3818" s="3">
        <v>3</v>
      </c>
      <c r="N3818" s="125">
        <v>-5.6740783018324997E-2</v>
      </c>
      <c r="O3818" s="3">
        <v>12</v>
      </c>
      <c r="P3818" s="125">
        <v>2.3851768890208399E-2</v>
      </c>
      <c r="Q3818" s="3">
        <v>10</v>
      </c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</row>
    <row r="3819" spans="1:30" hidden="1" x14ac:dyDescent="0.25">
      <c r="A3819" s="2">
        <v>1</v>
      </c>
      <c r="B3819" s="2">
        <v>2017</v>
      </c>
      <c r="C3819" s="4" t="str">
        <f>INDEX(Index!$B$1:$B$500,MATCH($F3819,Index!$A$1:$A$500,0)
)</f>
        <v>GB</v>
      </c>
      <c r="D3819" s="4">
        <v>0</v>
      </c>
      <c r="E3819" s="141">
        <f t="shared" si="59"/>
        <v>0.40625582963511669</v>
      </c>
      <c r="F3819" s="3" t="s">
        <v>20</v>
      </c>
      <c r="G3819" s="3">
        <v>10</v>
      </c>
      <c r="H3819" s="125">
        <v>0.40625582963511669</v>
      </c>
      <c r="I3819" s="3"/>
      <c r="J3819" s="3"/>
      <c r="K3819" s="3" t="s">
        <v>98</v>
      </c>
      <c r="L3819" s="125">
        <v>0.157794627216406</v>
      </c>
      <c r="M3819" s="3">
        <v>10</v>
      </c>
      <c r="N3819" s="125">
        <v>-0.27760394586662901</v>
      </c>
      <c r="O3819" s="3">
        <v>7</v>
      </c>
      <c r="P3819" s="125">
        <v>-2.9142743447918298E-2</v>
      </c>
      <c r="Q3819" s="3">
        <v>23</v>
      </c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</row>
    <row r="3820" spans="1:30" hidden="1" x14ac:dyDescent="0.25">
      <c r="A3820" s="2">
        <v>1</v>
      </c>
      <c r="B3820" s="2">
        <v>2017</v>
      </c>
      <c r="C3820" s="4" t="str">
        <f>INDEX(Index!$B$1:$B$500,MATCH($F3820,Index!$A$1:$A$500,0)
)</f>
        <v>DET</v>
      </c>
      <c r="D3820" s="4">
        <v>0</v>
      </c>
      <c r="E3820" s="141">
        <f t="shared" si="59"/>
        <v>0.36776573625138093</v>
      </c>
      <c r="F3820" s="3" t="s">
        <v>21</v>
      </c>
      <c r="G3820" s="3">
        <v>11</v>
      </c>
      <c r="H3820" s="125">
        <v>0.36776573625138093</v>
      </c>
      <c r="I3820" s="3"/>
      <c r="J3820" s="3"/>
      <c r="K3820" s="3" t="s">
        <v>98</v>
      </c>
      <c r="L3820" s="125">
        <v>0.105863390442318</v>
      </c>
      <c r="M3820" s="3">
        <v>13</v>
      </c>
      <c r="N3820" s="125">
        <v>-0.30774552972598002</v>
      </c>
      <c r="O3820" s="3">
        <v>6</v>
      </c>
      <c r="P3820" s="125">
        <v>-4.58431839169171E-2</v>
      </c>
      <c r="Q3820" s="3">
        <v>25</v>
      </c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</row>
    <row r="3821" spans="1:30" hidden="1" x14ac:dyDescent="0.25">
      <c r="A3821" s="2">
        <v>1</v>
      </c>
      <c r="B3821" s="2">
        <v>2017</v>
      </c>
      <c r="C3821" s="4" t="str">
        <f>INDEX(Index!$B$1:$B$500,MATCH($F3821,Index!$A$1:$A$500,0)
)</f>
        <v>JAX</v>
      </c>
      <c r="D3821" s="4">
        <v>0</v>
      </c>
      <c r="E3821" s="141">
        <f t="shared" si="59"/>
        <v>0.23319564563873252</v>
      </c>
      <c r="F3821" s="3" t="s">
        <v>56</v>
      </c>
      <c r="G3821" s="3">
        <v>12</v>
      </c>
      <c r="H3821" s="125">
        <v>0.23319564563873252</v>
      </c>
      <c r="I3821" s="3"/>
      <c r="J3821" s="3"/>
      <c r="K3821" s="3" t="s">
        <v>98</v>
      </c>
      <c r="L3821" s="125">
        <v>5.0839398500906498E-2</v>
      </c>
      <c r="M3821" s="3">
        <v>15</v>
      </c>
      <c r="N3821" s="125">
        <v>-0.33694112299041601</v>
      </c>
      <c r="O3821" s="3">
        <v>4</v>
      </c>
      <c r="P3821" s="125">
        <v>-0.15458487585259001</v>
      </c>
      <c r="Q3821" s="3">
        <v>30</v>
      </c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</row>
    <row r="3822" spans="1:30" hidden="1" x14ac:dyDescent="0.25">
      <c r="A3822" s="2">
        <v>1</v>
      </c>
      <c r="B3822" s="2">
        <v>2017</v>
      </c>
      <c r="C3822" s="4" t="str">
        <f>INDEX(Index!$B$1:$B$500,MATCH($F3822,Index!$A$1:$A$500,0)
)</f>
        <v>PHI</v>
      </c>
      <c r="D3822" s="4">
        <v>0</v>
      </c>
      <c r="E3822" s="141">
        <f t="shared" si="59"/>
        <v>0.20471926262452031</v>
      </c>
      <c r="F3822" s="3" t="s">
        <v>7</v>
      </c>
      <c r="G3822" s="3">
        <v>13</v>
      </c>
      <c r="H3822" s="125">
        <v>0.20471926262452031</v>
      </c>
      <c r="I3822" s="3"/>
      <c r="J3822" s="3"/>
      <c r="K3822" s="3" t="s">
        <v>98</v>
      </c>
      <c r="L3822" s="125">
        <v>2.7140390689536198E-3</v>
      </c>
      <c r="M3822" s="3">
        <v>17</v>
      </c>
      <c r="N3822" s="125">
        <v>-0.13574397994887499</v>
      </c>
      <c r="O3822" s="3">
        <v>10</v>
      </c>
      <c r="P3822" s="125">
        <v>6.6261243606691694E-2</v>
      </c>
      <c r="Q3822" s="3">
        <v>4</v>
      </c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</row>
    <row r="3823" spans="1:30" hidden="1" x14ac:dyDescent="0.25">
      <c r="A3823" s="2">
        <v>1</v>
      </c>
      <c r="B3823" s="2">
        <v>2017</v>
      </c>
      <c r="C3823" s="4" t="str">
        <f>INDEX(Index!$B$1:$B$500,MATCH($F3823,Index!$A$1:$A$500,0)
)</f>
        <v>LV</v>
      </c>
      <c r="D3823" s="4">
        <v>0</v>
      </c>
      <c r="E3823" s="141">
        <f t="shared" si="59"/>
        <v>0.19735445559361059</v>
      </c>
      <c r="F3823" s="3" t="s">
        <v>52</v>
      </c>
      <c r="G3823" s="3">
        <v>14</v>
      </c>
      <c r="H3823" s="125">
        <v>0.19735445559361059</v>
      </c>
      <c r="I3823" s="3"/>
      <c r="J3823" s="3"/>
      <c r="K3823" s="3" t="s">
        <v>98</v>
      </c>
      <c r="L3823" s="125">
        <v>0.30954251880917</v>
      </c>
      <c r="M3823" s="3">
        <v>6</v>
      </c>
      <c r="N3823" s="125">
        <v>0.15244602613194599</v>
      </c>
      <c r="O3823" s="3">
        <v>23</v>
      </c>
      <c r="P3823" s="125">
        <v>4.02579629163866E-2</v>
      </c>
      <c r="Q3823" s="3">
        <v>6</v>
      </c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</row>
    <row r="3824" spans="1:30" hidden="1" x14ac:dyDescent="0.25">
      <c r="A3824" s="2">
        <v>1</v>
      </c>
      <c r="B3824" s="2">
        <v>2017</v>
      </c>
      <c r="C3824" s="4" t="str">
        <f>INDEX(Index!$B$1:$B$500,MATCH($F3824,Index!$A$1:$A$500,0)
)</f>
        <v>DEN</v>
      </c>
      <c r="D3824" s="4">
        <v>0</v>
      </c>
      <c r="E3824" s="141">
        <f t="shared" si="59"/>
        <v>0.17458852412541442</v>
      </c>
      <c r="F3824" s="3" t="s">
        <v>39</v>
      </c>
      <c r="G3824" s="3">
        <v>15</v>
      </c>
      <c r="H3824" s="125">
        <v>0.17458852412541442</v>
      </c>
      <c r="I3824" s="3"/>
      <c r="J3824" s="3"/>
      <c r="K3824" s="3" t="s">
        <v>98</v>
      </c>
      <c r="L3824" s="125">
        <v>6.2611657245153704E-2</v>
      </c>
      <c r="M3824" s="3">
        <v>14</v>
      </c>
      <c r="N3824" s="125">
        <v>-9.7267616531378706E-2</v>
      </c>
      <c r="O3824" s="3">
        <v>11</v>
      </c>
      <c r="P3824" s="125">
        <v>1.4709250348882E-2</v>
      </c>
      <c r="Q3824" s="3">
        <v>12</v>
      </c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</row>
    <row r="3825" spans="1:30" hidden="1" x14ac:dyDescent="0.25">
      <c r="A3825" s="2">
        <v>1</v>
      </c>
      <c r="B3825" s="2">
        <v>2017</v>
      </c>
      <c r="C3825" s="4" t="str">
        <f>INDEX(Index!$B$1:$B$500,MATCH($F3825,Index!$A$1:$A$500,0)
)</f>
        <v>TEN</v>
      </c>
      <c r="D3825" s="4">
        <v>0</v>
      </c>
      <c r="E3825" s="141">
        <f t="shared" si="59"/>
        <v>2.268150205220381E-2</v>
      </c>
      <c r="F3825" s="3" t="s">
        <v>45</v>
      </c>
      <c r="G3825" s="3">
        <v>16</v>
      </c>
      <c r="H3825" s="125">
        <v>2.268150205220381E-2</v>
      </c>
      <c r="I3825" s="3"/>
      <c r="J3825" s="3"/>
      <c r="K3825" s="3" t="s">
        <v>99</v>
      </c>
      <c r="L3825" s="125">
        <v>0.32789927032496502</v>
      </c>
      <c r="M3825" s="3">
        <v>4</v>
      </c>
      <c r="N3825" s="125">
        <v>0.26448990255963101</v>
      </c>
      <c r="O3825" s="3">
        <v>26</v>
      </c>
      <c r="P3825" s="125">
        <v>-4.0727865713130203E-2</v>
      </c>
      <c r="Q3825" s="3">
        <v>24</v>
      </c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</row>
    <row r="3826" spans="1:30" hidden="1" x14ac:dyDescent="0.25">
      <c r="A3826" s="2">
        <v>1</v>
      </c>
      <c r="B3826" s="2">
        <v>2017</v>
      </c>
      <c r="C3826" s="4" t="str">
        <f>INDEX(Index!$B$1:$B$500,MATCH($F3826,Index!$A$1:$A$500,0)
)</f>
        <v>MIA</v>
      </c>
      <c r="D3826" s="4">
        <v>0</v>
      </c>
      <c r="E3826" s="141">
        <f t="shared" si="59"/>
        <v>0</v>
      </c>
      <c r="F3826" s="3" t="s">
        <v>4</v>
      </c>
      <c r="G3826" s="3">
        <v>17</v>
      </c>
      <c r="H3826" s="125">
        <v>0</v>
      </c>
      <c r="I3826" s="3"/>
      <c r="J3826" s="3"/>
      <c r="K3826" s="3" t="s">
        <v>300</v>
      </c>
      <c r="L3826" s="125">
        <v>0</v>
      </c>
      <c r="M3826" s="3">
        <v>18</v>
      </c>
      <c r="N3826" s="125">
        <v>0</v>
      </c>
      <c r="O3826" s="3">
        <v>15</v>
      </c>
      <c r="P3826" s="125">
        <v>0</v>
      </c>
      <c r="Q3826" s="3">
        <v>16</v>
      </c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</row>
    <row r="3827" spans="1:30" hidden="1" x14ac:dyDescent="0.25">
      <c r="A3827" s="2">
        <v>1</v>
      </c>
      <c r="B3827" s="2">
        <v>2017</v>
      </c>
      <c r="C3827" s="4" t="str">
        <f>INDEX(Index!$B$1:$B$500,MATCH($F3827,Index!$A$1:$A$500,0)
)</f>
        <v>TB</v>
      </c>
      <c r="D3827" s="4">
        <v>0</v>
      </c>
      <c r="E3827" s="141">
        <f t="shared" si="59"/>
        <v>0</v>
      </c>
      <c r="F3827" s="3" t="s">
        <v>38</v>
      </c>
      <c r="G3827" s="3">
        <v>18</v>
      </c>
      <c r="H3827" s="125">
        <v>0</v>
      </c>
      <c r="I3827" s="3"/>
      <c r="J3827" s="3"/>
      <c r="K3827" s="3" t="s">
        <v>300</v>
      </c>
      <c r="L3827" s="125">
        <v>0</v>
      </c>
      <c r="M3827" s="3">
        <v>18</v>
      </c>
      <c r="N3827" s="125">
        <v>0</v>
      </c>
      <c r="O3827" s="3">
        <v>15</v>
      </c>
      <c r="P3827" s="125">
        <v>0</v>
      </c>
      <c r="Q3827" s="3">
        <v>16</v>
      </c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</row>
    <row r="3828" spans="1:30" hidden="1" x14ac:dyDescent="0.25">
      <c r="A3828" s="2">
        <v>1</v>
      </c>
      <c r="B3828" s="2">
        <v>2017</v>
      </c>
      <c r="C3828" s="4" t="str">
        <f>INDEX(Index!$B$1:$B$500,MATCH($F3828,Index!$A$1:$A$500,0)
)</f>
        <v>CHI</v>
      </c>
      <c r="D3828" s="4">
        <v>0</v>
      </c>
      <c r="E3828" s="141">
        <f t="shared" si="59"/>
        <v>-0.18105748699593402</v>
      </c>
      <c r="F3828" s="3" t="s">
        <v>64</v>
      </c>
      <c r="G3828" s="3">
        <v>19</v>
      </c>
      <c r="H3828" s="125">
        <v>-0.18105748699593402</v>
      </c>
      <c r="I3828" s="3"/>
      <c r="J3828" s="3"/>
      <c r="K3828" s="3" t="s">
        <v>99</v>
      </c>
      <c r="L3828" s="125">
        <v>0.113776827809961</v>
      </c>
      <c r="M3828" s="3">
        <v>12</v>
      </c>
      <c r="N3828" s="125">
        <v>0.29815788332744297</v>
      </c>
      <c r="O3828" s="3">
        <v>29</v>
      </c>
      <c r="P3828" s="125">
        <v>3.3235685215479301E-3</v>
      </c>
      <c r="Q3828" s="3">
        <v>15</v>
      </c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</row>
    <row r="3829" spans="1:30" hidden="1" x14ac:dyDescent="0.25">
      <c r="A3829" s="2">
        <v>1</v>
      </c>
      <c r="B3829" s="2">
        <v>2017</v>
      </c>
      <c r="C3829" s="4" t="str">
        <f>INDEX(Index!$B$1:$B$500,MATCH($F3829,Index!$A$1:$A$500,0)
)</f>
        <v>WAS</v>
      </c>
      <c r="D3829" s="4">
        <v>0</v>
      </c>
      <c r="E3829" s="141">
        <f t="shared" si="59"/>
        <v>-0.2301618021647395</v>
      </c>
      <c r="F3829" s="3" t="s">
        <v>26</v>
      </c>
      <c r="G3829" s="3">
        <v>20</v>
      </c>
      <c r="H3829" s="125">
        <v>-0.2301618021647395</v>
      </c>
      <c r="I3829" s="3"/>
      <c r="J3829" s="3"/>
      <c r="K3829" s="3" t="s">
        <v>99</v>
      </c>
      <c r="L3829" s="125">
        <v>-8.8259893026479297E-2</v>
      </c>
      <c r="M3829" s="3">
        <v>22</v>
      </c>
      <c r="N3829" s="125">
        <v>0.12639563594955899</v>
      </c>
      <c r="O3829" s="3">
        <v>22</v>
      </c>
      <c r="P3829" s="125">
        <v>-1.55062731887012E-2</v>
      </c>
      <c r="Q3829" s="3">
        <v>19</v>
      </c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</row>
    <row r="3830" spans="1:30" hidden="1" x14ac:dyDescent="0.25">
      <c r="A3830" s="2">
        <v>1</v>
      </c>
      <c r="B3830" s="2">
        <v>2017</v>
      </c>
      <c r="C3830" s="4" t="e">
        <f>INDEX(Index!$B$1:$B$500,MATCH($F3830,Index!$A$1:$A$500,0)
)</f>
        <v>#N/A</v>
      </c>
      <c r="D3830" s="4">
        <v>0</v>
      </c>
      <c r="E3830" s="141">
        <f t="shared" si="59"/>
        <v>-0.29991847341523081</v>
      </c>
      <c r="F3830" s="3" t="s">
        <v>301</v>
      </c>
      <c r="G3830" s="3">
        <v>21</v>
      </c>
      <c r="H3830" s="125">
        <v>-0.29991847341523081</v>
      </c>
      <c r="I3830" s="3"/>
      <c r="J3830" s="3"/>
      <c r="K3830" s="3" t="s">
        <v>99</v>
      </c>
      <c r="L3830" s="125">
        <v>-5.54955933727415E-2</v>
      </c>
      <c r="M3830" s="3">
        <v>20</v>
      </c>
      <c r="N3830" s="125">
        <v>3.7149668098057302E-2</v>
      </c>
      <c r="O3830" s="3">
        <v>17</v>
      </c>
      <c r="P3830" s="125">
        <v>-0.20727321194443199</v>
      </c>
      <c r="Q3830" s="3">
        <v>31</v>
      </c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</row>
    <row r="3831" spans="1:30" hidden="1" x14ac:dyDescent="0.25">
      <c r="A3831" s="2">
        <v>1</v>
      </c>
      <c r="B3831" s="2">
        <v>2017</v>
      </c>
      <c r="C3831" s="4" t="str">
        <f>INDEX(Index!$B$1:$B$500,MATCH($F3831,Index!$A$1:$A$500,0)
)</f>
        <v>SEA</v>
      </c>
      <c r="D3831" s="4">
        <v>0</v>
      </c>
      <c r="E3831" s="141">
        <f t="shared" si="59"/>
        <v>-0.3536027134727634</v>
      </c>
      <c r="F3831" s="3" t="s">
        <v>30</v>
      </c>
      <c r="G3831" s="3">
        <v>22</v>
      </c>
      <c r="H3831" s="125">
        <v>-0.3536027134727634</v>
      </c>
      <c r="I3831" s="3"/>
      <c r="J3831" s="3"/>
      <c r="K3831" s="3" t="s">
        <v>99</v>
      </c>
      <c r="L3831" s="125">
        <v>-0.22655514853504899</v>
      </c>
      <c r="M3831" s="3">
        <v>25</v>
      </c>
      <c r="N3831" s="125">
        <v>0.21523175473349199</v>
      </c>
      <c r="O3831" s="3">
        <v>25</v>
      </c>
      <c r="P3831" s="125">
        <v>8.8184189795777607E-2</v>
      </c>
      <c r="Q3831" s="3">
        <v>3</v>
      </c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</row>
    <row r="3832" spans="1:30" hidden="1" x14ac:dyDescent="0.25">
      <c r="A3832" s="2">
        <v>1</v>
      </c>
      <c r="B3832" s="2">
        <v>2017</v>
      </c>
      <c r="C3832" s="4" t="str">
        <f>INDEX(Index!$B$1:$B$500,MATCH($F3832,Index!$A$1:$A$500,0)
)</f>
        <v>HOU</v>
      </c>
      <c r="D3832" s="4">
        <v>0</v>
      </c>
      <c r="E3832" s="141">
        <f t="shared" si="59"/>
        <v>-0.38438245946070915</v>
      </c>
      <c r="F3832" s="3" t="s">
        <v>49</v>
      </c>
      <c r="G3832" s="3">
        <v>23</v>
      </c>
      <c r="H3832" s="125">
        <v>-0.38438245946070915</v>
      </c>
      <c r="I3832" s="3"/>
      <c r="J3832" s="3"/>
      <c r="K3832" s="3" t="s">
        <v>99</v>
      </c>
      <c r="L3832" s="125">
        <v>-0.34641281050221101</v>
      </c>
      <c r="M3832" s="3">
        <v>27</v>
      </c>
      <c r="N3832" s="125">
        <v>5.87565659051986E-2</v>
      </c>
      <c r="O3832" s="3">
        <v>18</v>
      </c>
      <c r="P3832" s="125">
        <v>2.0786916946700498E-2</v>
      </c>
      <c r="Q3832" s="3">
        <v>11</v>
      </c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</row>
    <row r="3833" spans="1:30" hidden="1" x14ac:dyDescent="0.25">
      <c r="A3833" s="2">
        <v>1</v>
      </c>
      <c r="B3833" s="2">
        <v>2017</v>
      </c>
      <c r="C3833" s="4" t="str">
        <f>INDEX(Index!$B$1:$B$500,MATCH($F3833,Index!$A$1:$A$500,0)
)</f>
        <v>NO</v>
      </c>
      <c r="D3833" s="4">
        <v>0</v>
      </c>
      <c r="E3833" s="141">
        <f t="shared" si="59"/>
        <v>-0.45294471497992406</v>
      </c>
      <c r="F3833" s="3" t="s">
        <v>27</v>
      </c>
      <c r="G3833" s="3">
        <v>24</v>
      </c>
      <c r="H3833" s="125">
        <v>-0.45294471497992406</v>
      </c>
      <c r="I3833" s="3"/>
      <c r="J3833" s="3"/>
      <c r="K3833" s="3" t="s">
        <v>99</v>
      </c>
      <c r="L3833" s="125">
        <v>-6.29006061585142E-2</v>
      </c>
      <c r="M3833" s="3">
        <v>21</v>
      </c>
      <c r="N3833" s="125">
        <v>0.44735068788770099</v>
      </c>
      <c r="O3833" s="3">
        <v>31</v>
      </c>
      <c r="P3833" s="125">
        <v>5.7306579066291101E-2</v>
      </c>
      <c r="Q3833" s="3">
        <v>5</v>
      </c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</row>
    <row r="3834" spans="1:30" hidden="1" x14ac:dyDescent="0.25">
      <c r="A3834" s="2">
        <v>1</v>
      </c>
      <c r="B3834" s="2">
        <v>2017</v>
      </c>
      <c r="C3834" s="4" t="str">
        <f>INDEX(Index!$B$1:$B$500,MATCH($F3834,Index!$A$1:$A$500,0)
)</f>
        <v>NE</v>
      </c>
      <c r="D3834" s="4">
        <v>0</v>
      </c>
      <c r="E3834" s="141">
        <f t="shared" si="59"/>
        <v>-0.48707766429258398</v>
      </c>
      <c r="F3834" s="3" t="s">
        <v>17</v>
      </c>
      <c r="G3834" s="3">
        <v>25</v>
      </c>
      <c r="H3834" s="125">
        <v>-0.48707766429258398</v>
      </c>
      <c r="I3834" s="3"/>
      <c r="J3834" s="3"/>
      <c r="K3834" s="3" t="s">
        <v>99</v>
      </c>
      <c r="L3834" s="125">
        <v>0.15933748558435301</v>
      </c>
      <c r="M3834" s="3">
        <v>9</v>
      </c>
      <c r="N3834" s="125">
        <v>0.68645426071714</v>
      </c>
      <c r="O3834" s="3">
        <v>32</v>
      </c>
      <c r="P3834" s="125">
        <v>4.0039110840203E-2</v>
      </c>
      <c r="Q3834" s="3">
        <v>7</v>
      </c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</row>
    <row r="3835" spans="1:30" hidden="1" x14ac:dyDescent="0.25">
      <c r="A3835" s="2">
        <v>1</v>
      </c>
      <c r="B3835" s="2">
        <v>2017</v>
      </c>
      <c r="C3835" s="4" t="str">
        <f>INDEX(Index!$B$1:$B$500,MATCH($F3835,Index!$A$1:$A$500,0)
)</f>
        <v>NYG</v>
      </c>
      <c r="D3835" s="4">
        <v>0</v>
      </c>
      <c r="E3835" s="141">
        <f t="shared" si="59"/>
        <v>-0.59552645094943379</v>
      </c>
      <c r="F3835" s="3" t="s">
        <v>15</v>
      </c>
      <c r="G3835" s="3">
        <v>26</v>
      </c>
      <c r="H3835" s="125">
        <v>-0.59552645094943379</v>
      </c>
      <c r="I3835" s="3"/>
      <c r="J3835" s="3"/>
      <c r="K3835" s="3" t="s">
        <v>99</v>
      </c>
      <c r="L3835" s="125">
        <v>-0.27216175344837501</v>
      </c>
      <c r="M3835" s="3">
        <v>26</v>
      </c>
      <c r="N3835" s="125">
        <v>0.31187430741174399</v>
      </c>
      <c r="O3835" s="3">
        <v>30</v>
      </c>
      <c r="P3835" s="125">
        <v>-1.1490390089314901E-2</v>
      </c>
      <c r="Q3835" s="3">
        <v>18</v>
      </c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</row>
    <row r="3836" spans="1:30" hidden="1" x14ac:dyDescent="0.25">
      <c r="A3836" s="2">
        <v>1</v>
      </c>
      <c r="B3836" s="2">
        <v>2017</v>
      </c>
      <c r="C3836" s="4" t="str">
        <f>INDEX(Index!$B$1:$B$500,MATCH($F3836,Index!$A$1:$A$500,0)
)</f>
        <v>ARI</v>
      </c>
      <c r="D3836" s="4">
        <v>0</v>
      </c>
      <c r="E3836" s="141">
        <f t="shared" si="59"/>
        <v>-0.62038541125032498</v>
      </c>
      <c r="F3836" s="3" t="s">
        <v>23</v>
      </c>
      <c r="G3836" s="3">
        <v>27</v>
      </c>
      <c r="H3836" s="125">
        <v>-0.62038541125032498</v>
      </c>
      <c r="I3836" s="3"/>
      <c r="J3836" s="3"/>
      <c r="K3836" s="3" t="s">
        <v>99</v>
      </c>
      <c r="L3836" s="125">
        <v>-0.37378295752983298</v>
      </c>
      <c r="M3836" s="3">
        <v>29</v>
      </c>
      <c r="N3836" s="125">
        <v>0.115209564833102</v>
      </c>
      <c r="O3836" s="3">
        <v>20</v>
      </c>
      <c r="P3836" s="125">
        <v>-0.13139288888739001</v>
      </c>
      <c r="Q3836" s="3">
        <v>28</v>
      </c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</row>
    <row r="3837" spans="1:30" hidden="1" x14ac:dyDescent="0.25">
      <c r="A3837" s="2">
        <v>1</v>
      </c>
      <c r="B3837" s="2">
        <v>2017</v>
      </c>
      <c r="C3837" s="4" t="str">
        <f>INDEX(Index!$B$1:$B$500,MATCH($F3837,Index!$A$1:$A$500,0)
)</f>
        <v>SF</v>
      </c>
      <c r="D3837" s="4">
        <v>0</v>
      </c>
      <c r="E3837" s="141">
        <f t="shared" si="59"/>
        <v>-0.64821407527611896</v>
      </c>
      <c r="F3837" s="3" t="s">
        <v>1</v>
      </c>
      <c r="G3837" s="3">
        <v>28</v>
      </c>
      <c r="H3837" s="125">
        <v>-0.64821407527611896</v>
      </c>
      <c r="I3837" s="3"/>
      <c r="J3837" s="3"/>
      <c r="K3837" s="3" t="s">
        <v>99</v>
      </c>
      <c r="L3837" s="125">
        <v>-0.56228428555505505</v>
      </c>
      <c r="M3837" s="3">
        <v>30</v>
      </c>
      <c r="N3837" s="125">
        <v>9.1601192089150504E-2</v>
      </c>
      <c r="O3837" s="3">
        <v>19</v>
      </c>
      <c r="P3837" s="125">
        <v>5.6714023680866296E-3</v>
      </c>
      <c r="Q3837" s="3">
        <v>13</v>
      </c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</row>
    <row r="3838" spans="1:30" hidden="1" x14ac:dyDescent="0.25">
      <c r="A3838" s="2">
        <v>1</v>
      </c>
      <c r="B3838" s="2">
        <v>2017</v>
      </c>
      <c r="C3838" s="4" t="str">
        <f>INDEX(Index!$B$1:$B$500,MATCH($F3838,Index!$A$1:$A$500,0)
)</f>
        <v>CLE</v>
      </c>
      <c r="D3838" s="4">
        <v>0</v>
      </c>
      <c r="E3838" s="141">
        <f t="shared" si="59"/>
        <v>-0.65494739528400303</v>
      </c>
      <c r="F3838" s="3" t="s">
        <v>10</v>
      </c>
      <c r="G3838" s="3">
        <v>29</v>
      </c>
      <c r="H3838" s="125">
        <v>-0.65494739528400303</v>
      </c>
      <c r="I3838" s="3"/>
      <c r="J3838" s="3"/>
      <c r="K3838" s="3" t="s">
        <v>99</v>
      </c>
      <c r="L3838" s="125">
        <v>-0.12532941186952601</v>
      </c>
      <c r="M3838" s="3">
        <v>24</v>
      </c>
      <c r="N3838" s="125">
        <v>0.295708035853953</v>
      </c>
      <c r="O3838" s="3">
        <v>28</v>
      </c>
      <c r="P3838" s="125">
        <v>-0.233909947560524</v>
      </c>
      <c r="Q3838" s="3">
        <v>32</v>
      </c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</row>
    <row r="3839" spans="1:30" hidden="1" x14ac:dyDescent="0.25">
      <c r="A3839" s="2">
        <v>1</v>
      </c>
      <c r="B3839" s="2">
        <v>2017</v>
      </c>
      <c r="C3839" s="4" t="str">
        <f>INDEX(Index!$B$1:$B$500,MATCH($F3839,Index!$A$1:$A$500,0)
)</f>
        <v>NYJ</v>
      </c>
      <c r="D3839" s="4">
        <v>0</v>
      </c>
      <c r="E3839" s="141">
        <f t="shared" si="59"/>
        <v>-0.66556548695569484</v>
      </c>
      <c r="F3839" s="3" t="s">
        <v>9</v>
      </c>
      <c r="G3839" s="3">
        <v>30</v>
      </c>
      <c r="H3839" s="125">
        <v>-0.66556548695569484</v>
      </c>
      <c r="I3839" s="3"/>
      <c r="J3839" s="3"/>
      <c r="K3839" s="3" t="s">
        <v>99</v>
      </c>
      <c r="L3839" s="125">
        <v>-0.35542695109969002</v>
      </c>
      <c r="M3839" s="3">
        <v>28</v>
      </c>
      <c r="N3839" s="125">
        <v>0.285759015538948</v>
      </c>
      <c r="O3839" s="3">
        <v>27</v>
      </c>
      <c r="P3839" s="125">
        <v>-2.4379520317056799E-2</v>
      </c>
      <c r="Q3839" s="3">
        <v>21</v>
      </c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</row>
    <row r="3840" spans="1:30" hidden="1" x14ac:dyDescent="0.25">
      <c r="A3840" s="2">
        <v>1</v>
      </c>
      <c r="B3840" s="2">
        <v>2017</v>
      </c>
      <c r="C3840" s="4" t="str">
        <f>INDEX(Index!$B$1:$B$500,MATCH($F3840,Index!$A$1:$A$500,0)
)</f>
        <v>CIN</v>
      </c>
      <c r="D3840" s="4">
        <v>0</v>
      </c>
      <c r="E3840" s="141">
        <f t="shared" si="59"/>
        <v>-0.86961359665544169</v>
      </c>
      <c r="F3840" s="3" t="s">
        <v>24</v>
      </c>
      <c r="G3840" s="3">
        <v>31</v>
      </c>
      <c r="H3840" s="125">
        <v>-0.86961359665544169</v>
      </c>
      <c r="I3840" s="3"/>
      <c r="J3840" s="3"/>
      <c r="K3840" s="3" t="s">
        <v>99</v>
      </c>
      <c r="L3840" s="125">
        <v>-0.86449717022224404</v>
      </c>
      <c r="M3840" s="3">
        <v>32</v>
      </c>
      <c r="N3840" s="125">
        <v>-1.25101082339556E-2</v>
      </c>
      <c r="O3840" s="3">
        <v>14</v>
      </c>
      <c r="P3840" s="125">
        <v>-1.7626534667153301E-2</v>
      </c>
      <c r="Q3840" s="3">
        <v>20</v>
      </c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</row>
    <row r="3841" spans="1:30" hidden="1" x14ac:dyDescent="0.25">
      <c r="A3841" s="2">
        <v>1</v>
      </c>
      <c r="B3841" s="2">
        <v>2017</v>
      </c>
      <c r="C3841" s="4" t="str">
        <f>INDEX(Index!$B$1:$B$500,MATCH($F3841,Index!$A$1:$A$500,0)
)</f>
        <v>IND</v>
      </c>
      <c r="D3841" s="4">
        <v>0</v>
      </c>
      <c r="E3841" s="141">
        <f t="shared" si="59"/>
        <v>-0.98524969173468901</v>
      </c>
      <c r="F3841" s="3" t="s">
        <v>35</v>
      </c>
      <c r="G3841" s="3">
        <v>32</v>
      </c>
      <c r="H3841" s="125">
        <v>-0.98524969173468901</v>
      </c>
      <c r="I3841" s="3"/>
      <c r="J3841" s="3"/>
      <c r="K3841" s="3" t="s">
        <v>99</v>
      </c>
      <c r="L3841" s="125">
        <v>-0.67216389982365099</v>
      </c>
      <c r="M3841" s="3">
        <v>31</v>
      </c>
      <c r="N3841" s="125">
        <v>0.17102772786981099</v>
      </c>
      <c r="O3841" s="3">
        <v>24</v>
      </c>
      <c r="P3841" s="125">
        <v>-0.14205806404122701</v>
      </c>
      <c r="Q3841" s="3">
        <v>29</v>
      </c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</row>
    <row r="3842" spans="1:30" hidden="1" x14ac:dyDescent="0.25">
      <c r="A3842" s="2">
        <v>2</v>
      </c>
      <c r="B3842" s="2">
        <v>2017</v>
      </c>
      <c r="C3842" s="4" t="str">
        <f>INDEX(Index!$B$1:$B$500,MATCH($F3842,Index!$A$1:$A$500,0)
)</f>
        <v>BAL</v>
      </c>
      <c r="D3842" s="4">
        <v>0</v>
      </c>
      <c r="E3842" s="141">
        <f t="shared" ref="E3842:E3905" si="60">IF(D3842=1,H3842/100,H3842)</f>
        <v>0.63332034678575266</v>
      </c>
      <c r="F3842" s="3" t="s">
        <v>18</v>
      </c>
      <c r="G3842" s="3">
        <v>1</v>
      </c>
      <c r="H3842" s="125">
        <v>0.63332034678575266</v>
      </c>
      <c r="I3842" s="3"/>
      <c r="J3842" s="3"/>
      <c r="K3842" s="3" t="s">
        <v>100</v>
      </c>
      <c r="L3842" s="125">
        <v>4.2194964505978899E-2</v>
      </c>
      <c r="M3842" s="3">
        <v>16</v>
      </c>
      <c r="N3842" s="125">
        <v>-0.59882161058802696</v>
      </c>
      <c r="O3842" s="3">
        <v>1</v>
      </c>
      <c r="P3842" s="125">
        <v>-7.6962283082532001E-3</v>
      </c>
      <c r="Q3842" s="3">
        <v>17</v>
      </c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</row>
    <row r="3843" spans="1:30" hidden="1" x14ac:dyDescent="0.25">
      <c r="A3843" s="2">
        <v>2</v>
      </c>
      <c r="B3843" s="2">
        <v>2017</v>
      </c>
      <c r="C3843" s="4" t="str">
        <f>INDEX(Index!$B$1:$B$500,MATCH($F3843,Index!$A$1:$A$500,0)
)</f>
        <v>TB</v>
      </c>
      <c r="D3843" s="4">
        <v>0</v>
      </c>
      <c r="E3843" s="141">
        <f t="shared" si="60"/>
        <v>0.56421295655160275</v>
      </c>
      <c r="F3843" s="3" t="s">
        <v>38</v>
      </c>
      <c r="G3843" s="3">
        <v>2</v>
      </c>
      <c r="H3843" s="125">
        <v>0.56421295655160275</v>
      </c>
      <c r="I3843" s="3"/>
      <c r="J3843" s="3"/>
      <c r="K3843" s="3" t="s">
        <v>98</v>
      </c>
      <c r="L3843" s="125">
        <v>7.7202667781013298E-2</v>
      </c>
      <c r="M3843" s="3">
        <v>12</v>
      </c>
      <c r="N3843" s="125">
        <v>-0.41321960267945301</v>
      </c>
      <c r="O3843" s="3">
        <v>3</v>
      </c>
      <c r="P3843" s="125">
        <v>7.3790686091136398E-2</v>
      </c>
      <c r="Q3843" s="3">
        <v>4</v>
      </c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</row>
    <row r="3844" spans="1:30" hidden="1" x14ac:dyDescent="0.25">
      <c r="A3844" s="2">
        <v>2</v>
      </c>
      <c r="B3844" s="2">
        <v>2017</v>
      </c>
      <c r="C3844" s="4" t="str">
        <f>INDEX(Index!$B$1:$B$500,MATCH($F3844,Index!$A$1:$A$500,0)
)</f>
        <v>DET</v>
      </c>
      <c r="D3844" s="4">
        <v>0</v>
      </c>
      <c r="E3844" s="141">
        <f t="shared" si="60"/>
        <v>0.5490917475318664</v>
      </c>
      <c r="F3844" s="3" t="s">
        <v>21</v>
      </c>
      <c r="G3844" s="3">
        <v>3</v>
      </c>
      <c r="H3844" s="125">
        <v>0.5490917475318664</v>
      </c>
      <c r="I3844" s="3"/>
      <c r="J3844" s="3"/>
      <c r="K3844" s="3" t="s">
        <v>100</v>
      </c>
      <c r="L3844" s="125">
        <v>9.6390194672216406E-2</v>
      </c>
      <c r="M3844" s="3">
        <v>10</v>
      </c>
      <c r="N3844" s="125">
        <v>-0.34209806783977798</v>
      </c>
      <c r="O3844" s="3">
        <v>4</v>
      </c>
      <c r="P3844" s="125">
        <v>0.11060348501987199</v>
      </c>
      <c r="Q3844" s="3">
        <v>2</v>
      </c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</row>
    <row r="3845" spans="1:30" hidden="1" x14ac:dyDescent="0.25">
      <c r="A3845" s="2">
        <v>2</v>
      </c>
      <c r="B3845" s="2">
        <v>2017</v>
      </c>
      <c r="C3845" s="4" t="str">
        <f>INDEX(Index!$B$1:$B$500,MATCH($F3845,Index!$A$1:$A$500,0)
)</f>
        <v>PIT</v>
      </c>
      <c r="D3845" s="4">
        <v>0</v>
      </c>
      <c r="E3845" s="141">
        <f t="shared" si="60"/>
        <v>0.49978060578963346</v>
      </c>
      <c r="F3845" s="3" t="s">
        <v>32</v>
      </c>
      <c r="G3845" s="3">
        <v>4</v>
      </c>
      <c r="H3845" s="125">
        <v>0.49978060578963346</v>
      </c>
      <c r="I3845" s="3"/>
      <c r="J3845" s="3"/>
      <c r="K3845" s="3" t="s">
        <v>100</v>
      </c>
      <c r="L3845" s="125">
        <v>0.29144945547597001</v>
      </c>
      <c r="M3845" s="3">
        <v>4</v>
      </c>
      <c r="N3845" s="125">
        <v>-0.169458496618316</v>
      </c>
      <c r="O3845" s="3">
        <v>7</v>
      </c>
      <c r="P3845" s="125">
        <v>3.8872653695347398E-2</v>
      </c>
      <c r="Q3845" s="3">
        <v>8</v>
      </c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</row>
    <row r="3846" spans="1:30" hidden="1" x14ac:dyDescent="0.25">
      <c r="A3846" s="2">
        <v>2</v>
      </c>
      <c r="B3846" s="2">
        <v>2017</v>
      </c>
      <c r="C3846" s="4" t="str">
        <f>INDEX(Index!$B$1:$B$500,MATCH($F3846,Index!$A$1:$A$500,0)
)</f>
        <v>KC</v>
      </c>
      <c r="D3846" s="4">
        <v>0</v>
      </c>
      <c r="E3846" s="141">
        <f t="shared" si="60"/>
        <v>0.47717936496463531</v>
      </c>
      <c r="F3846" s="3" t="s">
        <v>5</v>
      </c>
      <c r="G3846" s="3">
        <v>5</v>
      </c>
      <c r="H3846" s="125">
        <v>0.47717936496463531</v>
      </c>
      <c r="I3846" s="3"/>
      <c r="J3846" s="3"/>
      <c r="K3846" s="3" t="s">
        <v>100</v>
      </c>
      <c r="L3846" s="125">
        <v>0.55013287245229303</v>
      </c>
      <c r="M3846" s="3">
        <v>1</v>
      </c>
      <c r="N3846" s="125">
        <v>8.1481424624276502E-2</v>
      </c>
      <c r="O3846" s="3">
        <v>22</v>
      </c>
      <c r="P3846" s="125">
        <v>8.5279171366187696E-3</v>
      </c>
      <c r="Q3846" s="3">
        <v>14</v>
      </c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</row>
    <row r="3847" spans="1:30" hidden="1" x14ac:dyDescent="0.25">
      <c r="A3847" s="2">
        <v>2</v>
      </c>
      <c r="B3847" s="2">
        <v>2017</v>
      </c>
      <c r="C3847" s="4" t="str">
        <f>INDEX(Index!$B$1:$B$500,MATCH($F3847,Index!$A$1:$A$500,0)
)</f>
        <v>ATL</v>
      </c>
      <c r="D3847" s="4">
        <v>0</v>
      </c>
      <c r="E3847" s="141">
        <f t="shared" si="60"/>
        <v>0.44362388238482126</v>
      </c>
      <c r="F3847" s="3" t="s">
        <v>43</v>
      </c>
      <c r="G3847" s="3">
        <v>6</v>
      </c>
      <c r="H3847" s="125">
        <v>0.44362388238482126</v>
      </c>
      <c r="I3847" s="3"/>
      <c r="J3847" s="3"/>
      <c r="K3847" s="3" t="s">
        <v>100</v>
      </c>
      <c r="L3847" s="125">
        <v>0.30769266957220298</v>
      </c>
      <c r="M3847" s="3">
        <v>3</v>
      </c>
      <c r="N3847" s="125">
        <v>-8.7327567451158397E-2</v>
      </c>
      <c r="O3847" s="3">
        <v>10</v>
      </c>
      <c r="P3847" s="125">
        <v>4.8603645361459898E-2</v>
      </c>
      <c r="Q3847" s="3">
        <v>6</v>
      </c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</row>
    <row r="3848" spans="1:30" hidden="1" x14ac:dyDescent="0.25">
      <c r="A3848" s="2">
        <v>2</v>
      </c>
      <c r="B3848" s="2">
        <v>2017</v>
      </c>
      <c r="C3848" s="4" t="str">
        <f>INDEX(Index!$B$1:$B$500,MATCH($F3848,Index!$A$1:$A$500,0)
)</f>
        <v>CAR</v>
      </c>
      <c r="D3848" s="4">
        <v>0</v>
      </c>
      <c r="E3848" s="141">
        <f t="shared" si="60"/>
        <v>0.41897674371311988</v>
      </c>
      <c r="F3848" s="3" t="s">
        <v>51</v>
      </c>
      <c r="G3848" s="3">
        <v>7</v>
      </c>
      <c r="H3848" s="125">
        <v>0.41897674371311988</v>
      </c>
      <c r="I3848" s="3"/>
      <c r="J3848" s="3"/>
      <c r="K3848" s="3" t="s">
        <v>100</v>
      </c>
      <c r="L3848" s="125">
        <v>-9.1287284260544402E-2</v>
      </c>
      <c r="M3848" s="3">
        <v>23</v>
      </c>
      <c r="N3848" s="125">
        <v>-0.47282050640633799</v>
      </c>
      <c r="O3848" s="3">
        <v>2</v>
      </c>
      <c r="P3848" s="125">
        <v>3.7443521567326297E-2</v>
      </c>
      <c r="Q3848" s="3">
        <v>10</v>
      </c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</row>
    <row r="3849" spans="1:30" hidden="1" x14ac:dyDescent="0.25">
      <c r="A3849" s="2">
        <v>2</v>
      </c>
      <c r="B3849" s="2">
        <v>2017</v>
      </c>
      <c r="C3849" s="4" t="str">
        <f>INDEX(Index!$B$1:$B$500,MATCH($F3849,Index!$A$1:$A$500,0)
)</f>
        <v>DEN</v>
      </c>
      <c r="D3849" s="4">
        <v>0</v>
      </c>
      <c r="E3849" s="141">
        <f t="shared" si="60"/>
        <v>0.34185240750228496</v>
      </c>
      <c r="F3849" s="3" t="s">
        <v>39</v>
      </c>
      <c r="G3849" s="3">
        <v>8</v>
      </c>
      <c r="H3849" s="125">
        <v>0.34185240750228496</v>
      </c>
      <c r="I3849" s="3"/>
      <c r="J3849" s="3"/>
      <c r="K3849" s="3" t="s">
        <v>100</v>
      </c>
      <c r="L3849" s="125">
        <v>0.18623933220262701</v>
      </c>
      <c r="M3849" s="3">
        <v>9</v>
      </c>
      <c r="N3849" s="125">
        <v>-0.25594267465569598</v>
      </c>
      <c r="O3849" s="3">
        <v>5</v>
      </c>
      <c r="P3849" s="125">
        <v>-0.100329599356038</v>
      </c>
      <c r="Q3849" s="3">
        <v>28</v>
      </c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</row>
    <row r="3850" spans="1:30" hidden="1" x14ac:dyDescent="0.25">
      <c r="A3850" s="2">
        <v>2</v>
      </c>
      <c r="B3850" s="2">
        <v>2017</v>
      </c>
      <c r="C3850" s="4" t="str">
        <f>INDEX(Index!$B$1:$B$500,MATCH($F3850,Index!$A$1:$A$500,0)
)</f>
        <v>LV</v>
      </c>
      <c r="D3850" s="4">
        <v>0</v>
      </c>
      <c r="E3850" s="141">
        <f t="shared" si="60"/>
        <v>0.32803462981740261</v>
      </c>
      <c r="F3850" s="3" t="s">
        <v>52</v>
      </c>
      <c r="G3850" s="3">
        <v>9</v>
      </c>
      <c r="H3850" s="125">
        <v>0.32803462981740261</v>
      </c>
      <c r="I3850" s="3"/>
      <c r="J3850" s="3"/>
      <c r="K3850" s="3" t="s">
        <v>100</v>
      </c>
      <c r="L3850" s="125">
        <v>0.353733847397531</v>
      </c>
      <c r="M3850" s="3">
        <v>2</v>
      </c>
      <c r="N3850" s="125">
        <v>6.4376378737905304E-2</v>
      </c>
      <c r="O3850" s="3">
        <v>20</v>
      </c>
      <c r="P3850" s="125">
        <v>3.8677161157776897E-2</v>
      </c>
      <c r="Q3850" s="3">
        <v>9</v>
      </c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</row>
    <row r="3851" spans="1:30" hidden="1" x14ac:dyDescent="0.25">
      <c r="A3851" s="2">
        <v>2</v>
      </c>
      <c r="B3851" s="2">
        <v>2017</v>
      </c>
      <c r="C3851" s="4" t="str">
        <f>INDEX(Index!$B$1:$B$500,MATCH($F3851,Index!$A$1:$A$500,0)
)</f>
        <v>TEN</v>
      </c>
      <c r="D3851" s="4">
        <v>0</v>
      </c>
      <c r="E3851" s="141">
        <f t="shared" si="60"/>
        <v>0.24196624543957929</v>
      </c>
      <c r="F3851" s="3" t="s">
        <v>45</v>
      </c>
      <c r="G3851" s="3">
        <v>10</v>
      </c>
      <c r="H3851" s="125">
        <v>0.24196624543957929</v>
      </c>
      <c r="I3851" s="3"/>
      <c r="J3851" s="3"/>
      <c r="K3851" s="3" t="s">
        <v>101</v>
      </c>
      <c r="L3851" s="125">
        <v>0.25268619687063099</v>
      </c>
      <c r="M3851" s="3">
        <v>5</v>
      </c>
      <c r="N3851" s="125">
        <v>4.7886352730322802E-2</v>
      </c>
      <c r="O3851" s="3">
        <v>19</v>
      </c>
      <c r="P3851" s="125">
        <v>3.7166401299271103E-2</v>
      </c>
      <c r="Q3851" s="3">
        <v>11</v>
      </c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</row>
    <row r="3852" spans="1:30" hidden="1" x14ac:dyDescent="0.25">
      <c r="A3852" s="2">
        <v>2</v>
      </c>
      <c r="B3852" s="2">
        <v>2017</v>
      </c>
      <c r="C3852" s="4" t="e">
        <f>INDEX(Index!$B$1:$B$500,MATCH($F3852,Index!$A$1:$A$500,0)
)</f>
        <v>#N/A</v>
      </c>
      <c r="D3852" s="4">
        <v>0</v>
      </c>
      <c r="E3852" s="141">
        <f t="shared" si="60"/>
        <v>0.1808604791612366</v>
      </c>
      <c r="F3852" s="3" t="s">
        <v>283</v>
      </c>
      <c r="G3852" s="3">
        <v>11</v>
      </c>
      <c r="H3852" s="125">
        <v>0.1808604791612366</v>
      </c>
      <c r="I3852" s="3"/>
      <c r="J3852" s="3"/>
      <c r="K3852" s="3" t="s">
        <v>101</v>
      </c>
      <c r="L3852" s="125">
        <v>1.12396586492511E-2</v>
      </c>
      <c r="M3852" s="3">
        <v>18</v>
      </c>
      <c r="N3852" s="125">
        <v>-0.127607989912777</v>
      </c>
      <c r="O3852" s="3">
        <v>8</v>
      </c>
      <c r="P3852" s="125">
        <v>4.2012830599208503E-2</v>
      </c>
      <c r="Q3852" s="3">
        <v>7</v>
      </c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</row>
    <row r="3853" spans="1:30" hidden="1" x14ac:dyDescent="0.25">
      <c r="A3853" s="2">
        <v>2</v>
      </c>
      <c r="B3853" s="2">
        <v>2017</v>
      </c>
      <c r="C3853" s="4" t="str">
        <f>INDEX(Index!$B$1:$B$500,MATCH($F3853,Index!$A$1:$A$500,0)
)</f>
        <v>BUF</v>
      </c>
      <c r="D3853" s="4">
        <v>0</v>
      </c>
      <c r="E3853" s="141">
        <f t="shared" si="60"/>
        <v>0.13753554230503909</v>
      </c>
      <c r="F3853" s="3" t="s">
        <v>0</v>
      </c>
      <c r="G3853" s="3">
        <v>12</v>
      </c>
      <c r="H3853" s="125">
        <v>0.13753554230503909</v>
      </c>
      <c r="I3853" s="3"/>
      <c r="J3853" s="3"/>
      <c r="K3853" s="3" t="s">
        <v>101</v>
      </c>
      <c r="L3853" s="125">
        <v>-1.1097559756436601E-2</v>
      </c>
      <c r="M3853" s="3">
        <v>19</v>
      </c>
      <c r="N3853" s="125">
        <v>-0.21748431474376601</v>
      </c>
      <c r="O3853" s="3">
        <v>6</v>
      </c>
      <c r="P3853" s="125">
        <v>-6.8851212682290303E-2</v>
      </c>
      <c r="Q3853" s="3">
        <v>26</v>
      </c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</row>
    <row r="3854" spans="1:30" hidden="1" x14ac:dyDescent="0.25">
      <c r="A3854" s="2">
        <v>2</v>
      </c>
      <c r="B3854" s="2">
        <v>2017</v>
      </c>
      <c r="C3854" s="4" t="str">
        <f>INDEX(Index!$B$1:$B$500,MATCH($F3854,Index!$A$1:$A$500,0)
)</f>
        <v>MIN</v>
      </c>
      <c r="D3854" s="4">
        <v>0</v>
      </c>
      <c r="E3854" s="141">
        <f t="shared" si="60"/>
        <v>7.4228008889389074E-2</v>
      </c>
      <c r="F3854" s="3" t="s">
        <v>46</v>
      </c>
      <c r="G3854" s="3">
        <v>13</v>
      </c>
      <c r="H3854" s="125">
        <v>7.4228008889389074E-2</v>
      </c>
      <c r="I3854" s="3"/>
      <c r="J3854" s="3"/>
      <c r="K3854" s="3" t="s">
        <v>101</v>
      </c>
      <c r="L3854" s="125">
        <v>0.198705881701185</v>
      </c>
      <c r="M3854" s="3">
        <v>8</v>
      </c>
      <c r="N3854" s="125">
        <v>0.12691503912983401</v>
      </c>
      <c r="O3854" s="3">
        <v>26</v>
      </c>
      <c r="P3854" s="125">
        <v>2.4371663180380899E-3</v>
      </c>
      <c r="Q3854" s="3">
        <v>15</v>
      </c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</row>
    <row r="3855" spans="1:30" hidden="1" x14ac:dyDescent="0.25">
      <c r="A3855" s="2">
        <v>2</v>
      </c>
      <c r="B3855" s="2">
        <v>2017</v>
      </c>
      <c r="C3855" s="4" t="str">
        <f>INDEX(Index!$B$1:$B$500,MATCH($F3855,Index!$A$1:$A$500,0)
)</f>
        <v>GB</v>
      </c>
      <c r="D3855" s="4">
        <v>0</v>
      </c>
      <c r="E3855" s="141">
        <f t="shared" si="60"/>
        <v>-1.7539831997006924E-3</v>
      </c>
      <c r="F3855" s="3" t="s">
        <v>20</v>
      </c>
      <c r="G3855" s="3">
        <v>14</v>
      </c>
      <c r="H3855" s="125">
        <v>-1.7539831997006924E-3</v>
      </c>
      <c r="I3855" s="3"/>
      <c r="J3855" s="3"/>
      <c r="K3855" s="3" t="s">
        <v>101</v>
      </c>
      <c r="L3855" s="125">
        <v>4.4583662206334099E-2</v>
      </c>
      <c r="M3855" s="3">
        <v>15</v>
      </c>
      <c r="N3855" s="125">
        <v>3.73748066503665E-2</v>
      </c>
      <c r="O3855" s="3">
        <v>16</v>
      </c>
      <c r="P3855" s="125">
        <v>-8.9628387556682908E-3</v>
      </c>
      <c r="Q3855" s="3">
        <v>18</v>
      </c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</row>
    <row r="3856" spans="1:30" hidden="1" x14ac:dyDescent="0.25">
      <c r="A3856" s="2">
        <v>2</v>
      </c>
      <c r="B3856" s="2">
        <v>2017</v>
      </c>
      <c r="C3856" s="4" t="str">
        <f>INDEX(Index!$B$1:$B$500,MATCH($F3856,Index!$A$1:$A$500,0)
)</f>
        <v>WAS</v>
      </c>
      <c r="D3856" s="4">
        <v>0</v>
      </c>
      <c r="E3856" s="141">
        <f t="shared" si="60"/>
        <v>-8.1956066537474982E-3</v>
      </c>
      <c r="F3856" s="3" t="s">
        <v>26</v>
      </c>
      <c r="G3856" s="3">
        <v>15</v>
      </c>
      <c r="H3856" s="125">
        <v>-8.1956066537474982E-3</v>
      </c>
      <c r="I3856" s="3"/>
      <c r="J3856" s="3"/>
      <c r="K3856" s="3" t="s">
        <v>101</v>
      </c>
      <c r="L3856" s="125">
        <v>5.0632462462498598E-2</v>
      </c>
      <c r="M3856" s="3">
        <v>14</v>
      </c>
      <c r="N3856" s="125">
        <v>2.0611425617851498E-2</v>
      </c>
      <c r="O3856" s="3">
        <v>15</v>
      </c>
      <c r="P3856" s="125">
        <v>-3.8216643498394598E-2</v>
      </c>
      <c r="Q3856" s="3">
        <v>22</v>
      </c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</row>
    <row r="3857" spans="1:30" hidden="1" x14ac:dyDescent="0.25">
      <c r="A3857" s="2">
        <v>2</v>
      </c>
      <c r="B3857" s="2">
        <v>2017</v>
      </c>
      <c r="C3857" s="4" t="str">
        <f>INDEX(Index!$B$1:$B$500,MATCH($F3857,Index!$A$1:$A$500,0)
)</f>
        <v>PHI</v>
      </c>
      <c r="D3857" s="4">
        <v>0</v>
      </c>
      <c r="E3857" s="141">
        <f t="shared" si="60"/>
        <v>-1.9059180533797491E-2</v>
      </c>
      <c r="F3857" s="3" t="s">
        <v>7</v>
      </c>
      <c r="G3857" s="3">
        <v>16</v>
      </c>
      <c r="H3857" s="125">
        <v>-1.9059180533797491E-2</v>
      </c>
      <c r="I3857" s="3"/>
      <c r="J3857" s="3"/>
      <c r="K3857" s="3" t="s">
        <v>101</v>
      </c>
      <c r="L3857" s="125">
        <v>8.8548556076717105E-2</v>
      </c>
      <c r="M3857" s="3">
        <v>11</v>
      </c>
      <c r="N3857" s="125">
        <v>8.3162931401173895E-2</v>
      </c>
      <c r="O3857" s="3">
        <v>24</v>
      </c>
      <c r="P3857" s="125">
        <v>-2.4444805209340701E-2</v>
      </c>
      <c r="Q3857" s="3">
        <v>20</v>
      </c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</row>
    <row r="3858" spans="1:30" hidden="1" x14ac:dyDescent="0.25">
      <c r="A3858" s="2">
        <v>2</v>
      </c>
      <c r="B3858" s="2">
        <v>2017</v>
      </c>
      <c r="C3858" s="4" t="str">
        <f>INDEX(Index!$B$1:$B$500,MATCH($F3858,Index!$A$1:$A$500,0)
)</f>
        <v>JAX</v>
      </c>
      <c r="D3858" s="4">
        <v>0</v>
      </c>
      <c r="E3858" s="141">
        <f t="shared" si="60"/>
        <v>-5.3126829495044894E-2</v>
      </c>
      <c r="F3858" s="3" t="s">
        <v>56</v>
      </c>
      <c r="G3858" s="3">
        <v>17</v>
      </c>
      <c r="H3858" s="125">
        <v>-5.3126829495044894E-2</v>
      </c>
      <c r="I3858" s="3"/>
      <c r="J3858" s="3"/>
      <c r="K3858" s="3" t="s">
        <v>101</v>
      </c>
      <c r="L3858" s="125">
        <v>-4.9500596220189902E-2</v>
      </c>
      <c r="M3858" s="3">
        <v>20</v>
      </c>
      <c r="N3858" s="125">
        <v>-0.108404771684595</v>
      </c>
      <c r="O3858" s="3">
        <v>9</v>
      </c>
      <c r="P3858" s="125">
        <v>-0.11203100495945</v>
      </c>
      <c r="Q3858" s="3">
        <v>30</v>
      </c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</row>
    <row r="3859" spans="1:30" hidden="1" x14ac:dyDescent="0.25">
      <c r="A3859" s="2">
        <v>2</v>
      </c>
      <c r="B3859" s="2">
        <v>2017</v>
      </c>
      <c r="C3859" s="4" t="e">
        <f>INDEX(Index!$B$1:$B$500,MATCH($F3859,Index!$A$1:$A$500,0)
)</f>
        <v>#N/A</v>
      </c>
      <c r="D3859" s="4">
        <v>0</v>
      </c>
      <c r="E3859" s="141">
        <f t="shared" si="60"/>
        <v>-5.8567582197351697E-2</v>
      </c>
      <c r="F3859" s="3" t="s">
        <v>301</v>
      </c>
      <c r="G3859" s="3">
        <v>18</v>
      </c>
      <c r="H3859" s="125">
        <v>-5.8567582197351697E-2</v>
      </c>
      <c r="I3859" s="3"/>
      <c r="J3859" s="3"/>
      <c r="K3859" s="3" t="s">
        <v>102</v>
      </c>
      <c r="L3859" s="125">
        <v>0.20390164435017399</v>
      </c>
      <c r="M3859" s="3">
        <v>7</v>
      </c>
      <c r="N3859" s="125">
        <v>4.68388175741727E-2</v>
      </c>
      <c r="O3859" s="3">
        <v>18</v>
      </c>
      <c r="P3859" s="125">
        <v>-0.215630408973353</v>
      </c>
      <c r="Q3859" s="3">
        <v>32</v>
      </c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</row>
    <row r="3860" spans="1:30" hidden="1" x14ac:dyDescent="0.25">
      <c r="A3860" s="2">
        <v>2</v>
      </c>
      <c r="B3860" s="2">
        <v>2017</v>
      </c>
      <c r="C3860" s="4" t="str">
        <f>INDEX(Index!$B$1:$B$500,MATCH($F3860,Index!$A$1:$A$500,0)
)</f>
        <v>DAL</v>
      </c>
      <c r="D3860" s="4">
        <v>0</v>
      </c>
      <c r="E3860" s="141">
        <f t="shared" si="60"/>
        <v>-6.6844641405781294E-2</v>
      </c>
      <c r="F3860" s="3" t="s">
        <v>3</v>
      </c>
      <c r="G3860" s="3">
        <v>19</v>
      </c>
      <c r="H3860" s="125">
        <v>-6.6844641405781294E-2</v>
      </c>
      <c r="I3860" s="3"/>
      <c r="J3860" s="3"/>
      <c r="K3860" s="3" t="s">
        <v>101</v>
      </c>
      <c r="L3860" s="125">
        <v>-8.0725188514474897E-2</v>
      </c>
      <c r="M3860" s="3">
        <v>21</v>
      </c>
      <c r="N3860" s="125">
        <v>8.16630164891093E-2</v>
      </c>
      <c r="O3860" s="3">
        <v>23</v>
      </c>
      <c r="P3860" s="125">
        <v>9.5543563597802902E-2</v>
      </c>
      <c r="Q3860" s="3">
        <v>3</v>
      </c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</row>
    <row r="3861" spans="1:30" hidden="1" x14ac:dyDescent="0.25">
      <c r="A3861" s="2">
        <v>2</v>
      </c>
      <c r="B3861" s="2">
        <v>2017</v>
      </c>
      <c r="C3861" s="4" t="str">
        <f>INDEX(Index!$B$1:$B$500,MATCH($F3861,Index!$A$1:$A$500,0)
)</f>
        <v>SEA</v>
      </c>
      <c r="D3861" s="4">
        <v>0</v>
      </c>
      <c r="E3861" s="141">
        <f t="shared" si="60"/>
        <v>-9.6730469941583686E-2</v>
      </c>
      <c r="F3861" s="3" t="s">
        <v>30</v>
      </c>
      <c r="G3861" s="3">
        <v>20</v>
      </c>
      <c r="H3861" s="125">
        <v>-9.6730469941583686E-2</v>
      </c>
      <c r="I3861" s="3"/>
      <c r="J3861" s="3"/>
      <c r="K3861" s="3" t="s">
        <v>101</v>
      </c>
      <c r="L3861" s="125">
        <v>-8.5915126915394005E-2</v>
      </c>
      <c r="M3861" s="3">
        <v>22</v>
      </c>
      <c r="N3861" s="125">
        <v>3.5734571159745398E-3</v>
      </c>
      <c r="O3861" s="3">
        <v>14</v>
      </c>
      <c r="P3861" s="125">
        <v>-7.2418859102151498E-3</v>
      </c>
      <c r="Q3861" s="3">
        <v>16</v>
      </c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</row>
    <row r="3862" spans="1:30" hidden="1" x14ac:dyDescent="0.25">
      <c r="A3862" s="2">
        <v>2</v>
      </c>
      <c r="B3862" s="2">
        <v>2017</v>
      </c>
      <c r="C3862" s="4" t="str">
        <f>INDEX(Index!$B$1:$B$500,MATCH($F3862,Index!$A$1:$A$500,0)
)</f>
        <v>NE</v>
      </c>
      <c r="D3862" s="4">
        <v>0</v>
      </c>
      <c r="E3862" s="141">
        <f t="shared" si="60"/>
        <v>-0.18341152570915889</v>
      </c>
      <c r="F3862" s="3" t="s">
        <v>17</v>
      </c>
      <c r="G3862" s="3">
        <v>21</v>
      </c>
      <c r="H3862" s="125">
        <v>-0.18341152570915889</v>
      </c>
      <c r="I3862" s="3"/>
      <c r="J3862" s="3"/>
      <c r="K3862" s="3" t="s">
        <v>101</v>
      </c>
      <c r="L3862" s="125">
        <v>0.24839643869113701</v>
      </c>
      <c r="M3862" s="3">
        <v>6</v>
      </c>
      <c r="N3862" s="125">
        <v>0.393347474346746</v>
      </c>
      <c r="O3862" s="3">
        <v>30</v>
      </c>
      <c r="P3862" s="125">
        <v>-3.8460490053549901E-2</v>
      </c>
      <c r="Q3862" s="3">
        <v>23</v>
      </c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</row>
    <row r="3863" spans="1:30" hidden="1" x14ac:dyDescent="0.25">
      <c r="A3863" s="2">
        <v>2</v>
      </c>
      <c r="B3863" s="2">
        <v>2017</v>
      </c>
      <c r="C3863" s="4" t="str">
        <f>INDEX(Index!$B$1:$B$500,MATCH($F3863,Index!$A$1:$A$500,0)
)</f>
        <v>HOU</v>
      </c>
      <c r="D3863" s="4">
        <v>0</v>
      </c>
      <c r="E3863" s="141">
        <f t="shared" si="60"/>
        <v>-0.21822535353633288</v>
      </c>
      <c r="F3863" s="3" t="s">
        <v>49</v>
      </c>
      <c r="G3863" s="3">
        <v>22</v>
      </c>
      <c r="H3863" s="125">
        <v>-0.21822535353633288</v>
      </c>
      <c r="I3863" s="3"/>
      <c r="J3863" s="3"/>
      <c r="K3863" s="3" t="s">
        <v>101</v>
      </c>
      <c r="L3863" s="125">
        <v>-0.20999018740389999</v>
      </c>
      <c r="M3863" s="3">
        <v>26</v>
      </c>
      <c r="N3863" s="125">
        <v>-4.06777423055572E-2</v>
      </c>
      <c r="O3863" s="3">
        <v>12</v>
      </c>
      <c r="P3863" s="125">
        <v>-4.8912908437990101E-2</v>
      </c>
      <c r="Q3863" s="3">
        <v>24</v>
      </c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</row>
    <row r="3864" spans="1:30" hidden="1" x14ac:dyDescent="0.25">
      <c r="A3864" s="2">
        <v>2</v>
      </c>
      <c r="B3864" s="2">
        <v>2017</v>
      </c>
      <c r="C3864" s="4" t="str">
        <f>INDEX(Index!$B$1:$B$500,MATCH($F3864,Index!$A$1:$A$500,0)
)</f>
        <v>ARI</v>
      </c>
      <c r="D3864" s="4">
        <v>0</v>
      </c>
      <c r="E3864" s="141">
        <f t="shared" si="60"/>
        <v>-0.25369062776483187</v>
      </c>
      <c r="F3864" s="3" t="s">
        <v>23</v>
      </c>
      <c r="G3864" s="3">
        <v>23</v>
      </c>
      <c r="H3864" s="125">
        <v>-0.25369062776483187</v>
      </c>
      <c r="I3864" s="3"/>
      <c r="J3864" s="3"/>
      <c r="K3864" s="3" t="s">
        <v>101</v>
      </c>
      <c r="L3864" s="125">
        <v>-0.230840099126918</v>
      </c>
      <c r="M3864" s="3">
        <v>27</v>
      </c>
      <c r="N3864" s="125">
        <v>-6.9220721611937194E-2</v>
      </c>
      <c r="O3864" s="3">
        <v>11</v>
      </c>
      <c r="P3864" s="125">
        <v>-9.2071250249851105E-2</v>
      </c>
      <c r="Q3864" s="3">
        <v>27</v>
      </c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</row>
    <row r="3865" spans="1:30" hidden="1" x14ac:dyDescent="0.25">
      <c r="A3865" s="2">
        <v>2</v>
      </c>
      <c r="B3865" s="2">
        <v>2017</v>
      </c>
      <c r="C3865" s="4" t="str">
        <f>INDEX(Index!$B$1:$B$500,MATCH($F3865,Index!$A$1:$A$500,0)
)</f>
        <v>CHI</v>
      </c>
      <c r="D3865" s="4">
        <v>0</v>
      </c>
      <c r="E3865" s="141">
        <f t="shared" si="60"/>
        <v>-0.28760116708334421</v>
      </c>
      <c r="F3865" s="3" t="s">
        <v>64</v>
      </c>
      <c r="G3865" s="3">
        <v>24</v>
      </c>
      <c r="H3865" s="125">
        <v>-0.28760116708334421</v>
      </c>
      <c r="I3865" s="3"/>
      <c r="J3865" s="3"/>
      <c r="K3865" s="3" t="s">
        <v>102</v>
      </c>
      <c r="L3865" s="125">
        <v>-0.164866327019035</v>
      </c>
      <c r="M3865" s="3">
        <v>24</v>
      </c>
      <c r="N3865" s="125">
        <v>8.9665639752183696E-2</v>
      </c>
      <c r="O3865" s="3">
        <v>25</v>
      </c>
      <c r="P3865" s="125">
        <v>-3.3069200312125499E-2</v>
      </c>
      <c r="Q3865" s="3">
        <v>21</v>
      </c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</row>
    <row r="3866" spans="1:30" hidden="1" x14ac:dyDescent="0.25">
      <c r="A3866" s="2">
        <v>2</v>
      </c>
      <c r="B3866" s="2">
        <v>2017</v>
      </c>
      <c r="C3866" s="4" t="str">
        <f>INDEX(Index!$B$1:$B$500,MATCH($F3866,Index!$A$1:$A$500,0)
)</f>
        <v>NO</v>
      </c>
      <c r="D3866" s="4">
        <v>0</v>
      </c>
      <c r="E3866" s="141">
        <f t="shared" si="60"/>
        <v>-0.33912993305816219</v>
      </c>
      <c r="F3866" s="3" t="s">
        <v>27</v>
      </c>
      <c r="G3866" s="3">
        <v>25</v>
      </c>
      <c r="H3866" s="125">
        <v>-0.33912993305816219</v>
      </c>
      <c r="I3866" s="3"/>
      <c r="J3866" s="3"/>
      <c r="K3866" s="3" t="s">
        <v>102</v>
      </c>
      <c r="L3866" s="125">
        <v>3.3685400278205803E-2</v>
      </c>
      <c r="M3866" s="3">
        <v>17</v>
      </c>
      <c r="N3866" s="125">
        <v>0.39550047022634499</v>
      </c>
      <c r="O3866" s="3">
        <v>31</v>
      </c>
      <c r="P3866" s="125">
        <v>2.2685136889977E-2</v>
      </c>
      <c r="Q3866" s="3">
        <v>12</v>
      </c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</row>
    <row r="3867" spans="1:30" hidden="1" x14ac:dyDescent="0.25">
      <c r="A3867" s="2">
        <v>2</v>
      </c>
      <c r="B3867" s="2">
        <v>2017</v>
      </c>
      <c r="C3867" s="4" t="str">
        <f>INDEX(Index!$B$1:$B$500,MATCH($F3867,Index!$A$1:$A$500,0)
)</f>
        <v>CIN</v>
      </c>
      <c r="D3867" s="4">
        <v>0</v>
      </c>
      <c r="E3867" s="141">
        <f t="shared" si="60"/>
        <v>-0.34914376492457599</v>
      </c>
      <c r="F3867" s="3" t="s">
        <v>24</v>
      </c>
      <c r="G3867" s="3">
        <v>26</v>
      </c>
      <c r="H3867" s="125">
        <v>-0.34914376492457599</v>
      </c>
      <c r="I3867" s="3"/>
      <c r="J3867" s="3"/>
      <c r="K3867" s="3" t="s">
        <v>102</v>
      </c>
      <c r="L3867" s="125">
        <v>-0.47481970099577497</v>
      </c>
      <c r="M3867" s="3">
        <v>31</v>
      </c>
      <c r="N3867" s="125">
        <v>-1.1660253309716999E-2</v>
      </c>
      <c r="O3867" s="3">
        <v>13</v>
      </c>
      <c r="P3867" s="125">
        <v>0.114015682761482</v>
      </c>
      <c r="Q3867" s="3">
        <v>1</v>
      </c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</row>
    <row r="3868" spans="1:30" hidden="1" x14ac:dyDescent="0.25">
      <c r="A3868" s="2">
        <v>2</v>
      </c>
      <c r="B3868" s="2">
        <v>2017</v>
      </c>
      <c r="C3868" s="4" t="str">
        <f>INDEX(Index!$B$1:$B$500,MATCH($F3868,Index!$A$1:$A$500,0)
)</f>
        <v>MIA</v>
      </c>
      <c r="D3868" s="4">
        <v>0</v>
      </c>
      <c r="E3868" s="141">
        <f t="shared" si="60"/>
        <v>-0.39790438632483255</v>
      </c>
      <c r="F3868" s="3" t="s">
        <v>4</v>
      </c>
      <c r="G3868" s="3">
        <v>27</v>
      </c>
      <c r="H3868" s="125">
        <v>-0.39790438632483255</v>
      </c>
      <c r="I3868" s="3"/>
      <c r="J3868" s="3"/>
      <c r="K3868" s="3" t="s">
        <v>98</v>
      </c>
      <c r="L3868" s="125">
        <v>6.1429607441435899E-2</v>
      </c>
      <c r="M3868" s="3">
        <v>13</v>
      </c>
      <c r="N3868" s="125">
        <v>0.48052639438790401</v>
      </c>
      <c r="O3868" s="3">
        <v>32</v>
      </c>
      <c r="P3868" s="125">
        <v>2.1192400621635601E-2</v>
      </c>
      <c r="Q3868" s="3">
        <v>13</v>
      </c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</row>
    <row r="3869" spans="1:30" hidden="1" x14ac:dyDescent="0.25">
      <c r="A3869" s="2">
        <v>2</v>
      </c>
      <c r="B3869" s="2">
        <v>2017</v>
      </c>
      <c r="C3869" s="4" t="str">
        <f>INDEX(Index!$B$1:$B$500,MATCH($F3869,Index!$A$1:$A$500,0)
)</f>
        <v>SF</v>
      </c>
      <c r="D3869" s="4">
        <v>0</v>
      </c>
      <c r="E3869" s="141">
        <f t="shared" si="60"/>
        <v>-0.47725605643416674</v>
      </c>
      <c r="F3869" s="3" t="s">
        <v>1</v>
      </c>
      <c r="G3869" s="3">
        <v>28</v>
      </c>
      <c r="H3869" s="125">
        <v>-0.47725605643416674</v>
      </c>
      <c r="I3869" s="3"/>
      <c r="J3869" s="3"/>
      <c r="K3869" s="3" t="s">
        <v>102</v>
      </c>
      <c r="L3869" s="125">
        <v>-0.46763928514412501</v>
      </c>
      <c r="M3869" s="3">
        <v>30</v>
      </c>
      <c r="N3869" s="125">
        <v>7.0447275956771402E-2</v>
      </c>
      <c r="O3869" s="3">
        <v>21</v>
      </c>
      <c r="P3869" s="125">
        <v>6.0830504666729603E-2</v>
      </c>
      <c r="Q3869" s="3">
        <v>5</v>
      </c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</row>
    <row r="3870" spans="1:30" hidden="1" x14ac:dyDescent="0.25">
      <c r="A3870" s="2">
        <v>2</v>
      </c>
      <c r="B3870" s="2">
        <v>2017</v>
      </c>
      <c r="C3870" s="4" t="str">
        <f>INDEX(Index!$B$1:$B$500,MATCH($F3870,Index!$A$1:$A$500,0)
)</f>
        <v>NYJ</v>
      </c>
      <c r="D3870" s="4">
        <v>0</v>
      </c>
      <c r="E3870" s="141">
        <f t="shared" si="60"/>
        <v>-0.56309413034325828</v>
      </c>
      <c r="F3870" s="3" t="s">
        <v>9</v>
      </c>
      <c r="G3870" s="3">
        <v>29</v>
      </c>
      <c r="H3870" s="125">
        <v>-0.56309413034325828</v>
      </c>
      <c r="I3870" s="3"/>
      <c r="J3870" s="3"/>
      <c r="K3870" s="3" t="s">
        <v>102</v>
      </c>
      <c r="L3870" s="125">
        <v>-0.20763516474834501</v>
      </c>
      <c r="M3870" s="3">
        <v>25</v>
      </c>
      <c r="N3870" s="125">
        <v>0.33386648705628802</v>
      </c>
      <c r="O3870" s="3">
        <v>29</v>
      </c>
      <c r="P3870" s="125">
        <v>-2.1592478538625198E-2</v>
      </c>
      <c r="Q3870" s="3">
        <v>19</v>
      </c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</row>
    <row r="3871" spans="1:30" hidden="1" x14ac:dyDescent="0.25">
      <c r="A3871" s="2">
        <v>2</v>
      </c>
      <c r="B3871" s="2">
        <v>2017</v>
      </c>
      <c r="C3871" s="4" t="str">
        <f>INDEX(Index!$B$1:$B$500,MATCH($F3871,Index!$A$1:$A$500,0)
)</f>
        <v>IND</v>
      </c>
      <c r="D3871" s="4">
        <v>0</v>
      </c>
      <c r="E3871" s="141">
        <f t="shared" si="60"/>
        <v>-0.6031007791948102</v>
      </c>
      <c r="F3871" s="3" t="s">
        <v>35</v>
      </c>
      <c r="G3871" s="3">
        <v>30</v>
      </c>
      <c r="H3871" s="125">
        <v>-0.6031007791948102</v>
      </c>
      <c r="I3871" s="3"/>
      <c r="J3871" s="3"/>
      <c r="K3871" s="3" t="s">
        <v>102</v>
      </c>
      <c r="L3871" s="125">
        <v>-0.49688492569390502</v>
      </c>
      <c r="M3871" s="3">
        <v>32</v>
      </c>
      <c r="N3871" s="125">
        <v>3.7773657271784201E-2</v>
      </c>
      <c r="O3871" s="3">
        <v>17</v>
      </c>
      <c r="P3871" s="125">
        <v>-6.8442196229120997E-2</v>
      </c>
      <c r="Q3871" s="3">
        <v>25</v>
      </c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</row>
    <row r="3872" spans="1:30" hidden="1" x14ac:dyDescent="0.25">
      <c r="A3872" s="2">
        <v>2</v>
      </c>
      <c r="B3872" s="2">
        <v>2017</v>
      </c>
      <c r="C3872" s="4" t="str">
        <f>INDEX(Index!$B$1:$B$500,MATCH($F3872,Index!$A$1:$A$500,0)
)</f>
        <v>CLE</v>
      </c>
      <c r="D3872" s="4">
        <v>0</v>
      </c>
      <c r="E3872" s="141">
        <f t="shared" si="60"/>
        <v>-0.60965518661000695</v>
      </c>
      <c r="F3872" s="3" t="s">
        <v>10</v>
      </c>
      <c r="G3872" s="3">
        <v>31</v>
      </c>
      <c r="H3872" s="125">
        <v>-0.60965518661000695</v>
      </c>
      <c r="I3872" s="3"/>
      <c r="J3872" s="3"/>
      <c r="K3872" s="3" t="s">
        <v>102</v>
      </c>
      <c r="L3872" s="125">
        <v>-0.27257830298206398</v>
      </c>
      <c r="M3872" s="3">
        <v>29</v>
      </c>
      <c r="N3872" s="125">
        <v>0.22553950355495</v>
      </c>
      <c r="O3872" s="3">
        <v>28</v>
      </c>
      <c r="P3872" s="125">
        <v>-0.11153738007299301</v>
      </c>
      <c r="Q3872" s="3">
        <v>29</v>
      </c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</row>
    <row r="3873" spans="1:30" hidden="1" x14ac:dyDescent="0.25">
      <c r="A3873" s="2">
        <v>2</v>
      </c>
      <c r="B3873" s="2">
        <v>2017</v>
      </c>
      <c r="C3873" s="4" t="str">
        <f>INDEX(Index!$B$1:$B$500,MATCH($F3873,Index!$A$1:$A$500,0)
)</f>
        <v>NYG</v>
      </c>
      <c r="D3873" s="4">
        <v>0</v>
      </c>
      <c r="E3873" s="141">
        <f t="shared" si="60"/>
        <v>-0.61828040128178197</v>
      </c>
      <c r="F3873" s="3" t="s">
        <v>15</v>
      </c>
      <c r="G3873" s="3">
        <v>32</v>
      </c>
      <c r="H3873" s="125">
        <v>-0.61828040128178197</v>
      </c>
      <c r="I3873" s="3"/>
      <c r="J3873" s="3"/>
      <c r="K3873" s="3" t="s">
        <v>102</v>
      </c>
      <c r="L3873" s="125">
        <v>-0.25369933283503798</v>
      </c>
      <c r="M3873" s="3">
        <v>28</v>
      </c>
      <c r="N3873" s="125">
        <v>0.21679097610533399</v>
      </c>
      <c r="O3873" s="3">
        <v>27</v>
      </c>
      <c r="P3873" s="125">
        <v>-0.14779009234141</v>
      </c>
      <c r="Q3873" s="3">
        <v>31</v>
      </c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</row>
    <row r="3874" spans="1:30" hidden="1" x14ac:dyDescent="0.25">
      <c r="A3874" s="2">
        <v>3</v>
      </c>
      <c r="B3874" s="2">
        <v>2017</v>
      </c>
      <c r="C3874" s="4" t="str">
        <f>INDEX(Index!$B$1:$B$500,MATCH($F3874,Index!$A$1:$A$500,0)
)</f>
        <v>KC</v>
      </c>
      <c r="D3874" s="4">
        <v>0</v>
      </c>
      <c r="E3874" s="141">
        <f t="shared" si="60"/>
        <v>0.49517571368135227</v>
      </c>
      <c r="F3874" s="3" t="s">
        <v>5</v>
      </c>
      <c r="G3874" s="3">
        <v>1</v>
      </c>
      <c r="H3874" s="125">
        <v>0.49517571368135227</v>
      </c>
      <c r="I3874" s="3"/>
      <c r="J3874" s="3"/>
      <c r="K3874" s="3" t="s">
        <v>104</v>
      </c>
      <c r="L3874" s="125">
        <v>0.42973839066046499</v>
      </c>
      <c r="M3874" s="3">
        <v>1</v>
      </c>
      <c r="N3874" s="125">
        <v>-3.9507744464515403E-2</v>
      </c>
      <c r="O3874" s="3">
        <v>11</v>
      </c>
      <c r="P3874" s="125">
        <v>2.5929578556371902E-2</v>
      </c>
      <c r="Q3874" s="3">
        <v>8</v>
      </c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</row>
    <row r="3875" spans="1:30" hidden="1" x14ac:dyDescent="0.25">
      <c r="A3875" s="2">
        <v>3</v>
      </c>
      <c r="B3875" s="2">
        <v>2017</v>
      </c>
      <c r="C3875" s="4" t="str">
        <f>INDEX(Index!$B$1:$B$500,MATCH($F3875,Index!$A$1:$A$500,0)
)</f>
        <v>ATL</v>
      </c>
      <c r="D3875" s="4">
        <v>0</v>
      </c>
      <c r="E3875" s="141">
        <f t="shared" si="60"/>
        <v>0.35136514209045233</v>
      </c>
      <c r="F3875" s="3" t="s">
        <v>43</v>
      </c>
      <c r="G3875" s="3">
        <v>2</v>
      </c>
      <c r="H3875" s="125">
        <v>0.35136514209045233</v>
      </c>
      <c r="I3875" s="3"/>
      <c r="J3875" s="3"/>
      <c r="K3875" s="3" t="s">
        <v>104</v>
      </c>
      <c r="L3875" s="125">
        <v>0.19977480271865899</v>
      </c>
      <c r="M3875" s="3">
        <v>6</v>
      </c>
      <c r="N3875" s="125">
        <v>-8.2781313544425805E-2</v>
      </c>
      <c r="O3875" s="3">
        <v>10</v>
      </c>
      <c r="P3875" s="125">
        <v>6.8809025827367504E-2</v>
      </c>
      <c r="Q3875" s="3">
        <v>3</v>
      </c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</row>
    <row r="3876" spans="1:30" hidden="1" x14ac:dyDescent="0.25">
      <c r="A3876" s="2">
        <v>3</v>
      </c>
      <c r="B3876" s="2">
        <v>2017</v>
      </c>
      <c r="C3876" s="4" t="str">
        <f>INDEX(Index!$B$1:$B$500,MATCH($F3876,Index!$A$1:$A$500,0)
)</f>
        <v>PIT</v>
      </c>
      <c r="D3876" s="4">
        <v>0</v>
      </c>
      <c r="E3876" s="141">
        <f t="shared" si="60"/>
        <v>0.33454820206553482</v>
      </c>
      <c r="F3876" s="3" t="s">
        <v>32</v>
      </c>
      <c r="G3876" s="3">
        <v>3</v>
      </c>
      <c r="H3876" s="125">
        <v>0.33454820206553482</v>
      </c>
      <c r="I3876" s="3"/>
      <c r="J3876" s="3"/>
      <c r="K3876" s="3" t="s">
        <v>103</v>
      </c>
      <c r="L3876" s="125">
        <v>0.21078193920230701</v>
      </c>
      <c r="M3876" s="3">
        <v>5</v>
      </c>
      <c r="N3876" s="125">
        <v>-0.15524809109620499</v>
      </c>
      <c r="O3876" s="3">
        <v>8</v>
      </c>
      <c r="P3876" s="125">
        <v>-3.1481828232977203E-2</v>
      </c>
      <c r="Q3876" s="3">
        <v>25</v>
      </c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</row>
    <row r="3877" spans="1:30" hidden="1" x14ac:dyDescent="0.25">
      <c r="A3877" s="2">
        <v>3</v>
      </c>
      <c r="B3877" s="2">
        <v>2017</v>
      </c>
      <c r="C3877" s="4" t="str">
        <f>INDEX(Index!$B$1:$B$500,MATCH($F3877,Index!$A$1:$A$500,0)
)</f>
        <v>DET</v>
      </c>
      <c r="D3877" s="4">
        <v>0</v>
      </c>
      <c r="E3877" s="141">
        <f t="shared" si="60"/>
        <v>0.31757951191238548</v>
      </c>
      <c r="F3877" s="3" t="s">
        <v>21</v>
      </c>
      <c r="G3877" s="3">
        <v>4</v>
      </c>
      <c r="H3877" s="125">
        <v>0.31757951191238548</v>
      </c>
      <c r="I3877" s="3"/>
      <c r="J3877" s="3"/>
      <c r="K3877" s="3" t="s">
        <v>103</v>
      </c>
      <c r="L3877" s="125">
        <v>4.3294106186159802E-2</v>
      </c>
      <c r="M3877" s="3">
        <v>14</v>
      </c>
      <c r="N3877" s="125">
        <v>-0.18165603467031999</v>
      </c>
      <c r="O3877" s="3">
        <v>6</v>
      </c>
      <c r="P3877" s="125">
        <v>9.2629371055905699E-2</v>
      </c>
      <c r="Q3877" s="3">
        <v>2</v>
      </c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</row>
    <row r="3878" spans="1:30" hidden="1" x14ac:dyDescent="0.25">
      <c r="A3878" s="2">
        <v>3</v>
      </c>
      <c r="B3878" s="2">
        <v>2017</v>
      </c>
      <c r="C3878" s="4" t="str">
        <f>INDEX(Index!$B$1:$B$500,MATCH($F3878,Index!$A$1:$A$500,0)
)</f>
        <v>JAX</v>
      </c>
      <c r="D3878" s="4">
        <v>0</v>
      </c>
      <c r="E3878" s="141">
        <f t="shared" si="60"/>
        <v>0.2903830098036338</v>
      </c>
      <c r="F3878" s="3" t="s">
        <v>56</v>
      </c>
      <c r="G3878" s="3">
        <v>5</v>
      </c>
      <c r="H3878" s="125">
        <v>0.2903830098036338</v>
      </c>
      <c r="I3878" s="3"/>
      <c r="J3878" s="3"/>
      <c r="K3878" s="3" t="s">
        <v>103</v>
      </c>
      <c r="L3878" s="125">
        <v>7.4713491119883305E-2</v>
      </c>
      <c r="M3878" s="3">
        <v>11</v>
      </c>
      <c r="N3878" s="125">
        <v>-0.275692487119093</v>
      </c>
      <c r="O3878" s="3">
        <v>2</v>
      </c>
      <c r="P3878" s="125">
        <v>-6.0022968435342501E-2</v>
      </c>
      <c r="Q3878" s="3">
        <v>28</v>
      </c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</row>
    <row r="3879" spans="1:30" hidden="1" x14ac:dyDescent="0.25">
      <c r="A3879" s="2">
        <v>3</v>
      </c>
      <c r="B3879" s="2">
        <v>2017</v>
      </c>
      <c r="C3879" s="4" t="str">
        <f>INDEX(Index!$B$1:$B$500,MATCH($F3879,Index!$A$1:$A$500,0)
)</f>
        <v>TEN</v>
      </c>
      <c r="D3879" s="4">
        <v>0</v>
      </c>
      <c r="E3879" s="141">
        <f t="shared" si="60"/>
        <v>0.27367790338966497</v>
      </c>
      <c r="F3879" s="3" t="s">
        <v>45</v>
      </c>
      <c r="G3879" s="3">
        <v>6</v>
      </c>
      <c r="H3879" s="125">
        <v>0.27367790338966497</v>
      </c>
      <c r="I3879" s="3"/>
      <c r="J3879" s="3"/>
      <c r="K3879" s="3" t="s">
        <v>103</v>
      </c>
      <c r="L3879" s="125">
        <v>0.27976230869088398</v>
      </c>
      <c r="M3879" s="3">
        <v>3</v>
      </c>
      <c r="N3879" s="125">
        <v>4.6132822094019199E-2</v>
      </c>
      <c r="O3879" s="3">
        <v>18</v>
      </c>
      <c r="P3879" s="125">
        <v>4.0048416792800197E-2</v>
      </c>
      <c r="Q3879" s="3">
        <v>7</v>
      </c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</row>
    <row r="3880" spans="1:30" hidden="1" x14ac:dyDescent="0.25">
      <c r="A3880" s="2">
        <v>3</v>
      </c>
      <c r="B3880" s="2">
        <v>2017</v>
      </c>
      <c r="C3880" s="4" t="str">
        <f>INDEX(Index!$B$1:$B$500,MATCH($F3880,Index!$A$1:$A$500,0)
)</f>
        <v>WAS</v>
      </c>
      <c r="D3880" s="4">
        <v>0</v>
      </c>
      <c r="E3880" s="141">
        <f t="shared" si="60"/>
        <v>0.27164357461293914</v>
      </c>
      <c r="F3880" s="3" t="s">
        <v>26</v>
      </c>
      <c r="G3880" s="3">
        <v>7</v>
      </c>
      <c r="H3880" s="125">
        <v>0.27164357461293914</v>
      </c>
      <c r="I3880" s="3"/>
      <c r="J3880" s="3"/>
      <c r="K3880" s="3" t="s">
        <v>103</v>
      </c>
      <c r="L3880" s="125">
        <v>0.10176481605240401</v>
      </c>
      <c r="M3880" s="3">
        <v>10</v>
      </c>
      <c r="N3880" s="125">
        <v>-0.21399091385588501</v>
      </c>
      <c r="O3880" s="3">
        <v>3</v>
      </c>
      <c r="P3880" s="125">
        <v>-4.4112155295349897E-2</v>
      </c>
      <c r="Q3880" s="3">
        <v>26</v>
      </c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</row>
    <row r="3881" spans="1:30" hidden="1" x14ac:dyDescent="0.25">
      <c r="A3881" s="2">
        <v>3</v>
      </c>
      <c r="B3881" s="2">
        <v>2017</v>
      </c>
      <c r="C3881" s="4" t="e">
        <f>INDEX(Index!$B$1:$B$500,MATCH($F3881,Index!$A$1:$A$500,0)
)</f>
        <v>#N/A</v>
      </c>
      <c r="D3881" s="4">
        <v>0</v>
      </c>
      <c r="E3881" s="141">
        <f t="shared" si="60"/>
        <v>0.26713086493394655</v>
      </c>
      <c r="F3881" s="3" t="s">
        <v>283</v>
      </c>
      <c r="G3881" s="3">
        <v>8</v>
      </c>
      <c r="H3881" s="125">
        <v>0.26713086493394655</v>
      </c>
      <c r="I3881" s="3"/>
      <c r="J3881" s="3"/>
      <c r="K3881" s="3" t="s">
        <v>103</v>
      </c>
      <c r="L3881" s="125">
        <v>0.14556171213254601</v>
      </c>
      <c r="M3881" s="3">
        <v>8</v>
      </c>
      <c r="N3881" s="125">
        <v>-0.11726606939209901</v>
      </c>
      <c r="O3881" s="3">
        <v>9</v>
      </c>
      <c r="P3881" s="125">
        <v>4.3030834093015103E-3</v>
      </c>
      <c r="Q3881" s="3">
        <v>12</v>
      </c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</row>
    <row r="3882" spans="1:30" hidden="1" x14ac:dyDescent="0.25">
      <c r="A3882" s="2">
        <v>3</v>
      </c>
      <c r="B3882" s="2">
        <v>2017</v>
      </c>
      <c r="C3882" s="4" t="str">
        <f>INDEX(Index!$B$1:$B$500,MATCH($F3882,Index!$A$1:$A$500,0)
)</f>
        <v>DEN</v>
      </c>
      <c r="D3882" s="4">
        <v>0</v>
      </c>
      <c r="E3882" s="141">
        <f t="shared" si="60"/>
        <v>0.19835524062664139</v>
      </c>
      <c r="F3882" s="3" t="s">
        <v>39</v>
      </c>
      <c r="G3882" s="3">
        <v>9</v>
      </c>
      <c r="H3882" s="125">
        <v>0.19835524062664139</v>
      </c>
      <c r="I3882" s="3"/>
      <c r="J3882" s="3"/>
      <c r="K3882" s="3" t="s">
        <v>103</v>
      </c>
      <c r="L3882" s="125">
        <v>6.0100675187057799E-2</v>
      </c>
      <c r="M3882" s="3">
        <v>12</v>
      </c>
      <c r="N3882" s="125">
        <v>-0.19856073881109501</v>
      </c>
      <c r="O3882" s="3">
        <v>4</v>
      </c>
      <c r="P3882" s="125">
        <v>-6.0306173371511403E-2</v>
      </c>
      <c r="Q3882" s="3">
        <v>29</v>
      </c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</row>
    <row r="3883" spans="1:30" hidden="1" x14ac:dyDescent="0.25">
      <c r="A3883" s="2">
        <v>3</v>
      </c>
      <c r="B3883" s="2">
        <v>2017</v>
      </c>
      <c r="C3883" s="4" t="str">
        <f>INDEX(Index!$B$1:$B$500,MATCH($F3883,Index!$A$1:$A$500,0)
)</f>
        <v>MIN</v>
      </c>
      <c r="D3883" s="4">
        <v>0</v>
      </c>
      <c r="E3883" s="141">
        <f t="shared" si="60"/>
        <v>0.19386799543600194</v>
      </c>
      <c r="F3883" s="3" t="s">
        <v>46</v>
      </c>
      <c r="G3883" s="3">
        <v>10</v>
      </c>
      <c r="H3883" s="125">
        <v>0.19386799543600194</v>
      </c>
      <c r="I3883" s="3"/>
      <c r="J3883" s="3"/>
      <c r="K3883" s="3" t="s">
        <v>103</v>
      </c>
      <c r="L3883" s="125">
        <v>0.28032783453898802</v>
      </c>
      <c r="M3883" s="3">
        <v>2</v>
      </c>
      <c r="N3883" s="125">
        <v>7.9129602531393006E-2</v>
      </c>
      <c r="O3883" s="3">
        <v>23</v>
      </c>
      <c r="P3883" s="125">
        <v>-7.3302365715930701E-3</v>
      </c>
      <c r="Q3883" s="3">
        <v>18</v>
      </c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</row>
    <row r="3884" spans="1:30" hidden="1" x14ac:dyDescent="0.25">
      <c r="A3884" s="2">
        <v>3</v>
      </c>
      <c r="B3884" s="2">
        <v>2017</v>
      </c>
      <c r="C3884" s="4" t="str">
        <f>INDEX(Index!$B$1:$B$500,MATCH($F3884,Index!$A$1:$A$500,0)
)</f>
        <v>BUF</v>
      </c>
      <c r="D3884" s="4">
        <v>0</v>
      </c>
      <c r="E3884" s="141">
        <f t="shared" si="60"/>
        <v>0.16811555263020109</v>
      </c>
      <c r="F3884" s="3" t="s">
        <v>0</v>
      </c>
      <c r="G3884" s="3">
        <v>11</v>
      </c>
      <c r="H3884" s="125">
        <v>0.16811555263020109</v>
      </c>
      <c r="I3884" s="3"/>
      <c r="J3884" s="3"/>
      <c r="K3884" s="3" t="s">
        <v>103</v>
      </c>
      <c r="L3884" s="125">
        <v>-1.7544017978006199E-2</v>
      </c>
      <c r="M3884" s="3">
        <v>19</v>
      </c>
      <c r="N3884" s="125">
        <v>-0.18837755571928499</v>
      </c>
      <c r="O3884" s="3">
        <v>5</v>
      </c>
      <c r="P3884" s="125">
        <v>-2.71798511107771E-3</v>
      </c>
      <c r="Q3884" s="3">
        <v>16</v>
      </c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</row>
    <row r="3885" spans="1:30" hidden="1" x14ac:dyDescent="0.25">
      <c r="A3885" s="2">
        <v>3</v>
      </c>
      <c r="B3885" s="2">
        <v>2017</v>
      </c>
      <c r="C3885" s="4" t="str">
        <f>INDEX(Index!$B$1:$B$500,MATCH($F3885,Index!$A$1:$A$500,0)
)</f>
        <v>BAL</v>
      </c>
      <c r="D3885" s="4">
        <v>0</v>
      </c>
      <c r="E3885" s="141">
        <f t="shared" si="60"/>
        <v>0.10748936951620394</v>
      </c>
      <c r="F3885" s="3" t="s">
        <v>18</v>
      </c>
      <c r="G3885" s="3">
        <v>12</v>
      </c>
      <c r="H3885" s="125">
        <v>0.10748936951620394</v>
      </c>
      <c r="I3885" s="3"/>
      <c r="J3885" s="3"/>
      <c r="K3885" s="3" t="s">
        <v>103</v>
      </c>
      <c r="L3885" s="125">
        <v>-0.19251322892814901</v>
      </c>
      <c r="M3885" s="3">
        <v>26</v>
      </c>
      <c r="N3885" s="125">
        <v>-0.29932717474107801</v>
      </c>
      <c r="O3885" s="3">
        <v>1</v>
      </c>
      <c r="P3885" s="125">
        <v>6.7542370327494704E-4</v>
      </c>
      <c r="Q3885" s="3">
        <v>15</v>
      </c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</row>
    <row r="3886" spans="1:30" hidden="1" x14ac:dyDescent="0.25">
      <c r="A3886" s="2">
        <v>3</v>
      </c>
      <c r="B3886" s="2">
        <v>2017</v>
      </c>
      <c r="C3886" s="4" t="str">
        <f>INDEX(Index!$B$1:$B$500,MATCH($F3886,Index!$A$1:$A$500,0)
)</f>
        <v>DAL</v>
      </c>
      <c r="D3886" s="4">
        <v>0</v>
      </c>
      <c r="E3886" s="141">
        <f t="shared" si="60"/>
        <v>7.7566477937455178E-2</v>
      </c>
      <c r="F3886" s="3" t="s">
        <v>3</v>
      </c>
      <c r="G3886" s="3">
        <v>13</v>
      </c>
      <c r="H3886" s="125">
        <v>7.7566477937455178E-2</v>
      </c>
      <c r="I3886" s="3"/>
      <c r="J3886" s="3"/>
      <c r="K3886" s="3" t="s">
        <v>103</v>
      </c>
      <c r="L3886" s="125">
        <v>-1.9448130979026701E-2</v>
      </c>
      <c r="M3886" s="3">
        <v>20</v>
      </c>
      <c r="N3886" s="125">
        <v>8.6941501545552803E-4</v>
      </c>
      <c r="O3886" s="3">
        <v>16</v>
      </c>
      <c r="P3886" s="125">
        <v>9.7884023931937403E-2</v>
      </c>
      <c r="Q3886" s="3">
        <v>1</v>
      </c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</row>
    <row r="3887" spans="1:30" hidden="1" x14ac:dyDescent="0.25">
      <c r="A3887" s="2">
        <v>3</v>
      </c>
      <c r="B3887" s="2">
        <v>2017</v>
      </c>
      <c r="C3887" s="4" t="str">
        <f>INDEX(Index!$B$1:$B$500,MATCH($F3887,Index!$A$1:$A$500,0)
)</f>
        <v>TB</v>
      </c>
      <c r="D3887" s="4">
        <v>0</v>
      </c>
      <c r="E3887" s="141">
        <f t="shared" si="60"/>
        <v>6.5075853127871383E-2</v>
      </c>
      <c r="F3887" s="3" t="s">
        <v>38</v>
      </c>
      <c r="G3887" s="3">
        <v>14</v>
      </c>
      <c r="H3887" s="125">
        <v>6.5075853127871383E-2</v>
      </c>
      <c r="I3887" s="3"/>
      <c r="J3887" s="3"/>
      <c r="K3887" s="3" t="s">
        <v>101</v>
      </c>
      <c r="L3887" s="125">
        <v>7.2373678488650102E-3</v>
      </c>
      <c r="M3887" s="3">
        <v>17</v>
      </c>
      <c r="N3887" s="125">
        <v>8.3752682048744299E-3</v>
      </c>
      <c r="O3887" s="3">
        <v>17</v>
      </c>
      <c r="P3887" s="125">
        <v>6.6213753483880797E-2</v>
      </c>
      <c r="Q3887" s="3">
        <v>4</v>
      </c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</row>
    <row r="3888" spans="1:30" hidden="1" x14ac:dyDescent="0.25">
      <c r="A3888" s="2">
        <v>3</v>
      </c>
      <c r="B3888" s="2">
        <v>2017</v>
      </c>
      <c r="C3888" s="4" t="str">
        <f>INDEX(Index!$B$1:$B$500,MATCH($F3888,Index!$A$1:$A$500,0)
)</f>
        <v>PHI</v>
      </c>
      <c r="D3888" s="4">
        <v>0</v>
      </c>
      <c r="E3888" s="141">
        <f t="shared" si="60"/>
        <v>3.5618980067421063E-2</v>
      </c>
      <c r="F3888" s="3" t="s">
        <v>7</v>
      </c>
      <c r="G3888" s="3">
        <v>15</v>
      </c>
      <c r="H3888" s="125">
        <v>3.5618980067421063E-2</v>
      </c>
      <c r="I3888" s="3"/>
      <c r="J3888" s="3"/>
      <c r="K3888" s="3" t="s">
        <v>103</v>
      </c>
      <c r="L3888" s="125">
        <v>0.102782978913349</v>
      </c>
      <c r="M3888" s="3">
        <v>9</v>
      </c>
      <c r="N3888" s="125">
        <v>7.6418449083728995E-2</v>
      </c>
      <c r="O3888" s="3">
        <v>22</v>
      </c>
      <c r="P3888" s="125">
        <v>9.2544502378010506E-3</v>
      </c>
      <c r="Q3888" s="3">
        <v>11</v>
      </c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</row>
    <row r="3889" spans="1:30" hidden="1" x14ac:dyDescent="0.25">
      <c r="A3889" s="2">
        <v>3</v>
      </c>
      <c r="B3889" s="2">
        <v>2017</v>
      </c>
      <c r="C3889" s="4" t="str">
        <f>INDEX(Index!$B$1:$B$500,MATCH($F3889,Index!$A$1:$A$500,0)
)</f>
        <v>CAR</v>
      </c>
      <c r="D3889" s="4">
        <v>0</v>
      </c>
      <c r="E3889" s="141">
        <f t="shared" si="60"/>
        <v>1.1542610952634588E-2</v>
      </c>
      <c r="F3889" s="3" t="s">
        <v>51</v>
      </c>
      <c r="G3889" s="3">
        <v>16</v>
      </c>
      <c r="H3889" s="125">
        <v>1.1542610952634588E-2</v>
      </c>
      <c r="I3889" s="3"/>
      <c r="J3889" s="3"/>
      <c r="K3889" s="3" t="s">
        <v>103</v>
      </c>
      <c r="L3889" s="125">
        <v>-0.18058485689806</v>
      </c>
      <c r="M3889" s="3">
        <v>25</v>
      </c>
      <c r="N3889" s="125">
        <v>-0.16713506378036999</v>
      </c>
      <c r="O3889" s="3">
        <v>7</v>
      </c>
      <c r="P3889" s="125">
        <v>2.49924040703246E-2</v>
      </c>
      <c r="Q3889" s="3">
        <v>9</v>
      </c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</row>
    <row r="3890" spans="1:30" hidden="1" x14ac:dyDescent="0.25">
      <c r="A3890" s="2">
        <v>3</v>
      </c>
      <c r="B3890" s="2">
        <v>2017</v>
      </c>
      <c r="C3890" s="4" t="str">
        <f>INDEX(Index!$B$1:$B$500,MATCH($F3890,Index!$A$1:$A$500,0)
)</f>
        <v>NO</v>
      </c>
      <c r="D3890" s="4">
        <v>0</v>
      </c>
      <c r="E3890" s="141">
        <f t="shared" si="60"/>
        <v>-1.6964794445547812E-2</v>
      </c>
      <c r="F3890" s="3" t="s">
        <v>27</v>
      </c>
      <c r="G3890" s="3">
        <v>17</v>
      </c>
      <c r="H3890" s="125">
        <v>-1.6964794445547812E-2</v>
      </c>
      <c r="I3890" s="3"/>
      <c r="J3890" s="3"/>
      <c r="K3890" s="3" t="s">
        <v>105</v>
      </c>
      <c r="L3890" s="125">
        <v>0.16842633859602901</v>
      </c>
      <c r="M3890" s="3">
        <v>7</v>
      </c>
      <c r="N3890" s="125">
        <v>0.18864917983994101</v>
      </c>
      <c r="O3890" s="3">
        <v>30</v>
      </c>
      <c r="P3890" s="125">
        <v>3.25804679836418E-3</v>
      </c>
      <c r="Q3890" s="3">
        <v>14</v>
      </c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</row>
    <row r="3891" spans="1:30" hidden="1" x14ac:dyDescent="0.25">
      <c r="A3891" s="2">
        <v>3</v>
      </c>
      <c r="B3891" s="2">
        <v>2017</v>
      </c>
      <c r="C3891" s="4" t="str">
        <f>INDEX(Index!$B$1:$B$500,MATCH($F3891,Index!$A$1:$A$500,0)
)</f>
        <v>GB</v>
      </c>
      <c r="D3891" s="4">
        <v>0</v>
      </c>
      <c r="E3891" s="141">
        <f t="shared" si="60"/>
        <v>-1.69899982664172E-2</v>
      </c>
      <c r="F3891" s="3" t="s">
        <v>20</v>
      </c>
      <c r="G3891" s="3">
        <v>18</v>
      </c>
      <c r="H3891" s="125">
        <v>-1.69899982664172E-2</v>
      </c>
      <c r="I3891" s="3"/>
      <c r="J3891" s="3"/>
      <c r="K3891" s="3" t="s">
        <v>103</v>
      </c>
      <c r="L3891" s="125">
        <v>2.0387049876181101E-2</v>
      </c>
      <c r="M3891" s="3">
        <v>16</v>
      </c>
      <c r="N3891" s="125">
        <v>4.8347306976940799E-2</v>
      </c>
      <c r="O3891" s="3">
        <v>19</v>
      </c>
      <c r="P3891" s="125">
        <v>1.09702588343425E-2</v>
      </c>
      <c r="Q3891" s="3">
        <v>10</v>
      </c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</row>
    <row r="3892" spans="1:30" hidden="1" x14ac:dyDescent="0.25">
      <c r="A3892" s="2">
        <v>3</v>
      </c>
      <c r="B3892" s="2">
        <v>2017</v>
      </c>
      <c r="C3892" s="4" t="str">
        <f>INDEX(Index!$B$1:$B$500,MATCH($F3892,Index!$A$1:$A$500,0)
)</f>
        <v>LV</v>
      </c>
      <c r="D3892" s="4">
        <v>0</v>
      </c>
      <c r="E3892" s="141">
        <f t="shared" si="60"/>
        <v>-4.2223431812597113E-2</v>
      </c>
      <c r="F3892" s="3" t="s">
        <v>52</v>
      </c>
      <c r="G3892" s="3">
        <v>19</v>
      </c>
      <c r="H3892" s="125">
        <v>-4.2223431812597113E-2</v>
      </c>
      <c r="I3892" s="3"/>
      <c r="J3892" s="3"/>
      <c r="K3892" s="3" t="s">
        <v>103</v>
      </c>
      <c r="L3892" s="125">
        <v>3.3595975510559997E-2</v>
      </c>
      <c r="M3892" s="3">
        <v>15</v>
      </c>
      <c r="N3892" s="125">
        <v>0.12682005686672901</v>
      </c>
      <c r="O3892" s="3">
        <v>26</v>
      </c>
      <c r="P3892" s="125">
        <v>5.1000649543571898E-2</v>
      </c>
      <c r="Q3892" s="3">
        <v>6</v>
      </c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</row>
    <row r="3893" spans="1:30" hidden="1" x14ac:dyDescent="0.25">
      <c r="A3893" s="2">
        <v>3</v>
      </c>
      <c r="B3893" s="2">
        <v>2017</v>
      </c>
      <c r="C3893" s="4" t="str">
        <f>INDEX(Index!$B$1:$B$500,MATCH($F3893,Index!$A$1:$A$500,0)
)</f>
        <v>NE</v>
      </c>
      <c r="D3893" s="4">
        <v>0</v>
      </c>
      <c r="E3893" s="141">
        <f t="shared" si="60"/>
        <v>-0.11069769994063289</v>
      </c>
      <c r="F3893" s="3" t="s">
        <v>17</v>
      </c>
      <c r="G3893" s="3">
        <v>20</v>
      </c>
      <c r="H3893" s="125">
        <v>-0.11069769994063289</v>
      </c>
      <c r="I3893" s="3"/>
      <c r="J3893" s="3"/>
      <c r="K3893" s="3" t="s">
        <v>103</v>
      </c>
      <c r="L3893" s="125">
        <v>0.21773423591847399</v>
      </c>
      <c r="M3893" s="3">
        <v>4</v>
      </c>
      <c r="N3893" s="125">
        <v>0.31365248535185097</v>
      </c>
      <c r="O3893" s="3">
        <v>32</v>
      </c>
      <c r="P3893" s="125">
        <v>-1.47794505072559E-2</v>
      </c>
      <c r="Q3893" s="3">
        <v>19</v>
      </c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</row>
    <row r="3894" spans="1:30" hidden="1" x14ac:dyDescent="0.25">
      <c r="A3894" s="2">
        <v>3</v>
      </c>
      <c r="B3894" s="2">
        <v>2017</v>
      </c>
      <c r="C3894" s="4" t="str">
        <f>INDEX(Index!$B$1:$B$500,MATCH($F3894,Index!$A$1:$A$500,0)
)</f>
        <v>HOU</v>
      </c>
      <c r="D3894" s="4">
        <v>0</v>
      </c>
      <c r="E3894" s="141">
        <f t="shared" si="60"/>
        <v>-0.11210665340040374</v>
      </c>
      <c r="F3894" s="3" t="s">
        <v>49</v>
      </c>
      <c r="G3894" s="3">
        <v>21</v>
      </c>
      <c r="H3894" s="125">
        <v>-0.11210665340040374</v>
      </c>
      <c r="I3894" s="3"/>
      <c r="J3894" s="3"/>
      <c r="K3894" s="3" t="s">
        <v>105</v>
      </c>
      <c r="L3894" s="125">
        <v>-9.5633270894074598E-2</v>
      </c>
      <c r="M3894" s="3">
        <v>21</v>
      </c>
      <c r="N3894" s="125">
        <v>-3.1552494140739502E-3</v>
      </c>
      <c r="O3894" s="3">
        <v>14</v>
      </c>
      <c r="P3894" s="125">
        <v>-1.9628631920403102E-2</v>
      </c>
      <c r="Q3894" s="3">
        <v>20</v>
      </c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</row>
    <row r="3895" spans="1:30" hidden="1" x14ac:dyDescent="0.25">
      <c r="A3895" s="2">
        <v>3</v>
      </c>
      <c r="B3895" s="2">
        <v>2017</v>
      </c>
      <c r="C3895" s="4" t="str">
        <f>INDEX(Index!$B$1:$B$500,MATCH($F3895,Index!$A$1:$A$500,0)
)</f>
        <v>SEA</v>
      </c>
      <c r="D3895" s="4">
        <v>0</v>
      </c>
      <c r="E3895" s="141">
        <f t="shared" si="60"/>
        <v>-0.14177481702870962</v>
      </c>
      <c r="F3895" s="3" t="s">
        <v>30</v>
      </c>
      <c r="G3895" s="3">
        <v>22</v>
      </c>
      <c r="H3895" s="125">
        <v>-0.14177481702870962</v>
      </c>
      <c r="I3895" s="3"/>
      <c r="J3895" s="3"/>
      <c r="K3895" s="3" t="s">
        <v>105</v>
      </c>
      <c r="L3895" s="125">
        <v>-9.6079063485541097E-4</v>
      </c>
      <c r="M3895" s="3">
        <v>18</v>
      </c>
      <c r="N3895" s="125">
        <v>0.116162104780728</v>
      </c>
      <c r="O3895" s="3">
        <v>25</v>
      </c>
      <c r="P3895" s="125">
        <v>-2.4651921613126199E-2</v>
      </c>
      <c r="Q3895" s="3">
        <v>21</v>
      </c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</row>
    <row r="3896" spans="1:30" hidden="1" x14ac:dyDescent="0.25">
      <c r="A3896" s="2">
        <v>3</v>
      </c>
      <c r="B3896" s="2">
        <v>2017</v>
      </c>
      <c r="C3896" s="4" t="e">
        <f>INDEX(Index!$B$1:$B$500,MATCH($F3896,Index!$A$1:$A$500,0)
)</f>
        <v>#N/A</v>
      </c>
      <c r="D3896" s="4">
        <v>0</v>
      </c>
      <c r="E3896" s="141">
        <f t="shared" si="60"/>
        <v>-0.2022882918002315</v>
      </c>
      <c r="F3896" s="3" t="s">
        <v>301</v>
      </c>
      <c r="G3896" s="3">
        <v>23</v>
      </c>
      <c r="H3896" s="125">
        <v>-0.2022882918002315</v>
      </c>
      <c r="I3896" s="3"/>
      <c r="J3896" s="3"/>
      <c r="K3896" s="3" t="s">
        <v>106</v>
      </c>
      <c r="L3896" s="125">
        <v>4.4166639849684199E-2</v>
      </c>
      <c r="M3896" s="3">
        <v>13</v>
      </c>
      <c r="N3896" s="125">
        <v>7.4461726890518706E-2</v>
      </c>
      <c r="O3896" s="3">
        <v>21</v>
      </c>
      <c r="P3896" s="125">
        <v>-0.171993204759397</v>
      </c>
      <c r="Q3896" s="3">
        <v>32</v>
      </c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</row>
    <row r="3897" spans="1:30" hidden="1" x14ac:dyDescent="0.25">
      <c r="A3897" s="2">
        <v>3</v>
      </c>
      <c r="B3897" s="2">
        <v>2017</v>
      </c>
      <c r="C3897" s="4" t="str">
        <f>INDEX(Index!$B$1:$B$500,MATCH($F3897,Index!$A$1:$A$500,0)
)</f>
        <v>NYJ</v>
      </c>
      <c r="D3897" s="4">
        <v>0</v>
      </c>
      <c r="E3897" s="141">
        <f t="shared" si="60"/>
        <v>-0.21993153765725668</v>
      </c>
      <c r="F3897" s="3" t="s">
        <v>9</v>
      </c>
      <c r="G3897" s="3">
        <v>24</v>
      </c>
      <c r="H3897" s="125">
        <v>-0.21993153765725668</v>
      </c>
      <c r="I3897" s="3"/>
      <c r="J3897" s="3"/>
      <c r="K3897" s="3" t="s">
        <v>105</v>
      </c>
      <c r="L3897" s="125">
        <v>-0.14921852483231299</v>
      </c>
      <c r="M3897" s="3">
        <v>23</v>
      </c>
      <c r="N3897" s="125">
        <v>6.7358708302070996E-2</v>
      </c>
      <c r="O3897" s="3">
        <v>20</v>
      </c>
      <c r="P3897" s="125">
        <v>-3.3543045228726898E-3</v>
      </c>
      <c r="Q3897" s="3">
        <v>17</v>
      </c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</row>
    <row r="3898" spans="1:30" hidden="1" x14ac:dyDescent="0.25">
      <c r="A3898" s="2">
        <v>3</v>
      </c>
      <c r="B3898" s="2">
        <v>2017</v>
      </c>
      <c r="C3898" s="4" t="str">
        <f>INDEX(Index!$B$1:$B$500,MATCH($F3898,Index!$A$1:$A$500,0)
)</f>
        <v>ARI</v>
      </c>
      <c r="D3898" s="4">
        <v>0</v>
      </c>
      <c r="E3898" s="141">
        <f t="shared" si="60"/>
        <v>-0.26773948760173039</v>
      </c>
      <c r="F3898" s="3" t="s">
        <v>23</v>
      </c>
      <c r="G3898" s="3">
        <v>25</v>
      </c>
      <c r="H3898" s="125">
        <v>-0.26773948760173039</v>
      </c>
      <c r="I3898" s="3"/>
      <c r="J3898" s="3"/>
      <c r="K3898" s="3" t="s">
        <v>105</v>
      </c>
      <c r="L3898" s="125">
        <v>-0.166658077511081</v>
      </c>
      <c r="M3898" s="3">
        <v>24</v>
      </c>
      <c r="N3898" s="125">
        <v>-2.8675892206145798E-3</v>
      </c>
      <c r="O3898" s="3">
        <v>15</v>
      </c>
      <c r="P3898" s="125">
        <v>-0.103948999311264</v>
      </c>
      <c r="Q3898" s="3">
        <v>30</v>
      </c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</row>
    <row r="3899" spans="1:30" hidden="1" x14ac:dyDescent="0.25">
      <c r="A3899" s="2">
        <v>3</v>
      </c>
      <c r="B3899" s="2">
        <v>2017</v>
      </c>
      <c r="C3899" s="4" t="str">
        <f>INDEX(Index!$B$1:$B$500,MATCH($F3899,Index!$A$1:$A$500,0)
)</f>
        <v>CIN</v>
      </c>
      <c r="D3899" s="4">
        <v>0</v>
      </c>
      <c r="E3899" s="141">
        <f t="shared" si="60"/>
        <v>-0.26858258538306218</v>
      </c>
      <c r="F3899" s="3" t="s">
        <v>24</v>
      </c>
      <c r="G3899" s="3">
        <v>26</v>
      </c>
      <c r="H3899" s="125">
        <v>-0.26858258538306218</v>
      </c>
      <c r="I3899" s="3"/>
      <c r="J3899" s="3"/>
      <c r="K3899" s="3" t="s">
        <v>106</v>
      </c>
      <c r="L3899" s="125">
        <v>-0.29052590907692799</v>
      </c>
      <c r="M3899" s="3">
        <v>30</v>
      </c>
      <c r="N3899" s="125">
        <v>-1.77422353688051E-2</v>
      </c>
      <c r="O3899" s="3">
        <v>13</v>
      </c>
      <c r="P3899" s="125">
        <v>4.2010883250607096E-3</v>
      </c>
      <c r="Q3899" s="3">
        <v>13</v>
      </c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</row>
    <row r="3900" spans="1:30" hidden="1" x14ac:dyDescent="0.25">
      <c r="A3900" s="2">
        <v>3</v>
      </c>
      <c r="B3900" s="2">
        <v>2017</v>
      </c>
      <c r="C3900" s="4" t="str">
        <f>INDEX(Index!$B$1:$B$500,MATCH($F3900,Index!$A$1:$A$500,0)
)</f>
        <v>CHI</v>
      </c>
      <c r="D3900" s="4">
        <v>0</v>
      </c>
      <c r="E3900" s="141">
        <f t="shared" si="60"/>
        <v>-0.3120005248708852</v>
      </c>
      <c r="F3900" s="3" t="s">
        <v>64</v>
      </c>
      <c r="G3900" s="3">
        <v>27</v>
      </c>
      <c r="H3900" s="125">
        <v>-0.3120005248708852</v>
      </c>
      <c r="I3900" s="3"/>
      <c r="J3900" s="3"/>
      <c r="K3900" s="3" t="s">
        <v>105</v>
      </c>
      <c r="L3900" s="125">
        <v>-0.20518604354886899</v>
      </c>
      <c r="M3900" s="3">
        <v>28</v>
      </c>
      <c r="N3900" s="125">
        <v>8.0132423532162503E-2</v>
      </c>
      <c r="O3900" s="3">
        <v>24</v>
      </c>
      <c r="P3900" s="125">
        <v>-2.6682057789853698E-2</v>
      </c>
      <c r="Q3900" s="3">
        <v>23</v>
      </c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</row>
    <row r="3901" spans="1:30" hidden="1" x14ac:dyDescent="0.25">
      <c r="A3901" s="2">
        <v>3</v>
      </c>
      <c r="B3901" s="2">
        <v>2017</v>
      </c>
      <c r="C3901" s="4" t="str">
        <f>INDEX(Index!$B$1:$B$500,MATCH($F3901,Index!$A$1:$A$500,0)
)</f>
        <v>IND</v>
      </c>
      <c r="D3901" s="4">
        <v>0</v>
      </c>
      <c r="E3901" s="141">
        <f t="shared" si="60"/>
        <v>-0.33180326394329368</v>
      </c>
      <c r="F3901" s="3" t="s">
        <v>35</v>
      </c>
      <c r="G3901" s="3">
        <v>28</v>
      </c>
      <c r="H3901" s="125">
        <v>-0.33180326394329368</v>
      </c>
      <c r="I3901" s="3"/>
      <c r="J3901" s="3"/>
      <c r="K3901" s="3" t="s">
        <v>105</v>
      </c>
      <c r="L3901" s="125">
        <v>-0.33708305227800001</v>
      </c>
      <c r="M3901" s="3">
        <v>32</v>
      </c>
      <c r="N3901" s="125">
        <v>-3.0045796623463399E-2</v>
      </c>
      <c r="O3901" s="3">
        <v>12</v>
      </c>
      <c r="P3901" s="125">
        <v>-2.4766008288757101E-2</v>
      </c>
      <c r="Q3901" s="3">
        <v>22</v>
      </c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</row>
    <row r="3902" spans="1:30" hidden="1" x14ac:dyDescent="0.25">
      <c r="A3902" s="2">
        <v>3</v>
      </c>
      <c r="B3902" s="2">
        <v>2017</v>
      </c>
      <c r="C3902" s="4" t="str">
        <f>INDEX(Index!$B$1:$B$500,MATCH($F3902,Index!$A$1:$A$500,0)
)</f>
        <v>NYG</v>
      </c>
      <c r="D3902" s="4">
        <v>0</v>
      </c>
      <c r="E3902" s="141">
        <f t="shared" si="60"/>
        <v>-0.40164867230901197</v>
      </c>
      <c r="F3902" s="3" t="s">
        <v>15</v>
      </c>
      <c r="G3902" s="3">
        <v>29</v>
      </c>
      <c r="H3902" s="125">
        <v>-0.40164867230901197</v>
      </c>
      <c r="I3902" s="3"/>
      <c r="J3902" s="3"/>
      <c r="K3902" s="3" t="s">
        <v>106</v>
      </c>
      <c r="L3902" s="125">
        <v>-0.10801157359756</v>
      </c>
      <c r="M3902" s="3">
        <v>22</v>
      </c>
      <c r="N3902" s="125">
        <v>0.18682701936822599</v>
      </c>
      <c r="O3902" s="3">
        <v>29</v>
      </c>
      <c r="P3902" s="125">
        <v>-0.10681007934322601</v>
      </c>
      <c r="Q3902" s="3">
        <v>31</v>
      </c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</row>
    <row r="3903" spans="1:30" hidden="1" x14ac:dyDescent="0.25">
      <c r="A3903" s="2">
        <v>3</v>
      </c>
      <c r="B3903" s="2">
        <v>2017</v>
      </c>
      <c r="C3903" s="4" t="str">
        <f>INDEX(Index!$B$1:$B$500,MATCH($F3903,Index!$A$1:$A$500,0)
)</f>
        <v>SF</v>
      </c>
      <c r="D3903" s="4">
        <v>0</v>
      </c>
      <c r="E3903" s="141">
        <f t="shared" si="60"/>
        <v>-0.41385857314750168</v>
      </c>
      <c r="F3903" s="3" t="s">
        <v>1</v>
      </c>
      <c r="G3903" s="3">
        <v>30</v>
      </c>
      <c r="H3903" s="125">
        <v>-0.41385857314750168</v>
      </c>
      <c r="I3903" s="3"/>
      <c r="J3903" s="3"/>
      <c r="K3903" s="3" t="s">
        <v>106</v>
      </c>
      <c r="L3903" s="125">
        <v>-0.29314345665569702</v>
      </c>
      <c r="M3903" s="3">
        <v>31</v>
      </c>
      <c r="N3903" s="125">
        <v>0.18055050964963401</v>
      </c>
      <c r="O3903" s="3">
        <v>28</v>
      </c>
      <c r="P3903" s="125">
        <v>5.9835393157829299E-2</v>
      </c>
      <c r="Q3903" s="3">
        <v>5</v>
      </c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</row>
    <row r="3904" spans="1:30" hidden="1" x14ac:dyDescent="0.25">
      <c r="A3904" s="2">
        <v>3</v>
      </c>
      <c r="B3904" s="2">
        <v>2017</v>
      </c>
      <c r="C3904" s="4" t="str">
        <f>INDEX(Index!$B$1:$B$500,MATCH($F3904,Index!$A$1:$A$500,0)
)</f>
        <v>CLE</v>
      </c>
      <c r="D3904" s="4">
        <v>0</v>
      </c>
      <c r="E3904" s="141">
        <f t="shared" si="60"/>
        <v>-0.41992352207435912</v>
      </c>
      <c r="F3904" s="3" t="s">
        <v>10</v>
      </c>
      <c r="G3904" s="3">
        <v>31</v>
      </c>
      <c r="H3904" s="125">
        <v>-0.41992352207435912</v>
      </c>
      <c r="I3904" s="3"/>
      <c r="J3904" s="3"/>
      <c r="K3904" s="3" t="s">
        <v>106</v>
      </c>
      <c r="L3904" s="125">
        <v>-0.19449552016997801</v>
      </c>
      <c r="M3904" s="3">
        <v>27</v>
      </c>
      <c r="N3904" s="125">
        <v>0.16749938734356801</v>
      </c>
      <c r="O3904" s="3">
        <v>27</v>
      </c>
      <c r="P3904" s="125">
        <v>-5.7928614560813101E-2</v>
      </c>
      <c r="Q3904" s="3">
        <v>27</v>
      </c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</row>
    <row r="3905" spans="1:30" hidden="1" x14ac:dyDescent="0.25">
      <c r="A3905" s="2">
        <v>3</v>
      </c>
      <c r="B3905" s="2">
        <v>2017</v>
      </c>
      <c r="C3905" s="4" t="str">
        <f>INDEX(Index!$B$1:$B$500,MATCH($F3905,Index!$A$1:$A$500,0)
)</f>
        <v>MIA</v>
      </c>
      <c r="D3905" s="4">
        <v>0</v>
      </c>
      <c r="E3905" s="141">
        <f t="shared" si="60"/>
        <v>-0.47706363972019961</v>
      </c>
      <c r="F3905" s="3" t="s">
        <v>4</v>
      </c>
      <c r="G3905" s="3">
        <v>32</v>
      </c>
      <c r="H3905" s="125">
        <v>-0.47706363972019961</v>
      </c>
      <c r="I3905" s="3"/>
      <c r="J3905" s="3"/>
      <c r="K3905" s="3" t="s">
        <v>101</v>
      </c>
      <c r="L3905" s="125">
        <v>-0.22002894318038099</v>
      </c>
      <c r="M3905" s="3">
        <v>29</v>
      </c>
      <c r="N3905" s="125">
        <v>0.22681977005626699</v>
      </c>
      <c r="O3905" s="3">
        <v>31</v>
      </c>
      <c r="P3905" s="125">
        <v>-3.0214926483551601E-2</v>
      </c>
      <c r="Q3905" s="3">
        <v>24</v>
      </c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</row>
    <row r="3906" spans="1:30" hidden="1" x14ac:dyDescent="0.25">
      <c r="A3906" s="2">
        <v>4</v>
      </c>
      <c r="B3906" s="2">
        <v>2017</v>
      </c>
      <c r="C3906" s="4" t="str">
        <f>INDEX(Index!$B$1:$B$500,MATCH($F3906,Index!$A$1:$A$500,0)
)</f>
        <v>KC</v>
      </c>
      <c r="D3906" s="4">
        <v>0</v>
      </c>
      <c r="E3906" s="141">
        <f t="shared" ref="E3906:E3969" si="61">IF(D3906=1,H3906/100,H3906)</f>
        <v>0.39648743805627595</v>
      </c>
      <c r="F3906" s="3" t="s">
        <v>5</v>
      </c>
      <c r="G3906" s="3">
        <v>1</v>
      </c>
      <c r="H3906" s="125">
        <v>0.39648743805627595</v>
      </c>
      <c r="I3906" s="3"/>
      <c r="J3906" s="3"/>
      <c r="K3906" s="3" t="s">
        <v>214</v>
      </c>
      <c r="L3906" s="125">
        <v>0.368460076675175</v>
      </c>
      <c r="M3906" s="3">
        <v>1</v>
      </c>
      <c r="N3906" s="125">
        <v>-3.9315849173345699E-2</v>
      </c>
      <c r="O3906" s="3">
        <v>12</v>
      </c>
      <c r="P3906" s="125">
        <v>-1.12884877922447E-2</v>
      </c>
      <c r="Q3906" s="3">
        <v>19</v>
      </c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</row>
    <row r="3907" spans="1:30" hidden="1" x14ac:dyDescent="0.25">
      <c r="A3907" s="2">
        <v>4</v>
      </c>
      <c r="B3907" s="2">
        <v>2017</v>
      </c>
      <c r="C3907" s="4" t="str">
        <f>INDEX(Index!$B$1:$B$500,MATCH($F3907,Index!$A$1:$A$500,0)
)</f>
        <v>PIT</v>
      </c>
      <c r="D3907" s="4">
        <v>0</v>
      </c>
      <c r="E3907" s="141">
        <f t="shared" si="61"/>
        <v>0.2824695893698031</v>
      </c>
      <c r="F3907" s="3" t="s">
        <v>32</v>
      </c>
      <c r="G3907" s="3">
        <v>2</v>
      </c>
      <c r="H3907" s="125">
        <v>0.2824695893698031</v>
      </c>
      <c r="I3907" s="3"/>
      <c r="J3907" s="3"/>
      <c r="K3907" s="3" t="s">
        <v>107</v>
      </c>
      <c r="L3907" s="125">
        <v>0.13271331747875201</v>
      </c>
      <c r="M3907" s="3">
        <v>7</v>
      </c>
      <c r="N3907" s="125">
        <v>-0.18522824402590801</v>
      </c>
      <c r="O3907" s="3">
        <v>3</v>
      </c>
      <c r="P3907" s="125">
        <v>-3.5471972134856901E-2</v>
      </c>
      <c r="Q3907" s="3">
        <v>26</v>
      </c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</row>
    <row r="3908" spans="1:30" hidden="1" x14ac:dyDescent="0.25">
      <c r="A3908" s="2">
        <v>4</v>
      </c>
      <c r="B3908" s="2">
        <v>2017</v>
      </c>
      <c r="C3908" s="4" t="str">
        <f>INDEX(Index!$B$1:$B$500,MATCH($F3908,Index!$A$1:$A$500,0)
)</f>
        <v>ATL</v>
      </c>
      <c r="D3908" s="4">
        <v>0</v>
      </c>
      <c r="E3908" s="141">
        <f t="shared" si="61"/>
        <v>0.24004317410747139</v>
      </c>
      <c r="F3908" s="3" t="s">
        <v>43</v>
      </c>
      <c r="G3908" s="3">
        <v>3</v>
      </c>
      <c r="H3908" s="125">
        <v>0.24004317410747139</v>
      </c>
      <c r="I3908" s="3"/>
      <c r="J3908" s="3"/>
      <c r="K3908" s="3" t="s">
        <v>107</v>
      </c>
      <c r="L3908" s="125">
        <v>0.149554801443324</v>
      </c>
      <c r="M3908" s="3">
        <v>5</v>
      </c>
      <c r="N3908" s="125">
        <v>-4.3506436355991503E-2</v>
      </c>
      <c r="O3908" s="3">
        <v>11</v>
      </c>
      <c r="P3908" s="125">
        <v>4.6981936308155899E-2</v>
      </c>
      <c r="Q3908" s="3">
        <v>5</v>
      </c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</row>
    <row r="3909" spans="1:30" hidden="1" x14ac:dyDescent="0.25">
      <c r="A3909" s="2">
        <v>4</v>
      </c>
      <c r="B3909" s="2">
        <v>2017</v>
      </c>
      <c r="C3909" s="4" t="e">
        <f>INDEX(Index!$B$1:$B$500,MATCH($F3909,Index!$A$1:$A$500,0)
)</f>
        <v>#N/A</v>
      </c>
      <c r="D3909" s="4">
        <v>0</v>
      </c>
      <c r="E3909" s="141">
        <f t="shared" si="61"/>
        <v>0.21603579028114719</v>
      </c>
      <c r="F3909" s="3" t="s">
        <v>283</v>
      </c>
      <c r="G3909" s="3">
        <v>4</v>
      </c>
      <c r="H3909" s="125">
        <v>0.21603579028114719</v>
      </c>
      <c r="I3909" s="3"/>
      <c r="J3909" s="3"/>
      <c r="K3909" s="3" t="s">
        <v>107</v>
      </c>
      <c r="L3909" s="125">
        <v>0.155308331460947</v>
      </c>
      <c r="M3909" s="3">
        <v>4</v>
      </c>
      <c r="N3909" s="125">
        <v>-1.1386989956930599E-2</v>
      </c>
      <c r="O3909" s="3">
        <v>16</v>
      </c>
      <c r="P3909" s="125">
        <v>4.93404688632696E-2</v>
      </c>
      <c r="Q3909" s="3">
        <v>4</v>
      </c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</row>
    <row r="3910" spans="1:30" hidden="1" x14ac:dyDescent="0.25">
      <c r="A3910" s="2">
        <v>4</v>
      </c>
      <c r="B3910" s="2">
        <v>2017</v>
      </c>
      <c r="C3910" s="4" t="str">
        <f>INDEX(Index!$B$1:$B$500,MATCH($F3910,Index!$A$1:$A$500,0)
)</f>
        <v>DET</v>
      </c>
      <c r="D3910" s="4">
        <v>0</v>
      </c>
      <c r="E3910" s="141">
        <f t="shared" si="61"/>
        <v>0.2105440905737575</v>
      </c>
      <c r="F3910" s="3" t="s">
        <v>21</v>
      </c>
      <c r="G3910" s="3">
        <v>5</v>
      </c>
      <c r="H3910" s="125">
        <v>0.2105440905737575</v>
      </c>
      <c r="I3910" s="3"/>
      <c r="J3910" s="3"/>
      <c r="K3910" s="3" t="s">
        <v>107</v>
      </c>
      <c r="L3910" s="125">
        <v>-1.11674929600666E-2</v>
      </c>
      <c r="M3910" s="3">
        <v>20</v>
      </c>
      <c r="N3910" s="125">
        <v>-0.154145163221068</v>
      </c>
      <c r="O3910" s="3">
        <v>6</v>
      </c>
      <c r="P3910" s="125">
        <v>6.7566420312756101E-2</v>
      </c>
      <c r="Q3910" s="3">
        <v>2</v>
      </c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</row>
    <row r="3911" spans="1:30" hidden="1" x14ac:dyDescent="0.25">
      <c r="A3911" s="2">
        <v>4</v>
      </c>
      <c r="B3911" s="2">
        <v>2017</v>
      </c>
      <c r="C3911" s="4" t="str">
        <f>INDEX(Index!$B$1:$B$500,MATCH($F3911,Index!$A$1:$A$500,0)
)</f>
        <v>WAS</v>
      </c>
      <c r="D3911" s="4">
        <v>0</v>
      </c>
      <c r="E3911" s="141">
        <f t="shared" si="61"/>
        <v>0.20649567002096381</v>
      </c>
      <c r="F3911" s="3" t="s">
        <v>26</v>
      </c>
      <c r="G3911" s="3">
        <v>6</v>
      </c>
      <c r="H3911" s="125">
        <v>0.20649567002096381</v>
      </c>
      <c r="I3911" s="3"/>
      <c r="J3911" s="3"/>
      <c r="K3911" s="3" t="s">
        <v>108</v>
      </c>
      <c r="L3911" s="125">
        <v>8.4806766743464296E-2</v>
      </c>
      <c r="M3911" s="3">
        <v>11</v>
      </c>
      <c r="N3911" s="125">
        <v>-0.142502609414321</v>
      </c>
      <c r="O3911" s="3">
        <v>7</v>
      </c>
      <c r="P3911" s="125">
        <v>-2.08137061368215E-2</v>
      </c>
      <c r="Q3911" s="3">
        <v>22</v>
      </c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</row>
    <row r="3912" spans="1:30" hidden="1" x14ac:dyDescent="0.25">
      <c r="A3912" s="2">
        <v>4</v>
      </c>
      <c r="B3912" s="2">
        <v>2017</v>
      </c>
      <c r="C3912" s="4" t="str">
        <f>INDEX(Index!$B$1:$B$500,MATCH($F3912,Index!$A$1:$A$500,0)
)</f>
        <v>MIN</v>
      </c>
      <c r="D3912" s="4">
        <v>0</v>
      </c>
      <c r="E3912" s="141">
        <f t="shared" si="61"/>
        <v>0.20511415409812472</v>
      </c>
      <c r="F3912" s="3" t="s">
        <v>46</v>
      </c>
      <c r="G3912" s="3">
        <v>7</v>
      </c>
      <c r="H3912" s="125">
        <v>0.20511415409812472</v>
      </c>
      <c r="I3912" s="3"/>
      <c r="J3912" s="3"/>
      <c r="K3912" s="3" t="s">
        <v>108</v>
      </c>
      <c r="L3912" s="125">
        <v>0.20588711597395001</v>
      </c>
      <c r="M3912" s="3">
        <v>3</v>
      </c>
      <c r="N3912" s="125">
        <v>-1.3419356643301201E-2</v>
      </c>
      <c r="O3912" s="3">
        <v>15</v>
      </c>
      <c r="P3912" s="125">
        <v>-1.4192318519126499E-2</v>
      </c>
      <c r="Q3912" s="3">
        <v>21</v>
      </c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</row>
    <row r="3913" spans="1:30" hidden="1" x14ac:dyDescent="0.25">
      <c r="A3913" s="2">
        <v>4</v>
      </c>
      <c r="B3913" s="2">
        <v>2017</v>
      </c>
      <c r="C3913" s="4" t="str">
        <f>INDEX(Index!$B$1:$B$500,MATCH($F3913,Index!$A$1:$A$500,0)
)</f>
        <v>JAX</v>
      </c>
      <c r="D3913" s="4">
        <v>0</v>
      </c>
      <c r="E3913" s="141">
        <f t="shared" si="61"/>
        <v>0.19932115555742</v>
      </c>
      <c r="F3913" s="3" t="s">
        <v>56</v>
      </c>
      <c r="G3913" s="3">
        <v>8</v>
      </c>
      <c r="H3913" s="125">
        <v>0.19932115555742</v>
      </c>
      <c r="I3913" s="3"/>
      <c r="J3913" s="3"/>
      <c r="K3913" s="3" t="s">
        <v>108</v>
      </c>
      <c r="L3913" s="125">
        <v>1.25794319558367E-2</v>
      </c>
      <c r="M3913" s="3">
        <v>18</v>
      </c>
      <c r="N3913" s="125">
        <v>-0.23149587997316601</v>
      </c>
      <c r="O3913" s="3">
        <v>2</v>
      </c>
      <c r="P3913" s="125">
        <v>-4.4754156371582698E-2</v>
      </c>
      <c r="Q3913" s="3">
        <v>27</v>
      </c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</row>
    <row r="3914" spans="1:30" hidden="1" x14ac:dyDescent="0.25">
      <c r="A3914" s="2">
        <v>4</v>
      </c>
      <c r="B3914" s="2">
        <v>2017</v>
      </c>
      <c r="C3914" s="4" t="str">
        <f>INDEX(Index!$B$1:$B$500,MATCH($F3914,Index!$A$1:$A$500,0)
)</f>
        <v>DEN</v>
      </c>
      <c r="D3914" s="4">
        <v>0</v>
      </c>
      <c r="E3914" s="141">
        <f t="shared" si="61"/>
        <v>0.18580656024617359</v>
      </c>
      <c r="F3914" s="3" t="s">
        <v>39</v>
      </c>
      <c r="G3914" s="3">
        <v>9</v>
      </c>
      <c r="H3914" s="125">
        <v>0.18580656024617359</v>
      </c>
      <c r="I3914" s="3"/>
      <c r="J3914" s="3"/>
      <c r="K3914" s="3" t="s">
        <v>107</v>
      </c>
      <c r="L3914" s="125">
        <v>4.7896307329495402E-2</v>
      </c>
      <c r="M3914" s="3">
        <v>15</v>
      </c>
      <c r="N3914" s="125">
        <v>-0.231985906689786</v>
      </c>
      <c r="O3914" s="3">
        <v>1</v>
      </c>
      <c r="P3914" s="125">
        <v>-9.4075653773107795E-2</v>
      </c>
      <c r="Q3914" s="3">
        <v>29</v>
      </c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</row>
    <row r="3915" spans="1:30" hidden="1" x14ac:dyDescent="0.25">
      <c r="A3915" s="2">
        <v>4</v>
      </c>
      <c r="B3915" s="2">
        <v>2017</v>
      </c>
      <c r="C3915" s="4" t="str">
        <f>INDEX(Index!$B$1:$B$500,MATCH($F3915,Index!$A$1:$A$500,0)
)</f>
        <v>BUF</v>
      </c>
      <c r="D3915" s="4">
        <v>0</v>
      </c>
      <c r="E3915" s="141">
        <f t="shared" si="61"/>
        <v>0.17101843911970624</v>
      </c>
      <c r="F3915" s="3" t="s">
        <v>0</v>
      </c>
      <c r="G3915" s="3">
        <v>10</v>
      </c>
      <c r="H3915" s="125">
        <v>0.17101843911970624</v>
      </c>
      <c r="I3915" s="3"/>
      <c r="J3915" s="3"/>
      <c r="K3915" s="3" t="s">
        <v>107</v>
      </c>
      <c r="L3915" s="125">
        <v>-2.3745804876463602E-3</v>
      </c>
      <c r="M3915" s="3">
        <v>19</v>
      </c>
      <c r="N3915" s="125">
        <v>-0.156063924192199</v>
      </c>
      <c r="O3915" s="3">
        <v>5</v>
      </c>
      <c r="P3915" s="125">
        <v>1.7329095415153602E-2</v>
      </c>
      <c r="Q3915" s="3">
        <v>11</v>
      </c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</row>
    <row r="3916" spans="1:30" hidden="1" x14ac:dyDescent="0.25">
      <c r="A3916" s="2">
        <v>4</v>
      </c>
      <c r="B3916" s="2">
        <v>2017</v>
      </c>
      <c r="C3916" s="4" t="str">
        <f>INDEX(Index!$B$1:$B$500,MATCH($F3916,Index!$A$1:$A$500,0)
)</f>
        <v>HOU</v>
      </c>
      <c r="D3916" s="4">
        <v>0</v>
      </c>
      <c r="E3916" s="141">
        <f t="shared" si="61"/>
        <v>0.12755671182722916</v>
      </c>
      <c r="F3916" s="3" t="s">
        <v>49</v>
      </c>
      <c r="G3916" s="3">
        <v>11</v>
      </c>
      <c r="H3916" s="125">
        <v>0.12755671182722916</v>
      </c>
      <c r="I3916" s="3"/>
      <c r="J3916" s="3"/>
      <c r="K3916" s="3" t="s">
        <v>108</v>
      </c>
      <c r="L3916" s="125">
        <v>2.9506188902556602E-2</v>
      </c>
      <c r="M3916" s="3">
        <v>16</v>
      </c>
      <c r="N3916" s="125">
        <v>-9.52195738364357E-2</v>
      </c>
      <c r="O3916" s="3">
        <v>9</v>
      </c>
      <c r="P3916" s="125">
        <v>2.8309490882368598E-3</v>
      </c>
      <c r="Q3916" s="3">
        <v>15</v>
      </c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</row>
    <row r="3917" spans="1:30" hidden="1" x14ac:dyDescent="0.25">
      <c r="A3917" s="2">
        <v>4</v>
      </c>
      <c r="B3917" s="2">
        <v>2017</v>
      </c>
      <c r="C3917" s="4" t="str">
        <f>INDEX(Index!$B$1:$B$500,MATCH($F3917,Index!$A$1:$A$500,0)
)</f>
        <v>PHI</v>
      </c>
      <c r="D3917" s="4">
        <v>0</v>
      </c>
      <c r="E3917" s="141">
        <f t="shared" si="61"/>
        <v>0.11152358845118229</v>
      </c>
      <c r="F3917" s="3" t="s">
        <v>7</v>
      </c>
      <c r="G3917" s="3">
        <v>12</v>
      </c>
      <c r="H3917" s="125">
        <v>0.11152358845118229</v>
      </c>
      <c r="I3917" s="3"/>
      <c r="J3917" s="3"/>
      <c r="K3917" s="3" t="s">
        <v>107</v>
      </c>
      <c r="L3917" s="125">
        <v>0.10528512025548301</v>
      </c>
      <c r="M3917" s="3">
        <v>8</v>
      </c>
      <c r="N3917" s="125">
        <v>2.4894990199915999E-2</v>
      </c>
      <c r="O3917" s="3">
        <v>18</v>
      </c>
      <c r="P3917" s="125">
        <v>3.11334583956153E-2</v>
      </c>
      <c r="Q3917" s="3">
        <v>9</v>
      </c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</row>
    <row r="3918" spans="1:30" hidden="1" x14ac:dyDescent="0.25">
      <c r="A3918" s="2">
        <v>4</v>
      </c>
      <c r="B3918" s="2">
        <v>2017</v>
      </c>
      <c r="C3918" s="4" t="str">
        <f>INDEX(Index!$B$1:$B$500,MATCH($F3918,Index!$A$1:$A$500,0)
)</f>
        <v>GB</v>
      </c>
      <c r="D3918" s="4">
        <v>0</v>
      </c>
      <c r="E3918" s="141">
        <f t="shared" si="61"/>
        <v>9.171407760781039E-2</v>
      </c>
      <c r="F3918" s="3" t="s">
        <v>20</v>
      </c>
      <c r="G3918" s="3">
        <v>13</v>
      </c>
      <c r="H3918" s="125">
        <v>9.171407760781039E-2</v>
      </c>
      <c r="I3918" s="3"/>
      <c r="J3918" s="3"/>
      <c r="K3918" s="3" t="s">
        <v>107</v>
      </c>
      <c r="L3918" s="125">
        <v>5.4356382005471902E-2</v>
      </c>
      <c r="M3918" s="3">
        <v>13</v>
      </c>
      <c r="N3918" s="125">
        <v>-2.0787468900373099E-2</v>
      </c>
      <c r="O3918" s="3">
        <v>13</v>
      </c>
      <c r="P3918" s="125">
        <v>1.6570226701965399E-2</v>
      </c>
      <c r="Q3918" s="3">
        <v>12</v>
      </c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</row>
    <row r="3919" spans="1:30" hidden="1" x14ac:dyDescent="0.25">
      <c r="A3919" s="2">
        <v>4</v>
      </c>
      <c r="B3919" s="2">
        <v>2017</v>
      </c>
      <c r="C3919" s="4" t="str">
        <f>INDEX(Index!$B$1:$B$500,MATCH($F3919,Index!$A$1:$A$500,0)
)</f>
        <v>TB</v>
      </c>
      <c r="D3919" s="4">
        <v>0</v>
      </c>
      <c r="E3919" s="141">
        <f t="shared" si="61"/>
        <v>5.6296740554592398E-2</v>
      </c>
      <c r="F3919" s="3" t="s">
        <v>38</v>
      </c>
      <c r="G3919" s="3">
        <v>14</v>
      </c>
      <c r="H3919" s="125">
        <v>5.6296740554592398E-2</v>
      </c>
      <c r="I3919" s="3"/>
      <c r="J3919" s="3"/>
      <c r="K3919" s="3" t="s">
        <v>103</v>
      </c>
      <c r="L3919" s="125">
        <v>9.2417867422109196E-2</v>
      </c>
      <c r="M3919" s="3">
        <v>10</v>
      </c>
      <c r="N3919" s="125">
        <v>4.7809297466155899E-2</v>
      </c>
      <c r="O3919" s="3">
        <v>20</v>
      </c>
      <c r="P3919" s="125">
        <v>1.16881705986391E-2</v>
      </c>
      <c r="Q3919" s="3">
        <v>13</v>
      </c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</row>
    <row r="3920" spans="1:30" hidden="1" x14ac:dyDescent="0.25">
      <c r="A3920" s="2">
        <v>4</v>
      </c>
      <c r="B3920" s="2">
        <v>2017</v>
      </c>
      <c r="C3920" s="4" t="str">
        <f>INDEX(Index!$B$1:$B$500,MATCH($F3920,Index!$A$1:$A$500,0)
)</f>
        <v>TEN</v>
      </c>
      <c r="D3920" s="4">
        <v>0</v>
      </c>
      <c r="E3920" s="141">
        <f t="shared" si="61"/>
        <v>5.0398558608270194E-2</v>
      </c>
      <c r="F3920" s="3" t="s">
        <v>45</v>
      </c>
      <c r="G3920" s="3">
        <v>15</v>
      </c>
      <c r="H3920" s="125">
        <v>5.0398558608270194E-2</v>
      </c>
      <c r="I3920" s="3"/>
      <c r="J3920" s="3"/>
      <c r="K3920" s="3" t="s">
        <v>108</v>
      </c>
      <c r="L3920" s="125">
        <v>0.138174355307397</v>
      </c>
      <c r="M3920" s="3">
        <v>6</v>
      </c>
      <c r="N3920" s="125">
        <v>0.119508578312365</v>
      </c>
      <c r="O3920" s="3">
        <v>28</v>
      </c>
      <c r="P3920" s="125">
        <v>3.1732781613238198E-2</v>
      </c>
      <c r="Q3920" s="3">
        <v>8</v>
      </c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</row>
    <row r="3921" spans="1:30" hidden="1" x14ac:dyDescent="0.25">
      <c r="A3921" s="2">
        <v>4</v>
      </c>
      <c r="B3921" s="2">
        <v>2017</v>
      </c>
      <c r="C3921" s="4" t="str">
        <f>INDEX(Index!$B$1:$B$500,MATCH($F3921,Index!$A$1:$A$500,0)
)</f>
        <v>CAR</v>
      </c>
      <c r="D3921" s="4">
        <v>0</v>
      </c>
      <c r="E3921" s="141">
        <f t="shared" si="61"/>
        <v>4.8661223375967205E-2</v>
      </c>
      <c r="F3921" s="3" t="s">
        <v>51</v>
      </c>
      <c r="G3921" s="3">
        <v>16</v>
      </c>
      <c r="H3921" s="125">
        <v>4.8661223375967205E-2</v>
      </c>
      <c r="I3921" s="3"/>
      <c r="J3921" s="3"/>
      <c r="K3921" s="3" t="s">
        <v>107</v>
      </c>
      <c r="L3921" s="125">
        <v>-4.4212673270482998E-2</v>
      </c>
      <c r="M3921" s="3">
        <v>23</v>
      </c>
      <c r="N3921" s="125">
        <v>-7.1614982443781602E-2</v>
      </c>
      <c r="O3921" s="3">
        <v>10</v>
      </c>
      <c r="P3921" s="125">
        <v>2.1258914202668601E-2</v>
      </c>
      <c r="Q3921" s="3">
        <v>10</v>
      </c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</row>
    <row r="3922" spans="1:30" hidden="1" x14ac:dyDescent="0.25">
      <c r="A3922" s="2">
        <v>4</v>
      </c>
      <c r="B3922" s="2">
        <v>2017</v>
      </c>
      <c r="C3922" s="4" t="str">
        <f>INDEX(Index!$B$1:$B$500,MATCH($F3922,Index!$A$1:$A$500,0)
)</f>
        <v>NO</v>
      </c>
      <c r="D3922" s="4">
        <v>0</v>
      </c>
      <c r="E3922" s="141">
        <f t="shared" si="61"/>
        <v>3.9658031733054599E-2</v>
      </c>
      <c r="F3922" s="3" t="s">
        <v>27</v>
      </c>
      <c r="G3922" s="3">
        <v>17</v>
      </c>
      <c r="H3922" s="125">
        <v>3.9658031733054599E-2</v>
      </c>
      <c r="I3922" s="3"/>
      <c r="J3922" s="3"/>
      <c r="K3922" s="3" t="s">
        <v>108</v>
      </c>
      <c r="L3922" s="125">
        <v>9.7246745606975701E-2</v>
      </c>
      <c r="M3922" s="3">
        <v>9</v>
      </c>
      <c r="N3922" s="125">
        <v>5.49922795367088E-2</v>
      </c>
      <c r="O3922" s="3">
        <v>21</v>
      </c>
      <c r="P3922" s="125">
        <v>-2.5964343372123001E-3</v>
      </c>
      <c r="Q3922" s="3">
        <v>18</v>
      </c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</row>
    <row r="3923" spans="1:30" hidden="1" x14ac:dyDescent="0.25">
      <c r="A3923" s="2">
        <v>4</v>
      </c>
      <c r="B3923" s="2">
        <v>2017</v>
      </c>
      <c r="C3923" s="4" t="str">
        <f>INDEX(Index!$B$1:$B$500,MATCH($F3923,Index!$A$1:$A$500,0)
)</f>
        <v>DAL</v>
      </c>
      <c r="D3923" s="4">
        <v>0</v>
      </c>
      <c r="E3923" s="141">
        <f t="shared" si="61"/>
        <v>2.49410053445068E-2</v>
      </c>
      <c r="F3923" s="3" t="s">
        <v>3</v>
      </c>
      <c r="G3923" s="3">
        <v>18</v>
      </c>
      <c r="H3923" s="125">
        <v>2.49410053445068E-2</v>
      </c>
      <c r="I3923" s="3"/>
      <c r="J3923" s="3"/>
      <c r="K3923" s="3" t="s">
        <v>108</v>
      </c>
      <c r="L3923" s="125">
        <v>5.0689053304979699E-2</v>
      </c>
      <c r="M3923" s="3">
        <v>14</v>
      </c>
      <c r="N3923" s="125">
        <v>6.32771736879323E-2</v>
      </c>
      <c r="O3923" s="3">
        <v>22</v>
      </c>
      <c r="P3923" s="125">
        <v>3.7529125727459402E-2</v>
      </c>
      <c r="Q3923" s="3">
        <v>6</v>
      </c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</row>
    <row r="3924" spans="1:30" hidden="1" x14ac:dyDescent="0.25">
      <c r="A3924" s="2">
        <v>4</v>
      </c>
      <c r="B3924" s="2">
        <v>2017</v>
      </c>
      <c r="C3924" s="4" t="str">
        <f>INDEX(Index!$B$1:$B$500,MATCH($F3924,Index!$A$1:$A$500,0)
)</f>
        <v>CIN</v>
      </c>
      <c r="D3924" s="4">
        <v>0</v>
      </c>
      <c r="E3924" s="141">
        <f t="shared" si="61"/>
        <v>1.2847811209905899E-2</v>
      </c>
      <c r="F3924" s="3" t="s">
        <v>24</v>
      </c>
      <c r="G3924" s="3">
        <v>19</v>
      </c>
      <c r="H3924" s="125">
        <v>1.2847811209905899E-2</v>
      </c>
      <c r="I3924" s="3"/>
      <c r="J3924" s="3"/>
      <c r="K3924" s="3" t="s">
        <v>109</v>
      </c>
      <c r="L3924" s="125">
        <v>-0.12508414380965099</v>
      </c>
      <c r="M3924" s="3">
        <v>24</v>
      </c>
      <c r="N3924" s="125">
        <v>-0.104742136711641</v>
      </c>
      <c r="O3924" s="3">
        <v>8</v>
      </c>
      <c r="P3924" s="125">
        <v>3.3189818307915897E-2</v>
      </c>
      <c r="Q3924" s="3">
        <v>7</v>
      </c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</row>
    <row r="3925" spans="1:30" hidden="1" x14ac:dyDescent="0.25">
      <c r="A3925" s="2">
        <v>4</v>
      </c>
      <c r="B3925" s="2">
        <v>2017</v>
      </c>
      <c r="C3925" s="4" t="str">
        <f>INDEX(Index!$B$1:$B$500,MATCH($F3925,Index!$A$1:$A$500,0)
)</f>
        <v>BAL</v>
      </c>
      <c r="D3925" s="4">
        <v>0</v>
      </c>
      <c r="E3925" s="141">
        <f t="shared" si="61"/>
        <v>-1.0570106558336316E-2</v>
      </c>
      <c r="F3925" s="3" t="s">
        <v>18</v>
      </c>
      <c r="G3925" s="3">
        <v>20</v>
      </c>
      <c r="H3925" s="125">
        <v>-1.0570106558336316E-2</v>
      </c>
      <c r="I3925" s="3"/>
      <c r="J3925" s="3"/>
      <c r="K3925" s="3" t="s">
        <v>108</v>
      </c>
      <c r="L3925" s="125">
        <v>-0.19298638448378899</v>
      </c>
      <c r="M3925" s="3">
        <v>27</v>
      </c>
      <c r="N3925" s="125">
        <v>-0.18039395479128401</v>
      </c>
      <c r="O3925" s="3">
        <v>4</v>
      </c>
      <c r="P3925" s="125">
        <v>2.02232313416867E-3</v>
      </c>
      <c r="Q3925" s="3">
        <v>16</v>
      </c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</row>
    <row r="3926" spans="1:30" hidden="1" x14ac:dyDescent="0.25">
      <c r="A3926" s="2">
        <v>4</v>
      </c>
      <c r="B3926" s="2">
        <v>2017</v>
      </c>
      <c r="C3926" s="4" t="str">
        <f>INDEX(Index!$B$1:$B$500,MATCH($F3926,Index!$A$1:$A$500,0)
)</f>
        <v>NE</v>
      </c>
      <c r="D3926" s="4">
        <v>0</v>
      </c>
      <c r="E3926" s="141">
        <f t="shared" si="61"/>
        <v>-2.8624060318169841E-2</v>
      </c>
      <c r="F3926" s="3" t="s">
        <v>17</v>
      </c>
      <c r="G3926" s="3">
        <v>21</v>
      </c>
      <c r="H3926" s="125">
        <v>-2.8624060318169841E-2</v>
      </c>
      <c r="I3926" s="3"/>
      <c r="J3926" s="3"/>
      <c r="K3926" s="3" t="s">
        <v>108</v>
      </c>
      <c r="L3926" s="125">
        <v>0.25025741141367203</v>
      </c>
      <c r="M3926" s="3">
        <v>2</v>
      </c>
      <c r="N3926" s="125">
        <v>0.28584755792698602</v>
      </c>
      <c r="O3926" s="3">
        <v>32</v>
      </c>
      <c r="P3926" s="125">
        <v>6.9660861951441498E-3</v>
      </c>
      <c r="Q3926" s="3">
        <v>14</v>
      </c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</row>
    <row r="3927" spans="1:30" hidden="1" x14ac:dyDescent="0.25">
      <c r="A3927" s="2">
        <v>4</v>
      </c>
      <c r="B3927" s="2">
        <v>2017</v>
      </c>
      <c r="C3927" s="4" t="str">
        <f>INDEX(Index!$B$1:$B$500,MATCH($F3927,Index!$A$1:$A$500,0)
)</f>
        <v>SEA</v>
      </c>
      <c r="D3927" s="4">
        <v>0</v>
      </c>
      <c r="E3927" s="141">
        <f t="shared" si="61"/>
        <v>-3.1500152462111297E-2</v>
      </c>
      <c r="F3927" s="3" t="s">
        <v>30</v>
      </c>
      <c r="G3927" s="3">
        <v>22</v>
      </c>
      <c r="H3927" s="125">
        <v>-3.1500152462111297E-2</v>
      </c>
      <c r="I3927" s="3"/>
      <c r="J3927" s="3"/>
      <c r="K3927" s="3" t="s">
        <v>108</v>
      </c>
      <c r="L3927" s="125">
        <v>2.6788578204919301E-2</v>
      </c>
      <c r="M3927" s="3">
        <v>17</v>
      </c>
      <c r="N3927" s="125">
        <v>3.6713011722574497E-2</v>
      </c>
      <c r="O3927" s="3">
        <v>19</v>
      </c>
      <c r="P3927" s="125">
        <v>-2.1575718944456101E-2</v>
      </c>
      <c r="Q3927" s="3">
        <v>23</v>
      </c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</row>
    <row r="3928" spans="1:30" hidden="1" x14ac:dyDescent="0.25">
      <c r="A3928" s="2">
        <v>4</v>
      </c>
      <c r="B3928" s="2">
        <v>2017</v>
      </c>
      <c r="C3928" s="4" t="str">
        <f>INDEX(Index!$B$1:$B$500,MATCH($F3928,Index!$A$1:$A$500,0)
)</f>
        <v>LV</v>
      </c>
      <c r="D3928" s="4">
        <v>0</v>
      </c>
      <c r="E3928" s="141">
        <f t="shared" si="61"/>
        <v>-5.5151810213409806E-2</v>
      </c>
      <c r="F3928" s="3" t="s">
        <v>52</v>
      </c>
      <c r="G3928" s="3">
        <v>23</v>
      </c>
      <c r="H3928" s="125">
        <v>-5.5151810213409806E-2</v>
      </c>
      <c r="I3928" s="3"/>
      <c r="J3928" s="3"/>
      <c r="K3928" s="3" t="s">
        <v>108</v>
      </c>
      <c r="L3928" s="125">
        <v>-2.8409547169621401E-2</v>
      </c>
      <c r="M3928" s="3">
        <v>21</v>
      </c>
      <c r="N3928" s="125">
        <v>8.6780368595191698E-2</v>
      </c>
      <c r="O3928" s="3">
        <v>25</v>
      </c>
      <c r="P3928" s="125">
        <v>6.0038105551403299E-2</v>
      </c>
      <c r="Q3928" s="3">
        <v>3</v>
      </c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</row>
    <row r="3929" spans="1:30" hidden="1" x14ac:dyDescent="0.25">
      <c r="A3929" s="2">
        <v>4</v>
      </c>
      <c r="B3929" s="2">
        <v>2017</v>
      </c>
      <c r="C3929" s="4" t="str">
        <f>INDEX(Index!$B$1:$B$500,MATCH($F3929,Index!$A$1:$A$500,0)
)</f>
        <v>NYJ</v>
      </c>
      <c r="D3929" s="4">
        <v>0</v>
      </c>
      <c r="E3929" s="141">
        <f t="shared" si="61"/>
        <v>-0.16543960583831807</v>
      </c>
      <c r="F3929" s="3" t="s">
        <v>9</v>
      </c>
      <c r="G3929" s="3">
        <v>24</v>
      </c>
      <c r="H3929" s="125">
        <v>-0.16543960583831807</v>
      </c>
      <c r="I3929" s="3"/>
      <c r="J3929" s="3"/>
      <c r="K3929" s="3" t="s">
        <v>108</v>
      </c>
      <c r="L3929" s="125">
        <v>-0.148412274931807</v>
      </c>
      <c r="M3929" s="3">
        <v>26</v>
      </c>
      <c r="N3929" s="125">
        <v>1.7764982656134298E-2</v>
      </c>
      <c r="O3929" s="3">
        <v>17</v>
      </c>
      <c r="P3929" s="125">
        <v>7.3765174962323998E-4</v>
      </c>
      <c r="Q3929" s="3">
        <v>17</v>
      </c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</row>
    <row r="3930" spans="1:30" hidden="1" x14ac:dyDescent="0.25">
      <c r="A3930" s="2">
        <v>4</v>
      </c>
      <c r="B3930" s="2">
        <v>2017</v>
      </c>
      <c r="C3930" s="4" t="e">
        <f>INDEX(Index!$B$1:$B$500,MATCH($F3930,Index!$A$1:$A$500,0)
)</f>
        <v>#N/A</v>
      </c>
      <c r="D3930" s="4">
        <v>0</v>
      </c>
      <c r="E3930" s="141">
        <f t="shared" si="61"/>
        <v>-0.16559312769916262</v>
      </c>
      <c r="F3930" s="3" t="s">
        <v>301</v>
      </c>
      <c r="G3930" s="3">
        <v>25</v>
      </c>
      <c r="H3930" s="125">
        <v>-0.16559312769916262</v>
      </c>
      <c r="I3930" s="3"/>
      <c r="J3930" s="3"/>
      <c r="K3930" s="3" t="s">
        <v>110</v>
      </c>
      <c r="L3930" s="125">
        <v>7.3778807249058803E-2</v>
      </c>
      <c r="M3930" s="3">
        <v>12</v>
      </c>
      <c r="N3930" s="125">
        <v>9.0775585001138401E-2</v>
      </c>
      <c r="O3930" s="3">
        <v>26</v>
      </c>
      <c r="P3930" s="125">
        <v>-0.14859634994708301</v>
      </c>
      <c r="Q3930" s="3">
        <v>32</v>
      </c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</row>
    <row r="3931" spans="1:30" hidden="1" x14ac:dyDescent="0.25">
      <c r="A3931" s="2">
        <v>4</v>
      </c>
      <c r="B3931" s="2">
        <v>2017</v>
      </c>
      <c r="C3931" s="4" t="str">
        <f>INDEX(Index!$B$1:$B$500,MATCH($F3931,Index!$A$1:$A$500,0)
)</f>
        <v>ARI</v>
      </c>
      <c r="D3931" s="4">
        <v>0</v>
      </c>
      <c r="E3931" s="141">
        <f t="shared" si="61"/>
        <v>-0.20824250531957061</v>
      </c>
      <c r="F3931" s="3" t="s">
        <v>23</v>
      </c>
      <c r="G3931" s="3">
        <v>26</v>
      </c>
      <c r="H3931" s="125">
        <v>-0.20824250531957061</v>
      </c>
      <c r="I3931" s="3"/>
      <c r="J3931" s="3"/>
      <c r="K3931" s="3" t="s">
        <v>108</v>
      </c>
      <c r="L3931" s="125">
        <v>-0.13821179202785</v>
      </c>
      <c r="M3931" s="3">
        <v>25</v>
      </c>
      <c r="N3931" s="125">
        <v>-1.75987455488049E-2</v>
      </c>
      <c r="O3931" s="3">
        <v>14</v>
      </c>
      <c r="P3931" s="125">
        <v>-8.7629458840525504E-2</v>
      </c>
      <c r="Q3931" s="3">
        <v>28</v>
      </c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</row>
    <row r="3932" spans="1:30" hidden="1" x14ac:dyDescent="0.25">
      <c r="A3932" s="2">
        <v>4</v>
      </c>
      <c r="B3932" s="2">
        <v>2017</v>
      </c>
      <c r="C3932" s="4" t="str">
        <f>INDEX(Index!$B$1:$B$500,MATCH($F3932,Index!$A$1:$A$500,0)
)</f>
        <v>CHI</v>
      </c>
      <c r="D3932" s="4">
        <v>0</v>
      </c>
      <c r="E3932" s="141">
        <f t="shared" si="61"/>
        <v>-0.31971392687989175</v>
      </c>
      <c r="F3932" s="3" t="s">
        <v>64</v>
      </c>
      <c r="G3932" s="3">
        <v>27</v>
      </c>
      <c r="H3932" s="125">
        <v>-0.31971392687989175</v>
      </c>
      <c r="I3932" s="3"/>
      <c r="J3932" s="3"/>
      <c r="K3932" s="3" t="s">
        <v>109</v>
      </c>
      <c r="L3932" s="125">
        <v>-0.228726353169979</v>
      </c>
      <c r="M3932" s="3">
        <v>28</v>
      </c>
      <c r="N3932" s="125">
        <v>6.4378987427939904E-2</v>
      </c>
      <c r="O3932" s="3">
        <v>23</v>
      </c>
      <c r="P3932" s="125">
        <v>-2.6608586281972799E-2</v>
      </c>
      <c r="Q3932" s="3">
        <v>24</v>
      </c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</row>
    <row r="3933" spans="1:30" hidden="1" x14ac:dyDescent="0.25">
      <c r="A3933" s="2">
        <v>4</v>
      </c>
      <c r="B3933" s="2">
        <v>2017</v>
      </c>
      <c r="C3933" s="4" t="str">
        <f>INDEX(Index!$B$1:$B$500,MATCH($F3933,Index!$A$1:$A$500,0)
)</f>
        <v>SF</v>
      </c>
      <c r="D3933" s="4">
        <v>0</v>
      </c>
      <c r="E3933" s="141">
        <f t="shared" si="61"/>
        <v>-0.34363511693718446</v>
      </c>
      <c r="F3933" s="3" t="s">
        <v>1</v>
      </c>
      <c r="G3933" s="3">
        <v>28</v>
      </c>
      <c r="H3933" s="125">
        <v>-0.34363511693718446</v>
      </c>
      <c r="I3933" s="3"/>
      <c r="J3933" s="3"/>
      <c r="K3933" s="3" t="s">
        <v>110</v>
      </c>
      <c r="L3933" s="125">
        <v>-0.29469032857132099</v>
      </c>
      <c r="M3933" s="3">
        <v>31</v>
      </c>
      <c r="N3933" s="125">
        <v>0.117182300649208</v>
      </c>
      <c r="O3933" s="3">
        <v>27</v>
      </c>
      <c r="P3933" s="125">
        <v>6.8237512283344501E-2</v>
      </c>
      <c r="Q3933" s="3">
        <v>1</v>
      </c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</row>
    <row r="3934" spans="1:30" hidden="1" x14ac:dyDescent="0.25">
      <c r="A3934" s="2">
        <v>4</v>
      </c>
      <c r="B3934" s="2">
        <v>2017</v>
      </c>
      <c r="C3934" s="4" t="str">
        <f>INDEX(Index!$B$1:$B$500,MATCH($F3934,Index!$A$1:$A$500,0)
)</f>
        <v>NYG</v>
      </c>
      <c r="D3934" s="4">
        <v>0</v>
      </c>
      <c r="E3934" s="141">
        <f t="shared" si="61"/>
        <v>-0.34929195777240601</v>
      </c>
      <c r="F3934" s="3" t="s">
        <v>15</v>
      </c>
      <c r="G3934" s="3">
        <v>29</v>
      </c>
      <c r="H3934" s="125">
        <v>-0.34929195777240601</v>
      </c>
      <c r="I3934" s="3"/>
      <c r="J3934" s="3"/>
      <c r="K3934" s="3" t="s">
        <v>110</v>
      </c>
      <c r="L3934" s="125">
        <v>-4.1802181674156003E-2</v>
      </c>
      <c r="M3934" s="3">
        <v>22</v>
      </c>
      <c r="N3934" s="125">
        <v>0.192533011539059</v>
      </c>
      <c r="O3934" s="3">
        <v>29</v>
      </c>
      <c r="P3934" s="125">
        <v>-0.114956764559191</v>
      </c>
      <c r="Q3934" s="3">
        <v>31</v>
      </c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</row>
    <row r="3935" spans="1:30" hidden="1" x14ac:dyDescent="0.25">
      <c r="A3935" s="2">
        <v>4</v>
      </c>
      <c r="B3935" s="2">
        <v>2017</v>
      </c>
      <c r="C3935" s="4" t="str">
        <f>INDEX(Index!$B$1:$B$500,MATCH($F3935,Index!$A$1:$A$500,0)
)</f>
        <v>IND</v>
      </c>
      <c r="D3935" s="4">
        <v>0</v>
      </c>
      <c r="E3935" s="141">
        <f t="shared" si="61"/>
        <v>-0.46040439715016163</v>
      </c>
      <c r="F3935" s="3" t="s">
        <v>35</v>
      </c>
      <c r="G3935" s="3">
        <v>30</v>
      </c>
      <c r="H3935" s="125">
        <v>-0.46040439715016163</v>
      </c>
      <c r="I3935" s="3"/>
      <c r="J3935" s="3"/>
      <c r="K3935" s="3" t="s">
        <v>109</v>
      </c>
      <c r="L3935" s="125">
        <v>-0.37530991442174499</v>
      </c>
      <c r="M3935" s="3">
        <v>32</v>
      </c>
      <c r="N3935" s="125">
        <v>7.3268248152393606E-2</v>
      </c>
      <c r="O3935" s="3">
        <v>24</v>
      </c>
      <c r="P3935" s="125">
        <v>-1.1826234576023E-2</v>
      </c>
      <c r="Q3935" s="3">
        <v>20</v>
      </c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</row>
    <row r="3936" spans="1:30" hidden="1" x14ac:dyDescent="0.25">
      <c r="A3936" s="2">
        <v>4</v>
      </c>
      <c r="B3936" s="2">
        <v>2017</v>
      </c>
      <c r="C3936" s="4" t="str">
        <f>INDEX(Index!$B$1:$B$500,MATCH($F3936,Index!$A$1:$A$500,0)
)</f>
        <v>MIA</v>
      </c>
      <c r="D3936" s="4">
        <v>0</v>
      </c>
      <c r="E3936" s="141">
        <f t="shared" si="61"/>
        <v>-0.54286044912182962</v>
      </c>
      <c r="F3936" s="3" t="s">
        <v>4</v>
      </c>
      <c r="G3936" s="3">
        <v>31</v>
      </c>
      <c r="H3936" s="125">
        <v>-0.54286044912182962</v>
      </c>
      <c r="I3936" s="3"/>
      <c r="J3936" s="3"/>
      <c r="K3936" s="3" t="s">
        <v>105</v>
      </c>
      <c r="L3936" s="125">
        <v>-0.292939307585321</v>
      </c>
      <c r="M3936" s="3">
        <v>30</v>
      </c>
      <c r="N3936" s="125">
        <v>0.217783444265058</v>
      </c>
      <c r="O3936" s="3">
        <v>31</v>
      </c>
      <c r="P3936" s="125">
        <v>-3.2137697271450702E-2</v>
      </c>
      <c r="Q3936" s="3">
        <v>25</v>
      </c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</row>
    <row r="3937" spans="1:30" hidden="1" x14ac:dyDescent="0.25">
      <c r="A3937" s="2">
        <v>4</v>
      </c>
      <c r="B3937" s="2">
        <v>2017</v>
      </c>
      <c r="C3937" s="4" t="str">
        <f>INDEX(Index!$B$1:$B$500,MATCH($F3937,Index!$A$1:$A$500,0)
)</f>
        <v>CLE</v>
      </c>
      <c r="D3937" s="4">
        <v>0</v>
      </c>
      <c r="E3937" s="141">
        <f t="shared" si="61"/>
        <v>-0.56198652058224541</v>
      </c>
      <c r="F3937" s="3" t="s">
        <v>10</v>
      </c>
      <c r="G3937" s="3">
        <v>32</v>
      </c>
      <c r="H3937" s="125">
        <v>-0.56198652058224541</v>
      </c>
      <c r="I3937" s="3"/>
      <c r="J3937" s="3"/>
      <c r="K3937" s="3" t="s">
        <v>110</v>
      </c>
      <c r="L3937" s="125">
        <v>-0.25344395986806401</v>
      </c>
      <c r="M3937" s="3">
        <v>29</v>
      </c>
      <c r="N3937" s="125">
        <v>0.212436174834018</v>
      </c>
      <c r="O3937" s="3">
        <v>30</v>
      </c>
      <c r="P3937" s="125">
        <v>-9.6106385880163403E-2</v>
      </c>
      <c r="Q3937" s="3">
        <v>30</v>
      </c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</row>
    <row r="3938" spans="1:30" hidden="1" x14ac:dyDescent="0.25">
      <c r="A3938" s="2">
        <v>5</v>
      </c>
      <c r="B3938" s="2">
        <v>2017</v>
      </c>
      <c r="C3938" s="4" t="str">
        <f>INDEX(Index!$B$1:$B$500,MATCH($F3938,Index!$A$1:$A$500,0)
)</f>
        <v>KC</v>
      </c>
      <c r="D3938" s="4">
        <v>0</v>
      </c>
      <c r="E3938" s="141">
        <f t="shared" si="61"/>
        <v>0.40199339782915655</v>
      </c>
      <c r="F3938" s="3" t="s">
        <v>5</v>
      </c>
      <c r="G3938" s="3">
        <v>1</v>
      </c>
      <c r="H3938" s="125">
        <v>0.40199339782915655</v>
      </c>
      <c r="I3938" s="3"/>
      <c r="J3938" s="3"/>
      <c r="K3938" s="3" t="s">
        <v>215</v>
      </c>
      <c r="L3938" s="125">
        <v>0.36539570606713601</v>
      </c>
      <c r="M3938" s="3">
        <v>1</v>
      </c>
      <c r="N3938" s="125">
        <v>-1.0216422465581E-2</v>
      </c>
      <c r="O3938" s="3">
        <v>16</v>
      </c>
      <c r="P3938" s="125">
        <v>2.63812692964395E-2</v>
      </c>
      <c r="Q3938" s="3">
        <v>9</v>
      </c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</row>
    <row r="3939" spans="1:30" hidden="1" x14ac:dyDescent="0.25">
      <c r="A3939" s="2">
        <v>5</v>
      </c>
      <c r="B3939" s="2">
        <v>2017</v>
      </c>
      <c r="C3939" s="4" t="str">
        <f>INDEX(Index!$B$1:$B$500,MATCH($F3939,Index!$A$1:$A$500,0)
)</f>
        <v>JAX</v>
      </c>
      <c r="D3939" s="4">
        <v>0</v>
      </c>
      <c r="E3939" s="141">
        <f t="shared" si="61"/>
        <v>0.25980261194016818</v>
      </c>
      <c r="F3939" s="3" t="s">
        <v>56</v>
      </c>
      <c r="G3939" s="3">
        <v>2</v>
      </c>
      <c r="H3939" s="125">
        <v>0.25980261194016818</v>
      </c>
      <c r="I3939" s="3"/>
      <c r="J3939" s="3"/>
      <c r="K3939" s="3" t="s">
        <v>112</v>
      </c>
      <c r="L3939" s="125">
        <v>1.07671719982354E-2</v>
      </c>
      <c r="M3939" s="3">
        <v>17</v>
      </c>
      <c r="N3939" s="125">
        <v>-0.27376951295018498</v>
      </c>
      <c r="O3939" s="3">
        <v>1</v>
      </c>
      <c r="P3939" s="125">
        <v>-2.47340730082522E-2</v>
      </c>
      <c r="Q3939" s="3">
        <v>25</v>
      </c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</row>
    <row r="3940" spans="1:30" hidden="1" x14ac:dyDescent="0.25">
      <c r="A3940" s="2">
        <v>5</v>
      </c>
      <c r="B3940" s="2">
        <v>2017</v>
      </c>
      <c r="C3940" s="4" t="str">
        <f>INDEX(Index!$B$1:$B$500,MATCH($F3940,Index!$A$1:$A$500,0)
)</f>
        <v>ATL</v>
      </c>
      <c r="D3940" s="4">
        <v>0</v>
      </c>
      <c r="E3940" s="141">
        <f t="shared" si="61"/>
        <v>0.2321168800403737</v>
      </c>
      <c r="F3940" s="3" t="s">
        <v>43</v>
      </c>
      <c r="G3940" s="3">
        <v>3</v>
      </c>
      <c r="H3940" s="125">
        <v>0.2321168800403737</v>
      </c>
      <c r="I3940" s="3"/>
      <c r="J3940" s="3"/>
      <c r="K3940" s="3" t="s">
        <v>107</v>
      </c>
      <c r="L3940" s="125">
        <v>0.154737593444848</v>
      </c>
      <c r="M3940" s="3">
        <v>4</v>
      </c>
      <c r="N3940" s="125">
        <v>-3.0397350287369802E-2</v>
      </c>
      <c r="O3940" s="3">
        <v>13</v>
      </c>
      <c r="P3940" s="125">
        <v>4.6981936308155899E-2</v>
      </c>
      <c r="Q3940" s="3">
        <v>5</v>
      </c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</row>
    <row r="3941" spans="1:30" hidden="1" x14ac:dyDescent="0.25">
      <c r="A3941" s="2">
        <v>5</v>
      </c>
      <c r="B3941" s="2">
        <v>2017</v>
      </c>
      <c r="C3941" s="4" t="str">
        <f>INDEX(Index!$B$1:$B$500,MATCH($F3941,Index!$A$1:$A$500,0)
)</f>
        <v>PHI</v>
      </c>
      <c r="D3941" s="4">
        <v>0</v>
      </c>
      <c r="E3941" s="141">
        <f t="shared" si="61"/>
        <v>0.22908316612364929</v>
      </c>
      <c r="F3941" s="3" t="s">
        <v>7</v>
      </c>
      <c r="G3941" s="3">
        <v>4</v>
      </c>
      <c r="H3941" s="125">
        <v>0.22908316612364929</v>
      </c>
      <c r="I3941" s="3"/>
      <c r="J3941" s="3"/>
      <c r="K3941" s="3" t="s">
        <v>111</v>
      </c>
      <c r="L3941" s="125">
        <v>0.136407956361595</v>
      </c>
      <c r="M3941" s="3">
        <v>5</v>
      </c>
      <c r="N3941" s="125">
        <v>-2.3244053675768799E-2</v>
      </c>
      <c r="O3941" s="3">
        <v>15</v>
      </c>
      <c r="P3941" s="125">
        <v>6.94311560862855E-2</v>
      </c>
      <c r="Q3941" s="3">
        <v>1</v>
      </c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</row>
    <row r="3942" spans="1:30" hidden="1" x14ac:dyDescent="0.25">
      <c r="A3942" s="2">
        <v>5</v>
      </c>
      <c r="B3942" s="2">
        <v>2017</v>
      </c>
      <c r="C3942" s="4" t="str">
        <f>INDEX(Index!$B$1:$B$500,MATCH($F3942,Index!$A$1:$A$500,0)
)</f>
        <v>WAS</v>
      </c>
      <c r="D3942" s="4">
        <v>0</v>
      </c>
      <c r="E3942" s="141">
        <f t="shared" si="61"/>
        <v>0.21814605334240023</v>
      </c>
      <c r="F3942" s="3" t="s">
        <v>26</v>
      </c>
      <c r="G3942" s="3">
        <v>5</v>
      </c>
      <c r="H3942" s="125">
        <v>0.21814605334240023</v>
      </c>
      <c r="I3942" s="3"/>
      <c r="J3942" s="3"/>
      <c r="K3942" s="3" t="s">
        <v>108</v>
      </c>
      <c r="L3942" s="125">
        <v>8.9090815821724706E-2</v>
      </c>
      <c r="M3942" s="3">
        <v>11</v>
      </c>
      <c r="N3942" s="125">
        <v>-0.14986894365749701</v>
      </c>
      <c r="O3942" s="3">
        <v>4</v>
      </c>
      <c r="P3942" s="125">
        <v>-2.08137061368215E-2</v>
      </c>
      <c r="Q3942" s="3">
        <v>22</v>
      </c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</row>
    <row r="3943" spans="1:30" hidden="1" x14ac:dyDescent="0.25">
      <c r="A3943" s="2">
        <v>5</v>
      </c>
      <c r="B3943" s="2">
        <v>2017</v>
      </c>
      <c r="C3943" s="4" t="str">
        <f>INDEX(Index!$B$1:$B$500,MATCH($F3943,Index!$A$1:$A$500,0)
)</f>
        <v>PIT</v>
      </c>
      <c r="D3943" s="4">
        <v>0</v>
      </c>
      <c r="E3943" s="141">
        <f t="shared" si="61"/>
        <v>0.19288335516439989</v>
      </c>
      <c r="F3943" s="3" t="s">
        <v>32</v>
      </c>
      <c r="G3943" s="3">
        <v>6</v>
      </c>
      <c r="H3943" s="125">
        <v>0.19288335516439989</v>
      </c>
      <c r="I3943" s="3"/>
      <c r="J3943" s="3"/>
      <c r="K3943" s="3" t="s">
        <v>112</v>
      </c>
      <c r="L3943" s="125">
        <v>6.7610496299136402E-2</v>
      </c>
      <c r="M3943" s="3">
        <v>13</v>
      </c>
      <c r="N3943" s="125">
        <v>-0.14469890209987599</v>
      </c>
      <c r="O3943" s="3">
        <v>5</v>
      </c>
      <c r="P3943" s="125">
        <v>-1.94260432346125E-2</v>
      </c>
      <c r="Q3943" s="3">
        <v>21</v>
      </c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</row>
    <row r="3944" spans="1:30" hidden="1" x14ac:dyDescent="0.25">
      <c r="A3944" s="2">
        <v>5</v>
      </c>
      <c r="B3944" s="2">
        <v>2017</v>
      </c>
      <c r="C3944" s="4" t="str">
        <f>INDEX(Index!$B$1:$B$500,MATCH($F3944,Index!$A$1:$A$500,0)
)</f>
        <v>DEN</v>
      </c>
      <c r="D3944" s="4">
        <v>0</v>
      </c>
      <c r="E3944" s="141">
        <f t="shared" si="61"/>
        <v>0.17202900439957031</v>
      </c>
      <c r="F3944" s="3" t="s">
        <v>39</v>
      </c>
      <c r="G3944" s="3">
        <v>7</v>
      </c>
      <c r="H3944" s="125">
        <v>0.17202900439957031</v>
      </c>
      <c r="I3944" s="3"/>
      <c r="J3944" s="3"/>
      <c r="K3944" s="3" t="s">
        <v>107</v>
      </c>
      <c r="L3944" s="125">
        <v>3.1086995252386101E-2</v>
      </c>
      <c r="M3944" s="3">
        <v>14</v>
      </c>
      <c r="N3944" s="125">
        <v>-0.235017662920292</v>
      </c>
      <c r="O3944" s="3">
        <v>2</v>
      </c>
      <c r="P3944" s="125">
        <v>-9.4075653773107795E-2</v>
      </c>
      <c r="Q3944" s="3">
        <v>29</v>
      </c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</row>
    <row r="3945" spans="1:30" hidden="1" x14ac:dyDescent="0.25">
      <c r="A3945" s="2">
        <v>5</v>
      </c>
      <c r="B3945" s="2">
        <v>2017</v>
      </c>
      <c r="C3945" s="4" t="str">
        <f>INDEX(Index!$B$1:$B$500,MATCH($F3945,Index!$A$1:$A$500,0)
)</f>
        <v>MIN</v>
      </c>
      <c r="D3945" s="4">
        <v>0</v>
      </c>
      <c r="E3945" s="141">
        <f t="shared" si="61"/>
        <v>0.1693441445910045</v>
      </c>
      <c r="F3945" s="3" t="s">
        <v>46</v>
      </c>
      <c r="G3945" s="3">
        <v>8</v>
      </c>
      <c r="H3945" s="125">
        <v>0.1693441445910045</v>
      </c>
      <c r="I3945" s="3"/>
      <c r="J3945" s="3"/>
      <c r="K3945" s="3" t="s">
        <v>112</v>
      </c>
      <c r="L3945" s="125">
        <v>0.164159504055856</v>
      </c>
      <c r="M3945" s="3">
        <v>3</v>
      </c>
      <c r="N3945" s="125">
        <v>-2.65119312274887E-2</v>
      </c>
      <c r="O3945" s="3">
        <v>14</v>
      </c>
      <c r="P3945" s="125">
        <v>-2.1327290692340201E-2</v>
      </c>
      <c r="Q3945" s="3">
        <v>23</v>
      </c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</row>
    <row r="3946" spans="1:30" hidden="1" x14ac:dyDescent="0.25">
      <c r="A3946" s="2">
        <v>5</v>
      </c>
      <c r="B3946" s="2">
        <v>2017</v>
      </c>
      <c r="C3946" s="4" t="e">
        <f>INDEX(Index!$B$1:$B$500,MATCH($F3946,Index!$A$1:$A$500,0)
)</f>
        <v>#N/A</v>
      </c>
      <c r="D3946" s="4">
        <v>0</v>
      </c>
      <c r="E3946" s="141">
        <f t="shared" si="61"/>
        <v>0.13766894174368766</v>
      </c>
      <c r="F3946" s="3" t="s">
        <v>283</v>
      </c>
      <c r="G3946" s="3">
        <v>9</v>
      </c>
      <c r="H3946" s="125">
        <v>0.13766894174368766</v>
      </c>
      <c r="I3946" s="3"/>
      <c r="J3946" s="3"/>
      <c r="K3946" s="3" t="s">
        <v>112</v>
      </c>
      <c r="L3946" s="125">
        <v>7.0521434726050006E-2</v>
      </c>
      <c r="M3946" s="3">
        <v>12</v>
      </c>
      <c r="N3946" s="125">
        <v>-5.9100727649533599E-2</v>
      </c>
      <c r="O3946" s="3">
        <v>10</v>
      </c>
      <c r="P3946" s="125">
        <v>8.0467793681040494E-3</v>
      </c>
      <c r="Q3946" s="3">
        <v>14</v>
      </c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</row>
    <row r="3947" spans="1:30" hidden="1" x14ac:dyDescent="0.25">
      <c r="A3947" s="2">
        <v>5</v>
      </c>
      <c r="B3947" s="2">
        <v>2017</v>
      </c>
      <c r="C3947" s="4" t="str">
        <f>INDEX(Index!$B$1:$B$500,MATCH($F3947,Index!$A$1:$A$500,0)
)</f>
        <v>DET</v>
      </c>
      <c r="D3947" s="4">
        <v>0</v>
      </c>
      <c r="E3947" s="141">
        <f t="shared" si="61"/>
        <v>0.13067434285325941</v>
      </c>
      <c r="F3947" s="3" t="s">
        <v>21</v>
      </c>
      <c r="G3947" s="3">
        <v>10</v>
      </c>
      <c r="H3947" s="125">
        <v>0.13067434285325941</v>
      </c>
      <c r="I3947" s="3"/>
      <c r="J3947" s="3"/>
      <c r="K3947" s="3" t="s">
        <v>112</v>
      </c>
      <c r="L3947" s="125">
        <v>-3.00329309958756E-2</v>
      </c>
      <c r="M3947" s="3">
        <v>20</v>
      </c>
      <c r="N3947" s="125">
        <v>-0.110195002227841</v>
      </c>
      <c r="O3947" s="3">
        <v>8</v>
      </c>
      <c r="P3947" s="125">
        <v>5.0512271621294E-2</v>
      </c>
      <c r="Q3947" s="3">
        <v>3</v>
      </c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</row>
    <row r="3948" spans="1:30" hidden="1" x14ac:dyDescent="0.25">
      <c r="A3948" s="2">
        <v>5</v>
      </c>
      <c r="B3948" s="2">
        <v>2017</v>
      </c>
      <c r="C3948" s="4" t="str">
        <f>INDEX(Index!$B$1:$B$500,MATCH($F3948,Index!$A$1:$A$500,0)
)</f>
        <v>HOU</v>
      </c>
      <c r="D3948" s="4">
        <v>0</v>
      </c>
      <c r="E3948" s="141">
        <f t="shared" si="61"/>
        <v>0.12963481655688741</v>
      </c>
      <c r="F3948" s="3" t="s">
        <v>49</v>
      </c>
      <c r="G3948" s="3">
        <v>11</v>
      </c>
      <c r="H3948" s="125">
        <v>0.12963481655688741</v>
      </c>
      <c r="I3948" s="3"/>
      <c r="J3948" s="3"/>
      <c r="K3948" s="3" t="s">
        <v>112</v>
      </c>
      <c r="L3948" s="125">
        <v>0.103488720749546</v>
      </c>
      <c r="M3948" s="3">
        <v>9</v>
      </c>
      <c r="N3948" s="125">
        <v>-5.08274890092991E-2</v>
      </c>
      <c r="O3948" s="3">
        <v>11</v>
      </c>
      <c r="P3948" s="125">
        <v>-2.46813932019577E-2</v>
      </c>
      <c r="Q3948" s="3">
        <v>24</v>
      </c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</row>
    <row r="3949" spans="1:30" hidden="1" x14ac:dyDescent="0.25">
      <c r="A3949" s="2">
        <v>5</v>
      </c>
      <c r="B3949" s="2">
        <v>2017</v>
      </c>
      <c r="C3949" s="4" t="str">
        <f>INDEX(Index!$B$1:$B$500,MATCH($F3949,Index!$A$1:$A$500,0)
)</f>
        <v>BUF</v>
      </c>
      <c r="D3949" s="4">
        <v>0</v>
      </c>
      <c r="E3949" s="141">
        <f t="shared" si="61"/>
        <v>0.11036124699187029</v>
      </c>
      <c r="F3949" s="3" t="s">
        <v>0</v>
      </c>
      <c r="G3949" s="3">
        <v>12</v>
      </c>
      <c r="H3949" s="125">
        <v>0.11036124699187029</v>
      </c>
      <c r="I3949" s="3"/>
      <c r="J3949" s="3"/>
      <c r="K3949" s="3" t="s">
        <v>112</v>
      </c>
      <c r="L3949" s="125">
        <v>-4.0061952708219203E-2</v>
      </c>
      <c r="M3949" s="3">
        <v>22</v>
      </c>
      <c r="N3949" s="125">
        <v>-0.119498660298515</v>
      </c>
      <c r="O3949" s="3">
        <v>7</v>
      </c>
      <c r="P3949" s="125">
        <v>3.09245394015745E-2</v>
      </c>
      <c r="Q3949" s="3">
        <v>7</v>
      </c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</row>
    <row r="3950" spans="1:30" hidden="1" x14ac:dyDescent="0.25">
      <c r="A3950" s="2">
        <v>5</v>
      </c>
      <c r="B3950" s="2">
        <v>2017</v>
      </c>
      <c r="C3950" s="4" t="str">
        <f>INDEX(Index!$B$1:$B$500,MATCH($F3950,Index!$A$1:$A$500,0)
)</f>
        <v>GB</v>
      </c>
      <c r="D3950" s="4">
        <v>0</v>
      </c>
      <c r="E3950" s="141">
        <f t="shared" si="61"/>
        <v>9.477182350802274E-2</v>
      </c>
      <c r="F3950" s="3" t="s">
        <v>20</v>
      </c>
      <c r="G3950" s="3">
        <v>13</v>
      </c>
      <c r="H3950" s="125">
        <v>9.477182350802274E-2</v>
      </c>
      <c r="I3950" s="3"/>
      <c r="J3950" s="3"/>
      <c r="K3950" s="3" t="s">
        <v>111</v>
      </c>
      <c r="L3950" s="125">
        <v>0.121190379923414</v>
      </c>
      <c r="M3950" s="3">
        <v>6</v>
      </c>
      <c r="N3950" s="125">
        <v>2.87396432981455E-2</v>
      </c>
      <c r="O3950" s="3">
        <v>18</v>
      </c>
      <c r="P3950" s="125">
        <v>2.3210868827542399E-3</v>
      </c>
      <c r="Q3950" s="3">
        <v>18</v>
      </c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</row>
    <row r="3951" spans="1:30" hidden="1" x14ac:dyDescent="0.25">
      <c r="A3951" s="2">
        <v>5</v>
      </c>
      <c r="B3951" s="2">
        <v>2017</v>
      </c>
      <c r="C3951" s="4" t="str">
        <f>INDEX(Index!$B$1:$B$500,MATCH($F3951,Index!$A$1:$A$500,0)
)</f>
        <v>CAR</v>
      </c>
      <c r="D3951" s="4">
        <v>0</v>
      </c>
      <c r="E3951" s="141">
        <f t="shared" si="61"/>
        <v>9.2133922690591924E-2</v>
      </c>
      <c r="F3951" s="3" t="s">
        <v>51</v>
      </c>
      <c r="G3951" s="3">
        <v>14</v>
      </c>
      <c r="H3951" s="125">
        <v>9.2133922690591924E-2</v>
      </c>
      <c r="I3951" s="3"/>
      <c r="J3951" s="3"/>
      <c r="K3951" s="3" t="s">
        <v>111</v>
      </c>
      <c r="L3951" s="125">
        <v>-1.8662844227000701E-2</v>
      </c>
      <c r="M3951" s="3">
        <v>19</v>
      </c>
      <c r="N3951" s="125">
        <v>-0.10486819994875</v>
      </c>
      <c r="O3951" s="3">
        <v>9</v>
      </c>
      <c r="P3951" s="125">
        <v>5.92856696884261E-3</v>
      </c>
      <c r="Q3951" s="3">
        <v>15</v>
      </c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</row>
    <row r="3952" spans="1:30" hidden="1" x14ac:dyDescent="0.25">
      <c r="A3952" s="2">
        <v>5</v>
      </c>
      <c r="B3952" s="2">
        <v>2017</v>
      </c>
      <c r="C3952" s="4" t="str">
        <f>INDEX(Index!$B$1:$B$500,MATCH($F3952,Index!$A$1:$A$500,0)
)</f>
        <v>CIN</v>
      </c>
      <c r="D3952" s="4">
        <v>0</v>
      </c>
      <c r="E3952" s="141">
        <f t="shared" si="61"/>
        <v>7.7085984870772797E-2</v>
      </c>
      <c r="F3952" s="3" t="s">
        <v>24</v>
      </c>
      <c r="G3952" s="3">
        <v>15</v>
      </c>
      <c r="H3952" s="125">
        <v>7.7085984870772797E-2</v>
      </c>
      <c r="I3952" s="3"/>
      <c r="J3952" s="3"/>
      <c r="K3952" s="3" t="s">
        <v>113</v>
      </c>
      <c r="L3952" s="125">
        <v>-9.0883159866456301E-2</v>
      </c>
      <c r="M3952" s="3">
        <v>24</v>
      </c>
      <c r="N3952" s="125">
        <v>-0.156714148360935</v>
      </c>
      <c r="O3952" s="3">
        <v>3</v>
      </c>
      <c r="P3952" s="125">
        <v>1.12549963762941E-2</v>
      </c>
      <c r="Q3952" s="3">
        <v>12</v>
      </c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</row>
    <row r="3953" spans="1:30" hidden="1" x14ac:dyDescent="0.25">
      <c r="A3953" s="2">
        <v>5</v>
      </c>
      <c r="B3953" s="2">
        <v>2017</v>
      </c>
      <c r="C3953" s="4" t="str">
        <f>INDEX(Index!$B$1:$B$500,MATCH($F3953,Index!$A$1:$A$500,0)
)</f>
        <v>NO</v>
      </c>
      <c r="D3953" s="4">
        <v>0</v>
      </c>
      <c r="E3953" s="141">
        <f t="shared" si="61"/>
        <v>5.5815561137516199E-2</v>
      </c>
      <c r="F3953" s="3" t="s">
        <v>27</v>
      </c>
      <c r="G3953" s="3">
        <v>16</v>
      </c>
      <c r="H3953" s="125">
        <v>5.5815561137516199E-2</v>
      </c>
      <c r="I3953" s="3"/>
      <c r="J3953" s="3"/>
      <c r="K3953" s="3" t="s">
        <v>108</v>
      </c>
      <c r="L3953" s="125">
        <v>0.12114431546266601</v>
      </c>
      <c r="M3953" s="3">
        <v>7</v>
      </c>
      <c r="N3953" s="125">
        <v>6.2732319987937504E-2</v>
      </c>
      <c r="O3953" s="3">
        <v>22</v>
      </c>
      <c r="P3953" s="125">
        <v>-2.5964343372123001E-3</v>
      </c>
      <c r="Q3953" s="3">
        <v>19</v>
      </c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</row>
    <row r="3954" spans="1:30" hidden="1" x14ac:dyDescent="0.25">
      <c r="A3954" s="2">
        <v>5</v>
      </c>
      <c r="B3954" s="2">
        <v>2017</v>
      </c>
      <c r="C3954" s="4" t="str">
        <f>INDEX(Index!$B$1:$B$500,MATCH($F3954,Index!$A$1:$A$500,0)
)</f>
        <v>BAL</v>
      </c>
      <c r="D3954" s="4">
        <v>0</v>
      </c>
      <c r="E3954" s="141">
        <f t="shared" si="61"/>
        <v>3.1150782468623003E-2</v>
      </c>
      <c r="F3954" s="3" t="s">
        <v>18</v>
      </c>
      <c r="G3954" s="3">
        <v>17</v>
      </c>
      <c r="H3954" s="125">
        <v>3.1150782468623003E-2</v>
      </c>
      <c r="I3954" s="3"/>
      <c r="J3954" s="3"/>
      <c r="K3954" s="3" t="s">
        <v>112</v>
      </c>
      <c r="L3954" s="125">
        <v>-0.102556134690202</v>
      </c>
      <c r="M3954" s="3">
        <v>25</v>
      </c>
      <c r="N3954" s="125">
        <v>-0.1311218363378</v>
      </c>
      <c r="O3954" s="3">
        <v>6</v>
      </c>
      <c r="P3954" s="125">
        <v>2.5850808210250002E-3</v>
      </c>
      <c r="Q3954" s="3">
        <v>17</v>
      </c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</row>
    <row r="3955" spans="1:30" hidden="1" x14ac:dyDescent="0.25">
      <c r="A3955" s="2">
        <v>5</v>
      </c>
      <c r="B3955" s="2">
        <v>2017</v>
      </c>
      <c r="C3955" s="4" t="str">
        <f>INDEX(Index!$B$1:$B$500,MATCH($F3955,Index!$A$1:$A$500,0)
)</f>
        <v>NE</v>
      </c>
      <c r="D3955" s="4">
        <v>0</v>
      </c>
      <c r="E3955" s="141">
        <f t="shared" si="61"/>
        <v>1.0129535491230298E-2</v>
      </c>
      <c r="F3955" s="3" t="s">
        <v>17</v>
      </c>
      <c r="G3955" s="3">
        <v>18</v>
      </c>
      <c r="H3955" s="125">
        <v>1.0129535491230298E-2</v>
      </c>
      <c r="I3955" s="3"/>
      <c r="J3955" s="3"/>
      <c r="K3955" s="3" t="s">
        <v>112</v>
      </c>
      <c r="L3955" s="125">
        <v>0.225043484334842</v>
      </c>
      <c r="M3955" s="3">
        <v>2</v>
      </c>
      <c r="N3955" s="125">
        <v>0.23387924673960001</v>
      </c>
      <c r="O3955" s="3">
        <v>32</v>
      </c>
      <c r="P3955" s="125">
        <v>1.89652978959883E-2</v>
      </c>
      <c r="Q3955" s="3">
        <v>11</v>
      </c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</row>
    <row r="3956" spans="1:30" hidden="1" x14ac:dyDescent="0.25">
      <c r="A3956" s="2">
        <v>5</v>
      </c>
      <c r="B3956" s="2">
        <v>2017</v>
      </c>
      <c r="C3956" s="4" t="str">
        <f>INDEX(Index!$B$1:$B$500,MATCH($F3956,Index!$A$1:$A$500,0)
)</f>
        <v>TB</v>
      </c>
      <c r="D3956" s="4">
        <v>0</v>
      </c>
      <c r="E3956" s="141">
        <f t="shared" si="61"/>
        <v>6.8294384073663977E-3</v>
      </c>
      <c r="F3956" s="3" t="s">
        <v>38</v>
      </c>
      <c r="G3956" s="3">
        <v>19</v>
      </c>
      <c r="H3956" s="125">
        <v>6.8294384073663977E-3</v>
      </c>
      <c r="I3956" s="3"/>
      <c r="J3956" s="3"/>
      <c r="K3956" s="3" t="s">
        <v>108</v>
      </c>
      <c r="L3956" s="125">
        <v>0.118561297826959</v>
      </c>
      <c r="M3956" s="3">
        <v>8</v>
      </c>
      <c r="N3956" s="125">
        <v>4.8026877741624202E-2</v>
      </c>
      <c r="O3956" s="3">
        <v>21</v>
      </c>
      <c r="P3956" s="125">
        <v>-6.3704981677968398E-2</v>
      </c>
      <c r="Q3956" s="3">
        <v>27</v>
      </c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</row>
    <row r="3957" spans="1:30" hidden="1" x14ac:dyDescent="0.25">
      <c r="A3957" s="2">
        <v>5</v>
      </c>
      <c r="B3957" s="2">
        <v>2017</v>
      </c>
      <c r="C3957" s="4" t="str">
        <f>INDEX(Index!$B$1:$B$500,MATCH($F3957,Index!$A$1:$A$500,0)
)</f>
        <v>DAL</v>
      </c>
      <c r="D3957" s="4">
        <v>0</v>
      </c>
      <c r="E3957" s="141">
        <f t="shared" si="61"/>
        <v>3.5527015927685063E-3</v>
      </c>
      <c r="F3957" s="3" t="s">
        <v>3</v>
      </c>
      <c r="G3957" s="3">
        <v>20</v>
      </c>
      <c r="H3957" s="125">
        <v>3.5527015927685063E-3</v>
      </c>
      <c r="I3957" s="3"/>
      <c r="J3957" s="3"/>
      <c r="K3957" s="3" t="s">
        <v>113</v>
      </c>
      <c r="L3957" s="125">
        <v>0.10047203119564201</v>
      </c>
      <c r="M3957" s="3">
        <v>10</v>
      </c>
      <c r="N3957" s="125">
        <v>0.129152187064422</v>
      </c>
      <c r="O3957" s="3">
        <v>28</v>
      </c>
      <c r="P3957" s="125">
        <v>3.2232857461548498E-2</v>
      </c>
      <c r="Q3957" s="3">
        <v>6</v>
      </c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</row>
    <row r="3958" spans="1:30" hidden="1" x14ac:dyDescent="0.25">
      <c r="A3958" s="2">
        <v>5</v>
      </c>
      <c r="B3958" s="2">
        <v>2017</v>
      </c>
      <c r="C3958" s="4" t="str">
        <f>INDEX(Index!$B$1:$B$500,MATCH($F3958,Index!$A$1:$A$500,0)
)</f>
        <v>SEA</v>
      </c>
      <c r="D3958" s="4">
        <v>0</v>
      </c>
      <c r="E3958" s="141">
        <f t="shared" si="61"/>
        <v>-3.7514537878758003E-3</v>
      </c>
      <c r="F3958" s="3" t="s">
        <v>30</v>
      </c>
      <c r="G3958" s="3">
        <v>21</v>
      </c>
      <c r="H3958" s="125">
        <v>-3.7514537878758003E-3</v>
      </c>
      <c r="I3958" s="3"/>
      <c r="J3958" s="3"/>
      <c r="K3958" s="3" t="s">
        <v>112</v>
      </c>
      <c r="L3958" s="125">
        <v>-4.0463150227684701E-2</v>
      </c>
      <c r="M3958" s="3">
        <v>23</v>
      </c>
      <c r="N3958" s="125">
        <v>-3.28540141330559E-2</v>
      </c>
      <c r="O3958" s="3">
        <v>12</v>
      </c>
      <c r="P3958" s="125">
        <v>3.857682306753E-3</v>
      </c>
      <c r="Q3958" s="3">
        <v>16</v>
      </c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</row>
    <row r="3959" spans="1:30" hidden="1" x14ac:dyDescent="0.25">
      <c r="A3959" s="2">
        <v>5</v>
      </c>
      <c r="B3959" s="2">
        <v>2017</v>
      </c>
      <c r="C3959" s="4" t="str">
        <f>INDEX(Index!$B$1:$B$500,MATCH($F3959,Index!$A$1:$A$500,0)
)</f>
        <v>TEN</v>
      </c>
      <c r="D3959" s="4">
        <v>0</v>
      </c>
      <c r="E3959" s="141">
        <f t="shared" si="61"/>
        <v>-3.2385706507684409E-2</v>
      </c>
      <c r="F3959" s="3" t="s">
        <v>45</v>
      </c>
      <c r="G3959" s="3">
        <v>22</v>
      </c>
      <c r="H3959" s="125">
        <v>-3.2385706507684409E-2</v>
      </c>
      <c r="I3959" s="3"/>
      <c r="J3959" s="3"/>
      <c r="K3959" s="3" t="s">
        <v>113</v>
      </c>
      <c r="L3959" s="125">
        <v>6.1243221467507901E-3</v>
      </c>
      <c r="M3959" s="3">
        <v>18</v>
      </c>
      <c r="N3959" s="125">
        <v>6.8204785220322306E-2</v>
      </c>
      <c r="O3959" s="3">
        <v>23</v>
      </c>
      <c r="P3959" s="125">
        <v>2.96947565658871E-2</v>
      </c>
      <c r="Q3959" s="3">
        <v>8</v>
      </c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</row>
    <row r="3960" spans="1:30" hidden="1" x14ac:dyDescent="0.25">
      <c r="A3960" s="2">
        <v>5</v>
      </c>
      <c r="B3960" s="2">
        <v>2017</v>
      </c>
      <c r="C3960" s="4" t="str">
        <f>INDEX(Index!$B$1:$B$500,MATCH($F3960,Index!$A$1:$A$500,0)
)</f>
        <v>LV</v>
      </c>
      <c r="D3960" s="4">
        <v>0</v>
      </c>
      <c r="E3960" s="141">
        <f t="shared" si="61"/>
        <v>-5.1542438159043386E-2</v>
      </c>
      <c r="F3960" s="3" t="s">
        <v>52</v>
      </c>
      <c r="G3960" s="3">
        <v>23</v>
      </c>
      <c r="H3960" s="125">
        <v>-5.1542438159043386E-2</v>
      </c>
      <c r="I3960" s="3"/>
      <c r="J3960" s="3"/>
      <c r="K3960" s="3" t="s">
        <v>113</v>
      </c>
      <c r="L3960" s="125">
        <v>2.6222399555130099E-2</v>
      </c>
      <c r="M3960" s="3">
        <v>16</v>
      </c>
      <c r="N3960" s="125">
        <v>0.12522559695934199</v>
      </c>
      <c r="O3960" s="3">
        <v>26</v>
      </c>
      <c r="P3960" s="125">
        <v>4.7460759245168502E-2</v>
      </c>
      <c r="Q3960" s="3">
        <v>4</v>
      </c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</row>
    <row r="3961" spans="1:30" hidden="1" x14ac:dyDescent="0.25">
      <c r="A3961" s="2">
        <v>5</v>
      </c>
      <c r="B3961" s="2">
        <v>2017</v>
      </c>
      <c r="C3961" s="4" t="str">
        <f>INDEX(Index!$B$1:$B$500,MATCH($F3961,Index!$A$1:$A$500,0)
)</f>
        <v>NYJ</v>
      </c>
      <c r="D3961" s="4">
        <v>0</v>
      </c>
      <c r="E3961" s="141">
        <f t="shared" si="61"/>
        <v>-0.15886858798054881</v>
      </c>
      <c r="F3961" s="3" t="s">
        <v>9</v>
      </c>
      <c r="G3961" s="3">
        <v>24</v>
      </c>
      <c r="H3961" s="125">
        <v>-0.15886858798054881</v>
      </c>
      <c r="I3961" s="3"/>
      <c r="J3961" s="3"/>
      <c r="K3961" s="3" t="s">
        <v>112</v>
      </c>
      <c r="L3961" s="125">
        <v>-0.14296108330572099</v>
      </c>
      <c r="M3961" s="3">
        <v>26</v>
      </c>
      <c r="N3961" s="125">
        <v>3.5513725743109001E-2</v>
      </c>
      <c r="O3961" s="3">
        <v>20</v>
      </c>
      <c r="P3961" s="125">
        <v>1.96062210682812E-2</v>
      </c>
      <c r="Q3961" s="3">
        <v>10</v>
      </c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</row>
    <row r="3962" spans="1:30" hidden="1" x14ac:dyDescent="0.25">
      <c r="A3962" s="2">
        <v>5</v>
      </c>
      <c r="B3962" s="2">
        <v>2017</v>
      </c>
      <c r="C3962" s="4" t="e">
        <f>INDEX(Index!$B$1:$B$500,MATCH($F3962,Index!$A$1:$A$500,0)
)</f>
        <v>#N/A</v>
      </c>
      <c r="D3962" s="4">
        <v>0</v>
      </c>
      <c r="E3962" s="141">
        <f t="shared" si="61"/>
        <v>-0.17834143688494442</v>
      </c>
      <c r="F3962" s="3" t="s">
        <v>301</v>
      </c>
      <c r="G3962" s="3">
        <v>25</v>
      </c>
      <c r="H3962" s="125">
        <v>-0.17834143688494442</v>
      </c>
      <c r="I3962" s="3"/>
      <c r="J3962" s="3"/>
      <c r="K3962" s="3" t="s">
        <v>114</v>
      </c>
      <c r="L3962" s="125">
        <v>2.6961583136122E-2</v>
      </c>
      <c r="M3962" s="3">
        <v>15</v>
      </c>
      <c r="N3962" s="125">
        <v>9.4681827700273405E-2</v>
      </c>
      <c r="O3962" s="3">
        <v>25</v>
      </c>
      <c r="P3962" s="125">
        <v>-0.110621192320793</v>
      </c>
      <c r="Q3962" s="3">
        <v>30</v>
      </c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</row>
    <row r="3963" spans="1:30" hidden="1" x14ac:dyDescent="0.25">
      <c r="A3963" s="2">
        <v>5</v>
      </c>
      <c r="B3963" s="2">
        <v>2017</v>
      </c>
      <c r="C3963" s="4" t="str">
        <f>INDEX(Index!$B$1:$B$500,MATCH($F3963,Index!$A$1:$A$500,0)
)</f>
        <v>NYG</v>
      </c>
      <c r="D3963" s="4">
        <v>0</v>
      </c>
      <c r="E3963" s="141">
        <f t="shared" si="61"/>
        <v>-0.28688981024051741</v>
      </c>
      <c r="F3963" s="3" t="s">
        <v>15</v>
      </c>
      <c r="G3963" s="3">
        <v>26</v>
      </c>
      <c r="H3963" s="125">
        <v>-0.28688981024051741</v>
      </c>
      <c r="I3963" s="3"/>
      <c r="J3963" s="3"/>
      <c r="K3963" s="3" t="s">
        <v>115</v>
      </c>
      <c r="L3963" s="125">
        <v>-3.9383089364113701E-2</v>
      </c>
      <c r="M3963" s="3">
        <v>21</v>
      </c>
      <c r="N3963" s="125">
        <v>0.165080131787256</v>
      </c>
      <c r="O3963" s="3">
        <v>30</v>
      </c>
      <c r="P3963" s="125">
        <v>-8.2426589089147698E-2</v>
      </c>
      <c r="Q3963" s="3">
        <v>28</v>
      </c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</row>
    <row r="3964" spans="1:30" hidden="1" x14ac:dyDescent="0.25">
      <c r="A3964" s="2">
        <v>5</v>
      </c>
      <c r="B3964" s="2">
        <v>2017</v>
      </c>
      <c r="C3964" s="4" t="str">
        <f>INDEX(Index!$B$1:$B$500,MATCH($F3964,Index!$A$1:$A$500,0)
)</f>
        <v>ARI</v>
      </c>
      <c r="D3964" s="4">
        <v>0</v>
      </c>
      <c r="E3964" s="141">
        <f t="shared" si="61"/>
        <v>-0.29619705867240587</v>
      </c>
      <c r="F3964" s="3" t="s">
        <v>23</v>
      </c>
      <c r="G3964" s="3">
        <v>27</v>
      </c>
      <c r="H3964" s="125">
        <v>-0.29619705867240587</v>
      </c>
      <c r="I3964" s="3"/>
      <c r="J3964" s="3"/>
      <c r="K3964" s="3" t="s">
        <v>113</v>
      </c>
      <c r="L3964" s="125">
        <v>-0.17282434385308099</v>
      </c>
      <c r="M3964" s="3">
        <v>27</v>
      </c>
      <c r="N3964" s="125">
        <v>2.7755434022898699E-3</v>
      </c>
      <c r="O3964" s="3">
        <v>17</v>
      </c>
      <c r="P3964" s="125">
        <v>-0.12059717141703501</v>
      </c>
      <c r="Q3964" s="3">
        <v>32</v>
      </c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</row>
    <row r="3965" spans="1:30" hidden="1" x14ac:dyDescent="0.25">
      <c r="A3965" s="2">
        <v>5</v>
      </c>
      <c r="B3965" s="2">
        <v>2017</v>
      </c>
      <c r="C3965" s="4" t="str">
        <f>INDEX(Index!$B$1:$B$500,MATCH($F3965,Index!$A$1:$A$500,0)
)</f>
        <v>CHI</v>
      </c>
      <c r="D3965" s="4">
        <v>0</v>
      </c>
      <c r="E3965" s="141">
        <f t="shared" si="61"/>
        <v>-0.30862927513022731</v>
      </c>
      <c r="F3965" s="3" t="s">
        <v>64</v>
      </c>
      <c r="G3965" s="3">
        <v>28</v>
      </c>
      <c r="H3965" s="125">
        <v>-0.30862927513022731</v>
      </c>
      <c r="I3965" s="3"/>
      <c r="J3965" s="3"/>
      <c r="K3965" s="3" t="s">
        <v>114</v>
      </c>
      <c r="L3965" s="125">
        <v>-0.25007618217531402</v>
      </c>
      <c r="M3965" s="3">
        <v>30</v>
      </c>
      <c r="N3965" s="125">
        <v>3.23936104651356E-2</v>
      </c>
      <c r="O3965" s="3">
        <v>19</v>
      </c>
      <c r="P3965" s="125">
        <v>-2.6159482489777699E-2</v>
      </c>
      <c r="Q3965" s="3">
        <v>26</v>
      </c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</row>
    <row r="3966" spans="1:30" hidden="1" x14ac:dyDescent="0.25">
      <c r="A3966" s="2">
        <v>5</v>
      </c>
      <c r="B3966" s="2">
        <v>2017</v>
      </c>
      <c r="C3966" s="4" t="str">
        <f>INDEX(Index!$B$1:$B$500,MATCH($F3966,Index!$A$1:$A$500,0)
)</f>
        <v>SF</v>
      </c>
      <c r="D3966" s="4">
        <v>0</v>
      </c>
      <c r="E3966" s="141">
        <f t="shared" si="61"/>
        <v>-0.31185063078534825</v>
      </c>
      <c r="F3966" s="3" t="s">
        <v>1</v>
      </c>
      <c r="G3966" s="3">
        <v>29</v>
      </c>
      <c r="H3966" s="125">
        <v>-0.31185063078534825</v>
      </c>
      <c r="I3966" s="3"/>
      <c r="J3966" s="3"/>
      <c r="K3966" s="3" t="s">
        <v>115</v>
      </c>
      <c r="L3966" s="125">
        <v>-0.22475846534305199</v>
      </c>
      <c r="M3966" s="3">
        <v>29</v>
      </c>
      <c r="N3966" s="125">
        <v>0.139922447464671</v>
      </c>
      <c r="O3966" s="3">
        <v>29</v>
      </c>
      <c r="P3966" s="125">
        <v>5.2830282022374699E-2</v>
      </c>
      <c r="Q3966" s="3">
        <v>2</v>
      </c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</row>
    <row r="3967" spans="1:30" hidden="1" x14ac:dyDescent="0.25">
      <c r="A3967" s="2">
        <v>5</v>
      </c>
      <c r="B3967" s="2">
        <v>2017</v>
      </c>
      <c r="C3967" s="4" t="str">
        <f>INDEX(Index!$B$1:$B$500,MATCH($F3967,Index!$A$1:$A$500,0)
)</f>
        <v>MIA</v>
      </c>
      <c r="D3967" s="4">
        <v>0</v>
      </c>
      <c r="E3967" s="141">
        <f t="shared" si="61"/>
        <v>-0.42258873008100584</v>
      </c>
      <c r="F3967" s="3" t="s">
        <v>4</v>
      </c>
      <c r="G3967" s="3">
        <v>30</v>
      </c>
      <c r="H3967" s="125">
        <v>-0.42258873008100584</v>
      </c>
      <c r="I3967" s="3"/>
      <c r="J3967" s="3"/>
      <c r="K3967" s="3" t="s">
        <v>108</v>
      </c>
      <c r="L3967" s="125">
        <v>-0.32452250839328201</v>
      </c>
      <c r="M3967" s="3">
        <v>32</v>
      </c>
      <c r="N3967" s="125">
        <v>9.3725104770025602E-2</v>
      </c>
      <c r="O3967" s="3">
        <v>24</v>
      </c>
      <c r="P3967" s="125">
        <v>-4.3411169176982498E-3</v>
      </c>
      <c r="Q3967" s="3">
        <v>20</v>
      </c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</row>
    <row r="3968" spans="1:30" hidden="1" x14ac:dyDescent="0.25">
      <c r="A3968" s="2">
        <v>5</v>
      </c>
      <c r="B3968" s="2">
        <v>2017</v>
      </c>
      <c r="C3968" s="4" t="str">
        <f>INDEX(Index!$B$1:$B$500,MATCH($F3968,Index!$A$1:$A$500,0)
)</f>
        <v>IND</v>
      </c>
      <c r="D3968" s="4">
        <v>0</v>
      </c>
      <c r="E3968" s="141">
        <f t="shared" si="61"/>
        <v>-0.4242385454667213</v>
      </c>
      <c r="F3968" s="3" t="s">
        <v>35</v>
      </c>
      <c r="G3968" s="3">
        <v>31</v>
      </c>
      <c r="H3968" s="125">
        <v>-0.4242385454667213</v>
      </c>
      <c r="I3968" s="3"/>
      <c r="J3968" s="3"/>
      <c r="K3968" s="3" t="s">
        <v>113</v>
      </c>
      <c r="L3968" s="125">
        <v>-0.30908564624125101</v>
      </c>
      <c r="M3968" s="3">
        <v>31</v>
      </c>
      <c r="N3968" s="125">
        <v>0.12637494720765599</v>
      </c>
      <c r="O3968" s="3">
        <v>27</v>
      </c>
      <c r="P3968" s="125">
        <v>1.12220479821857E-2</v>
      </c>
      <c r="Q3968" s="3">
        <v>13</v>
      </c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</row>
    <row r="3969" spans="1:30" hidden="1" x14ac:dyDescent="0.25">
      <c r="A3969" s="2">
        <v>5</v>
      </c>
      <c r="B3969" s="2">
        <v>2017</v>
      </c>
      <c r="C3969" s="4" t="str">
        <f>INDEX(Index!$B$1:$B$500,MATCH($F3969,Index!$A$1:$A$500,0)
)</f>
        <v>CLE</v>
      </c>
      <c r="D3969" s="4">
        <v>0</v>
      </c>
      <c r="E3969" s="141">
        <f t="shared" si="61"/>
        <v>-0.49153544163692808</v>
      </c>
      <c r="F3969" s="3" t="s">
        <v>10</v>
      </c>
      <c r="G3969" s="3">
        <v>32</v>
      </c>
      <c r="H3969" s="125">
        <v>-0.49153544163692808</v>
      </c>
      <c r="I3969" s="3"/>
      <c r="J3969" s="3"/>
      <c r="K3969" s="3" t="s">
        <v>115</v>
      </c>
      <c r="L3969" s="125">
        <v>-0.19997398151465501</v>
      </c>
      <c r="M3969" s="3">
        <v>28</v>
      </c>
      <c r="N3969" s="125">
        <v>0.17949559258269401</v>
      </c>
      <c r="O3969" s="3">
        <v>31</v>
      </c>
      <c r="P3969" s="125">
        <v>-0.11206586753957901</v>
      </c>
      <c r="Q3969" s="3">
        <v>31</v>
      </c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</row>
    <row r="3970" spans="1:30" hidden="1" x14ac:dyDescent="0.25">
      <c r="A3970" s="2">
        <v>6</v>
      </c>
      <c r="B3970" s="2">
        <v>2017</v>
      </c>
      <c r="C3970" s="4" t="str">
        <f>INDEX(Index!$B$1:$B$500,MATCH($F3970,Index!$A$1:$A$500,0)
)</f>
        <v>KC</v>
      </c>
      <c r="D3970" s="4">
        <v>0</v>
      </c>
      <c r="E3970" s="141">
        <f t="shared" ref="E3970:E4033" si="62">IF(D3970=1,H3970/100,H3970)</f>
        <v>0.32506160604358331</v>
      </c>
      <c r="F3970" s="3" t="s">
        <v>5</v>
      </c>
      <c r="G3970" s="3">
        <v>1</v>
      </c>
      <c r="H3970" s="125">
        <v>0.32506160604358331</v>
      </c>
      <c r="I3970" s="3"/>
      <c r="J3970" s="3"/>
      <c r="K3970" s="3" t="s">
        <v>117</v>
      </c>
      <c r="L3970" s="125">
        <v>0.31042026333588602</v>
      </c>
      <c r="M3970" s="3">
        <v>1</v>
      </c>
      <c r="N3970" s="125">
        <v>4.0311065577691901E-2</v>
      </c>
      <c r="O3970" s="3">
        <v>20</v>
      </c>
      <c r="P3970" s="125">
        <v>5.49524082853892E-2</v>
      </c>
      <c r="Q3970" s="3">
        <v>4</v>
      </c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</row>
    <row r="3971" spans="1:30" hidden="1" x14ac:dyDescent="0.25">
      <c r="A3971" s="2">
        <v>6</v>
      </c>
      <c r="B3971" s="2">
        <v>2017</v>
      </c>
      <c r="C3971" s="4" t="str">
        <f>INDEX(Index!$B$1:$B$500,MATCH($F3971,Index!$A$1:$A$500,0)
)</f>
        <v>PIT</v>
      </c>
      <c r="D3971" s="4">
        <v>0</v>
      </c>
      <c r="E3971" s="141">
        <f t="shared" si="62"/>
        <v>0.27325897979107583</v>
      </c>
      <c r="F3971" s="3" t="s">
        <v>32</v>
      </c>
      <c r="G3971" s="3">
        <v>2</v>
      </c>
      <c r="H3971" s="125">
        <v>0.27325897979107583</v>
      </c>
      <c r="I3971" s="3"/>
      <c r="J3971" s="3"/>
      <c r="K3971" s="3" t="s">
        <v>116</v>
      </c>
      <c r="L3971" s="125">
        <v>0.14637693844211999</v>
      </c>
      <c r="M3971" s="3">
        <v>4</v>
      </c>
      <c r="N3971" s="125">
        <v>-0.16977812117940799</v>
      </c>
      <c r="O3971" s="3">
        <v>3</v>
      </c>
      <c r="P3971" s="125">
        <v>-4.2896079830452197E-2</v>
      </c>
      <c r="Q3971" s="3">
        <v>24</v>
      </c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</row>
    <row r="3972" spans="1:30" hidden="1" x14ac:dyDescent="0.25">
      <c r="A3972" s="2">
        <v>6</v>
      </c>
      <c r="B3972" s="2">
        <v>2017</v>
      </c>
      <c r="C3972" s="4" t="str">
        <f>INDEX(Index!$B$1:$B$500,MATCH($F3972,Index!$A$1:$A$500,0)
)</f>
        <v>PHI</v>
      </c>
      <c r="D3972" s="4">
        <v>0</v>
      </c>
      <c r="E3972" s="141">
        <f t="shared" si="62"/>
        <v>0.2649047035072426</v>
      </c>
      <c r="F3972" s="3" t="s">
        <v>7</v>
      </c>
      <c r="G3972" s="3">
        <v>3</v>
      </c>
      <c r="H3972" s="125">
        <v>0.2649047035072426</v>
      </c>
      <c r="I3972" s="3"/>
      <c r="J3972" s="3"/>
      <c r="K3972" s="3" t="s">
        <v>117</v>
      </c>
      <c r="L3972" s="125">
        <v>0.115659453846524</v>
      </c>
      <c r="M3972" s="3">
        <v>6</v>
      </c>
      <c r="N3972" s="125">
        <v>-8.6965480064669101E-2</v>
      </c>
      <c r="O3972" s="3">
        <v>11</v>
      </c>
      <c r="P3972" s="125">
        <v>6.22797695960495E-2</v>
      </c>
      <c r="Q3972" s="3">
        <v>3</v>
      </c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</row>
    <row r="3973" spans="1:30" hidden="1" x14ac:dyDescent="0.25">
      <c r="A3973" s="2">
        <v>6</v>
      </c>
      <c r="B3973" s="2">
        <v>2017</v>
      </c>
      <c r="C3973" s="4" t="str">
        <f>INDEX(Index!$B$1:$B$500,MATCH($F3973,Index!$A$1:$A$500,0)
)</f>
        <v>MIN</v>
      </c>
      <c r="D3973" s="4">
        <v>0</v>
      </c>
      <c r="E3973" s="141">
        <f t="shared" si="62"/>
        <v>0.24589638571889849</v>
      </c>
      <c r="F3973" s="3" t="s">
        <v>46</v>
      </c>
      <c r="G3973" s="3">
        <v>4</v>
      </c>
      <c r="H3973" s="125">
        <v>0.24589638571889849</v>
      </c>
      <c r="I3973" s="3"/>
      <c r="J3973" s="3"/>
      <c r="K3973" s="3" t="s">
        <v>116</v>
      </c>
      <c r="L3973" s="125">
        <v>0.121357733722762</v>
      </c>
      <c r="M3973" s="3">
        <v>5</v>
      </c>
      <c r="N3973" s="125">
        <v>-0.14213759897</v>
      </c>
      <c r="O3973" s="3">
        <v>4</v>
      </c>
      <c r="P3973" s="125">
        <v>-1.7598946973863501E-2</v>
      </c>
      <c r="Q3973" s="3">
        <v>20</v>
      </c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</row>
    <row r="3974" spans="1:30" hidden="1" x14ac:dyDescent="0.25">
      <c r="A3974" s="2">
        <v>6</v>
      </c>
      <c r="B3974" s="2">
        <v>2017</v>
      </c>
      <c r="C3974" s="4" t="e">
        <f>INDEX(Index!$B$1:$B$500,MATCH($F3974,Index!$A$1:$A$500,0)
)</f>
        <v>#N/A</v>
      </c>
      <c r="D3974" s="4">
        <v>0</v>
      </c>
      <c r="E3974" s="141">
        <f t="shared" si="62"/>
        <v>0.18950633321866581</v>
      </c>
      <c r="F3974" s="3" t="s">
        <v>283</v>
      </c>
      <c r="G3974" s="3">
        <v>5</v>
      </c>
      <c r="H3974" s="125">
        <v>0.18950633321866581</v>
      </c>
      <c r="I3974" s="3"/>
      <c r="J3974" s="3"/>
      <c r="K3974" s="3" t="s">
        <v>116</v>
      </c>
      <c r="L3974" s="125">
        <v>7.3177348232976905E-2</v>
      </c>
      <c r="M3974" s="3">
        <v>12</v>
      </c>
      <c r="N3974" s="125">
        <v>-6.7116794621879597E-2</v>
      </c>
      <c r="O3974" s="3">
        <v>13</v>
      </c>
      <c r="P3974" s="125">
        <v>4.9212190363809298E-2</v>
      </c>
      <c r="Q3974" s="3">
        <v>7</v>
      </c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</row>
    <row r="3975" spans="1:30" hidden="1" x14ac:dyDescent="0.25">
      <c r="A3975" s="2">
        <v>6</v>
      </c>
      <c r="B3975" s="2">
        <v>2017</v>
      </c>
      <c r="C3975" s="4" t="str">
        <f>INDEX(Index!$B$1:$B$500,MATCH($F3975,Index!$A$1:$A$500,0)
)</f>
        <v>WAS</v>
      </c>
      <c r="D3975" s="4">
        <v>0</v>
      </c>
      <c r="E3975" s="141">
        <f t="shared" si="62"/>
        <v>0.16393100254787948</v>
      </c>
      <c r="F3975" s="3" t="s">
        <v>26</v>
      </c>
      <c r="G3975" s="3">
        <v>6</v>
      </c>
      <c r="H3975" s="125">
        <v>0.16393100254787948</v>
      </c>
      <c r="I3975" s="3"/>
      <c r="J3975" s="3"/>
      <c r="K3975" s="3" t="s">
        <v>112</v>
      </c>
      <c r="L3975" s="125">
        <v>0.10372636829401</v>
      </c>
      <c r="M3975" s="3">
        <v>9</v>
      </c>
      <c r="N3975" s="125">
        <v>-8.6684600855104293E-2</v>
      </c>
      <c r="O3975" s="3">
        <v>12</v>
      </c>
      <c r="P3975" s="125">
        <v>-2.6479966601234799E-2</v>
      </c>
      <c r="Q3975" s="3">
        <v>22</v>
      </c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</row>
    <row r="3976" spans="1:30" hidden="1" x14ac:dyDescent="0.25">
      <c r="A3976" s="2">
        <v>6</v>
      </c>
      <c r="B3976" s="2">
        <v>2017</v>
      </c>
      <c r="C3976" s="4" t="str">
        <f>INDEX(Index!$B$1:$B$500,MATCH($F3976,Index!$A$1:$A$500,0)
)</f>
        <v>HOU</v>
      </c>
      <c r="D3976" s="4">
        <v>0</v>
      </c>
      <c r="E3976" s="141">
        <f t="shared" si="62"/>
        <v>0.155429433866626</v>
      </c>
      <c r="F3976" s="3" t="s">
        <v>49</v>
      </c>
      <c r="G3976" s="3">
        <v>7</v>
      </c>
      <c r="H3976" s="125">
        <v>0.155429433866626</v>
      </c>
      <c r="I3976" s="3"/>
      <c r="J3976" s="3"/>
      <c r="K3976" s="3" t="s">
        <v>118</v>
      </c>
      <c r="L3976" s="125">
        <v>8.4789246842801605E-2</v>
      </c>
      <c r="M3976" s="3">
        <v>11</v>
      </c>
      <c r="N3976" s="125">
        <v>-9.6486651636915E-2</v>
      </c>
      <c r="O3976" s="3">
        <v>8</v>
      </c>
      <c r="P3976" s="125">
        <v>-2.5846464613090599E-2</v>
      </c>
      <c r="Q3976" s="3">
        <v>21</v>
      </c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</row>
    <row r="3977" spans="1:30" hidden="1" x14ac:dyDescent="0.25">
      <c r="A3977" s="2">
        <v>6</v>
      </c>
      <c r="B3977" s="2">
        <v>2017</v>
      </c>
      <c r="C3977" s="4" t="str">
        <f>INDEX(Index!$B$1:$B$500,MATCH($F3977,Index!$A$1:$A$500,0)
)</f>
        <v>ATL</v>
      </c>
      <c r="D3977" s="4">
        <v>0</v>
      </c>
      <c r="E3977" s="141">
        <f t="shared" si="62"/>
        <v>0.154516820120983</v>
      </c>
      <c r="F3977" s="3" t="s">
        <v>43</v>
      </c>
      <c r="G3977" s="3">
        <v>8</v>
      </c>
      <c r="H3977" s="125">
        <v>0.154516820120983</v>
      </c>
      <c r="I3977" s="3"/>
      <c r="J3977" s="3"/>
      <c r="K3977" s="3" t="s">
        <v>112</v>
      </c>
      <c r="L3977" s="125">
        <v>0.17541005605079901</v>
      </c>
      <c r="M3977" s="3">
        <v>3</v>
      </c>
      <c r="N3977" s="125">
        <v>3.84389071086738E-2</v>
      </c>
      <c r="O3977" s="3">
        <v>19</v>
      </c>
      <c r="P3977" s="125">
        <v>1.7545671178857799E-2</v>
      </c>
      <c r="Q3977" s="3">
        <v>13</v>
      </c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</row>
    <row r="3978" spans="1:30" hidden="1" x14ac:dyDescent="0.25">
      <c r="A3978" s="2">
        <v>6</v>
      </c>
      <c r="B3978" s="2">
        <v>2017</v>
      </c>
      <c r="C3978" s="4" t="str">
        <f>INDEX(Index!$B$1:$B$500,MATCH($F3978,Index!$A$1:$A$500,0)
)</f>
        <v>JAX</v>
      </c>
      <c r="D3978" s="4">
        <v>0</v>
      </c>
      <c r="E3978" s="141">
        <f t="shared" si="62"/>
        <v>0.13818762860945888</v>
      </c>
      <c r="F3978" s="3" t="s">
        <v>56</v>
      </c>
      <c r="G3978" s="3">
        <v>9</v>
      </c>
      <c r="H3978" s="125">
        <v>0.13818762860945888</v>
      </c>
      <c r="I3978" s="3"/>
      <c r="J3978" s="3"/>
      <c r="K3978" s="3" t="s">
        <v>118</v>
      </c>
      <c r="L3978" s="125">
        <v>1.39751203514269E-2</v>
      </c>
      <c r="M3978" s="3">
        <v>16</v>
      </c>
      <c r="N3978" s="125">
        <v>-0.23853513000763499</v>
      </c>
      <c r="O3978" s="3">
        <v>1</v>
      </c>
      <c r="P3978" s="125">
        <v>-0.114322621749603</v>
      </c>
      <c r="Q3978" s="3">
        <v>31</v>
      </c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</row>
    <row r="3979" spans="1:30" hidden="1" x14ac:dyDescent="0.25">
      <c r="A3979" s="2">
        <v>6</v>
      </c>
      <c r="B3979" s="2">
        <v>2017</v>
      </c>
      <c r="C3979" s="4" t="str">
        <f>INDEX(Index!$B$1:$B$500,MATCH($F3979,Index!$A$1:$A$500,0)
)</f>
        <v>NO</v>
      </c>
      <c r="D3979" s="4">
        <v>0</v>
      </c>
      <c r="E3979" s="141">
        <f t="shared" si="62"/>
        <v>0.1131489480250791</v>
      </c>
      <c r="F3979" s="3" t="s">
        <v>27</v>
      </c>
      <c r="G3979" s="3">
        <v>10</v>
      </c>
      <c r="H3979" s="125">
        <v>0.1131489480250791</v>
      </c>
      <c r="I3979" s="3"/>
      <c r="J3979" s="3"/>
      <c r="K3979" s="3" t="s">
        <v>112</v>
      </c>
      <c r="L3979" s="125">
        <v>0.111233013733783</v>
      </c>
      <c r="M3979" s="3">
        <v>8</v>
      </c>
      <c r="N3979" s="125">
        <v>-5.4500978833596198E-2</v>
      </c>
      <c r="O3979" s="3">
        <v>14</v>
      </c>
      <c r="P3979" s="125">
        <v>-5.2585044542300098E-2</v>
      </c>
      <c r="Q3979" s="3">
        <v>25</v>
      </c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</row>
    <row r="3980" spans="1:30" hidden="1" x14ac:dyDescent="0.25">
      <c r="A3980" s="2">
        <v>6</v>
      </c>
      <c r="B3980" s="2">
        <v>2017</v>
      </c>
      <c r="C3980" s="4" t="str">
        <f>INDEX(Index!$B$1:$B$500,MATCH($F3980,Index!$A$1:$A$500,0)
)</f>
        <v>DET</v>
      </c>
      <c r="D3980" s="4">
        <v>0</v>
      </c>
      <c r="E3980" s="141">
        <f t="shared" si="62"/>
        <v>0.10540194914583019</v>
      </c>
      <c r="F3980" s="3" t="s">
        <v>21</v>
      </c>
      <c r="G3980" s="3">
        <v>11</v>
      </c>
      <c r="H3980" s="125">
        <v>0.10540194914583019</v>
      </c>
      <c r="I3980" s="3"/>
      <c r="J3980" s="3"/>
      <c r="K3980" s="3" t="s">
        <v>118</v>
      </c>
      <c r="L3980" s="125">
        <v>-8.0263310709431004E-2</v>
      </c>
      <c r="M3980" s="3">
        <v>25</v>
      </c>
      <c r="N3980" s="125">
        <v>-0.10355083746574199</v>
      </c>
      <c r="O3980" s="3">
        <v>7</v>
      </c>
      <c r="P3980" s="125">
        <v>8.2114422389519201E-2</v>
      </c>
      <c r="Q3980" s="3">
        <v>2</v>
      </c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</row>
    <row r="3981" spans="1:30" hidden="1" x14ac:dyDescent="0.25">
      <c r="A3981" s="2">
        <v>6</v>
      </c>
      <c r="B3981" s="2">
        <v>2017</v>
      </c>
      <c r="C3981" s="4" t="str">
        <f>INDEX(Index!$B$1:$B$500,MATCH($F3981,Index!$A$1:$A$500,0)
)</f>
        <v>NE</v>
      </c>
      <c r="D3981" s="4">
        <v>0</v>
      </c>
      <c r="E3981" s="141">
        <f t="shared" si="62"/>
        <v>9.516352177905639E-2</v>
      </c>
      <c r="F3981" s="3" t="s">
        <v>17</v>
      </c>
      <c r="G3981" s="3">
        <v>12</v>
      </c>
      <c r="H3981" s="125">
        <v>9.516352177905639E-2</v>
      </c>
      <c r="I3981" s="3"/>
      <c r="J3981" s="3"/>
      <c r="K3981" s="3" t="s">
        <v>116</v>
      </c>
      <c r="L3981" s="125">
        <v>0.24316134184871499</v>
      </c>
      <c r="M3981" s="3">
        <v>2</v>
      </c>
      <c r="N3981" s="125">
        <v>0.163400376806242</v>
      </c>
      <c r="O3981" s="3">
        <v>32</v>
      </c>
      <c r="P3981" s="125">
        <v>1.54025567365834E-2</v>
      </c>
      <c r="Q3981" s="3">
        <v>14</v>
      </c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</row>
    <row r="3982" spans="1:30" hidden="1" x14ac:dyDescent="0.25">
      <c r="A3982" s="2">
        <v>6</v>
      </c>
      <c r="B3982" s="2">
        <v>2017</v>
      </c>
      <c r="C3982" s="4" t="str">
        <f>INDEX(Index!$B$1:$B$500,MATCH($F3982,Index!$A$1:$A$500,0)
)</f>
        <v>CAR</v>
      </c>
      <c r="D3982" s="4">
        <v>0</v>
      </c>
      <c r="E3982" s="141">
        <f t="shared" si="62"/>
        <v>8.5262331679097095E-2</v>
      </c>
      <c r="F3982" s="3" t="s">
        <v>51</v>
      </c>
      <c r="G3982" s="3">
        <v>13</v>
      </c>
      <c r="H3982" s="125">
        <v>8.5262331679097095E-2</v>
      </c>
      <c r="I3982" s="3"/>
      <c r="J3982" s="3"/>
      <c r="K3982" s="3" t="s">
        <v>116</v>
      </c>
      <c r="L3982" s="125">
        <v>-2.91183775097607E-2</v>
      </c>
      <c r="M3982" s="3">
        <v>18</v>
      </c>
      <c r="N3982" s="125">
        <v>-9.6490701666142098E-2</v>
      </c>
      <c r="O3982" s="3">
        <v>8</v>
      </c>
      <c r="P3982" s="125">
        <v>1.78900075227157E-2</v>
      </c>
      <c r="Q3982" s="3">
        <v>12</v>
      </c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</row>
    <row r="3983" spans="1:30" hidden="1" x14ac:dyDescent="0.25">
      <c r="A3983" s="2">
        <v>6</v>
      </c>
      <c r="B3983" s="2">
        <v>2017</v>
      </c>
      <c r="C3983" s="4" t="str">
        <f>INDEX(Index!$B$1:$B$500,MATCH($F3983,Index!$A$1:$A$500,0)
)</f>
        <v>BUF</v>
      </c>
      <c r="D3983" s="4">
        <v>0</v>
      </c>
      <c r="E3983" s="141">
        <f t="shared" si="62"/>
        <v>7.5047683385150596E-2</v>
      </c>
      <c r="F3983" s="3" t="s">
        <v>0</v>
      </c>
      <c r="G3983" s="3">
        <v>14</v>
      </c>
      <c r="H3983" s="125">
        <v>7.5047683385150596E-2</v>
      </c>
      <c r="I3983" s="3"/>
      <c r="J3983" s="3"/>
      <c r="K3983" s="3" t="s">
        <v>112</v>
      </c>
      <c r="L3983" s="125">
        <v>-4.9960188821928903E-2</v>
      </c>
      <c r="M3983" s="3">
        <v>22</v>
      </c>
      <c r="N3983" s="125">
        <v>-9.4083332805505002E-2</v>
      </c>
      <c r="O3983" s="3">
        <v>10</v>
      </c>
      <c r="P3983" s="125">
        <v>3.09245394015745E-2</v>
      </c>
      <c r="Q3983" s="3">
        <v>9</v>
      </c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</row>
    <row r="3984" spans="1:30" hidden="1" x14ac:dyDescent="0.25">
      <c r="A3984" s="2">
        <v>6</v>
      </c>
      <c r="B3984" s="2">
        <v>2017</v>
      </c>
      <c r="C3984" s="4" t="str">
        <f>INDEX(Index!$B$1:$B$500,MATCH($F3984,Index!$A$1:$A$500,0)
)</f>
        <v>BAL</v>
      </c>
      <c r="D3984" s="4">
        <v>0</v>
      </c>
      <c r="E3984" s="141">
        <f t="shared" si="62"/>
        <v>6.9371003056411001E-2</v>
      </c>
      <c r="F3984" s="3" t="s">
        <v>18</v>
      </c>
      <c r="G3984" s="3">
        <v>15</v>
      </c>
      <c r="H3984" s="125">
        <v>6.9371003056411001E-2</v>
      </c>
      <c r="I3984" s="3"/>
      <c r="J3984" s="3"/>
      <c r="K3984" s="3" t="s">
        <v>118</v>
      </c>
      <c r="L3984" s="125">
        <v>-0.13968118280515299</v>
      </c>
      <c r="M3984" s="3">
        <v>26</v>
      </c>
      <c r="N3984" s="125">
        <v>-0.11898780154380199</v>
      </c>
      <c r="O3984" s="3">
        <v>6</v>
      </c>
      <c r="P3984" s="125">
        <v>9.0064384317761995E-2</v>
      </c>
      <c r="Q3984" s="3">
        <v>1</v>
      </c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</row>
    <row r="3985" spans="1:30" hidden="1" x14ac:dyDescent="0.25">
      <c r="A3985" s="2">
        <v>6</v>
      </c>
      <c r="B3985" s="2">
        <v>2017</v>
      </c>
      <c r="C3985" s="4" t="str">
        <f>INDEX(Index!$B$1:$B$500,MATCH($F3985,Index!$A$1:$A$500,0)
)</f>
        <v>CIN</v>
      </c>
      <c r="D3985" s="4">
        <v>0</v>
      </c>
      <c r="E3985" s="141">
        <f t="shared" si="62"/>
        <v>5.8638720256231791E-2</v>
      </c>
      <c r="F3985" s="3" t="s">
        <v>24</v>
      </c>
      <c r="G3985" s="3">
        <v>16</v>
      </c>
      <c r="H3985" s="125">
        <v>5.8638720256231791E-2</v>
      </c>
      <c r="I3985" s="3"/>
      <c r="J3985" s="3"/>
      <c r="K3985" s="3" t="s">
        <v>113</v>
      </c>
      <c r="L3985" s="125">
        <v>-7.5940532289987303E-2</v>
      </c>
      <c r="M3985" s="3">
        <v>24</v>
      </c>
      <c r="N3985" s="125">
        <v>-0.123324256169925</v>
      </c>
      <c r="O3985" s="3">
        <v>5</v>
      </c>
      <c r="P3985" s="125">
        <v>1.12549963762941E-2</v>
      </c>
      <c r="Q3985" s="3">
        <v>15</v>
      </c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</row>
    <row r="3986" spans="1:30" hidden="1" x14ac:dyDescent="0.25">
      <c r="A3986" s="2">
        <v>6</v>
      </c>
      <c r="B3986" s="2">
        <v>2017</v>
      </c>
      <c r="C3986" s="4" t="str">
        <f>INDEX(Index!$B$1:$B$500,MATCH($F3986,Index!$A$1:$A$500,0)
)</f>
        <v>DEN</v>
      </c>
      <c r="D3986" s="4">
        <v>0</v>
      </c>
      <c r="E3986" s="141">
        <f t="shared" si="62"/>
        <v>4.3197141589089216E-2</v>
      </c>
      <c r="F3986" s="3" t="s">
        <v>39</v>
      </c>
      <c r="G3986" s="3">
        <v>17</v>
      </c>
      <c r="H3986" s="125">
        <v>4.3197141589089216E-2</v>
      </c>
      <c r="I3986" s="3"/>
      <c r="J3986" s="3"/>
      <c r="K3986" s="3" t="s">
        <v>112</v>
      </c>
      <c r="L3986" s="125">
        <v>-3.6631177228561802E-2</v>
      </c>
      <c r="M3986" s="3">
        <v>19</v>
      </c>
      <c r="N3986" s="125">
        <v>-0.19233659456994701</v>
      </c>
      <c r="O3986" s="3">
        <v>2</v>
      </c>
      <c r="P3986" s="125">
        <v>-0.11250827575229599</v>
      </c>
      <c r="Q3986" s="3">
        <v>30</v>
      </c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</row>
    <row r="3987" spans="1:30" hidden="1" x14ac:dyDescent="0.25">
      <c r="A3987" s="2">
        <v>6</v>
      </c>
      <c r="B3987" s="2">
        <v>2017</v>
      </c>
      <c r="C3987" s="4" t="str">
        <f>INDEX(Index!$B$1:$B$500,MATCH($F3987,Index!$A$1:$A$500,0)
)</f>
        <v>GB</v>
      </c>
      <c r="D3987" s="4">
        <v>0</v>
      </c>
      <c r="E3987" s="141">
        <f t="shared" si="62"/>
        <v>2.7248968241965932E-2</v>
      </c>
      <c r="F3987" s="3" t="s">
        <v>20</v>
      </c>
      <c r="G3987" s="3">
        <v>18</v>
      </c>
      <c r="H3987" s="125">
        <v>2.7248968241965932E-2</v>
      </c>
      <c r="I3987" s="3"/>
      <c r="J3987" s="3"/>
      <c r="K3987" s="3" t="s">
        <v>116</v>
      </c>
      <c r="L3987" s="125">
        <v>3.1080042984669501E-2</v>
      </c>
      <c r="M3987" s="3">
        <v>14</v>
      </c>
      <c r="N3987" s="125">
        <v>8.3959952449843295E-3</v>
      </c>
      <c r="O3987" s="3">
        <v>18</v>
      </c>
      <c r="P3987" s="125">
        <v>4.5649205022807596E-3</v>
      </c>
      <c r="Q3987" s="3">
        <v>17</v>
      </c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</row>
    <row r="3988" spans="1:30" hidden="1" x14ac:dyDescent="0.25">
      <c r="A3988" s="2">
        <v>6</v>
      </c>
      <c r="B3988" s="2">
        <v>2017</v>
      </c>
      <c r="C3988" s="4" t="str">
        <f>INDEX(Index!$B$1:$B$500,MATCH($F3988,Index!$A$1:$A$500,0)
)</f>
        <v>DAL</v>
      </c>
      <c r="D3988" s="4">
        <v>0</v>
      </c>
      <c r="E3988" s="141">
        <f t="shared" si="62"/>
        <v>2.9419966404914955E-3</v>
      </c>
      <c r="F3988" s="3" t="s">
        <v>3</v>
      </c>
      <c r="G3988" s="3">
        <v>19</v>
      </c>
      <c r="H3988" s="125">
        <v>2.9419966404914955E-3</v>
      </c>
      <c r="I3988" s="3"/>
      <c r="J3988" s="3"/>
      <c r="K3988" s="3" t="s">
        <v>113</v>
      </c>
      <c r="L3988" s="125">
        <v>0.113977932571451</v>
      </c>
      <c r="M3988" s="3">
        <v>7</v>
      </c>
      <c r="N3988" s="125">
        <v>0.143268793392508</v>
      </c>
      <c r="O3988" s="3">
        <v>28</v>
      </c>
      <c r="P3988" s="125">
        <v>3.2232857461548498E-2</v>
      </c>
      <c r="Q3988" s="3">
        <v>8</v>
      </c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</row>
    <row r="3989" spans="1:30" hidden="1" x14ac:dyDescent="0.25">
      <c r="A3989" s="2">
        <v>6</v>
      </c>
      <c r="B3989" s="2">
        <v>2017</v>
      </c>
      <c r="C3989" s="4" t="str">
        <f>INDEX(Index!$B$1:$B$500,MATCH($F3989,Index!$A$1:$A$500,0)
)</f>
        <v>TEN</v>
      </c>
      <c r="D3989" s="4">
        <v>0</v>
      </c>
      <c r="E3989" s="141">
        <f t="shared" si="62"/>
        <v>-6.0529036900413002E-3</v>
      </c>
      <c r="F3989" s="3" t="s">
        <v>45</v>
      </c>
      <c r="G3989" s="3">
        <v>20</v>
      </c>
      <c r="H3989" s="125">
        <v>-6.0529036900413002E-3</v>
      </c>
      <c r="I3989" s="3"/>
      <c r="J3989" s="3"/>
      <c r="K3989" s="3" t="s">
        <v>118</v>
      </c>
      <c r="L3989" s="125">
        <v>5.4130059304848301E-2</v>
      </c>
      <c r="M3989" s="3">
        <v>13</v>
      </c>
      <c r="N3989" s="125">
        <v>8.3019953258835003E-2</v>
      </c>
      <c r="O3989" s="3">
        <v>22</v>
      </c>
      <c r="P3989" s="125">
        <v>2.2836990263945402E-2</v>
      </c>
      <c r="Q3989" s="3">
        <v>11</v>
      </c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</row>
    <row r="3990" spans="1:30" hidden="1" x14ac:dyDescent="0.25">
      <c r="A3990" s="2">
        <v>6</v>
      </c>
      <c r="B3990" s="2">
        <v>2017</v>
      </c>
      <c r="C3990" s="4" t="str">
        <f>INDEX(Index!$B$1:$B$500,MATCH($F3990,Index!$A$1:$A$500,0)
)</f>
        <v>SEA</v>
      </c>
      <c r="D3990" s="4">
        <v>0</v>
      </c>
      <c r="E3990" s="141">
        <f t="shared" si="62"/>
        <v>-2.7011176045215302E-2</v>
      </c>
      <c r="F3990" s="3" t="s">
        <v>30</v>
      </c>
      <c r="G3990" s="3">
        <v>21</v>
      </c>
      <c r="H3990" s="125">
        <v>-2.7011176045215302E-2</v>
      </c>
      <c r="I3990" s="3"/>
      <c r="J3990" s="3"/>
      <c r="K3990" s="3" t="s">
        <v>112</v>
      </c>
      <c r="L3990" s="125">
        <v>-4.5060196590918603E-2</v>
      </c>
      <c r="M3990" s="3">
        <v>21</v>
      </c>
      <c r="N3990" s="125">
        <v>-1.41913382389503E-2</v>
      </c>
      <c r="O3990" s="3">
        <v>16</v>
      </c>
      <c r="P3990" s="125">
        <v>3.857682306753E-3</v>
      </c>
      <c r="Q3990" s="3">
        <v>18</v>
      </c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</row>
    <row r="3991" spans="1:30" hidden="1" x14ac:dyDescent="0.25">
      <c r="A3991" s="2">
        <v>6</v>
      </c>
      <c r="B3991" s="2">
        <v>2017</v>
      </c>
      <c r="C3991" s="4" t="str">
        <f>INDEX(Index!$B$1:$B$500,MATCH($F3991,Index!$A$1:$A$500,0)
)</f>
        <v>TB</v>
      </c>
      <c r="D3991" s="4">
        <v>0</v>
      </c>
      <c r="E3991" s="141">
        <f t="shared" si="62"/>
        <v>-9.6630479050593493E-2</v>
      </c>
      <c r="F3991" s="3" t="s">
        <v>38</v>
      </c>
      <c r="G3991" s="3">
        <v>22</v>
      </c>
      <c r="H3991" s="125">
        <v>-9.6630479050593493E-2</v>
      </c>
      <c r="I3991" s="3"/>
      <c r="J3991" s="3"/>
      <c r="K3991" s="3" t="s">
        <v>113</v>
      </c>
      <c r="L3991" s="125">
        <v>9.7513697098011595E-2</v>
      </c>
      <c r="M3991" s="3">
        <v>10</v>
      </c>
      <c r="N3991" s="125">
        <v>0.15238568753154899</v>
      </c>
      <c r="O3991" s="3">
        <v>29</v>
      </c>
      <c r="P3991" s="125">
        <v>-4.1758488617056097E-2</v>
      </c>
      <c r="Q3991" s="3">
        <v>23</v>
      </c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</row>
    <row r="3992" spans="1:30" hidden="1" x14ac:dyDescent="0.25">
      <c r="A3992" s="2">
        <v>6</v>
      </c>
      <c r="B3992" s="2">
        <v>2017</v>
      </c>
      <c r="C3992" s="4" t="str">
        <f>INDEX(Index!$B$1:$B$500,MATCH($F3992,Index!$A$1:$A$500,0)
)</f>
        <v>LV</v>
      </c>
      <c r="D3992" s="4">
        <v>0</v>
      </c>
      <c r="E3992" s="141">
        <f t="shared" si="62"/>
        <v>-0.10183875945218149</v>
      </c>
      <c r="F3992" s="3" t="s">
        <v>52</v>
      </c>
      <c r="G3992" s="3">
        <v>23</v>
      </c>
      <c r="H3992" s="125">
        <v>-0.10183875945218149</v>
      </c>
      <c r="I3992" s="3"/>
      <c r="J3992" s="3"/>
      <c r="K3992" s="3" t="s">
        <v>119</v>
      </c>
      <c r="L3992" s="125">
        <v>-1.4594004844641101E-2</v>
      </c>
      <c r="M3992" s="3">
        <v>17</v>
      </c>
      <c r="N3992" s="125">
        <v>0.13935007473789199</v>
      </c>
      <c r="O3992" s="3">
        <v>26</v>
      </c>
      <c r="P3992" s="125">
        <v>5.2105320130351601E-2</v>
      </c>
      <c r="Q3992" s="3">
        <v>5</v>
      </c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</row>
    <row r="3993" spans="1:30" hidden="1" x14ac:dyDescent="0.25">
      <c r="A3993" s="2">
        <v>6</v>
      </c>
      <c r="B3993" s="2">
        <v>2017</v>
      </c>
      <c r="C3993" s="4" t="str">
        <f>INDEX(Index!$B$1:$B$500,MATCH($F3993,Index!$A$1:$A$500,0)
)</f>
        <v>ARI</v>
      </c>
      <c r="D3993" s="4">
        <v>0</v>
      </c>
      <c r="E3993" s="141">
        <f t="shared" si="62"/>
        <v>-0.16835792126759536</v>
      </c>
      <c r="F3993" s="3" t="s">
        <v>23</v>
      </c>
      <c r="G3993" s="3">
        <v>24</v>
      </c>
      <c r="H3993" s="125">
        <v>-0.16835792126759536</v>
      </c>
      <c r="I3993" s="3"/>
      <c r="J3993" s="3"/>
      <c r="K3993" s="3" t="s">
        <v>118</v>
      </c>
      <c r="L3993" s="125">
        <v>-5.8687565091849102E-2</v>
      </c>
      <c r="M3993" s="3">
        <v>23</v>
      </c>
      <c r="N3993" s="125">
        <v>6.45657572560624E-3</v>
      </c>
      <c r="O3993" s="3">
        <v>17</v>
      </c>
      <c r="P3993" s="125">
        <v>-0.10321378045014</v>
      </c>
      <c r="Q3993" s="3">
        <v>29</v>
      </c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</row>
    <row r="3994" spans="1:30" hidden="1" x14ac:dyDescent="0.25">
      <c r="A3994" s="2">
        <v>6</v>
      </c>
      <c r="B3994" s="2">
        <v>2017</v>
      </c>
      <c r="C3994" s="4" t="e">
        <f>INDEX(Index!$B$1:$B$500,MATCH($F3994,Index!$A$1:$A$500,0)
)</f>
        <v>#N/A</v>
      </c>
      <c r="D3994" s="4">
        <v>0</v>
      </c>
      <c r="E3994" s="141">
        <f t="shared" si="62"/>
        <v>-0.17562527873940401</v>
      </c>
      <c r="F3994" s="3" t="s">
        <v>301</v>
      </c>
      <c r="G3994" s="3">
        <v>25</v>
      </c>
      <c r="H3994" s="125">
        <v>-0.17562527873940401</v>
      </c>
      <c r="I3994" s="3"/>
      <c r="J3994" s="3"/>
      <c r="K3994" s="3" t="s">
        <v>119</v>
      </c>
      <c r="L3994" s="125">
        <v>2.9312121958394201E-2</v>
      </c>
      <c r="M3994" s="3">
        <v>15</v>
      </c>
      <c r="N3994" s="125">
        <v>8.7774628871413199E-2</v>
      </c>
      <c r="O3994" s="3">
        <v>23</v>
      </c>
      <c r="P3994" s="125">
        <v>-0.117162771826385</v>
      </c>
      <c r="Q3994" s="3">
        <v>32</v>
      </c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</row>
    <row r="3995" spans="1:30" hidden="1" x14ac:dyDescent="0.25">
      <c r="A3995" s="2">
        <v>6</v>
      </c>
      <c r="B3995" s="2">
        <v>2017</v>
      </c>
      <c r="C3995" s="4" t="str">
        <f>INDEX(Index!$B$1:$B$500,MATCH($F3995,Index!$A$1:$A$500,0)
)</f>
        <v>NYJ</v>
      </c>
      <c r="D3995" s="4">
        <v>0</v>
      </c>
      <c r="E3995" s="141">
        <f t="shared" si="62"/>
        <v>-0.20852901419129191</v>
      </c>
      <c r="F3995" s="3" t="s">
        <v>9</v>
      </c>
      <c r="G3995" s="3">
        <v>26</v>
      </c>
      <c r="H3995" s="125">
        <v>-0.20852901419129191</v>
      </c>
      <c r="I3995" s="3"/>
      <c r="J3995" s="3"/>
      <c r="K3995" s="3" t="s">
        <v>118</v>
      </c>
      <c r="L3995" s="125">
        <v>-0.14035023653482401</v>
      </c>
      <c r="M3995" s="3">
        <v>27</v>
      </c>
      <c r="N3995" s="125">
        <v>7.94330432008854E-2</v>
      </c>
      <c r="O3995" s="3">
        <v>21</v>
      </c>
      <c r="P3995" s="125">
        <v>1.12542655444175E-2</v>
      </c>
      <c r="Q3995" s="3">
        <v>15</v>
      </c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</row>
    <row r="3996" spans="1:30" hidden="1" x14ac:dyDescent="0.25">
      <c r="A3996" s="2">
        <v>6</v>
      </c>
      <c r="B3996" s="2">
        <v>2017</v>
      </c>
      <c r="C3996" s="4" t="str">
        <f>INDEX(Index!$B$1:$B$500,MATCH($F3996,Index!$A$1:$A$500,0)
)</f>
        <v>NYG</v>
      </c>
      <c r="D3996" s="4">
        <v>0</v>
      </c>
      <c r="E3996" s="141">
        <f t="shared" si="62"/>
        <v>-0.222448400094514</v>
      </c>
      <c r="F3996" s="3" t="s">
        <v>15</v>
      </c>
      <c r="G3996" s="3">
        <v>27</v>
      </c>
      <c r="H3996" s="125">
        <v>-0.222448400094514</v>
      </c>
      <c r="I3996" s="3"/>
      <c r="J3996" s="3"/>
      <c r="K3996" s="3" t="s">
        <v>120</v>
      </c>
      <c r="L3996" s="125">
        <v>-4.2405533826124699E-2</v>
      </c>
      <c r="M3996" s="3">
        <v>20</v>
      </c>
      <c r="N3996" s="125">
        <v>0.102175570755961</v>
      </c>
      <c r="O3996" s="3">
        <v>24</v>
      </c>
      <c r="P3996" s="125">
        <v>-7.7867295512428297E-2</v>
      </c>
      <c r="Q3996" s="3">
        <v>26</v>
      </c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</row>
    <row r="3997" spans="1:30" hidden="1" x14ac:dyDescent="0.25">
      <c r="A3997" s="2">
        <v>6</v>
      </c>
      <c r="B3997" s="2">
        <v>2017</v>
      </c>
      <c r="C3997" s="4" t="str">
        <f>INDEX(Index!$B$1:$B$500,MATCH($F3997,Index!$A$1:$A$500,0)
)</f>
        <v>SF</v>
      </c>
      <c r="D3997" s="4">
        <v>0</v>
      </c>
      <c r="E3997" s="141">
        <f t="shared" si="62"/>
        <v>-0.26072083249488859</v>
      </c>
      <c r="F3997" s="3" t="s">
        <v>1</v>
      </c>
      <c r="G3997" s="3">
        <v>28</v>
      </c>
      <c r="H3997" s="125">
        <v>-0.26072083249488859</v>
      </c>
      <c r="I3997" s="3"/>
      <c r="J3997" s="3"/>
      <c r="K3997" s="3" t="s">
        <v>126</v>
      </c>
      <c r="L3997" s="125">
        <v>-0.171791074542022</v>
      </c>
      <c r="M3997" s="3">
        <v>28</v>
      </c>
      <c r="N3997" s="125">
        <v>0.13994064168682999</v>
      </c>
      <c r="O3997" s="3">
        <v>27</v>
      </c>
      <c r="P3997" s="125">
        <v>5.1010883733963397E-2</v>
      </c>
      <c r="Q3997" s="3">
        <v>6</v>
      </c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</row>
    <row r="3998" spans="1:30" hidden="1" x14ac:dyDescent="0.25">
      <c r="A3998" s="2">
        <v>6</v>
      </c>
      <c r="B3998" s="2">
        <v>2017</v>
      </c>
      <c r="C3998" s="4" t="str">
        <f>INDEX(Index!$B$1:$B$500,MATCH($F3998,Index!$A$1:$A$500,0)
)</f>
        <v>CHI</v>
      </c>
      <c r="D3998" s="4">
        <v>0</v>
      </c>
      <c r="E3998" s="141">
        <f t="shared" si="62"/>
        <v>-0.3025180655292003</v>
      </c>
      <c r="F3998" s="3" t="s">
        <v>64</v>
      </c>
      <c r="G3998" s="3">
        <v>29</v>
      </c>
      <c r="H3998" s="125">
        <v>-0.3025180655292003</v>
      </c>
      <c r="I3998" s="3"/>
      <c r="J3998" s="3"/>
      <c r="K3998" s="3" t="s">
        <v>119</v>
      </c>
      <c r="L3998" s="125">
        <v>-0.221523679180542</v>
      </c>
      <c r="M3998" s="3">
        <v>29</v>
      </c>
      <c r="N3998" s="125">
        <v>-1.74817166580397E-2</v>
      </c>
      <c r="O3998" s="3">
        <v>15</v>
      </c>
      <c r="P3998" s="125">
        <v>-9.8476103006697999E-2</v>
      </c>
      <c r="Q3998" s="3">
        <v>28</v>
      </c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</row>
    <row r="3999" spans="1:30" hidden="1" x14ac:dyDescent="0.25">
      <c r="A3999" s="2">
        <v>6</v>
      </c>
      <c r="B3999" s="2">
        <v>2017</v>
      </c>
      <c r="C3999" s="4" t="str">
        <f>INDEX(Index!$B$1:$B$500,MATCH($F3999,Index!$A$1:$A$500,0)
)</f>
        <v>MIA</v>
      </c>
      <c r="D3999" s="4">
        <v>0</v>
      </c>
      <c r="E3999" s="141">
        <f t="shared" si="62"/>
        <v>-0.3697455964847563</v>
      </c>
      <c r="F3999" s="3" t="s">
        <v>4</v>
      </c>
      <c r="G3999" s="3">
        <v>30</v>
      </c>
      <c r="H3999" s="125">
        <v>-0.3697455964847563</v>
      </c>
      <c r="I3999" s="3"/>
      <c r="J3999" s="3"/>
      <c r="K3999" s="3" t="s">
        <v>112</v>
      </c>
      <c r="L3999" s="125">
        <v>-0.25301809537666198</v>
      </c>
      <c r="M3999" s="3">
        <v>31</v>
      </c>
      <c r="N3999" s="125">
        <v>0.118710765577028</v>
      </c>
      <c r="O3999" s="3">
        <v>25</v>
      </c>
      <c r="P3999" s="125">
        <v>1.98326446893363E-3</v>
      </c>
      <c r="Q3999" s="3">
        <v>19</v>
      </c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</row>
    <row r="4000" spans="1:30" hidden="1" x14ac:dyDescent="0.25">
      <c r="A4000" s="2">
        <v>6</v>
      </c>
      <c r="B4000" s="2">
        <v>2017</v>
      </c>
      <c r="C4000" s="4" t="str">
        <f>INDEX(Index!$B$1:$B$500,MATCH($F4000,Index!$A$1:$A$500,0)
)</f>
        <v>IND</v>
      </c>
      <c r="D4000" s="4">
        <v>0</v>
      </c>
      <c r="E4000" s="141">
        <f t="shared" si="62"/>
        <v>-0.38844265218712171</v>
      </c>
      <c r="F4000" s="3" t="s">
        <v>35</v>
      </c>
      <c r="G4000" s="3">
        <v>31</v>
      </c>
      <c r="H4000" s="125">
        <v>-0.38844265218712171</v>
      </c>
      <c r="I4000" s="3"/>
      <c r="J4000" s="3"/>
      <c r="K4000" s="3" t="s">
        <v>119</v>
      </c>
      <c r="L4000" s="125">
        <v>-0.25883253929358302</v>
      </c>
      <c r="M4000" s="3">
        <v>32</v>
      </c>
      <c r="N4000" s="125">
        <v>0.15375177336923301</v>
      </c>
      <c r="O4000" s="3">
        <v>30</v>
      </c>
      <c r="P4000" s="125">
        <v>2.4141660475694299E-2</v>
      </c>
      <c r="Q4000" s="3">
        <v>10</v>
      </c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</row>
    <row r="4001" spans="1:30" hidden="1" x14ac:dyDescent="0.25">
      <c r="A4001" s="2">
        <v>6</v>
      </c>
      <c r="B4001" s="2">
        <v>2017</v>
      </c>
      <c r="C4001" s="4" t="str">
        <f>INDEX(Index!$B$1:$B$500,MATCH($F4001,Index!$A$1:$A$500,0)
)</f>
        <v>CLE</v>
      </c>
      <c r="D4001" s="4">
        <v>0</v>
      </c>
      <c r="E4001" s="141">
        <f t="shared" si="62"/>
        <v>-0.47830877322251214</v>
      </c>
      <c r="F4001" s="3" t="s">
        <v>10</v>
      </c>
      <c r="G4001" s="3">
        <v>32</v>
      </c>
      <c r="H4001" s="125">
        <v>-0.47830877322251214</v>
      </c>
      <c r="I4001" s="3"/>
      <c r="J4001" s="3"/>
      <c r="K4001" s="3" t="s">
        <v>126</v>
      </c>
      <c r="L4001" s="125">
        <v>-0.234404262940654</v>
      </c>
      <c r="M4001" s="3">
        <v>30</v>
      </c>
      <c r="N4001" s="125">
        <v>0.15637118204883299</v>
      </c>
      <c r="O4001" s="3">
        <v>31</v>
      </c>
      <c r="P4001" s="125">
        <v>-8.7533328233025107E-2</v>
      </c>
      <c r="Q4001" s="3">
        <v>27</v>
      </c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</row>
    <row r="4002" spans="1:30" hidden="1" x14ac:dyDescent="0.25">
      <c r="A4002" s="2">
        <v>7</v>
      </c>
      <c r="B4002" s="2">
        <v>2017</v>
      </c>
      <c r="C4002" s="4" t="str">
        <f>INDEX(Index!$B$1:$B$500,MATCH($F4002,Index!$A$1:$A$500,0)
)</f>
        <v>PIT</v>
      </c>
      <c r="D4002" s="4">
        <v>0</v>
      </c>
      <c r="E4002" s="141">
        <f t="shared" si="62"/>
        <v>0.34247929192487619</v>
      </c>
      <c r="F4002" s="3" t="s">
        <v>32</v>
      </c>
      <c r="G4002" s="3">
        <v>1</v>
      </c>
      <c r="H4002" s="125">
        <v>0.34247929192487619</v>
      </c>
      <c r="I4002" s="3"/>
      <c r="J4002" s="3"/>
      <c r="K4002" s="3" t="s">
        <v>121</v>
      </c>
      <c r="L4002" s="125">
        <v>0.18314681820093801</v>
      </c>
      <c r="M4002" s="3">
        <v>3</v>
      </c>
      <c r="N4002" s="125">
        <v>-0.189931496009005</v>
      </c>
      <c r="O4002" s="3">
        <v>2</v>
      </c>
      <c r="P4002" s="125">
        <v>-3.05990222850668E-2</v>
      </c>
      <c r="Q4002" s="3">
        <v>22</v>
      </c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</row>
    <row r="4003" spans="1:30" hidden="1" x14ac:dyDescent="0.25">
      <c r="A4003" s="2">
        <v>7</v>
      </c>
      <c r="B4003" s="2">
        <v>2017</v>
      </c>
      <c r="C4003" s="4" t="str">
        <f>INDEX(Index!$B$1:$B$500,MATCH($F4003,Index!$A$1:$A$500,0)
)</f>
        <v>MIN</v>
      </c>
      <c r="D4003" s="4">
        <v>0</v>
      </c>
      <c r="E4003" s="141">
        <f t="shared" si="62"/>
        <v>0.2939239251058639</v>
      </c>
      <c r="F4003" s="3" t="s">
        <v>46</v>
      </c>
      <c r="G4003" s="3">
        <v>2</v>
      </c>
      <c r="H4003" s="125">
        <v>0.2939239251058639</v>
      </c>
      <c r="I4003" s="3"/>
      <c r="J4003" s="3"/>
      <c r="K4003" s="3" t="s">
        <v>121</v>
      </c>
      <c r="L4003" s="125">
        <v>0.111018780668689</v>
      </c>
      <c r="M4003" s="3">
        <v>9</v>
      </c>
      <c r="N4003" s="125">
        <v>-0.17610546374685801</v>
      </c>
      <c r="O4003" s="3">
        <v>4</v>
      </c>
      <c r="P4003" s="125">
        <v>6.7996806903168902E-3</v>
      </c>
      <c r="Q4003" s="3">
        <v>18</v>
      </c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</row>
    <row r="4004" spans="1:30" hidden="1" x14ac:dyDescent="0.25">
      <c r="A4004" s="2">
        <v>7</v>
      </c>
      <c r="B4004" s="2">
        <v>2017</v>
      </c>
      <c r="C4004" s="4" t="str">
        <f>INDEX(Index!$B$1:$B$500,MATCH($F4004,Index!$A$1:$A$500,0)
)</f>
        <v>KC</v>
      </c>
      <c r="D4004" s="4">
        <v>0</v>
      </c>
      <c r="E4004" s="141">
        <f t="shared" si="62"/>
        <v>0.28262458893171849</v>
      </c>
      <c r="F4004" s="3" t="s">
        <v>5</v>
      </c>
      <c r="G4004" s="3">
        <v>3</v>
      </c>
      <c r="H4004" s="125">
        <v>0.28262458893171849</v>
      </c>
      <c r="I4004" s="3"/>
      <c r="J4004" s="3"/>
      <c r="K4004" s="3" t="s">
        <v>121</v>
      </c>
      <c r="L4004" s="125">
        <v>0.31291416102888298</v>
      </c>
      <c r="M4004" s="3">
        <v>1</v>
      </c>
      <c r="N4004" s="125">
        <v>8.7135052711019498E-2</v>
      </c>
      <c r="O4004" s="3">
        <v>24</v>
      </c>
      <c r="P4004" s="125">
        <v>5.6845480613854998E-2</v>
      </c>
      <c r="Q4004" s="3">
        <v>5</v>
      </c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</row>
    <row r="4005" spans="1:30" hidden="1" x14ac:dyDescent="0.25">
      <c r="A4005" s="2">
        <v>7</v>
      </c>
      <c r="B4005" s="2">
        <v>2017</v>
      </c>
      <c r="C4005" s="4" t="str">
        <f>INDEX(Index!$B$1:$B$500,MATCH($F4005,Index!$A$1:$A$500,0)
)</f>
        <v>PHI</v>
      </c>
      <c r="D4005" s="4">
        <v>0</v>
      </c>
      <c r="E4005" s="141">
        <f t="shared" si="62"/>
        <v>0.26665347956629881</v>
      </c>
      <c r="F4005" s="3" t="s">
        <v>7</v>
      </c>
      <c r="G4005" s="3">
        <v>4</v>
      </c>
      <c r="H4005" s="125">
        <v>0.26665347956629881</v>
      </c>
      <c r="I4005" s="3"/>
      <c r="J4005" s="3"/>
      <c r="K4005" s="3" t="s">
        <v>127</v>
      </c>
      <c r="L4005" s="125">
        <v>0.128701637360636</v>
      </c>
      <c r="M4005" s="3">
        <v>8</v>
      </c>
      <c r="N4005" s="125">
        <v>-7.85789888976616E-2</v>
      </c>
      <c r="O4005" s="3">
        <v>11</v>
      </c>
      <c r="P4005" s="125">
        <v>5.9372853308001197E-2</v>
      </c>
      <c r="Q4005" s="3">
        <v>3</v>
      </c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</row>
    <row r="4006" spans="1:30" hidden="1" x14ac:dyDescent="0.25">
      <c r="A4006" s="2">
        <v>7</v>
      </c>
      <c r="B4006" s="2">
        <v>2017</v>
      </c>
      <c r="C4006" s="4" t="e">
        <f>INDEX(Index!$B$1:$B$500,MATCH($F4006,Index!$A$1:$A$500,0)
)</f>
        <v>#N/A</v>
      </c>
      <c r="D4006" s="4">
        <v>0</v>
      </c>
      <c r="E4006" s="141">
        <f t="shared" si="62"/>
        <v>0.22855325874310828</v>
      </c>
      <c r="F4006" s="3" t="s">
        <v>283</v>
      </c>
      <c r="G4006" s="3">
        <v>5</v>
      </c>
      <c r="H4006" s="125">
        <v>0.22855325874310828</v>
      </c>
      <c r="I4006" s="3"/>
      <c r="J4006" s="3"/>
      <c r="K4006" s="3" t="s">
        <v>121</v>
      </c>
      <c r="L4006" s="125">
        <v>6.0951601906645801E-2</v>
      </c>
      <c r="M4006" s="3">
        <v>13</v>
      </c>
      <c r="N4006" s="125">
        <v>-0.110044497410881</v>
      </c>
      <c r="O4006" s="3">
        <v>6</v>
      </c>
      <c r="P4006" s="125">
        <v>5.7557159425581497E-2</v>
      </c>
      <c r="Q4006" s="3">
        <v>4</v>
      </c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</row>
    <row r="4007" spans="1:30" hidden="1" x14ac:dyDescent="0.25">
      <c r="A4007" s="2">
        <v>7</v>
      </c>
      <c r="B4007" s="2">
        <v>2017</v>
      </c>
      <c r="C4007" s="4" t="str">
        <f>INDEX(Index!$B$1:$B$500,MATCH($F4007,Index!$A$1:$A$500,0)
)</f>
        <v>JAX</v>
      </c>
      <c r="D4007" s="4">
        <v>0</v>
      </c>
      <c r="E4007" s="141">
        <f t="shared" si="62"/>
        <v>0.211085239488565</v>
      </c>
      <c r="F4007" s="3" t="s">
        <v>56</v>
      </c>
      <c r="G4007" s="3">
        <v>6</v>
      </c>
      <c r="H4007" s="125">
        <v>0.211085239488565</v>
      </c>
      <c r="I4007" s="3"/>
      <c r="J4007" s="3"/>
      <c r="K4007" s="3" t="s">
        <v>122</v>
      </c>
      <c r="L4007" s="125">
        <v>4.8493122605497298E-2</v>
      </c>
      <c r="M4007" s="3">
        <v>14</v>
      </c>
      <c r="N4007" s="125">
        <v>-0.25822339386069498</v>
      </c>
      <c r="O4007" s="3">
        <v>1</v>
      </c>
      <c r="P4007" s="125">
        <v>-9.56312769776273E-2</v>
      </c>
      <c r="Q4007" s="3">
        <v>30</v>
      </c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</row>
    <row r="4008" spans="1:30" hidden="1" x14ac:dyDescent="0.25">
      <c r="A4008" s="2">
        <v>7</v>
      </c>
      <c r="B4008" s="2">
        <v>2017</v>
      </c>
      <c r="C4008" s="4" t="str">
        <f>INDEX(Index!$B$1:$B$500,MATCH($F4008,Index!$A$1:$A$500,0)
)</f>
        <v>HOU</v>
      </c>
      <c r="D4008" s="4">
        <v>0</v>
      </c>
      <c r="E4008" s="141">
        <f t="shared" si="62"/>
        <v>0.16428749885242072</v>
      </c>
      <c r="F4008" s="3" t="s">
        <v>49</v>
      </c>
      <c r="G4008" s="3">
        <v>7</v>
      </c>
      <c r="H4008" s="125">
        <v>0.16428749885242072</v>
      </c>
      <c r="I4008" s="3"/>
      <c r="J4008" s="3"/>
      <c r="K4008" s="3" t="s">
        <v>118</v>
      </c>
      <c r="L4008" s="125">
        <v>9.4636640268274702E-2</v>
      </c>
      <c r="M4008" s="3">
        <v>10</v>
      </c>
      <c r="N4008" s="125">
        <v>-9.5497323197236597E-2</v>
      </c>
      <c r="O4008" s="3">
        <v>9</v>
      </c>
      <c r="P4008" s="125">
        <v>-2.5846464613090599E-2</v>
      </c>
      <c r="Q4008" s="3">
        <v>21</v>
      </c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</row>
    <row r="4009" spans="1:30" hidden="1" x14ac:dyDescent="0.25">
      <c r="A4009" s="2">
        <v>7</v>
      </c>
      <c r="B4009" s="2">
        <v>2017</v>
      </c>
      <c r="C4009" s="4" t="str">
        <f>INDEX(Index!$B$1:$B$500,MATCH($F4009,Index!$A$1:$A$500,0)
)</f>
        <v>NO</v>
      </c>
      <c r="D4009" s="4">
        <v>0</v>
      </c>
      <c r="E4009" s="141">
        <f t="shared" si="62"/>
        <v>0.15254324442659162</v>
      </c>
      <c r="F4009" s="3" t="s">
        <v>27</v>
      </c>
      <c r="G4009" s="3">
        <v>8</v>
      </c>
      <c r="H4009" s="125">
        <v>0.15254324442659162</v>
      </c>
      <c r="I4009" s="3"/>
      <c r="J4009" s="3"/>
      <c r="K4009" s="3" t="s">
        <v>116</v>
      </c>
      <c r="L4009" s="125">
        <v>0.15277264644477501</v>
      </c>
      <c r="M4009" s="3">
        <v>5</v>
      </c>
      <c r="N4009" s="125">
        <v>-4.0614950736702501E-2</v>
      </c>
      <c r="O4009" s="3">
        <v>15</v>
      </c>
      <c r="P4009" s="125">
        <v>-4.0844352754885897E-2</v>
      </c>
      <c r="Q4009" s="3">
        <v>25</v>
      </c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</row>
    <row r="4010" spans="1:30" hidden="1" x14ac:dyDescent="0.25">
      <c r="A4010" s="2">
        <v>7</v>
      </c>
      <c r="B4010" s="2">
        <v>2017</v>
      </c>
      <c r="C4010" s="4" t="str">
        <f>INDEX(Index!$B$1:$B$500,MATCH($F4010,Index!$A$1:$A$500,0)
)</f>
        <v>NE</v>
      </c>
      <c r="D4010" s="4">
        <v>0</v>
      </c>
      <c r="E4010" s="141">
        <f t="shared" si="62"/>
        <v>0.10779534011642822</v>
      </c>
      <c r="F4010" s="3" t="s">
        <v>17</v>
      </c>
      <c r="G4010" s="3">
        <v>9</v>
      </c>
      <c r="H4010" s="125">
        <v>0.10779534011642822</v>
      </c>
      <c r="I4010" s="3"/>
      <c r="J4010" s="3"/>
      <c r="K4010" s="3" t="s">
        <v>121</v>
      </c>
      <c r="L4010" s="125">
        <v>0.22123319707012401</v>
      </c>
      <c r="M4010" s="3">
        <v>2</v>
      </c>
      <c r="N4010" s="125">
        <v>0.131677223488575</v>
      </c>
      <c r="O4010" s="3">
        <v>28</v>
      </c>
      <c r="P4010" s="125">
        <v>1.82393665348792E-2</v>
      </c>
      <c r="Q4010" s="3">
        <v>14</v>
      </c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</row>
    <row r="4011" spans="1:30" hidden="1" x14ac:dyDescent="0.25">
      <c r="A4011" s="2">
        <v>7</v>
      </c>
      <c r="B4011" s="2">
        <v>2017</v>
      </c>
      <c r="C4011" s="4" t="str">
        <f>INDEX(Index!$B$1:$B$500,MATCH($F4011,Index!$A$1:$A$500,0)
)</f>
        <v>WAS</v>
      </c>
      <c r="D4011" s="4">
        <v>0</v>
      </c>
      <c r="E4011" s="141">
        <f t="shared" si="62"/>
        <v>0.10283086458501489</v>
      </c>
      <c r="F4011" s="3" t="s">
        <v>26</v>
      </c>
      <c r="G4011" s="3">
        <v>10</v>
      </c>
      <c r="H4011" s="125">
        <v>0.10283086458501489</v>
      </c>
      <c r="I4011" s="3"/>
      <c r="J4011" s="3"/>
      <c r="K4011" s="3" t="s">
        <v>118</v>
      </c>
      <c r="L4011" s="125">
        <v>7.9416067268136395E-2</v>
      </c>
      <c r="M4011" s="3">
        <v>12</v>
      </c>
      <c r="N4011" s="125">
        <v>-5.4192842146080097E-2</v>
      </c>
      <c r="O4011" s="3">
        <v>12</v>
      </c>
      <c r="P4011" s="125">
        <v>-3.0778044829201601E-2</v>
      </c>
      <c r="Q4011" s="3">
        <v>23</v>
      </c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</row>
    <row r="4012" spans="1:30" hidden="1" x14ac:dyDescent="0.25">
      <c r="A4012" s="2">
        <v>7</v>
      </c>
      <c r="B4012" s="2">
        <v>2017</v>
      </c>
      <c r="C4012" s="4" t="str">
        <f>INDEX(Index!$B$1:$B$500,MATCH($F4012,Index!$A$1:$A$500,0)
)</f>
        <v>DET</v>
      </c>
      <c r="D4012" s="4">
        <v>0</v>
      </c>
      <c r="E4012" s="141">
        <f t="shared" si="62"/>
        <v>0.10271567844868029</v>
      </c>
      <c r="F4012" s="3" t="s">
        <v>21</v>
      </c>
      <c r="G4012" s="3">
        <v>11</v>
      </c>
      <c r="H4012" s="125">
        <v>0.10271567844868029</v>
      </c>
      <c r="I4012" s="3"/>
      <c r="J4012" s="3"/>
      <c r="K4012" s="3" t="s">
        <v>118</v>
      </c>
      <c r="L4012" s="125">
        <v>-7.8173697694551805E-2</v>
      </c>
      <c r="M4012" s="3">
        <v>21</v>
      </c>
      <c r="N4012" s="125">
        <v>-9.8774953753712896E-2</v>
      </c>
      <c r="O4012" s="3">
        <v>8</v>
      </c>
      <c r="P4012" s="125">
        <v>8.2114422389519201E-2</v>
      </c>
      <c r="Q4012" s="3">
        <v>1</v>
      </c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</row>
    <row r="4013" spans="1:30" hidden="1" x14ac:dyDescent="0.25">
      <c r="A4013" s="2">
        <v>7</v>
      </c>
      <c r="B4013" s="2">
        <v>2017</v>
      </c>
      <c r="C4013" s="4" t="str">
        <f>INDEX(Index!$B$1:$B$500,MATCH($F4013,Index!$A$1:$A$500,0)
)</f>
        <v>DAL</v>
      </c>
      <c r="D4013" s="4">
        <v>0</v>
      </c>
      <c r="E4013" s="141">
        <f t="shared" si="62"/>
        <v>9.4798317547308109E-2</v>
      </c>
      <c r="F4013" s="3" t="s">
        <v>3</v>
      </c>
      <c r="G4013" s="3">
        <v>12</v>
      </c>
      <c r="H4013" s="125">
        <v>9.4798317547308109E-2</v>
      </c>
      <c r="I4013" s="3"/>
      <c r="J4013" s="3"/>
      <c r="K4013" s="3" t="s">
        <v>118</v>
      </c>
      <c r="L4013" s="125">
        <v>0.18038357939081701</v>
      </c>
      <c r="M4013" s="3">
        <v>4</v>
      </c>
      <c r="N4013" s="125">
        <v>0.11844789003709</v>
      </c>
      <c r="O4013" s="3">
        <v>26</v>
      </c>
      <c r="P4013" s="125">
        <v>3.28626281935811E-2</v>
      </c>
      <c r="Q4013" s="3">
        <v>7</v>
      </c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</row>
    <row r="4014" spans="1:30" hidden="1" x14ac:dyDescent="0.25">
      <c r="A4014" s="2">
        <v>7</v>
      </c>
      <c r="B4014" s="2">
        <v>2017</v>
      </c>
      <c r="C4014" s="4" t="str">
        <f>INDEX(Index!$B$1:$B$500,MATCH($F4014,Index!$A$1:$A$500,0)
)</f>
        <v>ATL</v>
      </c>
      <c r="D4014" s="4">
        <v>0</v>
      </c>
      <c r="E4014" s="141">
        <f t="shared" si="62"/>
        <v>6.8109408312617095E-2</v>
      </c>
      <c r="F4014" s="3" t="s">
        <v>43</v>
      </c>
      <c r="G4014" s="3">
        <v>13</v>
      </c>
      <c r="H4014" s="125">
        <v>6.8109408312617095E-2</v>
      </c>
      <c r="I4014" s="3"/>
      <c r="J4014" s="3"/>
      <c r="K4014" s="3" t="s">
        <v>118</v>
      </c>
      <c r="L4014" s="125">
        <v>0.147982638368301</v>
      </c>
      <c r="M4014" s="3">
        <v>6</v>
      </c>
      <c r="N4014" s="125">
        <v>6.1659050396197901E-2</v>
      </c>
      <c r="O4014" s="3">
        <v>21</v>
      </c>
      <c r="P4014" s="125">
        <v>-1.8214179659486001E-2</v>
      </c>
      <c r="Q4014" s="3">
        <v>20</v>
      </c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</row>
    <row r="4015" spans="1:30" hidden="1" x14ac:dyDescent="0.25">
      <c r="A4015" s="2">
        <v>7</v>
      </c>
      <c r="B4015" s="2">
        <v>2017</v>
      </c>
      <c r="C4015" s="4" t="str">
        <f>INDEX(Index!$B$1:$B$500,MATCH($F4015,Index!$A$1:$A$500,0)
)</f>
        <v>CAR</v>
      </c>
      <c r="D4015" s="4">
        <v>0</v>
      </c>
      <c r="E4015" s="141">
        <f t="shared" si="62"/>
        <v>5.9497193933198494E-2</v>
      </c>
      <c r="F4015" s="3" t="s">
        <v>51</v>
      </c>
      <c r="G4015" s="3">
        <v>14</v>
      </c>
      <c r="H4015" s="125">
        <v>5.9497193933198494E-2</v>
      </c>
      <c r="I4015" s="3"/>
      <c r="J4015" s="3"/>
      <c r="K4015" s="3" t="s">
        <v>122</v>
      </c>
      <c r="L4015" s="125">
        <v>-7.1588426117547399E-2</v>
      </c>
      <c r="M4015" s="3">
        <v>20</v>
      </c>
      <c r="N4015" s="125">
        <v>-0.112269206304772</v>
      </c>
      <c r="O4015" s="3">
        <v>5</v>
      </c>
      <c r="P4015" s="125">
        <v>1.8816413745973901E-2</v>
      </c>
      <c r="Q4015" s="3">
        <v>13</v>
      </c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</row>
    <row r="4016" spans="1:30" hidden="1" x14ac:dyDescent="0.25">
      <c r="A4016" s="2">
        <v>7</v>
      </c>
      <c r="B4016" s="2">
        <v>2017</v>
      </c>
      <c r="C4016" s="4" t="str">
        <f>INDEX(Index!$B$1:$B$500,MATCH($F4016,Index!$A$1:$A$500,0)
)</f>
        <v>BUF</v>
      </c>
      <c r="D4016" s="4">
        <v>0</v>
      </c>
      <c r="E4016" s="141">
        <f t="shared" si="62"/>
        <v>5.5728135337710531E-2</v>
      </c>
      <c r="F4016" s="3" t="s">
        <v>0</v>
      </c>
      <c r="G4016" s="3">
        <v>15</v>
      </c>
      <c r="H4016" s="125">
        <v>5.5728135337710531E-2</v>
      </c>
      <c r="I4016" s="3"/>
      <c r="J4016" s="3"/>
      <c r="K4016" s="3" t="s">
        <v>116</v>
      </c>
      <c r="L4016" s="125">
        <v>-1.15950219285617E-3</v>
      </c>
      <c r="M4016" s="3">
        <v>17</v>
      </c>
      <c r="N4016" s="125">
        <v>-2.8063569183123201E-2</v>
      </c>
      <c r="O4016" s="3">
        <v>16</v>
      </c>
      <c r="P4016" s="125">
        <v>2.8824068347443499E-2</v>
      </c>
      <c r="Q4016" s="3">
        <v>9</v>
      </c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</row>
    <row r="4017" spans="1:30" hidden="1" x14ac:dyDescent="0.25">
      <c r="A4017" s="2">
        <v>7</v>
      </c>
      <c r="B4017" s="2">
        <v>2017</v>
      </c>
      <c r="C4017" s="4" t="str">
        <f>INDEX(Index!$B$1:$B$500,MATCH($F4017,Index!$A$1:$A$500,0)
)</f>
        <v>SEA</v>
      </c>
      <c r="D4017" s="4">
        <v>0</v>
      </c>
      <c r="E4017" s="141">
        <f t="shared" si="62"/>
        <v>3.3582110580143196E-2</v>
      </c>
      <c r="F4017" s="3" t="s">
        <v>30</v>
      </c>
      <c r="G4017" s="3">
        <v>16</v>
      </c>
      <c r="H4017" s="125">
        <v>3.3582110580143196E-2</v>
      </c>
      <c r="I4017" s="3"/>
      <c r="J4017" s="3"/>
      <c r="K4017" s="3" t="s">
        <v>116</v>
      </c>
      <c r="L4017" s="125">
        <v>-2.9948485437686499E-2</v>
      </c>
      <c r="M4017" s="3">
        <v>19</v>
      </c>
      <c r="N4017" s="125">
        <v>-5.3631919794385301E-2</v>
      </c>
      <c r="O4017" s="3">
        <v>13</v>
      </c>
      <c r="P4017" s="125">
        <v>9.8986762234443901E-3</v>
      </c>
      <c r="Q4017" s="3">
        <v>16</v>
      </c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</row>
    <row r="4018" spans="1:30" hidden="1" x14ac:dyDescent="0.25">
      <c r="A4018" s="2">
        <v>7</v>
      </c>
      <c r="B4018" s="2">
        <v>2017</v>
      </c>
      <c r="C4018" s="4" t="str">
        <f>INDEX(Index!$B$1:$B$500,MATCH($F4018,Index!$A$1:$A$500,0)
)</f>
        <v>BAL</v>
      </c>
      <c r="D4018" s="4">
        <v>0</v>
      </c>
      <c r="E4018" s="141">
        <f t="shared" si="62"/>
        <v>2.1568834811355603E-2</v>
      </c>
      <c r="F4018" s="3" t="s">
        <v>18</v>
      </c>
      <c r="G4018" s="3">
        <v>17</v>
      </c>
      <c r="H4018" s="125">
        <v>2.1568834811355603E-2</v>
      </c>
      <c r="I4018" s="3"/>
      <c r="J4018" s="3"/>
      <c r="K4018" s="3" t="s">
        <v>125</v>
      </c>
      <c r="L4018" s="125">
        <v>-0.155306997850919</v>
      </c>
      <c r="M4018" s="3">
        <v>27</v>
      </c>
      <c r="N4018" s="125">
        <v>-0.10666836088331701</v>
      </c>
      <c r="O4018" s="3">
        <v>7</v>
      </c>
      <c r="P4018" s="125">
        <v>7.02074717789576E-2</v>
      </c>
      <c r="Q4018" s="3">
        <v>2</v>
      </c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</row>
    <row r="4019" spans="1:30" hidden="1" x14ac:dyDescent="0.25">
      <c r="A4019" s="2">
        <v>7</v>
      </c>
      <c r="B4019" s="2">
        <v>2017</v>
      </c>
      <c r="C4019" s="4" t="str">
        <f>INDEX(Index!$B$1:$B$500,MATCH($F4019,Index!$A$1:$A$500,0)
)</f>
        <v>GB</v>
      </c>
      <c r="D4019" s="4">
        <v>0</v>
      </c>
      <c r="E4019" s="141">
        <f t="shared" si="62"/>
        <v>2.0298025377363901E-2</v>
      </c>
      <c r="F4019" s="3" t="s">
        <v>20</v>
      </c>
      <c r="G4019" s="3">
        <v>18</v>
      </c>
      <c r="H4019" s="125">
        <v>2.0298025377363901E-2</v>
      </c>
      <c r="I4019" s="3"/>
      <c r="J4019" s="3"/>
      <c r="K4019" s="3" t="s">
        <v>122</v>
      </c>
      <c r="L4019" s="125">
        <v>4.51415333931348E-2</v>
      </c>
      <c r="M4019" s="3">
        <v>15</v>
      </c>
      <c r="N4019" s="125">
        <v>3.5498153026507898E-2</v>
      </c>
      <c r="O4019" s="3">
        <v>18</v>
      </c>
      <c r="P4019" s="125">
        <v>1.0654645010737001E-2</v>
      </c>
      <c r="Q4019" s="3">
        <v>15</v>
      </c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</row>
    <row r="4020" spans="1:30" hidden="1" x14ac:dyDescent="0.25">
      <c r="A4020" s="2">
        <v>7</v>
      </c>
      <c r="B4020" s="2">
        <v>2017</v>
      </c>
      <c r="C4020" s="4" t="str">
        <f>INDEX(Index!$B$1:$B$500,MATCH($F4020,Index!$A$1:$A$500,0)
)</f>
        <v>CIN</v>
      </c>
      <c r="D4020" s="4">
        <v>0</v>
      </c>
      <c r="E4020" s="141">
        <f t="shared" si="62"/>
        <v>-2.3470029991252105E-3</v>
      </c>
      <c r="F4020" s="3" t="s">
        <v>24</v>
      </c>
      <c r="G4020" s="3">
        <v>19</v>
      </c>
      <c r="H4020" s="125">
        <v>-2.3470029991252105E-3</v>
      </c>
      <c r="I4020" s="3"/>
      <c r="J4020" s="3"/>
      <c r="K4020" s="3" t="s">
        <v>119</v>
      </c>
      <c r="L4020" s="125">
        <v>-0.11689397442020601</v>
      </c>
      <c r="M4020" s="3">
        <v>25</v>
      </c>
      <c r="N4020" s="125">
        <v>-8.6565762401137197E-2</v>
      </c>
      <c r="O4020" s="3">
        <v>10</v>
      </c>
      <c r="P4020" s="125">
        <v>2.7981209019943599E-2</v>
      </c>
      <c r="Q4020" s="3">
        <v>10</v>
      </c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</row>
    <row r="4021" spans="1:30" hidden="1" x14ac:dyDescent="0.25">
      <c r="A4021" s="2">
        <v>7</v>
      </c>
      <c r="B4021" s="2">
        <v>2017</v>
      </c>
      <c r="C4021" s="4" t="str">
        <f>INDEX(Index!$B$1:$B$500,MATCH($F4021,Index!$A$1:$A$500,0)
)</f>
        <v>DEN</v>
      </c>
      <c r="D4021" s="4">
        <v>0</v>
      </c>
      <c r="E4021" s="141">
        <f t="shared" si="62"/>
        <v>-4.0615309267770003E-2</v>
      </c>
      <c r="F4021" s="3" t="s">
        <v>39</v>
      </c>
      <c r="G4021" s="3">
        <v>20</v>
      </c>
      <c r="H4021" s="125">
        <v>-4.0615309267770003E-2</v>
      </c>
      <c r="I4021" s="3"/>
      <c r="J4021" s="3"/>
      <c r="K4021" s="3" t="s">
        <v>118</v>
      </c>
      <c r="L4021" s="125">
        <v>-0.108666861881917</v>
      </c>
      <c r="M4021" s="3">
        <v>23</v>
      </c>
      <c r="N4021" s="125">
        <v>-0.18891638224182999</v>
      </c>
      <c r="O4021" s="3">
        <v>3</v>
      </c>
      <c r="P4021" s="125">
        <v>-0.120864829627683</v>
      </c>
      <c r="Q4021" s="3">
        <v>32</v>
      </c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</row>
    <row r="4022" spans="1:30" hidden="1" x14ac:dyDescent="0.25">
      <c r="A4022" s="2">
        <v>7</v>
      </c>
      <c r="B4022" s="2">
        <v>2017</v>
      </c>
      <c r="C4022" s="4" t="str">
        <f>INDEX(Index!$B$1:$B$500,MATCH($F4022,Index!$A$1:$A$500,0)
)</f>
        <v>TEN</v>
      </c>
      <c r="D4022" s="4">
        <v>0</v>
      </c>
      <c r="E4022" s="141">
        <f t="shared" si="62"/>
        <v>-4.5925457514030307E-2</v>
      </c>
      <c r="F4022" s="3" t="s">
        <v>45</v>
      </c>
      <c r="G4022" s="3">
        <v>21</v>
      </c>
      <c r="H4022" s="125">
        <v>-4.5925457514030307E-2</v>
      </c>
      <c r="I4022" s="3"/>
      <c r="J4022" s="3"/>
      <c r="K4022" s="3" t="s">
        <v>122</v>
      </c>
      <c r="L4022" s="125">
        <v>-2.08248336557222E-2</v>
      </c>
      <c r="M4022" s="3">
        <v>18</v>
      </c>
      <c r="N4022" s="125">
        <v>4.4299252089451797E-2</v>
      </c>
      <c r="O4022" s="3">
        <v>20</v>
      </c>
      <c r="P4022" s="125">
        <v>1.91986282311437E-2</v>
      </c>
      <c r="Q4022" s="3">
        <v>12</v>
      </c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</row>
    <row r="4023" spans="1:30" hidden="1" x14ac:dyDescent="0.25">
      <c r="A4023" s="2">
        <v>7</v>
      </c>
      <c r="B4023" s="2">
        <v>2017</v>
      </c>
      <c r="C4023" s="4" t="str">
        <f>INDEX(Index!$B$1:$B$500,MATCH($F4023,Index!$A$1:$A$500,0)
)</f>
        <v>LV</v>
      </c>
      <c r="D4023" s="4">
        <v>0</v>
      </c>
      <c r="E4023" s="141">
        <f t="shared" si="62"/>
        <v>-5.3273972320448185E-2</v>
      </c>
      <c r="F4023" s="3" t="s">
        <v>52</v>
      </c>
      <c r="G4023" s="3">
        <v>22</v>
      </c>
      <c r="H4023" s="125">
        <v>-5.3273972320448185E-2</v>
      </c>
      <c r="I4023" s="3"/>
      <c r="J4023" s="3"/>
      <c r="K4023" s="3" t="s">
        <v>125</v>
      </c>
      <c r="L4023" s="125">
        <v>9.0764220234060805E-2</v>
      </c>
      <c r="M4023" s="3">
        <v>11</v>
      </c>
      <c r="N4023" s="125">
        <v>0.16565941238446999</v>
      </c>
      <c r="O4023" s="3">
        <v>29</v>
      </c>
      <c r="P4023" s="125">
        <v>2.1621219829961E-2</v>
      </c>
      <c r="Q4023" s="3">
        <v>11</v>
      </c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</row>
    <row r="4024" spans="1:30" hidden="1" x14ac:dyDescent="0.25">
      <c r="A4024" s="2">
        <v>7</v>
      </c>
      <c r="B4024" s="2">
        <v>2017</v>
      </c>
      <c r="C4024" s="4" t="str">
        <f>INDEX(Index!$B$1:$B$500,MATCH($F4024,Index!$A$1:$A$500,0)
)</f>
        <v>TB</v>
      </c>
      <c r="D4024" s="4">
        <v>0</v>
      </c>
      <c r="E4024" s="141">
        <f t="shared" si="62"/>
        <v>-7.6197482068681904E-2</v>
      </c>
      <c r="F4024" s="3" t="s">
        <v>38</v>
      </c>
      <c r="G4024" s="3">
        <v>23</v>
      </c>
      <c r="H4024" s="125">
        <v>-7.6197482068681904E-2</v>
      </c>
      <c r="I4024" s="3"/>
      <c r="J4024" s="3"/>
      <c r="K4024" s="3" t="s">
        <v>119</v>
      </c>
      <c r="L4024" s="125">
        <v>0.13724876301838601</v>
      </c>
      <c r="M4024" s="3">
        <v>7</v>
      </c>
      <c r="N4024" s="125">
        <v>0.181490170524188</v>
      </c>
      <c r="O4024" s="3">
        <v>31</v>
      </c>
      <c r="P4024" s="125">
        <v>-3.1956074562879903E-2</v>
      </c>
      <c r="Q4024" s="3">
        <v>24</v>
      </c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</row>
    <row r="4025" spans="1:30" hidden="1" x14ac:dyDescent="0.25">
      <c r="A4025" s="2">
        <v>7</v>
      </c>
      <c r="B4025" s="2">
        <v>2017</v>
      </c>
      <c r="C4025" s="4" t="e">
        <f>INDEX(Index!$B$1:$B$500,MATCH($F4025,Index!$A$1:$A$500,0)
)</f>
        <v>#N/A</v>
      </c>
      <c r="D4025" s="4">
        <v>0</v>
      </c>
      <c r="E4025" s="141">
        <f t="shared" si="62"/>
        <v>-0.11102399180155718</v>
      </c>
      <c r="F4025" s="3" t="s">
        <v>301</v>
      </c>
      <c r="G4025" s="3">
        <v>24</v>
      </c>
      <c r="H4025" s="125">
        <v>-0.11102399180155718</v>
      </c>
      <c r="I4025" s="3"/>
      <c r="J4025" s="3"/>
      <c r="K4025" s="3" t="s">
        <v>125</v>
      </c>
      <c r="L4025" s="125">
        <v>4.4835255465078203E-3</v>
      </c>
      <c r="M4025" s="3">
        <v>16</v>
      </c>
      <c r="N4025" s="125">
        <v>3.7767369431838498E-2</v>
      </c>
      <c r="O4025" s="3">
        <v>19</v>
      </c>
      <c r="P4025" s="125">
        <v>-7.7740147916226507E-2</v>
      </c>
      <c r="Q4025" s="3">
        <v>27</v>
      </c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</row>
    <row r="4026" spans="1:30" hidden="1" x14ac:dyDescent="0.25">
      <c r="A4026" s="2">
        <v>7</v>
      </c>
      <c r="B4026" s="2">
        <v>2017</v>
      </c>
      <c r="C4026" s="4" t="str">
        <f>INDEX(Index!$B$1:$B$500,MATCH($F4026,Index!$A$1:$A$500,0)
)</f>
        <v>NYJ</v>
      </c>
      <c r="D4026" s="4">
        <v>0</v>
      </c>
      <c r="E4026" s="141">
        <f t="shared" si="62"/>
        <v>-0.20279620801641726</v>
      </c>
      <c r="F4026" s="3" t="s">
        <v>9</v>
      </c>
      <c r="G4026" s="3">
        <v>25</v>
      </c>
      <c r="H4026" s="125">
        <v>-0.20279620801641726</v>
      </c>
      <c r="I4026" s="3"/>
      <c r="J4026" s="3"/>
      <c r="K4026" s="3" t="s">
        <v>125</v>
      </c>
      <c r="L4026" s="125">
        <v>-0.13443329061697001</v>
      </c>
      <c r="M4026" s="3">
        <v>26</v>
      </c>
      <c r="N4026" s="125">
        <v>6.6927727476295398E-2</v>
      </c>
      <c r="O4026" s="3">
        <v>22</v>
      </c>
      <c r="P4026" s="125">
        <v>-1.43518992315187E-3</v>
      </c>
      <c r="Q4026" s="3">
        <v>19</v>
      </c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</row>
    <row r="4027" spans="1:30" hidden="1" x14ac:dyDescent="0.25">
      <c r="A4027" s="2">
        <v>7</v>
      </c>
      <c r="B4027" s="2">
        <v>2017</v>
      </c>
      <c r="C4027" s="4" t="str">
        <f>INDEX(Index!$B$1:$B$500,MATCH($F4027,Index!$A$1:$A$500,0)
)</f>
        <v>ARI</v>
      </c>
      <c r="D4027" s="4">
        <v>0</v>
      </c>
      <c r="E4027" s="141">
        <f t="shared" si="62"/>
        <v>-0.22414442964069869</v>
      </c>
      <c r="F4027" s="3" t="s">
        <v>23</v>
      </c>
      <c r="G4027" s="3">
        <v>26</v>
      </c>
      <c r="H4027" s="125">
        <v>-0.22414442964069869</v>
      </c>
      <c r="I4027" s="3"/>
      <c r="J4027" s="3"/>
      <c r="K4027" s="3" t="s">
        <v>125</v>
      </c>
      <c r="L4027" s="125">
        <v>-0.113933627061794</v>
      </c>
      <c r="M4027" s="3">
        <v>24</v>
      </c>
      <c r="N4027" s="125">
        <v>-2.9981882597230399E-4</v>
      </c>
      <c r="O4027" s="3">
        <v>17</v>
      </c>
      <c r="P4027" s="125">
        <v>-0.110510621404877</v>
      </c>
      <c r="Q4027" s="3">
        <v>31</v>
      </c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</row>
    <row r="4028" spans="1:30" hidden="1" x14ac:dyDescent="0.25">
      <c r="A4028" s="2">
        <v>7</v>
      </c>
      <c r="B4028" s="2">
        <v>2017</v>
      </c>
      <c r="C4028" s="4" t="str">
        <f>INDEX(Index!$B$1:$B$500,MATCH($F4028,Index!$A$1:$A$500,0)
)</f>
        <v>CHI</v>
      </c>
      <c r="D4028" s="4">
        <v>0</v>
      </c>
      <c r="E4028" s="141">
        <f t="shared" si="62"/>
        <v>-0.2731791115110328</v>
      </c>
      <c r="F4028" s="3" t="s">
        <v>64</v>
      </c>
      <c r="G4028" s="3">
        <v>27</v>
      </c>
      <c r="H4028" s="125">
        <v>-0.2731791115110328</v>
      </c>
      <c r="I4028" s="3"/>
      <c r="J4028" s="3"/>
      <c r="K4028" s="3" t="s">
        <v>125</v>
      </c>
      <c r="L4028" s="125">
        <v>-0.23533555607765899</v>
      </c>
      <c r="M4028" s="3">
        <v>30</v>
      </c>
      <c r="N4028" s="125">
        <v>-4.7720499037506497E-2</v>
      </c>
      <c r="O4028" s="3">
        <v>14</v>
      </c>
      <c r="P4028" s="125">
        <v>-8.5564054470880294E-2</v>
      </c>
      <c r="Q4028" s="3">
        <v>29</v>
      </c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</row>
    <row r="4029" spans="1:30" hidden="1" x14ac:dyDescent="0.25">
      <c r="A4029" s="2">
        <v>7</v>
      </c>
      <c r="B4029" s="2">
        <v>2017</v>
      </c>
      <c r="C4029" s="4" t="str">
        <f>INDEX(Index!$B$1:$B$500,MATCH($F4029,Index!$A$1:$A$500,0)
)</f>
        <v>NYG</v>
      </c>
      <c r="D4029" s="4">
        <v>0</v>
      </c>
      <c r="E4029" s="141">
        <f t="shared" si="62"/>
        <v>-0.2791457717993624</v>
      </c>
      <c r="F4029" s="3" t="s">
        <v>15</v>
      </c>
      <c r="G4029" s="3">
        <v>28</v>
      </c>
      <c r="H4029" s="125">
        <v>-0.2791457717993624</v>
      </c>
      <c r="I4029" s="3"/>
      <c r="J4029" s="3"/>
      <c r="K4029" s="3" t="s">
        <v>124</v>
      </c>
      <c r="L4029" s="125">
        <v>-8.2519697405686598E-2</v>
      </c>
      <c r="M4029" s="3">
        <v>22</v>
      </c>
      <c r="N4029" s="125">
        <v>0.113556183126338</v>
      </c>
      <c r="O4029" s="3">
        <v>25</v>
      </c>
      <c r="P4029" s="125">
        <v>-8.3069891267337798E-2</v>
      </c>
      <c r="Q4029" s="3">
        <v>28</v>
      </c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</row>
    <row r="4030" spans="1:30" hidden="1" x14ac:dyDescent="0.25">
      <c r="A4030" s="2">
        <v>7</v>
      </c>
      <c r="B4030" s="2">
        <v>2017</v>
      </c>
      <c r="C4030" s="4" t="str">
        <f>INDEX(Index!$B$1:$B$500,MATCH($F4030,Index!$A$1:$A$500,0)
)</f>
        <v>MIA</v>
      </c>
      <c r="D4030" s="4">
        <v>0</v>
      </c>
      <c r="E4030" s="141">
        <f t="shared" si="62"/>
        <v>-0.32523422130986163</v>
      </c>
      <c r="F4030" s="3" t="s">
        <v>4</v>
      </c>
      <c r="G4030" s="3">
        <v>29</v>
      </c>
      <c r="H4030" s="125">
        <v>-0.32523422130986163</v>
      </c>
      <c r="I4030" s="3"/>
      <c r="J4030" s="3"/>
      <c r="K4030" s="3" t="s">
        <v>116</v>
      </c>
      <c r="L4030" s="125">
        <v>-0.21228159260500801</v>
      </c>
      <c r="M4030" s="3">
        <v>29</v>
      </c>
      <c r="N4030" s="125">
        <v>0.122432699867559</v>
      </c>
      <c r="O4030" s="3">
        <v>27</v>
      </c>
      <c r="P4030" s="125">
        <v>9.4800711627053905E-3</v>
      </c>
      <c r="Q4030" s="3">
        <v>17</v>
      </c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</row>
    <row r="4031" spans="1:30" hidden="1" x14ac:dyDescent="0.25">
      <c r="A4031" s="2">
        <v>7</v>
      </c>
      <c r="B4031" s="2">
        <v>2017</v>
      </c>
      <c r="C4031" s="4" t="str">
        <f>INDEX(Index!$B$1:$B$500,MATCH($F4031,Index!$A$1:$A$500,0)
)</f>
        <v>SF</v>
      </c>
      <c r="D4031" s="4">
        <v>0</v>
      </c>
      <c r="E4031" s="141">
        <f t="shared" si="62"/>
        <v>-0.32580131410763968</v>
      </c>
      <c r="F4031" s="3" t="s">
        <v>1</v>
      </c>
      <c r="G4031" s="3">
        <v>30</v>
      </c>
      <c r="H4031" s="125">
        <v>-0.32580131410763968</v>
      </c>
      <c r="I4031" s="3"/>
      <c r="J4031" s="3"/>
      <c r="K4031" s="3" t="s">
        <v>132</v>
      </c>
      <c r="L4031" s="125">
        <v>-0.179368387131741</v>
      </c>
      <c r="M4031" s="3">
        <v>28</v>
      </c>
      <c r="N4031" s="125">
        <v>0.183408851148846</v>
      </c>
      <c r="O4031" s="3">
        <v>32</v>
      </c>
      <c r="P4031" s="125">
        <v>3.6975924172947303E-2</v>
      </c>
      <c r="Q4031" s="3">
        <v>6</v>
      </c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</row>
    <row r="4032" spans="1:30" hidden="1" x14ac:dyDescent="0.25">
      <c r="A4032" s="2">
        <v>7</v>
      </c>
      <c r="B4032" s="2">
        <v>2017</v>
      </c>
      <c r="C4032" s="4" t="str">
        <f>INDEX(Index!$B$1:$B$500,MATCH($F4032,Index!$A$1:$A$500,0)
)</f>
        <v>IND</v>
      </c>
      <c r="D4032" s="4">
        <v>0</v>
      </c>
      <c r="E4032" s="141">
        <f t="shared" si="62"/>
        <v>-0.38910589999738665</v>
      </c>
      <c r="F4032" s="3" t="s">
        <v>35</v>
      </c>
      <c r="G4032" s="3">
        <v>31</v>
      </c>
      <c r="H4032" s="125">
        <v>-0.38910589999738665</v>
      </c>
      <c r="I4032" s="3"/>
      <c r="J4032" s="3"/>
      <c r="K4032" s="3" t="s">
        <v>123</v>
      </c>
      <c r="L4032" s="125">
        <v>-0.24295867097662299</v>
      </c>
      <c r="M4032" s="3">
        <v>31</v>
      </c>
      <c r="N4032" s="125">
        <v>0.178522813784428</v>
      </c>
      <c r="O4032" s="3">
        <v>30</v>
      </c>
      <c r="P4032" s="125">
        <v>3.2375584763664297E-2</v>
      </c>
      <c r="Q4032" s="3">
        <v>8</v>
      </c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</row>
    <row r="4033" spans="1:30" hidden="1" x14ac:dyDescent="0.25">
      <c r="A4033" s="2">
        <v>7</v>
      </c>
      <c r="B4033" s="2">
        <v>2017</v>
      </c>
      <c r="C4033" s="4" t="str">
        <f>INDEX(Index!$B$1:$B$500,MATCH($F4033,Index!$A$1:$A$500,0)
)</f>
        <v>CLE</v>
      </c>
      <c r="D4033" s="4">
        <v>0</v>
      </c>
      <c r="E4033" s="141">
        <f t="shared" si="62"/>
        <v>-0.39784392468356344</v>
      </c>
      <c r="F4033" s="3" t="s">
        <v>10</v>
      </c>
      <c r="G4033" s="3">
        <v>32</v>
      </c>
      <c r="H4033" s="125">
        <v>-0.39784392468356344</v>
      </c>
      <c r="I4033" s="3"/>
      <c r="J4033" s="3"/>
      <c r="K4033" s="3" t="s">
        <v>132</v>
      </c>
      <c r="L4033" s="125">
        <v>-0.25376258208158903</v>
      </c>
      <c r="M4033" s="3">
        <v>32</v>
      </c>
      <c r="N4033" s="125">
        <v>7.2630954588616806E-2</v>
      </c>
      <c r="O4033" s="3">
        <v>23</v>
      </c>
      <c r="P4033" s="125">
        <v>-7.1450388013357596E-2</v>
      </c>
      <c r="Q4033" s="3">
        <v>26</v>
      </c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</row>
    <row r="4034" spans="1:30" hidden="1" x14ac:dyDescent="0.25">
      <c r="A4034" s="2">
        <v>8</v>
      </c>
      <c r="B4034" s="2">
        <v>2017</v>
      </c>
      <c r="C4034" s="4" t="str">
        <f>INDEX(Index!$B$1:$B$500,MATCH($F4034,Index!$A$1:$A$500,0)
)</f>
        <v>PIT</v>
      </c>
      <c r="D4034" s="4">
        <v>0</v>
      </c>
      <c r="E4034" s="141">
        <f t="shared" ref="E4034:E4097" si="63">IF(D4034=1,H4034/100,H4034)</f>
        <v>0.29604375423156304</v>
      </c>
      <c r="F4034" s="3" t="s">
        <v>32</v>
      </c>
      <c r="G4034" s="3">
        <v>1</v>
      </c>
      <c r="H4034" s="125">
        <v>0.29604375423156304</v>
      </c>
      <c r="I4034" s="3"/>
      <c r="J4034" s="3"/>
      <c r="K4034" s="3" t="s">
        <v>133</v>
      </c>
      <c r="L4034" s="125">
        <v>0.18849251586427401</v>
      </c>
      <c r="M4034" s="3">
        <v>3</v>
      </c>
      <c r="N4034" s="125">
        <v>-0.13213748802116401</v>
      </c>
      <c r="O4034" s="3">
        <v>6</v>
      </c>
      <c r="P4034" s="125">
        <v>-2.4586249653875E-2</v>
      </c>
      <c r="Q4034" s="3">
        <v>22</v>
      </c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</row>
    <row r="4035" spans="1:30" hidden="1" x14ac:dyDescent="0.25">
      <c r="A4035" s="2">
        <v>8</v>
      </c>
      <c r="B4035" s="2">
        <v>2017</v>
      </c>
      <c r="C4035" s="4" t="str">
        <f>INDEX(Index!$B$1:$B$500,MATCH($F4035,Index!$A$1:$A$500,0)
)</f>
        <v>MIN</v>
      </c>
      <c r="D4035" s="4">
        <v>0</v>
      </c>
      <c r="E4035" s="141">
        <f t="shared" si="63"/>
        <v>0.26975376554000607</v>
      </c>
      <c r="F4035" s="3" t="s">
        <v>46</v>
      </c>
      <c r="G4035" s="3">
        <v>2</v>
      </c>
      <c r="H4035" s="125">
        <v>0.26975376554000607</v>
      </c>
      <c r="I4035" s="3"/>
      <c r="J4035" s="3"/>
      <c r="K4035" s="3" t="s">
        <v>133</v>
      </c>
      <c r="L4035" s="125">
        <v>0.114596794238567</v>
      </c>
      <c r="M4035" s="3">
        <v>8</v>
      </c>
      <c r="N4035" s="125">
        <v>-0.149783854352008</v>
      </c>
      <c r="O4035" s="3">
        <v>4</v>
      </c>
      <c r="P4035" s="125">
        <v>5.3731169494311204E-3</v>
      </c>
      <c r="Q4035" s="3">
        <v>17</v>
      </c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</row>
    <row r="4036" spans="1:30" hidden="1" x14ac:dyDescent="0.25">
      <c r="A4036" s="2">
        <v>8</v>
      </c>
      <c r="B4036" s="2">
        <v>2017</v>
      </c>
      <c r="C4036" s="4" t="str">
        <f>INDEX(Index!$B$1:$B$500,MATCH($F4036,Index!$A$1:$A$500,0)
)</f>
        <v>KC</v>
      </c>
      <c r="D4036" s="4">
        <v>0</v>
      </c>
      <c r="E4036" s="141">
        <f t="shared" si="63"/>
        <v>0.24352732725918291</v>
      </c>
      <c r="F4036" s="3" t="s">
        <v>5</v>
      </c>
      <c r="G4036" s="3">
        <v>3</v>
      </c>
      <c r="H4036" s="125">
        <v>0.24352732725918291</v>
      </c>
      <c r="I4036" s="3"/>
      <c r="J4036" s="3"/>
      <c r="K4036" s="3" t="s">
        <v>133</v>
      </c>
      <c r="L4036" s="125">
        <v>0.24856394514227201</v>
      </c>
      <c r="M4036" s="3">
        <v>1</v>
      </c>
      <c r="N4036" s="125">
        <v>6.9585424239485993E-2</v>
      </c>
      <c r="O4036" s="3">
        <v>22</v>
      </c>
      <c r="P4036" s="125">
        <v>6.4548806356396898E-2</v>
      </c>
      <c r="Q4036" s="3">
        <v>3</v>
      </c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</row>
    <row r="4037" spans="1:30" hidden="1" x14ac:dyDescent="0.25">
      <c r="A4037" s="2">
        <v>8</v>
      </c>
      <c r="B4037" s="2">
        <v>2017</v>
      </c>
      <c r="C4037" s="4" t="str">
        <f>INDEX(Index!$B$1:$B$500,MATCH($F4037,Index!$A$1:$A$500,0)
)</f>
        <v>PHI</v>
      </c>
      <c r="D4037" s="4">
        <v>0</v>
      </c>
      <c r="E4037" s="141">
        <f t="shared" si="63"/>
        <v>0.23585978790148282</v>
      </c>
      <c r="F4037" s="3" t="s">
        <v>7</v>
      </c>
      <c r="G4037" s="3">
        <v>4</v>
      </c>
      <c r="H4037" s="125">
        <v>0.23585978790148282</v>
      </c>
      <c r="I4037" s="3"/>
      <c r="J4037" s="3"/>
      <c r="K4037" s="3" t="s">
        <v>219</v>
      </c>
      <c r="L4037" s="125">
        <v>8.7131395010600202E-2</v>
      </c>
      <c r="M4037" s="3">
        <v>11</v>
      </c>
      <c r="N4037" s="125">
        <v>-9.2102074191587197E-2</v>
      </c>
      <c r="O4037" s="3">
        <v>9</v>
      </c>
      <c r="P4037" s="125">
        <v>5.6626318699295401E-2</v>
      </c>
      <c r="Q4037" s="3">
        <v>5</v>
      </c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</row>
    <row r="4038" spans="1:30" hidden="1" x14ac:dyDescent="0.25">
      <c r="A4038" s="2">
        <v>8</v>
      </c>
      <c r="B4038" s="2">
        <v>2017</v>
      </c>
      <c r="C4038" s="4" t="e">
        <f>INDEX(Index!$B$1:$B$500,MATCH($F4038,Index!$A$1:$A$500,0)
)</f>
        <v>#N/A</v>
      </c>
      <c r="D4038" s="4">
        <v>0</v>
      </c>
      <c r="E4038" s="141">
        <f t="shared" si="63"/>
        <v>0.22743856643045007</v>
      </c>
      <c r="F4038" s="3" t="s">
        <v>283</v>
      </c>
      <c r="G4038" s="3">
        <v>5</v>
      </c>
      <c r="H4038" s="125">
        <v>0.22743856643045007</v>
      </c>
      <c r="I4038" s="3"/>
      <c r="J4038" s="3"/>
      <c r="K4038" s="3" t="s">
        <v>121</v>
      </c>
      <c r="L4038" s="125">
        <v>6.2565854289845596E-2</v>
      </c>
      <c r="M4038" s="3">
        <v>12</v>
      </c>
      <c r="N4038" s="125">
        <v>-0.10731555271502299</v>
      </c>
      <c r="O4038" s="3">
        <v>7</v>
      </c>
      <c r="P4038" s="125">
        <v>5.7557159425581497E-2</v>
      </c>
      <c r="Q4038" s="3">
        <v>4</v>
      </c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</row>
    <row r="4039" spans="1:30" hidden="1" x14ac:dyDescent="0.25">
      <c r="A4039" s="2">
        <v>8</v>
      </c>
      <c r="B4039" s="2">
        <v>2017</v>
      </c>
      <c r="C4039" s="4" t="str">
        <f>INDEX(Index!$B$1:$B$500,MATCH($F4039,Index!$A$1:$A$500,0)
)</f>
        <v>JAX</v>
      </c>
      <c r="D4039" s="4">
        <v>0</v>
      </c>
      <c r="E4039" s="141">
        <f t="shared" si="63"/>
        <v>0.22396716864805094</v>
      </c>
      <c r="F4039" s="3" t="s">
        <v>56</v>
      </c>
      <c r="G4039" s="3">
        <v>6</v>
      </c>
      <c r="H4039" s="125">
        <v>0.22396716864805094</v>
      </c>
      <c r="I4039" s="3"/>
      <c r="J4039" s="3"/>
      <c r="K4039" s="3" t="s">
        <v>122</v>
      </c>
      <c r="L4039" s="125">
        <v>5.4509683692821199E-2</v>
      </c>
      <c r="M4039" s="3">
        <v>13</v>
      </c>
      <c r="N4039" s="125">
        <v>-0.26508876193285702</v>
      </c>
      <c r="O4039" s="3">
        <v>1</v>
      </c>
      <c r="P4039" s="125">
        <v>-9.56312769776273E-2</v>
      </c>
      <c r="Q4039" s="3">
        <v>29</v>
      </c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</row>
    <row r="4040" spans="1:30" hidden="1" x14ac:dyDescent="0.25">
      <c r="A4040" s="2">
        <v>8</v>
      </c>
      <c r="B4040" s="2">
        <v>2017</v>
      </c>
      <c r="C4040" s="4" t="str">
        <f>INDEX(Index!$B$1:$B$500,MATCH($F4040,Index!$A$1:$A$500,0)
)</f>
        <v>NO</v>
      </c>
      <c r="D4040" s="4">
        <v>0</v>
      </c>
      <c r="E4040" s="141">
        <f t="shared" si="63"/>
        <v>0.18091805928952973</v>
      </c>
      <c r="F4040" s="3" t="s">
        <v>27</v>
      </c>
      <c r="G4040" s="3">
        <v>7</v>
      </c>
      <c r="H4040" s="125">
        <v>0.18091805928952973</v>
      </c>
      <c r="I4040" s="3"/>
      <c r="J4040" s="3"/>
      <c r="K4040" s="3" t="s">
        <v>121</v>
      </c>
      <c r="L4040" s="125">
        <v>0.157331015756172</v>
      </c>
      <c r="M4040" s="3">
        <v>5</v>
      </c>
      <c r="N4040" s="125">
        <v>-5.4696074412577303E-2</v>
      </c>
      <c r="O4040" s="3">
        <v>12</v>
      </c>
      <c r="P4040" s="125">
        <v>-3.1109030879219599E-2</v>
      </c>
      <c r="Q4040" s="3">
        <v>23</v>
      </c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</row>
    <row r="4041" spans="1:30" hidden="1" x14ac:dyDescent="0.25">
      <c r="A4041" s="2">
        <v>8</v>
      </c>
      <c r="B4041" s="2">
        <v>2017</v>
      </c>
      <c r="C4041" s="4" t="str">
        <f>INDEX(Index!$B$1:$B$500,MATCH($F4041,Index!$A$1:$A$500,0)
)</f>
        <v>HOU</v>
      </c>
      <c r="D4041" s="4">
        <v>0</v>
      </c>
      <c r="E4041" s="141">
        <f t="shared" si="63"/>
        <v>0.16473139732147657</v>
      </c>
      <c r="F4041" s="3" t="s">
        <v>49</v>
      </c>
      <c r="G4041" s="3">
        <v>8</v>
      </c>
      <c r="H4041" s="125">
        <v>0.16473139732147657</v>
      </c>
      <c r="I4041" s="3"/>
      <c r="J4041" s="3"/>
      <c r="K4041" s="3" t="s">
        <v>125</v>
      </c>
      <c r="L4041" s="125">
        <v>0.12832853336997399</v>
      </c>
      <c r="M4041" s="3">
        <v>7</v>
      </c>
      <c r="N4041" s="125">
        <v>-5.4795400014695503E-2</v>
      </c>
      <c r="O4041" s="3">
        <v>11</v>
      </c>
      <c r="P4041" s="125">
        <v>-1.83925360631929E-2</v>
      </c>
      <c r="Q4041" s="3">
        <v>21</v>
      </c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</row>
    <row r="4042" spans="1:30" hidden="1" x14ac:dyDescent="0.25">
      <c r="A4042" s="2">
        <v>8</v>
      </c>
      <c r="B4042" s="2">
        <v>2017</v>
      </c>
      <c r="C4042" s="4" t="str">
        <f>INDEX(Index!$B$1:$B$500,MATCH($F4042,Index!$A$1:$A$500,0)
)</f>
        <v>DAL</v>
      </c>
      <c r="D4042" s="4">
        <v>0</v>
      </c>
      <c r="E4042" s="141">
        <f t="shared" si="63"/>
        <v>0.1622771056674559</v>
      </c>
      <c r="F4042" s="3" t="s">
        <v>3</v>
      </c>
      <c r="G4042" s="3">
        <v>9</v>
      </c>
      <c r="H4042" s="125">
        <v>0.1622771056674559</v>
      </c>
      <c r="I4042" s="3"/>
      <c r="J4042" s="3"/>
      <c r="K4042" s="3" t="s">
        <v>122</v>
      </c>
      <c r="L4042" s="125">
        <v>0.18543444560817601</v>
      </c>
      <c r="M4042" s="3">
        <v>4</v>
      </c>
      <c r="N4042" s="125">
        <v>7.0227175734059802E-2</v>
      </c>
      <c r="O4042" s="3">
        <v>23</v>
      </c>
      <c r="P4042" s="125">
        <v>4.7069835793339697E-2</v>
      </c>
      <c r="Q4042" s="3">
        <v>6</v>
      </c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</row>
    <row r="4043" spans="1:30" hidden="1" x14ac:dyDescent="0.25">
      <c r="A4043" s="2">
        <v>8</v>
      </c>
      <c r="B4043" s="2">
        <v>2017</v>
      </c>
      <c r="C4043" s="4" t="str">
        <f>INDEX(Index!$B$1:$B$500,MATCH($F4043,Index!$A$1:$A$500,0)
)</f>
        <v>DET</v>
      </c>
      <c r="D4043" s="4">
        <v>0</v>
      </c>
      <c r="E4043" s="141">
        <f t="shared" si="63"/>
        <v>0.1252664132138106</v>
      </c>
      <c r="F4043" s="3" t="s">
        <v>21</v>
      </c>
      <c r="G4043" s="3">
        <v>10</v>
      </c>
      <c r="H4043" s="125">
        <v>0.1252664132138106</v>
      </c>
      <c r="I4043" s="3"/>
      <c r="J4043" s="3"/>
      <c r="K4043" s="3" t="s">
        <v>125</v>
      </c>
      <c r="L4043" s="125">
        <v>-4.5864144723587699E-2</v>
      </c>
      <c r="M4043" s="3">
        <v>20</v>
      </c>
      <c r="N4043" s="125">
        <v>-9.3046951426233204E-2</v>
      </c>
      <c r="O4043" s="3">
        <v>8</v>
      </c>
      <c r="P4043" s="125">
        <v>7.8083606511165096E-2</v>
      </c>
      <c r="Q4043" s="3">
        <v>1</v>
      </c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</row>
    <row r="4044" spans="1:30" hidden="1" x14ac:dyDescent="0.25">
      <c r="A4044" s="2">
        <v>8</v>
      </c>
      <c r="B4044" s="2">
        <v>2017</v>
      </c>
      <c r="C4044" s="4" t="str">
        <f>INDEX(Index!$B$1:$B$500,MATCH($F4044,Index!$A$1:$A$500,0)
)</f>
        <v>NE</v>
      </c>
      <c r="D4044" s="4">
        <v>0</v>
      </c>
      <c r="E4044" s="141">
        <f t="shared" si="63"/>
        <v>0.1076505600744582</v>
      </c>
      <c r="F4044" s="3" t="s">
        <v>17</v>
      </c>
      <c r="G4044" s="3">
        <v>11</v>
      </c>
      <c r="H4044" s="125">
        <v>0.1076505600744582</v>
      </c>
      <c r="I4044" s="3"/>
      <c r="J4044" s="3"/>
      <c r="K4044" s="3" t="s">
        <v>133</v>
      </c>
      <c r="L4044" s="125">
        <v>0.219346362807958</v>
      </c>
      <c r="M4044" s="3">
        <v>2</v>
      </c>
      <c r="N4044" s="125">
        <v>0.141278201504314</v>
      </c>
      <c r="O4044" s="3">
        <v>28</v>
      </c>
      <c r="P4044" s="125">
        <v>2.95823987708142E-2</v>
      </c>
      <c r="Q4044" s="3">
        <v>10</v>
      </c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</row>
    <row r="4045" spans="1:30" hidden="1" x14ac:dyDescent="0.25">
      <c r="A4045" s="2">
        <v>8</v>
      </c>
      <c r="B4045" s="2">
        <v>2017</v>
      </c>
      <c r="C4045" s="4" t="str">
        <f>INDEX(Index!$B$1:$B$500,MATCH($F4045,Index!$A$1:$A$500,0)
)</f>
        <v>CAR</v>
      </c>
      <c r="D4045" s="4">
        <v>0</v>
      </c>
      <c r="E4045" s="141">
        <f t="shared" si="63"/>
        <v>0.1058143030749302</v>
      </c>
      <c r="F4045" s="3" t="s">
        <v>51</v>
      </c>
      <c r="G4045" s="3">
        <v>12</v>
      </c>
      <c r="H4045" s="125">
        <v>0.1058143030749302</v>
      </c>
      <c r="I4045" s="3"/>
      <c r="J4045" s="3"/>
      <c r="K4045" s="3" t="s">
        <v>128</v>
      </c>
      <c r="L4045" s="125">
        <v>-7.4337808639457797E-2</v>
      </c>
      <c r="M4045" s="3">
        <v>22</v>
      </c>
      <c r="N4045" s="125">
        <v>-0.150443173004144</v>
      </c>
      <c r="O4045" s="3">
        <v>3</v>
      </c>
      <c r="P4045" s="125">
        <v>2.9708938710244E-2</v>
      </c>
      <c r="Q4045" s="3">
        <v>9</v>
      </c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</row>
    <row r="4046" spans="1:30" hidden="1" x14ac:dyDescent="0.25">
      <c r="A4046" s="2">
        <v>8</v>
      </c>
      <c r="B4046" s="2">
        <v>2017</v>
      </c>
      <c r="C4046" s="4" t="str">
        <f>INDEX(Index!$B$1:$B$500,MATCH($F4046,Index!$A$1:$A$500,0)
)</f>
        <v>BUF</v>
      </c>
      <c r="D4046" s="4">
        <v>0</v>
      </c>
      <c r="E4046" s="141">
        <f t="shared" si="63"/>
        <v>9.4450528019847102E-2</v>
      </c>
      <c r="F4046" s="3" t="s">
        <v>0</v>
      </c>
      <c r="G4046" s="3">
        <v>13</v>
      </c>
      <c r="H4046" s="125">
        <v>9.4450528019847102E-2</v>
      </c>
      <c r="I4046" s="3"/>
      <c r="J4046" s="3"/>
      <c r="K4046" s="3" t="s">
        <v>121</v>
      </c>
      <c r="L4046" s="125">
        <v>2.2780463131022201E-2</v>
      </c>
      <c r="M4046" s="3">
        <v>17</v>
      </c>
      <c r="N4046" s="125">
        <v>-3.03294437624399E-2</v>
      </c>
      <c r="O4046" s="3">
        <v>15</v>
      </c>
      <c r="P4046" s="125">
        <v>4.1340621126385001E-2</v>
      </c>
      <c r="Q4046" s="3">
        <v>7</v>
      </c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</row>
    <row r="4047" spans="1:30" hidden="1" x14ac:dyDescent="0.25">
      <c r="A4047" s="2">
        <v>8</v>
      </c>
      <c r="B4047" s="2">
        <v>2017</v>
      </c>
      <c r="C4047" s="4" t="str">
        <f>INDEX(Index!$B$1:$B$500,MATCH($F4047,Index!$A$1:$A$500,0)
)</f>
        <v>BAL</v>
      </c>
      <c r="D4047" s="4">
        <v>0</v>
      </c>
      <c r="E4047" s="141">
        <f t="shared" si="63"/>
        <v>6.8123487621121692E-2</v>
      </c>
      <c r="F4047" s="3" t="s">
        <v>18</v>
      </c>
      <c r="G4047" s="3">
        <v>14</v>
      </c>
      <c r="H4047" s="125">
        <v>6.8123487621121692E-2</v>
      </c>
      <c r="I4047" s="3"/>
      <c r="J4047" s="3"/>
      <c r="K4047" s="3" t="s">
        <v>131</v>
      </c>
      <c r="L4047" s="125">
        <v>-0.147583563473795</v>
      </c>
      <c r="M4047" s="3">
        <v>27</v>
      </c>
      <c r="N4047" s="125">
        <v>-0.146868016780074</v>
      </c>
      <c r="O4047" s="3">
        <v>5</v>
      </c>
      <c r="P4047" s="125">
        <v>6.8839034314842701E-2</v>
      </c>
      <c r="Q4047" s="3">
        <v>2</v>
      </c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</row>
    <row r="4048" spans="1:30" hidden="1" x14ac:dyDescent="0.25">
      <c r="A4048" s="2">
        <v>8</v>
      </c>
      <c r="B4048" s="2">
        <v>2017</v>
      </c>
      <c r="C4048" s="4" t="str">
        <f>INDEX(Index!$B$1:$B$500,MATCH($F4048,Index!$A$1:$A$500,0)
)</f>
        <v>ATL</v>
      </c>
      <c r="D4048" s="4">
        <v>0</v>
      </c>
      <c r="E4048" s="141">
        <f t="shared" si="63"/>
        <v>5.0051748910012107E-2</v>
      </c>
      <c r="F4048" s="3" t="s">
        <v>43</v>
      </c>
      <c r="G4048" s="3">
        <v>15</v>
      </c>
      <c r="H4048" s="125">
        <v>5.0051748910012107E-2</v>
      </c>
      <c r="I4048" s="3"/>
      <c r="J4048" s="3"/>
      <c r="K4048" s="3" t="s">
        <v>122</v>
      </c>
      <c r="L4048" s="125">
        <v>0.137550515365709</v>
      </c>
      <c r="M4048" s="3">
        <v>6</v>
      </c>
      <c r="N4048" s="125">
        <v>7.5516026361911695E-2</v>
      </c>
      <c r="O4048" s="3">
        <v>24</v>
      </c>
      <c r="P4048" s="125">
        <v>-1.19827400937852E-2</v>
      </c>
      <c r="Q4048" s="3">
        <v>20</v>
      </c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</row>
    <row r="4049" spans="1:30" hidden="1" x14ac:dyDescent="0.25">
      <c r="A4049" s="2">
        <v>8</v>
      </c>
      <c r="B4049" s="2">
        <v>2017</v>
      </c>
      <c r="C4049" s="4" t="str">
        <f>INDEX(Index!$B$1:$B$500,MATCH($F4049,Index!$A$1:$A$500,0)
)</f>
        <v>SEA</v>
      </c>
      <c r="D4049" s="4">
        <v>0</v>
      </c>
      <c r="E4049" s="141">
        <f t="shared" si="63"/>
        <v>4.0169435066557749E-2</v>
      </c>
      <c r="F4049" s="3" t="s">
        <v>30</v>
      </c>
      <c r="G4049" s="3">
        <v>16</v>
      </c>
      <c r="H4049" s="125">
        <v>4.0169435066557749E-2</v>
      </c>
      <c r="I4049" s="3"/>
      <c r="J4049" s="3"/>
      <c r="K4049" s="3" t="s">
        <v>121</v>
      </c>
      <c r="L4049" s="125">
        <v>5.2158694514111504E-3</v>
      </c>
      <c r="M4049" s="3">
        <v>18</v>
      </c>
      <c r="N4049" s="125">
        <v>-1.7545649718848901E-2</v>
      </c>
      <c r="O4049" s="3">
        <v>16</v>
      </c>
      <c r="P4049" s="125">
        <v>1.7407915896297699E-2</v>
      </c>
      <c r="Q4049" s="3">
        <v>13</v>
      </c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</row>
    <row r="4050" spans="1:30" hidden="1" x14ac:dyDescent="0.25">
      <c r="A4050" s="2">
        <v>8</v>
      </c>
      <c r="B4050" s="2">
        <v>2017</v>
      </c>
      <c r="C4050" s="4" t="str">
        <f>INDEX(Index!$B$1:$B$500,MATCH($F4050,Index!$A$1:$A$500,0)
)</f>
        <v>WAS</v>
      </c>
      <c r="D4050" s="4">
        <v>0</v>
      </c>
      <c r="E4050" s="141">
        <f t="shared" si="63"/>
        <v>3.3906269134590508E-2</v>
      </c>
      <c r="F4050" s="3" t="s">
        <v>26</v>
      </c>
      <c r="G4050" s="3">
        <v>17</v>
      </c>
      <c r="H4050" s="125">
        <v>3.3906269134590508E-2</v>
      </c>
      <c r="I4050" s="3"/>
      <c r="J4050" s="3"/>
      <c r="K4050" s="3" t="s">
        <v>125</v>
      </c>
      <c r="L4050" s="125">
        <v>4.4317601753535198E-2</v>
      </c>
      <c r="M4050" s="3">
        <v>14</v>
      </c>
      <c r="N4050" s="125">
        <v>-3.7757285487206901E-2</v>
      </c>
      <c r="O4050" s="3">
        <v>13</v>
      </c>
      <c r="P4050" s="125">
        <v>-4.8168618106151598E-2</v>
      </c>
      <c r="Q4050" s="3">
        <v>25</v>
      </c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</row>
    <row r="4051" spans="1:30" hidden="1" x14ac:dyDescent="0.25">
      <c r="A4051" s="2">
        <v>8</v>
      </c>
      <c r="B4051" s="2">
        <v>2017</v>
      </c>
      <c r="C4051" s="4" t="str">
        <f>INDEX(Index!$B$1:$B$500,MATCH($F4051,Index!$A$1:$A$500,0)
)</f>
        <v>GB</v>
      </c>
      <c r="D4051" s="4">
        <v>0</v>
      </c>
      <c r="E4051" s="141">
        <f t="shared" si="63"/>
        <v>2.1369557307681197E-2</v>
      </c>
      <c r="F4051" s="3" t="s">
        <v>20</v>
      </c>
      <c r="G4051" s="3">
        <v>18</v>
      </c>
      <c r="H4051" s="125">
        <v>2.1369557307681197E-2</v>
      </c>
      <c r="I4051" s="3"/>
      <c r="J4051" s="3"/>
      <c r="K4051" s="3" t="s">
        <v>122</v>
      </c>
      <c r="L4051" s="125">
        <v>4.1483156454307897E-2</v>
      </c>
      <c r="M4051" s="3">
        <v>16</v>
      </c>
      <c r="N4051" s="125">
        <v>3.0768244157363699E-2</v>
      </c>
      <c r="O4051" s="3">
        <v>18</v>
      </c>
      <c r="P4051" s="125">
        <v>1.0654645010737001E-2</v>
      </c>
      <c r="Q4051" s="3">
        <v>14</v>
      </c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</row>
    <row r="4052" spans="1:30" hidden="1" x14ac:dyDescent="0.25">
      <c r="A4052" s="2">
        <v>8</v>
      </c>
      <c r="B4052" s="2">
        <v>2017</v>
      </c>
      <c r="C4052" s="4" t="str">
        <f>INDEX(Index!$B$1:$B$500,MATCH($F4052,Index!$A$1:$A$500,0)
)</f>
        <v>DEN</v>
      </c>
      <c r="D4052" s="4">
        <v>0</v>
      </c>
      <c r="E4052" s="141">
        <f t="shared" si="63"/>
        <v>5.5674009269259944E-3</v>
      </c>
      <c r="F4052" s="3" t="s">
        <v>39</v>
      </c>
      <c r="G4052" s="3">
        <v>19</v>
      </c>
      <c r="H4052" s="125">
        <v>5.5674009269259944E-3</v>
      </c>
      <c r="I4052" s="3"/>
      <c r="J4052" s="3"/>
      <c r="K4052" s="3" t="s">
        <v>125</v>
      </c>
      <c r="L4052" s="125">
        <v>-0.106504302088668</v>
      </c>
      <c r="M4052" s="3">
        <v>24</v>
      </c>
      <c r="N4052" s="125">
        <v>-0.225661374408099</v>
      </c>
      <c r="O4052" s="3">
        <v>2</v>
      </c>
      <c r="P4052" s="125">
        <v>-0.113589671392505</v>
      </c>
      <c r="Q4052" s="3">
        <v>32</v>
      </c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</row>
    <row r="4053" spans="1:30" hidden="1" x14ac:dyDescent="0.25">
      <c r="A4053" s="2">
        <v>8</v>
      </c>
      <c r="B4053" s="2">
        <v>2017</v>
      </c>
      <c r="C4053" s="4" t="str">
        <f>INDEX(Index!$B$1:$B$500,MATCH($F4053,Index!$A$1:$A$500,0)
)</f>
        <v>TEN</v>
      </c>
      <c r="D4053" s="4">
        <v>0</v>
      </c>
      <c r="E4053" s="141">
        <f t="shared" si="63"/>
        <v>-5.0724788072911906E-2</v>
      </c>
      <c r="F4053" s="3" t="s">
        <v>45</v>
      </c>
      <c r="G4053" s="3">
        <v>20</v>
      </c>
      <c r="H4053" s="125">
        <v>-5.0724788072911906E-2</v>
      </c>
      <c r="I4053" s="3"/>
      <c r="J4053" s="3"/>
      <c r="K4053" s="3" t="s">
        <v>122</v>
      </c>
      <c r="L4053" s="125">
        <v>-2.3371825733448301E-2</v>
      </c>
      <c r="M4053" s="3">
        <v>19</v>
      </c>
      <c r="N4053" s="125">
        <v>4.6551590570607301E-2</v>
      </c>
      <c r="O4053" s="3">
        <v>19</v>
      </c>
      <c r="P4053" s="125">
        <v>1.91986282311437E-2</v>
      </c>
      <c r="Q4053" s="3">
        <v>12</v>
      </c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</row>
    <row r="4054" spans="1:30" hidden="1" x14ac:dyDescent="0.25">
      <c r="A4054" s="2">
        <v>8</v>
      </c>
      <c r="B4054" s="2">
        <v>2017</v>
      </c>
      <c r="C4054" s="4" t="str">
        <f>INDEX(Index!$B$1:$B$500,MATCH($F4054,Index!$A$1:$A$500,0)
)</f>
        <v>CIN</v>
      </c>
      <c r="D4054" s="4">
        <v>0</v>
      </c>
      <c r="E4054" s="141">
        <f t="shared" si="63"/>
        <v>-5.6780976875105506E-2</v>
      </c>
      <c r="F4054" s="3" t="s">
        <v>24</v>
      </c>
      <c r="G4054" s="3">
        <v>21</v>
      </c>
      <c r="H4054" s="125">
        <v>-5.6780976875105506E-2</v>
      </c>
      <c r="I4054" s="3"/>
      <c r="J4054" s="3"/>
      <c r="K4054" s="3" t="s">
        <v>125</v>
      </c>
      <c r="L4054" s="125">
        <v>-0.123286453138503</v>
      </c>
      <c r="M4054" s="3">
        <v>25</v>
      </c>
      <c r="N4054" s="125">
        <v>-6.0163122524643002E-2</v>
      </c>
      <c r="O4054" s="3">
        <v>10</v>
      </c>
      <c r="P4054" s="125">
        <v>6.3423537387544901E-3</v>
      </c>
      <c r="Q4054" s="3">
        <v>15</v>
      </c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</row>
    <row r="4055" spans="1:30" hidden="1" x14ac:dyDescent="0.25">
      <c r="A4055" s="2">
        <v>8</v>
      </c>
      <c r="B4055" s="2">
        <v>2017</v>
      </c>
      <c r="C4055" s="4" t="str">
        <f>INDEX(Index!$B$1:$B$500,MATCH($F4055,Index!$A$1:$A$500,0)
)</f>
        <v>LV</v>
      </c>
      <c r="D4055" s="4">
        <v>0</v>
      </c>
      <c r="E4055" s="141">
        <f t="shared" si="63"/>
        <v>-8.0277354293203013E-2</v>
      </c>
      <c r="F4055" s="3" t="s">
        <v>52</v>
      </c>
      <c r="G4055" s="3">
        <v>22</v>
      </c>
      <c r="H4055" s="125">
        <v>-8.0277354293203013E-2</v>
      </c>
      <c r="I4055" s="3"/>
      <c r="J4055" s="3"/>
      <c r="K4055" s="3" t="s">
        <v>129</v>
      </c>
      <c r="L4055" s="125">
        <v>9.4258057650640104E-2</v>
      </c>
      <c r="M4055" s="3">
        <v>9</v>
      </c>
      <c r="N4055" s="125">
        <v>0.180484460342413</v>
      </c>
      <c r="O4055" s="3">
        <v>32</v>
      </c>
      <c r="P4055" s="125">
        <v>5.9490483985698804E-3</v>
      </c>
      <c r="Q4055" s="3">
        <v>16</v>
      </c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</row>
    <row r="4056" spans="1:30" hidden="1" x14ac:dyDescent="0.25">
      <c r="A4056" s="2">
        <v>8</v>
      </c>
      <c r="B4056" s="2">
        <v>2017</v>
      </c>
      <c r="C4056" s="4" t="str">
        <f>INDEX(Index!$B$1:$B$500,MATCH($F4056,Index!$A$1:$A$500,0)
)</f>
        <v>TB</v>
      </c>
      <c r="D4056" s="4">
        <v>0</v>
      </c>
      <c r="E4056" s="141">
        <f t="shared" si="63"/>
        <v>-0.10085600434763331</v>
      </c>
      <c r="F4056" s="3" t="s">
        <v>38</v>
      </c>
      <c r="G4056" s="3">
        <v>23</v>
      </c>
      <c r="H4056" s="125">
        <v>-0.10085600434763331</v>
      </c>
      <c r="I4056" s="3"/>
      <c r="J4056" s="3"/>
      <c r="K4056" s="3" t="s">
        <v>123</v>
      </c>
      <c r="L4056" s="125">
        <v>8.9163508834594396E-2</v>
      </c>
      <c r="M4056" s="3">
        <v>10</v>
      </c>
      <c r="N4056" s="125">
        <v>0.156226891932852</v>
      </c>
      <c r="O4056" s="3">
        <v>30</v>
      </c>
      <c r="P4056" s="125">
        <v>-3.3792621249375702E-2</v>
      </c>
      <c r="Q4056" s="3">
        <v>24</v>
      </c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</row>
    <row r="4057" spans="1:30" hidden="1" x14ac:dyDescent="0.25">
      <c r="A4057" s="2">
        <v>8</v>
      </c>
      <c r="B4057" s="2">
        <v>2017</v>
      </c>
      <c r="C4057" s="4" t="e">
        <f>INDEX(Index!$B$1:$B$500,MATCH($F4057,Index!$A$1:$A$500,0)
)</f>
        <v>#N/A</v>
      </c>
      <c r="D4057" s="4">
        <v>0</v>
      </c>
      <c r="E4057" s="141">
        <f t="shared" si="63"/>
        <v>-0.1218338341822359</v>
      </c>
      <c r="F4057" s="3" t="s">
        <v>301</v>
      </c>
      <c r="G4057" s="3">
        <v>24</v>
      </c>
      <c r="H4057" s="125">
        <v>-0.1218338341822359</v>
      </c>
      <c r="I4057" s="3"/>
      <c r="J4057" s="3"/>
      <c r="K4057" s="3" t="s">
        <v>129</v>
      </c>
      <c r="L4057" s="125">
        <v>4.2766631719710499E-2</v>
      </c>
      <c r="M4057" s="3">
        <v>15</v>
      </c>
      <c r="N4057" s="125">
        <v>5.6234768213791399E-2</v>
      </c>
      <c r="O4057" s="3">
        <v>20</v>
      </c>
      <c r="P4057" s="125">
        <v>-0.108365697688155</v>
      </c>
      <c r="Q4057" s="3">
        <v>30</v>
      </c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</row>
    <row r="4058" spans="1:30" hidden="1" x14ac:dyDescent="0.25">
      <c r="A4058" s="2">
        <v>8</v>
      </c>
      <c r="B4058" s="2">
        <v>2017</v>
      </c>
      <c r="C4058" s="4" t="str">
        <f>INDEX(Index!$B$1:$B$500,MATCH($F4058,Index!$A$1:$A$500,0)
)</f>
        <v>ARI</v>
      </c>
      <c r="D4058" s="4">
        <v>0</v>
      </c>
      <c r="E4058" s="141">
        <f t="shared" si="63"/>
        <v>-0.21801933047138888</v>
      </c>
      <c r="F4058" s="3" t="s">
        <v>23</v>
      </c>
      <c r="G4058" s="3">
        <v>25</v>
      </c>
      <c r="H4058" s="125">
        <v>-0.21801933047138888</v>
      </c>
      <c r="I4058" s="3"/>
      <c r="J4058" s="3"/>
      <c r="K4058" s="3" t="s">
        <v>125</v>
      </c>
      <c r="L4058" s="125">
        <v>-0.104216439155616</v>
      </c>
      <c r="M4058" s="3">
        <v>23</v>
      </c>
      <c r="N4058" s="125">
        <v>3.2922699108959E-3</v>
      </c>
      <c r="O4058" s="3">
        <v>17</v>
      </c>
      <c r="P4058" s="125">
        <v>-0.110510621404877</v>
      </c>
      <c r="Q4058" s="3">
        <v>31</v>
      </c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</row>
    <row r="4059" spans="1:30" hidden="1" x14ac:dyDescent="0.25">
      <c r="A4059" s="2">
        <v>8</v>
      </c>
      <c r="B4059" s="2">
        <v>2017</v>
      </c>
      <c r="C4059" s="4" t="str">
        <f>INDEX(Index!$B$1:$B$500,MATCH($F4059,Index!$A$1:$A$500,0)
)</f>
        <v>NYJ</v>
      </c>
      <c r="D4059" s="4">
        <v>0</v>
      </c>
      <c r="E4059" s="141">
        <f t="shared" si="63"/>
        <v>-0.22804727705588645</v>
      </c>
      <c r="F4059" s="3" t="s">
        <v>9</v>
      </c>
      <c r="G4059" s="3">
        <v>26</v>
      </c>
      <c r="H4059" s="125">
        <v>-0.22804727705588645</v>
      </c>
      <c r="I4059" s="3"/>
      <c r="J4059" s="3"/>
      <c r="K4059" s="3" t="s">
        <v>129</v>
      </c>
      <c r="L4059" s="125">
        <v>-0.138882088433541</v>
      </c>
      <c r="M4059" s="3">
        <v>26</v>
      </c>
      <c r="N4059" s="125">
        <v>8.0618189757894004E-2</v>
      </c>
      <c r="O4059" s="3">
        <v>25</v>
      </c>
      <c r="P4059" s="125">
        <v>-8.5469988644514602E-3</v>
      </c>
      <c r="Q4059" s="3">
        <v>19</v>
      </c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</row>
    <row r="4060" spans="1:30" hidden="1" x14ac:dyDescent="0.25">
      <c r="A4060" s="2">
        <v>8</v>
      </c>
      <c r="B4060" s="2">
        <v>2017</v>
      </c>
      <c r="C4060" s="4" t="str">
        <f>INDEX(Index!$B$1:$B$500,MATCH($F4060,Index!$A$1:$A$500,0)
)</f>
        <v>CHI</v>
      </c>
      <c r="D4060" s="4">
        <v>0</v>
      </c>
      <c r="E4060" s="141">
        <f t="shared" si="63"/>
        <v>-0.27096704591255727</v>
      </c>
      <c r="F4060" s="3" t="s">
        <v>64</v>
      </c>
      <c r="G4060" s="3">
        <v>27</v>
      </c>
      <c r="H4060" s="125">
        <v>-0.27096704591255727</v>
      </c>
      <c r="I4060" s="3"/>
      <c r="J4060" s="3"/>
      <c r="K4060" s="3" t="s">
        <v>129</v>
      </c>
      <c r="L4060" s="125">
        <v>-0.22317052979052299</v>
      </c>
      <c r="M4060" s="3">
        <v>30</v>
      </c>
      <c r="N4060" s="125">
        <v>-3.5663585315948702E-2</v>
      </c>
      <c r="O4060" s="3">
        <v>14</v>
      </c>
      <c r="P4060" s="125">
        <v>-8.3460101437983006E-2</v>
      </c>
      <c r="Q4060" s="3">
        <v>28</v>
      </c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</row>
    <row r="4061" spans="1:30" hidden="1" x14ac:dyDescent="0.25">
      <c r="A4061" s="2">
        <v>8</v>
      </c>
      <c r="B4061" s="2">
        <v>2017</v>
      </c>
      <c r="C4061" s="4" t="str">
        <f>INDEX(Index!$B$1:$B$500,MATCH($F4061,Index!$A$1:$A$500,0)
)</f>
        <v>NYG</v>
      </c>
      <c r="D4061" s="4">
        <v>0</v>
      </c>
      <c r="E4061" s="141">
        <f t="shared" si="63"/>
        <v>-0.2784745642220286</v>
      </c>
      <c r="F4061" s="3" t="s">
        <v>15</v>
      </c>
      <c r="G4061" s="3">
        <v>28</v>
      </c>
      <c r="H4061" s="125">
        <v>-0.2784745642220286</v>
      </c>
      <c r="I4061" s="3"/>
      <c r="J4061" s="3"/>
      <c r="K4061" s="3" t="s">
        <v>124</v>
      </c>
      <c r="L4061" s="125">
        <v>-6.9734063942870794E-2</v>
      </c>
      <c r="M4061" s="3">
        <v>21</v>
      </c>
      <c r="N4061" s="125">
        <v>0.12567060901182001</v>
      </c>
      <c r="O4061" s="3">
        <v>27</v>
      </c>
      <c r="P4061" s="125">
        <v>-8.3069891267337798E-2</v>
      </c>
      <c r="Q4061" s="3">
        <v>27</v>
      </c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</row>
    <row r="4062" spans="1:30" hidden="1" x14ac:dyDescent="0.25">
      <c r="A4062" s="2">
        <v>8</v>
      </c>
      <c r="B4062" s="2">
        <v>2017</v>
      </c>
      <c r="C4062" s="4" t="str">
        <f>INDEX(Index!$B$1:$B$500,MATCH($F4062,Index!$A$1:$A$500,0)
)</f>
        <v>SF</v>
      </c>
      <c r="D4062" s="4">
        <v>0</v>
      </c>
      <c r="E4062" s="141">
        <f t="shared" si="63"/>
        <v>-0.31407112138484589</v>
      </c>
      <c r="F4062" s="3" t="s">
        <v>1</v>
      </c>
      <c r="G4062" s="3">
        <v>29</v>
      </c>
      <c r="H4062" s="125">
        <v>-0.31407112138484589</v>
      </c>
      <c r="I4062" s="3"/>
      <c r="J4062" s="3"/>
      <c r="K4062" s="3" t="s">
        <v>138</v>
      </c>
      <c r="L4062" s="125">
        <v>-0.203298421083177</v>
      </c>
      <c r="M4062" s="3">
        <v>29</v>
      </c>
      <c r="N4062" s="125">
        <v>0.144567125254042</v>
      </c>
      <c r="O4062" s="3">
        <v>29</v>
      </c>
      <c r="P4062" s="125">
        <v>3.3794424952373101E-2</v>
      </c>
      <c r="Q4062" s="3">
        <v>8</v>
      </c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</row>
    <row r="4063" spans="1:30" hidden="1" x14ac:dyDescent="0.25">
      <c r="A4063" s="2">
        <v>8</v>
      </c>
      <c r="B4063" s="2">
        <v>2017</v>
      </c>
      <c r="C4063" s="4" t="str">
        <f>INDEX(Index!$B$1:$B$500,MATCH($F4063,Index!$A$1:$A$500,0)
)</f>
        <v>IND</v>
      </c>
      <c r="D4063" s="4">
        <v>0</v>
      </c>
      <c r="E4063" s="141">
        <f t="shared" si="63"/>
        <v>-0.3507453503135271</v>
      </c>
      <c r="F4063" s="3" t="s">
        <v>35</v>
      </c>
      <c r="G4063" s="3">
        <v>30</v>
      </c>
      <c r="H4063" s="125">
        <v>-0.3507453503135271</v>
      </c>
      <c r="I4063" s="3"/>
      <c r="J4063" s="3"/>
      <c r="K4063" s="3" t="s">
        <v>130</v>
      </c>
      <c r="L4063" s="125">
        <v>-0.20228277743634601</v>
      </c>
      <c r="M4063" s="3">
        <v>28</v>
      </c>
      <c r="N4063" s="125">
        <v>0.175182414992789</v>
      </c>
      <c r="O4063" s="3">
        <v>31</v>
      </c>
      <c r="P4063" s="125">
        <v>2.6719842115607899E-2</v>
      </c>
      <c r="Q4063" s="3">
        <v>11</v>
      </c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</row>
    <row r="4064" spans="1:30" hidden="1" x14ac:dyDescent="0.25">
      <c r="A4064" s="2">
        <v>8</v>
      </c>
      <c r="B4064" s="2">
        <v>2017</v>
      </c>
      <c r="C4064" s="4" t="str">
        <f>INDEX(Index!$B$1:$B$500,MATCH($F4064,Index!$A$1:$A$500,0)
)</f>
        <v>CLE</v>
      </c>
      <c r="D4064" s="4">
        <v>0</v>
      </c>
      <c r="E4064" s="141">
        <f t="shared" si="63"/>
        <v>-0.35107190698018997</v>
      </c>
      <c r="F4064" s="3" t="s">
        <v>10</v>
      </c>
      <c r="G4064" s="3">
        <v>31</v>
      </c>
      <c r="H4064" s="125">
        <v>-0.35107190698018997</v>
      </c>
      <c r="I4064" s="3"/>
      <c r="J4064" s="3"/>
      <c r="K4064" s="3" t="s">
        <v>138</v>
      </c>
      <c r="L4064" s="125">
        <v>-0.22793381585726899</v>
      </c>
      <c r="M4064" s="3">
        <v>31</v>
      </c>
      <c r="N4064" s="125">
        <v>5.7878006631098003E-2</v>
      </c>
      <c r="O4064" s="3">
        <v>21</v>
      </c>
      <c r="P4064" s="125">
        <v>-6.5260084491822995E-2</v>
      </c>
      <c r="Q4064" s="3">
        <v>26</v>
      </c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</row>
    <row r="4065" spans="1:30" hidden="1" x14ac:dyDescent="0.25">
      <c r="A4065" s="2">
        <v>8</v>
      </c>
      <c r="B4065" s="2">
        <v>2017</v>
      </c>
      <c r="C4065" s="4" t="str">
        <f>INDEX(Index!$B$1:$B$500,MATCH($F4065,Index!$A$1:$A$500,0)
)</f>
        <v>MIA</v>
      </c>
      <c r="D4065" s="4">
        <v>0</v>
      </c>
      <c r="E4065" s="141">
        <f t="shared" si="63"/>
        <v>-0.40750635827657866</v>
      </c>
      <c r="F4065" s="3" t="s">
        <v>4</v>
      </c>
      <c r="G4065" s="3">
        <v>32</v>
      </c>
      <c r="H4065" s="125">
        <v>-0.40750635827657866</v>
      </c>
      <c r="I4065" s="3"/>
      <c r="J4065" s="3"/>
      <c r="K4065" s="3" t="s">
        <v>122</v>
      </c>
      <c r="L4065" s="125">
        <v>-0.28199478441454701</v>
      </c>
      <c r="M4065" s="3">
        <v>32</v>
      </c>
      <c r="N4065" s="125">
        <v>0.121252134093518</v>
      </c>
      <c r="O4065" s="3">
        <v>26</v>
      </c>
      <c r="P4065" s="125">
        <v>-4.2594397685136497E-3</v>
      </c>
      <c r="Q4065" s="3">
        <v>18</v>
      </c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</row>
    <row r="4066" spans="1:30" hidden="1" x14ac:dyDescent="0.25">
      <c r="A4066" s="2">
        <v>9</v>
      </c>
      <c r="B4066" s="2">
        <v>2017</v>
      </c>
      <c r="C4066" s="4" t="str">
        <f>INDEX(Index!$B$1:$B$500,MATCH($F4066,Index!$A$1:$A$500,0)
)</f>
        <v>PHI</v>
      </c>
      <c r="D4066" s="4">
        <v>0</v>
      </c>
      <c r="E4066" s="141">
        <f t="shared" si="63"/>
        <v>0.29783584672338609</v>
      </c>
      <c r="F4066" s="3" t="s">
        <v>7</v>
      </c>
      <c r="G4066" s="3">
        <v>1</v>
      </c>
      <c r="H4066" s="125">
        <v>0.29783584672338609</v>
      </c>
      <c r="I4066" s="3"/>
      <c r="J4066" s="3"/>
      <c r="K4066" s="3" t="s">
        <v>222</v>
      </c>
      <c r="L4066" s="125">
        <v>0.13870743959286799</v>
      </c>
      <c r="M4066" s="3">
        <v>7</v>
      </c>
      <c r="N4066" s="125">
        <v>-0.112998112516406</v>
      </c>
      <c r="O4066" s="3">
        <v>9</v>
      </c>
      <c r="P4066" s="125">
        <v>4.6130294614112097E-2</v>
      </c>
      <c r="Q4066" s="3">
        <v>5</v>
      </c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</row>
    <row r="4067" spans="1:30" hidden="1" x14ac:dyDescent="0.25">
      <c r="A4067" s="2">
        <v>9</v>
      </c>
      <c r="B4067" s="2">
        <v>2017</v>
      </c>
      <c r="C4067" s="4" t="str">
        <f>INDEX(Index!$B$1:$B$500,MATCH($F4067,Index!$A$1:$A$500,0)
)</f>
        <v>PIT</v>
      </c>
      <c r="D4067" s="4">
        <v>0</v>
      </c>
      <c r="E4067" s="141">
        <f t="shared" si="63"/>
        <v>0.29748281936117599</v>
      </c>
      <c r="F4067" s="3" t="s">
        <v>32</v>
      </c>
      <c r="G4067" s="3">
        <v>2</v>
      </c>
      <c r="H4067" s="125">
        <v>0.29748281936117599</v>
      </c>
      <c r="I4067" s="3"/>
      <c r="J4067" s="3"/>
      <c r="K4067" s="3" t="s">
        <v>133</v>
      </c>
      <c r="L4067" s="125">
        <v>0.19004152945972899</v>
      </c>
      <c r="M4067" s="3">
        <v>4</v>
      </c>
      <c r="N4067" s="125">
        <v>-0.13202753955532201</v>
      </c>
      <c r="O4067" s="3">
        <v>6</v>
      </c>
      <c r="P4067" s="125">
        <v>-2.4586249653875E-2</v>
      </c>
      <c r="Q4067" s="3">
        <v>22</v>
      </c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</row>
    <row r="4068" spans="1:30" hidden="1" x14ac:dyDescent="0.25">
      <c r="A4068" s="2">
        <v>9</v>
      </c>
      <c r="B4068" s="2">
        <v>2017</v>
      </c>
      <c r="C4068" s="4" t="e">
        <f>INDEX(Index!$B$1:$B$500,MATCH($F4068,Index!$A$1:$A$500,0)
)</f>
        <v>#N/A</v>
      </c>
      <c r="D4068" s="4">
        <v>0</v>
      </c>
      <c r="E4068" s="141">
        <f t="shared" si="63"/>
        <v>0.28875678318569659</v>
      </c>
      <c r="F4068" s="3" t="s">
        <v>283</v>
      </c>
      <c r="G4068" s="3">
        <v>3</v>
      </c>
      <c r="H4068" s="125">
        <v>0.28875678318569659</v>
      </c>
      <c r="I4068" s="3"/>
      <c r="J4068" s="3"/>
      <c r="K4068" s="3" t="s">
        <v>133</v>
      </c>
      <c r="L4068" s="125">
        <v>0.106999926744691</v>
      </c>
      <c r="M4068" s="3">
        <v>10</v>
      </c>
      <c r="N4068" s="125">
        <v>-0.114205385286894</v>
      </c>
      <c r="O4068" s="3">
        <v>7</v>
      </c>
      <c r="P4068" s="125">
        <v>6.75514711541116E-2</v>
      </c>
      <c r="Q4068" s="3">
        <v>1</v>
      </c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</row>
    <row r="4069" spans="1:30" hidden="1" x14ac:dyDescent="0.25">
      <c r="A4069" s="2">
        <v>9</v>
      </c>
      <c r="B4069" s="2">
        <v>2017</v>
      </c>
      <c r="C4069" s="4" t="str">
        <f>INDEX(Index!$B$1:$B$500,MATCH($F4069,Index!$A$1:$A$500,0)
)</f>
        <v>JAX</v>
      </c>
      <c r="D4069" s="4">
        <v>0</v>
      </c>
      <c r="E4069" s="141">
        <f t="shared" si="63"/>
        <v>0.2744818824650338</v>
      </c>
      <c r="F4069" s="3" t="s">
        <v>56</v>
      </c>
      <c r="G4069" s="3">
        <v>4</v>
      </c>
      <c r="H4069" s="125">
        <v>0.2744818824650338</v>
      </c>
      <c r="I4069" s="3"/>
      <c r="J4069" s="3"/>
      <c r="K4069" s="3" t="s">
        <v>128</v>
      </c>
      <c r="L4069" s="125">
        <v>6.4852882008090806E-2</v>
      </c>
      <c r="M4069" s="3">
        <v>12</v>
      </c>
      <c r="N4069" s="125">
        <v>-0.26292250128542799</v>
      </c>
      <c r="O4069" s="3">
        <v>1</v>
      </c>
      <c r="P4069" s="125">
        <v>-5.3293500828485003E-2</v>
      </c>
      <c r="Q4069" s="3">
        <v>25</v>
      </c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</row>
    <row r="4070" spans="1:30" hidden="1" x14ac:dyDescent="0.25">
      <c r="A4070" s="2">
        <v>9</v>
      </c>
      <c r="B4070" s="2">
        <v>2017</v>
      </c>
      <c r="C4070" s="4" t="str">
        <f>INDEX(Index!$B$1:$B$500,MATCH($F4070,Index!$A$1:$A$500,0)
)</f>
        <v>MIN</v>
      </c>
      <c r="D4070" s="4">
        <v>0</v>
      </c>
      <c r="E4070" s="141">
        <f t="shared" si="63"/>
        <v>0.2698768492844551</v>
      </c>
      <c r="F4070" s="3" t="s">
        <v>46</v>
      </c>
      <c r="G4070" s="3">
        <v>5</v>
      </c>
      <c r="H4070" s="125">
        <v>0.2698768492844551</v>
      </c>
      <c r="I4070" s="3"/>
      <c r="J4070" s="3"/>
      <c r="K4070" s="3" t="s">
        <v>133</v>
      </c>
      <c r="L4070" s="125">
        <v>0.11421200494716501</v>
      </c>
      <c r="M4070" s="3">
        <v>8</v>
      </c>
      <c r="N4070" s="125">
        <v>-0.15029172738785901</v>
      </c>
      <c r="O4070" s="3">
        <v>3</v>
      </c>
      <c r="P4070" s="125">
        <v>5.3731169494311204E-3</v>
      </c>
      <c r="Q4070" s="3">
        <v>14</v>
      </c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</row>
    <row r="4071" spans="1:30" hidden="1" x14ac:dyDescent="0.25">
      <c r="A4071" s="2">
        <v>9</v>
      </c>
      <c r="B4071" s="2">
        <v>2017</v>
      </c>
      <c r="C4071" s="4" t="str">
        <f>INDEX(Index!$B$1:$B$500,MATCH($F4071,Index!$A$1:$A$500,0)
)</f>
        <v>NO</v>
      </c>
      <c r="D4071" s="4">
        <v>0</v>
      </c>
      <c r="E4071" s="141">
        <f t="shared" si="63"/>
        <v>0.21881529832453384</v>
      </c>
      <c r="F4071" s="3" t="s">
        <v>27</v>
      </c>
      <c r="G4071" s="3">
        <v>6</v>
      </c>
      <c r="H4071" s="125">
        <v>0.21881529832453384</v>
      </c>
      <c r="I4071" s="3"/>
      <c r="J4071" s="3"/>
      <c r="K4071" s="3" t="s">
        <v>133</v>
      </c>
      <c r="L4071" s="125">
        <v>0.16002384682503701</v>
      </c>
      <c r="M4071" s="3">
        <v>5</v>
      </c>
      <c r="N4071" s="125">
        <v>-0.11341483553868401</v>
      </c>
      <c r="O4071" s="3">
        <v>8</v>
      </c>
      <c r="P4071" s="125">
        <v>-5.4623384039187199E-2</v>
      </c>
      <c r="Q4071" s="3">
        <v>26</v>
      </c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</row>
    <row r="4072" spans="1:30" hidden="1" x14ac:dyDescent="0.25">
      <c r="A4072" s="2">
        <v>9</v>
      </c>
      <c r="B4072" s="2">
        <v>2017</v>
      </c>
      <c r="C4072" s="4" t="str">
        <f>INDEX(Index!$B$1:$B$500,MATCH($F4072,Index!$A$1:$A$500,0)
)</f>
        <v>DAL</v>
      </c>
      <c r="D4072" s="4">
        <v>0</v>
      </c>
      <c r="E4072" s="141">
        <f t="shared" si="63"/>
        <v>0.1868579353257466</v>
      </c>
      <c r="F4072" s="3" t="s">
        <v>3</v>
      </c>
      <c r="G4072" s="3">
        <v>7</v>
      </c>
      <c r="H4072" s="125">
        <v>0.1868579353257466</v>
      </c>
      <c r="I4072" s="3"/>
      <c r="J4072" s="3"/>
      <c r="K4072" s="3" t="s">
        <v>128</v>
      </c>
      <c r="L4072" s="125">
        <v>0.19970622686105199</v>
      </c>
      <c r="M4072" s="3">
        <v>3</v>
      </c>
      <c r="N4072" s="125">
        <v>5.3957891580392797E-2</v>
      </c>
      <c r="O4072" s="3">
        <v>22</v>
      </c>
      <c r="P4072" s="125">
        <v>4.1109600045087402E-2</v>
      </c>
      <c r="Q4072" s="3">
        <v>7</v>
      </c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</row>
    <row r="4073" spans="1:30" hidden="1" x14ac:dyDescent="0.25">
      <c r="A4073" s="2">
        <v>9</v>
      </c>
      <c r="B4073" s="2">
        <v>2017</v>
      </c>
      <c r="C4073" s="4" t="str">
        <f>INDEX(Index!$B$1:$B$500,MATCH($F4073,Index!$A$1:$A$500,0)
)</f>
        <v>KC</v>
      </c>
      <c r="D4073" s="4">
        <v>0</v>
      </c>
      <c r="E4073" s="141">
        <f t="shared" si="63"/>
        <v>0.17681840891780271</v>
      </c>
      <c r="F4073" s="3" t="s">
        <v>5</v>
      </c>
      <c r="G4073" s="3">
        <v>8</v>
      </c>
      <c r="H4073" s="125">
        <v>0.17681840891780271</v>
      </c>
      <c r="I4073" s="3"/>
      <c r="J4073" s="3"/>
      <c r="K4073" s="3" t="s">
        <v>134</v>
      </c>
      <c r="L4073" s="125">
        <v>0.21276910342444999</v>
      </c>
      <c r="M4073" s="3">
        <v>2</v>
      </c>
      <c r="N4073" s="125">
        <v>9.4694696154847102E-2</v>
      </c>
      <c r="O4073" s="3">
        <v>25</v>
      </c>
      <c r="P4073" s="125">
        <v>5.8744001648199803E-2</v>
      </c>
      <c r="Q4073" s="3">
        <v>4</v>
      </c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</row>
    <row r="4074" spans="1:30" hidden="1" x14ac:dyDescent="0.25">
      <c r="A4074" s="2">
        <v>9</v>
      </c>
      <c r="B4074" s="2">
        <v>2017</v>
      </c>
      <c r="C4074" s="4" t="str">
        <f>INDEX(Index!$B$1:$B$500,MATCH($F4074,Index!$A$1:$A$500,0)
)</f>
        <v>DET</v>
      </c>
      <c r="D4074" s="4">
        <v>0</v>
      </c>
      <c r="E4074" s="141">
        <f t="shared" si="63"/>
        <v>0.1313045579527615</v>
      </c>
      <c r="F4074" s="3" t="s">
        <v>21</v>
      </c>
      <c r="G4074" s="3">
        <v>9</v>
      </c>
      <c r="H4074" s="125">
        <v>0.1313045579527615</v>
      </c>
      <c r="I4074" s="3"/>
      <c r="J4074" s="3"/>
      <c r="K4074" s="3" t="s">
        <v>131</v>
      </c>
      <c r="L4074" s="125">
        <v>-2.1648399276428799E-2</v>
      </c>
      <c r="M4074" s="3">
        <v>19</v>
      </c>
      <c r="N4074" s="125">
        <v>-8.8396619513653296E-2</v>
      </c>
      <c r="O4074" s="3">
        <v>10</v>
      </c>
      <c r="P4074" s="125">
        <v>6.4556337715536996E-2</v>
      </c>
      <c r="Q4074" s="3">
        <v>2</v>
      </c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</row>
    <row r="4075" spans="1:30" hidden="1" x14ac:dyDescent="0.25">
      <c r="A4075" s="2">
        <v>9</v>
      </c>
      <c r="B4075" s="2">
        <v>2017</v>
      </c>
      <c r="C4075" s="4" t="str">
        <f>INDEX(Index!$B$1:$B$500,MATCH($F4075,Index!$A$1:$A$500,0)
)</f>
        <v>CAR</v>
      </c>
      <c r="D4075" s="4">
        <v>0</v>
      </c>
      <c r="E4075" s="141">
        <f t="shared" si="63"/>
        <v>0.12179787554736282</v>
      </c>
      <c r="F4075" s="3" t="s">
        <v>51</v>
      </c>
      <c r="G4075" s="3">
        <v>10</v>
      </c>
      <c r="H4075" s="125">
        <v>0.12179787554736282</v>
      </c>
      <c r="I4075" s="3"/>
      <c r="J4075" s="3"/>
      <c r="K4075" s="3" t="s">
        <v>134</v>
      </c>
      <c r="L4075" s="125">
        <v>-6.8210121835611495E-2</v>
      </c>
      <c r="M4075" s="3">
        <v>21</v>
      </c>
      <c r="N4075" s="125">
        <v>-0.15733072010931401</v>
      </c>
      <c r="O4075" s="3">
        <v>2</v>
      </c>
      <c r="P4075" s="125">
        <v>3.26772772736603E-2</v>
      </c>
      <c r="Q4075" s="3">
        <v>8</v>
      </c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</row>
    <row r="4076" spans="1:30" hidden="1" x14ac:dyDescent="0.25">
      <c r="A4076" s="2">
        <v>9</v>
      </c>
      <c r="B4076" s="2">
        <v>2017</v>
      </c>
      <c r="C4076" s="4" t="str">
        <f>INDEX(Index!$B$1:$B$500,MATCH($F4076,Index!$A$1:$A$500,0)
)</f>
        <v>NE</v>
      </c>
      <c r="D4076" s="4">
        <v>0</v>
      </c>
      <c r="E4076" s="141">
        <f t="shared" si="63"/>
        <v>9.78958141515342E-2</v>
      </c>
      <c r="F4076" s="3" t="s">
        <v>17</v>
      </c>
      <c r="G4076" s="3">
        <v>11</v>
      </c>
      <c r="H4076" s="125">
        <v>9.78958141515342E-2</v>
      </c>
      <c r="I4076" s="3"/>
      <c r="J4076" s="3"/>
      <c r="K4076" s="3" t="s">
        <v>133</v>
      </c>
      <c r="L4076" s="125">
        <v>0.21846565737704299</v>
      </c>
      <c r="M4076" s="3">
        <v>1</v>
      </c>
      <c r="N4076" s="125">
        <v>0.15015224199632299</v>
      </c>
      <c r="O4076" s="3">
        <v>29</v>
      </c>
      <c r="P4076" s="125">
        <v>2.95823987708142E-2</v>
      </c>
      <c r="Q4076" s="3">
        <v>11</v>
      </c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</row>
    <row r="4077" spans="1:30" hidden="1" x14ac:dyDescent="0.25">
      <c r="A4077" s="2">
        <v>9</v>
      </c>
      <c r="B4077" s="2">
        <v>2017</v>
      </c>
      <c r="C4077" s="4" t="str">
        <f>INDEX(Index!$B$1:$B$500,MATCH($F4077,Index!$A$1:$A$500,0)
)</f>
        <v>HOU</v>
      </c>
      <c r="D4077" s="4">
        <v>0</v>
      </c>
      <c r="E4077" s="141">
        <f t="shared" si="63"/>
        <v>8.311553822453821E-2</v>
      </c>
      <c r="F4077" s="3" t="s">
        <v>49</v>
      </c>
      <c r="G4077" s="3">
        <v>12</v>
      </c>
      <c r="H4077" s="125">
        <v>8.311553822453821E-2</v>
      </c>
      <c r="I4077" s="3"/>
      <c r="J4077" s="3"/>
      <c r="K4077" s="3" t="s">
        <v>129</v>
      </c>
      <c r="L4077" s="125">
        <v>7.7949970559439405E-2</v>
      </c>
      <c r="M4077" s="3">
        <v>11</v>
      </c>
      <c r="N4077" s="125">
        <v>-2.5640880247245701E-2</v>
      </c>
      <c r="O4077" s="3">
        <v>15</v>
      </c>
      <c r="P4077" s="125">
        <v>-2.0475312582146899E-2</v>
      </c>
      <c r="Q4077" s="3">
        <v>21</v>
      </c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</row>
    <row r="4078" spans="1:30" hidden="1" x14ac:dyDescent="0.25">
      <c r="A4078" s="2">
        <v>9</v>
      </c>
      <c r="B4078" s="2">
        <v>2017</v>
      </c>
      <c r="C4078" s="4" t="str">
        <f>INDEX(Index!$B$1:$B$500,MATCH($F4078,Index!$A$1:$A$500,0)
)</f>
        <v>BAL</v>
      </c>
      <c r="D4078" s="4">
        <v>0</v>
      </c>
      <c r="E4078" s="141">
        <f t="shared" si="63"/>
        <v>5.2066656770796804E-2</v>
      </c>
      <c r="F4078" s="3" t="s">
        <v>18</v>
      </c>
      <c r="G4078" s="3">
        <v>13</v>
      </c>
      <c r="H4078" s="125">
        <v>5.2066656770796804E-2</v>
      </c>
      <c r="I4078" s="3"/>
      <c r="J4078" s="3"/>
      <c r="K4078" s="3" t="s">
        <v>135</v>
      </c>
      <c r="L4078" s="125">
        <v>-0.14704983996461199</v>
      </c>
      <c r="M4078" s="3">
        <v>26</v>
      </c>
      <c r="N4078" s="125">
        <v>-0.13915725009315599</v>
      </c>
      <c r="O4078" s="3">
        <v>5</v>
      </c>
      <c r="P4078" s="125">
        <v>5.99592466422528E-2</v>
      </c>
      <c r="Q4078" s="3">
        <v>3</v>
      </c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</row>
    <row r="4079" spans="1:30" hidden="1" x14ac:dyDescent="0.25">
      <c r="A4079" s="2">
        <v>9</v>
      </c>
      <c r="B4079" s="2">
        <v>2017</v>
      </c>
      <c r="C4079" s="4" t="str">
        <f>INDEX(Index!$B$1:$B$500,MATCH($F4079,Index!$A$1:$A$500,0)
)</f>
        <v>ATL</v>
      </c>
      <c r="D4079" s="4">
        <v>0</v>
      </c>
      <c r="E4079" s="141">
        <f t="shared" si="63"/>
        <v>5.1910400799000944E-2</v>
      </c>
      <c r="F4079" s="3" t="s">
        <v>43</v>
      </c>
      <c r="G4079" s="3">
        <v>14</v>
      </c>
      <c r="H4079" s="125">
        <v>5.1910400799000944E-2</v>
      </c>
      <c r="I4079" s="3"/>
      <c r="J4079" s="3"/>
      <c r="K4079" s="3" t="s">
        <v>131</v>
      </c>
      <c r="L4079" s="125">
        <v>0.14068007560628501</v>
      </c>
      <c r="M4079" s="3">
        <v>6</v>
      </c>
      <c r="N4079" s="125">
        <v>8.0104549553343202E-2</v>
      </c>
      <c r="O4079" s="3">
        <v>24</v>
      </c>
      <c r="P4079" s="125">
        <v>-8.6651252539408606E-3</v>
      </c>
      <c r="Q4079" s="3">
        <v>18</v>
      </c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</row>
    <row r="4080" spans="1:30" hidden="1" x14ac:dyDescent="0.25">
      <c r="A4080" s="2">
        <v>9</v>
      </c>
      <c r="B4080" s="2">
        <v>2017</v>
      </c>
      <c r="C4080" s="4" t="str">
        <f>INDEX(Index!$B$1:$B$500,MATCH($F4080,Index!$A$1:$A$500,0)
)</f>
        <v>SEA</v>
      </c>
      <c r="D4080" s="4">
        <v>0</v>
      </c>
      <c r="E4080" s="141">
        <f t="shared" si="63"/>
        <v>5.182304853932361E-2</v>
      </c>
      <c r="F4080" s="3" t="s">
        <v>30</v>
      </c>
      <c r="G4080" s="3">
        <v>15</v>
      </c>
      <c r="H4080" s="125">
        <v>5.182304853932361E-2</v>
      </c>
      <c r="I4080" s="3"/>
      <c r="J4080" s="3"/>
      <c r="K4080" s="3" t="s">
        <v>128</v>
      </c>
      <c r="L4080" s="125">
        <v>1.6558322510689401E-2</v>
      </c>
      <c r="M4080" s="3">
        <v>14</v>
      </c>
      <c r="N4080" s="125">
        <v>-4.2817530107648397E-2</v>
      </c>
      <c r="O4080" s="3">
        <v>12</v>
      </c>
      <c r="P4080" s="125">
        <v>-7.5528040790141899E-3</v>
      </c>
      <c r="Q4080" s="3">
        <v>17</v>
      </c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</row>
    <row r="4081" spans="1:30" hidden="1" x14ac:dyDescent="0.25">
      <c r="A4081" s="2">
        <v>9</v>
      </c>
      <c r="B4081" s="2">
        <v>2017</v>
      </c>
      <c r="C4081" s="4" t="str">
        <f>INDEX(Index!$B$1:$B$500,MATCH($F4081,Index!$A$1:$A$500,0)
)</f>
        <v>GB</v>
      </c>
      <c r="D4081" s="4">
        <v>0</v>
      </c>
      <c r="E4081" s="141">
        <f t="shared" si="63"/>
        <v>1.8356043481919999E-2</v>
      </c>
      <c r="F4081" s="3" t="s">
        <v>20</v>
      </c>
      <c r="G4081" s="3">
        <v>16</v>
      </c>
      <c r="H4081" s="125">
        <v>1.8356043481919999E-2</v>
      </c>
      <c r="I4081" s="3"/>
      <c r="J4081" s="3"/>
      <c r="K4081" s="3" t="s">
        <v>131</v>
      </c>
      <c r="L4081" s="125">
        <v>5.79596740487449E-2</v>
      </c>
      <c r="M4081" s="3">
        <v>13</v>
      </c>
      <c r="N4081" s="125">
        <v>3.7504714879336799E-2</v>
      </c>
      <c r="O4081" s="3">
        <v>20</v>
      </c>
      <c r="P4081" s="125">
        <v>-2.0989156874881001E-3</v>
      </c>
      <c r="Q4081" s="3">
        <v>15</v>
      </c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</row>
    <row r="4082" spans="1:30" hidden="1" x14ac:dyDescent="0.25">
      <c r="A4082" s="2">
        <v>9</v>
      </c>
      <c r="B4082" s="2">
        <v>2017</v>
      </c>
      <c r="C4082" s="4" t="str">
        <f>INDEX(Index!$B$1:$B$500,MATCH($F4082,Index!$A$1:$A$500,0)
)</f>
        <v>WAS</v>
      </c>
      <c r="D4082" s="4">
        <v>0</v>
      </c>
      <c r="E4082" s="141">
        <f t="shared" si="63"/>
        <v>-7.9167632322757961E-3</v>
      </c>
      <c r="F4082" s="3" t="s">
        <v>26</v>
      </c>
      <c r="G4082" s="3">
        <v>17</v>
      </c>
      <c r="H4082" s="125">
        <v>-7.9167632322757961E-3</v>
      </c>
      <c r="I4082" s="3"/>
      <c r="J4082" s="3"/>
      <c r="K4082" s="3" t="s">
        <v>131</v>
      </c>
      <c r="L4082" s="125">
        <v>1.33949590667207E-2</v>
      </c>
      <c r="M4082" s="3">
        <v>15</v>
      </c>
      <c r="N4082" s="125">
        <v>-3.0715855917491701E-2</v>
      </c>
      <c r="O4082" s="3">
        <v>14</v>
      </c>
      <c r="P4082" s="125">
        <v>-5.20275782164882E-2</v>
      </c>
      <c r="Q4082" s="3">
        <v>24</v>
      </c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</row>
    <row r="4083" spans="1:30" hidden="1" x14ac:dyDescent="0.25">
      <c r="A4083" s="2">
        <v>9</v>
      </c>
      <c r="B4083" s="2">
        <v>2017</v>
      </c>
      <c r="C4083" s="4" t="str">
        <f>INDEX(Index!$B$1:$B$500,MATCH($F4083,Index!$A$1:$A$500,0)
)</f>
        <v>TEN</v>
      </c>
      <c r="D4083" s="4">
        <v>0</v>
      </c>
      <c r="E4083" s="141">
        <f t="shared" si="63"/>
        <v>-1.27173796831089E-2</v>
      </c>
      <c r="F4083" s="3" t="s">
        <v>45</v>
      </c>
      <c r="G4083" s="3">
        <v>18</v>
      </c>
      <c r="H4083" s="125">
        <v>-1.27173796831089E-2</v>
      </c>
      <c r="I4083" s="3"/>
      <c r="J4083" s="3"/>
      <c r="K4083" s="3" t="s">
        <v>128</v>
      </c>
      <c r="L4083" s="125">
        <v>-1.67215545051475E-2</v>
      </c>
      <c r="M4083" s="3">
        <v>18</v>
      </c>
      <c r="N4083" s="125">
        <v>2.3462232597263599E-2</v>
      </c>
      <c r="O4083" s="3">
        <v>18</v>
      </c>
      <c r="P4083" s="125">
        <v>2.7466407419302199E-2</v>
      </c>
      <c r="Q4083" s="3">
        <v>12</v>
      </c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</row>
    <row r="4084" spans="1:30" hidden="1" x14ac:dyDescent="0.25">
      <c r="A4084" s="2">
        <v>9</v>
      </c>
      <c r="B4084" s="2">
        <v>2017</v>
      </c>
      <c r="C4084" s="4" t="str">
        <f>INDEX(Index!$B$1:$B$500,MATCH($F4084,Index!$A$1:$A$500,0)
)</f>
        <v>BUF</v>
      </c>
      <c r="D4084" s="4">
        <v>0</v>
      </c>
      <c r="E4084" s="141">
        <f t="shared" si="63"/>
        <v>-2.9976010642380292E-2</v>
      </c>
      <c r="F4084" s="3" t="s">
        <v>0</v>
      </c>
      <c r="G4084" s="3">
        <v>19</v>
      </c>
      <c r="H4084" s="125">
        <v>-2.9976010642380292E-2</v>
      </c>
      <c r="I4084" s="3"/>
      <c r="J4084" s="3"/>
      <c r="K4084" s="3" t="s">
        <v>128</v>
      </c>
      <c r="L4084" s="125">
        <v>-6.0455169308091597E-2</v>
      </c>
      <c r="M4084" s="3">
        <v>20</v>
      </c>
      <c r="N4084" s="125">
        <v>1.47013739113623E-2</v>
      </c>
      <c r="O4084" s="3">
        <v>17</v>
      </c>
      <c r="P4084" s="125">
        <v>4.51805325770736E-2</v>
      </c>
      <c r="Q4084" s="3">
        <v>6</v>
      </c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</row>
    <row r="4085" spans="1:30" hidden="1" x14ac:dyDescent="0.25">
      <c r="A4085" s="2">
        <v>9</v>
      </c>
      <c r="B4085" s="2">
        <v>2017</v>
      </c>
      <c r="C4085" s="4" t="str">
        <f>INDEX(Index!$B$1:$B$500,MATCH($F4085,Index!$A$1:$A$500,0)
)</f>
        <v>CIN</v>
      </c>
      <c r="D4085" s="4">
        <v>0</v>
      </c>
      <c r="E4085" s="141">
        <f t="shared" si="63"/>
        <v>-8.8924493845719391E-2</v>
      </c>
      <c r="F4085" s="3" t="s">
        <v>24</v>
      </c>
      <c r="G4085" s="3">
        <v>20</v>
      </c>
      <c r="H4085" s="125">
        <v>-8.8924493845719391E-2</v>
      </c>
      <c r="I4085" s="3"/>
      <c r="J4085" s="3"/>
      <c r="K4085" s="3" t="s">
        <v>129</v>
      </c>
      <c r="L4085" s="125">
        <v>-0.12002724060995899</v>
      </c>
      <c r="M4085" s="3">
        <v>24</v>
      </c>
      <c r="N4085" s="125">
        <v>-4.7334113546887102E-2</v>
      </c>
      <c r="O4085" s="3">
        <v>11</v>
      </c>
      <c r="P4085" s="125">
        <v>-1.6231366782647499E-2</v>
      </c>
      <c r="Q4085" s="3">
        <v>20</v>
      </c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</row>
    <row r="4086" spans="1:30" hidden="1" x14ac:dyDescent="0.25">
      <c r="A4086" s="2">
        <v>9</v>
      </c>
      <c r="B4086" s="2">
        <v>2017</v>
      </c>
      <c r="C4086" s="4" t="str">
        <f>INDEX(Index!$B$1:$B$500,MATCH($F4086,Index!$A$1:$A$500,0)
)</f>
        <v>LV</v>
      </c>
      <c r="D4086" s="4">
        <v>0</v>
      </c>
      <c r="E4086" s="141">
        <f t="shared" si="63"/>
        <v>-9.2559005914671005E-2</v>
      </c>
      <c r="F4086" s="3" t="s">
        <v>52</v>
      </c>
      <c r="G4086" s="3">
        <v>21</v>
      </c>
      <c r="H4086" s="125">
        <v>-9.2559005914671005E-2</v>
      </c>
      <c r="I4086" s="3"/>
      <c r="J4086" s="3"/>
      <c r="K4086" s="3" t="s">
        <v>135</v>
      </c>
      <c r="L4086" s="125">
        <v>0.113152624691777</v>
      </c>
      <c r="M4086" s="3">
        <v>9</v>
      </c>
      <c r="N4086" s="125">
        <v>0.22051083954551001</v>
      </c>
      <c r="O4086" s="3">
        <v>32</v>
      </c>
      <c r="P4086" s="125">
        <v>1.4799208939061999E-2</v>
      </c>
      <c r="Q4086" s="3">
        <v>13</v>
      </c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</row>
    <row r="4087" spans="1:30" hidden="1" x14ac:dyDescent="0.25">
      <c r="A4087" s="2">
        <v>9</v>
      </c>
      <c r="B4087" s="2">
        <v>2017</v>
      </c>
      <c r="C4087" s="4" t="str">
        <f>INDEX(Index!$B$1:$B$500,MATCH($F4087,Index!$A$1:$A$500,0)
)</f>
        <v>DEN</v>
      </c>
      <c r="D4087" s="4">
        <v>0</v>
      </c>
      <c r="E4087" s="141">
        <f t="shared" si="63"/>
        <v>-9.7780520564238804E-2</v>
      </c>
      <c r="F4087" s="3" t="s">
        <v>39</v>
      </c>
      <c r="G4087" s="3">
        <v>22</v>
      </c>
      <c r="H4087" s="125">
        <v>-9.7780520564238804E-2</v>
      </c>
      <c r="I4087" s="3"/>
      <c r="J4087" s="3"/>
      <c r="K4087" s="3" t="s">
        <v>129</v>
      </c>
      <c r="L4087" s="125">
        <v>-0.16577068299478601</v>
      </c>
      <c r="M4087" s="3">
        <v>28</v>
      </c>
      <c r="N4087" s="125">
        <v>-0.148779873036399</v>
      </c>
      <c r="O4087" s="3">
        <v>4</v>
      </c>
      <c r="P4087" s="125">
        <v>-8.07897106058518E-2</v>
      </c>
      <c r="Q4087" s="3">
        <v>28</v>
      </c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</row>
    <row r="4088" spans="1:30" hidden="1" x14ac:dyDescent="0.25">
      <c r="A4088" s="2">
        <v>9</v>
      </c>
      <c r="B4088" s="2">
        <v>2017</v>
      </c>
      <c r="C4088" s="4" t="e">
        <f>INDEX(Index!$B$1:$B$500,MATCH($F4088,Index!$A$1:$A$500,0)
)</f>
        <v>#N/A</v>
      </c>
      <c r="D4088" s="4">
        <v>0</v>
      </c>
      <c r="E4088" s="141">
        <f t="shared" si="63"/>
        <v>-0.1531122846048194</v>
      </c>
      <c r="F4088" s="3" t="s">
        <v>301</v>
      </c>
      <c r="G4088" s="3">
        <v>23</v>
      </c>
      <c r="H4088" s="125">
        <v>-0.1531122846048194</v>
      </c>
      <c r="I4088" s="3"/>
      <c r="J4088" s="3"/>
      <c r="K4088" s="3" t="s">
        <v>129</v>
      </c>
      <c r="L4088" s="125">
        <v>1.20448907114243E-2</v>
      </c>
      <c r="M4088" s="3">
        <v>17</v>
      </c>
      <c r="N4088" s="125">
        <v>5.6791477628088699E-2</v>
      </c>
      <c r="O4088" s="3">
        <v>23</v>
      </c>
      <c r="P4088" s="125">
        <v>-0.108365697688155</v>
      </c>
      <c r="Q4088" s="3">
        <v>32</v>
      </c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</row>
    <row r="4089" spans="1:30" hidden="1" x14ac:dyDescent="0.25">
      <c r="A4089" s="2">
        <v>9</v>
      </c>
      <c r="B4089" s="2">
        <v>2017</v>
      </c>
      <c r="C4089" s="4" t="str">
        <f>INDEX(Index!$B$1:$B$500,MATCH($F4089,Index!$A$1:$A$500,0)
)</f>
        <v>NYJ</v>
      </c>
      <c r="D4089" s="4">
        <v>0</v>
      </c>
      <c r="E4089" s="141">
        <f t="shared" si="63"/>
        <v>-0.15662486898876213</v>
      </c>
      <c r="F4089" s="3" t="s">
        <v>9</v>
      </c>
      <c r="G4089" s="3">
        <v>24</v>
      </c>
      <c r="H4089" s="125">
        <v>-0.15662486898876213</v>
      </c>
      <c r="I4089" s="3"/>
      <c r="J4089" s="3"/>
      <c r="K4089" s="3" t="s">
        <v>135</v>
      </c>
      <c r="L4089" s="125">
        <v>-0.12084383389053401</v>
      </c>
      <c r="M4089" s="3">
        <v>25</v>
      </c>
      <c r="N4089" s="125">
        <v>3.3110176006234997E-2</v>
      </c>
      <c r="O4089" s="3">
        <v>19</v>
      </c>
      <c r="P4089" s="125">
        <v>-2.6708590919931399E-3</v>
      </c>
      <c r="Q4089" s="3">
        <v>16</v>
      </c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</row>
    <row r="4090" spans="1:30" hidden="1" x14ac:dyDescent="0.25">
      <c r="A4090" s="2">
        <v>9</v>
      </c>
      <c r="B4090" s="2">
        <v>2017</v>
      </c>
      <c r="C4090" s="4" t="str">
        <f>INDEX(Index!$B$1:$B$500,MATCH($F4090,Index!$A$1:$A$500,0)
)</f>
        <v>ARI</v>
      </c>
      <c r="D4090" s="4">
        <v>0</v>
      </c>
      <c r="E4090" s="141">
        <f t="shared" si="63"/>
        <v>-0.18093990371259361</v>
      </c>
      <c r="F4090" s="3" t="s">
        <v>23</v>
      </c>
      <c r="G4090" s="3">
        <v>25</v>
      </c>
      <c r="H4090" s="125">
        <v>-0.18093990371259361</v>
      </c>
      <c r="I4090" s="3"/>
      <c r="J4090" s="3"/>
      <c r="K4090" s="3" t="s">
        <v>131</v>
      </c>
      <c r="L4090" s="125">
        <v>-9.9317867859401998E-2</v>
      </c>
      <c r="M4090" s="3">
        <v>23</v>
      </c>
      <c r="N4090" s="125">
        <v>-2.52481043642344E-2</v>
      </c>
      <c r="O4090" s="3">
        <v>16</v>
      </c>
      <c r="P4090" s="125">
        <v>-0.106870140217426</v>
      </c>
      <c r="Q4090" s="3">
        <v>31</v>
      </c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</row>
    <row r="4091" spans="1:30" hidden="1" x14ac:dyDescent="0.25">
      <c r="A4091" s="2">
        <v>9</v>
      </c>
      <c r="B4091" s="2">
        <v>2017</v>
      </c>
      <c r="C4091" s="4" t="str">
        <f>INDEX(Index!$B$1:$B$500,MATCH($F4091,Index!$A$1:$A$500,0)
)</f>
        <v>TB</v>
      </c>
      <c r="D4091" s="4">
        <v>0</v>
      </c>
      <c r="E4091" s="141">
        <f t="shared" si="63"/>
        <v>-0.19538008321210809</v>
      </c>
      <c r="F4091" s="3" t="s">
        <v>38</v>
      </c>
      <c r="G4091" s="3">
        <v>26</v>
      </c>
      <c r="H4091" s="125">
        <v>-0.19538008321210809</v>
      </c>
      <c r="I4091" s="3"/>
      <c r="J4091" s="3"/>
      <c r="K4091" s="3" t="s">
        <v>130</v>
      </c>
      <c r="L4091" s="125">
        <v>1.25097930906693E-2</v>
      </c>
      <c r="M4091" s="3">
        <v>16</v>
      </c>
      <c r="N4091" s="125">
        <v>0.16375178968870999</v>
      </c>
      <c r="O4091" s="3">
        <v>31</v>
      </c>
      <c r="P4091" s="125">
        <v>-4.4138086614067401E-2</v>
      </c>
      <c r="Q4091" s="3">
        <v>23</v>
      </c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</row>
    <row r="4092" spans="1:30" hidden="1" x14ac:dyDescent="0.25">
      <c r="A4092" s="2">
        <v>9</v>
      </c>
      <c r="B4092" s="2">
        <v>2017</v>
      </c>
      <c r="C4092" s="4" t="str">
        <f>INDEX(Index!$B$1:$B$500,MATCH($F4092,Index!$A$1:$A$500,0)
)</f>
        <v>IND</v>
      </c>
      <c r="D4092" s="4">
        <v>0</v>
      </c>
      <c r="E4092" s="141">
        <f t="shared" si="63"/>
        <v>-0.24217591995662571</v>
      </c>
      <c r="F4092" s="3" t="s">
        <v>35</v>
      </c>
      <c r="G4092" s="3">
        <v>27</v>
      </c>
      <c r="H4092" s="125">
        <v>-0.24217591995662571</v>
      </c>
      <c r="I4092" s="3"/>
      <c r="J4092" s="3"/>
      <c r="K4092" s="3" t="s">
        <v>140</v>
      </c>
      <c r="L4092" s="125">
        <v>-0.15704259153029401</v>
      </c>
      <c r="M4092" s="3">
        <v>27</v>
      </c>
      <c r="N4092" s="125">
        <v>0.115830809101687</v>
      </c>
      <c r="O4092" s="3">
        <v>26</v>
      </c>
      <c r="P4092" s="125">
        <v>3.0697480675355299E-2</v>
      </c>
      <c r="Q4092" s="3">
        <v>10</v>
      </c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</row>
    <row r="4093" spans="1:30" hidden="1" x14ac:dyDescent="0.25">
      <c r="A4093" s="2">
        <v>9</v>
      </c>
      <c r="B4093" s="2">
        <v>2017</v>
      </c>
      <c r="C4093" s="4" t="str">
        <f>INDEX(Index!$B$1:$B$500,MATCH($F4093,Index!$A$1:$A$500,0)
)</f>
        <v>CHI</v>
      </c>
      <c r="D4093" s="4">
        <v>0</v>
      </c>
      <c r="E4093" s="141">
        <f t="shared" si="63"/>
        <v>-0.2678662354908104</v>
      </c>
      <c r="F4093" s="3" t="s">
        <v>64</v>
      </c>
      <c r="G4093" s="3">
        <v>28</v>
      </c>
      <c r="H4093" s="125">
        <v>-0.2678662354908104</v>
      </c>
      <c r="I4093" s="3"/>
      <c r="J4093" s="3"/>
      <c r="K4093" s="3" t="s">
        <v>129</v>
      </c>
      <c r="L4093" s="125">
        <v>-0.22254867345045301</v>
      </c>
      <c r="M4093" s="3">
        <v>31</v>
      </c>
      <c r="N4093" s="125">
        <v>-3.8142539397625602E-2</v>
      </c>
      <c r="O4093" s="3">
        <v>13</v>
      </c>
      <c r="P4093" s="125">
        <v>-8.3460101437983006E-2</v>
      </c>
      <c r="Q4093" s="3">
        <v>29</v>
      </c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</row>
    <row r="4094" spans="1:30" hidden="1" x14ac:dyDescent="0.25">
      <c r="A4094" s="2">
        <v>9</v>
      </c>
      <c r="B4094" s="2">
        <v>2017</v>
      </c>
      <c r="C4094" s="4" t="str">
        <f>INDEX(Index!$B$1:$B$500,MATCH($F4094,Index!$A$1:$A$500,0)
)</f>
        <v>SF</v>
      </c>
      <c r="D4094" s="4">
        <v>0</v>
      </c>
      <c r="E4094" s="141">
        <f t="shared" si="63"/>
        <v>-0.29051541511607071</v>
      </c>
      <c r="F4094" s="3" t="s">
        <v>1</v>
      </c>
      <c r="G4094" s="3">
        <v>29</v>
      </c>
      <c r="H4094" s="125">
        <v>-0.29051541511607071</v>
      </c>
      <c r="I4094" s="3"/>
      <c r="J4094" s="3"/>
      <c r="K4094" s="3" t="s">
        <v>220</v>
      </c>
      <c r="L4094" s="125">
        <v>-0.19773436636736</v>
      </c>
      <c r="M4094" s="3">
        <v>29</v>
      </c>
      <c r="N4094" s="125">
        <v>0.124022477995437</v>
      </c>
      <c r="O4094" s="3">
        <v>27</v>
      </c>
      <c r="P4094" s="125">
        <v>3.12414292467263E-2</v>
      </c>
      <c r="Q4094" s="3">
        <v>9</v>
      </c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</row>
    <row r="4095" spans="1:30" hidden="1" x14ac:dyDescent="0.25">
      <c r="A4095" s="2">
        <v>9</v>
      </c>
      <c r="B4095" s="2">
        <v>2017</v>
      </c>
      <c r="C4095" s="4" t="str">
        <f>INDEX(Index!$B$1:$B$500,MATCH($F4095,Index!$A$1:$A$500,0)
)</f>
        <v>NYG</v>
      </c>
      <c r="D4095" s="4">
        <v>0</v>
      </c>
      <c r="E4095" s="141">
        <f t="shared" si="63"/>
        <v>-0.31715713213858027</v>
      </c>
      <c r="F4095" s="3" t="s">
        <v>15</v>
      </c>
      <c r="G4095" s="3">
        <v>30</v>
      </c>
      <c r="H4095" s="125">
        <v>-0.31715713213858027</v>
      </c>
      <c r="I4095" s="3"/>
      <c r="J4095" s="3"/>
      <c r="K4095" s="3" t="s">
        <v>137</v>
      </c>
      <c r="L4095" s="125">
        <v>-6.9455147756154897E-2</v>
      </c>
      <c r="M4095" s="3">
        <v>22</v>
      </c>
      <c r="N4095" s="125">
        <v>0.14967635436335699</v>
      </c>
      <c r="O4095" s="3">
        <v>28</v>
      </c>
      <c r="P4095" s="125">
        <v>-9.8025630019068402E-2</v>
      </c>
      <c r="Q4095" s="3">
        <v>30</v>
      </c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</row>
    <row r="4096" spans="1:30" hidden="1" x14ac:dyDescent="0.25">
      <c r="A4096" s="2">
        <v>9</v>
      </c>
      <c r="B4096" s="2">
        <v>2017</v>
      </c>
      <c r="C4096" s="4" t="str">
        <f>INDEX(Index!$B$1:$B$500,MATCH($F4096,Index!$A$1:$A$500,0)
)</f>
        <v>CLE</v>
      </c>
      <c r="D4096" s="4">
        <v>0</v>
      </c>
      <c r="E4096" s="141">
        <f t="shared" si="63"/>
        <v>-0.34290876019022032</v>
      </c>
      <c r="F4096" s="3" t="s">
        <v>10</v>
      </c>
      <c r="G4096" s="3">
        <v>31</v>
      </c>
      <c r="H4096" s="125">
        <v>-0.34290876019022032</v>
      </c>
      <c r="I4096" s="3"/>
      <c r="J4096" s="3"/>
      <c r="K4096" s="3" t="s">
        <v>138</v>
      </c>
      <c r="L4096" s="125">
        <v>-0.22425411130866801</v>
      </c>
      <c r="M4096" s="3">
        <v>32</v>
      </c>
      <c r="N4096" s="125">
        <v>5.3394564389729303E-2</v>
      </c>
      <c r="O4096" s="3">
        <v>21</v>
      </c>
      <c r="P4096" s="125">
        <v>-6.5260084491822995E-2</v>
      </c>
      <c r="Q4096" s="3">
        <v>27</v>
      </c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</row>
    <row r="4097" spans="1:30" hidden="1" x14ac:dyDescent="0.25">
      <c r="A4097" s="2">
        <v>9</v>
      </c>
      <c r="B4097" s="2">
        <v>2017</v>
      </c>
      <c r="C4097" s="4" t="str">
        <f>INDEX(Index!$B$1:$B$500,MATCH($F4097,Index!$A$1:$A$500,0)
)</f>
        <v>MIA</v>
      </c>
      <c r="D4097" s="4">
        <v>0</v>
      </c>
      <c r="E4097" s="141">
        <f t="shared" si="63"/>
        <v>-0.3699207626811129</v>
      </c>
      <c r="F4097" s="3" t="s">
        <v>4</v>
      </c>
      <c r="G4097" s="3">
        <v>32</v>
      </c>
      <c r="H4097" s="125">
        <v>-0.3699207626811129</v>
      </c>
      <c r="I4097" s="3"/>
      <c r="J4097" s="3"/>
      <c r="K4097" s="3" t="s">
        <v>131</v>
      </c>
      <c r="L4097" s="125">
        <v>-0.20454768574813301</v>
      </c>
      <c r="M4097" s="3">
        <v>30</v>
      </c>
      <c r="N4097" s="125">
        <v>0.156161916597783</v>
      </c>
      <c r="O4097" s="3">
        <v>30</v>
      </c>
      <c r="P4097" s="125">
        <v>-9.2111603351969305E-3</v>
      </c>
      <c r="Q4097" s="3">
        <v>19</v>
      </c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</row>
    <row r="4098" spans="1:30" hidden="1" x14ac:dyDescent="0.25">
      <c r="A4098" s="2">
        <v>10</v>
      </c>
      <c r="B4098" s="2">
        <v>2017</v>
      </c>
      <c r="C4098" s="4" t="e">
        <f>INDEX(Index!$B$1:$B$500,MATCH($F4098,Index!$A$1:$A$500,0)
)</f>
        <v>#N/A</v>
      </c>
      <c r="D4098" s="4">
        <v>0</v>
      </c>
      <c r="E4098" s="141">
        <f t="shared" ref="E4098:E4161" si="64">IF(D4098=1,H4098/100,H4098)</f>
        <v>0.32144447719050478</v>
      </c>
      <c r="F4098" s="3" t="s">
        <v>283</v>
      </c>
      <c r="G4098" s="3">
        <v>1</v>
      </c>
      <c r="H4098" s="125">
        <v>0.32144447719050478</v>
      </c>
      <c r="I4098" s="3"/>
      <c r="J4098" s="3"/>
      <c r="K4098" s="3" t="s">
        <v>139</v>
      </c>
      <c r="L4098" s="125">
        <v>0.10238343735651401</v>
      </c>
      <c r="M4098" s="3">
        <v>9</v>
      </c>
      <c r="N4098" s="125">
        <v>-0.15028518854876199</v>
      </c>
      <c r="O4098" s="3">
        <v>4</v>
      </c>
      <c r="P4098" s="125">
        <v>6.8775851285228798E-2</v>
      </c>
      <c r="Q4098" s="3">
        <v>1</v>
      </c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</row>
    <row r="4099" spans="1:30" hidden="1" x14ac:dyDescent="0.25">
      <c r="A4099" s="2">
        <v>10</v>
      </c>
      <c r="B4099" s="2">
        <v>2017</v>
      </c>
      <c r="C4099" s="4" t="str">
        <f>INDEX(Index!$B$1:$B$500,MATCH($F4099,Index!$A$1:$A$500,0)
)</f>
        <v>MIN</v>
      </c>
      <c r="D4099" s="4">
        <v>0</v>
      </c>
      <c r="E4099" s="141">
        <f t="shared" si="64"/>
        <v>0.31821772280046556</v>
      </c>
      <c r="F4099" s="3" t="s">
        <v>46</v>
      </c>
      <c r="G4099" s="3">
        <v>2</v>
      </c>
      <c r="H4099" s="125">
        <v>0.31821772280046556</v>
      </c>
      <c r="I4099" s="3"/>
      <c r="J4099" s="3"/>
      <c r="K4099" s="3" t="s">
        <v>139</v>
      </c>
      <c r="L4099" s="125">
        <v>0.15357005115403399</v>
      </c>
      <c r="M4099" s="3">
        <v>5</v>
      </c>
      <c r="N4099" s="125">
        <v>-0.15162482139278999</v>
      </c>
      <c r="O4099" s="3">
        <v>3</v>
      </c>
      <c r="P4099" s="125">
        <v>1.30228502536416E-2</v>
      </c>
      <c r="Q4099" s="3">
        <v>14</v>
      </c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</row>
    <row r="4100" spans="1:30" hidden="1" x14ac:dyDescent="0.25">
      <c r="A4100" s="2">
        <v>10</v>
      </c>
      <c r="B4100" s="2">
        <v>2017</v>
      </c>
      <c r="C4100" s="4" t="str">
        <f>INDEX(Index!$B$1:$B$500,MATCH($F4100,Index!$A$1:$A$500,0)
)</f>
        <v>NO</v>
      </c>
      <c r="D4100" s="4">
        <v>0</v>
      </c>
      <c r="E4100" s="141">
        <f t="shared" si="64"/>
        <v>0.30909650475697636</v>
      </c>
      <c r="F4100" s="3" t="s">
        <v>27</v>
      </c>
      <c r="G4100" s="3">
        <v>3</v>
      </c>
      <c r="H4100" s="125">
        <v>0.30909650475697636</v>
      </c>
      <c r="I4100" s="3"/>
      <c r="J4100" s="3"/>
      <c r="K4100" s="3" t="s">
        <v>139</v>
      </c>
      <c r="L4100" s="125">
        <v>0.19078362641878899</v>
      </c>
      <c r="M4100" s="3">
        <v>3</v>
      </c>
      <c r="N4100" s="125">
        <v>-0.16053442005767099</v>
      </c>
      <c r="O4100" s="3">
        <v>2</v>
      </c>
      <c r="P4100" s="125">
        <v>-4.2221541719483599E-2</v>
      </c>
      <c r="Q4100" s="3">
        <v>25</v>
      </c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</row>
    <row r="4101" spans="1:30" hidden="1" x14ac:dyDescent="0.25">
      <c r="A4101" s="2">
        <v>10</v>
      </c>
      <c r="B4101" s="2">
        <v>2017</v>
      </c>
      <c r="C4101" s="4" t="str">
        <f>INDEX(Index!$B$1:$B$500,MATCH($F4101,Index!$A$1:$A$500,0)
)</f>
        <v>PHI</v>
      </c>
      <c r="D4101" s="4">
        <v>0</v>
      </c>
      <c r="E4101" s="141">
        <f t="shared" si="64"/>
        <v>0.2949831896198421</v>
      </c>
      <c r="F4101" s="3" t="s">
        <v>7</v>
      </c>
      <c r="G4101" s="3">
        <v>4</v>
      </c>
      <c r="H4101" s="125">
        <v>0.2949831896198421</v>
      </c>
      <c r="I4101" s="3"/>
      <c r="J4101" s="3"/>
      <c r="K4101" s="3" t="s">
        <v>222</v>
      </c>
      <c r="L4101" s="125">
        <v>0.122839805269067</v>
      </c>
      <c r="M4101" s="3">
        <v>7</v>
      </c>
      <c r="N4101" s="125">
        <v>-0.126013089736663</v>
      </c>
      <c r="O4101" s="3">
        <v>8</v>
      </c>
      <c r="P4101" s="125">
        <v>4.6130294614112097E-2</v>
      </c>
      <c r="Q4101" s="3">
        <v>6</v>
      </c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</row>
    <row r="4102" spans="1:30" hidden="1" x14ac:dyDescent="0.25">
      <c r="A4102" s="2">
        <v>10</v>
      </c>
      <c r="B4102" s="2">
        <v>2017</v>
      </c>
      <c r="C4102" s="4" t="str">
        <f>INDEX(Index!$B$1:$B$500,MATCH($F4102,Index!$A$1:$A$500,0)
)</f>
        <v>PIT</v>
      </c>
      <c r="D4102" s="4">
        <v>0</v>
      </c>
      <c r="E4102" s="141">
        <f t="shared" si="64"/>
        <v>0.2555700725688767</v>
      </c>
      <c r="F4102" s="3" t="s">
        <v>32</v>
      </c>
      <c r="G4102" s="3">
        <v>5</v>
      </c>
      <c r="H4102" s="125">
        <v>0.2555700725688767</v>
      </c>
      <c r="I4102" s="3"/>
      <c r="J4102" s="3"/>
      <c r="K4102" s="3" t="s">
        <v>139</v>
      </c>
      <c r="L4102" s="125">
        <v>0.15456244645002601</v>
      </c>
      <c r="M4102" s="3">
        <v>4</v>
      </c>
      <c r="N4102" s="125">
        <v>-0.13087643268478599</v>
      </c>
      <c r="O4102" s="3">
        <v>7</v>
      </c>
      <c r="P4102" s="125">
        <v>-2.98688065659353E-2</v>
      </c>
      <c r="Q4102" s="3">
        <v>22</v>
      </c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</row>
    <row r="4103" spans="1:30" hidden="1" x14ac:dyDescent="0.25">
      <c r="A4103" s="2">
        <v>10</v>
      </c>
      <c r="B4103" s="2">
        <v>2017</v>
      </c>
      <c r="C4103" s="4" t="str">
        <f>INDEX(Index!$B$1:$B$500,MATCH($F4103,Index!$A$1:$A$500,0)
)</f>
        <v>JAX</v>
      </c>
      <c r="D4103" s="4">
        <v>0</v>
      </c>
      <c r="E4103" s="141">
        <f t="shared" si="64"/>
        <v>0.18495890905424062</v>
      </c>
      <c r="F4103" s="3" t="s">
        <v>56</v>
      </c>
      <c r="G4103" s="3">
        <v>6</v>
      </c>
      <c r="H4103" s="125">
        <v>0.18495890905424062</v>
      </c>
      <c r="I4103" s="3"/>
      <c r="J4103" s="3"/>
      <c r="K4103" s="3" t="s">
        <v>134</v>
      </c>
      <c r="L4103" s="125">
        <v>2.4243729340624399E-2</v>
      </c>
      <c r="M4103" s="3">
        <v>14</v>
      </c>
      <c r="N4103" s="125">
        <v>-0.208329816542137</v>
      </c>
      <c r="O4103" s="3">
        <v>1</v>
      </c>
      <c r="P4103" s="125">
        <v>-4.7614636828520802E-2</v>
      </c>
      <c r="Q4103" s="3">
        <v>26</v>
      </c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</row>
    <row r="4104" spans="1:30" hidden="1" x14ac:dyDescent="0.25">
      <c r="A4104" s="2">
        <v>10</v>
      </c>
      <c r="B4104" s="2">
        <v>2017</v>
      </c>
      <c r="C4104" s="4" t="str">
        <f>INDEX(Index!$B$1:$B$500,MATCH($F4104,Index!$A$1:$A$500,0)
)</f>
        <v>KC</v>
      </c>
      <c r="D4104" s="4">
        <v>0</v>
      </c>
      <c r="E4104" s="141">
        <f t="shared" si="64"/>
        <v>0.17183457962185533</v>
      </c>
      <c r="F4104" s="3" t="s">
        <v>5</v>
      </c>
      <c r="G4104" s="3">
        <v>7</v>
      </c>
      <c r="H4104" s="125">
        <v>0.17183457962185533</v>
      </c>
      <c r="I4104" s="3"/>
      <c r="J4104" s="3"/>
      <c r="K4104" s="3" t="s">
        <v>134</v>
      </c>
      <c r="L4104" s="125">
        <v>0.20854705689026401</v>
      </c>
      <c r="M4104" s="3">
        <v>2</v>
      </c>
      <c r="N4104" s="125">
        <v>9.5456478916608495E-2</v>
      </c>
      <c r="O4104" s="3">
        <v>25</v>
      </c>
      <c r="P4104" s="125">
        <v>5.8744001648199803E-2</v>
      </c>
      <c r="Q4104" s="3">
        <v>4</v>
      </c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</row>
    <row r="4105" spans="1:30" hidden="1" x14ac:dyDescent="0.25">
      <c r="A4105" s="2">
        <v>10</v>
      </c>
      <c r="B4105" s="2">
        <v>2017</v>
      </c>
      <c r="C4105" s="4" t="str">
        <f>INDEX(Index!$B$1:$B$500,MATCH($F4105,Index!$A$1:$A$500,0)
)</f>
        <v>CAR</v>
      </c>
      <c r="D4105" s="4">
        <v>0</v>
      </c>
      <c r="E4105" s="141">
        <f t="shared" si="64"/>
        <v>0.17103370765992543</v>
      </c>
      <c r="F4105" s="3" t="s">
        <v>51</v>
      </c>
      <c r="G4105" s="3">
        <v>8</v>
      </c>
      <c r="H4105" s="125">
        <v>0.17103370765992543</v>
      </c>
      <c r="I4105" s="3"/>
      <c r="J4105" s="3"/>
      <c r="K4105" s="3" t="s">
        <v>143</v>
      </c>
      <c r="L4105" s="125">
        <v>-7.9711777320685597E-3</v>
      </c>
      <c r="M4105" s="3">
        <v>17</v>
      </c>
      <c r="N4105" s="125">
        <v>-0.150204303535766</v>
      </c>
      <c r="O4105" s="3">
        <v>5</v>
      </c>
      <c r="P4105" s="125">
        <v>2.8800581856228E-2</v>
      </c>
      <c r="Q4105" s="3">
        <v>11</v>
      </c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</row>
    <row r="4106" spans="1:30" hidden="1" x14ac:dyDescent="0.25">
      <c r="A4106" s="2">
        <v>10</v>
      </c>
      <c r="B4106" s="2">
        <v>2017</v>
      </c>
      <c r="C4106" s="4" t="str">
        <f>INDEX(Index!$B$1:$B$500,MATCH($F4106,Index!$A$1:$A$500,0)
)</f>
        <v>NE</v>
      </c>
      <c r="D4106" s="4">
        <v>0</v>
      </c>
      <c r="E4106" s="141">
        <f t="shared" si="64"/>
        <v>0.16376684781102521</v>
      </c>
      <c r="F4106" s="3" t="s">
        <v>17</v>
      </c>
      <c r="G4106" s="3">
        <v>9</v>
      </c>
      <c r="H4106" s="125">
        <v>0.16376684781102521</v>
      </c>
      <c r="I4106" s="3"/>
      <c r="J4106" s="3"/>
      <c r="K4106" s="3" t="s">
        <v>139</v>
      </c>
      <c r="L4106" s="125">
        <v>0.259602295984875</v>
      </c>
      <c r="M4106" s="3">
        <v>1</v>
      </c>
      <c r="N4106" s="125">
        <v>0.14981319767793799</v>
      </c>
      <c r="O4106" s="3">
        <v>29</v>
      </c>
      <c r="P4106" s="125">
        <v>5.39777495040882E-2</v>
      </c>
      <c r="Q4106" s="3">
        <v>5</v>
      </c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</row>
    <row r="4107" spans="1:30" hidden="1" x14ac:dyDescent="0.25">
      <c r="A4107" s="2">
        <v>10</v>
      </c>
      <c r="B4107" s="2">
        <v>2017</v>
      </c>
      <c r="C4107" s="4" t="str">
        <f>INDEX(Index!$B$1:$B$500,MATCH($F4107,Index!$A$1:$A$500,0)
)</f>
        <v>DET</v>
      </c>
      <c r="D4107" s="4">
        <v>0</v>
      </c>
      <c r="E4107" s="141">
        <f t="shared" si="64"/>
        <v>0.14690359158931326</v>
      </c>
      <c r="F4107" s="3" t="s">
        <v>21</v>
      </c>
      <c r="G4107" s="3">
        <v>10</v>
      </c>
      <c r="H4107" s="125">
        <v>0.14690359158931326</v>
      </c>
      <c r="I4107" s="3"/>
      <c r="J4107" s="3"/>
      <c r="K4107" s="3" t="s">
        <v>136</v>
      </c>
      <c r="L4107" s="125">
        <v>6.0562820871079897E-3</v>
      </c>
      <c r="M4107" s="3">
        <v>16</v>
      </c>
      <c r="N4107" s="125">
        <v>-7.6923336579589399E-2</v>
      </c>
      <c r="O4107" s="3">
        <v>10</v>
      </c>
      <c r="P4107" s="125">
        <v>6.3923972922615896E-2</v>
      </c>
      <c r="Q4107" s="3">
        <v>2</v>
      </c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</row>
    <row r="4108" spans="1:30" hidden="1" x14ac:dyDescent="0.25">
      <c r="A4108" s="2">
        <v>10</v>
      </c>
      <c r="B4108" s="2">
        <v>2017</v>
      </c>
      <c r="C4108" s="4" t="str">
        <f>INDEX(Index!$B$1:$B$500,MATCH($F4108,Index!$A$1:$A$500,0)
)</f>
        <v>DAL</v>
      </c>
      <c r="D4108" s="4">
        <v>0</v>
      </c>
      <c r="E4108" s="141">
        <f t="shared" si="64"/>
        <v>0.12414930474974629</v>
      </c>
      <c r="F4108" s="3" t="s">
        <v>3</v>
      </c>
      <c r="G4108" s="3">
        <v>11</v>
      </c>
      <c r="H4108" s="125">
        <v>0.12414930474974629</v>
      </c>
      <c r="I4108" s="3"/>
      <c r="J4108" s="3"/>
      <c r="K4108" s="3" t="s">
        <v>136</v>
      </c>
      <c r="L4108" s="125">
        <v>0.13556489742504099</v>
      </c>
      <c r="M4108" s="3">
        <v>6</v>
      </c>
      <c r="N4108" s="125">
        <v>4.3518247420630998E-2</v>
      </c>
      <c r="O4108" s="3">
        <v>21</v>
      </c>
      <c r="P4108" s="125">
        <v>3.2102654745336301E-2</v>
      </c>
      <c r="Q4108" s="3">
        <v>8</v>
      </c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</row>
    <row r="4109" spans="1:30" hidden="1" x14ac:dyDescent="0.25">
      <c r="A4109" s="2">
        <v>10</v>
      </c>
      <c r="B4109" s="2">
        <v>2017</v>
      </c>
      <c r="C4109" s="4" t="str">
        <f>INDEX(Index!$B$1:$B$500,MATCH($F4109,Index!$A$1:$A$500,0)
)</f>
        <v>ATL</v>
      </c>
      <c r="D4109" s="4">
        <v>0</v>
      </c>
      <c r="E4109" s="141">
        <f t="shared" si="64"/>
        <v>8.8879110496218716E-2</v>
      </c>
      <c r="F4109" s="3" t="s">
        <v>43</v>
      </c>
      <c r="G4109" s="3">
        <v>12</v>
      </c>
      <c r="H4109" s="125">
        <v>8.8879110496218716E-2</v>
      </c>
      <c r="I4109" s="3"/>
      <c r="J4109" s="3"/>
      <c r="K4109" s="3" t="s">
        <v>136</v>
      </c>
      <c r="L4109" s="125">
        <v>0.115281905786022</v>
      </c>
      <c r="M4109" s="3">
        <v>8</v>
      </c>
      <c r="N4109" s="125">
        <v>1.9561341063188999E-2</v>
      </c>
      <c r="O4109" s="3">
        <v>18</v>
      </c>
      <c r="P4109" s="125">
        <v>-6.8414542266142797E-3</v>
      </c>
      <c r="Q4109" s="3">
        <v>17</v>
      </c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</row>
    <row r="4110" spans="1:30" hidden="1" x14ac:dyDescent="0.25">
      <c r="A4110" s="2">
        <v>10</v>
      </c>
      <c r="B4110" s="2">
        <v>2017</v>
      </c>
      <c r="C4110" s="4" t="str">
        <f>INDEX(Index!$B$1:$B$500,MATCH($F4110,Index!$A$1:$A$500,0)
)</f>
        <v>GB</v>
      </c>
      <c r="D4110" s="4">
        <v>0</v>
      </c>
      <c r="E4110" s="141">
        <f t="shared" si="64"/>
        <v>5.9358996755932675E-2</v>
      </c>
      <c r="F4110" s="3" t="s">
        <v>20</v>
      </c>
      <c r="G4110" s="3">
        <v>13</v>
      </c>
      <c r="H4110" s="125">
        <v>5.9358996755932675E-2</v>
      </c>
      <c r="I4110" s="3"/>
      <c r="J4110" s="3"/>
      <c r="K4110" s="3" t="s">
        <v>136</v>
      </c>
      <c r="L4110" s="125">
        <v>8.5616282582407693E-2</v>
      </c>
      <c r="M4110" s="3">
        <v>11</v>
      </c>
      <c r="N4110" s="125">
        <v>2.3943932449533901E-2</v>
      </c>
      <c r="O4110" s="3">
        <v>19</v>
      </c>
      <c r="P4110" s="125">
        <v>-2.31335337694112E-3</v>
      </c>
      <c r="Q4110" s="3">
        <v>15</v>
      </c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</row>
    <row r="4111" spans="1:30" hidden="1" x14ac:dyDescent="0.25">
      <c r="A4111" s="2">
        <v>10</v>
      </c>
      <c r="B4111" s="2">
        <v>2017</v>
      </c>
      <c r="C4111" s="4" t="str">
        <f>INDEX(Index!$B$1:$B$500,MATCH($F4111,Index!$A$1:$A$500,0)
)</f>
        <v>SEA</v>
      </c>
      <c r="D4111" s="4">
        <v>0</v>
      </c>
      <c r="E4111" s="141">
        <f t="shared" si="64"/>
        <v>4.1166345495616506E-2</v>
      </c>
      <c r="F4111" s="3" t="s">
        <v>30</v>
      </c>
      <c r="G4111" s="3">
        <v>14</v>
      </c>
      <c r="H4111" s="125">
        <v>4.1166345495616506E-2</v>
      </c>
      <c r="I4111" s="3"/>
      <c r="J4111" s="3"/>
      <c r="K4111" s="3" t="s">
        <v>134</v>
      </c>
      <c r="L4111" s="125">
        <v>-1.0705123571709401E-2</v>
      </c>
      <c r="M4111" s="3">
        <v>19</v>
      </c>
      <c r="N4111" s="125">
        <v>-6.3218073934924304E-2</v>
      </c>
      <c r="O4111" s="3">
        <v>11</v>
      </c>
      <c r="P4111" s="125">
        <v>-1.1346604867598401E-2</v>
      </c>
      <c r="Q4111" s="3">
        <v>19</v>
      </c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</row>
    <row r="4112" spans="1:30" hidden="1" x14ac:dyDescent="0.25">
      <c r="A4112" s="2">
        <v>10</v>
      </c>
      <c r="B4112" s="2">
        <v>2017</v>
      </c>
      <c r="C4112" s="4" t="str">
        <f>INDEX(Index!$B$1:$B$500,MATCH($F4112,Index!$A$1:$A$500,0)
)</f>
        <v>HOU</v>
      </c>
      <c r="D4112" s="4">
        <v>0</v>
      </c>
      <c r="E4112" s="141">
        <f t="shared" si="64"/>
        <v>3.2576897315682592E-2</v>
      </c>
      <c r="F4112" s="3" t="s">
        <v>49</v>
      </c>
      <c r="G4112" s="3">
        <v>15</v>
      </c>
      <c r="H4112" s="125">
        <v>3.2576897315682592E-2</v>
      </c>
      <c r="I4112" s="3"/>
      <c r="J4112" s="3"/>
      <c r="K4112" s="3" t="s">
        <v>140</v>
      </c>
      <c r="L4112" s="125">
        <v>2.8824468995334699E-2</v>
      </c>
      <c r="M4112" s="3">
        <v>13</v>
      </c>
      <c r="N4112" s="125">
        <v>-3.2078372537662297E-2</v>
      </c>
      <c r="O4112" s="3">
        <v>14</v>
      </c>
      <c r="P4112" s="125">
        <v>-2.8325944217314401E-2</v>
      </c>
      <c r="Q4112" s="3">
        <v>21</v>
      </c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</row>
    <row r="4113" spans="1:30" hidden="1" x14ac:dyDescent="0.25">
      <c r="A4113" s="2">
        <v>10</v>
      </c>
      <c r="B4113" s="2">
        <v>2017</v>
      </c>
      <c r="C4113" s="4" t="str">
        <f>INDEX(Index!$B$1:$B$500,MATCH($F4113,Index!$A$1:$A$500,0)
)</f>
        <v>BAL</v>
      </c>
      <c r="D4113" s="4">
        <v>0</v>
      </c>
      <c r="E4113" s="141">
        <f t="shared" si="64"/>
        <v>2.9817124308759796E-2</v>
      </c>
      <c r="F4113" s="3" t="s">
        <v>18</v>
      </c>
      <c r="G4113" s="3">
        <v>16</v>
      </c>
      <c r="H4113" s="125">
        <v>2.9817124308759796E-2</v>
      </c>
      <c r="I4113" s="3"/>
      <c r="J4113" s="3"/>
      <c r="K4113" s="3" t="s">
        <v>135</v>
      </c>
      <c r="L4113" s="125">
        <v>-0.173513861060868</v>
      </c>
      <c r="M4113" s="3">
        <v>29</v>
      </c>
      <c r="N4113" s="125">
        <v>-0.14337173872737499</v>
      </c>
      <c r="O4113" s="3">
        <v>6</v>
      </c>
      <c r="P4113" s="125">
        <v>5.99592466422528E-2</v>
      </c>
      <c r="Q4113" s="3">
        <v>3</v>
      </c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</row>
    <row r="4114" spans="1:30" hidden="1" x14ac:dyDescent="0.25">
      <c r="A4114" s="2">
        <v>10</v>
      </c>
      <c r="B4114" s="2">
        <v>2017</v>
      </c>
      <c r="C4114" s="4" t="str">
        <f>INDEX(Index!$B$1:$B$500,MATCH($F4114,Index!$A$1:$A$500,0)
)</f>
        <v>WAS</v>
      </c>
      <c r="D4114" s="4">
        <v>0</v>
      </c>
      <c r="E4114" s="141">
        <f t="shared" si="64"/>
        <v>-4.2498220976816825E-3</v>
      </c>
      <c r="F4114" s="3" t="s">
        <v>26</v>
      </c>
      <c r="G4114" s="3">
        <v>17</v>
      </c>
      <c r="H4114" s="125">
        <v>-4.2498220976816825E-3</v>
      </c>
      <c r="I4114" s="3"/>
      <c r="J4114" s="3"/>
      <c r="K4114" s="3" t="s">
        <v>135</v>
      </c>
      <c r="L4114" s="125">
        <v>3.5955069065229099E-2</v>
      </c>
      <c r="M4114" s="3">
        <v>12</v>
      </c>
      <c r="N4114" s="125">
        <v>1.1041392562925799E-3</v>
      </c>
      <c r="O4114" s="3">
        <v>16</v>
      </c>
      <c r="P4114" s="125">
        <v>-3.91007519066182E-2</v>
      </c>
      <c r="Q4114" s="3">
        <v>24</v>
      </c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</row>
    <row r="4115" spans="1:30" hidden="1" x14ac:dyDescent="0.25">
      <c r="A4115" s="2">
        <v>10</v>
      </c>
      <c r="B4115" s="2">
        <v>2017</v>
      </c>
      <c r="C4115" s="4" t="str">
        <f>INDEX(Index!$B$1:$B$500,MATCH($F4115,Index!$A$1:$A$500,0)
)</f>
        <v>TEN</v>
      </c>
      <c r="D4115" s="4">
        <v>0</v>
      </c>
      <c r="E4115" s="141">
        <f t="shared" si="64"/>
        <v>-6.2132465211830995E-2</v>
      </c>
      <c r="F4115" s="3" t="s">
        <v>45</v>
      </c>
      <c r="G4115" s="3">
        <v>18</v>
      </c>
      <c r="H4115" s="125">
        <v>-6.2132465211830995E-2</v>
      </c>
      <c r="I4115" s="3"/>
      <c r="J4115" s="3"/>
      <c r="K4115" s="3" t="s">
        <v>134</v>
      </c>
      <c r="L4115" s="125">
        <v>-2.2600626894231701E-2</v>
      </c>
      <c r="M4115" s="3">
        <v>20</v>
      </c>
      <c r="N4115" s="125">
        <v>5.3752414887247198E-2</v>
      </c>
      <c r="O4115" s="3">
        <v>23</v>
      </c>
      <c r="P4115" s="125">
        <v>1.42205765696479E-2</v>
      </c>
      <c r="Q4115" s="3">
        <v>13</v>
      </c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</row>
    <row r="4116" spans="1:30" hidden="1" x14ac:dyDescent="0.25">
      <c r="A4116" s="2">
        <v>10</v>
      </c>
      <c r="B4116" s="2">
        <v>2017</v>
      </c>
      <c r="C4116" s="4" t="str">
        <f>INDEX(Index!$B$1:$B$500,MATCH($F4116,Index!$A$1:$A$500,0)
)</f>
        <v>BUF</v>
      </c>
      <c r="D4116" s="4">
        <v>0</v>
      </c>
      <c r="E4116" s="141">
        <f t="shared" si="64"/>
        <v>-8.5372767462360888E-2</v>
      </c>
      <c r="F4116" s="3" t="s">
        <v>0</v>
      </c>
      <c r="G4116" s="3">
        <v>19</v>
      </c>
      <c r="H4116" s="125">
        <v>-8.5372767462360888E-2</v>
      </c>
      <c r="I4116" s="3"/>
      <c r="J4116" s="3"/>
      <c r="K4116" s="3" t="s">
        <v>136</v>
      </c>
      <c r="L4116" s="125">
        <v>-7.4185814195675701E-2</v>
      </c>
      <c r="M4116" s="3">
        <v>22</v>
      </c>
      <c r="N4116" s="125">
        <v>4.8852612609719202E-2</v>
      </c>
      <c r="O4116" s="3">
        <v>22</v>
      </c>
      <c r="P4116" s="125">
        <v>3.7665659343034001E-2</v>
      </c>
      <c r="Q4116" s="3">
        <v>7</v>
      </c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</row>
    <row r="4117" spans="1:30" hidden="1" x14ac:dyDescent="0.25">
      <c r="A4117" s="2">
        <v>10</v>
      </c>
      <c r="B4117" s="2">
        <v>2017</v>
      </c>
      <c r="C4117" s="4" t="str">
        <f>INDEX(Index!$B$1:$B$500,MATCH($F4117,Index!$A$1:$A$500,0)
)</f>
        <v>CIN</v>
      </c>
      <c r="D4117" s="4">
        <v>0</v>
      </c>
      <c r="E4117" s="141">
        <f t="shared" si="64"/>
        <v>-9.6431388979772395E-2</v>
      </c>
      <c r="F4117" s="3" t="s">
        <v>24</v>
      </c>
      <c r="G4117" s="3">
        <v>20</v>
      </c>
      <c r="H4117" s="125">
        <v>-9.6431388979772395E-2</v>
      </c>
      <c r="I4117" s="3"/>
      <c r="J4117" s="3"/>
      <c r="K4117" s="3" t="s">
        <v>140</v>
      </c>
      <c r="L4117" s="125">
        <v>-0.113145302584213</v>
      </c>
      <c r="M4117" s="3">
        <v>24</v>
      </c>
      <c r="N4117" s="125">
        <v>-2.8954424113346901E-2</v>
      </c>
      <c r="O4117" s="3">
        <v>15</v>
      </c>
      <c r="P4117" s="125">
        <v>-1.22405105089063E-2</v>
      </c>
      <c r="Q4117" s="3">
        <v>20</v>
      </c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</row>
    <row r="4118" spans="1:30" hidden="1" x14ac:dyDescent="0.25">
      <c r="A4118" s="2">
        <v>10</v>
      </c>
      <c r="B4118" s="2">
        <v>2017</v>
      </c>
      <c r="C4118" s="4" t="e">
        <f>INDEX(Index!$B$1:$B$500,MATCH($F4118,Index!$A$1:$A$500,0)
)</f>
        <v>#N/A</v>
      </c>
      <c r="D4118" s="4">
        <v>0</v>
      </c>
      <c r="E4118" s="141">
        <f t="shared" si="64"/>
        <v>-0.103089864582239</v>
      </c>
      <c r="F4118" s="3" t="s">
        <v>301</v>
      </c>
      <c r="G4118" s="3">
        <v>21</v>
      </c>
      <c r="H4118" s="125">
        <v>-0.103089864582239</v>
      </c>
      <c r="I4118" s="3"/>
      <c r="J4118" s="3"/>
      <c r="K4118" s="3" t="s">
        <v>140</v>
      </c>
      <c r="L4118" s="125">
        <v>1.6350347881651201E-2</v>
      </c>
      <c r="M4118" s="3">
        <v>15</v>
      </c>
      <c r="N4118" s="125">
        <v>1.4252501715807201E-2</v>
      </c>
      <c r="O4118" s="3">
        <v>17</v>
      </c>
      <c r="P4118" s="125">
        <v>-0.105187710748083</v>
      </c>
      <c r="Q4118" s="3">
        <v>31</v>
      </c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</row>
    <row r="4119" spans="1:30" hidden="1" x14ac:dyDescent="0.25">
      <c r="A4119" s="2">
        <v>10</v>
      </c>
      <c r="B4119" s="2">
        <v>2017</v>
      </c>
      <c r="C4119" s="4" t="str">
        <f>INDEX(Index!$B$1:$B$500,MATCH($F4119,Index!$A$1:$A$500,0)
)</f>
        <v>LV</v>
      </c>
      <c r="D4119" s="4">
        <v>0</v>
      </c>
      <c r="E4119" s="141">
        <f t="shared" si="64"/>
        <v>-0.1184675968999937</v>
      </c>
      <c r="F4119" s="3" t="s">
        <v>52</v>
      </c>
      <c r="G4119" s="3">
        <v>22</v>
      </c>
      <c r="H4119" s="125">
        <v>-0.1184675968999937</v>
      </c>
      <c r="I4119" s="3"/>
      <c r="J4119" s="3"/>
      <c r="K4119" s="3" t="s">
        <v>135</v>
      </c>
      <c r="L4119" s="125">
        <v>9.2792671954863307E-2</v>
      </c>
      <c r="M4119" s="3">
        <v>10</v>
      </c>
      <c r="N4119" s="125">
        <v>0.22605947779391899</v>
      </c>
      <c r="O4119" s="3">
        <v>31</v>
      </c>
      <c r="P4119" s="125">
        <v>1.4799208939061999E-2</v>
      </c>
      <c r="Q4119" s="3">
        <v>12</v>
      </c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</row>
    <row r="4120" spans="1:30" hidden="1" x14ac:dyDescent="0.25">
      <c r="A4120" s="2">
        <v>10</v>
      </c>
      <c r="B4120" s="2">
        <v>2017</v>
      </c>
      <c r="C4120" s="4" t="str">
        <f>INDEX(Index!$B$1:$B$500,MATCH($F4120,Index!$A$1:$A$500,0)
)</f>
        <v>ARI</v>
      </c>
      <c r="D4120" s="4">
        <v>0</v>
      </c>
      <c r="E4120" s="141">
        <f t="shared" si="64"/>
        <v>-0.14032469426638519</v>
      </c>
      <c r="F4120" s="3" t="s">
        <v>23</v>
      </c>
      <c r="G4120" s="3">
        <v>23</v>
      </c>
      <c r="H4120" s="125">
        <v>-0.14032469426638519</v>
      </c>
      <c r="I4120" s="3"/>
      <c r="J4120" s="3"/>
      <c r="K4120" s="3" t="s">
        <v>135</v>
      </c>
      <c r="L4120" s="125">
        <v>-9.1916104633944395E-2</v>
      </c>
      <c r="M4120" s="3">
        <v>23</v>
      </c>
      <c r="N4120" s="125">
        <v>-4.0103569796650002E-2</v>
      </c>
      <c r="O4120" s="3">
        <v>12</v>
      </c>
      <c r="P4120" s="125">
        <v>-8.8512159429090798E-2</v>
      </c>
      <c r="Q4120" s="3">
        <v>29</v>
      </c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</row>
    <row r="4121" spans="1:30" hidden="1" x14ac:dyDescent="0.25">
      <c r="A4121" s="2">
        <v>10</v>
      </c>
      <c r="B4121" s="2">
        <v>2017</v>
      </c>
      <c r="C4121" s="4" t="str">
        <f>INDEX(Index!$B$1:$B$500,MATCH($F4121,Index!$A$1:$A$500,0)
)</f>
        <v>TB</v>
      </c>
      <c r="D4121" s="4">
        <v>0</v>
      </c>
      <c r="E4121" s="141">
        <f t="shared" si="64"/>
        <v>-0.15015951623110285</v>
      </c>
      <c r="F4121" s="3" t="s">
        <v>38</v>
      </c>
      <c r="G4121" s="3">
        <v>24</v>
      </c>
      <c r="H4121" s="125">
        <v>-0.15015951623110285</v>
      </c>
      <c r="I4121" s="3"/>
      <c r="J4121" s="3"/>
      <c r="K4121" s="3" t="s">
        <v>140</v>
      </c>
      <c r="L4121" s="125">
        <v>-8.7895032740051594E-3</v>
      </c>
      <c r="M4121" s="3">
        <v>18</v>
      </c>
      <c r="N4121" s="125">
        <v>0.110711754474997</v>
      </c>
      <c r="O4121" s="3">
        <v>27</v>
      </c>
      <c r="P4121" s="125">
        <v>-3.06582584821007E-2</v>
      </c>
      <c r="Q4121" s="3">
        <v>23</v>
      </c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</row>
    <row r="4122" spans="1:30" hidden="1" x14ac:dyDescent="0.25">
      <c r="A4122" s="2">
        <v>10</v>
      </c>
      <c r="B4122" s="2">
        <v>2017</v>
      </c>
      <c r="C4122" s="4" t="str">
        <f>INDEX(Index!$B$1:$B$500,MATCH($F4122,Index!$A$1:$A$500,0)
)</f>
        <v>DEN</v>
      </c>
      <c r="D4122" s="4">
        <v>0</v>
      </c>
      <c r="E4122" s="141">
        <f t="shared" si="64"/>
        <v>-0.170463762436183</v>
      </c>
      <c r="F4122" s="3" t="s">
        <v>39</v>
      </c>
      <c r="G4122" s="3">
        <v>25</v>
      </c>
      <c r="H4122" s="125">
        <v>-0.170463762436183</v>
      </c>
      <c r="I4122" s="3"/>
      <c r="J4122" s="3"/>
      <c r="K4122" s="3" t="s">
        <v>140</v>
      </c>
      <c r="L4122" s="125">
        <v>-0.16802608364621099</v>
      </c>
      <c r="M4122" s="3">
        <v>27</v>
      </c>
      <c r="N4122" s="125">
        <v>-0.10730124473917201</v>
      </c>
      <c r="O4122" s="3">
        <v>9</v>
      </c>
      <c r="P4122" s="125">
        <v>-0.10973892352914399</v>
      </c>
      <c r="Q4122" s="3">
        <v>32</v>
      </c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</row>
    <row r="4123" spans="1:30" hidden="1" x14ac:dyDescent="0.25">
      <c r="A4123" s="2">
        <v>10</v>
      </c>
      <c r="B4123" s="2">
        <v>2017</v>
      </c>
      <c r="C4123" s="4" t="str">
        <f>INDEX(Index!$B$1:$B$500,MATCH($F4123,Index!$A$1:$A$500,0)
)</f>
        <v>NYJ</v>
      </c>
      <c r="D4123" s="4">
        <v>0</v>
      </c>
      <c r="E4123" s="141">
        <f t="shared" si="64"/>
        <v>-0.2108340706864944</v>
      </c>
      <c r="F4123" s="3" t="s">
        <v>9</v>
      </c>
      <c r="G4123" s="3">
        <v>26</v>
      </c>
      <c r="H4123" s="125">
        <v>-0.2108340706864944</v>
      </c>
      <c r="I4123" s="3"/>
      <c r="J4123" s="3"/>
      <c r="K4123" s="3" t="s">
        <v>148</v>
      </c>
      <c r="L4123" s="125">
        <v>-0.17495396288735901</v>
      </c>
      <c r="M4123" s="3">
        <v>30</v>
      </c>
      <c r="N4123" s="125">
        <v>3.0832035854000999E-2</v>
      </c>
      <c r="O4123" s="3">
        <v>20</v>
      </c>
      <c r="P4123" s="125">
        <v>-5.0480719451344103E-3</v>
      </c>
      <c r="Q4123" s="3">
        <v>16</v>
      </c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</row>
    <row r="4124" spans="1:30" hidden="1" x14ac:dyDescent="0.25">
      <c r="A4124" s="2">
        <v>10</v>
      </c>
      <c r="B4124" s="2">
        <v>2017</v>
      </c>
      <c r="C4124" s="4" t="str">
        <f>INDEX(Index!$B$1:$B$500,MATCH($F4124,Index!$A$1:$A$500,0)
)</f>
        <v>CHI</v>
      </c>
      <c r="D4124" s="4">
        <v>0</v>
      </c>
      <c r="E4124" s="141">
        <f t="shared" si="64"/>
        <v>-0.23039933855020631</v>
      </c>
      <c r="F4124" s="3" t="s">
        <v>64</v>
      </c>
      <c r="G4124" s="3">
        <v>27</v>
      </c>
      <c r="H4124" s="125">
        <v>-0.23039933855020631</v>
      </c>
      <c r="I4124" s="3"/>
      <c r="J4124" s="3"/>
      <c r="K4124" s="3" t="s">
        <v>140</v>
      </c>
      <c r="L4124" s="125">
        <v>-0.197644726304812</v>
      </c>
      <c r="M4124" s="3">
        <v>32</v>
      </c>
      <c r="N4124" s="125">
        <v>-3.76454957952366E-2</v>
      </c>
      <c r="O4124" s="3">
        <v>13</v>
      </c>
      <c r="P4124" s="125">
        <v>-7.0400108040630904E-2</v>
      </c>
      <c r="Q4124" s="3">
        <v>28</v>
      </c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</row>
    <row r="4125" spans="1:30" hidden="1" x14ac:dyDescent="0.25">
      <c r="A4125" s="2">
        <v>10</v>
      </c>
      <c r="B4125" s="2">
        <v>2017</v>
      </c>
      <c r="C4125" s="4" t="str">
        <f>INDEX(Index!$B$1:$B$500,MATCH($F4125,Index!$A$1:$A$500,0)
)</f>
        <v>IND</v>
      </c>
      <c r="D4125" s="4">
        <v>0</v>
      </c>
      <c r="E4125" s="141">
        <f t="shared" si="64"/>
        <v>-0.23880476850631183</v>
      </c>
      <c r="F4125" s="3" t="s">
        <v>35</v>
      </c>
      <c r="G4125" s="3">
        <v>28</v>
      </c>
      <c r="H4125" s="125">
        <v>-0.23880476850631183</v>
      </c>
      <c r="I4125" s="3"/>
      <c r="J4125" s="3"/>
      <c r="K4125" s="3" t="s">
        <v>147</v>
      </c>
      <c r="L4125" s="125">
        <v>-0.16720799293515201</v>
      </c>
      <c r="M4125" s="3">
        <v>26</v>
      </c>
      <c r="N4125" s="125">
        <v>0.103194369474571</v>
      </c>
      <c r="O4125" s="3">
        <v>26</v>
      </c>
      <c r="P4125" s="125">
        <v>3.15975939034112E-2</v>
      </c>
      <c r="Q4125" s="3">
        <v>9</v>
      </c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</row>
    <row r="4126" spans="1:30" hidden="1" x14ac:dyDescent="0.25">
      <c r="A4126" s="2">
        <v>10</v>
      </c>
      <c r="B4126" s="2">
        <v>2017</v>
      </c>
      <c r="C4126" s="4" t="str">
        <f>INDEX(Index!$B$1:$B$500,MATCH($F4126,Index!$A$1:$A$500,0)
)</f>
        <v>SF</v>
      </c>
      <c r="D4126" s="4">
        <v>0</v>
      </c>
      <c r="E4126" s="141">
        <f t="shared" si="64"/>
        <v>-0.24743210255343173</v>
      </c>
      <c r="F4126" s="3" t="s">
        <v>1</v>
      </c>
      <c r="G4126" s="3">
        <v>29</v>
      </c>
      <c r="H4126" s="125">
        <v>-0.24743210255343173</v>
      </c>
      <c r="I4126" s="3"/>
      <c r="J4126" s="3"/>
      <c r="K4126" s="3" t="s">
        <v>150</v>
      </c>
      <c r="L4126" s="125">
        <v>-0.15092673434734</v>
      </c>
      <c r="M4126" s="3">
        <v>25</v>
      </c>
      <c r="N4126" s="125">
        <v>0.12724044375278201</v>
      </c>
      <c r="O4126" s="3">
        <v>28</v>
      </c>
      <c r="P4126" s="125">
        <v>3.0735075546690301E-2</v>
      </c>
      <c r="Q4126" s="3">
        <v>10</v>
      </c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</row>
    <row r="4127" spans="1:30" hidden="1" x14ac:dyDescent="0.25">
      <c r="A4127" s="2">
        <v>10</v>
      </c>
      <c r="B4127" s="2">
        <v>2017</v>
      </c>
      <c r="C4127" s="4" t="str">
        <f>INDEX(Index!$B$1:$B$500,MATCH($F4127,Index!$A$1:$A$500,0)
)</f>
        <v>CLE</v>
      </c>
      <c r="D4127" s="4">
        <v>0</v>
      </c>
      <c r="E4127" s="141">
        <f t="shared" si="64"/>
        <v>-0.32586329012118448</v>
      </c>
      <c r="F4127" s="3" t="s">
        <v>10</v>
      </c>
      <c r="G4127" s="3">
        <v>30</v>
      </c>
      <c r="H4127" s="125">
        <v>-0.32586329012118448</v>
      </c>
      <c r="I4127" s="3"/>
      <c r="J4127" s="3"/>
      <c r="K4127" s="3" t="s">
        <v>220</v>
      </c>
      <c r="L4127" s="125">
        <v>-0.183821437043034</v>
      </c>
      <c r="M4127" s="3">
        <v>31</v>
      </c>
      <c r="N4127" s="125">
        <v>7.5858808611202894E-2</v>
      </c>
      <c r="O4127" s="3">
        <v>24</v>
      </c>
      <c r="P4127" s="125">
        <v>-6.6183044466947602E-2</v>
      </c>
      <c r="Q4127" s="3">
        <v>27</v>
      </c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</row>
    <row r="4128" spans="1:30" hidden="1" x14ac:dyDescent="0.25">
      <c r="A4128" s="2">
        <v>10</v>
      </c>
      <c r="B4128" s="2">
        <v>2017</v>
      </c>
      <c r="C4128" s="4" t="str">
        <f>INDEX(Index!$B$1:$B$500,MATCH($F4128,Index!$A$1:$A$500,0)
)</f>
        <v>NYG</v>
      </c>
      <c r="D4128" s="4">
        <v>0</v>
      </c>
      <c r="E4128" s="141">
        <f t="shared" si="64"/>
        <v>-0.35353327932261003</v>
      </c>
      <c r="F4128" s="3" t="s">
        <v>15</v>
      </c>
      <c r="G4128" s="3">
        <v>31</v>
      </c>
      <c r="H4128" s="125">
        <v>-0.35353327932261003</v>
      </c>
      <c r="I4128" s="3"/>
      <c r="J4128" s="3"/>
      <c r="K4128" s="3" t="s">
        <v>142</v>
      </c>
      <c r="L4128" s="125">
        <v>-5.8472060557532797E-2</v>
      </c>
      <c r="M4128" s="3">
        <v>21</v>
      </c>
      <c r="N4128" s="125">
        <v>0.19687373954791701</v>
      </c>
      <c r="O4128" s="3">
        <v>30</v>
      </c>
      <c r="P4128" s="125">
        <v>-9.8187479217160201E-2</v>
      </c>
      <c r="Q4128" s="3">
        <v>30</v>
      </c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</row>
    <row r="4129" spans="1:30" hidden="1" x14ac:dyDescent="0.25">
      <c r="A4129" s="2">
        <v>10</v>
      </c>
      <c r="B4129" s="2">
        <v>2017</v>
      </c>
      <c r="C4129" s="4" t="str">
        <f>INDEX(Index!$B$1:$B$500,MATCH($F4129,Index!$A$1:$A$500,0)
)</f>
        <v>MIA</v>
      </c>
      <c r="D4129" s="4">
        <v>0</v>
      </c>
      <c r="E4129" s="141">
        <f t="shared" si="64"/>
        <v>-0.40247406987848855</v>
      </c>
      <c r="F4129" s="3" t="s">
        <v>4</v>
      </c>
      <c r="G4129" s="3">
        <v>32</v>
      </c>
      <c r="H4129" s="125">
        <v>-0.40247406987848855</v>
      </c>
      <c r="I4129" s="3"/>
      <c r="J4129" s="3"/>
      <c r="K4129" s="3" t="s">
        <v>135</v>
      </c>
      <c r="L4129" s="125">
        <v>-0.16896810773375701</v>
      </c>
      <c r="M4129" s="3">
        <v>28</v>
      </c>
      <c r="N4129" s="125">
        <v>0.22622253556210101</v>
      </c>
      <c r="O4129" s="3">
        <v>32</v>
      </c>
      <c r="P4129" s="125">
        <v>-7.2834265826305297E-3</v>
      </c>
      <c r="Q4129" s="3">
        <v>18</v>
      </c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</row>
    <row r="4130" spans="1:30" hidden="1" x14ac:dyDescent="0.25">
      <c r="A4130" s="2">
        <v>11</v>
      </c>
      <c r="B4130" s="2">
        <v>2017</v>
      </c>
      <c r="C4130" s="4" t="str">
        <f>INDEX(Index!$B$1:$B$500,MATCH($F4130,Index!$A$1:$A$500,0)
)</f>
        <v>MIN</v>
      </c>
      <c r="D4130" s="4">
        <v>0</v>
      </c>
      <c r="E4130" s="141">
        <f t="shared" si="64"/>
        <v>0.34010306094149956</v>
      </c>
      <c r="F4130" s="3" t="s">
        <v>46</v>
      </c>
      <c r="G4130" s="3">
        <v>1</v>
      </c>
      <c r="H4130" s="125">
        <v>0.34010306094149956</v>
      </c>
      <c r="I4130" s="3"/>
      <c r="J4130" s="3"/>
      <c r="K4130" s="3" t="s">
        <v>144</v>
      </c>
      <c r="L4130" s="125">
        <v>0.175618942735598</v>
      </c>
      <c r="M4130" s="3">
        <v>3</v>
      </c>
      <c r="N4130" s="125">
        <v>-0.16641060443824501</v>
      </c>
      <c r="O4130" s="3">
        <v>4</v>
      </c>
      <c r="P4130" s="125">
        <v>-1.92648623234348E-3</v>
      </c>
      <c r="Q4130" s="3">
        <v>15</v>
      </c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</row>
    <row r="4131" spans="1:30" hidden="1" x14ac:dyDescent="0.25">
      <c r="A4131" s="2">
        <v>11</v>
      </c>
      <c r="B4131" s="2">
        <v>2017</v>
      </c>
      <c r="C4131" s="4" t="str">
        <f>INDEX(Index!$B$1:$B$500,MATCH($F4131,Index!$A$1:$A$500,0)
)</f>
        <v>PHI</v>
      </c>
      <c r="D4131" s="4">
        <v>0</v>
      </c>
      <c r="E4131" s="141">
        <f t="shared" si="64"/>
        <v>0.3346743400469927</v>
      </c>
      <c r="F4131" s="3" t="s">
        <v>7</v>
      </c>
      <c r="G4131" s="3">
        <v>2</v>
      </c>
      <c r="H4131" s="125">
        <v>0.3346743400469927</v>
      </c>
      <c r="I4131" s="3"/>
      <c r="J4131" s="3"/>
      <c r="K4131" s="3" t="s">
        <v>224</v>
      </c>
      <c r="L4131" s="125">
        <v>0.13565086165729201</v>
      </c>
      <c r="M4131" s="3">
        <v>6</v>
      </c>
      <c r="N4131" s="125">
        <v>-0.173586193722576</v>
      </c>
      <c r="O4131" s="3">
        <v>3</v>
      </c>
      <c r="P4131" s="125">
        <v>2.54372846671247E-2</v>
      </c>
      <c r="Q4131" s="3">
        <v>11</v>
      </c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</row>
    <row r="4132" spans="1:30" hidden="1" x14ac:dyDescent="0.25">
      <c r="A4132" s="2">
        <v>11</v>
      </c>
      <c r="B4132" s="2">
        <v>2017</v>
      </c>
      <c r="C4132" s="4" t="str">
        <f>INDEX(Index!$B$1:$B$500,MATCH($F4132,Index!$A$1:$A$500,0)
)</f>
        <v>NO</v>
      </c>
      <c r="D4132" s="4">
        <v>0</v>
      </c>
      <c r="E4132" s="141">
        <f t="shared" si="64"/>
        <v>0.30553123044407099</v>
      </c>
      <c r="F4132" s="3" t="s">
        <v>27</v>
      </c>
      <c r="G4132" s="3">
        <v>3</v>
      </c>
      <c r="H4132" s="125">
        <v>0.30553123044407099</v>
      </c>
      <c r="I4132" s="3"/>
      <c r="J4132" s="3"/>
      <c r="K4132" s="3" t="s">
        <v>144</v>
      </c>
      <c r="L4132" s="125">
        <v>0.214758353735439</v>
      </c>
      <c r="M4132" s="3">
        <v>2</v>
      </c>
      <c r="N4132" s="125">
        <v>-0.119903004079303</v>
      </c>
      <c r="O4132" s="3">
        <v>7</v>
      </c>
      <c r="P4132" s="125">
        <v>-2.9130127370671E-2</v>
      </c>
      <c r="Q4132" s="3">
        <v>22</v>
      </c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</row>
    <row r="4133" spans="1:30" hidden="1" x14ac:dyDescent="0.25">
      <c r="A4133" s="2">
        <v>11</v>
      </c>
      <c r="B4133" s="2">
        <v>2017</v>
      </c>
      <c r="C4133" s="4" t="str">
        <f>INDEX(Index!$B$1:$B$500,MATCH($F4133,Index!$A$1:$A$500,0)
)</f>
        <v>PIT</v>
      </c>
      <c r="D4133" s="4">
        <v>0</v>
      </c>
      <c r="E4133" s="141">
        <f t="shared" si="64"/>
        <v>0.28317768036649388</v>
      </c>
      <c r="F4133" s="3" t="s">
        <v>32</v>
      </c>
      <c r="G4133" s="3">
        <v>4</v>
      </c>
      <c r="H4133" s="125">
        <v>0.28317768036649388</v>
      </c>
      <c r="I4133" s="3"/>
      <c r="J4133" s="3"/>
      <c r="K4133" s="3" t="s">
        <v>144</v>
      </c>
      <c r="L4133" s="125">
        <v>0.15403228123065299</v>
      </c>
      <c r="M4133" s="3">
        <v>5</v>
      </c>
      <c r="N4133" s="125">
        <v>-0.14081118679739199</v>
      </c>
      <c r="O4133" s="3">
        <v>6</v>
      </c>
      <c r="P4133" s="125">
        <v>-1.1665787661551101E-2</v>
      </c>
      <c r="Q4133" s="3">
        <v>19</v>
      </c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</row>
    <row r="4134" spans="1:30" hidden="1" x14ac:dyDescent="0.25">
      <c r="A4134" s="2">
        <v>11</v>
      </c>
      <c r="B4134" s="2">
        <v>2017</v>
      </c>
      <c r="C4134" s="4" t="e">
        <f>INDEX(Index!$B$1:$B$500,MATCH($F4134,Index!$A$1:$A$500,0)
)</f>
        <v>#N/A</v>
      </c>
      <c r="D4134" s="4">
        <v>0</v>
      </c>
      <c r="E4134" s="141">
        <f t="shared" si="64"/>
        <v>0.26771201700757069</v>
      </c>
      <c r="F4134" s="3" t="s">
        <v>283</v>
      </c>
      <c r="G4134" s="3">
        <v>5</v>
      </c>
      <c r="H4134" s="125">
        <v>0.26771201700757069</v>
      </c>
      <c r="I4134" s="3"/>
      <c r="J4134" s="3"/>
      <c r="K4134" s="3" t="s">
        <v>143</v>
      </c>
      <c r="L4134" s="125">
        <v>9.0349177295333205E-2</v>
      </c>
      <c r="M4134" s="3">
        <v>9</v>
      </c>
      <c r="N4134" s="125">
        <v>-0.112142644108706</v>
      </c>
      <c r="O4134" s="3">
        <v>8</v>
      </c>
      <c r="P4134" s="125">
        <v>6.5220195603531497E-2</v>
      </c>
      <c r="Q4134" s="3">
        <v>2</v>
      </c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</row>
    <row r="4135" spans="1:30" hidden="1" x14ac:dyDescent="0.25">
      <c r="A4135" s="2">
        <v>11</v>
      </c>
      <c r="B4135" s="2">
        <v>2017</v>
      </c>
      <c r="C4135" s="4" t="str">
        <f>INDEX(Index!$B$1:$B$500,MATCH($F4135,Index!$A$1:$A$500,0)
)</f>
        <v>NE</v>
      </c>
      <c r="D4135" s="4">
        <v>0</v>
      </c>
      <c r="E4135" s="141">
        <f t="shared" si="64"/>
        <v>0.19210675120952836</v>
      </c>
      <c r="F4135" s="3" t="s">
        <v>17</v>
      </c>
      <c r="G4135" s="3">
        <v>6</v>
      </c>
      <c r="H4135" s="125">
        <v>0.19210675120952836</v>
      </c>
      <c r="I4135" s="3"/>
      <c r="J4135" s="3"/>
      <c r="K4135" s="3" t="s">
        <v>144</v>
      </c>
      <c r="L4135" s="125">
        <v>0.24679145814043499</v>
      </c>
      <c r="M4135" s="3">
        <v>1</v>
      </c>
      <c r="N4135" s="125">
        <v>0.11748748263978</v>
      </c>
      <c r="O4135" s="3">
        <v>28</v>
      </c>
      <c r="P4135" s="125">
        <v>6.2802775708873396E-2</v>
      </c>
      <c r="Q4135" s="3">
        <v>3</v>
      </c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</row>
    <row r="4136" spans="1:30" hidden="1" x14ac:dyDescent="0.25">
      <c r="A4136" s="2">
        <v>11</v>
      </c>
      <c r="B4136" s="2">
        <v>2017</v>
      </c>
      <c r="C4136" s="4" t="str">
        <f>INDEX(Index!$B$1:$B$500,MATCH($F4136,Index!$A$1:$A$500,0)
)</f>
        <v>CAR</v>
      </c>
      <c r="D4136" s="4">
        <v>0</v>
      </c>
      <c r="E4136" s="141">
        <f t="shared" si="64"/>
        <v>0.17008501337169701</v>
      </c>
      <c r="F4136" s="3" t="s">
        <v>51</v>
      </c>
      <c r="G4136" s="3">
        <v>7</v>
      </c>
      <c r="H4136" s="125">
        <v>0.17008501337169701</v>
      </c>
      <c r="I4136" s="3"/>
      <c r="J4136" s="3"/>
      <c r="K4136" s="3" t="s">
        <v>143</v>
      </c>
      <c r="L4136" s="125">
        <v>-8.8182641177099695E-3</v>
      </c>
      <c r="M4136" s="3">
        <v>17</v>
      </c>
      <c r="N4136" s="125">
        <v>-0.15010269563317899</v>
      </c>
      <c r="O4136" s="3">
        <v>5</v>
      </c>
      <c r="P4136" s="125">
        <v>2.8800581856228E-2</v>
      </c>
      <c r="Q4136" s="3">
        <v>10</v>
      </c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</row>
    <row r="4137" spans="1:30" hidden="1" x14ac:dyDescent="0.25">
      <c r="A4137" s="2">
        <v>11</v>
      </c>
      <c r="B4137" s="2">
        <v>2017</v>
      </c>
      <c r="C4137" s="4" t="str">
        <f>INDEX(Index!$B$1:$B$500,MATCH($F4137,Index!$A$1:$A$500,0)
)</f>
        <v>JAX</v>
      </c>
      <c r="D4137" s="4">
        <v>0</v>
      </c>
      <c r="E4137" s="141">
        <f t="shared" si="64"/>
        <v>0.16425358654274003</v>
      </c>
      <c r="F4137" s="3" t="s">
        <v>56</v>
      </c>
      <c r="G4137" s="3">
        <v>8</v>
      </c>
      <c r="H4137" s="125">
        <v>0.16425358654274003</v>
      </c>
      <c r="I4137" s="3"/>
      <c r="J4137" s="3"/>
      <c r="K4137" s="3" t="s">
        <v>143</v>
      </c>
      <c r="L4137" s="125">
        <v>-2.0621497091123001E-2</v>
      </c>
      <c r="M4137" s="3">
        <v>19</v>
      </c>
      <c r="N4137" s="125">
        <v>-0.23853344271532101</v>
      </c>
      <c r="O4137" s="3">
        <v>1</v>
      </c>
      <c r="P4137" s="125">
        <v>-5.3658359081458003E-2</v>
      </c>
      <c r="Q4137" s="3">
        <v>26</v>
      </c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</row>
    <row r="4138" spans="1:30" hidden="1" x14ac:dyDescent="0.25">
      <c r="A4138" s="2">
        <v>11</v>
      </c>
      <c r="B4138" s="2">
        <v>2017</v>
      </c>
      <c r="C4138" s="4" t="str">
        <f>INDEX(Index!$B$1:$B$500,MATCH($F4138,Index!$A$1:$A$500,0)
)</f>
        <v>KC</v>
      </c>
      <c r="D4138" s="4">
        <v>0</v>
      </c>
      <c r="E4138" s="141">
        <f t="shared" si="64"/>
        <v>0.1361609799314448</v>
      </c>
      <c r="F4138" s="3" t="s">
        <v>5</v>
      </c>
      <c r="G4138" s="3">
        <v>9</v>
      </c>
      <c r="H4138" s="125">
        <v>0.1361609799314448</v>
      </c>
      <c r="I4138" s="3"/>
      <c r="J4138" s="3"/>
      <c r="K4138" s="3" t="s">
        <v>146</v>
      </c>
      <c r="L4138" s="125">
        <v>0.16715491631823301</v>
      </c>
      <c r="M4138" s="3">
        <v>4</v>
      </c>
      <c r="N4138" s="125">
        <v>9.0300951307530103E-2</v>
      </c>
      <c r="O4138" s="3">
        <v>25</v>
      </c>
      <c r="P4138" s="125">
        <v>5.9307014920741898E-2</v>
      </c>
      <c r="Q4138" s="3">
        <v>5</v>
      </c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</row>
    <row r="4139" spans="1:30" hidden="1" x14ac:dyDescent="0.25">
      <c r="A4139" s="2">
        <v>11</v>
      </c>
      <c r="B4139" s="2">
        <v>2017</v>
      </c>
      <c r="C4139" s="4" t="str">
        <f>INDEX(Index!$B$1:$B$500,MATCH($F4139,Index!$A$1:$A$500,0)
)</f>
        <v>DET</v>
      </c>
      <c r="D4139" s="4">
        <v>0</v>
      </c>
      <c r="E4139" s="141">
        <f t="shared" si="64"/>
        <v>0.11621409554813369</v>
      </c>
      <c r="F4139" s="3" t="s">
        <v>21</v>
      </c>
      <c r="G4139" s="3">
        <v>10</v>
      </c>
      <c r="H4139" s="125">
        <v>0.11621409554813369</v>
      </c>
      <c r="I4139" s="3"/>
      <c r="J4139" s="3"/>
      <c r="K4139" s="3" t="s">
        <v>146</v>
      </c>
      <c r="L4139" s="125">
        <v>4.3154379581321699E-2</v>
      </c>
      <c r="M4139" s="3">
        <v>13</v>
      </c>
      <c r="N4139" s="125">
        <v>-1.3137229151998799E-2</v>
      </c>
      <c r="O4139" s="3">
        <v>13</v>
      </c>
      <c r="P4139" s="125">
        <v>5.99224868148132E-2</v>
      </c>
      <c r="Q4139" s="3">
        <v>4</v>
      </c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</row>
    <row r="4140" spans="1:30" hidden="1" x14ac:dyDescent="0.25">
      <c r="A4140" s="2">
        <v>11</v>
      </c>
      <c r="B4140" s="2">
        <v>2017</v>
      </c>
      <c r="C4140" s="4" t="str">
        <f>INDEX(Index!$B$1:$B$500,MATCH($F4140,Index!$A$1:$A$500,0)
)</f>
        <v>BAL</v>
      </c>
      <c r="D4140" s="4">
        <v>0</v>
      </c>
      <c r="E4140" s="141">
        <f t="shared" si="64"/>
        <v>8.7015582965362395E-2</v>
      </c>
      <c r="F4140" s="3" t="s">
        <v>18</v>
      </c>
      <c r="G4140" s="3">
        <v>11</v>
      </c>
      <c r="H4140" s="125">
        <v>8.7015582965362395E-2</v>
      </c>
      <c r="I4140" s="3"/>
      <c r="J4140" s="3"/>
      <c r="K4140" s="3" t="s">
        <v>145</v>
      </c>
      <c r="L4140" s="125">
        <v>-0.17790811105816801</v>
      </c>
      <c r="M4140" s="3">
        <v>30</v>
      </c>
      <c r="N4140" s="125">
        <v>-0.192141383430806</v>
      </c>
      <c r="O4140" s="3">
        <v>2</v>
      </c>
      <c r="P4140" s="125">
        <v>7.27823105927244E-2</v>
      </c>
      <c r="Q4140" s="3">
        <v>1</v>
      </c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</row>
    <row r="4141" spans="1:30" hidden="1" x14ac:dyDescent="0.25">
      <c r="A4141" s="2">
        <v>11</v>
      </c>
      <c r="B4141" s="2">
        <v>2017</v>
      </c>
      <c r="C4141" s="4" t="str">
        <f>INDEX(Index!$B$1:$B$500,MATCH($F4141,Index!$A$1:$A$500,0)
)</f>
        <v>DAL</v>
      </c>
      <c r="D4141" s="4">
        <v>0</v>
      </c>
      <c r="E4141" s="141">
        <f t="shared" si="64"/>
        <v>7.4762416569503193E-2</v>
      </c>
      <c r="F4141" s="3" t="s">
        <v>3</v>
      </c>
      <c r="G4141" s="3">
        <v>12</v>
      </c>
      <c r="H4141" s="125">
        <v>7.4762416569503193E-2</v>
      </c>
      <c r="I4141" s="3"/>
      <c r="J4141" s="3"/>
      <c r="K4141" s="3" t="s">
        <v>145</v>
      </c>
      <c r="L4141" s="125">
        <v>9.4063215983504894E-2</v>
      </c>
      <c r="M4141" s="3">
        <v>8</v>
      </c>
      <c r="N4141" s="125">
        <v>7.2035878623310998E-2</v>
      </c>
      <c r="O4141" s="3">
        <v>23</v>
      </c>
      <c r="P4141" s="125">
        <v>5.2735079209309303E-2</v>
      </c>
      <c r="Q4141" s="3">
        <v>6</v>
      </c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</row>
    <row r="4142" spans="1:30" hidden="1" x14ac:dyDescent="0.25">
      <c r="A4142" s="2">
        <v>11</v>
      </c>
      <c r="B4142" s="2">
        <v>2017</v>
      </c>
      <c r="C4142" s="4" t="str">
        <f>INDEX(Index!$B$1:$B$500,MATCH($F4142,Index!$A$1:$A$500,0)
)</f>
        <v>ATL</v>
      </c>
      <c r="D4142" s="4">
        <v>0</v>
      </c>
      <c r="E4142" s="141">
        <f t="shared" si="64"/>
        <v>7.2980205903776907E-2</v>
      </c>
      <c r="F4142" s="3" t="s">
        <v>43</v>
      </c>
      <c r="G4142" s="3">
        <v>13</v>
      </c>
      <c r="H4142" s="125">
        <v>7.2980205903776907E-2</v>
      </c>
      <c r="I4142" s="3"/>
      <c r="J4142" s="3"/>
      <c r="K4142" s="3" t="s">
        <v>146</v>
      </c>
      <c r="L4142" s="125">
        <v>0.111962008996529</v>
      </c>
      <c r="M4142" s="3">
        <v>7</v>
      </c>
      <c r="N4142" s="125">
        <v>2.35427875187494E-2</v>
      </c>
      <c r="O4142" s="3">
        <v>19</v>
      </c>
      <c r="P4142" s="125">
        <v>-1.54390155740027E-2</v>
      </c>
      <c r="Q4142" s="3">
        <v>20</v>
      </c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</row>
    <row r="4143" spans="1:30" hidden="1" x14ac:dyDescent="0.25">
      <c r="A4143" s="2">
        <v>11</v>
      </c>
      <c r="B4143" s="2">
        <v>2017</v>
      </c>
      <c r="C4143" s="4" t="str">
        <f>INDEX(Index!$B$1:$B$500,MATCH($F4143,Index!$A$1:$A$500,0)
)</f>
        <v>SEA</v>
      </c>
      <c r="D4143" s="4">
        <v>0</v>
      </c>
      <c r="E4143" s="141">
        <f t="shared" si="64"/>
        <v>4.6191932837775458E-2</v>
      </c>
      <c r="F4143" s="3" t="s">
        <v>30</v>
      </c>
      <c r="G4143" s="3">
        <v>14</v>
      </c>
      <c r="H4143" s="125">
        <v>4.6191932837775458E-2</v>
      </c>
      <c r="I4143" s="3"/>
      <c r="J4143" s="3"/>
      <c r="K4143" s="3" t="s">
        <v>146</v>
      </c>
      <c r="L4143" s="125">
        <v>3.04242147379781E-3</v>
      </c>
      <c r="M4143" s="3">
        <v>16</v>
      </c>
      <c r="N4143" s="125">
        <v>-3.9192822188938999E-2</v>
      </c>
      <c r="O4143" s="3">
        <v>10</v>
      </c>
      <c r="P4143" s="125">
        <v>3.9566891750386496E-3</v>
      </c>
      <c r="Q4143" s="3">
        <v>14</v>
      </c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</row>
    <row r="4144" spans="1:30" hidden="1" x14ac:dyDescent="0.25">
      <c r="A4144" s="2">
        <v>11</v>
      </c>
      <c r="B4144" s="2">
        <v>2017</v>
      </c>
      <c r="C4144" s="4" t="str">
        <f>INDEX(Index!$B$1:$B$500,MATCH($F4144,Index!$A$1:$A$500,0)
)</f>
        <v>WAS</v>
      </c>
      <c r="D4144" s="4">
        <v>0</v>
      </c>
      <c r="E4144" s="141">
        <f t="shared" si="64"/>
        <v>1.0398301814427198E-2</v>
      </c>
      <c r="F4144" s="3" t="s">
        <v>26</v>
      </c>
      <c r="G4144" s="3">
        <v>15</v>
      </c>
      <c r="H4144" s="125">
        <v>1.0398301814427198E-2</v>
      </c>
      <c r="I4144" s="3"/>
      <c r="J4144" s="3"/>
      <c r="K4144" s="3" t="s">
        <v>148</v>
      </c>
      <c r="L4144" s="125">
        <v>7.9845999869291001E-2</v>
      </c>
      <c r="M4144" s="3">
        <v>10</v>
      </c>
      <c r="N4144" s="125">
        <v>3.4036514053340503E-2</v>
      </c>
      <c r="O4144" s="3">
        <v>20</v>
      </c>
      <c r="P4144" s="125">
        <v>-3.5411184001523301E-2</v>
      </c>
      <c r="Q4144" s="3">
        <v>24</v>
      </c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</row>
    <row r="4145" spans="1:30" hidden="1" x14ac:dyDescent="0.25">
      <c r="A4145" s="2">
        <v>11</v>
      </c>
      <c r="B4145" s="2">
        <v>2017</v>
      </c>
      <c r="C4145" s="4" t="str">
        <f>INDEX(Index!$B$1:$B$500,MATCH($F4145,Index!$A$1:$A$500,0)
)</f>
        <v>HOU</v>
      </c>
      <c r="D4145" s="4">
        <v>0</v>
      </c>
      <c r="E4145" s="141">
        <f t="shared" si="64"/>
        <v>3.4530557540998E-3</v>
      </c>
      <c r="F4145" s="3" t="s">
        <v>49</v>
      </c>
      <c r="G4145" s="3">
        <v>16</v>
      </c>
      <c r="H4145" s="125">
        <v>3.4530557540998E-3</v>
      </c>
      <c r="I4145" s="3"/>
      <c r="J4145" s="3"/>
      <c r="K4145" s="3" t="s">
        <v>148</v>
      </c>
      <c r="L4145" s="125">
        <v>2.36109310591745E-2</v>
      </c>
      <c r="M4145" s="3">
        <v>14</v>
      </c>
      <c r="N4145" s="125">
        <v>-1.0358685677662301E-2</v>
      </c>
      <c r="O4145" s="3">
        <v>15</v>
      </c>
      <c r="P4145" s="125">
        <v>-3.0516560982737001E-2</v>
      </c>
      <c r="Q4145" s="3">
        <v>23</v>
      </c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</row>
    <row r="4146" spans="1:30" hidden="1" x14ac:dyDescent="0.25">
      <c r="A4146" s="2">
        <v>11</v>
      </c>
      <c r="B4146" s="2">
        <v>2017</v>
      </c>
      <c r="C4146" s="4" t="str">
        <f>INDEX(Index!$B$1:$B$500,MATCH($F4146,Index!$A$1:$A$500,0)
)</f>
        <v>GB</v>
      </c>
      <c r="D4146" s="4">
        <v>0</v>
      </c>
      <c r="E4146" s="141">
        <f t="shared" si="64"/>
        <v>1.6722965504242064E-3</v>
      </c>
      <c r="F4146" s="3" t="s">
        <v>20</v>
      </c>
      <c r="G4146" s="3">
        <v>17</v>
      </c>
      <c r="H4146" s="125">
        <v>1.6722965504242064E-3</v>
      </c>
      <c r="I4146" s="3"/>
      <c r="J4146" s="3"/>
      <c r="K4146" s="3" t="s">
        <v>145</v>
      </c>
      <c r="L4146" s="125">
        <v>1.7150588822030698E-2</v>
      </c>
      <c r="M4146" s="3">
        <v>15</v>
      </c>
      <c r="N4146" s="125">
        <v>7.6337856105089903E-3</v>
      </c>
      <c r="O4146" s="3">
        <v>17</v>
      </c>
      <c r="P4146" s="125">
        <v>-7.8445066610975007E-3</v>
      </c>
      <c r="Q4146" s="3">
        <v>18</v>
      </c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</row>
    <row r="4147" spans="1:30" hidden="1" x14ac:dyDescent="0.25">
      <c r="A4147" s="2">
        <v>11</v>
      </c>
      <c r="B4147" s="2">
        <v>2017</v>
      </c>
      <c r="C4147" s="4" t="e">
        <f>INDEX(Index!$B$1:$B$500,MATCH($F4147,Index!$A$1:$A$500,0)
)</f>
        <v>#N/A</v>
      </c>
      <c r="D4147" s="4">
        <v>0</v>
      </c>
      <c r="E4147" s="141">
        <f t="shared" si="64"/>
        <v>-1.9153000003583706E-2</v>
      </c>
      <c r="F4147" s="3" t="s">
        <v>301</v>
      </c>
      <c r="G4147" s="3">
        <v>18</v>
      </c>
      <c r="H4147" s="125">
        <v>-1.9153000003583706E-2</v>
      </c>
      <c r="I4147" s="3"/>
      <c r="J4147" s="3"/>
      <c r="K4147" s="3" t="s">
        <v>148</v>
      </c>
      <c r="L4147" s="125">
        <v>6.6039602807536693E-2</v>
      </c>
      <c r="M4147" s="3">
        <v>11</v>
      </c>
      <c r="N4147" s="125">
        <v>-1.2564831087165201E-2</v>
      </c>
      <c r="O4147" s="3">
        <v>14</v>
      </c>
      <c r="P4147" s="125">
        <v>-9.7757433898285603E-2</v>
      </c>
      <c r="Q4147" s="3">
        <v>32</v>
      </c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</row>
    <row r="4148" spans="1:30" hidden="1" x14ac:dyDescent="0.25">
      <c r="A4148" s="2">
        <v>11</v>
      </c>
      <c r="B4148" s="2">
        <v>2017</v>
      </c>
      <c r="C4148" s="4" t="str">
        <f>INDEX(Index!$B$1:$B$500,MATCH($F4148,Index!$A$1:$A$500,0)
)</f>
        <v>TEN</v>
      </c>
      <c r="D4148" s="4">
        <v>0</v>
      </c>
      <c r="E4148" s="141">
        <f t="shared" si="64"/>
        <v>-8.6191827342458185E-2</v>
      </c>
      <c r="F4148" s="3" t="s">
        <v>45</v>
      </c>
      <c r="G4148" s="3">
        <v>19</v>
      </c>
      <c r="H4148" s="125">
        <v>-8.6191827342458185E-2</v>
      </c>
      <c r="I4148" s="3"/>
      <c r="J4148" s="3"/>
      <c r="K4148" s="3" t="s">
        <v>146</v>
      </c>
      <c r="L4148" s="125">
        <v>-3.0299826435850899E-2</v>
      </c>
      <c r="M4148" s="3">
        <v>20</v>
      </c>
      <c r="N4148" s="125">
        <v>6.2941493174030194E-2</v>
      </c>
      <c r="O4148" s="3">
        <v>22</v>
      </c>
      <c r="P4148" s="125">
        <v>7.0494922674229103E-3</v>
      </c>
      <c r="Q4148" s="3">
        <v>13</v>
      </c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</row>
    <row r="4149" spans="1:30" hidden="1" x14ac:dyDescent="0.25">
      <c r="A4149" s="2">
        <v>11</v>
      </c>
      <c r="B4149" s="2">
        <v>2017</v>
      </c>
      <c r="C4149" s="4" t="str">
        <f>INDEX(Index!$B$1:$B$500,MATCH($F4149,Index!$A$1:$A$500,0)
)</f>
        <v>CIN</v>
      </c>
      <c r="D4149" s="4">
        <v>0</v>
      </c>
      <c r="E4149" s="141">
        <f t="shared" si="64"/>
        <v>-9.629593376557409E-2</v>
      </c>
      <c r="F4149" s="3" t="s">
        <v>24</v>
      </c>
      <c r="G4149" s="3">
        <v>20</v>
      </c>
      <c r="H4149" s="125">
        <v>-9.629593376557409E-2</v>
      </c>
      <c r="I4149" s="3"/>
      <c r="J4149" s="3"/>
      <c r="K4149" s="3" t="s">
        <v>148</v>
      </c>
      <c r="L4149" s="125">
        <v>-9.4059682757384896E-2</v>
      </c>
      <c r="M4149" s="3">
        <v>22</v>
      </c>
      <c r="N4149" s="125">
        <v>-2.1990397478337899E-2</v>
      </c>
      <c r="O4149" s="3">
        <v>12</v>
      </c>
      <c r="P4149" s="125">
        <v>-2.42266484865271E-2</v>
      </c>
      <c r="Q4149" s="3">
        <v>21</v>
      </c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</row>
    <row r="4150" spans="1:30" hidden="1" x14ac:dyDescent="0.25">
      <c r="A4150" s="2">
        <v>11</v>
      </c>
      <c r="B4150" s="2">
        <v>2017</v>
      </c>
      <c r="C4150" s="4" t="str">
        <f>INDEX(Index!$B$1:$B$500,MATCH($F4150,Index!$A$1:$A$500,0)
)</f>
        <v>ARI</v>
      </c>
      <c r="D4150" s="4">
        <v>0</v>
      </c>
      <c r="E4150" s="141">
        <f t="shared" si="64"/>
        <v>-0.14108947394681798</v>
      </c>
      <c r="F4150" s="3" t="s">
        <v>23</v>
      </c>
      <c r="G4150" s="3">
        <v>21</v>
      </c>
      <c r="H4150" s="125">
        <v>-0.14108947394681798</v>
      </c>
      <c r="I4150" s="3"/>
      <c r="J4150" s="3"/>
      <c r="K4150" s="3" t="s">
        <v>148</v>
      </c>
      <c r="L4150" s="125">
        <v>-0.100076645049532</v>
      </c>
      <c r="M4150" s="3">
        <v>23</v>
      </c>
      <c r="N4150" s="125">
        <v>-3.59368694704571E-2</v>
      </c>
      <c r="O4150" s="3">
        <v>11</v>
      </c>
      <c r="P4150" s="125">
        <v>-7.6949698367743097E-2</v>
      </c>
      <c r="Q4150" s="3">
        <v>29</v>
      </c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</row>
    <row r="4151" spans="1:30" hidden="1" x14ac:dyDescent="0.25">
      <c r="A4151" s="2">
        <v>11</v>
      </c>
      <c r="B4151" s="2">
        <v>2017</v>
      </c>
      <c r="C4151" s="4" t="str">
        <f>INDEX(Index!$B$1:$B$500,MATCH($F4151,Index!$A$1:$A$500,0)
)</f>
        <v>DEN</v>
      </c>
      <c r="D4151" s="4">
        <v>0</v>
      </c>
      <c r="E4151" s="141">
        <f t="shared" si="64"/>
        <v>-0.14504454624455759</v>
      </c>
      <c r="F4151" s="3" t="s">
        <v>39</v>
      </c>
      <c r="G4151" s="3">
        <v>22</v>
      </c>
      <c r="H4151" s="125">
        <v>-0.14504454624455759</v>
      </c>
      <c r="I4151" s="3"/>
      <c r="J4151" s="3"/>
      <c r="K4151" s="3" t="s">
        <v>147</v>
      </c>
      <c r="L4151" s="125">
        <v>-0.14736370323833201</v>
      </c>
      <c r="M4151" s="3">
        <v>26</v>
      </c>
      <c r="N4151" s="125">
        <v>-9.7786462687398795E-2</v>
      </c>
      <c r="O4151" s="3">
        <v>9</v>
      </c>
      <c r="P4151" s="125">
        <v>-9.5467305693624396E-2</v>
      </c>
      <c r="Q4151" s="3">
        <v>31</v>
      </c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</row>
    <row r="4152" spans="1:30" hidden="1" x14ac:dyDescent="0.25">
      <c r="A4152" s="2">
        <v>11</v>
      </c>
      <c r="B4152" s="2">
        <v>2017</v>
      </c>
      <c r="C4152" s="4" t="str">
        <f>INDEX(Index!$B$1:$B$500,MATCH($F4152,Index!$A$1:$A$500,0)
)</f>
        <v>LV</v>
      </c>
      <c r="D4152" s="4">
        <v>0</v>
      </c>
      <c r="E4152" s="141">
        <f t="shared" si="64"/>
        <v>-0.14782024054167373</v>
      </c>
      <c r="F4152" s="3" t="s">
        <v>52</v>
      </c>
      <c r="G4152" s="3">
        <v>23</v>
      </c>
      <c r="H4152" s="125">
        <v>-0.14782024054167373</v>
      </c>
      <c r="I4152" s="3"/>
      <c r="J4152" s="3"/>
      <c r="K4152" s="3" t="s">
        <v>148</v>
      </c>
      <c r="L4152" s="125">
        <v>4.8871833903237002E-2</v>
      </c>
      <c r="M4152" s="3">
        <v>12</v>
      </c>
      <c r="N4152" s="125">
        <v>0.20650391191342099</v>
      </c>
      <c r="O4152" s="3">
        <v>31</v>
      </c>
      <c r="P4152" s="125">
        <v>9.8118374685102604E-3</v>
      </c>
      <c r="Q4152" s="3">
        <v>12</v>
      </c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</row>
    <row r="4153" spans="1:30" hidden="1" x14ac:dyDescent="0.25">
      <c r="A4153" s="2">
        <v>11</v>
      </c>
      <c r="B4153" s="2">
        <v>2017</v>
      </c>
      <c r="C4153" s="4" t="str">
        <f>INDEX(Index!$B$1:$B$500,MATCH($F4153,Index!$A$1:$A$500,0)
)</f>
        <v>BUF</v>
      </c>
      <c r="D4153" s="4">
        <v>0</v>
      </c>
      <c r="E4153" s="141">
        <f t="shared" si="64"/>
        <v>-0.14801358245423524</v>
      </c>
      <c r="F4153" s="3" t="s">
        <v>0</v>
      </c>
      <c r="G4153" s="3">
        <v>24</v>
      </c>
      <c r="H4153" s="125">
        <v>-0.14801358245423524</v>
      </c>
      <c r="I4153" s="3"/>
      <c r="J4153" s="3"/>
      <c r="K4153" s="3" t="s">
        <v>145</v>
      </c>
      <c r="L4153" s="125">
        <v>-0.106507900429938</v>
      </c>
      <c r="M4153" s="3">
        <v>24</v>
      </c>
      <c r="N4153" s="125">
        <v>7.3915144600739002E-2</v>
      </c>
      <c r="O4153" s="3">
        <v>24</v>
      </c>
      <c r="P4153" s="125">
        <v>3.2409462576441797E-2</v>
      </c>
      <c r="Q4153" s="3">
        <v>7</v>
      </c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</row>
    <row r="4154" spans="1:30" hidden="1" x14ac:dyDescent="0.25">
      <c r="A4154" s="2">
        <v>11</v>
      </c>
      <c r="B4154" s="2">
        <v>2017</v>
      </c>
      <c r="C4154" s="4" t="str">
        <f>INDEX(Index!$B$1:$B$500,MATCH($F4154,Index!$A$1:$A$500,0)
)</f>
        <v>TB</v>
      </c>
      <c r="D4154" s="4">
        <v>0</v>
      </c>
      <c r="E4154" s="141">
        <f t="shared" si="64"/>
        <v>-0.15870448378269081</v>
      </c>
      <c r="F4154" s="3" t="s">
        <v>38</v>
      </c>
      <c r="G4154" s="3">
        <v>25</v>
      </c>
      <c r="H4154" s="125">
        <v>-0.15870448378269081</v>
      </c>
      <c r="I4154" s="3"/>
      <c r="J4154" s="3"/>
      <c r="K4154" s="3" t="s">
        <v>148</v>
      </c>
      <c r="L4154" s="125">
        <v>-1.6911683842840499E-2</v>
      </c>
      <c r="M4154" s="3">
        <v>18</v>
      </c>
      <c r="N4154" s="125">
        <v>0.104646696282165</v>
      </c>
      <c r="O4154" s="3">
        <v>26</v>
      </c>
      <c r="P4154" s="125">
        <v>-3.7146103657685302E-2</v>
      </c>
      <c r="Q4154" s="3">
        <v>25</v>
      </c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</row>
    <row r="4155" spans="1:30" hidden="1" x14ac:dyDescent="0.25">
      <c r="A4155" s="2">
        <v>11</v>
      </c>
      <c r="B4155" s="2">
        <v>2017</v>
      </c>
      <c r="C4155" s="4" t="str">
        <f>INDEX(Index!$B$1:$B$500,MATCH($F4155,Index!$A$1:$A$500,0)
)</f>
        <v>CHI</v>
      </c>
      <c r="D4155" s="4">
        <v>0</v>
      </c>
      <c r="E4155" s="141">
        <f t="shared" si="64"/>
        <v>-0.19064640900255592</v>
      </c>
      <c r="F4155" s="3" t="s">
        <v>64</v>
      </c>
      <c r="G4155" s="3">
        <v>26</v>
      </c>
      <c r="H4155" s="125">
        <v>-0.19064640900255592</v>
      </c>
      <c r="I4155" s="3"/>
      <c r="J4155" s="3"/>
      <c r="K4155" s="3" t="s">
        <v>147</v>
      </c>
      <c r="L4155" s="125">
        <v>-0.11852460390617101</v>
      </c>
      <c r="M4155" s="3">
        <v>25</v>
      </c>
      <c r="N4155" s="125">
        <v>6.1402839069533196E-3</v>
      </c>
      <c r="O4155" s="3">
        <v>16</v>
      </c>
      <c r="P4155" s="125">
        <v>-6.5981521189431597E-2</v>
      </c>
      <c r="Q4155" s="3">
        <v>28</v>
      </c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</row>
    <row r="4156" spans="1:30" hidden="1" x14ac:dyDescent="0.25">
      <c r="A4156" s="2">
        <v>11</v>
      </c>
      <c r="B4156" s="2">
        <v>2017</v>
      </c>
      <c r="C4156" s="4" t="str">
        <f>INDEX(Index!$B$1:$B$500,MATCH($F4156,Index!$A$1:$A$500,0)
)</f>
        <v>NYJ</v>
      </c>
      <c r="D4156" s="4">
        <v>0</v>
      </c>
      <c r="E4156" s="141">
        <f t="shared" si="64"/>
        <v>-0.2133645261549712</v>
      </c>
      <c r="F4156" s="3" t="s">
        <v>9</v>
      </c>
      <c r="G4156" s="3">
        <v>27</v>
      </c>
      <c r="H4156" s="125">
        <v>-0.2133645261549712</v>
      </c>
      <c r="I4156" s="3"/>
      <c r="J4156" s="3"/>
      <c r="K4156" s="3" t="s">
        <v>148</v>
      </c>
      <c r="L4156" s="125">
        <v>-0.159494503478672</v>
      </c>
      <c r="M4156" s="3">
        <v>28</v>
      </c>
      <c r="N4156" s="125">
        <v>4.8821950731164798E-2</v>
      </c>
      <c r="O4156" s="3">
        <v>21</v>
      </c>
      <c r="P4156" s="125">
        <v>-5.0480719451344103E-3</v>
      </c>
      <c r="Q4156" s="3">
        <v>17</v>
      </c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</row>
    <row r="4157" spans="1:30" hidden="1" x14ac:dyDescent="0.25">
      <c r="A4157" s="2">
        <v>11</v>
      </c>
      <c r="B4157" s="2">
        <v>2017</v>
      </c>
      <c r="C4157" s="4" t="str">
        <f>INDEX(Index!$B$1:$B$500,MATCH($F4157,Index!$A$1:$A$500,0)
)</f>
        <v>IND</v>
      </c>
      <c r="D4157" s="4">
        <v>0</v>
      </c>
      <c r="E4157" s="141">
        <f t="shared" si="64"/>
        <v>-0.2471726433122528</v>
      </c>
      <c r="F4157" s="3" t="s">
        <v>35</v>
      </c>
      <c r="G4157" s="3">
        <v>28</v>
      </c>
      <c r="H4157" s="125">
        <v>-0.2471726433122528</v>
      </c>
      <c r="I4157" s="3"/>
      <c r="J4157" s="3"/>
      <c r="K4157" s="3" t="s">
        <v>147</v>
      </c>
      <c r="L4157" s="125">
        <v>-0.170201024334315</v>
      </c>
      <c r="M4157" s="3">
        <v>29</v>
      </c>
      <c r="N4157" s="125">
        <v>0.10856921288134901</v>
      </c>
      <c r="O4157" s="3">
        <v>27</v>
      </c>
      <c r="P4157" s="125">
        <v>3.15975939034112E-2</v>
      </c>
      <c r="Q4157" s="3">
        <v>8</v>
      </c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</row>
    <row r="4158" spans="1:30" hidden="1" x14ac:dyDescent="0.25">
      <c r="A4158" s="2">
        <v>11</v>
      </c>
      <c r="B4158" s="2">
        <v>2017</v>
      </c>
      <c r="C4158" s="4" t="str">
        <f>INDEX(Index!$B$1:$B$500,MATCH($F4158,Index!$A$1:$A$500,0)
)</f>
        <v>SF</v>
      </c>
      <c r="D4158" s="4">
        <v>0</v>
      </c>
      <c r="E4158" s="141">
        <f t="shared" si="64"/>
        <v>-0.25443979846521569</v>
      </c>
      <c r="F4158" s="3" t="s">
        <v>1</v>
      </c>
      <c r="G4158" s="3">
        <v>29</v>
      </c>
      <c r="H4158" s="125">
        <v>-0.25443979846521569</v>
      </c>
      <c r="I4158" s="3"/>
      <c r="J4158" s="3"/>
      <c r="K4158" s="3" t="s">
        <v>150</v>
      </c>
      <c r="L4158" s="125">
        <v>-0.15231907214908599</v>
      </c>
      <c r="M4158" s="3">
        <v>27</v>
      </c>
      <c r="N4158" s="125">
        <v>0.13285580186282001</v>
      </c>
      <c r="O4158" s="3">
        <v>29</v>
      </c>
      <c r="P4158" s="125">
        <v>3.0735075546690301E-2</v>
      </c>
      <c r="Q4158" s="3">
        <v>9</v>
      </c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</row>
    <row r="4159" spans="1:30" hidden="1" x14ac:dyDescent="0.25">
      <c r="A4159" s="2">
        <v>11</v>
      </c>
      <c r="B4159" s="2">
        <v>2017</v>
      </c>
      <c r="C4159" s="4" t="str">
        <f>INDEX(Index!$B$1:$B$500,MATCH($F4159,Index!$A$1:$A$500,0)
)</f>
        <v>CLE</v>
      </c>
      <c r="D4159" s="4">
        <v>0</v>
      </c>
      <c r="E4159" s="141">
        <f t="shared" si="64"/>
        <v>-0.28062705804028953</v>
      </c>
      <c r="F4159" s="3" t="s">
        <v>10</v>
      </c>
      <c r="G4159" s="3">
        <v>30</v>
      </c>
      <c r="H4159" s="125">
        <v>-0.28062705804028953</v>
      </c>
      <c r="I4159" s="3"/>
      <c r="J4159" s="3"/>
      <c r="K4159" s="3" t="s">
        <v>223</v>
      </c>
      <c r="L4159" s="125">
        <v>-0.20322838097903201</v>
      </c>
      <c r="M4159" s="3">
        <v>32</v>
      </c>
      <c r="N4159" s="125">
        <v>2.0244947332349099E-2</v>
      </c>
      <c r="O4159" s="3">
        <v>18</v>
      </c>
      <c r="P4159" s="125">
        <v>-5.7153729728908399E-2</v>
      </c>
      <c r="Q4159" s="3">
        <v>27</v>
      </c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</row>
    <row r="4160" spans="1:30" hidden="1" x14ac:dyDescent="0.25">
      <c r="A4160" s="2">
        <v>11</v>
      </c>
      <c r="B4160" s="2">
        <v>2017</v>
      </c>
      <c r="C4160" s="4" t="str">
        <f>INDEX(Index!$B$1:$B$500,MATCH($F4160,Index!$A$1:$A$500,0)
)</f>
        <v>NYG</v>
      </c>
      <c r="D4160" s="4">
        <v>0</v>
      </c>
      <c r="E4160" s="141">
        <f t="shared" si="64"/>
        <v>-0.30791598291017364</v>
      </c>
      <c r="F4160" s="3" t="s">
        <v>15</v>
      </c>
      <c r="G4160" s="3">
        <v>31</v>
      </c>
      <c r="H4160" s="125">
        <v>-0.30791598291017364</v>
      </c>
      <c r="I4160" s="3"/>
      <c r="J4160" s="3"/>
      <c r="K4160" s="3" t="s">
        <v>149</v>
      </c>
      <c r="L4160" s="125">
        <v>-6.6597751828853205E-2</v>
      </c>
      <c r="M4160" s="3">
        <v>21</v>
      </c>
      <c r="N4160" s="125">
        <v>0.152103481589595</v>
      </c>
      <c r="O4160" s="3">
        <v>30</v>
      </c>
      <c r="P4160" s="125">
        <v>-8.9214749491725406E-2</v>
      </c>
      <c r="Q4160" s="3">
        <v>30</v>
      </c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</row>
    <row r="4161" spans="1:30" hidden="1" x14ac:dyDescent="0.25">
      <c r="A4161" s="2">
        <v>11</v>
      </c>
      <c r="B4161" s="2">
        <v>2017</v>
      </c>
      <c r="C4161" s="4" t="str">
        <f>INDEX(Index!$B$1:$B$500,MATCH($F4161,Index!$A$1:$A$500,0)
)</f>
        <v>MIA</v>
      </c>
      <c r="D4161" s="4">
        <v>0</v>
      </c>
      <c r="E4161" s="141">
        <f t="shared" si="64"/>
        <v>-0.40487218148641702</v>
      </c>
      <c r="F4161" s="3" t="s">
        <v>4</v>
      </c>
      <c r="G4161" s="3">
        <v>32</v>
      </c>
      <c r="H4161" s="125">
        <v>-0.40487218148641702</v>
      </c>
      <c r="I4161" s="3"/>
      <c r="J4161" s="3"/>
      <c r="K4161" s="3" t="s">
        <v>148</v>
      </c>
      <c r="L4161" s="125">
        <v>-0.19133950887107801</v>
      </c>
      <c r="M4161" s="3">
        <v>31</v>
      </c>
      <c r="N4161" s="125">
        <v>0.208724106366839</v>
      </c>
      <c r="O4161" s="3">
        <v>32</v>
      </c>
      <c r="P4161" s="125">
        <v>-4.8085662485000003E-3</v>
      </c>
      <c r="Q4161" s="3">
        <v>16</v>
      </c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</row>
    <row r="4162" spans="1:30" hidden="1" x14ac:dyDescent="0.25">
      <c r="A4162" s="2">
        <v>12</v>
      </c>
      <c r="B4162" s="2">
        <v>2017</v>
      </c>
      <c r="C4162" s="4" t="str">
        <f>INDEX(Index!$B$1:$B$500,MATCH($F4162,Index!$A$1:$A$500,0)
)</f>
        <v>PHI</v>
      </c>
      <c r="D4162" s="4">
        <v>0</v>
      </c>
      <c r="E4162" s="141">
        <f t="shared" ref="E4162:E4225" si="65">IF(D4162=1,H4162/100,H4162)</f>
        <v>0.34901359851934172</v>
      </c>
      <c r="F4162" s="3" t="s">
        <v>7</v>
      </c>
      <c r="G4162" s="3">
        <v>1</v>
      </c>
      <c r="H4162" s="125">
        <v>0.34901359851934172</v>
      </c>
      <c r="I4162" s="3"/>
      <c r="J4162" s="3"/>
      <c r="K4162" s="3" t="s">
        <v>244</v>
      </c>
      <c r="L4162" s="125">
        <v>0.13160601163977101</v>
      </c>
      <c r="M4162" s="3">
        <v>7</v>
      </c>
      <c r="N4162" s="125">
        <v>-0.19120630032034799</v>
      </c>
      <c r="O4162" s="3">
        <v>3</v>
      </c>
      <c r="P4162" s="125">
        <v>2.62012865592227E-2</v>
      </c>
      <c r="Q4162" s="3">
        <v>10</v>
      </c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</row>
    <row r="4163" spans="1:30" hidden="1" x14ac:dyDescent="0.25">
      <c r="A4163" s="2">
        <v>12</v>
      </c>
      <c r="B4163" s="2">
        <v>2017</v>
      </c>
      <c r="C4163" s="4" t="e">
        <f>INDEX(Index!$B$1:$B$500,MATCH($F4163,Index!$A$1:$A$500,0)
)</f>
        <v>#N/A</v>
      </c>
      <c r="D4163" s="4">
        <v>0</v>
      </c>
      <c r="E4163" s="141">
        <f t="shared" si="65"/>
        <v>0.32376395055973695</v>
      </c>
      <c r="F4163" s="3" t="s">
        <v>283</v>
      </c>
      <c r="G4163" s="3">
        <v>2</v>
      </c>
      <c r="H4163" s="125">
        <v>0.32376395055973695</v>
      </c>
      <c r="I4163" s="3"/>
      <c r="J4163" s="3"/>
      <c r="K4163" s="3" t="s">
        <v>153</v>
      </c>
      <c r="L4163" s="125">
        <v>0.13071337814893499</v>
      </c>
      <c r="M4163" s="3">
        <v>8</v>
      </c>
      <c r="N4163" s="125">
        <v>-0.11687852142402901</v>
      </c>
      <c r="O4163" s="3">
        <v>5</v>
      </c>
      <c r="P4163" s="125">
        <v>7.6172050986772905E-2</v>
      </c>
      <c r="Q4163" s="3">
        <v>2</v>
      </c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</row>
    <row r="4164" spans="1:30" hidden="1" x14ac:dyDescent="0.25">
      <c r="A4164" s="2">
        <v>12</v>
      </c>
      <c r="B4164" s="2">
        <v>2017</v>
      </c>
      <c r="C4164" s="4" t="str">
        <f>INDEX(Index!$B$1:$B$500,MATCH($F4164,Index!$A$1:$A$500,0)
)</f>
        <v>MIN</v>
      </c>
      <c r="D4164" s="4">
        <v>0</v>
      </c>
      <c r="E4164" s="141">
        <f t="shared" si="65"/>
        <v>0.3163159513412479</v>
      </c>
      <c r="F4164" s="3" t="s">
        <v>46</v>
      </c>
      <c r="G4164" s="3">
        <v>3</v>
      </c>
      <c r="H4164" s="125">
        <v>0.3163159513412479</v>
      </c>
      <c r="I4164" s="3"/>
      <c r="J4164" s="3"/>
      <c r="K4164" s="3" t="s">
        <v>151</v>
      </c>
      <c r="L4164" s="125">
        <v>0.17130460435577299</v>
      </c>
      <c r="M4164" s="3">
        <v>3</v>
      </c>
      <c r="N4164" s="125">
        <v>-0.15833787256227899</v>
      </c>
      <c r="O4164" s="3">
        <v>4</v>
      </c>
      <c r="P4164" s="125">
        <v>-1.33265255768041E-2</v>
      </c>
      <c r="Q4164" s="3">
        <v>20</v>
      </c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</row>
    <row r="4165" spans="1:30" hidden="1" x14ac:dyDescent="0.25">
      <c r="A4165" s="2">
        <v>12</v>
      </c>
      <c r="B4165" s="2">
        <v>2017</v>
      </c>
      <c r="C4165" s="4" t="str">
        <f>INDEX(Index!$B$1:$B$500,MATCH($F4165,Index!$A$1:$A$500,0)
)</f>
        <v>NO</v>
      </c>
      <c r="D4165" s="4">
        <v>0</v>
      </c>
      <c r="E4165" s="141">
        <f t="shared" si="65"/>
        <v>0.29677441089591666</v>
      </c>
      <c r="F4165" s="3" t="s">
        <v>27</v>
      </c>
      <c r="G4165" s="3">
        <v>4</v>
      </c>
      <c r="H4165" s="125">
        <v>0.29677441089591666</v>
      </c>
      <c r="I4165" s="3"/>
      <c r="J4165" s="3"/>
      <c r="K4165" s="3" t="s">
        <v>153</v>
      </c>
      <c r="L4165" s="125">
        <v>0.23044158407628701</v>
      </c>
      <c r="M4165" s="3">
        <v>1</v>
      </c>
      <c r="N4165" s="125">
        <v>-8.7943797981525601E-2</v>
      </c>
      <c r="O4165" s="3">
        <v>8</v>
      </c>
      <c r="P4165" s="125">
        <v>-2.1610971161896E-2</v>
      </c>
      <c r="Q4165" s="3">
        <v>21</v>
      </c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</row>
    <row r="4166" spans="1:30" hidden="1" x14ac:dyDescent="0.25">
      <c r="A4166" s="2">
        <v>12</v>
      </c>
      <c r="B4166" s="2">
        <v>2017</v>
      </c>
      <c r="C4166" s="4" t="str">
        <f>INDEX(Index!$B$1:$B$500,MATCH($F4166,Index!$A$1:$A$500,0)
)</f>
        <v>PIT</v>
      </c>
      <c r="D4166" s="4">
        <v>0</v>
      </c>
      <c r="E4166" s="141">
        <f t="shared" si="65"/>
        <v>0.26419149189027574</v>
      </c>
      <c r="F4166" s="3" t="s">
        <v>32</v>
      </c>
      <c r="G4166" s="3">
        <v>5</v>
      </c>
      <c r="H4166" s="125">
        <v>0.26419149189027574</v>
      </c>
      <c r="I4166" s="3"/>
      <c r="J4166" s="3"/>
      <c r="K4166" s="3" t="s">
        <v>151</v>
      </c>
      <c r="L4166" s="125">
        <v>0.15662903042898799</v>
      </c>
      <c r="M4166" s="3">
        <v>5</v>
      </c>
      <c r="N4166" s="125">
        <v>-0.11092896948146901</v>
      </c>
      <c r="O4166" s="3">
        <v>7</v>
      </c>
      <c r="P4166" s="125">
        <v>-3.3665080201812402E-3</v>
      </c>
      <c r="Q4166" s="3">
        <v>16</v>
      </c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</row>
    <row r="4167" spans="1:30" hidden="1" x14ac:dyDescent="0.25">
      <c r="A4167" s="2">
        <v>12</v>
      </c>
      <c r="B4167" s="2">
        <v>2017</v>
      </c>
      <c r="C4167" s="4" t="str">
        <f>INDEX(Index!$B$1:$B$500,MATCH($F4167,Index!$A$1:$A$500,0)
)</f>
        <v>NE</v>
      </c>
      <c r="D4167" s="4">
        <v>0</v>
      </c>
      <c r="E4167" s="141">
        <f t="shared" si="65"/>
        <v>0.18775075605603708</v>
      </c>
      <c r="F4167" s="3" t="s">
        <v>17</v>
      </c>
      <c r="G4167" s="3">
        <v>6</v>
      </c>
      <c r="H4167" s="125">
        <v>0.18775075605603708</v>
      </c>
      <c r="I4167" s="3"/>
      <c r="J4167" s="3"/>
      <c r="K4167" s="3" t="s">
        <v>151</v>
      </c>
      <c r="L4167" s="125">
        <v>0.22151806204065999</v>
      </c>
      <c r="M4167" s="3">
        <v>2</v>
      </c>
      <c r="N4167" s="125">
        <v>8.3640405278331706E-2</v>
      </c>
      <c r="O4167" s="3">
        <v>25</v>
      </c>
      <c r="P4167" s="125">
        <v>4.9873099293708797E-2</v>
      </c>
      <c r="Q4167" s="3">
        <v>7</v>
      </c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</row>
    <row r="4168" spans="1:30" hidden="1" x14ac:dyDescent="0.25">
      <c r="A4168" s="2">
        <v>12</v>
      </c>
      <c r="B4168" s="2">
        <v>2017</v>
      </c>
      <c r="C4168" s="4" t="str">
        <f>INDEX(Index!$B$1:$B$500,MATCH($F4168,Index!$A$1:$A$500,0)
)</f>
        <v>CAR</v>
      </c>
      <c r="D4168" s="4">
        <v>0</v>
      </c>
      <c r="E4168" s="141">
        <f t="shared" si="65"/>
        <v>0.1458906854227236</v>
      </c>
      <c r="F4168" s="3" t="s">
        <v>51</v>
      </c>
      <c r="G4168" s="3">
        <v>7</v>
      </c>
      <c r="H4168" s="125">
        <v>0.1458906854227236</v>
      </c>
      <c r="I4168" s="3"/>
      <c r="J4168" s="3"/>
      <c r="K4168" s="3" t="s">
        <v>153</v>
      </c>
      <c r="L4168" s="125">
        <v>-2.0464287837719902E-2</v>
      </c>
      <c r="M4168" s="3">
        <v>18</v>
      </c>
      <c r="N4168" s="125">
        <v>-0.111924117599929</v>
      </c>
      <c r="O4168" s="3">
        <v>6</v>
      </c>
      <c r="P4168" s="125">
        <v>5.4430855660514497E-2</v>
      </c>
      <c r="Q4168" s="3">
        <v>5</v>
      </c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</row>
    <row r="4169" spans="1:30" hidden="1" x14ac:dyDescent="0.25">
      <c r="A4169" s="2">
        <v>12</v>
      </c>
      <c r="B4169" s="2">
        <v>2017</v>
      </c>
      <c r="C4169" s="4" t="str">
        <f>INDEX(Index!$B$1:$B$500,MATCH($F4169,Index!$A$1:$A$500,0)
)</f>
        <v>JAX</v>
      </c>
      <c r="D4169" s="4">
        <v>0</v>
      </c>
      <c r="E4169" s="141">
        <f t="shared" si="65"/>
        <v>0.12611091552537171</v>
      </c>
      <c r="F4169" s="3" t="s">
        <v>56</v>
      </c>
      <c r="G4169" s="3">
        <v>8</v>
      </c>
      <c r="H4169" s="125">
        <v>0.12611091552537171</v>
      </c>
      <c r="I4169" s="3"/>
      <c r="J4169" s="3"/>
      <c r="K4169" s="3" t="s">
        <v>152</v>
      </c>
      <c r="L4169" s="125">
        <v>-4.9504308150716499E-2</v>
      </c>
      <c r="M4169" s="3">
        <v>20</v>
      </c>
      <c r="N4169" s="125">
        <v>-0.221339726570141</v>
      </c>
      <c r="O4169" s="3">
        <v>1</v>
      </c>
      <c r="P4169" s="125">
        <v>-4.5724502894052797E-2</v>
      </c>
      <c r="Q4169" s="3">
        <v>26</v>
      </c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</row>
    <row r="4170" spans="1:30" hidden="1" x14ac:dyDescent="0.25">
      <c r="A4170" s="2">
        <v>12</v>
      </c>
      <c r="B4170" s="2">
        <v>2017</v>
      </c>
      <c r="C4170" s="4" t="str">
        <f>INDEX(Index!$B$1:$B$500,MATCH($F4170,Index!$A$1:$A$500,0)
)</f>
        <v>BAL</v>
      </c>
      <c r="D4170" s="4">
        <v>0</v>
      </c>
      <c r="E4170" s="141">
        <f t="shared" si="65"/>
        <v>0.1163070602760311</v>
      </c>
      <c r="F4170" s="3" t="s">
        <v>18</v>
      </c>
      <c r="G4170" s="3">
        <v>9</v>
      </c>
      <c r="H4170" s="125">
        <v>0.1163070602760311</v>
      </c>
      <c r="I4170" s="3"/>
      <c r="J4170" s="3"/>
      <c r="K4170" s="3" t="s">
        <v>154</v>
      </c>
      <c r="L4170" s="125">
        <v>-0.16734205957415699</v>
      </c>
      <c r="M4170" s="3">
        <v>27</v>
      </c>
      <c r="N4170" s="125">
        <v>-0.195833262713004</v>
      </c>
      <c r="O4170" s="3">
        <v>2</v>
      </c>
      <c r="P4170" s="125">
        <v>8.7815857137184095E-2</v>
      </c>
      <c r="Q4170" s="3">
        <v>1</v>
      </c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</row>
    <row r="4171" spans="1:30" hidden="1" x14ac:dyDescent="0.25">
      <c r="A4171" s="2">
        <v>12</v>
      </c>
      <c r="B4171" s="2">
        <v>2017</v>
      </c>
      <c r="C4171" s="4" t="str">
        <f>INDEX(Index!$B$1:$B$500,MATCH($F4171,Index!$A$1:$A$500,0)
)</f>
        <v>KC</v>
      </c>
      <c r="D4171" s="4">
        <v>0</v>
      </c>
      <c r="E4171" s="141">
        <f t="shared" si="65"/>
        <v>0.1087263447580933</v>
      </c>
      <c r="F4171" s="3" t="s">
        <v>5</v>
      </c>
      <c r="G4171" s="3">
        <v>10</v>
      </c>
      <c r="H4171" s="125">
        <v>0.1087263447580933</v>
      </c>
      <c r="I4171" s="3"/>
      <c r="J4171" s="3"/>
      <c r="K4171" s="3" t="s">
        <v>154</v>
      </c>
      <c r="L4171" s="125">
        <v>0.136246087782289</v>
      </c>
      <c r="M4171" s="3">
        <v>6</v>
      </c>
      <c r="N4171" s="125">
        <v>8.06948651392142E-2</v>
      </c>
      <c r="O4171" s="3">
        <v>24</v>
      </c>
      <c r="P4171" s="125">
        <v>5.31751221150185E-2</v>
      </c>
      <c r="Q4171" s="3">
        <v>6</v>
      </c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</row>
    <row r="4172" spans="1:30" hidden="1" x14ac:dyDescent="0.25">
      <c r="A4172" s="2">
        <v>12</v>
      </c>
      <c r="B4172" s="2">
        <v>2017</v>
      </c>
      <c r="C4172" s="4" t="str">
        <f>INDEX(Index!$B$1:$B$500,MATCH($F4172,Index!$A$1:$A$500,0)
)</f>
        <v>DET</v>
      </c>
      <c r="D4172" s="4">
        <v>0</v>
      </c>
      <c r="E4172" s="141">
        <f t="shared" si="65"/>
        <v>0.10572777169775753</v>
      </c>
      <c r="F4172" s="3" t="s">
        <v>21</v>
      </c>
      <c r="G4172" s="3">
        <v>11</v>
      </c>
      <c r="H4172" s="125">
        <v>0.10572777169775753</v>
      </c>
      <c r="I4172" s="3"/>
      <c r="J4172" s="3"/>
      <c r="K4172" s="3" t="s">
        <v>154</v>
      </c>
      <c r="L4172" s="125">
        <v>3.91097951422767E-2</v>
      </c>
      <c r="M4172" s="3">
        <v>13</v>
      </c>
      <c r="N4172" s="125">
        <v>-3.24002452414183E-3</v>
      </c>
      <c r="O4172" s="3">
        <v>13</v>
      </c>
      <c r="P4172" s="125">
        <v>6.3377952031339002E-2</v>
      </c>
      <c r="Q4172" s="3">
        <v>3</v>
      </c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</row>
    <row r="4173" spans="1:30" hidden="1" x14ac:dyDescent="0.25">
      <c r="A4173" s="2">
        <v>12</v>
      </c>
      <c r="B4173" s="2">
        <v>2017</v>
      </c>
      <c r="C4173" s="4" t="str">
        <f>INDEX(Index!$B$1:$B$500,MATCH($F4173,Index!$A$1:$A$500,0)
)</f>
        <v>ATL</v>
      </c>
      <c r="D4173" s="4">
        <v>0</v>
      </c>
      <c r="E4173" s="141">
        <f t="shared" si="65"/>
        <v>9.5498870345454095E-2</v>
      </c>
      <c r="F4173" s="3" t="s">
        <v>43</v>
      </c>
      <c r="G4173" s="3">
        <v>12</v>
      </c>
      <c r="H4173" s="125">
        <v>9.5498870345454095E-2</v>
      </c>
      <c r="I4173" s="3"/>
      <c r="J4173" s="3"/>
      <c r="K4173" s="3" t="s">
        <v>152</v>
      </c>
      <c r="L4173" s="125">
        <v>0.15717228965362701</v>
      </c>
      <c r="M4173" s="3">
        <v>4</v>
      </c>
      <c r="N4173" s="125">
        <v>5.1579403013796703E-2</v>
      </c>
      <c r="O4173" s="3">
        <v>21</v>
      </c>
      <c r="P4173" s="125">
        <v>-1.00940162943762E-2</v>
      </c>
      <c r="Q4173" s="3">
        <v>18</v>
      </c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</row>
    <row r="4174" spans="1:30" hidden="1" x14ac:dyDescent="0.25">
      <c r="A4174" s="2">
        <v>12</v>
      </c>
      <c r="B4174" s="2">
        <v>2017</v>
      </c>
      <c r="C4174" s="4" t="str">
        <f>INDEX(Index!$B$1:$B$500,MATCH($F4174,Index!$A$1:$A$500,0)
)</f>
        <v>SEA</v>
      </c>
      <c r="D4174" s="4">
        <v>0</v>
      </c>
      <c r="E4174" s="141">
        <f t="shared" si="65"/>
        <v>5.1591526456066968E-2</v>
      </c>
      <c r="F4174" s="3" t="s">
        <v>30</v>
      </c>
      <c r="G4174" s="3">
        <v>13</v>
      </c>
      <c r="H4174" s="125">
        <v>5.1591526456066968E-2</v>
      </c>
      <c r="I4174" s="3"/>
      <c r="J4174" s="3"/>
      <c r="K4174" s="3" t="s">
        <v>152</v>
      </c>
      <c r="L4174" s="125">
        <v>-1.8614410741118E-3</v>
      </c>
      <c r="M4174" s="3">
        <v>17</v>
      </c>
      <c r="N4174" s="125">
        <v>-5.6324173575478198E-2</v>
      </c>
      <c r="O4174" s="3">
        <v>11</v>
      </c>
      <c r="P4174" s="125">
        <v>-2.8712060452994299E-3</v>
      </c>
      <c r="Q4174" s="3">
        <v>15</v>
      </c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</row>
    <row r="4175" spans="1:30" hidden="1" x14ac:dyDescent="0.25">
      <c r="A4175" s="2">
        <v>12</v>
      </c>
      <c r="B4175" s="2">
        <v>2017</v>
      </c>
      <c r="C4175" s="4" t="str">
        <f>INDEX(Index!$B$1:$B$500,MATCH($F4175,Index!$A$1:$A$500,0)
)</f>
        <v>DAL</v>
      </c>
      <c r="D4175" s="4">
        <v>0</v>
      </c>
      <c r="E4175" s="141">
        <f t="shared" si="65"/>
        <v>3.4949656908103907E-2</v>
      </c>
      <c r="F4175" s="3" t="s">
        <v>3</v>
      </c>
      <c r="G4175" s="3">
        <v>14</v>
      </c>
      <c r="H4175" s="125">
        <v>3.4949656908103907E-2</v>
      </c>
      <c r="I4175" s="3"/>
      <c r="J4175" s="3"/>
      <c r="K4175" s="3" t="s">
        <v>155</v>
      </c>
      <c r="L4175" s="125">
        <v>8.2730218811379305E-2</v>
      </c>
      <c r="M4175" s="3">
        <v>10</v>
      </c>
      <c r="N4175" s="125">
        <v>0.102919831654602</v>
      </c>
      <c r="O4175" s="3">
        <v>27</v>
      </c>
      <c r="P4175" s="125">
        <v>5.5139269751326603E-2</v>
      </c>
      <c r="Q4175" s="3">
        <v>4</v>
      </c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</row>
    <row r="4176" spans="1:30" hidden="1" x14ac:dyDescent="0.25">
      <c r="A4176" s="2">
        <v>12</v>
      </c>
      <c r="B4176" s="2">
        <v>2017</v>
      </c>
      <c r="C4176" s="4" t="str">
        <f>INDEX(Index!$B$1:$B$500,MATCH($F4176,Index!$A$1:$A$500,0)
)</f>
        <v>WAS</v>
      </c>
      <c r="D4176" s="4">
        <v>0</v>
      </c>
      <c r="E4176" s="141">
        <f t="shared" si="65"/>
        <v>2.8002472784686368E-2</v>
      </c>
      <c r="F4176" s="3" t="s">
        <v>26</v>
      </c>
      <c r="G4176" s="3">
        <v>15</v>
      </c>
      <c r="H4176" s="125">
        <v>2.8002472784686368E-2</v>
      </c>
      <c r="I4176" s="3"/>
      <c r="J4176" s="3"/>
      <c r="K4176" s="3" t="s">
        <v>155</v>
      </c>
      <c r="L4176" s="125">
        <v>5.1508647017071502E-2</v>
      </c>
      <c r="M4176" s="3">
        <v>12</v>
      </c>
      <c r="N4176" s="125">
        <v>-9.7334523505987101E-4</v>
      </c>
      <c r="O4176" s="3">
        <v>15</v>
      </c>
      <c r="P4176" s="125">
        <v>-2.4479519467445001E-2</v>
      </c>
      <c r="Q4176" s="3">
        <v>23</v>
      </c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</row>
    <row r="4177" spans="1:30" hidden="1" x14ac:dyDescent="0.25">
      <c r="A4177" s="2">
        <v>12</v>
      </c>
      <c r="B4177" s="2">
        <v>2017</v>
      </c>
      <c r="C4177" s="4" t="str">
        <f>INDEX(Index!$B$1:$B$500,MATCH($F4177,Index!$A$1:$A$500,0)
)</f>
        <v>GB</v>
      </c>
      <c r="D4177" s="4">
        <v>0</v>
      </c>
      <c r="E4177" s="141">
        <f t="shared" si="65"/>
        <v>1.3556717671128421E-3</v>
      </c>
      <c r="F4177" s="3" t="s">
        <v>20</v>
      </c>
      <c r="G4177" s="3">
        <v>16</v>
      </c>
      <c r="H4177" s="125">
        <v>1.3556717671128421E-3</v>
      </c>
      <c r="I4177" s="3"/>
      <c r="J4177" s="3"/>
      <c r="K4177" s="3" t="s">
        <v>155</v>
      </c>
      <c r="L4177" s="125">
        <v>2.9134963838515701E-2</v>
      </c>
      <c r="M4177" s="3">
        <v>14</v>
      </c>
      <c r="N4177" s="125">
        <v>2.0179267592691799E-2</v>
      </c>
      <c r="O4177" s="3">
        <v>18</v>
      </c>
      <c r="P4177" s="125">
        <v>-7.6000244787110599E-3</v>
      </c>
      <c r="Q4177" s="3">
        <v>17</v>
      </c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</row>
    <row r="4178" spans="1:30" hidden="1" x14ac:dyDescent="0.25">
      <c r="A4178" s="2">
        <v>12</v>
      </c>
      <c r="B4178" s="2">
        <v>2017</v>
      </c>
      <c r="C4178" s="4" t="e">
        <f>INDEX(Index!$B$1:$B$500,MATCH($F4178,Index!$A$1:$A$500,0)
)</f>
        <v>#N/A</v>
      </c>
      <c r="D4178" s="4">
        <v>0</v>
      </c>
      <c r="E4178" s="141">
        <f t="shared" si="65"/>
        <v>-8.7826091208095813E-5</v>
      </c>
      <c r="F4178" s="3" t="s">
        <v>301</v>
      </c>
      <c r="G4178" s="3">
        <v>17</v>
      </c>
      <c r="H4178" s="125">
        <v>-8.7826091208095813E-5</v>
      </c>
      <c r="I4178" s="3"/>
      <c r="J4178" s="3"/>
      <c r="K4178" s="3" t="s">
        <v>155</v>
      </c>
      <c r="L4178" s="125">
        <v>9.7903795907634802E-2</v>
      </c>
      <c r="M4178" s="3">
        <v>9</v>
      </c>
      <c r="N4178" s="125">
        <v>-1.0622388562360099E-2</v>
      </c>
      <c r="O4178" s="3">
        <v>12</v>
      </c>
      <c r="P4178" s="125">
        <v>-0.108614010561203</v>
      </c>
      <c r="Q4178" s="3">
        <v>32</v>
      </c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</row>
    <row r="4179" spans="1:30" hidden="1" x14ac:dyDescent="0.25">
      <c r="A4179" s="2">
        <v>12</v>
      </c>
      <c r="B4179" s="2">
        <v>2017</v>
      </c>
      <c r="C4179" s="4" t="str">
        <f>INDEX(Index!$B$1:$B$500,MATCH($F4179,Index!$A$1:$A$500,0)
)</f>
        <v>HOU</v>
      </c>
      <c r="D4179" s="4">
        <v>0</v>
      </c>
      <c r="E4179" s="141">
        <f t="shared" si="65"/>
        <v>-4.1367329342839702E-3</v>
      </c>
      <c r="F4179" s="3" t="s">
        <v>49</v>
      </c>
      <c r="G4179" s="3">
        <v>18</v>
      </c>
      <c r="H4179" s="125">
        <v>-4.1367329342839702E-3</v>
      </c>
      <c r="I4179" s="3"/>
      <c r="J4179" s="3"/>
      <c r="K4179" s="3" t="s">
        <v>156</v>
      </c>
      <c r="L4179" s="125">
        <v>1.51903287837393E-2</v>
      </c>
      <c r="M4179" s="3">
        <v>16</v>
      </c>
      <c r="N4179" s="125">
        <v>-2.8102679834948298E-3</v>
      </c>
      <c r="O4179" s="3">
        <v>14</v>
      </c>
      <c r="P4179" s="125">
        <v>-2.2137329701518101E-2</v>
      </c>
      <c r="Q4179" s="3">
        <v>22</v>
      </c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</row>
    <row r="4180" spans="1:30" hidden="1" x14ac:dyDescent="0.25">
      <c r="A4180" s="2">
        <v>12</v>
      </c>
      <c r="B4180" s="2">
        <v>2017</v>
      </c>
      <c r="C4180" s="4" t="str">
        <f>INDEX(Index!$B$1:$B$500,MATCH($F4180,Index!$A$1:$A$500,0)
)</f>
        <v>CIN</v>
      </c>
      <c r="D4180" s="4">
        <v>0</v>
      </c>
      <c r="E4180" s="141">
        <f t="shared" si="65"/>
        <v>-6.7653402111527816E-2</v>
      </c>
      <c r="F4180" s="3" t="s">
        <v>24</v>
      </c>
      <c r="G4180" s="3">
        <v>19</v>
      </c>
      <c r="H4180" s="125">
        <v>-6.7653402111527816E-2</v>
      </c>
      <c r="I4180" s="3"/>
      <c r="J4180" s="3"/>
      <c r="K4180" s="3" t="s">
        <v>155</v>
      </c>
      <c r="L4180" s="125">
        <v>-5.5166227145420597E-2</v>
      </c>
      <c r="M4180" s="3">
        <v>21</v>
      </c>
      <c r="N4180" s="125">
        <v>2.7471810848972601E-4</v>
      </c>
      <c r="O4180" s="3">
        <v>16</v>
      </c>
      <c r="P4180" s="125">
        <v>-1.22124568576175E-2</v>
      </c>
      <c r="Q4180" s="3">
        <v>19</v>
      </c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</row>
    <row r="4181" spans="1:30" hidden="1" x14ac:dyDescent="0.25">
      <c r="A4181" s="2">
        <v>12</v>
      </c>
      <c r="B4181" s="2">
        <v>2017</v>
      </c>
      <c r="C4181" s="4" t="str">
        <f>INDEX(Index!$B$1:$B$500,MATCH($F4181,Index!$A$1:$A$500,0)
)</f>
        <v>LV</v>
      </c>
      <c r="D4181" s="4">
        <v>0</v>
      </c>
      <c r="E4181" s="141">
        <f t="shared" si="65"/>
        <v>-7.2042716861225098E-2</v>
      </c>
      <c r="F4181" s="3" t="s">
        <v>52</v>
      </c>
      <c r="G4181" s="3">
        <v>20</v>
      </c>
      <c r="H4181" s="125">
        <v>-7.2042716861225098E-2</v>
      </c>
      <c r="I4181" s="3"/>
      <c r="J4181" s="3"/>
      <c r="K4181" s="3" t="s">
        <v>155</v>
      </c>
      <c r="L4181" s="125">
        <v>7.91371805303797E-2</v>
      </c>
      <c r="M4181" s="3">
        <v>11</v>
      </c>
      <c r="N4181" s="125">
        <v>0.160624924954482</v>
      </c>
      <c r="O4181" s="3">
        <v>31</v>
      </c>
      <c r="P4181" s="125">
        <v>9.4450275628771996E-3</v>
      </c>
      <c r="Q4181" s="3">
        <v>13</v>
      </c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</row>
    <row r="4182" spans="1:30" hidden="1" x14ac:dyDescent="0.25">
      <c r="A4182" s="2">
        <v>12</v>
      </c>
      <c r="B4182" s="2">
        <v>2017</v>
      </c>
      <c r="C4182" s="4" t="str">
        <f>INDEX(Index!$B$1:$B$500,MATCH($F4182,Index!$A$1:$A$500,0)
)</f>
        <v>TEN</v>
      </c>
      <c r="D4182" s="4">
        <v>0</v>
      </c>
      <c r="E4182" s="141">
        <f t="shared" si="65"/>
        <v>-8.0473084141847395E-2</v>
      </c>
      <c r="F4182" s="3" t="s">
        <v>45</v>
      </c>
      <c r="G4182" s="3">
        <v>21</v>
      </c>
      <c r="H4182" s="125">
        <v>-8.0473084141847395E-2</v>
      </c>
      <c r="I4182" s="3"/>
      <c r="J4182" s="3"/>
      <c r="K4182" s="3" t="s">
        <v>152</v>
      </c>
      <c r="L4182" s="125">
        <v>-3.2988595322226803E-2</v>
      </c>
      <c r="M4182" s="3">
        <v>19</v>
      </c>
      <c r="N4182" s="125">
        <v>5.8808857673517997E-2</v>
      </c>
      <c r="O4182" s="3">
        <v>23</v>
      </c>
      <c r="P4182" s="125">
        <v>1.13243688538974E-2</v>
      </c>
      <c r="Q4182" s="3">
        <v>12</v>
      </c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</row>
    <row r="4183" spans="1:30" hidden="1" x14ac:dyDescent="0.25">
      <c r="A4183" s="2">
        <v>12</v>
      </c>
      <c r="B4183" s="2">
        <v>2017</v>
      </c>
      <c r="C4183" s="4" t="str">
        <f>INDEX(Index!$B$1:$B$500,MATCH($F4183,Index!$A$1:$A$500,0)
)</f>
        <v>ARI</v>
      </c>
      <c r="D4183" s="4">
        <v>0</v>
      </c>
      <c r="E4183" s="141">
        <f t="shared" si="65"/>
        <v>-8.7023323580981998E-2</v>
      </c>
      <c r="F4183" s="3" t="s">
        <v>23</v>
      </c>
      <c r="G4183" s="3">
        <v>22</v>
      </c>
      <c r="H4183" s="125">
        <v>-8.7023323580981998E-2</v>
      </c>
      <c r="I4183" s="3"/>
      <c r="J4183" s="3"/>
      <c r="K4183" s="3" t="s">
        <v>155</v>
      </c>
      <c r="L4183" s="125">
        <v>-9.1116613016454906E-2</v>
      </c>
      <c r="M4183" s="3">
        <v>22</v>
      </c>
      <c r="N4183" s="125">
        <v>-6.5773795257759102E-2</v>
      </c>
      <c r="O4183" s="3">
        <v>10</v>
      </c>
      <c r="P4183" s="125">
        <v>-6.1680505822286201E-2</v>
      </c>
      <c r="Q4183" s="3">
        <v>28</v>
      </c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</row>
    <row r="4184" spans="1:30" hidden="1" x14ac:dyDescent="0.25">
      <c r="A4184" s="2">
        <v>12</v>
      </c>
      <c r="B4184" s="2">
        <v>2017</v>
      </c>
      <c r="C4184" s="4" t="str">
        <f>INDEX(Index!$B$1:$B$500,MATCH($F4184,Index!$A$1:$A$500,0)
)</f>
        <v>BUF</v>
      </c>
      <c r="D4184" s="4">
        <v>0</v>
      </c>
      <c r="E4184" s="141">
        <f t="shared" si="65"/>
        <v>-0.1060289518246586</v>
      </c>
      <c r="F4184" s="3" t="s">
        <v>0</v>
      </c>
      <c r="G4184" s="3">
        <v>23</v>
      </c>
      <c r="H4184" s="125">
        <v>-0.1060289518246586</v>
      </c>
      <c r="I4184" s="3"/>
      <c r="J4184" s="3"/>
      <c r="K4184" s="3" t="s">
        <v>154</v>
      </c>
      <c r="L4184" s="125">
        <v>-0.122921705953939</v>
      </c>
      <c r="M4184" s="3">
        <v>25</v>
      </c>
      <c r="N4184" s="125">
        <v>2.67380562196139E-2</v>
      </c>
      <c r="O4184" s="3">
        <v>19</v>
      </c>
      <c r="P4184" s="125">
        <v>4.3630810348894301E-2</v>
      </c>
      <c r="Q4184" s="3">
        <v>8</v>
      </c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</row>
    <row r="4185" spans="1:30" hidden="1" x14ac:dyDescent="0.25">
      <c r="A4185" s="2">
        <v>12</v>
      </c>
      <c r="B4185" s="2">
        <v>2017</v>
      </c>
      <c r="C4185" s="4" t="str">
        <f>INDEX(Index!$B$1:$B$500,MATCH($F4185,Index!$A$1:$A$500,0)
)</f>
        <v>TB</v>
      </c>
      <c r="D4185" s="4">
        <v>0</v>
      </c>
      <c r="E4185" s="141">
        <f t="shared" si="65"/>
        <v>-0.16399877208432417</v>
      </c>
      <c r="F4185" s="3" t="s">
        <v>38</v>
      </c>
      <c r="G4185" s="3">
        <v>24</v>
      </c>
      <c r="H4185" s="125">
        <v>-0.16399877208432417</v>
      </c>
      <c r="I4185" s="3"/>
      <c r="J4185" s="3"/>
      <c r="K4185" s="3" t="s">
        <v>156</v>
      </c>
      <c r="L4185" s="125">
        <v>2.2204426677941001E-2</v>
      </c>
      <c r="M4185" s="3">
        <v>15</v>
      </c>
      <c r="N4185" s="125">
        <v>0.14906099478447499</v>
      </c>
      <c r="O4185" s="3">
        <v>30</v>
      </c>
      <c r="P4185" s="125">
        <v>-3.7142203977790202E-2</v>
      </c>
      <c r="Q4185" s="3">
        <v>25</v>
      </c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</row>
    <row r="4186" spans="1:30" hidden="1" x14ac:dyDescent="0.25">
      <c r="A4186" s="2">
        <v>12</v>
      </c>
      <c r="B4186" s="2">
        <v>2017</v>
      </c>
      <c r="C4186" s="4" t="str">
        <f>INDEX(Index!$B$1:$B$500,MATCH($F4186,Index!$A$1:$A$500,0)
)</f>
        <v>NYJ</v>
      </c>
      <c r="D4186" s="4">
        <v>0</v>
      </c>
      <c r="E4186" s="141">
        <f t="shared" si="65"/>
        <v>-0.17058730125810781</v>
      </c>
      <c r="F4186" s="3" t="s">
        <v>9</v>
      </c>
      <c r="G4186" s="3">
        <v>25</v>
      </c>
      <c r="H4186" s="125">
        <v>-0.17058730125810781</v>
      </c>
      <c r="I4186" s="3"/>
      <c r="J4186" s="3"/>
      <c r="K4186" s="3" t="s">
        <v>156</v>
      </c>
      <c r="L4186" s="125">
        <v>-9.8236834336332998E-2</v>
      </c>
      <c r="M4186" s="3">
        <v>23</v>
      </c>
      <c r="N4186" s="125">
        <v>4.5823150898790202E-2</v>
      </c>
      <c r="O4186" s="3">
        <v>20</v>
      </c>
      <c r="P4186" s="125">
        <v>-2.6527316022984599E-2</v>
      </c>
      <c r="Q4186" s="3">
        <v>24</v>
      </c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</row>
    <row r="4187" spans="1:30" hidden="1" x14ac:dyDescent="0.25">
      <c r="A4187" s="2">
        <v>12</v>
      </c>
      <c r="B4187" s="2">
        <v>2017</v>
      </c>
      <c r="C4187" s="4" t="str">
        <f>INDEX(Index!$B$1:$B$500,MATCH($F4187,Index!$A$1:$A$500,0)
)</f>
        <v>DEN</v>
      </c>
      <c r="D4187" s="4">
        <v>0</v>
      </c>
      <c r="E4187" s="141">
        <f t="shared" si="65"/>
        <v>-0.19247960075614778</v>
      </c>
      <c r="F4187" s="3" t="s">
        <v>39</v>
      </c>
      <c r="G4187" s="3">
        <v>26</v>
      </c>
      <c r="H4187" s="125">
        <v>-0.19247960075614778</v>
      </c>
      <c r="I4187" s="3"/>
      <c r="J4187" s="3"/>
      <c r="K4187" s="3" t="s">
        <v>157</v>
      </c>
      <c r="L4187" s="125">
        <v>-0.18381048087760199</v>
      </c>
      <c r="M4187" s="3">
        <v>30</v>
      </c>
      <c r="N4187" s="125">
        <v>-7.7827188684858994E-2</v>
      </c>
      <c r="O4187" s="3">
        <v>9</v>
      </c>
      <c r="P4187" s="125">
        <v>-8.6496308563404803E-2</v>
      </c>
      <c r="Q4187" s="3">
        <v>31</v>
      </c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</row>
    <row r="4188" spans="1:30" hidden="1" x14ac:dyDescent="0.25">
      <c r="A4188" s="2">
        <v>12</v>
      </c>
      <c r="B4188" s="2">
        <v>2017</v>
      </c>
      <c r="C4188" s="4" t="str">
        <f>INDEX(Index!$B$1:$B$500,MATCH($F4188,Index!$A$1:$A$500,0)
)</f>
        <v>CHI</v>
      </c>
      <c r="D4188" s="4">
        <v>0</v>
      </c>
      <c r="E4188" s="141">
        <f t="shared" si="65"/>
        <v>-0.23430205673761406</v>
      </c>
      <c r="F4188" s="3" t="s">
        <v>64</v>
      </c>
      <c r="G4188" s="3">
        <v>27</v>
      </c>
      <c r="H4188" s="125">
        <v>-0.23430205673761406</v>
      </c>
      <c r="I4188" s="3"/>
      <c r="J4188" s="3"/>
      <c r="K4188" s="3" t="s">
        <v>157</v>
      </c>
      <c r="L4188" s="125">
        <v>-0.17063358095049899</v>
      </c>
      <c r="M4188" s="3">
        <v>28</v>
      </c>
      <c r="N4188" s="125">
        <v>4.3459104072390503E-3</v>
      </c>
      <c r="O4188" s="3">
        <v>17</v>
      </c>
      <c r="P4188" s="125">
        <v>-5.9322565379875999E-2</v>
      </c>
      <c r="Q4188" s="3">
        <v>27</v>
      </c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</row>
    <row r="4189" spans="1:30" hidden="1" x14ac:dyDescent="0.25">
      <c r="A4189" s="2">
        <v>12</v>
      </c>
      <c r="B4189" s="2">
        <v>2017</v>
      </c>
      <c r="C4189" s="4" t="str">
        <f>INDEX(Index!$B$1:$B$500,MATCH($F4189,Index!$A$1:$A$500,0)
)</f>
        <v>IND</v>
      </c>
      <c r="D4189" s="4">
        <v>0</v>
      </c>
      <c r="E4189" s="141">
        <f t="shared" si="65"/>
        <v>-0.23987926020879408</v>
      </c>
      <c r="F4189" s="3" t="s">
        <v>35</v>
      </c>
      <c r="G4189" s="3">
        <v>28</v>
      </c>
      <c r="H4189" s="125">
        <v>-0.23987926020879408</v>
      </c>
      <c r="I4189" s="3"/>
      <c r="J4189" s="3"/>
      <c r="K4189" s="3" t="s">
        <v>157</v>
      </c>
      <c r="L4189" s="125">
        <v>-0.18570042868683401</v>
      </c>
      <c r="M4189" s="3">
        <v>31</v>
      </c>
      <c r="N4189" s="125">
        <v>9.0657774978525799E-2</v>
      </c>
      <c r="O4189" s="3">
        <v>26</v>
      </c>
      <c r="P4189" s="125">
        <v>3.6478943456565702E-2</v>
      </c>
      <c r="Q4189" s="3">
        <v>9</v>
      </c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</row>
    <row r="4190" spans="1:30" hidden="1" x14ac:dyDescent="0.25">
      <c r="A4190" s="2">
        <v>12</v>
      </c>
      <c r="B4190" s="2">
        <v>2017</v>
      </c>
      <c r="C4190" s="4" t="str">
        <f>INDEX(Index!$B$1:$B$500,MATCH($F4190,Index!$A$1:$A$500,0)
)</f>
        <v>SF</v>
      </c>
      <c r="D4190" s="4">
        <v>0</v>
      </c>
      <c r="E4190" s="141">
        <f t="shared" si="65"/>
        <v>-0.26247527750251248</v>
      </c>
      <c r="F4190" s="3" t="s">
        <v>1</v>
      </c>
      <c r="G4190" s="3">
        <v>29</v>
      </c>
      <c r="H4190" s="125">
        <v>-0.26247527750251248</v>
      </c>
      <c r="I4190" s="3"/>
      <c r="J4190" s="3"/>
      <c r="K4190" s="3" t="s">
        <v>159</v>
      </c>
      <c r="L4190" s="125">
        <v>-0.16422650730518101</v>
      </c>
      <c r="M4190" s="3">
        <v>26</v>
      </c>
      <c r="N4190" s="125">
        <v>0.12368261402847899</v>
      </c>
      <c r="O4190" s="3">
        <v>28</v>
      </c>
      <c r="P4190" s="125">
        <v>2.5433843831147499E-2</v>
      </c>
      <c r="Q4190" s="3">
        <v>11</v>
      </c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</row>
    <row r="4191" spans="1:30" hidden="1" x14ac:dyDescent="0.25">
      <c r="A4191" s="2">
        <v>12</v>
      </c>
      <c r="B4191" s="2">
        <v>2017</v>
      </c>
      <c r="C4191" s="4" t="str">
        <f>INDEX(Index!$B$1:$B$500,MATCH($F4191,Index!$A$1:$A$500,0)
)</f>
        <v>CLE</v>
      </c>
      <c r="D4191" s="4">
        <v>0</v>
      </c>
      <c r="E4191" s="141">
        <f t="shared" si="65"/>
        <v>-0.29412782726736486</v>
      </c>
      <c r="F4191" s="3" t="s">
        <v>10</v>
      </c>
      <c r="G4191" s="3">
        <v>30</v>
      </c>
      <c r="H4191" s="125">
        <v>-0.29412782726736486</v>
      </c>
      <c r="I4191" s="3"/>
      <c r="J4191" s="3"/>
      <c r="K4191" s="3" t="s">
        <v>227</v>
      </c>
      <c r="L4191" s="125">
        <v>-0.17811777568789899</v>
      </c>
      <c r="M4191" s="3">
        <v>29</v>
      </c>
      <c r="N4191" s="125">
        <v>5.3617008739241197E-2</v>
      </c>
      <c r="O4191" s="3">
        <v>22</v>
      </c>
      <c r="P4191" s="125">
        <v>-6.2393042840224698E-2</v>
      </c>
      <c r="Q4191" s="3">
        <v>29</v>
      </c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</row>
    <row r="4192" spans="1:30" hidden="1" x14ac:dyDescent="0.25">
      <c r="A4192" s="2">
        <v>12</v>
      </c>
      <c r="B4192" s="2">
        <v>2017</v>
      </c>
      <c r="C4192" s="4" t="str">
        <f>INDEX(Index!$B$1:$B$500,MATCH($F4192,Index!$A$1:$A$500,0)
)</f>
        <v>NYG</v>
      </c>
      <c r="D4192" s="4">
        <v>0</v>
      </c>
      <c r="E4192" s="141">
        <f t="shared" si="65"/>
        <v>-0.3066975806158978</v>
      </c>
      <c r="F4192" s="3" t="s">
        <v>15</v>
      </c>
      <c r="G4192" s="3">
        <v>31</v>
      </c>
      <c r="H4192" s="125">
        <v>-0.3066975806158978</v>
      </c>
      <c r="I4192" s="3"/>
      <c r="J4192" s="3"/>
      <c r="K4192" s="3" t="s">
        <v>158</v>
      </c>
      <c r="L4192" s="125">
        <v>-0.10257942998750499</v>
      </c>
      <c r="M4192" s="3">
        <v>24</v>
      </c>
      <c r="N4192" s="125">
        <v>0.12603820843136901</v>
      </c>
      <c r="O4192" s="3">
        <v>29</v>
      </c>
      <c r="P4192" s="125">
        <v>-7.8079942197023799E-2</v>
      </c>
      <c r="Q4192" s="3">
        <v>30</v>
      </c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</row>
    <row r="4193" spans="1:30" hidden="1" x14ac:dyDescent="0.25">
      <c r="A4193" s="2">
        <v>12</v>
      </c>
      <c r="B4193" s="2">
        <v>2017</v>
      </c>
      <c r="C4193" s="4" t="str">
        <f>INDEX(Index!$B$1:$B$500,MATCH($F4193,Index!$A$1:$A$500,0)
)</f>
        <v>MIA</v>
      </c>
      <c r="D4193" s="4">
        <v>0</v>
      </c>
      <c r="E4193" s="141">
        <f t="shared" si="65"/>
        <v>-0.39513653549808159</v>
      </c>
      <c r="F4193" s="3" t="s">
        <v>4</v>
      </c>
      <c r="G4193" s="3">
        <v>32</v>
      </c>
      <c r="H4193" s="125">
        <v>-0.39513653549808159</v>
      </c>
      <c r="I4193" s="3"/>
      <c r="J4193" s="3"/>
      <c r="K4193" s="3" t="s">
        <v>156</v>
      </c>
      <c r="L4193" s="125">
        <v>-0.21259560522196</v>
      </c>
      <c r="M4193" s="3">
        <v>32</v>
      </c>
      <c r="N4193" s="125">
        <v>0.18459490306373499</v>
      </c>
      <c r="O4193" s="3">
        <v>32</v>
      </c>
      <c r="P4193" s="125">
        <v>2.05397278761344E-3</v>
      </c>
      <c r="Q4193" s="3">
        <v>14</v>
      </c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</row>
    <row r="4194" spans="1:30" hidden="1" x14ac:dyDescent="0.25">
      <c r="A4194" s="2">
        <v>13</v>
      </c>
      <c r="B4194" s="2">
        <v>2017</v>
      </c>
      <c r="C4194" s="4" t="str">
        <f>INDEX(Index!$B$1:$B$500,MATCH($F4194,Index!$A$1:$A$500,0)
)</f>
        <v>PHI</v>
      </c>
      <c r="D4194" s="4">
        <v>0</v>
      </c>
      <c r="E4194" s="141">
        <f t="shared" si="65"/>
        <v>0.31527284847897946</v>
      </c>
      <c r="F4194" s="3" t="s">
        <v>7</v>
      </c>
      <c r="G4194" s="3">
        <v>1</v>
      </c>
      <c r="H4194" s="125">
        <v>0.31527284847897946</v>
      </c>
      <c r="I4194" s="3"/>
      <c r="J4194" s="3"/>
      <c r="K4194" s="3" t="s">
        <v>160</v>
      </c>
      <c r="L4194" s="125">
        <v>0.13127050453616301</v>
      </c>
      <c r="M4194" s="3">
        <v>7</v>
      </c>
      <c r="N4194" s="125">
        <v>-0.15332141178117301</v>
      </c>
      <c r="O4194" s="3">
        <v>3</v>
      </c>
      <c r="P4194" s="125">
        <v>3.0680932161643401E-2</v>
      </c>
      <c r="Q4194" s="3">
        <v>10</v>
      </c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</row>
    <row r="4195" spans="1:30" hidden="1" x14ac:dyDescent="0.25">
      <c r="A4195" s="2">
        <v>13</v>
      </c>
      <c r="B4195" s="2">
        <v>2017</v>
      </c>
      <c r="C4195" s="4" t="e">
        <f>INDEX(Index!$B$1:$B$500,MATCH($F4195,Index!$A$1:$A$500,0)
)</f>
        <v>#N/A</v>
      </c>
      <c r="D4195" s="4">
        <v>0</v>
      </c>
      <c r="E4195" s="141">
        <f t="shared" si="65"/>
        <v>0.31472089386801561</v>
      </c>
      <c r="F4195" s="3" t="s">
        <v>283</v>
      </c>
      <c r="G4195" s="3">
        <v>2</v>
      </c>
      <c r="H4195" s="125">
        <v>0.31472089386801561</v>
      </c>
      <c r="I4195" s="3"/>
      <c r="J4195" s="3"/>
      <c r="K4195" s="3" t="s">
        <v>162</v>
      </c>
      <c r="L4195" s="125">
        <v>0.118295327512989</v>
      </c>
      <c r="M4195" s="3">
        <v>8</v>
      </c>
      <c r="N4195" s="125">
        <v>-0.113600708720847</v>
      </c>
      <c r="O4195" s="3">
        <v>5</v>
      </c>
      <c r="P4195" s="125">
        <v>8.2824857634179599E-2</v>
      </c>
      <c r="Q4195" s="3">
        <v>2</v>
      </c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</row>
    <row r="4196" spans="1:30" hidden="1" x14ac:dyDescent="0.25">
      <c r="A4196" s="2">
        <v>13</v>
      </c>
      <c r="B4196" s="2">
        <v>2017</v>
      </c>
      <c r="C4196" s="4" t="str">
        <f>INDEX(Index!$B$1:$B$500,MATCH($F4196,Index!$A$1:$A$500,0)
)</f>
        <v>MIN</v>
      </c>
      <c r="D4196" s="4">
        <v>0</v>
      </c>
      <c r="E4196" s="141">
        <f t="shared" si="65"/>
        <v>0.30366000406893712</v>
      </c>
      <c r="F4196" s="3" t="s">
        <v>46</v>
      </c>
      <c r="G4196" s="3">
        <v>3</v>
      </c>
      <c r="H4196" s="125">
        <v>0.30366000406893712</v>
      </c>
      <c r="I4196" s="3"/>
      <c r="J4196" s="3"/>
      <c r="K4196" s="3" t="s">
        <v>160</v>
      </c>
      <c r="L4196" s="125">
        <v>0.165049621950554</v>
      </c>
      <c r="M4196" s="3">
        <v>4</v>
      </c>
      <c r="N4196" s="125">
        <v>-0.14836097702939</v>
      </c>
      <c r="O4196" s="3">
        <v>4</v>
      </c>
      <c r="P4196" s="125">
        <v>-9.7505949110068806E-3</v>
      </c>
      <c r="Q4196" s="3">
        <v>19</v>
      </c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</row>
    <row r="4197" spans="1:30" hidden="1" x14ac:dyDescent="0.25">
      <c r="A4197" s="2">
        <v>13</v>
      </c>
      <c r="B4197" s="2">
        <v>2017</v>
      </c>
      <c r="C4197" s="4" t="str">
        <f>INDEX(Index!$B$1:$B$500,MATCH($F4197,Index!$A$1:$A$500,0)
)</f>
        <v>NO</v>
      </c>
      <c r="D4197" s="4">
        <v>0</v>
      </c>
      <c r="E4197" s="141">
        <f t="shared" si="65"/>
        <v>0.29380318131312205</v>
      </c>
      <c r="F4197" s="3" t="s">
        <v>27</v>
      </c>
      <c r="G4197" s="3">
        <v>4</v>
      </c>
      <c r="H4197" s="125">
        <v>0.29380318131312205</v>
      </c>
      <c r="I4197" s="3"/>
      <c r="J4197" s="3"/>
      <c r="K4197" s="3" t="s">
        <v>162</v>
      </c>
      <c r="L4197" s="125">
        <v>0.23093805726222799</v>
      </c>
      <c r="M4197" s="3">
        <v>1</v>
      </c>
      <c r="N4197" s="125">
        <v>-8.8400948348699798E-2</v>
      </c>
      <c r="O4197" s="3">
        <v>7</v>
      </c>
      <c r="P4197" s="125">
        <v>-2.5535824297805699E-2</v>
      </c>
      <c r="Q4197" s="3">
        <v>22</v>
      </c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</row>
    <row r="4198" spans="1:30" hidden="1" x14ac:dyDescent="0.25">
      <c r="A4198" s="2">
        <v>13</v>
      </c>
      <c r="B4198" s="2">
        <v>2017</v>
      </c>
      <c r="C4198" s="4" t="str">
        <f>INDEX(Index!$B$1:$B$500,MATCH($F4198,Index!$A$1:$A$500,0)
)</f>
        <v>PIT</v>
      </c>
      <c r="D4198" s="4">
        <v>0</v>
      </c>
      <c r="E4198" s="141">
        <f t="shared" si="65"/>
        <v>0.24032979045777375</v>
      </c>
      <c r="F4198" s="3" t="s">
        <v>32</v>
      </c>
      <c r="G4198" s="3">
        <v>5</v>
      </c>
      <c r="H4198" s="125">
        <v>0.24032979045777375</v>
      </c>
      <c r="I4198" s="3"/>
      <c r="J4198" s="3"/>
      <c r="K4198" s="3" t="s">
        <v>160</v>
      </c>
      <c r="L4198" s="125">
        <v>0.155747240833981</v>
      </c>
      <c r="M4198" s="3">
        <v>6</v>
      </c>
      <c r="N4198" s="125">
        <v>-8.2580551764060997E-2</v>
      </c>
      <c r="O4198" s="3">
        <v>8</v>
      </c>
      <c r="P4198" s="125">
        <v>2.0019978597317699E-3</v>
      </c>
      <c r="Q4198" s="3">
        <v>14</v>
      </c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</row>
    <row r="4199" spans="1:30" hidden="1" x14ac:dyDescent="0.25">
      <c r="A4199" s="2">
        <v>13</v>
      </c>
      <c r="B4199" s="2">
        <v>2017</v>
      </c>
      <c r="C4199" s="4" t="str">
        <f>INDEX(Index!$B$1:$B$500,MATCH($F4199,Index!$A$1:$A$500,0)
)</f>
        <v>NE</v>
      </c>
      <c r="D4199" s="4">
        <v>0</v>
      </c>
      <c r="E4199" s="141">
        <f t="shared" si="65"/>
        <v>0.21575923177478429</v>
      </c>
      <c r="F4199" s="3" t="s">
        <v>17</v>
      </c>
      <c r="G4199" s="3">
        <v>6</v>
      </c>
      <c r="H4199" s="125">
        <v>0.21575923177478429</v>
      </c>
      <c r="I4199" s="3"/>
      <c r="J4199" s="3"/>
      <c r="K4199" s="3" t="s">
        <v>160</v>
      </c>
      <c r="L4199" s="125">
        <v>0.21706039160701099</v>
      </c>
      <c r="M4199" s="3">
        <v>2</v>
      </c>
      <c r="N4199" s="125">
        <v>5.3840177939370702E-2</v>
      </c>
      <c r="O4199" s="3">
        <v>24</v>
      </c>
      <c r="P4199" s="125">
        <v>5.2539018107144002E-2</v>
      </c>
      <c r="Q4199" s="3">
        <v>4</v>
      </c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</row>
    <row r="4200" spans="1:30" hidden="1" x14ac:dyDescent="0.25">
      <c r="A4200" s="2">
        <v>13</v>
      </c>
      <c r="B4200" s="2">
        <v>2017</v>
      </c>
      <c r="C4200" s="4" t="str">
        <f>INDEX(Index!$B$1:$B$500,MATCH($F4200,Index!$A$1:$A$500,0)
)</f>
        <v>BAL</v>
      </c>
      <c r="D4200" s="4">
        <v>0</v>
      </c>
      <c r="E4200" s="141">
        <f t="shared" si="65"/>
        <v>0.15110216746412669</v>
      </c>
      <c r="F4200" s="3" t="s">
        <v>18</v>
      </c>
      <c r="G4200" s="3">
        <v>7</v>
      </c>
      <c r="H4200" s="125">
        <v>0.15110216746412669</v>
      </c>
      <c r="I4200" s="3"/>
      <c r="J4200" s="3"/>
      <c r="K4200" s="3" t="s">
        <v>165</v>
      </c>
      <c r="L4200" s="125">
        <v>-0.12371543250698901</v>
      </c>
      <c r="M4200" s="3">
        <v>24</v>
      </c>
      <c r="N4200" s="125">
        <v>-0.184927598456089</v>
      </c>
      <c r="O4200" s="3">
        <v>2</v>
      </c>
      <c r="P4200" s="125">
        <v>8.9890001515026699E-2</v>
      </c>
      <c r="Q4200" s="3">
        <v>1</v>
      </c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</row>
    <row r="4201" spans="1:30" hidden="1" x14ac:dyDescent="0.25">
      <c r="A4201" s="2">
        <v>13</v>
      </c>
      <c r="B4201" s="2">
        <v>2017</v>
      </c>
      <c r="C4201" s="4" t="str">
        <f>INDEX(Index!$B$1:$B$500,MATCH($F4201,Index!$A$1:$A$500,0)
)</f>
        <v>JAX</v>
      </c>
      <c r="D4201" s="4">
        <v>0</v>
      </c>
      <c r="E4201" s="141">
        <f t="shared" si="65"/>
        <v>0.14000539147768251</v>
      </c>
      <c r="F4201" s="3" t="s">
        <v>56</v>
      </c>
      <c r="G4201" s="3">
        <v>8</v>
      </c>
      <c r="H4201" s="125">
        <v>0.14000539147768251</v>
      </c>
      <c r="I4201" s="3"/>
      <c r="J4201" s="3"/>
      <c r="K4201" s="3" t="s">
        <v>161</v>
      </c>
      <c r="L4201" s="125">
        <v>-4.5233019422657797E-2</v>
      </c>
      <c r="M4201" s="3">
        <v>21</v>
      </c>
      <c r="N4201" s="125">
        <v>-0.225540522502028</v>
      </c>
      <c r="O4201" s="3">
        <v>1</v>
      </c>
      <c r="P4201" s="125">
        <v>-4.0302111601687701E-2</v>
      </c>
      <c r="Q4201" s="3">
        <v>25</v>
      </c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</row>
    <row r="4202" spans="1:30" hidden="1" x14ac:dyDescent="0.25">
      <c r="A4202" s="2">
        <v>13</v>
      </c>
      <c r="B4202" s="2">
        <v>2017</v>
      </c>
      <c r="C4202" s="4" t="str">
        <f>INDEX(Index!$B$1:$B$500,MATCH($F4202,Index!$A$1:$A$500,0)
)</f>
        <v>CAR</v>
      </c>
      <c r="D4202" s="4">
        <v>0</v>
      </c>
      <c r="E4202" s="141">
        <f t="shared" si="65"/>
        <v>0.1298279356716236</v>
      </c>
      <c r="F4202" s="3" t="s">
        <v>51</v>
      </c>
      <c r="G4202" s="3">
        <v>9</v>
      </c>
      <c r="H4202" s="125">
        <v>0.1298279356716236</v>
      </c>
      <c r="I4202" s="3"/>
      <c r="J4202" s="3"/>
      <c r="K4202" s="3" t="s">
        <v>161</v>
      </c>
      <c r="L4202" s="125">
        <v>-2.22417889285891E-2</v>
      </c>
      <c r="M4202" s="3">
        <v>20</v>
      </c>
      <c r="N4202" s="125">
        <v>-0.112684307796681</v>
      </c>
      <c r="O4202" s="3">
        <v>6</v>
      </c>
      <c r="P4202" s="125">
        <v>3.9385416803531699E-2</v>
      </c>
      <c r="Q4202" s="3">
        <v>8</v>
      </c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</row>
    <row r="4203" spans="1:30" hidden="1" x14ac:dyDescent="0.25">
      <c r="A4203" s="2">
        <v>13</v>
      </c>
      <c r="B4203" s="2">
        <v>2017</v>
      </c>
      <c r="C4203" s="4" t="str">
        <f>INDEX(Index!$B$1:$B$500,MATCH($F4203,Index!$A$1:$A$500,0)
)</f>
        <v>KC</v>
      </c>
      <c r="D4203" s="4">
        <v>0</v>
      </c>
      <c r="E4203" s="141">
        <f t="shared" si="65"/>
        <v>0.11179775687163579</v>
      </c>
      <c r="F4203" s="3" t="s">
        <v>5</v>
      </c>
      <c r="G4203" s="3">
        <v>10</v>
      </c>
      <c r="H4203" s="125">
        <v>0.11179775687163579</v>
      </c>
      <c r="I4203" s="3"/>
      <c r="J4203" s="3"/>
      <c r="K4203" s="3" t="s">
        <v>163</v>
      </c>
      <c r="L4203" s="125">
        <v>0.17078111031589799</v>
      </c>
      <c r="M4203" s="3">
        <v>3</v>
      </c>
      <c r="N4203" s="125">
        <v>0.110639015820495</v>
      </c>
      <c r="O4203" s="3">
        <v>27</v>
      </c>
      <c r="P4203" s="125">
        <v>5.16556623762328E-2</v>
      </c>
      <c r="Q4203" s="3">
        <v>6</v>
      </c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</row>
    <row r="4204" spans="1:30" hidden="1" x14ac:dyDescent="0.25">
      <c r="A4204" s="2">
        <v>13</v>
      </c>
      <c r="B4204" s="2">
        <v>2017</v>
      </c>
      <c r="C4204" s="4" t="str">
        <f>INDEX(Index!$B$1:$B$500,MATCH($F4204,Index!$A$1:$A$500,0)
)</f>
        <v>ATL</v>
      </c>
      <c r="D4204" s="4">
        <v>0</v>
      </c>
      <c r="E4204" s="141">
        <f t="shared" si="65"/>
        <v>0.1056979106228305</v>
      </c>
      <c r="F4204" s="3" t="s">
        <v>43</v>
      </c>
      <c r="G4204" s="3">
        <v>11</v>
      </c>
      <c r="H4204" s="125">
        <v>0.1056979106228305</v>
      </c>
      <c r="I4204" s="3"/>
      <c r="J4204" s="3"/>
      <c r="K4204" s="3" t="s">
        <v>165</v>
      </c>
      <c r="L4204" s="125">
        <v>0.163203976108514</v>
      </c>
      <c r="M4204" s="3">
        <v>5</v>
      </c>
      <c r="N4204" s="125">
        <v>4.5659243107681401E-2</v>
      </c>
      <c r="O4204" s="3">
        <v>22</v>
      </c>
      <c r="P4204" s="125">
        <v>-1.18468223780021E-2</v>
      </c>
      <c r="Q4204" s="3">
        <v>20</v>
      </c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</row>
    <row r="4205" spans="1:30" hidden="1" x14ac:dyDescent="0.25">
      <c r="A4205" s="2">
        <v>13</v>
      </c>
      <c r="B4205" s="2">
        <v>2017</v>
      </c>
      <c r="C4205" s="4" t="str">
        <f>INDEX(Index!$B$1:$B$500,MATCH($F4205,Index!$A$1:$A$500,0)
)</f>
        <v>DAL</v>
      </c>
      <c r="D4205" s="4">
        <v>0</v>
      </c>
      <c r="E4205" s="141">
        <f t="shared" si="65"/>
        <v>0.10242700718093921</v>
      </c>
      <c r="F4205" s="3" t="s">
        <v>3</v>
      </c>
      <c r="G4205" s="3">
        <v>12</v>
      </c>
      <c r="H4205" s="125">
        <v>0.10242700718093921</v>
      </c>
      <c r="I4205" s="3"/>
      <c r="J4205" s="3"/>
      <c r="K4205" s="3" t="s">
        <v>163</v>
      </c>
      <c r="L4205" s="125">
        <v>7.8548681277927301E-2</v>
      </c>
      <c r="M4205" s="3">
        <v>11</v>
      </c>
      <c r="N4205" s="125">
        <v>5.0617926083522599E-2</v>
      </c>
      <c r="O4205" s="3">
        <v>23</v>
      </c>
      <c r="P4205" s="125">
        <v>7.4496251986534506E-2</v>
      </c>
      <c r="Q4205" s="3">
        <v>3</v>
      </c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</row>
    <row r="4206" spans="1:30" hidden="1" x14ac:dyDescent="0.25">
      <c r="A4206" s="2">
        <v>13</v>
      </c>
      <c r="B4206" s="2">
        <v>2017</v>
      </c>
      <c r="C4206" s="4" t="str">
        <f>INDEX(Index!$B$1:$B$500,MATCH($F4206,Index!$A$1:$A$500,0)
)</f>
        <v>SEA</v>
      </c>
      <c r="D4206" s="4">
        <v>0</v>
      </c>
      <c r="E4206" s="141">
        <f t="shared" si="65"/>
        <v>8.5981205189938237E-2</v>
      </c>
      <c r="F4206" s="3" t="s">
        <v>30</v>
      </c>
      <c r="G4206" s="3">
        <v>13</v>
      </c>
      <c r="H4206" s="125">
        <v>8.5981205189938237E-2</v>
      </c>
      <c r="I4206" s="3"/>
      <c r="J4206" s="3"/>
      <c r="K4206" s="3" t="s">
        <v>161</v>
      </c>
      <c r="L4206" s="125">
        <v>2.1910834872682299E-2</v>
      </c>
      <c r="M4206" s="3">
        <v>13</v>
      </c>
      <c r="N4206" s="125">
        <v>-6.5235046003692995E-2</v>
      </c>
      <c r="O4206" s="3">
        <v>11</v>
      </c>
      <c r="P4206" s="125">
        <v>-1.16467568643705E-3</v>
      </c>
      <c r="Q4206" s="3">
        <v>17</v>
      </c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</row>
    <row r="4207" spans="1:30" hidden="1" x14ac:dyDescent="0.25">
      <c r="A4207" s="2">
        <v>13</v>
      </c>
      <c r="B4207" s="2">
        <v>2017</v>
      </c>
      <c r="C4207" s="4" t="str">
        <f>INDEX(Index!$B$1:$B$500,MATCH($F4207,Index!$A$1:$A$500,0)
)</f>
        <v>DET</v>
      </c>
      <c r="D4207" s="4">
        <v>0</v>
      </c>
      <c r="E4207" s="141">
        <f t="shared" si="65"/>
        <v>5.0918146753755396E-2</v>
      </c>
      <c r="F4207" s="3" t="s">
        <v>21</v>
      </c>
      <c r="G4207" s="3">
        <v>14</v>
      </c>
      <c r="H4207" s="125">
        <v>5.0918146753755396E-2</v>
      </c>
      <c r="I4207" s="3"/>
      <c r="J4207" s="3"/>
      <c r="K4207" s="3" t="s">
        <v>163</v>
      </c>
      <c r="L4207" s="125">
        <v>3.8942487860716198E-2</v>
      </c>
      <c r="M4207" s="3">
        <v>12</v>
      </c>
      <c r="N4207" s="125">
        <v>4.0171553930521901E-2</v>
      </c>
      <c r="O4207" s="3">
        <v>19</v>
      </c>
      <c r="P4207" s="125">
        <v>5.21472128235611E-2</v>
      </c>
      <c r="Q4207" s="3">
        <v>5</v>
      </c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</row>
    <row r="4208" spans="1:30" hidden="1" x14ac:dyDescent="0.25">
      <c r="A4208" s="2">
        <v>13</v>
      </c>
      <c r="B4208" s="2">
        <v>2017</v>
      </c>
      <c r="C4208" s="4" t="e">
        <f>INDEX(Index!$B$1:$B$500,MATCH($F4208,Index!$A$1:$A$500,0)
)</f>
        <v>#N/A</v>
      </c>
      <c r="D4208" s="4">
        <v>0</v>
      </c>
      <c r="E4208" s="141">
        <f t="shared" si="65"/>
        <v>8.4761403618498765E-3</v>
      </c>
      <c r="F4208" s="3" t="s">
        <v>301</v>
      </c>
      <c r="G4208" s="3">
        <v>15</v>
      </c>
      <c r="H4208" s="125">
        <v>8.4761403618498765E-3</v>
      </c>
      <c r="I4208" s="3"/>
      <c r="J4208" s="3"/>
      <c r="K4208" s="3" t="s">
        <v>163</v>
      </c>
      <c r="L4208" s="125">
        <v>0.104920347442594</v>
      </c>
      <c r="M4208" s="3">
        <v>9</v>
      </c>
      <c r="N4208" s="125">
        <v>-6.4036292782888703E-3</v>
      </c>
      <c r="O4208" s="3">
        <v>12</v>
      </c>
      <c r="P4208" s="125">
        <v>-0.102847836359033</v>
      </c>
      <c r="Q4208" s="3">
        <v>32</v>
      </c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</row>
    <row r="4209" spans="1:30" hidden="1" x14ac:dyDescent="0.25">
      <c r="A4209" s="2">
        <v>13</v>
      </c>
      <c r="B4209" s="2">
        <v>2017</v>
      </c>
      <c r="C4209" s="4" t="str">
        <f>INDEX(Index!$B$1:$B$500,MATCH($F4209,Index!$A$1:$A$500,0)
)</f>
        <v>GB</v>
      </c>
      <c r="D4209" s="4">
        <v>0</v>
      </c>
      <c r="E4209" s="141">
        <f t="shared" si="65"/>
        <v>-8.254762885617677E-3</v>
      </c>
      <c r="F4209" s="3" t="s">
        <v>20</v>
      </c>
      <c r="G4209" s="3">
        <v>16</v>
      </c>
      <c r="H4209" s="125">
        <v>-8.254762885617677E-3</v>
      </c>
      <c r="I4209" s="3"/>
      <c r="J4209" s="3"/>
      <c r="K4209" s="3" t="s">
        <v>163</v>
      </c>
      <c r="L4209" s="125">
        <v>2.0474449015627401E-2</v>
      </c>
      <c r="M4209" s="3">
        <v>14</v>
      </c>
      <c r="N4209" s="125">
        <v>2.8618841829629999E-2</v>
      </c>
      <c r="O4209" s="3">
        <v>18</v>
      </c>
      <c r="P4209" s="125">
        <v>-1.1037007161507899E-4</v>
      </c>
      <c r="Q4209" s="3">
        <v>15</v>
      </c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</row>
    <row r="4210" spans="1:30" hidden="1" x14ac:dyDescent="0.25">
      <c r="A4210" s="2">
        <v>13</v>
      </c>
      <c r="B4210" s="2">
        <v>2017</v>
      </c>
      <c r="C4210" s="4" t="str">
        <f>INDEX(Index!$B$1:$B$500,MATCH($F4210,Index!$A$1:$A$500,0)
)</f>
        <v>CIN</v>
      </c>
      <c r="D4210" s="4">
        <v>0</v>
      </c>
      <c r="E4210" s="141">
        <f t="shared" si="65"/>
        <v>-2.3842526314586662E-2</v>
      </c>
      <c r="F4210" s="3" t="s">
        <v>24</v>
      </c>
      <c r="G4210" s="3">
        <v>17</v>
      </c>
      <c r="H4210" s="125">
        <v>-2.3842526314586662E-2</v>
      </c>
      <c r="I4210" s="3"/>
      <c r="J4210" s="3"/>
      <c r="K4210" s="3" t="s">
        <v>164</v>
      </c>
      <c r="L4210" s="125">
        <v>-1.3060537559960001E-2</v>
      </c>
      <c r="M4210" s="3">
        <v>19</v>
      </c>
      <c r="N4210" s="125">
        <v>3.9497823892352801E-3</v>
      </c>
      <c r="O4210" s="3">
        <v>15</v>
      </c>
      <c r="P4210" s="125">
        <v>-6.8322063653913799E-3</v>
      </c>
      <c r="Q4210" s="3">
        <v>18</v>
      </c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</row>
    <row r="4211" spans="1:30" hidden="1" x14ac:dyDescent="0.25">
      <c r="A4211" s="2">
        <v>13</v>
      </c>
      <c r="B4211" s="2">
        <v>2017</v>
      </c>
      <c r="C4211" s="4" t="str">
        <f>INDEX(Index!$B$1:$B$500,MATCH($F4211,Index!$A$1:$A$500,0)
)</f>
        <v>HOU</v>
      </c>
      <c r="D4211" s="4">
        <v>0</v>
      </c>
      <c r="E4211" s="141">
        <f t="shared" si="65"/>
        <v>-3.0904285084420148E-2</v>
      </c>
      <c r="F4211" s="3" t="s">
        <v>49</v>
      </c>
      <c r="G4211" s="3">
        <v>18</v>
      </c>
      <c r="H4211" s="125">
        <v>-3.0904285084420148E-2</v>
      </c>
      <c r="I4211" s="3"/>
      <c r="J4211" s="3"/>
      <c r="K4211" s="3" t="s">
        <v>166</v>
      </c>
      <c r="L4211" s="125">
        <v>8.0161051492699392E-3</v>
      </c>
      <c r="M4211" s="3">
        <v>16</v>
      </c>
      <c r="N4211" s="125">
        <v>3.56767349280699E-3</v>
      </c>
      <c r="O4211" s="3">
        <v>14</v>
      </c>
      <c r="P4211" s="125">
        <v>-3.5352716740883097E-2</v>
      </c>
      <c r="Q4211" s="3">
        <v>23</v>
      </c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</row>
    <row r="4212" spans="1:30" hidden="1" x14ac:dyDescent="0.25">
      <c r="A4212" s="2">
        <v>13</v>
      </c>
      <c r="B4212" s="2">
        <v>2017</v>
      </c>
      <c r="C4212" s="4" t="str">
        <f>INDEX(Index!$B$1:$B$500,MATCH($F4212,Index!$A$1:$A$500,0)
)</f>
        <v>TEN</v>
      </c>
      <c r="D4212" s="4">
        <v>0</v>
      </c>
      <c r="E4212" s="141">
        <f t="shared" si="65"/>
        <v>-3.9771512667983379E-2</v>
      </c>
      <c r="F4212" s="3" t="s">
        <v>45</v>
      </c>
      <c r="G4212" s="3">
        <v>19</v>
      </c>
      <c r="H4212" s="125">
        <v>-3.9771512667983379E-2</v>
      </c>
      <c r="I4212" s="3"/>
      <c r="J4212" s="3"/>
      <c r="K4212" s="3" t="s">
        <v>161</v>
      </c>
      <c r="L4212" s="125">
        <v>-3.3249198872729101E-3</v>
      </c>
      <c r="M4212" s="3">
        <v>17</v>
      </c>
      <c r="N4212" s="125">
        <v>4.4020482340306498E-2</v>
      </c>
      <c r="O4212" s="3">
        <v>21</v>
      </c>
      <c r="P4212" s="125">
        <v>7.5738895595960304E-3</v>
      </c>
      <c r="Q4212" s="3">
        <v>13</v>
      </c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</row>
    <row r="4213" spans="1:30" hidden="1" x14ac:dyDescent="0.25">
      <c r="A4213" s="2">
        <v>13</v>
      </c>
      <c r="B4213" s="2">
        <v>2017</v>
      </c>
      <c r="C4213" s="4" t="str">
        <f>INDEX(Index!$B$1:$B$500,MATCH($F4213,Index!$A$1:$A$500,0)
)</f>
        <v>LV</v>
      </c>
      <c r="D4213" s="4">
        <v>0</v>
      </c>
      <c r="E4213" s="141">
        <f t="shared" si="65"/>
        <v>-5.1345244791077146E-2</v>
      </c>
      <c r="F4213" s="3" t="s">
        <v>52</v>
      </c>
      <c r="G4213" s="3">
        <v>20</v>
      </c>
      <c r="H4213" s="125">
        <v>-5.1345244791077146E-2</v>
      </c>
      <c r="I4213" s="3"/>
      <c r="J4213" s="3"/>
      <c r="K4213" s="3" t="s">
        <v>163</v>
      </c>
      <c r="L4213" s="125">
        <v>7.9015785857562498E-2</v>
      </c>
      <c r="M4213" s="3">
        <v>10</v>
      </c>
      <c r="N4213" s="125">
        <v>0.129623171456031</v>
      </c>
      <c r="O4213" s="3">
        <v>30</v>
      </c>
      <c r="P4213" s="125">
        <v>-7.37859192608648E-4</v>
      </c>
      <c r="Q4213" s="3">
        <v>16</v>
      </c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</row>
    <row r="4214" spans="1:30" hidden="1" x14ac:dyDescent="0.25">
      <c r="A4214" s="2">
        <v>13</v>
      </c>
      <c r="B4214" s="2">
        <v>2017</v>
      </c>
      <c r="C4214" s="4" t="str">
        <f>INDEX(Index!$B$1:$B$500,MATCH($F4214,Index!$A$1:$A$500,0)
)</f>
        <v>WAS</v>
      </c>
      <c r="D4214" s="4">
        <v>0</v>
      </c>
      <c r="E4214" s="141">
        <f t="shared" si="65"/>
        <v>-5.3816347667256188E-2</v>
      </c>
      <c r="F4214" s="3" t="s">
        <v>26</v>
      </c>
      <c r="G4214" s="3">
        <v>21</v>
      </c>
      <c r="H4214" s="125">
        <v>-5.3816347667256188E-2</v>
      </c>
      <c r="I4214" s="3"/>
      <c r="J4214" s="3"/>
      <c r="K4214" s="3" t="s">
        <v>164</v>
      </c>
      <c r="L4214" s="125">
        <v>-9.8797493249329696E-3</v>
      </c>
      <c r="M4214" s="3">
        <v>18</v>
      </c>
      <c r="N4214" s="125">
        <v>-2.3787114574097801E-3</v>
      </c>
      <c r="O4214" s="3">
        <v>13</v>
      </c>
      <c r="P4214" s="125">
        <v>-4.6315309799733001E-2</v>
      </c>
      <c r="Q4214" s="3">
        <v>27</v>
      </c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</row>
    <row r="4215" spans="1:30" hidden="1" x14ac:dyDescent="0.25">
      <c r="A4215" s="2">
        <v>13</v>
      </c>
      <c r="B4215" s="2">
        <v>2017</v>
      </c>
      <c r="C4215" s="4" t="str">
        <f>INDEX(Index!$B$1:$B$500,MATCH($F4215,Index!$A$1:$A$500,0)
)</f>
        <v>ARI</v>
      </c>
      <c r="D4215" s="4">
        <v>0</v>
      </c>
      <c r="E4215" s="141">
        <f t="shared" si="65"/>
        <v>-9.0903809932190299E-2</v>
      </c>
      <c r="F4215" s="3" t="s">
        <v>23</v>
      </c>
      <c r="G4215" s="3">
        <v>22</v>
      </c>
      <c r="H4215" s="125">
        <v>-9.0903809932190299E-2</v>
      </c>
      <c r="I4215" s="3"/>
      <c r="J4215" s="3"/>
      <c r="K4215" s="3" t="s">
        <v>164</v>
      </c>
      <c r="L4215" s="125">
        <v>-9.8050840723143101E-2</v>
      </c>
      <c r="M4215" s="3">
        <v>23</v>
      </c>
      <c r="N4215" s="125">
        <v>-8.0049408088162299E-2</v>
      </c>
      <c r="O4215" s="3">
        <v>9</v>
      </c>
      <c r="P4215" s="125">
        <v>-7.2902377297209497E-2</v>
      </c>
      <c r="Q4215" s="3">
        <v>30</v>
      </c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</row>
    <row r="4216" spans="1:30" hidden="1" x14ac:dyDescent="0.25">
      <c r="A4216" s="2">
        <v>13</v>
      </c>
      <c r="B4216" s="2">
        <v>2017</v>
      </c>
      <c r="C4216" s="4" t="str">
        <f>INDEX(Index!$B$1:$B$500,MATCH($F4216,Index!$A$1:$A$500,0)
)</f>
        <v>BUF</v>
      </c>
      <c r="D4216" s="4">
        <v>0</v>
      </c>
      <c r="E4216" s="141">
        <f t="shared" si="65"/>
        <v>-0.13130461166840268</v>
      </c>
      <c r="F4216" s="3" t="s">
        <v>0</v>
      </c>
      <c r="G4216" s="3">
        <v>23</v>
      </c>
      <c r="H4216" s="125">
        <v>-0.13130461166840268</v>
      </c>
      <c r="I4216" s="3"/>
      <c r="J4216" s="3"/>
      <c r="K4216" s="3" t="s">
        <v>163</v>
      </c>
      <c r="L4216" s="125">
        <v>-0.15616590787856299</v>
      </c>
      <c r="M4216" s="3">
        <v>27</v>
      </c>
      <c r="N4216" s="125">
        <v>1.7326628728238602E-2</v>
      </c>
      <c r="O4216" s="3">
        <v>16</v>
      </c>
      <c r="P4216" s="125">
        <v>4.2187924938398902E-2</v>
      </c>
      <c r="Q4216" s="3">
        <v>7</v>
      </c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</row>
    <row r="4217" spans="1:30" hidden="1" x14ac:dyDescent="0.25">
      <c r="A4217" s="2">
        <v>13</v>
      </c>
      <c r="B4217" s="2">
        <v>2017</v>
      </c>
      <c r="C4217" s="4" t="str">
        <f>INDEX(Index!$B$1:$B$500,MATCH($F4217,Index!$A$1:$A$500,0)
)</f>
        <v>NYJ</v>
      </c>
      <c r="D4217" s="4">
        <v>0</v>
      </c>
      <c r="E4217" s="141">
        <f t="shared" si="65"/>
        <v>-0.1635854577951775</v>
      </c>
      <c r="F4217" s="3" t="s">
        <v>9</v>
      </c>
      <c r="G4217" s="3">
        <v>24</v>
      </c>
      <c r="H4217" s="125">
        <v>-0.1635854577951775</v>
      </c>
      <c r="I4217" s="3"/>
      <c r="J4217" s="3"/>
      <c r="K4217" s="3" t="s">
        <v>164</v>
      </c>
      <c r="L4217" s="125">
        <v>-5.9406997591909101E-2</v>
      </c>
      <c r="M4217" s="3">
        <v>22</v>
      </c>
      <c r="N4217" s="125">
        <v>8.3714929587844905E-2</v>
      </c>
      <c r="O4217" s="3">
        <v>25</v>
      </c>
      <c r="P4217" s="125">
        <v>-2.0463530615423501E-2</v>
      </c>
      <c r="Q4217" s="3">
        <v>21</v>
      </c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</row>
    <row r="4218" spans="1:30" hidden="1" x14ac:dyDescent="0.25">
      <c r="A4218" s="2">
        <v>13</v>
      </c>
      <c r="B4218" s="2">
        <v>2017</v>
      </c>
      <c r="C4218" s="4" t="str">
        <f>INDEX(Index!$B$1:$B$500,MATCH($F4218,Index!$A$1:$A$500,0)
)</f>
        <v>TB</v>
      </c>
      <c r="D4218" s="4">
        <v>0</v>
      </c>
      <c r="E4218" s="141">
        <f t="shared" si="65"/>
        <v>-0.16539888121616608</v>
      </c>
      <c r="F4218" s="3" t="s">
        <v>38</v>
      </c>
      <c r="G4218" s="3">
        <v>25</v>
      </c>
      <c r="H4218" s="125">
        <v>-0.16539888121616608</v>
      </c>
      <c r="I4218" s="3"/>
      <c r="J4218" s="3"/>
      <c r="K4218" s="3" t="s">
        <v>166</v>
      </c>
      <c r="L4218" s="125">
        <v>1.76891747473529E-2</v>
      </c>
      <c r="M4218" s="3">
        <v>15</v>
      </c>
      <c r="N4218" s="125">
        <v>0.142616439924662</v>
      </c>
      <c r="O4218" s="3">
        <v>32</v>
      </c>
      <c r="P4218" s="125">
        <v>-4.0471616038857003E-2</v>
      </c>
      <c r="Q4218" s="3">
        <v>26</v>
      </c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</row>
    <row r="4219" spans="1:30" hidden="1" x14ac:dyDescent="0.25">
      <c r="A4219" s="2">
        <v>13</v>
      </c>
      <c r="B4219" s="2">
        <v>2017</v>
      </c>
      <c r="C4219" s="4" t="str">
        <f>INDEX(Index!$B$1:$B$500,MATCH($F4219,Index!$A$1:$A$500,0)
)</f>
        <v>IND</v>
      </c>
      <c r="D4219" s="4">
        <v>0</v>
      </c>
      <c r="E4219" s="141">
        <f t="shared" si="65"/>
        <v>-0.2296873375160646</v>
      </c>
      <c r="F4219" s="3" t="s">
        <v>35</v>
      </c>
      <c r="G4219" s="3">
        <v>26</v>
      </c>
      <c r="H4219" s="125">
        <v>-0.2296873375160646</v>
      </c>
      <c r="I4219" s="3"/>
      <c r="J4219" s="3"/>
      <c r="K4219" s="3" t="s">
        <v>168</v>
      </c>
      <c r="L4219" s="125">
        <v>-0.172046014005616</v>
      </c>
      <c r="M4219" s="3">
        <v>28</v>
      </c>
      <c r="N4219" s="125">
        <v>9.3441901500982E-2</v>
      </c>
      <c r="O4219" s="3">
        <v>26</v>
      </c>
      <c r="P4219" s="125">
        <v>3.5800577990533398E-2</v>
      </c>
      <c r="Q4219" s="3">
        <v>9</v>
      </c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</row>
    <row r="4220" spans="1:30" hidden="1" x14ac:dyDescent="0.25">
      <c r="A4220" s="2">
        <v>13</v>
      </c>
      <c r="B4220" s="2">
        <v>2017</v>
      </c>
      <c r="C4220" s="4" t="str">
        <f>INDEX(Index!$B$1:$B$500,MATCH($F4220,Index!$A$1:$A$500,0)
)</f>
        <v>SF</v>
      </c>
      <c r="D4220" s="4">
        <v>0</v>
      </c>
      <c r="E4220" s="141">
        <f t="shared" si="65"/>
        <v>-0.2527724453174599</v>
      </c>
      <c r="F4220" s="3" t="s">
        <v>1</v>
      </c>
      <c r="G4220" s="3">
        <v>27</v>
      </c>
      <c r="H4220" s="125">
        <v>-0.2527724453174599</v>
      </c>
      <c r="I4220" s="3"/>
      <c r="J4220" s="3"/>
      <c r="K4220" s="3" t="s">
        <v>167</v>
      </c>
      <c r="L4220" s="125">
        <v>-0.14706956474576099</v>
      </c>
      <c r="M4220" s="3">
        <v>26</v>
      </c>
      <c r="N4220" s="125">
        <v>0.118273381402659</v>
      </c>
      <c r="O4220" s="3">
        <v>28</v>
      </c>
      <c r="P4220" s="125">
        <v>1.2570500830960099E-2</v>
      </c>
      <c r="Q4220" s="3">
        <v>12</v>
      </c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</row>
    <row r="4221" spans="1:30" hidden="1" x14ac:dyDescent="0.25">
      <c r="A4221" s="2">
        <v>13</v>
      </c>
      <c r="B4221" s="2">
        <v>2017</v>
      </c>
      <c r="C4221" s="4" t="str">
        <f>INDEX(Index!$B$1:$B$500,MATCH($F4221,Index!$A$1:$A$500,0)
)</f>
        <v>CHI</v>
      </c>
      <c r="D4221" s="4">
        <v>0</v>
      </c>
      <c r="E4221" s="141">
        <f t="shared" si="65"/>
        <v>-0.25481116694200812</v>
      </c>
      <c r="F4221" s="3" t="s">
        <v>64</v>
      </c>
      <c r="G4221" s="3">
        <v>28</v>
      </c>
      <c r="H4221" s="125">
        <v>-0.25481116694200812</v>
      </c>
      <c r="I4221" s="3"/>
      <c r="J4221" s="3"/>
      <c r="K4221" s="3" t="s">
        <v>168</v>
      </c>
      <c r="L4221" s="125">
        <v>-0.197016652683072</v>
      </c>
      <c r="M4221" s="3">
        <v>30</v>
      </c>
      <c r="N4221" s="125">
        <v>1.9254896131505599E-2</v>
      </c>
      <c r="O4221" s="3">
        <v>17</v>
      </c>
      <c r="P4221" s="125">
        <v>-3.8539618127430501E-2</v>
      </c>
      <c r="Q4221" s="3">
        <v>24</v>
      </c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</row>
    <row r="4222" spans="1:30" hidden="1" x14ac:dyDescent="0.25">
      <c r="A4222" s="2">
        <v>13</v>
      </c>
      <c r="B4222" s="2">
        <v>2017</v>
      </c>
      <c r="C4222" s="4" t="str">
        <f>INDEX(Index!$B$1:$B$500,MATCH($F4222,Index!$A$1:$A$500,0)
)</f>
        <v>DEN</v>
      </c>
      <c r="D4222" s="4">
        <v>0</v>
      </c>
      <c r="E4222" s="141">
        <f t="shared" si="65"/>
        <v>-0.26867305748758569</v>
      </c>
      <c r="F4222" s="3" t="s">
        <v>39</v>
      </c>
      <c r="G4222" s="3">
        <v>29</v>
      </c>
      <c r="H4222" s="125">
        <v>-0.26867305748758569</v>
      </c>
      <c r="I4222" s="3"/>
      <c r="J4222" s="3"/>
      <c r="K4222" s="3" t="s">
        <v>168</v>
      </c>
      <c r="L4222" s="125">
        <v>-0.24055471381975699</v>
      </c>
      <c r="M4222" s="3">
        <v>32</v>
      </c>
      <c r="N4222" s="125">
        <v>-7.1672532919284798E-2</v>
      </c>
      <c r="O4222" s="3">
        <v>10</v>
      </c>
      <c r="P4222" s="125">
        <v>-9.9790876587113497E-2</v>
      </c>
      <c r="Q4222" s="3">
        <v>31</v>
      </c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</row>
    <row r="4223" spans="1:30" hidden="1" x14ac:dyDescent="0.25">
      <c r="A4223" s="2">
        <v>13</v>
      </c>
      <c r="B4223" s="2">
        <v>2017</v>
      </c>
      <c r="C4223" s="4" t="str">
        <f>INDEX(Index!$B$1:$B$500,MATCH($F4223,Index!$A$1:$A$500,0)
)</f>
        <v>CLE</v>
      </c>
      <c r="D4223" s="4">
        <v>0</v>
      </c>
      <c r="E4223" s="141">
        <f t="shared" si="65"/>
        <v>-0.27128383839682146</v>
      </c>
      <c r="F4223" s="3" t="s">
        <v>10</v>
      </c>
      <c r="G4223" s="3">
        <v>30</v>
      </c>
      <c r="H4223" s="125">
        <v>-0.27128383839682146</v>
      </c>
      <c r="I4223" s="3"/>
      <c r="J4223" s="3"/>
      <c r="K4223" s="3" t="s">
        <v>229</v>
      </c>
      <c r="L4223" s="125">
        <v>-0.17435484434210999</v>
      </c>
      <c r="M4223" s="3">
        <v>29</v>
      </c>
      <c r="N4223" s="125">
        <v>4.09574222587391E-2</v>
      </c>
      <c r="O4223" s="3">
        <v>20</v>
      </c>
      <c r="P4223" s="125">
        <v>-5.5971571795972397E-2</v>
      </c>
      <c r="Q4223" s="3">
        <v>28</v>
      </c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</row>
    <row r="4224" spans="1:30" hidden="1" x14ac:dyDescent="0.25">
      <c r="A4224" s="2">
        <v>13</v>
      </c>
      <c r="B4224" s="2">
        <v>2017</v>
      </c>
      <c r="C4224" s="4" t="str">
        <f>INDEX(Index!$B$1:$B$500,MATCH($F4224,Index!$A$1:$A$500,0)
)</f>
        <v>MIA</v>
      </c>
      <c r="D4224" s="4">
        <v>0</v>
      </c>
      <c r="E4224" s="141">
        <f t="shared" si="65"/>
        <v>-0.30687611823292094</v>
      </c>
      <c r="F4224" s="3" t="s">
        <v>4</v>
      </c>
      <c r="G4224" s="3">
        <v>31</v>
      </c>
      <c r="H4224" s="125">
        <v>-0.30687611823292094</v>
      </c>
      <c r="I4224" s="3"/>
      <c r="J4224" s="3"/>
      <c r="K4224" s="3" t="s">
        <v>164</v>
      </c>
      <c r="L4224" s="125">
        <v>-0.20320010640716299</v>
      </c>
      <c r="M4224" s="3">
        <v>31</v>
      </c>
      <c r="N4224" s="125">
        <v>0.125686917119813</v>
      </c>
      <c r="O4224" s="3">
        <v>29</v>
      </c>
      <c r="P4224" s="125">
        <v>2.2010905294055E-2</v>
      </c>
      <c r="Q4224" s="3">
        <v>11</v>
      </c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</row>
    <row r="4225" spans="1:30" hidden="1" x14ac:dyDescent="0.25">
      <c r="A4225" s="2">
        <v>13</v>
      </c>
      <c r="B4225" s="2">
        <v>2017</v>
      </c>
      <c r="C4225" s="4" t="str">
        <f>INDEX(Index!$B$1:$B$500,MATCH($F4225,Index!$A$1:$A$500,0)
)</f>
        <v>NYG</v>
      </c>
      <c r="D4225" s="4">
        <v>0</v>
      </c>
      <c r="E4225" s="141">
        <f t="shared" si="65"/>
        <v>-0.3244329486337697</v>
      </c>
      <c r="F4225" s="3" t="s">
        <v>15</v>
      </c>
      <c r="G4225" s="3">
        <v>32</v>
      </c>
      <c r="H4225" s="125">
        <v>-0.3244329486337697</v>
      </c>
      <c r="I4225" s="3"/>
      <c r="J4225" s="3"/>
      <c r="K4225" s="3" t="s">
        <v>167</v>
      </c>
      <c r="L4225" s="125">
        <v>-0.128834450365298</v>
      </c>
      <c r="M4225" s="3">
        <v>25</v>
      </c>
      <c r="N4225" s="125">
        <v>0.13106610896264601</v>
      </c>
      <c r="O4225" s="3">
        <v>31</v>
      </c>
      <c r="P4225" s="125">
        <v>-6.4532389305825694E-2</v>
      </c>
      <c r="Q4225" s="3">
        <v>29</v>
      </c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</row>
    <row r="4226" spans="1:30" hidden="1" x14ac:dyDescent="0.25">
      <c r="A4226" s="2">
        <v>14</v>
      </c>
      <c r="B4226" s="2">
        <v>2017</v>
      </c>
      <c r="C4226" s="4" t="e">
        <f>INDEX(Index!$B$1:$B$500,MATCH($F4226,Index!$A$1:$A$500,0)
)</f>
        <v>#N/A</v>
      </c>
      <c r="D4226" s="4">
        <v>0</v>
      </c>
      <c r="E4226" s="141">
        <f t="shared" ref="E4226:E4289" si="66">IF(D4226=1,H4226/100,H4226)</f>
        <v>0.3248799482604165</v>
      </c>
      <c r="F4226" s="3" t="s">
        <v>283</v>
      </c>
      <c r="G4226" s="3">
        <v>1</v>
      </c>
      <c r="H4226" s="125">
        <v>0.3248799482604165</v>
      </c>
      <c r="I4226" s="3"/>
      <c r="J4226" s="3"/>
      <c r="K4226" s="3" t="s">
        <v>171</v>
      </c>
      <c r="L4226" s="125">
        <v>0.14547312460702999</v>
      </c>
      <c r="M4226" s="3">
        <v>6</v>
      </c>
      <c r="N4226" s="125">
        <v>-9.9969289415457796E-2</v>
      </c>
      <c r="O4226" s="3">
        <v>9</v>
      </c>
      <c r="P4226" s="125">
        <v>7.9437534237928695E-2</v>
      </c>
      <c r="Q4226" s="3">
        <v>2</v>
      </c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</row>
    <row r="4227" spans="1:30" hidden="1" x14ac:dyDescent="0.25">
      <c r="A4227" s="2">
        <v>14</v>
      </c>
      <c r="B4227" s="2">
        <v>2017</v>
      </c>
      <c r="C4227" s="4" t="str">
        <f>INDEX(Index!$B$1:$B$500,MATCH($F4227,Index!$A$1:$A$500,0)
)</f>
        <v>NO</v>
      </c>
      <c r="D4227" s="4">
        <v>0</v>
      </c>
      <c r="E4227" s="141">
        <f t="shared" si="66"/>
        <v>0.30350605397806502</v>
      </c>
      <c r="F4227" s="3" t="s">
        <v>27</v>
      </c>
      <c r="G4227" s="3">
        <v>2</v>
      </c>
      <c r="H4227" s="125">
        <v>0.30350605397806502</v>
      </c>
      <c r="I4227" s="3"/>
      <c r="J4227" s="3"/>
      <c r="K4227" s="3" t="s">
        <v>171</v>
      </c>
      <c r="L4227" s="125">
        <v>0.21841783978947399</v>
      </c>
      <c r="M4227" s="3">
        <v>1</v>
      </c>
      <c r="N4227" s="125">
        <v>-0.10619490230041</v>
      </c>
      <c r="O4227" s="3">
        <v>7</v>
      </c>
      <c r="P4227" s="125">
        <v>-2.1106688111819E-2</v>
      </c>
      <c r="Q4227" s="3">
        <v>21</v>
      </c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</row>
    <row r="4228" spans="1:30" hidden="1" x14ac:dyDescent="0.25">
      <c r="A4228" s="2">
        <v>14</v>
      </c>
      <c r="B4228" s="2">
        <v>2017</v>
      </c>
      <c r="C4228" s="4" t="str">
        <f>INDEX(Index!$B$1:$B$500,MATCH($F4228,Index!$A$1:$A$500,0)
)</f>
        <v>PHI</v>
      </c>
      <c r="D4228" s="4">
        <v>0</v>
      </c>
      <c r="E4228" s="141">
        <f t="shared" si="66"/>
        <v>0.29375111415032912</v>
      </c>
      <c r="F4228" s="3" t="s">
        <v>7</v>
      </c>
      <c r="G4228" s="3">
        <v>3</v>
      </c>
      <c r="H4228" s="125">
        <v>0.29375111415032912</v>
      </c>
      <c r="I4228" s="3"/>
      <c r="J4228" s="3"/>
      <c r="K4228" s="3" t="s">
        <v>170</v>
      </c>
      <c r="L4228" s="125">
        <v>0.14046368462248601</v>
      </c>
      <c r="M4228" s="3">
        <v>7</v>
      </c>
      <c r="N4228" s="125">
        <v>-0.137358109356536</v>
      </c>
      <c r="O4228" s="3">
        <v>5</v>
      </c>
      <c r="P4228" s="125">
        <v>1.5929320171307101E-2</v>
      </c>
      <c r="Q4228" s="3">
        <v>11</v>
      </c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</row>
    <row r="4229" spans="1:30" hidden="1" x14ac:dyDescent="0.25">
      <c r="A4229" s="2">
        <v>14</v>
      </c>
      <c r="B4229" s="2">
        <v>2017</v>
      </c>
      <c r="C4229" s="4" t="str">
        <f>INDEX(Index!$B$1:$B$500,MATCH($F4229,Index!$A$1:$A$500,0)
)</f>
        <v>MIN</v>
      </c>
      <c r="D4229" s="4">
        <v>0</v>
      </c>
      <c r="E4229" s="141">
        <f t="shared" si="66"/>
        <v>0.27620863720098954</v>
      </c>
      <c r="F4229" s="3" t="s">
        <v>46</v>
      </c>
      <c r="G4229" s="3">
        <v>4</v>
      </c>
      <c r="H4229" s="125">
        <v>0.27620863720098954</v>
      </c>
      <c r="I4229" s="3"/>
      <c r="J4229" s="3"/>
      <c r="K4229" s="3" t="s">
        <v>172</v>
      </c>
      <c r="L4229" s="125">
        <v>0.150135152718816</v>
      </c>
      <c r="M4229" s="3">
        <v>4</v>
      </c>
      <c r="N4229" s="125">
        <v>-0.13773725849958901</v>
      </c>
      <c r="O4229" s="3">
        <v>4</v>
      </c>
      <c r="P4229" s="125">
        <v>-1.16637740174155E-2</v>
      </c>
      <c r="Q4229" s="3">
        <v>19</v>
      </c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</row>
    <row r="4230" spans="1:30" hidden="1" x14ac:dyDescent="0.25">
      <c r="A4230" s="2">
        <v>14</v>
      </c>
      <c r="B4230" s="2">
        <v>2017</v>
      </c>
      <c r="C4230" s="4" t="str">
        <f>INDEX(Index!$B$1:$B$500,MATCH($F4230,Index!$A$1:$A$500,0)
)</f>
        <v>PIT</v>
      </c>
      <c r="D4230" s="4">
        <v>0</v>
      </c>
      <c r="E4230" s="141">
        <f t="shared" si="66"/>
        <v>0.21480264921427386</v>
      </c>
      <c r="F4230" s="3" t="s">
        <v>32</v>
      </c>
      <c r="G4230" s="3">
        <v>5</v>
      </c>
      <c r="H4230" s="125">
        <v>0.21480264921427386</v>
      </c>
      <c r="I4230" s="3"/>
      <c r="J4230" s="3"/>
      <c r="K4230" s="3" t="s">
        <v>170</v>
      </c>
      <c r="L4230" s="125">
        <v>0.18260691439981999</v>
      </c>
      <c r="M4230" s="3">
        <v>3</v>
      </c>
      <c r="N4230" s="125">
        <v>-2.6275531668852901E-2</v>
      </c>
      <c r="O4230" s="3">
        <v>12</v>
      </c>
      <c r="P4230" s="125">
        <v>5.9202031456009599E-3</v>
      </c>
      <c r="Q4230" s="3">
        <v>14</v>
      </c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</row>
    <row r="4231" spans="1:30" hidden="1" x14ac:dyDescent="0.25">
      <c r="A4231" s="2">
        <v>14</v>
      </c>
      <c r="B4231" s="2">
        <v>2017</v>
      </c>
      <c r="C4231" s="4" t="str">
        <f>INDEX(Index!$B$1:$B$500,MATCH($F4231,Index!$A$1:$A$500,0)
)</f>
        <v>NE</v>
      </c>
      <c r="D4231" s="4">
        <v>0</v>
      </c>
      <c r="E4231" s="141">
        <f t="shared" si="66"/>
        <v>0.18444685328011862</v>
      </c>
      <c r="F4231" s="3" t="s">
        <v>17</v>
      </c>
      <c r="G4231" s="3">
        <v>6</v>
      </c>
      <c r="H4231" s="125">
        <v>0.18444685328011862</v>
      </c>
      <c r="I4231" s="3"/>
      <c r="J4231" s="3"/>
      <c r="K4231" s="3" t="s">
        <v>172</v>
      </c>
      <c r="L4231" s="125">
        <v>0.20662853414504201</v>
      </c>
      <c r="M4231" s="3">
        <v>2</v>
      </c>
      <c r="N4231" s="125">
        <v>7.8477618112148206E-2</v>
      </c>
      <c r="O4231" s="3">
        <v>26</v>
      </c>
      <c r="P4231" s="125">
        <v>5.62959372472248E-2</v>
      </c>
      <c r="Q4231" s="3">
        <v>5</v>
      </c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</row>
    <row r="4232" spans="1:30" hidden="1" x14ac:dyDescent="0.25">
      <c r="A4232" s="2">
        <v>14</v>
      </c>
      <c r="B4232" s="2">
        <v>2017</v>
      </c>
      <c r="C4232" s="4" t="str">
        <f>INDEX(Index!$B$1:$B$500,MATCH($F4232,Index!$A$1:$A$500,0)
)</f>
        <v>BAL</v>
      </c>
      <c r="D4232" s="4">
        <v>0</v>
      </c>
      <c r="E4232" s="141">
        <f t="shared" si="66"/>
        <v>0.17498754706234293</v>
      </c>
      <c r="F4232" s="3" t="s">
        <v>18</v>
      </c>
      <c r="G4232" s="3">
        <v>7</v>
      </c>
      <c r="H4232" s="125">
        <v>0.17498754706234293</v>
      </c>
      <c r="I4232" s="3"/>
      <c r="J4232" s="3"/>
      <c r="K4232" s="3" t="s">
        <v>174</v>
      </c>
      <c r="L4232" s="125">
        <v>-8.5564318227776798E-2</v>
      </c>
      <c r="M4232" s="3">
        <v>22</v>
      </c>
      <c r="N4232" s="125">
        <v>-0.16514176089365401</v>
      </c>
      <c r="O4232" s="3">
        <v>2</v>
      </c>
      <c r="P4232" s="125">
        <v>9.5410104396465703E-2</v>
      </c>
      <c r="Q4232" s="3">
        <v>1</v>
      </c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</row>
    <row r="4233" spans="1:30" hidden="1" x14ac:dyDescent="0.25">
      <c r="A4233" s="2">
        <v>14</v>
      </c>
      <c r="B4233" s="2">
        <v>2017</v>
      </c>
      <c r="C4233" s="4" t="str">
        <f>INDEX(Index!$B$1:$B$500,MATCH($F4233,Index!$A$1:$A$500,0)
)</f>
        <v>CAR</v>
      </c>
      <c r="D4233" s="4">
        <v>0</v>
      </c>
      <c r="E4233" s="141">
        <f t="shared" si="66"/>
        <v>0.17486666727626549</v>
      </c>
      <c r="F4233" s="3" t="s">
        <v>51</v>
      </c>
      <c r="G4233" s="3">
        <v>8</v>
      </c>
      <c r="H4233" s="125">
        <v>0.17486666727626549</v>
      </c>
      <c r="I4233" s="3"/>
      <c r="J4233" s="3"/>
      <c r="K4233" s="3" t="s">
        <v>171</v>
      </c>
      <c r="L4233" s="125">
        <v>-2.9642213650823098E-3</v>
      </c>
      <c r="M4233" s="3">
        <v>16</v>
      </c>
      <c r="N4233" s="125">
        <v>-0.14158150981084699</v>
      </c>
      <c r="O4233" s="3">
        <v>3</v>
      </c>
      <c r="P4233" s="125">
        <v>3.6249378830500799E-2</v>
      </c>
      <c r="Q4233" s="3">
        <v>8</v>
      </c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</row>
    <row r="4234" spans="1:30" hidden="1" x14ac:dyDescent="0.25">
      <c r="A4234" s="2">
        <v>14</v>
      </c>
      <c r="B4234" s="2">
        <v>2017</v>
      </c>
      <c r="C4234" s="4" t="str">
        <f>INDEX(Index!$B$1:$B$500,MATCH($F4234,Index!$A$1:$A$500,0)
)</f>
        <v>JAX</v>
      </c>
      <c r="D4234" s="4">
        <v>0</v>
      </c>
      <c r="E4234" s="141">
        <f t="shared" si="66"/>
        <v>0.16858670823549821</v>
      </c>
      <c r="F4234" s="3" t="s">
        <v>56</v>
      </c>
      <c r="G4234" s="3">
        <v>9</v>
      </c>
      <c r="H4234" s="125">
        <v>0.16858670823549821</v>
      </c>
      <c r="I4234" s="3"/>
      <c r="J4234" s="3"/>
      <c r="K4234" s="3" t="s">
        <v>171</v>
      </c>
      <c r="L4234" s="125">
        <v>-1.25720208812706E-2</v>
      </c>
      <c r="M4234" s="3">
        <v>18</v>
      </c>
      <c r="N4234" s="125">
        <v>-0.20485109877152299</v>
      </c>
      <c r="O4234" s="3">
        <v>1</v>
      </c>
      <c r="P4234" s="125">
        <v>-2.36923696547542E-2</v>
      </c>
      <c r="Q4234" s="3">
        <v>22</v>
      </c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</row>
    <row r="4235" spans="1:30" hidden="1" x14ac:dyDescent="0.25">
      <c r="A4235" s="2">
        <v>14</v>
      </c>
      <c r="B4235" s="2">
        <v>2017</v>
      </c>
      <c r="C4235" s="4" t="str">
        <f>INDEX(Index!$B$1:$B$500,MATCH($F4235,Index!$A$1:$A$500,0)
)</f>
        <v>KC</v>
      </c>
      <c r="D4235" s="4">
        <v>0</v>
      </c>
      <c r="E4235" s="141">
        <f t="shared" si="66"/>
        <v>0.12160936193585048</v>
      </c>
      <c r="F4235" s="3" t="s">
        <v>5</v>
      </c>
      <c r="G4235" s="3">
        <v>10</v>
      </c>
      <c r="H4235" s="125">
        <v>0.12160936193585048</v>
      </c>
      <c r="I4235" s="3"/>
      <c r="J4235" s="3"/>
      <c r="K4235" s="3" t="s">
        <v>174</v>
      </c>
      <c r="L4235" s="125">
        <v>0.14780662416179999</v>
      </c>
      <c r="M4235" s="3">
        <v>5</v>
      </c>
      <c r="N4235" s="125">
        <v>8.3568240633393201E-2</v>
      </c>
      <c r="O4235" s="3">
        <v>27</v>
      </c>
      <c r="P4235" s="125">
        <v>5.73709784074437E-2</v>
      </c>
      <c r="Q4235" s="3">
        <v>4</v>
      </c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</row>
    <row r="4236" spans="1:30" hidden="1" x14ac:dyDescent="0.25">
      <c r="A4236" s="2">
        <v>14</v>
      </c>
      <c r="B4236" s="2">
        <v>2017</v>
      </c>
      <c r="C4236" s="4" t="str">
        <f>INDEX(Index!$B$1:$B$500,MATCH($F4236,Index!$A$1:$A$500,0)
)</f>
        <v>DAL</v>
      </c>
      <c r="D4236" s="4">
        <v>0</v>
      </c>
      <c r="E4236" s="141">
        <f t="shared" si="66"/>
        <v>0.11634319087180581</v>
      </c>
      <c r="F4236" s="3" t="s">
        <v>3</v>
      </c>
      <c r="G4236" s="3">
        <v>11</v>
      </c>
      <c r="H4236" s="125">
        <v>0.11634319087180581</v>
      </c>
      <c r="I4236" s="3"/>
      <c r="J4236" s="3"/>
      <c r="K4236" s="3" t="s">
        <v>174</v>
      </c>
      <c r="L4236" s="125">
        <v>0.10167263798712201</v>
      </c>
      <c r="M4236" s="3">
        <v>10</v>
      </c>
      <c r="N4236" s="125">
        <v>5.0500580899280403E-2</v>
      </c>
      <c r="O4236" s="3">
        <v>21</v>
      </c>
      <c r="P4236" s="125">
        <v>6.5171133783964205E-2</v>
      </c>
      <c r="Q4236" s="3">
        <v>3</v>
      </c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</row>
    <row r="4237" spans="1:30" hidden="1" x14ac:dyDescent="0.25">
      <c r="A4237" s="2">
        <v>14</v>
      </c>
      <c r="B4237" s="2">
        <v>2017</v>
      </c>
      <c r="C4237" s="4" t="str">
        <f>INDEX(Index!$B$1:$B$500,MATCH($F4237,Index!$A$1:$A$500,0)
)</f>
        <v>ATL</v>
      </c>
      <c r="D4237" s="4">
        <v>0</v>
      </c>
      <c r="E4237" s="141">
        <f t="shared" si="66"/>
        <v>9.5377564156975E-2</v>
      </c>
      <c r="F4237" s="3" t="s">
        <v>43</v>
      </c>
      <c r="G4237" s="3">
        <v>12</v>
      </c>
      <c r="H4237" s="125">
        <v>9.5377564156975E-2</v>
      </c>
      <c r="I4237" s="3"/>
      <c r="J4237" s="3"/>
      <c r="K4237" s="3" t="s">
        <v>173</v>
      </c>
      <c r="L4237" s="125">
        <v>0.133785141862794</v>
      </c>
      <c r="M4237" s="3">
        <v>8</v>
      </c>
      <c r="N4237" s="125">
        <v>2.9063617021738201E-2</v>
      </c>
      <c r="O4237" s="3">
        <v>17</v>
      </c>
      <c r="P4237" s="125">
        <v>-9.3439606840807904E-3</v>
      </c>
      <c r="Q4237" s="3">
        <v>18</v>
      </c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</row>
    <row r="4238" spans="1:30" hidden="1" x14ac:dyDescent="0.25">
      <c r="A4238" s="2">
        <v>14</v>
      </c>
      <c r="B4238" s="2">
        <v>2017</v>
      </c>
      <c r="C4238" s="4" t="e">
        <f>INDEX(Index!$B$1:$B$500,MATCH($F4238,Index!$A$1:$A$500,0)
)</f>
        <v>#N/A</v>
      </c>
      <c r="D4238" s="4">
        <v>0</v>
      </c>
      <c r="E4238" s="141">
        <f t="shared" si="66"/>
        <v>6.243735020236281E-2</v>
      </c>
      <c r="F4238" s="3" t="s">
        <v>301</v>
      </c>
      <c r="G4238" s="3">
        <v>13</v>
      </c>
      <c r="H4238" s="125">
        <v>6.243735020236281E-2</v>
      </c>
      <c r="I4238" s="3"/>
      <c r="J4238" s="3"/>
      <c r="K4238" s="3" t="s">
        <v>174</v>
      </c>
      <c r="L4238" s="125">
        <v>0.112442440150799</v>
      </c>
      <c r="M4238" s="3">
        <v>9</v>
      </c>
      <c r="N4238" s="125">
        <v>-3.8590298114375199E-2</v>
      </c>
      <c r="O4238" s="3">
        <v>10</v>
      </c>
      <c r="P4238" s="125">
        <v>-8.8595388062811406E-2</v>
      </c>
      <c r="Q4238" s="3">
        <v>31</v>
      </c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</row>
    <row r="4239" spans="1:30" hidden="1" x14ac:dyDescent="0.25">
      <c r="A4239" s="2">
        <v>14</v>
      </c>
      <c r="B4239" s="2">
        <v>2017</v>
      </c>
      <c r="C4239" s="4" t="str">
        <f>INDEX(Index!$B$1:$B$500,MATCH($F4239,Index!$A$1:$A$500,0)
)</f>
        <v>SEA</v>
      </c>
      <c r="D4239" s="4">
        <v>0</v>
      </c>
      <c r="E4239" s="141">
        <f t="shared" si="66"/>
        <v>5.0542554580162796E-2</v>
      </c>
      <c r="F4239" s="3" t="s">
        <v>30</v>
      </c>
      <c r="G4239" s="3">
        <v>14</v>
      </c>
      <c r="H4239" s="125">
        <v>5.0542554580162796E-2</v>
      </c>
      <c r="I4239" s="3"/>
      <c r="J4239" s="3"/>
      <c r="K4239" s="3" t="s">
        <v>173</v>
      </c>
      <c r="L4239" s="125">
        <v>4.1269514164166403E-2</v>
      </c>
      <c r="M4239" s="3">
        <v>13</v>
      </c>
      <c r="N4239" s="125">
        <v>-2.6439866356812999E-2</v>
      </c>
      <c r="O4239" s="3">
        <v>11</v>
      </c>
      <c r="P4239" s="125">
        <v>-1.7166825940816598E-2</v>
      </c>
      <c r="Q4239" s="3">
        <v>20</v>
      </c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</row>
    <row r="4240" spans="1:30" hidden="1" x14ac:dyDescent="0.25">
      <c r="A4240" s="2">
        <v>14</v>
      </c>
      <c r="B4240" s="2">
        <v>2017</v>
      </c>
      <c r="C4240" s="4" t="str">
        <f>INDEX(Index!$B$1:$B$500,MATCH($F4240,Index!$A$1:$A$500,0)
)</f>
        <v>DET</v>
      </c>
      <c r="D4240" s="4">
        <v>0</v>
      </c>
      <c r="E4240" s="141">
        <f t="shared" si="66"/>
        <v>3.9599960908601406E-2</v>
      </c>
      <c r="F4240" s="3" t="s">
        <v>21</v>
      </c>
      <c r="G4240" s="3">
        <v>15</v>
      </c>
      <c r="H4240" s="125">
        <v>3.9599960908601406E-2</v>
      </c>
      <c r="I4240" s="3"/>
      <c r="J4240" s="3"/>
      <c r="K4240" s="3" t="s">
        <v>174</v>
      </c>
      <c r="L4240" s="125">
        <v>4.5007068193687903E-2</v>
      </c>
      <c r="M4240" s="3">
        <v>12</v>
      </c>
      <c r="N4240" s="125">
        <v>5.1241864485708298E-2</v>
      </c>
      <c r="O4240" s="3">
        <v>22</v>
      </c>
      <c r="P4240" s="125">
        <v>4.5834757200621801E-2</v>
      </c>
      <c r="Q4240" s="3">
        <v>6</v>
      </c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</row>
    <row r="4241" spans="1:30" hidden="1" x14ac:dyDescent="0.25">
      <c r="A4241" s="2">
        <v>14</v>
      </c>
      <c r="B4241" s="2">
        <v>2017</v>
      </c>
      <c r="C4241" s="4" t="str">
        <f>INDEX(Index!$B$1:$B$500,MATCH($F4241,Index!$A$1:$A$500,0)
)</f>
        <v>GB</v>
      </c>
      <c r="D4241" s="4">
        <v>0</v>
      </c>
      <c r="E4241" s="141">
        <f t="shared" si="66"/>
        <v>-1.5452638342156681E-2</v>
      </c>
      <c r="F4241" s="3" t="s">
        <v>20</v>
      </c>
      <c r="G4241" s="3">
        <v>16</v>
      </c>
      <c r="H4241" s="125">
        <v>-1.5452638342156681E-2</v>
      </c>
      <c r="I4241" s="3"/>
      <c r="J4241" s="3"/>
      <c r="K4241" s="3" t="s">
        <v>174</v>
      </c>
      <c r="L4241" s="125">
        <v>9.2349988567838204E-3</v>
      </c>
      <c r="M4241" s="3">
        <v>15</v>
      </c>
      <c r="N4241" s="125">
        <v>3.79160198768441E-2</v>
      </c>
      <c r="O4241" s="3">
        <v>18</v>
      </c>
      <c r="P4241" s="125">
        <v>1.32283826779036E-2</v>
      </c>
      <c r="Q4241" s="3">
        <v>13</v>
      </c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</row>
    <row r="4242" spans="1:30" hidden="1" x14ac:dyDescent="0.25">
      <c r="A4242" s="2">
        <v>14</v>
      </c>
      <c r="B4242" s="2">
        <v>2017</v>
      </c>
      <c r="C4242" s="4" t="str">
        <f>INDEX(Index!$B$1:$B$500,MATCH($F4242,Index!$A$1:$A$500,0)
)</f>
        <v>TEN</v>
      </c>
      <c r="D4242" s="4">
        <v>0</v>
      </c>
      <c r="E4242" s="141">
        <f t="shared" si="66"/>
        <v>-6.5482782443400708E-2</v>
      </c>
      <c r="F4242" s="3" t="s">
        <v>45</v>
      </c>
      <c r="G4242" s="3">
        <v>17</v>
      </c>
      <c r="H4242" s="125">
        <v>-6.5482782443400708E-2</v>
      </c>
      <c r="I4242" s="3"/>
      <c r="J4242" s="3"/>
      <c r="K4242" s="3" t="s">
        <v>173</v>
      </c>
      <c r="L4242" s="125">
        <v>-3.1149653166079601E-2</v>
      </c>
      <c r="M4242" s="3">
        <v>19</v>
      </c>
      <c r="N4242" s="125">
        <v>3.8169685963152997E-2</v>
      </c>
      <c r="O4242" s="3">
        <v>19</v>
      </c>
      <c r="P4242" s="125">
        <v>3.8365566858319E-3</v>
      </c>
      <c r="Q4242" s="3">
        <v>15</v>
      </c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</row>
    <row r="4243" spans="1:30" hidden="1" x14ac:dyDescent="0.25">
      <c r="A4243" s="2">
        <v>14</v>
      </c>
      <c r="B4243" s="2">
        <v>2017</v>
      </c>
      <c r="C4243" s="4" t="str">
        <f>INDEX(Index!$B$1:$B$500,MATCH($F4243,Index!$A$1:$A$500,0)
)</f>
        <v>LV</v>
      </c>
      <c r="D4243" s="4">
        <v>0</v>
      </c>
      <c r="E4243" s="141">
        <f t="shared" si="66"/>
        <v>-7.2698975743386948E-2</v>
      </c>
      <c r="F4243" s="3" t="s">
        <v>52</v>
      </c>
      <c r="G4243" s="3">
        <v>18</v>
      </c>
      <c r="H4243" s="125">
        <v>-7.2698975743386948E-2</v>
      </c>
      <c r="I4243" s="3"/>
      <c r="J4243" s="3"/>
      <c r="K4243" s="3" t="s">
        <v>178</v>
      </c>
      <c r="L4243" s="125">
        <v>5.1513146372834599E-2</v>
      </c>
      <c r="M4243" s="3">
        <v>11</v>
      </c>
      <c r="N4243" s="125">
        <v>0.121799071007197</v>
      </c>
      <c r="O4243" s="3">
        <v>30</v>
      </c>
      <c r="P4243" s="125">
        <v>-2.4130511090245501E-3</v>
      </c>
      <c r="Q4243" s="3">
        <v>17</v>
      </c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</row>
    <row r="4244" spans="1:30" hidden="1" x14ac:dyDescent="0.25">
      <c r="A4244" s="2">
        <v>14</v>
      </c>
      <c r="B4244" s="2">
        <v>2017</v>
      </c>
      <c r="C4244" s="4" t="str">
        <f>INDEX(Index!$B$1:$B$500,MATCH($F4244,Index!$A$1:$A$500,0)
)</f>
        <v>ARI</v>
      </c>
      <c r="D4244" s="4">
        <v>0</v>
      </c>
      <c r="E4244" s="141">
        <f t="shared" si="66"/>
        <v>-8.1442951321268289E-2</v>
      </c>
      <c r="F4244" s="3" t="s">
        <v>23</v>
      </c>
      <c r="G4244" s="3">
        <v>19</v>
      </c>
      <c r="H4244" s="125">
        <v>-8.1442951321268289E-2</v>
      </c>
      <c r="I4244" s="3"/>
      <c r="J4244" s="3"/>
      <c r="K4244" s="3" t="s">
        <v>178</v>
      </c>
      <c r="L4244" s="125">
        <v>-0.116761277895546</v>
      </c>
      <c r="M4244" s="3">
        <v>24</v>
      </c>
      <c r="N4244" s="125">
        <v>-0.108594554071543</v>
      </c>
      <c r="O4244" s="3">
        <v>6</v>
      </c>
      <c r="P4244" s="125">
        <v>-7.3276227497265298E-2</v>
      </c>
      <c r="Q4244" s="3">
        <v>30</v>
      </c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</row>
    <row r="4245" spans="1:30" hidden="1" x14ac:dyDescent="0.25">
      <c r="A4245" s="2">
        <v>14</v>
      </c>
      <c r="B4245" s="2">
        <v>2017</v>
      </c>
      <c r="C4245" s="4" t="str">
        <f>INDEX(Index!$B$1:$B$500,MATCH($F4245,Index!$A$1:$A$500,0)
)</f>
        <v>HOU</v>
      </c>
      <c r="D4245" s="4">
        <v>0</v>
      </c>
      <c r="E4245" s="141">
        <f t="shared" si="66"/>
        <v>-8.2312288416431206E-2</v>
      </c>
      <c r="F4245" s="3" t="s">
        <v>49</v>
      </c>
      <c r="G4245" s="3">
        <v>20</v>
      </c>
      <c r="H4245" s="125">
        <v>-8.2312288416431206E-2</v>
      </c>
      <c r="I4245" s="3"/>
      <c r="J4245" s="3"/>
      <c r="K4245" s="3" t="s">
        <v>177</v>
      </c>
      <c r="L4245" s="125">
        <v>-1.2249066571619199E-2</v>
      </c>
      <c r="M4245" s="3">
        <v>17</v>
      </c>
      <c r="N4245" s="125">
        <v>2.9046417229702502E-2</v>
      </c>
      <c r="O4245" s="3">
        <v>16</v>
      </c>
      <c r="P4245" s="125">
        <v>-4.1016804615109502E-2</v>
      </c>
      <c r="Q4245" s="3">
        <v>26</v>
      </c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</row>
    <row r="4246" spans="1:30" hidden="1" x14ac:dyDescent="0.25">
      <c r="A4246" s="2">
        <v>14</v>
      </c>
      <c r="B4246" s="2">
        <v>2017</v>
      </c>
      <c r="C4246" s="4" t="str">
        <f>INDEX(Index!$B$1:$B$500,MATCH($F4246,Index!$A$1:$A$500,0)
)</f>
        <v>WAS</v>
      </c>
      <c r="D4246" s="4">
        <v>0</v>
      </c>
      <c r="E4246" s="141">
        <f t="shared" si="66"/>
        <v>-8.7052544735178913E-2</v>
      </c>
      <c r="F4246" s="3" t="s">
        <v>26</v>
      </c>
      <c r="G4246" s="3">
        <v>21</v>
      </c>
      <c r="H4246" s="125">
        <v>-8.7052544735178913E-2</v>
      </c>
      <c r="I4246" s="3"/>
      <c r="J4246" s="3"/>
      <c r="K4246" s="3" t="s">
        <v>175</v>
      </c>
      <c r="L4246" s="125">
        <v>-3.8346277405130698E-2</v>
      </c>
      <c r="M4246" s="3">
        <v>20</v>
      </c>
      <c r="N4246" s="125">
        <v>1.0785110716061301E-4</v>
      </c>
      <c r="O4246" s="3">
        <v>14</v>
      </c>
      <c r="P4246" s="125">
        <v>-4.8598416222887603E-2</v>
      </c>
      <c r="Q4246" s="3">
        <v>27</v>
      </c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</row>
    <row r="4247" spans="1:30" hidden="1" x14ac:dyDescent="0.25">
      <c r="A4247" s="2">
        <v>14</v>
      </c>
      <c r="B4247" s="2">
        <v>2017</v>
      </c>
      <c r="C4247" s="4" t="str">
        <f>INDEX(Index!$B$1:$B$500,MATCH($F4247,Index!$A$1:$A$500,0)
)</f>
        <v>CIN</v>
      </c>
      <c r="D4247" s="4">
        <v>0</v>
      </c>
      <c r="E4247" s="141">
        <f t="shared" si="66"/>
        <v>-9.2690988469324886E-2</v>
      </c>
      <c r="F4247" s="3" t="s">
        <v>24</v>
      </c>
      <c r="G4247" s="3">
        <v>22</v>
      </c>
      <c r="H4247" s="125">
        <v>-9.2690988469324886E-2</v>
      </c>
      <c r="I4247" s="3"/>
      <c r="J4247" s="3"/>
      <c r="K4247" s="3" t="s">
        <v>175</v>
      </c>
      <c r="L4247" s="125">
        <v>-5.1512460664935603E-2</v>
      </c>
      <c r="M4247" s="3">
        <v>21</v>
      </c>
      <c r="N4247" s="125">
        <v>4.0597423651894997E-2</v>
      </c>
      <c r="O4247" s="3">
        <v>20</v>
      </c>
      <c r="P4247" s="125">
        <v>-5.8110415249429403E-4</v>
      </c>
      <c r="Q4247" s="3">
        <v>16</v>
      </c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</row>
    <row r="4248" spans="1:30" hidden="1" x14ac:dyDescent="0.25">
      <c r="A4248" s="2">
        <v>14</v>
      </c>
      <c r="B4248" s="2">
        <v>2017</v>
      </c>
      <c r="C4248" s="4" t="str">
        <f>INDEX(Index!$B$1:$B$500,MATCH($F4248,Index!$A$1:$A$500,0)
)</f>
        <v>BUF</v>
      </c>
      <c r="D4248" s="4">
        <v>0</v>
      </c>
      <c r="E4248" s="141">
        <f t="shared" si="66"/>
        <v>-0.1346424447779706</v>
      </c>
      <c r="F4248" s="3" t="s">
        <v>0</v>
      </c>
      <c r="G4248" s="3">
        <v>23</v>
      </c>
      <c r="H4248" s="125">
        <v>-0.1346424447779706</v>
      </c>
      <c r="I4248" s="3"/>
      <c r="J4248" s="3"/>
      <c r="K4248" s="3" t="s">
        <v>174</v>
      </c>
      <c r="L4248" s="125">
        <v>-0.16607234391626</v>
      </c>
      <c r="M4248" s="3">
        <v>29</v>
      </c>
      <c r="N4248" s="125">
        <v>6.47071704692493E-3</v>
      </c>
      <c r="O4248" s="3">
        <v>15</v>
      </c>
      <c r="P4248" s="125">
        <v>3.79006161852143E-2</v>
      </c>
      <c r="Q4248" s="3">
        <v>7</v>
      </c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</row>
    <row r="4249" spans="1:30" hidden="1" x14ac:dyDescent="0.25">
      <c r="A4249" s="2">
        <v>14</v>
      </c>
      <c r="B4249" s="2">
        <v>2017</v>
      </c>
      <c r="C4249" s="4" t="str">
        <f>INDEX(Index!$B$1:$B$500,MATCH($F4249,Index!$A$1:$A$500,0)
)</f>
        <v>TB</v>
      </c>
      <c r="D4249" s="4">
        <v>0</v>
      </c>
      <c r="E4249" s="141">
        <f t="shared" si="66"/>
        <v>-0.15738239867477671</v>
      </c>
      <c r="F4249" s="3" t="s">
        <v>38</v>
      </c>
      <c r="G4249" s="3">
        <v>24</v>
      </c>
      <c r="H4249" s="125">
        <v>-0.15738239867477671</v>
      </c>
      <c r="I4249" s="3"/>
      <c r="J4249" s="3"/>
      <c r="K4249" s="3" t="s">
        <v>177</v>
      </c>
      <c r="L4249" s="125">
        <v>3.0143464370118399E-2</v>
      </c>
      <c r="M4249" s="3">
        <v>14</v>
      </c>
      <c r="N4249" s="125">
        <v>0.15188015121722301</v>
      </c>
      <c r="O4249" s="3">
        <v>32</v>
      </c>
      <c r="P4249" s="125">
        <v>-3.5645711827672101E-2</v>
      </c>
      <c r="Q4249" s="3">
        <v>24</v>
      </c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</row>
    <row r="4250" spans="1:30" hidden="1" x14ac:dyDescent="0.25">
      <c r="A4250" s="2">
        <v>14</v>
      </c>
      <c r="B4250" s="2">
        <v>2017</v>
      </c>
      <c r="C4250" s="4" t="str">
        <f>INDEX(Index!$B$1:$B$500,MATCH($F4250,Index!$A$1:$A$500,0)
)</f>
        <v>NYJ</v>
      </c>
      <c r="D4250" s="4">
        <v>0</v>
      </c>
      <c r="E4250" s="141">
        <f t="shared" si="66"/>
        <v>-0.18710821456687268</v>
      </c>
      <c r="F4250" s="3" t="s">
        <v>9</v>
      </c>
      <c r="G4250" s="3">
        <v>25</v>
      </c>
      <c r="H4250" s="125">
        <v>-0.18710821456687268</v>
      </c>
      <c r="I4250" s="3"/>
      <c r="J4250" s="3"/>
      <c r="K4250" s="3" t="s">
        <v>175</v>
      </c>
      <c r="L4250" s="125">
        <v>-9.0837667578667097E-2</v>
      </c>
      <c r="M4250" s="3">
        <v>23</v>
      </c>
      <c r="N4250" s="125">
        <v>6.94300053663051E-2</v>
      </c>
      <c r="O4250" s="3">
        <v>24</v>
      </c>
      <c r="P4250" s="125">
        <v>-2.6840541621900499E-2</v>
      </c>
      <c r="Q4250" s="3">
        <v>23</v>
      </c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</row>
    <row r="4251" spans="1:30" hidden="1" x14ac:dyDescent="0.25">
      <c r="A4251" s="2">
        <v>14</v>
      </c>
      <c r="B4251" s="2">
        <v>2017</v>
      </c>
      <c r="C4251" s="4" t="str">
        <f>INDEX(Index!$B$1:$B$500,MATCH($F4251,Index!$A$1:$A$500,0)
)</f>
        <v>CHI</v>
      </c>
      <c r="D4251" s="4">
        <v>0</v>
      </c>
      <c r="E4251" s="141">
        <f t="shared" si="66"/>
        <v>-0.18826503418459889</v>
      </c>
      <c r="F4251" s="3" t="s">
        <v>64</v>
      </c>
      <c r="G4251" s="3">
        <v>26</v>
      </c>
      <c r="H4251" s="125">
        <v>-0.18826503418459889</v>
      </c>
      <c r="I4251" s="3"/>
      <c r="J4251" s="3"/>
      <c r="K4251" s="3" t="s">
        <v>177</v>
      </c>
      <c r="L4251" s="125">
        <v>-0.15456221526864999</v>
      </c>
      <c r="M4251" s="3">
        <v>27</v>
      </c>
      <c r="N4251" s="125">
        <v>-2.59769407710232E-3</v>
      </c>
      <c r="O4251" s="3">
        <v>13</v>
      </c>
      <c r="P4251" s="125">
        <v>-3.6300512993051197E-2</v>
      </c>
      <c r="Q4251" s="3">
        <v>25</v>
      </c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</row>
    <row r="4252" spans="1:30" hidden="1" x14ac:dyDescent="0.25">
      <c r="A4252" s="2">
        <v>14</v>
      </c>
      <c r="B4252" s="2">
        <v>2017</v>
      </c>
      <c r="C4252" s="4" t="str">
        <f>INDEX(Index!$B$1:$B$500,MATCH($F4252,Index!$A$1:$A$500,0)
)</f>
        <v>SF</v>
      </c>
      <c r="D4252" s="4">
        <v>0</v>
      </c>
      <c r="E4252" s="141">
        <f t="shared" si="66"/>
        <v>-0.20955711375833139</v>
      </c>
      <c r="F4252" s="3" t="s">
        <v>1</v>
      </c>
      <c r="G4252" s="3">
        <v>27</v>
      </c>
      <c r="H4252" s="125">
        <v>-0.20955711375833139</v>
      </c>
      <c r="I4252" s="3"/>
      <c r="J4252" s="3"/>
      <c r="K4252" s="3" t="s">
        <v>176</v>
      </c>
      <c r="L4252" s="125">
        <v>-0.12541134942325699</v>
      </c>
      <c r="M4252" s="3">
        <v>25</v>
      </c>
      <c r="N4252" s="125">
        <v>9.85847305742788E-2</v>
      </c>
      <c r="O4252" s="3">
        <v>29</v>
      </c>
      <c r="P4252" s="125">
        <v>1.44389662392044E-2</v>
      </c>
      <c r="Q4252" s="3">
        <v>12</v>
      </c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</row>
    <row r="4253" spans="1:30" hidden="1" x14ac:dyDescent="0.25">
      <c r="A4253" s="2">
        <v>14</v>
      </c>
      <c r="B4253" s="2">
        <v>2017</v>
      </c>
      <c r="C4253" s="4" t="str">
        <f>INDEX(Index!$B$1:$B$500,MATCH($F4253,Index!$A$1:$A$500,0)
)</f>
        <v>DEN</v>
      </c>
      <c r="D4253" s="4">
        <v>0</v>
      </c>
      <c r="E4253" s="141">
        <f t="shared" si="66"/>
        <v>-0.23289996933958182</v>
      </c>
      <c r="F4253" s="3" t="s">
        <v>39</v>
      </c>
      <c r="G4253" s="3">
        <v>28</v>
      </c>
      <c r="H4253" s="125">
        <v>-0.23289996933958182</v>
      </c>
      <c r="I4253" s="3"/>
      <c r="J4253" s="3"/>
      <c r="K4253" s="3" t="s">
        <v>177</v>
      </c>
      <c r="L4253" s="125">
        <v>-0.24625135948583901</v>
      </c>
      <c r="M4253" s="3">
        <v>32</v>
      </c>
      <c r="N4253" s="125">
        <v>-0.104664955414705</v>
      </c>
      <c r="O4253" s="3">
        <v>8</v>
      </c>
      <c r="P4253" s="125">
        <v>-9.1313565268447805E-2</v>
      </c>
      <c r="Q4253" s="3">
        <v>32</v>
      </c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</row>
    <row r="4254" spans="1:30" hidden="1" x14ac:dyDescent="0.25">
      <c r="A4254" s="2">
        <v>14</v>
      </c>
      <c r="B4254" s="2">
        <v>2017</v>
      </c>
      <c r="C4254" s="4" t="str">
        <f>INDEX(Index!$B$1:$B$500,MATCH($F4254,Index!$A$1:$A$500,0)
)</f>
        <v>MIA</v>
      </c>
      <c r="D4254" s="4">
        <v>0</v>
      </c>
      <c r="E4254" s="141">
        <f t="shared" si="66"/>
        <v>-0.2360261394019868</v>
      </c>
      <c r="F4254" s="3" t="s">
        <v>4</v>
      </c>
      <c r="G4254" s="3">
        <v>29</v>
      </c>
      <c r="H4254" s="125">
        <v>-0.2360261394019868</v>
      </c>
      <c r="I4254" s="3"/>
      <c r="J4254" s="3"/>
      <c r="K4254" s="3" t="s">
        <v>178</v>
      </c>
      <c r="L4254" s="125">
        <v>-0.16255038888599599</v>
      </c>
      <c r="M4254" s="3">
        <v>28</v>
      </c>
      <c r="N4254" s="125">
        <v>9.5125051572313102E-2</v>
      </c>
      <c r="O4254" s="3">
        <v>28</v>
      </c>
      <c r="P4254" s="125">
        <v>2.16493010563223E-2</v>
      </c>
      <c r="Q4254" s="3">
        <v>10</v>
      </c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</row>
    <row r="4255" spans="1:30" hidden="1" x14ac:dyDescent="0.25">
      <c r="A4255" s="2">
        <v>14</v>
      </c>
      <c r="B4255" s="2">
        <v>2017</v>
      </c>
      <c r="C4255" s="4" t="str">
        <f>INDEX(Index!$B$1:$B$500,MATCH($F4255,Index!$A$1:$A$500,0)
)</f>
        <v>IND</v>
      </c>
      <c r="D4255" s="4">
        <v>0</v>
      </c>
      <c r="E4255" s="141">
        <f t="shared" si="66"/>
        <v>-0.24294969497806709</v>
      </c>
      <c r="F4255" s="3" t="s">
        <v>35</v>
      </c>
      <c r="G4255" s="3">
        <v>30</v>
      </c>
      <c r="H4255" s="125">
        <v>-0.24294969497806709</v>
      </c>
      <c r="I4255" s="3"/>
      <c r="J4255" s="3"/>
      <c r="K4255" s="3" t="s">
        <v>176</v>
      </c>
      <c r="L4255" s="125">
        <v>-0.18936114496553</v>
      </c>
      <c r="M4255" s="3">
        <v>31</v>
      </c>
      <c r="N4255" s="125">
        <v>7.6028905926989507E-2</v>
      </c>
      <c r="O4255" s="3">
        <v>25</v>
      </c>
      <c r="P4255" s="125">
        <v>2.2440355914452401E-2</v>
      </c>
      <c r="Q4255" s="3">
        <v>9</v>
      </c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</row>
    <row r="4256" spans="1:30" hidden="1" x14ac:dyDescent="0.25">
      <c r="A4256" s="2">
        <v>14</v>
      </c>
      <c r="B4256" s="2">
        <v>2017</v>
      </c>
      <c r="C4256" s="4" t="str">
        <f>INDEX(Index!$B$1:$B$500,MATCH($F4256,Index!$A$1:$A$500,0)
)</f>
        <v>CLE</v>
      </c>
      <c r="D4256" s="4">
        <v>0</v>
      </c>
      <c r="E4256" s="141">
        <f t="shared" si="66"/>
        <v>-0.27949564803666077</v>
      </c>
      <c r="F4256" s="3" t="s">
        <v>10</v>
      </c>
      <c r="G4256" s="3">
        <v>31</v>
      </c>
      <c r="H4256" s="125">
        <v>-0.27949564803666077</v>
      </c>
      <c r="I4256" s="3"/>
      <c r="J4256" s="3"/>
      <c r="K4256" s="3" t="s">
        <v>231</v>
      </c>
      <c r="L4256" s="125">
        <v>-0.16751760458412299</v>
      </c>
      <c r="M4256" s="3">
        <v>30</v>
      </c>
      <c r="N4256" s="125">
        <v>5.3086965486251497E-2</v>
      </c>
      <c r="O4256" s="3">
        <v>23</v>
      </c>
      <c r="P4256" s="125">
        <v>-5.8891077966286301E-2</v>
      </c>
      <c r="Q4256" s="3">
        <v>28</v>
      </c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</row>
    <row r="4257" spans="1:30" hidden="1" x14ac:dyDescent="0.25">
      <c r="A4257" s="2">
        <v>14</v>
      </c>
      <c r="B4257" s="2">
        <v>2017</v>
      </c>
      <c r="C4257" s="4" t="str">
        <f>INDEX(Index!$B$1:$B$500,MATCH($F4257,Index!$A$1:$A$500,0)
)</f>
        <v>NYG</v>
      </c>
      <c r="D4257" s="4">
        <v>0</v>
      </c>
      <c r="E4257" s="141">
        <f t="shared" si="66"/>
        <v>-0.34395135343682387</v>
      </c>
      <c r="F4257" s="3" t="s">
        <v>15</v>
      </c>
      <c r="G4257" s="3">
        <v>32</v>
      </c>
      <c r="H4257" s="125">
        <v>-0.34395135343682387</v>
      </c>
      <c r="I4257" s="3"/>
      <c r="J4257" s="3"/>
      <c r="K4257" s="3" t="s">
        <v>179</v>
      </c>
      <c r="L4257" s="125">
        <v>-0.136840708832589</v>
      </c>
      <c r="M4257" s="3">
        <v>26</v>
      </c>
      <c r="N4257" s="125">
        <v>0.14253932641438899</v>
      </c>
      <c r="O4257" s="3">
        <v>31</v>
      </c>
      <c r="P4257" s="125">
        <v>-6.4571318189845905E-2</v>
      </c>
      <c r="Q4257" s="3">
        <v>29</v>
      </c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</row>
    <row r="4258" spans="1:30" hidden="1" x14ac:dyDescent="0.25">
      <c r="A4258" s="2">
        <v>15</v>
      </c>
      <c r="B4258" s="2">
        <v>2017</v>
      </c>
      <c r="C4258" s="4" t="e">
        <f>INDEX(Index!$B$1:$B$500,MATCH($F4258,Index!$A$1:$A$500,0)
)</f>
        <v>#N/A</v>
      </c>
      <c r="D4258" s="4">
        <v>0</v>
      </c>
      <c r="E4258" s="141">
        <f t="shared" si="66"/>
        <v>0.36301292679143066</v>
      </c>
      <c r="F4258" s="3" t="s">
        <v>283</v>
      </c>
      <c r="G4258" s="3">
        <v>1</v>
      </c>
      <c r="H4258" s="125">
        <v>0.36301292679143066</v>
      </c>
      <c r="I4258" s="3"/>
      <c r="J4258" s="3"/>
      <c r="K4258" s="3" t="s">
        <v>182</v>
      </c>
      <c r="L4258" s="125">
        <v>0.13395448568950799</v>
      </c>
      <c r="M4258" s="3">
        <v>7</v>
      </c>
      <c r="N4258" s="125">
        <v>-0.13569944138349099</v>
      </c>
      <c r="O4258" s="3">
        <v>4</v>
      </c>
      <c r="P4258" s="125">
        <v>9.3358999718431701E-2</v>
      </c>
      <c r="Q4258" s="3">
        <v>2</v>
      </c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</row>
    <row r="4259" spans="1:30" hidden="1" x14ac:dyDescent="0.25">
      <c r="A4259" s="2">
        <v>15</v>
      </c>
      <c r="B4259" s="2">
        <v>2017</v>
      </c>
      <c r="C4259" s="4" t="str">
        <f>INDEX(Index!$B$1:$B$500,MATCH($F4259,Index!$A$1:$A$500,0)
)</f>
        <v>NO</v>
      </c>
      <c r="D4259" s="4">
        <v>0</v>
      </c>
      <c r="E4259" s="141">
        <f t="shared" si="66"/>
        <v>0.3157804602423851</v>
      </c>
      <c r="F4259" s="3" t="s">
        <v>27</v>
      </c>
      <c r="G4259" s="3">
        <v>2</v>
      </c>
      <c r="H4259" s="125">
        <v>0.3157804602423851</v>
      </c>
      <c r="I4259" s="3"/>
      <c r="J4259" s="3"/>
      <c r="K4259" s="3" t="s">
        <v>182</v>
      </c>
      <c r="L4259" s="125">
        <v>0.213883242476445</v>
      </c>
      <c r="M4259" s="3">
        <v>1</v>
      </c>
      <c r="N4259" s="125">
        <v>-0.11399049753201</v>
      </c>
      <c r="O4259" s="3">
        <v>6</v>
      </c>
      <c r="P4259" s="125">
        <v>-1.20932797660699E-2</v>
      </c>
      <c r="Q4259" s="3">
        <v>20</v>
      </c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</row>
    <row r="4260" spans="1:30" hidden="1" x14ac:dyDescent="0.25">
      <c r="A4260" s="2">
        <v>15</v>
      </c>
      <c r="B4260" s="2">
        <v>2017</v>
      </c>
      <c r="C4260" s="4" t="str">
        <f>INDEX(Index!$B$1:$B$500,MATCH($F4260,Index!$A$1:$A$500,0)
)</f>
        <v>MIN</v>
      </c>
      <c r="D4260" s="4">
        <v>0</v>
      </c>
      <c r="E4260" s="141">
        <f t="shared" si="66"/>
        <v>0.31468155020499672</v>
      </c>
      <c r="F4260" s="3" t="s">
        <v>46</v>
      </c>
      <c r="G4260" s="3">
        <v>3</v>
      </c>
      <c r="H4260" s="125">
        <v>0.31468155020499672</v>
      </c>
      <c r="I4260" s="3"/>
      <c r="J4260" s="3"/>
      <c r="K4260" s="3" t="s">
        <v>232</v>
      </c>
      <c r="L4260" s="125">
        <v>0.13644195523177199</v>
      </c>
      <c r="M4260" s="3">
        <v>6</v>
      </c>
      <c r="N4260" s="125">
        <v>-0.17902107722201499</v>
      </c>
      <c r="O4260" s="3">
        <v>2</v>
      </c>
      <c r="P4260" s="125">
        <v>-7.8148224879028797E-4</v>
      </c>
      <c r="Q4260" s="3">
        <v>16</v>
      </c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</row>
    <row r="4261" spans="1:30" hidden="1" x14ac:dyDescent="0.25">
      <c r="A4261" s="2">
        <v>15</v>
      </c>
      <c r="B4261" s="2">
        <v>2017</v>
      </c>
      <c r="C4261" s="4" t="str">
        <f>INDEX(Index!$B$1:$B$500,MATCH($F4261,Index!$A$1:$A$500,0)
)</f>
        <v>PHI</v>
      </c>
      <c r="D4261" s="4">
        <v>0</v>
      </c>
      <c r="E4261" s="141">
        <f t="shared" si="66"/>
        <v>0.26486598400702688</v>
      </c>
      <c r="F4261" s="3" t="s">
        <v>7</v>
      </c>
      <c r="G4261" s="3">
        <v>4</v>
      </c>
      <c r="H4261" s="125">
        <v>0.26486598400702688</v>
      </c>
      <c r="I4261" s="3"/>
      <c r="J4261" s="3"/>
      <c r="K4261" s="3" t="s">
        <v>181</v>
      </c>
      <c r="L4261" s="125">
        <v>0.14245409168442799</v>
      </c>
      <c r="M4261" s="3">
        <v>5</v>
      </c>
      <c r="N4261" s="125">
        <v>-0.105415557892133</v>
      </c>
      <c r="O4261" s="3">
        <v>7</v>
      </c>
      <c r="P4261" s="125">
        <v>1.6996334430465901E-2</v>
      </c>
      <c r="Q4261" s="3">
        <v>12</v>
      </c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</row>
    <row r="4262" spans="1:30" hidden="1" x14ac:dyDescent="0.25">
      <c r="A4262" s="2">
        <v>15</v>
      </c>
      <c r="B4262" s="2">
        <v>2017</v>
      </c>
      <c r="C4262" s="4" t="str">
        <f>INDEX(Index!$B$1:$B$500,MATCH($F4262,Index!$A$1:$A$500,0)
)</f>
        <v>JAX</v>
      </c>
      <c r="D4262" s="4">
        <v>0</v>
      </c>
      <c r="E4262" s="141">
        <f t="shared" si="66"/>
        <v>0.20768211817957419</v>
      </c>
      <c r="F4262" s="3" t="s">
        <v>56</v>
      </c>
      <c r="G4262" s="3">
        <v>5</v>
      </c>
      <c r="H4262" s="125">
        <v>0.20768211817957419</v>
      </c>
      <c r="I4262" s="3"/>
      <c r="J4262" s="3"/>
      <c r="K4262" s="3" t="s">
        <v>182</v>
      </c>
      <c r="L4262" s="125">
        <v>6.0302873467971696E-3</v>
      </c>
      <c r="M4262" s="3">
        <v>16</v>
      </c>
      <c r="N4262" s="125">
        <v>-0.21284268869005901</v>
      </c>
      <c r="O4262" s="3">
        <v>1</v>
      </c>
      <c r="P4262" s="125">
        <v>-1.1190857857282001E-2</v>
      </c>
      <c r="Q4262" s="3">
        <v>19</v>
      </c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</row>
    <row r="4263" spans="1:30" hidden="1" x14ac:dyDescent="0.25">
      <c r="A4263" s="2">
        <v>15</v>
      </c>
      <c r="B4263" s="2">
        <v>2017</v>
      </c>
      <c r="C4263" s="4" t="str">
        <f>INDEX(Index!$B$1:$B$500,MATCH($F4263,Index!$A$1:$A$500,0)
)</f>
        <v>CAR</v>
      </c>
      <c r="D4263" s="4">
        <v>0</v>
      </c>
      <c r="E4263" s="141">
        <f t="shared" si="66"/>
        <v>0.20109527095353008</v>
      </c>
      <c r="F4263" s="3" t="s">
        <v>51</v>
      </c>
      <c r="G4263" s="3">
        <v>6</v>
      </c>
      <c r="H4263" s="125">
        <v>0.20109527095353008</v>
      </c>
      <c r="I4263" s="3"/>
      <c r="J4263" s="3"/>
      <c r="K4263" s="3" t="s">
        <v>182</v>
      </c>
      <c r="L4263" s="125">
        <v>3.21585257354359E-2</v>
      </c>
      <c r="M4263" s="3">
        <v>14</v>
      </c>
      <c r="N4263" s="125">
        <v>-0.13301619244343699</v>
      </c>
      <c r="O4263" s="3">
        <v>5</v>
      </c>
      <c r="P4263" s="125">
        <v>3.5920552774657201E-2</v>
      </c>
      <c r="Q4263" s="3">
        <v>7</v>
      </c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</row>
    <row r="4264" spans="1:30" hidden="1" x14ac:dyDescent="0.25">
      <c r="A4264" s="2">
        <v>15</v>
      </c>
      <c r="B4264" s="2">
        <v>2017</v>
      </c>
      <c r="C4264" s="4" t="str">
        <f>INDEX(Index!$B$1:$B$500,MATCH($F4264,Index!$A$1:$A$500,0)
)</f>
        <v>PIT</v>
      </c>
      <c r="D4264" s="4">
        <v>0</v>
      </c>
      <c r="E4264" s="141">
        <f t="shared" si="66"/>
        <v>0.19934217027619741</v>
      </c>
      <c r="F4264" s="3" t="s">
        <v>32</v>
      </c>
      <c r="G4264" s="3">
        <v>7</v>
      </c>
      <c r="H4264" s="125">
        <v>0.19934217027619741</v>
      </c>
      <c r="I4264" s="3"/>
      <c r="J4264" s="3"/>
      <c r="K4264" s="3" t="s">
        <v>232</v>
      </c>
      <c r="L4264" s="125">
        <v>0.18115192285604401</v>
      </c>
      <c r="M4264" s="3">
        <v>3</v>
      </c>
      <c r="N4264" s="125">
        <v>-9.6795853890498801E-3</v>
      </c>
      <c r="O4264" s="3">
        <v>14</v>
      </c>
      <c r="P4264" s="125">
        <v>8.5106620311035403E-3</v>
      </c>
      <c r="Q4264" s="3">
        <v>15</v>
      </c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</row>
    <row r="4265" spans="1:30" hidden="1" x14ac:dyDescent="0.25">
      <c r="A4265" s="2">
        <v>15</v>
      </c>
      <c r="B4265" s="2">
        <v>2017</v>
      </c>
      <c r="C4265" s="4" t="str">
        <f>INDEX(Index!$B$1:$B$500,MATCH($F4265,Index!$A$1:$A$500,0)
)</f>
        <v>NE</v>
      </c>
      <c r="D4265" s="4">
        <v>0</v>
      </c>
      <c r="E4265" s="141">
        <f t="shared" si="66"/>
        <v>0.18862420865316762</v>
      </c>
      <c r="F4265" s="3" t="s">
        <v>17</v>
      </c>
      <c r="G4265" s="3">
        <v>8</v>
      </c>
      <c r="H4265" s="125">
        <v>0.18862420865316762</v>
      </c>
      <c r="I4265" s="3"/>
      <c r="J4265" s="3"/>
      <c r="K4265" s="3" t="s">
        <v>232</v>
      </c>
      <c r="L4265" s="125">
        <v>0.21330164966833401</v>
      </c>
      <c r="M4265" s="3">
        <v>2</v>
      </c>
      <c r="N4265" s="125">
        <v>8.1105093018588301E-2</v>
      </c>
      <c r="O4265" s="3">
        <v>26</v>
      </c>
      <c r="P4265" s="125">
        <v>5.6427652003421903E-2</v>
      </c>
      <c r="Q4265" s="3">
        <v>4</v>
      </c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</row>
    <row r="4266" spans="1:30" hidden="1" x14ac:dyDescent="0.25">
      <c r="A4266" s="2">
        <v>15</v>
      </c>
      <c r="B4266" s="2">
        <v>2017</v>
      </c>
      <c r="C4266" s="4" t="str">
        <f>INDEX(Index!$B$1:$B$500,MATCH($F4266,Index!$A$1:$A$500,0)
)</f>
        <v>BAL</v>
      </c>
      <c r="D4266" s="4">
        <v>0</v>
      </c>
      <c r="E4266" s="141">
        <f t="shared" si="66"/>
        <v>0.17373416742178738</v>
      </c>
      <c r="F4266" s="3" t="s">
        <v>18</v>
      </c>
      <c r="G4266" s="3">
        <v>9</v>
      </c>
      <c r="H4266" s="125">
        <v>0.17373416742178738</v>
      </c>
      <c r="I4266" s="3"/>
      <c r="J4266" s="3"/>
      <c r="K4266" s="3" t="s">
        <v>184</v>
      </c>
      <c r="L4266" s="125">
        <v>-8.3317400530573904E-2</v>
      </c>
      <c r="M4266" s="3">
        <v>22</v>
      </c>
      <c r="N4266" s="125">
        <v>-0.16161880273728299</v>
      </c>
      <c r="O4266" s="3">
        <v>3</v>
      </c>
      <c r="P4266" s="125">
        <v>9.5432765215078305E-2</v>
      </c>
      <c r="Q4266" s="3">
        <v>1</v>
      </c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</row>
    <row r="4267" spans="1:30" hidden="1" x14ac:dyDescent="0.25">
      <c r="A4267" s="2">
        <v>15</v>
      </c>
      <c r="B4267" s="2">
        <v>2017</v>
      </c>
      <c r="C4267" s="4" t="str">
        <f>INDEX(Index!$B$1:$B$500,MATCH($F4267,Index!$A$1:$A$500,0)
)</f>
        <v>KC</v>
      </c>
      <c r="D4267" s="4">
        <v>0</v>
      </c>
      <c r="E4267" s="141">
        <f t="shared" si="66"/>
        <v>0.16106180944279119</v>
      </c>
      <c r="F4267" s="3" t="s">
        <v>5</v>
      </c>
      <c r="G4267" s="3">
        <v>10</v>
      </c>
      <c r="H4267" s="125">
        <v>0.16106180944279119</v>
      </c>
      <c r="I4267" s="3"/>
      <c r="J4267" s="3"/>
      <c r="K4267" s="3" t="s">
        <v>184</v>
      </c>
      <c r="L4267" s="125">
        <v>0.16227797629264401</v>
      </c>
      <c r="M4267" s="3">
        <v>4</v>
      </c>
      <c r="N4267" s="125">
        <v>5.5495423712858802E-2</v>
      </c>
      <c r="O4267" s="3">
        <v>20</v>
      </c>
      <c r="P4267" s="125">
        <v>5.4279256863005998E-2</v>
      </c>
      <c r="Q4267" s="3">
        <v>5</v>
      </c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</row>
    <row r="4268" spans="1:30" hidden="1" x14ac:dyDescent="0.25">
      <c r="A4268" s="2">
        <v>15</v>
      </c>
      <c r="B4268" s="2">
        <v>2017</v>
      </c>
      <c r="C4268" s="4" t="str">
        <f>INDEX(Index!$B$1:$B$500,MATCH($F4268,Index!$A$1:$A$500,0)
)</f>
        <v>DAL</v>
      </c>
      <c r="D4268" s="4">
        <v>0</v>
      </c>
      <c r="E4268" s="141">
        <f t="shared" si="66"/>
        <v>0.10433515763648279</v>
      </c>
      <c r="F4268" s="3" t="s">
        <v>3</v>
      </c>
      <c r="G4268" s="3">
        <v>11</v>
      </c>
      <c r="H4268" s="125">
        <v>0.10433515763648279</v>
      </c>
      <c r="I4268" s="3"/>
      <c r="J4268" s="3"/>
      <c r="K4268" s="3" t="s">
        <v>184</v>
      </c>
      <c r="L4268" s="125">
        <v>8.3126807780818296E-2</v>
      </c>
      <c r="M4268" s="3">
        <v>10</v>
      </c>
      <c r="N4268" s="125">
        <v>4.2297147328209203E-2</v>
      </c>
      <c r="O4268" s="3">
        <v>18</v>
      </c>
      <c r="P4268" s="125">
        <v>6.3505497183873702E-2</v>
      </c>
      <c r="Q4268" s="3">
        <v>3</v>
      </c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</row>
    <row r="4269" spans="1:30" hidden="1" x14ac:dyDescent="0.25">
      <c r="A4269" s="2">
        <v>15</v>
      </c>
      <c r="B4269" s="2">
        <v>2017</v>
      </c>
      <c r="C4269" s="4" t="str">
        <f>INDEX(Index!$B$1:$B$500,MATCH($F4269,Index!$A$1:$A$500,0)
)</f>
        <v>ATL</v>
      </c>
      <c r="D4269" s="4">
        <v>0</v>
      </c>
      <c r="E4269" s="141">
        <f t="shared" si="66"/>
        <v>7.3900152590280807E-2</v>
      </c>
      <c r="F4269" s="3" t="s">
        <v>43</v>
      </c>
      <c r="G4269" s="3">
        <v>12</v>
      </c>
      <c r="H4269" s="125">
        <v>7.3900152590280807E-2</v>
      </c>
      <c r="I4269" s="3"/>
      <c r="J4269" s="3"/>
      <c r="K4269" s="3" t="s">
        <v>183</v>
      </c>
      <c r="L4269" s="125">
        <v>0.132450870206305</v>
      </c>
      <c r="M4269" s="3">
        <v>8</v>
      </c>
      <c r="N4269" s="125">
        <v>4.3400093081312298E-2</v>
      </c>
      <c r="O4269" s="3">
        <v>19</v>
      </c>
      <c r="P4269" s="125">
        <v>-1.5150624534711899E-2</v>
      </c>
      <c r="Q4269" s="3">
        <v>21</v>
      </c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</row>
    <row r="4270" spans="1:30" hidden="1" x14ac:dyDescent="0.25">
      <c r="A4270" s="2">
        <v>15</v>
      </c>
      <c r="B4270" s="2">
        <v>2017</v>
      </c>
      <c r="C4270" s="4" t="str">
        <f>INDEX(Index!$B$1:$B$500,MATCH($F4270,Index!$A$1:$A$500,0)
)</f>
        <v>DET</v>
      </c>
      <c r="D4270" s="4">
        <v>0</v>
      </c>
      <c r="E4270" s="141">
        <f t="shared" si="66"/>
        <v>5.2620173677452801E-2</v>
      </c>
      <c r="F4270" s="3" t="s">
        <v>21</v>
      </c>
      <c r="G4270" s="3">
        <v>13</v>
      </c>
      <c r="H4270" s="125">
        <v>5.2620173677452801E-2</v>
      </c>
      <c r="I4270" s="3"/>
      <c r="J4270" s="3"/>
      <c r="K4270" s="3" t="s">
        <v>184</v>
      </c>
      <c r="L4270" s="125">
        <v>4.06291118869683E-2</v>
      </c>
      <c r="M4270" s="3">
        <v>13</v>
      </c>
      <c r="N4270" s="125">
        <v>3.7444819509098601E-2</v>
      </c>
      <c r="O4270" s="3">
        <v>17</v>
      </c>
      <c r="P4270" s="125">
        <v>4.9435881299583102E-2</v>
      </c>
      <c r="Q4270" s="3">
        <v>6</v>
      </c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</row>
    <row r="4271" spans="1:30" hidden="1" x14ac:dyDescent="0.25">
      <c r="A4271" s="2">
        <v>15</v>
      </c>
      <c r="B4271" s="2">
        <v>2017</v>
      </c>
      <c r="C4271" s="4" t="e">
        <f>INDEX(Index!$B$1:$B$500,MATCH($F4271,Index!$A$1:$A$500,0)
)</f>
        <v>#N/A</v>
      </c>
      <c r="D4271" s="4">
        <v>0</v>
      </c>
      <c r="E4271" s="141">
        <f t="shared" si="66"/>
        <v>3.9920772520374306E-2</v>
      </c>
      <c r="F4271" s="3" t="s">
        <v>301</v>
      </c>
      <c r="G4271" s="3">
        <v>14</v>
      </c>
      <c r="H4271" s="125">
        <v>3.9920772520374306E-2</v>
      </c>
      <c r="I4271" s="3"/>
      <c r="J4271" s="3"/>
      <c r="K4271" s="3" t="s">
        <v>186</v>
      </c>
      <c r="L4271" s="125">
        <v>8.9674642311863506E-2</v>
      </c>
      <c r="M4271" s="3">
        <v>9</v>
      </c>
      <c r="N4271" s="125">
        <v>-3.1973989812254897E-2</v>
      </c>
      <c r="O4271" s="3">
        <v>11</v>
      </c>
      <c r="P4271" s="125">
        <v>-8.1727859603744096E-2</v>
      </c>
      <c r="Q4271" s="3">
        <v>31</v>
      </c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</row>
    <row r="4272" spans="1:30" hidden="1" x14ac:dyDescent="0.25">
      <c r="A4272" s="2">
        <v>15</v>
      </c>
      <c r="B4272" s="2">
        <v>2017</v>
      </c>
      <c r="C4272" s="4" t="str">
        <f>INDEX(Index!$B$1:$B$500,MATCH($F4272,Index!$A$1:$A$500,0)
)</f>
        <v>SEA</v>
      </c>
      <c r="D4272" s="4">
        <v>0</v>
      </c>
      <c r="E4272" s="141">
        <f t="shared" si="66"/>
        <v>-3.8254435371191074E-3</v>
      </c>
      <c r="F4272" s="3" t="s">
        <v>30</v>
      </c>
      <c r="G4272" s="3">
        <v>15</v>
      </c>
      <c r="H4272" s="125">
        <v>-3.8254435371191074E-3</v>
      </c>
      <c r="I4272" s="3"/>
      <c r="J4272" s="3"/>
      <c r="K4272" s="3" t="s">
        <v>184</v>
      </c>
      <c r="L4272" s="125">
        <v>-3.65131701766191E-3</v>
      </c>
      <c r="M4272" s="3">
        <v>17</v>
      </c>
      <c r="N4272" s="125">
        <v>-3.4514036999173402E-2</v>
      </c>
      <c r="O4272" s="3">
        <v>10</v>
      </c>
      <c r="P4272" s="125">
        <v>-3.4688163518630598E-2</v>
      </c>
      <c r="Q4272" s="3">
        <v>23</v>
      </c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</row>
    <row r="4273" spans="1:30" hidden="1" x14ac:dyDescent="0.25">
      <c r="A4273" s="2">
        <v>15</v>
      </c>
      <c r="B4273" s="2">
        <v>2017</v>
      </c>
      <c r="C4273" s="4" t="str">
        <f>INDEX(Index!$B$1:$B$500,MATCH($F4273,Index!$A$1:$A$500,0)
)</f>
        <v>GB</v>
      </c>
      <c r="D4273" s="4">
        <v>0</v>
      </c>
      <c r="E4273" s="141">
        <f t="shared" si="66"/>
        <v>-3.1056286059017692E-2</v>
      </c>
      <c r="F4273" s="3" t="s">
        <v>20</v>
      </c>
      <c r="G4273" s="3">
        <v>16</v>
      </c>
      <c r="H4273" s="125">
        <v>-3.1056286059017692E-2</v>
      </c>
      <c r="I4273" s="3"/>
      <c r="J4273" s="3"/>
      <c r="K4273" s="3" t="s">
        <v>186</v>
      </c>
      <c r="L4273" s="125">
        <v>2.89635394850229E-2</v>
      </c>
      <c r="M4273" s="3">
        <v>15</v>
      </c>
      <c r="N4273" s="125">
        <v>7.4409415049077193E-2</v>
      </c>
      <c r="O4273" s="3">
        <v>25</v>
      </c>
      <c r="P4273" s="125">
        <v>1.4389589505036601E-2</v>
      </c>
      <c r="Q4273" s="3">
        <v>13</v>
      </c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</row>
    <row r="4274" spans="1:30" hidden="1" x14ac:dyDescent="0.25">
      <c r="A4274" s="2">
        <v>15</v>
      </c>
      <c r="B4274" s="2">
        <v>2017</v>
      </c>
      <c r="C4274" s="4" t="str">
        <f>INDEX(Index!$B$1:$B$500,MATCH($F4274,Index!$A$1:$A$500,0)
)</f>
        <v>WAS</v>
      </c>
      <c r="D4274" s="4">
        <v>0</v>
      </c>
      <c r="E4274" s="141">
        <f t="shared" si="66"/>
        <v>-5.2510333514309504E-2</v>
      </c>
      <c r="F4274" s="3" t="s">
        <v>26</v>
      </c>
      <c r="G4274" s="3">
        <v>17</v>
      </c>
      <c r="H4274" s="125">
        <v>-5.2510333514309504E-2</v>
      </c>
      <c r="I4274" s="3"/>
      <c r="J4274" s="3"/>
      <c r="K4274" s="3" t="s">
        <v>185</v>
      </c>
      <c r="L4274" s="125">
        <v>-2.5809747166368201E-2</v>
      </c>
      <c r="M4274" s="3">
        <v>18</v>
      </c>
      <c r="N4274" s="125">
        <v>-1.6045697785669999E-2</v>
      </c>
      <c r="O4274" s="3">
        <v>12</v>
      </c>
      <c r="P4274" s="125">
        <v>-4.2746284133611298E-2</v>
      </c>
      <c r="Q4274" s="3">
        <v>27</v>
      </c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</row>
    <row r="4275" spans="1:30" hidden="1" x14ac:dyDescent="0.25">
      <c r="A4275" s="2">
        <v>15</v>
      </c>
      <c r="B4275" s="2">
        <v>2017</v>
      </c>
      <c r="C4275" s="4" t="str">
        <f>INDEX(Index!$B$1:$B$500,MATCH($F4275,Index!$A$1:$A$500,0)
)</f>
        <v>LV</v>
      </c>
      <c r="D4275" s="4">
        <v>0</v>
      </c>
      <c r="E4275" s="141">
        <f t="shared" si="66"/>
        <v>-5.7503014756345519E-2</v>
      </c>
      <c r="F4275" s="3" t="s">
        <v>52</v>
      </c>
      <c r="G4275" s="3">
        <v>18</v>
      </c>
      <c r="H4275" s="125">
        <v>-5.7503014756345519E-2</v>
      </c>
      <c r="I4275" s="3"/>
      <c r="J4275" s="3"/>
      <c r="K4275" s="3" t="s">
        <v>185</v>
      </c>
      <c r="L4275" s="125">
        <v>4.5770629393992103E-2</v>
      </c>
      <c r="M4275" s="3">
        <v>12</v>
      </c>
      <c r="N4275" s="125">
        <v>9.6767845776020003E-2</v>
      </c>
      <c r="O4275" s="3">
        <v>27</v>
      </c>
      <c r="P4275" s="125">
        <v>-6.5057983743176196E-3</v>
      </c>
      <c r="Q4275" s="3">
        <v>17</v>
      </c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</row>
    <row r="4276" spans="1:30" hidden="1" x14ac:dyDescent="0.25">
      <c r="A4276" s="2">
        <v>15</v>
      </c>
      <c r="B4276" s="2">
        <v>2017</v>
      </c>
      <c r="C4276" s="4" t="str">
        <f>INDEX(Index!$B$1:$B$500,MATCH($F4276,Index!$A$1:$A$500,0)
)</f>
        <v>TEN</v>
      </c>
      <c r="D4276" s="4">
        <v>0</v>
      </c>
      <c r="E4276" s="141">
        <f t="shared" si="66"/>
        <v>-8.4612260865857297E-2</v>
      </c>
      <c r="F4276" s="3" t="s">
        <v>45</v>
      </c>
      <c r="G4276" s="3">
        <v>19</v>
      </c>
      <c r="H4276" s="125">
        <v>-8.4612260865857297E-2</v>
      </c>
      <c r="I4276" s="3"/>
      <c r="J4276" s="3"/>
      <c r="K4276" s="3" t="s">
        <v>184</v>
      </c>
      <c r="L4276" s="125">
        <v>-2.8294722042068201E-2</v>
      </c>
      <c r="M4276" s="3">
        <v>19</v>
      </c>
      <c r="N4276" s="125">
        <v>6.7358708978671994E-2</v>
      </c>
      <c r="O4276" s="3">
        <v>24</v>
      </c>
      <c r="P4276" s="125">
        <v>1.1041170154882899E-2</v>
      </c>
      <c r="Q4276" s="3">
        <v>14</v>
      </c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</row>
    <row r="4277" spans="1:30" hidden="1" x14ac:dyDescent="0.25">
      <c r="A4277" s="2">
        <v>15</v>
      </c>
      <c r="B4277" s="2">
        <v>2017</v>
      </c>
      <c r="C4277" s="4" t="str">
        <f>INDEX(Index!$B$1:$B$500,MATCH($F4277,Index!$A$1:$A$500,0)
)</f>
        <v>BUF</v>
      </c>
      <c r="D4277" s="4">
        <v>0</v>
      </c>
      <c r="E4277" s="141">
        <f t="shared" si="66"/>
        <v>-9.496010923465989E-2</v>
      </c>
      <c r="F4277" s="3" t="s">
        <v>0</v>
      </c>
      <c r="G4277" s="3">
        <v>20</v>
      </c>
      <c r="H4277" s="125">
        <v>-9.496010923465989E-2</v>
      </c>
      <c r="I4277" s="3"/>
      <c r="J4277" s="3"/>
      <c r="K4277" s="3" t="s">
        <v>184</v>
      </c>
      <c r="L4277" s="125">
        <v>-0.139511347287057</v>
      </c>
      <c r="M4277" s="3">
        <v>26</v>
      </c>
      <c r="N4277" s="125">
        <v>-1.0751100980256299E-2</v>
      </c>
      <c r="O4277" s="3">
        <v>13</v>
      </c>
      <c r="P4277" s="125">
        <v>3.3800137072140801E-2</v>
      </c>
      <c r="Q4277" s="3">
        <v>8</v>
      </c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</row>
    <row r="4278" spans="1:30" hidden="1" x14ac:dyDescent="0.25">
      <c r="A4278" s="2">
        <v>15</v>
      </c>
      <c r="B4278" s="2">
        <v>2017</v>
      </c>
      <c r="C4278" s="4" t="str">
        <f>INDEX(Index!$B$1:$B$500,MATCH($F4278,Index!$A$1:$A$500,0)
)</f>
        <v>ARI</v>
      </c>
      <c r="D4278" s="4">
        <v>0</v>
      </c>
      <c r="E4278" s="141">
        <f t="shared" si="66"/>
        <v>-0.10162503614143091</v>
      </c>
      <c r="F4278" s="3" t="s">
        <v>23</v>
      </c>
      <c r="G4278" s="3">
        <v>21</v>
      </c>
      <c r="H4278" s="125">
        <v>-0.10162503614143091</v>
      </c>
      <c r="I4278" s="3"/>
      <c r="J4278" s="3"/>
      <c r="K4278" s="3" t="s">
        <v>185</v>
      </c>
      <c r="L4278" s="125">
        <v>-0.14291518287108401</v>
      </c>
      <c r="M4278" s="3">
        <v>27</v>
      </c>
      <c r="N4278" s="125">
        <v>-0.103010169236933</v>
      </c>
      <c r="O4278" s="3">
        <v>8</v>
      </c>
      <c r="P4278" s="125">
        <v>-6.1720022507279898E-2</v>
      </c>
      <c r="Q4278" s="3">
        <v>29</v>
      </c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</row>
    <row r="4279" spans="1:30" hidden="1" x14ac:dyDescent="0.25">
      <c r="A4279" s="2">
        <v>15</v>
      </c>
      <c r="B4279" s="2">
        <v>2017</v>
      </c>
      <c r="C4279" s="4" t="str">
        <f>INDEX(Index!$B$1:$B$500,MATCH($F4279,Index!$A$1:$A$500,0)
)</f>
        <v>TB</v>
      </c>
      <c r="D4279" s="4">
        <v>0</v>
      </c>
      <c r="E4279" s="141">
        <f t="shared" si="66"/>
        <v>-0.13255763814029151</v>
      </c>
      <c r="F4279" s="3" t="s">
        <v>38</v>
      </c>
      <c r="G4279" s="3">
        <v>22</v>
      </c>
      <c r="H4279" s="125">
        <v>-0.13255763814029151</v>
      </c>
      <c r="I4279" s="3"/>
      <c r="J4279" s="3"/>
      <c r="K4279" s="3" t="s">
        <v>188</v>
      </c>
      <c r="L4279" s="125">
        <v>4.6434160068260302E-2</v>
      </c>
      <c r="M4279" s="3">
        <v>11</v>
      </c>
      <c r="N4279" s="125">
        <v>0.142238041545762</v>
      </c>
      <c r="O4279" s="3">
        <v>32</v>
      </c>
      <c r="P4279" s="125">
        <v>-3.6753756662789801E-2</v>
      </c>
      <c r="Q4279" s="3">
        <v>24</v>
      </c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</row>
    <row r="4280" spans="1:30" hidden="1" x14ac:dyDescent="0.25">
      <c r="A4280" s="2">
        <v>15</v>
      </c>
      <c r="B4280" s="2">
        <v>2017</v>
      </c>
      <c r="C4280" s="4" t="str">
        <f>INDEX(Index!$B$1:$B$500,MATCH($F4280,Index!$A$1:$A$500,0)
)</f>
        <v>HOU</v>
      </c>
      <c r="D4280" s="4">
        <v>0</v>
      </c>
      <c r="E4280" s="141">
        <f t="shared" si="66"/>
        <v>-0.13606597602692538</v>
      </c>
      <c r="F4280" s="3" t="s">
        <v>49</v>
      </c>
      <c r="G4280" s="3">
        <v>23</v>
      </c>
      <c r="H4280" s="125">
        <v>-0.13606597602692538</v>
      </c>
      <c r="I4280" s="3"/>
      <c r="J4280" s="3"/>
      <c r="K4280" s="3" t="s">
        <v>188</v>
      </c>
      <c r="L4280" s="125">
        <v>-3.6960754039771601E-2</v>
      </c>
      <c r="M4280" s="3">
        <v>20</v>
      </c>
      <c r="N4280" s="125">
        <v>5.8526097139487497E-2</v>
      </c>
      <c r="O4280" s="3">
        <v>22</v>
      </c>
      <c r="P4280" s="125">
        <v>-4.0579124847666299E-2</v>
      </c>
      <c r="Q4280" s="3">
        <v>26</v>
      </c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</row>
    <row r="4281" spans="1:30" hidden="1" x14ac:dyDescent="0.25">
      <c r="A4281" s="2">
        <v>15</v>
      </c>
      <c r="B4281" s="2">
        <v>2017</v>
      </c>
      <c r="C4281" s="4" t="str">
        <f>INDEX(Index!$B$1:$B$500,MATCH($F4281,Index!$A$1:$A$500,0)
)</f>
        <v>CIN</v>
      </c>
      <c r="D4281" s="4">
        <v>0</v>
      </c>
      <c r="E4281" s="141">
        <f t="shared" si="66"/>
        <v>-0.15123027216166182</v>
      </c>
      <c r="F4281" s="3" t="s">
        <v>24</v>
      </c>
      <c r="G4281" s="3">
        <v>24</v>
      </c>
      <c r="H4281" s="125">
        <v>-0.15123027216166182</v>
      </c>
      <c r="I4281" s="3"/>
      <c r="J4281" s="3"/>
      <c r="K4281" s="3" t="s">
        <v>187</v>
      </c>
      <c r="L4281" s="125">
        <v>-0.11342972347843</v>
      </c>
      <c r="M4281" s="3">
        <v>25</v>
      </c>
      <c r="N4281" s="125">
        <v>2.9575826952381999E-2</v>
      </c>
      <c r="O4281" s="3">
        <v>16</v>
      </c>
      <c r="P4281" s="125">
        <v>-8.2247217308498207E-3</v>
      </c>
      <c r="Q4281" s="3">
        <v>18</v>
      </c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</row>
    <row r="4282" spans="1:30" hidden="1" x14ac:dyDescent="0.25">
      <c r="A4282" s="2">
        <v>15</v>
      </c>
      <c r="B4282" s="2">
        <v>2017</v>
      </c>
      <c r="C4282" s="4" t="str">
        <f>INDEX(Index!$B$1:$B$500,MATCH($F4282,Index!$A$1:$A$500,0)
)</f>
        <v>NYJ</v>
      </c>
      <c r="D4282" s="4">
        <v>0</v>
      </c>
      <c r="E4282" s="141">
        <f t="shared" si="66"/>
        <v>-0.16708769637637458</v>
      </c>
      <c r="F4282" s="3" t="s">
        <v>9</v>
      </c>
      <c r="G4282" s="3">
        <v>25</v>
      </c>
      <c r="H4282" s="125">
        <v>-0.16708769637637458</v>
      </c>
      <c r="I4282" s="3"/>
      <c r="J4282" s="3"/>
      <c r="K4282" s="3" t="s">
        <v>187</v>
      </c>
      <c r="L4282" s="125">
        <v>-8.0281966697199794E-2</v>
      </c>
      <c r="M4282" s="3">
        <v>21</v>
      </c>
      <c r="N4282" s="125">
        <v>5.6539204678871302E-2</v>
      </c>
      <c r="O4282" s="3">
        <v>21</v>
      </c>
      <c r="P4282" s="125">
        <v>-3.0266525000303499E-2</v>
      </c>
      <c r="Q4282" s="3">
        <v>22</v>
      </c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</row>
    <row r="4283" spans="1:30" hidden="1" x14ac:dyDescent="0.25">
      <c r="A4283" s="2">
        <v>15</v>
      </c>
      <c r="B4283" s="2">
        <v>2017</v>
      </c>
      <c r="C4283" s="4" t="str">
        <f>INDEX(Index!$B$1:$B$500,MATCH($F4283,Index!$A$1:$A$500,0)
)</f>
        <v>SF</v>
      </c>
      <c r="D4283" s="4">
        <v>0</v>
      </c>
      <c r="E4283" s="141">
        <f t="shared" si="66"/>
        <v>-0.19156941055076251</v>
      </c>
      <c r="F4283" s="3" t="s">
        <v>1</v>
      </c>
      <c r="G4283" s="3">
        <v>26</v>
      </c>
      <c r="H4283" s="125">
        <v>-0.19156941055076251</v>
      </c>
      <c r="I4283" s="3"/>
      <c r="J4283" s="3"/>
      <c r="K4283" s="3" t="s">
        <v>188</v>
      </c>
      <c r="L4283" s="125">
        <v>-0.107599575619791</v>
      </c>
      <c r="M4283" s="3">
        <v>24</v>
      </c>
      <c r="N4283" s="125">
        <v>0.107193819031537</v>
      </c>
      <c r="O4283" s="3">
        <v>29</v>
      </c>
      <c r="P4283" s="125">
        <v>2.32239841005655E-2</v>
      </c>
      <c r="Q4283" s="3">
        <v>11</v>
      </c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</row>
    <row r="4284" spans="1:30" hidden="1" x14ac:dyDescent="0.25">
      <c r="A4284" s="2">
        <v>15</v>
      </c>
      <c r="B4284" s="2">
        <v>2017</v>
      </c>
      <c r="C4284" s="4" t="str">
        <f>INDEX(Index!$B$1:$B$500,MATCH($F4284,Index!$A$1:$A$500,0)
)</f>
        <v>CHI</v>
      </c>
      <c r="D4284" s="4">
        <v>0</v>
      </c>
      <c r="E4284" s="141">
        <f t="shared" si="66"/>
        <v>-0.20443227926225288</v>
      </c>
      <c r="F4284" s="3" t="s">
        <v>64</v>
      </c>
      <c r="G4284" s="3">
        <v>27</v>
      </c>
      <c r="H4284" s="125">
        <v>-0.20443227926225288</v>
      </c>
      <c r="I4284" s="3"/>
      <c r="J4284" s="3"/>
      <c r="K4284" s="3" t="s">
        <v>188</v>
      </c>
      <c r="L4284" s="125">
        <v>-0.17356059226505499</v>
      </c>
      <c r="M4284" s="3">
        <v>29</v>
      </c>
      <c r="N4284" s="125">
        <v>-8.0175981960588193E-3</v>
      </c>
      <c r="O4284" s="3">
        <v>15</v>
      </c>
      <c r="P4284" s="125">
        <v>-3.8889285193256698E-2</v>
      </c>
      <c r="Q4284" s="3">
        <v>25</v>
      </c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</row>
    <row r="4285" spans="1:30" hidden="1" x14ac:dyDescent="0.25">
      <c r="A4285" s="2">
        <v>15</v>
      </c>
      <c r="B4285" s="2">
        <v>2017</v>
      </c>
      <c r="C4285" s="4" t="str">
        <f>INDEX(Index!$B$1:$B$500,MATCH($F4285,Index!$A$1:$A$500,0)
)</f>
        <v>DEN</v>
      </c>
      <c r="D4285" s="4">
        <v>0</v>
      </c>
      <c r="E4285" s="141">
        <f t="shared" si="66"/>
        <v>-0.2100490479442747</v>
      </c>
      <c r="F4285" s="3" t="s">
        <v>39</v>
      </c>
      <c r="G4285" s="3">
        <v>28</v>
      </c>
      <c r="H4285" s="125">
        <v>-0.2100490479442747</v>
      </c>
      <c r="I4285" s="3"/>
      <c r="J4285" s="3"/>
      <c r="K4285" s="3" t="s">
        <v>187</v>
      </c>
      <c r="L4285" s="125">
        <v>-0.212501795540149</v>
      </c>
      <c r="M4285" s="3">
        <v>32</v>
      </c>
      <c r="N4285" s="125">
        <v>-9.4265486489061898E-2</v>
      </c>
      <c r="O4285" s="3">
        <v>9</v>
      </c>
      <c r="P4285" s="125">
        <v>-9.1812738893187598E-2</v>
      </c>
      <c r="Q4285" s="3">
        <v>32</v>
      </c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</row>
    <row r="4286" spans="1:30" hidden="1" x14ac:dyDescent="0.25">
      <c r="A4286" s="2">
        <v>15</v>
      </c>
      <c r="B4286" s="2">
        <v>2017</v>
      </c>
      <c r="C4286" s="4" t="str">
        <f>INDEX(Index!$B$1:$B$500,MATCH($F4286,Index!$A$1:$A$500,0)
)</f>
        <v>MIA</v>
      </c>
      <c r="D4286" s="4">
        <v>0</v>
      </c>
      <c r="E4286" s="141">
        <f t="shared" si="66"/>
        <v>-0.2340669166715893</v>
      </c>
      <c r="F4286" s="3" t="s">
        <v>4</v>
      </c>
      <c r="G4286" s="3">
        <v>29</v>
      </c>
      <c r="H4286" s="125">
        <v>-0.2340669166715893</v>
      </c>
      <c r="I4286" s="3"/>
      <c r="J4286" s="3"/>
      <c r="K4286" s="3" t="s">
        <v>185</v>
      </c>
      <c r="L4286" s="125">
        <v>-0.16482910580085899</v>
      </c>
      <c r="M4286" s="3">
        <v>28</v>
      </c>
      <c r="N4286" s="125">
        <v>9.95737955860653E-2</v>
      </c>
      <c r="O4286" s="3">
        <v>28</v>
      </c>
      <c r="P4286" s="125">
        <v>3.0335984715334999E-2</v>
      </c>
      <c r="Q4286" s="3">
        <v>9</v>
      </c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</row>
    <row r="4287" spans="1:30" hidden="1" x14ac:dyDescent="0.25">
      <c r="A4287" s="2">
        <v>15</v>
      </c>
      <c r="B4287" s="2">
        <v>2017</v>
      </c>
      <c r="C4287" s="4" t="str">
        <f>INDEX(Index!$B$1:$B$500,MATCH($F4287,Index!$A$1:$A$500,0)
)</f>
        <v>IND</v>
      </c>
      <c r="D4287" s="4">
        <v>0</v>
      </c>
      <c r="E4287" s="141">
        <f t="shared" si="66"/>
        <v>-0.26165693979207894</v>
      </c>
      <c r="F4287" s="3" t="s">
        <v>35</v>
      </c>
      <c r="G4287" s="3">
        <v>30</v>
      </c>
      <c r="H4287" s="125">
        <v>-0.26165693979207894</v>
      </c>
      <c r="I4287" s="3"/>
      <c r="J4287" s="3"/>
      <c r="K4287" s="3" t="s">
        <v>189</v>
      </c>
      <c r="L4287" s="125">
        <v>-0.181347082483797</v>
      </c>
      <c r="M4287" s="3">
        <v>31</v>
      </c>
      <c r="N4287" s="125">
        <v>0.107843947322583</v>
      </c>
      <c r="O4287" s="3">
        <v>30</v>
      </c>
      <c r="P4287" s="125">
        <v>2.7534090014301099E-2</v>
      </c>
      <c r="Q4287" s="3">
        <v>10</v>
      </c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</row>
    <row r="4288" spans="1:30" hidden="1" x14ac:dyDescent="0.25">
      <c r="A4288" s="2">
        <v>15</v>
      </c>
      <c r="B4288" s="2">
        <v>2017</v>
      </c>
      <c r="C4288" s="4" t="str">
        <f>INDEX(Index!$B$1:$B$500,MATCH($F4288,Index!$A$1:$A$500,0)
)</f>
        <v>CLE</v>
      </c>
      <c r="D4288" s="4">
        <v>0</v>
      </c>
      <c r="E4288" s="141">
        <f t="shared" si="66"/>
        <v>-0.29099346436321472</v>
      </c>
      <c r="F4288" s="3" t="s">
        <v>10</v>
      </c>
      <c r="G4288" s="3">
        <v>31</v>
      </c>
      <c r="H4288" s="125">
        <v>-0.29099346436321472</v>
      </c>
      <c r="I4288" s="3"/>
      <c r="J4288" s="3"/>
      <c r="K4288" s="3" t="s">
        <v>293</v>
      </c>
      <c r="L4288" s="125">
        <v>-0.17896568434790799</v>
      </c>
      <c r="M4288" s="3">
        <v>30</v>
      </c>
      <c r="N4288" s="125">
        <v>6.4241934767223202E-2</v>
      </c>
      <c r="O4288" s="3">
        <v>23</v>
      </c>
      <c r="P4288" s="125">
        <v>-4.7785845248083499E-2</v>
      </c>
      <c r="Q4288" s="3">
        <v>28</v>
      </c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</row>
    <row r="4289" spans="1:30" hidden="1" x14ac:dyDescent="0.25">
      <c r="A4289" s="2">
        <v>15</v>
      </c>
      <c r="B4289" s="2">
        <v>2017</v>
      </c>
      <c r="C4289" s="4" t="str">
        <f>INDEX(Index!$B$1:$B$500,MATCH($F4289,Index!$A$1:$A$500,0)
)</f>
        <v>NYG</v>
      </c>
      <c r="D4289" s="4">
        <v>0</v>
      </c>
      <c r="E4289" s="141">
        <f t="shared" si="66"/>
        <v>-0.30876318934665997</v>
      </c>
      <c r="F4289" s="3" t="s">
        <v>15</v>
      </c>
      <c r="G4289" s="3">
        <v>32</v>
      </c>
      <c r="H4289" s="125">
        <v>-0.30876318934665997</v>
      </c>
      <c r="I4289" s="3"/>
      <c r="J4289" s="3"/>
      <c r="K4289" s="3" t="s">
        <v>190</v>
      </c>
      <c r="L4289" s="125">
        <v>-9.4172097466030905E-2</v>
      </c>
      <c r="M4289" s="3">
        <v>23</v>
      </c>
      <c r="N4289" s="125">
        <v>0.140440592811448</v>
      </c>
      <c r="O4289" s="3">
        <v>31</v>
      </c>
      <c r="P4289" s="125">
        <v>-7.41504990691811E-2</v>
      </c>
      <c r="Q4289" s="3">
        <v>30</v>
      </c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</row>
    <row r="4290" spans="1:30" hidden="1" x14ac:dyDescent="0.25">
      <c r="A4290" s="2">
        <v>16</v>
      </c>
      <c r="B4290" s="2">
        <v>2017</v>
      </c>
      <c r="C4290" s="4" t="e">
        <f>INDEX(Index!$B$1:$B$500,MATCH($F4290,Index!$A$1:$A$500,0)
)</f>
        <v>#N/A</v>
      </c>
      <c r="D4290" s="4">
        <v>0</v>
      </c>
      <c r="E4290" s="141">
        <f t="shared" ref="E4290:E4353" si="67">IF(D4290=1,H4290/100,H4290)</f>
        <v>0.34557124691306929</v>
      </c>
      <c r="F4290" s="3" t="s">
        <v>283</v>
      </c>
      <c r="G4290" s="3">
        <v>1</v>
      </c>
      <c r="H4290" s="125">
        <v>0.34557124691306929</v>
      </c>
      <c r="I4290" s="3"/>
      <c r="J4290" s="3"/>
      <c r="K4290" s="3" t="s">
        <v>192</v>
      </c>
      <c r="L4290" s="125">
        <v>0.154955527540133</v>
      </c>
      <c r="M4290" s="3">
        <v>5</v>
      </c>
      <c r="N4290" s="125">
        <v>-0.12014423783424499</v>
      </c>
      <c r="O4290" s="3">
        <v>7</v>
      </c>
      <c r="P4290" s="125">
        <v>7.0471481538691302E-2</v>
      </c>
      <c r="Q4290" s="3">
        <v>2</v>
      </c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</row>
    <row r="4291" spans="1:30" hidden="1" x14ac:dyDescent="0.25">
      <c r="A4291" s="2">
        <v>16</v>
      </c>
      <c r="B4291" s="2">
        <v>2017</v>
      </c>
      <c r="C4291" s="4" t="str">
        <f>INDEX(Index!$B$1:$B$500,MATCH($F4291,Index!$A$1:$A$500,0)
)</f>
        <v>NO</v>
      </c>
      <c r="D4291" s="4">
        <v>0</v>
      </c>
      <c r="E4291" s="141">
        <f t="shared" si="67"/>
        <v>0.32315517693437967</v>
      </c>
      <c r="F4291" s="3" t="s">
        <v>27</v>
      </c>
      <c r="G4291" s="3">
        <v>2</v>
      </c>
      <c r="H4291" s="125">
        <v>0.32315517693437967</v>
      </c>
      <c r="I4291" s="3"/>
      <c r="J4291" s="3"/>
      <c r="K4291" s="3" t="s">
        <v>192</v>
      </c>
      <c r="L4291" s="125">
        <v>0.20402312889395399</v>
      </c>
      <c r="M4291" s="3">
        <v>2</v>
      </c>
      <c r="N4291" s="125">
        <v>-0.12267193809527301</v>
      </c>
      <c r="O4291" s="3">
        <v>5</v>
      </c>
      <c r="P4291" s="125">
        <v>-3.5398900548473501E-3</v>
      </c>
      <c r="Q4291" s="3">
        <v>17</v>
      </c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</row>
    <row r="4292" spans="1:30" hidden="1" x14ac:dyDescent="0.25">
      <c r="A4292" s="2">
        <v>16</v>
      </c>
      <c r="B4292" s="2">
        <v>2017</v>
      </c>
      <c r="C4292" s="4" t="str">
        <f>INDEX(Index!$B$1:$B$500,MATCH($F4292,Index!$A$1:$A$500,0)
)</f>
        <v>MIN</v>
      </c>
      <c r="D4292" s="4">
        <v>0</v>
      </c>
      <c r="E4292" s="141">
        <f t="shared" si="67"/>
        <v>0.31789574345994709</v>
      </c>
      <c r="F4292" s="3" t="s">
        <v>46</v>
      </c>
      <c r="G4292" s="3">
        <v>3</v>
      </c>
      <c r="H4292" s="125">
        <v>0.31789574345994709</v>
      </c>
      <c r="I4292" s="3"/>
      <c r="J4292" s="3"/>
      <c r="K4292" s="3" t="s">
        <v>195</v>
      </c>
      <c r="L4292" s="125">
        <v>0.12764811393567299</v>
      </c>
      <c r="M4292" s="3">
        <v>6</v>
      </c>
      <c r="N4292" s="125">
        <v>-0.19164712164061701</v>
      </c>
      <c r="O4292" s="3">
        <v>1</v>
      </c>
      <c r="P4292" s="125">
        <v>-1.39949211634296E-3</v>
      </c>
      <c r="Q4292" s="3">
        <v>16</v>
      </c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</row>
    <row r="4293" spans="1:30" hidden="1" x14ac:dyDescent="0.25">
      <c r="A4293" s="2">
        <v>16</v>
      </c>
      <c r="B4293" s="2">
        <v>2017</v>
      </c>
      <c r="C4293" s="4" t="str">
        <f>INDEX(Index!$B$1:$B$500,MATCH($F4293,Index!$A$1:$A$500,0)
)</f>
        <v>PIT</v>
      </c>
      <c r="D4293" s="4">
        <v>0</v>
      </c>
      <c r="E4293" s="141">
        <f t="shared" si="67"/>
        <v>0.24753279805723591</v>
      </c>
      <c r="F4293" s="3" t="s">
        <v>32</v>
      </c>
      <c r="G4293" s="3">
        <v>4</v>
      </c>
      <c r="H4293" s="125">
        <v>0.24753279805723591</v>
      </c>
      <c r="I4293" s="3"/>
      <c r="J4293" s="3"/>
      <c r="K4293" s="3" t="s">
        <v>195</v>
      </c>
      <c r="L4293" s="125">
        <v>0.18346186797392</v>
      </c>
      <c r="M4293" s="3">
        <v>3</v>
      </c>
      <c r="N4293" s="125">
        <v>-4.5487834647768399E-2</v>
      </c>
      <c r="O4293" s="3">
        <v>10</v>
      </c>
      <c r="P4293" s="125">
        <v>1.8583095435547502E-2</v>
      </c>
      <c r="Q4293" s="3">
        <v>12</v>
      </c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</row>
    <row r="4294" spans="1:30" hidden="1" x14ac:dyDescent="0.25">
      <c r="A4294" s="2">
        <v>16</v>
      </c>
      <c r="B4294" s="2">
        <v>2017</v>
      </c>
      <c r="C4294" s="4" t="str">
        <f>INDEX(Index!$B$1:$B$500,MATCH($F4294,Index!$A$1:$A$500,0)
)</f>
        <v>PHI</v>
      </c>
      <c r="D4294" s="4">
        <v>0</v>
      </c>
      <c r="E4294" s="141">
        <f t="shared" si="67"/>
        <v>0.24677395187311052</v>
      </c>
      <c r="F4294" s="3" t="s">
        <v>7</v>
      </c>
      <c r="G4294" s="3">
        <v>5</v>
      </c>
      <c r="H4294" s="125">
        <v>0.24677395187311052</v>
      </c>
      <c r="I4294" s="3"/>
      <c r="J4294" s="3"/>
      <c r="K4294" s="3" t="s">
        <v>191</v>
      </c>
      <c r="L4294" s="125">
        <v>0.11402882631255699</v>
      </c>
      <c r="M4294" s="3">
        <v>8</v>
      </c>
      <c r="N4294" s="125">
        <v>-0.123834819811857</v>
      </c>
      <c r="O4294" s="3">
        <v>4</v>
      </c>
      <c r="P4294" s="125">
        <v>8.9103057486965304E-3</v>
      </c>
      <c r="Q4294" s="3">
        <v>15</v>
      </c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</row>
    <row r="4295" spans="1:30" hidden="1" x14ac:dyDescent="0.25">
      <c r="A4295" s="2">
        <v>16</v>
      </c>
      <c r="B4295" s="2">
        <v>2017</v>
      </c>
      <c r="C4295" s="4" t="str">
        <f>INDEX(Index!$B$1:$B$500,MATCH($F4295,Index!$A$1:$A$500,0)
)</f>
        <v>NE</v>
      </c>
      <c r="D4295" s="4">
        <v>0</v>
      </c>
      <c r="E4295" s="141">
        <f t="shared" si="67"/>
        <v>0.21578568444575472</v>
      </c>
      <c r="F4295" s="3" t="s">
        <v>17</v>
      </c>
      <c r="G4295" s="3">
        <v>6</v>
      </c>
      <c r="H4295" s="125">
        <v>0.21578568444575472</v>
      </c>
      <c r="I4295" s="3"/>
      <c r="J4295" s="3"/>
      <c r="K4295" s="3" t="s">
        <v>195</v>
      </c>
      <c r="L4295" s="125">
        <v>0.24093271957092399</v>
      </c>
      <c r="M4295" s="3">
        <v>1</v>
      </c>
      <c r="N4295" s="125">
        <v>8.4481950750219095E-2</v>
      </c>
      <c r="O4295" s="3">
        <v>27</v>
      </c>
      <c r="P4295" s="125">
        <v>5.9334915625049799E-2</v>
      </c>
      <c r="Q4295" s="3">
        <v>3</v>
      </c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</row>
    <row r="4296" spans="1:30" hidden="1" x14ac:dyDescent="0.25">
      <c r="A4296" s="2">
        <v>16</v>
      </c>
      <c r="B4296" s="2">
        <v>2017</v>
      </c>
      <c r="C4296" s="4" t="str">
        <f>INDEX(Index!$B$1:$B$500,MATCH($F4296,Index!$A$1:$A$500,0)
)</f>
        <v>CAR</v>
      </c>
      <c r="D4296" s="4">
        <v>0</v>
      </c>
      <c r="E4296" s="141">
        <f t="shared" si="67"/>
        <v>0.19867219808754971</v>
      </c>
      <c r="F4296" s="3" t="s">
        <v>51</v>
      </c>
      <c r="G4296" s="3">
        <v>7</v>
      </c>
      <c r="H4296" s="125">
        <v>0.19867219808754971</v>
      </c>
      <c r="I4296" s="3"/>
      <c r="J4296" s="3"/>
      <c r="K4296" s="3" t="s">
        <v>192</v>
      </c>
      <c r="L4296" s="125">
        <v>3.3542193021086901E-2</v>
      </c>
      <c r="M4296" s="3">
        <v>13</v>
      </c>
      <c r="N4296" s="125">
        <v>-0.11598811425694899</v>
      </c>
      <c r="O4296" s="3">
        <v>8</v>
      </c>
      <c r="P4296" s="125">
        <v>4.9141890809513797E-2</v>
      </c>
      <c r="Q4296" s="3">
        <v>6</v>
      </c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</row>
    <row r="4297" spans="1:30" hidden="1" x14ac:dyDescent="0.25">
      <c r="A4297" s="2">
        <v>16</v>
      </c>
      <c r="B4297" s="2">
        <v>2017</v>
      </c>
      <c r="C4297" s="4" t="str">
        <f>INDEX(Index!$B$1:$B$500,MATCH($F4297,Index!$A$1:$A$500,0)
)</f>
        <v>JAX</v>
      </c>
      <c r="D4297" s="4">
        <v>0</v>
      </c>
      <c r="E4297" s="141">
        <f t="shared" si="67"/>
        <v>0.15725286083034667</v>
      </c>
      <c r="F4297" s="3" t="s">
        <v>56</v>
      </c>
      <c r="G4297" s="3">
        <v>8</v>
      </c>
      <c r="H4297" s="125">
        <v>0.15725286083034667</v>
      </c>
      <c r="I4297" s="3"/>
      <c r="J4297" s="3"/>
      <c r="K4297" s="3" t="s">
        <v>193</v>
      </c>
      <c r="L4297" s="125">
        <v>7.0980470409755803E-3</v>
      </c>
      <c r="M4297" s="3">
        <v>16</v>
      </c>
      <c r="N4297" s="125">
        <v>-0.16346858884317</v>
      </c>
      <c r="O4297" s="3">
        <v>2</v>
      </c>
      <c r="P4297" s="125">
        <v>-1.3313775053798899E-2</v>
      </c>
      <c r="Q4297" s="3">
        <v>20</v>
      </c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</row>
    <row r="4298" spans="1:30" hidden="1" x14ac:dyDescent="0.25">
      <c r="A4298" s="2">
        <v>16</v>
      </c>
      <c r="B4298" s="2">
        <v>2017</v>
      </c>
      <c r="C4298" s="4" t="str">
        <f>INDEX(Index!$B$1:$B$500,MATCH($F4298,Index!$A$1:$A$500,0)
)</f>
        <v>KC</v>
      </c>
      <c r="D4298" s="4">
        <v>0</v>
      </c>
      <c r="E4298" s="141">
        <f t="shared" si="67"/>
        <v>0.1485089032569758</v>
      </c>
      <c r="F4298" s="3" t="s">
        <v>5</v>
      </c>
      <c r="G4298" s="3">
        <v>9</v>
      </c>
      <c r="H4298" s="125">
        <v>0.1485089032569758</v>
      </c>
      <c r="I4298" s="3"/>
      <c r="J4298" s="3"/>
      <c r="K4298" s="3" t="s">
        <v>194</v>
      </c>
      <c r="L4298" s="125">
        <v>0.17312128159854001</v>
      </c>
      <c r="M4298" s="3">
        <v>4</v>
      </c>
      <c r="N4298" s="125">
        <v>7.9373139228091596E-2</v>
      </c>
      <c r="O4298" s="3">
        <v>26</v>
      </c>
      <c r="P4298" s="125">
        <v>5.4760760886527399E-2</v>
      </c>
      <c r="Q4298" s="3">
        <v>4</v>
      </c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</row>
    <row r="4299" spans="1:30" hidden="1" x14ac:dyDescent="0.25">
      <c r="A4299" s="2">
        <v>16</v>
      </c>
      <c r="B4299" s="2">
        <v>2017</v>
      </c>
      <c r="C4299" s="4" t="str">
        <f>INDEX(Index!$B$1:$B$500,MATCH($F4299,Index!$A$1:$A$500,0)
)</f>
        <v>BAL</v>
      </c>
      <c r="D4299" s="4">
        <v>0</v>
      </c>
      <c r="E4299" s="141">
        <f t="shared" si="67"/>
        <v>0.14839726947320991</v>
      </c>
      <c r="F4299" s="3" t="s">
        <v>18</v>
      </c>
      <c r="G4299" s="3">
        <v>10</v>
      </c>
      <c r="H4299" s="125">
        <v>0.14839726947320991</v>
      </c>
      <c r="I4299" s="3"/>
      <c r="J4299" s="3"/>
      <c r="K4299" s="3" t="s">
        <v>194</v>
      </c>
      <c r="L4299" s="125">
        <v>-6.9249979048410404E-2</v>
      </c>
      <c r="M4299" s="3">
        <v>22</v>
      </c>
      <c r="N4299" s="125">
        <v>-0.136838318983456</v>
      </c>
      <c r="O4299" s="3">
        <v>3</v>
      </c>
      <c r="P4299" s="125">
        <v>8.0808929538164306E-2</v>
      </c>
      <c r="Q4299" s="3">
        <v>1</v>
      </c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</row>
    <row r="4300" spans="1:30" hidden="1" x14ac:dyDescent="0.25">
      <c r="A4300" s="2">
        <v>16</v>
      </c>
      <c r="B4300" s="2">
        <v>2017</v>
      </c>
      <c r="C4300" s="4" t="str">
        <f>INDEX(Index!$B$1:$B$500,MATCH($F4300,Index!$A$1:$A$500,0)
)</f>
        <v>DAL</v>
      </c>
      <c r="D4300" s="4">
        <v>0</v>
      </c>
      <c r="E4300" s="141">
        <f t="shared" si="67"/>
        <v>8.2347672267725713E-2</v>
      </c>
      <c r="F4300" s="3" t="s">
        <v>3</v>
      </c>
      <c r="G4300" s="3">
        <v>11</v>
      </c>
      <c r="H4300" s="125">
        <v>8.2347672267725713E-2</v>
      </c>
      <c r="I4300" s="3"/>
      <c r="J4300" s="3"/>
      <c r="K4300" s="3" t="s">
        <v>196</v>
      </c>
      <c r="L4300" s="125">
        <v>7.8319997783287604E-2</v>
      </c>
      <c r="M4300" s="3">
        <v>10</v>
      </c>
      <c r="N4300" s="125">
        <v>4.8475220141798898E-2</v>
      </c>
      <c r="O4300" s="3">
        <v>18</v>
      </c>
      <c r="P4300" s="125">
        <v>5.2502894626237001E-2</v>
      </c>
      <c r="Q4300" s="3">
        <v>5</v>
      </c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</row>
    <row r="4301" spans="1:30" hidden="1" x14ac:dyDescent="0.25">
      <c r="A4301" s="2">
        <v>16</v>
      </c>
      <c r="B4301" s="2">
        <v>2017</v>
      </c>
      <c r="C4301" s="4" t="str">
        <f>INDEX(Index!$B$1:$B$500,MATCH($F4301,Index!$A$1:$A$500,0)
)</f>
        <v>ATL</v>
      </c>
      <c r="D4301" s="4">
        <v>0</v>
      </c>
      <c r="E4301" s="141">
        <f t="shared" si="67"/>
        <v>6.0295871642367604E-2</v>
      </c>
      <c r="F4301" s="3" t="s">
        <v>43</v>
      </c>
      <c r="G4301" s="3">
        <v>12</v>
      </c>
      <c r="H4301" s="125">
        <v>6.0295871642367604E-2</v>
      </c>
      <c r="I4301" s="3"/>
      <c r="J4301" s="3"/>
      <c r="K4301" s="3" t="s">
        <v>194</v>
      </c>
      <c r="L4301" s="125">
        <v>0.116371004269922</v>
      </c>
      <c r="M4301" s="3">
        <v>7</v>
      </c>
      <c r="N4301" s="125">
        <v>3.87337191579986E-2</v>
      </c>
      <c r="O4301" s="3">
        <v>16</v>
      </c>
      <c r="P4301" s="125">
        <v>-1.73414134695558E-2</v>
      </c>
      <c r="Q4301" s="3">
        <v>21</v>
      </c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</row>
    <row r="4302" spans="1:30" hidden="1" x14ac:dyDescent="0.25">
      <c r="A4302" s="2">
        <v>16</v>
      </c>
      <c r="B4302" s="2">
        <v>2017</v>
      </c>
      <c r="C4302" s="4" t="e">
        <f>INDEX(Index!$B$1:$B$500,MATCH($F4302,Index!$A$1:$A$500,0)
)</f>
        <v>#N/A</v>
      </c>
      <c r="D4302" s="4">
        <v>0</v>
      </c>
      <c r="E4302" s="141">
        <f t="shared" si="67"/>
        <v>3.7913618263316698E-2</v>
      </c>
      <c r="F4302" s="3" t="s">
        <v>301</v>
      </c>
      <c r="G4302" s="3">
        <v>13</v>
      </c>
      <c r="H4302" s="125">
        <v>3.7913618263316698E-2</v>
      </c>
      <c r="I4302" s="3"/>
      <c r="J4302" s="3"/>
      <c r="K4302" s="3" t="s">
        <v>196</v>
      </c>
      <c r="L4302" s="125">
        <v>9.1135465640081306E-2</v>
      </c>
      <c r="M4302" s="3">
        <v>9</v>
      </c>
      <c r="N4302" s="125">
        <v>-2.52774389351259E-2</v>
      </c>
      <c r="O4302" s="3">
        <v>12</v>
      </c>
      <c r="P4302" s="125">
        <v>-7.8499286311890501E-2</v>
      </c>
      <c r="Q4302" s="3">
        <v>31</v>
      </c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</row>
    <row r="4303" spans="1:30" hidden="1" x14ac:dyDescent="0.25">
      <c r="A4303" s="2">
        <v>16</v>
      </c>
      <c r="B4303" s="2">
        <v>2017</v>
      </c>
      <c r="C4303" s="4" t="str">
        <f>INDEX(Index!$B$1:$B$500,MATCH($F4303,Index!$A$1:$A$500,0)
)</f>
        <v>DET</v>
      </c>
      <c r="D4303" s="4">
        <v>0</v>
      </c>
      <c r="E4303" s="141">
        <f t="shared" si="67"/>
        <v>3.4953603198419197E-2</v>
      </c>
      <c r="F4303" s="3" t="s">
        <v>21</v>
      </c>
      <c r="G4303" s="3">
        <v>14</v>
      </c>
      <c r="H4303" s="125">
        <v>3.4953603198419197E-2</v>
      </c>
      <c r="I4303" s="3"/>
      <c r="J4303" s="3"/>
      <c r="K4303" s="3" t="s">
        <v>196</v>
      </c>
      <c r="L4303" s="125">
        <v>4.2482921086571201E-2</v>
      </c>
      <c r="M4303" s="3">
        <v>12</v>
      </c>
      <c r="N4303" s="125">
        <v>5.5526925912134102E-2</v>
      </c>
      <c r="O4303" s="3">
        <v>19</v>
      </c>
      <c r="P4303" s="125">
        <v>4.7997608023982098E-2</v>
      </c>
      <c r="Q4303" s="3">
        <v>7</v>
      </c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</row>
    <row r="4304" spans="1:30" hidden="1" x14ac:dyDescent="0.25">
      <c r="A4304" s="2">
        <v>16</v>
      </c>
      <c r="B4304" s="2">
        <v>2017</v>
      </c>
      <c r="C4304" s="4" t="str">
        <f>INDEX(Index!$B$1:$B$500,MATCH($F4304,Index!$A$1:$A$500,0)
)</f>
        <v>SEA</v>
      </c>
      <c r="D4304" s="4">
        <v>0</v>
      </c>
      <c r="E4304" s="141">
        <f t="shared" si="67"/>
        <v>1.0874186327738171E-2</v>
      </c>
      <c r="F4304" s="3" t="s">
        <v>30</v>
      </c>
      <c r="G4304" s="3">
        <v>15</v>
      </c>
      <c r="H4304" s="125">
        <v>1.0874186327738171E-2</v>
      </c>
      <c r="I4304" s="3"/>
      <c r="J4304" s="3"/>
      <c r="K4304" s="3" t="s">
        <v>194</v>
      </c>
      <c r="L4304" s="125">
        <v>9.9560639496057706E-4</v>
      </c>
      <c r="M4304" s="3">
        <v>17</v>
      </c>
      <c r="N4304" s="125">
        <v>-4.1621753887006598E-2</v>
      </c>
      <c r="O4304" s="3">
        <v>11</v>
      </c>
      <c r="P4304" s="125">
        <v>-3.1743173954229001E-2</v>
      </c>
      <c r="Q4304" s="3">
        <v>23</v>
      </c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</row>
    <row r="4305" spans="1:30" hidden="1" x14ac:dyDescent="0.25">
      <c r="A4305" s="2">
        <v>16</v>
      </c>
      <c r="B4305" s="2">
        <v>2017</v>
      </c>
      <c r="C4305" s="4" t="str">
        <f>INDEX(Index!$B$1:$B$500,MATCH($F4305,Index!$A$1:$A$500,0)
)</f>
        <v>WAS</v>
      </c>
      <c r="D4305" s="4">
        <v>0</v>
      </c>
      <c r="E4305" s="141">
        <f t="shared" si="67"/>
        <v>-1.8301459787731407E-2</v>
      </c>
      <c r="F4305" s="3" t="s">
        <v>26</v>
      </c>
      <c r="G4305" s="3">
        <v>16</v>
      </c>
      <c r="H4305" s="125">
        <v>-1.8301459787731407E-2</v>
      </c>
      <c r="I4305" s="3"/>
      <c r="J4305" s="3"/>
      <c r="K4305" s="3" t="s">
        <v>197</v>
      </c>
      <c r="L4305" s="125">
        <v>-6.4591818530650798E-4</v>
      </c>
      <c r="M4305" s="3">
        <v>18</v>
      </c>
      <c r="N4305" s="125">
        <v>-1.45711526162351E-2</v>
      </c>
      <c r="O4305" s="3">
        <v>13</v>
      </c>
      <c r="P4305" s="125">
        <v>-3.222669421866E-2</v>
      </c>
      <c r="Q4305" s="3">
        <v>24</v>
      </c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</row>
    <row r="4306" spans="1:30" hidden="1" x14ac:dyDescent="0.25">
      <c r="A4306" s="2">
        <v>16</v>
      </c>
      <c r="B4306" s="2">
        <v>2017</v>
      </c>
      <c r="C4306" s="4" t="str">
        <f>INDEX(Index!$B$1:$B$500,MATCH($F4306,Index!$A$1:$A$500,0)
)</f>
        <v>GB</v>
      </c>
      <c r="D4306" s="4">
        <v>0</v>
      </c>
      <c r="E4306" s="141">
        <f t="shared" si="67"/>
        <v>-2.5942244230374605E-2</v>
      </c>
      <c r="F4306" s="3" t="s">
        <v>20</v>
      </c>
      <c r="G4306" s="3">
        <v>17</v>
      </c>
      <c r="H4306" s="125">
        <v>-2.5942244230374605E-2</v>
      </c>
      <c r="I4306" s="3"/>
      <c r="J4306" s="3"/>
      <c r="K4306" s="3" t="s">
        <v>197</v>
      </c>
      <c r="L4306" s="125">
        <v>2.1902204305623198E-2</v>
      </c>
      <c r="M4306" s="3">
        <v>14</v>
      </c>
      <c r="N4306" s="125">
        <v>6.4514140202110007E-2</v>
      </c>
      <c r="O4306" s="3">
        <v>23</v>
      </c>
      <c r="P4306" s="125">
        <v>1.66696916661122E-2</v>
      </c>
      <c r="Q4306" s="3">
        <v>13</v>
      </c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</row>
    <row r="4307" spans="1:30" hidden="1" x14ac:dyDescent="0.25">
      <c r="A4307" s="2">
        <v>16</v>
      </c>
      <c r="B4307" s="2">
        <v>2017</v>
      </c>
      <c r="C4307" s="4" t="str">
        <f>INDEX(Index!$B$1:$B$500,MATCH($F4307,Index!$A$1:$A$500,0)
)</f>
        <v>LV</v>
      </c>
      <c r="D4307" s="4">
        <v>0</v>
      </c>
      <c r="E4307" s="141">
        <f t="shared" si="67"/>
        <v>-5.5074834002392534E-2</v>
      </c>
      <c r="F4307" s="3" t="s">
        <v>52</v>
      </c>
      <c r="G4307" s="3">
        <v>18</v>
      </c>
      <c r="H4307" s="125">
        <v>-5.5074834002392534E-2</v>
      </c>
      <c r="I4307" s="3"/>
      <c r="J4307" s="3"/>
      <c r="K4307" s="3" t="s">
        <v>198</v>
      </c>
      <c r="L4307" s="125">
        <v>1.44249112767607E-2</v>
      </c>
      <c r="M4307" s="3">
        <v>15</v>
      </c>
      <c r="N4307" s="125">
        <v>6.3438219974901303E-2</v>
      </c>
      <c r="O4307" s="3">
        <v>21</v>
      </c>
      <c r="P4307" s="125">
        <v>-6.06152530425193E-3</v>
      </c>
      <c r="Q4307" s="3">
        <v>18</v>
      </c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</row>
    <row r="4308" spans="1:30" hidden="1" x14ac:dyDescent="0.25">
      <c r="A4308" s="2">
        <v>16</v>
      </c>
      <c r="B4308" s="2">
        <v>2017</v>
      </c>
      <c r="C4308" s="4" t="str">
        <f>INDEX(Index!$B$1:$B$500,MATCH($F4308,Index!$A$1:$A$500,0)
)</f>
        <v>ARI</v>
      </c>
      <c r="D4308" s="4">
        <v>0</v>
      </c>
      <c r="E4308" s="141">
        <f t="shared" si="67"/>
        <v>-7.7153965776553909E-2</v>
      </c>
      <c r="F4308" s="3" t="s">
        <v>23</v>
      </c>
      <c r="G4308" s="3">
        <v>19</v>
      </c>
      <c r="H4308" s="125">
        <v>-7.7153965776553909E-2</v>
      </c>
      <c r="I4308" s="3"/>
      <c r="J4308" s="3"/>
      <c r="K4308" s="3" t="s">
        <v>197</v>
      </c>
      <c r="L4308" s="125">
        <v>-0.14079011939855601</v>
      </c>
      <c r="M4308" s="3">
        <v>27</v>
      </c>
      <c r="N4308" s="125">
        <v>-0.120158979814701</v>
      </c>
      <c r="O4308" s="3">
        <v>6</v>
      </c>
      <c r="P4308" s="125">
        <v>-5.6522826192698897E-2</v>
      </c>
      <c r="Q4308" s="3">
        <v>29</v>
      </c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</row>
    <row r="4309" spans="1:30" hidden="1" x14ac:dyDescent="0.25">
      <c r="A4309" s="2">
        <v>16</v>
      </c>
      <c r="B4309" s="2">
        <v>2017</v>
      </c>
      <c r="C4309" s="4" t="str">
        <f>INDEX(Index!$B$1:$B$500,MATCH($F4309,Index!$A$1:$A$500,0)
)</f>
        <v>TEN</v>
      </c>
      <c r="D4309" s="4">
        <v>0</v>
      </c>
      <c r="E4309" s="141">
        <f t="shared" si="67"/>
        <v>-8.0998447764726589E-2</v>
      </c>
      <c r="F4309" s="3" t="s">
        <v>45</v>
      </c>
      <c r="G4309" s="3">
        <v>20</v>
      </c>
      <c r="H4309" s="125">
        <v>-8.0998447764726589E-2</v>
      </c>
      <c r="I4309" s="3"/>
      <c r="J4309" s="3"/>
      <c r="K4309" s="3" t="s">
        <v>196</v>
      </c>
      <c r="L4309" s="125">
        <v>-1.74750336853376E-2</v>
      </c>
      <c r="M4309" s="3">
        <v>19</v>
      </c>
      <c r="N4309" s="125">
        <v>7.6145873677794601E-2</v>
      </c>
      <c r="O4309" s="3">
        <v>25</v>
      </c>
      <c r="P4309" s="125">
        <v>1.26224595984056E-2</v>
      </c>
      <c r="Q4309" s="3">
        <v>14</v>
      </c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</row>
    <row r="4310" spans="1:30" hidden="1" x14ac:dyDescent="0.25">
      <c r="A4310" s="2">
        <v>16</v>
      </c>
      <c r="B4310" s="2">
        <v>2017</v>
      </c>
      <c r="C4310" s="4" t="str">
        <f>INDEX(Index!$B$1:$B$500,MATCH($F4310,Index!$A$1:$A$500,0)
)</f>
        <v>BUF</v>
      </c>
      <c r="D4310" s="4">
        <v>0</v>
      </c>
      <c r="E4310" s="141">
        <f t="shared" si="67"/>
        <v>-0.11578395856267339</v>
      </c>
      <c r="F4310" s="3" t="s">
        <v>0</v>
      </c>
      <c r="G4310" s="3">
        <v>21</v>
      </c>
      <c r="H4310" s="125">
        <v>-0.11578395856267339</v>
      </c>
      <c r="I4310" s="3"/>
      <c r="J4310" s="3"/>
      <c r="K4310" s="3" t="s">
        <v>196</v>
      </c>
      <c r="L4310" s="125">
        <v>-0.12891606846696699</v>
      </c>
      <c r="M4310" s="3">
        <v>26</v>
      </c>
      <c r="N4310" s="125">
        <v>1.81114523032814E-2</v>
      </c>
      <c r="O4310" s="3">
        <v>15</v>
      </c>
      <c r="P4310" s="125">
        <v>3.1243562207575001E-2</v>
      </c>
      <c r="Q4310" s="3">
        <v>8</v>
      </c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</row>
    <row r="4311" spans="1:30" hidden="1" x14ac:dyDescent="0.25">
      <c r="A4311" s="2">
        <v>16</v>
      </c>
      <c r="B4311" s="2">
        <v>2017</v>
      </c>
      <c r="C4311" s="4" t="str">
        <f>INDEX(Index!$B$1:$B$500,MATCH($F4311,Index!$A$1:$A$500,0)
)</f>
        <v>TB</v>
      </c>
      <c r="D4311" s="4">
        <v>0</v>
      </c>
      <c r="E4311" s="141">
        <f t="shared" si="67"/>
        <v>-0.137732766438799</v>
      </c>
      <c r="F4311" s="3" t="s">
        <v>38</v>
      </c>
      <c r="G4311" s="3">
        <v>22</v>
      </c>
      <c r="H4311" s="125">
        <v>-0.137732766438799</v>
      </c>
      <c r="I4311" s="3"/>
      <c r="J4311" s="3"/>
      <c r="K4311" s="3" t="s">
        <v>200</v>
      </c>
      <c r="L4311" s="125">
        <v>5.6142986038788603E-2</v>
      </c>
      <c r="M4311" s="3">
        <v>11</v>
      </c>
      <c r="N4311" s="125">
        <v>0.143677535287494</v>
      </c>
      <c r="O4311" s="3">
        <v>32</v>
      </c>
      <c r="P4311" s="125">
        <v>-5.0198217190093597E-2</v>
      </c>
      <c r="Q4311" s="3">
        <v>28</v>
      </c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</row>
    <row r="4312" spans="1:30" hidden="1" x14ac:dyDescent="0.25">
      <c r="A4312" s="2">
        <v>16</v>
      </c>
      <c r="B4312" s="2">
        <v>2017</v>
      </c>
      <c r="C4312" s="4" t="str">
        <f>INDEX(Index!$B$1:$B$500,MATCH($F4312,Index!$A$1:$A$500,0)
)</f>
        <v>CIN</v>
      </c>
      <c r="D4312" s="4">
        <v>0</v>
      </c>
      <c r="E4312" s="141">
        <f t="shared" si="67"/>
        <v>-0.13839770045459884</v>
      </c>
      <c r="F4312" s="3" t="s">
        <v>24</v>
      </c>
      <c r="G4312" s="3">
        <v>23</v>
      </c>
      <c r="H4312" s="125">
        <v>-0.13839770045459884</v>
      </c>
      <c r="I4312" s="3"/>
      <c r="J4312" s="3"/>
      <c r="K4312" s="3" t="s">
        <v>198</v>
      </c>
      <c r="L4312" s="125">
        <v>-9.0601331820794703E-2</v>
      </c>
      <c r="M4312" s="3">
        <v>24</v>
      </c>
      <c r="N4312" s="125">
        <v>3.88920320552813E-2</v>
      </c>
      <c r="O4312" s="3">
        <v>17</v>
      </c>
      <c r="P4312" s="125">
        <v>-8.9043365785228205E-3</v>
      </c>
      <c r="Q4312" s="3">
        <v>19</v>
      </c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</row>
    <row r="4313" spans="1:30" hidden="1" x14ac:dyDescent="0.25">
      <c r="A4313" s="2">
        <v>16</v>
      </c>
      <c r="B4313" s="2">
        <v>2017</v>
      </c>
      <c r="C4313" s="4" t="str">
        <f>INDEX(Index!$B$1:$B$500,MATCH($F4313,Index!$A$1:$A$500,0)
)</f>
        <v>SF</v>
      </c>
      <c r="D4313" s="4">
        <v>0</v>
      </c>
      <c r="E4313" s="141">
        <f t="shared" si="67"/>
        <v>-0.15360359014404518</v>
      </c>
      <c r="F4313" s="3" t="s">
        <v>1</v>
      </c>
      <c r="G4313" s="3">
        <v>24</v>
      </c>
      <c r="H4313" s="125">
        <v>-0.15360359014404518</v>
      </c>
      <c r="I4313" s="3"/>
      <c r="J4313" s="3"/>
      <c r="K4313" s="3" t="s">
        <v>199</v>
      </c>
      <c r="L4313" s="125">
        <v>-6.13745903765388E-2</v>
      </c>
      <c r="M4313" s="3">
        <v>21</v>
      </c>
      <c r="N4313" s="125">
        <v>0.11578617415999</v>
      </c>
      <c r="O4313" s="3">
        <v>29</v>
      </c>
      <c r="P4313" s="125">
        <v>2.3557174392483601E-2</v>
      </c>
      <c r="Q4313" s="3">
        <v>11</v>
      </c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</row>
    <row r="4314" spans="1:30" hidden="1" x14ac:dyDescent="0.25">
      <c r="A4314" s="2">
        <v>16</v>
      </c>
      <c r="B4314" s="2">
        <v>2017</v>
      </c>
      <c r="C4314" s="4" t="str">
        <f>INDEX(Index!$B$1:$B$500,MATCH($F4314,Index!$A$1:$A$500,0)
)</f>
        <v>HOU</v>
      </c>
      <c r="D4314" s="4">
        <v>0</v>
      </c>
      <c r="E4314" s="141">
        <f t="shared" si="67"/>
        <v>-0.16051596672795829</v>
      </c>
      <c r="F4314" s="3" t="s">
        <v>49</v>
      </c>
      <c r="G4314" s="3">
        <v>25</v>
      </c>
      <c r="H4314" s="125">
        <v>-0.16051596672795829</v>
      </c>
      <c r="I4314" s="3"/>
      <c r="J4314" s="3"/>
      <c r="K4314" s="3" t="s">
        <v>200</v>
      </c>
      <c r="L4314" s="125">
        <v>-5.96109115352789E-2</v>
      </c>
      <c r="M4314" s="3">
        <v>20</v>
      </c>
      <c r="N4314" s="125">
        <v>5.6610965655944701E-2</v>
      </c>
      <c r="O4314" s="3">
        <v>20</v>
      </c>
      <c r="P4314" s="125">
        <v>-4.42940895367347E-2</v>
      </c>
      <c r="Q4314" s="3">
        <v>26</v>
      </c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</row>
    <row r="4315" spans="1:30" hidden="1" x14ac:dyDescent="0.25">
      <c r="A4315" s="2">
        <v>16</v>
      </c>
      <c r="B4315" s="2">
        <v>2017</v>
      </c>
      <c r="C4315" s="4" t="str">
        <f>INDEX(Index!$B$1:$B$500,MATCH($F4315,Index!$A$1:$A$500,0)
)</f>
        <v>NYJ</v>
      </c>
      <c r="D4315" s="4">
        <v>0</v>
      </c>
      <c r="E4315" s="141">
        <f t="shared" si="67"/>
        <v>-0.17311633472412322</v>
      </c>
      <c r="F4315" s="3" t="s">
        <v>9</v>
      </c>
      <c r="G4315" s="3">
        <v>26</v>
      </c>
      <c r="H4315" s="125">
        <v>-0.17311633472412322</v>
      </c>
      <c r="I4315" s="3"/>
      <c r="J4315" s="3"/>
      <c r="K4315" s="3" t="s">
        <v>199</v>
      </c>
      <c r="L4315" s="125">
        <v>-8.0726778118888703E-2</v>
      </c>
      <c r="M4315" s="3">
        <v>23</v>
      </c>
      <c r="N4315" s="125">
        <v>6.4231443062749805E-2</v>
      </c>
      <c r="O4315" s="3">
        <v>22</v>
      </c>
      <c r="P4315" s="125">
        <v>-2.8158113542484701E-2</v>
      </c>
      <c r="Q4315" s="3">
        <v>22</v>
      </c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</row>
    <row r="4316" spans="1:30" hidden="1" x14ac:dyDescent="0.25">
      <c r="A4316" s="2">
        <v>16</v>
      </c>
      <c r="B4316" s="2">
        <v>2017</v>
      </c>
      <c r="C4316" s="4" t="str">
        <f>INDEX(Index!$B$1:$B$500,MATCH($F4316,Index!$A$1:$A$500,0)
)</f>
        <v>CHI</v>
      </c>
      <c r="D4316" s="4">
        <v>0</v>
      </c>
      <c r="E4316" s="141">
        <f t="shared" si="67"/>
        <v>-0.19076878587320079</v>
      </c>
      <c r="F4316" s="3" t="s">
        <v>64</v>
      </c>
      <c r="G4316" s="3">
        <v>27</v>
      </c>
      <c r="H4316" s="125">
        <v>-0.19076878587320079</v>
      </c>
      <c r="I4316" s="3"/>
      <c r="J4316" s="3"/>
      <c r="K4316" s="3" t="s">
        <v>199</v>
      </c>
      <c r="L4316" s="125">
        <v>-0.15801159112669599</v>
      </c>
      <c r="M4316" s="3">
        <v>30</v>
      </c>
      <c r="N4316" s="125">
        <v>-2.9413247902519099E-3</v>
      </c>
      <c r="O4316" s="3">
        <v>14</v>
      </c>
      <c r="P4316" s="125">
        <v>-3.56985195367567E-2</v>
      </c>
      <c r="Q4316" s="3">
        <v>25</v>
      </c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</row>
    <row r="4317" spans="1:30" hidden="1" x14ac:dyDescent="0.25">
      <c r="A4317" s="2">
        <v>16</v>
      </c>
      <c r="B4317" s="2">
        <v>2017</v>
      </c>
      <c r="C4317" s="4" t="str">
        <f>INDEX(Index!$B$1:$B$500,MATCH($F4317,Index!$A$1:$A$500,0)
)</f>
        <v>DEN</v>
      </c>
      <c r="D4317" s="4">
        <v>0</v>
      </c>
      <c r="E4317" s="141">
        <f t="shared" si="67"/>
        <v>-0.21266768028720828</v>
      </c>
      <c r="F4317" s="3" t="s">
        <v>39</v>
      </c>
      <c r="G4317" s="3">
        <v>28</v>
      </c>
      <c r="H4317" s="125">
        <v>-0.21266768028720828</v>
      </c>
      <c r="I4317" s="3"/>
      <c r="J4317" s="3"/>
      <c r="K4317" s="3" t="s">
        <v>199</v>
      </c>
      <c r="L4317" s="125">
        <v>-0.19809663845808401</v>
      </c>
      <c r="M4317" s="3">
        <v>32</v>
      </c>
      <c r="N4317" s="125">
        <v>-6.9450031579841406E-2</v>
      </c>
      <c r="O4317" s="3">
        <v>9</v>
      </c>
      <c r="P4317" s="125">
        <v>-8.4021073408965696E-2</v>
      </c>
      <c r="Q4317" s="3">
        <v>32</v>
      </c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</row>
    <row r="4318" spans="1:30" hidden="1" x14ac:dyDescent="0.25">
      <c r="A4318" s="2">
        <v>16</v>
      </c>
      <c r="B4318" s="2">
        <v>2017</v>
      </c>
      <c r="C4318" s="4" t="str">
        <f>INDEX(Index!$B$1:$B$500,MATCH($F4318,Index!$A$1:$A$500,0)
)</f>
        <v>MIA</v>
      </c>
      <c r="D4318" s="4">
        <v>0</v>
      </c>
      <c r="E4318" s="141">
        <f t="shared" si="67"/>
        <v>-0.21847654059128219</v>
      </c>
      <c r="F4318" s="3" t="s">
        <v>4</v>
      </c>
      <c r="G4318" s="3">
        <v>29</v>
      </c>
      <c r="H4318" s="125">
        <v>-0.21847654059128219</v>
      </c>
      <c r="I4318" s="3"/>
      <c r="J4318" s="3"/>
      <c r="K4318" s="3" t="s">
        <v>198</v>
      </c>
      <c r="L4318" s="125">
        <v>-0.14487490699237299</v>
      </c>
      <c r="M4318" s="3">
        <v>28</v>
      </c>
      <c r="N4318" s="125">
        <v>9.8769413543319501E-2</v>
      </c>
      <c r="O4318" s="3">
        <v>28</v>
      </c>
      <c r="P4318" s="125">
        <v>2.5167779944410301E-2</v>
      </c>
      <c r="Q4318" s="3">
        <v>10</v>
      </c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</row>
    <row r="4319" spans="1:30" hidden="1" x14ac:dyDescent="0.25">
      <c r="A4319" s="2">
        <v>16</v>
      </c>
      <c r="B4319" s="2">
        <v>2017</v>
      </c>
      <c r="C4319" s="4" t="str">
        <f>INDEX(Index!$B$1:$B$500,MATCH($F4319,Index!$A$1:$A$500,0)
)</f>
        <v>IND</v>
      </c>
      <c r="D4319" s="4">
        <v>0</v>
      </c>
      <c r="E4319" s="141">
        <f t="shared" si="67"/>
        <v>-0.2437565853212213</v>
      </c>
      <c r="F4319" s="3" t="s">
        <v>35</v>
      </c>
      <c r="G4319" s="3">
        <v>30</v>
      </c>
      <c r="H4319" s="125">
        <v>-0.2437565853212213</v>
      </c>
      <c r="I4319" s="3"/>
      <c r="J4319" s="3"/>
      <c r="K4319" s="3" t="s">
        <v>236</v>
      </c>
      <c r="L4319" s="125">
        <v>-0.15483705439974099</v>
      </c>
      <c r="M4319" s="3">
        <v>29</v>
      </c>
      <c r="N4319" s="125">
        <v>0.118192538723194</v>
      </c>
      <c r="O4319" s="3">
        <v>30</v>
      </c>
      <c r="P4319" s="125">
        <v>2.9273007801713699E-2</v>
      </c>
      <c r="Q4319" s="3">
        <v>9</v>
      </c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</row>
    <row r="4320" spans="1:30" hidden="1" x14ac:dyDescent="0.25">
      <c r="A4320" s="2">
        <v>16</v>
      </c>
      <c r="B4320" s="2">
        <v>2017</v>
      </c>
      <c r="C4320" s="4" t="str">
        <f>INDEX(Index!$B$1:$B$500,MATCH($F4320,Index!$A$1:$A$500,0)
)</f>
        <v>CLE</v>
      </c>
      <c r="D4320" s="4">
        <v>0</v>
      </c>
      <c r="E4320" s="141">
        <f t="shared" si="67"/>
        <v>-0.29430996108373897</v>
      </c>
      <c r="F4320" s="3" t="s">
        <v>10</v>
      </c>
      <c r="G4320" s="3">
        <v>31</v>
      </c>
      <c r="H4320" s="125">
        <v>-0.29430996108373897</v>
      </c>
      <c r="I4320" s="3"/>
      <c r="J4320" s="3"/>
      <c r="K4320" s="3" t="s">
        <v>302</v>
      </c>
      <c r="L4320" s="125">
        <v>-0.17583805955686899</v>
      </c>
      <c r="M4320" s="3">
        <v>31</v>
      </c>
      <c r="N4320" s="125">
        <v>7.3313561108229397E-2</v>
      </c>
      <c r="O4320" s="3">
        <v>24</v>
      </c>
      <c r="P4320" s="125">
        <v>-4.51583404186406E-2</v>
      </c>
      <c r="Q4320" s="3">
        <v>27</v>
      </c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</row>
    <row r="4321" spans="1:30" hidden="1" x14ac:dyDescent="0.25">
      <c r="A4321" s="2">
        <v>16</v>
      </c>
      <c r="B4321" s="2">
        <v>2017</v>
      </c>
      <c r="C4321" s="4" t="str">
        <f>INDEX(Index!$B$1:$B$500,MATCH($F4321,Index!$A$1:$A$500,0)
)</f>
        <v>NYG</v>
      </c>
      <c r="D4321" s="4">
        <v>0</v>
      </c>
      <c r="E4321" s="141">
        <f t="shared" si="67"/>
        <v>-0.31417838328308179</v>
      </c>
      <c r="F4321" s="3" t="s">
        <v>15</v>
      </c>
      <c r="G4321" s="3">
        <v>32</v>
      </c>
      <c r="H4321" s="125">
        <v>-0.31417838328308179</v>
      </c>
      <c r="I4321" s="3"/>
      <c r="J4321" s="3"/>
      <c r="K4321" s="3" t="s">
        <v>201</v>
      </c>
      <c r="L4321" s="125">
        <v>-0.105240909716419</v>
      </c>
      <c r="M4321" s="3">
        <v>25</v>
      </c>
      <c r="N4321" s="125">
        <v>0.135028114193225</v>
      </c>
      <c r="O4321" s="3">
        <v>31</v>
      </c>
      <c r="P4321" s="125">
        <v>-7.3909359373437802E-2</v>
      </c>
      <c r="Q4321" s="3">
        <v>30</v>
      </c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</row>
    <row r="4322" spans="1:30" hidden="1" x14ac:dyDescent="0.25">
      <c r="A4322" s="2">
        <v>17</v>
      </c>
      <c r="B4322" s="2">
        <v>2017</v>
      </c>
      <c r="C4322" s="4" t="str">
        <f>INDEX(Index!$B$1:$B$500,MATCH($F4322,Index!$A$1:$A$500,0)
)</f>
        <v>MIN</v>
      </c>
      <c r="D4322" s="4">
        <v>0</v>
      </c>
      <c r="E4322" s="141">
        <f t="shared" si="67"/>
        <v>0.33031929461357712</v>
      </c>
      <c r="F4322" s="3" t="s">
        <v>46</v>
      </c>
      <c r="G4322" s="3">
        <v>1</v>
      </c>
      <c r="H4322" s="125">
        <v>0.33031929461357712</v>
      </c>
      <c r="I4322" s="3"/>
      <c r="J4322" s="3"/>
      <c r="K4322" s="3" t="s">
        <v>205</v>
      </c>
      <c r="L4322" s="125">
        <v>0.13347763300808099</v>
      </c>
      <c r="M4322" s="3">
        <v>5</v>
      </c>
      <c r="N4322" s="125">
        <v>-0.206192034163271</v>
      </c>
      <c r="O4322" s="3">
        <v>1</v>
      </c>
      <c r="P4322" s="125">
        <v>-9.3503725577748793E-3</v>
      </c>
      <c r="Q4322" s="3">
        <v>18</v>
      </c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</row>
    <row r="4323" spans="1:30" hidden="1" x14ac:dyDescent="0.25">
      <c r="A4323" s="2">
        <v>17</v>
      </c>
      <c r="B4323" s="2">
        <v>2017</v>
      </c>
      <c r="C4323" s="4" t="str">
        <f>INDEX(Index!$B$1:$B$500,MATCH($F4323,Index!$A$1:$A$500,0)
)</f>
        <v>NO</v>
      </c>
      <c r="D4323" s="4">
        <v>0</v>
      </c>
      <c r="E4323" s="141">
        <f t="shared" si="67"/>
        <v>0.32093387077883878</v>
      </c>
      <c r="F4323" s="3" t="s">
        <v>27</v>
      </c>
      <c r="G4323" s="3">
        <v>2</v>
      </c>
      <c r="H4323" s="125">
        <v>0.32093387077883878</v>
      </c>
      <c r="I4323" s="3"/>
      <c r="J4323" s="3"/>
      <c r="K4323" s="3" t="s">
        <v>206</v>
      </c>
      <c r="L4323" s="125">
        <v>0.20033836209953099</v>
      </c>
      <c r="M4323" s="3">
        <v>2</v>
      </c>
      <c r="N4323" s="125">
        <v>-0.108847590130279</v>
      </c>
      <c r="O4323" s="3">
        <v>7</v>
      </c>
      <c r="P4323" s="125">
        <v>1.1747918549028799E-2</v>
      </c>
      <c r="Q4323" s="3">
        <v>15</v>
      </c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</row>
    <row r="4324" spans="1:30" hidden="1" x14ac:dyDescent="0.25">
      <c r="A4324" s="2">
        <v>17</v>
      </c>
      <c r="B4324" s="2">
        <v>2017</v>
      </c>
      <c r="C4324" s="4" t="e">
        <f>INDEX(Index!$B$1:$B$500,MATCH($F4324,Index!$A$1:$A$500,0)
)</f>
        <v>#N/A</v>
      </c>
      <c r="D4324" s="4">
        <v>0</v>
      </c>
      <c r="E4324" s="141">
        <f t="shared" si="67"/>
        <v>0.26346961435349248</v>
      </c>
      <c r="F4324" s="3" t="s">
        <v>283</v>
      </c>
      <c r="G4324" s="3">
        <v>3</v>
      </c>
      <c r="H4324" s="125">
        <v>0.26346961435349248</v>
      </c>
      <c r="I4324" s="3"/>
      <c r="J4324" s="3"/>
      <c r="K4324" s="3" t="s">
        <v>206</v>
      </c>
      <c r="L4324" s="125">
        <v>0.10302525271872</v>
      </c>
      <c r="M4324" s="3">
        <v>8</v>
      </c>
      <c r="N4324" s="125">
        <v>-9.2129637645658E-2</v>
      </c>
      <c r="O4324" s="3">
        <v>8</v>
      </c>
      <c r="P4324" s="125">
        <v>6.8314723989114506E-2</v>
      </c>
      <c r="Q4324" s="3">
        <v>2</v>
      </c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</row>
    <row r="4325" spans="1:30" hidden="1" x14ac:dyDescent="0.25">
      <c r="A4325" s="2">
        <v>17</v>
      </c>
      <c r="B4325" s="2">
        <v>2017</v>
      </c>
      <c r="C4325" s="4" t="str">
        <f>INDEX(Index!$B$1:$B$500,MATCH($F4325,Index!$A$1:$A$500,0)
)</f>
        <v>PIT</v>
      </c>
      <c r="D4325" s="4">
        <v>0</v>
      </c>
      <c r="E4325" s="141">
        <f t="shared" si="67"/>
        <v>0.22916226940701961</v>
      </c>
      <c r="F4325" s="3" t="s">
        <v>32</v>
      </c>
      <c r="G4325" s="3">
        <v>4</v>
      </c>
      <c r="H4325" s="125">
        <v>0.22916226940701961</v>
      </c>
      <c r="I4325" s="3"/>
      <c r="J4325" s="3"/>
      <c r="K4325" s="3" t="s">
        <v>205</v>
      </c>
      <c r="L4325" s="125">
        <v>0.16749045190956499</v>
      </c>
      <c r="M4325" s="3">
        <v>4</v>
      </c>
      <c r="N4325" s="125">
        <v>-3.1048142835645599E-2</v>
      </c>
      <c r="O4325" s="3">
        <v>11</v>
      </c>
      <c r="P4325" s="125">
        <v>3.0623674661809E-2</v>
      </c>
      <c r="Q4325" s="3">
        <v>9</v>
      </c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</row>
    <row r="4326" spans="1:30" hidden="1" x14ac:dyDescent="0.25">
      <c r="A4326" s="2">
        <v>17</v>
      </c>
      <c r="B4326" s="2">
        <v>2017</v>
      </c>
      <c r="C4326" s="4" t="str">
        <f>INDEX(Index!$B$1:$B$500,MATCH($F4326,Index!$A$1:$A$500,0)
)</f>
        <v>PHI</v>
      </c>
      <c r="D4326" s="4">
        <v>0</v>
      </c>
      <c r="E4326" s="141">
        <f t="shared" si="67"/>
        <v>0.22487631151557266</v>
      </c>
      <c r="F4326" s="3" t="s">
        <v>7</v>
      </c>
      <c r="G4326" s="3">
        <v>5</v>
      </c>
      <c r="H4326" s="125">
        <v>0.22487631151557266</v>
      </c>
      <c r="I4326" s="3"/>
      <c r="J4326" s="3"/>
      <c r="K4326" s="3" t="s">
        <v>205</v>
      </c>
      <c r="L4326" s="125">
        <v>9.2805594446469797E-2</v>
      </c>
      <c r="M4326" s="3">
        <v>9</v>
      </c>
      <c r="N4326" s="125">
        <v>-0.122707942269728</v>
      </c>
      <c r="O4326" s="3">
        <v>3</v>
      </c>
      <c r="P4326" s="125">
        <v>9.3627747993748692E-3</v>
      </c>
      <c r="Q4326" s="3">
        <v>16</v>
      </c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</row>
    <row r="4327" spans="1:30" hidden="1" x14ac:dyDescent="0.25">
      <c r="A4327" s="2">
        <v>17</v>
      </c>
      <c r="B4327" s="2">
        <v>2017</v>
      </c>
      <c r="C4327" s="4" t="str">
        <f>INDEX(Index!$B$1:$B$500,MATCH($F4327,Index!$A$1:$A$500,0)
)</f>
        <v>NE</v>
      </c>
      <c r="D4327" s="4">
        <v>0</v>
      </c>
      <c r="E4327" s="141">
        <f t="shared" si="67"/>
        <v>0.22347568703737231</v>
      </c>
      <c r="F4327" s="3" t="s">
        <v>17</v>
      </c>
      <c r="G4327" s="3">
        <v>6</v>
      </c>
      <c r="H4327" s="125">
        <v>0.22347568703737231</v>
      </c>
      <c r="I4327" s="3"/>
      <c r="J4327" s="3"/>
      <c r="K4327" s="3" t="s">
        <v>205</v>
      </c>
      <c r="L4327" s="125">
        <v>0.22696086315606701</v>
      </c>
      <c r="M4327" s="3">
        <v>1</v>
      </c>
      <c r="N4327" s="125">
        <v>6.6088193626542502E-2</v>
      </c>
      <c r="O4327" s="3">
        <v>24</v>
      </c>
      <c r="P4327" s="125">
        <v>6.2603017507847802E-2</v>
      </c>
      <c r="Q4327" s="3">
        <v>3</v>
      </c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</row>
    <row r="4328" spans="1:30" hidden="1" x14ac:dyDescent="0.25">
      <c r="A4328" s="2">
        <v>17</v>
      </c>
      <c r="B4328" s="2">
        <v>2017</v>
      </c>
      <c r="C4328" s="4" t="str">
        <f>INDEX(Index!$B$1:$B$500,MATCH($F4328,Index!$A$1:$A$500,0)
)</f>
        <v>CAR</v>
      </c>
      <c r="D4328" s="4">
        <v>0</v>
      </c>
      <c r="E4328" s="141">
        <f t="shared" si="67"/>
        <v>0.16537859546179118</v>
      </c>
      <c r="F4328" s="3" t="s">
        <v>51</v>
      </c>
      <c r="G4328" s="3">
        <v>7</v>
      </c>
      <c r="H4328" s="125">
        <v>0.16537859546179118</v>
      </c>
      <c r="I4328" s="3"/>
      <c r="J4328" s="3"/>
      <c r="K4328" s="3" t="s">
        <v>206</v>
      </c>
      <c r="L4328" s="125">
        <v>2.9679184978758598E-3</v>
      </c>
      <c r="M4328" s="3">
        <v>14</v>
      </c>
      <c r="N4328" s="125">
        <v>-0.115464423312823</v>
      </c>
      <c r="O4328" s="3">
        <v>5</v>
      </c>
      <c r="P4328" s="125">
        <v>4.6946253651092298E-2</v>
      </c>
      <c r="Q4328" s="3">
        <v>6</v>
      </c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</row>
    <row r="4329" spans="1:30" hidden="1" x14ac:dyDescent="0.25">
      <c r="A4329" s="2">
        <v>17</v>
      </c>
      <c r="B4329" s="2">
        <v>2017</v>
      </c>
      <c r="C4329" s="4" t="str">
        <f>INDEX(Index!$B$1:$B$500,MATCH($F4329,Index!$A$1:$A$500,0)
)</f>
        <v>KC</v>
      </c>
      <c r="D4329" s="4">
        <v>0</v>
      </c>
      <c r="E4329" s="141">
        <f t="shared" si="67"/>
        <v>0.14187746012889291</v>
      </c>
      <c r="F4329" s="3" t="s">
        <v>5</v>
      </c>
      <c r="G4329" s="3">
        <v>8</v>
      </c>
      <c r="H4329" s="125">
        <v>0.14187746012889291</v>
      </c>
      <c r="I4329" s="3"/>
      <c r="J4329" s="3"/>
      <c r="K4329" s="3" t="s">
        <v>204</v>
      </c>
      <c r="L4329" s="125">
        <v>0.17213284016557401</v>
      </c>
      <c r="M4329" s="3">
        <v>3</v>
      </c>
      <c r="N4329" s="125">
        <v>8.3737373602177603E-2</v>
      </c>
      <c r="O4329" s="3">
        <v>28</v>
      </c>
      <c r="P4329" s="125">
        <v>5.3481993565496502E-2</v>
      </c>
      <c r="Q4329" s="3">
        <v>4</v>
      </c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</row>
    <row r="4330" spans="1:30" hidden="1" x14ac:dyDescent="0.25">
      <c r="A4330" s="2">
        <v>17</v>
      </c>
      <c r="B4330" s="2">
        <v>2017</v>
      </c>
      <c r="C4330" s="4" t="str">
        <f>INDEX(Index!$B$1:$B$500,MATCH($F4330,Index!$A$1:$A$500,0)
)</f>
        <v>BAL</v>
      </c>
      <c r="D4330" s="4">
        <v>0</v>
      </c>
      <c r="E4330" s="141">
        <f t="shared" si="67"/>
        <v>0.1313162681527385</v>
      </c>
      <c r="F4330" s="3" t="s">
        <v>18</v>
      </c>
      <c r="G4330" s="3">
        <v>9</v>
      </c>
      <c r="H4330" s="125">
        <v>0.1313162681527385</v>
      </c>
      <c r="I4330" s="3"/>
      <c r="J4330" s="3"/>
      <c r="K4330" s="3" t="s">
        <v>207</v>
      </c>
      <c r="L4330" s="125">
        <v>-7.4218384859173897E-2</v>
      </c>
      <c r="M4330" s="3">
        <v>23</v>
      </c>
      <c r="N4330" s="125">
        <v>-0.113646365663337</v>
      </c>
      <c r="O4330" s="3">
        <v>6</v>
      </c>
      <c r="P4330" s="125">
        <v>9.1888287348575404E-2</v>
      </c>
      <c r="Q4330" s="3">
        <v>1</v>
      </c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</row>
    <row r="4331" spans="1:30" hidden="1" x14ac:dyDescent="0.25">
      <c r="A4331" s="2">
        <v>17</v>
      </c>
      <c r="B4331" s="2">
        <v>2017</v>
      </c>
      <c r="C4331" s="4" t="str">
        <f>INDEX(Index!$B$1:$B$500,MATCH($F4331,Index!$A$1:$A$500,0)
)</f>
        <v>JAX</v>
      </c>
      <c r="D4331" s="4">
        <v>0</v>
      </c>
      <c r="E4331" s="141">
        <f t="shared" si="67"/>
        <v>0.12529997511745639</v>
      </c>
      <c r="F4331" s="3" t="s">
        <v>56</v>
      </c>
      <c r="G4331" s="3">
        <v>10</v>
      </c>
      <c r="H4331" s="125">
        <v>0.12529997511745639</v>
      </c>
      <c r="I4331" s="3"/>
      <c r="J4331" s="3"/>
      <c r="K4331" s="3" t="s">
        <v>204</v>
      </c>
      <c r="L4331" s="125">
        <v>-1.5766898364020499E-2</v>
      </c>
      <c r="M4331" s="3">
        <v>17</v>
      </c>
      <c r="N4331" s="125">
        <v>-0.16608180393458299</v>
      </c>
      <c r="O4331" s="3">
        <v>2</v>
      </c>
      <c r="P4331" s="125">
        <v>-2.5014930453106099E-2</v>
      </c>
      <c r="Q4331" s="3">
        <v>24</v>
      </c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</row>
    <row r="4332" spans="1:30" hidden="1" x14ac:dyDescent="0.25">
      <c r="A4332" s="2">
        <v>17</v>
      </c>
      <c r="B4332" s="2">
        <v>2017</v>
      </c>
      <c r="C4332" s="4" t="str">
        <f>INDEX(Index!$B$1:$B$500,MATCH($F4332,Index!$A$1:$A$500,0)
)</f>
        <v>DAL</v>
      </c>
      <c r="D4332" s="4">
        <v>0</v>
      </c>
      <c r="E4332" s="141">
        <f t="shared" si="67"/>
        <v>9.5127669014199195E-2</v>
      </c>
      <c r="F4332" s="3" t="s">
        <v>3</v>
      </c>
      <c r="G4332" s="3">
        <v>11</v>
      </c>
      <c r="H4332" s="125">
        <v>9.5127669014199195E-2</v>
      </c>
      <c r="I4332" s="3"/>
      <c r="J4332" s="3"/>
      <c r="K4332" s="3" t="s">
        <v>207</v>
      </c>
      <c r="L4332" s="125">
        <v>8.2912314349567098E-2</v>
      </c>
      <c r="M4332" s="3">
        <v>10</v>
      </c>
      <c r="N4332" s="125">
        <v>3.3655606679708003E-2</v>
      </c>
      <c r="O4332" s="3">
        <v>18</v>
      </c>
      <c r="P4332" s="125">
        <v>4.58709613443401E-2</v>
      </c>
      <c r="Q4332" s="3">
        <v>7</v>
      </c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</row>
    <row r="4333" spans="1:30" hidden="1" x14ac:dyDescent="0.25">
      <c r="A4333" s="2">
        <v>17</v>
      </c>
      <c r="B4333" s="2">
        <v>2017</v>
      </c>
      <c r="C4333" s="4" t="str">
        <f>INDEX(Index!$B$1:$B$500,MATCH($F4333,Index!$A$1:$A$500,0)
)</f>
        <v>ATL</v>
      </c>
      <c r="D4333" s="4">
        <v>0</v>
      </c>
      <c r="E4333" s="141">
        <f t="shared" si="67"/>
        <v>8.4145269238953199E-2</v>
      </c>
      <c r="F4333" s="3" t="s">
        <v>43</v>
      </c>
      <c r="G4333" s="3">
        <v>12</v>
      </c>
      <c r="H4333" s="125">
        <v>8.4145269238953199E-2</v>
      </c>
      <c r="I4333" s="3"/>
      <c r="J4333" s="3"/>
      <c r="K4333" s="3" t="s">
        <v>204</v>
      </c>
      <c r="L4333" s="125">
        <v>0.11051407322996901</v>
      </c>
      <c r="M4333" s="3">
        <v>6</v>
      </c>
      <c r="N4333" s="125">
        <v>1.47022350484121E-2</v>
      </c>
      <c r="O4333" s="3">
        <v>15</v>
      </c>
      <c r="P4333" s="125">
        <v>-1.16665689426037E-2</v>
      </c>
      <c r="Q4333" s="3">
        <v>19</v>
      </c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</row>
    <row r="4334" spans="1:30" hidden="1" x14ac:dyDescent="0.25">
      <c r="A4334" s="2">
        <v>17</v>
      </c>
      <c r="B4334" s="2">
        <v>2017</v>
      </c>
      <c r="C4334" s="4" t="str">
        <f>INDEX(Index!$B$1:$B$500,MATCH($F4334,Index!$A$1:$A$500,0)
)</f>
        <v>DET</v>
      </c>
      <c r="D4334" s="4">
        <v>0</v>
      </c>
      <c r="E4334" s="141">
        <f t="shared" si="67"/>
        <v>7.2733264180976392E-2</v>
      </c>
      <c r="F4334" s="3" t="s">
        <v>21</v>
      </c>
      <c r="G4334" s="3">
        <v>13</v>
      </c>
      <c r="H4334" s="125">
        <v>7.2733264180976392E-2</v>
      </c>
      <c r="I4334" s="3"/>
      <c r="J4334" s="3"/>
      <c r="K4334" s="3" t="s">
        <v>207</v>
      </c>
      <c r="L4334" s="125">
        <v>4.7504482976661801E-2</v>
      </c>
      <c r="M4334" s="3">
        <v>12</v>
      </c>
      <c r="N4334" s="125">
        <v>2.3940624898436999E-2</v>
      </c>
      <c r="O4334" s="3">
        <v>17</v>
      </c>
      <c r="P4334" s="125">
        <v>4.9169406102751598E-2</v>
      </c>
      <c r="Q4334" s="3">
        <v>5</v>
      </c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</row>
    <row r="4335" spans="1:30" hidden="1" x14ac:dyDescent="0.25">
      <c r="A4335" s="2">
        <v>17</v>
      </c>
      <c r="B4335" s="2">
        <v>2017</v>
      </c>
      <c r="C4335" s="4" t="e">
        <f>INDEX(Index!$B$1:$B$500,MATCH($F4335,Index!$A$1:$A$500,0)
)</f>
        <v>#N/A</v>
      </c>
      <c r="D4335" s="4">
        <v>0</v>
      </c>
      <c r="E4335" s="141">
        <f t="shared" si="67"/>
        <v>6.2095289635633696E-2</v>
      </c>
      <c r="F4335" s="3" t="s">
        <v>301</v>
      </c>
      <c r="G4335" s="3">
        <v>14</v>
      </c>
      <c r="H4335" s="125">
        <v>6.2095289635633696E-2</v>
      </c>
      <c r="I4335" s="3"/>
      <c r="J4335" s="3"/>
      <c r="K4335" s="3" t="s">
        <v>207</v>
      </c>
      <c r="L4335" s="125">
        <v>0.107154660975487</v>
      </c>
      <c r="M4335" s="3">
        <v>7</v>
      </c>
      <c r="N4335" s="125">
        <v>-2.9630963577224102E-2</v>
      </c>
      <c r="O4335" s="3">
        <v>12</v>
      </c>
      <c r="P4335" s="125">
        <v>-7.4690334917077397E-2</v>
      </c>
      <c r="Q4335" s="3">
        <v>31</v>
      </c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</row>
    <row r="4336" spans="1:30" hidden="1" x14ac:dyDescent="0.25">
      <c r="A4336" s="2">
        <v>17</v>
      </c>
      <c r="B4336" s="2">
        <v>2017</v>
      </c>
      <c r="C4336" s="4" t="str">
        <f>INDEX(Index!$B$1:$B$500,MATCH($F4336,Index!$A$1:$A$500,0)
)</f>
        <v>SEA</v>
      </c>
      <c r="D4336" s="4">
        <v>0</v>
      </c>
      <c r="E4336" s="141">
        <f t="shared" si="67"/>
        <v>1.6636197054342543E-2</v>
      </c>
      <c r="F4336" s="3" t="s">
        <v>30</v>
      </c>
      <c r="G4336" s="3">
        <v>15</v>
      </c>
      <c r="H4336" s="125">
        <v>1.6636197054342543E-2</v>
      </c>
      <c r="I4336" s="3"/>
      <c r="J4336" s="3"/>
      <c r="K4336" s="3" t="s">
        <v>207</v>
      </c>
      <c r="L4336" s="125">
        <v>1.9123184127450401E-3</v>
      </c>
      <c r="M4336" s="3">
        <v>15</v>
      </c>
      <c r="N4336" s="125">
        <v>-3.4482305613855999E-2</v>
      </c>
      <c r="O4336" s="3">
        <v>10</v>
      </c>
      <c r="P4336" s="125">
        <v>-1.9758426972258498E-2</v>
      </c>
      <c r="Q4336" s="3">
        <v>20</v>
      </c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</row>
    <row r="4337" spans="1:30" hidden="1" x14ac:dyDescent="0.25">
      <c r="A4337" s="2">
        <v>17</v>
      </c>
      <c r="B4337" s="2">
        <v>2017</v>
      </c>
      <c r="C4337" s="4" t="str">
        <f>INDEX(Index!$B$1:$B$500,MATCH($F4337,Index!$A$1:$A$500,0)
)</f>
        <v>WAS</v>
      </c>
      <c r="D4337" s="4">
        <v>0</v>
      </c>
      <c r="E4337" s="141">
        <f t="shared" si="67"/>
        <v>-4.8118979484820995E-2</v>
      </c>
      <c r="F4337" s="3" t="s">
        <v>26</v>
      </c>
      <c r="G4337" s="3">
        <v>16</v>
      </c>
      <c r="H4337" s="125">
        <v>-4.8118979484820995E-2</v>
      </c>
      <c r="I4337" s="3"/>
      <c r="J4337" s="3"/>
      <c r="K4337" s="3" t="s">
        <v>209</v>
      </c>
      <c r="L4337" s="125">
        <v>-3.7347423480434801E-2</v>
      </c>
      <c r="M4337" s="3">
        <v>20</v>
      </c>
      <c r="N4337" s="125">
        <v>-1.3209018935731001E-2</v>
      </c>
      <c r="O4337" s="3">
        <v>13</v>
      </c>
      <c r="P4337" s="125">
        <v>-2.39805749401172E-2</v>
      </c>
      <c r="Q4337" s="3">
        <v>22</v>
      </c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</row>
    <row r="4338" spans="1:30" hidden="1" x14ac:dyDescent="0.25">
      <c r="A4338" s="2">
        <v>17</v>
      </c>
      <c r="B4338" s="2">
        <v>2017</v>
      </c>
      <c r="C4338" s="4" t="str">
        <f>INDEX(Index!$B$1:$B$500,MATCH($F4338,Index!$A$1:$A$500,0)
)</f>
        <v>TEN</v>
      </c>
      <c r="D4338" s="4">
        <v>0</v>
      </c>
      <c r="E4338" s="141">
        <f t="shared" si="67"/>
        <v>-5.6488478101121106E-2</v>
      </c>
      <c r="F4338" s="3" t="s">
        <v>45</v>
      </c>
      <c r="G4338" s="3">
        <v>17</v>
      </c>
      <c r="H4338" s="125">
        <v>-5.6488478101121106E-2</v>
      </c>
      <c r="I4338" s="3"/>
      <c r="J4338" s="3"/>
      <c r="K4338" s="3" t="s">
        <v>207</v>
      </c>
      <c r="L4338" s="125">
        <v>-2.1342237406494099E-2</v>
      </c>
      <c r="M4338" s="3">
        <v>18</v>
      </c>
      <c r="N4338" s="125">
        <v>5.1284542762060001E-2</v>
      </c>
      <c r="O4338" s="3">
        <v>21</v>
      </c>
      <c r="P4338" s="125">
        <v>1.6138302067433E-2</v>
      </c>
      <c r="Q4338" s="3">
        <v>13</v>
      </c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</row>
    <row r="4339" spans="1:30" hidden="1" x14ac:dyDescent="0.25">
      <c r="A4339" s="2">
        <v>17</v>
      </c>
      <c r="B4339" s="2">
        <v>2017</v>
      </c>
      <c r="C4339" s="4" t="str">
        <f>INDEX(Index!$B$1:$B$500,MATCH($F4339,Index!$A$1:$A$500,0)
)</f>
        <v>GB</v>
      </c>
      <c r="D4339" s="4">
        <v>0</v>
      </c>
      <c r="E4339" s="141">
        <f t="shared" si="67"/>
        <v>-7.0625811898886004E-2</v>
      </c>
      <c r="F4339" s="3" t="s">
        <v>20</v>
      </c>
      <c r="G4339" s="3">
        <v>18</v>
      </c>
      <c r="H4339" s="125">
        <v>-7.0625811898886004E-2</v>
      </c>
      <c r="I4339" s="3"/>
      <c r="J4339" s="3"/>
      <c r="K4339" s="3" t="s">
        <v>209</v>
      </c>
      <c r="L4339" s="125">
        <v>-1.16568214000464E-2</v>
      </c>
      <c r="M4339" s="3">
        <v>16</v>
      </c>
      <c r="N4339" s="125">
        <v>7.2240373875334704E-2</v>
      </c>
      <c r="O4339" s="3">
        <v>26</v>
      </c>
      <c r="P4339" s="125">
        <v>1.32713833764951E-2</v>
      </c>
      <c r="Q4339" s="3">
        <v>14</v>
      </c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</row>
    <row r="4340" spans="1:30" hidden="1" x14ac:dyDescent="0.25">
      <c r="A4340" s="2">
        <v>17</v>
      </c>
      <c r="B4340" s="2">
        <v>2017</v>
      </c>
      <c r="C4340" s="4" t="str">
        <f>INDEX(Index!$B$1:$B$500,MATCH($F4340,Index!$A$1:$A$500,0)
)</f>
        <v>ARI</v>
      </c>
      <c r="D4340" s="4">
        <v>0</v>
      </c>
      <c r="E4340" s="141">
        <f t="shared" si="67"/>
        <v>-7.2575632799727383E-2</v>
      </c>
      <c r="F4340" s="3" t="s">
        <v>23</v>
      </c>
      <c r="G4340" s="3">
        <v>19</v>
      </c>
      <c r="H4340" s="125">
        <v>-7.2575632799727383E-2</v>
      </c>
      <c r="I4340" s="3"/>
      <c r="J4340" s="3"/>
      <c r="K4340" s="3" t="s">
        <v>210</v>
      </c>
      <c r="L4340" s="125">
        <v>-0.13814137628828399</v>
      </c>
      <c r="M4340" s="3">
        <v>27</v>
      </c>
      <c r="N4340" s="125">
        <v>-0.12024723714201201</v>
      </c>
      <c r="O4340" s="3">
        <v>4</v>
      </c>
      <c r="P4340" s="125">
        <v>-5.4681493653455399E-2</v>
      </c>
      <c r="Q4340" s="3">
        <v>28</v>
      </c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</row>
    <row r="4341" spans="1:30" hidden="1" x14ac:dyDescent="0.25">
      <c r="A4341" s="2">
        <v>17</v>
      </c>
      <c r="B4341" s="2">
        <v>2017</v>
      </c>
      <c r="C4341" s="4" t="str">
        <f>INDEX(Index!$B$1:$B$500,MATCH($F4341,Index!$A$1:$A$500,0)
)</f>
        <v>LV</v>
      </c>
      <c r="D4341" s="4">
        <v>0</v>
      </c>
      <c r="E4341" s="141">
        <f t="shared" si="67"/>
        <v>-7.3185993797646232E-2</v>
      </c>
      <c r="F4341" s="3" t="s">
        <v>52</v>
      </c>
      <c r="G4341" s="3">
        <v>20</v>
      </c>
      <c r="H4341" s="125">
        <v>-7.3185993797646232E-2</v>
      </c>
      <c r="I4341" s="3"/>
      <c r="J4341" s="3"/>
      <c r="K4341" s="3" t="s">
        <v>208</v>
      </c>
      <c r="L4341" s="125">
        <v>9.6525667951230503E-3</v>
      </c>
      <c r="M4341" s="3">
        <v>13</v>
      </c>
      <c r="N4341" s="125">
        <v>8.0450458953338799E-2</v>
      </c>
      <c r="O4341" s="3">
        <v>27</v>
      </c>
      <c r="P4341" s="125">
        <v>-2.38810163943048E-3</v>
      </c>
      <c r="Q4341" s="3">
        <v>17</v>
      </c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</row>
    <row r="4342" spans="1:30" hidden="1" x14ac:dyDescent="0.25">
      <c r="A4342" s="2">
        <v>17</v>
      </c>
      <c r="B4342" s="2">
        <v>2017</v>
      </c>
      <c r="C4342" s="4" t="str">
        <f>INDEX(Index!$B$1:$B$500,MATCH($F4342,Index!$A$1:$A$500,0)
)</f>
        <v>SF</v>
      </c>
      <c r="D4342" s="4">
        <v>0</v>
      </c>
      <c r="E4342" s="141">
        <f t="shared" si="67"/>
        <v>-7.5690620659636595E-2</v>
      </c>
      <c r="F4342" s="3" t="s">
        <v>1</v>
      </c>
      <c r="G4342" s="3">
        <v>21</v>
      </c>
      <c r="H4342" s="125">
        <v>-7.5690620659636595E-2</v>
      </c>
      <c r="I4342" s="3"/>
      <c r="J4342" s="3"/>
      <c r="K4342" s="3" t="s">
        <v>208</v>
      </c>
      <c r="L4342" s="125">
        <v>-3.1708336771904301E-2</v>
      </c>
      <c r="M4342" s="3">
        <v>19</v>
      </c>
      <c r="N4342" s="125">
        <v>7.1163138887856303E-2</v>
      </c>
      <c r="O4342" s="3">
        <v>25</v>
      </c>
      <c r="P4342" s="125">
        <v>2.7180855000123998E-2</v>
      </c>
      <c r="Q4342" s="3">
        <v>11</v>
      </c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</row>
    <row r="4343" spans="1:30" hidden="1" x14ac:dyDescent="0.25">
      <c r="A4343" s="2">
        <v>17</v>
      </c>
      <c r="B4343" s="2">
        <v>2017</v>
      </c>
      <c r="C4343" s="4" t="str">
        <f>INDEX(Index!$B$1:$B$500,MATCH($F4343,Index!$A$1:$A$500,0)
)</f>
        <v>BUF</v>
      </c>
      <c r="D4343" s="4">
        <v>0</v>
      </c>
      <c r="E4343" s="141">
        <f t="shared" si="67"/>
        <v>-0.1056259024164465</v>
      </c>
      <c r="F4343" s="3" t="s">
        <v>0</v>
      </c>
      <c r="G4343" s="3">
        <v>22</v>
      </c>
      <c r="H4343" s="125">
        <v>-0.1056259024164465</v>
      </c>
      <c r="I4343" s="3"/>
      <c r="J4343" s="3"/>
      <c r="K4343" s="3" t="s">
        <v>207</v>
      </c>
      <c r="L4343" s="125">
        <v>-0.117705056897964</v>
      </c>
      <c r="M4343" s="3">
        <v>26</v>
      </c>
      <c r="N4343" s="125">
        <v>1.73139264008461E-2</v>
      </c>
      <c r="O4343" s="3">
        <v>16</v>
      </c>
      <c r="P4343" s="125">
        <v>2.9393080882363601E-2</v>
      </c>
      <c r="Q4343" s="3">
        <v>10</v>
      </c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</row>
    <row r="4344" spans="1:30" hidden="1" x14ac:dyDescent="0.25">
      <c r="A4344" s="2">
        <v>17</v>
      </c>
      <c r="B4344" s="2">
        <v>2017</v>
      </c>
      <c r="C4344" s="4" t="str">
        <f>INDEX(Index!$B$1:$B$500,MATCH($F4344,Index!$A$1:$A$500,0)
)</f>
        <v>CIN</v>
      </c>
      <c r="D4344" s="4">
        <v>0</v>
      </c>
      <c r="E4344" s="141">
        <f t="shared" si="67"/>
        <v>-0.12130724960380949</v>
      </c>
      <c r="F4344" s="3" t="s">
        <v>24</v>
      </c>
      <c r="G4344" s="3">
        <v>23</v>
      </c>
      <c r="H4344" s="125">
        <v>-0.12130724960380949</v>
      </c>
      <c r="I4344" s="3"/>
      <c r="J4344" s="3"/>
      <c r="K4344" s="3" t="s">
        <v>209</v>
      </c>
      <c r="L4344" s="125">
        <v>-6.0844235811641501E-2</v>
      </c>
      <c r="M4344" s="3">
        <v>21</v>
      </c>
      <c r="N4344" s="125">
        <v>3.6921943927661197E-2</v>
      </c>
      <c r="O4344" s="3">
        <v>19</v>
      </c>
      <c r="P4344" s="125">
        <v>-2.3541069864506801E-2</v>
      </c>
      <c r="Q4344" s="3">
        <v>21</v>
      </c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</row>
    <row r="4345" spans="1:30" hidden="1" x14ac:dyDescent="0.25">
      <c r="A4345" s="2">
        <v>17</v>
      </c>
      <c r="B4345" s="2">
        <v>2017</v>
      </c>
      <c r="C4345" s="4" t="str">
        <f>INDEX(Index!$B$1:$B$500,MATCH($F4345,Index!$A$1:$A$500,0)
)</f>
        <v>TB</v>
      </c>
      <c r="D4345" s="4">
        <v>0</v>
      </c>
      <c r="E4345" s="141">
        <f t="shared" si="67"/>
        <v>-0.12713453329475</v>
      </c>
      <c r="F4345" s="3" t="s">
        <v>38</v>
      </c>
      <c r="G4345" s="3">
        <v>24</v>
      </c>
      <c r="H4345" s="125">
        <v>-0.12713453329475</v>
      </c>
      <c r="I4345" s="3"/>
      <c r="J4345" s="3"/>
      <c r="K4345" s="3" t="s">
        <v>212</v>
      </c>
      <c r="L4345" s="125">
        <v>6.9008999730336307E-2</v>
      </c>
      <c r="M4345" s="3">
        <v>11</v>
      </c>
      <c r="N4345" s="125">
        <v>0.140703539777396</v>
      </c>
      <c r="O4345" s="3">
        <v>32</v>
      </c>
      <c r="P4345" s="125">
        <v>-5.5439993247690299E-2</v>
      </c>
      <c r="Q4345" s="3">
        <v>29</v>
      </c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</row>
    <row r="4346" spans="1:30" hidden="1" x14ac:dyDescent="0.25">
      <c r="A4346" s="2">
        <v>17</v>
      </c>
      <c r="B4346" s="2">
        <v>2017</v>
      </c>
      <c r="C4346" s="4" t="str">
        <f>INDEX(Index!$B$1:$B$500,MATCH($F4346,Index!$A$1:$A$500,0)
)</f>
        <v>HOU</v>
      </c>
      <c r="D4346" s="4">
        <v>0</v>
      </c>
      <c r="E4346" s="141">
        <f t="shared" si="67"/>
        <v>-0.17231827822647139</v>
      </c>
      <c r="F4346" s="3" t="s">
        <v>49</v>
      </c>
      <c r="G4346" s="3">
        <v>25</v>
      </c>
      <c r="H4346" s="125">
        <v>-0.17231827822647139</v>
      </c>
      <c r="I4346" s="3"/>
      <c r="J4346" s="3"/>
      <c r="K4346" s="3" t="s">
        <v>211</v>
      </c>
      <c r="L4346" s="125">
        <v>-6.7119547336718099E-2</v>
      </c>
      <c r="M4346" s="3">
        <v>22</v>
      </c>
      <c r="N4346" s="125">
        <v>5.9793827355807398E-2</v>
      </c>
      <c r="O4346" s="3">
        <v>22</v>
      </c>
      <c r="P4346" s="125">
        <v>-4.5404903533945898E-2</v>
      </c>
      <c r="Q4346" s="3">
        <v>26</v>
      </c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</row>
    <row r="4347" spans="1:30" hidden="1" x14ac:dyDescent="0.25">
      <c r="A4347" s="2">
        <v>17</v>
      </c>
      <c r="B4347" s="2">
        <v>2017</v>
      </c>
      <c r="C4347" s="4" t="str">
        <f>INDEX(Index!$B$1:$B$500,MATCH($F4347,Index!$A$1:$A$500,0)
)</f>
        <v>NYJ</v>
      </c>
      <c r="D4347" s="4">
        <v>0</v>
      </c>
      <c r="E4347" s="141">
        <f t="shared" si="67"/>
        <v>-0.1823132907098052</v>
      </c>
      <c r="F4347" s="3" t="s">
        <v>9</v>
      </c>
      <c r="G4347" s="3">
        <v>26</v>
      </c>
      <c r="H4347" s="125">
        <v>-0.1823132907098052</v>
      </c>
      <c r="I4347" s="3"/>
      <c r="J4347" s="3"/>
      <c r="K4347" s="3" t="s">
        <v>212</v>
      </c>
      <c r="L4347" s="125">
        <v>-0.105314096227114</v>
      </c>
      <c r="M4347" s="3">
        <v>24</v>
      </c>
      <c r="N4347" s="125">
        <v>4.71400675768575E-2</v>
      </c>
      <c r="O4347" s="3">
        <v>20</v>
      </c>
      <c r="P4347" s="125">
        <v>-2.9859126905833699E-2</v>
      </c>
      <c r="Q4347" s="3">
        <v>25</v>
      </c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</row>
    <row r="4348" spans="1:30" hidden="1" x14ac:dyDescent="0.25">
      <c r="A4348" s="2">
        <v>17</v>
      </c>
      <c r="B4348" s="2">
        <v>2017</v>
      </c>
      <c r="C4348" s="4" t="str">
        <f>INDEX(Index!$B$1:$B$500,MATCH($F4348,Index!$A$1:$A$500,0)
)</f>
        <v>DEN</v>
      </c>
      <c r="D4348" s="4">
        <v>0</v>
      </c>
      <c r="E4348" s="141">
        <f t="shared" si="67"/>
        <v>-0.1964804402018574</v>
      </c>
      <c r="F4348" s="3" t="s">
        <v>39</v>
      </c>
      <c r="G4348" s="3">
        <v>27</v>
      </c>
      <c r="H4348" s="125">
        <v>-0.1964804402018574</v>
      </c>
      <c r="I4348" s="3"/>
      <c r="J4348" s="3"/>
      <c r="K4348" s="3" t="s">
        <v>212</v>
      </c>
      <c r="L4348" s="125">
        <v>-0.18394344880925401</v>
      </c>
      <c r="M4348" s="3">
        <v>32</v>
      </c>
      <c r="N4348" s="125">
        <v>-6.1585226086563097E-2</v>
      </c>
      <c r="O4348" s="3">
        <v>9</v>
      </c>
      <c r="P4348" s="125">
        <v>-7.4122217479166502E-2</v>
      </c>
      <c r="Q4348" s="3">
        <v>30</v>
      </c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</row>
    <row r="4349" spans="1:30" hidden="1" x14ac:dyDescent="0.25">
      <c r="A4349" s="2">
        <v>17</v>
      </c>
      <c r="B4349" s="2">
        <v>2017</v>
      </c>
      <c r="C4349" s="4" t="str">
        <f>INDEX(Index!$B$1:$B$500,MATCH($F4349,Index!$A$1:$A$500,0)
)</f>
        <v>CHI</v>
      </c>
      <c r="D4349" s="4">
        <v>0</v>
      </c>
      <c r="E4349" s="141">
        <f t="shared" si="67"/>
        <v>-0.19895299247255169</v>
      </c>
      <c r="F4349" s="3" t="s">
        <v>64</v>
      </c>
      <c r="G4349" s="3">
        <v>28</v>
      </c>
      <c r="H4349" s="125">
        <v>-0.19895299247255169</v>
      </c>
      <c r="I4349" s="3"/>
      <c r="J4349" s="3"/>
      <c r="K4349" s="3" t="s">
        <v>212</v>
      </c>
      <c r="L4349" s="125">
        <v>-0.170213105317057</v>
      </c>
      <c r="M4349" s="3">
        <v>31</v>
      </c>
      <c r="N4349" s="125">
        <v>4.6006367154726897E-3</v>
      </c>
      <c r="O4349" s="3">
        <v>14</v>
      </c>
      <c r="P4349" s="125">
        <v>-2.4139250440021999E-2</v>
      </c>
      <c r="Q4349" s="3">
        <v>23</v>
      </c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</row>
    <row r="4350" spans="1:30" hidden="1" x14ac:dyDescent="0.25">
      <c r="A4350" s="2">
        <v>17</v>
      </c>
      <c r="B4350" s="2">
        <v>2017</v>
      </c>
      <c r="C4350" s="4" t="str">
        <f>INDEX(Index!$B$1:$B$500,MATCH($F4350,Index!$A$1:$A$500,0)
)</f>
        <v>IND</v>
      </c>
      <c r="D4350" s="4">
        <v>0</v>
      </c>
      <c r="E4350" s="141">
        <f t="shared" si="67"/>
        <v>-0.21783925486091602</v>
      </c>
      <c r="F4350" s="3" t="s">
        <v>35</v>
      </c>
      <c r="G4350" s="3">
        <v>29</v>
      </c>
      <c r="H4350" s="125">
        <v>-0.21783925486091602</v>
      </c>
      <c r="I4350" s="3"/>
      <c r="J4350" s="3"/>
      <c r="K4350" s="3" t="s">
        <v>211</v>
      </c>
      <c r="L4350" s="125">
        <v>-0.147704573725042</v>
      </c>
      <c r="M4350" s="3">
        <v>29</v>
      </c>
      <c r="N4350" s="125">
        <v>0.106887265552312</v>
      </c>
      <c r="O4350" s="3">
        <v>31</v>
      </c>
      <c r="P4350" s="125">
        <v>3.6752584416438E-2</v>
      </c>
      <c r="Q4350" s="3">
        <v>8</v>
      </c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</row>
    <row r="4351" spans="1:30" hidden="1" x14ac:dyDescent="0.25">
      <c r="A4351" s="2">
        <v>17</v>
      </c>
      <c r="B4351" s="2">
        <v>2017</v>
      </c>
      <c r="C4351" s="4" t="str">
        <f>INDEX(Index!$B$1:$B$500,MATCH($F4351,Index!$A$1:$A$500,0)
)</f>
        <v>MIA</v>
      </c>
      <c r="D4351" s="4">
        <v>0</v>
      </c>
      <c r="E4351" s="141">
        <f t="shared" si="67"/>
        <v>-0.22144314521987141</v>
      </c>
      <c r="F4351" s="3" t="s">
        <v>4</v>
      </c>
      <c r="G4351" s="3">
        <v>30</v>
      </c>
      <c r="H4351" s="125">
        <v>-0.22144314521987141</v>
      </c>
      <c r="I4351" s="3"/>
      <c r="J4351" s="3"/>
      <c r="K4351" s="3" t="s">
        <v>208</v>
      </c>
      <c r="L4351" s="125">
        <v>-0.14110362402927501</v>
      </c>
      <c r="M4351" s="3">
        <v>28</v>
      </c>
      <c r="N4351" s="125">
        <v>0.10662107855240099</v>
      </c>
      <c r="O4351" s="3">
        <v>30</v>
      </c>
      <c r="P4351" s="125">
        <v>2.6281557361804601E-2</v>
      </c>
      <c r="Q4351" s="3">
        <v>12</v>
      </c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</row>
    <row r="4352" spans="1:30" hidden="1" x14ac:dyDescent="0.25">
      <c r="A4352" s="2">
        <v>17</v>
      </c>
      <c r="B4352" s="2">
        <v>2017</v>
      </c>
      <c r="C4352" s="4" t="str">
        <f>INDEX(Index!$B$1:$B$500,MATCH($F4352,Index!$A$1:$A$500,0)
)</f>
        <v>CLE</v>
      </c>
      <c r="D4352" s="4">
        <v>0</v>
      </c>
      <c r="E4352" s="141">
        <f t="shared" si="67"/>
        <v>-0.28068663558050688</v>
      </c>
      <c r="F4352" s="3" t="s">
        <v>10</v>
      </c>
      <c r="G4352" s="3">
        <v>31</v>
      </c>
      <c r="H4352" s="125">
        <v>-0.28068663558050688</v>
      </c>
      <c r="I4352" s="3"/>
      <c r="J4352" s="3"/>
      <c r="K4352" s="3" t="s">
        <v>303</v>
      </c>
      <c r="L4352" s="125">
        <v>-0.164692196541735</v>
      </c>
      <c r="M4352" s="3">
        <v>30</v>
      </c>
      <c r="N4352" s="125">
        <v>6.4656827504410694E-2</v>
      </c>
      <c r="O4352" s="3">
        <v>23</v>
      </c>
      <c r="P4352" s="125">
        <v>-5.1337611534361199E-2</v>
      </c>
      <c r="Q4352" s="3">
        <v>27</v>
      </c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</row>
    <row r="4353" spans="1:30" hidden="1" x14ac:dyDescent="0.25">
      <c r="A4353" s="2">
        <v>17</v>
      </c>
      <c r="B4353" s="2">
        <v>2017</v>
      </c>
      <c r="C4353" s="4" t="str">
        <f>INDEX(Index!$B$1:$B$500,MATCH($F4353,Index!$A$1:$A$500,0)
)</f>
        <v>NYG</v>
      </c>
      <c r="D4353" s="4">
        <v>0</v>
      </c>
      <c r="E4353" s="141">
        <f t="shared" si="67"/>
        <v>-0.28131162483842032</v>
      </c>
      <c r="F4353" s="3" t="s">
        <v>15</v>
      </c>
      <c r="G4353" s="3">
        <v>32</v>
      </c>
      <c r="H4353" s="125">
        <v>-0.28131162483842032</v>
      </c>
      <c r="I4353" s="3"/>
      <c r="J4353" s="3"/>
      <c r="K4353" s="3" t="s">
        <v>238</v>
      </c>
      <c r="L4353" s="125">
        <v>-0.106053605113941</v>
      </c>
      <c r="M4353" s="3">
        <v>25</v>
      </c>
      <c r="N4353" s="125">
        <v>0.100395035230464</v>
      </c>
      <c r="O4353" s="3">
        <v>29</v>
      </c>
      <c r="P4353" s="125">
        <v>-7.4862984494015294E-2</v>
      </c>
      <c r="Q4353" s="3">
        <v>32</v>
      </c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</row>
    <row r="4354" spans="1:30" hidden="1" x14ac:dyDescent="0.25">
      <c r="A4354" s="2">
        <v>1</v>
      </c>
      <c r="B4354" s="2">
        <v>2018</v>
      </c>
      <c r="C4354" s="4" t="str">
        <f>INDEX(Index!$B$1:$B$500,MATCH($F4354,Index!$A$1:$A$500,0)
)</f>
        <v>NYJ</v>
      </c>
      <c r="D4354" s="4">
        <v>0</v>
      </c>
      <c r="E4354" s="141">
        <f t="shared" ref="E4354:E4417" si="68">IF(D4354=1,H4354/100,H4354)</f>
        <v>0.92721616727912504</v>
      </c>
      <c r="F4354" s="3" t="s">
        <v>9</v>
      </c>
      <c r="G4354" s="3">
        <v>1</v>
      </c>
      <c r="H4354" s="125">
        <v>0.92721616727912504</v>
      </c>
      <c r="I4354" s="3"/>
      <c r="J4354" s="3"/>
      <c r="K4354" s="3" t="s">
        <v>98</v>
      </c>
      <c r="L4354" s="125">
        <v>0.105400604509452</v>
      </c>
      <c r="M4354" s="3">
        <v>13</v>
      </c>
      <c r="N4354" s="125">
        <v>-0.49751193493079199</v>
      </c>
      <c r="O4354" s="3">
        <v>2</v>
      </c>
      <c r="P4354" s="125">
        <v>0.324303627838881</v>
      </c>
      <c r="Q4354" s="3">
        <v>2</v>
      </c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</row>
    <row r="4355" spans="1:30" hidden="1" x14ac:dyDescent="0.25">
      <c r="A4355" s="2">
        <v>1</v>
      </c>
      <c r="B4355" s="2">
        <v>2018</v>
      </c>
      <c r="C4355" s="4" t="str">
        <f>INDEX(Index!$B$1:$B$500,MATCH($F4355,Index!$A$1:$A$500,0)
)</f>
        <v>BAL</v>
      </c>
      <c r="D4355" s="4">
        <v>0</v>
      </c>
      <c r="E4355" s="141">
        <f t="shared" si="68"/>
        <v>0.81393430358308427</v>
      </c>
      <c r="F4355" s="3" t="s">
        <v>18</v>
      </c>
      <c r="G4355" s="3">
        <v>2</v>
      </c>
      <c r="H4355" s="125">
        <v>0.81393430358308427</v>
      </c>
      <c r="I4355" s="3"/>
      <c r="J4355" s="3"/>
      <c r="K4355" s="3" t="s">
        <v>98</v>
      </c>
      <c r="L4355" s="125">
        <v>0.153537796464843</v>
      </c>
      <c r="M4355" s="3">
        <v>8</v>
      </c>
      <c r="N4355" s="125">
        <v>-0.72737422817842901</v>
      </c>
      <c r="O4355" s="3">
        <v>1</v>
      </c>
      <c r="P4355" s="125">
        <v>-6.6977721060187706E-2</v>
      </c>
      <c r="Q4355" s="3">
        <v>23</v>
      </c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</row>
    <row r="4356" spans="1:30" hidden="1" x14ac:dyDescent="0.25">
      <c r="A4356" s="2">
        <v>1</v>
      </c>
      <c r="B4356" s="2">
        <v>2018</v>
      </c>
      <c r="C4356" s="4" t="str">
        <f>INDEX(Index!$B$1:$B$500,MATCH($F4356,Index!$A$1:$A$500,0)
)</f>
        <v>KC</v>
      </c>
      <c r="D4356" s="4">
        <v>0</v>
      </c>
      <c r="E4356" s="141">
        <f t="shared" si="68"/>
        <v>0.63188636656015795</v>
      </c>
      <c r="F4356" s="3" t="s">
        <v>5</v>
      </c>
      <c r="G4356" s="3">
        <v>3</v>
      </c>
      <c r="H4356" s="125">
        <v>0.63188636656015795</v>
      </c>
      <c r="I4356" s="3"/>
      <c r="J4356" s="3"/>
      <c r="K4356" s="3" t="s">
        <v>98</v>
      </c>
      <c r="L4356" s="125">
        <v>0.443801772293826</v>
      </c>
      <c r="M4356" s="3">
        <v>2</v>
      </c>
      <c r="N4356" s="125">
        <v>0.17173157786085899</v>
      </c>
      <c r="O4356" s="3">
        <v>25</v>
      </c>
      <c r="P4356" s="125">
        <v>0.35981617212719103</v>
      </c>
      <c r="Q4356" s="3">
        <v>1</v>
      </c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</row>
    <row r="4357" spans="1:30" hidden="1" x14ac:dyDescent="0.25">
      <c r="A4357" s="2">
        <v>1</v>
      </c>
      <c r="B4357" s="2">
        <v>2018</v>
      </c>
      <c r="C4357" s="4" t="str">
        <f>INDEX(Index!$B$1:$B$500,MATCH($F4357,Index!$A$1:$A$500,0)
)</f>
        <v>LAR</v>
      </c>
      <c r="D4357" s="4">
        <v>0</v>
      </c>
      <c r="E4357" s="141">
        <f t="shared" si="68"/>
        <v>0.53710343291256035</v>
      </c>
      <c r="F4357" s="3" t="s">
        <v>42</v>
      </c>
      <c r="G4357" s="3">
        <v>4</v>
      </c>
      <c r="H4357" s="125">
        <v>0.53710343291256035</v>
      </c>
      <c r="I4357" s="3"/>
      <c r="J4357" s="3"/>
      <c r="K4357" s="3" t="s">
        <v>98</v>
      </c>
      <c r="L4357" s="125">
        <v>0.53146976891528896</v>
      </c>
      <c r="M4357" s="3">
        <v>1</v>
      </c>
      <c r="N4357" s="125">
        <v>-1.9446263114485201E-2</v>
      </c>
      <c r="O4357" s="3">
        <v>14</v>
      </c>
      <c r="P4357" s="125">
        <v>-1.3812599117213799E-2</v>
      </c>
      <c r="Q4357" s="3">
        <v>17</v>
      </c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</row>
    <row r="4358" spans="1:30" hidden="1" x14ac:dyDescent="0.25">
      <c r="A4358" s="2">
        <v>1</v>
      </c>
      <c r="B4358" s="2">
        <v>2018</v>
      </c>
      <c r="C4358" s="4" t="str">
        <f>INDEX(Index!$B$1:$B$500,MATCH($F4358,Index!$A$1:$A$500,0)
)</f>
        <v>MIN</v>
      </c>
      <c r="D4358" s="4">
        <v>0</v>
      </c>
      <c r="E4358" s="141">
        <f t="shared" si="68"/>
        <v>0.44432460399792573</v>
      </c>
      <c r="F4358" s="3" t="s">
        <v>46</v>
      </c>
      <c r="G4358" s="3">
        <v>5</v>
      </c>
      <c r="H4358" s="125">
        <v>0.44432460399792573</v>
      </c>
      <c r="I4358" s="3"/>
      <c r="J4358" s="3"/>
      <c r="K4358" s="3" t="s">
        <v>98</v>
      </c>
      <c r="L4358" s="125">
        <v>3.3534835972557998E-2</v>
      </c>
      <c r="M4358" s="3">
        <v>15</v>
      </c>
      <c r="N4358" s="125">
        <v>-0.38686433997347602</v>
      </c>
      <c r="O4358" s="3">
        <v>3</v>
      </c>
      <c r="P4358" s="125">
        <v>2.3925428051891701E-2</v>
      </c>
      <c r="Q4358" s="3">
        <v>10</v>
      </c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</row>
    <row r="4359" spans="1:30" hidden="1" x14ac:dyDescent="0.25">
      <c r="A4359" s="2">
        <v>1</v>
      </c>
      <c r="B4359" s="2">
        <v>2018</v>
      </c>
      <c r="C4359" s="4" t="str">
        <f>INDEX(Index!$B$1:$B$500,MATCH($F4359,Index!$A$1:$A$500,0)
)</f>
        <v>CAR</v>
      </c>
      <c r="D4359" s="4">
        <v>0</v>
      </c>
      <c r="E4359" s="141">
        <f t="shared" si="68"/>
        <v>0.3427134581494537</v>
      </c>
      <c r="F4359" s="3" t="s">
        <v>51</v>
      </c>
      <c r="G4359" s="3">
        <v>6</v>
      </c>
      <c r="H4359" s="125">
        <v>0.3427134581494537</v>
      </c>
      <c r="I4359" s="3"/>
      <c r="J4359" s="3"/>
      <c r="K4359" s="3" t="s">
        <v>98</v>
      </c>
      <c r="L4359" s="125">
        <v>0.122875045361226</v>
      </c>
      <c r="M4359" s="3">
        <v>12</v>
      </c>
      <c r="N4359" s="125">
        <v>-0.176306718397542</v>
      </c>
      <c r="O4359" s="3">
        <v>9</v>
      </c>
      <c r="P4359" s="125">
        <v>4.3531694390685702E-2</v>
      </c>
      <c r="Q4359" s="3">
        <v>8</v>
      </c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</row>
    <row r="4360" spans="1:30" hidden="1" x14ac:dyDescent="0.25">
      <c r="A4360" s="2">
        <v>1</v>
      </c>
      <c r="B4360" s="2">
        <v>2018</v>
      </c>
      <c r="C4360" s="4" t="str">
        <f>INDEX(Index!$B$1:$B$500,MATCH($F4360,Index!$A$1:$A$500,0)
)</f>
        <v>DEN</v>
      </c>
      <c r="D4360" s="4">
        <v>0</v>
      </c>
      <c r="E4360" s="141">
        <f t="shared" si="68"/>
        <v>0.32549996221176336</v>
      </c>
      <c r="F4360" s="3" t="s">
        <v>39</v>
      </c>
      <c r="G4360" s="3">
        <v>7</v>
      </c>
      <c r="H4360" s="125">
        <v>0.32549996221176336</v>
      </c>
      <c r="I4360" s="3"/>
      <c r="J4360" s="3"/>
      <c r="K4360" s="3" t="s">
        <v>98</v>
      </c>
      <c r="L4360" s="125">
        <v>0.21464724172786701</v>
      </c>
      <c r="M4360" s="3">
        <v>7</v>
      </c>
      <c r="N4360" s="125">
        <v>-0.10884188970891601</v>
      </c>
      <c r="O4360" s="3">
        <v>11</v>
      </c>
      <c r="P4360" s="125">
        <v>2.0108307749803298E-3</v>
      </c>
      <c r="Q4360" s="3">
        <v>14</v>
      </c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</row>
    <row r="4361" spans="1:30" hidden="1" x14ac:dyDescent="0.25">
      <c r="A4361" s="2">
        <v>1</v>
      </c>
      <c r="B4361" s="2">
        <v>2018</v>
      </c>
      <c r="C4361" s="4" t="str">
        <f>INDEX(Index!$B$1:$B$500,MATCH($F4361,Index!$A$1:$A$500,0)
)</f>
        <v>WAS</v>
      </c>
      <c r="D4361" s="4">
        <v>0</v>
      </c>
      <c r="E4361" s="141">
        <f t="shared" si="68"/>
        <v>0.30995453573116005</v>
      </c>
      <c r="F4361" s="3" t="s">
        <v>26</v>
      </c>
      <c r="G4361" s="3">
        <v>8</v>
      </c>
      <c r="H4361" s="125">
        <v>0.30995453573116005</v>
      </c>
      <c r="I4361" s="3"/>
      <c r="J4361" s="3"/>
      <c r="K4361" s="3" t="s">
        <v>98</v>
      </c>
      <c r="L4361" s="125">
        <v>0.13679606865177901</v>
      </c>
      <c r="M4361" s="3">
        <v>11</v>
      </c>
      <c r="N4361" s="125">
        <v>-0.29070341533156002</v>
      </c>
      <c r="O4361" s="3">
        <v>5</v>
      </c>
      <c r="P4361" s="125">
        <v>-0.117544948252179</v>
      </c>
      <c r="Q4361" s="3">
        <v>27</v>
      </c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</row>
    <row r="4362" spans="1:30" hidden="1" x14ac:dyDescent="0.25">
      <c r="A4362" s="2">
        <v>1</v>
      </c>
      <c r="B4362" s="2">
        <v>2018</v>
      </c>
      <c r="C4362" s="4" t="str">
        <f>INDEX(Index!$B$1:$B$500,MATCH($F4362,Index!$A$1:$A$500,0)
)</f>
        <v>MIA</v>
      </c>
      <c r="D4362" s="4">
        <v>0</v>
      </c>
      <c r="E4362" s="141">
        <f t="shared" si="68"/>
        <v>0.28055840085940303</v>
      </c>
      <c r="F4362" s="3" t="s">
        <v>4</v>
      </c>
      <c r="G4362" s="3">
        <v>9</v>
      </c>
      <c r="H4362" s="125">
        <v>0.28055840085940303</v>
      </c>
      <c r="I4362" s="3"/>
      <c r="J4362" s="3"/>
      <c r="K4362" s="3" t="s">
        <v>98</v>
      </c>
      <c r="L4362" s="125">
        <v>0.138877162538592</v>
      </c>
      <c r="M4362" s="3">
        <v>10</v>
      </c>
      <c r="N4362" s="125">
        <v>-0.26667253768613203</v>
      </c>
      <c r="O4362" s="3">
        <v>6</v>
      </c>
      <c r="P4362" s="125">
        <v>-0.124991299365321</v>
      </c>
      <c r="Q4362" s="3">
        <v>28</v>
      </c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</row>
    <row r="4363" spans="1:30" hidden="1" x14ac:dyDescent="0.25">
      <c r="A4363" s="2">
        <v>1</v>
      </c>
      <c r="B4363" s="2">
        <v>2018</v>
      </c>
      <c r="C4363" s="4" t="str">
        <f>INDEX(Index!$B$1:$B$500,MATCH($F4363,Index!$A$1:$A$500,0)
)</f>
        <v>CIN</v>
      </c>
      <c r="D4363" s="4">
        <v>0</v>
      </c>
      <c r="E4363" s="141">
        <f t="shared" si="68"/>
        <v>0.2784389057749086</v>
      </c>
      <c r="F4363" s="3" t="s">
        <v>24</v>
      </c>
      <c r="G4363" s="3">
        <v>10</v>
      </c>
      <c r="H4363" s="125">
        <v>0.2784389057749086</v>
      </c>
      <c r="I4363" s="3"/>
      <c r="J4363" s="3"/>
      <c r="K4363" s="3" t="s">
        <v>98</v>
      </c>
      <c r="L4363" s="125">
        <v>0.25509830337282502</v>
      </c>
      <c r="M4363" s="3">
        <v>6</v>
      </c>
      <c r="N4363" s="125">
        <v>2.1639322597834E-2</v>
      </c>
      <c r="O4363" s="3">
        <v>17</v>
      </c>
      <c r="P4363" s="125">
        <v>4.4979924999917598E-2</v>
      </c>
      <c r="Q4363" s="3">
        <v>7</v>
      </c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</row>
    <row r="4364" spans="1:30" hidden="1" x14ac:dyDescent="0.25">
      <c r="A4364" s="2">
        <v>1</v>
      </c>
      <c r="B4364" s="2">
        <v>2018</v>
      </c>
      <c r="C4364" s="4" t="str">
        <f>INDEX(Index!$B$1:$B$500,MATCH($F4364,Index!$A$1:$A$500,0)
)</f>
        <v>PHI</v>
      </c>
      <c r="D4364" s="4">
        <v>0</v>
      </c>
      <c r="E4364" s="141">
        <f t="shared" si="68"/>
        <v>0.25450401676016149</v>
      </c>
      <c r="F4364" s="3" t="s">
        <v>7</v>
      </c>
      <c r="G4364" s="3">
        <v>11</v>
      </c>
      <c r="H4364" s="125">
        <v>0.25450401676016149</v>
      </c>
      <c r="I4364" s="3"/>
      <c r="J4364" s="3"/>
      <c r="K4364" s="3" t="s">
        <v>98</v>
      </c>
      <c r="L4364" s="125">
        <v>-5.8630299122633601E-2</v>
      </c>
      <c r="M4364" s="3">
        <v>20</v>
      </c>
      <c r="N4364" s="125">
        <v>-0.318965094625213</v>
      </c>
      <c r="O4364" s="3">
        <v>4</v>
      </c>
      <c r="P4364" s="125">
        <v>-5.8307787424178798E-3</v>
      </c>
      <c r="Q4364" s="3">
        <v>16</v>
      </c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</row>
    <row r="4365" spans="1:30" hidden="1" x14ac:dyDescent="0.25">
      <c r="A4365" s="2">
        <v>1</v>
      </c>
      <c r="B4365" s="2">
        <v>2018</v>
      </c>
      <c r="C4365" s="4" t="str">
        <f>INDEX(Index!$B$1:$B$500,MATCH($F4365,Index!$A$1:$A$500,0)
)</f>
        <v>CHI</v>
      </c>
      <c r="D4365" s="4">
        <v>0</v>
      </c>
      <c r="E4365" s="141">
        <f t="shared" si="68"/>
        <v>0.2337413522543505</v>
      </c>
      <c r="F4365" s="3" t="s">
        <v>64</v>
      </c>
      <c r="G4365" s="3">
        <v>12</v>
      </c>
      <c r="H4365" s="125">
        <v>0.2337413522543505</v>
      </c>
      <c r="I4365" s="3"/>
      <c r="J4365" s="3"/>
      <c r="K4365" s="3" t="s">
        <v>99</v>
      </c>
      <c r="L4365" s="125">
        <v>-1.0613163121542099E-2</v>
      </c>
      <c r="M4365" s="3">
        <v>17</v>
      </c>
      <c r="N4365" s="125">
        <v>-0.188124122452269</v>
      </c>
      <c r="O4365" s="3">
        <v>8</v>
      </c>
      <c r="P4365" s="125">
        <v>5.6230392923623598E-2</v>
      </c>
      <c r="Q4365" s="3">
        <v>6</v>
      </c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</row>
    <row r="4366" spans="1:30" hidden="1" x14ac:dyDescent="0.25">
      <c r="A4366" s="2">
        <v>1</v>
      </c>
      <c r="B4366" s="2">
        <v>2018</v>
      </c>
      <c r="C4366" s="4" t="str">
        <f>INDEX(Index!$B$1:$B$500,MATCH($F4366,Index!$A$1:$A$500,0)
)</f>
        <v>PIT</v>
      </c>
      <c r="D4366" s="4">
        <v>0</v>
      </c>
      <c r="E4366" s="141">
        <f t="shared" si="68"/>
        <v>0.19620593274859902</v>
      </c>
      <c r="F4366" s="3" t="s">
        <v>32</v>
      </c>
      <c r="G4366" s="3">
        <v>13</v>
      </c>
      <c r="H4366" s="125">
        <v>0.19620593274859902</v>
      </c>
      <c r="I4366" s="3"/>
      <c r="J4366" s="3"/>
      <c r="K4366" s="3" t="s">
        <v>304</v>
      </c>
      <c r="L4366" s="125">
        <v>1.9580054201391799E-2</v>
      </c>
      <c r="M4366" s="3">
        <v>16</v>
      </c>
      <c r="N4366" s="125">
        <v>-0.219460704540896</v>
      </c>
      <c r="O4366" s="3">
        <v>7</v>
      </c>
      <c r="P4366" s="125">
        <v>-4.2834825993688798E-2</v>
      </c>
      <c r="Q4366" s="3">
        <v>21</v>
      </c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</row>
    <row r="4367" spans="1:30" hidden="1" x14ac:dyDescent="0.25">
      <c r="A4367" s="2">
        <v>1</v>
      </c>
      <c r="B4367" s="2">
        <v>2018</v>
      </c>
      <c r="C4367" s="4" t="str">
        <f>INDEX(Index!$B$1:$B$500,MATCH($F4367,Index!$A$1:$A$500,0)
)</f>
        <v>JAX</v>
      </c>
      <c r="D4367" s="4">
        <v>0</v>
      </c>
      <c r="E4367" s="141">
        <f t="shared" si="68"/>
        <v>0.1563524570441539</v>
      </c>
      <c r="F4367" s="3" t="s">
        <v>12</v>
      </c>
      <c r="G4367" s="3">
        <v>14</v>
      </c>
      <c r="H4367" s="125">
        <v>0.1563524570441539</v>
      </c>
      <c r="I4367" s="3"/>
      <c r="J4367" s="3"/>
      <c r="K4367" s="3" t="s">
        <v>98</v>
      </c>
      <c r="L4367" s="125">
        <v>-2.5224485826393299E-2</v>
      </c>
      <c r="M4367" s="3">
        <v>18</v>
      </c>
      <c r="N4367" s="125">
        <v>-0.15988362281191801</v>
      </c>
      <c r="O4367" s="3">
        <v>10</v>
      </c>
      <c r="P4367" s="125">
        <v>2.1693320058629201E-2</v>
      </c>
      <c r="Q4367" s="3">
        <v>11</v>
      </c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</row>
    <row r="4368" spans="1:30" hidden="1" x14ac:dyDescent="0.25">
      <c r="A4368" s="2">
        <v>1</v>
      </c>
      <c r="B4368" s="2">
        <v>2018</v>
      </c>
      <c r="C4368" s="4" t="str">
        <f>INDEX(Index!$B$1:$B$500,MATCH($F4368,Index!$A$1:$A$500,0)
)</f>
        <v>NE</v>
      </c>
      <c r="D4368" s="4">
        <v>0</v>
      </c>
      <c r="E4368" s="141">
        <f t="shared" si="68"/>
        <v>8.2890143395192906E-2</v>
      </c>
      <c r="F4368" s="3" t="s">
        <v>17</v>
      </c>
      <c r="G4368" s="3">
        <v>15</v>
      </c>
      <c r="H4368" s="125">
        <v>8.2890143395192906E-2</v>
      </c>
      <c r="I4368" s="3"/>
      <c r="J4368" s="3"/>
      <c r="K4368" s="3" t="s">
        <v>98</v>
      </c>
      <c r="L4368" s="125">
        <v>0.14849266685632401</v>
      </c>
      <c r="M4368" s="3">
        <v>9</v>
      </c>
      <c r="N4368" s="125">
        <v>-1.55305694922302E-2</v>
      </c>
      <c r="O4368" s="3">
        <v>15</v>
      </c>
      <c r="P4368" s="125">
        <v>-8.1133092953361297E-2</v>
      </c>
      <c r="Q4368" s="3">
        <v>24</v>
      </c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</row>
    <row r="4369" spans="1:30" hidden="1" x14ac:dyDescent="0.25">
      <c r="A4369" s="2">
        <v>1</v>
      </c>
      <c r="B4369" s="2">
        <v>2018</v>
      </c>
      <c r="C4369" s="4" t="str">
        <f>INDEX(Index!$B$1:$B$500,MATCH($F4369,Index!$A$1:$A$500,0)
)</f>
        <v>NO</v>
      </c>
      <c r="D4369" s="4">
        <v>0</v>
      </c>
      <c r="E4369" s="141">
        <f t="shared" si="68"/>
        <v>-4.043012809644915E-2</v>
      </c>
      <c r="F4369" s="3" t="s">
        <v>27</v>
      </c>
      <c r="G4369" s="3">
        <v>16</v>
      </c>
      <c r="H4369" s="125">
        <v>-4.043012809644915E-2</v>
      </c>
      <c r="I4369" s="3"/>
      <c r="J4369" s="3"/>
      <c r="K4369" s="3" t="s">
        <v>99</v>
      </c>
      <c r="L4369" s="125">
        <v>0.37315696717234398</v>
      </c>
      <c r="M4369" s="3">
        <v>4</v>
      </c>
      <c r="N4369" s="125">
        <v>0.39754225182381903</v>
      </c>
      <c r="O4369" s="3">
        <v>31</v>
      </c>
      <c r="P4369" s="125">
        <v>-1.6044843444974099E-2</v>
      </c>
      <c r="Q4369" s="3">
        <v>18</v>
      </c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</row>
    <row r="4370" spans="1:30" hidden="1" x14ac:dyDescent="0.25">
      <c r="A4370" s="2">
        <v>1</v>
      </c>
      <c r="B4370" s="2">
        <v>2018</v>
      </c>
      <c r="C4370" s="4" t="str">
        <f>INDEX(Index!$B$1:$B$500,MATCH($F4370,Index!$A$1:$A$500,0)
)</f>
        <v>TB</v>
      </c>
      <c r="D4370" s="4">
        <v>0</v>
      </c>
      <c r="E4370" s="141">
        <f t="shared" si="68"/>
        <v>-5.1798990801558004E-2</v>
      </c>
      <c r="F4370" s="3" t="s">
        <v>38</v>
      </c>
      <c r="G4370" s="3">
        <v>17</v>
      </c>
      <c r="H4370" s="125">
        <v>-5.1798990801558004E-2</v>
      </c>
      <c r="I4370" s="3"/>
      <c r="J4370" s="3"/>
      <c r="K4370" s="3" t="s">
        <v>98</v>
      </c>
      <c r="L4370" s="125">
        <v>0.42244895126719501</v>
      </c>
      <c r="M4370" s="3">
        <v>3</v>
      </c>
      <c r="N4370" s="125">
        <v>0.37197121929261601</v>
      </c>
      <c r="O4370" s="3">
        <v>29</v>
      </c>
      <c r="P4370" s="125">
        <v>-0.102276722776137</v>
      </c>
      <c r="Q4370" s="3">
        <v>26</v>
      </c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</row>
    <row r="4371" spans="1:30" hidden="1" x14ac:dyDescent="0.25">
      <c r="A4371" s="2">
        <v>1</v>
      </c>
      <c r="B4371" s="2">
        <v>2018</v>
      </c>
      <c r="C4371" s="4" t="str">
        <f>INDEX(Index!$B$1:$B$500,MATCH($F4371,Index!$A$1:$A$500,0)
)</f>
        <v>HOU</v>
      </c>
      <c r="D4371" s="4">
        <v>0</v>
      </c>
      <c r="E4371" s="141">
        <f t="shared" si="68"/>
        <v>-0.10642185830545189</v>
      </c>
      <c r="F4371" s="3" t="s">
        <v>49</v>
      </c>
      <c r="G4371" s="3">
        <v>18</v>
      </c>
      <c r="H4371" s="125">
        <v>-0.10642185830545189</v>
      </c>
      <c r="I4371" s="3"/>
      <c r="J4371" s="3"/>
      <c r="K4371" s="3" t="s">
        <v>99</v>
      </c>
      <c r="L4371" s="125">
        <v>-9.0577484774454903E-2</v>
      </c>
      <c r="M4371" s="3">
        <v>21</v>
      </c>
      <c r="N4371" s="125">
        <v>0.145400789150363</v>
      </c>
      <c r="O4371" s="3">
        <v>22</v>
      </c>
      <c r="P4371" s="125">
        <v>0.12955641561936601</v>
      </c>
      <c r="Q4371" s="3">
        <v>4</v>
      </c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</row>
    <row r="4372" spans="1:30" hidden="1" x14ac:dyDescent="0.25">
      <c r="A4372" s="2">
        <v>1</v>
      </c>
      <c r="B4372" s="2">
        <v>2018</v>
      </c>
      <c r="C4372" s="4" t="str">
        <f>INDEX(Index!$B$1:$B$500,MATCH($F4372,Index!$A$1:$A$500,0)
)</f>
        <v>GB</v>
      </c>
      <c r="D4372" s="4">
        <v>0</v>
      </c>
      <c r="E4372" s="141">
        <f t="shared" si="68"/>
        <v>-0.1128619775208599</v>
      </c>
      <c r="F4372" s="3" t="s">
        <v>20</v>
      </c>
      <c r="G4372" s="3">
        <v>19</v>
      </c>
      <c r="H4372" s="125">
        <v>-0.1128619775208599</v>
      </c>
      <c r="I4372" s="3"/>
      <c r="J4372" s="3"/>
      <c r="K4372" s="3" t="s">
        <v>98</v>
      </c>
      <c r="L4372" s="125">
        <v>-0.12520887823131799</v>
      </c>
      <c r="M4372" s="3">
        <v>23</v>
      </c>
      <c r="N4372" s="125">
        <v>-3.4132535256743597E-2</v>
      </c>
      <c r="O4372" s="3">
        <v>13</v>
      </c>
      <c r="P4372" s="125">
        <v>-2.1785634546285501E-2</v>
      </c>
      <c r="Q4372" s="3">
        <v>19</v>
      </c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</row>
    <row r="4373" spans="1:30" hidden="1" x14ac:dyDescent="0.25">
      <c r="A4373" s="2">
        <v>1</v>
      </c>
      <c r="B4373" s="2">
        <v>2018</v>
      </c>
      <c r="C4373" s="4" t="str">
        <f>INDEX(Index!$B$1:$B$500,MATCH($F4373,Index!$A$1:$A$500,0)
)</f>
        <v>NYG</v>
      </c>
      <c r="D4373" s="4">
        <v>0</v>
      </c>
      <c r="E4373" s="141">
        <f t="shared" si="68"/>
        <v>-0.14213978870873878</v>
      </c>
      <c r="F4373" s="3" t="s">
        <v>15</v>
      </c>
      <c r="G4373" s="3">
        <v>20</v>
      </c>
      <c r="H4373" s="125">
        <v>-0.14213978870873878</v>
      </c>
      <c r="I4373" s="3"/>
      <c r="J4373" s="3"/>
      <c r="K4373" s="3" t="s">
        <v>99</v>
      </c>
      <c r="L4373" s="125">
        <v>-4.0896257070483902E-2</v>
      </c>
      <c r="M4373" s="3">
        <v>19</v>
      </c>
      <c r="N4373" s="125">
        <v>5.1979316012836001E-2</v>
      </c>
      <c r="O4373" s="3">
        <v>18</v>
      </c>
      <c r="P4373" s="125">
        <v>-4.9264215625418897E-2</v>
      </c>
      <c r="Q4373" s="3">
        <v>22</v>
      </c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</row>
    <row r="4374" spans="1:30" hidden="1" x14ac:dyDescent="0.25">
      <c r="A4374" s="2">
        <v>1</v>
      </c>
      <c r="B4374" s="2">
        <v>2018</v>
      </c>
      <c r="C4374" s="4" t="str">
        <f>INDEX(Index!$B$1:$B$500,MATCH($F4374,Index!$A$1:$A$500,0)
)</f>
        <v>TEN</v>
      </c>
      <c r="D4374" s="4">
        <v>0</v>
      </c>
      <c r="E4374" s="141">
        <f t="shared" si="68"/>
        <v>-0.18103279893881405</v>
      </c>
      <c r="F4374" s="3" t="s">
        <v>45</v>
      </c>
      <c r="G4374" s="3">
        <v>21</v>
      </c>
      <c r="H4374" s="125">
        <v>-0.18103279893881405</v>
      </c>
      <c r="I4374" s="3"/>
      <c r="J4374" s="3"/>
      <c r="K4374" s="3" t="s">
        <v>99</v>
      </c>
      <c r="L4374" s="125">
        <v>-0.16743891748874701</v>
      </c>
      <c r="M4374" s="3">
        <v>24</v>
      </c>
      <c r="N4374" s="125">
        <v>0.14321878533750701</v>
      </c>
      <c r="O4374" s="3">
        <v>21</v>
      </c>
      <c r="P4374" s="125">
        <v>0.12962490388744</v>
      </c>
      <c r="Q4374" s="3">
        <v>3</v>
      </c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</row>
    <row r="4375" spans="1:30" hidden="1" x14ac:dyDescent="0.25">
      <c r="A4375" s="2">
        <v>1</v>
      </c>
      <c r="B4375" s="2">
        <v>2018</v>
      </c>
      <c r="C4375" s="4" t="str">
        <f>INDEX(Index!$B$1:$B$500,MATCH($F4375,Index!$A$1:$A$500,0)
)</f>
        <v>ATL</v>
      </c>
      <c r="D4375" s="4">
        <v>0</v>
      </c>
      <c r="E4375" s="141">
        <f t="shared" si="68"/>
        <v>-0.23600366795075689</v>
      </c>
      <c r="F4375" s="3" t="s">
        <v>43</v>
      </c>
      <c r="G4375" s="3">
        <v>22</v>
      </c>
      <c r="H4375" s="125">
        <v>-0.23600366795075689</v>
      </c>
      <c r="I4375" s="3"/>
      <c r="J4375" s="3"/>
      <c r="K4375" s="3" t="s">
        <v>99</v>
      </c>
      <c r="L4375" s="125">
        <v>-0.35120279387137299</v>
      </c>
      <c r="M4375" s="3">
        <v>29</v>
      </c>
      <c r="N4375" s="125">
        <v>-7.7105356797070604E-2</v>
      </c>
      <c r="O4375" s="3">
        <v>12</v>
      </c>
      <c r="P4375" s="125">
        <v>3.80937691235455E-2</v>
      </c>
      <c r="Q4375" s="3">
        <v>9</v>
      </c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</row>
    <row r="4376" spans="1:30" hidden="1" x14ac:dyDescent="0.25">
      <c r="A4376" s="2">
        <v>1</v>
      </c>
      <c r="B4376" s="2">
        <v>2018</v>
      </c>
      <c r="C4376" s="4" t="str">
        <f>INDEX(Index!$B$1:$B$500,MATCH($F4376,Index!$A$1:$A$500,0)
)</f>
        <v>IND</v>
      </c>
      <c r="D4376" s="4">
        <v>0</v>
      </c>
      <c r="E4376" s="141">
        <f t="shared" si="68"/>
        <v>-0.24151308393174931</v>
      </c>
      <c r="F4376" s="3" t="s">
        <v>35</v>
      </c>
      <c r="G4376" s="3">
        <v>23</v>
      </c>
      <c r="H4376" s="125">
        <v>-0.24151308393174931</v>
      </c>
      <c r="I4376" s="3"/>
      <c r="J4376" s="3"/>
      <c r="K4376" s="3" t="s">
        <v>99</v>
      </c>
      <c r="L4376" s="125">
        <v>5.7556149213735398E-2</v>
      </c>
      <c r="M4376" s="3">
        <v>14</v>
      </c>
      <c r="N4376" s="125">
        <v>0.261030195175525</v>
      </c>
      <c r="O4376" s="3">
        <v>28</v>
      </c>
      <c r="P4376" s="125">
        <v>-3.8039037969959701E-2</v>
      </c>
      <c r="Q4376" s="3">
        <v>20</v>
      </c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</row>
    <row r="4377" spans="1:30" hidden="1" x14ac:dyDescent="0.25">
      <c r="A4377" s="2">
        <v>1</v>
      </c>
      <c r="B4377" s="2">
        <v>2018</v>
      </c>
      <c r="C4377" s="4" t="str">
        <f>INDEX(Index!$B$1:$B$500,MATCH($F4377,Index!$A$1:$A$500,0)
)</f>
        <v>ARI</v>
      </c>
      <c r="D4377" s="4">
        <v>0</v>
      </c>
      <c r="E4377" s="141">
        <f t="shared" si="68"/>
        <v>-0.38898986003128</v>
      </c>
      <c r="F4377" s="3" t="s">
        <v>23</v>
      </c>
      <c r="G4377" s="3">
        <v>24</v>
      </c>
      <c r="H4377" s="125">
        <v>-0.38898986003128</v>
      </c>
      <c r="I4377" s="3"/>
      <c r="J4377" s="3"/>
      <c r="K4377" s="3" t="s">
        <v>99</v>
      </c>
      <c r="L4377" s="125">
        <v>-0.32824937998902498</v>
      </c>
      <c r="M4377" s="3">
        <v>28</v>
      </c>
      <c r="N4377" s="125">
        <v>0.170701886392781</v>
      </c>
      <c r="O4377" s="3">
        <v>24</v>
      </c>
      <c r="P4377" s="125">
        <v>0.10996140635052599</v>
      </c>
      <c r="Q4377" s="3">
        <v>5</v>
      </c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</row>
    <row r="4378" spans="1:30" hidden="1" x14ac:dyDescent="0.25">
      <c r="A4378" s="2">
        <v>1</v>
      </c>
      <c r="B4378" s="2">
        <v>2018</v>
      </c>
      <c r="C4378" s="4" t="str">
        <f>INDEX(Index!$B$1:$B$500,MATCH($F4378,Index!$A$1:$A$500,0)
)</f>
        <v>SEA</v>
      </c>
      <c r="D4378" s="4">
        <v>0</v>
      </c>
      <c r="E4378" s="141">
        <f t="shared" si="68"/>
        <v>-0.42449383565168752</v>
      </c>
      <c r="F4378" s="3" t="s">
        <v>30</v>
      </c>
      <c r="G4378" s="3">
        <v>25</v>
      </c>
      <c r="H4378" s="125">
        <v>-0.42449383565168752</v>
      </c>
      <c r="I4378" s="3"/>
      <c r="J4378" s="3"/>
      <c r="K4378" s="3" t="s">
        <v>99</v>
      </c>
      <c r="L4378" s="125">
        <v>-0.22803896019249201</v>
      </c>
      <c r="M4378" s="3">
        <v>26</v>
      </c>
      <c r="N4378" s="125">
        <v>0.205676682588916</v>
      </c>
      <c r="O4378" s="3">
        <v>26</v>
      </c>
      <c r="P4378" s="125">
        <v>9.2218071297205106E-3</v>
      </c>
      <c r="Q4378" s="3">
        <v>13</v>
      </c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</row>
    <row r="4379" spans="1:30" hidden="1" x14ac:dyDescent="0.25">
      <c r="A4379" s="2">
        <v>1</v>
      </c>
      <c r="B4379" s="2">
        <v>2018</v>
      </c>
      <c r="C4379" s="4" t="str">
        <f>INDEX(Index!$B$1:$B$500,MATCH($F4379,Index!$A$1:$A$500,0)
)</f>
        <v>CLE</v>
      </c>
      <c r="D4379" s="4">
        <v>0</v>
      </c>
      <c r="E4379" s="141">
        <f t="shared" si="68"/>
        <v>-0.42518077694965573</v>
      </c>
      <c r="F4379" s="3" t="s">
        <v>10</v>
      </c>
      <c r="G4379" s="3">
        <v>26</v>
      </c>
      <c r="H4379" s="125">
        <v>-0.42518077694965573</v>
      </c>
      <c r="I4379" s="3"/>
      <c r="J4379" s="3"/>
      <c r="K4379" s="3" t="s">
        <v>304</v>
      </c>
      <c r="L4379" s="125">
        <v>-0.27095995077185098</v>
      </c>
      <c r="M4379" s="3">
        <v>27</v>
      </c>
      <c r="N4379" s="125">
        <v>-9.0469832886462907E-3</v>
      </c>
      <c r="O4379" s="3">
        <v>16</v>
      </c>
      <c r="P4379" s="125">
        <v>-0.163267809466451</v>
      </c>
      <c r="Q4379" s="3">
        <v>30</v>
      </c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</row>
    <row r="4380" spans="1:30" hidden="1" x14ac:dyDescent="0.25">
      <c r="A4380" s="2">
        <v>1</v>
      </c>
      <c r="B4380" s="2">
        <v>2018</v>
      </c>
      <c r="C4380" s="4" t="str">
        <f>INDEX(Index!$B$1:$B$500,MATCH($F4380,Index!$A$1:$A$500,0)
)</f>
        <v>SF</v>
      </c>
      <c r="D4380" s="4">
        <v>0</v>
      </c>
      <c r="E4380" s="141">
        <f t="shared" si="68"/>
        <v>-0.45403997944226415</v>
      </c>
      <c r="F4380" s="3" t="s">
        <v>1</v>
      </c>
      <c r="G4380" s="3">
        <v>27</v>
      </c>
      <c r="H4380" s="125">
        <v>-0.45403997944226415</v>
      </c>
      <c r="I4380" s="3"/>
      <c r="J4380" s="3"/>
      <c r="K4380" s="3" t="s">
        <v>99</v>
      </c>
      <c r="L4380" s="125">
        <v>-0.38691215035078003</v>
      </c>
      <c r="M4380" s="3">
        <v>30</v>
      </c>
      <c r="N4380" s="125">
        <v>6.5335181130204895E-2</v>
      </c>
      <c r="O4380" s="3">
        <v>19</v>
      </c>
      <c r="P4380" s="125">
        <v>-1.7926479612792E-3</v>
      </c>
      <c r="Q4380" s="3">
        <v>15</v>
      </c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</row>
    <row r="4381" spans="1:30" hidden="1" x14ac:dyDescent="0.25">
      <c r="A4381" s="2">
        <v>1</v>
      </c>
      <c r="B4381" s="2">
        <v>2018</v>
      </c>
      <c r="C4381" s="4" t="str">
        <f>INDEX(Index!$B$1:$B$500,MATCH($F4381,Index!$A$1:$A$500,0)
)</f>
        <v>LAC</v>
      </c>
      <c r="D4381" s="4">
        <v>0</v>
      </c>
      <c r="E4381" s="141">
        <f t="shared" si="68"/>
        <v>-0.49436212980776695</v>
      </c>
      <c r="F4381" s="3" t="s">
        <v>28</v>
      </c>
      <c r="G4381" s="3">
        <v>28</v>
      </c>
      <c r="H4381" s="125">
        <v>-0.49436212980776695</v>
      </c>
      <c r="I4381" s="3"/>
      <c r="J4381" s="3"/>
      <c r="K4381" s="3" t="s">
        <v>99</v>
      </c>
      <c r="L4381" s="125">
        <v>0.30902770437412402</v>
      </c>
      <c r="M4381" s="3">
        <v>5</v>
      </c>
      <c r="N4381" s="125">
        <v>0.38658564443242299</v>
      </c>
      <c r="O4381" s="3">
        <v>30</v>
      </c>
      <c r="P4381" s="125">
        <v>-0.41680418974946798</v>
      </c>
      <c r="Q4381" s="3">
        <v>31</v>
      </c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</row>
    <row r="4382" spans="1:30" hidden="1" x14ac:dyDescent="0.25">
      <c r="A4382" s="2">
        <v>1</v>
      </c>
      <c r="B4382" s="2">
        <v>2018</v>
      </c>
      <c r="C4382" s="4" t="str">
        <f>INDEX(Index!$B$1:$B$500,MATCH($F4382,Index!$A$1:$A$500,0)
)</f>
        <v>DAL</v>
      </c>
      <c r="D4382" s="4">
        <v>0</v>
      </c>
      <c r="E4382" s="141">
        <f t="shared" si="68"/>
        <v>-0.50674317307125494</v>
      </c>
      <c r="F4382" s="3" t="s">
        <v>3</v>
      </c>
      <c r="G4382" s="3">
        <v>29</v>
      </c>
      <c r="H4382" s="125">
        <v>-0.50674317307125494</v>
      </c>
      <c r="I4382" s="3"/>
      <c r="J4382" s="3"/>
      <c r="K4382" s="3" t="s">
        <v>99</v>
      </c>
      <c r="L4382" s="125">
        <v>-0.21236267469305101</v>
      </c>
      <c r="M4382" s="3">
        <v>25</v>
      </c>
      <c r="N4382" s="125">
        <v>0.15727023733661</v>
      </c>
      <c r="O4382" s="3">
        <v>23</v>
      </c>
      <c r="P4382" s="125">
        <v>-0.13711026104159399</v>
      </c>
      <c r="Q4382" s="3">
        <v>29</v>
      </c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</row>
    <row r="4383" spans="1:30" hidden="1" x14ac:dyDescent="0.25">
      <c r="A4383" s="2">
        <v>1</v>
      </c>
      <c r="B4383" s="2">
        <v>2018</v>
      </c>
      <c r="C4383" s="4" t="str">
        <f>INDEX(Index!$B$1:$B$500,MATCH($F4383,Index!$A$1:$A$500,0)
)</f>
        <v>LV</v>
      </c>
      <c r="D4383" s="4">
        <v>0</v>
      </c>
      <c r="E4383" s="141">
        <f t="shared" si="68"/>
        <v>-0.55755019759504576</v>
      </c>
      <c r="F4383" s="3" t="s">
        <v>52</v>
      </c>
      <c r="G4383" s="3">
        <v>30</v>
      </c>
      <c r="H4383" s="125">
        <v>-0.55755019759504576</v>
      </c>
      <c r="I4383" s="3"/>
      <c r="J4383" s="3"/>
      <c r="K4383" s="3" t="s">
        <v>99</v>
      </c>
      <c r="L4383" s="125">
        <v>-0.104693077455283</v>
      </c>
      <c r="M4383" s="3">
        <v>22</v>
      </c>
      <c r="N4383" s="125">
        <v>0.46864979660168798</v>
      </c>
      <c r="O4383" s="3">
        <v>32</v>
      </c>
      <c r="P4383" s="125">
        <v>1.5792676461925299E-2</v>
      </c>
      <c r="Q4383" s="3">
        <v>12</v>
      </c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</row>
    <row r="4384" spans="1:30" hidden="1" x14ac:dyDescent="0.25">
      <c r="A4384" s="2">
        <v>1</v>
      </c>
      <c r="B4384" s="2">
        <v>2018</v>
      </c>
      <c r="C4384" s="4" t="str">
        <f>INDEX(Index!$B$1:$B$500,MATCH($F4384,Index!$A$1:$A$500,0)
)</f>
        <v>DET</v>
      </c>
      <c r="D4384" s="4">
        <v>0</v>
      </c>
      <c r="E4384" s="141">
        <f t="shared" si="68"/>
        <v>-0.99961179584108417</v>
      </c>
      <c r="F4384" s="3" t="s">
        <v>21</v>
      </c>
      <c r="G4384" s="3">
        <v>31</v>
      </c>
      <c r="H4384" s="125">
        <v>-0.99961179584108417</v>
      </c>
      <c r="I4384" s="3"/>
      <c r="J4384" s="3"/>
      <c r="K4384" s="3" t="s">
        <v>99</v>
      </c>
      <c r="L4384" s="125">
        <v>-0.46369351852276403</v>
      </c>
      <c r="M4384" s="3">
        <v>31</v>
      </c>
      <c r="N4384" s="125">
        <v>9.8017803135310097E-2</v>
      </c>
      <c r="O4384" s="3">
        <v>20</v>
      </c>
      <c r="P4384" s="125">
        <v>-0.43790047418300998</v>
      </c>
      <c r="Q4384" s="3">
        <v>32</v>
      </c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</row>
    <row r="4385" spans="1:30" hidden="1" x14ac:dyDescent="0.25">
      <c r="A4385" s="2">
        <v>1</v>
      </c>
      <c r="B4385" s="2">
        <v>2018</v>
      </c>
      <c r="C4385" s="4" t="str">
        <f>INDEX(Index!$B$1:$B$500,MATCH($F4385,Index!$A$1:$A$500,0)
)</f>
        <v>BUF</v>
      </c>
      <c r="D4385" s="4">
        <v>0</v>
      </c>
      <c r="E4385" s="141">
        <f t="shared" si="68"/>
        <v>-1.101984455573445</v>
      </c>
      <c r="F4385" s="3" t="s">
        <v>0</v>
      </c>
      <c r="G4385" s="3">
        <v>32</v>
      </c>
      <c r="H4385" s="125">
        <v>-1.101984455573445</v>
      </c>
      <c r="I4385" s="3"/>
      <c r="J4385" s="3"/>
      <c r="K4385" s="3" t="s">
        <v>99</v>
      </c>
      <c r="L4385" s="125">
        <v>-0.79583263069921595</v>
      </c>
      <c r="M4385" s="3">
        <v>32</v>
      </c>
      <c r="N4385" s="125">
        <v>0.21186264427641699</v>
      </c>
      <c r="O4385" s="3">
        <v>27</v>
      </c>
      <c r="P4385" s="125">
        <v>-9.4289180597811995E-2</v>
      </c>
      <c r="Q4385" s="3">
        <v>25</v>
      </c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</row>
    <row r="4386" spans="1:30" hidden="1" x14ac:dyDescent="0.25">
      <c r="A4386" s="2">
        <v>2</v>
      </c>
      <c r="B4386" s="2">
        <v>2018</v>
      </c>
      <c r="C4386" s="4" t="str">
        <f>INDEX(Index!$B$1:$B$500,MATCH($F4386,Index!$A$1:$A$500,0)
)</f>
        <v>KC</v>
      </c>
      <c r="D4386" s="4">
        <v>0</v>
      </c>
      <c r="E4386" s="141">
        <f t="shared" si="68"/>
        <v>0.60847784940235905</v>
      </c>
      <c r="F4386" s="3" t="s">
        <v>5</v>
      </c>
      <c r="G4386" s="3">
        <v>1</v>
      </c>
      <c r="H4386" s="125">
        <v>0.60847784940235905</v>
      </c>
      <c r="I4386" s="3"/>
      <c r="J4386" s="3"/>
      <c r="K4386" s="3" t="s">
        <v>100</v>
      </c>
      <c r="L4386" s="125">
        <v>0.58247658462601704</v>
      </c>
      <c r="M4386" s="3">
        <v>1</v>
      </c>
      <c r="N4386" s="125">
        <v>0.18261304150214799</v>
      </c>
      <c r="O4386" s="3">
        <v>30</v>
      </c>
      <c r="P4386" s="125">
        <v>0.20861430627849001</v>
      </c>
      <c r="Q4386" s="3">
        <v>1</v>
      </c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</row>
    <row r="4387" spans="1:30" hidden="1" x14ac:dyDescent="0.25">
      <c r="A4387" s="2">
        <v>2</v>
      </c>
      <c r="B4387" s="2">
        <v>2018</v>
      </c>
      <c r="C4387" s="4" t="str">
        <f>INDEX(Index!$B$1:$B$500,MATCH($F4387,Index!$A$1:$A$500,0)
)</f>
        <v>LAR</v>
      </c>
      <c r="D4387" s="4">
        <v>0</v>
      </c>
      <c r="E4387" s="141">
        <f t="shared" si="68"/>
        <v>0.57282937852632521</v>
      </c>
      <c r="F4387" s="3" t="s">
        <v>42</v>
      </c>
      <c r="G4387" s="3">
        <v>2</v>
      </c>
      <c r="H4387" s="125">
        <v>0.57282937852632521</v>
      </c>
      <c r="I4387" s="3"/>
      <c r="J4387" s="3"/>
      <c r="K4387" s="3" t="s">
        <v>100</v>
      </c>
      <c r="L4387" s="125">
        <v>0.24214925981053401</v>
      </c>
      <c r="M4387" s="3">
        <v>3</v>
      </c>
      <c r="N4387" s="125">
        <v>-0.25010610255448401</v>
      </c>
      <c r="O4387" s="3">
        <v>4</v>
      </c>
      <c r="P4387" s="125">
        <v>8.0574016161307202E-2</v>
      </c>
      <c r="Q4387" s="3">
        <v>4</v>
      </c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</row>
    <row r="4388" spans="1:30" hidden="1" x14ac:dyDescent="0.25">
      <c r="A4388" s="2">
        <v>2</v>
      </c>
      <c r="B4388" s="2">
        <v>2018</v>
      </c>
      <c r="C4388" s="4" t="str">
        <f>INDEX(Index!$B$1:$B$500,MATCH($F4388,Index!$A$1:$A$500,0)
)</f>
        <v>MIA</v>
      </c>
      <c r="D4388" s="4">
        <v>0</v>
      </c>
      <c r="E4388" s="141">
        <f t="shared" si="68"/>
        <v>0.40250039130091997</v>
      </c>
      <c r="F4388" s="3" t="s">
        <v>4</v>
      </c>
      <c r="G4388" s="3">
        <v>3</v>
      </c>
      <c r="H4388" s="125">
        <v>0.40250039130091997</v>
      </c>
      <c r="I4388" s="3"/>
      <c r="J4388" s="3"/>
      <c r="K4388" s="3" t="s">
        <v>100</v>
      </c>
      <c r="L4388" s="125">
        <v>5.0099640478994199E-2</v>
      </c>
      <c r="M4388" s="3">
        <v>13</v>
      </c>
      <c r="N4388" s="125">
        <v>-0.34863313645301702</v>
      </c>
      <c r="O4388" s="3">
        <v>2</v>
      </c>
      <c r="P4388" s="125">
        <v>3.7676143689087701E-3</v>
      </c>
      <c r="Q4388" s="3">
        <v>11</v>
      </c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</row>
    <row r="4389" spans="1:30" hidden="1" x14ac:dyDescent="0.25">
      <c r="A4389" s="2">
        <v>2</v>
      </c>
      <c r="B4389" s="2">
        <v>2018</v>
      </c>
      <c r="C4389" s="4" t="str">
        <f>INDEX(Index!$B$1:$B$500,MATCH($F4389,Index!$A$1:$A$500,0)
)</f>
        <v>CHI</v>
      </c>
      <c r="D4389" s="4">
        <v>0</v>
      </c>
      <c r="E4389" s="141">
        <f t="shared" si="68"/>
        <v>0.34657143778132049</v>
      </c>
      <c r="F4389" s="3" t="s">
        <v>64</v>
      </c>
      <c r="G4389" s="3">
        <v>4</v>
      </c>
      <c r="H4389" s="125">
        <v>0.34657143778132049</v>
      </c>
      <c r="I4389" s="3"/>
      <c r="J4389" s="3"/>
      <c r="K4389" s="3" t="s">
        <v>101</v>
      </c>
      <c r="L4389" s="125">
        <v>-5.70310852089633E-2</v>
      </c>
      <c r="M4389" s="3">
        <v>22</v>
      </c>
      <c r="N4389" s="125">
        <v>-0.35420327862713002</v>
      </c>
      <c r="O4389" s="3">
        <v>1</v>
      </c>
      <c r="P4389" s="125">
        <v>4.9399244363153801E-2</v>
      </c>
      <c r="Q4389" s="3">
        <v>5</v>
      </c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</row>
    <row r="4390" spans="1:30" hidden="1" x14ac:dyDescent="0.25">
      <c r="A4390" s="2">
        <v>2</v>
      </c>
      <c r="B4390" s="2">
        <v>2018</v>
      </c>
      <c r="C4390" s="4" t="str">
        <f>INDEX(Index!$B$1:$B$500,MATCH($F4390,Index!$A$1:$A$500,0)
)</f>
        <v>CIN</v>
      </c>
      <c r="D4390" s="4">
        <v>0</v>
      </c>
      <c r="E4390" s="141">
        <f t="shared" si="68"/>
        <v>0.34280092019359332</v>
      </c>
      <c r="F4390" s="3" t="s">
        <v>24</v>
      </c>
      <c r="G4390" s="3">
        <v>5</v>
      </c>
      <c r="H4390" s="125">
        <v>0.34280092019359332</v>
      </c>
      <c r="I4390" s="3"/>
      <c r="J4390" s="3"/>
      <c r="K4390" s="3" t="s">
        <v>100</v>
      </c>
      <c r="L4390" s="125">
        <v>0.219803899319618</v>
      </c>
      <c r="M4390" s="3">
        <v>4</v>
      </c>
      <c r="N4390" s="125">
        <v>-9.0663086854991096E-2</v>
      </c>
      <c r="O4390" s="3">
        <v>11</v>
      </c>
      <c r="P4390" s="125">
        <v>3.2333934018984198E-2</v>
      </c>
      <c r="Q4390" s="3">
        <v>7</v>
      </c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</row>
    <row r="4391" spans="1:30" hidden="1" x14ac:dyDescent="0.25">
      <c r="A4391" s="2">
        <v>2</v>
      </c>
      <c r="B4391" s="2">
        <v>2018</v>
      </c>
      <c r="C4391" s="4" t="str">
        <f>INDEX(Index!$B$1:$B$500,MATCH($F4391,Index!$A$1:$A$500,0)
)</f>
        <v>NYJ</v>
      </c>
      <c r="D4391" s="4">
        <v>0</v>
      </c>
      <c r="E4391" s="141">
        <f t="shared" si="68"/>
        <v>0.25558354901486102</v>
      </c>
      <c r="F4391" s="3" t="s">
        <v>9</v>
      </c>
      <c r="G4391" s="3">
        <v>6</v>
      </c>
      <c r="H4391" s="125">
        <v>0.25558354901486102</v>
      </c>
      <c r="I4391" s="3"/>
      <c r="J4391" s="3"/>
      <c r="K4391" s="3" t="s">
        <v>101</v>
      </c>
      <c r="L4391" s="125">
        <v>-0.17330166892990101</v>
      </c>
      <c r="M4391" s="3">
        <v>25</v>
      </c>
      <c r="N4391" s="125">
        <v>-0.286471620480647</v>
      </c>
      <c r="O4391" s="3">
        <v>3</v>
      </c>
      <c r="P4391" s="125">
        <v>0.142413597464115</v>
      </c>
      <c r="Q4391" s="3">
        <v>2</v>
      </c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</row>
    <row r="4392" spans="1:30" hidden="1" x14ac:dyDescent="0.25">
      <c r="A4392" s="2">
        <v>2</v>
      </c>
      <c r="B4392" s="2">
        <v>2018</v>
      </c>
      <c r="C4392" s="4" t="str">
        <f>INDEX(Index!$B$1:$B$500,MATCH($F4392,Index!$A$1:$A$500,0)
)</f>
        <v>JAX</v>
      </c>
      <c r="D4392" s="4">
        <v>0</v>
      </c>
      <c r="E4392" s="141">
        <f t="shared" si="68"/>
        <v>0.24655649401387739</v>
      </c>
      <c r="F4392" s="3" t="s">
        <v>12</v>
      </c>
      <c r="G4392" s="3">
        <v>7</v>
      </c>
      <c r="H4392" s="125">
        <v>0.24655649401387739</v>
      </c>
      <c r="I4392" s="3"/>
      <c r="J4392" s="3"/>
      <c r="K4392" s="3" t="s">
        <v>100</v>
      </c>
      <c r="L4392" s="125">
        <v>0.116226643308023</v>
      </c>
      <c r="M4392" s="3">
        <v>11</v>
      </c>
      <c r="N4392" s="125">
        <v>-0.11176953143594</v>
      </c>
      <c r="O4392" s="3">
        <v>10</v>
      </c>
      <c r="P4392" s="125">
        <v>1.8560319269914399E-2</v>
      </c>
      <c r="Q4392" s="3">
        <v>10</v>
      </c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</row>
    <row r="4393" spans="1:30" hidden="1" x14ac:dyDescent="0.25">
      <c r="A4393" s="2">
        <v>2</v>
      </c>
      <c r="B4393" s="2">
        <v>2018</v>
      </c>
      <c r="C4393" s="4" t="str">
        <f>INDEX(Index!$B$1:$B$500,MATCH($F4393,Index!$A$1:$A$500,0)
)</f>
        <v>BAL</v>
      </c>
      <c r="D4393" s="4">
        <v>0</v>
      </c>
      <c r="E4393" s="141">
        <f t="shared" si="68"/>
        <v>0.21996653630379839</v>
      </c>
      <c r="F4393" s="3" t="s">
        <v>18</v>
      </c>
      <c r="G4393" s="3">
        <v>8</v>
      </c>
      <c r="H4393" s="125">
        <v>0.21996653630379839</v>
      </c>
      <c r="I4393" s="3"/>
      <c r="J4393" s="3"/>
      <c r="K4393" s="3" t="s">
        <v>101</v>
      </c>
      <c r="L4393" s="125">
        <v>4.3091374563381697E-2</v>
      </c>
      <c r="M4393" s="3">
        <v>15</v>
      </c>
      <c r="N4393" s="125">
        <v>-0.20231012477025101</v>
      </c>
      <c r="O4393" s="3">
        <v>5</v>
      </c>
      <c r="P4393" s="125">
        <v>-2.54349630298343E-2</v>
      </c>
      <c r="Q4393" s="3">
        <v>18</v>
      </c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</row>
    <row r="4394" spans="1:30" hidden="1" x14ac:dyDescent="0.25">
      <c r="A4394" s="2">
        <v>2</v>
      </c>
      <c r="B4394" s="2">
        <v>2018</v>
      </c>
      <c r="C4394" s="4" t="str">
        <f>INDEX(Index!$B$1:$B$500,MATCH($F4394,Index!$A$1:$A$500,0)
)</f>
        <v>MIN</v>
      </c>
      <c r="D4394" s="4">
        <v>0</v>
      </c>
      <c r="E4394" s="141">
        <f t="shared" si="68"/>
        <v>0.16906096876329005</v>
      </c>
      <c r="F4394" s="3" t="s">
        <v>46</v>
      </c>
      <c r="G4394" s="3">
        <v>9</v>
      </c>
      <c r="H4394" s="125">
        <v>0.16906096876329005</v>
      </c>
      <c r="I4394" s="3"/>
      <c r="J4394" s="3"/>
      <c r="K4394" s="3" t="s">
        <v>305</v>
      </c>
      <c r="L4394" s="125">
        <v>0.17692469225594101</v>
      </c>
      <c r="M4394" s="3">
        <v>6</v>
      </c>
      <c r="N4394" s="125">
        <v>-0.13309453612991101</v>
      </c>
      <c r="O4394" s="3">
        <v>7</v>
      </c>
      <c r="P4394" s="125">
        <v>-0.140958259622562</v>
      </c>
      <c r="Q4394" s="3">
        <v>29</v>
      </c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</row>
    <row r="4395" spans="1:30" hidden="1" x14ac:dyDescent="0.25">
      <c r="A4395" s="2">
        <v>2</v>
      </c>
      <c r="B4395" s="2">
        <v>2018</v>
      </c>
      <c r="C4395" s="4" t="str">
        <f>INDEX(Index!$B$1:$B$500,MATCH($F4395,Index!$A$1:$A$500,0)
)</f>
        <v>HOU</v>
      </c>
      <c r="D4395" s="4">
        <v>0</v>
      </c>
      <c r="E4395" s="141">
        <f t="shared" si="68"/>
        <v>0.14274822886333699</v>
      </c>
      <c r="F4395" s="3" t="s">
        <v>49</v>
      </c>
      <c r="G4395" s="3">
        <v>10</v>
      </c>
      <c r="H4395" s="125">
        <v>0.14274822886333699</v>
      </c>
      <c r="I4395" s="3"/>
      <c r="J4395" s="3"/>
      <c r="K4395" s="3" t="s">
        <v>102</v>
      </c>
      <c r="L4395" s="125">
        <v>4.6623768744810598E-2</v>
      </c>
      <c r="M4395" s="3">
        <v>14</v>
      </c>
      <c r="N4395" s="125">
        <v>-6.7325708123653502E-2</v>
      </c>
      <c r="O4395" s="3">
        <v>12</v>
      </c>
      <c r="P4395" s="125">
        <v>2.87987519948729E-2</v>
      </c>
      <c r="Q4395" s="3">
        <v>8</v>
      </c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</row>
    <row r="4396" spans="1:30" hidden="1" x14ac:dyDescent="0.25">
      <c r="A4396" s="2">
        <v>2</v>
      </c>
      <c r="B4396" s="2">
        <v>2018</v>
      </c>
      <c r="C4396" s="4" t="str">
        <f>INDEX(Index!$B$1:$B$500,MATCH($F4396,Index!$A$1:$A$500,0)
)</f>
        <v>TB</v>
      </c>
      <c r="D4396" s="4">
        <v>0</v>
      </c>
      <c r="E4396" s="141">
        <f t="shared" si="68"/>
        <v>0.12076272308243408</v>
      </c>
      <c r="F4396" s="3" t="s">
        <v>38</v>
      </c>
      <c r="G4396" s="3">
        <v>11</v>
      </c>
      <c r="H4396" s="125">
        <v>0.12076272308243408</v>
      </c>
      <c r="I4396" s="3"/>
      <c r="J4396" s="3"/>
      <c r="K4396" s="3" t="s">
        <v>100</v>
      </c>
      <c r="L4396" s="125">
        <v>0.35774520221015699</v>
      </c>
      <c r="M4396" s="3">
        <v>2</v>
      </c>
      <c r="N4396" s="125">
        <v>0.16588400950966301</v>
      </c>
      <c r="O4396" s="3">
        <v>27</v>
      </c>
      <c r="P4396" s="125">
        <v>-7.1098469618059906E-2</v>
      </c>
      <c r="Q4396" s="3">
        <v>24</v>
      </c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</row>
    <row r="4397" spans="1:30" hidden="1" x14ac:dyDescent="0.25">
      <c r="A4397" s="2">
        <v>2</v>
      </c>
      <c r="B4397" s="2">
        <v>2018</v>
      </c>
      <c r="C4397" s="4" t="str">
        <f>INDEX(Index!$B$1:$B$500,MATCH($F4397,Index!$A$1:$A$500,0)
)</f>
        <v>CAR</v>
      </c>
      <c r="D4397" s="4">
        <v>0</v>
      </c>
      <c r="E4397" s="141">
        <f t="shared" si="68"/>
        <v>0.10452605763721209</v>
      </c>
      <c r="F4397" s="3" t="s">
        <v>51</v>
      </c>
      <c r="G4397" s="3">
        <v>12</v>
      </c>
      <c r="H4397" s="125">
        <v>0.10452605763721209</v>
      </c>
      <c r="I4397" s="3"/>
      <c r="J4397" s="3"/>
      <c r="K4397" s="3" t="s">
        <v>101</v>
      </c>
      <c r="L4397" s="125">
        <v>0.164653261272762</v>
      </c>
      <c r="M4397" s="3">
        <v>7</v>
      </c>
      <c r="N4397" s="125">
        <v>0.108066911958642</v>
      </c>
      <c r="O4397" s="3">
        <v>22</v>
      </c>
      <c r="P4397" s="125">
        <v>4.7939708323092099E-2</v>
      </c>
      <c r="Q4397" s="3">
        <v>6</v>
      </c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</row>
    <row r="4398" spans="1:30" hidden="1" x14ac:dyDescent="0.25">
      <c r="A4398" s="2">
        <v>2</v>
      </c>
      <c r="B4398" s="2">
        <v>2018</v>
      </c>
      <c r="C4398" s="4" t="str">
        <f>INDEX(Index!$B$1:$B$500,MATCH($F4398,Index!$A$1:$A$500,0)
)</f>
        <v>WAS</v>
      </c>
      <c r="D4398" s="4">
        <v>0</v>
      </c>
      <c r="E4398" s="141">
        <f t="shared" si="68"/>
        <v>8.321321900535221E-2</v>
      </c>
      <c r="F4398" s="3" t="s">
        <v>26</v>
      </c>
      <c r="G4398" s="3">
        <v>13</v>
      </c>
      <c r="H4398" s="125">
        <v>8.321321900535221E-2</v>
      </c>
      <c r="I4398" s="3"/>
      <c r="J4398" s="3"/>
      <c r="K4398" s="3" t="s">
        <v>101</v>
      </c>
      <c r="L4398" s="125">
        <v>-6.5035120731478796E-3</v>
      </c>
      <c r="M4398" s="3">
        <v>19</v>
      </c>
      <c r="N4398" s="125">
        <v>-0.167129092641666</v>
      </c>
      <c r="O4398" s="3">
        <v>6</v>
      </c>
      <c r="P4398" s="125">
        <v>-7.7412361563165902E-2</v>
      </c>
      <c r="Q4398" s="3">
        <v>25</v>
      </c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</row>
    <row r="4399" spans="1:30" hidden="1" x14ac:dyDescent="0.25">
      <c r="A4399" s="2">
        <v>2</v>
      </c>
      <c r="B4399" s="2">
        <v>2018</v>
      </c>
      <c r="C4399" s="4" t="str">
        <f>INDEX(Index!$B$1:$B$500,MATCH($F4399,Index!$A$1:$A$500,0)
)</f>
        <v>DAL</v>
      </c>
      <c r="D4399" s="4">
        <v>0</v>
      </c>
      <c r="E4399" s="141">
        <f t="shared" si="68"/>
        <v>6.0053019060341273E-2</v>
      </c>
      <c r="F4399" s="3" t="s">
        <v>3</v>
      </c>
      <c r="G4399" s="3">
        <v>14</v>
      </c>
      <c r="H4399" s="125">
        <v>6.0053019060341273E-2</v>
      </c>
      <c r="I4399" s="3"/>
      <c r="J4399" s="3"/>
      <c r="K4399" s="3" t="s">
        <v>101</v>
      </c>
      <c r="L4399" s="125">
        <v>7.9433551268891893E-3</v>
      </c>
      <c r="M4399" s="3">
        <v>18</v>
      </c>
      <c r="N4399" s="125">
        <v>-0.132927976824989</v>
      </c>
      <c r="O4399" s="3">
        <v>8</v>
      </c>
      <c r="P4399" s="125">
        <v>-8.0818312891536903E-2</v>
      </c>
      <c r="Q4399" s="3">
        <v>26</v>
      </c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</row>
    <row r="4400" spans="1:30" hidden="1" x14ac:dyDescent="0.25">
      <c r="A4400" s="2">
        <v>2</v>
      </c>
      <c r="B4400" s="2">
        <v>2018</v>
      </c>
      <c r="C4400" s="4" t="str">
        <f>INDEX(Index!$B$1:$B$500,MATCH($F4400,Index!$A$1:$A$500,0)
)</f>
        <v>DEN</v>
      </c>
      <c r="D4400" s="4">
        <v>0</v>
      </c>
      <c r="E4400" s="141">
        <f t="shared" si="68"/>
        <v>2.8601040327298002E-2</v>
      </c>
      <c r="F4400" s="3" t="s">
        <v>39</v>
      </c>
      <c r="G4400" s="3">
        <v>15</v>
      </c>
      <c r="H4400" s="125">
        <v>2.8601040327298002E-2</v>
      </c>
      <c r="I4400" s="3"/>
      <c r="J4400" s="3"/>
      <c r="K4400" s="3" t="s">
        <v>100</v>
      </c>
      <c r="L4400" s="125">
        <v>0.119098401467622</v>
      </c>
      <c r="M4400" s="3">
        <v>9</v>
      </c>
      <c r="N4400" s="125">
        <v>8.0049142655125499E-2</v>
      </c>
      <c r="O4400" s="3">
        <v>19</v>
      </c>
      <c r="P4400" s="125">
        <v>-1.04482184851985E-2</v>
      </c>
      <c r="Q4400" s="3">
        <v>13</v>
      </c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</row>
    <row r="4401" spans="1:30" hidden="1" x14ac:dyDescent="0.25">
      <c r="A4401" s="2">
        <v>2</v>
      </c>
      <c r="B4401" s="2">
        <v>2018</v>
      </c>
      <c r="C4401" s="4" t="str">
        <f>INDEX(Index!$B$1:$B$500,MATCH($F4401,Index!$A$1:$A$500,0)
)</f>
        <v>NO</v>
      </c>
      <c r="D4401" s="4">
        <v>0</v>
      </c>
      <c r="E4401" s="141">
        <f t="shared" si="68"/>
        <v>-3.2367234060590999E-3</v>
      </c>
      <c r="F4401" s="3" t="s">
        <v>27</v>
      </c>
      <c r="G4401" s="3">
        <v>16</v>
      </c>
      <c r="H4401" s="125">
        <v>-3.2367234060590999E-3</v>
      </c>
      <c r="I4401" s="3"/>
      <c r="J4401" s="3"/>
      <c r="K4401" s="3" t="s">
        <v>101</v>
      </c>
      <c r="L4401" s="125">
        <v>0.11628708395048699</v>
      </c>
      <c r="M4401" s="3">
        <v>10</v>
      </c>
      <c r="N4401" s="125">
        <v>8.0759296546044496E-2</v>
      </c>
      <c r="O4401" s="3">
        <v>20</v>
      </c>
      <c r="P4401" s="125">
        <v>-3.8764510810501598E-2</v>
      </c>
      <c r="Q4401" s="3">
        <v>20</v>
      </c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</row>
    <row r="4402" spans="1:30" hidden="1" x14ac:dyDescent="0.25">
      <c r="A4402" s="2">
        <v>2</v>
      </c>
      <c r="B4402" s="2">
        <v>2018</v>
      </c>
      <c r="C4402" s="4" t="str">
        <f>INDEX(Index!$B$1:$B$500,MATCH($F4402,Index!$A$1:$A$500,0)
)</f>
        <v>PHI</v>
      </c>
      <c r="D4402" s="4">
        <v>0</v>
      </c>
      <c r="E4402" s="141">
        <f t="shared" si="68"/>
        <v>-1.3869842378331394E-2</v>
      </c>
      <c r="F4402" s="3" t="s">
        <v>7</v>
      </c>
      <c r="G4402" s="3">
        <v>17</v>
      </c>
      <c r="H4402" s="125">
        <v>-1.3869842378331394E-2</v>
      </c>
      <c r="I4402" s="3"/>
      <c r="J4402" s="3"/>
      <c r="K4402" s="3" t="s">
        <v>101</v>
      </c>
      <c r="L4402" s="125">
        <v>1.19388854637249E-2</v>
      </c>
      <c r="M4402" s="3">
        <v>17</v>
      </c>
      <c r="N4402" s="125">
        <v>-3.8503147492759203E-2</v>
      </c>
      <c r="O4402" s="3">
        <v>13</v>
      </c>
      <c r="P4402" s="125">
        <v>-6.4311875334815499E-2</v>
      </c>
      <c r="Q4402" s="3">
        <v>22</v>
      </c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</row>
    <row r="4403" spans="1:30" hidden="1" x14ac:dyDescent="0.25">
      <c r="A4403" s="2">
        <v>2</v>
      </c>
      <c r="B4403" s="2">
        <v>2018</v>
      </c>
      <c r="C4403" s="4" t="str">
        <f>INDEX(Index!$B$1:$B$500,MATCH($F4403,Index!$A$1:$A$500,0)
)</f>
        <v>ATL</v>
      </c>
      <c r="D4403" s="4">
        <v>0</v>
      </c>
      <c r="E4403" s="141">
        <f t="shared" si="68"/>
        <v>-1.8455042671453269E-2</v>
      </c>
      <c r="F4403" s="3" t="s">
        <v>43</v>
      </c>
      <c r="G4403" s="3">
        <v>18</v>
      </c>
      <c r="H4403" s="125">
        <v>-1.8455042671453269E-2</v>
      </c>
      <c r="I4403" s="3"/>
      <c r="J4403" s="3"/>
      <c r="K4403" s="3" t="s">
        <v>101</v>
      </c>
      <c r="L4403" s="125">
        <v>-3.2141603008835201E-2</v>
      </c>
      <c r="M4403" s="3">
        <v>20</v>
      </c>
      <c r="N4403" s="125">
        <v>8.7941171881841702E-3</v>
      </c>
      <c r="O4403" s="3">
        <v>16</v>
      </c>
      <c r="P4403" s="125">
        <v>2.2480677525566099E-2</v>
      </c>
      <c r="Q4403" s="3">
        <v>9</v>
      </c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</row>
    <row r="4404" spans="1:30" hidden="1" x14ac:dyDescent="0.25">
      <c r="A4404" s="2">
        <v>2</v>
      </c>
      <c r="B4404" s="2">
        <v>2018</v>
      </c>
      <c r="C4404" s="4" t="str">
        <f>INDEX(Index!$B$1:$B$500,MATCH($F4404,Index!$A$1:$A$500,0)
)</f>
        <v>LAC</v>
      </c>
      <c r="D4404" s="4">
        <v>0</v>
      </c>
      <c r="E4404" s="141">
        <f t="shared" si="68"/>
        <v>-2.4479181976599762E-2</v>
      </c>
      <c r="F4404" s="3" t="s">
        <v>28</v>
      </c>
      <c r="G4404" s="3">
        <v>19</v>
      </c>
      <c r="H4404" s="125">
        <v>-2.4479181976599762E-2</v>
      </c>
      <c r="I4404" s="3"/>
      <c r="J4404" s="3"/>
      <c r="K4404" s="3" t="s">
        <v>101</v>
      </c>
      <c r="L4404" s="125">
        <v>0.17862619175265501</v>
      </c>
      <c r="M4404" s="3">
        <v>5</v>
      </c>
      <c r="N4404" s="125">
        <v>5.3519749646487799E-2</v>
      </c>
      <c r="O4404" s="3">
        <v>17</v>
      </c>
      <c r="P4404" s="125">
        <v>-0.14958562408276699</v>
      </c>
      <c r="Q4404" s="3">
        <v>30</v>
      </c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</row>
    <row r="4405" spans="1:30" hidden="1" x14ac:dyDescent="0.25">
      <c r="A4405" s="2">
        <v>2</v>
      </c>
      <c r="B4405" s="2">
        <v>2018</v>
      </c>
      <c r="C4405" s="4" t="str">
        <f>INDEX(Index!$B$1:$B$500,MATCH($F4405,Index!$A$1:$A$500,0)
)</f>
        <v>IND</v>
      </c>
      <c r="D4405" s="4">
        <v>0</v>
      </c>
      <c r="E4405" s="141">
        <f t="shared" si="68"/>
        <v>-5.5650850168044635E-2</v>
      </c>
      <c r="F4405" s="3" t="s">
        <v>35</v>
      </c>
      <c r="G4405" s="3">
        <v>20</v>
      </c>
      <c r="H4405" s="125">
        <v>-5.5650850168044635E-2</v>
      </c>
      <c r="I4405" s="3"/>
      <c r="J4405" s="3"/>
      <c r="K4405" s="3" t="s">
        <v>101</v>
      </c>
      <c r="L4405" s="125">
        <v>-3.98153979727787E-2</v>
      </c>
      <c r="M4405" s="3">
        <v>21</v>
      </c>
      <c r="N4405" s="125">
        <v>-4.0716006484225603E-3</v>
      </c>
      <c r="O4405" s="3">
        <v>15</v>
      </c>
      <c r="P4405" s="125">
        <v>-1.9907052843688499E-2</v>
      </c>
      <c r="Q4405" s="3">
        <v>14</v>
      </c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</row>
    <row r="4406" spans="1:30" hidden="1" x14ac:dyDescent="0.25">
      <c r="A4406" s="2">
        <v>2</v>
      </c>
      <c r="B4406" s="2">
        <v>2018</v>
      </c>
      <c r="C4406" s="4" t="str">
        <f>INDEX(Index!$B$1:$B$500,MATCH($F4406,Index!$A$1:$A$500,0)
)</f>
        <v>PIT</v>
      </c>
      <c r="D4406" s="4">
        <v>0</v>
      </c>
      <c r="E4406" s="141">
        <f t="shared" si="68"/>
        <v>-0.1050911117990776</v>
      </c>
      <c r="F4406" s="3" t="s">
        <v>32</v>
      </c>
      <c r="G4406" s="3">
        <v>21</v>
      </c>
      <c r="H4406" s="125">
        <v>-0.1050911117990776</v>
      </c>
      <c r="I4406" s="3"/>
      <c r="J4406" s="3"/>
      <c r="K4406" s="3" t="s">
        <v>306</v>
      </c>
      <c r="L4406" s="125">
        <v>0.149928833094089</v>
      </c>
      <c r="M4406" s="3">
        <v>8</v>
      </c>
      <c r="N4406" s="125">
        <v>0.164638610902097</v>
      </c>
      <c r="O4406" s="3">
        <v>26</v>
      </c>
      <c r="P4406" s="125">
        <v>-9.0381333991069596E-2</v>
      </c>
      <c r="Q4406" s="3">
        <v>28</v>
      </c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</row>
    <row r="4407" spans="1:30" hidden="1" x14ac:dyDescent="0.25">
      <c r="A4407" s="2">
        <v>2</v>
      </c>
      <c r="B4407" s="2">
        <v>2018</v>
      </c>
      <c r="C4407" s="4" t="str">
        <f>INDEX(Index!$B$1:$B$500,MATCH($F4407,Index!$A$1:$A$500,0)
)</f>
        <v>SF</v>
      </c>
      <c r="D4407" s="4">
        <v>0</v>
      </c>
      <c r="E4407" s="141">
        <f t="shared" si="68"/>
        <v>-0.13729691324538851</v>
      </c>
      <c r="F4407" s="3" t="s">
        <v>1</v>
      </c>
      <c r="G4407" s="3">
        <v>22</v>
      </c>
      <c r="H4407" s="125">
        <v>-0.13729691324538851</v>
      </c>
      <c r="I4407" s="3"/>
      <c r="J4407" s="3"/>
      <c r="K4407" s="3" t="s">
        <v>101</v>
      </c>
      <c r="L4407" s="125">
        <v>-0.14090594623886901</v>
      </c>
      <c r="M4407" s="3">
        <v>24</v>
      </c>
      <c r="N4407" s="125">
        <v>-2.7192683663309E-2</v>
      </c>
      <c r="O4407" s="3">
        <v>14</v>
      </c>
      <c r="P4407" s="125">
        <v>-2.3583650669828499E-2</v>
      </c>
      <c r="Q4407" s="3">
        <v>17</v>
      </c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</row>
    <row r="4408" spans="1:30" hidden="1" x14ac:dyDescent="0.25">
      <c r="A4408" s="2">
        <v>2</v>
      </c>
      <c r="B4408" s="2">
        <v>2018</v>
      </c>
      <c r="C4408" s="4" t="str">
        <f>INDEX(Index!$B$1:$B$500,MATCH($F4408,Index!$A$1:$A$500,0)
)</f>
        <v>LV</v>
      </c>
      <c r="D4408" s="4">
        <v>0</v>
      </c>
      <c r="E4408" s="141">
        <f t="shared" si="68"/>
        <v>-0.1472259674412619</v>
      </c>
      <c r="F4408" s="3" t="s">
        <v>52</v>
      </c>
      <c r="G4408" s="3">
        <v>23</v>
      </c>
      <c r="H4408" s="125">
        <v>-0.1472259674412619</v>
      </c>
      <c r="I4408" s="3"/>
      <c r="J4408" s="3"/>
      <c r="K4408" s="3" t="s">
        <v>102</v>
      </c>
      <c r="L4408" s="125">
        <v>5.01413460597274E-2</v>
      </c>
      <c r="M4408" s="3">
        <v>12</v>
      </c>
      <c r="N4408" s="125">
        <v>0.173972464613389</v>
      </c>
      <c r="O4408" s="3">
        <v>28</v>
      </c>
      <c r="P4408" s="125">
        <v>-2.3394848887600302E-2</v>
      </c>
      <c r="Q4408" s="3">
        <v>16</v>
      </c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</row>
    <row r="4409" spans="1:30" hidden="1" x14ac:dyDescent="0.25">
      <c r="A4409" s="2">
        <v>2</v>
      </c>
      <c r="B4409" s="2">
        <v>2018</v>
      </c>
      <c r="C4409" s="4" t="str">
        <f>INDEX(Index!$B$1:$B$500,MATCH($F4409,Index!$A$1:$A$500,0)
)</f>
        <v>NE</v>
      </c>
      <c r="D4409" s="4">
        <v>0</v>
      </c>
      <c r="E4409" s="141">
        <f t="shared" si="68"/>
        <v>-0.1860119472346643</v>
      </c>
      <c r="F4409" s="3" t="s">
        <v>17</v>
      </c>
      <c r="G4409" s="3">
        <v>24</v>
      </c>
      <c r="H4409" s="125">
        <v>-0.1860119472346643</v>
      </c>
      <c r="I4409" s="3"/>
      <c r="J4409" s="3"/>
      <c r="K4409" s="3" t="s">
        <v>101</v>
      </c>
      <c r="L4409" s="125">
        <v>2.7387374525065299E-2</v>
      </c>
      <c r="M4409" s="3">
        <v>16</v>
      </c>
      <c r="N4409" s="125">
        <v>0.146037379363536</v>
      </c>
      <c r="O4409" s="3">
        <v>24</v>
      </c>
      <c r="P4409" s="125">
        <v>-6.73619423961936E-2</v>
      </c>
      <c r="Q4409" s="3">
        <v>23</v>
      </c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</row>
    <row r="4410" spans="1:30" hidden="1" x14ac:dyDescent="0.25">
      <c r="A4410" s="2">
        <v>2</v>
      </c>
      <c r="B4410" s="2">
        <v>2018</v>
      </c>
      <c r="C4410" s="4" t="str">
        <f>INDEX(Index!$B$1:$B$500,MATCH($F4410,Index!$A$1:$A$500,0)
)</f>
        <v>GB</v>
      </c>
      <c r="D4410" s="4">
        <v>0</v>
      </c>
      <c r="E4410" s="141">
        <f t="shared" si="68"/>
        <v>-0.23866423413692509</v>
      </c>
      <c r="F4410" s="3" t="s">
        <v>20</v>
      </c>
      <c r="G4410" s="3">
        <v>25</v>
      </c>
      <c r="H4410" s="125">
        <v>-0.23866423413692509</v>
      </c>
      <c r="I4410" s="3"/>
      <c r="J4410" s="3"/>
      <c r="K4410" s="3" t="s">
        <v>305</v>
      </c>
      <c r="L4410" s="125">
        <v>-7.1227046318004097E-2</v>
      </c>
      <c r="M4410" s="3">
        <v>23</v>
      </c>
      <c r="N4410" s="125">
        <v>0.116398482116639</v>
      </c>
      <c r="O4410" s="3">
        <v>23</v>
      </c>
      <c r="P4410" s="125">
        <v>-5.1038705702282E-2</v>
      </c>
      <c r="Q4410" s="3">
        <v>21</v>
      </c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</row>
    <row r="4411" spans="1:30" hidden="1" x14ac:dyDescent="0.25">
      <c r="A4411" s="2">
        <v>2</v>
      </c>
      <c r="B4411" s="2">
        <v>2018</v>
      </c>
      <c r="C4411" s="4" t="str">
        <f>INDEX(Index!$B$1:$B$500,MATCH($F4411,Index!$A$1:$A$500,0)
)</f>
        <v>SEA</v>
      </c>
      <c r="D4411" s="4">
        <v>0</v>
      </c>
      <c r="E4411" s="141">
        <f t="shared" si="68"/>
        <v>-0.3077269258222034</v>
      </c>
      <c r="F4411" s="3" t="s">
        <v>30</v>
      </c>
      <c r="G4411" s="3">
        <v>26</v>
      </c>
      <c r="H4411" s="125">
        <v>-0.3077269258222034</v>
      </c>
      <c r="I4411" s="3"/>
      <c r="J4411" s="3"/>
      <c r="K4411" s="3" t="s">
        <v>102</v>
      </c>
      <c r="L4411" s="125">
        <v>-0.24071164646853099</v>
      </c>
      <c r="M4411" s="3">
        <v>28</v>
      </c>
      <c r="N4411" s="125">
        <v>6.9212659848391395E-2</v>
      </c>
      <c r="O4411" s="3">
        <v>18</v>
      </c>
      <c r="P4411" s="125">
        <v>2.1973804947189399E-3</v>
      </c>
      <c r="Q4411" s="3">
        <v>12</v>
      </c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</row>
    <row r="4412" spans="1:30" hidden="1" x14ac:dyDescent="0.25">
      <c r="A4412" s="2">
        <v>2</v>
      </c>
      <c r="B4412" s="2">
        <v>2018</v>
      </c>
      <c r="C4412" s="4" t="str">
        <f>INDEX(Index!$B$1:$B$500,MATCH($F4412,Index!$A$1:$A$500,0)
)</f>
        <v>CLE</v>
      </c>
      <c r="D4412" s="4">
        <v>0</v>
      </c>
      <c r="E4412" s="141">
        <f t="shared" si="68"/>
        <v>-0.348621313147567</v>
      </c>
      <c r="F4412" s="3" t="s">
        <v>10</v>
      </c>
      <c r="G4412" s="3">
        <v>27</v>
      </c>
      <c r="H4412" s="125">
        <v>-0.348621313147567</v>
      </c>
      <c r="I4412" s="3"/>
      <c r="J4412" s="3"/>
      <c r="K4412" s="3" t="s">
        <v>306</v>
      </c>
      <c r="L4412" s="125">
        <v>-0.26374995985208499</v>
      </c>
      <c r="M4412" s="3">
        <v>29</v>
      </c>
      <c r="N4412" s="125">
        <v>-0.122293318820934</v>
      </c>
      <c r="O4412" s="3">
        <v>9</v>
      </c>
      <c r="P4412" s="125">
        <v>-0.20716467211641601</v>
      </c>
      <c r="Q4412" s="3">
        <v>32</v>
      </c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</row>
    <row r="4413" spans="1:30" hidden="1" x14ac:dyDescent="0.25">
      <c r="A4413" s="2">
        <v>2</v>
      </c>
      <c r="B4413" s="2">
        <v>2018</v>
      </c>
      <c r="C4413" s="4" t="str">
        <f>INDEX(Index!$B$1:$B$500,MATCH($F4413,Index!$A$1:$A$500,0)
)</f>
        <v>NYG</v>
      </c>
      <c r="D4413" s="4">
        <v>0</v>
      </c>
      <c r="E4413" s="141">
        <f t="shared" si="68"/>
        <v>-0.41595437509938216</v>
      </c>
      <c r="F4413" s="3" t="s">
        <v>15</v>
      </c>
      <c r="G4413" s="3">
        <v>28</v>
      </c>
      <c r="H4413" s="125">
        <v>-0.41595437509938216</v>
      </c>
      <c r="I4413" s="3"/>
      <c r="J4413" s="3"/>
      <c r="K4413" s="3" t="s">
        <v>102</v>
      </c>
      <c r="L4413" s="125">
        <v>-0.23903239650800001</v>
      </c>
      <c r="M4413" s="3">
        <v>27</v>
      </c>
      <c r="N4413" s="125">
        <v>0.15584442572478999</v>
      </c>
      <c r="O4413" s="3">
        <v>25</v>
      </c>
      <c r="P4413" s="125">
        <v>-2.10775528665922E-2</v>
      </c>
      <c r="Q4413" s="3">
        <v>15</v>
      </c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</row>
    <row r="4414" spans="1:30" hidden="1" x14ac:dyDescent="0.25">
      <c r="A4414" s="2">
        <v>2</v>
      </c>
      <c r="B4414" s="2">
        <v>2018</v>
      </c>
      <c r="C4414" s="4" t="str">
        <f>INDEX(Index!$B$1:$B$500,MATCH($F4414,Index!$A$1:$A$500,0)
)</f>
        <v>TEN</v>
      </c>
      <c r="D4414" s="4">
        <v>0</v>
      </c>
      <c r="E4414" s="141">
        <f t="shared" si="68"/>
        <v>-0.43832680524359602</v>
      </c>
      <c r="F4414" s="3" t="s">
        <v>45</v>
      </c>
      <c r="G4414" s="3">
        <v>29</v>
      </c>
      <c r="H4414" s="125">
        <v>-0.43832680524359602</v>
      </c>
      <c r="I4414" s="3"/>
      <c r="J4414" s="3"/>
      <c r="K4414" s="3" t="s">
        <v>101</v>
      </c>
      <c r="L4414" s="125">
        <v>-0.27244958224397398</v>
      </c>
      <c r="M4414" s="3">
        <v>30</v>
      </c>
      <c r="N4414" s="125">
        <v>0.25705904213972403</v>
      </c>
      <c r="O4414" s="3">
        <v>32</v>
      </c>
      <c r="P4414" s="125">
        <v>9.11818191401019E-2</v>
      </c>
      <c r="Q4414" s="3">
        <v>3</v>
      </c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</row>
    <row r="4415" spans="1:30" hidden="1" x14ac:dyDescent="0.25">
      <c r="A4415" s="2">
        <v>2</v>
      </c>
      <c r="B4415" s="2">
        <v>2018</v>
      </c>
      <c r="C4415" s="4" t="str">
        <f>INDEX(Index!$B$1:$B$500,MATCH($F4415,Index!$A$1:$A$500,0)
)</f>
        <v>DET</v>
      </c>
      <c r="D4415" s="4">
        <v>0</v>
      </c>
      <c r="E4415" s="141">
        <f t="shared" si="68"/>
        <v>-0.59324971184323094</v>
      </c>
      <c r="F4415" s="3" t="s">
        <v>21</v>
      </c>
      <c r="G4415" s="3">
        <v>30</v>
      </c>
      <c r="H4415" s="125">
        <v>-0.59324971184323094</v>
      </c>
      <c r="I4415" s="3"/>
      <c r="J4415" s="3"/>
      <c r="K4415" s="3" t="s">
        <v>102</v>
      </c>
      <c r="L4415" s="125">
        <v>-0.21337106078198201</v>
      </c>
      <c r="M4415" s="3">
        <v>26</v>
      </c>
      <c r="N4415" s="125">
        <v>0.17557986116667099</v>
      </c>
      <c r="O4415" s="3">
        <v>29</v>
      </c>
      <c r="P4415" s="125">
        <v>-0.204298789894578</v>
      </c>
      <c r="Q4415" s="3">
        <v>31</v>
      </c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</row>
    <row r="4416" spans="1:30" hidden="1" x14ac:dyDescent="0.25">
      <c r="A4416" s="2">
        <v>2</v>
      </c>
      <c r="B4416" s="2">
        <v>2018</v>
      </c>
      <c r="C4416" s="4" t="str">
        <f>INDEX(Index!$B$1:$B$500,MATCH($F4416,Index!$A$1:$A$500,0)
)</f>
        <v>ARI</v>
      </c>
      <c r="D4416" s="4">
        <v>0</v>
      </c>
      <c r="E4416" s="141">
        <f t="shared" si="68"/>
        <v>-0.66576056349847967</v>
      </c>
      <c r="F4416" s="3" t="s">
        <v>23</v>
      </c>
      <c r="G4416" s="3">
        <v>31</v>
      </c>
      <c r="H4416" s="125">
        <v>-0.66576056349847967</v>
      </c>
      <c r="I4416" s="3"/>
      <c r="J4416" s="3"/>
      <c r="K4416" s="3" t="s">
        <v>102</v>
      </c>
      <c r="L4416" s="125">
        <v>-0.53311002685447295</v>
      </c>
      <c r="M4416" s="3">
        <v>31</v>
      </c>
      <c r="N4416" s="125">
        <v>9.5805835174748694E-2</v>
      </c>
      <c r="O4416" s="3">
        <v>21</v>
      </c>
      <c r="P4416" s="125">
        <v>-3.6844701469258001E-2</v>
      </c>
      <c r="Q4416" s="3">
        <v>19</v>
      </c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</row>
    <row r="4417" spans="1:30" hidden="1" x14ac:dyDescent="0.25">
      <c r="A4417" s="2">
        <v>2</v>
      </c>
      <c r="B4417" s="2">
        <v>2018</v>
      </c>
      <c r="C4417" s="4" t="str">
        <f>INDEX(Index!$B$1:$B$500,MATCH($F4417,Index!$A$1:$A$500,0)
)</f>
        <v>BUF</v>
      </c>
      <c r="D4417" s="4">
        <v>0</v>
      </c>
      <c r="E4417" s="141">
        <f t="shared" si="68"/>
        <v>-0.87166794157759564</v>
      </c>
      <c r="F4417" s="3" t="s">
        <v>0</v>
      </c>
      <c r="G4417" s="3">
        <v>32</v>
      </c>
      <c r="H4417" s="125">
        <v>-0.87166794157759564</v>
      </c>
      <c r="I4417" s="3"/>
      <c r="J4417" s="3"/>
      <c r="K4417" s="3" t="s">
        <v>102</v>
      </c>
      <c r="L4417" s="125">
        <v>-0.58980782693802802</v>
      </c>
      <c r="M4417" s="3">
        <v>32</v>
      </c>
      <c r="N4417" s="125">
        <v>0.19510494970002101</v>
      </c>
      <c r="O4417" s="3">
        <v>31</v>
      </c>
      <c r="P4417" s="125">
        <v>-8.6755164939546603E-2</v>
      </c>
      <c r="Q4417" s="3">
        <v>27</v>
      </c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</row>
    <row r="4418" spans="1:30" hidden="1" x14ac:dyDescent="0.25">
      <c r="A4418" s="2">
        <v>3</v>
      </c>
      <c r="B4418" s="2">
        <v>2018</v>
      </c>
      <c r="C4418" s="4" t="str">
        <f>INDEX(Index!$B$1:$B$500,MATCH($F4418,Index!$A$1:$A$500,0)
)</f>
        <v>LAR</v>
      </c>
      <c r="D4418" s="4">
        <v>0</v>
      </c>
      <c r="E4418" s="141">
        <f t="shared" ref="E4418:E4481" si="69">IF(D4418=1,H4418/100,H4418)</f>
        <v>0.48614650873947696</v>
      </c>
      <c r="F4418" s="3" t="s">
        <v>42</v>
      </c>
      <c r="G4418" s="3">
        <v>1</v>
      </c>
      <c r="H4418" s="125">
        <v>0.48614650873947696</v>
      </c>
      <c r="I4418" s="3"/>
      <c r="J4418" s="3"/>
      <c r="K4418" s="3" t="s">
        <v>104</v>
      </c>
      <c r="L4418" s="125">
        <v>0.32933416903590801</v>
      </c>
      <c r="M4418" s="3">
        <v>2</v>
      </c>
      <c r="N4418" s="125">
        <v>-0.152394581562003</v>
      </c>
      <c r="O4418" s="3">
        <v>6</v>
      </c>
      <c r="P4418" s="125">
        <v>4.4177581415659802E-3</v>
      </c>
      <c r="Q4418" s="3">
        <v>12</v>
      </c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</row>
    <row r="4419" spans="1:30" hidden="1" x14ac:dyDescent="0.25">
      <c r="A4419" s="2">
        <v>3</v>
      </c>
      <c r="B4419" s="2">
        <v>2018</v>
      </c>
      <c r="C4419" s="4" t="str">
        <f>INDEX(Index!$B$1:$B$500,MATCH($F4419,Index!$A$1:$A$500,0)
)</f>
        <v>KC</v>
      </c>
      <c r="D4419" s="4">
        <v>0</v>
      </c>
      <c r="E4419" s="141">
        <f t="shared" si="69"/>
        <v>0.48541059666321795</v>
      </c>
      <c r="F4419" s="3" t="s">
        <v>5</v>
      </c>
      <c r="G4419" s="3">
        <v>2</v>
      </c>
      <c r="H4419" s="125">
        <v>0.48541059666321795</v>
      </c>
      <c r="I4419" s="3"/>
      <c r="J4419" s="3"/>
      <c r="K4419" s="3" t="s">
        <v>104</v>
      </c>
      <c r="L4419" s="125">
        <v>0.48522022512742002</v>
      </c>
      <c r="M4419" s="3">
        <v>1</v>
      </c>
      <c r="N4419" s="125">
        <v>0.152843621075298</v>
      </c>
      <c r="O4419" s="3">
        <v>26</v>
      </c>
      <c r="P4419" s="125">
        <v>0.15303399261109599</v>
      </c>
      <c r="Q4419" s="3">
        <v>1</v>
      </c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</row>
    <row r="4420" spans="1:30" hidden="1" x14ac:dyDescent="0.25">
      <c r="A4420" s="2">
        <v>3</v>
      </c>
      <c r="B4420" s="2">
        <v>2018</v>
      </c>
      <c r="C4420" s="4" t="str">
        <f>INDEX(Index!$B$1:$B$500,MATCH($F4420,Index!$A$1:$A$500,0)
)</f>
        <v>MIA</v>
      </c>
      <c r="D4420" s="4">
        <v>0</v>
      </c>
      <c r="E4420" s="141">
        <f t="shared" si="69"/>
        <v>0.40421278650757098</v>
      </c>
      <c r="F4420" s="3" t="s">
        <v>4</v>
      </c>
      <c r="G4420" s="3">
        <v>3</v>
      </c>
      <c r="H4420" s="125">
        <v>0.40421278650757098</v>
      </c>
      <c r="I4420" s="3"/>
      <c r="J4420" s="3"/>
      <c r="K4420" s="3" t="s">
        <v>104</v>
      </c>
      <c r="L4420" s="125">
        <v>0.192582482917803</v>
      </c>
      <c r="M4420" s="3">
        <v>6</v>
      </c>
      <c r="N4420" s="125">
        <v>-0.193143654245581</v>
      </c>
      <c r="O4420" s="3">
        <v>4</v>
      </c>
      <c r="P4420" s="125">
        <v>1.8486649344186999E-2</v>
      </c>
      <c r="Q4420" s="3">
        <v>7</v>
      </c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</row>
    <row r="4421" spans="1:30" hidden="1" x14ac:dyDescent="0.25">
      <c r="A4421" s="2">
        <v>3</v>
      </c>
      <c r="B4421" s="2">
        <v>2018</v>
      </c>
      <c r="C4421" s="4" t="str">
        <f>INDEX(Index!$B$1:$B$500,MATCH($F4421,Index!$A$1:$A$500,0)
)</f>
        <v>CIN</v>
      </c>
      <c r="D4421" s="4">
        <v>0</v>
      </c>
      <c r="E4421" s="141">
        <f t="shared" si="69"/>
        <v>0.23310534622096318</v>
      </c>
      <c r="F4421" s="3" t="s">
        <v>24</v>
      </c>
      <c r="G4421" s="3">
        <v>4</v>
      </c>
      <c r="H4421" s="125">
        <v>0.23310534622096318</v>
      </c>
      <c r="I4421" s="3"/>
      <c r="J4421" s="3"/>
      <c r="K4421" s="3" t="s">
        <v>103</v>
      </c>
      <c r="L4421" s="125">
        <v>0.20569007582221999</v>
      </c>
      <c r="M4421" s="3">
        <v>4</v>
      </c>
      <c r="N4421" s="125">
        <v>-1.61831656535514E-2</v>
      </c>
      <c r="O4421" s="3">
        <v>16</v>
      </c>
      <c r="P4421" s="125">
        <v>1.12321047451918E-2</v>
      </c>
      <c r="Q4421" s="3">
        <v>10</v>
      </c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</row>
    <row r="4422" spans="1:30" hidden="1" x14ac:dyDescent="0.25">
      <c r="A4422" s="2">
        <v>3</v>
      </c>
      <c r="B4422" s="2">
        <v>2018</v>
      </c>
      <c r="C4422" s="4" t="str">
        <f>INDEX(Index!$B$1:$B$500,MATCH($F4422,Index!$A$1:$A$500,0)
)</f>
        <v>CHI</v>
      </c>
      <c r="D4422" s="4">
        <v>0</v>
      </c>
      <c r="E4422" s="141">
        <f t="shared" si="69"/>
        <v>0.21074130950683723</v>
      </c>
      <c r="F4422" s="3" t="s">
        <v>64</v>
      </c>
      <c r="G4422" s="3">
        <v>5</v>
      </c>
      <c r="H4422" s="125">
        <v>0.21074130950683723</v>
      </c>
      <c r="I4422" s="3"/>
      <c r="J4422" s="3"/>
      <c r="K4422" s="3" t="s">
        <v>103</v>
      </c>
      <c r="L4422" s="125">
        <v>-0.15642027101640699</v>
      </c>
      <c r="M4422" s="3">
        <v>26</v>
      </c>
      <c r="N4422" s="125">
        <v>-0.355129539025343</v>
      </c>
      <c r="O4422" s="3">
        <v>1</v>
      </c>
      <c r="P4422" s="125">
        <v>1.20320414979012E-2</v>
      </c>
      <c r="Q4422" s="3">
        <v>9</v>
      </c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</row>
    <row r="4423" spans="1:30" hidden="1" x14ac:dyDescent="0.25">
      <c r="A4423" s="2">
        <v>3</v>
      </c>
      <c r="B4423" s="2">
        <v>2018</v>
      </c>
      <c r="C4423" s="4" t="str">
        <f>INDEX(Index!$B$1:$B$500,MATCH($F4423,Index!$A$1:$A$500,0)
)</f>
        <v>BAL</v>
      </c>
      <c r="D4423" s="4">
        <v>0</v>
      </c>
      <c r="E4423" s="141">
        <f t="shared" si="69"/>
        <v>0.20273421774676897</v>
      </c>
      <c r="F4423" s="3" t="s">
        <v>18</v>
      </c>
      <c r="G4423" s="3">
        <v>6</v>
      </c>
      <c r="H4423" s="125">
        <v>0.20273421774676897</v>
      </c>
      <c r="I4423" s="3"/>
      <c r="J4423" s="3"/>
      <c r="K4423" s="3" t="s">
        <v>103</v>
      </c>
      <c r="L4423" s="125">
        <v>2.1493080672350499E-2</v>
      </c>
      <c r="M4423" s="3">
        <v>15</v>
      </c>
      <c r="N4423" s="125">
        <v>-0.23256172114899801</v>
      </c>
      <c r="O4423" s="3">
        <v>3</v>
      </c>
      <c r="P4423" s="125">
        <v>-5.1320584074579498E-2</v>
      </c>
      <c r="Q4423" s="3">
        <v>22</v>
      </c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</row>
    <row r="4424" spans="1:30" hidden="1" x14ac:dyDescent="0.25">
      <c r="A4424" s="2">
        <v>3</v>
      </c>
      <c r="B4424" s="2">
        <v>2018</v>
      </c>
      <c r="C4424" s="4" t="str">
        <f>INDEX(Index!$B$1:$B$500,MATCH($F4424,Index!$A$1:$A$500,0)
)</f>
        <v>WAS</v>
      </c>
      <c r="D4424" s="4">
        <v>0</v>
      </c>
      <c r="E4424" s="141">
        <f t="shared" si="69"/>
        <v>0.16283414759171141</v>
      </c>
      <c r="F4424" s="3" t="s">
        <v>26</v>
      </c>
      <c r="G4424" s="3">
        <v>7</v>
      </c>
      <c r="H4424" s="125">
        <v>0.16283414759171141</v>
      </c>
      <c r="I4424" s="3"/>
      <c r="J4424" s="3"/>
      <c r="K4424" s="3" t="s">
        <v>103</v>
      </c>
      <c r="L4424" s="125">
        <v>0.11652270566756701</v>
      </c>
      <c r="M4424" s="3">
        <v>10</v>
      </c>
      <c r="N4424" s="125">
        <v>-0.101514993863753</v>
      </c>
      <c r="O4424" s="3">
        <v>10</v>
      </c>
      <c r="P4424" s="125">
        <v>-5.5203551939608603E-2</v>
      </c>
      <c r="Q4424" s="3">
        <v>24</v>
      </c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</row>
    <row r="4425" spans="1:30" hidden="1" x14ac:dyDescent="0.25">
      <c r="A4425" s="2">
        <v>3</v>
      </c>
      <c r="B4425" s="2">
        <v>2018</v>
      </c>
      <c r="C4425" s="4" t="str">
        <f>INDEX(Index!$B$1:$B$500,MATCH($F4425,Index!$A$1:$A$500,0)
)</f>
        <v>JAX</v>
      </c>
      <c r="D4425" s="4">
        <v>0</v>
      </c>
      <c r="E4425" s="141">
        <f t="shared" si="69"/>
        <v>0.15376147951552513</v>
      </c>
      <c r="F4425" s="3" t="s">
        <v>12</v>
      </c>
      <c r="G4425" s="3">
        <v>8</v>
      </c>
      <c r="H4425" s="125">
        <v>0.15376147951552513</v>
      </c>
      <c r="I4425" s="3"/>
      <c r="J4425" s="3"/>
      <c r="K4425" s="3" t="s">
        <v>103</v>
      </c>
      <c r="L4425" s="125">
        <v>-7.7552929946359304E-5</v>
      </c>
      <c r="M4425" s="3">
        <v>16</v>
      </c>
      <c r="N4425" s="125">
        <v>-0.13585882183717199</v>
      </c>
      <c r="O4425" s="3">
        <v>7</v>
      </c>
      <c r="P4425" s="125">
        <v>1.7980210608299501E-2</v>
      </c>
      <c r="Q4425" s="3">
        <v>8</v>
      </c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</row>
    <row r="4426" spans="1:30" hidden="1" x14ac:dyDescent="0.25">
      <c r="A4426" s="2">
        <v>3</v>
      </c>
      <c r="B4426" s="2">
        <v>2018</v>
      </c>
      <c r="C4426" s="4" t="str">
        <f>INDEX(Index!$B$1:$B$500,MATCH($F4426,Index!$A$1:$A$500,0)
)</f>
        <v>NYJ</v>
      </c>
      <c r="D4426" s="4">
        <v>0</v>
      </c>
      <c r="E4426" s="141">
        <f t="shared" si="69"/>
        <v>0.14236721264062197</v>
      </c>
      <c r="F4426" s="3" t="s">
        <v>9</v>
      </c>
      <c r="G4426" s="3">
        <v>9</v>
      </c>
      <c r="H4426" s="125">
        <v>0.14236721264062197</v>
      </c>
      <c r="I4426" s="3"/>
      <c r="J4426" s="3"/>
      <c r="K4426" s="3" t="s">
        <v>105</v>
      </c>
      <c r="L4426" s="125">
        <v>-0.236198041909184</v>
      </c>
      <c r="M4426" s="3">
        <v>28</v>
      </c>
      <c r="N4426" s="125">
        <v>-0.26137575589697198</v>
      </c>
      <c r="O4426" s="3">
        <v>2</v>
      </c>
      <c r="P4426" s="125">
        <v>0.117189498652834</v>
      </c>
      <c r="Q4426" s="3">
        <v>2</v>
      </c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</row>
    <row r="4427" spans="1:30" hidden="1" x14ac:dyDescent="0.25">
      <c r="A4427" s="2">
        <v>3</v>
      </c>
      <c r="B4427" s="2">
        <v>2018</v>
      </c>
      <c r="C4427" s="4" t="str">
        <f>INDEX(Index!$B$1:$B$500,MATCH($F4427,Index!$A$1:$A$500,0)
)</f>
        <v>CAR</v>
      </c>
      <c r="D4427" s="4">
        <v>0</v>
      </c>
      <c r="E4427" s="141">
        <f t="shared" si="69"/>
        <v>0.1228267478619415</v>
      </c>
      <c r="F4427" s="3" t="s">
        <v>51</v>
      </c>
      <c r="G4427" s="3">
        <v>10</v>
      </c>
      <c r="H4427" s="125">
        <v>0.1228267478619415</v>
      </c>
      <c r="I4427" s="3"/>
      <c r="J4427" s="3"/>
      <c r="K4427" s="3" t="s">
        <v>103</v>
      </c>
      <c r="L4427" s="125">
        <v>0.19187586352470601</v>
      </c>
      <c r="M4427" s="3">
        <v>7</v>
      </c>
      <c r="N4427" s="125">
        <v>9.98438215560601E-2</v>
      </c>
      <c r="O4427" s="3">
        <v>21</v>
      </c>
      <c r="P4427" s="125">
        <v>3.0794705893295599E-2</v>
      </c>
      <c r="Q4427" s="3">
        <v>5</v>
      </c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</row>
    <row r="4428" spans="1:30" hidden="1" x14ac:dyDescent="0.25">
      <c r="A4428" s="2">
        <v>3</v>
      </c>
      <c r="B4428" s="2">
        <v>2018</v>
      </c>
      <c r="C4428" s="4" t="str">
        <f>INDEX(Index!$B$1:$B$500,MATCH($F4428,Index!$A$1:$A$500,0)
)</f>
        <v>HOU</v>
      </c>
      <c r="D4428" s="4">
        <v>0</v>
      </c>
      <c r="E4428" s="141">
        <f t="shared" si="69"/>
        <v>8.8630273398935797E-2</v>
      </c>
      <c r="F4428" s="3" t="s">
        <v>49</v>
      </c>
      <c r="G4428" s="3">
        <v>11</v>
      </c>
      <c r="H4428" s="125">
        <v>8.8630273398935797E-2</v>
      </c>
      <c r="I4428" s="3"/>
      <c r="J4428" s="3"/>
      <c r="K4428" s="3" t="s">
        <v>106</v>
      </c>
      <c r="L4428" s="125">
        <v>5.66648294954007E-2</v>
      </c>
      <c r="M4428" s="3">
        <v>12</v>
      </c>
      <c r="N4428" s="125">
        <v>3.19623686185403E-2</v>
      </c>
      <c r="O4428" s="3">
        <v>18</v>
      </c>
      <c r="P4428" s="125">
        <v>6.3927812522075397E-2</v>
      </c>
      <c r="Q4428" s="3">
        <v>3</v>
      </c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</row>
    <row r="4429" spans="1:30" hidden="1" x14ac:dyDescent="0.25">
      <c r="A4429" s="2">
        <v>3</v>
      </c>
      <c r="B4429" s="2">
        <v>2018</v>
      </c>
      <c r="C4429" s="4" t="str">
        <f>INDEX(Index!$B$1:$B$500,MATCH($F4429,Index!$A$1:$A$500,0)
)</f>
        <v>NO</v>
      </c>
      <c r="D4429" s="4">
        <v>0</v>
      </c>
      <c r="E4429" s="141">
        <f t="shared" si="69"/>
        <v>4.0838864770873798E-2</v>
      </c>
      <c r="F4429" s="3" t="s">
        <v>27</v>
      </c>
      <c r="G4429" s="3">
        <v>12</v>
      </c>
      <c r="H4429" s="125">
        <v>4.0838864770873798E-2</v>
      </c>
      <c r="I4429" s="3"/>
      <c r="J4429" s="3"/>
      <c r="K4429" s="3" t="s">
        <v>103</v>
      </c>
      <c r="L4429" s="125">
        <v>0.215878433821036</v>
      </c>
      <c r="M4429" s="3">
        <v>3</v>
      </c>
      <c r="N4429" s="125">
        <v>0.158075402258995</v>
      </c>
      <c r="O4429" s="3">
        <v>28</v>
      </c>
      <c r="P4429" s="125">
        <v>-1.69641667911672E-2</v>
      </c>
      <c r="Q4429" s="3">
        <v>15</v>
      </c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</row>
    <row r="4430" spans="1:30" hidden="1" x14ac:dyDescent="0.25">
      <c r="A4430" s="2">
        <v>3</v>
      </c>
      <c r="B4430" s="2">
        <v>2018</v>
      </c>
      <c r="C4430" s="4" t="str">
        <f>INDEX(Index!$B$1:$B$500,MATCH($F4430,Index!$A$1:$A$500,0)
)</f>
        <v>PIT</v>
      </c>
      <c r="D4430" s="4">
        <v>0</v>
      </c>
      <c r="E4430" s="141">
        <f t="shared" si="69"/>
        <v>1.3337035938086605E-2</v>
      </c>
      <c r="F4430" s="3" t="s">
        <v>32</v>
      </c>
      <c r="G4430" s="3">
        <v>13</v>
      </c>
      <c r="H4430" s="125">
        <v>1.3337035938086605E-2</v>
      </c>
      <c r="I4430" s="3"/>
      <c r="J4430" s="3"/>
      <c r="K4430" s="3" t="s">
        <v>307</v>
      </c>
      <c r="L4430" s="125">
        <v>0.13194531990024</v>
      </c>
      <c r="M4430" s="3">
        <v>9</v>
      </c>
      <c r="N4430" s="125">
        <v>3.6860821818095503E-2</v>
      </c>
      <c r="O4430" s="3">
        <v>19</v>
      </c>
      <c r="P4430" s="125">
        <v>-8.1747462144057897E-2</v>
      </c>
      <c r="Q4430" s="3">
        <v>27</v>
      </c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</row>
    <row r="4431" spans="1:30" hidden="1" x14ac:dyDescent="0.25">
      <c r="A4431" s="2">
        <v>3</v>
      </c>
      <c r="B4431" s="2">
        <v>2018</v>
      </c>
      <c r="C4431" s="4" t="str">
        <f>INDEX(Index!$B$1:$B$500,MATCH($F4431,Index!$A$1:$A$500,0)
)</f>
        <v>IND</v>
      </c>
      <c r="D4431" s="4">
        <v>0</v>
      </c>
      <c r="E4431" s="141">
        <f t="shared" si="69"/>
        <v>-9.7764622031283957E-3</v>
      </c>
      <c r="F4431" s="3" t="s">
        <v>35</v>
      </c>
      <c r="G4431" s="3">
        <v>14</v>
      </c>
      <c r="H4431" s="125">
        <v>-9.7764622031283957E-3</v>
      </c>
      <c r="I4431" s="3"/>
      <c r="J4431" s="3"/>
      <c r="K4431" s="3" t="s">
        <v>105</v>
      </c>
      <c r="L4431" s="125">
        <v>-6.2932651259070396E-2</v>
      </c>
      <c r="M4431" s="3">
        <v>19</v>
      </c>
      <c r="N4431" s="125">
        <v>-2.3937503274770799E-2</v>
      </c>
      <c r="O4431" s="3">
        <v>15</v>
      </c>
      <c r="P4431" s="125">
        <v>2.9218685781171198E-2</v>
      </c>
      <c r="Q4431" s="3">
        <v>6</v>
      </c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</row>
    <row r="4432" spans="1:30" hidden="1" x14ac:dyDescent="0.25">
      <c r="A4432" s="2">
        <v>3</v>
      </c>
      <c r="B4432" s="2">
        <v>2018</v>
      </c>
      <c r="C4432" s="4" t="str">
        <f>INDEX(Index!$B$1:$B$500,MATCH($F4432,Index!$A$1:$A$500,0)
)</f>
        <v>DEN</v>
      </c>
      <c r="D4432" s="4">
        <v>0</v>
      </c>
      <c r="E4432" s="141">
        <f t="shared" si="69"/>
        <v>-2.6816594405280739E-2</v>
      </c>
      <c r="F4432" s="3" t="s">
        <v>39</v>
      </c>
      <c r="G4432" s="3">
        <v>15</v>
      </c>
      <c r="H4432" s="125">
        <v>-2.6816594405280739E-2</v>
      </c>
      <c r="I4432" s="3"/>
      <c r="J4432" s="3"/>
      <c r="K4432" s="3" t="s">
        <v>103</v>
      </c>
      <c r="L4432" s="125">
        <v>5.61505783293565E-2</v>
      </c>
      <c r="M4432" s="3">
        <v>13</v>
      </c>
      <c r="N4432" s="125">
        <v>7.3569714478166501E-2</v>
      </c>
      <c r="O4432" s="3">
        <v>20</v>
      </c>
      <c r="P4432" s="125">
        <v>-9.3974582564707396E-3</v>
      </c>
      <c r="Q4432" s="3">
        <v>13</v>
      </c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</row>
    <row r="4433" spans="1:30" hidden="1" x14ac:dyDescent="0.25">
      <c r="A4433" s="2">
        <v>3</v>
      </c>
      <c r="B4433" s="2">
        <v>2018</v>
      </c>
      <c r="C4433" s="4" t="str">
        <f>INDEX(Index!$B$1:$B$500,MATCH($F4433,Index!$A$1:$A$500,0)
)</f>
        <v>TB</v>
      </c>
      <c r="D4433" s="4">
        <v>0</v>
      </c>
      <c r="E4433" s="141">
        <f t="shared" si="69"/>
        <v>-3.2028063632293588E-2</v>
      </c>
      <c r="F4433" s="3" t="s">
        <v>38</v>
      </c>
      <c r="G4433" s="3">
        <v>16</v>
      </c>
      <c r="H4433" s="125">
        <v>-3.2028063632293588E-2</v>
      </c>
      <c r="I4433" s="3"/>
      <c r="J4433" s="3"/>
      <c r="K4433" s="3" t="s">
        <v>103</v>
      </c>
      <c r="L4433" s="125">
        <v>0.195305737633196</v>
      </c>
      <c r="M4433" s="3">
        <v>5</v>
      </c>
      <c r="N4433" s="125">
        <v>0.15309797634142899</v>
      </c>
      <c r="O4433" s="3">
        <v>27</v>
      </c>
      <c r="P4433" s="125">
        <v>-7.4235824924060598E-2</v>
      </c>
      <c r="Q4433" s="3">
        <v>26</v>
      </c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</row>
    <row r="4434" spans="1:30" hidden="1" x14ac:dyDescent="0.25">
      <c r="A4434" s="2">
        <v>3</v>
      </c>
      <c r="B4434" s="2">
        <v>2018</v>
      </c>
      <c r="C4434" s="4" t="str">
        <f>INDEX(Index!$B$1:$B$500,MATCH($F4434,Index!$A$1:$A$500,0)
)</f>
        <v>SEA</v>
      </c>
      <c r="D4434" s="4">
        <v>0</v>
      </c>
      <c r="E4434" s="141">
        <f t="shared" si="69"/>
        <v>-6.2432839745777034E-2</v>
      </c>
      <c r="F4434" s="3" t="s">
        <v>30</v>
      </c>
      <c r="G4434" s="3">
        <v>17</v>
      </c>
      <c r="H4434" s="125">
        <v>-6.2432839745777034E-2</v>
      </c>
      <c r="I4434" s="3"/>
      <c r="J4434" s="3"/>
      <c r="K4434" s="3" t="s">
        <v>105</v>
      </c>
      <c r="L4434" s="125">
        <v>-0.14918323303987399</v>
      </c>
      <c r="M4434" s="3">
        <v>25</v>
      </c>
      <c r="N4434" s="125">
        <v>-8.1967642585377906E-2</v>
      </c>
      <c r="O4434" s="3">
        <v>11</v>
      </c>
      <c r="P4434" s="125">
        <v>4.7827507087190501E-3</v>
      </c>
      <c r="Q4434" s="3">
        <v>11</v>
      </c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</row>
    <row r="4435" spans="1:30" hidden="1" x14ac:dyDescent="0.25">
      <c r="A4435" s="2">
        <v>3</v>
      </c>
      <c r="B4435" s="2">
        <v>2018</v>
      </c>
      <c r="C4435" s="4" t="str">
        <f>INDEX(Index!$B$1:$B$500,MATCH($F4435,Index!$A$1:$A$500,0)
)</f>
        <v>MIN</v>
      </c>
      <c r="D4435" s="4">
        <v>0</v>
      </c>
      <c r="E4435" s="141">
        <f t="shared" si="69"/>
        <v>-6.5033651868438305E-2</v>
      </c>
      <c r="F4435" s="3" t="s">
        <v>46</v>
      </c>
      <c r="G4435" s="3">
        <v>18</v>
      </c>
      <c r="H4435" s="125">
        <v>-6.5033651868438305E-2</v>
      </c>
      <c r="I4435" s="3"/>
      <c r="J4435" s="3"/>
      <c r="K4435" s="3" t="s">
        <v>307</v>
      </c>
      <c r="L4435" s="125">
        <v>-8.9456772942700297E-2</v>
      </c>
      <c r="M4435" s="3">
        <v>24</v>
      </c>
      <c r="N4435" s="125">
        <v>-0.12714868380455599</v>
      </c>
      <c r="O4435" s="3">
        <v>8</v>
      </c>
      <c r="P4435" s="125">
        <v>-0.102725562730294</v>
      </c>
      <c r="Q4435" s="3">
        <v>28</v>
      </c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</row>
    <row r="4436" spans="1:30" hidden="1" x14ac:dyDescent="0.25">
      <c r="A4436" s="2">
        <v>3</v>
      </c>
      <c r="B4436" s="2">
        <v>2018</v>
      </c>
      <c r="C4436" s="4" t="str">
        <f>INDEX(Index!$B$1:$B$500,MATCH($F4436,Index!$A$1:$A$500,0)
)</f>
        <v>ATL</v>
      </c>
      <c r="D4436" s="4">
        <v>0</v>
      </c>
      <c r="E4436" s="141">
        <f t="shared" si="69"/>
        <v>-9.7418460826494496E-2</v>
      </c>
      <c r="F4436" s="3" t="s">
        <v>43</v>
      </c>
      <c r="G4436" s="3">
        <v>19</v>
      </c>
      <c r="H4436" s="125">
        <v>-9.7418460826494496E-2</v>
      </c>
      <c r="I4436" s="3"/>
      <c r="J4436" s="3"/>
      <c r="K4436" s="3" t="s">
        <v>105</v>
      </c>
      <c r="L4436" s="125">
        <v>0.106376171341156</v>
      </c>
      <c r="M4436" s="3">
        <v>11</v>
      </c>
      <c r="N4436" s="125">
        <v>0.169751889336687</v>
      </c>
      <c r="O4436" s="3">
        <v>29</v>
      </c>
      <c r="P4436" s="125">
        <v>-3.40427428309635E-2</v>
      </c>
      <c r="Q4436" s="3">
        <v>19</v>
      </c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</row>
    <row r="4437" spans="1:30" hidden="1" x14ac:dyDescent="0.25">
      <c r="A4437" s="2">
        <v>3</v>
      </c>
      <c r="B4437" s="2">
        <v>2018</v>
      </c>
      <c r="C4437" s="4" t="str">
        <f>INDEX(Index!$B$1:$B$500,MATCH($F4437,Index!$A$1:$A$500,0)
)</f>
        <v>PHI</v>
      </c>
      <c r="D4437" s="4">
        <v>0</v>
      </c>
      <c r="E4437" s="141">
        <f t="shared" si="69"/>
        <v>-0.10906521255410301</v>
      </c>
      <c r="F4437" s="3" t="s">
        <v>7</v>
      </c>
      <c r="G4437" s="3">
        <v>20</v>
      </c>
      <c r="H4437" s="125">
        <v>-0.10906521255410301</v>
      </c>
      <c r="I4437" s="3"/>
      <c r="J4437" s="3"/>
      <c r="K4437" s="3" t="s">
        <v>103</v>
      </c>
      <c r="L4437" s="125">
        <v>-6.3741250553714504E-2</v>
      </c>
      <c r="M4437" s="3">
        <v>20</v>
      </c>
      <c r="N4437" s="125">
        <v>-5.7480058462933498E-2</v>
      </c>
      <c r="O4437" s="3">
        <v>13</v>
      </c>
      <c r="P4437" s="125">
        <v>-0.102804020463322</v>
      </c>
      <c r="Q4437" s="3">
        <v>29</v>
      </c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</row>
    <row r="4438" spans="1:30" hidden="1" x14ac:dyDescent="0.25">
      <c r="A4438" s="2">
        <v>3</v>
      </c>
      <c r="B4438" s="2">
        <v>2018</v>
      </c>
      <c r="C4438" s="4" t="str">
        <f>INDEX(Index!$B$1:$B$500,MATCH($F4438,Index!$A$1:$A$500,0)
)</f>
        <v>SF</v>
      </c>
      <c r="D4438" s="4">
        <v>0</v>
      </c>
      <c r="E4438" s="141">
        <f t="shared" si="69"/>
        <v>-0.14007401517191315</v>
      </c>
      <c r="F4438" s="3" t="s">
        <v>1</v>
      </c>
      <c r="G4438" s="3">
        <v>21</v>
      </c>
      <c r="H4438" s="125">
        <v>-0.14007401517191315</v>
      </c>
      <c r="I4438" s="3"/>
      <c r="J4438" s="3"/>
      <c r="K4438" s="3" t="s">
        <v>105</v>
      </c>
      <c r="L4438" s="125">
        <v>-8.0109834943276406E-3</v>
      </c>
      <c r="M4438" s="3">
        <v>17</v>
      </c>
      <c r="N4438" s="125">
        <v>0.103365271112385</v>
      </c>
      <c r="O4438" s="3">
        <v>22</v>
      </c>
      <c r="P4438" s="125">
        <v>-2.86977605652005E-2</v>
      </c>
      <c r="Q4438" s="3">
        <v>17</v>
      </c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</row>
    <row r="4439" spans="1:30" hidden="1" x14ac:dyDescent="0.25">
      <c r="A4439" s="2">
        <v>3</v>
      </c>
      <c r="B4439" s="2">
        <v>2018</v>
      </c>
      <c r="C4439" s="4" t="str">
        <f>INDEX(Index!$B$1:$B$500,MATCH($F4439,Index!$A$1:$A$500,0)
)</f>
        <v>DAL</v>
      </c>
      <c r="D4439" s="4">
        <v>0</v>
      </c>
      <c r="E4439" s="141">
        <f t="shared" si="69"/>
        <v>-0.14224497391949339</v>
      </c>
      <c r="F4439" s="3" t="s">
        <v>3</v>
      </c>
      <c r="G4439" s="3">
        <v>22</v>
      </c>
      <c r="H4439" s="125">
        <v>-0.14224497391949339</v>
      </c>
      <c r="I4439" s="3"/>
      <c r="J4439" s="3"/>
      <c r="K4439" s="3" t="s">
        <v>105</v>
      </c>
      <c r="L4439" s="125">
        <v>-0.17581642031896899</v>
      </c>
      <c r="M4439" s="3">
        <v>27</v>
      </c>
      <c r="N4439" s="125">
        <v>-6.6807056943907706E-2</v>
      </c>
      <c r="O4439" s="3">
        <v>12</v>
      </c>
      <c r="P4439" s="125">
        <v>-3.3235610544432102E-2</v>
      </c>
      <c r="Q4439" s="3">
        <v>18</v>
      </c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</row>
    <row r="4440" spans="1:30" hidden="1" x14ac:dyDescent="0.25">
      <c r="A4440" s="2">
        <v>3</v>
      </c>
      <c r="B4440" s="2">
        <v>2018</v>
      </c>
      <c r="C4440" s="4" t="str">
        <f>INDEX(Index!$B$1:$B$500,MATCH($F4440,Index!$A$1:$A$500,0)
)</f>
        <v>LAC</v>
      </c>
      <c r="D4440" s="4">
        <v>0</v>
      </c>
      <c r="E4440" s="141">
        <f t="shared" si="69"/>
        <v>-0.194651407778758</v>
      </c>
      <c r="F4440" s="3" t="s">
        <v>28</v>
      </c>
      <c r="G4440" s="3">
        <v>23</v>
      </c>
      <c r="H4440" s="125">
        <v>-0.194651407778758</v>
      </c>
      <c r="I4440" s="3"/>
      <c r="J4440" s="3"/>
      <c r="K4440" s="3" t="s">
        <v>105</v>
      </c>
      <c r="L4440" s="125">
        <v>0.14778249897336601</v>
      </c>
      <c r="M4440" s="3">
        <v>8</v>
      </c>
      <c r="N4440" s="125">
        <v>0.19040471551869001</v>
      </c>
      <c r="O4440" s="3">
        <v>30</v>
      </c>
      <c r="P4440" s="125">
        <v>-0.152029191233434</v>
      </c>
      <c r="Q4440" s="3">
        <v>31</v>
      </c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</row>
    <row r="4441" spans="1:30" hidden="1" x14ac:dyDescent="0.25">
      <c r="A4441" s="2">
        <v>3</v>
      </c>
      <c r="B4441" s="2">
        <v>2018</v>
      </c>
      <c r="C4441" s="4" t="str">
        <f>INDEX(Index!$B$1:$B$500,MATCH($F4441,Index!$A$1:$A$500,0)
)</f>
        <v>DET</v>
      </c>
      <c r="D4441" s="4">
        <v>0</v>
      </c>
      <c r="E4441" s="141">
        <f t="shared" si="69"/>
        <v>-0.23633391197029929</v>
      </c>
      <c r="F4441" s="3" t="s">
        <v>21</v>
      </c>
      <c r="G4441" s="3">
        <v>24</v>
      </c>
      <c r="H4441" s="125">
        <v>-0.23633391197029929</v>
      </c>
      <c r="I4441" s="3"/>
      <c r="J4441" s="3"/>
      <c r="K4441" s="3" t="s">
        <v>105</v>
      </c>
      <c r="L4441" s="125">
        <v>-8.6508265576387702E-2</v>
      </c>
      <c r="M4441" s="3">
        <v>23</v>
      </c>
      <c r="N4441" s="125">
        <v>1.4568667851900601E-2</v>
      </c>
      <c r="O4441" s="3">
        <v>17</v>
      </c>
      <c r="P4441" s="125">
        <v>-0.13525697854201099</v>
      </c>
      <c r="Q4441" s="3">
        <v>30</v>
      </c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</row>
    <row r="4442" spans="1:30" hidden="1" x14ac:dyDescent="0.25">
      <c r="A4442" s="2">
        <v>3</v>
      </c>
      <c r="B4442" s="2">
        <v>2018</v>
      </c>
      <c r="C4442" s="4" t="str">
        <f>INDEX(Index!$B$1:$B$500,MATCH($F4442,Index!$A$1:$A$500,0)
)</f>
        <v>GB</v>
      </c>
      <c r="D4442" s="4">
        <v>0</v>
      </c>
      <c r="E4442" s="141">
        <f t="shared" si="69"/>
        <v>-0.24916974181530138</v>
      </c>
      <c r="F4442" s="3" t="s">
        <v>20</v>
      </c>
      <c r="G4442" s="3">
        <v>25</v>
      </c>
      <c r="H4442" s="125">
        <v>-0.24916974181530138</v>
      </c>
      <c r="I4442" s="3"/>
      <c r="J4442" s="3"/>
      <c r="K4442" s="3" t="s">
        <v>307</v>
      </c>
      <c r="L4442" s="125">
        <v>-2.1499484333962399E-2</v>
      </c>
      <c r="M4442" s="3">
        <v>18</v>
      </c>
      <c r="N4442" s="125">
        <v>0.203308112770515</v>
      </c>
      <c r="O4442" s="3">
        <v>31</v>
      </c>
      <c r="P4442" s="125">
        <v>-2.4362144710823999E-2</v>
      </c>
      <c r="Q4442" s="3">
        <v>16</v>
      </c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</row>
    <row r="4443" spans="1:30" hidden="1" x14ac:dyDescent="0.25">
      <c r="A4443" s="2">
        <v>3</v>
      </c>
      <c r="B4443" s="2">
        <v>2018</v>
      </c>
      <c r="C4443" s="4" t="str">
        <f>INDEX(Index!$B$1:$B$500,MATCH($F4443,Index!$A$1:$A$500,0)
)</f>
        <v>CLE</v>
      </c>
      <c r="D4443" s="4">
        <v>0</v>
      </c>
      <c r="E4443" s="141">
        <f t="shared" si="69"/>
        <v>-0.25435549044539196</v>
      </c>
      <c r="F4443" s="3" t="s">
        <v>10</v>
      </c>
      <c r="G4443" s="3">
        <v>26</v>
      </c>
      <c r="H4443" s="125">
        <v>-0.25435549044539196</v>
      </c>
      <c r="I4443" s="3"/>
      <c r="J4443" s="3"/>
      <c r="K4443" s="3" t="s">
        <v>307</v>
      </c>
      <c r="L4443" s="125">
        <v>-0.25024675902291299</v>
      </c>
      <c r="M4443" s="3">
        <v>30</v>
      </c>
      <c r="N4443" s="125">
        <v>-0.164165229816611</v>
      </c>
      <c r="O4443" s="3">
        <v>5</v>
      </c>
      <c r="P4443" s="125">
        <v>-0.16827396123909</v>
      </c>
      <c r="Q4443" s="3">
        <v>32</v>
      </c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</row>
    <row r="4444" spans="1:30" hidden="1" x14ac:dyDescent="0.25">
      <c r="A4444" s="2">
        <v>3</v>
      </c>
      <c r="B4444" s="2">
        <v>2018</v>
      </c>
      <c r="C4444" s="4" t="str">
        <f>INDEX(Index!$B$1:$B$500,MATCH($F4444,Index!$A$1:$A$500,0)
)</f>
        <v>NYG</v>
      </c>
      <c r="D4444" s="4">
        <v>0</v>
      </c>
      <c r="E4444" s="141">
        <f t="shared" si="69"/>
        <v>-0.25501213334592798</v>
      </c>
      <c r="F4444" s="3" t="s">
        <v>15</v>
      </c>
      <c r="G4444" s="3">
        <v>27</v>
      </c>
      <c r="H4444" s="125">
        <v>-0.25501213334592798</v>
      </c>
      <c r="I4444" s="3"/>
      <c r="J4444" s="3"/>
      <c r="K4444" s="3" t="s">
        <v>105</v>
      </c>
      <c r="L4444" s="125">
        <v>-7.7558320449708507E-2</v>
      </c>
      <c r="M4444" s="3">
        <v>22</v>
      </c>
      <c r="N4444" s="125">
        <v>0.12027246222575901</v>
      </c>
      <c r="O4444" s="3">
        <v>24</v>
      </c>
      <c r="P4444" s="125">
        <v>-5.7181350670460498E-2</v>
      </c>
      <c r="Q4444" s="3">
        <v>25</v>
      </c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</row>
    <row r="4445" spans="1:30" hidden="1" x14ac:dyDescent="0.25">
      <c r="A4445" s="2">
        <v>3</v>
      </c>
      <c r="B4445" s="2">
        <v>2018</v>
      </c>
      <c r="C4445" s="4" t="str">
        <f>INDEX(Index!$B$1:$B$500,MATCH($F4445,Index!$A$1:$A$500,0)
)</f>
        <v>NE</v>
      </c>
      <c r="D4445" s="4">
        <v>0</v>
      </c>
      <c r="E4445" s="141">
        <f t="shared" si="69"/>
        <v>-0.26187528855494341</v>
      </c>
      <c r="F4445" s="3" t="s">
        <v>17</v>
      </c>
      <c r="G4445" s="3">
        <v>28</v>
      </c>
      <c r="H4445" s="125">
        <v>-0.26187528855494341</v>
      </c>
      <c r="I4445" s="3"/>
      <c r="J4445" s="3"/>
      <c r="K4445" s="3" t="s">
        <v>105</v>
      </c>
      <c r="L4445" s="125">
        <v>-6.6146733642058905E-2</v>
      </c>
      <c r="M4445" s="3">
        <v>21</v>
      </c>
      <c r="N4445" s="125">
        <v>0.14350203298276501</v>
      </c>
      <c r="O4445" s="3">
        <v>25</v>
      </c>
      <c r="P4445" s="125">
        <v>-5.22265219301195E-2</v>
      </c>
      <c r="Q4445" s="3">
        <v>23</v>
      </c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</row>
    <row r="4446" spans="1:30" hidden="1" x14ac:dyDescent="0.25">
      <c r="A4446" s="2">
        <v>3</v>
      </c>
      <c r="B4446" s="2">
        <v>2018</v>
      </c>
      <c r="C4446" s="4" t="str">
        <f>INDEX(Index!$B$1:$B$500,MATCH($F4446,Index!$A$1:$A$500,0)
)</f>
        <v>LV</v>
      </c>
      <c r="D4446" s="4">
        <v>0</v>
      </c>
      <c r="E4446" s="141">
        <f t="shared" si="69"/>
        <v>-0.26788593500797342</v>
      </c>
      <c r="F4446" s="3" t="s">
        <v>52</v>
      </c>
      <c r="G4446" s="3">
        <v>29</v>
      </c>
      <c r="H4446" s="125">
        <v>-0.26788593500797342</v>
      </c>
      <c r="I4446" s="3"/>
      <c r="J4446" s="3"/>
      <c r="K4446" s="3" t="s">
        <v>106</v>
      </c>
      <c r="L4446" s="125">
        <v>4.8709462190728602E-2</v>
      </c>
      <c r="M4446" s="3">
        <v>14</v>
      </c>
      <c r="N4446" s="125">
        <v>0.27069454764553902</v>
      </c>
      <c r="O4446" s="3">
        <v>32</v>
      </c>
      <c r="P4446" s="125">
        <v>-4.5900849553163002E-2</v>
      </c>
      <c r="Q4446" s="3">
        <v>21</v>
      </c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</row>
    <row r="4447" spans="1:30" hidden="1" x14ac:dyDescent="0.25">
      <c r="A4447" s="2">
        <v>3</v>
      </c>
      <c r="B4447" s="2">
        <v>2018</v>
      </c>
      <c r="C4447" s="4" t="str">
        <f>INDEX(Index!$B$1:$B$500,MATCH($F4447,Index!$A$1:$A$500,0)
)</f>
        <v>TEN</v>
      </c>
      <c r="D4447" s="4">
        <v>0</v>
      </c>
      <c r="E4447" s="141">
        <f t="shared" si="69"/>
        <v>-0.3191552209074392</v>
      </c>
      <c r="F4447" s="3" t="s">
        <v>45</v>
      </c>
      <c r="G4447" s="3">
        <v>30</v>
      </c>
      <c r="H4447" s="125">
        <v>-0.3191552209074392</v>
      </c>
      <c r="I4447" s="3"/>
      <c r="J4447" s="3"/>
      <c r="K4447" s="3" t="s">
        <v>103</v>
      </c>
      <c r="L4447" s="125">
        <v>-0.247388435740169</v>
      </c>
      <c r="M4447" s="3">
        <v>29</v>
      </c>
      <c r="N4447" s="125">
        <v>0.11237965630522601</v>
      </c>
      <c r="O4447" s="3">
        <v>23</v>
      </c>
      <c r="P4447" s="125">
        <v>4.0612871137955801E-2</v>
      </c>
      <c r="Q4447" s="3">
        <v>4</v>
      </c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</row>
    <row r="4448" spans="1:30" hidden="1" x14ac:dyDescent="0.25">
      <c r="A4448" s="2">
        <v>3</v>
      </c>
      <c r="B4448" s="2">
        <v>2018</v>
      </c>
      <c r="C4448" s="4" t="str">
        <f>INDEX(Index!$B$1:$B$500,MATCH($F4448,Index!$A$1:$A$500,0)
)</f>
        <v>BUF</v>
      </c>
      <c r="D4448" s="4">
        <v>0</v>
      </c>
      <c r="E4448" s="141">
        <f t="shared" si="69"/>
        <v>-0.38907124676696642</v>
      </c>
      <c r="F4448" s="3" t="s">
        <v>0</v>
      </c>
      <c r="G4448" s="3">
        <v>31</v>
      </c>
      <c r="H4448" s="125">
        <v>-0.38907124676696642</v>
      </c>
      <c r="I4448" s="3"/>
      <c r="J4448" s="3"/>
      <c r="K4448" s="3" t="s">
        <v>105</v>
      </c>
      <c r="L4448" s="125">
        <v>-0.48506631455784799</v>
      </c>
      <c r="M4448" s="3">
        <v>31</v>
      </c>
      <c r="N4448" s="125">
        <v>-0.106866759383079</v>
      </c>
      <c r="O4448" s="3">
        <v>9</v>
      </c>
      <c r="P4448" s="125">
        <v>-1.08716915921974E-2</v>
      </c>
      <c r="Q4448" s="3">
        <v>14</v>
      </c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</row>
    <row r="4449" spans="1:30" hidden="1" x14ac:dyDescent="0.25">
      <c r="A4449" s="2">
        <v>3</v>
      </c>
      <c r="B4449" s="2">
        <v>2018</v>
      </c>
      <c r="C4449" s="4" t="str">
        <f>INDEX(Index!$B$1:$B$500,MATCH($F4449,Index!$A$1:$A$500,0)
)</f>
        <v>ARI</v>
      </c>
      <c r="D4449" s="4">
        <v>0</v>
      </c>
      <c r="E4449" s="141">
        <f t="shared" si="69"/>
        <v>-0.50350914187031126</v>
      </c>
      <c r="F4449" s="3" t="s">
        <v>23</v>
      </c>
      <c r="G4449" s="3">
        <v>32</v>
      </c>
      <c r="H4449" s="125">
        <v>-0.50350914187031126</v>
      </c>
      <c r="I4449" s="3"/>
      <c r="J4449" s="3"/>
      <c r="K4449" s="3" t="s">
        <v>106</v>
      </c>
      <c r="L4449" s="125">
        <v>-0.49362064343172701</v>
      </c>
      <c r="M4449" s="3">
        <v>32</v>
      </c>
      <c r="N4449" s="125">
        <v>-2.5213620341540101E-2</v>
      </c>
      <c r="O4449" s="3">
        <v>14</v>
      </c>
      <c r="P4449" s="125">
        <v>-3.5102118780124397E-2</v>
      </c>
      <c r="Q4449" s="3">
        <v>20</v>
      </c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</row>
    <row r="4450" spans="1:30" hidden="1" x14ac:dyDescent="0.25">
      <c r="A4450" s="2">
        <v>4</v>
      </c>
      <c r="B4450" s="2">
        <v>2018</v>
      </c>
      <c r="C4450" s="4" t="str">
        <f>INDEX(Index!$B$1:$B$500,MATCH($F4450,Index!$A$1:$A$500,0)
)</f>
        <v>LAR</v>
      </c>
      <c r="D4450" s="4">
        <v>0</v>
      </c>
      <c r="E4450" s="141">
        <f t="shared" si="69"/>
        <v>0.46737985411989819</v>
      </c>
      <c r="F4450" s="3" t="s">
        <v>42</v>
      </c>
      <c r="G4450" s="3">
        <v>1</v>
      </c>
      <c r="H4450" s="125">
        <v>0.46737985411989819</v>
      </c>
      <c r="I4450" s="3"/>
      <c r="J4450" s="3"/>
      <c r="K4450" s="3" t="s">
        <v>214</v>
      </c>
      <c r="L4450" s="125">
        <v>0.41305774964041397</v>
      </c>
      <c r="M4450" s="3">
        <v>1</v>
      </c>
      <c r="N4450" s="125">
        <v>-7.9872855815161403E-2</v>
      </c>
      <c r="O4450" s="3">
        <v>9</v>
      </c>
      <c r="P4450" s="125">
        <v>-2.5550751335677201E-2</v>
      </c>
      <c r="Q4450" s="3">
        <v>16</v>
      </c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</row>
    <row r="4451" spans="1:30" hidden="1" x14ac:dyDescent="0.25">
      <c r="A4451" s="2">
        <v>4</v>
      </c>
      <c r="B4451" s="2">
        <v>2018</v>
      </c>
      <c r="C4451" s="4" t="str">
        <f>INDEX(Index!$B$1:$B$500,MATCH($F4451,Index!$A$1:$A$500,0)
)</f>
        <v>CHI</v>
      </c>
      <c r="D4451" s="4">
        <v>0</v>
      </c>
      <c r="E4451" s="141">
        <f t="shared" si="69"/>
        <v>0.40612104897670481</v>
      </c>
      <c r="F4451" s="3" t="s">
        <v>64</v>
      </c>
      <c r="G4451" s="3">
        <v>2</v>
      </c>
      <c r="H4451" s="125">
        <v>0.40612104897670481</v>
      </c>
      <c r="I4451" s="3"/>
      <c r="J4451" s="3"/>
      <c r="K4451" s="3" t="s">
        <v>107</v>
      </c>
      <c r="L4451" s="125">
        <v>-1.606826726511E-3</v>
      </c>
      <c r="M4451" s="3">
        <v>18</v>
      </c>
      <c r="N4451" s="125">
        <v>-0.38097213816292202</v>
      </c>
      <c r="O4451" s="3">
        <v>1</v>
      </c>
      <c r="P4451" s="125">
        <v>2.6755737540293801E-2</v>
      </c>
      <c r="Q4451" s="3">
        <v>5</v>
      </c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</row>
    <row r="4452" spans="1:30" hidden="1" x14ac:dyDescent="0.25">
      <c r="A4452" s="2">
        <v>4</v>
      </c>
      <c r="B4452" s="2">
        <v>2018</v>
      </c>
      <c r="C4452" s="4" t="str">
        <f>INDEX(Index!$B$1:$B$500,MATCH($F4452,Index!$A$1:$A$500,0)
)</f>
        <v>KC</v>
      </c>
      <c r="D4452" s="4">
        <v>0</v>
      </c>
      <c r="E4452" s="141">
        <f t="shared" si="69"/>
        <v>0.31597751923909101</v>
      </c>
      <c r="F4452" s="3" t="s">
        <v>5</v>
      </c>
      <c r="G4452" s="3">
        <v>3</v>
      </c>
      <c r="H4452" s="125">
        <v>0.31597751923909101</v>
      </c>
      <c r="I4452" s="3"/>
      <c r="J4452" s="3"/>
      <c r="K4452" s="3" t="s">
        <v>214</v>
      </c>
      <c r="L4452" s="125">
        <v>0.35969372163949997</v>
      </c>
      <c r="M4452" s="3">
        <v>2</v>
      </c>
      <c r="N4452" s="125">
        <v>0.15220490148138299</v>
      </c>
      <c r="O4452" s="3">
        <v>31</v>
      </c>
      <c r="P4452" s="125">
        <v>0.108488699080974</v>
      </c>
      <c r="Q4452" s="3">
        <v>1</v>
      </c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</row>
    <row r="4453" spans="1:30" hidden="1" x14ac:dyDescent="0.25">
      <c r="A4453" s="2">
        <v>4</v>
      </c>
      <c r="B4453" s="2">
        <v>2018</v>
      </c>
      <c r="C4453" s="4" t="str">
        <f>INDEX(Index!$B$1:$B$500,MATCH($F4453,Index!$A$1:$A$500,0)
)</f>
        <v>JAX</v>
      </c>
      <c r="D4453" s="4">
        <v>0</v>
      </c>
      <c r="E4453" s="141">
        <f t="shared" si="69"/>
        <v>0.24430667295591849</v>
      </c>
      <c r="F4453" s="3" t="s">
        <v>12</v>
      </c>
      <c r="G4453" s="3">
        <v>4</v>
      </c>
      <c r="H4453" s="125">
        <v>0.24430667295591849</v>
      </c>
      <c r="I4453" s="3"/>
      <c r="J4453" s="3"/>
      <c r="K4453" s="3" t="s">
        <v>107</v>
      </c>
      <c r="L4453" s="125">
        <v>3.4376892162912398E-2</v>
      </c>
      <c r="M4453" s="3">
        <v>15</v>
      </c>
      <c r="N4453" s="125">
        <v>-0.193355096490577</v>
      </c>
      <c r="O4453" s="3">
        <v>3</v>
      </c>
      <c r="P4453" s="125">
        <v>1.6574684302429098E-2</v>
      </c>
      <c r="Q4453" s="3">
        <v>8</v>
      </c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</row>
    <row r="4454" spans="1:30" hidden="1" x14ac:dyDescent="0.25">
      <c r="A4454" s="2">
        <v>4</v>
      </c>
      <c r="B4454" s="2">
        <v>2018</v>
      </c>
      <c r="C4454" s="4" t="str">
        <f>INDEX(Index!$B$1:$B$500,MATCH($F4454,Index!$A$1:$A$500,0)
)</f>
        <v>BAL</v>
      </c>
      <c r="D4454" s="4">
        <v>0</v>
      </c>
      <c r="E4454" s="141">
        <f t="shared" si="69"/>
        <v>0.1945495174444154</v>
      </c>
      <c r="F4454" s="3" t="s">
        <v>18</v>
      </c>
      <c r="G4454" s="3">
        <v>5</v>
      </c>
      <c r="H4454" s="125">
        <v>0.1945495174444154</v>
      </c>
      <c r="I4454" s="3"/>
      <c r="J4454" s="3"/>
      <c r="K4454" s="3" t="s">
        <v>107</v>
      </c>
      <c r="L4454" s="125">
        <v>3.5690786213794901E-2</v>
      </c>
      <c r="M4454" s="3">
        <v>14</v>
      </c>
      <c r="N4454" s="125">
        <v>-0.19387988092713701</v>
      </c>
      <c r="O4454" s="3">
        <v>2</v>
      </c>
      <c r="P4454" s="125">
        <v>-3.5021149696516499E-2</v>
      </c>
      <c r="Q4454" s="3">
        <v>20</v>
      </c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</row>
    <row r="4455" spans="1:30" hidden="1" x14ac:dyDescent="0.25">
      <c r="A4455" s="2">
        <v>4</v>
      </c>
      <c r="B4455" s="2">
        <v>2018</v>
      </c>
      <c r="C4455" s="4" t="str">
        <f>INDEX(Index!$B$1:$B$500,MATCH($F4455,Index!$A$1:$A$500,0)
)</f>
        <v>CIN</v>
      </c>
      <c r="D4455" s="4">
        <v>0</v>
      </c>
      <c r="E4455" s="141">
        <f t="shared" si="69"/>
        <v>0.16779400166562355</v>
      </c>
      <c r="F4455" s="3" t="s">
        <v>24</v>
      </c>
      <c r="G4455" s="3">
        <v>6</v>
      </c>
      <c r="H4455" s="125">
        <v>0.16779400166562355</v>
      </c>
      <c r="I4455" s="3"/>
      <c r="J4455" s="3"/>
      <c r="K4455" s="3" t="s">
        <v>107</v>
      </c>
      <c r="L4455" s="125">
        <v>0.222665505372341</v>
      </c>
      <c r="M4455" s="3">
        <v>3</v>
      </c>
      <c r="N4455" s="125">
        <v>4.8923670164941098E-2</v>
      </c>
      <c r="O4455" s="3">
        <v>20</v>
      </c>
      <c r="P4455" s="125">
        <v>-5.9478335417763499E-3</v>
      </c>
      <c r="Q4455" s="3">
        <v>12</v>
      </c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</row>
    <row r="4456" spans="1:30" hidden="1" x14ac:dyDescent="0.25">
      <c r="A4456" s="2">
        <v>4</v>
      </c>
      <c r="B4456" s="2">
        <v>2018</v>
      </c>
      <c r="C4456" s="4" t="str">
        <f>INDEX(Index!$B$1:$B$500,MATCH($F4456,Index!$A$1:$A$500,0)
)</f>
        <v>WAS</v>
      </c>
      <c r="D4456" s="4">
        <v>0</v>
      </c>
      <c r="E4456" s="141">
        <f t="shared" si="69"/>
        <v>0.12845890003535929</v>
      </c>
      <c r="F4456" s="3" t="s">
        <v>26</v>
      </c>
      <c r="G4456" s="3">
        <v>7</v>
      </c>
      <c r="H4456" s="125">
        <v>0.12845890003535929</v>
      </c>
      <c r="I4456" s="3"/>
      <c r="J4456" s="3"/>
      <c r="K4456" s="3" t="s">
        <v>103</v>
      </c>
      <c r="L4456" s="125">
        <v>9.9810452022631294E-2</v>
      </c>
      <c r="M4456" s="3">
        <v>8</v>
      </c>
      <c r="N4456" s="125">
        <v>-8.3851999952336595E-2</v>
      </c>
      <c r="O4456" s="3">
        <v>8</v>
      </c>
      <c r="P4456" s="125">
        <v>-5.5203551939608603E-2</v>
      </c>
      <c r="Q4456" s="3">
        <v>23</v>
      </c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</row>
    <row r="4457" spans="1:30" hidden="1" x14ac:dyDescent="0.25">
      <c r="A4457" s="2">
        <v>4</v>
      </c>
      <c r="B4457" s="2">
        <v>2018</v>
      </c>
      <c r="C4457" s="4" t="str">
        <f>INDEX(Index!$B$1:$B$500,MATCH($F4457,Index!$A$1:$A$500,0)
)</f>
        <v>MIA</v>
      </c>
      <c r="D4457" s="4">
        <v>0</v>
      </c>
      <c r="E4457" s="141">
        <f t="shared" si="69"/>
        <v>0.12804610079208453</v>
      </c>
      <c r="F4457" s="3" t="s">
        <v>4</v>
      </c>
      <c r="G4457" s="3">
        <v>8</v>
      </c>
      <c r="H4457" s="125">
        <v>0.12804610079208453</v>
      </c>
      <c r="I4457" s="3"/>
      <c r="J4457" s="3"/>
      <c r="K4457" s="3" t="s">
        <v>107</v>
      </c>
      <c r="L4457" s="125">
        <v>9.8915826362297697E-3</v>
      </c>
      <c r="M4457" s="3">
        <v>16</v>
      </c>
      <c r="N4457" s="125">
        <v>-0.111912551153316</v>
      </c>
      <c r="O4457" s="3">
        <v>7</v>
      </c>
      <c r="P4457" s="125">
        <v>6.2419670025387697E-3</v>
      </c>
      <c r="Q4457" s="3">
        <v>9</v>
      </c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</row>
    <row r="4458" spans="1:30" hidden="1" x14ac:dyDescent="0.25">
      <c r="A4458" s="2">
        <v>4</v>
      </c>
      <c r="B4458" s="2">
        <v>2018</v>
      </c>
      <c r="C4458" s="4" t="str">
        <f>INDEX(Index!$B$1:$B$500,MATCH($F4458,Index!$A$1:$A$500,0)
)</f>
        <v>CAR</v>
      </c>
      <c r="D4458" s="4">
        <v>0</v>
      </c>
      <c r="E4458" s="141">
        <f t="shared" si="69"/>
        <v>0.12232142098434208</v>
      </c>
      <c r="F4458" s="3" t="s">
        <v>51</v>
      </c>
      <c r="G4458" s="3">
        <v>9</v>
      </c>
      <c r="H4458" s="125">
        <v>0.12232142098434208</v>
      </c>
      <c r="I4458" s="3"/>
      <c r="J4458" s="3"/>
      <c r="K4458" s="3" t="s">
        <v>103</v>
      </c>
      <c r="L4458" s="125">
        <v>0.14630077090655699</v>
      </c>
      <c r="M4458" s="3">
        <v>6</v>
      </c>
      <c r="N4458" s="125">
        <v>5.4774055815510501E-2</v>
      </c>
      <c r="O4458" s="3">
        <v>21</v>
      </c>
      <c r="P4458" s="125">
        <v>3.0794705893295599E-2</v>
      </c>
      <c r="Q4458" s="3">
        <v>4</v>
      </c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</row>
    <row r="4459" spans="1:30" hidden="1" x14ac:dyDescent="0.25">
      <c r="A4459" s="2">
        <v>4</v>
      </c>
      <c r="B4459" s="2">
        <v>2018</v>
      </c>
      <c r="C4459" s="4" t="str">
        <f>INDEX(Index!$B$1:$B$500,MATCH($F4459,Index!$A$1:$A$500,0)
)</f>
        <v>NO</v>
      </c>
      <c r="D4459" s="4">
        <v>0</v>
      </c>
      <c r="E4459" s="141">
        <f t="shared" si="69"/>
        <v>7.1862520951750511E-2</v>
      </c>
      <c r="F4459" s="3" t="s">
        <v>27</v>
      </c>
      <c r="G4459" s="3">
        <v>10</v>
      </c>
      <c r="H4459" s="125">
        <v>7.1862520951750511E-2</v>
      </c>
      <c r="I4459" s="3"/>
      <c r="J4459" s="3"/>
      <c r="K4459" s="3" t="s">
        <v>107</v>
      </c>
      <c r="L4459" s="125">
        <v>0.19005967877611299</v>
      </c>
      <c r="M4459" s="3">
        <v>4</v>
      </c>
      <c r="N4459" s="125">
        <v>0.112441261632096</v>
      </c>
      <c r="O4459" s="3">
        <v>27</v>
      </c>
      <c r="P4459" s="125">
        <v>-5.7558961922664796E-3</v>
      </c>
      <c r="Q4459" s="3">
        <v>11</v>
      </c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</row>
    <row r="4460" spans="1:30" hidden="1" x14ac:dyDescent="0.25">
      <c r="A4460" s="2">
        <v>4</v>
      </c>
      <c r="B4460" s="2">
        <v>2018</v>
      </c>
      <c r="C4460" s="4" t="str">
        <f>INDEX(Index!$B$1:$B$500,MATCH($F4460,Index!$A$1:$A$500,0)
)</f>
        <v>HOU</v>
      </c>
      <c r="D4460" s="4">
        <v>0</v>
      </c>
      <c r="E4460" s="141">
        <f t="shared" si="69"/>
        <v>6.2841882399632093E-2</v>
      </c>
      <c r="F4460" s="3" t="s">
        <v>49</v>
      </c>
      <c r="G4460" s="3">
        <v>11</v>
      </c>
      <c r="H4460" s="125">
        <v>6.2841882399632093E-2</v>
      </c>
      <c r="I4460" s="3"/>
      <c r="J4460" s="3"/>
      <c r="K4460" s="3" t="s">
        <v>109</v>
      </c>
      <c r="L4460" s="125">
        <v>3.7245196091979897E-2</v>
      </c>
      <c r="M4460" s="3">
        <v>13</v>
      </c>
      <c r="N4460" s="125">
        <v>2.0959462018450701E-2</v>
      </c>
      <c r="O4460" s="3">
        <v>16</v>
      </c>
      <c r="P4460" s="125">
        <v>4.65561483261029E-2</v>
      </c>
      <c r="Q4460" s="3">
        <v>3</v>
      </c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</row>
    <row r="4461" spans="1:30" hidden="1" x14ac:dyDescent="0.25">
      <c r="A4461" s="2">
        <v>4</v>
      </c>
      <c r="B4461" s="2">
        <v>2018</v>
      </c>
      <c r="C4461" s="4" t="str">
        <f>INDEX(Index!$B$1:$B$500,MATCH($F4461,Index!$A$1:$A$500,0)
)</f>
        <v>DEN</v>
      </c>
      <c r="D4461" s="4">
        <v>0</v>
      </c>
      <c r="E4461" s="141">
        <f t="shared" si="69"/>
        <v>1.8644795481792396E-2</v>
      </c>
      <c r="F4461" s="3" t="s">
        <v>39</v>
      </c>
      <c r="G4461" s="3">
        <v>12</v>
      </c>
      <c r="H4461" s="125">
        <v>1.8644795481792396E-2</v>
      </c>
      <c r="I4461" s="3"/>
      <c r="J4461" s="3"/>
      <c r="K4461" s="3" t="s">
        <v>108</v>
      </c>
      <c r="L4461" s="125">
        <v>7.7669805119486998E-2</v>
      </c>
      <c r="M4461" s="3">
        <v>9</v>
      </c>
      <c r="N4461" s="125">
        <v>3.3125388704097002E-2</v>
      </c>
      <c r="O4461" s="3">
        <v>18</v>
      </c>
      <c r="P4461" s="125">
        <v>-2.58996209335976E-2</v>
      </c>
      <c r="Q4461" s="3">
        <v>17</v>
      </c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</row>
    <row r="4462" spans="1:30" hidden="1" x14ac:dyDescent="0.25">
      <c r="A4462" s="2">
        <v>4</v>
      </c>
      <c r="B4462" s="2">
        <v>2018</v>
      </c>
      <c r="C4462" s="4" t="str">
        <f>INDEX(Index!$B$1:$B$500,MATCH($F4462,Index!$A$1:$A$500,0)
)</f>
        <v>IND</v>
      </c>
      <c r="D4462" s="4">
        <v>0</v>
      </c>
      <c r="E4462" s="141">
        <f t="shared" si="69"/>
        <v>-1.6139875187765908E-2</v>
      </c>
      <c r="F4462" s="3" t="s">
        <v>35</v>
      </c>
      <c r="G4462" s="3">
        <v>13</v>
      </c>
      <c r="H4462" s="125">
        <v>-1.6139875187765908E-2</v>
      </c>
      <c r="I4462" s="3"/>
      <c r="J4462" s="3"/>
      <c r="K4462" s="3" t="s">
        <v>109</v>
      </c>
      <c r="L4462" s="125">
        <v>-7.1496228999211806E-2</v>
      </c>
      <c r="M4462" s="3">
        <v>22</v>
      </c>
      <c r="N4462" s="125">
        <v>-3.1873661876511299E-2</v>
      </c>
      <c r="O4462" s="3">
        <v>12</v>
      </c>
      <c r="P4462" s="125">
        <v>2.3482691934934598E-2</v>
      </c>
      <c r="Q4462" s="3">
        <v>6</v>
      </c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</row>
    <row r="4463" spans="1:30" hidden="1" x14ac:dyDescent="0.25">
      <c r="A4463" s="2">
        <v>4</v>
      </c>
      <c r="B4463" s="2">
        <v>2018</v>
      </c>
      <c r="C4463" s="4" t="str">
        <f>INDEX(Index!$B$1:$B$500,MATCH($F4463,Index!$A$1:$A$500,0)
)</f>
        <v>ATL</v>
      </c>
      <c r="D4463" s="4">
        <v>0</v>
      </c>
      <c r="E4463" s="141">
        <f t="shared" si="69"/>
        <v>-2.0428567802408992E-2</v>
      </c>
      <c r="F4463" s="3" t="s">
        <v>43</v>
      </c>
      <c r="G4463" s="3">
        <v>14</v>
      </c>
      <c r="H4463" s="125">
        <v>-2.0428567802408992E-2</v>
      </c>
      <c r="I4463" s="3"/>
      <c r="J4463" s="3"/>
      <c r="K4463" s="3" t="s">
        <v>109</v>
      </c>
      <c r="L4463" s="125">
        <v>0.155859360617777</v>
      </c>
      <c r="M4463" s="3">
        <v>5</v>
      </c>
      <c r="N4463" s="125">
        <v>0.14865647313816499</v>
      </c>
      <c r="O4463" s="3">
        <v>29</v>
      </c>
      <c r="P4463" s="125">
        <v>-2.7631455282021E-2</v>
      </c>
      <c r="Q4463" s="3">
        <v>18</v>
      </c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</row>
    <row r="4464" spans="1:30" hidden="1" x14ac:dyDescent="0.25">
      <c r="A4464" s="2">
        <v>4</v>
      </c>
      <c r="B4464" s="2">
        <v>2018</v>
      </c>
      <c r="C4464" s="4" t="str">
        <f>INDEX(Index!$B$1:$B$500,MATCH($F4464,Index!$A$1:$A$500,0)
)</f>
        <v>GB</v>
      </c>
      <c r="D4464" s="4">
        <v>0</v>
      </c>
      <c r="E4464" s="141">
        <f t="shared" si="69"/>
        <v>-3.8410762109855404E-2</v>
      </c>
      <c r="F4464" s="3" t="s">
        <v>20</v>
      </c>
      <c r="G4464" s="3">
        <v>15</v>
      </c>
      <c r="H4464" s="125">
        <v>-3.8410762109855404E-2</v>
      </c>
      <c r="I4464" s="3"/>
      <c r="J4464" s="3"/>
      <c r="K4464" s="3" t="s">
        <v>308</v>
      </c>
      <c r="L4464" s="125">
        <v>-4.7222201341296302E-3</v>
      </c>
      <c r="M4464" s="3">
        <v>19</v>
      </c>
      <c r="N4464" s="125">
        <v>2.89680586122288E-2</v>
      </c>
      <c r="O4464" s="3">
        <v>17</v>
      </c>
      <c r="P4464" s="125">
        <v>-4.7204833634969696E-3</v>
      </c>
      <c r="Q4464" s="3">
        <v>10</v>
      </c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</row>
    <row r="4465" spans="1:30" hidden="1" x14ac:dyDescent="0.25">
      <c r="A4465" s="2">
        <v>4</v>
      </c>
      <c r="B4465" s="2">
        <v>2018</v>
      </c>
      <c r="C4465" s="4" t="str">
        <f>INDEX(Index!$B$1:$B$500,MATCH($F4465,Index!$A$1:$A$500,0)
)</f>
        <v>PIT</v>
      </c>
      <c r="D4465" s="4">
        <v>0</v>
      </c>
      <c r="E4465" s="141">
        <f t="shared" si="69"/>
        <v>-4.0289578597605104E-2</v>
      </c>
      <c r="F4465" s="3" t="s">
        <v>32</v>
      </c>
      <c r="G4465" s="3">
        <v>16</v>
      </c>
      <c r="H4465" s="125">
        <v>-4.0289578597605104E-2</v>
      </c>
      <c r="I4465" s="3"/>
      <c r="J4465" s="3"/>
      <c r="K4465" s="3" t="s">
        <v>309</v>
      </c>
      <c r="L4465" s="125">
        <v>6.01633754230382E-2</v>
      </c>
      <c r="M4465" s="3">
        <v>10</v>
      </c>
      <c r="N4465" s="125">
        <v>4.3296912350291601E-2</v>
      </c>
      <c r="O4465" s="3">
        <v>19</v>
      </c>
      <c r="P4465" s="125">
        <v>-5.7156041670351702E-2</v>
      </c>
      <c r="Q4465" s="3">
        <v>25</v>
      </c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</row>
    <row r="4466" spans="1:30" hidden="1" x14ac:dyDescent="0.25">
      <c r="A4466" s="2">
        <v>4</v>
      </c>
      <c r="B4466" s="2">
        <v>2018</v>
      </c>
      <c r="C4466" s="4" t="str">
        <f>INDEX(Index!$B$1:$B$500,MATCH($F4466,Index!$A$1:$A$500,0)
)</f>
        <v>NYJ</v>
      </c>
      <c r="D4466" s="4">
        <v>0</v>
      </c>
      <c r="E4466" s="141">
        <f t="shared" si="69"/>
        <v>-6.5784779212112371E-2</v>
      </c>
      <c r="F4466" s="3" t="s">
        <v>9</v>
      </c>
      <c r="G4466" s="3">
        <v>17</v>
      </c>
      <c r="H4466" s="125">
        <v>-6.5784779212112371E-2</v>
      </c>
      <c r="I4466" s="3"/>
      <c r="J4466" s="3"/>
      <c r="K4466" s="3" t="s">
        <v>109</v>
      </c>
      <c r="L4466" s="125">
        <v>-0.28341660429126497</v>
      </c>
      <c r="M4466" s="3">
        <v>30</v>
      </c>
      <c r="N4466" s="125">
        <v>-0.127628408925583</v>
      </c>
      <c r="O4466" s="3">
        <v>4</v>
      </c>
      <c r="P4466" s="125">
        <v>9.0003416153569604E-2</v>
      </c>
      <c r="Q4466" s="3">
        <v>2</v>
      </c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</row>
    <row r="4467" spans="1:30" hidden="1" x14ac:dyDescent="0.25">
      <c r="A4467" s="2">
        <v>4</v>
      </c>
      <c r="B4467" s="2">
        <v>2018</v>
      </c>
      <c r="C4467" s="4" t="str">
        <f>INDEX(Index!$B$1:$B$500,MATCH($F4467,Index!$A$1:$A$500,0)
)</f>
        <v>NE</v>
      </c>
      <c r="D4467" s="4">
        <v>0</v>
      </c>
      <c r="E4467" s="141">
        <f t="shared" si="69"/>
        <v>-6.6082632015122669E-2</v>
      </c>
      <c r="F4467" s="3" t="s">
        <v>17</v>
      </c>
      <c r="G4467" s="3">
        <v>18</v>
      </c>
      <c r="H4467" s="125">
        <v>-6.6082632015122669E-2</v>
      </c>
      <c r="I4467" s="3"/>
      <c r="J4467" s="3"/>
      <c r="K4467" s="3" t="s">
        <v>108</v>
      </c>
      <c r="L4467" s="125">
        <v>-8.5687768852596999E-4</v>
      </c>
      <c r="M4467" s="3">
        <v>17</v>
      </c>
      <c r="N4467" s="125">
        <v>2.0075353317420601E-2</v>
      </c>
      <c r="O4467" s="3">
        <v>15</v>
      </c>
      <c r="P4467" s="125">
        <v>-4.5150401009176097E-2</v>
      </c>
      <c r="Q4467" s="3">
        <v>22</v>
      </c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</row>
    <row r="4468" spans="1:30" hidden="1" x14ac:dyDescent="0.25">
      <c r="A4468" s="2">
        <v>4</v>
      </c>
      <c r="B4468" s="2">
        <v>2018</v>
      </c>
      <c r="C4468" s="4" t="str">
        <f>INDEX(Index!$B$1:$B$500,MATCH($F4468,Index!$A$1:$A$500,0)
)</f>
        <v>SEA</v>
      </c>
      <c r="D4468" s="4">
        <v>0</v>
      </c>
      <c r="E4468" s="141">
        <f t="shared" si="69"/>
        <v>-8.5715309545836393E-2</v>
      </c>
      <c r="F4468" s="3" t="s">
        <v>30</v>
      </c>
      <c r="G4468" s="3">
        <v>19</v>
      </c>
      <c r="H4468" s="125">
        <v>-8.5715309545836393E-2</v>
      </c>
      <c r="I4468" s="3"/>
      <c r="J4468" s="3"/>
      <c r="K4468" s="3" t="s">
        <v>108</v>
      </c>
      <c r="L4468" s="125">
        <v>-0.13006605944177299</v>
      </c>
      <c r="M4468" s="3">
        <v>27</v>
      </c>
      <c r="N4468" s="125">
        <v>-6.6462687483932706E-2</v>
      </c>
      <c r="O4468" s="3">
        <v>11</v>
      </c>
      <c r="P4468" s="125">
        <v>-2.2111937587996101E-2</v>
      </c>
      <c r="Q4468" s="3">
        <v>15</v>
      </c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</row>
    <row r="4469" spans="1:30" hidden="1" x14ac:dyDescent="0.25">
      <c r="A4469" s="2">
        <v>4</v>
      </c>
      <c r="B4469" s="2">
        <v>2018</v>
      </c>
      <c r="C4469" s="4" t="str">
        <f>INDEX(Index!$B$1:$B$500,MATCH($F4469,Index!$A$1:$A$500,0)
)</f>
        <v>LAC</v>
      </c>
      <c r="D4469" s="4">
        <v>0</v>
      </c>
      <c r="E4469" s="141">
        <f t="shared" si="69"/>
        <v>-8.8164156388342588E-2</v>
      </c>
      <c r="F4469" s="3" t="s">
        <v>28</v>
      </c>
      <c r="G4469" s="3">
        <v>20</v>
      </c>
      <c r="H4469" s="125">
        <v>-8.8164156388342588E-2</v>
      </c>
      <c r="I4469" s="3"/>
      <c r="J4469" s="3"/>
      <c r="K4469" s="3" t="s">
        <v>108</v>
      </c>
      <c r="L4469" s="125">
        <v>0.10120512706776701</v>
      </c>
      <c r="M4469" s="3">
        <v>7</v>
      </c>
      <c r="N4469" s="125">
        <v>9.2344512954346494E-2</v>
      </c>
      <c r="O4469" s="3">
        <v>26</v>
      </c>
      <c r="P4469" s="125">
        <v>-9.70247705017631E-2</v>
      </c>
      <c r="Q4469" s="3">
        <v>30</v>
      </c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</row>
    <row r="4470" spans="1:30" hidden="1" x14ac:dyDescent="0.25">
      <c r="A4470" s="2">
        <v>4</v>
      </c>
      <c r="B4470" s="2">
        <v>2018</v>
      </c>
      <c r="C4470" s="4" t="str">
        <f>INDEX(Index!$B$1:$B$500,MATCH($F4470,Index!$A$1:$A$500,0)
)</f>
        <v>LV</v>
      </c>
      <c r="D4470" s="4">
        <v>0</v>
      </c>
      <c r="E4470" s="141">
        <f t="shared" si="69"/>
        <v>-0.12731573316726599</v>
      </c>
      <c r="F4470" s="3" t="s">
        <v>52</v>
      </c>
      <c r="G4470" s="3">
        <v>21</v>
      </c>
      <c r="H4470" s="125">
        <v>-0.12731573316726599</v>
      </c>
      <c r="I4470" s="3"/>
      <c r="J4470" s="3"/>
      <c r="K4470" s="3" t="s">
        <v>109</v>
      </c>
      <c r="L4470" s="125">
        <v>5.9781918269950399E-2</v>
      </c>
      <c r="M4470" s="3">
        <v>11</v>
      </c>
      <c r="N4470" s="125">
        <v>0.149932965430118</v>
      </c>
      <c r="O4470" s="3">
        <v>30</v>
      </c>
      <c r="P4470" s="125">
        <v>-3.7164686007098401E-2</v>
      </c>
      <c r="Q4470" s="3">
        <v>21</v>
      </c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</row>
    <row r="4471" spans="1:30" hidden="1" x14ac:dyDescent="0.25">
      <c r="A4471" s="2">
        <v>4</v>
      </c>
      <c r="B4471" s="2">
        <v>2018</v>
      </c>
      <c r="C4471" s="4" t="str">
        <f>INDEX(Index!$B$1:$B$500,MATCH($F4471,Index!$A$1:$A$500,0)
)</f>
        <v>PHI</v>
      </c>
      <c r="D4471" s="4">
        <v>0</v>
      </c>
      <c r="E4471" s="141">
        <f t="shared" si="69"/>
        <v>-0.1327760386211867</v>
      </c>
      <c r="F4471" s="3" t="s">
        <v>7</v>
      </c>
      <c r="G4471" s="3">
        <v>22</v>
      </c>
      <c r="H4471" s="125">
        <v>-0.1327760386211867</v>
      </c>
      <c r="I4471" s="3"/>
      <c r="J4471" s="3"/>
      <c r="K4471" s="3" t="s">
        <v>108</v>
      </c>
      <c r="L4471" s="125">
        <v>-9.9727675854786396E-2</v>
      </c>
      <c r="M4471" s="3">
        <v>24</v>
      </c>
      <c r="N4471" s="125">
        <v>-2.9409201880494701E-2</v>
      </c>
      <c r="O4471" s="3">
        <v>13</v>
      </c>
      <c r="P4471" s="125">
        <v>-6.2457564646895003E-2</v>
      </c>
      <c r="Q4471" s="3">
        <v>26</v>
      </c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</row>
    <row r="4472" spans="1:30" hidden="1" x14ac:dyDescent="0.25">
      <c r="A4472" s="2">
        <v>4</v>
      </c>
      <c r="B4472" s="2">
        <v>2018</v>
      </c>
      <c r="C4472" s="4" t="str">
        <f>INDEX(Index!$B$1:$B$500,MATCH($F4472,Index!$A$1:$A$500,0)
)</f>
        <v>DAL</v>
      </c>
      <c r="D4472" s="4">
        <v>0</v>
      </c>
      <c r="E4472" s="141">
        <f t="shared" si="69"/>
        <v>-0.1334087855628405</v>
      </c>
      <c r="F4472" s="3" t="s">
        <v>3</v>
      </c>
      <c r="G4472" s="3">
        <v>23</v>
      </c>
      <c r="H4472" s="125">
        <v>-0.1334087855628405</v>
      </c>
      <c r="I4472" s="3"/>
      <c r="J4472" s="3"/>
      <c r="K4472" s="3" t="s">
        <v>108</v>
      </c>
      <c r="L4472" s="125">
        <v>-0.102539099239133</v>
      </c>
      <c r="M4472" s="3">
        <v>25</v>
      </c>
      <c r="N4472" s="125">
        <v>1.06764461285247E-2</v>
      </c>
      <c r="O4472" s="3">
        <v>14</v>
      </c>
      <c r="P4472" s="125">
        <v>-2.0193240195182802E-2</v>
      </c>
      <c r="Q4472" s="3">
        <v>14</v>
      </c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</row>
    <row r="4473" spans="1:30" hidden="1" x14ac:dyDescent="0.25">
      <c r="A4473" s="2">
        <v>4</v>
      </c>
      <c r="B4473" s="2">
        <v>2018</v>
      </c>
      <c r="C4473" s="4" t="str">
        <f>INDEX(Index!$B$1:$B$500,MATCH($F4473,Index!$A$1:$A$500,0)
)</f>
        <v>MIN</v>
      </c>
      <c r="D4473" s="4">
        <v>0</v>
      </c>
      <c r="E4473" s="141">
        <f t="shared" si="69"/>
        <v>-0.17631071976809409</v>
      </c>
      <c r="F4473" s="3" t="s">
        <v>46</v>
      </c>
      <c r="G4473" s="3">
        <v>24</v>
      </c>
      <c r="H4473" s="125">
        <v>-0.17631071976809409</v>
      </c>
      <c r="I4473" s="3"/>
      <c r="J4473" s="3"/>
      <c r="K4473" s="3" t="s">
        <v>309</v>
      </c>
      <c r="L4473" s="125">
        <v>-1.9478920344315101E-2</v>
      </c>
      <c r="M4473" s="3">
        <v>21</v>
      </c>
      <c r="N4473" s="125">
        <v>8.3629902780840704E-2</v>
      </c>
      <c r="O4473" s="3">
        <v>25</v>
      </c>
      <c r="P4473" s="125">
        <v>-7.3201896642938302E-2</v>
      </c>
      <c r="Q4473" s="3">
        <v>29</v>
      </c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</row>
    <row r="4474" spans="1:30" hidden="1" x14ac:dyDescent="0.25">
      <c r="A4474" s="2">
        <v>4</v>
      </c>
      <c r="B4474" s="2">
        <v>2018</v>
      </c>
      <c r="C4474" s="4" t="str">
        <f>INDEX(Index!$B$1:$B$500,MATCH($F4474,Index!$A$1:$A$500,0)
)</f>
        <v>DET</v>
      </c>
      <c r="D4474" s="4">
        <v>0</v>
      </c>
      <c r="E4474" s="141">
        <f t="shared" si="69"/>
        <v>-0.18997011924931681</v>
      </c>
      <c r="F4474" s="3" t="s">
        <v>21</v>
      </c>
      <c r="G4474" s="3">
        <v>25</v>
      </c>
      <c r="H4474" s="125">
        <v>-0.18997011924931681</v>
      </c>
      <c r="I4474" s="3"/>
      <c r="J4474" s="3"/>
      <c r="K4474" s="3" t="s">
        <v>109</v>
      </c>
      <c r="L4474" s="125">
        <v>-1.8470429370338201E-2</v>
      </c>
      <c r="M4474" s="3">
        <v>20</v>
      </c>
      <c r="N4474" s="125">
        <v>7.2234156184277906E-2</v>
      </c>
      <c r="O4474" s="3">
        <v>24</v>
      </c>
      <c r="P4474" s="125">
        <v>-9.9265533694700703E-2</v>
      </c>
      <c r="Q4474" s="3">
        <v>31</v>
      </c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</row>
    <row r="4475" spans="1:30" hidden="1" x14ac:dyDescent="0.25">
      <c r="A4475" s="2">
        <v>4</v>
      </c>
      <c r="B4475" s="2">
        <v>2018</v>
      </c>
      <c r="C4475" s="4" t="str">
        <f>INDEX(Index!$B$1:$B$500,MATCH($F4475,Index!$A$1:$A$500,0)
)</f>
        <v>TEN</v>
      </c>
      <c r="D4475" s="4">
        <v>0</v>
      </c>
      <c r="E4475" s="141">
        <f t="shared" si="69"/>
        <v>-0.2063248953988632</v>
      </c>
      <c r="F4475" s="3" t="s">
        <v>45</v>
      </c>
      <c r="G4475" s="3">
        <v>26</v>
      </c>
      <c r="H4475" s="125">
        <v>-0.2063248953988632</v>
      </c>
      <c r="I4475" s="3"/>
      <c r="J4475" s="3"/>
      <c r="K4475" s="3" t="s">
        <v>107</v>
      </c>
      <c r="L4475" s="125">
        <v>-0.162883749208215</v>
      </c>
      <c r="M4475" s="3">
        <v>28</v>
      </c>
      <c r="N4475" s="125">
        <v>6.3648224729177999E-2</v>
      </c>
      <c r="O4475" s="3">
        <v>23</v>
      </c>
      <c r="P4475" s="125">
        <v>2.02070785385298E-2</v>
      </c>
      <c r="Q4475" s="3">
        <v>7</v>
      </c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</row>
    <row r="4476" spans="1:30" hidden="1" x14ac:dyDescent="0.25">
      <c r="A4476" s="2">
        <v>4</v>
      </c>
      <c r="B4476" s="2">
        <v>2018</v>
      </c>
      <c r="C4476" s="4" t="str">
        <f>INDEX(Index!$B$1:$B$500,MATCH($F4476,Index!$A$1:$A$500,0)
)</f>
        <v>SF</v>
      </c>
      <c r="D4476" s="4">
        <v>0</v>
      </c>
      <c r="E4476" s="141">
        <f t="shared" si="69"/>
        <v>-0.22881947805246389</v>
      </c>
      <c r="F4476" s="3" t="s">
        <v>1</v>
      </c>
      <c r="G4476" s="3">
        <v>27</v>
      </c>
      <c r="H4476" s="125">
        <v>-0.22881947805246389</v>
      </c>
      <c r="I4476" s="3"/>
      <c r="J4476" s="3"/>
      <c r="K4476" s="3" t="s">
        <v>109</v>
      </c>
      <c r="L4476" s="125">
        <v>-0.106240209863948</v>
      </c>
      <c r="M4476" s="3">
        <v>26</v>
      </c>
      <c r="N4476" s="125">
        <v>5.5066840049095699E-2</v>
      </c>
      <c r="O4476" s="3">
        <v>22</v>
      </c>
      <c r="P4476" s="125">
        <v>-6.7512428139420197E-2</v>
      </c>
      <c r="Q4476" s="3">
        <v>27</v>
      </c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</row>
    <row r="4477" spans="1:30" hidden="1" x14ac:dyDescent="0.25">
      <c r="A4477" s="2">
        <v>4</v>
      </c>
      <c r="B4477" s="2">
        <v>2018</v>
      </c>
      <c r="C4477" s="4" t="str">
        <f>INDEX(Index!$B$1:$B$500,MATCH($F4477,Index!$A$1:$A$500,0)
)</f>
        <v>TB</v>
      </c>
      <c r="D4477" s="4">
        <v>0</v>
      </c>
      <c r="E4477" s="141">
        <f t="shared" si="69"/>
        <v>-0.230227467997941</v>
      </c>
      <c r="F4477" s="3" t="s">
        <v>38</v>
      </c>
      <c r="G4477" s="3">
        <v>28</v>
      </c>
      <c r="H4477" s="125">
        <v>-0.230227467997941</v>
      </c>
      <c r="I4477" s="3"/>
      <c r="J4477" s="3"/>
      <c r="K4477" s="3" t="s">
        <v>108</v>
      </c>
      <c r="L4477" s="125">
        <v>4.53127700604887E-2</v>
      </c>
      <c r="M4477" s="3">
        <v>12</v>
      </c>
      <c r="N4477" s="125">
        <v>0.21985692116043801</v>
      </c>
      <c r="O4477" s="3">
        <v>32</v>
      </c>
      <c r="P4477" s="125">
        <v>-5.5683316897991698E-2</v>
      </c>
      <c r="Q4477" s="3">
        <v>24</v>
      </c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</row>
    <row r="4478" spans="1:30" hidden="1" x14ac:dyDescent="0.25">
      <c r="A4478" s="2">
        <v>4</v>
      </c>
      <c r="B4478" s="2">
        <v>2018</v>
      </c>
      <c r="C4478" s="4" t="str">
        <f>INDEX(Index!$B$1:$B$500,MATCH($F4478,Index!$A$1:$A$500,0)
)</f>
        <v>NYG</v>
      </c>
      <c r="D4478" s="4">
        <v>0</v>
      </c>
      <c r="E4478" s="141">
        <f t="shared" si="69"/>
        <v>-0.24872731728225542</v>
      </c>
      <c r="F4478" s="3" t="s">
        <v>15</v>
      </c>
      <c r="G4478" s="3">
        <v>29</v>
      </c>
      <c r="H4478" s="125">
        <v>-0.24872731728225542</v>
      </c>
      <c r="I4478" s="3"/>
      <c r="J4478" s="3"/>
      <c r="K4478" s="3" t="s">
        <v>109</v>
      </c>
      <c r="L4478" s="125">
        <v>-8.1941629379716704E-2</v>
      </c>
      <c r="M4478" s="3">
        <v>23</v>
      </c>
      <c r="N4478" s="125">
        <v>0.131912916915437</v>
      </c>
      <c r="O4478" s="3">
        <v>28</v>
      </c>
      <c r="P4478" s="125">
        <v>-3.4872770987101703E-2</v>
      </c>
      <c r="Q4478" s="3">
        <v>19</v>
      </c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</row>
    <row r="4479" spans="1:30" hidden="1" x14ac:dyDescent="0.25">
      <c r="A4479" s="2">
        <v>4</v>
      </c>
      <c r="B4479" s="2">
        <v>2018</v>
      </c>
      <c r="C4479" s="4" t="str">
        <f>INDEX(Index!$B$1:$B$500,MATCH($F4479,Index!$A$1:$A$500,0)
)</f>
        <v>CLE</v>
      </c>
      <c r="D4479" s="4">
        <v>0</v>
      </c>
      <c r="E4479" s="141">
        <f t="shared" si="69"/>
        <v>-0.26497990327436299</v>
      </c>
      <c r="F4479" s="3" t="s">
        <v>10</v>
      </c>
      <c r="G4479" s="3">
        <v>30</v>
      </c>
      <c r="H4479" s="125">
        <v>-0.26497990327436299</v>
      </c>
      <c r="I4479" s="3"/>
      <c r="J4479" s="3"/>
      <c r="K4479" s="3" t="s">
        <v>309</v>
      </c>
      <c r="L4479" s="125">
        <v>-0.21199356194104499</v>
      </c>
      <c r="M4479" s="3">
        <v>29</v>
      </c>
      <c r="N4479" s="125">
        <v>-0.11628487905684801</v>
      </c>
      <c r="O4479" s="3">
        <v>6</v>
      </c>
      <c r="P4479" s="125">
        <v>-0.16927122039016601</v>
      </c>
      <c r="Q4479" s="3">
        <v>32</v>
      </c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</row>
    <row r="4480" spans="1:30" hidden="1" x14ac:dyDescent="0.25">
      <c r="A4480" s="2">
        <v>4</v>
      </c>
      <c r="B4480" s="2">
        <v>2018</v>
      </c>
      <c r="C4480" s="4" t="str">
        <f>INDEX(Index!$B$1:$B$500,MATCH($F4480,Index!$A$1:$A$500,0)
)</f>
        <v>ARI</v>
      </c>
      <c r="D4480" s="4">
        <v>0</v>
      </c>
      <c r="E4480" s="141">
        <f t="shared" si="69"/>
        <v>-0.32874304718358238</v>
      </c>
      <c r="F4480" s="3" t="s">
        <v>23</v>
      </c>
      <c r="G4480" s="3">
        <v>31</v>
      </c>
      <c r="H4480" s="125">
        <v>-0.32874304718358238</v>
      </c>
      <c r="I4480" s="3"/>
      <c r="J4480" s="3"/>
      <c r="K4480" s="3" t="s">
        <v>110</v>
      </c>
      <c r="L4480" s="125">
        <v>-0.33068260565407098</v>
      </c>
      <c r="M4480" s="3">
        <v>31</v>
      </c>
      <c r="N4480" s="125">
        <v>-7.2171237191995294E-2</v>
      </c>
      <c r="O4480" s="3">
        <v>10</v>
      </c>
      <c r="P4480" s="125">
        <v>-7.0231678721506693E-2</v>
      </c>
      <c r="Q4480" s="3">
        <v>28</v>
      </c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</row>
    <row r="4481" spans="1:30" hidden="1" x14ac:dyDescent="0.25">
      <c r="A4481" s="2">
        <v>4</v>
      </c>
      <c r="B4481" s="2">
        <v>2018</v>
      </c>
      <c r="C4481" s="4" t="str">
        <f>INDEX(Index!$B$1:$B$500,MATCH($F4481,Index!$A$1:$A$500,0)
)</f>
        <v>BUF</v>
      </c>
      <c r="D4481" s="4">
        <v>0</v>
      </c>
      <c r="E4481" s="141">
        <f t="shared" si="69"/>
        <v>-0.4610976801420526</v>
      </c>
      <c r="F4481" s="3" t="s">
        <v>0</v>
      </c>
      <c r="G4481" s="3">
        <v>32</v>
      </c>
      <c r="H4481" s="125">
        <v>-0.4610976801420526</v>
      </c>
      <c r="I4481" s="3"/>
      <c r="J4481" s="3"/>
      <c r="K4481" s="3" t="s">
        <v>109</v>
      </c>
      <c r="L4481" s="125">
        <v>-0.57581345288290298</v>
      </c>
      <c r="M4481" s="3">
        <v>32</v>
      </c>
      <c r="N4481" s="125">
        <v>-0.122797225647194</v>
      </c>
      <c r="O4481" s="3">
        <v>5</v>
      </c>
      <c r="P4481" s="125">
        <v>-8.0814529063436003E-3</v>
      </c>
      <c r="Q4481" s="3">
        <v>13</v>
      </c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</row>
    <row r="4482" spans="1:30" hidden="1" x14ac:dyDescent="0.25">
      <c r="A4482" s="2">
        <v>5</v>
      </c>
      <c r="B4482" s="2">
        <v>2018</v>
      </c>
      <c r="C4482" s="4" t="str">
        <f>INDEX(Index!$B$1:$B$500,MATCH($F4482,Index!$A$1:$A$500,0)
)</f>
        <v>KC</v>
      </c>
      <c r="D4482" s="4">
        <v>0</v>
      </c>
      <c r="E4482" s="141">
        <f t="shared" ref="E4482:E4545" si="70">IF(D4482=1,H4482/100,H4482)</f>
        <v>0.42495215925109153</v>
      </c>
      <c r="F4482" s="3" t="s">
        <v>5</v>
      </c>
      <c r="G4482" s="3">
        <v>1</v>
      </c>
      <c r="H4482" s="125">
        <v>0.42495215925109153</v>
      </c>
      <c r="I4482" s="3"/>
      <c r="J4482" s="3"/>
      <c r="K4482" s="3" t="s">
        <v>215</v>
      </c>
      <c r="L4482" s="125">
        <v>0.33516078359159801</v>
      </c>
      <c r="M4482" s="3">
        <v>2</v>
      </c>
      <c r="N4482" s="125">
        <v>1.7142597024925502E-2</v>
      </c>
      <c r="O4482" s="3">
        <v>16</v>
      </c>
      <c r="P4482" s="125">
        <v>0.106933972684419</v>
      </c>
      <c r="Q4482" s="3">
        <v>1</v>
      </c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</row>
    <row r="4483" spans="1:30" hidden="1" x14ac:dyDescent="0.25">
      <c r="A4483" s="2">
        <v>5</v>
      </c>
      <c r="B4483" s="2">
        <v>2018</v>
      </c>
      <c r="C4483" s="4" t="str">
        <f>INDEX(Index!$B$1:$B$500,MATCH($F4483,Index!$A$1:$A$500,0)
)</f>
        <v>CHI</v>
      </c>
      <c r="D4483" s="4">
        <v>0</v>
      </c>
      <c r="E4483" s="141">
        <f t="shared" si="70"/>
        <v>0.41362144164978226</v>
      </c>
      <c r="F4483" s="3" t="s">
        <v>64</v>
      </c>
      <c r="G4483" s="3">
        <v>2</v>
      </c>
      <c r="H4483" s="125">
        <v>0.41362144164978226</v>
      </c>
      <c r="I4483" s="3"/>
      <c r="J4483" s="3"/>
      <c r="K4483" s="3" t="s">
        <v>107</v>
      </c>
      <c r="L4483" s="125">
        <v>5.5073585086243802E-4</v>
      </c>
      <c r="M4483" s="3">
        <v>16</v>
      </c>
      <c r="N4483" s="125">
        <v>-0.38631496825862599</v>
      </c>
      <c r="O4483" s="3">
        <v>1</v>
      </c>
      <c r="P4483" s="125">
        <v>2.6755737540293801E-2</v>
      </c>
      <c r="Q4483" s="3">
        <v>6</v>
      </c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</row>
    <row r="4484" spans="1:30" hidden="1" x14ac:dyDescent="0.25">
      <c r="A4484" s="2">
        <v>5</v>
      </c>
      <c r="B4484" s="2">
        <v>2018</v>
      </c>
      <c r="C4484" s="4" t="str">
        <f>INDEX(Index!$B$1:$B$500,MATCH($F4484,Index!$A$1:$A$500,0)
)</f>
        <v>LAR</v>
      </c>
      <c r="D4484" s="4">
        <v>0</v>
      </c>
      <c r="E4484" s="141">
        <f t="shared" si="70"/>
        <v>0.35992694600676584</v>
      </c>
      <c r="F4484" s="3" t="s">
        <v>42</v>
      </c>
      <c r="G4484" s="3">
        <v>3</v>
      </c>
      <c r="H4484" s="125">
        <v>0.35992694600676584</v>
      </c>
      <c r="I4484" s="3"/>
      <c r="J4484" s="3"/>
      <c r="K4484" s="3" t="s">
        <v>215</v>
      </c>
      <c r="L4484" s="125">
        <v>0.39036122343840002</v>
      </c>
      <c r="M4484" s="3">
        <v>1</v>
      </c>
      <c r="N4484" s="125">
        <v>3.41556262557219E-3</v>
      </c>
      <c r="O4484" s="3">
        <v>14</v>
      </c>
      <c r="P4484" s="125">
        <v>-2.7018714806062001E-2</v>
      </c>
      <c r="Q4484" s="3">
        <v>13</v>
      </c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</row>
    <row r="4485" spans="1:30" hidden="1" x14ac:dyDescent="0.25">
      <c r="A4485" s="2">
        <v>5</v>
      </c>
      <c r="B4485" s="2">
        <v>2018</v>
      </c>
      <c r="C4485" s="4" t="str">
        <f>INDEX(Index!$B$1:$B$500,MATCH($F4485,Index!$A$1:$A$500,0)
)</f>
        <v>NO</v>
      </c>
      <c r="D4485" s="4">
        <v>0</v>
      </c>
      <c r="E4485" s="141">
        <f t="shared" si="70"/>
        <v>0.18131237653074447</v>
      </c>
      <c r="F4485" s="3" t="s">
        <v>27</v>
      </c>
      <c r="G4485" s="3">
        <v>4</v>
      </c>
      <c r="H4485" s="125">
        <v>0.18131237653074447</v>
      </c>
      <c r="I4485" s="3"/>
      <c r="J4485" s="3"/>
      <c r="K4485" s="3" t="s">
        <v>111</v>
      </c>
      <c r="L4485" s="125">
        <v>0.21985864310216799</v>
      </c>
      <c r="M4485" s="3">
        <v>3</v>
      </c>
      <c r="N4485" s="125">
        <v>2.7321359231990298E-2</v>
      </c>
      <c r="O4485" s="3">
        <v>17</v>
      </c>
      <c r="P4485" s="125">
        <v>-1.12249073394332E-2</v>
      </c>
      <c r="Q4485" s="3">
        <v>10</v>
      </c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</row>
    <row r="4486" spans="1:30" hidden="1" x14ac:dyDescent="0.25">
      <c r="A4486" s="2">
        <v>5</v>
      </c>
      <c r="B4486" s="2">
        <v>2018</v>
      </c>
      <c r="C4486" s="4" t="str">
        <f>INDEX(Index!$B$1:$B$500,MATCH($F4486,Index!$A$1:$A$500,0)
)</f>
        <v>MIA</v>
      </c>
      <c r="D4486" s="4">
        <v>0</v>
      </c>
      <c r="E4486" s="141">
        <f t="shared" si="70"/>
        <v>0.14838090713043869</v>
      </c>
      <c r="F4486" s="3" t="s">
        <v>4</v>
      </c>
      <c r="G4486" s="3">
        <v>5</v>
      </c>
      <c r="H4486" s="125">
        <v>0.14838090713043869</v>
      </c>
      <c r="I4486" s="3"/>
      <c r="J4486" s="3"/>
      <c r="K4486" s="3" t="s">
        <v>112</v>
      </c>
      <c r="L4486" s="125">
        <v>-2.0008873397230498E-2</v>
      </c>
      <c r="M4486" s="3">
        <v>20</v>
      </c>
      <c r="N4486" s="125">
        <v>-0.119506170647444</v>
      </c>
      <c r="O4486" s="3">
        <v>6</v>
      </c>
      <c r="P4486" s="125">
        <v>4.88836098802252E-2</v>
      </c>
      <c r="Q4486" s="3">
        <v>5</v>
      </c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</row>
    <row r="4487" spans="1:30" hidden="1" x14ac:dyDescent="0.25">
      <c r="A4487" s="2">
        <v>5</v>
      </c>
      <c r="B4487" s="2">
        <v>2018</v>
      </c>
      <c r="C4487" s="4" t="str">
        <f>INDEX(Index!$B$1:$B$500,MATCH($F4487,Index!$A$1:$A$500,0)
)</f>
        <v>BAL</v>
      </c>
      <c r="D4487" s="4">
        <v>0</v>
      </c>
      <c r="E4487" s="141">
        <f t="shared" si="70"/>
        <v>0.14015094246831639</v>
      </c>
      <c r="F4487" s="3" t="s">
        <v>18</v>
      </c>
      <c r="G4487" s="3">
        <v>6</v>
      </c>
      <c r="H4487" s="125">
        <v>0.14015094246831639</v>
      </c>
      <c r="I4487" s="3"/>
      <c r="J4487" s="3"/>
      <c r="K4487" s="3" t="s">
        <v>112</v>
      </c>
      <c r="L4487" s="125">
        <v>1.9700704023488901E-2</v>
      </c>
      <c r="M4487" s="3">
        <v>13</v>
      </c>
      <c r="N4487" s="125">
        <v>-0.157707776126677</v>
      </c>
      <c r="O4487" s="3">
        <v>3</v>
      </c>
      <c r="P4487" s="125">
        <v>-3.7257537681849501E-2</v>
      </c>
      <c r="Q4487" s="3">
        <v>17</v>
      </c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</row>
    <row r="4488" spans="1:30" hidden="1" x14ac:dyDescent="0.25">
      <c r="A4488" s="2">
        <v>5</v>
      </c>
      <c r="B4488" s="2">
        <v>2018</v>
      </c>
      <c r="C4488" s="4" t="str">
        <f>INDEX(Index!$B$1:$B$500,MATCH($F4488,Index!$A$1:$A$500,0)
)</f>
        <v>JAX</v>
      </c>
      <c r="D4488" s="4">
        <v>0</v>
      </c>
      <c r="E4488" s="141">
        <f t="shared" si="70"/>
        <v>0.12232616154917933</v>
      </c>
      <c r="F4488" s="3" t="s">
        <v>12</v>
      </c>
      <c r="G4488" s="3">
        <v>7</v>
      </c>
      <c r="H4488" s="125">
        <v>0.12232616154917933</v>
      </c>
      <c r="I4488" s="3"/>
      <c r="J4488" s="3"/>
      <c r="K4488" s="3" t="s">
        <v>112</v>
      </c>
      <c r="L4488" s="125">
        <v>-4.5613477692705302E-2</v>
      </c>
      <c r="M4488" s="3">
        <v>23</v>
      </c>
      <c r="N4488" s="125">
        <v>-0.15804883318506699</v>
      </c>
      <c r="O4488" s="3">
        <v>2</v>
      </c>
      <c r="P4488" s="125">
        <v>9.8908060568176394E-3</v>
      </c>
      <c r="Q4488" s="3">
        <v>9</v>
      </c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</row>
    <row r="4489" spans="1:30" hidden="1" x14ac:dyDescent="0.25">
      <c r="A4489" s="2">
        <v>5</v>
      </c>
      <c r="B4489" s="2">
        <v>2018</v>
      </c>
      <c r="C4489" s="4" t="str">
        <f>INDEX(Index!$B$1:$B$500,MATCH($F4489,Index!$A$1:$A$500,0)
)</f>
        <v>PIT</v>
      </c>
      <c r="D4489" s="4">
        <v>0</v>
      </c>
      <c r="E4489" s="141">
        <f t="shared" si="70"/>
        <v>0.1002164578470103</v>
      </c>
      <c r="F4489" s="3" t="s">
        <v>32</v>
      </c>
      <c r="G4489" s="3">
        <v>8</v>
      </c>
      <c r="H4489" s="125">
        <v>0.1002164578470103</v>
      </c>
      <c r="I4489" s="3"/>
      <c r="J4489" s="3"/>
      <c r="K4489" s="3" t="s">
        <v>310</v>
      </c>
      <c r="L4489" s="125">
        <v>0.129465779498836</v>
      </c>
      <c r="M4489" s="3">
        <v>6</v>
      </c>
      <c r="N4489" s="125">
        <v>-1.2080405078806001E-2</v>
      </c>
      <c r="O4489" s="3">
        <v>10</v>
      </c>
      <c r="P4489" s="125">
        <v>-4.1329726730631698E-2</v>
      </c>
      <c r="Q4489" s="3">
        <v>20</v>
      </c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</row>
    <row r="4490" spans="1:30" hidden="1" x14ac:dyDescent="0.25">
      <c r="A4490" s="2">
        <v>5</v>
      </c>
      <c r="B4490" s="2">
        <v>2018</v>
      </c>
      <c r="C4490" s="4" t="str">
        <f>INDEX(Index!$B$1:$B$500,MATCH($F4490,Index!$A$1:$A$500,0)
)</f>
        <v>CIN</v>
      </c>
      <c r="D4490" s="4">
        <v>0</v>
      </c>
      <c r="E4490" s="141">
        <f t="shared" si="70"/>
        <v>5.719281516893928E-2</v>
      </c>
      <c r="F4490" s="3" t="s">
        <v>24</v>
      </c>
      <c r="G4490" s="3">
        <v>9</v>
      </c>
      <c r="H4490" s="125">
        <v>5.719281516893928E-2</v>
      </c>
      <c r="I4490" s="3"/>
      <c r="J4490" s="3"/>
      <c r="K4490" s="3" t="s">
        <v>111</v>
      </c>
      <c r="L4490" s="125">
        <v>0.14206200182070999</v>
      </c>
      <c r="M4490" s="3">
        <v>4</v>
      </c>
      <c r="N4490" s="125">
        <v>3.6865318992253003E-2</v>
      </c>
      <c r="O4490" s="3">
        <v>18</v>
      </c>
      <c r="P4490" s="125">
        <v>-4.8003867659517703E-2</v>
      </c>
      <c r="Q4490" s="3">
        <v>24</v>
      </c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</row>
    <row r="4491" spans="1:30" hidden="1" x14ac:dyDescent="0.25">
      <c r="A4491" s="2">
        <v>5</v>
      </c>
      <c r="B4491" s="2">
        <v>2018</v>
      </c>
      <c r="C4491" s="4" t="str">
        <f>INDEX(Index!$B$1:$B$500,MATCH($F4491,Index!$A$1:$A$500,0)
)</f>
        <v>HOU</v>
      </c>
      <c r="D4491" s="4">
        <v>0</v>
      </c>
      <c r="E4491" s="141">
        <f t="shared" si="70"/>
        <v>3.6757580283472875E-2</v>
      </c>
      <c r="F4491" s="3" t="s">
        <v>49</v>
      </c>
      <c r="G4491" s="3">
        <v>10</v>
      </c>
      <c r="H4491" s="125">
        <v>3.6757580283472875E-2</v>
      </c>
      <c r="I4491" s="3"/>
      <c r="J4491" s="3"/>
      <c r="K4491" s="3" t="s">
        <v>113</v>
      </c>
      <c r="L4491" s="125">
        <v>-8.81620086828127E-4</v>
      </c>
      <c r="M4491" s="3">
        <v>17</v>
      </c>
      <c r="N4491" s="125">
        <v>-1.5698170899988002E-2</v>
      </c>
      <c r="O4491" s="3">
        <v>9</v>
      </c>
      <c r="P4491" s="125">
        <v>2.1941029470313001E-2</v>
      </c>
      <c r="Q4491" s="3">
        <v>7</v>
      </c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</row>
    <row r="4492" spans="1:30" hidden="1" x14ac:dyDescent="0.25">
      <c r="A4492" s="2">
        <v>5</v>
      </c>
      <c r="B4492" s="2">
        <v>2018</v>
      </c>
      <c r="C4492" s="4" t="str">
        <f>INDEX(Index!$B$1:$B$500,MATCH($F4492,Index!$A$1:$A$500,0)
)</f>
        <v>NE</v>
      </c>
      <c r="D4492" s="4">
        <v>0</v>
      </c>
      <c r="E4492" s="141">
        <f t="shared" si="70"/>
        <v>3.4293775916489293E-2</v>
      </c>
      <c r="F4492" s="3" t="s">
        <v>17</v>
      </c>
      <c r="G4492" s="3">
        <v>11</v>
      </c>
      <c r="H4492" s="125">
        <v>3.4293775916489293E-2</v>
      </c>
      <c r="I4492" s="3"/>
      <c r="J4492" s="3"/>
      <c r="K4492" s="3" t="s">
        <v>112</v>
      </c>
      <c r="L4492" s="125">
        <v>6.7872648656510604E-2</v>
      </c>
      <c r="M4492" s="3">
        <v>9</v>
      </c>
      <c r="N4492" s="125">
        <v>4.0201073531643096E-3</v>
      </c>
      <c r="O4492" s="3">
        <v>15</v>
      </c>
      <c r="P4492" s="125">
        <v>-2.9558765386856999E-2</v>
      </c>
      <c r="Q4492" s="3">
        <v>14</v>
      </c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</row>
    <row r="4493" spans="1:30" hidden="1" x14ac:dyDescent="0.25">
      <c r="A4493" s="2">
        <v>5</v>
      </c>
      <c r="B4493" s="2">
        <v>2018</v>
      </c>
      <c r="C4493" s="4" t="str">
        <f>INDEX(Index!$B$1:$B$500,MATCH($F4493,Index!$A$1:$A$500,0)
)</f>
        <v>CAR</v>
      </c>
      <c r="D4493" s="4">
        <v>0</v>
      </c>
      <c r="E4493" s="141">
        <f t="shared" si="70"/>
        <v>6.5469292006622923E-3</v>
      </c>
      <c r="F4493" s="3" t="s">
        <v>51</v>
      </c>
      <c r="G4493" s="3">
        <v>12</v>
      </c>
      <c r="H4493" s="125">
        <v>6.5469292006622923E-3</v>
      </c>
      <c r="I4493" s="3"/>
      <c r="J4493" s="3"/>
      <c r="K4493" s="3" t="s">
        <v>107</v>
      </c>
      <c r="L4493" s="125">
        <v>5.4461723834916098E-2</v>
      </c>
      <c r="M4493" s="3">
        <v>10</v>
      </c>
      <c r="N4493" s="125">
        <v>0.104211315319611</v>
      </c>
      <c r="O4493" s="3">
        <v>29</v>
      </c>
      <c r="P4493" s="125">
        <v>5.6296520685357197E-2</v>
      </c>
      <c r="Q4493" s="3">
        <v>3</v>
      </c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</row>
    <row r="4494" spans="1:30" hidden="1" x14ac:dyDescent="0.25">
      <c r="A4494" s="2">
        <v>5</v>
      </c>
      <c r="B4494" s="2">
        <v>2018</v>
      </c>
      <c r="C4494" s="4" t="str">
        <f>INDEX(Index!$B$1:$B$500,MATCH($F4494,Index!$A$1:$A$500,0)
)</f>
        <v>NYJ</v>
      </c>
      <c r="D4494" s="4">
        <v>0</v>
      </c>
      <c r="E4494" s="141">
        <f t="shared" si="70"/>
        <v>4.5366535173689132E-3</v>
      </c>
      <c r="F4494" s="3" t="s">
        <v>9</v>
      </c>
      <c r="G4494" s="3">
        <v>13</v>
      </c>
      <c r="H4494" s="125">
        <v>4.5366535173689132E-3</v>
      </c>
      <c r="I4494" s="3"/>
      <c r="J4494" s="3"/>
      <c r="K4494" s="3" t="s">
        <v>113</v>
      </c>
      <c r="L4494" s="125">
        <v>-0.18911840434680099</v>
      </c>
      <c r="M4494" s="3">
        <v>30</v>
      </c>
      <c r="N4494" s="125">
        <v>-0.11789691144953</v>
      </c>
      <c r="O4494" s="3">
        <v>7</v>
      </c>
      <c r="P4494" s="125">
        <v>7.5758146414639904E-2</v>
      </c>
      <c r="Q4494" s="3">
        <v>2</v>
      </c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</row>
    <row r="4495" spans="1:30" hidden="1" x14ac:dyDescent="0.25">
      <c r="A4495" s="2">
        <v>5</v>
      </c>
      <c r="B4495" s="2">
        <v>2018</v>
      </c>
      <c r="C4495" s="4" t="str">
        <f>INDEX(Index!$B$1:$B$500,MATCH($F4495,Index!$A$1:$A$500,0)
)</f>
        <v>LAC</v>
      </c>
      <c r="D4495" s="4">
        <v>0</v>
      </c>
      <c r="E4495" s="141">
        <f t="shared" si="70"/>
        <v>-2.5276673995439786E-3</v>
      </c>
      <c r="F4495" s="3" t="s">
        <v>28</v>
      </c>
      <c r="G4495" s="3">
        <v>14</v>
      </c>
      <c r="H4495" s="125">
        <v>-2.5276673995439786E-3</v>
      </c>
      <c r="I4495" s="3"/>
      <c r="J4495" s="3"/>
      <c r="K4495" s="3" t="s">
        <v>112</v>
      </c>
      <c r="L4495" s="125">
        <v>0.12983511566464601</v>
      </c>
      <c r="M4495" s="3">
        <v>5</v>
      </c>
      <c r="N4495" s="125">
        <v>4.3656095252608197E-2</v>
      </c>
      <c r="O4495" s="3">
        <v>19</v>
      </c>
      <c r="P4495" s="125">
        <v>-8.8706687811581794E-2</v>
      </c>
      <c r="Q4495" s="3">
        <v>30</v>
      </c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</row>
    <row r="4496" spans="1:30" hidden="1" x14ac:dyDescent="0.25">
      <c r="A4496" s="2">
        <v>5</v>
      </c>
      <c r="B4496" s="2">
        <v>2018</v>
      </c>
      <c r="C4496" s="4" t="str">
        <f>INDEX(Index!$B$1:$B$500,MATCH($F4496,Index!$A$1:$A$500,0)
)</f>
        <v>WAS</v>
      </c>
      <c r="D4496" s="4">
        <v>0</v>
      </c>
      <c r="E4496" s="141">
        <f t="shared" si="70"/>
        <v>-3.3990351703171336E-2</v>
      </c>
      <c r="F4496" s="3" t="s">
        <v>26</v>
      </c>
      <c r="G4496" s="3">
        <v>15</v>
      </c>
      <c r="H4496" s="125">
        <v>-3.3990351703171336E-2</v>
      </c>
      <c r="I4496" s="3"/>
      <c r="J4496" s="3"/>
      <c r="K4496" s="3" t="s">
        <v>108</v>
      </c>
      <c r="L4496" s="125">
        <v>-1.9526510305976101E-3</v>
      </c>
      <c r="M4496" s="3">
        <v>18</v>
      </c>
      <c r="N4496" s="125">
        <v>-4.4657383182036704E-3</v>
      </c>
      <c r="O4496" s="3">
        <v>13</v>
      </c>
      <c r="P4496" s="125">
        <v>-3.6503438990777397E-2</v>
      </c>
      <c r="Q4496" s="3">
        <v>16</v>
      </c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</row>
    <row r="4497" spans="1:30" hidden="1" x14ac:dyDescent="0.25">
      <c r="A4497" s="2">
        <v>5</v>
      </c>
      <c r="B4497" s="2">
        <v>2018</v>
      </c>
      <c r="C4497" s="4" t="str">
        <f>INDEX(Index!$B$1:$B$500,MATCH($F4497,Index!$A$1:$A$500,0)
)</f>
        <v>DEN</v>
      </c>
      <c r="D4497" s="4">
        <v>0</v>
      </c>
      <c r="E4497" s="141">
        <f t="shared" si="70"/>
        <v>-4.4954029853521899E-2</v>
      </c>
      <c r="F4497" s="3" t="s">
        <v>39</v>
      </c>
      <c r="G4497" s="3">
        <v>16</v>
      </c>
      <c r="H4497" s="125">
        <v>-4.4954029853521899E-2</v>
      </c>
      <c r="I4497" s="3"/>
      <c r="J4497" s="3"/>
      <c r="K4497" s="3" t="s">
        <v>113</v>
      </c>
      <c r="L4497" s="125">
        <v>4.94310166869645E-2</v>
      </c>
      <c r="M4497" s="3">
        <v>11</v>
      </c>
      <c r="N4497" s="125">
        <v>5.4426494631284697E-2</v>
      </c>
      <c r="O4497" s="3">
        <v>25</v>
      </c>
      <c r="P4497" s="125">
        <v>-3.9958551909201702E-2</v>
      </c>
      <c r="Q4497" s="3">
        <v>18</v>
      </c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</row>
    <row r="4498" spans="1:30" hidden="1" x14ac:dyDescent="0.25">
      <c r="A4498" s="2">
        <v>5</v>
      </c>
      <c r="B4498" s="2">
        <v>2018</v>
      </c>
      <c r="C4498" s="4" t="str">
        <f>INDEX(Index!$B$1:$B$500,MATCH($F4498,Index!$A$1:$A$500,0)
)</f>
        <v>SEA</v>
      </c>
      <c r="D4498" s="4">
        <v>0</v>
      </c>
      <c r="E4498" s="141">
        <f t="shared" si="70"/>
        <v>-6.3718193940481768E-2</v>
      </c>
      <c r="F4498" s="3" t="s">
        <v>30</v>
      </c>
      <c r="G4498" s="3">
        <v>17</v>
      </c>
      <c r="H4498" s="125">
        <v>-6.3718193940481768E-2</v>
      </c>
      <c r="I4498" s="3"/>
      <c r="J4498" s="3"/>
      <c r="K4498" s="3" t="s">
        <v>113</v>
      </c>
      <c r="L4498" s="125">
        <v>-2.3032982976589698E-2</v>
      </c>
      <c r="M4498" s="3">
        <v>22</v>
      </c>
      <c r="N4498" s="125">
        <v>-7.1835357162842303E-3</v>
      </c>
      <c r="O4498" s="3">
        <v>12</v>
      </c>
      <c r="P4498" s="125">
        <v>-4.7868746680176301E-2</v>
      </c>
      <c r="Q4498" s="3">
        <v>23</v>
      </c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</row>
    <row r="4499" spans="1:30" hidden="1" x14ac:dyDescent="0.25">
      <c r="A4499" s="2">
        <v>5</v>
      </c>
      <c r="B4499" s="2">
        <v>2018</v>
      </c>
      <c r="C4499" s="4" t="str">
        <f>INDEX(Index!$B$1:$B$500,MATCH($F4499,Index!$A$1:$A$500,0)
)</f>
        <v>GB</v>
      </c>
      <c r="D4499" s="4">
        <v>0</v>
      </c>
      <c r="E4499" s="141">
        <f t="shared" si="70"/>
        <v>-0.1125220409548716</v>
      </c>
      <c r="F4499" s="3" t="s">
        <v>20</v>
      </c>
      <c r="G4499" s="3">
        <v>18</v>
      </c>
      <c r="H4499" s="125">
        <v>-0.1125220409548716</v>
      </c>
      <c r="I4499" s="3"/>
      <c r="J4499" s="3"/>
      <c r="K4499" s="3" t="s">
        <v>310</v>
      </c>
      <c r="L4499" s="125">
        <v>3.12245596862195E-2</v>
      </c>
      <c r="M4499" s="3">
        <v>12</v>
      </c>
      <c r="N4499" s="125">
        <v>5.1674795792708603E-2</v>
      </c>
      <c r="O4499" s="3">
        <v>24</v>
      </c>
      <c r="P4499" s="125">
        <v>-9.2071804848382496E-2</v>
      </c>
      <c r="Q4499" s="3">
        <v>31</v>
      </c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</row>
    <row r="4500" spans="1:30" hidden="1" x14ac:dyDescent="0.25">
      <c r="A4500" s="2">
        <v>5</v>
      </c>
      <c r="B4500" s="2">
        <v>2018</v>
      </c>
      <c r="C4500" s="4" t="str">
        <f>INDEX(Index!$B$1:$B$500,MATCH($F4500,Index!$A$1:$A$500,0)
)</f>
        <v>IND</v>
      </c>
      <c r="D4500" s="4">
        <v>0</v>
      </c>
      <c r="E4500" s="141">
        <f t="shared" si="70"/>
        <v>-0.11472823219794731</v>
      </c>
      <c r="F4500" s="3" t="s">
        <v>35</v>
      </c>
      <c r="G4500" s="3">
        <v>19</v>
      </c>
      <c r="H4500" s="125">
        <v>-0.11472823219794731</v>
      </c>
      <c r="I4500" s="3"/>
      <c r="J4500" s="3"/>
      <c r="K4500" s="3" t="s">
        <v>114</v>
      </c>
      <c r="L4500" s="125">
        <v>-8.3499090900856707E-2</v>
      </c>
      <c r="M4500" s="3">
        <v>24</v>
      </c>
      <c r="N4500" s="125">
        <v>5.0024297900928501E-2</v>
      </c>
      <c r="O4500" s="3">
        <v>21</v>
      </c>
      <c r="P4500" s="125">
        <v>1.87951566038379E-2</v>
      </c>
      <c r="Q4500" s="3">
        <v>8</v>
      </c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</row>
    <row r="4501" spans="1:30" hidden="1" x14ac:dyDescent="0.25">
      <c r="A4501" s="2">
        <v>5</v>
      </c>
      <c r="B4501" s="2">
        <v>2018</v>
      </c>
      <c r="C4501" s="4" t="str">
        <f>INDEX(Index!$B$1:$B$500,MATCH($F4501,Index!$A$1:$A$500,0)
)</f>
        <v>NYG</v>
      </c>
      <c r="D4501" s="4">
        <v>0</v>
      </c>
      <c r="E4501" s="141">
        <f t="shared" si="70"/>
        <v>-0.12614039703811009</v>
      </c>
      <c r="F4501" s="3" t="s">
        <v>15</v>
      </c>
      <c r="G4501" s="3">
        <v>20</v>
      </c>
      <c r="H4501" s="125">
        <v>-0.12614039703811009</v>
      </c>
      <c r="I4501" s="3"/>
      <c r="J4501" s="3"/>
      <c r="K4501" s="3" t="s">
        <v>114</v>
      </c>
      <c r="L4501" s="125">
        <v>-2.1458885791233801E-2</v>
      </c>
      <c r="M4501" s="3">
        <v>21</v>
      </c>
      <c r="N4501" s="125">
        <v>8.6679290020535996E-2</v>
      </c>
      <c r="O4501" s="3">
        <v>28</v>
      </c>
      <c r="P4501" s="125">
        <v>-1.8002221226340299E-2</v>
      </c>
      <c r="Q4501" s="3">
        <v>12</v>
      </c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</row>
    <row r="4502" spans="1:30" hidden="1" x14ac:dyDescent="0.25">
      <c r="A4502" s="2">
        <v>5</v>
      </c>
      <c r="B4502" s="2">
        <v>2018</v>
      </c>
      <c r="C4502" s="4" t="str">
        <f>INDEX(Index!$B$1:$B$500,MATCH($F4502,Index!$A$1:$A$500,0)
)</f>
        <v>ATL</v>
      </c>
      <c r="D4502" s="4">
        <v>0</v>
      </c>
      <c r="E4502" s="141">
        <f t="shared" si="70"/>
        <v>-0.14424511799812639</v>
      </c>
      <c r="F4502" s="3" t="s">
        <v>43</v>
      </c>
      <c r="G4502" s="3">
        <v>21</v>
      </c>
      <c r="H4502" s="125">
        <v>-0.14424511799812639</v>
      </c>
      <c r="I4502" s="3"/>
      <c r="J4502" s="3"/>
      <c r="K4502" s="3" t="s">
        <v>114</v>
      </c>
      <c r="L4502" s="125">
        <v>8.9393365088132004E-2</v>
      </c>
      <c r="M4502" s="3">
        <v>7</v>
      </c>
      <c r="N4502" s="125">
        <v>0.193459632904873</v>
      </c>
      <c r="O4502" s="3">
        <v>31</v>
      </c>
      <c r="P4502" s="125">
        <v>-4.0178850181385402E-2</v>
      </c>
      <c r="Q4502" s="3">
        <v>19</v>
      </c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</row>
    <row r="4503" spans="1:30" hidden="1" x14ac:dyDescent="0.25">
      <c r="A4503" s="2">
        <v>5</v>
      </c>
      <c r="B4503" s="2">
        <v>2018</v>
      </c>
      <c r="C4503" s="4" t="str">
        <f>INDEX(Index!$B$1:$B$500,MATCH($F4503,Index!$A$1:$A$500,0)
)</f>
        <v>DAL</v>
      </c>
      <c r="D4503" s="4">
        <v>0</v>
      </c>
      <c r="E4503" s="141">
        <f t="shared" si="70"/>
        <v>-0.14838312596885139</v>
      </c>
      <c r="F4503" s="3" t="s">
        <v>3</v>
      </c>
      <c r="G4503" s="3">
        <v>22</v>
      </c>
      <c r="H4503" s="125">
        <v>-0.14838312596885139</v>
      </c>
      <c r="I4503" s="3"/>
      <c r="J4503" s="3"/>
      <c r="K4503" s="3" t="s">
        <v>113</v>
      </c>
      <c r="L4503" s="125">
        <v>-0.14348349602295499</v>
      </c>
      <c r="M4503" s="3">
        <v>27</v>
      </c>
      <c r="N4503" s="125">
        <v>-1.0787986042915801E-2</v>
      </c>
      <c r="O4503" s="3">
        <v>11</v>
      </c>
      <c r="P4503" s="125">
        <v>-1.5687615988812201E-2</v>
      </c>
      <c r="Q4503" s="3">
        <v>11</v>
      </c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</row>
    <row r="4504" spans="1:30" hidden="1" x14ac:dyDescent="0.25">
      <c r="A4504" s="2">
        <v>5</v>
      </c>
      <c r="B4504" s="2">
        <v>2018</v>
      </c>
      <c r="C4504" s="4" t="str">
        <f>INDEX(Index!$B$1:$B$500,MATCH($F4504,Index!$A$1:$A$500,0)
)</f>
        <v>MIN</v>
      </c>
      <c r="D4504" s="4">
        <v>0</v>
      </c>
      <c r="E4504" s="141">
        <f t="shared" si="70"/>
        <v>-0.15010544292664713</v>
      </c>
      <c r="F4504" s="3" t="s">
        <v>46</v>
      </c>
      <c r="G4504" s="3">
        <v>23</v>
      </c>
      <c r="H4504" s="125">
        <v>-0.15010544292664713</v>
      </c>
      <c r="I4504" s="3"/>
      <c r="J4504" s="3"/>
      <c r="K4504" s="3" t="s">
        <v>310</v>
      </c>
      <c r="L4504" s="125">
        <v>9.6979691355549794E-3</v>
      </c>
      <c r="M4504" s="3">
        <v>15</v>
      </c>
      <c r="N4504" s="125">
        <v>7.9103613322056093E-2</v>
      </c>
      <c r="O4504" s="3">
        <v>27</v>
      </c>
      <c r="P4504" s="125">
        <v>-8.0699798740146003E-2</v>
      </c>
      <c r="Q4504" s="3">
        <v>29</v>
      </c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</row>
    <row r="4505" spans="1:30" hidden="1" x14ac:dyDescent="0.25">
      <c r="A4505" s="2">
        <v>5</v>
      </c>
      <c r="B4505" s="2">
        <v>2018</v>
      </c>
      <c r="C4505" s="4" t="str">
        <f>INDEX(Index!$B$1:$B$500,MATCH($F4505,Index!$A$1:$A$500,0)
)</f>
        <v>DET</v>
      </c>
      <c r="D4505" s="4">
        <v>0</v>
      </c>
      <c r="E4505" s="141">
        <f t="shared" si="70"/>
        <v>-0.15315972818214219</v>
      </c>
      <c r="F4505" s="3" t="s">
        <v>21</v>
      </c>
      <c r="G4505" s="3">
        <v>24</v>
      </c>
      <c r="H4505" s="125">
        <v>-0.15315972818214219</v>
      </c>
      <c r="I4505" s="3"/>
      <c r="J4505" s="3"/>
      <c r="K4505" s="3" t="s">
        <v>113</v>
      </c>
      <c r="L4505" s="125">
        <v>-1.7957683756000299E-2</v>
      </c>
      <c r="M4505" s="3">
        <v>19</v>
      </c>
      <c r="N4505" s="125">
        <v>6.6246343091259194E-2</v>
      </c>
      <c r="O4505" s="3">
        <v>26</v>
      </c>
      <c r="P4505" s="125">
        <v>-6.8955701334882699E-2</v>
      </c>
      <c r="Q4505" s="3">
        <v>27</v>
      </c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</row>
    <row r="4506" spans="1:30" hidden="1" x14ac:dyDescent="0.25">
      <c r="A4506" s="2">
        <v>5</v>
      </c>
      <c r="B4506" s="2">
        <v>2018</v>
      </c>
      <c r="C4506" s="4" t="str">
        <f>INDEX(Index!$B$1:$B$500,MATCH($F4506,Index!$A$1:$A$500,0)
)</f>
        <v>TEN</v>
      </c>
      <c r="D4506" s="4">
        <v>0</v>
      </c>
      <c r="E4506" s="141">
        <f t="shared" si="70"/>
        <v>-0.1714557147026613</v>
      </c>
      <c r="F4506" s="3" t="s">
        <v>45</v>
      </c>
      <c r="G4506" s="3">
        <v>25</v>
      </c>
      <c r="H4506" s="125">
        <v>-0.1714557147026613</v>
      </c>
      <c r="I4506" s="3"/>
      <c r="J4506" s="3"/>
      <c r="K4506" s="3" t="s">
        <v>112</v>
      </c>
      <c r="L4506" s="125">
        <v>-0.176439578179693</v>
      </c>
      <c r="M4506" s="3">
        <v>29</v>
      </c>
      <c r="N4506" s="125">
        <v>4.65812684280619E-2</v>
      </c>
      <c r="O4506" s="3">
        <v>20</v>
      </c>
      <c r="P4506" s="125">
        <v>5.1565131905093597E-2</v>
      </c>
      <c r="Q4506" s="3">
        <v>4</v>
      </c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</row>
    <row r="4507" spans="1:30" hidden="1" x14ac:dyDescent="0.25">
      <c r="A4507" s="2">
        <v>5</v>
      </c>
      <c r="B4507" s="2">
        <v>2018</v>
      </c>
      <c r="C4507" s="4" t="str">
        <f>INDEX(Index!$B$1:$B$500,MATCH($F4507,Index!$A$1:$A$500,0)
)</f>
        <v>CLE</v>
      </c>
      <c r="D4507" s="4">
        <v>0</v>
      </c>
      <c r="E4507" s="141">
        <f t="shared" si="70"/>
        <v>-0.176616321256651</v>
      </c>
      <c r="F4507" s="3" t="s">
        <v>10</v>
      </c>
      <c r="G4507" s="3">
        <v>26</v>
      </c>
      <c r="H4507" s="125">
        <v>-0.176616321256651</v>
      </c>
      <c r="I4507" s="3"/>
      <c r="J4507" s="3"/>
      <c r="K4507" s="3" t="s">
        <v>310</v>
      </c>
      <c r="L4507" s="125">
        <v>-0.169563894657425</v>
      </c>
      <c r="M4507" s="3">
        <v>28</v>
      </c>
      <c r="N4507" s="125">
        <v>-0.13771332762478899</v>
      </c>
      <c r="O4507" s="3">
        <v>5</v>
      </c>
      <c r="P4507" s="125">
        <v>-0.144765754224015</v>
      </c>
      <c r="Q4507" s="3">
        <v>32</v>
      </c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</row>
    <row r="4508" spans="1:30" hidden="1" x14ac:dyDescent="0.25">
      <c r="A4508" s="2">
        <v>5</v>
      </c>
      <c r="B4508" s="2">
        <v>2018</v>
      </c>
      <c r="C4508" s="4" t="str">
        <f>INDEX(Index!$B$1:$B$500,MATCH($F4508,Index!$A$1:$A$500,0)
)</f>
        <v>PHI</v>
      </c>
      <c r="D4508" s="4">
        <v>0</v>
      </c>
      <c r="E4508" s="141">
        <f t="shared" si="70"/>
        <v>-0.18167159440121411</v>
      </c>
      <c r="F4508" s="3" t="s">
        <v>7</v>
      </c>
      <c r="G4508" s="3">
        <v>27</v>
      </c>
      <c r="H4508" s="125">
        <v>-0.18167159440121411</v>
      </c>
      <c r="I4508" s="3"/>
      <c r="J4508" s="3"/>
      <c r="K4508" s="3" t="s">
        <v>113</v>
      </c>
      <c r="L4508" s="125">
        <v>-8.71658996272935E-2</v>
      </c>
      <c r="M4508" s="3">
        <v>25</v>
      </c>
      <c r="N4508" s="125">
        <v>5.0700653135000301E-2</v>
      </c>
      <c r="O4508" s="3">
        <v>23</v>
      </c>
      <c r="P4508" s="125">
        <v>-4.3805041638920302E-2</v>
      </c>
      <c r="Q4508" s="3">
        <v>21</v>
      </c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</row>
    <row r="4509" spans="1:30" hidden="1" x14ac:dyDescent="0.25">
      <c r="A4509" s="2">
        <v>5</v>
      </c>
      <c r="B4509" s="2">
        <v>2018</v>
      </c>
      <c r="C4509" s="4" t="str">
        <f>INDEX(Index!$B$1:$B$500,MATCH($F4509,Index!$A$1:$A$500,0)
)</f>
        <v>LV</v>
      </c>
      <c r="D4509" s="4">
        <v>0</v>
      </c>
      <c r="E4509" s="141">
        <f t="shared" si="70"/>
        <v>-0.19584271009125218</v>
      </c>
      <c r="F4509" s="3" t="s">
        <v>52</v>
      </c>
      <c r="G4509" s="3">
        <v>28</v>
      </c>
      <c r="H4509" s="125">
        <v>-0.19584271009125218</v>
      </c>
      <c r="I4509" s="3"/>
      <c r="J4509" s="3"/>
      <c r="K4509" s="3" t="s">
        <v>114</v>
      </c>
      <c r="L4509" s="125">
        <v>1.6427552862955899E-2</v>
      </c>
      <c r="M4509" s="3">
        <v>14</v>
      </c>
      <c r="N4509" s="125">
        <v>0.16367233579971099</v>
      </c>
      <c r="O4509" s="3">
        <v>30</v>
      </c>
      <c r="P4509" s="125">
        <v>-4.8597927154497102E-2</v>
      </c>
      <c r="Q4509" s="3">
        <v>25</v>
      </c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</row>
    <row r="4510" spans="1:30" hidden="1" x14ac:dyDescent="0.25">
      <c r="A4510" s="2">
        <v>5</v>
      </c>
      <c r="B4510" s="2">
        <v>2018</v>
      </c>
      <c r="C4510" s="4" t="str">
        <f>INDEX(Index!$B$1:$B$500,MATCH($F4510,Index!$A$1:$A$500,0)
)</f>
        <v>TB</v>
      </c>
      <c r="D4510" s="4">
        <v>0</v>
      </c>
      <c r="E4510" s="141">
        <f t="shared" si="70"/>
        <v>-0.20106116417717471</v>
      </c>
      <c r="F4510" s="3" t="s">
        <v>38</v>
      </c>
      <c r="G4510" s="3">
        <v>29</v>
      </c>
      <c r="H4510" s="125">
        <v>-0.20106116417717471</v>
      </c>
      <c r="I4510" s="3"/>
      <c r="J4510" s="3"/>
      <c r="K4510" s="3" t="s">
        <v>108</v>
      </c>
      <c r="L4510" s="125">
        <v>6.8986030775383997E-2</v>
      </c>
      <c r="M4510" s="3">
        <v>8</v>
      </c>
      <c r="N4510" s="125">
        <v>0.214363878054567</v>
      </c>
      <c r="O4510" s="3">
        <v>32</v>
      </c>
      <c r="P4510" s="125">
        <v>-5.5683316897991698E-2</v>
      </c>
      <c r="Q4510" s="3">
        <v>26</v>
      </c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</row>
    <row r="4511" spans="1:30" hidden="1" x14ac:dyDescent="0.25">
      <c r="A4511" s="2">
        <v>5</v>
      </c>
      <c r="B4511" s="2">
        <v>2018</v>
      </c>
      <c r="C4511" s="4" t="str">
        <f>INDEX(Index!$B$1:$B$500,MATCH($F4511,Index!$A$1:$A$500,0)
)</f>
        <v>SF</v>
      </c>
      <c r="D4511" s="4">
        <v>0</v>
      </c>
      <c r="E4511" s="141">
        <f t="shared" si="70"/>
        <v>-0.2415116022146109</v>
      </c>
      <c r="F4511" s="3" t="s">
        <v>1</v>
      </c>
      <c r="G4511" s="3">
        <v>30</v>
      </c>
      <c r="H4511" s="125">
        <v>-0.2415116022146109</v>
      </c>
      <c r="I4511" s="3"/>
      <c r="J4511" s="3"/>
      <c r="K4511" s="3" t="s">
        <v>114</v>
      </c>
      <c r="L4511" s="125">
        <v>-0.11351751017281</v>
      </c>
      <c r="M4511" s="3">
        <v>26</v>
      </c>
      <c r="N4511" s="125">
        <v>5.0333890633130901E-2</v>
      </c>
      <c r="O4511" s="3">
        <v>22</v>
      </c>
      <c r="P4511" s="125">
        <v>-7.7660201408669999E-2</v>
      </c>
      <c r="Q4511" s="3">
        <v>28</v>
      </c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</row>
    <row r="4512" spans="1:30" hidden="1" x14ac:dyDescent="0.25">
      <c r="A4512" s="2">
        <v>5</v>
      </c>
      <c r="B4512" s="2">
        <v>2018</v>
      </c>
      <c r="C4512" s="4" t="str">
        <f>INDEX(Index!$B$1:$B$500,MATCH($F4512,Index!$A$1:$A$500,0)
)</f>
        <v>ARI</v>
      </c>
      <c r="D4512" s="4">
        <v>0</v>
      </c>
      <c r="E4512" s="141">
        <f t="shared" si="70"/>
        <v>-0.24634189898157763</v>
      </c>
      <c r="F4512" s="3" t="s">
        <v>23</v>
      </c>
      <c r="G4512" s="3">
        <v>31</v>
      </c>
      <c r="H4512" s="125">
        <v>-0.24634189898157763</v>
      </c>
      <c r="I4512" s="3"/>
      <c r="J4512" s="3"/>
      <c r="K4512" s="3" t="s">
        <v>114</v>
      </c>
      <c r="L4512" s="125">
        <v>-0.27989216885547802</v>
      </c>
      <c r="M4512" s="3">
        <v>31</v>
      </c>
      <c r="N4512" s="125">
        <v>-7.7426615206514698E-2</v>
      </c>
      <c r="O4512" s="3">
        <v>8</v>
      </c>
      <c r="P4512" s="125">
        <v>-4.3876345332614301E-2</v>
      </c>
      <c r="Q4512" s="3">
        <v>22</v>
      </c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</row>
    <row r="4513" spans="1:30" hidden="1" x14ac:dyDescent="0.25">
      <c r="A4513" s="2">
        <v>5</v>
      </c>
      <c r="B4513" s="2">
        <v>2018</v>
      </c>
      <c r="C4513" s="4" t="str">
        <f>INDEX(Index!$B$1:$B$500,MATCH($F4513,Index!$A$1:$A$500,0)
)</f>
        <v>BUF</v>
      </c>
      <c r="D4513" s="4">
        <v>0</v>
      </c>
      <c r="E4513" s="141">
        <f t="shared" si="70"/>
        <v>-0.38924815775003874</v>
      </c>
      <c r="F4513" s="3" t="s">
        <v>0</v>
      </c>
      <c r="G4513" s="3">
        <v>32</v>
      </c>
      <c r="H4513" s="125">
        <v>-0.38924815775003874</v>
      </c>
      <c r="I4513" s="3"/>
      <c r="J4513" s="3"/>
      <c r="K4513" s="3" t="s">
        <v>113</v>
      </c>
      <c r="L4513" s="125">
        <v>-0.51116580431888403</v>
      </c>
      <c r="M4513" s="3">
        <v>32</v>
      </c>
      <c r="N4513" s="125">
        <v>-0.15310156059154501</v>
      </c>
      <c r="O4513" s="3">
        <v>4</v>
      </c>
      <c r="P4513" s="125">
        <v>-3.11839140226997E-2</v>
      </c>
      <c r="Q4513" s="3">
        <v>15</v>
      </c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</row>
    <row r="4514" spans="1:30" hidden="1" x14ac:dyDescent="0.25">
      <c r="A4514" s="2">
        <v>6</v>
      </c>
      <c r="B4514" s="2">
        <v>2018</v>
      </c>
      <c r="C4514" s="4" t="str">
        <f>INDEX(Index!$B$1:$B$500,MATCH($F4514,Index!$A$1:$A$500,0)
)</f>
        <v>KC</v>
      </c>
      <c r="D4514" s="4">
        <v>0</v>
      </c>
      <c r="E4514" s="141">
        <f t="shared" si="70"/>
        <v>0.41348938642301869</v>
      </c>
      <c r="F4514" s="3" t="s">
        <v>5</v>
      </c>
      <c r="G4514" s="3">
        <v>1</v>
      </c>
      <c r="H4514" s="125">
        <v>0.41348938642301869</v>
      </c>
      <c r="I4514" s="3"/>
      <c r="J4514" s="3"/>
      <c r="K4514" s="3" t="s">
        <v>117</v>
      </c>
      <c r="L4514" s="125">
        <v>0.32612413376223498</v>
      </c>
      <c r="M4514" s="3">
        <v>2</v>
      </c>
      <c r="N4514" s="125">
        <v>4.8734909168440303E-2</v>
      </c>
      <c r="O4514" s="3">
        <v>21</v>
      </c>
      <c r="P4514" s="125">
        <v>0.13610016182922399</v>
      </c>
      <c r="Q4514" s="3">
        <v>1</v>
      </c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</row>
    <row r="4515" spans="1:30" hidden="1" x14ac:dyDescent="0.25">
      <c r="A4515" s="2">
        <v>6</v>
      </c>
      <c r="B4515" s="2">
        <v>2018</v>
      </c>
      <c r="C4515" s="4" t="str">
        <f>INDEX(Index!$B$1:$B$500,MATCH($F4515,Index!$A$1:$A$500,0)
)</f>
        <v>CHI</v>
      </c>
      <c r="D4515" s="4">
        <v>0</v>
      </c>
      <c r="E4515" s="141">
        <f t="shared" si="70"/>
        <v>0.31010481430104864</v>
      </c>
      <c r="F4515" s="3" t="s">
        <v>64</v>
      </c>
      <c r="G4515" s="3">
        <v>2</v>
      </c>
      <c r="H4515" s="125">
        <v>0.31010481430104864</v>
      </c>
      <c r="I4515" s="3"/>
      <c r="J4515" s="3"/>
      <c r="K4515" s="3" t="s">
        <v>112</v>
      </c>
      <c r="L4515" s="125">
        <v>5.91748972966075E-2</v>
      </c>
      <c r="M4515" s="3">
        <v>13</v>
      </c>
      <c r="N4515" s="125">
        <v>-0.24452984793815699</v>
      </c>
      <c r="O4515" s="3">
        <v>1</v>
      </c>
      <c r="P4515" s="125">
        <v>6.4000690662841401E-3</v>
      </c>
      <c r="Q4515" s="3">
        <v>9</v>
      </c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</row>
    <row r="4516" spans="1:30" hidden="1" x14ac:dyDescent="0.25">
      <c r="A4516" s="2">
        <v>6</v>
      </c>
      <c r="B4516" s="2">
        <v>2018</v>
      </c>
      <c r="C4516" s="4" t="str">
        <f>INDEX(Index!$B$1:$B$500,MATCH($F4516,Index!$A$1:$A$500,0)
)</f>
        <v>LAR</v>
      </c>
      <c r="D4516" s="4">
        <v>0</v>
      </c>
      <c r="E4516" s="141">
        <f t="shared" si="70"/>
        <v>0.29972989536040068</v>
      </c>
      <c r="F4516" s="3" t="s">
        <v>42</v>
      </c>
      <c r="G4516" s="3">
        <v>3</v>
      </c>
      <c r="H4516" s="125">
        <v>0.29972989536040068</v>
      </c>
      <c r="I4516" s="3"/>
      <c r="J4516" s="3"/>
      <c r="K4516" s="3" t="s">
        <v>216</v>
      </c>
      <c r="L4516" s="125">
        <v>0.34470465734975497</v>
      </c>
      <c r="M4516" s="3">
        <v>1</v>
      </c>
      <c r="N4516" s="125">
        <v>1.6403154859329399E-2</v>
      </c>
      <c r="O4516" s="3">
        <v>17</v>
      </c>
      <c r="P4516" s="125">
        <v>-2.8571607130024899E-2</v>
      </c>
      <c r="Q4516" s="3">
        <v>16</v>
      </c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</row>
    <row r="4517" spans="1:30" hidden="1" x14ac:dyDescent="0.25">
      <c r="A4517" s="2">
        <v>6</v>
      </c>
      <c r="B4517" s="2">
        <v>2018</v>
      </c>
      <c r="C4517" s="4" t="str">
        <f>INDEX(Index!$B$1:$B$500,MATCH($F4517,Index!$A$1:$A$500,0)
)</f>
        <v>BAL</v>
      </c>
      <c r="D4517" s="4">
        <v>0</v>
      </c>
      <c r="E4517" s="141">
        <f t="shared" si="70"/>
        <v>0.20156533808615879</v>
      </c>
      <c r="F4517" s="3" t="s">
        <v>18</v>
      </c>
      <c r="G4517" s="3">
        <v>4</v>
      </c>
      <c r="H4517" s="125">
        <v>0.20156533808615879</v>
      </c>
      <c r="I4517" s="3"/>
      <c r="J4517" s="3"/>
      <c r="K4517" s="3" t="s">
        <v>116</v>
      </c>
      <c r="L4517" s="125">
        <v>2.6404985933592199E-2</v>
      </c>
      <c r="M4517" s="3">
        <v>15</v>
      </c>
      <c r="N4517" s="125">
        <v>-0.19134495570228599</v>
      </c>
      <c r="O4517" s="3">
        <v>3</v>
      </c>
      <c r="P4517" s="125">
        <v>-1.6184603549719401E-2</v>
      </c>
      <c r="Q4517" s="3">
        <v>13</v>
      </c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</row>
    <row r="4518" spans="1:30" hidden="1" x14ac:dyDescent="0.25">
      <c r="A4518" s="2">
        <v>6</v>
      </c>
      <c r="B4518" s="2">
        <v>2018</v>
      </c>
      <c r="C4518" s="4" t="str">
        <f>INDEX(Index!$B$1:$B$500,MATCH($F4518,Index!$A$1:$A$500,0)
)</f>
        <v>MIA</v>
      </c>
      <c r="D4518" s="4">
        <v>0</v>
      </c>
      <c r="E4518" s="141">
        <f t="shared" si="70"/>
        <v>0.156201906671281</v>
      </c>
      <c r="F4518" s="3" t="s">
        <v>4</v>
      </c>
      <c r="G4518" s="3">
        <v>5</v>
      </c>
      <c r="H4518" s="125">
        <v>0.156201906671281</v>
      </c>
      <c r="I4518" s="3"/>
      <c r="J4518" s="3"/>
      <c r="K4518" s="3" t="s">
        <v>116</v>
      </c>
      <c r="L4518" s="125">
        <v>4.2516664159259102E-2</v>
      </c>
      <c r="M4518" s="3">
        <v>14</v>
      </c>
      <c r="N4518" s="125">
        <v>-6.3299952041108803E-2</v>
      </c>
      <c r="O4518" s="3">
        <v>9</v>
      </c>
      <c r="P4518" s="125">
        <v>5.0385290470913099E-2</v>
      </c>
      <c r="Q4518" s="3">
        <v>3</v>
      </c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</row>
    <row r="4519" spans="1:30" hidden="1" x14ac:dyDescent="0.25">
      <c r="A4519" s="2">
        <v>6</v>
      </c>
      <c r="B4519" s="2">
        <v>2018</v>
      </c>
      <c r="C4519" s="4" t="str">
        <f>INDEX(Index!$B$1:$B$500,MATCH($F4519,Index!$A$1:$A$500,0)
)</f>
        <v>NO</v>
      </c>
      <c r="D4519" s="4">
        <v>0</v>
      </c>
      <c r="E4519" s="141">
        <f t="shared" si="70"/>
        <v>0.15560829979113727</v>
      </c>
      <c r="F4519" s="3" t="s">
        <v>27</v>
      </c>
      <c r="G4519" s="3">
        <v>6</v>
      </c>
      <c r="H4519" s="125">
        <v>0.15560829979113727</v>
      </c>
      <c r="I4519" s="3"/>
      <c r="J4519" s="3"/>
      <c r="K4519" s="3" t="s">
        <v>111</v>
      </c>
      <c r="L4519" s="125">
        <v>0.20275161399191399</v>
      </c>
      <c r="M4519" s="3">
        <v>3</v>
      </c>
      <c r="N4519" s="125">
        <v>3.5918406861343503E-2</v>
      </c>
      <c r="O4519" s="3">
        <v>20</v>
      </c>
      <c r="P4519" s="125">
        <v>-1.12249073394332E-2</v>
      </c>
      <c r="Q4519" s="3">
        <v>12</v>
      </c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</row>
    <row r="4520" spans="1:30" hidden="1" x14ac:dyDescent="0.25">
      <c r="A4520" s="2">
        <v>6</v>
      </c>
      <c r="B4520" s="2">
        <v>2018</v>
      </c>
      <c r="C4520" s="4" t="str">
        <f>INDEX(Index!$B$1:$B$500,MATCH($F4520,Index!$A$1:$A$500,0)
)</f>
        <v>PIT</v>
      </c>
      <c r="D4520" s="4">
        <v>0</v>
      </c>
      <c r="E4520" s="141">
        <f t="shared" si="70"/>
        <v>0.10083322352155857</v>
      </c>
      <c r="F4520" s="3" t="s">
        <v>32</v>
      </c>
      <c r="G4520" s="3">
        <v>7</v>
      </c>
      <c r="H4520" s="125">
        <v>0.10083322352155857</v>
      </c>
      <c r="I4520" s="3"/>
      <c r="J4520" s="3"/>
      <c r="K4520" s="3" t="s">
        <v>267</v>
      </c>
      <c r="L4520" s="125">
        <v>0.145310601473843</v>
      </c>
      <c r="M4520" s="3">
        <v>6</v>
      </c>
      <c r="N4520" s="125">
        <v>-3.4948077916351701E-3</v>
      </c>
      <c r="O4520" s="3">
        <v>15</v>
      </c>
      <c r="P4520" s="125">
        <v>-4.79721857439196E-2</v>
      </c>
      <c r="Q4520" s="3">
        <v>24</v>
      </c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</row>
    <row r="4521" spans="1:30" hidden="1" x14ac:dyDescent="0.25">
      <c r="A4521" s="2">
        <v>6</v>
      </c>
      <c r="B4521" s="2">
        <v>2018</v>
      </c>
      <c r="C4521" s="4" t="str">
        <f>INDEX(Index!$B$1:$B$500,MATCH($F4521,Index!$A$1:$A$500,0)
)</f>
        <v>LAC</v>
      </c>
      <c r="D4521" s="4">
        <v>0</v>
      </c>
      <c r="E4521" s="141">
        <f t="shared" si="70"/>
        <v>8.7681466571061795E-2</v>
      </c>
      <c r="F4521" s="3" t="s">
        <v>28</v>
      </c>
      <c r="G4521" s="3">
        <v>8</v>
      </c>
      <c r="H4521" s="125">
        <v>8.7681466571061795E-2</v>
      </c>
      <c r="I4521" s="3"/>
      <c r="J4521" s="3"/>
      <c r="K4521" s="3" t="s">
        <v>116</v>
      </c>
      <c r="L4521" s="125">
        <v>0.154413222015579</v>
      </c>
      <c r="M4521" s="3">
        <v>4</v>
      </c>
      <c r="N4521" s="125">
        <v>-1.01101047932751E-2</v>
      </c>
      <c r="O4521" s="3">
        <v>12</v>
      </c>
      <c r="P4521" s="125">
        <v>-7.6841860237792298E-2</v>
      </c>
      <c r="Q4521" s="3">
        <v>31</v>
      </c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</row>
    <row r="4522" spans="1:30" hidden="1" x14ac:dyDescent="0.25">
      <c r="A4522" s="2">
        <v>6</v>
      </c>
      <c r="B4522" s="2">
        <v>2018</v>
      </c>
      <c r="C4522" s="4" t="str">
        <f>INDEX(Index!$B$1:$B$500,MATCH($F4522,Index!$A$1:$A$500,0)
)</f>
        <v>CIN</v>
      </c>
      <c r="D4522" s="4">
        <v>0</v>
      </c>
      <c r="E4522" s="141">
        <f t="shared" si="70"/>
        <v>7.5218000703052623E-2</v>
      </c>
      <c r="F4522" s="3" t="s">
        <v>24</v>
      </c>
      <c r="G4522" s="3">
        <v>9</v>
      </c>
      <c r="H4522" s="125">
        <v>7.5218000703052623E-2</v>
      </c>
      <c r="I4522" s="3"/>
      <c r="J4522" s="3"/>
      <c r="K4522" s="3" t="s">
        <v>116</v>
      </c>
      <c r="L4522" s="125">
        <v>0.15076497357413801</v>
      </c>
      <c r="M4522" s="3">
        <v>5</v>
      </c>
      <c r="N4522" s="125">
        <v>5.8508680382095897E-2</v>
      </c>
      <c r="O4522" s="3">
        <v>24</v>
      </c>
      <c r="P4522" s="125">
        <v>-1.7038292488989502E-2</v>
      </c>
      <c r="Q4522" s="3">
        <v>14</v>
      </c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</row>
    <row r="4523" spans="1:30" hidden="1" x14ac:dyDescent="0.25">
      <c r="A4523" s="2">
        <v>6</v>
      </c>
      <c r="B4523" s="2">
        <v>2018</v>
      </c>
      <c r="C4523" s="4" t="str">
        <f>INDEX(Index!$B$1:$B$500,MATCH($F4523,Index!$A$1:$A$500,0)
)</f>
        <v>SEA</v>
      </c>
      <c r="D4523" s="4">
        <v>0</v>
      </c>
      <c r="E4523" s="141">
        <f t="shared" si="70"/>
        <v>4.5071324941312003E-2</v>
      </c>
      <c r="F4523" s="3" t="s">
        <v>30</v>
      </c>
      <c r="G4523" s="3">
        <v>10</v>
      </c>
      <c r="H4523" s="125">
        <v>4.5071324941312003E-2</v>
      </c>
      <c r="I4523" s="3"/>
      <c r="J4523" s="3"/>
      <c r="K4523" s="3" t="s">
        <v>118</v>
      </c>
      <c r="L4523" s="125">
        <v>-1.0213879676477799E-2</v>
      </c>
      <c r="M4523" s="3">
        <v>17</v>
      </c>
      <c r="N4523" s="125">
        <v>-9.1275260680386605E-2</v>
      </c>
      <c r="O4523" s="3">
        <v>6</v>
      </c>
      <c r="P4523" s="125">
        <v>-3.5990056062596802E-2</v>
      </c>
      <c r="Q4523" s="3">
        <v>20</v>
      </c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</row>
    <row r="4524" spans="1:30" hidden="1" x14ac:dyDescent="0.25">
      <c r="A4524" s="2">
        <v>6</v>
      </c>
      <c r="B4524" s="2">
        <v>2018</v>
      </c>
      <c r="C4524" s="4" t="str">
        <f>INDEX(Index!$B$1:$B$500,MATCH($F4524,Index!$A$1:$A$500,0)
)</f>
        <v>JAX</v>
      </c>
      <c r="D4524" s="4">
        <v>0</v>
      </c>
      <c r="E4524" s="141">
        <f t="shared" si="70"/>
        <v>3.9772321150679073E-2</v>
      </c>
      <c r="F4524" s="3" t="s">
        <v>12</v>
      </c>
      <c r="G4524" s="3">
        <v>11</v>
      </c>
      <c r="H4524" s="125">
        <v>3.9772321150679073E-2</v>
      </c>
      <c r="I4524" s="3"/>
      <c r="J4524" s="3"/>
      <c r="K4524" s="3" t="s">
        <v>118</v>
      </c>
      <c r="L4524" s="125">
        <v>-9.8525397943980297E-2</v>
      </c>
      <c r="M4524" s="3">
        <v>27</v>
      </c>
      <c r="N4524" s="125">
        <v>-0.139765368655694</v>
      </c>
      <c r="O4524" s="3">
        <v>4</v>
      </c>
      <c r="P4524" s="125">
        <v>-1.4676495610346299E-3</v>
      </c>
      <c r="Q4524" s="3">
        <v>10</v>
      </c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</row>
    <row r="4525" spans="1:30" hidden="1" x14ac:dyDescent="0.25">
      <c r="A4525" s="2">
        <v>6</v>
      </c>
      <c r="B4525" s="2">
        <v>2018</v>
      </c>
      <c r="C4525" s="4" t="str">
        <f>INDEX(Index!$B$1:$B$500,MATCH($F4525,Index!$A$1:$A$500,0)
)</f>
        <v>CAR</v>
      </c>
      <c r="D4525" s="4">
        <v>0</v>
      </c>
      <c r="E4525" s="141">
        <f t="shared" si="70"/>
        <v>3.9613970551989702E-2</v>
      </c>
      <c r="F4525" s="3" t="s">
        <v>51</v>
      </c>
      <c r="G4525" s="3">
        <v>12</v>
      </c>
      <c r="H4525" s="125">
        <v>3.9613970551989702E-2</v>
      </c>
      <c r="I4525" s="3"/>
      <c r="J4525" s="3"/>
      <c r="K4525" s="3" t="s">
        <v>112</v>
      </c>
      <c r="L4525" s="125">
        <v>7.9809281721260603E-2</v>
      </c>
      <c r="M4525" s="3">
        <v>10</v>
      </c>
      <c r="N4525" s="125">
        <v>6.2631972158390503E-2</v>
      </c>
      <c r="O4525" s="3">
        <v>25</v>
      </c>
      <c r="P4525" s="125">
        <v>2.2436660989119599E-2</v>
      </c>
      <c r="Q4525" s="3">
        <v>6</v>
      </c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</row>
    <row r="4526" spans="1:30" hidden="1" x14ac:dyDescent="0.25">
      <c r="A4526" s="2">
        <v>6</v>
      </c>
      <c r="B4526" s="2">
        <v>2018</v>
      </c>
      <c r="C4526" s="4" t="str">
        <f>INDEX(Index!$B$1:$B$500,MATCH($F4526,Index!$A$1:$A$500,0)
)</f>
        <v>NE</v>
      </c>
      <c r="D4526" s="4">
        <v>0</v>
      </c>
      <c r="E4526" s="141">
        <f t="shared" si="70"/>
        <v>3.9187031424090794E-2</v>
      </c>
      <c r="F4526" s="3" t="s">
        <v>17</v>
      </c>
      <c r="G4526" s="3">
        <v>13</v>
      </c>
      <c r="H4526" s="125">
        <v>3.9187031424090794E-2</v>
      </c>
      <c r="I4526" s="3"/>
      <c r="J4526" s="3"/>
      <c r="K4526" s="3" t="s">
        <v>116</v>
      </c>
      <c r="L4526" s="125">
        <v>9.9939769485108298E-2</v>
      </c>
      <c r="M4526" s="3">
        <v>9</v>
      </c>
      <c r="N4526" s="125">
        <v>1.7342769408026801E-2</v>
      </c>
      <c r="O4526" s="3">
        <v>18</v>
      </c>
      <c r="P4526" s="125">
        <v>-4.3409968652990703E-2</v>
      </c>
      <c r="Q4526" s="3">
        <v>21</v>
      </c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</row>
    <row r="4527" spans="1:30" hidden="1" x14ac:dyDescent="0.25">
      <c r="A4527" s="2">
        <v>6</v>
      </c>
      <c r="B4527" s="2">
        <v>2018</v>
      </c>
      <c r="C4527" s="4" t="str">
        <f>INDEX(Index!$B$1:$B$500,MATCH($F4527,Index!$A$1:$A$500,0)
)</f>
        <v>NYJ</v>
      </c>
      <c r="D4527" s="4">
        <v>0</v>
      </c>
      <c r="E4527" s="141">
        <f t="shared" si="70"/>
        <v>1.8698098494914106E-2</v>
      </c>
      <c r="F4527" s="3" t="s">
        <v>9</v>
      </c>
      <c r="G4527" s="3">
        <v>14</v>
      </c>
      <c r="H4527" s="125">
        <v>1.8698098494914106E-2</v>
      </c>
      <c r="I4527" s="3"/>
      <c r="J4527" s="3"/>
      <c r="K4527" s="3" t="s">
        <v>118</v>
      </c>
      <c r="L4527" s="125">
        <v>-0.16435802689412099</v>
      </c>
      <c r="M4527" s="3">
        <v>28</v>
      </c>
      <c r="N4527" s="125">
        <v>-0.100512218651631</v>
      </c>
      <c r="O4527" s="3">
        <v>5</v>
      </c>
      <c r="P4527" s="125">
        <v>8.2543906737404096E-2</v>
      </c>
      <c r="Q4527" s="3">
        <v>2</v>
      </c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</row>
    <row r="4528" spans="1:30" hidden="1" x14ac:dyDescent="0.25">
      <c r="A4528" s="2">
        <v>6</v>
      </c>
      <c r="B4528" s="2">
        <v>2018</v>
      </c>
      <c r="C4528" s="4" t="str">
        <f>INDEX(Index!$B$1:$B$500,MATCH($F4528,Index!$A$1:$A$500,0)
)</f>
        <v>HOU</v>
      </c>
      <c r="D4528" s="4">
        <v>0</v>
      </c>
      <c r="E4528" s="141">
        <f t="shared" si="70"/>
        <v>2.2379787613102664E-5</v>
      </c>
      <c r="F4528" s="3" t="s">
        <v>49</v>
      </c>
      <c r="G4528" s="3">
        <v>15</v>
      </c>
      <c r="H4528" s="125">
        <v>2.2379787613102664E-5</v>
      </c>
      <c r="I4528" s="3"/>
      <c r="J4528" s="3"/>
      <c r="K4528" s="3" t="s">
        <v>118</v>
      </c>
      <c r="L4528" s="125">
        <v>-8.2225477695082497E-2</v>
      </c>
      <c r="M4528" s="3">
        <v>24</v>
      </c>
      <c r="N4528" s="125">
        <v>-4.8316807229762601E-2</v>
      </c>
      <c r="O4528" s="3">
        <v>10</v>
      </c>
      <c r="P4528" s="125">
        <v>3.3931050252932998E-2</v>
      </c>
      <c r="Q4528" s="3">
        <v>4</v>
      </c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</row>
    <row r="4529" spans="1:30" hidden="1" x14ac:dyDescent="0.25">
      <c r="A4529" s="2">
        <v>6</v>
      </c>
      <c r="B4529" s="2">
        <v>2018</v>
      </c>
      <c r="C4529" s="4" t="str">
        <f>INDEX(Index!$B$1:$B$500,MATCH($F4529,Index!$A$1:$A$500,0)
)</f>
        <v>DEN</v>
      </c>
      <c r="D4529" s="4">
        <v>0</v>
      </c>
      <c r="E4529" s="141">
        <f t="shared" si="70"/>
        <v>-2.8007160112124008E-3</v>
      </c>
      <c r="F4529" s="3" t="s">
        <v>39</v>
      </c>
      <c r="G4529" s="3">
        <v>16</v>
      </c>
      <c r="H4529" s="125">
        <v>-2.8007160112124008E-3</v>
      </c>
      <c r="I4529" s="3"/>
      <c r="J4529" s="3"/>
      <c r="K4529" s="3" t="s">
        <v>119</v>
      </c>
      <c r="L4529" s="125">
        <v>7.6410909194647603E-2</v>
      </c>
      <c r="M4529" s="3">
        <v>11</v>
      </c>
      <c r="N4529" s="125">
        <v>3.3775327947271901E-2</v>
      </c>
      <c r="O4529" s="3">
        <v>19</v>
      </c>
      <c r="P4529" s="125">
        <v>-4.5436297258588103E-2</v>
      </c>
      <c r="Q4529" s="3">
        <v>22</v>
      </c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</row>
    <row r="4530" spans="1:30" hidden="1" x14ac:dyDescent="0.25">
      <c r="A4530" s="2">
        <v>6</v>
      </c>
      <c r="B4530" s="2">
        <v>2018</v>
      </c>
      <c r="C4530" s="4" t="str">
        <f>INDEX(Index!$B$1:$B$500,MATCH($F4530,Index!$A$1:$A$500,0)
)</f>
        <v>WAS</v>
      </c>
      <c r="D4530" s="4">
        <v>0</v>
      </c>
      <c r="E4530" s="141">
        <f t="shared" si="70"/>
        <v>-4.1898565233413808E-2</v>
      </c>
      <c r="F4530" s="3" t="s">
        <v>26</v>
      </c>
      <c r="G4530" s="3">
        <v>17</v>
      </c>
      <c r="H4530" s="125">
        <v>-4.1898565233413808E-2</v>
      </c>
      <c r="I4530" s="3"/>
      <c r="J4530" s="3"/>
      <c r="K4530" s="3" t="s">
        <v>112</v>
      </c>
      <c r="L4530" s="125">
        <v>-3.6120831983588099E-2</v>
      </c>
      <c r="M4530" s="3">
        <v>19</v>
      </c>
      <c r="N4530" s="125">
        <v>1.2628105701777999E-2</v>
      </c>
      <c r="O4530" s="3">
        <v>16</v>
      </c>
      <c r="P4530" s="125">
        <v>6.8503724519522902E-3</v>
      </c>
      <c r="Q4530" s="3">
        <v>8</v>
      </c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</row>
    <row r="4531" spans="1:30" hidden="1" x14ac:dyDescent="0.25">
      <c r="A4531" s="2">
        <v>6</v>
      </c>
      <c r="B4531" s="2">
        <v>2018</v>
      </c>
      <c r="C4531" s="4" t="str">
        <f>INDEX(Index!$B$1:$B$500,MATCH($F4531,Index!$A$1:$A$500,0)
)</f>
        <v>MIN</v>
      </c>
      <c r="D4531" s="4">
        <v>0</v>
      </c>
      <c r="E4531" s="141">
        <f t="shared" si="70"/>
        <v>-5.3643058254940888E-2</v>
      </c>
      <c r="F4531" s="3" t="s">
        <v>46</v>
      </c>
      <c r="G4531" s="3">
        <v>18</v>
      </c>
      <c r="H4531" s="125">
        <v>-5.3643058254940888E-2</v>
      </c>
      <c r="I4531" s="3"/>
      <c r="J4531" s="3"/>
      <c r="K4531" s="3" t="s">
        <v>267</v>
      </c>
      <c r="L4531" s="125">
        <v>-1.57524062444805E-4</v>
      </c>
      <c r="M4531" s="3">
        <v>16</v>
      </c>
      <c r="N4531" s="125">
        <v>-8.1890429396172196E-3</v>
      </c>
      <c r="O4531" s="3">
        <v>13</v>
      </c>
      <c r="P4531" s="125">
        <v>-6.1674577132113301E-2</v>
      </c>
      <c r="Q4531" s="3">
        <v>28</v>
      </c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</row>
    <row r="4532" spans="1:30" hidden="1" x14ac:dyDescent="0.25">
      <c r="A4532" s="2">
        <v>6</v>
      </c>
      <c r="B4532" s="2">
        <v>2018</v>
      </c>
      <c r="C4532" s="4" t="str">
        <f>INDEX(Index!$B$1:$B$500,MATCH($F4532,Index!$A$1:$A$500,0)
)</f>
        <v>DAL</v>
      </c>
      <c r="D4532" s="4">
        <v>0</v>
      </c>
      <c r="E4532" s="141">
        <f t="shared" si="70"/>
        <v>-5.4613987933374221E-2</v>
      </c>
      <c r="F4532" s="3" t="s">
        <v>3</v>
      </c>
      <c r="G4532" s="3">
        <v>19</v>
      </c>
      <c r="H4532" s="125">
        <v>-5.4613987933374221E-2</v>
      </c>
      <c r="I4532" s="3"/>
      <c r="J4532" s="3"/>
      <c r="K4532" s="3" t="s">
        <v>118</v>
      </c>
      <c r="L4532" s="125">
        <v>-9.59840843197306E-2</v>
      </c>
      <c r="M4532" s="3">
        <v>26</v>
      </c>
      <c r="N4532" s="125">
        <v>-4.3618087900908001E-2</v>
      </c>
      <c r="O4532" s="3">
        <v>11</v>
      </c>
      <c r="P4532" s="125">
        <v>-2.24799151455162E-3</v>
      </c>
      <c r="Q4532" s="3">
        <v>11</v>
      </c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</row>
    <row r="4533" spans="1:30" hidden="1" x14ac:dyDescent="0.25">
      <c r="A4533" s="2">
        <v>6</v>
      </c>
      <c r="B4533" s="2">
        <v>2018</v>
      </c>
      <c r="C4533" s="4" t="str">
        <f>INDEX(Index!$B$1:$B$500,MATCH($F4533,Index!$A$1:$A$500,0)
)</f>
        <v>GB</v>
      </c>
      <c r="D4533" s="4">
        <v>0</v>
      </c>
      <c r="E4533" s="141">
        <f t="shared" si="70"/>
        <v>-9.1911951458927207E-2</v>
      </c>
      <c r="F4533" s="3" t="s">
        <v>20</v>
      </c>
      <c r="G4533" s="3">
        <v>20</v>
      </c>
      <c r="H4533" s="125">
        <v>-9.1911951458927207E-2</v>
      </c>
      <c r="I4533" s="3"/>
      <c r="J4533" s="3"/>
      <c r="K4533" s="3" t="s">
        <v>267</v>
      </c>
      <c r="L4533" s="125">
        <v>7.02547365651459E-2</v>
      </c>
      <c r="M4533" s="3">
        <v>12</v>
      </c>
      <c r="N4533" s="125">
        <v>9.1103354464256603E-2</v>
      </c>
      <c r="O4533" s="3">
        <v>28</v>
      </c>
      <c r="P4533" s="125">
        <v>-7.1063333559816505E-2</v>
      </c>
      <c r="Q4533" s="3">
        <v>30</v>
      </c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</row>
    <row r="4534" spans="1:30" hidden="1" x14ac:dyDescent="0.25">
      <c r="A4534" s="2">
        <v>6</v>
      </c>
      <c r="B4534" s="2">
        <v>2018</v>
      </c>
      <c r="C4534" s="4" t="str">
        <f>INDEX(Index!$B$1:$B$500,MATCH($F4534,Index!$A$1:$A$500,0)
)</f>
        <v>PHI</v>
      </c>
      <c r="D4534" s="4">
        <v>0</v>
      </c>
      <c r="E4534" s="141">
        <f t="shared" si="70"/>
        <v>-9.4689147045291203E-2</v>
      </c>
      <c r="F4534" s="3" t="s">
        <v>7</v>
      </c>
      <c r="G4534" s="3">
        <v>21</v>
      </c>
      <c r="H4534" s="125">
        <v>-9.4689147045291203E-2</v>
      </c>
      <c r="I4534" s="3"/>
      <c r="J4534" s="3"/>
      <c r="K4534" s="3" t="s">
        <v>118</v>
      </c>
      <c r="L4534" s="125">
        <v>-7.1245091683457801E-2</v>
      </c>
      <c r="M4534" s="3">
        <v>23</v>
      </c>
      <c r="N4534" s="125">
        <v>-5.38650387238899E-3</v>
      </c>
      <c r="O4534" s="3">
        <v>14</v>
      </c>
      <c r="P4534" s="125">
        <v>-2.8830559234222401E-2</v>
      </c>
      <c r="Q4534" s="3">
        <v>17</v>
      </c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</row>
    <row r="4535" spans="1:30" hidden="1" x14ac:dyDescent="0.25">
      <c r="A4535" s="2">
        <v>6</v>
      </c>
      <c r="B4535" s="2">
        <v>2018</v>
      </c>
      <c r="C4535" s="4" t="str">
        <f>INDEX(Index!$B$1:$B$500,MATCH($F4535,Index!$A$1:$A$500,0)
)</f>
        <v>ATL</v>
      </c>
      <c r="D4535" s="4">
        <v>0</v>
      </c>
      <c r="E4535" s="141">
        <f t="shared" si="70"/>
        <v>-0.1187452454072381</v>
      </c>
      <c r="F4535" s="3" t="s">
        <v>43</v>
      </c>
      <c r="G4535" s="3">
        <v>22</v>
      </c>
      <c r="H4535" s="125">
        <v>-0.1187452454072381</v>
      </c>
      <c r="I4535" s="3"/>
      <c r="J4535" s="3"/>
      <c r="K4535" s="3" t="s">
        <v>119</v>
      </c>
      <c r="L4535" s="125">
        <v>0.110066653872291</v>
      </c>
      <c r="M4535" s="3">
        <v>8</v>
      </c>
      <c r="N4535" s="125">
        <v>0.20120551372326301</v>
      </c>
      <c r="O4535" s="3">
        <v>31</v>
      </c>
      <c r="P4535" s="125">
        <v>-2.76063855562661E-2</v>
      </c>
      <c r="Q4535" s="3">
        <v>15</v>
      </c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</row>
    <row r="4536" spans="1:30" hidden="1" x14ac:dyDescent="0.25">
      <c r="A4536" s="2">
        <v>6</v>
      </c>
      <c r="B4536" s="2">
        <v>2018</v>
      </c>
      <c r="C4536" s="4" t="str">
        <f>INDEX(Index!$B$1:$B$500,MATCH($F4536,Index!$A$1:$A$500,0)
)</f>
        <v>IND</v>
      </c>
      <c r="D4536" s="4">
        <v>0</v>
      </c>
      <c r="E4536" s="141">
        <f t="shared" si="70"/>
        <v>-0.13218824755833819</v>
      </c>
      <c r="F4536" s="3" t="s">
        <v>35</v>
      </c>
      <c r="G4536" s="3">
        <v>23</v>
      </c>
      <c r="H4536" s="125">
        <v>-0.13218824755833819</v>
      </c>
      <c r="I4536" s="3"/>
      <c r="J4536" s="3"/>
      <c r="K4536" s="3" t="s">
        <v>120</v>
      </c>
      <c r="L4536" s="125">
        <v>-8.2703650661588093E-2</v>
      </c>
      <c r="M4536" s="3">
        <v>25</v>
      </c>
      <c r="N4536" s="125">
        <v>7.1384567932632301E-2</v>
      </c>
      <c r="O4536" s="3">
        <v>26</v>
      </c>
      <c r="P4536" s="125">
        <v>2.1899971035882201E-2</v>
      </c>
      <c r="Q4536" s="3">
        <v>7</v>
      </c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</row>
    <row r="4537" spans="1:30" hidden="1" x14ac:dyDescent="0.25">
      <c r="A4537" s="2">
        <v>6</v>
      </c>
      <c r="B4537" s="2">
        <v>2018</v>
      </c>
      <c r="C4537" s="4" t="str">
        <f>INDEX(Index!$B$1:$B$500,MATCH($F4537,Index!$A$1:$A$500,0)
)</f>
        <v>TB</v>
      </c>
      <c r="D4537" s="4">
        <v>0</v>
      </c>
      <c r="E4537" s="141">
        <f t="shared" si="70"/>
        <v>-0.14122015052407477</v>
      </c>
      <c r="F4537" s="3" t="s">
        <v>38</v>
      </c>
      <c r="G4537" s="3">
        <v>24</v>
      </c>
      <c r="H4537" s="125">
        <v>-0.14122015052407477</v>
      </c>
      <c r="I4537" s="3"/>
      <c r="J4537" s="3"/>
      <c r="K4537" s="3" t="s">
        <v>113</v>
      </c>
      <c r="L4537" s="125">
        <v>0.11892969979599501</v>
      </c>
      <c r="M4537" s="3">
        <v>7</v>
      </c>
      <c r="N4537" s="125">
        <v>0.21329865242242499</v>
      </c>
      <c r="O4537" s="3">
        <v>32</v>
      </c>
      <c r="P4537" s="125">
        <v>-4.6851197897644803E-2</v>
      </c>
      <c r="Q4537" s="3">
        <v>23</v>
      </c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</row>
    <row r="4538" spans="1:30" hidden="1" x14ac:dyDescent="0.25">
      <c r="A4538" s="2">
        <v>6</v>
      </c>
      <c r="B4538" s="2">
        <v>2018</v>
      </c>
      <c r="C4538" s="4" t="str">
        <f>INDEX(Index!$B$1:$B$500,MATCH($F4538,Index!$A$1:$A$500,0)
)</f>
        <v>DET</v>
      </c>
      <c r="D4538" s="4">
        <v>0</v>
      </c>
      <c r="E4538" s="141">
        <f t="shared" si="70"/>
        <v>-0.1490072566750506</v>
      </c>
      <c r="F4538" s="3" t="s">
        <v>21</v>
      </c>
      <c r="G4538" s="3">
        <v>25</v>
      </c>
      <c r="H4538" s="125">
        <v>-0.1490072566750506</v>
      </c>
      <c r="I4538" s="3"/>
      <c r="J4538" s="3"/>
      <c r="K4538" s="3" t="s">
        <v>113</v>
      </c>
      <c r="L4538" s="125">
        <v>-2.6166682837458301E-2</v>
      </c>
      <c r="M4538" s="3">
        <v>18</v>
      </c>
      <c r="N4538" s="125">
        <v>5.3884872502709603E-2</v>
      </c>
      <c r="O4538" s="3">
        <v>22</v>
      </c>
      <c r="P4538" s="125">
        <v>-6.8955701334882699E-2</v>
      </c>
      <c r="Q4538" s="3">
        <v>29</v>
      </c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</row>
    <row r="4539" spans="1:30" hidden="1" x14ac:dyDescent="0.25">
      <c r="A4539" s="2">
        <v>6</v>
      </c>
      <c r="B4539" s="2">
        <v>2018</v>
      </c>
      <c r="C4539" s="4" t="str">
        <f>INDEX(Index!$B$1:$B$500,MATCH($F4539,Index!$A$1:$A$500,0)
)</f>
        <v>SF</v>
      </c>
      <c r="D4539" s="4">
        <v>0</v>
      </c>
      <c r="E4539" s="141">
        <f t="shared" si="70"/>
        <v>-0.19313516174800241</v>
      </c>
      <c r="F4539" s="3" t="s">
        <v>1</v>
      </c>
      <c r="G4539" s="3">
        <v>26</v>
      </c>
      <c r="H4539" s="125">
        <v>-0.19313516174800241</v>
      </c>
      <c r="I4539" s="3"/>
      <c r="J4539" s="3"/>
      <c r="K4539" s="3" t="s">
        <v>120</v>
      </c>
      <c r="L4539" s="125">
        <v>-5.24785355421779E-2</v>
      </c>
      <c r="M4539" s="3">
        <v>20</v>
      </c>
      <c r="N4539" s="125">
        <v>8.4955181055462098E-2</v>
      </c>
      <c r="O4539" s="3">
        <v>27</v>
      </c>
      <c r="P4539" s="125">
        <v>-5.5701445150362398E-2</v>
      </c>
      <c r="Q4539" s="3">
        <v>26</v>
      </c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</row>
    <row r="4540" spans="1:30" hidden="1" x14ac:dyDescent="0.25">
      <c r="A4540" s="2">
        <v>6</v>
      </c>
      <c r="B4540" s="2">
        <v>2018</v>
      </c>
      <c r="C4540" s="4" t="str">
        <f>INDEX(Index!$B$1:$B$500,MATCH($F4540,Index!$A$1:$A$500,0)
)</f>
        <v>CLE</v>
      </c>
      <c r="D4540" s="4">
        <v>0</v>
      </c>
      <c r="E4540" s="141">
        <f t="shared" si="70"/>
        <v>-0.2101669753838456</v>
      </c>
      <c r="F4540" s="3" t="s">
        <v>10</v>
      </c>
      <c r="G4540" s="3">
        <v>27</v>
      </c>
      <c r="H4540" s="125">
        <v>-0.2101669753838456</v>
      </c>
      <c r="I4540" s="3"/>
      <c r="J4540" s="3"/>
      <c r="K4540" s="3" t="s">
        <v>311</v>
      </c>
      <c r="L4540" s="125">
        <v>-0.18758025535452399</v>
      </c>
      <c r="M4540" s="3">
        <v>29</v>
      </c>
      <c r="N4540" s="125">
        <v>-8.1452536944346399E-2</v>
      </c>
      <c r="O4540" s="3">
        <v>7</v>
      </c>
      <c r="P4540" s="125">
        <v>-0.104039256973668</v>
      </c>
      <c r="Q4540" s="3">
        <v>32</v>
      </c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</row>
    <row r="4541" spans="1:30" hidden="1" x14ac:dyDescent="0.25">
      <c r="A4541" s="2">
        <v>6</v>
      </c>
      <c r="B4541" s="2">
        <v>2018</v>
      </c>
      <c r="C4541" s="4" t="str">
        <f>INDEX(Index!$B$1:$B$500,MATCH($F4541,Index!$A$1:$A$500,0)
)</f>
        <v>NYG</v>
      </c>
      <c r="D4541" s="4">
        <v>0</v>
      </c>
      <c r="E4541" s="141">
        <f t="shared" si="70"/>
        <v>-0.21879610343489719</v>
      </c>
      <c r="F4541" s="3" t="s">
        <v>15</v>
      </c>
      <c r="G4541" s="3">
        <v>28</v>
      </c>
      <c r="H4541" s="125">
        <v>-0.21879610343489719</v>
      </c>
      <c r="I4541" s="3"/>
      <c r="J4541" s="3"/>
      <c r="K4541" s="3" t="s">
        <v>120</v>
      </c>
      <c r="L4541" s="125">
        <v>-6.9735306875809103E-2</v>
      </c>
      <c r="M4541" s="3">
        <v>22</v>
      </c>
      <c r="N4541" s="125">
        <v>0.11719503959906701</v>
      </c>
      <c r="O4541" s="3">
        <v>29</v>
      </c>
      <c r="P4541" s="125">
        <v>-3.1865756960021099E-2</v>
      </c>
      <c r="Q4541" s="3">
        <v>18</v>
      </c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</row>
    <row r="4542" spans="1:30" hidden="1" x14ac:dyDescent="0.25">
      <c r="A4542" s="2">
        <v>6</v>
      </c>
      <c r="B4542" s="2">
        <v>2018</v>
      </c>
      <c r="C4542" s="4" t="str">
        <f>INDEX(Index!$B$1:$B$500,MATCH($F4542,Index!$A$1:$A$500,0)
)</f>
        <v>TEN</v>
      </c>
      <c r="D4542" s="4">
        <v>0</v>
      </c>
      <c r="E4542" s="141">
        <f t="shared" si="70"/>
        <v>-0.23105683824930537</v>
      </c>
      <c r="F4542" s="3" t="s">
        <v>45</v>
      </c>
      <c r="G4542" s="3">
        <v>29</v>
      </c>
      <c r="H4542" s="125">
        <v>-0.23105683824930537</v>
      </c>
      <c r="I4542" s="3"/>
      <c r="J4542" s="3"/>
      <c r="K4542" s="3" t="s">
        <v>118</v>
      </c>
      <c r="L4542" s="125">
        <v>-0.20526773602329099</v>
      </c>
      <c r="M4542" s="3">
        <v>30</v>
      </c>
      <c r="N4542" s="125">
        <v>5.5158189319065999E-2</v>
      </c>
      <c r="O4542" s="3">
        <v>23</v>
      </c>
      <c r="P4542" s="125">
        <v>2.93690870930516E-2</v>
      </c>
      <c r="Q4542" s="3">
        <v>5</v>
      </c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</row>
    <row r="4543" spans="1:30" hidden="1" x14ac:dyDescent="0.25">
      <c r="A4543" s="2">
        <v>6</v>
      </c>
      <c r="B4543" s="2">
        <v>2018</v>
      </c>
      <c r="C4543" s="4" t="str">
        <f>INDEX(Index!$B$1:$B$500,MATCH($F4543,Index!$A$1:$A$500,0)
)</f>
        <v>LV</v>
      </c>
      <c r="D4543" s="4">
        <v>0</v>
      </c>
      <c r="E4543" s="141">
        <f t="shared" si="70"/>
        <v>-0.25847114528825954</v>
      </c>
      <c r="F4543" s="3" t="s">
        <v>52</v>
      </c>
      <c r="G4543" s="3">
        <v>30</v>
      </c>
      <c r="H4543" s="125">
        <v>-0.25847114528825954</v>
      </c>
      <c r="I4543" s="3"/>
      <c r="J4543" s="3"/>
      <c r="K4543" s="3" t="s">
        <v>120</v>
      </c>
      <c r="L4543" s="125">
        <v>-6.0265340617553502E-2</v>
      </c>
      <c r="M4543" s="3">
        <v>21</v>
      </c>
      <c r="N4543" s="125">
        <v>0.14687451857277201</v>
      </c>
      <c r="O4543" s="3">
        <v>30</v>
      </c>
      <c r="P4543" s="125">
        <v>-5.1331286097933998E-2</v>
      </c>
      <c r="Q4543" s="3">
        <v>25</v>
      </c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</row>
    <row r="4544" spans="1:30" hidden="1" x14ac:dyDescent="0.25">
      <c r="A4544" s="2">
        <v>6</v>
      </c>
      <c r="B4544" s="2">
        <v>2018</v>
      </c>
      <c r="C4544" s="4" t="str">
        <f>INDEX(Index!$B$1:$B$500,MATCH($F4544,Index!$A$1:$A$500,0)
)</f>
        <v>ARI</v>
      </c>
      <c r="D4544" s="4">
        <v>0</v>
      </c>
      <c r="E4544" s="141">
        <f t="shared" si="70"/>
        <v>-0.28624756961433551</v>
      </c>
      <c r="F4544" s="3" t="s">
        <v>23</v>
      </c>
      <c r="G4544" s="3">
        <v>31</v>
      </c>
      <c r="H4544" s="125">
        <v>-0.28624756961433551</v>
      </c>
      <c r="I4544" s="3"/>
      <c r="J4544" s="3"/>
      <c r="K4544" s="3" t="s">
        <v>120</v>
      </c>
      <c r="L4544" s="125">
        <v>-0.32396585491876601</v>
      </c>
      <c r="M4544" s="3">
        <v>31</v>
      </c>
      <c r="N4544" s="125">
        <v>-7.2946186902325696E-2</v>
      </c>
      <c r="O4544" s="3">
        <v>8</v>
      </c>
      <c r="P4544" s="125">
        <v>-3.5227901597895198E-2</v>
      </c>
      <c r="Q4544" s="3">
        <v>19</v>
      </c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</row>
    <row r="4545" spans="1:30" hidden="1" x14ac:dyDescent="0.25">
      <c r="A4545" s="2">
        <v>6</v>
      </c>
      <c r="B4545" s="2">
        <v>2018</v>
      </c>
      <c r="C4545" s="4" t="str">
        <f>INDEX(Index!$B$1:$B$500,MATCH($F4545,Index!$A$1:$A$500,0)
)</f>
        <v>BUF</v>
      </c>
      <c r="D4545" s="4">
        <v>0</v>
      </c>
      <c r="E4545" s="141">
        <f t="shared" si="70"/>
        <v>-0.34649109009626383</v>
      </c>
      <c r="F4545" s="3" t="s">
        <v>0</v>
      </c>
      <c r="G4545" s="3">
        <v>32</v>
      </c>
      <c r="H4545" s="125">
        <v>-0.34649109009626383</v>
      </c>
      <c r="I4545" s="3"/>
      <c r="J4545" s="3"/>
      <c r="K4545" s="3" t="s">
        <v>119</v>
      </c>
      <c r="L4545" s="125">
        <v>-0.51393961599499105</v>
      </c>
      <c r="M4545" s="3">
        <v>32</v>
      </c>
      <c r="N4545" s="125">
        <v>-0.22378650050641399</v>
      </c>
      <c r="O4545" s="3">
        <v>2</v>
      </c>
      <c r="P4545" s="125">
        <v>-5.6337974607686803E-2</v>
      </c>
      <c r="Q4545" s="3">
        <v>27</v>
      </c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</row>
    <row r="4546" spans="1:30" hidden="1" x14ac:dyDescent="0.25">
      <c r="A4546" s="2">
        <v>7</v>
      </c>
      <c r="B4546" s="2">
        <v>2018</v>
      </c>
      <c r="C4546" s="4" t="str">
        <f>INDEX(Index!$B$1:$B$500,MATCH($F4546,Index!$A$1:$A$500,0)
)</f>
        <v>KC</v>
      </c>
      <c r="D4546" s="4">
        <v>0</v>
      </c>
      <c r="E4546" s="141">
        <f t="shared" ref="E4546:E4609" si="71">IF(D4546=1,H4546/100,H4546)</f>
        <v>0.45678572568163339</v>
      </c>
      <c r="F4546" s="3" t="s">
        <v>5</v>
      </c>
      <c r="G4546" s="3">
        <v>1</v>
      </c>
      <c r="H4546" s="125">
        <v>0.45678572568163339</v>
      </c>
      <c r="I4546" s="3"/>
      <c r="J4546" s="3"/>
      <c r="K4546" s="3" t="s">
        <v>127</v>
      </c>
      <c r="L4546" s="125">
        <v>0.35221392342999303</v>
      </c>
      <c r="M4546" s="3">
        <v>1</v>
      </c>
      <c r="N4546" s="125">
        <v>-5.7927606204436898E-4</v>
      </c>
      <c r="O4546" s="3">
        <v>15</v>
      </c>
      <c r="P4546" s="125">
        <v>0.10399252618959599</v>
      </c>
      <c r="Q4546" s="3">
        <v>1</v>
      </c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</row>
    <row r="4547" spans="1:30" hidden="1" x14ac:dyDescent="0.25">
      <c r="A4547" s="2">
        <v>7</v>
      </c>
      <c r="B4547" s="2">
        <v>2018</v>
      </c>
      <c r="C4547" s="4" t="str">
        <f>INDEX(Index!$B$1:$B$500,MATCH($F4547,Index!$A$1:$A$500,0)
)</f>
        <v>LAR</v>
      </c>
      <c r="D4547" s="4">
        <v>0</v>
      </c>
      <c r="E4547" s="141">
        <f t="shared" si="71"/>
        <v>0.3561419256570198</v>
      </c>
      <c r="F4547" s="3" t="s">
        <v>42</v>
      </c>
      <c r="G4547" s="3">
        <v>2</v>
      </c>
      <c r="H4547" s="125">
        <v>0.3561419256570198</v>
      </c>
      <c r="I4547" s="3"/>
      <c r="J4547" s="3"/>
      <c r="K4547" s="3" t="s">
        <v>217</v>
      </c>
      <c r="L4547" s="125">
        <v>0.321547862841077</v>
      </c>
      <c r="M4547" s="3">
        <v>2</v>
      </c>
      <c r="N4547" s="125">
        <v>-5.1000660545679102E-2</v>
      </c>
      <c r="O4547" s="3">
        <v>9</v>
      </c>
      <c r="P4547" s="125">
        <v>-1.6406597729736301E-2</v>
      </c>
      <c r="Q4547" s="3">
        <v>14</v>
      </c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</row>
    <row r="4548" spans="1:30" hidden="1" x14ac:dyDescent="0.25">
      <c r="A4548" s="2">
        <v>7</v>
      </c>
      <c r="B4548" s="2">
        <v>2018</v>
      </c>
      <c r="C4548" s="4" t="str">
        <f>INDEX(Index!$B$1:$B$500,MATCH($F4548,Index!$A$1:$A$500,0)
)</f>
        <v>CHI</v>
      </c>
      <c r="D4548" s="4">
        <v>0</v>
      </c>
      <c r="E4548" s="141">
        <f t="shared" si="71"/>
        <v>0.18505725958180441</v>
      </c>
      <c r="F4548" s="3" t="s">
        <v>64</v>
      </c>
      <c r="G4548" s="3">
        <v>3</v>
      </c>
      <c r="H4548" s="125">
        <v>0.18505725958180441</v>
      </c>
      <c r="I4548" s="3"/>
      <c r="J4548" s="3"/>
      <c r="K4548" s="3" t="s">
        <v>118</v>
      </c>
      <c r="L4548" s="125">
        <v>6.6885865620557705E-2</v>
      </c>
      <c r="M4548" s="3">
        <v>12</v>
      </c>
      <c r="N4548" s="125">
        <v>-0.16899279004610601</v>
      </c>
      <c r="O4548" s="3">
        <v>1</v>
      </c>
      <c r="P4548" s="125">
        <v>-5.0821396084859298E-2</v>
      </c>
      <c r="Q4548" s="3">
        <v>25</v>
      </c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</row>
    <row r="4549" spans="1:30" hidden="1" x14ac:dyDescent="0.25">
      <c r="A4549" s="2">
        <v>7</v>
      </c>
      <c r="B4549" s="2">
        <v>2018</v>
      </c>
      <c r="C4549" s="4" t="str">
        <f>INDEX(Index!$B$1:$B$500,MATCH($F4549,Index!$A$1:$A$500,0)
)</f>
        <v>BAL</v>
      </c>
      <c r="D4549" s="4">
        <v>0</v>
      </c>
      <c r="E4549" s="141">
        <f t="shared" si="71"/>
        <v>0.1616898972819252</v>
      </c>
      <c r="F4549" s="3" t="s">
        <v>18</v>
      </c>
      <c r="G4549" s="3">
        <v>4</v>
      </c>
      <c r="H4549" s="125">
        <v>0.1616898972819252</v>
      </c>
      <c r="I4549" s="3"/>
      <c r="J4549" s="3"/>
      <c r="K4549" s="3" t="s">
        <v>122</v>
      </c>
      <c r="L4549" s="125">
        <v>5.17959076139973E-2</v>
      </c>
      <c r="M4549" s="3">
        <v>14</v>
      </c>
      <c r="N4549" s="125">
        <v>-0.13084766627125</v>
      </c>
      <c r="O4549" s="3">
        <v>3</v>
      </c>
      <c r="P4549" s="125">
        <v>-2.0953676603322102E-2</v>
      </c>
      <c r="Q4549" s="3">
        <v>15</v>
      </c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</row>
    <row r="4550" spans="1:30" hidden="1" x14ac:dyDescent="0.25">
      <c r="A4550" s="2">
        <v>7</v>
      </c>
      <c r="B4550" s="2">
        <v>2018</v>
      </c>
      <c r="C4550" s="4" t="str">
        <f>INDEX(Index!$B$1:$B$500,MATCH($F4550,Index!$A$1:$A$500,0)
)</f>
        <v>NO</v>
      </c>
      <c r="D4550" s="4">
        <v>0</v>
      </c>
      <c r="E4550" s="141">
        <f t="shared" si="71"/>
        <v>0.135111703312709</v>
      </c>
      <c r="F4550" s="3" t="s">
        <v>27</v>
      </c>
      <c r="G4550" s="3">
        <v>5</v>
      </c>
      <c r="H4550" s="125">
        <v>0.135111703312709</v>
      </c>
      <c r="I4550" s="3"/>
      <c r="J4550" s="3"/>
      <c r="K4550" s="3" t="s">
        <v>117</v>
      </c>
      <c r="L4550" s="125">
        <v>0.19906004450200099</v>
      </c>
      <c r="M4550" s="3">
        <v>3</v>
      </c>
      <c r="N4550" s="125">
        <v>6.2105757159061303E-2</v>
      </c>
      <c r="O4550" s="3">
        <v>24</v>
      </c>
      <c r="P4550" s="125">
        <v>-1.8425840302306799E-3</v>
      </c>
      <c r="Q4550" s="3">
        <v>9</v>
      </c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</row>
    <row r="4551" spans="1:30" hidden="1" x14ac:dyDescent="0.25">
      <c r="A4551" s="2">
        <v>7</v>
      </c>
      <c r="B4551" s="2">
        <v>2018</v>
      </c>
      <c r="C4551" s="4" t="str">
        <f>INDEX(Index!$B$1:$B$500,MATCH($F4551,Index!$A$1:$A$500,0)
)</f>
        <v>DEN</v>
      </c>
      <c r="D4551" s="4">
        <v>0</v>
      </c>
      <c r="E4551" s="141">
        <f t="shared" si="71"/>
        <v>0.13031024557951409</v>
      </c>
      <c r="F4551" s="3" t="s">
        <v>39</v>
      </c>
      <c r="G4551" s="3">
        <v>6</v>
      </c>
      <c r="H4551" s="125">
        <v>0.13031024557951409</v>
      </c>
      <c r="I4551" s="3"/>
      <c r="J4551" s="3"/>
      <c r="K4551" s="3" t="s">
        <v>125</v>
      </c>
      <c r="L4551" s="125">
        <v>0.111650138762996</v>
      </c>
      <c r="M4551" s="3">
        <v>7</v>
      </c>
      <c r="N4551" s="125">
        <v>-4.8673729237320197E-2</v>
      </c>
      <c r="O4551" s="3">
        <v>11</v>
      </c>
      <c r="P4551" s="125">
        <v>-3.0013622420802102E-2</v>
      </c>
      <c r="Q4551" s="3">
        <v>19</v>
      </c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</row>
    <row r="4552" spans="1:30" hidden="1" x14ac:dyDescent="0.25">
      <c r="A4552" s="2">
        <v>7</v>
      </c>
      <c r="B4552" s="2">
        <v>2018</v>
      </c>
      <c r="C4552" s="4" t="str">
        <f>INDEX(Index!$B$1:$B$500,MATCH($F4552,Index!$A$1:$A$500,0)
)</f>
        <v>NE</v>
      </c>
      <c r="D4552" s="4">
        <v>0</v>
      </c>
      <c r="E4552" s="141">
        <f t="shared" si="71"/>
        <v>0.10423810760510335</v>
      </c>
      <c r="F4552" s="3" t="s">
        <v>17</v>
      </c>
      <c r="G4552" s="3">
        <v>7</v>
      </c>
      <c r="H4552" s="125">
        <v>0.10423810760510335</v>
      </c>
      <c r="I4552" s="3"/>
      <c r="J4552" s="3"/>
      <c r="K4552" s="3" t="s">
        <v>121</v>
      </c>
      <c r="L4552" s="125">
        <v>0.123777838097092</v>
      </c>
      <c r="M4552" s="3">
        <v>6</v>
      </c>
      <c r="N4552" s="125">
        <v>5.68997574639945E-3</v>
      </c>
      <c r="O4552" s="3">
        <v>18</v>
      </c>
      <c r="P4552" s="125">
        <v>-1.38497547455892E-2</v>
      </c>
      <c r="Q4552" s="3">
        <v>12</v>
      </c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</row>
    <row r="4553" spans="1:30" hidden="1" x14ac:dyDescent="0.25">
      <c r="A4553" s="2">
        <v>7</v>
      </c>
      <c r="B4553" s="2">
        <v>2018</v>
      </c>
      <c r="C4553" s="4" t="str">
        <f>INDEX(Index!$B$1:$B$500,MATCH($F4553,Index!$A$1:$A$500,0)
)</f>
        <v>PIT</v>
      </c>
      <c r="D4553" s="4">
        <v>0</v>
      </c>
      <c r="E4553" s="141">
        <f t="shared" si="71"/>
        <v>9.1932773474860868E-2</v>
      </c>
      <c r="F4553" s="3" t="s">
        <v>32</v>
      </c>
      <c r="G4553" s="3">
        <v>8</v>
      </c>
      <c r="H4553" s="125">
        <v>9.1932773474860868E-2</v>
      </c>
      <c r="I4553" s="3"/>
      <c r="J4553" s="3"/>
      <c r="K4553" s="3" t="s">
        <v>267</v>
      </c>
      <c r="L4553" s="125">
        <v>0.14967177276197499</v>
      </c>
      <c r="M4553" s="3">
        <v>5</v>
      </c>
      <c r="N4553" s="125">
        <v>9.7668135431945198E-3</v>
      </c>
      <c r="O4553" s="3">
        <v>19</v>
      </c>
      <c r="P4553" s="125">
        <v>-4.79721857439196E-2</v>
      </c>
      <c r="Q4553" s="3">
        <v>24</v>
      </c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</row>
    <row r="4554" spans="1:30" hidden="1" x14ac:dyDescent="0.25">
      <c r="A4554" s="2">
        <v>7</v>
      </c>
      <c r="B4554" s="2">
        <v>2018</v>
      </c>
      <c r="C4554" s="4" t="str">
        <f>INDEX(Index!$B$1:$B$500,MATCH($F4554,Index!$A$1:$A$500,0)
)</f>
        <v>LAC</v>
      </c>
      <c r="D4554" s="4">
        <v>0</v>
      </c>
      <c r="E4554" s="141">
        <f t="shared" si="71"/>
        <v>7.9314336746792904E-2</v>
      </c>
      <c r="F4554" s="3" t="s">
        <v>28</v>
      </c>
      <c r="G4554" s="3">
        <v>9</v>
      </c>
      <c r="H4554" s="125">
        <v>7.9314336746792904E-2</v>
      </c>
      <c r="I4554" s="3"/>
      <c r="J4554" s="3"/>
      <c r="K4554" s="3" t="s">
        <v>121</v>
      </c>
      <c r="L4554" s="125">
        <v>0.17946554253984501</v>
      </c>
      <c r="M4554" s="3">
        <v>4</v>
      </c>
      <c r="N4554" s="125">
        <v>2.6580720072960501E-2</v>
      </c>
      <c r="O4554" s="3">
        <v>20</v>
      </c>
      <c r="P4554" s="125">
        <v>-7.3570485720091602E-2</v>
      </c>
      <c r="Q4554" s="3">
        <v>31</v>
      </c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</row>
    <row r="4555" spans="1:30" hidden="1" x14ac:dyDescent="0.25">
      <c r="A4555" s="2">
        <v>7</v>
      </c>
      <c r="B4555" s="2">
        <v>2018</v>
      </c>
      <c r="C4555" s="4" t="str">
        <f>INDEX(Index!$B$1:$B$500,MATCH($F4555,Index!$A$1:$A$500,0)
)</f>
        <v>MIA</v>
      </c>
      <c r="D4555" s="4">
        <v>0</v>
      </c>
      <c r="E4555" s="141">
        <f t="shared" si="71"/>
        <v>6.1129753128053223E-2</v>
      </c>
      <c r="F4555" s="3" t="s">
        <v>4</v>
      </c>
      <c r="G4555" s="3">
        <v>10</v>
      </c>
      <c r="H4555" s="125">
        <v>6.1129753128053223E-2</v>
      </c>
      <c r="I4555" s="3"/>
      <c r="J4555" s="3"/>
      <c r="K4555" s="3" t="s">
        <v>122</v>
      </c>
      <c r="L4555" s="125">
        <v>3.0303432812948301E-2</v>
      </c>
      <c r="M4555" s="3">
        <v>16</v>
      </c>
      <c r="N4555" s="125">
        <v>5.39944986748508E-3</v>
      </c>
      <c r="O4555" s="3">
        <v>17</v>
      </c>
      <c r="P4555" s="125">
        <v>3.6225770182590003E-2</v>
      </c>
      <c r="Q4555" s="3">
        <v>3</v>
      </c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</row>
    <row r="4556" spans="1:30" hidden="1" x14ac:dyDescent="0.25">
      <c r="A4556" s="2">
        <v>7</v>
      </c>
      <c r="B4556" s="2">
        <v>2018</v>
      </c>
      <c r="C4556" s="4" t="str">
        <f>INDEX(Index!$B$1:$B$500,MATCH($F4556,Index!$A$1:$A$500,0)
)</f>
        <v>HOU</v>
      </c>
      <c r="D4556" s="4">
        <v>0</v>
      </c>
      <c r="E4556" s="141">
        <f t="shared" si="71"/>
        <v>5.9276122549501903E-2</v>
      </c>
      <c r="F4556" s="3" t="s">
        <v>49</v>
      </c>
      <c r="G4556" s="3">
        <v>11</v>
      </c>
      <c r="H4556" s="125">
        <v>5.9276122549501903E-2</v>
      </c>
      <c r="I4556" s="3"/>
      <c r="J4556" s="3"/>
      <c r="K4556" s="3" t="s">
        <v>122</v>
      </c>
      <c r="L4556" s="125">
        <v>-6.8471353030295598E-2</v>
      </c>
      <c r="M4556" s="3">
        <v>23</v>
      </c>
      <c r="N4556" s="125">
        <v>-9.93709182471679E-2</v>
      </c>
      <c r="O4556" s="3">
        <v>5</v>
      </c>
      <c r="P4556" s="125">
        <v>2.8376557332629601E-2</v>
      </c>
      <c r="Q4556" s="3">
        <v>5</v>
      </c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</row>
    <row r="4557" spans="1:30" hidden="1" x14ac:dyDescent="0.25">
      <c r="A4557" s="2">
        <v>7</v>
      </c>
      <c r="B4557" s="2">
        <v>2018</v>
      </c>
      <c r="C4557" s="4" t="str">
        <f>INDEX(Index!$B$1:$B$500,MATCH($F4557,Index!$A$1:$A$500,0)
)</f>
        <v>SEA</v>
      </c>
      <c r="D4557" s="4">
        <v>0</v>
      </c>
      <c r="E4557" s="141">
        <f t="shared" si="71"/>
        <v>4.7095205059507463E-2</v>
      </c>
      <c r="F4557" s="3" t="s">
        <v>30</v>
      </c>
      <c r="G4557" s="3">
        <v>12</v>
      </c>
      <c r="H4557" s="125">
        <v>4.7095205059507463E-2</v>
      </c>
      <c r="I4557" s="3"/>
      <c r="J4557" s="3"/>
      <c r="K4557" s="3" t="s">
        <v>118</v>
      </c>
      <c r="L4557" s="125">
        <v>-1.2428274026531399E-3</v>
      </c>
      <c r="M4557" s="3">
        <v>18</v>
      </c>
      <c r="N4557" s="125">
        <v>-8.43280885247574E-2</v>
      </c>
      <c r="O4557" s="3">
        <v>7</v>
      </c>
      <c r="P4557" s="125">
        <v>-3.5990056062596802E-2</v>
      </c>
      <c r="Q4557" s="3">
        <v>21</v>
      </c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</row>
    <row r="4558" spans="1:30" hidden="1" x14ac:dyDescent="0.25">
      <c r="A4558" s="2">
        <v>7</v>
      </c>
      <c r="B4558" s="2">
        <v>2018</v>
      </c>
      <c r="C4558" s="4" t="str">
        <f>INDEX(Index!$B$1:$B$500,MATCH($F4558,Index!$A$1:$A$500,0)
)</f>
        <v>CAR</v>
      </c>
      <c r="D4558" s="4">
        <v>0</v>
      </c>
      <c r="E4558" s="141">
        <f t="shared" si="71"/>
        <v>3.4810633857088893E-2</v>
      </c>
      <c r="F4558" s="3" t="s">
        <v>51</v>
      </c>
      <c r="G4558" s="3">
        <v>13</v>
      </c>
      <c r="H4558" s="125">
        <v>3.4810633857088893E-2</v>
      </c>
      <c r="I4558" s="3"/>
      <c r="J4558" s="3"/>
      <c r="K4558" s="3" t="s">
        <v>116</v>
      </c>
      <c r="L4558" s="125">
        <v>8.5862756352338102E-2</v>
      </c>
      <c r="M4558" s="3">
        <v>9</v>
      </c>
      <c r="N4558" s="125">
        <v>6.5977356153888805E-2</v>
      </c>
      <c r="O4558" s="3">
        <v>25</v>
      </c>
      <c r="P4558" s="125">
        <v>1.4925233658639601E-2</v>
      </c>
      <c r="Q4558" s="3">
        <v>7</v>
      </c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</row>
    <row r="4559" spans="1:30" hidden="1" x14ac:dyDescent="0.25">
      <c r="A4559" s="2">
        <v>7</v>
      </c>
      <c r="B4559" s="2">
        <v>2018</v>
      </c>
      <c r="C4559" s="4" t="str">
        <f>INDEX(Index!$B$1:$B$500,MATCH($F4559,Index!$A$1:$A$500,0)
)</f>
        <v>MIN</v>
      </c>
      <c r="D4559" s="4">
        <v>0</v>
      </c>
      <c r="E4559" s="141">
        <f t="shared" si="71"/>
        <v>1.6289550682468602E-2</v>
      </c>
      <c r="F4559" s="3" t="s">
        <v>46</v>
      </c>
      <c r="G4559" s="3">
        <v>14</v>
      </c>
      <c r="H4559" s="125">
        <v>1.6289550682468602E-2</v>
      </c>
      <c r="I4559" s="3"/>
      <c r="J4559" s="3"/>
      <c r="K4559" s="3" t="s">
        <v>269</v>
      </c>
      <c r="L4559" s="125">
        <v>1.18832672765408E-2</v>
      </c>
      <c r="M4559" s="3">
        <v>17</v>
      </c>
      <c r="N4559" s="125">
        <v>-4.7641396975911E-2</v>
      </c>
      <c r="O4559" s="3">
        <v>12</v>
      </c>
      <c r="P4559" s="125">
        <v>-4.3235113569983198E-2</v>
      </c>
      <c r="Q4559" s="3">
        <v>22</v>
      </c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</row>
    <row r="4560" spans="1:30" hidden="1" x14ac:dyDescent="0.25">
      <c r="A4560" s="2">
        <v>7</v>
      </c>
      <c r="B4560" s="2">
        <v>2018</v>
      </c>
      <c r="C4560" s="4" t="str">
        <f>INDEX(Index!$B$1:$B$500,MATCH($F4560,Index!$A$1:$A$500,0)
)</f>
        <v>WAS</v>
      </c>
      <c r="D4560" s="4">
        <v>0</v>
      </c>
      <c r="E4560" s="141">
        <f t="shared" si="71"/>
        <v>-2.707183345993612E-2</v>
      </c>
      <c r="F4560" s="3" t="s">
        <v>26</v>
      </c>
      <c r="G4560" s="3">
        <v>15</v>
      </c>
      <c r="H4560" s="125">
        <v>-2.707183345993612E-2</v>
      </c>
      <c r="I4560" s="3"/>
      <c r="J4560" s="3"/>
      <c r="K4560" s="3" t="s">
        <v>116</v>
      </c>
      <c r="L4560" s="125">
        <v>-2.8889508747940398E-2</v>
      </c>
      <c r="M4560" s="3">
        <v>20</v>
      </c>
      <c r="N4560" s="125">
        <v>4.9960051159412102E-3</v>
      </c>
      <c r="O4560" s="3">
        <v>16</v>
      </c>
      <c r="P4560" s="125">
        <v>6.8136804039454898E-3</v>
      </c>
      <c r="Q4560" s="3">
        <v>8</v>
      </c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</row>
    <row r="4561" spans="1:30" hidden="1" x14ac:dyDescent="0.25">
      <c r="A4561" s="2">
        <v>7</v>
      </c>
      <c r="B4561" s="2">
        <v>2018</v>
      </c>
      <c r="C4561" s="4" t="str">
        <f>INDEX(Index!$B$1:$B$500,MATCH($F4561,Index!$A$1:$A$500,0)
)</f>
        <v>JAX</v>
      </c>
      <c r="D4561" s="4">
        <v>0</v>
      </c>
      <c r="E4561" s="141">
        <f t="shared" si="71"/>
        <v>-3.1610830264539931E-2</v>
      </c>
      <c r="F4561" s="3" t="s">
        <v>12</v>
      </c>
      <c r="G4561" s="3">
        <v>16</v>
      </c>
      <c r="H4561" s="125">
        <v>-3.1610830264539931E-2</v>
      </c>
      <c r="I4561" s="3"/>
      <c r="J4561" s="3"/>
      <c r="K4561" s="3" t="s">
        <v>125</v>
      </c>
      <c r="L4561" s="125">
        <v>-0.13407662708828999</v>
      </c>
      <c r="M4561" s="3">
        <v>27</v>
      </c>
      <c r="N4561" s="125">
        <v>-0.105836661960117</v>
      </c>
      <c r="O4561" s="3">
        <v>4</v>
      </c>
      <c r="P4561" s="125">
        <v>-3.3708651363669401E-3</v>
      </c>
      <c r="Q4561" s="3">
        <v>10</v>
      </c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</row>
    <row r="4562" spans="1:30" hidden="1" x14ac:dyDescent="0.25">
      <c r="A4562" s="2">
        <v>7</v>
      </c>
      <c r="B4562" s="2">
        <v>2018</v>
      </c>
      <c r="C4562" s="4" t="str">
        <f>INDEX(Index!$B$1:$B$500,MATCH($F4562,Index!$A$1:$A$500,0)
)</f>
        <v>CIN</v>
      </c>
      <c r="D4562" s="4">
        <v>0</v>
      </c>
      <c r="E4562" s="141">
        <f t="shared" si="71"/>
        <v>-4.5741412039441501E-2</v>
      </c>
      <c r="F4562" s="3" t="s">
        <v>24</v>
      </c>
      <c r="G4562" s="3">
        <v>17</v>
      </c>
      <c r="H4562" s="125">
        <v>-4.5741412039441501E-2</v>
      </c>
      <c r="I4562" s="3"/>
      <c r="J4562" s="3"/>
      <c r="K4562" s="3" t="s">
        <v>122</v>
      </c>
      <c r="L4562" s="125">
        <v>5.0584157627000997E-2</v>
      </c>
      <c r="M4562" s="3">
        <v>15</v>
      </c>
      <c r="N4562" s="125">
        <v>7.08599918018082E-2</v>
      </c>
      <c r="O4562" s="3">
        <v>26</v>
      </c>
      <c r="P4562" s="125">
        <v>-2.5465577864634301E-2</v>
      </c>
      <c r="Q4562" s="3">
        <v>17</v>
      </c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</row>
    <row r="4563" spans="1:30" hidden="1" x14ac:dyDescent="0.25">
      <c r="A4563" s="2">
        <v>7</v>
      </c>
      <c r="B4563" s="2">
        <v>2018</v>
      </c>
      <c r="C4563" s="4" t="str">
        <f>INDEX(Index!$B$1:$B$500,MATCH($F4563,Index!$A$1:$A$500,0)
)</f>
        <v>DET</v>
      </c>
      <c r="D4563" s="4">
        <v>0</v>
      </c>
      <c r="E4563" s="141">
        <f t="shared" si="71"/>
        <v>-5.0403427184296599E-2</v>
      </c>
      <c r="F4563" s="3" t="s">
        <v>21</v>
      </c>
      <c r="G4563" s="3">
        <v>18</v>
      </c>
      <c r="H4563" s="125">
        <v>-5.0403427184296599E-2</v>
      </c>
      <c r="I4563" s="3"/>
      <c r="J4563" s="3"/>
      <c r="K4563" s="3" t="s">
        <v>118</v>
      </c>
      <c r="L4563" s="125">
        <v>5.2762637250689901E-2</v>
      </c>
      <c r="M4563" s="3">
        <v>13</v>
      </c>
      <c r="N4563" s="125">
        <v>5.1534322870190101E-2</v>
      </c>
      <c r="O4563" s="3">
        <v>21</v>
      </c>
      <c r="P4563" s="125">
        <v>-5.1631741564796399E-2</v>
      </c>
      <c r="Q4563" s="3">
        <v>28</v>
      </c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</row>
    <row r="4564" spans="1:30" hidden="1" x14ac:dyDescent="0.25">
      <c r="A4564" s="2">
        <v>7</v>
      </c>
      <c r="B4564" s="2">
        <v>2018</v>
      </c>
      <c r="C4564" s="4" t="str">
        <f>INDEX(Index!$B$1:$B$500,MATCH($F4564,Index!$A$1:$A$500,0)
)</f>
        <v>IND</v>
      </c>
      <c r="D4564" s="4">
        <v>0</v>
      </c>
      <c r="E4564" s="141">
        <f t="shared" si="71"/>
        <v>-5.3904403666239491E-2</v>
      </c>
      <c r="F4564" s="3" t="s">
        <v>35</v>
      </c>
      <c r="G4564" s="3">
        <v>19</v>
      </c>
      <c r="H4564" s="125">
        <v>-5.3904403666239491E-2</v>
      </c>
      <c r="I4564" s="3"/>
      <c r="J4564" s="3"/>
      <c r="K4564" s="3" t="s">
        <v>123</v>
      </c>
      <c r="L4564" s="125">
        <v>-1.9842992599607E-2</v>
      </c>
      <c r="M4564" s="3">
        <v>19</v>
      </c>
      <c r="N4564" s="125">
        <v>5.2076282471076998E-2</v>
      </c>
      <c r="O4564" s="3">
        <v>22</v>
      </c>
      <c r="P4564" s="125">
        <v>1.80148714044445E-2</v>
      </c>
      <c r="Q4564" s="3">
        <v>6</v>
      </c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</row>
    <row r="4565" spans="1:30" hidden="1" x14ac:dyDescent="0.25">
      <c r="A4565" s="2">
        <v>7</v>
      </c>
      <c r="B4565" s="2">
        <v>2018</v>
      </c>
      <c r="C4565" s="4" t="str">
        <f>INDEX(Index!$B$1:$B$500,MATCH($F4565,Index!$A$1:$A$500,0)
)</f>
        <v>DAL</v>
      </c>
      <c r="D4565" s="4">
        <v>0</v>
      </c>
      <c r="E4565" s="141">
        <f t="shared" si="71"/>
        <v>-6.10708264033719E-2</v>
      </c>
      <c r="F4565" s="3" t="s">
        <v>3</v>
      </c>
      <c r="G4565" s="3">
        <v>20</v>
      </c>
      <c r="H4565" s="125">
        <v>-6.10708264033719E-2</v>
      </c>
      <c r="I4565" s="3"/>
      <c r="J4565" s="3"/>
      <c r="K4565" s="3" t="s">
        <v>125</v>
      </c>
      <c r="L4565" s="125">
        <v>-8.2945350245059099E-2</v>
      </c>
      <c r="M4565" s="3">
        <v>25</v>
      </c>
      <c r="N4565" s="125">
        <v>-3.2620888061139497E-2</v>
      </c>
      <c r="O4565" s="3">
        <v>13</v>
      </c>
      <c r="P4565" s="125">
        <v>-1.07463642194523E-2</v>
      </c>
      <c r="Q4565" s="3">
        <v>11</v>
      </c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</row>
    <row r="4566" spans="1:30" hidden="1" x14ac:dyDescent="0.25">
      <c r="A4566" s="2">
        <v>7</v>
      </c>
      <c r="B4566" s="2">
        <v>2018</v>
      </c>
      <c r="C4566" s="4" t="str">
        <f>INDEX(Index!$B$1:$B$500,MATCH($F4566,Index!$A$1:$A$500,0)
)</f>
        <v>PHI</v>
      </c>
      <c r="D4566" s="4">
        <v>0</v>
      </c>
      <c r="E4566" s="141">
        <f t="shared" si="71"/>
        <v>-8.6803469049095611E-2</v>
      </c>
      <c r="F4566" s="3" t="s">
        <v>7</v>
      </c>
      <c r="G4566" s="3">
        <v>21</v>
      </c>
      <c r="H4566" s="125">
        <v>-8.6803469049095611E-2</v>
      </c>
      <c r="I4566" s="3"/>
      <c r="J4566" s="3"/>
      <c r="K4566" s="3" t="s">
        <v>125</v>
      </c>
      <c r="L4566" s="125">
        <v>-7.0174580337873604E-2</v>
      </c>
      <c r="M4566" s="3">
        <v>24</v>
      </c>
      <c r="N4566" s="125">
        <v>-1.8005355141429501E-2</v>
      </c>
      <c r="O4566" s="3">
        <v>14</v>
      </c>
      <c r="P4566" s="125">
        <v>-3.46342438526515E-2</v>
      </c>
      <c r="Q4566" s="3">
        <v>20</v>
      </c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</row>
    <row r="4567" spans="1:30" hidden="1" x14ac:dyDescent="0.25">
      <c r="A4567" s="2">
        <v>7</v>
      </c>
      <c r="B4567" s="2">
        <v>2018</v>
      </c>
      <c r="C4567" s="4" t="str">
        <f>INDEX(Index!$B$1:$B$500,MATCH($F4567,Index!$A$1:$A$500,0)
)</f>
        <v>ATL</v>
      </c>
      <c r="D4567" s="4">
        <v>0</v>
      </c>
      <c r="E4567" s="141">
        <f t="shared" si="71"/>
        <v>-9.2755366413474094E-2</v>
      </c>
      <c r="F4567" s="3" t="s">
        <v>43</v>
      </c>
      <c r="G4567" s="3">
        <v>22</v>
      </c>
      <c r="H4567" s="125">
        <v>-9.2755366413474094E-2</v>
      </c>
      <c r="I4567" s="3"/>
      <c r="J4567" s="3"/>
      <c r="K4567" s="3" t="s">
        <v>125</v>
      </c>
      <c r="L4567" s="125">
        <v>0.10542278034028001</v>
      </c>
      <c r="M4567" s="3">
        <v>8</v>
      </c>
      <c r="N4567" s="125">
        <v>0.18211185627858001</v>
      </c>
      <c r="O4567" s="3">
        <v>32</v>
      </c>
      <c r="P4567" s="125">
        <v>-1.6066290475174098E-2</v>
      </c>
      <c r="Q4567" s="3">
        <v>13</v>
      </c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</row>
    <row r="4568" spans="1:30" hidden="1" x14ac:dyDescent="0.25">
      <c r="A4568" s="2">
        <v>7</v>
      </c>
      <c r="B4568" s="2">
        <v>2018</v>
      </c>
      <c r="C4568" s="4" t="str">
        <f>INDEX(Index!$B$1:$B$500,MATCH($F4568,Index!$A$1:$A$500,0)
)</f>
        <v>NYJ</v>
      </c>
      <c r="D4568" s="4">
        <v>0</v>
      </c>
      <c r="E4568" s="141">
        <f t="shared" si="71"/>
        <v>-9.2787236608159407E-2</v>
      </c>
      <c r="F4568" s="3" t="s">
        <v>9</v>
      </c>
      <c r="G4568" s="3">
        <v>23</v>
      </c>
      <c r="H4568" s="125">
        <v>-9.2787236608159407E-2</v>
      </c>
      <c r="I4568" s="3"/>
      <c r="J4568" s="3"/>
      <c r="K4568" s="3" t="s">
        <v>125</v>
      </c>
      <c r="L4568" s="125">
        <v>-0.23700095086657899</v>
      </c>
      <c r="M4568" s="3">
        <v>30</v>
      </c>
      <c r="N4568" s="125">
        <v>-7.7559439616561796E-2</v>
      </c>
      <c r="O4568" s="3">
        <v>8</v>
      </c>
      <c r="P4568" s="125">
        <v>6.6654274641857802E-2</v>
      </c>
      <c r="Q4568" s="3">
        <v>2</v>
      </c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</row>
    <row r="4569" spans="1:30" hidden="1" x14ac:dyDescent="0.25">
      <c r="A4569" s="2">
        <v>7</v>
      </c>
      <c r="B4569" s="2">
        <v>2018</v>
      </c>
      <c r="C4569" s="4" t="str">
        <f>INDEX(Index!$B$1:$B$500,MATCH($F4569,Index!$A$1:$A$500,0)
)</f>
        <v>GB</v>
      </c>
      <c r="D4569" s="4">
        <v>0</v>
      </c>
      <c r="E4569" s="141">
        <f t="shared" si="71"/>
        <v>-9.3756661600036401E-2</v>
      </c>
      <c r="F4569" s="3" t="s">
        <v>20</v>
      </c>
      <c r="G4569" s="3">
        <v>24</v>
      </c>
      <c r="H4569" s="125">
        <v>-9.3756661600036401E-2</v>
      </c>
      <c r="I4569" s="3"/>
      <c r="J4569" s="3"/>
      <c r="K4569" s="3" t="s">
        <v>267</v>
      </c>
      <c r="L4569" s="125">
        <v>6.8159942415259606E-2</v>
      </c>
      <c r="M4569" s="3">
        <v>11</v>
      </c>
      <c r="N4569" s="125">
        <v>9.0853270455479501E-2</v>
      </c>
      <c r="O4569" s="3">
        <v>28</v>
      </c>
      <c r="P4569" s="125">
        <v>-7.1063333559816505E-2</v>
      </c>
      <c r="Q4569" s="3">
        <v>30</v>
      </c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</row>
    <row r="4570" spans="1:30" hidden="1" x14ac:dyDescent="0.25">
      <c r="A4570" s="2">
        <v>7</v>
      </c>
      <c r="B4570" s="2">
        <v>2018</v>
      </c>
      <c r="C4570" s="4" t="str">
        <f>INDEX(Index!$B$1:$B$500,MATCH($F4570,Index!$A$1:$A$500,0)
)</f>
        <v>TB</v>
      </c>
      <c r="D4570" s="4">
        <v>0</v>
      </c>
      <c r="E4570" s="141">
        <f t="shared" si="71"/>
        <v>-0.1467128608745995</v>
      </c>
      <c r="F4570" s="3" t="s">
        <v>38</v>
      </c>
      <c r="G4570" s="3">
        <v>25</v>
      </c>
      <c r="H4570" s="125">
        <v>-0.1467128608745995</v>
      </c>
      <c r="I4570" s="3"/>
      <c r="J4570" s="3"/>
      <c r="K4570" s="3" t="s">
        <v>118</v>
      </c>
      <c r="L4570" s="125">
        <v>7.3456636392209104E-2</v>
      </c>
      <c r="M4570" s="3">
        <v>10</v>
      </c>
      <c r="N4570" s="125">
        <v>0.16883627341191301</v>
      </c>
      <c r="O4570" s="3">
        <v>31</v>
      </c>
      <c r="P4570" s="125">
        <v>-5.1333223854895603E-2</v>
      </c>
      <c r="Q4570" s="3">
        <v>26</v>
      </c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</row>
    <row r="4571" spans="1:30" hidden="1" x14ac:dyDescent="0.25">
      <c r="A4571" s="2">
        <v>7</v>
      </c>
      <c r="B4571" s="2">
        <v>2018</v>
      </c>
      <c r="C4571" s="4" t="str">
        <f>INDEX(Index!$B$1:$B$500,MATCH($F4571,Index!$A$1:$A$500,0)
)</f>
        <v>CLE</v>
      </c>
      <c r="D4571" s="4">
        <v>0</v>
      </c>
      <c r="E4571" s="141">
        <f t="shared" si="71"/>
        <v>-0.18322944673326502</v>
      </c>
      <c r="F4571" s="3" t="s">
        <v>10</v>
      </c>
      <c r="G4571" s="3">
        <v>26</v>
      </c>
      <c r="H4571" s="125">
        <v>-0.18322944673326502</v>
      </c>
      <c r="I4571" s="3"/>
      <c r="J4571" s="3"/>
      <c r="K4571" s="3" t="s">
        <v>312</v>
      </c>
      <c r="L4571" s="125">
        <v>-0.19601665936771401</v>
      </c>
      <c r="M4571" s="3">
        <v>29</v>
      </c>
      <c r="N4571" s="125">
        <v>-9.0373957058844601E-2</v>
      </c>
      <c r="O4571" s="3">
        <v>6</v>
      </c>
      <c r="P4571" s="125">
        <v>-7.7586744424395601E-2</v>
      </c>
      <c r="Q4571" s="3">
        <v>32</v>
      </c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</row>
    <row r="4572" spans="1:30" hidden="1" x14ac:dyDescent="0.25">
      <c r="A4572" s="2">
        <v>7</v>
      </c>
      <c r="B4572" s="2">
        <v>2018</v>
      </c>
      <c r="C4572" s="4" t="str">
        <f>INDEX(Index!$B$1:$B$500,MATCH($F4572,Index!$A$1:$A$500,0)
)</f>
        <v>TEN</v>
      </c>
      <c r="D4572" s="4">
        <v>0</v>
      </c>
      <c r="E4572" s="141">
        <f t="shared" si="71"/>
        <v>-0.20831211096638269</v>
      </c>
      <c r="F4572" s="3" t="s">
        <v>45</v>
      </c>
      <c r="G4572" s="3">
        <v>27</v>
      </c>
      <c r="H4572" s="125">
        <v>-0.20831211096638269</v>
      </c>
      <c r="I4572" s="3"/>
      <c r="J4572" s="3"/>
      <c r="K4572" s="3" t="s">
        <v>125</v>
      </c>
      <c r="L4572" s="125">
        <v>-0.16508367917858499</v>
      </c>
      <c r="M4572" s="3">
        <v>28</v>
      </c>
      <c r="N4572" s="125">
        <v>7.42369270080247E-2</v>
      </c>
      <c r="O4572" s="3">
        <v>27</v>
      </c>
      <c r="P4572" s="125">
        <v>3.1008495220227E-2</v>
      </c>
      <c r="Q4572" s="3">
        <v>4</v>
      </c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</row>
    <row r="4573" spans="1:30" hidden="1" x14ac:dyDescent="0.25">
      <c r="A4573" s="2">
        <v>7</v>
      </c>
      <c r="B4573" s="2">
        <v>2018</v>
      </c>
      <c r="C4573" s="4" t="str">
        <f>INDEX(Index!$B$1:$B$500,MATCH($F4573,Index!$A$1:$A$500,0)
)</f>
        <v>NYG</v>
      </c>
      <c r="D4573" s="4">
        <v>0</v>
      </c>
      <c r="E4573" s="141">
        <f t="shared" si="71"/>
        <v>-0.21146247193732506</v>
      </c>
      <c r="F4573" s="3" t="s">
        <v>15</v>
      </c>
      <c r="G4573" s="3">
        <v>28</v>
      </c>
      <c r="H4573" s="125">
        <v>-0.21146247193732506</v>
      </c>
      <c r="I4573" s="3"/>
      <c r="J4573" s="3"/>
      <c r="K4573" s="3" t="s">
        <v>124</v>
      </c>
      <c r="L4573" s="125">
        <v>-5.2468300969900697E-2</v>
      </c>
      <c r="M4573" s="3">
        <v>22</v>
      </c>
      <c r="N4573" s="125">
        <v>0.13645861911057999</v>
      </c>
      <c r="O4573" s="3">
        <v>29</v>
      </c>
      <c r="P4573" s="125">
        <v>-2.2535551856844398E-2</v>
      </c>
      <c r="Q4573" s="3">
        <v>16</v>
      </c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</row>
    <row r="4574" spans="1:30" hidden="1" x14ac:dyDescent="0.25">
      <c r="A4574" s="2">
        <v>7</v>
      </c>
      <c r="B4574" s="2">
        <v>2018</v>
      </c>
      <c r="C4574" s="4" t="str">
        <f>INDEX(Index!$B$1:$B$500,MATCH($F4574,Index!$A$1:$A$500,0)
)</f>
        <v>SF</v>
      </c>
      <c r="D4574" s="4">
        <v>0</v>
      </c>
      <c r="E4574" s="141">
        <f t="shared" si="71"/>
        <v>-0.22883057483662067</v>
      </c>
      <c r="F4574" s="3" t="s">
        <v>1</v>
      </c>
      <c r="G4574" s="3">
        <v>29</v>
      </c>
      <c r="H4574" s="125">
        <v>-0.22883057483662067</v>
      </c>
      <c r="I4574" s="3"/>
      <c r="J4574" s="3"/>
      <c r="K4574" s="3" t="s">
        <v>124</v>
      </c>
      <c r="L4574" s="125">
        <v>-0.11243123089885999</v>
      </c>
      <c r="M4574" s="3">
        <v>26</v>
      </c>
      <c r="N4574" s="125">
        <v>5.2674241159968598E-2</v>
      </c>
      <c r="O4574" s="3">
        <v>23</v>
      </c>
      <c r="P4574" s="125">
        <v>-6.37251027777921E-2</v>
      </c>
      <c r="Q4574" s="3">
        <v>29</v>
      </c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</row>
    <row r="4575" spans="1:30" hidden="1" x14ac:dyDescent="0.25">
      <c r="A4575" s="2">
        <v>7</v>
      </c>
      <c r="B4575" s="2">
        <v>2018</v>
      </c>
      <c r="C4575" s="4" t="str">
        <f>INDEX(Index!$B$1:$B$500,MATCH($F4575,Index!$A$1:$A$500,0)
)</f>
        <v>LV</v>
      </c>
      <c r="D4575" s="4">
        <v>0</v>
      </c>
      <c r="E4575" s="141">
        <f t="shared" si="71"/>
        <v>-0.2456174260472577</v>
      </c>
      <c r="F4575" s="3" t="s">
        <v>52</v>
      </c>
      <c r="G4575" s="3">
        <v>30</v>
      </c>
      <c r="H4575" s="125">
        <v>-0.2456174260472577</v>
      </c>
      <c r="I4575" s="3"/>
      <c r="J4575" s="3"/>
      <c r="K4575" s="3" t="s">
        <v>120</v>
      </c>
      <c r="L4575" s="125">
        <v>-4.8690189716945699E-2</v>
      </c>
      <c r="M4575" s="3">
        <v>21</v>
      </c>
      <c r="N4575" s="125">
        <v>0.14559595023237801</v>
      </c>
      <c r="O4575" s="3">
        <v>30</v>
      </c>
      <c r="P4575" s="125">
        <v>-5.1331286097933998E-2</v>
      </c>
      <c r="Q4575" s="3">
        <v>26</v>
      </c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</row>
    <row r="4576" spans="1:30" hidden="1" x14ac:dyDescent="0.25">
      <c r="A4576" s="2">
        <v>7</v>
      </c>
      <c r="B4576" s="2">
        <v>2018</v>
      </c>
      <c r="C4576" s="4" t="str">
        <f>INDEX(Index!$B$1:$B$500,MATCH($F4576,Index!$A$1:$A$500,0)
)</f>
        <v>ARI</v>
      </c>
      <c r="D4576" s="4">
        <v>0</v>
      </c>
      <c r="E4576" s="141">
        <f t="shared" si="71"/>
        <v>-0.36921362183999251</v>
      </c>
      <c r="F4576" s="3" t="s">
        <v>23</v>
      </c>
      <c r="G4576" s="3">
        <v>31</v>
      </c>
      <c r="H4576" s="125">
        <v>-0.36921362183999251</v>
      </c>
      <c r="I4576" s="3"/>
      <c r="J4576" s="3"/>
      <c r="K4576" s="3" t="s">
        <v>124</v>
      </c>
      <c r="L4576" s="125">
        <v>-0.39231567453218302</v>
      </c>
      <c r="M4576" s="3">
        <v>31</v>
      </c>
      <c r="N4576" s="125">
        <v>-5.0682215280892402E-2</v>
      </c>
      <c r="O4576" s="3">
        <v>10</v>
      </c>
      <c r="P4576" s="125">
        <v>-2.7580162588701902E-2</v>
      </c>
      <c r="Q4576" s="3">
        <v>18</v>
      </c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</row>
    <row r="4577" spans="1:30" hidden="1" x14ac:dyDescent="0.25">
      <c r="A4577" s="2">
        <v>7</v>
      </c>
      <c r="B4577" s="2">
        <v>2018</v>
      </c>
      <c r="C4577" s="4" t="str">
        <f>INDEX(Index!$B$1:$B$500,MATCH($F4577,Index!$A$1:$A$500,0)
)</f>
        <v>BUF</v>
      </c>
      <c r="D4577" s="4">
        <v>0</v>
      </c>
      <c r="E4577" s="141">
        <f t="shared" si="71"/>
        <v>-0.38400463701640253</v>
      </c>
      <c r="F4577" s="3" t="s">
        <v>0</v>
      </c>
      <c r="G4577" s="3">
        <v>32</v>
      </c>
      <c r="H4577" s="125">
        <v>-0.38400463701640253</v>
      </c>
      <c r="I4577" s="3"/>
      <c r="J4577" s="3"/>
      <c r="K4577" s="3" t="s">
        <v>123</v>
      </c>
      <c r="L4577" s="125">
        <v>-0.49587688533920199</v>
      </c>
      <c r="M4577" s="3">
        <v>32</v>
      </c>
      <c r="N4577" s="125">
        <v>-0.15595011021918401</v>
      </c>
      <c r="O4577" s="3">
        <v>2</v>
      </c>
      <c r="P4577" s="125">
        <v>-4.4077861896384497E-2</v>
      </c>
      <c r="Q4577" s="3">
        <v>23</v>
      </c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</row>
    <row r="4578" spans="1:30" hidden="1" x14ac:dyDescent="0.25">
      <c r="A4578" s="2">
        <v>8</v>
      </c>
      <c r="B4578" s="2">
        <v>2018</v>
      </c>
      <c r="C4578" s="4" t="str">
        <f>INDEX(Index!$B$1:$B$500,MATCH($F4578,Index!$A$1:$A$500,0)
)</f>
        <v>KC</v>
      </c>
      <c r="D4578" s="4">
        <v>0</v>
      </c>
      <c r="E4578" s="141">
        <f t="shared" si="71"/>
        <v>0.42843991577571922</v>
      </c>
      <c r="F4578" s="3" t="s">
        <v>5</v>
      </c>
      <c r="G4578" s="3">
        <v>1</v>
      </c>
      <c r="H4578" s="125">
        <v>0.42843991577571922</v>
      </c>
      <c r="I4578" s="3"/>
      <c r="J4578" s="3"/>
      <c r="K4578" s="3" t="s">
        <v>219</v>
      </c>
      <c r="L4578" s="125">
        <v>0.33161948161784299</v>
      </c>
      <c r="M4578" s="3">
        <v>1</v>
      </c>
      <c r="N4578" s="125">
        <v>-9.2409081028914097E-3</v>
      </c>
      <c r="O4578" s="3">
        <v>17</v>
      </c>
      <c r="P4578" s="125">
        <v>8.7579526054984799E-2</v>
      </c>
      <c r="Q4578" s="3">
        <v>1</v>
      </c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</row>
    <row r="4579" spans="1:30" hidden="1" x14ac:dyDescent="0.25">
      <c r="A4579" s="2">
        <v>8</v>
      </c>
      <c r="B4579" s="2">
        <v>2018</v>
      </c>
      <c r="C4579" s="4" t="str">
        <f>INDEX(Index!$B$1:$B$500,MATCH($F4579,Index!$A$1:$A$500,0)
)</f>
        <v>LAR</v>
      </c>
      <c r="D4579" s="4">
        <v>0</v>
      </c>
      <c r="E4579" s="141">
        <f t="shared" si="71"/>
        <v>0.29554191391602735</v>
      </c>
      <c r="F4579" s="3" t="s">
        <v>42</v>
      </c>
      <c r="G4579" s="3">
        <v>2</v>
      </c>
      <c r="H4579" s="125">
        <v>0.29554191391602735</v>
      </c>
      <c r="I4579" s="3"/>
      <c r="J4579" s="3"/>
      <c r="K4579" s="3" t="s">
        <v>218</v>
      </c>
      <c r="L4579" s="125">
        <v>0.27946752984846501</v>
      </c>
      <c r="M4579" s="3">
        <v>2</v>
      </c>
      <c r="N4579" s="125">
        <v>-2.8676040695569598E-2</v>
      </c>
      <c r="O4579" s="3">
        <v>14</v>
      </c>
      <c r="P4579" s="125">
        <v>-1.26016566280073E-2</v>
      </c>
      <c r="Q4579" s="3">
        <v>13</v>
      </c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</row>
    <row r="4580" spans="1:30" hidden="1" x14ac:dyDescent="0.25">
      <c r="A4580" s="2">
        <v>8</v>
      </c>
      <c r="B4580" s="2">
        <v>2018</v>
      </c>
      <c r="C4580" s="4" t="str">
        <f>INDEX(Index!$B$1:$B$500,MATCH($F4580,Index!$A$1:$A$500,0)
)</f>
        <v>CHI</v>
      </c>
      <c r="D4580" s="4">
        <v>0</v>
      </c>
      <c r="E4580" s="141">
        <f t="shared" si="71"/>
        <v>0.23430444227949432</v>
      </c>
      <c r="F4580" s="3" t="s">
        <v>64</v>
      </c>
      <c r="G4580" s="3">
        <v>3</v>
      </c>
      <c r="H4580" s="125">
        <v>0.23430444227949432</v>
      </c>
      <c r="I4580" s="3"/>
      <c r="J4580" s="3"/>
      <c r="K4580" s="3" t="s">
        <v>122</v>
      </c>
      <c r="L4580" s="125">
        <v>9.8417706898545496E-2</v>
      </c>
      <c r="M4580" s="3">
        <v>9</v>
      </c>
      <c r="N4580" s="125">
        <v>-0.192750996885315</v>
      </c>
      <c r="O4580" s="3">
        <v>1</v>
      </c>
      <c r="P4580" s="125">
        <v>-5.6864261504366201E-2</v>
      </c>
      <c r="Q4580" s="3">
        <v>29</v>
      </c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</row>
    <row r="4581" spans="1:30" hidden="1" x14ac:dyDescent="0.25">
      <c r="A4581" s="2">
        <v>8</v>
      </c>
      <c r="B4581" s="2">
        <v>2018</v>
      </c>
      <c r="C4581" s="4" t="str">
        <f>INDEX(Index!$B$1:$B$500,MATCH($F4581,Index!$A$1:$A$500,0)
)</f>
        <v>NO</v>
      </c>
      <c r="D4581" s="4">
        <v>0</v>
      </c>
      <c r="E4581" s="141">
        <f t="shared" si="71"/>
        <v>0.14524165648326562</v>
      </c>
      <c r="F4581" s="3" t="s">
        <v>27</v>
      </c>
      <c r="G4581" s="3">
        <v>4</v>
      </c>
      <c r="H4581" s="125">
        <v>0.14524165648326562</v>
      </c>
      <c r="I4581" s="3"/>
      <c r="J4581" s="3"/>
      <c r="K4581" s="3" t="s">
        <v>127</v>
      </c>
      <c r="L4581" s="125">
        <v>0.173541896726152</v>
      </c>
      <c r="M4581" s="3">
        <v>3</v>
      </c>
      <c r="N4581" s="125">
        <v>3.9900199122226102E-2</v>
      </c>
      <c r="O4581" s="3">
        <v>22</v>
      </c>
      <c r="P4581" s="125">
        <v>1.1599958879339701E-2</v>
      </c>
      <c r="Q4581" s="3">
        <v>9</v>
      </c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</row>
    <row r="4582" spans="1:30" hidden="1" x14ac:dyDescent="0.25">
      <c r="A4582" s="2">
        <v>8</v>
      </c>
      <c r="B4582" s="2">
        <v>2018</v>
      </c>
      <c r="C4582" s="4" t="str">
        <f>INDEX(Index!$B$1:$B$500,MATCH($F4582,Index!$A$1:$A$500,0)
)</f>
        <v>PIT</v>
      </c>
      <c r="D4582" s="4">
        <v>0</v>
      </c>
      <c r="E4582" s="141">
        <f t="shared" si="71"/>
        <v>0.12255956259022251</v>
      </c>
      <c r="F4582" s="3" t="s">
        <v>32</v>
      </c>
      <c r="G4582" s="3">
        <v>5</v>
      </c>
      <c r="H4582" s="125">
        <v>0.12255956259022251</v>
      </c>
      <c r="I4582" s="3"/>
      <c r="J4582" s="3"/>
      <c r="K4582" s="3" t="s">
        <v>269</v>
      </c>
      <c r="L4582" s="125">
        <v>0.16095016806991</v>
      </c>
      <c r="M4582" s="3">
        <v>5</v>
      </c>
      <c r="N4582" s="125">
        <v>2.1499214825297899E-3</v>
      </c>
      <c r="O4582" s="3">
        <v>18</v>
      </c>
      <c r="P4582" s="125">
        <v>-3.6240683997157699E-2</v>
      </c>
      <c r="Q4582" s="3">
        <v>22</v>
      </c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</row>
    <row r="4583" spans="1:30" hidden="1" x14ac:dyDescent="0.25">
      <c r="A4583" s="2">
        <v>8</v>
      </c>
      <c r="B4583" s="2">
        <v>2018</v>
      </c>
      <c r="C4583" s="4" t="str">
        <f>INDEX(Index!$B$1:$B$500,MATCH($F4583,Index!$A$1:$A$500,0)
)</f>
        <v>CAR</v>
      </c>
      <c r="D4583" s="4">
        <v>0</v>
      </c>
      <c r="E4583" s="141">
        <f t="shared" si="71"/>
        <v>0.12172799459833249</v>
      </c>
      <c r="F4583" s="3" t="s">
        <v>51</v>
      </c>
      <c r="G4583" s="3">
        <v>6</v>
      </c>
      <c r="H4583" s="125">
        <v>0.12172799459833249</v>
      </c>
      <c r="I4583" s="3"/>
      <c r="J4583" s="3"/>
      <c r="K4583" s="3" t="s">
        <v>121</v>
      </c>
      <c r="L4583" s="125">
        <v>0.13045486925761299</v>
      </c>
      <c r="M4583" s="3">
        <v>6</v>
      </c>
      <c r="N4583" s="125">
        <v>2.3809546922269598E-2</v>
      </c>
      <c r="O4583" s="3">
        <v>19</v>
      </c>
      <c r="P4583" s="125">
        <v>1.5082672262989099E-2</v>
      </c>
      <c r="Q4583" s="3">
        <v>8</v>
      </c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</row>
    <row r="4584" spans="1:30" hidden="1" x14ac:dyDescent="0.25">
      <c r="A4584" s="2">
        <v>8</v>
      </c>
      <c r="B4584" s="2">
        <v>2018</v>
      </c>
      <c r="C4584" s="4" t="str">
        <f>INDEX(Index!$B$1:$B$500,MATCH($F4584,Index!$A$1:$A$500,0)
)</f>
        <v>SEA</v>
      </c>
      <c r="D4584" s="4">
        <v>0</v>
      </c>
      <c r="E4584" s="141">
        <f t="shared" si="71"/>
        <v>0.1109051807345348</v>
      </c>
      <c r="F4584" s="3" t="s">
        <v>30</v>
      </c>
      <c r="G4584" s="3">
        <v>7</v>
      </c>
      <c r="H4584" s="125">
        <v>0.1109051807345348</v>
      </c>
      <c r="I4584" s="3"/>
      <c r="J4584" s="3"/>
      <c r="K4584" s="3" t="s">
        <v>122</v>
      </c>
      <c r="L4584" s="125">
        <v>2.2390271823517799E-2</v>
      </c>
      <c r="M4584" s="3">
        <v>16</v>
      </c>
      <c r="N4584" s="125">
        <v>-0.110814903387847</v>
      </c>
      <c r="O4584" s="3">
        <v>3</v>
      </c>
      <c r="P4584" s="125">
        <v>-2.2299994476829999E-2</v>
      </c>
      <c r="Q4584" s="3">
        <v>18</v>
      </c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</row>
    <row r="4585" spans="1:30" hidden="1" x14ac:dyDescent="0.25">
      <c r="A4585" s="2">
        <v>8</v>
      </c>
      <c r="B4585" s="2">
        <v>2018</v>
      </c>
      <c r="C4585" s="4" t="str">
        <f>INDEX(Index!$B$1:$B$500,MATCH($F4585,Index!$A$1:$A$500,0)
)</f>
        <v>NE</v>
      </c>
      <c r="D4585" s="4">
        <v>0</v>
      </c>
      <c r="E4585" s="141">
        <f t="shared" si="71"/>
        <v>0.1026990624018049</v>
      </c>
      <c r="F4585" s="3" t="s">
        <v>17</v>
      </c>
      <c r="G4585" s="3">
        <v>8</v>
      </c>
      <c r="H4585" s="125">
        <v>0.1026990624018049</v>
      </c>
      <c r="I4585" s="3"/>
      <c r="J4585" s="3"/>
      <c r="K4585" s="3" t="s">
        <v>133</v>
      </c>
      <c r="L4585" s="125">
        <v>0.113552535286713</v>
      </c>
      <c r="M4585" s="3">
        <v>7</v>
      </c>
      <c r="N4585" s="125">
        <v>-1.78704669634169E-2</v>
      </c>
      <c r="O4585" s="3">
        <v>16</v>
      </c>
      <c r="P4585" s="125">
        <v>-2.8723939848325001E-2</v>
      </c>
      <c r="Q4585" s="3">
        <v>19</v>
      </c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</row>
    <row r="4586" spans="1:30" hidden="1" x14ac:dyDescent="0.25">
      <c r="A4586" s="2">
        <v>8</v>
      </c>
      <c r="B4586" s="2">
        <v>2018</v>
      </c>
      <c r="C4586" s="4" t="str">
        <f>INDEX(Index!$B$1:$B$500,MATCH($F4586,Index!$A$1:$A$500,0)
)</f>
        <v>DEN</v>
      </c>
      <c r="D4586" s="4">
        <v>0</v>
      </c>
      <c r="E4586" s="141">
        <f t="shared" si="71"/>
        <v>9.6507666048407895E-2</v>
      </c>
      <c r="F4586" s="3" t="s">
        <v>39</v>
      </c>
      <c r="G4586" s="3">
        <v>9</v>
      </c>
      <c r="H4586" s="125">
        <v>9.6507666048407895E-2</v>
      </c>
      <c r="I4586" s="3"/>
      <c r="J4586" s="3"/>
      <c r="K4586" s="3" t="s">
        <v>129</v>
      </c>
      <c r="L4586" s="125">
        <v>8.5649252111887494E-2</v>
      </c>
      <c r="M4586" s="3">
        <v>10</v>
      </c>
      <c r="N4586" s="125">
        <v>-4.78615081690376E-2</v>
      </c>
      <c r="O4586" s="3">
        <v>12</v>
      </c>
      <c r="P4586" s="125">
        <v>-3.70030942325172E-2</v>
      </c>
      <c r="Q4586" s="3">
        <v>23</v>
      </c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</row>
    <row r="4587" spans="1:30" hidden="1" x14ac:dyDescent="0.25">
      <c r="A4587" s="2">
        <v>8</v>
      </c>
      <c r="B4587" s="2">
        <v>2018</v>
      </c>
      <c r="C4587" s="4" t="str">
        <f>INDEX(Index!$B$1:$B$500,MATCH($F4587,Index!$A$1:$A$500,0)
)</f>
        <v>HOU</v>
      </c>
      <c r="D4587" s="4">
        <v>0</v>
      </c>
      <c r="E4587" s="141">
        <f t="shared" si="71"/>
        <v>9.2503847218576116E-2</v>
      </c>
      <c r="F4587" s="3" t="s">
        <v>49</v>
      </c>
      <c r="G4587" s="3">
        <v>10</v>
      </c>
      <c r="H4587" s="125">
        <v>9.2503847218576116E-2</v>
      </c>
      <c r="I4587" s="3"/>
      <c r="J4587" s="3"/>
      <c r="K4587" s="3" t="s">
        <v>128</v>
      </c>
      <c r="L4587" s="125">
        <v>-2.39394516758565E-2</v>
      </c>
      <c r="M4587" s="3">
        <v>22</v>
      </c>
      <c r="N4587" s="125">
        <v>-9.6527750555171807E-2</v>
      </c>
      <c r="O4587" s="3">
        <v>4</v>
      </c>
      <c r="P4587" s="125">
        <v>1.9915548339260802E-2</v>
      </c>
      <c r="Q4587" s="3">
        <v>5</v>
      </c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</row>
    <row r="4588" spans="1:30" hidden="1" x14ac:dyDescent="0.25">
      <c r="A4588" s="2">
        <v>8</v>
      </c>
      <c r="B4588" s="2">
        <v>2018</v>
      </c>
      <c r="C4588" s="4" t="str">
        <f>INDEX(Index!$B$1:$B$500,MATCH($F4588,Index!$A$1:$A$500,0)
)</f>
        <v>BAL</v>
      </c>
      <c r="D4588" s="4">
        <v>0</v>
      </c>
      <c r="E4588" s="141">
        <f t="shared" si="71"/>
        <v>8.1213378256665303E-2</v>
      </c>
      <c r="F4588" s="3" t="s">
        <v>18</v>
      </c>
      <c r="G4588" s="3">
        <v>11</v>
      </c>
      <c r="H4588" s="125">
        <v>8.1213378256665303E-2</v>
      </c>
      <c r="I4588" s="3"/>
      <c r="J4588" s="3"/>
      <c r="K4588" s="3" t="s">
        <v>131</v>
      </c>
      <c r="L4588" s="125">
        <v>2.1693376797226702E-2</v>
      </c>
      <c r="M4588" s="3">
        <v>18</v>
      </c>
      <c r="N4588" s="125">
        <v>-7.41372672924656E-2</v>
      </c>
      <c r="O4588" s="3">
        <v>5</v>
      </c>
      <c r="P4588" s="125">
        <v>-1.4617265833027001E-2</v>
      </c>
      <c r="Q4588" s="3">
        <v>14</v>
      </c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</row>
    <row r="4589" spans="1:30" hidden="1" x14ac:dyDescent="0.25">
      <c r="A4589" s="2">
        <v>8</v>
      </c>
      <c r="B4589" s="2">
        <v>2018</v>
      </c>
      <c r="C4589" s="4" t="str">
        <f>INDEX(Index!$B$1:$B$500,MATCH($F4589,Index!$A$1:$A$500,0)
)</f>
        <v>LAC</v>
      </c>
      <c r="D4589" s="4">
        <v>0</v>
      </c>
      <c r="E4589" s="141">
        <f t="shared" si="71"/>
        <v>6.0210690997508712E-2</v>
      </c>
      <c r="F4589" s="3" t="s">
        <v>28</v>
      </c>
      <c r="G4589" s="3">
        <v>12</v>
      </c>
      <c r="H4589" s="125">
        <v>6.0210690997508712E-2</v>
      </c>
      <c r="I4589" s="3"/>
      <c r="J4589" s="3"/>
      <c r="K4589" s="3" t="s">
        <v>121</v>
      </c>
      <c r="L4589" s="125">
        <v>0.16399613561135001</v>
      </c>
      <c r="M4589" s="3">
        <v>4</v>
      </c>
      <c r="N4589" s="125">
        <v>3.0214958893749699E-2</v>
      </c>
      <c r="O4589" s="3">
        <v>20</v>
      </c>
      <c r="P4589" s="125">
        <v>-7.3570485720091602E-2</v>
      </c>
      <c r="Q4589" s="3">
        <v>31</v>
      </c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</row>
    <row r="4590" spans="1:30" hidden="1" x14ac:dyDescent="0.25">
      <c r="A4590" s="2">
        <v>8</v>
      </c>
      <c r="B4590" s="2">
        <v>2018</v>
      </c>
      <c r="C4590" s="4" t="str">
        <f>INDEX(Index!$B$1:$B$500,MATCH($F4590,Index!$A$1:$A$500,0)
)</f>
        <v>WAS</v>
      </c>
      <c r="D4590" s="4">
        <v>0</v>
      </c>
      <c r="E4590" s="141">
        <f t="shared" si="71"/>
        <v>4.2545630574021026E-2</v>
      </c>
      <c r="F4590" s="3" t="s">
        <v>26</v>
      </c>
      <c r="G4590" s="3">
        <v>13</v>
      </c>
      <c r="H4590" s="125">
        <v>4.2545630574021026E-2</v>
      </c>
      <c r="I4590" s="3"/>
      <c r="J4590" s="3"/>
      <c r="K4590" s="3" t="s">
        <v>121</v>
      </c>
      <c r="L4590" s="125">
        <v>-1.5165073100372401E-2</v>
      </c>
      <c r="M4590" s="3">
        <v>21</v>
      </c>
      <c r="N4590" s="125">
        <v>-5.1808245132965898E-2</v>
      </c>
      <c r="O4590" s="3">
        <v>10</v>
      </c>
      <c r="P4590" s="125">
        <v>5.9024585414275297E-3</v>
      </c>
      <c r="Q4590" s="3">
        <v>10</v>
      </c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</row>
    <row r="4591" spans="1:30" hidden="1" x14ac:dyDescent="0.25">
      <c r="A4591" s="2">
        <v>8</v>
      </c>
      <c r="B4591" s="2">
        <v>2018</v>
      </c>
      <c r="C4591" s="4" t="str">
        <f>INDEX(Index!$B$1:$B$500,MATCH($F4591,Index!$A$1:$A$500,0)
)</f>
        <v>CIN</v>
      </c>
      <c r="D4591" s="4">
        <v>0</v>
      </c>
      <c r="E4591" s="141">
        <f t="shared" si="71"/>
        <v>1.8562006022403096E-2</v>
      </c>
      <c r="F4591" s="3" t="s">
        <v>24</v>
      </c>
      <c r="G4591" s="3">
        <v>14</v>
      </c>
      <c r="H4591" s="125">
        <v>1.8562006022403096E-2</v>
      </c>
      <c r="I4591" s="3"/>
      <c r="J4591" s="3"/>
      <c r="K4591" s="3" t="s">
        <v>128</v>
      </c>
      <c r="L4591" s="125">
        <v>6.8756862107167194E-2</v>
      </c>
      <c r="M4591" s="3">
        <v>12</v>
      </c>
      <c r="N4591" s="125">
        <v>3.3645082521397598E-2</v>
      </c>
      <c r="O4591" s="3">
        <v>21</v>
      </c>
      <c r="P4591" s="125">
        <v>-1.65497735633665E-2</v>
      </c>
      <c r="Q4591" s="3">
        <v>16</v>
      </c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</row>
    <row r="4592" spans="1:30" hidden="1" x14ac:dyDescent="0.25">
      <c r="A4592" s="2">
        <v>8</v>
      </c>
      <c r="B4592" s="2">
        <v>2018</v>
      </c>
      <c r="C4592" s="4" t="str">
        <f>INDEX(Index!$B$1:$B$500,MATCH($F4592,Index!$A$1:$A$500,0)
)</f>
        <v>MIA</v>
      </c>
      <c r="D4592" s="4">
        <v>0</v>
      </c>
      <c r="E4592" s="141">
        <f t="shared" si="71"/>
        <v>1.2727771697231303E-2</v>
      </c>
      <c r="F4592" s="3" t="s">
        <v>4</v>
      </c>
      <c r="G4592" s="3">
        <v>15</v>
      </c>
      <c r="H4592" s="125">
        <v>1.2727771697231303E-2</v>
      </c>
      <c r="I4592" s="3"/>
      <c r="J4592" s="3"/>
      <c r="K4592" s="3" t="s">
        <v>131</v>
      </c>
      <c r="L4592" s="125">
        <v>2.19754520994461E-2</v>
      </c>
      <c r="M4592" s="3">
        <v>17</v>
      </c>
      <c r="N4592" s="125">
        <v>5.2315959010674901E-2</v>
      </c>
      <c r="O4592" s="3">
        <v>24</v>
      </c>
      <c r="P4592" s="125">
        <v>4.3068278608460103E-2</v>
      </c>
      <c r="Q4592" s="3">
        <v>3</v>
      </c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</row>
    <row r="4593" spans="1:30" hidden="1" x14ac:dyDescent="0.25">
      <c r="A4593" s="2">
        <v>8</v>
      </c>
      <c r="B4593" s="2">
        <v>2018</v>
      </c>
      <c r="C4593" s="4" t="str">
        <f>INDEX(Index!$B$1:$B$500,MATCH($F4593,Index!$A$1:$A$500,0)
)</f>
        <v>MIN</v>
      </c>
      <c r="D4593" s="4">
        <v>0</v>
      </c>
      <c r="E4593" s="141">
        <f t="shared" si="71"/>
        <v>1.7134623994873033E-3</v>
      </c>
      <c r="F4593" s="3" t="s">
        <v>46</v>
      </c>
      <c r="G4593" s="3">
        <v>16</v>
      </c>
      <c r="H4593" s="125">
        <v>1.7134623994873033E-3</v>
      </c>
      <c r="I4593" s="3"/>
      <c r="J4593" s="3"/>
      <c r="K4593" s="3" t="s">
        <v>285</v>
      </c>
      <c r="L4593" s="125">
        <v>-1.7969160963483999E-3</v>
      </c>
      <c r="M4593" s="3">
        <v>19</v>
      </c>
      <c r="N4593" s="125">
        <v>-5.2132406971311301E-2</v>
      </c>
      <c r="O4593" s="3">
        <v>9</v>
      </c>
      <c r="P4593" s="125">
        <v>-4.8622028475475601E-2</v>
      </c>
      <c r="Q4593" s="3">
        <v>25</v>
      </c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</row>
    <row r="4594" spans="1:30" hidden="1" x14ac:dyDescent="0.25">
      <c r="A4594" s="2">
        <v>8</v>
      </c>
      <c r="B4594" s="2">
        <v>2018</v>
      </c>
      <c r="C4594" s="4" t="str">
        <f>INDEX(Index!$B$1:$B$500,MATCH($F4594,Index!$A$1:$A$500,0)
)</f>
        <v>GB</v>
      </c>
      <c r="D4594" s="4">
        <v>0</v>
      </c>
      <c r="E4594" s="141">
        <f t="shared" si="71"/>
        <v>-2.7856544263159796E-2</v>
      </c>
      <c r="F4594" s="3" t="s">
        <v>20</v>
      </c>
      <c r="G4594" s="3">
        <v>17</v>
      </c>
      <c r="H4594" s="125">
        <v>-2.7856544263159796E-2</v>
      </c>
      <c r="I4594" s="3"/>
      <c r="J4594" s="3"/>
      <c r="K4594" s="3" t="s">
        <v>268</v>
      </c>
      <c r="L4594" s="125">
        <v>8.1085348093343904E-2</v>
      </c>
      <c r="M4594" s="3">
        <v>11</v>
      </c>
      <c r="N4594" s="125">
        <v>5.0360101926166197E-2</v>
      </c>
      <c r="O4594" s="3">
        <v>23</v>
      </c>
      <c r="P4594" s="125">
        <v>-5.8581790430337503E-2</v>
      </c>
      <c r="Q4594" s="3">
        <v>30</v>
      </c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</row>
    <row r="4595" spans="1:30" hidden="1" x14ac:dyDescent="0.25">
      <c r="A4595" s="2">
        <v>8</v>
      </c>
      <c r="B4595" s="2">
        <v>2018</v>
      </c>
      <c r="C4595" s="4" t="str">
        <f>INDEX(Index!$B$1:$B$500,MATCH($F4595,Index!$A$1:$A$500,0)
)</f>
        <v>JAX</v>
      </c>
      <c r="D4595" s="4">
        <v>0</v>
      </c>
      <c r="E4595" s="141">
        <f t="shared" si="71"/>
        <v>-3.9166755824520311E-2</v>
      </c>
      <c r="F4595" s="3" t="s">
        <v>12</v>
      </c>
      <c r="G4595" s="3">
        <v>18</v>
      </c>
      <c r="H4595" s="125">
        <v>-3.9166755824520311E-2</v>
      </c>
      <c r="I4595" s="3"/>
      <c r="J4595" s="3"/>
      <c r="K4595" s="3" t="s">
        <v>129</v>
      </c>
      <c r="L4595" s="125">
        <v>-0.121803252814926</v>
      </c>
      <c r="M4595" s="3">
        <v>26</v>
      </c>
      <c r="N4595" s="125">
        <v>-6.3029268787946194E-2</v>
      </c>
      <c r="O4595" s="3">
        <v>7</v>
      </c>
      <c r="P4595" s="125">
        <v>1.9607228202459501E-2</v>
      </c>
      <c r="Q4595" s="3">
        <v>6</v>
      </c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</row>
    <row r="4596" spans="1:30" hidden="1" x14ac:dyDescent="0.25">
      <c r="A4596" s="2">
        <v>8</v>
      </c>
      <c r="B4596" s="2">
        <v>2018</v>
      </c>
      <c r="C4596" s="4" t="str">
        <f>INDEX(Index!$B$1:$B$500,MATCH($F4596,Index!$A$1:$A$500,0)
)</f>
        <v>DAL</v>
      </c>
      <c r="D4596" s="4">
        <v>0</v>
      </c>
      <c r="E4596" s="141">
        <f t="shared" si="71"/>
        <v>-4.4340997794135396E-2</v>
      </c>
      <c r="F4596" s="3" t="s">
        <v>3</v>
      </c>
      <c r="G4596" s="3">
        <v>19</v>
      </c>
      <c r="H4596" s="125">
        <v>-4.4340997794135396E-2</v>
      </c>
      <c r="I4596" s="3"/>
      <c r="J4596" s="3"/>
      <c r="K4596" s="3" t="s">
        <v>125</v>
      </c>
      <c r="L4596" s="125">
        <v>-8.2572628994062799E-2</v>
      </c>
      <c r="M4596" s="3">
        <v>24</v>
      </c>
      <c r="N4596" s="125">
        <v>-4.8977995419379701E-2</v>
      </c>
      <c r="O4596" s="3">
        <v>11</v>
      </c>
      <c r="P4596" s="125">
        <v>-1.07463642194523E-2</v>
      </c>
      <c r="Q4596" s="3">
        <v>11</v>
      </c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</row>
    <row r="4597" spans="1:30" hidden="1" x14ac:dyDescent="0.25">
      <c r="A4597" s="2">
        <v>8</v>
      </c>
      <c r="B4597" s="2">
        <v>2018</v>
      </c>
      <c r="C4597" s="4" t="str">
        <f>INDEX(Index!$B$1:$B$500,MATCH($F4597,Index!$A$1:$A$500,0)
)</f>
        <v>IND</v>
      </c>
      <c r="D4597" s="4">
        <v>0</v>
      </c>
      <c r="E4597" s="141">
        <f t="shared" si="71"/>
        <v>-4.5849737663637896E-2</v>
      </c>
      <c r="F4597" s="3" t="s">
        <v>35</v>
      </c>
      <c r="G4597" s="3">
        <v>20</v>
      </c>
      <c r="H4597" s="125">
        <v>-4.5849737663637896E-2</v>
      </c>
      <c r="I4597" s="3"/>
      <c r="J4597" s="3"/>
      <c r="K4597" s="3" t="s">
        <v>129</v>
      </c>
      <c r="L4597" s="125">
        <v>2.57975692669172E-2</v>
      </c>
      <c r="M4597" s="3">
        <v>15</v>
      </c>
      <c r="N4597" s="125">
        <v>8.9401157625261296E-2</v>
      </c>
      <c r="O4597" s="3">
        <v>28</v>
      </c>
      <c r="P4597" s="125">
        <v>1.77538506947062E-2</v>
      </c>
      <c r="Q4597" s="3">
        <v>7</v>
      </c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</row>
    <row r="4598" spans="1:30" hidden="1" x14ac:dyDescent="0.25">
      <c r="A4598" s="2">
        <v>8</v>
      </c>
      <c r="B4598" s="2">
        <v>2018</v>
      </c>
      <c r="C4598" s="4" t="str">
        <f>INDEX(Index!$B$1:$B$500,MATCH($F4598,Index!$A$1:$A$500,0)
)</f>
        <v>PHI</v>
      </c>
      <c r="D4598" s="4">
        <v>0</v>
      </c>
      <c r="E4598" s="141">
        <f t="shared" si="71"/>
        <v>-5.64597357027177E-2</v>
      </c>
      <c r="F4598" s="3" t="s">
        <v>7</v>
      </c>
      <c r="G4598" s="3">
        <v>21</v>
      </c>
      <c r="H4598" s="125">
        <v>-5.64597357027177E-2</v>
      </c>
      <c r="I4598" s="3"/>
      <c r="J4598" s="3"/>
      <c r="K4598" s="3" t="s">
        <v>131</v>
      </c>
      <c r="L4598" s="125">
        <v>-4.2413956234732902E-2</v>
      </c>
      <c r="M4598" s="3">
        <v>23</v>
      </c>
      <c r="N4598" s="125">
        <v>-2.03736671585131E-2</v>
      </c>
      <c r="O4598" s="3">
        <v>15</v>
      </c>
      <c r="P4598" s="125">
        <v>-3.4419446626497902E-2</v>
      </c>
      <c r="Q4598" s="3">
        <v>21</v>
      </c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</row>
    <row r="4599" spans="1:30" hidden="1" x14ac:dyDescent="0.25">
      <c r="A4599" s="2">
        <v>8</v>
      </c>
      <c r="B4599" s="2">
        <v>2018</v>
      </c>
      <c r="C4599" s="4" t="str">
        <f>INDEX(Index!$B$1:$B$500,MATCH($F4599,Index!$A$1:$A$500,0)
)</f>
        <v>ATL</v>
      </c>
      <c r="D4599" s="4">
        <v>0</v>
      </c>
      <c r="E4599" s="141">
        <f t="shared" si="71"/>
        <v>-8.4712645209812115E-2</v>
      </c>
      <c r="F4599" s="3" t="s">
        <v>43</v>
      </c>
      <c r="G4599" s="3">
        <v>22</v>
      </c>
      <c r="H4599" s="125">
        <v>-8.4712645209812115E-2</v>
      </c>
      <c r="I4599" s="3"/>
      <c r="J4599" s="3"/>
      <c r="K4599" s="3" t="s">
        <v>125</v>
      </c>
      <c r="L4599" s="125">
        <v>0.10061550678365599</v>
      </c>
      <c r="M4599" s="3">
        <v>8</v>
      </c>
      <c r="N4599" s="125">
        <v>0.169261861518294</v>
      </c>
      <c r="O4599" s="3">
        <v>30</v>
      </c>
      <c r="P4599" s="125">
        <v>-1.6066290475174098E-2</v>
      </c>
      <c r="Q4599" s="3">
        <v>15</v>
      </c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</row>
    <row r="4600" spans="1:30" hidden="1" x14ac:dyDescent="0.25">
      <c r="A4600" s="2">
        <v>8</v>
      </c>
      <c r="B4600" s="2">
        <v>2018</v>
      </c>
      <c r="C4600" s="4" t="str">
        <f>INDEX(Index!$B$1:$B$500,MATCH($F4600,Index!$A$1:$A$500,0)
)</f>
        <v>DET</v>
      </c>
      <c r="D4600" s="4">
        <v>0</v>
      </c>
      <c r="E4600" s="141">
        <f t="shared" si="71"/>
        <v>-9.5415937029655007E-2</v>
      </c>
      <c r="F4600" s="3" t="s">
        <v>21</v>
      </c>
      <c r="G4600" s="3">
        <v>23</v>
      </c>
      <c r="H4600" s="125">
        <v>-9.5415937029655007E-2</v>
      </c>
      <c r="I4600" s="3"/>
      <c r="J4600" s="3"/>
      <c r="K4600" s="3" t="s">
        <v>125</v>
      </c>
      <c r="L4600" s="125">
        <v>3.6353551286231897E-2</v>
      </c>
      <c r="M4600" s="3">
        <v>13</v>
      </c>
      <c r="N4600" s="125">
        <v>7.9064971905840206E-2</v>
      </c>
      <c r="O4600" s="3">
        <v>27</v>
      </c>
      <c r="P4600" s="125">
        <v>-5.2704516410046698E-2</v>
      </c>
      <c r="Q4600" s="3">
        <v>27</v>
      </c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</row>
    <row r="4601" spans="1:30" hidden="1" x14ac:dyDescent="0.25">
      <c r="A4601" s="2">
        <v>8</v>
      </c>
      <c r="B4601" s="2">
        <v>2018</v>
      </c>
      <c r="C4601" s="4" t="str">
        <f>INDEX(Index!$B$1:$B$500,MATCH($F4601,Index!$A$1:$A$500,0)
)</f>
        <v>NYJ</v>
      </c>
      <c r="D4601" s="4">
        <v>0</v>
      </c>
      <c r="E4601" s="141">
        <f t="shared" si="71"/>
        <v>-0.15658192578491778</v>
      </c>
      <c r="F4601" s="3" t="s">
        <v>9</v>
      </c>
      <c r="G4601" s="3">
        <v>24</v>
      </c>
      <c r="H4601" s="125">
        <v>-0.15658192578491778</v>
      </c>
      <c r="I4601" s="3"/>
      <c r="J4601" s="3"/>
      <c r="K4601" s="3" t="s">
        <v>129</v>
      </c>
      <c r="L4601" s="125">
        <v>-0.26294580382160199</v>
      </c>
      <c r="M4601" s="3">
        <v>30</v>
      </c>
      <c r="N4601" s="125">
        <v>-4.4583895397408702E-2</v>
      </c>
      <c r="O4601" s="3">
        <v>13</v>
      </c>
      <c r="P4601" s="125">
        <v>6.1779982639275498E-2</v>
      </c>
      <c r="Q4601" s="3">
        <v>2</v>
      </c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</row>
    <row r="4602" spans="1:30" hidden="1" x14ac:dyDescent="0.25">
      <c r="A4602" s="2">
        <v>8</v>
      </c>
      <c r="B4602" s="2">
        <v>2018</v>
      </c>
      <c r="C4602" s="4" t="str">
        <f>INDEX(Index!$B$1:$B$500,MATCH($F4602,Index!$A$1:$A$500,0)
)</f>
        <v>TB</v>
      </c>
      <c r="D4602" s="4">
        <v>0</v>
      </c>
      <c r="E4602" s="141">
        <f t="shared" si="71"/>
        <v>-0.18584322545084281</v>
      </c>
      <c r="F4602" s="3" t="s">
        <v>38</v>
      </c>
      <c r="G4602" s="3">
        <v>25</v>
      </c>
      <c r="H4602" s="125">
        <v>-0.18584322545084281</v>
      </c>
      <c r="I4602" s="3"/>
      <c r="J4602" s="3"/>
      <c r="K4602" s="3" t="s">
        <v>125</v>
      </c>
      <c r="L4602" s="125">
        <v>3.4878727167789302E-2</v>
      </c>
      <c r="M4602" s="3">
        <v>14</v>
      </c>
      <c r="N4602" s="125">
        <v>0.17478937350522</v>
      </c>
      <c r="O4602" s="3">
        <v>31</v>
      </c>
      <c r="P4602" s="125">
        <v>-4.59325791134121E-2</v>
      </c>
      <c r="Q4602" s="3">
        <v>24</v>
      </c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</row>
    <row r="4603" spans="1:30" hidden="1" x14ac:dyDescent="0.25">
      <c r="A4603" s="2">
        <v>8</v>
      </c>
      <c r="B4603" s="2">
        <v>2018</v>
      </c>
      <c r="C4603" s="4" t="str">
        <f>INDEX(Index!$B$1:$B$500,MATCH($F4603,Index!$A$1:$A$500,0)
)</f>
        <v>NYG</v>
      </c>
      <c r="D4603" s="4">
        <v>0</v>
      </c>
      <c r="E4603" s="141">
        <f t="shared" si="71"/>
        <v>-0.2167306248706819</v>
      </c>
      <c r="F4603" s="3" t="s">
        <v>15</v>
      </c>
      <c r="G4603" s="3">
        <v>26</v>
      </c>
      <c r="H4603" s="125">
        <v>-0.2167306248706819</v>
      </c>
      <c r="I4603" s="3"/>
      <c r="J4603" s="3"/>
      <c r="K4603" s="3" t="s">
        <v>137</v>
      </c>
      <c r="L4603" s="125">
        <v>-8.42985290405069E-2</v>
      </c>
      <c r="M4603" s="3">
        <v>25</v>
      </c>
      <c r="N4603" s="125">
        <v>0.12017534963526801</v>
      </c>
      <c r="O4603" s="3">
        <v>29</v>
      </c>
      <c r="P4603" s="125">
        <v>-1.2256746194906999E-2</v>
      </c>
      <c r="Q4603" s="3">
        <v>12</v>
      </c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</row>
    <row r="4604" spans="1:30" hidden="1" x14ac:dyDescent="0.25">
      <c r="A4604" s="2">
        <v>8</v>
      </c>
      <c r="B4604" s="2">
        <v>2018</v>
      </c>
      <c r="C4604" s="4" t="str">
        <f>INDEX(Index!$B$1:$B$500,MATCH($F4604,Index!$A$1:$A$500,0)
)</f>
        <v>TEN</v>
      </c>
      <c r="D4604" s="4">
        <v>0</v>
      </c>
      <c r="E4604" s="141">
        <f t="shared" si="71"/>
        <v>-0.2193031874881132</v>
      </c>
      <c r="F4604" s="3" t="s">
        <v>45</v>
      </c>
      <c r="G4604" s="3">
        <v>27</v>
      </c>
      <c r="H4604" s="125">
        <v>-0.2193031874881132</v>
      </c>
      <c r="I4604" s="3"/>
      <c r="J4604" s="3"/>
      <c r="K4604" s="3" t="s">
        <v>125</v>
      </c>
      <c r="L4604" s="125">
        <v>-0.18413218188778499</v>
      </c>
      <c r="M4604" s="3">
        <v>28</v>
      </c>
      <c r="N4604" s="125">
        <v>6.6179500820555195E-2</v>
      </c>
      <c r="O4604" s="3">
        <v>26</v>
      </c>
      <c r="P4604" s="125">
        <v>3.1008495220227E-2</v>
      </c>
      <c r="Q4604" s="3">
        <v>4</v>
      </c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</row>
    <row r="4605" spans="1:30" hidden="1" x14ac:dyDescent="0.25">
      <c r="A4605" s="2">
        <v>8</v>
      </c>
      <c r="B4605" s="2">
        <v>2018</v>
      </c>
      <c r="C4605" s="4" t="str">
        <f>INDEX(Index!$B$1:$B$500,MATCH($F4605,Index!$A$1:$A$500,0)
)</f>
        <v>CLE</v>
      </c>
      <c r="D4605" s="4">
        <v>0</v>
      </c>
      <c r="E4605" s="141">
        <f t="shared" si="71"/>
        <v>-0.23253468299369051</v>
      </c>
      <c r="F4605" s="3" t="s">
        <v>10</v>
      </c>
      <c r="G4605" s="3">
        <v>28</v>
      </c>
      <c r="H4605" s="125">
        <v>-0.23253468299369051</v>
      </c>
      <c r="I4605" s="3"/>
      <c r="J4605" s="3"/>
      <c r="K4605" s="3" t="s">
        <v>313</v>
      </c>
      <c r="L4605" s="125">
        <v>-0.219651910520372</v>
      </c>
      <c r="M4605" s="3">
        <v>29</v>
      </c>
      <c r="N4605" s="125">
        <v>-6.1491879838125797E-2</v>
      </c>
      <c r="O4605" s="3">
        <v>8</v>
      </c>
      <c r="P4605" s="125">
        <v>-7.43746523114443E-2</v>
      </c>
      <c r="Q4605" s="3">
        <v>32</v>
      </c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</row>
    <row r="4606" spans="1:30" hidden="1" x14ac:dyDescent="0.25">
      <c r="A4606" s="2">
        <v>8</v>
      </c>
      <c r="B4606" s="2">
        <v>2018</v>
      </c>
      <c r="C4606" s="4" t="str">
        <f>INDEX(Index!$B$1:$B$500,MATCH($F4606,Index!$A$1:$A$500,0)
)</f>
        <v>SF</v>
      </c>
      <c r="D4606" s="4">
        <v>0</v>
      </c>
      <c r="E4606" s="141">
        <f t="shared" si="71"/>
        <v>-0.23623443090449592</v>
      </c>
      <c r="F4606" s="3" t="s">
        <v>1</v>
      </c>
      <c r="G4606" s="3">
        <v>29</v>
      </c>
      <c r="H4606" s="125">
        <v>-0.23623443090449592</v>
      </c>
      <c r="I4606" s="3"/>
      <c r="J4606" s="3"/>
      <c r="K4606" s="3" t="s">
        <v>137</v>
      </c>
      <c r="L4606" s="125">
        <v>-0.12679303992111801</v>
      </c>
      <c r="M4606" s="3">
        <v>27</v>
      </c>
      <c r="N4606" s="125">
        <v>5.3165590049433602E-2</v>
      </c>
      <c r="O4606" s="3">
        <v>25</v>
      </c>
      <c r="P4606" s="125">
        <v>-5.6275800933944298E-2</v>
      </c>
      <c r="Q4606" s="3">
        <v>28</v>
      </c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</row>
    <row r="4607" spans="1:30" hidden="1" x14ac:dyDescent="0.25">
      <c r="A4607" s="2">
        <v>8</v>
      </c>
      <c r="B4607" s="2">
        <v>2018</v>
      </c>
      <c r="C4607" s="4" t="str">
        <f>INDEX(Index!$B$1:$B$500,MATCH($F4607,Index!$A$1:$A$500,0)
)</f>
        <v>LV</v>
      </c>
      <c r="D4607" s="4">
        <v>0</v>
      </c>
      <c r="E4607" s="141">
        <f t="shared" si="71"/>
        <v>-0.24482115021027495</v>
      </c>
      <c r="F4607" s="3" t="s">
        <v>52</v>
      </c>
      <c r="G4607" s="3">
        <v>30</v>
      </c>
      <c r="H4607" s="125">
        <v>-0.24482115021027495</v>
      </c>
      <c r="I4607" s="3"/>
      <c r="J4607" s="3"/>
      <c r="K4607" s="3" t="s">
        <v>124</v>
      </c>
      <c r="L4607" s="125">
        <v>-6.25703876785397E-3</v>
      </c>
      <c r="M4607" s="3">
        <v>20</v>
      </c>
      <c r="N4607" s="125">
        <v>0.18948458392272599</v>
      </c>
      <c r="O4607" s="3">
        <v>32</v>
      </c>
      <c r="P4607" s="125">
        <v>-4.9079527519695E-2</v>
      </c>
      <c r="Q4607" s="3">
        <v>26</v>
      </c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</row>
    <row r="4608" spans="1:30" hidden="1" x14ac:dyDescent="0.25">
      <c r="A4608" s="2">
        <v>8</v>
      </c>
      <c r="B4608" s="2">
        <v>2018</v>
      </c>
      <c r="C4608" s="4" t="str">
        <f>INDEX(Index!$B$1:$B$500,MATCH($F4608,Index!$A$1:$A$500,0)
)</f>
        <v>ARI</v>
      </c>
      <c r="D4608" s="4">
        <v>0</v>
      </c>
      <c r="E4608" s="141">
        <f t="shared" si="71"/>
        <v>-0.31740630539908177</v>
      </c>
      <c r="F4608" s="3" t="s">
        <v>23</v>
      </c>
      <c r="G4608" s="3">
        <v>31</v>
      </c>
      <c r="H4608" s="125">
        <v>-0.31740630539908177</v>
      </c>
      <c r="I4608" s="3"/>
      <c r="J4608" s="3"/>
      <c r="K4608" s="3" t="s">
        <v>130</v>
      </c>
      <c r="L4608" s="125">
        <v>-0.36305646659677698</v>
      </c>
      <c r="M4608" s="3">
        <v>31</v>
      </c>
      <c r="N4608" s="125">
        <v>-6.7528688866702505E-2</v>
      </c>
      <c r="O4608" s="3">
        <v>6</v>
      </c>
      <c r="P4608" s="125">
        <v>-2.1878527669007299E-2</v>
      </c>
      <c r="Q4608" s="3">
        <v>17</v>
      </c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</row>
    <row r="4609" spans="1:30" hidden="1" x14ac:dyDescent="0.25">
      <c r="A4609" s="2">
        <v>8</v>
      </c>
      <c r="B4609" s="2">
        <v>2018</v>
      </c>
      <c r="C4609" s="4" t="str">
        <f>INDEX(Index!$B$1:$B$500,MATCH($F4609,Index!$A$1:$A$500,0)
)</f>
        <v>BUF</v>
      </c>
      <c r="D4609" s="4">
        <v>0</v>
      </c>
      <c r="E4609" s="141">
        <f t="shared" si="71"/>
        <v>-0.36962084010111701</v>
      </c>
      <c r="F4609" s="3" t="s">
        <v>0</v>
      </c>
      <c r="G4609" s="3">
        <v>32</v>
      </c>
      <c r="H4609" s="125">
        <v>-0.36962084010111701</v>
      </c>
      <c r="I4609" s="3"/>
      <c r="J4609" s="3"/>
      <c r="K4609" s="3" t="s">
        <v>130</v>
      </c>
      <c r="L4609" s="125">
        <v>-0.49049040799336102</v>
      </c>
      <c r="M4609" s="3">
        <v>32</v>
      </c>
      <c r="N4609" s="125">
        <v>-0.14997334113889099</v>
      </c>
      <c r="O4609" s="3">
        <v>2</v>
      </c>
      <c r="P4609" s="125">
        <v>-2.9103773246647001E-2</v>
      </c>
      <c r="Q4609" s="3">
        <v>20</v>
      </c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</row>
    <row r="4610" spans="1:30" hidden="1" x14ac:dyDescent="0.25">
      <c r="A4610" s="2">
        <v>9</v>
      </c>
      <c r="B4610" s="2">
        <v>2018</v>
      </c>
      <c r="C4610" s="4" t="str">
        <f>INDEX(Index!$B$1:$B$500,MATCH($F4610,Index!$A$1:$A$500,0)
)</f>
        <v>KC</v>
      </c>
      <c r="D4610" s="4">
        <v>0</v>
      </c>
      <c r="E4610" s="141">
        <f t="shared" ref="E4610:E4673" si="72">IF(D4610=1,H4610/100,H4610)</f>
        <v>0.47879602205798677</v>
      </c>
      <c r="F4610" s="3" t="s">
        <v>5</v>
      </c>
      <c r="G4610" s="3">
        <v>1</v>
      </c>
      <c r="H4610" s="125">
        <v>0.47879602205798677</v>
      </c>
      <c r="I4610" s="3"/>
      <c r="J4610" s="3"/>
      <c r="K4610" s="3" t="s">
        <v>222</v>
      </c>
      <c r="L4610" s="125">
        <v>0.40342890222102801</v>
      </c>
      <c r="M4610" s="3">
        <v>1</v>
      </c>
      <c r="N4610" s="125">
        <v>6.8011225118480801E-3</v>
      </c>
      <c r="O4610" s="3">
        <v>17</v>
      </c>
      <c r="P4610" s="125">
        <v>8.2168242348806805E-2</v>
      </c>
      <c r="Q4610" s="3">
        <v>1</v>
      </c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</row>
    <row r="4611" spans="1:30" hidden="1" x14ac:dyDescent="0.25">
      <c r="A4611" s="2">
        <v>9</v>
      </c>
      <c r="B4611" s="2">
        <v>2018</v>
      </c>
      <c r="C4611" s="4" t="str">
        <f>INDEX(Index!$B$1:$B$500,MATCH($F4611,Index!$A$1:$A$500,0)
)</f>
        <v>LAR</v>
      </c>
      <c r="D4611" s="4">
        <v>0</v>
      </c>
      <c r="E4611" s="141">
        <f t="shared" si="72"/>
        <v>0.26824365590362936</v>
      </c>
      <c r="F4611" s="3" t="s">
        <v>42</v>
      </c>
      <c r="G4611" s="3">
        <v>2</v>
      </c>
      <c r="H4611" s="125">
        <v>0.26824365590362936</v>
      </c>
      <c r="I4611" s="3"/>
      <c r="J4611" s="3"/>
      <c r="K4611" s="3" t="s">
        <v>222</v>
      </c>
      <c r="L4611" s="125">
        <v>0.28846120398986203</v>
      </c>
      <c r="M4611" s="3">
        <v>2</v>
      </c>
      <c r="N4611" s="125">
        <v>1.1316765480631799E-2</v>
      </c>
      <c r="O4611" s="3">
        <v>20</v>
      </c>
      <c r="P4611" s="125">
        <v>-8.9007826056008398E-3</v>
      </c>
      <c r="Q4611" s="3">
        <v>13</v>
      </c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</row>
    <row r="4612" spans="1:30" hidden="1" x14ac:dyDescent="0.25">
      <c r="A4612" s="2">
        <v>9</v>
      </c>
      <c r="B4612" s="2">
        <v>2018</v>
      </c>
      <c r="C4612" s="4" t="str">
        <f>INDEX(Index!$B$1:$B$500,MATCH($F4612,Index!$A$1:$A$500,0)
)</f>
        <v>CHI</v>
      </c>
      <c r="D4612" s="4">
        <v>0</v>
      </c>
      <c r="E4612" s="141">
        <f t="shared" si="72"/>
        <v>0.23988655690352989</v>
      </c>
      <c r="F4612" s="3" t="s">
        <v>64</v>
      </c>
      <c r="G4612" s="3">
        <v>3</v>
      </c>
      <c r="H4612" s="125">
        <v>0.23988655690352989</v>
      </c>
      <c r="I4612" s="3"/>
      <c r="J4612" s="3"/>
      <c r="K4612" s="3" t="s">
        <v>128</v>
      </c>
      <c r="L4612" s="125">
        <v>7.8183902209064099E-2</v>
      </c>
      <c r="M4612" s="3">
        <v>9</v>
      </c>
      <c r="N4612" s="125">
        <v>-0.20486753667458499</v>
      </c>
      <c r="O4612" s="3">
        <v>1</v>
      </c>
      <c r="P4612" s="125">
        <v>-4.3164881980119203E-2</v>
      </c>
      <c r="Q4612" s="3">
        <v>26</v>
      </c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</row>
    <row r="4613" spans="1:30" hidden="1" x14ac:dyDescent="0.25">
      <c r="A4613" s="2">
        <v>9</v>
      </c>
      <c r="B4613" s="2">
        <v>2018</v>
      </c>
      <c r="C4613" s="4" t="str">
        <f>INDEX(Index!$B$1:$B$500,MATCH($F4613,Index!$A$1:$A$500,0)
)</f>
        <v>CAR</v>
      </c>
      <c r="D4613" s="4">
        <v>0</v>
      </c>
      <c r="E4613" s="141">
        <f t="shared" si="72"/>
        <v>0.16743588330528761</v>
      </c>
      <c r="F4613" s="3" t="s">
        <v>51</v>
      </c>
      <c r="G4613" s="3">
        <v>4</v>
      </c>
      <c r="H4613" s="125">
        <v>0.16743588330528761</v>
      </c>
      <c r="I4613" s="3"/>
      <c r="J4613" s="3"/>
      <c r="K4613" s="3" t="s">
        <v>133</v>
      </c>
      <c r="L4613" s="125">
        <v>0.15562151920324499</v>
      </c>
      <c r="M4613" s="3">
        <v>6</v>
      </c>
      <c r="N4613" s="125">
        <v>5.5431184276576E-3</v>
      </c>
      <c r="O4613" s="3">
        <v>16</v>
      </c>
      <c r="P4613" s="125">
        <v>1.7357482529700201E-2</v>
      </c>
      <c r="Q4613" s="3">
        <v>7</v>
      </c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</row>
    <row r="4614" spans="1:30" hidden="1" x14ac:dyDescent="0.25">
      <c r="A4614" s="2">
        <v>9</v>
      </c>
      <c r="B4614" s="2">
        <v>2018</v>
      </c>
      <c r="C4614" s="4" t="str">
        <f>INDEX(Index!$B$1:$B$500,MATCH($F4614,Index!$A$1:$A$500,0)
)</f>
        <v>NO</v>
      </c>
      <c r="D4614" s="4">
        <v>0</v>
      </c>
      <c r="E4614" s="141">
        <f t="shared" si="72"/>
        <v>0.16315433511248117</v>
      </c>
      <c r="F4614" s="3" t="s">
        <v>27</v>
      </c>
      <c r="G4614" s="3">
        <v>5</v>
      </c>
      <c r="H4614" s="125">
        <v>0.16315433511248117</v>
      </c>
      <c r="I4614" s="3"/>
      <c r="J4614" s="3"/>
      <c r="K4614" s="3" t="s">
        <v>219</v>
      </c>
      <c r="L4614" s="125">
        <v>0.19809844614275099</v>
      </c>
      <c r="M4614" s="3">
        <v>3</v>
      </c>
      <c r="N4614" s="125">
        <v>4.4217492274447698E-2</v>
      </c>
      <c r="O4614" s="3">
        <v>24</v>
      </c>
      <c r="P4614" s="125">
        <v>9.2733812441778592E-3</v>
      </c>
      <c r="Q4614" s="3">
        <v>10</v>
      </c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</row>
    <row r="4615" spans="1:30" hidden="1" x14ac:dyDescent="0.25">
      <c r="A4615" s="2">
        <v>9</v>
      </c>
      <c r="B4615" s="2">
        <v>2018</v>
      </c>
      <c r="C4615" s="4" t="str">
        <f>INDEX(Index!$B$1:$B$500,MATCH($F4615,Index!$A$1:$A$500,0)
)</f>
        <v>NE</v>
      </c>
      <c r="D4615" s="4">
        <v>0</v>
      </c>
      <c r="E4615" s="141">
        <f t="shared" si="72"/>
        <v>0.1464132013617078</v>
      </c>
      <c r="F4615" s="3" t="s">
        <v>17</v>
      </c>
      <c r="G4615" s="3">
        <v>6</v>
      </c>
      <c r="H4615" s="125">
        <v>0.1464132013617078</v>
      </c>
      <c r="I4615" s="3"/>
      <c r="J4615" s="3"/>
      <c r="K4615" s="3" t="s">
        <v>139</v>
      </c>
      <c r="L4615" s="125">
        <v>0.132088609666205</v>
      </c>
      <c r="M4615" s="3">
        <v>8</v>
      </c>
      <c r="N4615" s="125">
        <v>-2.8074354599991799E-2</v>
      </c>
      <c r="O4615" s="3">
        <v>12</v>
      </c>
      <c r="P4615" s="125">
        <v>-1.3749762904489E-2</v>
      </c>
      <c r="Q4615" s="3">
        <v>16</v>
      </c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</row>
    <row r="4616" spans="1:30" hidden="1" x14ac:dyDescent="0.25">
      <c r="A4616" s="2">
        <v>9</v>
      </c>
      <c r="B4616" s="2">
        <v>2018</v>
      </c>
      <c r="C4616" s="4" t="str">
        <f>INDEX(Index!$B$1:$B$500,MATCH($F4616,Index!$A$1:$A$500,0)
)</f>
        <v>PIT</v>
      </c>
      <c r="D4616" s="4">
        <v>0</v>
      </c>
      <c r="E4616" s="141">
        <f t="shared" si="72"/>
        <v>0.144431820494169</v>
      </c>
      <c r="F4616" s="3" t="s">
        <v>32</v>
      </c>
      <c r="G4616" s="3">
        <v>7</v>
      </c>
      <c r="H4616" s="125">
        <v>0.144431820494169</v>
      </c>
      <c r="I4616" s="3"/>
      <c r="J4616" s="3"/>
      <c r="K4616" s="3" t="s">
        <v>271</v>
      </c>
      <c r="L4616" s="125">
        <v>0.171229125831974</v>
      </c>
      <c r="M4616" s="3">
        <v>5</v>
      </c>
      <c r="N4616" s="125">
        <v>-1.1997815347331501E-2</v>
      </c>
      <c r="O4616" s="3">
        <v>13</v>
      </c>
      <c r="P4616" s="125">
        <v>-3.8795120685136499E-2</v>
      </c>
      <c r="Q4616" s="3">
        <v>24</v>
      </c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</row>
    <row r="4617" spans="1:30" hidden="1" x14ac:dyDescent="0.25">
      <c r="A4617" s="2">
        <v>9</v>
      </c>
      <c r="B4617" s="2">
        <v>2018</v>
      </c>
      <c r="C4617" s="4" t="str">
        <f>INDEX(Index!$B$1:$B$500,MATCH($F4617,Index!$A$1:$A$500,0)
)</f>
        <v>LAC</v>
      </c>
      <c r="D4617" s="4">
        <v>0</v>
      </c>
      <c r="E4617" s="141">
        <f t="shared" si="72"/>
        <v>8.4219044520541256E-2</v>
      </c>
      <c r="F4617" s="3" t="s">
        <v>28</v>
      </c>
      <c r="G4617" s="3">
        <v>8</v>
      </c>
      <c r="H4617" s="125">
        <v>8.4219044520541256E-2</v>
      </c>
      <c r="I4617" s="3"/>
      <c r="J4617" s="3"/>
      <c r="K4617" s="3" t="s">
        <v>133</v>
      </c>
      <c r="L4617" s="125">
        <v>0.179746610936419</v>
      </c>
      <c r="M4617" s="3">
        <v>4</v>
      </c>
      <c r="N4617" s="125">
        <v>7.3203653682956298E-3</v>
      </c>
      <c r="O4617" s="3">
        <v>18</v>
      </c>
      <c r="P4617" s="125">
        <v>-8.8207201047582104E-2</v>
      </c>
      <c r="Q4617" s="3">
        <v>32</v>
      </c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</row>
    <row r="4618" spans="1:30" hidden="1" x14ac:dyDescent="0.25">
      <c r="A4618" s="2">
        <v>9</v>
      </c>
      <c r="B4618" s="2">
        <v>2018</v>
      </c>
      <c r="C4618" s="4" t="str">
        <f>INDEX(Index!$B$1:$B$500,MATCH($F4618,Index!$A$1:$A$500,0)
)</f>
        <v>HOU</v>
      </c>
      <c r="D4618" s="4">
        <v>0</v>
      </c>
      <c r="E4618" s="141">
        <f t="shared" si="72"/>
        <v>7.704884299652251E-2</v>
      </c>
      <c r="F4618" s="3" t="s">
        <v>49</v>
      </c>
      <c r="G4618" s="3">
        <v>9</v>
      </c>
      <c r="H4618" s="125">
        <v>7.704884299652251E-2</v>
      </c>
      <c r="I4618" s="3"/>
      <c r="J4618" s="3"/>
      <c r="K4618" s="3" t="s">
        <v>134</v>
      </c>
      <c r="L4618" s="125">
        <v>-2.6793875198943901E-2</v>
      </c>
      <c r="M4618" s="3">
        <v>20</v>
      </c>
      <c r="N4618" s="125">
        <v>-8.3707840558206306E-2</v>
      </c>
      <c r="O4618" s="3">
        <v>4</v>
      </c>
      <c r="P4618" s="125">
        <v>2.0134877637260101E-2</v>
      </c>
      <c r="Q4618" s="3">
        <v>4</v>
      </c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</row>
    <row r="4619" spans="1:30" hidden="1" x14ac:dyDescent="0.25">
      <c r="A4619" s="2">
        <v>9</v>
      </c>
      <c r="B4619" s="2">
        <v>2018</v>
      </c>
      <c r="C4619" s="4" t="str">
        <f>INDEX(Index!$B$1:$B$500,MATCH($F4619,Index!$A$1:$A$500,0)
)</f>
        <v>DEN</v>
      </c>
      <c r="D4619" s="4">
        <v>0</v>
      </c>
      <c r="E4619" s="141">
        <f t="shared" si="72"/>
        <v>7.5801032433658294E-2</v>
      </c>
      <c r="F4619" s="3" t="s">
        <v>39</v>
      </c>
      <c r="G4619" s="3">
        <v>10</v>
      </c>
      <c r="H4619" s="125">
        <v>7.5801032433658294E-2</v>
      </c>
      <c r="I4619" s="3"/>
      <c r="J4619" s="3"/>
      <c r="K4619" s="3" t="s">
        <v>140</v>
      </c>
      <c r="L4619" s="125">
        <v>6.0086275501373E-2</v>
      </c>
      <c r="M4619" s="3">
        <v>12</v>
      </c>
      <c r="N4619" s="125">
        <v>-5.8936820252590297E-2</v>
      </c>
      <c r="O4619" s="3">
        <v>9</v>
      </c>
      <c r="P4619" s="125">
        <v>-4.3222063320305003E-2</v>
      </c>
      <c r="Q4619" s="3">
        <v>27</v>
      </c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</row>
    <row r="4620" spans="1:30" hidden="1" x14ac:dyDescent="0.25">
      <c r="A4620" s="2">
        <v>9</v>
      </c>
      <c r="B4620" s="2">
        <v>2018</v>
      </c>
      <c r="C4620" s="4" t="str">
        <f>INDEX(Index!$B$1:$B$500,MATCH($F4620,Index!$A$1:$A$500,0)
)</f>
        <v>BAL</v>
      </c>
      <c r="D4620" s="4">
        <v>0</v>
      </c>
      <c r="E4620" s="141">
        <f t="shared" si="72"/>
        <v>7.4558596132584545E-2</v>
      </c>
      <c r="F4620" s="3" t="s">
        <v>18</v>
      </c>
      <c r="G4620" s="3">
        <v>11</v>
      </c>
      <c r="H4620" s="125">
        <v>7.4558596132584545E-2</v>
      </c>
      <c r="I4620" s="3"/>
      <c r="J4620" s="3"/>
      <c r="K4620" s="3" t="s">
        <v>135</v>
      </c>
      <c r="L4620" s="125">
        <v>2.4786061249569301E-2</v>
      </c>
      <c r="M4620" s="3">
        <v>14</v>
      </c>
      <c r="N4620" s="125">
        <v>-5.5131789515213601E-2</v>
      </c>
      <c r="O4620" s="3">
        <v>10</v>
      </c>
      <c r="P4620" s="125">
        <v>-5.3592546321983604E-3</v>
      </c>
      <c r="Q4620" s="3">
        <v>11</v>
      </c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</row>
    <row r="4621" spans="1:30" hidden="1" x14ac:dyDescent="0.25">
      <c r="A4621" s="2">
        <v>9</v>
      </c>
      <c r="B4621" s="2">
        <v>2018</v>
      </c>
      <c r="C4621" s="4" t="str">
        <f>INDEX(Index!$B$1:$B$500,MATCH($F4621,Index!$A$1:$A$500,0)
)</f>
        <v>SEA</v>
      </c>
      <c r="D4621" s="4">
        <v>0</v>
      </c>
      <c r="E4621" s="141">
        <f t="shared" si="72"/>
        <v>4.8917269611992761E-2</v>
      </c>
      <c r="F4621" s="3" t="s">
        <v>30</v>
      </c>
      <c r="G4621" s="3">
        <v>12</v>
      </c>
      <c r="H4621" s="125">
        <v>4.8917269611992761E-2</v>
      </c>
      <c r="I4621" s="3"/>
      <c r="J4621" s="3"/>
      <c r="K4621" s="3" t="s">
        <v>131</v>
      </c>
      <c r="L4621" s="125">
        <v>-2.7131967099851399E-3</v>
      </c>
      <c r="M4621" s="3">
        <v>16</v>
      </c>
      <c r="N4621" s="125">
        <v>-6.2898633634406301E-2</v>
      </c>
      <c r="O4621" s="3">
        <v>8</v>
      </c>
      <c r="P4621" s="125">
        <v>-1.12681673124284E-2</v>
      </c>
      <c r="Q4621" s="3">
        <v>14</v>
      </c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</row>
    <row r="4622" spans="1:30" hidden="1" x14ac:dyDescent="0.25">
      <c r="A4622" s="2">
        <v>9</v>
      </c>
      <c r="B4622" s="2">
        <v>2018</v>
      </c>
      <c r="C4622" s="4" t="str">
        <f>INDEX(Index!$B$1:$B$500,MATCH($F4622,Index!$A$1:$A$500,0)
)</f>
        <v>MIN</v>
      </c>
      <c r="D4622" s="4">
        <v>0</v>
      </c>
      <c r="E4622" s="141">
        <f t="shared" si="72"/>
        <v>3.6724920269642997E-2</v>
      </c>
      <c r="F4622" s="3" t="s">
        <v>46</v>
      </c>
      <c r="G4622" s="3">
        <v>13</v>
      </c>
      <c r="H4622" s="125">
        <v>3.6724920269642997E-2</v>
      </c>
      <c r="I4622" s="3"/>
      <c r="J4622" s="3"/>
      <c r="K4622" s="3" t="s">
        <v>272</v>
      </c>
      <c r="L4622" s="125">
        <v>-2.0766797232485701E-2</v>
      </c>
      <c r="M4622" s="3">
        <v>18</v>
      </c>
      <c r="N4622" s="125">
        <v>-9.5569544525739195E-2</v>
      </c>
      <c r="O4622" s="3">
        <v>3</v>
      </c>
      <c r="P4622" s="125">
        <v>-3.8077827023610497E-2</v>
      </c>
      <c r="Q4622" s="3">
        <v>23</v>
      </c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</row>
    <row r="4623" spans="1:30" hidden="1" x14ac:dyDescent="0.25">
      <c r="A4623" s="2">
        <v>9</v>
      </c>
      <c r="B4623" s="2">
        <v>2018</v>
      </c>
      <c r="C4623" s="4" t="str">
        <f>INDEX(Index!$B$1:$B$500,MATCH($F4623,Index!$A$1:$A$500,0)
)</f>
        <v>CIN</v>
      </c>
      <c r="D4623" s="4">
        <v>0</v>
      </c>
      <c r="E4623" s="141">
        <f t="shared" si="72"/>
        <v>3.1954156132509307E-2</v>
      </c>
      <c r="F4623" s="3" t="s">
        <v>24</v>
      </c>
      <c r="G4623" s="3">
        <v>14</v>
      </c>
      <c r="H4623" s="125">
        <v>3.1954156132509307E-2</v>
      </c>
      <c r="I4623" s="3"/>
      <c r="J4623" s="3"/>
      <c r="K4623" s="3" t="s">
        <v>128</v>
      </c>
      <c r="L4623" s="125">
        <v>6.7986004205256398E-2</v>
      </c>
      <c r="M4623" s="3">
        <v>11</v>
      </c>
      <c r="N4623" s="125">
        <v>1.9482074509380599E-2</v>
      </c>
      <c r="O4623" s="3">
        <v>22</v>
      </c>
      <c r="P4623" s="125">
        <v>-1.65497735633665E-2</v>
      </c>
      <c r="Q4623" s="3">
        <v>17</v>
      </c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</row>
    <row r="4624" spans="1:30" hidden="1" x14ac:dyDescent="0.25">
      <c r="A4624" s="2">
        <v>9</v>
      </c>
      <c r="B4624" s="2">
        <v>2018</v>
      </c>
      <c r="C4624" s="4" t="str">
        <f>INDEX(Index!$B$1:$B$500,MATCH($F4624,Index!$A$1:$A$500,0)
)</f>
        <v>MIA</v>
      </c>
      <c r="D4624" s="4">
        <v>0</v>
      </c>
      <c r="E4624" s="141">
        <f t="shared" si="72"/>
        <v>-6.6115652471459008E-3</v>
      </c>
      <c r="F4624" s="3" t="s">
        <v>4</v>
      </c>
      <c r="G4624" s="3">
        <v>15</v>
      </c>
      <c r="H4624" s="125">
        <v>-6.6115652471459008E-3</v>
      </c>
      <c r="I4624" s="3"/>
      <c r="J4624" s="3"/>
      <c r="K4624" s="3" t="s">
        <v>136</v>
      </c>
      <c r="L4624" s="125">
        <v>-2.0418524936638701E-2</v>
      </c>
      <c r="M4624" s="3">
        <v>17</v>
      </c>
      <c r="N4624" s="125">
        <v>2.6202865717037799E-2</v>
      </c>
      <c r="O4624" s="3">
        <v>23</v>
      </c>
      <c r="P4624" s="125">
        <v>4.00098254065306E-2</v>
      </c>
      <c r="Q4624" s="3">
        <v>3</v>
      </c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</row>
    <row r="4625" spans="1:30" hidden="1" x14ac:dyDescent="0.25">
      <c r="A4625" s="2">
        <v>9</v>
      </c>
      <c r="B4625" s="2">
        <v>2018</v>
      </c>
      <c r="C4625" s="4" t="str">
        <f>INDEX(Index!$B$1:$B$500,MATCH($F4625,Index!$A$1:$A$500,0)
)</f>
        <v>ATL</v>
      </c>
      <c r="D4625" s="4">
        <v>0</v>
      </c>
      <c r="E4625" s="141">
        <f t="shared" si="72"/>
        <v>-1.8326048767331585E-2</v>
      </c>
      <c r="F4625" s="3" t="s">
        <v>43</v>
      </c>
      <c r="G4625" s="3">
        <v>16</v>
      </c>
      <c r="H4625" s="125">
        <v>-1.8326048767331585E-2</v>
      </c>
      <c r="I4625" s="3"/>
      <c r="J4625" s="3"/>
      <c r="K4625" s="3" t="s">
        <v>131</v>
      </c>
      <c r="L4625" s="125">
        <v>0.153343268063411</v>
      </c>
      <c r="M4625" s="3">
        <v>7</v>
      </c>
      <c r="N4625" s="125">
        <v>0.162884584023994</v>
      </c>
      <c r="O4625" s="3">
        <v>30</v>
      </c>
      <c r="P4625" s="125">
        <v>-8.7847328067485898E-3</v>
      </c>
      <c r="Q4625" s="3">
        <v>12</v>
      </c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</row>
    <row r="4626" spans="1:30" hidden="1" x14ac:dyDescent="0.25">
      <c r="A4626" s="2">
        <v>9</v>
      </c>
      <c r="B4626" s="2">
        <v>2018</v>
      </c>
      <c r="C4626" s="4" t="str">
        <f>INDEX(Index!$B$1:$B$500,MATCH($F4626,Index!$A$1:$A$500,0)
)</f>
        <v>WAS</v>
      </c>
      <c r="D4626" s="4">
        <v>0</v>
      </c>
      <c r="E4626" s="141">
        <f t="shared" si="72"/>
        <v>-2.9581240800622799E-2</v>
      </c>
      <c r="F4626" s="3" t="s">
        <v>26</v>
      </c>
      <c r="G4626" s="3">
        <v>17</v>
      </c>
      <c r="H4626" s="125">
        <v>-2.9581240800622799E-2</v>
      </c>
      <c r="I4626" s="3"/>
      <c r="J4626" s="3"/>
      <c r="K4626" s="3" t="s">
        <v>128</v>
      </c>
      <c r="L4626" s="125">
        <v>-2.4952417664428898E-2</v>
      </c>
      <c r="M4626" s="3">
        <v>19</v>
      </c>
      <c r="N4626" s="125">
        <v>1.4990859054412199E-2</v>
      </c>
      <c r="O4626" s="3">
        <v>21</v>
      </c>
      <c r="P4626" s="125">
        <v>1.03620359182183E-2</v>
      </c>
      <c r="Q4626" s="3">
        <v>9</v>
      </c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</row>
    <row r="4627" spans="1:30" hidden="1" x14ac:dyDescent="0.25">
      <c r="A4627" s="2">
        <v>9</v>
      </c>
      <c r="B4627" s="2">
        <v>2018</v>
      </c>
      <c r="C4627" s="4" t="str">
        <f>INDEX(Index!$B$1:$B$500,MATCH($F4627,Index!$A$1:$A$500,0)
)</f>
        <v>JAX</v>
      </c>
      <c r="D4627" s="4">
        <v>0</v>
      </c>
      <c r="E4627" s="141">
        <f t="shared" si="72"/>
        <v>-3.4551717447060898E-2</v>
      </c>
      <c r="F4627" s="3" t="s">
        <v>12</v>
      </c>
      <c r="G4627" s="3">
        <v>18</v>
      </c>
      <c r="H4627" s="125">
        <v>-3.4551717447060898E-2</v>
      </c>
      <c r="I4627" s="3"/>
      <c r="J4627" s="3"/>
      <c r="K4627" s="3" t="s">
        <v>129</v>
      </c>
      <c r="L4627" s="125">
        <v>-0.12890315433566099</v>
      </c>
      <c r="M4627" s="3">
        <v>28</v>
      </c>
      <c r="N4627" s="125">
        <v>-7.4744208686140595E-2</v>
      </c>
      <c r="O4627" s="3">
        <v>6</v>
      </c>
      <c r="P4627" s="125">
        <v>1.9607228202459501E-2</v>
      </c>
      <c r="Q4627" s="3">
        <v>5</v>
      </c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</row>
    <row r="4628" spans="1:30" hidden="1" x14ac:dyDescent="0.25">
      <c r="A4628" s="2">
        <v>9</v>
      </c>
      <c r="B4628" s="2">
        <v>2018</v>
      </c>
      <c r="C4628" s="4" t="str">
        <f>INDEX(Index!$B$1:$B$500,MATCH($F4628,Index!$A$1:$A$500,0)
)</f>
        <v>GB</v>
      </c>
      <c r="D4628" s="4">
        <v>0</v>
      </c>
      <c r="E4628" s="141">
        <f t="shared" si="72"/>
        <v>-4.4394067496511307E-2</v>
      </c>
      <c r="F4628" s="3" t="s">
        <v>20</v>
      </c>
      <c r="G4628" s="3">
        <v>19</v>
      </c>
      <c r="H4628" s="125">
        <v>-4.4394067496511307E-2</v>
      </c>
      <c r="I4628" s="3"/>
      <c r="J4628" s="3"/>
      <c r="K4628" s="3" t="s">
        <v>270</v>
      </c>
      <c r="L4628" s="125">
        <v>7.2272286265253602E-2</v>
      </c>
      <c r="M4628" s="3">
        <v>10</v>
      </c>
      <c r="N4628" s="125">
        <v>6.7367343059708207E-2</v>
      </c>
      <c r="O4628" s="3">
        <v>26</v>
      </c>
      <c r="P4628" s="125">
        <v>-4.9299010702056702E-2</v>
      </c>
      <c r="Q4628" s="3">
        <v>29</v>
      </c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</row>
    <row r="4629" spans="1:30" hidden="1" x14ac:dyDescent="0.25">
      <c r="A4629" s="2">
        <v>9</v>
      </c>
      <c r="B4629" s="2">
        <v>2018</v>
      </c>
      <c r="C4629" s="4" t="str">
        <f>INDEX(Index!$B$1:$B$500,MATCH($F4629,Index!$A$1:$A$500,0)
)</f>
        <v>PHI</v>
      </c>
      <c r="D4629" s="4">
        <v>0</v>
      </c>
      <c r="E4629" s="141">
        <f t="shared" si="72"/>
        <v>-4.8040551582873001E-2</v>
      </c>
      <c r="F4629" s="3" t="s">
        <v>7</v>
      </c>
      <c r="G4629" s="3">
        <v>20</v>
      </c>
      <c r="H4629" s="125">
        <v>-4.8040551582873001E-2</v>
      </c>
      <c r="I4629" s="3"/>
      <c r="J4629" s="3"/>
      <c r="K4629" s="3" t="s">
        <v>131</v>
      </c>
      <c r="L4629" s="125">
        <v>-4.2899063866167202E-2</v>
      </c>
      <c r="M4629" s="3">
        <v>22</v>
      </c>
      <c r="N4629" s="125">
        <v>-2.9277958909792099E-2</v>
      </c>
      <c r="O4629" s="3">
        <v>11</v>
      </c>
      <c r="P4629" s="125">
        <v>-3.4419446626497902E-2</v>
      </c>
      <c r="Q4629" s="3">
        <v>21</v>
      </c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</row>
    <row r="4630" spans="1:30" hidden="1" x14ac:dyDescent="0.25">
      <c r="A4630" s="2">
        <v>9</v>
      </c>
      <c r="B4630" s="2">
        <v>2018</v>
      </c>
      <c r="C4630" s="4" t="str">
        <f>INDEX(Index!$B$1:$B$500,MATCH($F4630,Index!$A$1:$A$500,0)
)</f>
        <v>IND</v>
      </c>
      <c r="D4630" s="4">
        <v>0</v>
      </c>
      <c r="E4630" s="141">
        <f t="shared" si="72"/>
        <v>-5.7046770729577909E-2</v>
      </c>
      <c r="F4630" s="3" t="s">
        <v>35</v>
      </c>
      <c r="G4630" s="3">
        <v>21</v>
      </c>
      <c r="H4630" s="125">
        <v>-5.7046770729577909E-2</v>
      </c>
      <c r="I4630" s="3"/>
      <c r="J4630" s="3"/>
      <c r="K4630" s="3" t="s">
        <v>129</v>
      </c>
      <c r="L4630" s="125">
        <v>1.97116453632286E-2</v>
      </c>
      <c r="M4630" s="3">
        <v>15</v>
      </c>
      <c r="N4630" s="125">
        <v>9.4512266787512705E-2</v>
      </c>
      <c r="O4630" s="3">
        <v>28</v>
      </c>
      <c r="P4630" s="125">
        <v>1.77538506947062E-2</v>
      </c>
      <c r="Q4630" s="3">
        <v>6</v>
      </c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</row>
    <row r="4631" spans="1:30" hidden="1" x14ac:dyDescent="0.25">
      <c r="A4631" s="2">
        <v>9</v>
      </c>
      <c r="B4631" s="2">
        <v>2018</v>
      </c>
      <c r="C4631" s="4" t="str">
        <f>INDEX(Index!$B$1:$B$500,MATCH($F4631,Index!$A$1:$A$500,0)
)</f>
        <v>DAL</v>
      </c>
      <c r="D4631" s="4">
        <v>0</v>
      </c>
      <c r="E4631" s="141">
        <f t="shared" si="72"/>
        <v>-0.11620980039930427</v>
      </c>
      <c r="F4631" s="3" t="s">
        <v>3</v>
      </c>
      <c r="G4631" s="3">
        <v>22</v>
      </c>
      <c r="H4631" s="125">
        <v>-0.11620980039930427</v>
      </c>
      <c r="I4631" s="3"/>
      <c r="J4631" s="3"/>
      <c r="K4631" s="3" t="s">
        <v>129</v>
      </c>
      <c r="L4631" s="125">
        <v>-0.102792719320249</v>
      </c>
      <c r="M4631" s="3">
        <v>25</v>
      </c>
      <c r="N4631" s="125">
        <v>-5.8027696477644299E-3</v>
      </c>
      <c r="O4631" s="3">
        <v>15</v>
      </c>
      <c r="P4631" s="125">
        <v>-1.9219850726819698E-2</v>
      </c>
      <c r="Q4631" s="3">
        <v>18</v>
      </c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</row>
    <row r="4632" spans="1:30" hidden="1" x14ac:dyDescent="0.25">
      <c r="A4632" s="2">
        <v>9</v>
      </c>
      <c r="B4632" s="2">
        <v>2018</v>
      </c>
      <c r="C4632" s="4" t="str">
        <f>INDEX(Index!$B$1:$B$500,MATCH($F4632,Index!$A$1:$A$500,0)
)</f>
        <v>SF</v>
      </c>
      <c r="D4632" s="4">
        <v>0</v>
      </c>
      <c r="E4632" s="141">
        <f t="shared" si="72"/>
        <v>-0.15750276813318936</v>
      </c>
      <c r="F4632" s="3" t="s">
        <v>1</v>
      </c>
      <c r="G4632" s="3">
        <v>23</v>
      </c>
      <c r="H4632" s="125">
        <v>-0.15750276813318936</v>
      </c>
      <c r="I4632" s="3"/>
      <c r="J4632" s="3"/>
      <c r="K4632" s="3" t="s">
        <v>141</v>
      </c>
      <c r="L4632" s="125">
        <v>-0.10934365649971001</v>
      </c>
      <c r="M4632" s="3">
        <v>26</v>
      </c>
      <c r="N4632" s="125">
        <v>7.5720628450015497E-3</v>
      </c>
      <c r="O4632" s="3">
        <v>19</v>
      </c>
      <c r="P4632" s="125">
        <v>-4.0587048788477798E-2</v>
      </c>
      <c r="Q4632" s="3">
        <v>25</v>
      </c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</row>
    <row r="4633" spans="1:30" hidden="1" x14ac:dyDescent="0.25">
      <c r="A4633" s="2">
        <v>9</v>
      </c>
      <c r="B4633" s="2">
        <v>2018</v>
      </c>
      <c r="C4633" s="4" t="str">
        <f>INDEX(Index!$B$1:$B$500,MATCH($F4633,Index!$A$1:$A$500,0)
)</f>
        <v>NYJ</v>
      </c>
      <c r="D4633" s="4">
        <v>0</v>
      </c>
      <c r="E4633" s="141">
        <f t="shared" si="72"/>
        <v>-0.15884056690567999</v>
      </c>
      <c r="F4633" s="3" t="s">
        <v>9</v>
      </c>
      <c r="G4633" s="3">
        <v>24</v>
      </c>
      <c r="H4633" s="125">
        <v>-0.15884056690567999</v>
      </c>
      <c r="I4633" s="3"/>
      <c r="J4633" s="3"/>
      <c r="K4633" s="3" t="s">
        <v>140</v>
      </c>
      <c r="L4633" s="125">
        <v>-0.28954194779624598</v>
      </c>
      <c r="M4633" s="3">
        <v>30</v>
      </c>
      <c r="N4633" s="125">
        <v>-7.7385416709630797E-2</v>
      </c>
      <c r="O4633" s="3">
        <v>5</v>
      </c>
      <c r="P4633" s="125">
        <v>5.3315964180935198E-2</v>
      </c>
      <c r="Q4633" s="3">
        <v>2</v>
      </c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</row>
    <row r="4634" spans="1:30" hidden="1" x14ac:dyDescent="0.25">
      <c r="A4634" s="2">
        <v>9</v>
      </c>
      <c r="B4634" s="2">
        <v>2018</v>
      </c>
      <c r="C4634" s="4" t="str">
        <f>INDEX(Index!$B$1:$B$500,MATCH($F4634,Index!$A$1:$A$500,0)
)</f>
        <v>TEN</v>
      </c>
      <c r="D4634" s="4">
        <v>0</v>
      </c>
      <c r="E4634" s="141">
        <f t="shared" si="72"/>
        <v>-0.15929880776715849</v>
      </c>
      <c r="F4634" s="3" t="s">
        <v>45</v>
      </c>
      <c r="G4634" s="3">
        <v>25</v>
      </c>
      <c r="H4634" s="125">
        <v>-0.15929880776715849</v>
      </c>
      <c r="I4634" s="3"/>
      <c r="J4634" s="3"/>
      <c r="K4634" s="3" t="s">
        <v>131</v>
      </c>
      <c r="L4634" s="125">
        <v>-0.124550451090508</v>
      </c>
      <c r="M4634" s="3">
        <v>27</v>
      </c>
      <c r="N4634" s="125">
        <v>5.0070900561267798E-2</v>
      </c>
      <c r="O4634" s="3">
        <v>25</v>
      </c>
      <c r="P4634" s="125">
        <v>1.5322543884617301E-2</v>
      </c>
      <c r="Q4634" s="3">
        <v>8</v>
      </c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</row>
    <row r="4635" spans="1:30" hidden="1" x14ac:dyDescent="0.25">
      <c r="A4635" s="2">
        <v>9</v>
      </c>
      <c r="B4635" s="2">
        <v>2018</v>
      </c>
      <c r="C4635" s="4" t="str">
        <f>INDEX(Index!$B$1:$B$500,MATCH($F4635,Index!$A$1:$A$500,0)
)</f>
        <v>DET</v>
      </c>
      <c r="D4635" s="4">
        <v>0</v>
      </c>
      <c r="E4635" s="141">
        <f t="shared" si="72"/>
        <v>-0.16455059170552319</v>
      </c>
      <c r="F4635" s="3" t="s">
        <v>21</v>
      </c>
      <c r="G4635" s="3">
        <v>26</v>
      </c>
      <c r="H4635" s="125">
        <v>-0.16455059170552319</v>
      </c>
      <c r="I4635" s="3"/>
      <c r="J4635" s="3"/>
      <c r="K4635" s="3" t="s">
        <v>129</v>
      </c>
      <c r="L4635" s="125">
        <v>-3.7191853297784197E-2</v>
      </c>
      <c r="M4635" s="3">
        <v>21</v>
      </c>
      <c r="N4635" s="125">
        <v>7.9022897715782497E-2</v>
      </c>
      <c r="O4635" s="3">
        <v>27</v>
      </c>
      <c r="P4635" s="125">
        <v>-4.8335840691956497E-2</v>
      </c>
      <c r="Q4635" s="3">
        <v>28</v>
      </c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</row>
    <row r="4636" spans="1:30" hidden="1" x14ac:dyDescent="0.25">
      <c r="A4636" s="2">
        <v>9</v>
      </c>
      <c r="B4636" s="2">
        <v>2018</v>
      </c>
      <c r="C4636" s="4" t="str">
        <f>INDEX(Index!$B$1:$B$500,MATCH($F4636,Index!$A$1:$A$500,0)
)</f>
        <v>TB</v>
      </c>
      <c r="D4636" s="4">
        <v>0</v>
      </c>
      <c r="E4636" s="141">
        <f t="shared" si="72"/>
        <v>-0.18793525295026459</v>
      </c>
      <c r="F4636" s="3" t="s">
        <v>38</v>
      </c>
      <c r="G4636" s="3">
        <v>27</v>
      </c>
      <c r="H4636" s="125">
        <v>-0.18793525295026459</v>
      </c>
      <c r="I4636" s="3"/>
      <c r="J4636" s="3"/>
      <c r="K4636" s="3" t="s">
        <v>129</v>
      </c>
      <c r="L4636" s="125">
        <v>2.5586757783757502E-2</v>
      </c>
      <c r="M4636" s="3">
        <v>13</v>
      </c>
      <c r="N4636" s="125">
        <v>0.17787113950938899</v>
      </c>
      <c r="O4636" s="3">
        <v>31</v>
      </c>
      <c r="P4636" s="125">
        <v>-3.5650871224633097E-2</v>
      </c>
      <c r="Q4636" s="3">
        <v>22</v>
      </c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</row>
    <row r="4637" spans="1:30" hidden="1" x14ac:dyDescent="0.25">
      <c r="A4637" s="2">
        <v>9</v>
      </c>
      <c r="B4637" s="2">
        <v>2018</v>
      </c>
      <c r="C4637" s="4" t="str">
        <f>INDEX(Index!$B$1:$B$500,MATCH($F4637,Index!$A$1:$A$500,0)
)</f>
        <v>NYG</v>
      </c>
      <c r="D4637" s="4">
        <v>0</v>
      </c>
      <c r="E4637" s="141">
        <f t="shared" si="72"/>
        <v>-0.21589168795059138</v>
      </c>
      <c r="F4637" s="3" t="s">
        <v>15</v>
      </c>
      <c r="G4637" s="3">
        <v>28</v>
      </c>
      <c r="H4637" s="125">
        <v>-0.21589168795059138</v>
      </c>
      <c r="I4637" s="3"/>
      <c r="J4637" s="3"/>
      <c r="K4637" s="3" t="s">
        <v>137</v>
      </c>
      <c r="L4637" s="125">
        <v>-9.3951258913033395E-2</v>
      </c>
      <c r="M4637" s="3">
        <v>24</v>
      </c>
      <c r="N4637" s="125">
        <v>0.109683682842651</v>
      </c>
      <c r="O4637" s="3">
        <v>29</v>
      </c>
      <c r="P4637" s="125">
        <v>-1.2256746194906999E-2</v>
      </c>
      <c r="Q4637" s="3">
        <v>15</v>
      </c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</row>
    <row r="4638" spans="1:30" hidden="1" x14ac:dyDescent="0.25">
      <c r="A4638" s="2">
        <v>9</v>
      </c>
      <c r="B4638" s="2">
        <v>2018</v>
      </c>
      <c r="C4638" s="4" t="str">
        <f>INDEX(Index!$B$1:$B$500,MATCH($F4638,Index!$A$1:$A$500,0)
)</f>
        <v>CLE</v>
      </c>
      <c r="D4638" s="4">
        <v>0</v>
      </c>
      <c r="E4638" s="141">
        <f t="shared" si="72"/>
        <v>-0.25581579832157875</v>
      </c>
      <c r="F4638" s="3" t="s">
        <v>10</v>
      </c>
      <c r="G4638" s="3">
        <v>29</v>
      </c>
      <c r="H4638" s="125">
        <v>-0.25581579832157875</v>
      </c>
      <c r="I4638" s="3"/>
      <c r="J4638" s="3"/>
      <c r="K4638" s="3" t="s">
        <v>314</v>
      </c>
      <c r="L4638" s="125">
        <v>-0.19132448396483201</v>
      </c>
      <c r="M4638" s="3">
        <v>29</v>
      </c>
      <c r="N4638" s="125">
        <v>-7.57422301117634E-3</v>
      </c>
      <c r="O4638" s="3">
        <v>14</v>
      </c>
      <c r="P4638" s="125">
        <v>-7.2065537367923094E-2</v>
      </c>
      <c r="Q4638" s="3">
        <v>31</v>
      </c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</row>
    <row r="4639" spans="1:30" hidden="1" x14ac:dyDescent="0.25">
      <c r="A4639" s="2">
        <v>9</v>
      </c>
      <c r="B4639" s="2">
        <v>2018</v>
      </c>
      <c r="C4639" s="4" t="str">
        <f>INDEX(Index!$B$1:$B$500,MATCH($F4639,Index!$A$1:$A$500,0)
)</f>
        <v>ARI</v>
      </c>
      <c r="D4639" s="4">
        <v>0</v>
      </c>
      <c r="E4639" s="141">
        <f t="shared" si="72"/>
        <v>-0.31270424943704511</v>
      </c>
      <c r="F4639" s="3" t="s">
        <v>23</v>
      </c>
      <c r="G4639" s="3">
        <v>30</v>
      </c>
      <c r="H4639" s="125">
        <v>-0.31270424943704511</v>
      </c>
      <c r="I4639" s="3"/>
      <c r="J4639" s="3"/>
      <c r="K4639" s="3" t="s">
        <v>130</v>
      </c>
      <c r="L4639" s="125">
        <v>-0.36306001917417402</v>
      </c>
      <c r="M4639" s="3">
        <v>31</v>
      </c>
      <c r="N4639" s="125">
        <v>-7.2234297406136197E-2</v>
      </c>
      <c r="O4639" s="3">
        <v>7</v>
      </c>
      <c r="P4639" s="125">
        <v>-2.1878527669007299E-2</v>
      </c>
      <c r="Q4639" s="3">
        <v>19</v>
      </c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</row>
    <row r="4640" spans="1:30" hidden="1" x14ac:dyDescent="0.25">
      <c r="A4640" s="2">
        <v>9</v>
      </c>
      <c r="B4640" s="2">
        <v>2018</v>
      </c>
      <c r="C4640" s="4" t="str">
        <f>INDEX(Index!$B$1:$B$500,MATCH($F4640,Index!$A$1:$A$500,0)
)</f>
        <v>LV</v>
      </c>
      <c r="D4640" s="4">
        <v>0</v>
      </c>
      <c r="E4640" s="141">
        <f t="shared" si="72"/>
        <v>-0.324117869043968</v>
      </c>
      <c r="F4640" s="3" t="s">
        <v>52</v>
      </c>
      <c r="G4640" s="3">
        <v>31</v>
      </c>
      <c r="H4640" s="125">
        <v>-0.324117869043968</v>
      </c>
      <c r="I4640" s="3"/>
      <c r="J4640" s="3"/>
      <c r="K4640" s="3" t="s">
        <v>137</v>
      </c>
      <c r="L4640" s="125">
        <v>-5.8098126103668199E-2</v>
      </c>
      <c r="M4640" s="3">
        <v>23</v>
      </c>
      <c r="N4640" s="125">
        <v>0.205090981668824</v>
      </c>
      <c r="O4640" s="3">
        <v>32</v>
      </c>
      <c r="P4640" s="125">
        <v>-6.0928761271475798E-2</v>
      </c>
      <c r="Q4640" s="3">
        <v>30</v>
      </c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</row>
    <row r="4641" spans="1:30" hidden="1" x14ac:dyDescent="0.25">
      <c r="A4641" s="2">
        <v>9</v>
      </c>
      <c r="B4641" s="2">
        <v>2018</v>
      </c>
      <c r="C4641" s="4" t="str">
        <f>INDEX(Index!$B$1:$B$500,MATCH($F4641,Index!$A$1:$A$500,0)
)</f>
        <v>BUF</v>
      </c>
      <c r="D4641" s="4">
        <v>0</v>
      </c>
      <c r="E4641" s="141">
        <f t="shared" si="72"/>
        <v>-0.37290648671071963</v>
      </c>
      <c r="F4641" s="3" t="s">
        <v>0</v>
      </c>
      <c r="G4641" s="3">
        <v>32</v>
      </c>
      <c r="H4641" s="125">
        <v>-0.37290648671071963</v>
      </c>
      <c r="I4641" s="3"/>
      <c r="J4641" s="3"/>
      <c r="K4641" s="3" t="s">
        <v>141</v>
      </c>
      <c r="L4641" s="125">
        <v>-0.50668795711446202</v>
      </c>
      <c r="M4641" s="3">
        <v>32</v>
      </c>
      <c r="N4641" s="125">
        <v>-0.16063169612500999</v>
      </c>
      <c r="O4641" s="3">
        <v>2</v>
      </c>
      <c r="P4641" s="125">
        <v>-2.68502257212676E-2</v>
      </c>
      <c r="Q4641" s="3">
        <v>20</v>
      </c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</row>
    <row r="4642" spans="1:30" hidden="1" x14ac:dyDescent="0.25">
      <c r="A4642" s="2">
        <v>10</v>
      </c>
      <c r="B4642" s="2">
        <v>2018</v>
      </c>
      <c r="C4642" s="4" t="str">
        <f>INDEX(Index!$B$1:$B$500,MATCH($F4642,Index!$A$1:$A$500,0)
)</f>
        <v>KC</v>
      </c>
      <c r="D4642" s="4">
        <v>0</v>
      </c>
      <c r="E4642" s="141">
        <f t="shared" si="72"/>
        <v>0.47259417030833856</v>
      </c>
      <c r="F4642" s="3" t="s">
        <v>5</v>
      </c>
      <c r="G4642" s="3">
        <v>1</v>
      </c>
      <c r="H4642" s="125">
        <v>0.47259417030833856</v>
      </c>
      <c r="I4642" s="3"/>
      <c r="J4642" s="3"/>
      <c r="K4642" s="3" t="s">
        <v>224</v>
      </c>
      <c r="L4642" s="125">
        <v>0.399215552112967</v>
      </c>
      <c r="M4642" s="3">
        <v>1</v>
      </c>
      <c r="N4642" s="125">
        <v>1.13846956617384E-3</v>
      </c>
      <c r="O4642" s="3">
        <v>16</v>
      </c>
      <c r="P4642" s="125">
        <v>7.4517087761545406E-2</v>
      </c>
      <c r="Q4642" s="3">
        <v>1</v>
      </c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</row>
    <row r="4643" spans="1:30" hidden="1" x14ac:dyDescent="0.25">
      <c r="A4643" s="2">
        <v>10</v>
      </c>
      <c r="B4643" s="2">
        <v>2018</v>
      </c>
      <c r="C4643" s="4" t="str">
        <f>INDEX(Index!$B$1:$B$500,MATCH($F4643,Index!$A$1:$A$500,0)
)</f>
        <v>LAR</v>
      </c>
      <c r="D4643" s="4">
        <v>0</v>
      </c>
      <c r="E4643" s="141">
        <f t="shared" si="72"/>
        <v>0.29557841000574192</v>
      </c>
      <c r="F4643" s="3" t="s">
        <v>42</v>
      </c>
      <c r="G4643" s="3">
        <v>2</v>
      </c>
      <c r="H4643" s="125">
        <v>0.29557841000574192</v>
      </c>
      <c r="I4643" s="3"/>
      <c r="J4643" s="3"/>
      <c r="K4643" s="3" t="s">
        <v>224</v>
      </c>
      <c r="L4643" s="125">
        <v>0.32271756711538202</v>
      </c>
      <c r="M4643" s="3">
        <v>2</v>
      </c>
      <c r="N4643" s="125">
        <v>1.9216217133216799E-2</v>
      </c>
      <c r="O4643" s="3">
        <v>20</v>
      </c>
      <c r="P4643" s="125">
        <v>-7.9229399764232794E-3</v>
      </c>
      <c r="Q4643" s="3">
        <v>15</v>
      </c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</row>
    <row r="4644" spans="1:30" hidden="1" x14ac:dyDescent="0.25">
      <c r="A4644" s="2">
        <v>10</v>
      </c>
      <c r="B4644" s="2">
        <v>2018</v>
      </c>
      <c r="C4644" s="4" t="str">
        <f>INDEX(Index!$B$1:$B$500,MATCH($F4644,Index!$A$1:$A$500,0)
)</f>
        <v>PIT</v>
      </c>
      <c r="D4644" s="4">
        <v>0</v>
      </c>
      <c r="E4644" s="141">
        <f t="shared" si="72"/>
        <v>0.26040662372739937</v>
      </c>
      <c r="F4644" s="3" t="s">
        <v>32</v>
      </c>
      <c r="G4644" s="3">
        <v>3</v>
      </c>
      <c r="H4644" s="125">
        <v>0.26040662372739937</v>
      </c>
      <c r="I4644" s="3"/>
      <c r="J4644" s="3"/>
      <c r="K4644" s="3" t="s">
        <v>239</v>
      </c>
      <c r="L4644" s="125">
        <v>0.23614558218245499</v>
      </c>
      <c r="M4644" s="3">
        <v>3</v>
      </c>
      <c r="N4644" s="125">
        <v>-4.5161895909009098E-2</v>
      </c>
      <c r="O4644" s="3">
        <v>10</v>
      </c>
      <c r="P4644" s="125">
        <v>-2.0900854364064698E-2</v>
      </c>
      <c r="Q4644" s="3">
        <v>21</v>
      </c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</row>
    <row r="4645" spans="1:30" hidden="1" x14ac:dyDescent="0.25">
      <c r="A4645" s="2">
        <v>10</v>
      </c>
      <c r="B4645" s="2">
        <v>2018</v>
      </c>
      <c r="C4645" s="4" t="str">
        <f>INDEX(Index!$B$1:$B$500,MATCH($F4645,Index!$A$1:$A$500,0)
)</f>
        <v>CHI</v>
      </c>
      <c r="D4645" s="4">
        <v>0</v>
      </c>
      <c r="E4645" s="141">
        <f t="shared" si="72"/>
        <v>0.24693037898169617</v>
      </c>
      <c r="F4645" s="3" t="s">
        <v>64</v>
      </c>
      <c r="G4645" s="3">
        <v>4</v>
      </c>
      <c r="H4645" s="125">
        <v>0.24693037898169617</v>
      </c>
      <c r="I4645" s="3"/>
      <c r="J4645" s="3"/>
      <c r="K4645" s="3" t="s">
        <v>134</v>
      </c>
      <c r="L4645" s="125">
        <v>9.2456186951400496E-2</v>
      </c>
      <c r="M4645" s="3">
        <v>8</v>
      </c>
      <c r="N4645" s="125">
        <v>-0.219460259349576</v>
      </c>
      <c r="O4645" s="3">
        <v>1</v>
      </c>
      <c r="P4645" s="125">
        <v>-6.4986067319280305E-2</v>
      </c>
      <c r="Q4645" s="3">
        <v>30</v>
      </c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</row>
    <row r="4646" spans="1:30" hidden="1" x14ac:dyDescent="0.25">
      <c r="A4646" s="2">
        <v>10</v>
      </c>
      <c r="B4646" s="2">
        <v>2018</v>
      </c>
      <c r="C4646" s="4" t="str">
        <f>INDEX(Index!$B$1:$B$500,MATCH($F4646,Index!$A$1:$A$500,0)
)</f>
        <v>NO</v>
      </c>
      <c r="D4646" s="4">
        <v>0</v>
      </c>
      <c r="E4646" s="141">
        <f t="shared" si="72"/>
        <v>0.21249471034519998</v>
      </c>
      <c r="F4646" s="3" t="s">
        <v>27</v>
      </c>
      <c r="G4646" s="3">
        <v>5</v>
      </c>
      <c r="H4646" s="125">
        <v>0.21249471034519998</v>
      </c>
      <c r="I4646" s="3"/>
      <c r="J4646" s="3"/>
      <c r="K4646" s="3" t="s">
        <v>222</v>
      </c>
      <c r="L4646" s="125">
        <v>0.223600063281016</v>
      </c>
      <c r="M4646" s="3">
        <v>4</v>
      </c>
      <c r="N4646" s="125">
        <v>2.5847010628078499E-2</v>
      </c>
      <c r="O4646" s="3">
        <v>23</v>
      </c>
      <c r="P4646" s="125">
        <v>1.4741657692262501E-2</v>
      </c>
      <c r="Q4646" s="3">
        <v>8</v>
      </c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</row>
    <row r="4647" spans="1:30" hidden="1" x14ac:dyDescent="0.25">
      <c r="A4647" s="2">
        <v>10</v>
      </c>
      <c r="B4647" s="2">
        <v>2018</v>
      </c>
      <c r="C4647" s="4" t="str">
        <f>INDEX(Index!$B$1:$B$500,MATCH($F4647,Index!$A$1:$A$500,0)
)</f>
        <v>LAC</v>
      </c>
      <c r="D4647" s="4">
        <v>0</v>
      </c>
      <c r="E4647" s="141">
        <f t="shared" si="72"/>
        <v>0.13661011222587938</v>
      </c>
      <c r="F4647" s="3" t="s">
        <v>28</v>
      </c>
      <c r="G4647" s="3">
        <v>6</v>
      </c>
      <c r="H4647" s="125">
        <v>0.13661011222587938</v>
      </c>
      <c r="I4647" s="3"/>
      <c r="J4647" s="3"/>
      <c r="K4647" s="3" t="s">
        <v>139</v>
      </c>
      <c r="L4647" s="125">
        <v>0.16980242565019499</v>
      </c>
      <c r="M4647" s="3">
        <v>5</v>
      </c>
      <c r="N4647" s="125">
        <v>-4.3011134570601801E-2</v>
      </c>
      <c r="O4647" s="3">
        <v>11</v>
      </c>
      <c r="P4647" s="125">
        <v>-7.6203447994917406E-2</v>
      </c>
      <c r="Q4647" s="3">
        <v>32</v>
      </c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</row>
    <row r="4648" spans="1:30" hidden="1" x14ac:dyDescent="0.25">
      <c r="A4648" s="2">
        <v>10</v>
      </c>
      <c r="B4648" s="2">
        <v>2018</v>
      </c>
      <c r="C4648" s="4" t="str">
        <f>INDEX(Index!$B$1:$B$500,MATCH($F4648,Index!$A$1:$A$500,0)
)</f>
        <v>BAL</v>
      </c>
      <c r="D4648" s="4">
        <v>0</v>
      </c>
      <c r="E4648" s="141">
        <f t="shared" si="72"/>
        <v>0.11576182552235574</v>
      </c>
      <c r="F4648" s="3" t="s">
        <v>18</v>
      </c>
      <c r="G4648" s="3">
        <v>7</v>
      </c>
      <c r="H4648" s="125">
        <v>0.11576182552235574</v>
      </c>
      <c r="I4648" s="3"/>
      <c r="J4648" s="3"/>
      <c r="K4648" s="3" t="s">
        <v>135</v>
      </c>
      <c r="L4648" s="125">
        <v>3.6290839505153299E-2</v>
      </c>
      <c r="M4648" s="3">
        <v>13</v>
      </c>
      <c r="N4648" s="125">
        <v>-8.4830240649400798E-2</v>
      </c>
      <c r="O4648" s="3">
        <v>6</v>
      </c>
      <c r="P4648" s="125">
        <v>-5.3592546321983604E-3</v>
      </c>
      <c r="Q4648" s="3">
        <v>13</v>
      </c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</row>
    <row r="4649" spans="1:30" hidden="1" x14ac:dyDescent="0.25">
      <c r="A4649" s="2">
        <v>10</v>
      </c>
      <c r="B4649" s="2">
        <v>2018</v>
      </c>
      <c r="C4649" s="4" t="str">
        <f>INDEX(Index!$B$1:$B$500,MATCH($F4649,Index!$A$1:$A$500,0)
)</f>
        <v>NE</v>
      </c>
      <c r="D4649" s="4">
        <v>0</v>
      </c>
      <c r="E4649" s="141">
        <f t="shared" si="72"/>
        <v>8.5324765572673211E-2</v>
      </c>
      <c r="F4649" s="3" t="s">
        <v>17</v>
      </c>
      <c r="G4649" s="3">
        <v>8</v>
      </c>
      <c r="H4649" s="125">
        <v>8.5324765572673211E-2</v>
      </c>
      <c r="I4649" s="3"/>
      <c r="J4649" s="3"/>
      <c r="K4649" s="3" t="s">
        <v>143</v>
      </c>
      <c r="L4649" s="125">
        <v>7.6793103846140603E-2</v>
      </c>
      <c r="M4649" s="3">
        <v>9</v>
      </c>
      <c r="N4649" s="125">
        <v>-1.8714365006414001E-2</v>
      </c>
      <c r="O4649" s="3">
        <v>15</v>
      </c>
      <c r="P4649" s="125">
        <v>-1.0182703279881401E-2</v>
      </c>
      <c r="Q4649" s="3">
        <v>16</v>
      </c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</row>
    <row r="4650" spans="1:30" hidden="1" x14ac:dyDescent="0.25">
      <c r="A4650" s="2">
        <v>10</v>
      </c>
      <c r="B4650" s="2">
        <v>2018</v>
      </c>
      <c r="C4650" s="4" t="str">
        <f>INDEX(Index!$B$1:$B$500,MATCH($F4650,Index!$A$1:$A$500,0)
)</f>
        <v>HOU</v>
      </c>
      <c r="D4650" s="4">
        <v>0</v>
      </c>
      <c r="E4650" s="141">
        <f t="shared" si="72"/>
        <v>7.3937636377491997E-2</v>
      </c>
      <c r="F4650" s="3" t="s">
        <v>49</v>
      </c>
      <c r="G4650" s="3">
        <v>9</v>
      </c>
      <c r="H4650" s="125">
        <v>7.3937636377491997E-2</v>
      </c>
      <c r="I4650" s="3"/>
      <c r="J4650" s="3"/>
      <c r="K4650" s="3" t="s">
        <v>134</v>
      </c>
      <c r="L4650" s="125">
        <v>-3.8520346189679103E-2</v>
      </c>
      <c r="M4650" s="3">
        <v>19</v>
      </c>
      <c r="N4650" s="125">
        <v>-9.2323104929910998E-2</v>
      </c>
      <c r="O4650" s="3">
        <v>4</v>
      </c>
      <c r="P4650" s="125">
        <v>2.0134877637260101E-2</v>
      </c>
      <c r="Q4650" s="3">
        <v>5</v>
      </c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</row>
    <row r="4651" spans="1:30" hidden="1" x14ac:dyDescent="0.25">
      <c r="A4651" s="2">
        <v>10</v>
      </c>
      <c r="B4651" s="2">
        <v>2018</v>
      </c>
      <c r="C4651" s="4" t="str">
        <f>INDEX(Index!$B$1:$B$500,MATCH($F4651,Index!$A$1:$A$500,0)
)</f>
        <v>DEN</v>
      </c>
      <c r="D4651" s="4">
        <v>0</v>
      </c>
      <c r="E4651" s="141">
        <f t="shared" si="72"/>
        <v>7.0326675402958699E-2</v>
      </c>
      <c r="F4651" s="3" t="s">
        <v>39</v>
      </c>
      <c r="G4651" s="3">
        <v>10</v>
      </c>
      <c r="H4651" s="125">
        <v>7.0326675402958699E-2</v>
      </c>
      <c r="I4651" s="3"/>
      <c r="J4651" s="3"/>
      <c r="K4651" s="3" t="s">
        <v>140</v>
      </c>
      <c r="L4651" s="125">
        <v>4.6196770802782602E-2</v>
      </c>
      <c r="M4651" s="3">
        <v>11</v>
      </c>
      <c r="N4651" s="125">
        <v>-6.7351967920481107E-2</v>
      </c>
      <c r="O4651" s="3">
        <v>7</v>
      </c>
      <c r="P4651" s="125">
        <v>-4.3222063320305003E-2</v>
      </c>
      <c r="Q4651" s="3">
        <v>26</v>
      </c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</row>
    <row r="4652" spans="1:30" hidden="1" x14ac:dyDescent="0.25">
      <c r="A4652" s="2">
        <v>10</v>
      </c>
      <c r="B4652" s="2">
        <v>2018</v>
      </c>
      <c r="C4652" s="4" t="str">
        <f>INDEX(Index!$B$1:$B$500,MATCH($F4652,Index!$A$1:$A$500,0)
)</f>
        <v>SEA</v>
      </c>
      <c r="D4652" s="4">
        <v>0</v>
      </c>
      <c r="E4652" s="141">
        <f t="shared" si="72"/>
        <v>6.4702030355839352E-2</v>
      </c>
      <c r="F4652" s="3" t="s">
        <v>30</v>
      </c>
      <c r="G4652" s="3">
        <v>11</v>
      </c>
      <c r="H4652" s="125">
        <v>6.4702030355839352E-2</v>
      </c>
      <c r="I4652" s="3"/>
      <c r="J4652" s="3"/>
      <c r="K4652" s="3" t="s">
        <v>135</v>
      </c>
      <c r="L4652" s="125">
        <v>4.0797006442990003E-2</v>
      </c>
      <c r="M4652" s="3">
        <v>12</v>
      </c>
      <c r="N4652" s="125">
        <v>-2.92315933094069E-2</v>
      </c>
      <c r="O4652" s="3">
        <v>12</v>
      </c>
      <c r="P4652" s="125">
        <v>-5.3265693965575496E-3</v>
      </c>
      <c r="Q4652" s="3">
        <v>12</v>
      </c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</row>
    <row r="4653" spans="1:30" hidden="1" x14ac:dyDescent="0.25">
      <c r="A4653" s="2">
        <v>10</v>
      </c>
      <c r="B4653" s="2">
        <v>2018</v>
      </c>
      <c r="C4653" s="4" t="str">
        <f>INDEX(Index!$B$1:$B$500,MATCH($F4653,Index!$A$1:$A$500,0)
)</f>
        <v>CAR</v>
      </c>
      <c r="D4653" s="4">
        <v>0</v>
      </c>
      <c r="E4653" s="141">
        <f t="shared" si="72"/>
        <v>5.3971483102037705E-2</v>
      </c>
      <c r="F4653" s="3" t="s">
        <v>51</v>
      </c>
      <c r="G4653" s="3">
        <v>12</v>
      </c>
      <c r="H4653" s="125">
        <v>5.3971483102037705E-2</v>
      </c>
      <c r="I4653" s="3"/>
      <c r="J4653" s="3"/>
      <c r="K4653" s="3" t="s">
        <v>134</v>
      </c>
      <c r="L4653" s="125">
        <v>0.101974137779443</v>
      </c>
      <c r="M4653" s="3">
        <v>7</v>
      </c>
      <c r="N4653" s="125">
        <v>6.1390613448427798E-2</v>
      </c>
      <c r="O4653" s="3">
        <v>26</v>
      </c>
      <c r="P4653" s="125">
        <v>1.3387958771022499E-2</v>
      </c>
      <c r="Q4653" s="3">
        <v>9</v>
      </c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</row>
    <row r="4654" spans="1:30" hidden="1" x14ac:dyDescent="0.25">
      <c r="A4654" s="2">
        <v>10</v>
      </c>
      <c r="B4654" s="2">
        <v>2018</v>
      </c>
      <c r="C4654" s="4" t="str">
        <f>INDEX(Index!$B$1:$B$500,MATCH($F4654,Index!$A$1:$A$500,0)
)</f>
        <v>MIN</v>
      </c>
      <c r="D4654" s="4">
        <v>0</v>
      </c>
      <c r="E4654" s="141">
        <f t="shared" si="72"/>
        <v>4.5928216107084405E-2</v>
      </c>
      <c r="F4654" s="3" t="s">
        <v>46</v>
      </c>
      <c r="G4654" s="3">
        <v>13</v>
      </c>
      <c r="H4654" s="125">
        <v>4.5928216107084405E-2</v>
      </c>
      <c r="I4654" s="3"/>
      <c r="J4654" s="3"/>
      <c r="K4654" s="3" t="s">
        <v>272</v>
      </c>
      <c r="L4654" s="125">
        <v>-2.33875880419241E-2</v>
      </c>
      <c r="M4654" s="3">
        <v>17</v>
      </c>
      <c r="N4654" s="125">
        <v>-0.10739363117261901</v>
      </c>
      <c r="O4654" s="3">
        <v>3</v>
      </c>
      <c r="P4654" s="125">
        <v>-3.8077827023610497E-2</v>
      </c>
      <c r="Q4654" s="3">
        <v>25</v>
      </c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</row>
    <row r="4655" spans="1:30" hidden="1" x14ac:dyDescent="0.25">
      <c r="A4655" s="2">
        <v>10</v>
      </c>
      <c r="B4655" s="2">
        <v>2018</v>
      </c>
      <c r="C4655" s="4" t="str">
        <f>INDEX(Index!$B$1:$B$500,MATCH($F4655,Index!$A$1:$A$500,0)
)</f>
        <v>GB</v>
      </c>
      <c r="D4655" s="4">
        <v>0</v>
      </c>
      <c r="E4655" s="141">
        <f t="shared" si="72"/>
        <v>3.368329763987099E-3</v>
      </c>
      <c r="F4655" s="3" t="s">
        <v>20</v>
      </c>
      <c r="G4655" s="3">
        <v>14</v>
      </c>
      <c r="H4655" s="125">
        <v>3.368329763987099E-3</v>
      </c>
      <c r="I4655" s="3"/>
      <c r="J4655" s="3"/>
      <c r="K4655" s="3" t="s">
        <v>286</v>
      </c>
      <c r="L4655" s="125">
        <v>6.3494722624332603E-2</v>
      </c>
      <c r="M4655" s="3">
        <v>10</v>
      </c>
      <c r="N4655" s="125">
        <v>1.4331006935239501E-2</v>
      </c>
      <c r="O4655" s="3">
        <v>19</v>
      </c>
      <c r="P4655" s="125">
        <v>-4.5795385925106E-2</v>
      </c>
      <c r="Q4655" s="3">
        <v>27</v>
      </c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</row>
    <row r="4656" spans="1:30" hidden="1" x14ac:dyDescent="0.25">
      <c r="A4656" s="2">
        <v>10</v>
      </c>
      <c r="B4656" s="2">
        <v>2018</v>
      </c>
      <c r="C4656" s="4" t="str">
        <f>INDEX(Index!$B$1:$B$500,MATCH($F4656,Index!$A$1:$A$500,0)
)</f>
        <v>WAS</v>
      </c>
      <c r="D4656" s="4">
        <v>0</v>
      </c>
      <c r="E4656" s="141">
        <f t="shared" si="72"/>
        <v>-3.5841705925041399E-2</v>
      </c>
      <c r="F4656" s="3" t="s">
        <v>26</v>
      </c>
      <c r="G4656" s="3">
        <v>15</v>
      </c>
      <c r="H4656" s="125">
        <v>-3.5841705925041399E-2</v>
      </c>
      <c r="I4656" s="3"/>
      <c r="J4656" s="3"/>
      <c r="K4656" s="3" t="s">
        <v>134</v>
      </c>
      <c r="L4656" s="125">
        <v>-4.58877297937446E-2</v>
      </c>
      <c r="M4656" s="3">
        <v>20</v>
      </c>
      <c r="N4656" s="125">
        <v>1.0390964349067E-2</v>
      </c>
      <c r="O4656" s="3">
        <v>18</v>
      </c>
      <c r="P4656" s="125">
        <v>2.0436988217770201E-2</v>
      </c>
      <c r="Q4656" s="3">
        <v>4</v>
      </c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</row>
    <row r="4657" spans="1:30" hidden="1" x14ac:dyDescent="0.25">
      <c r="A4657" s="2">
        <v>10</v>
      </c>
      <c r="B4657" s="2">
        <v>2018</v>
      </c>
      <c r="C4657" s="4" t="str">
        <f>INDEX(Index!$B$1:$B$500,MATCH($F4657,Index!$A$1:$A$500,0)
)</f>
        <v>CIN</v>
      </c>
      <c r="D4657" s="4">
        <v>0</v>
      </c>
      <c r="E4657" s="141">
        <f t="shared" si="72"/>
        <v>-3.7524428682409301E-2</v>
      </c>
      <c r="F4657" s="3" t="s">
        <v>24</v>
      </c>
      <c r="G4657" s="3">
        <v>16</v>
      </c>
      <c r="H4657" s="125">
        <v>-3.7524428682409301E-2</v>
      </c>
      <c r="I4657" s="3"/>
      <c r="J4657" s="3"/>
      <c r="K4657" s="3" t="s">
        <v>136</v>
      </c>
      <c r="L4657" s="125">
        <v>2.2987205463758702E-2</v>
      </c>
      <c r="M4657" s="3">
        <v>15</v>
      </c>
      <c r="N4657" s="125">
        <v>4.9213766401290701E-2</v>
      </c>
      <c r="O4657" s="3">
        <v>24</v>
      </c>
      <c r="P4657" s="125">
        <v>-1.12978677448773E-2</v>
      </c>
      <c r="Q4657" s="3">
        <v>17</v>
      </c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</row>
    <row r="4658" spans="1:30" hidden="1" x14ac:dyDescent="0.25">
      <c r="A4658" s="2">
        <v>10</v>
      </c>
      <c r="B4658" s="2">
        <v>2018</v>
      </c>
      <c r="C4658" s="4" t="str">
        <f>INDEX(Index!$B$1:$B$500,MATCH($F4658,Index!$A$1:$A$500,0)
)</f>
        <v>TEN</v>
      </c>
      <c r="D4658" s="4">
        <v>0</v>
      </c>
      <c r="E4658" s="141">
        <f t="shared" si="72"/>
        <v>-5.3087322252482402E-2</v>
      </c>
      <c r="F4658" s="3" t="s">
        <v>45</v>
      </c>
      <c r="G4658" s="3">
        <v>17</v>
      </c>
      <c r="H4658" s="125">
        <v>-5.3087322252482402E-2</v>
      </c>
      <c r="I4658" s="3"/>
      <c r="J4658" s="3"/>
      <c r="K4658" s="3" t="s">
        <v>136</v>
      </c>
      <c r="L4658" s="125">
        <v>-9.0215623968912306E-2</v>
      </c>
      <c r="M4658" s="3">
        <v>25</v>
      </c>
      <c r="N4658" s="125">
        <v>-1.9235077262433301E-2</v>
      </c>
      <c r="O4658" s="3">
        <v>14</v>
      </c>
      <c r="P4658" s="125">
        <v>1.78932244539966E-2</v>
      </c>
      <c r="Q4658" s="3">
        <v>6</v>
      </c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</row>
    <row r="4659" spans="1:30" hidden="1" x14ac:dyDescent="0.25">
      <c r="A4659" s="2">
        <v>10</v>
      </c>
      <c r="B4659" s="2">
        <v>2018</v>
      </c>
      <c r="C4659" s="4" t="str">
        <f>INDEX(Index!$B$1:$B$500,MATCH($F4659,Index!$A$1:$A$500,0)
)</f>
        <v>PHI</v>
      </c>
      <c r="D4659" s="4">
        <v>0</v>
      </c>
      <c r="E4659" s="141">
        <f t="shared" si="72"/>
        <v>-5.310288881341356E-2</v>
      </c>
      <c r="F4659" s="3" t="s">
        <v>7</v>
      </c>
      <c r="G4659" s="3">
        <v>18</v>
      </c>
      <c r="H4659" s="125">
        <v>-5.310288881341356E-2</v>
      </c>
      <c r="I4659" s="3"/>
      <c r="J4659" s="3"/>
      <c r="K4659" s="3" t="s">
        <v>135</v>
      </c>
      <c r="L4659" s="125">
        <v>-2.9857653306652701E-2</v>
      </c>
      <c r="M4659" s="3">
        <v>18</v>
      </c>
      <c r="N4659" s="125">
        <v>4.0804998637503599E-3</v>
      </c>
      <c r="O4659" s="3">
        <v>17</v>
      </c>
      <c r="P4659" s="125">
        <v>-1.9164735643010501E-2</v>
      </c>
      <c r="Q4659" s="3">
        <v>19</v>
      </c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</row>
    <row r="4660" spans="1:30" hidden="1" x14ac:dyDescent="0.25">
      <c r="A4660" s="2">
        <v>10</v>
      </c>
      <c r="B4660" s="2">
        <v>2018</v>
      </c>
      <c r="C4660" s="4" t="str">
        <f>INDEX(Index!$B$1:$B$500,MATCH($F4660,Index!$A$1:$A$500,0)
)</f>
        <v>JAX</v>
      </c>
      <c r="D4660" s="4">
        <v>0</v>
      </c>
      <c r="E4660" s="141">
        <f t="shared" si="72"/>
        <v>-5.8169816297018589E-2</v>
      </c>
      <c r="F4660" s="3" t="s">
        <v>12</v>
      </c>
      <c r="G4660" s="3">
        <v>19</v>
      </c>
      <c r="H4660" s="125">
        <v>-5.8169816297018589E-2</v>
      </c>
      <c r="I4660" s="3"/>
      <c r="J4660" s="3"/>
      <c r="K4660" s="3" t="s">
        <v>140</v>
      </c>
      <c r="L4660" s="125">
        <v>-0.127856628336534</v>
      </c>
      <c r="M4660" s="3">
        <v>28</v>
      </c>
      <c r="N4660" s="125">
        <v>-5.2165358302553103E-2</v>
      </c>
      <c r="O4660" s="3">
        <v>8</v>
      </c>
      <c r="P4660" s="125">
        <v>1.75214537369623E-2</v>
      </c>
      <c r="Q4660" s="3">
        <v>7</v>
      </c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</row>
    <row r="4661" spans="1:30" hidden="1" x14ac:dyDescent="0.25">
      <c r="A4661" s="2">
        <v>10</v>
      </c>
      <c r="B4661" s="2">
        <v>2018</v>
      </c>
      <c r="C4661" s="4" t="str">
        <f>INDEX(Index!$B$1:$B$500,MATCH($F4661,Index!$A$1:$A$500,0)
)</f>
        <v>IND</v>
      </c>
      <c r="D4661" s="4">
        <v>0</v>
      </c>
      <c r="E4661" s="141">
        <f t="shared" si="72"/>
        <v>-7.9572473528761983E-2</v>
      </c>
      <c r="F4661" s="3" t="s">
        <v>35</v>
      </c>
      <c r="G4661" s="3">
        <v>20</v>
      </c>
      <c r="H4661" s="125">
        <v>-7.9572473528761983E-2</v>
      </c>
      <c r="I4661" s="3"/>
      <c r="J4661" s="3"/>
      <c r="K4661" s="3" t="s">
        <v>135</v>
      </c>
      <c r="L4661" s="125">
        <v>2.6899148332858999E-2</v>
      </c>
      <c r="M4661" s="3">
        <v>14</v>
      </c>
      <c r="N4661" s="125">
        <v>0.109928543556168</v>
      </c>
      <c r="O4661" s="3">
        <v>28</v>
      </c>
      <c r="P4661" s="125">
        <v>3.4569216945470201E-3</v>
      </c>
      <c r="Q4661" s="3">
        <v>10</v>
      </c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</row>
    <row r="4662" spans="1:30" hidden="1" x14ac:dyDescent="0.25">
      <c r="A4662" s="2">
        <v>10</v>
      </c>
      <c r="B4662" s="2">
        <v>2018</v>
      </c>
      <c r="C4662" s="4" t="str">
        <f>INDEX(Index!$B$1:$B$500,MATCH($F4662,Index!$A$1:$A$500,0)
)</f>
        <v>ATL</v>
      </c>
      <c r="D4662" s="4">
        <v>0</v>
      </c>
      <c r="E4662" s="141">
        <f t="shared" si="72"/>
        <v>-8.3967553265017619E-2</v>
      </c>
      <c r="F4662" s="3" t="s">
        <v>43</v>
      </c>
      <c r="G4662" s="3">
        <v>21</v>
      </c>
      <c r="H4662" s="125">
        <v>-8.3967553265017619E-2</v>
      </c>
      <c r="I4662" s="3"/>
      <c r="J4662" s="3"/>
      <c r="K4662" s="3" t="s">
        <v>135</v>
      </c>
      <c r="L4662" s="125">
        <v>0.12450432512887399</v>
      </c>
      <c r="M4662" s="3">
        <v>6</v>
      </c>
      <c r="N4662" s="125">
        <v>0.20497160376405499</v>
      </c>
      <c r="O4662" s="3">
        <v>32</v>
      </c>
      <c r="P4662" s="125">
        <v>-3.5002746298366302E-3</v>
      </c>
      <c r="Q4662" s="3">
        <v>11</v>
      </c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</row>
    <row r="4663" spans="1:30" hidden="1" x14ac:dyDescent="0.25">
      <c r="A4663" s="2">
        <v>10</v>
      </c>
      <c r="B4663" s="2">
        <v>2018</v>
      </c>
      <c r="C4663" s="4" t="str">
        <f>INDEX(Index!$B$1:$B$500,MATCH($F4663,Index!$A$1:$A$500,0)
)</f>
        <v>MIA</v>
      </c>
      <c r="D4663" s="4">
        <v>0</v>
      </c>
      <c r="E4663" s="141">
        <f t="shared" si="72"/>
        <v>-0.10526306630692409</v>
      </c>
      <c r="F4663" s="3" t="s">
        <v>4</v>
      </c>
      <c r="G4663" s="3">
        <v>22</v>
      </c>
      <c r="H4663" s="125">
        <v>-0.10526306630692409</v>
      </c>
      <c r="I4663" s="3"/>
      <c r="J4663" s="3"/>
      <c r="K4663" s="3" t="s">
        <v>145</v>
      </c>
      <c r="L4663" s="125">
        <v>-8.7812049830555197E-2</v>
      </c>
      <c r="M4663" s="3">
        <v>24</v>
      </c>
      <c r="N4663" s="125">
        <v>5.0996191195561702E-2</v>
      </c>
      <c r="O4663" s="3">
        <v>25</v>
      </c>
      <c r="P4663" s="125">
        <v>3.35451747191928E-2</v>
      </c>
      <c r="Q4663" s="3">
        <v>3</v>
      </c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</row>
    <row r="4664" spans="1:30" hidden="1" x14ac:dyDescent="0.25">
      <c r="A4664" s="2">
        <v>10</v>
      </c>
      <c r="B4664" s="2">
        <v>2018</v>
      </c>
      <c r="C4664" s="4" t="str">
        <f>INDEX(Index!$B$1:$B$500,MATCH($F4664,Index!$A$1:$A$500,0)
)</f>
        <v>DAL</v>
      </c>
      <c r="D4664" s="4">
        <v>0</v>
      </c>
      <c r="E4664" s="141">
        <f t="shared" si="72"/>
        <v>-0.13314882520302351</v>
      </c>
      <c r="F4664" s="3" t="s">
        <v>3</v>
      </c>
      <c r="G4664" s="3">
        <v>23</v>
      </c>
      <c r="H4664" s="125">
        <v>-0.13314882520302351</v>
      </c>
      <c r="I4664" s="3"/>
      <c r="J4664" s="3"/>
      <c r="K4664" s="3" t="s">
        <v>135</v>
      </c>
      <c r="L4664" s="125">
        <v>-8.3621914587135804E-2</v>
      </c>
      <c r="M4664" s="3">
        <v>23</v>
      </c>
      <c r="N4664" s="125">
        <v>2.1511915096026801E-2</v>
      </c>
      <c r="O4664" s="3">
        <v>22</v>
      </c>
      <c r="P4664" s="125">
        <v>-2.8014995519860902E-2</v>
      </c>
      <c r="Q4664" s="3">
        <v>22</v>
      </c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</row>
    <row r="4665" spans="1:30" hidden="1" x14ac:dyDescent="0.25">
      <c r="A4665" s="2">
        <v>10</v>
      </c>
      <c r="B4665" s="2">
        <v>2018</v>
      </c>
      <c r="C4665" s="4" t="str">
        <f>INDEX(Index!$B$1:$B$500,MATCH($F4665,Index!$A$1:$A$500,0)
)</f>
        <v>SF</v>
      </c>
      <c r="D4665" s="4">
        <v>0</v>
      </c>
      <c r="E4665" s="141">
        <f t="shared" si="72"/>
        <v>-0.15063898924865721</v>
      </c>
      <c r="F4665" s="3" t="s">
        <v>1</v>
      </c>
      <c r="G4665" s="3">
        <v>24</v>
      </c>
      <c r="H4665" s="125">
        <v>-0.15063898924865721</v>
      </c>
      <c r="I4665" s="3"/>
      <c r="J4665" s="3"/>
      <c r="K4665" s="3" t="s">
        <v>149</v>
      </c>
      <c r="L4665" s="125">
        <v>-9.9410249124031999E-2</v>
      </c>
      <c r="M4665" s="3">
        <v>26</v>
      </c>
      <c r="N4665" s="125">
        <v>1.92634281902903E-2</v>
      </c>
      <c r="O4665" s="3">
        <v>21</v>
      </c>
      <c r="P4665" s="125">
        <v>-3.1965311934334897E-2</v>
      </c>
      <c r="Q4665" s="3">
        <v>23</v>
      </c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</row>
    <row r="4666" spans="1:30" hidden="1" x14ac:dyDescent="0.25">
      <c r="A4666" s="2">
        <v>10</v>
      </c>
      <c r="B4666" s="2">
        <v>2018</v>
      </c>
      <c r="C4666" s="4" t="str">
        <f>INDEX(Index!$B$1:$B$500,MATCH($F4666,Index!$A$1:$A$500,0)
)</f>
        <v>CLE</v>
      </c>
      <c r="D4666" s="4">
        <v>0</v>
      </c>
      <c r="E4666" s="141">
        <f t="shared" si="72"/>
        <v>-0.1676552693459204</v>
      </c>
      <c r="F4666" s="3" t="s">
        <v>10</v>
      </c>
      <c r="G4666" s="3">
        <v>25</v>
      </c>
      <c r="H4666" s="125">
        <v>-0.1676552693459204</v>
      </c>
      <c r="I4666" s="3"/>
      <c r="J4666" s="3"/>
      <c r="K4666" s="3" t="s">
        <v>242</v>
      </c>
      <c r="L4666" s="125">
        <v>-0.150719071657165</v>
      </c>
      <c r="M4666" s="3">
        <v>29</v>
      </c>
      <c r="N4666" s="125">
        <v>-4.8138178993001997E-2</v>
      </c>
      <c r="O4666" s="3">
        <v>9</v>
      </c>
      <c r="P4666" s="125">
        <v>-6.5074376681757404E-2</v>
      </c>
      <c r="Q4666" s="3">
        <v>31</v>
      </c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</row>
    <row r="4667" spans="1:30" hidden="1" x14ac:dyDescent="0.25">
      <c r="A4667" s="2">
        <v>10</v>
      </c>
      <c r="B4667" s="2">
        <v>2018</v>
      </c>
      <c r="C4667" s="4" t="str">
        <f>INDEX(Index!$B$1:$B$500,MATCH($F4667,Index!$A$1:$A$500,0)
)</f>
        <v>TB</v>
      </c>
      <c r="D4667" s="4">
        <v>0</v>
      </c>
      <c r="E4667" s="141">
        <f t="shared" si="72"/>
        <v>-0.20072288990605289</v>
      </c>
      <c r="F4667" s="3" t="s">
        <v>38</v>
      </c>
      <c r="G4667" s="3">
        <v>26</v>
      </c>
      <c r="H4667" s="125">
        <v>-0.20072288990605289</v>
      </c>
      <c r="I4667" s="3"/>
      <c r="J4667" s="3"/>
      <c r="K4667" s="3" t="s">
        <v>140</v>
      </c>
      <c r="L4667" s="125">
        <v>1.47520872039501E-2</v>
      </c>
      <c r="M4667" s="3">
        <v>16</v>
      </c>
      <c r="N4667" s="125">
        <v>0.164959805197157</v>
      </c>
      <c r="O4667" s="3">
        <v>30</v>
      </c>
      <c r="P4667" s="125">
        <v>-5.0515171912845998E-2</v>
      </c>
      <c r="Q4667" s="3">
        <v>28</v>
      </c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</row>
    <row r="4668" spans="1:30" hidden="1" x14ac:dyDescent="0.25">
      <c r="A4668" s="2">
        <v>10</v>
      </c>
      <c r="B4668" s="2">
        <v>2018</v>
      </c>
      <c r="C4668" s="4" t="str">
        <f>INDEX(Index!$B$1:$B$500,MATCH($F4668,Index!$A$1:$A$500,0)
)</f>
        <v>DET</v>
      </c>
      <c r="D4668" s="4">
        <v>0</v>
      </c>
      <c r="E4668" s="141">
        <f t="shared" si="72"/>
        <v>-0.21413656436070272</v>
      </c>
      <c r="F4668" s="3" t="s">
        <v>21</v>
      </c>
      <c r="G4668" s="3">
        <v>27</v>
      </c>
      <c r="H4668" s="125">
        <v>-0.21413656436070272</v>
      </c>
      <c r="I4668" s="3"/>
      <c r="J4668" s="3"/>
      <c r="K4668" s="3" t="s">
        <v>140</v>
      </c>
      <c r="L4668" s="125">
        <v>-7.4673190917099896E-2</v>
      </c>
      <c r="M4668" s="3">
        <v>21</v>
      </c>
      <c r="N4668" s="125">
        <v>0.105538241347627</v>
      </c>
      <c r="O4668" s="3">
        <v>27</v>
      </c>
      <c r="P4668" s="125">
        <v>-3.39251320959758E-2</v>
      </c>
      <c r="Q4668" s="3">
        <v>24</v>
      </c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</row>
    <row r="4669" spans="1:30" hidden="1" x14ac:dyDescent="0.25">
      <c r="A4669" s="2">
        <v>10</v>
      </c>
      <c r="B4669" s="2">
        <v>2018</v>
      </c>
      <c r="C4669" s="4" t="str">
        <f>INDEX(Index!$B$1:$B$500,MATCH($F4669,Index!$A$1:$A$500,0)
)</f>
        <v>NYG</v>
      </c>
      <c r="D4669" s="4">
        <v>0</v>
      </c>
      <c r="E4669" s="141">
        <f t="shared" si="72"/>
        <v>-0.2247926532770379</v>
      </c>
      <c r="F4669" s="3" t="s">
        <v>15</v>
      </c>
      <c r="G4669" s="3">
        <v>28</v>
      </c>
      <c r="H4669" s="125">
        <v>-0.2247926532770379</v>
      </c>
      <c r="I4669" s="3"/>
      <c r="J4669" s="3"/>
      <c r="K4669" s="3" t="s">
        <v>141</v>
      </c>
      <c r="L4669" s="125">
        <v>-0.107842535767074</v>
      </c>
      <c r="M4669" s="3">
        <v>27</v>
      </c>
      <c r="N4669" s="125">
        <v>0.110027104115615</v>
      </c>
      <c r="O4669" s="3">
        <v>29</v>
      </c>
      <c r="P4669" s="125">
        <v>-6.9230133943488899E-3</v>
      </c>
      <c r="Q4669" s="3">
        <v>14</v>
      </c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</row>
    <row r="4670" spans="1:30" hidden="1" x14ac:dyDescent="0.25">
      <c r="A4670" s="2">
        <v>10</v>
      </c>
      <c r="B4670" s="2">
        <v>2018</v>
      </c>
      <c r="C4670" s="4" t="str">
        <f>INDEX(Index!$B$1:$B$500,MATCH($F4670,Index!$A$1:$A$500,0)
)</f>
        <v>NYJ</v>
      </c>
      <c r="D4670" s="4">
        <v>0</v>
      </c>
      <c r="E4670" s="141">
        <f t="shared" si="72"/>
        <v>-0.23184471641281343</v>
      </c>
      <c r="F4670" s="3" t="s">
        <v>9</v>
      </c>
      <c r="G4670" s="3">
        <v>29</v>
      </c>
      <c r="H4670" s="125">
        <v>-0.23184471641281343</v>
      </c>
      <c r="I4670" s="3"/>
      <c r="J4670" s="3"/>
      <c r="K4670" s="3" t="s">
        <v>147</v>
      </c>
      <c r="L4670" s="125">
        <v>-0.30582932751821401</v>
      </c>
      <c r="M4670" s="3">
        <v>30</v>
      </c>
      <c r="N4670" s="125">
        <v>-2.68734002124549E-2</v>
      </c>
      <c r="O4670" s="3">
        <v>13</v>
      </c>
      <c r="P4670" s="125">
        <v>4.7111210892945697E-2</v>
      </c>
      <c r="Q4670" s="3">
        <v>2</v>
      </c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</row>
    <row r="4671" spans="1:30" hidden="1" x14ac:dyDescent="0.25">
      <c r="A4671" s="2">
        <v>10</v>
      </c>
      <c r="B4671" s="2">
        <v>2018</v>
      </c>
      <c r="C4671" s="4" t="str">
        <f>INDEX(Index!$B$1:$B$500,MATCH($F4671,Index!$A$1:$A$500,0)
)</f>
        <v>BUF</v>
      </c>
      <c r="D4671" s="4">
        <v>0</v>
      </c>
      <c r="E4671" s="141">
        <f t="shared" si="72"/>
        <v>-0.24503200665721891</v>
      </c>
      <c r="F4671" s="3" t="s">
        <v>0</v>
      </c>
      <c r="G4671" s="3">
        <v>30</v>
      </c>
      <c r="H4671" s="125">
        <v>-0.24503200665721891</v>
      </c>
      <c r="I4671" s="3"/>
      <c r="J4671" s="3"/>
      <c r="K4671" s="3" t="s">
        <v>147</v>
      </c>
      <c r="L4671" s="125">
        <v>-0.40541367804302703</v>
      </c>
      <c r="M4671" s="3">
        <v>32</v>
      </c>
      <c r="N4671" s="125">
        <v>-0.181215566225014</v>
      </c>
      <c r="O4671" s="3">
        <v>2</v>
      </c>
      <c r="P4671" s="125">
        <v>-2.0833894839205901E-2</v>
      </c>
      <c r="Q4671" s="3">
        <v>20</v>
      </c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</row>
    <row r="4672" spans="1:30" hidden="1" x14ac:dyDescent="0.25">
      <c r="A4672" s="2">
        <v>10</v>
      </c>
      <c r="B4672" s="2">
        <v>2018</v>
      </c>
      <c r="C4672" s="4" t="str">
        <f>INDEX(Index!$B$1:$B$500,MATCH($F4672,Index!$A$1:$A$500,0)
)</f>
        <v>ARI</v>
      </c>
      <c r="D4672" s="4">
        <v>0</v>
      </c>
      <c r="E4672" s="141">
        <f t="shared" si="72"/>
        <v>-0.27458691334166258</v>
      </c>
      <c r="F4672" s="3" t="s">
        <v>23</v>
      </c>
      <c r="G4672" s="3">
        <v>31</v>
      </c>
      <c r="H4672" s="125">
        <v>-0.27458691334166258</v>
      </c>
      <c r="I4672" s="3"/>
      <c r="J4672" s="3"/>
      <c r="K4672" s="3" t="s">
        <v>141</v>
      </c>
      <c r="L4672" s="125">
        <v>-0.35441546512463701</v>
      </c>
      <c r="M4672" s="3">
        <v>31</v>
      </c>
      <c r="N4672" s="125">
        <v>-9.18161825139229E-2</v>
      </c>
      <c r="O4672" s="3">
        <v>5</v>
      </c>
      <c r="P4672" s="125">
        <v>-1.19876307309485E-2</v>
      </c>
      <c r="Q4672" s="3">
        <v>18</v>
      </c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</row>
    <row r="4673" spans="1:30" hidden="1" x14ac:dyDescent="0.25">
      <c r="A4673" s="2">
        <v>10</v>
      </c>
      <c r="B4673" s="2">
        <v>2018</v>
      </c>
      <c r="C4673" s="4" t="str">
        <f>INDEX(Index!$B$1:$B$500,MATCH($F4673,Index!$A$1:$A$500,0)
)</f>
        <v>LV</v>
      </c>
      <c r="D4673" s="4">
        <v>0</v>
      </c>
      <c r="E4673" s="141">
        <f t="shared" si="72"/>
        <v>-0.32075408859535076</v>
      </c>
      <c r="F4673" s="3" t="s">
        <v>52</v>
      </c>
      <c r="G4673" s="3">
        <v>32</v>
      </c>
      <c r="H4673" s="125">
        <v>-0.32075408859535076</v>
      </c>
      <c r="I4673" s="3"/>
      <c r="J4673" s="3"/>
      <c r="K4673" s="3" t="s">
        <v>142</v>
      </c>
      <c r="L4673" s="125">
        <v>-8.3041570967678197E-2</v>
      </c>
      <c r="M4673" s="3">
        <v>22</v>
      </c>
      <c r="N4673" s="125">
        <v>0.18348188309626301</v>
      </c>
      <c r="O4673" s="3">
        <v>31</v>
      </c>
      <c r="P4673" s="125">
        <v>-5.4230634531409597E-2</v>
      </c>
      <c r="Q4673" s="3">
        <v>29</v>
      </c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</row>
    <row r="4674" spans="1:30" hidden="1" x14ac:dyDescent="0.25">
      <c r="A4674" s="2">
        <v>11</v>
      </c>
      <c r="B4674" s="2">
        <v>2018</v>
      </c>
      <c r="C4674" s="4" t="str">
        <f>INDEX(Index!$B$1:$B$500,MATCH($F4674,Index!$A$1:$A$500,0)
)</f>
        <v>KC</v>
      </c>
      <c r="D4674" s="4">
        <v>0</v>
      </c>
      <c r="E4674" s="141">
        <f t="shared" ref="E4674:E4737" si="73">IF(D4674=1,H4674/100,H4674)</f>
        <v>0.46103958334984285</v>
      </c>
      <c r="F4674" s="3" t="s">
        <v>5</v>
      </c>
      <c r="G4674" s="3">
        <v>1</v>
      </c>
      <c r="H4674" s="125">
        <v>0.46103958334984285</v>
      </c>
      <c r="I4674" s="3"/>
      <c r="J4674" s="3"/>
      <c r="K4674" s="3" t="s">
        <v>151</v>
      </c>
      <c r="L4674" s="125">
        <v>0.39021644895039598</v>
      </c>
      <c r="M4674" s="3">
        <v>1</v>
      </c>
      <c r="N4674" s="125">
        <v>3.5064988005774201E-3</v>
      </c>
      <c r="O4674" s="3">
        <v>18</v>
      </c>
      <c r="P4674" s="125">
        <v>7.4329633200024295E-2</v>
      </c>
      <c r="Q4674" s="3">
        <v>1</v>
      </c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</row>
    <row r="4675" spans="1:30" hidden="1" x14ac:dyDescent="0.25">
      <c r="A4675" s="2">
        <v>11</v>
      </c>
      <c r="B4675" s="2">
        <v>2018</v>
      </c>
      <c r="C4675" s="4" t="str">
        <f>INDEX(Index!$B$1:$B$500,MATCH($F4675,Index!$A$1:$A$500,0)
)</f>
        <v>LAR</v>
      </c>
      <c r="D4675" s="4">
        <v>0</v>
      </c>
      <c r="E4675" s="141">
        <f t="shared" si="73"/>
        <v>0.30050822880731115</v>
      </c>
      <c r="F4675" s="3" t="s">
        <v>42</v>
      </c>
      <c r="G4675" s="3">
        <v>2</v>
      </c>
      <c r="H4675" s="125">
        <v>0.30050822880731115</v>
      </c>
      <c r="I4675" s="3"/>
      <c r="J4675" s="3"/>
      <c r="K4675" s="3" t="s">
        <v>244</v>
      </c>
      <c r="L4675" s="125">
        <v>0.31531984946476299</v>
      </c>
      <c r="M4675" s="3">
        <v>2</v>
      </c>
      <c r="N4675" s="125">
        <v>-6.0021160375718901E-4</v>
      </c>
      <c r="O4675" s="3">
        <v>17</v>
      </c>
      <c r="P4675" s="125">
        <v>-1.5411832261208999E-2</v>
      </c>
      <c r="Q4675" s="3">
        <v>18</v>
      </c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</row>
    <row r="4676" spans="1:30" hidden="1" x14ac:dyDescent="0.25">
      <c r="A4676" s="2">
        <v>11</v>
      </c>
      <c r="B4676" s="2">
        <v>2018</v>
      </c>
      <c r="C4676" s="4" t="str">
        <f>INDEX(Index!$B$1:$B$500,MATCH($F4676,Index!$A$1:$A$500,0)
)</f>
        <v>NO</v>
      </c>
      <c r="D4676" s="4">
        <v>0</v>
      </c>
      <c r="E4676" s="141">
        <f t="shared" si="73"/>
        <v>0.26814753326977447</v>
      </c>
      <c r="F4676" s="3" t="s">
        <v>27</v>
      </c>
      <c r="G4676" s="3">
        <v>3</v>
      </c>
      <c r="H4676" s="125">
        <v>0.26814753326977447</v>
      </c>
      <c r="I4676" s="3"/>
      <c r="J4676" s="3"/>
      <c r="K4676" s="3" t="s">
        <v>224</v>
      </c>
      <c r="L4676" s="125">
        <v>0.24140941257596299</v>
      </c>
      <c r="M4676" s="3">
        <v>3</v>
      </c>
      <c r="N4676" s="125">
        <v>-1.0778307191266601E-2</v>
      </c>
      <c r="O4676" s="3">
        <v>16</v>
      </c>
      <c r="P4676" s="125">
        <v>1.5959813502544901E-2</v>
      </c>
      <c r="Q4676" s="3">
        <v>6</v>
      </c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</row>
    <row r="4677" spans="1:30" hidden="1" x14ac:dyDescent="0.25">
      <c r="A4677" s="2">
        <v>11</v>
      </c>
      <c r="B4677" s="2">
        <v>2018</v>
      </c>
      <c r="C4677" s="4" t="str">
        <f>INDEX(Index!$B$1:$B$500,MATCH($F4677,Index!$A$1:$A$500,0)
)</f>
        <v>CHI</v>
      </c>
      <c r="D4677" s="4">
        <v>0</v>
      </c>
      <c r="E4677" s="141">
        <f t="shared" si="73"/>
        <v>0.25453155805263927</v>
      </c>
      <c r="F4677" s="3" t="s">
        <v>64</v>
      </c>
      <c r="G4677" s="3">
        <v>4</v>
      </c>
      <c r="H4677" s="125">
        <v>0.25453155805263927</v>
      </c>
      <c r="I4677" s="3"/>
      <c r="J4677" s="3"/>
      <c r="K4677" s="3" t="s">
        <v>143</v>
      </c>
      <c r="L4677" s="125">
        <v>6.9307582385849303E-2</v>
      </c>
      <c r="M4677" s="3">
        <v>10</v>
      </c>
      <c r="N4677" s="125">
        <v>-0.23912817078193899</v>
      </c>
      <c r="O4677" s="3">
        <v>1</v>
      </c>
      <c r="P4677" s="125">
        <v>-5.3904195115149003E-2</v>
      </c>
      <c r="Q4677" s="3">
        <v>30</v>
      </c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</row>
    <row r="4678" spans="1:30" hidden="1" x14ac:dyDescent="0.25">
      <c r="A4678" s="2">
        <v>11</v>
      </c>
      <c r="B4678" s="2">
        <v>2018</v>
      </c>
      <c r="C4678" s="4" t="str">
        <f>INDEX(Index!$B$1:$B$500,MATCH($F4678,Index!$A$1:$A$500,0)
)</f>
        <v>PIT</v>
      </c>
      <c r="D4678" s="4">
        <v>0</v>
      </c>
      <c r="E4678" s="141">
        <f t="shared" si="73"/>
        <v>0.23371373548815483</v>
      </c>
      <c r="F4678" s="3" t="s">
        <v>32</v>
      </c>
      <c r="G4678" s="3">
        <v>5</v>
      </c>
      <c r="H4678" s="125">
        <v>0.23371373548815483</v>
      </c>
      <c r="I4678" s="3"/>
      <c r="J4678" s="3"/>
      <c r="K4678" s="3" t="s">
        <v>241</v>
      </c>
      <c r="L4678" s="125">
        <v>0.19821140702958601</v>
      </c>
      <c r="M4678" s="3">
        <v>4</v>
      </c>
      <c r="N4678" s="125">
        <v>-5.7470866708019701E-2</v>
      </c>
      <c r="O4678" s="3">
        <v>9</v>
      </c>
      <c r="P4678" s="125">
        <v>-2.19685382494509E-2</v>
      </c>
      <c r="Q4678" s="3">
        <v>23</v>
      </c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</row>
    <row r="4679" spans="1:30" hidden="1" x14ac:dyDescent="0.25">
      <c r="A4679" s="2">
        <v>11</v>
      </c>
      <c r="B4679" s="2">
        <v>2018</v>
      </c>
      <c r="C4679" s="4" t="str">
        <f>INDEX(Index!$B$1:$B$500,MATCH($F4679,Index!$A$1:$A$500,0)
)</f>
        <v>LAC</v>
      </c>
      <c r="D4679" s="4">
        <v>0</v>
      </c>
      <c r="E4679" s="141">
        <f t="shared" si="73"/>
        <v>0.10879437550659</v>
      </c>
      <c r="F4679" s="3" t="s">
        <v>28</v>
      </c>
      <c r="G4679" s="3">
        <v>6</v>
      </c>
      <c r="H4679" s="125">
        <v>0.10879437550659</v>
      </c>
      <c r="I4679" s="3"/>
      <c r="J4679" s="3"/>
      <c r="K4679" s="3" t="s">
        <v>143</v>
      </c>
      <c r="L4679" s="125">
        <v>0.153854529500348</v>
      </c>
      <c r="M4679" s="3">
        <v>5</v>
      </c>
      <c r="N4679" s="125">
        <v>-2.10047816581495E-2</v>
      </c>
      <c r="O4679" s="3">
        <v>12</v>
      </c>
      <c r="P4679" s="125">
        <v>-6.6064935651907505E-2</v>
      </c>
      <c r="Q4679" s="3">
        <v>32</v>
      </c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</row>
    <row r="4680" spans="1:30" hidden="1" x14ac:dyDescent="0.25">
      <c r="A4680" s="2">
        <v>11</v>
      </c>
      <c r="B4680" s="2">
        <v>2018</v>
      </c>
      <c r="C4680" s="4" t="str">
        <f>INDEX(Index!$B$1:$B$500,MATCH($F4680,Index!$A$1:$A$500,0)
)</f>
        <v>BAL</v>
      </c>
      <c r="D4680" s="4">
        <v>0</v>
      </c>
      <c r="E4680" s="141">
        <f t="shared" si="73"/>
        <v>9.2361579637525559E-2</v>
      </c>
      <c r="F4680" s="3" t="s">
        <v>18</v>
      </c>
      <c r="G4680" s="3">
        <v>7</v>
      </c>
      <c r="H4680" s="125">
        <v>9.2361579637525559E-2</v>
      </c>
      <c r="I4680" s="3"/>
      <c r="J4680" s="3"/>
      <c r="K4680" s="3" t="s">
        <v>145</v>
      </c>
      <c r="L4680" s="125">
        <v>2.9150808872038102E-2</v>
      </c>
      <c r="M4680" s="3">
        <v>14</v>
      </c>
      <c r="N4680" s="125">
        <v>-6.9528120947412606E-2</v>
      </c>
      <c r="O4680" s="3">
        <v>6</v>
      </c>
      <c r="P4680" s="125">
        <v>-6.3173501819251401E-3</v>
      </c>
      <c r="Q4680" s="3">
        <v>16</v>
      </c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</row>
    <row r="4681" spans="1:30" hidden="1" x14ac:dyDescent="0.25">
      <c r="A4681" s="2">
        <v>11</v>
      </c>
      <c r="B4681" s="2">
        <v>2018</v>
      </c>
      <c r="C4681" s="4" t="str">
        <f>INDEX(Index!$B$1:$B$500,MATCH($F4681,Index!$A$1:$A$500,0)
)</f>
        <v>DEN</v>
      </c>
      <c r="D4681" s="4">
        <v>0</v>
      </c>
      <c r="E4681" s="141">
        <f t="shared" si="73"/>
        <v>9.0137218118213902E-2</v>
      </c>
      <c r="F4681" s="3" t="s">
        <v>39</v>
      </c>
      <c r="G4681" s="3">
        <v>8</v>
      </c>
      <c r="H4681" s="125">
        <v>9.0137218118213902E-2</v>
      </c>
      <c r="I4681" s="3"/>
      <c r="J4681" s="3"/>
      <c r="K4681" s="3" t="s">
        <v>148</v>
      </c>
      <c r="L4681" s="125">
        <v>6.3676645764264406E-2</v>
      </c>
      <c r="M4681" s="3">
        <v>11</v>
      </c>
      <c r="N4681" s="125">
        <v>-6.5423662845175701E-2</v>
      </c>
      <c r="O4681" s="3">
        <v>7</v>
      </c>
      <c r="P4681" s="125">
        <v>-3.8963090491226197E-2</v>
      </c>
      <c r="Q4681" s="3">
        <v>26</v>
      </c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</row>
    <row r="4682" spans="1:30" hidden="1" x14ac:dyDescent="0.25">
      <c r="A4682" s="2">
        <v>11</v>
      </c>
      <c r="B4682" s="2">
        <v>2018</v>
      </c>
      <c r="C4682" s="4" t="str">
        <f>INDEX(Index!$B$1:$B$500,MATCH($F4682,Index!$A$1:$A$500,0)
)</f>
        <v>NE</v>
      </c>
      <c r="D4682" s="4">
        <v>0</v>
      </c>
      <c r="E4682" s="141">
        <f t="shared" si="73"/>
        <v>8.34264125236093E-2</v>
      </c>
      <c r="F4682" s="3" t="s">
        <v>17</v>
      </c>
      <c r="G4682" s="3">
        <v>9</v>
      </c>
      <c r="H4682" s="125">
        <v>8.34264125236093E-2</v>
      </c>
      <c r="I4682" s="3"/>
      <c r="J4682" s="3"/>
      <c r="K4682" s="3" t="s">
        <v>143</v>
      </c>
      <c r="L4682" s="125">
        <v>8.0589059743757796E-2</v>
      </c>
      <c r="M4682" s="3">
        <v>9</v>
      </c>
      <c r="N4682" s="125">
        <v>-1.30200560597329E-2</v>
      </c>
      <c r="O4682" s="3">
        <v>14</v>
      </c>
      <c r="P4682" s="125">
        <v>-1.0182703279881401E-2</v>
      </c>
      <c r="Q4682" s="3">
        <v>17</v>
      </c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</row>
    <row r="4683" spans="1:30" hidden="1" x14ac:dyDescent="0.25">
      <c r="A4683" s="2">
        <v>11</v>
      </c>
      <c r="B4683" s="2">
        <v>2018</v>
      </c>
      <c r="C4683" s="4" t="str">
        <f>INDEX(Index!$B$1:$B$500,MATCH($F4683,Index!$A$1:$A$500,0)
)</f>
        <v>HOU</v>
      </c>
      <c r="D4683" s="4">
        <v>0</v>
      </c>
      <c r="E4683" s="141">
        <f t="shared" si="73"/>
        <v>5.6381212857433596E-2</v>
      </c>
      <c r="F4683" s="3" t="s">
        <v>49</v>
      </c>
      <c r="G4683" s="3">
        <v>10</v>
      </c>
      <c r="H4683" s="125">
        <v>5.6381212857433596E-2</v>
      </c>
      <c r="I4683" s="3"/>
      <c r="J4683" s="3"/>
      <c r="K4683" s="3" t="s">
        <v>143</v>
      </c>
      <c r="L4683" s="125">
        <v>-5.6951804503709097E-2</v>
      </c>
      <c r="M4683" s="3">
        <v>18</v>
      </c>
      <c r="N4683" s="125">
        <v>-0.10235837270211599</v>
      </c>
      <c r="O4683" s="3">
        <v>4</v>
      </c>
      <c r="P4683" s="125">
        <v>1.09746446590267E-2</v>
      </c>
      <c r="Q4683" s="3">
        <v>9</v>
      </c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</row>
    <row r="4684" spans="1:30" hidden="1" x14ac:dyDescent="0.25">
      <c r="A4684" s="2">
        <v>11</v>
      </c>
      <c r="B4684" s="2">
        <v>2018</v>
      </c>
      <c r="C4684" s="4" t="str">
        <f>INDEX(Index!$B$1:$B$500,MATCH($F4684,Index!$A$1:$A$500,0)
)</f>
        <v>MIN</v>
      </c>
      <c r="D4684" s="4">
        <v>0</v>
      </c>
      <c r="E4684" s="141">
        <f t="shared" si="73"/>
        <v>5.5673319874256E-2</v>
      </c>
      <c r="F4684" s="3" t="s">
        <v>46</v>
      </c>
      <c r="G4684" s="3">
        <v>11</v>
      </c>
      <c r="H4684" s="125">
        <v>5.5673319874256E-2</v>
      </c>
      <c r="I4684" s="3"/>
      <c r="J4684" s="3"/>
      <c r="K4684" s="3" t="s">
        <v>315</v>
      </c>
      <c r="L4684" s="125">
        <v>-3.43831193544583E-2</v>
      </c>
      <c r="M4684" s="3">
        <v>17</v>
      </c>
      <c r="N4684" s="125">
        <v>-0.119475192639956</v>
      </c>
      <c r="O4684" s="3">
        <v>3</v>
      </c>
      <c r="P4684" s="125">
        <v>-2.9418753411241699E-2</v>
      </c>
      <c r="Q4684" s="3">
        <v>24</v>
      </c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</row>
    <row r="4685" spans="1:30" hidden="1" x14ac:dyDescent="0.25">
      <c r="A4685" s="2">
        <v>11</v>
      </c>
      <c r="B4685" s="2">
        <v>2018</v>
      </c>
      <c r="C4685" s="4" t="str">
        <f>INDEX(Index!$B$1:$B$500,MATCH($F4685,Index!$A$1:$A$500,0)
)</f>
        <v>SEA</v>
      </c>
      <c r="D4685" s="4">
        <v>0</v>
      </c>
      <c r="E4685" s="141">
        <f t="shared" si="73"/>
        <v>4.7184024196373936E-2</v>
      </c>
      <c r="F4685" s="3" t="s">
        <v>30</v>
      </c>
      <c r="G4685" s="3">
        <v>12</v>
      </c>
      <c r="H4685" s="125">
        <v>4.7184024196373936E-2</v>
      </c>
      <c r="I4685" s="3"/>
      <c r="J4685" s="3"/>
      <c r="K4685" s="3" t="s">
        <v>145</v>
      </c>
      <c r="L4685" s="125">
        <v>3.2953313536179502E-2</v>
      </c>
      <c r="M4685" s="3">
        <v>13</v>
      </c>
      <c r="N4685" s="125">
        <v>-1.3001558148334201E-2</v>
      </c>
      <c r="O4685" s="3">
        <v>15</v>
      </c>
      <c r="P4685" s="125">
        <v>1.22915251186023E-3</v>
      </c>
      <c r="Q4685" s="3">
        <v>12</v>
      </c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</row>
    <row r="4686" spans="1:30" hidden="1" x14ac:dyDescent="0.25">
      <c r="A4686" s="2">
        <v>11</v>
      </c>
      <c r="B4686" s="2">
        <v>2018</v>
      </c>
      <c r="C4686" s="4" t="str">
        <f>INDEX(Index!$B$1:$B$500,MATCH($F4686,Index!$A$1:$A$500,0)
)</f>
        <v>GB</v>
      </c>
      <c r="D4686" s="4">
        <v>0</v>
      </c>
      <c r="E4686" s="141">
        <f t="shared" si="73"/>
        <v>2.7896021374076187E-2</v>
      </c>
      <c r="F4686" s="3" t="s">
        <v>20</v>
      </c>
      <c r="G4686" s="3">
        <v>13</v>
      </c>
      <c r="H4686" s="125">
        <v>2.7896021374076187E-2</v>
      </c>
      <c r="I4686" s="3"/>
      <c r="J4686" s="3"/>
      <c r="K4686" s="3" t="s">
        <v>287</v>
      </c>
      <c r="L4686" s="125">
        <v>9.3810457818653895E-2</v>
      </c>
      <c r="M4686" s="3">
        <v>7</v>
      </c>
      <c r="N4686" s="125">
        <v>2.5285474234108301E-2</v>
      </c>
      <c r="O4686" s="3">
        <v>22</v>
      </c>
      <c r="P4686" s="125">
        <v>-4.0628962210469403E-2</v>
      </c>
      <c r="Q4686" s="3">
        <v>27</v>
      </c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</row>
    <row r="4687" spans="1:30" hidden="1" x14ac:dyDescent="0.25">
      <c r="A4687" s="2">
        <v>11</v>
      </c>
      <c r="B4687" s="2">
        <v>2018</v>
      </c>
      <c r="C4687" s="4" t="str">
        <f>INDEX(Index!$B$1:$B$500,MATCH($F4687,Index!$A$1:$A$500,0)
)</f>
        <v>IND</v>
      </c>
      <c r="D4687" s="4">
        <v>0</v>
      </c>
      <c r="E4687" s="141">
        <f t="shared" si="73"/>
        <v>2.0628318920105193E-2</v>
      </c>
      <c r="F4687" s="3" t="s">
        <v>35</v>
      </c>
      <c r="G4687" s="3">
        <v>14</v>
      </c>
      <c r="H4687" s="125">
        <v>2.0628318920105193E-2</v>
      </c>
      <c r="I4687" s="3"/>
      <c r="J4687" s="3"/>
      <c r="K4687" s="3" t="s">
        <v>145</v>
      </c>
      <c r="L4687" s="125">
        <v>6.3355020639107196E-2</v>
      </c>
      <c r="M4687" s="3">
        <v>12</v>
      </c>
      <c r="N4687" s="125">
        <v>5.7317885370884301E-2</v>
      </c>
      <c r="O4687" s="3">
        <v>25</v>
      </c>
      <c r="P4687" s="125">
        <v>1.4591183651882301E-2</v>
      </c>
      <c r="Q4687" s="3">
        <v>7</v>
      </c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</row>
    <row r="4688" spans="1:30" hidden="1" x14ac:dyDescent="0.25">
      <c r="A4688" s="2">
        <v>11</v>
      </c>
      <c r="B4688" s="2">
        <v>2018</v>
      </c>
      <c r="C4688" s="4" t="str">
        <f>INDEX(Index!$B$1:$B$500,MATCH($F4688,Index!$A$1:$A$500,0)
)</f>
        <v>CAR</v>
      </c>
      <c r="D4688" s="4">
        <v>0</v>
      </c>
      <c r="E4688" s="141">
        <f t="shared" si="73"/>
        <v>1.5087602741005485E-2</v>
      </c>
      <c r="F4688" s="3" t="s">
        <v>51</v>
      </c>
      <c r="G4688" s="3">
        <v>15</v>
      </c>
      <c r="H4688" s="125">
        <v>1.5087602741005485E-2</v>
      </c>
      <c r="I4688" s="3"/>
      <c r="J4688" s="3"/>
      <c r="K4688" s="3" t="s">
        <v>146</v>
      </c>
      <c r="L4688" s="125">
        <v>8.2054833462748306E-2</v>
      </c>
      <c r="M4688" s="3">
        <v>8</v>
      </c>
      <c r="N4688" s="125">
        <v>6.3555702213717702E-2</v>
      </c>
      <c r="O4688" s="3">
        <v>27</v>
      </c>
      <c r="P4688" s="125">
        <v>-3.4115285080251198E-3</v>
      </c>
      <c r="Q4688" s="3">
        <v>14</v>
      </c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</row>
    <row r="4689" spans="1:30" hidden="1" x14ac:dyDescent="0.25">
      <c r="A4689" s="2">
        <v>11</v>
      </c>
      <c r="B4689" s="2">
        <v>2018</v>
      </c>
      <c r="C4689" s="4" t="str">
        <f>INDEX(Index!$B$1:$B$500,MATCH($F4689,Index!$A$1:$A$500,0)
)</f>
        <v>WAS</v>
      </c>
      <c r="D4689" s="4">
        <v>0</v>
      </c>
      <c r="E4689" s="141">
        <f t="shared" si="73"/>
        <v>-2.7447486934066803E-2</v>
      </c>
      <c r="F4689" s="3" t="s">
        <v>26</v>
      </c>
      <c r="G4689" s="3">
        <v>16</v>
      </c>
      <c r="H4689" s="125">
        <v>-2.7447486934066803E-2</v>
      </c>
      <c r="I4689" s="3"/>
      <c r="J4689" s="3"/>
      <c r="K4689" s="3" t="s">
        <v>146</v>
      </c>
      <c r="L4689" s="125">
        <v>-6.5973953587194198E-2</v>
      </c>
      <c r="M4689" s="3">
        <v>20</v>
      </c>
      <c r="N4689" s="125">
        <v>-1.9584329381177799E-2</v>
      </c>
      <c r="O4689" s="3">
        <v>13</v>
      </c>
      <c r="P4689" s="125">
        <v>1.89421372719496E-2</v>
      </c>
      <c r="Q4689" s="3">
        <v>4</v>
      </c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</row>
    <row r="4690" spans="1:30" hidden="1" x14ac:dyDescent="0.25">
      <c r="A4690" s="2">
        <v>11</v>
      </c>
      <c r="B4690" s="2">
        <v>2018</v>
      </c>
      <c r="C4690" s="4" t="str">
        <f>INDEX(Index!$B$1:$B$500,MATCH($F4690,Index!$A$1:$A$500,0)
)</f>
        <v>JAX</v>
      </c>
      <c r="D4690" s="4">
        <v>0</v>
      </c>
      <c r="E4690" s="141">
        <f t="shared" si="73"/>
        <v>-3.160145011760359E-2</v>
      </c>
      <c r="F4690" s="3" t="s">
        <v>12</v>
      </c>
      <c r="G4690" s="3">
        <v>17</v>
      </c>
      <c r="H4690" s="125">
        <v>-3.160145011760359E-2</v>
      </c>
      <c r="I4690" s="3"/>
      <c r="J4690" s="3"/>
      <c r="K4690" s="3" t="s">
        <v>147</v>
      </c>
      <c r="L4690" s="125">
        <v>-0.13380240544583299</v>
      </c>
      <c r="M4690" s="3">
        <v>27</v>
      </c>
      <c r="N4690" s="125">
        <v>-8.4742536254337905E-2</v>
      </c>
      <c r="O4690" s="3">
        <v>5</v>
      </c>
      <c r="P4690" s="125">
        <v>1.74584190738915E-2</v>
      </c>
      <c r="Q4690" s="3">
        <v>5</v>
      </c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</row>
    <row r="4691" spans="1:30" hidden="1" x14ac:dyDescent="0.25">
      <c r="A4691" s="2">
        <v>11</v>
      </c>
      <c r="B4691" s="2">
        <v>2018</v>
      </c>
      <c r="C4691" s="4" t="str">
        <f>INDEX(Index!$B$1:$B$500,MATCH($F4691,Index!$A$1:$A$500,0)
)</f>
        <v>CIN</v>
      </c>
      <c r="D4691" s="4">
        <v>0</v>
      </c>
      <c r="E4691" s="141">
        <f t="shared" si="73"/>
        <v>-4.1815364173837175E-2</v>
      </c>
      <c r="F4691" s="3" t="s">
        <v>24</v>
      </c>
      <c r="G4691" s="3">
        <v>18</v>
      </c>
      <c r="H4691" s="125">
        <v>-4.1815364173837175E-2</v>
      </c>
      <c r="I4691" s="3"/>
      <c r="J4691" s="3"/>
      <c r="K4691" s="3" t="s">
        <v>145</v>
      </c>
      <c r="L4691" s="125">
        <v>2.34360095251403E-2</v>
      </c>
      <c r="M4691" s="3">
        <v>16</v>
      </c>
      <c r="N4691" s="125">
        <v>5.9631963211928797E-2</v>
      </c>
      <c r="O4691" s="3">
        <v>26</v>
      </c>
      <c r="P4691" s="125">
        <v>-5.6194104870486801E-3</v>
      </c>
      <c r="Q4691" s="3">
        <v>15</v>
      </c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</row>
    <row r="4692" spans="1:30" hidden="1" x14ac:dyDescent="0.25">
      <c r="A4692" s="2">
        <v>11</v>
      </c>
      <c r="B4692" s="2">
        <v>2018</v>
      </c>
      <c r="C4692" s="4" t="str">
        <f>INDEX(Index!$B$1:$B$500,MATCH($F4692,Index!$A$1:$A$500,0)
)</f>
        <v>ATL</v>
      </c>
      <c r="D4692" s="4">
        <v>0</v>
      </c>
      <c r="E4692" s="141">
        <f t="shared" si="73"/>
        <v>-6.01446619215718E-2</v>
      </c>
      <c r="F4692" s="3" t="s">
        <v>43</v>
      </c>
      <c r="G4692" s="3">
        <v>19</v>
      </c>
      <c r="H4692" s="125">
        <v>-6.01446619215718E-2</v>
      </c>
      <c r="I4692" s="3"/>
      <c r="J4692" s="3"/>
      <c r="K4692" s="3" t="s">
        <v>148</v>
      </c>
      <c r="L4692" s="125">
        <v>0.123680330422983</v>
      </c>
      <c r="M4692" s="3">
        <v>6</v>
      </c>
      <c r="N4692" s="125">
        <v>0.18702153478428099</v>
      </c>
      <c r="O4692" s="3">
        <v>30</v>
      </c>
      <c r="P4692" s="125">
        <v>3.1965424397261901E-3</v>
      </c>
      <c r="Q4692" s="3">
        <v>10</v>
      </c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</row>
    <row r="4693" spans="1:30" hidden="1" x14ac:dyDescent="0.25">
      <c r="A4693" s="2">
        <v>11</v>
      </c>
      <c r="B4693" s="2">
        <v>2018</v>
      </c>
      <c r="C4693" s="4" t="str">
        <f>INDEX(Index!$B$1:$B$500,MATCH($F4693,Index!$A$1:$A$500,0)
)</f>
        <v>MIA</v>
      </c>
      <c r="D4693" s="4">
        <v>0</v>
      </c>
      <c r="E4693" s="141">
        <f t="shared" si="73"/>
        <v>-0.1087737923150921</v>
      </c>
      <c r="F4693" s="3" t="s">
        <v>4</v>
      </c>
      <c r="G4693" s="3">
        <v>20</v>
      </c>
      <c r="H4693" s="125">
        <v>-0.1087737923150921</v>
      </c>
      <c r="I4693" s="3"/>
      <c r="J4693" s="3"/>
      <c r="K4693" s="3" t="s">
        <v>145</v>
      </c>
      <c r="L4693" s="125">
        <v>-8.7556028622170601E-2</v>
      </c>
      <c r="M4693" s="3">
        <v>24</v>
      </c>
      <c r="N4693" s="125">
        <v>5.4762938412114298E-2</v>
      </c>
      <c r="O4693" s="3">
        <v>24</v>
      </c>
      <c r="P4693" s="125">
        <v>3.35451747191928E-2</v>
      </c>
      <c r="Q4693" s="3">
        <v>3</v>
      </c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</row>
    <row r="4694" spans="1:30" hidden="1" x14ac:dyDescent="0.25">
      <c r="A4694" s="2">
        <v>11</v>
      </c>
      <c r="B4694" s="2">
        <v>2018</v>
      </c>
      <c r="C4694" s="4" t="str">
        <f>INDEX(Index!$B$1:$B$500,MATCH($F4694,Index!$A$1:$A$500,0)
)</f>
        <v>PHI</v>
      </c>
      <c r="D4694" s="4">
        <v>0</v>
      </c>
      <c r="E4694" s="141">
        <f t="shared" si="73"/>
        <v>-0.1190703180741403</v>
      </c>
      <c r="F4694" s="3" t="s">
        <v>7</v>
      </c>
      <c r="G4694" s="3">
        <v>21</v>
      </c>
      <c r="H4694" s="125">
        <v>-0.1190703180741403</v>
      </c>
      <c r="I4694" s="3"/>
      <c r="J4694" s="3"/>
      <c r="K4694" s="3" t="s">
        <v>148</v>
      </c>
      <c r="L4694" s="125">
        <v>-6.7071355038754901E-2</v>
      </c>
      <c r="M4694" s="3">
        <v>21</v>
      </c>
      <c r="N4694" s="125">
        <v>3.2648077908025902E-2</v>
      </c>
      <c r="O4694" s="3">
        <v>23</v>
      </c>
      <c r="P4694" s="125">
        <v>-1.93508851273595E-2</v>
      </c>
      <c r="Q4694" s="3">
        <v>20</v>
      </c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</row>
    <row r="4695" spans="1:30" hidden="1" x14ac:dyDescent="0.25">
      <c r="A4695" s="2">
        <v>11</v>
      </c>
      <c r="B4695" s="2">
        <v>2018</v>
      </c>
      <c r="C4695" s="4" t="str">
        <f>INDEX(Index!$B$1:$B$500,MATCH($F4695,Index!$A$1:$A$500,0)
)</f>
        <v>DAL</v>
      </c>
      <c r="D4695" s="4">
        <v>0</v>
      </c>
      <c r="E4695" s="141">
        <f t="shared" si="73"/>
        <v>-0.13009477959682111</v>
      </c>
      <c r="F4695" s="3" t="s">
        <v>3</v>
      </c>
      <c r="G4695" s="3">
        <v>22</v>
      </c>
      <c r="H4695" s="125">
        <v>-0.13009477959682111</v>
      </c>
      <c r="I4695" s="3"/>
      <c r="J4695" s="3"/>
      <c r="K4695" s="3" t="s">
        <v>145</v>
      </c>
      <c r="L4695" s="125">
        <v>-9.3524948678759101E-2</v>
      </c>
      <c r="M4695" s="3">
        <v>25</v>
      </c>
      <c r="N4695" s="125">
        <v>1.47825946648258E-2</v>
      </c>
      <c r="O4695" s="3">
        <v>19</v>
      </c>
      <c r="P4695" s="125">
        <v>-2.1787236253236201E-2</v>
      </c>
      <c r="Q4695" s="3">
        <v>22</v>
      </c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</row>
    <row r="4696" spans="1:30" hidden="1" x14ac:dyDescent="0.25">
      <c r="A4696" s="2">
        <v>11</v>
      </c>
      <c r="B4696" s="2">
        <v>2018</v>
      </c>
      <c r="C4696" s="4" t="str">
        <f>INDEX(Index!$B$1:$B$500,MATCH($F4696,Index!$A$1:$A$500,0)
)</f>
        <v>NYG</v>
      </c>
      <c r="D4696" s="4">
        <v>0</v>
      </c>
      <c r="E4696" s="141">
        <f t="shared" si="73"/>
        <v>-0.15463509656454266</v>
      </c>
      <c r="F4696" s="3" t="s">
        <v>15</v>
      </c>
      <c r="G4696" s="3">
        <v>23</v>
      </c>
      <c r="H4696" s="125">
        <v>-0.15463509656454266</v>
      </c>
      <c r="I4696" s="3"/>
      <c r="J4696" s="3"/>
      <c r="K4696" s="3" t="s">
        <v>147</v>
      </c>
      <c r="L4696" s="125">
        <v>-6.04791781688531E-2</v>
      </c>
      <c r="M4696" s="3">
        <v>19</v>
      </c>
      <c r="N4696" s="125">
        <v>9.6875510386106103E-2</v>
      </c>
      <c r="O4696" s="3">
        <v>28</v>
      </c>
      <c r="P4696" s="125">
        <v>2.7195919904165499E-3</v>
      </c>
      <c r="Q4696" s="3">
        <v>11</v>
      </c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</row>
    <row r="4697" spans="1:30" hidden="1" x14ac:dyDescent="0.25">
      <c r="A4697" s="2">
        <v>11</v>
      </c>
      <c r="B4697" s="2">
        <v>2018</v>
      </c>
      <c r="C4697" s="4" t="str">
        <f>INDEX(Index!$B$1:$B$500,MATCH($F4697,Index!$A$1:$A$500,0)
)</f>
        <v>SF</v>
      </c>
      <c r="D4697" s="4">
        <v>0</v>
      </c>
      <c r="E4697" s="141">
        <f t="shared" si="73"/>
        <v>-0.16118310867394858</v>
      </c>
      <c r="F4697" s="3" t="s">
        <v>1</v>
      </c>
      <c r="G4697" s="3">
        <v>24</v>
      </c>
      <c r="H4697" s="125">
        <v>-0.16118310867394858</v>
      </c>
      <c r="I4697" s="3"/>
      <c r="J4697" s="3"/>
      <c r="K4697" s="3" t="s">
        <v>149</v>
      </c>
      <c r="L4697" s="125">
        <v>-0.108502915421453</v>
      </c>
      <c r="M4697" s="3">
        <v>26</v>
      </c>
      <c r="N4697" s="125">
        <v>2.07148813181607E-2</v>
      </c>
      <c r="O4697" s="3">
        <v>20</v>
      </c>
      <c r="P4697" s="125">
        <v>-3.1965311934334897E-2</v>
      </c>
      <c r="Q4697" s="3">
        <v>25</v>
      </c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</row>
    <row r="4698" spans="1:30" hidden="1" x14ac:dyDescent="0.25">
      <c r="A4698" s="2">
        <v>11</v>
      </c>
      <c r="B4698" s="2">
        <v>2018</v>
      </c>
      <c r="C4698" s="4" t="str">
        <f>INDEX(Index!$B$1:$B$500,MATCH($F4698,Index!$A$1:$A$500,0)
)</f>
        <v>TEN</v>
      </c>
      <c r="D4698" s="4">
        <v>0</v>
      </c>
      <c r="E4698" s="141">
        <f t="shared" si="73"/>
        <v>-0.16119130874833459</v>
      </c>
      <c r="F4698" s="3" t="s">
        <v>45</v>
      </c>
      <c r="G4698" s="3">
        <v>25</v>
      </c>
      <c r="H4698" s="125">
        <v>-0.16119130874833459</v>
      </c>
      <c r="I4698" s="3"/>
      <c r="J4698" s="3"/>
      <c r="K4698" s="3" t="s">
        <v>145</v>
      </c>
      <c r="L4698" s="125">
        <v>-0.149551169760272</v>
      </c>
      <c r="M4698" s="3">
        <v>28</v>
      </c>
      <c r="N4698" s="125">
        <v>2.3250287055726598E-2</v>
      </c>
      <c r="O4698" s="3">
        <v>21</v>
      </c>
      <c r="P4698" s="125">
        <v>1.1610148067664E-2</v>
      </c>
      <c r="Q4698" s="3">
        <v>8</v>
      </c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</row>
    <row r="4699" spans="1:30" hidden="1" x14ac:dyDescent="0.25">
      <c r="A4699" s="2">
        <v>11</v>
      </c>
      <c r="B4699" s="2">
        <v>2018</v>
      </c>
      <c r="C4699" s="4" t="str">
        <f>INDEX(Index!$B$1:$B$500,MATCH($F4699,Index!$A$1:$A$500,0)
)</f>
        <v>CLE</v>
      </c>
      <c r="D4699" s="4">
        <v>0</v>
      </c>
      <c r="E4699" s="141">
        <f t="shared" si="73"/>
        <v>-0.17706464588013238</v>
      </c>
      <c r="F4699" s="3" t="s">
        <v>10</v>
      </c>
      <c r="G4699" s="3">
        <v>26</v>
      </c>
      <c r="H4699" s="125">
        <v>-0.17706464588013238</v>
      </c>
      <c r="I4699" s="3"/>
      <c r="J4699" s="3"/>
      <c r="K4699" s="3" t="s">
        <v>242</v>
      </c>
      <c r="L4699" s="125">
        <v>-0.15303980253416299</v>
      </c>
      <c r="M4699" s="3">
        <v>29</v>
      </c>
      <c r="N4699" s="125">
        <v>-4.1049533335788001E-2</v>
      </c>
      <c r="O4699" s="3">
        <v>10</v>
      </c>
      <c r="P4699" s="125">
        <v>-6.5074376681757404E-2</v>
      </c>
      <c r="Q4699" s="3">
        <v>31</v>
      </c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</row>
    <row r="4700" spans="1:30" hidden="1" x14ac:dyDescent="0.25">
      <c r="A4700" s="2">
        <v>11</v>
      </c>
      <c r="B4700" s="2">
        <v>2018</v>
      </c>
      <c r="C4700" s="4" t="str">
        <f>INDEX(Index!$B$1:$B$500,MATCH($F4700,Index!$A$1:$A$500,0)
)</f>
        <v>DET</v>
      </c>
      <c r="D4700" s="4">
        <v>0</v>
      </c>
      <c r="E4700" s="141">
        <f t="shared" si="73"/>
        <v>-0.1993321457534184</v>
      </c>
      <c r="F4700" s="3" t="s">
        <v>21</v>
      </c>
      <c r="G4700" s="3">
        <v>27</v>
      </c>
      <c r="H4700" s="125">
        <v>-0.1993321457534184</v>
      </c>
      <c r="I4700" s="3"/>
      <c r="J4700" s="3"/>
      <c r="K4700" s="3" t="s">
        <v>148</v>
      </c>
      <c r="L4700" s="125">
        <v>-7.2295797082364693E-2</v>
      </c>
      <c r="M4700" s="3">
        <v>22</v>
      </c>
      <c r="N4700" s="125">
        <v>0.110746277039883</v>
      </c>
      <c r="O4700" s="3">
        <v>29</v>
      </c>
      <c r="P4700" s="125">
        <v>-1.6290071631170699E-2</v>
      </c>
      <c r="Q4700" s="3">
        <v>19</v>
      </c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</row>
    <row r="4701" spans="1:30" hidden="1" x14ac:dyDescent="0.25">
      <c r="A4701" s="2">
        <v>11</v>
      </c>
      <c r="B4701" s="2">
        <v>2018</v>
      </c>
      <c r="C4701" s="4" t="str">
        <f>INDEX(Index!$B$1:$B$500,MATCH($F4701,Index!$A$1:$A$500,0)
)</f>
        <v>NYJ</v>
      </c>
      <c r="D4701" s="4">
        <v>0</v>
      </c>
      <c r="E4701" s="141">
        <f t="shared" si="73"/>
        <v>-0.21789894659097039</v>
      </c>
      <c r="F4701" s="3" t="s">
        <v>9</v>
      </c>
      <c r="G4701" s="3">
        <v>28</v>
      </c>
      <c r="H4701" s="125">
        <v>-0.21789894659097039</v>
      </c>
      <c r="I4701" s="3"/>
      <c r="J4701" s="3"/>
      <c r="K4701" s="3" t="s">
        <v>147</v>
      </c>
      <c r="L4701" s="125">
        <v>-0.29337695045311102</v>
      </c>
      <c r="M4701" s="3">
        <v>30</v>
      </c>
      <c r="N4701" s="125">
        <v>-2.83667929691949E-2</v>
      </c>
      <c r="O4701" s="3">
        <v>11</v>
      </c>
      <c r="P4701" s="125">
        <v>4.7111210892945697E-2</v>
      </c>
      <c r="Q4701" s="3">
        <v>2</v>
      </c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</row>
    <row r="4702" spans="1:30" hidden="1" x14ac:dyDescent="0.25">
      <c r="A4702" s="2">
        <v>11</v>
      </c>
      <c r="B4702" s="2">
        <v>2018</v>
      </c>
      <c r="C4702" s="4" t="str">
        <f>INDEX(Index!$B$1:$B$500,MATCH($F4702,Index!$A$1:$A$500,0)
)</f>
        <v>TB</v>
      </c>
      <c r="D4702" s="4">
        <v>0</v>
      </c>
      <c r="E4702" s="141">
        <f t="shared" si="73"/>
        <v>-0.21889050341215821</v>
      </c>
      <c r="F4702" s="3" t="s">
        <v>38</v>
      </c>
      <c r="G4702" s="3">
        <v>29</v>
      </c>
      <c r="H4702" s="125">
        <v>-0.21889050341215821</v>
      </c>
      <c r="I4702" s="3"/>
      <c r="J4702" s="3"/>
      <c r="K4702" s="3" t="s">
        <v>147</v>
      </c>
      <c r="L4702" s="125">
        <v>2.64577452759715E-2</v>
      </c>
      <c r="M4702" s="3">
        <v>15</v>
      </c>
      <c r="N4702" s="125">
        <v>0.19464767256495299</v>
      </c>
      <c r="O4702" s="3">
        <v>32</v>
      </c>
      <c r="P4702" s="125">
        <v>-5.0700576123176702E-2</v>
      </c>
      <c r="Q4702" s="3">
        <v>28</v>
      </c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</row>
    <row r="4703" spans="1:30" hidden="1" x14ac:dyDescent="0.25">
      <c r="A4703" s="2">
        <v>11</v>
      </c>
      <c r="B4703" s="2">
        <v>2018</v>
      </c>
      <c r="C4703" s="4" t="str">
        <f>INDEX(Index!$B$1:$B$500,MATCH($F4703,Index!$A$1:$A$500,0)
)</f>
        <v>BUF</v>
      </c>
      <c r="D4703" s="4">
        <v>0</v>
      </c>
      <c r="E4703" s="141">
        <f t="shared" si="73"/>
        <v>-0.24584260108414191</v>
      </c>
      <c r="F4703" s="3" t="s">
        <v>0</v>
      </c>
      <c r="G4703" s="3">
        <v>30</v>
      </c>
      <c r="H4703" s="125">
        <v>-0.24584260108414191</v>
      </c>
      <c r="I4703" s="3"/>
      <c r="J4703" s="3"/>
      <c r="K4703" s="3" t="s">
        <v>147</v>
      </c>
      <c r="L4703" s="125">
        <v>-0.40076258807440102</v>
      </c>
      <c r="M4703" s="3">
        <v>32</v>
      </c>
      <c r="N4703" s="125">
        <v>-0.175753881829465</v>
      </c>
      <c r="O4703" s="3">
        <v>2</v>
      </c>
      <c r="P4703" s="125">
        <v>-2.0833894839205901E-2</v>
      </c>
      <c r="Q4703" s="3">
        <v>21</v>
      </c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</row>
    <row r="4704" spans="1:30" hidden="1" x14ac:dyDescent="0.25">
      <c r="A4704" s="2">
        <v>11</v>
      </c>
      <c r="B4704" s="2">
        <v>2018</v>
      </c>
      <c r="C4704" s="4" t="str">
        <f>INDEX(Index!$B$1:$B$500,MATCH($F4704,Index!$A$1:$A$500,0)
)</f>
        <v>ARI</v>
      </c>
      <c r="D4704" s="4">
        <v>0</v>
      </c>
      <c r="E4704" s="141">
        <f t="shared" si="73"/>
        <v>-0.29026316553339426</v>
      </c>
      <c r="F4704" s="3" t="s">
        <v>23</v>
      </c>
      <c r="G4704" s="3">
        <v>31</v>
      </c>
      <c r="H4704" s="125">
        <v>-0.29026316553339426</v>
      </c>
      <c r="I4704" s="3"/>
      <c r="J4704" s="3"/>
      <c r="K4704" s="3" t="s">
        <v>149</v>
      </c>
      <c r="L4704" s="125">
        <v>-0.35202520227121697</v>
      </c>
      <c r="M4704" s="3">
        <v>31</v>
      </c>
      <c r="N4704" s="125">
        <v>-6.4670377585234598E-2</v>
      </c>
      <c r="O4704" s="3">
        <v>8</v>
      </c>
      <c r="P4704" s="125">
        <v>-2.9083408474118999E-3</v>
      </c>
      <c r="Q4704" s="3">
        <v>13</v>
      </c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</row>
    <row r="4705" spans="1:30" hidden="1" x14ac:dyDescent="0.25">
      <c r="A4705" s="2">
        <v>11</v>
      </c>
      <c r="B4705" s="2">
        <v>2018</v>
      </c>
      <c r="C4705" s="4" t="str">
        <f>INDEX(Index!$B$1:$B$500,MATCH($F4705,Index!$A$1:$A$500,0)
)</f>
        <v>LV</v>
      </c>
      <c r="D4705" s="4">
        <v>0</v>
      </c>
      <c r="E4705" s="141">
        <f t="shared" si="73"/>
        <v>-0.31854947861104099</v>
      </c>
      <c r="F4705" s="3" t="s">
        <v>52</v>
      </c>
      <c r="G4705" s="3">
        <v>32</v>
      </c>
      <c r="H4705" s="125">
        <v>-0.31854947861104099</v>
      </c>
      <c r="I4705" s="3"/>
      <c r="J4705" s="3"/>
      <c r="K4705" s="3" t="s">
        <v>149</v>
      </c>
      <c r="L4705" s="125">
        <v>-7.3240497939358704E-2</v>
      </c>
      <c r="M4705" s="3">
        <v>23</v>
      </c>
      <c r="N4705" s="125">
        <v>0.19198615980856501</v>
      </c>
      <c r="O4705" s="3">
        <v>31</v>
      </c>
      <c r="P4705" s="125">
        <v>-5.33228208631173E-2</v>
      </c>
      <c r="Q4705" s="3">
        <v>29</v>
      </c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</row>
    <row r="4706" spans="1:30" hidden="1" x14ac:dyDescent="0.25">
      <c r="A4706" s="2">
        <v>12</v>
      </c>
      <c r="B4706" s="2">
        <v>2018</v>
      </c>
      <c r="C4706" s="4" t="str">
        <f>INDEX(Index!$B$1:$B$500,MATCH($F4706,Index!$A$1:$A$500,0)
)</f>
        <v>KC</v>
      </c>
      <c r="D4706" s="4">
        <v>0</v>
      </c>
      <c r="E4706" s="141">
        <f t="shared" si="73"/>
        <v>0.45566452067929097</v>
      </c>
      <c r="F4706" s="3" t="s">
        <v>5</v>
      </c>
      <c r="G4706" s="3">
        <v>1</v>
      </c>
      <c r="H4706" s="125">
        <v>0.45566452067929097</v>
      </c>
      <c r="I4706" s="3"/>
      <c r="J4706" s="3"/>
      <c r="K4706" s="3" t="s">
        <v>151</v>
      </c>
      <c r="L4706" s="125">
        <v>0.38059390655654401</v>
      </c>
      <c r="M4706" s="3">
        <v>1</v>
      </c>
      <c r="N4706" s="125">
        <v>-7.4098092272267997E-4</v>
      </c>
      <c r="O4706" s="3">
        <v>18</v>
      </c>
      <c r="P4706" s="125">
        <v>7.4329633200024295E-2</v>
      </c>
      <c r="Q4706" s="3">
        <v>1</v>
      </c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</row>
    <row r="4707" spans="1:30" hidden="1" x14ac:dyDescent="0.25">
      <c r="A4707" s="2">
        <v>12</v>
      </c>
      <c r="B4707" s="2">
        <v>2018</v>
      </c>
      <c r="C4707" s="4" t="str">
        <f>INDEX(Index!$B$1:$B$500,MATCH($F4707,Index!$A$1:$A$500,0)
)</f>
        <v>NO</v>
      </c>
      <c r="D4707" s="4">
        <v>0</v>
      </c>
      <c r="E4707" s="141">
        <f t="shared" si="73"/>
        <v>0.31641877647390743</v>
      </c>
      <c r="F4707" s="3" t="s">
        <v>27</v>
      </c>
      <c r="G4707" s="3">
        <v>2</v>
      </c>
      <c r="H4707" s="125">
        <v>0.31641877647390743</v>
      </c>
      <c r="I4707" s="3"/>
      <c r="J4707" s="3"/>
      <c r="K4707" s="3" t="s">
        <v>244</v>
      </c>
      <c r="L4707" s="125">
        <v>0.23676114125318201</v>
      </c>
      <c r="M4707" s="3">
        <v>3</v>
      </c>
      <c r="N4707" s="125">
        <v>-6.63959802360784E-2</v>
      </c>
      <c r="O4707" s="3">
        <v>7</v>
      </c>
      <c r="P4707" s="125">
        <v>1.3261654984647001E-2</v>
      </c>
      <c r="Q4707" s="3">
        <v>9</v>
      </c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</row>
    <row r="4708" spans="1:30" hidden="1" x14ac:dyDescent="0.25">
      <c r="A4708" s="2">
        <v>12</v>
      </c>
      <c r="B4708" s="2">
        <v>2018</v>
      </c>
      <c r="C4708" s="4" t="str">
        <f>INDEX(Index!$B$1:$B$500,MATCH($F4708,Index!$A$1:$A$500,0)
)</f>
        <v>LAR</v>
      </c>
      <c r="D4708" s="4">
        <v>0</v>
      </c>
      <c r="E4708" s="141">
        <f t="shared" si="73"/>
        <v>0.30487805334641849</v>
      </c>
      <c r="F4708" s="3" t="s">
        <v>42</v>
      </c>
      <c r="G4708" s="3">
        <v>3</v>
      </c>
      <c r="H4708" s="125">
        <v>0.30487805334641849</v>
      </c>
      <c r="I4708" s="3"/>
      <c r="J4708" s="3"/>
      <c r="K4708" s="3" t="s">
        <v>244</v>
      </c>
      <c r="L4708" s="125">
        <v>0.31453405786930799</v>
      </c>
      <c r="M4708" s="3">
        <v>2</v>
      </c>
      <c r="N4708" s="125">
        <v>-5.7558277383195E-3</v>
      </c>
      <c r="O4708" s="3">
        <v>16</v>
      </c>
      <c r="P4708" s="125">
        <v>-1.5411832261208999E-2</v>
      </c>
      <c r="Q4708" s="3">
        <v>18</v>
      </c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</row>
    <row r="4709" spans="1:30" hidden="1" x14ac:dyDescent="0.25">
      <c r="A4709" s="2">
        <v>12</v>
      </c>
      <c r="B4709" s="2">
        <v>2018</v>
      </c>
      <c r="C4709" s="4" t="str">
        <f>INDEX(Index!$B$1:$B$500,MATCH($F4709,Index!$A$1:$A$500,0)
)</f>
        <v>CHI</v>
      </c>
      <c r="D4709" s="4">
        <v>0</v>
      </c>
      <c r="E4709" s="141">
        <f t="shared" si="73"/>
        <v>0.23368368320498839</v>
      </c>
      <c r="F4709" s="3" t="s">
        <v>64</v>
      </c>
      <c r="G4709" s="3">
        <v>4</v>
      </c>
      <c r="H4709" s="125">
        <v>0.23368368320498839</v>
      </c>
      <c r="I4709" s="3"/>
      <c r="J4709" s="3"/>
      <c r="K4709" s="3" t="s">
        <v>153</v>
      </c>
      <c r="L4709" s="125">
        <v>4.1215100904005202E-2</v>
      </c>
      <c r="M4709" s="3">
        <v>13</v>
      </c>
      <c r="N4709" s="125">
        <v>-0.24277109449905501</v>
      </c>
      <c r="O4709" s="3">
        <v>1</v>
      </c>
      <c r="P4709" s="125">
        <v>-5.0302512198071803E-2</v>
      </c>
      <c r="Q4709" s="3">
        <v>29</v>
      </c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</row>
    <row r="4710" spans="1:30" hidden="1" x14ac:dyDescent="0.25">
      <c r="A4710" s="2">
        <v>12</v>
      </c>
      <c r="B4710" s="2">
        <v>2018</v>
      </c>
      <c r="C4710" s="4" t="str">
        <f>INDEX(Index!$B$1:$B$500,MATCH($F4710,Index!$A$1:$A$500,0)
)</f>
        <v>PIT</v>
      </c>
      <c r="D4710" s="4">
        <v>0</v>
      </c>
      <c r="E4710" s="141">
        <f t="shared" si="73"/>
        <v>0.18588400796942758</v>
      </c>
      <c r="F4710" s="3" t="s">
        <v>32</v>
      </c>
      <c r="G4710" s="3">
        <v>5</v>
      </c>
      <c r="H4710" s="125">
        <v>0.18588400796942758</v>
      </c>
      <c r="I4710" s="3"/>
      <c r="J4710" s="3"/>
      <c r="K4710" s="3" t="s">
        <v>275</v>
      </c>
      <c r="L4710" s="125">
        <v>0.17576456184587599</v>
      </c>
      <c r="M4710" s="3">
        <v>5</v>
      </c>
      <c r="N4710" s="125">
        <v>-4.2079283517126698E-2</v>
      </c>
      <c r="O4710" s="3">
        <v>11</v>
      </c>
      <c r="P4710" s="125">
        <v>-3.1959837393575101E-2</v>
      </c>
      <c r="Q4710" s="3">
        <v>25</v>
      </c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</row>
    <row r="4711" spans="1:30" hidden="1" x14ac:dyDescent="0.25">
      <c r="A4711" s="2">
        <v>12</v>
      </c>
      <c r="B4711" s="2">
        <v>2018</v>
      </c>
      <c r="C4711" s="4" t="str">
        <f>INDEX(Index!$B$1:$B$500,MATCH($F4711,Index!$A$1:$A$500,0)
)</f>
        <v>LAC</v>
      </c>
      <c r="D4711" s="4">
        <v>0</v>
      </c>
      <c r="E4711" s="141">
        <f t="shared" si="73"/>
        <v>0.18150984452759911</v>
      </c>
      <c r="F4711" s="3" t="s">
        <v>28</v>
      </c>
      <c r="G4711" s="3">
        <v>6</v>
      </c>
      <c r="H4711" s="125">
        <v>0.18150984452759911</v>
      </c>
      <c r="I4711" s="3"/>
      <c r="J4711" s="3"/>
      <c r="K4711" s="3" t="s">
        <v>153</v>
      </c>
      <c r="L4711" s="125">
        <v>0.19619577235019101</v>
      </c>
      <c r="M4711" s="3">
        <v>4</v>
      </c>
      <c r="N4711" s="125">
        <v>-4.42569329178873E-2</v>
      </c>
      <c r="O4711" s="3">
        <v>9</v>
      </c>
      <c r="P4711" s="125">
        <v>-5.8942860740479198E-2</v>
      </c>
      <c r="Q4711" s="3">
        <v>30</v>
      </c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</row>
    <row r="4712" spans="1:30" hidden="1" x14ac:dyDescent="0.25">
      <c r="A4712" s="2">
        <v>12</v>
      </c>
      <c r="B4712" s="2">
        <v>2018</v>
      </c>
      <c r="C4712" s="4" t="str">
        <f>INDEX(Index!$B$1:$B$500,MATCH($F4712,Index!$A$1:$A$500,0)
)</f>
        <v>DEN</v>
      </c>
      <c r="D4712" s="4">
        <v>0</v>
      </c>
      <c r="E4712" s="141">
        <f t="shared" si="73"/>
        <v>0.13504409648959448</v>
      </c>
      <c r="F4712" s="3" t="s">
        <v>39</v>
      </c>
      <c r="G4712" s="3">
        <v>7</v>
      </c>
      <c r="H4712" s="125">
        <v>0.13504409648959448</v>
      </c>
      <c r="I4712" s="3"/>
      <c r="J4712" s="3"/>
      <c r="K4712" s="3" t="s">
        <v>155</v>
      </c>
      <c r="L4712" s="125">
        <v>8.1657558948028897E-2</v>
      </c>
      <c r="M4712" s="3">
        <v>9</v>
      </c>
      <c r="N4712" s="125">
        <v>-7.8565472424738894E-2</v>
      </c>
      <c r="O4712" s="3">
        <v>5</v>
      </c>
      <c r="P4712" s="125">
        <v>-2.5178934883173298E-2</v>
      </c>
      <c r="Q4712" s="3">
        <v>22</v>
      </c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</row>
    <row r="4713" spans="1:30" hidden="1" x14ac:dyDescent="0.25">
      <c r="A4713" s="2">
        <v>12</v>
      </c>
      <c r="B4713" s="2">
        <v>2018</v>
      </c>
      <c r="C4713" s="4" t="str">
        <f>INDEX(Index!$B$1:$B$500,MATCH($F4713,Index!$A$1:$A$500,0)
)</f>
        <v>NE</v>
      </c>
      <c r="D4713" s="4">
        <v>0</v>
      </c>
      <c r="E4713" s="141">
        <f t="shared" si="73"/>
        <v>0.10670851650108043</v>
      </c>
      <c r="F4713" s="3" t="s">
        <v>17</v>
      </c>
      <c r="G4713" s="3">
        <v>8</v>
      </c>
      <c r="H4713" s="125">
        <v>0.10670851650108043</v>
      </c>
      <c r="I4713" s="3"/>
      <c r="J4713" s="3"/>
      <c r="K4713" s="3" t="s">
        <v>153</v>
      </c>
      <c r="L4713" s="125">
        <v>0.106521382664233</v>
      </c>
      <c r="M4713" s="3">
        <v>6</v>
      </c>
      <c r="N4713" s="125">
        <v>-6.89130425895749E-3</v>
      </c>
      <c r="O4713" s="3">
        <v>15</v>
      </c>
      <c r="P4713" s="125">
        <v>-6.7041704221100602E-3</v>
      </c>
      <c r="Q4713" s="3">
        <v>16</v>
      </c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</row>
    <row r="4714" spans="1:30" hidden="1" x14ac:dyDescent="0.25">
      <c r="A4714" s="2">
        <v>12</v>
      </c>
      <c r="B4714" s="2">
        <v>2018</v>
      </c>
      <c r="C4714" s="4" t="str">
        <f>INDEX(Index!$B$1:$B$500,MATCH($F4714,Index!$A$1:$A$500,0)
)</f>
        <v>BAL</v>
      </c>
      <c r="D4714" s="4">
        <v>0</v>
      </c>
      <c r="E4714" s="141">
        <f t="shared" si="73"/>
        <v>0.10098806974320716</v>
      </c>
      <c r="F4714" s="3" t="s">
        <v>18</v>
      </c>
      <c r="G4714" s="3">
        <v>9</v>
      </c>
      <c r="H4714" s="125">
        <v>0.10098806974320716</v>
      </c>
      <c r="I4714" s="3"/>
      <c r="J4714" s="3"/>
      <c r="K4714" s="3" t="s">
        <v>154</v>
      </c>
      <c r="L4714" s="125">
        <v>4.0820688249092602E-3</v>
      </c>
      <c r="M4714" s="3">
        <v>16</v>
      </c>
      <c r="N4714" s="125">
        <v>-7.5889827919276301E-2</v>
      </c>
      <c r="O4714" s="3">
        <v>6</v>
      </c>
      <c r="P4714" s="125">
        <v>2.1016172999021601E-2</v>
      </c>
      <c r="Q4714" s="3">
        <v>5</v>
      </c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</row>
    <row r="4715" spans="1:30" hidden="1" x14ac:dyDescent="0.25">
      <c r="A4715" s="2">
        <v>12</v>
      </c>
      <c r="B4715" s="2">
        <v>2018</v>
      </c>
      <c r="C4715" s="4" t="str">
        <f>INDEX(Index!$B$1:$B$500,MATCH($F4715,Index!$A$1:$A$500,0)
)</f>
        <v>HOU</v>
      </c>
      <c r="D4715" s="4">
        <v>0</v>
      </c>
      <c r="E4715" s="141">
        <f t="shared" si="73"/>
        <v>8.1588894926135691E-2</v>
      </c>
      <c r="F4715" s="3" t="s">
        <v>49</v>
      </c>
      <c r="G4715" s="3">
        <v>10</v>
      </c>
      <c r="H4715" s="125">
        <v>8.1588894926135691E-2</v>
      </c>
      <c r="I4715" s="3"/>
      <c r="J4715" s="3"/>
      <c r="K4715" s="3" t="s">
        <v>153</v>
      </c>
      <c r="L4715" s="125">
        <v>-2.59424707466482E-2</v>
      </c>
      <c r="M4715" s="3">
        <v>18</v>
      </c>
      <c r="N4715" s="125">
        <v>-9.4315964864219795E-2</v>
      </c>
      <c r="O4715" s="3">
        <v>4</v>
      </c>
      <c r="P4715" s="125">
        <v>1.32154008085641E-2</v>
      </c>
      <c r="Q4715" s="3">
        <v>10</v>
      </c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</row>
    <row r="4716" spans="1:30" hidden="1" x14ac:dyDescent="0.25">
      <c r="A4716" s="2">
        <v>12</v>
      </c>
      <c r="B4716" s="2">
        <v>2018</v>
      </c>
      <c r="C4716" s="4" t="str">
        <f>INDEX(Index!$B$1:$B$500,MATCH($F4716,Index!$A$1:$A$500,0)
)</f>
        <v>MIN</v>
      </c>
      <c r="D4716" s="4">
        <v>0</v>
      </c>
      <c r="E4716" s="141">
        <f t="shared" si="73"/>
        <v>7.4379673428074791E-2</v>
      </c>
      <c r="F4716" s="3" t="s">
        <v>46</v>
      </c>
      <c r="G4716" s="3">
        <v>11</v>
      </c>
      <c r="H4716" s="125">
        <v>7.4379673428074791E-2</v>
      </c>
      <c r="I4716" s="3"/>
      <c r="J4716" s="3"/>
      <c r="K4716" s="3" t="s">
        <v>288</v>
      </c>
      <c r="L4716" s="125">
        <v>-1.2047029198040401E-2</v>
      </c>
      <c r="M4716" s="3">
        <v>17</v>
      </c>
      <c r="N4716" s="125">
        <v>-0.122057311203935</v>
      </c>
      <c r="O4716" s="3">
        <v>3</v>
      </c>
      <c r="P4716" s="125">
        <v>-3.56306085778198E-2</v>
      </c>
      <c r="Q4716" s="3">
        <v>27</v>
      </c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</row>
    <row r="4717" spans="1:30" hidden="1" x14ac:dyDescent="0.25">
      <c r="A4717" s="2">
        <v>12</v>
      </c>
      <c r="B4717" s="2">
        <v>2018</v>
      </c>
      <c r="C4717" s="4" t="str">
        <f>INDEX(Index!$B$1:$B$500,MATCH($F4717,Index!$A$1:$A$500,0)
)</f>
        <v>SEA</v>
      </c>
      <c r="D4717" s="4">
        <v>0</v>
      </c>
      <c r="E4717" s="141">
        <f t="shared" si="73"/>
        <v>4.4382916391502658E-2</v>
      </c>
      <c r="F4717" s="3" t="s">
        <v>30</v>
      </c>
      <c r="G4717" s="3">
        <v>12</v>
      </c>
      <c r="H4717" s="125">
        <v>4.4382916391502658E-2</v>
      </c>
      <c r="I4717" s="3"/>
      <c r="J4717" s="3"/>
      <c r="K4717" s="3" t="s">
        <v>154</v>
      </c>
      <c r="L4717" s="125">
        <v>4.9090718606870101E-2</v>
      </c>
      <c r="M4717" s="3">
        <v>11</v>
      </c>
      <c r="N4717" s="125">
        <v>7.0775740404797199E-3</v>
      </c>
      <c r="O4717" s="3">
        <v>19</v>
      </c>
      <c r="P4717" s="125">
        <v>2.3697718251122798E-3</v>
      </c>
      <c r="Q4717" s="3">
        <v>13</v>
      </c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</row>
    <row r="4718" spans="1:30" hidden="1" x14ac:dyDescent="0.25">
      <c r="A4718" s="2">
        <v>12</v>
      </c>
      <c r="B4718" s="2">
        <v>2018</v>
      </c>
      <c r="C4718" s="4" t="str">
        <f>INDEX(Index!$B$1:$B$500,MATCH($F4718,Index!$A$1:$A$500,0)
)</f>
        <v>CAR</v>
      </c>
      <c r="D4718" s="4">
        <v>0</v>
      </c>
      <c r="E4718" s="141">
        <f t="shared" si="73"/>
        <v>2.8395996878941211E-2</v>
      </c>
      <c r="F4718" s="3" t="s">
        <v>51</v>
      </c>
      <c r="G4718" s="3">
        <v>13</v>
      </c>
      <c r="H4718" s="125">
        <v>2.8395996878941211E-2</v>
      </c>
      <c r="I4718" s="3"/>
      <c r="J4718" s="3"/>
      <c r="K4718" s="3" t="s">
        <v>154</v>
      </c>
      <c r="L4718" s="125">
        <v>0.101821218269013</v>
      </c>
      <c r="M4718" s="3">
        <v>7</v>
      </c>
      <c r="N4718" s="125">
        <v>6.9805102519936504E-2</v>
      </c>
      <c r="O4718" s="3">
        <v>26</v>
      </c>
      <c r="P4718" s="125">
        <v>-3.6201188701352801E-3</v>
      </c>
      <c r="Q4718" s="3">
        <v>15</v>
      </c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</row>
    <row r="4719" spans="1:30" hidden="1" x14ac:dyDescent="0.25">
      <c r="A4719" s="2">
        <v>12</v>
      </c>
      <c r="B4719" s="2">
        <v>2018</v>
      </c>
      <c r="C4719" s="4" t="str">
        <f>INDEX(Index!$B$1:$B$500,MATCH($F4719,Index!$A$1:$A$500,0)
)</f>
        <v>GB</v>
      </c>
      <c r="D4719" s="4">
        <v>0</v>
      </c>
      <c r="E4719" s="141">
        <f t="shared" si="73"/>
        <v>1.3005989657461102E-2</v>
      </c>
      <c r="F4719" s="3" t="s">
        <v>20</v>
      </c>
      <c r="G4719" s="3">
        <v>14</v>
      </c>
      <c r="H4719" s="125">
        <v>1.3005989657461102E-2</v>
      </c>
      <c r="I4719" s="3"/>
      <c r="J4719" s="3"/>
      <c r="K4719" s="3" t="s">
        <v>245</v>
      </c>
      <c r="L4719" s="125">
        <v>9.2396350771496702E-2</v>
      </c>
      <c r="M4719" s="3">
        <v>8</v>
      </c>
      <c r="N4719" s="125">
        <v>4.5342635460312801E-2</v>
      </c>
      <c r="O4719" s="3">
        <v>23</v>
      </c>
      <c r="P4719" s="125">
        <v>-3.4047725653722799E-2</v>
      </c>
      <c r="Q4719" s="3">
        <v>26</v>
      </c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</row>
    <row r="4720" spans="1:30" hidden="1" x14ac:dyDescent="0.25">
      <c r="A4720" s="2">
        <v>12</v>
      </c>
      <c r="B4720" s="2">
        <v>2018</v>
      </c>
      <c r="C4720" s="4" t="str">
        <f>INDEX(Index!$B$1:$B$500,MATCH($F4720,Index!$A$1:$A$500,0)
)</f>
        <v>IND</v>
      </c>
      <c r="D4720" s="4">
        <v>0</v>
      </c>
      <c r="E4720" s="141">
        <f t="shared" si="73"/>
        <v>4.9485791279767341E-3</v>
      </c>
      <c r="F4720" s="3" t="s">
        <v>35</v>
      </c>
      <c r="G4720" s="3">
        <v>15</v>
      </c>
      <c r="H4720" s="125">
        <v>4.9485791279767341E-3</v>
      </c>
      <c r="I4720" s="3"/>
      <c r="J4720" s="3"/>
      <c r="K4720" s="3" t="s">
        <v>154</v>
      </c>
      <c r="L4720" s="125">
        <v>4.7931352843072497E-2</v>
      </c>
      <c r="M4720" s="3">
        <v>12</v>
      </c>
      <c r="N4720" s="125">
        <v>4.7978093541467703E-2</v>
      </c>
      <c r="O4720" s="3">
        <v>25</v>
      </c>
      <c r="P4720" s="125">
        <v>4.9953198263719403E-3</v>
      </c>
      <c r="Q4720" s="3">
        <v>12</v>
      </c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</row>
    <row r="4721" spans="1:30" hidden="1" x14ac:dyDescent="0.25">
      <c r="A4721" s="2">
        <v>12</v>
      </c>
      <c r="B4721" s="2">
        <v>2018</v>
      </c>
      <c r="C4721" s="4" t="str">
        <f>INDEX(Index!$B$1:$B$500,MATCH($F4721,Index!$A$1:$A$500,0)
)</f>
        <v>JAX</v>
      </c>
      <c r="D4721" s="4">
        <v>0</v>
      </c>
      <c r="E4721" s="141">
        <f t="shared" si="73"/>
        <v>-5.0247542466249892E-2</v>
      </c>
      <c r="F4721" s="3" t="s">
        <v>12</v>
      </c>
      <c r="G4721" s="3">
        <v>16</v>
      </c>
      <c r="H4721" s="125">
        <v>-5.0247542466249892E-2</v>
      </c>
      <c r="I4721" s="3"/>
      <c r="J4721" s="3"/>
      <c r="K4721" s="3" t="s">
        <v>157</v>
      </c>
      <c r="L4721" s="125">
        <v>-0.12641820045384999</v>
      </c>
      <c r="M4721" s="3">
        <v>27</v>
      </c>
      <c r="N4721" s="125">
        <v>-5.5866018203633599E-2</v>
      </c>
      <c r="O4721" s="3">
        <v>8</v>
      </c>
      <c r="P4721" s="125">
        <v>2.0304639783966499E-2</v>
      </c>
      <c r="Q4721" s="3">
        <v>7</v>
      </c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</row>
    <row r="4722" spans="1:30" hidden="1" x14ac:dyDescent="0.25">
      <c r="A4722" s="2">
        <v>12</v>
      </c>
      <c r="B4722" s="2">
        <v>2018</v>
      </c>
      <c r="C4722" s="4" t="str">
        <f>INDEX(Index!$B$1:$B$500,MATCH($F4722,Index!$A$1:$A$500,0)
)</f>
        <v>WAS</v>
      </c>
      <c r="D4722" s="4">
        <v>0</v>
      </c>
      <c r="E4722" s="141">
        <f t="shared" si="73"/>
        <v>-5.514429110950924E-2</v>
      </c>
      <c r="F4722" s="3" t="s">
        <v>26</v>
      </c>
      <c r="G4722" s="3">
        <v>17</v>
      </c>
      <c r="H4722" s="125">
        <v>-5.514429110950924E-2</v>
      </c>
      <c r="I4722" s="3"/>
      <c r="J4722" s="3"/>
      <c r="K4722" s="3" t="s">
        <v>154</v>
      </c>
      <c r="L4722" s="125">
        <v>-9.0702418039377106E-2</v>
      </c>
      <c r="M4722" s="3">
        <v>24</v>
      </c>
      <c r="N4722" s="125">
        <v>-3.9472328566029597E-3</v>
      </c>
      <c r="O4722" s="3">
        <v>17</v>
      </c>
      <c r="P4722" s="125">
        <v>3.1610894073264902E-2</v>
      </c>
      <c r="Q4722" s="3">
        <v>4</v>
      </c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</row>
    <row r="4723" spans="1:30" hidden="1" x14ac:dyDescent="0.25">
      <c r="A4723" s="2">
        <v>12</v>
      </c>
      <c r="B4723" s="2">
        <v>2018</v>
      </c>
      <c r="C4723" s="4" t="str">
        <f>INDEX(Index!$B$1:$B$500,MATCH($F4723,Index!$A$1:$A$500,0)
)</f>
        <v>CIN</v>
      </c>
      <c r="D4723" s="4">
        <v>0</v>
      </c>
      <c r="E4723" s="141">
        <f t="shared" si="73"/>
        <v>-8.337549732718269E-2</v>
      </c>
      <c r="F4723" s="3" t="s">
        <v>24</v>
      </c>
      <c r="G4723" s="3">
        <v>18</v>
      </c>
      <c r="H4723" s="125">
        <v>-8.337549732718269E-2</v>
      </c>
      <c r="I4723" s="3"/>
      <c r="J4723" s="3"/>
      <c r="K4723" s="3" t="s">
        <v>155</v>
      </c>
      <c r="L4723" s="125">
        <v>6.3725489304314199E-3</v>
      </c>
      <c r="M4723" s="3">
        <v>15</v>
      </c>
      <c r="N4723" s="125">
        <v>8.7462836064152505E-2</v>
      </c>
      <c r="O4723" s="3">
        <v>28</v>
      </c>
      <c r="P4723" s="125">
        <v>-2.2852101934616102E-3</v>
      </c>
      <c r="Q4723" s="3">
        <v>14</v>
      </c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</row>
    <row r="4724" spans="1:30" hidden="1" x14ac:dyDescent="0.25">
      <c r="A4724" s="2">
        <v>12</v>
      </c>
      <c r="B4724" s="2">
        <v>2018</v>
      </c>
      <c r="C4724" s="4" t="str">
        <f>INDEX(Index!$B$1:$B$500,MATCH($F4724,Index!$A$1:$A$500,0)
)</f>
        <v>DAL</v>
      </c>
      <c r="D4724" s="4">
        <v>0</v>
      </c>
      <c r="E4724" s="141">
        <f t="shared" si="73"/>
        <v>-8.7123624845502304E-2</v>
      </c>
      <c r="F4724" s="3" t="s">
        <v>3</v>
      </c>
      <c r="G4724" s="3">
        <v>19</v>
      </c>
      <c r="H4724" s="125">
        <v>-8.7123624845502304E-2</v>
      </c>
      <c r="I4724" s="3"/>
      <c r="J4724" s="3"/>
      <c r="K4724" s="3" t="s">
        <v>154</v>
      </c>
      <c r="L4724" s="125">
        <v>-8.6450008171079604E-2</v>
      </c>
      <c r="M4724" s="3">
        <v>23</v>
      </c>
      <c r="N4724" s="125">
        <v>-2.25651986315792E-2</v>
      </c>
      <c r="O4724" s="3">
        <v>13</v>
      </c>
      <c r="P4724" s="125">
        <v>-2.32388153060019E-2</v>
      </c>
      <c r="Q4724" s="3">
        <v>21</v>
      </c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</row>
    <row r="4725" spans="1:30" hidden="1" x14ac:dyDescent="0.25">
      <c r="A4725" s="2">
        <v>12</v>
      </c>
      <c r="B4725" s="2">
        <v>2018</v>
      </c>
      <c r="C4725" s="4" t="str">
        <f>INDEX(Index!$B$1:$B$500,MATCH($F4725,Index!$A$1:$A$500,0)
)</f>
        <v>ATL</v>
      </c>
      <c r="D4725" s="4">
        <v>0</v>
      </c>
      <c r="E4725" s="141">
        <f t="shared" si="73"/>
        <v>-9.5154150125391176E-2</v>
      </c>
      <c r="F4725" s="3" t="s">
        <v>43</v>
      </c>
      <c r="G4725" s="3">
        <v>20</v>
      </c>
      <c r="H4725" s="125">
        <v>-9.5154150125391176E-2</v>
      </c>
      <c r="I4725" s="3"/>
      <c r="J4725" s="3"/>
      <c r="K4725" s="3" t="s">
        <v>156</v>
      </c>
      <c r="L4725" s="125">
        <v>7.3884714862621298E-2</v>
      </c>
      <c r="M4725" s="3">
        <v>10</v>
      </c>
      <c r="N4725" s="125">
        <v>0.176651684781262</v>
      </c>
      <c r="O4725" s="3">
        <v>31</v>
      </c>
      <c r="P4725" s="125">
        <v>7.6128197932495301E-3</v>
      </c>
      <c r="Q4725" s="3">
        <v>11</v>
      </c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</row>
    <row r="4726" spans="1:30" hidden="1" x14ac:dyDescent="0.25">
      <c r="A4726" s="2">
        <v>12</v>
      </c>
      <c r="B4726" s="2">
        <v>2018</v>
      </c>
      <c r="C4726" s="4" t="str">
        <f>INDEX(Index!$B$1:$B$500,MATCH($F4726,Index!$A$1:$A$500,0)
)</f>
        <v>MIA</v>
      </c>
      <c r="D4726" s="4">
        <v>0</v>
      </c>
      <c r="E4726" s="141">
        <f t="shared" si="73"/>
        <v>-0.109344982243537</v>
      </c>
      <c r="F4726" s="3" t="s">
        <v>4</v>
      </c>
      <c r="G4726" s="3">
        <v>21</v>
      </c>
      <c r="H4726" s="125">
        <v>-0.109344982243537</v>
      </c>
      <c r="I4726" s="3"/>
      <c r="J4726" s="3"/>
      <c r="K4726" s="3" t="s">
        <v>155</v>
      </c>
      <c r="L4726" s="125">
        <v>-0.100562890594783</v>
      </c>
      <c r="M4726" s="3">
        <v>25</v>
      </c>
      <c r="N4726" s="125">
        <v>4.1694778447194498E-2</v>
      </c>
      <c r="O4726" s="3">
        <v>22</v>
      </c>
      <c r="P4726" s="125">
        <v>3.2912686798440498E-2</v>
      </c>
      <c r="Q4726" s="3">
        <v>3</v>
      </c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</row>
    <row r="4727" spans="1:30" hidden="1" x14ac:dyDescent="0.25">
      <c r="A4727" s="2">
        <v>12</v>
      </c>
      <c r="B4727" s="2">
        <v>2018</v>
      </c>
      <c r="C4727" s="4" t="str">
        <f>INDEX(Index!$B$1:$B$500,MATCH($F4727,Index!$A$1:$A$500,0)
)</f>
        <v>PHI</v>
      </c>
      <c r="D4727" s="4">
        <v>0</v>
      </c>
      <c r="E4727" s="141">
        <f t="shared" si="73"/>
        <v>-0.1205501008527009</v>
      </c>
      <c r="F4727" s="3" t="s">
        <v>7</v>
      </c>
      <c r="G4727" s="3">
        <v>22</v>
      </c>
      <c r="H4727" s="125">
        <v>-0.1205501008527009</v>
      </c>
      <c r="I4727" s="3"/>
      <c r="J4727" s="3"/>
      <c r="K4727" s="3" t="s">
        <v>155</v>
      </c>
      <c r="L4727" s="125">
        <v>-5.6809468390981097E-2</v>
      </c>
      <c r="M4727" s="3">
        <v>20</v>
      </c>
      <c r="N4727" s="125">
        <v>4.1012723747550203E-2</v>
      </c>
      <c r="O4727" s="3">
        <v>21</v>
      </c>
      <c r="P4727" s="125">
        <v>-2.27279087141696E-2</v>
      </c>
      <c r="Q4727" s="3">
        <v>20</v>
      </c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</row>
    <row r="4728" spans="1:30" hidden="1" x14ac:dyDescent="0.25">
      <c r="A4728" s="2">
        <v>12</v>
      </c>
      <c r="B4728" s="2">
        <v>2018</v>
      </c>
      <c r="C4728" s="4" t="str">
        <f>INDEX(Index!$B$1:$B$500,MATCH($F4728,Index!$A$1:$A$500,0)
)</f>
        <v>NYG</v>
      </c>
      <c r="D4728" s="4">
        <v>0</v>
      </c>
      <c r="E4728" s="141">
        <f t="shared" si="73"/>
        <v>-0.12999938855528931</v>
      </c>
      <c r="F4728" s="3" t="s">
        <v>15</v>
      </c>
      <c r="G4728" s="3">
        <v>23</v>
      </c>
      <c r="H4728" s="125">
        <v>-0.12999938855528931</v>
      </c>
      <c r="I4728" s="3"/>
      <c r="J4728" s="3"/>
      <c r="K4728" s="3" t="s">
        <v>157</v>
      </c>
      <c r="L4728" s="125">
        <v>-4.90628448452331E-2</v>
      </c>
      <c r="M4728" s="3">
        <v>19</v>
      </c>
      <c r="N4728" s="125">
        <v>0.101920246974308</v>
      </c>
      <c r="O4728" s="3">
        <v>29</v>
      </c>
      <c r="P4728" s="125">
        <v>2.09837032642518E-2</v>
      </c>
      <c r="Q4728" s="3">
        <v>6</v>
      </c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</row>
    <row r="4729" spans="1:30" hidden="1" x14ac:dyDescent="0.25">
      <c r="A4729" s="2">
        <v>12</v>
      </c>
      <c r="B4729" s="2">
        <v>2018</v>
      </c>
      <c r="C4729" s="4" t="str">
        <f>INDEX(Index!$B$1:$B$500,MATCH($F4729,Index!$A$1:$A$500,0)
)</f>
        <v>CLE</v>
      </c>
      <c r="D4729" s="4">
        <v>0</v>
      </c>
      <c r="E4729" s="141">
        <f t="shared" si="73"/>
        <v>-0.13452014250342642</v>
      </c>
      <c r="F4729" s="3" t="s">
        <v>10</v>
      </c>
      <c r="G4729" s="3">
        <v>24</v>
      </c>
      <c r="H4729" s="125">
        <v>-0.13452014250342642</v>
      </c>
      <c r="I4729" s="3"/>
      <c r="J4729" s="3"/>
      <c r="K4729" s="3" t="s">
        <v>245</v>
      </c>
      <c r="L4729" s="125">
        <v>-0.113540227265538</v>
      </c>
      <c r="M4729" s="3">
        <v>26</v>
      </c>
      <c r="N4729" s="125">
        <v>-4.3578046504485303E-2</v>
      </c>
      <c r="O4729" s="3">
        <v>10</v>
      </c>
      <c r="P4729" s="125">
        <v>-6.4557961742373701E-2</v>
      </c>
      <c r="Q4729" s="3">
        <v>32</v>
      </c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</row>
    <row r="4730" spans="1:30" hidden="1" x14ac:dyDescent="0.25">
      <c r="A4730" s="2">
        <v>12</v>
      </c>
      <c r="B4730" s="2">
        <v>2018</v>
      </c>
      <c r="C4730" s="4" t="str">
        <f>INDEX(Index!$B$1:$B$500,MATCH($F4730,Index!$A$1:$A$500,0)
)</f>
        <v>TEN</v>
      </c>
      <c r="D4730" s="4">
        <v>0</v>
      </c>
      <c r="E4730" s="141">
        <f t="shared" si="73"/>
        <v>-0.16413740466431961</v>
      </c>
      <c r="F4730" s="3" t="s">
        <v>45</v>
      </c>
      <c r="G4730" s="3">
        <v>25</v>
      </c>
      <c r="H4730" s="125">
        <v>-0.16413740466431961</v>
      </c>
      <c r="I4730" s="3"/>
      <c r="J4730" s="3"/>
      <c r="K4730" s="3" t="s">
        <v>155</v>
      </c>
      <c r="L4730" s="125">
        <v>-0.14347462814685499</v>
      </c>
      <c r="M4730" s="3">
        <v>29</v>
      </c>
      <c r="N4730" s="125">
        <v>3.4750223760587798E-2</v>
      </c>
      <c r="O4730" s="3">
        <v>20</v>
      </c>
      <c r="P4730" s="125">
        <v>1.40874472431232E-2</v>
      </c>
      <c r="Q4730" s="3">
        <v>8</v>
      </c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</row>
    <row r="4731" spans="1:30" hidden="1" x14ac:dyDescent="0.25">
      <c r="A4731" s="2">
        <v>12</v>
      </c>
      <c r="B4731" s="2">
        <v>2018</v>
      </c>
      <c r="C4731" s="4" t="str">
        <f>INDEX(Index!$B$1:$B$500,MATCH($F4731,Index!$A$1:$A$500,0)
)</f>
        <v>TB</v>
      </c>
      <c r="D4731" s="4">
        <v>0</v>
      </c>
      <c r="E4731" s="141">
        <f t="shared" si="73"/>
        <v>-0.1756310232766555</v>
      </c>
      <c r="F4731" s="3" t="s">
        <v>38</v>
      </c>
      <c r="G4731" s="3">
        <v>26</v>
      </c>
      <c r="H4731" s="125">
        <v>-0.1756310232766555</v>
      </c>
      <c r="I4731" s="3"/>
      <c r="J4731" s="3"/>
      <c r="K4731" s="3" t="s">
        <v>156</v>
      </c>
      <c r="L4731" s="125">
        <v>3.95445130380771E-2</v>
      </c>
      <c r="M4731" s="3">
        <v>14</v>
      </c>
      <c r="N4731" s="125">
        <v>0.176944207128092</v>
      </c>
      <c r="O4731" s="3">
        <v>32</v>
      </c>
      <c r="P4731" s="125">
        <v>-3.82313291866406E-2</v>
      </c>
      <c r="Q4731" s="3">
        <v>28</v>
      </c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</row>
    <row r="4732" spans="1:30" hidden="1" x14ac:dyDescent="0.25">
      <c r="A4732" s="2">
        <v>12</v>
      </c>
      <c r="B4732" s="2">
        <v>2018</v>
      </c>
      <c r="C4732" s="4" t="str">
        <f>INDEX(Index!$B$1:$B$500,MATCH($F4732,Index!$A$1:$A$500,0)
)</f>
        <v>DET</v>
      </c>
      <c r="D4732" s="4">
        <v>0</v>
      </c>
      <c r="E4732" s="141">
        <f t="shared" si="73"/>
        <v>-0.18292709116042133</v>
      </c>
      <c r="F4732" s="3" t="s">
        <v>21</v>
      </c>
      <c r="G4732" s="3">
        <v>27</v>
      </c>
      <c r="H4732" s="125">
        <v>-0.18292709116042133</v>
      </c>
      <c r="I4732" s="3"/>
      <c r="J4732" s="3"/>
      <c r="K4732" s="3" t="s">
        <v>156</v>
      </c>
      <c r="L4732" s="125">
        <v>-8.0268309004643004E-2</v>
      </c>
      <c r="M4732" s="3">
        <v>22</v>
      </c>
      <c r="N4732" s="125">
        <v>8.4799718928947304E-2</v>
      </c>
      <c r="O4732" s="3">
        <v>27</v>
      </c>
      <c r="P4732" s="125">
        <v>-1.7859063226831E-2</v>
      </c>
      <c r="Q4732" s="3">
        <v>19</v>
      </c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</row>
    <row r="4733" spans="1:30" hidden="1" x14ac:dyDescent="0.25">
      <c r="A4733" s="2">
        <v>12</v>
      </c>
      <c r="B4733" s="2">
        <v>2018</v>
      </c>
      <c r="C4733" s="4" t="str">
        <f>INDEX(Index!$B$1:$B$500,MATCH($F4733,Index!$A$1:$A$500,0)
)</f>
        <v>BUF</v>
      </c>
      <c r="D4733" s="4">
        <v>0</v>
      </c>
      <c r="E4733" s="141">
        <f t="shared" si="73"/>
        <v>-0.21004998848239428</v>
      </c>
      <c r="F4733" s="3" t="s">
        <v>0</v>
      </c>
      <c r="G4733" s="3">
        <v>28</v>
      </c>
      <c r="H4733" s="125">
        <v>-0.21004998848239428</v>
      </c>
      <c r="I4733" s="3"/>
      <c r="J4733" s="3"/>
      <c r="K4733" s="3" t="s">
        <v>156</v>
      </c>
      <c r="L4733" s="125">
        <v>-0.35740140586413899</v>
      </c>
      <c r="M4733" s="3">
        <v>31</v>
      </c>
      <c r="N4733" s="125">
        <v>-0.17559836862877201</v>
      </c>
      <c r="O4733" s="3">
        <v>2</v>
      </c>
      <c r="P4733" s="125">
        <v>-2.8246951247027301E-2</v>
      </c>
      <c r="Q4733" s="3">
        <v>23</v>
      </c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</row>
    <row r="4734" spans="1:30" hidden="1" x14ac:dyDescent="0.25">
      <c r="A4734" s="2">
        <v>12</v>
      </c>
      <c r="B4734" s="2">
        <v>2018</v>
      </c>
      <c r="C4734" s="4" t="str">
        <f>INDEX(Index!$B$1:$B$500,MATCH($F4734,Index!$A$1:$A$500,0)
)</f>
        <v>NYJ</v>
      </c>
      <c r="D4734" s="4">
        <v>0</v>
      </c>
      <c r="E4734" s="141">
        <f t="shared" si="73"/>
        <v>-0.21522282139777399</v>
      </c>
      <c r="F4734" s="3" t="s">
        <v>9</v>
      </c>
      <c r="G4734" s="3">
        <v>29</v>
      </c>
      <c r="H4734" s="125">
        <v>-0.21522282139777399</v>
      </c>
      <c r="I4734" s="3"/>
      <c r="J4734" s="3"/>
      <c r="K4734" s="3" t="s">
        <v>157</v>
      </c>
      <c r="L4734" s="125">
        <v>-0.27504752400091598</v>
      </c>
      <c r="M4734" s="3">
        <v>30</v>
      </c>
      <c r="N4734" s="125">
        <v>-6.9743603855956602E-3</v>
      </c>
      <c r="O4734" s="3">
        <v>14</v>
      </c>
      <c r="P4734" s="125">
        <v>5.2850342217546302E-2</v>
      </c>
      <c r="Q4734" s="3">
        <v>2</v>
      </c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</row>
    <row r="4735" spans="1:30" hidden="1" x14ac:dyDescent="0.25">
      <c r="A4735" s="2">
        <v>12</v>
      </c>
      <c r="B4735" s="2">
        <v>2018</v>
      </c>
      <c r="C4735" s="4" t="str">
        <f>INDEX(Index!$B$1:$B$500,MATCH($F4735,Index!$A$1:$A$500,0)
)</f>
        <v>SF</v>
      </c>
      <c r="D4735" s="4">
        <v>0</v>
      </c>
      <c r="E4735" s="141">
        <f t="shared" si="73"/>
        <v>-0.21667742604495779</v>
      </c>
      <c r="F4735" s="3" t="s">
        <v>1</v>
      </c>
      <c r="G4735" s="3">
        <v>30</v>
      </c>
      <c r="H4735" s="125">
        <v>-0.21667742604495779</v>
      </c>
      <c r="I4735" s="3"/>
      <c r="J4735" s="3"/>
      <c r="K4735" s="3" t="s">
        <v>158</v>
      </c>
      <c r="L4735" s="125">
        <v>-0.14051550169705801</v>
      </c>
      <c r="M4735" s="3">
        <v>28</v>
      </c>
      <c r="N4735" s="125">
        <v>4.7051435210287297E-2</v>
      </c>
      <c r="O4735" s="3">
        <v>24</v>
      </c>
      <c r="P4735" s="125">
        <v>-2.9110489137612501E-2</v>
      </c>
      <c r="Q4735" s="3">
        <v>24</v>
      </c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</row>
    <row r="4736" spans="1:30" hidden="1" x14ac:dyDescent="0.25">
      <c r="A4736" s="2">
        <v>12</v>
      </c>
      <c r="B4736" s="2">
        <v>2018</v>
      </c>
      <c r="C4736" s="4" t="str">
        <f>INDEX(Index!$B$1:$B$500,MATCH($F4736,Index!$A$1:$A$500,0)
)</f>
        <v>LV</v>
      </c>
      <c r="D4736" s="4">
        <v>0</v>
      </c>
      <c r="E4736" s="141">
        <f t="shared" si="73"/>
        <v>-0.31038704495844022</v>
      </c>
      <c r="F4736" s="3" t="s">
        <v>52</v>
      </c>
      <c r="G4736" s="3">
        <v>31</v>
      </c>
      <c r="H4736" s="125">
        <v>-0.31038704495844022</v>
      </c>
      <c r="I4736" s="3"/>
      <c r="J4736" s="3"/>
      <c r="K4736" s="3" t="s">
        <v>158</v>
      </c>
      <c r="L4736" s="125">
        <v>-7.2371143012189901E-2</v>
      </c>
      <c r="M4736" s="3">
        <v>21</v>
      </c>
      <c r="N4736" s="125">
        <v>0.17440683093627299</v>
      </c>
      <c r="O4736" s="3">
        <v>30</v>
      </c>
      <c r="P4736" s="125">
        <v>-6.36090710099773E-2</v>
      </c>
      <c r="Q4736" s="3">
        <v>31</v>
      </c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</row>
    <row r="4737" spans="1:30" hidden="1" x14ac:dyDescent="0.25">
      <c r="A4737" s="2">
        <v>12</v>
      </c>
      <c r="B4737" s="2">
        <v>2018</v>
      </c>
      <c r="C4737" s="4" t="str">
        <f>INDEX(Index!$B$1:$B$500,MATCH($F4737,Index!$A$1:$A$500,0)
)</f>
        <v>ARI</v>
      </c>
      <c r="D4737" s="4">
        <v>0</v>
      </c>
      <c r="E4737" s="141">
        <f t="shared" si="73"/>
        <v>-0.34287062799076312</v>
      </c>
      <c r="F4737" s="3" t="s">
        <v>23</v>
      </c>
      <c r="G4737" s="3">
        <v>32</v>
      </c>
      <c r="H4737" s="125">
        <v>-0.34287062799076312</v>
      </c>
      <c r="I4737" s="3"/>
      <c r="J4737" s="3"/>
      <c r="K4737" s="3" t="s">
        <v>158</v>
      </c>
      <c r="L4737" s="125">
        <v>-0.368195263023187</v>
      </c>
      <c r="M4737" s="3">
        <v>32</v>
      </c>
      <c r="N4737" s="125">
        <v>-3.5862885811969697E-2</v>
      </c>
      <c r="O4737" s="3">
        <v>12</v>
      </c>
      <c r="P4737" s="125">
        <v>-1.05382507795458E-2</v>
      </c>
      <c r="Q4737" s="3">
        <v>17</v>
      </c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</row>
    <row r="4738" spans="1:30" hidden="1" x14ac:dyDescent="0.25">
      <c r="A4738" s="2">
        <v>13</v>
      </c>
      <c r="B4738" s="2">
        <v>2018</v>
      </c>
      <c r="C4738" s="4" t="str">
        <f>INDEX(Index!$B$1:$B$500,MATCH($F4738,Index!$A$1:$A$500,0)
)</f>
        <v>KC</v>
      </c>
      <c r="D4738" s="4">
        <v>0</v>
      </c>
      <c r="E4738" s="141">
        <f t="shared" ref="E4738:E4801" si="74">IF(D4738=1,H4738/100,H4738)</f>
        <v>0.44318032475403313</v>
      </c>
      <c r="F4738" s="3" t="s">
        <v>5</v>
      </c>
      <c r="G4738" s="3">
        <v>1</v>
      </c>
      <c r="H4738" s="125">
        <v>0.44318032475403313</v>
      </c>
      <c r="I4738" s="3"/>
      <c r="J4738" s="3"/>
      <c r="K4738" s="3" t="s">
        <v>160</v>
      </c>
      <c r="L4738" s="125">
        <v>0.38387759516305903</v>
      </c>
      <c r="M4738" s="3">
        <v>1</v>
      </c>
      <c r="N4738" s="125">
        <v>5.8793827954539499E-3</v>
      </c>
      <c r="O4738" s="3">
        <v>17</v>
      </c>
      <c r="P4738" s="125">
        <v>6.5182112386428098E-2</v>
      </c>
      <c r="Q4738" s="3">
        <v>1</v>
      </c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</row>
    <row r="4739" spans="1:30" hidden="1" x14ac:dyDescent="0.25">
      <c r="A4739" s="2">
        <v>13</v>
      </c>
      <c r="B4739" s="2">
        <v>2018</v>
      </c>
      <c r="C4739" s="4" t="str">
        <f>INDEX(Index!$B$1:$B$500,MATCH($F4739,Index!$A$1:$A$500,0)
)</f>
        <v>LAR</v>
      </c>
      <c r="D4739" s="4">
        <v>0</v>
      </c>
      <c r="E4739" s="141">
        <f t="shared" si="74"/>
        <v>0.28965204088995439</v>
      </c>
      <c r="F4739" s="3" t="s">
        <v>42</v>
      </c>
      <c r="G4739" s="3">
        <v>2</v>
      </c>
      <c r="H4739" s="125">
        <v>0.28965204088995439</v>
      </c>
      <c r="I4739" s="3"/>
      <c r="J4739" s="3"/>
      <c r="K4739" s="3" t="s">
        <v>247</v>
      </c>
      <c r="L4739" s="125">
        <v>0.28505180956858001</v>
      </c>
      <c r="M4739" s="3">
        <v>2</v>
      </c>
      <c r="N4739" s="125">
        <v>-1.2987133005076401E-2</v>
      </c>
      <c r="O4739" s="3">
        <v>14</v>
      </c>
      <c r="P4739" s="125">
        <v>-8.3869016837020208E-3</v>
      </c>
      <c r="Q4739" s="3">
        <v>18</v>
      </c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</row>
    <row r="4740" spans="1:30" hidden="1" x14ac:dyDescent="0.25">
      <c r="A4740" s="2">
        <v>13</v>
      </c>
      <c r="B4740" s="2">
        <v>2018</v>
      </c>
      <c r="C4740" s="4" t="str">
        <f>INDEX(Index!$B$1:$B$500,MATCH($F4740,Index!$A$1:$A$500,0)
)</f>
        <v>NO</v>
      </c>
      <c r="D4740" s="4">
        <v>0</v>
      </c>
      <c r="E4740" s="141">
        <f t="shared" si="74"/>
        <v>0.27015601529386807</v>
      </c>
      <c r="F4740" s="3" t="s">
        <v>27</v>
      </c>
      <c r="G4740" s="3">
        <v>3</v>
      </c>
      <c r="H4740" s="125">
        <v>0.27015601529386807</v>
      </c>
      <c r="I4740" s="3"/>
      <c r="J4740" s="3"/>
      <c r="K4740" s="3" t="s">
        <v>160</v>
      </c>
      <c r="L4740" s="125">
        <v>0.202173637831848</v>
      </c>
      <c r="M4740" s="3">
        <v>4</v>
      </c>
      <c r="N4740" s="125">
        <v>-5.83628795421069E-2</v>
      </c>
      <c r="O4740" s="3">
        <v>9</v>
      </c>
      <c r="P4740" s="125">
        <v>9.6194979199131694E-3</v>
      </c>
      <c r="Q4740" s="3">
        <v>11</v>
      </c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</row>
    <row r="4741" spans="1:30" hidden="1" x14ac:dyDescent="0.25">
      <c r="A4741" s="2">
        <v>13</v>
      </c>
      <c r="B4741" s="2">
        <v>2018</v>
      </c>
      <c r="C4741" s="4" t="str">
        <f>INDEX(Index!$B$1:$B$500,MATCH($F4741,Index!$A$1:$A$500,0)
)</f>
        <v>LAC</v>
      </c>
      <c r="D4741" s="4">
        <v>0</v>
      </c>
      <c r="E4741" s="141">
        <f t="shared" si="74"/>
        <v>0.2028733293257847</v>
      </c>
      <c r="F4741" s="3" t="s">
        <v>28</v>
      </c>
      <c r="G4741" s="3">
        <v>4</v>
      </c>
      <c r="H4741" s="125">
        <v>0.2028733293257847</v>
      </c>
      <c r="I4741" s="3"/>
      <c r="J4741" s="3"/>
      <c r="K4741" s="3" t="s">
        <v>162</v>
      </c>
      <c r="L4741" s="125">
        <v>0.210441610247355</v>
      </c>
      <c r="M4741" s="3">
        <v>3</v>
      </c>
      <c r="N4741" s="125">
        <v>-3.6603087934907803E-2</v>
      </c>
      <c r="O4741" s="3">
        <v>11</v>
      </c>
      <c r="P4741" s="125">
        <v>-4.4171368856478099E-2</v>
      </c>
      <c r="Q4741" s="3">
        <v>29</v>
      </c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</row>
    <row r="4742" spans="1:30" hidden="1" x14ac:dyDescent="0.25">
      <c r="A4742" s="2">
        <v>13</v>
      </c>
      <c r="B4742" s="2">
        <v>2018</v>
      </c>
      <c r="C4742" s="4" t="str">
        <f>INDEX(Index!$B$1:$B$500,MATCH($F4742,Index!$A$1:$A$500,0)
)</f>
        <v>PIT</v>
      </c>
      <c r="D4742" s="4">
        <v>0</v>
      </c>
      <c r="E4742" s="141">
        <f t="shared" si="74"/>
        <v>0.18275182482075181</v>
      </c>
      <c r="F4742" s="3" t="s">
        <v>32</v>
      </c>
      <c r="G4742" s="3">
        <v>5</v>
      </c>
      <c r="H4742" s="125">
        <v>0.18275182482075181</v>
      </c>
      <c r="I4742" s="3"/>
      <c r="J4742" s="3"/>
      <c r="K4742" s="3" t="s">
        <v>316</v>
      </c>
      <c r="L4742" s="125">
        <v>0.196804155367692</v>
      </c>
      <c r="M4742" s="3">
        <v>5</v>
      </c>
      <c r="N4742" s="125">
        <v>-2.5838548547094001E-2</v>
      </c>
      <c r="O4742" s="3">
        <v>12</v>
      </c>
      <c r="P4742" s="125">
        <v>-3.9890879094034201E-2</v>
      </c>
      <c r="Q4742" s="3">
        <v>28</v>
      </c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</row>
    <row r="4743" spans="1:30" hidden="1" x14ac:dyDescent="0.25">
      <c r="A4743" s="2">
        <v>13</v>
      </c>
      <c r="B4743" s="2">
        <v>2018</v>
      </c>
      <c r="C4743" s="4" t="str">
        <f>INDEX(Index!$B$1:$B$500,MATCH($F4743,Index!$A$1:$A$500,0)
)</f>
        <v>CHI</v>
      </c>
      <c r="D4743" s="4">
        <v>0</v>
      </c>
      <c r="E4743" s="141">
        <f t="shared" si="74"/>
        <v>0.17185696644562709</v>
      </c>
      <c r="F4743" s="3" t="s">
        <v>64</v>
      </c>
      <c r="G4743" s="3">
        <v>6</v>
      </c>
      <c r="H4743" s="125">
        <v>0.17185696644562709</v>
      </c>
      <c r="I4743" s="3"/>
      <c r="J4743" s="3"/>
      <c r="K4743" s="3" t="s">
        <v>161</v>
      </c>
      <c r="L4743" s="125">
        <v>-1.23810673980184E-2</v>
      </c>
      <c r="M4743" s="3">
        <v>16</v>
      </c>
      <c r="N4743" s="125">
        <v>-0.230927170357246</v>
      </c>
      <c r="O4743" s="3">
        <v>1</v>
      </c>
      <c r="P4743" s="125">
        <v>-4.6689136513600502E-2</v>
      </c>
      <c r="Q4743" s="3">
        <v>30</v>
      </c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</row>
    <row r="4744" spans="1:30" hidden="1" x14ac:dyDescent="0.25">
      <c r="A4744" s="2">
        <v>13</v>
      </c>
      <c r="B4744" s="2">
        <v>2018</v>
      </c>
      <c r="C4744" s="4" t="str">
        <f>INDEX(Index!$B$1:$B$500,MATCH($F4744,Index!$A$1:$A$500,0)
)</f>
        <v>DEN</v>
      </c>
      <c r="D4744" s="4">
        <v>0</v>
      </c>
      <c r="E4744" s="141">
        <f t="shared" si="74"/>
        <v>0.16290671228576051</v>
      </c>
      <c r="F4744" s="3" t="s">
        <v>39</v>
      </c>
      <c r="G4744" s="3">
        <v>7</v>
      </c>
      <c r="H4744" s="125">
        <v>0.16290671228576051</v>
      </c>
      <c r="I4744" s="3"/>
      <c r="J4744" s="3"/>
      <c r="K4744" s="3" t="s">
        <v>163</v>
      </c>
      <c r="L4744" s="125">
        <v>8.6116375535429196E-2</v>
      </c>
      <c r="M4744" s="3">
        <v>8</v>
      </c>
      <c r="N4744" s="125">
        <v>-9.5521190233828102E-2</v>
      </c>
      <c r="O4744" s="3">
        <v>5</v>
      </c>
      <c r="P4744" s="125">
        <v>-1.87308534834968E-2</v>
      </c>
      <c r="Q4744" s="3">
        <v>22</v>
      </c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</row>
    <row r="4745" spans="1:30" hidden="1" x14ac:dyDescent="0.25">
      <c r="A4745" s="2">
        <v>13</v>
      </c>
      <c r="B4745" s="2">
        <v>2018</v>
      </c>
      <c r="C4745" s="4" t="str">
        <f>INDEX(Index!$B$1:$B$500,MATCH($F4745,Index!$A$1:$A$500,0)
)</f>
        <v>NE</v>
      </c>
      <c r="D4745" s="4">
        <v>0</v>
      </c>
      <c r="E4745" s="141">
        <f t="shared" si="74"/>
        <v>0.13715889162196787</v>
      </c>
      <c r="F4745" s="3" t="s">
        <v>17</v>
      </c>
      <c r="G4745" s="3">
        <v>8</v>
      </c>
      <c r="H4745" s="125">
        <v>0.13715889162196787</v>
      </c>
      <c r="I4745" s="3"/>
      <c r="J4745" s="3"/>
      <c r="K4745" s="3" t="s">
        <v>162</v>
      </c>
      <c r="L4745" s="125">
        <v>0.13730062432954199</v>
      </c>
      <c r="M4745" s="3">
        <v>6</v>
      </c>
      <c r="N4745" s="125">
        <v>-7.5203951983432004E-3</v>
      </c>
      <c r="O4745" s="3">
        <v>15</v>
      </c>
      <c r="P4745" s="125">
        <v>-7.6621279059173103E-3</v>
      </c>
      <c r="Q4745" s="3">
        <v>17</v>
      </c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</row>
    <row r="4746" spans="1:30" hidden="1" x14ac:dyDescent="0.25">
      <c r="A4746" s="2">
        <v>13</v>
      </c>
      <c r="B4746" s="2">
        <v>2018</v>
      </c>
      <c r="C4746" s="4" t="str">
        <f>INDEX(Index!$B$1:$B$500,MATCH($F4746,Index!$A$1:$A$500,0)
)</f>
        <v>BAL</v>
      </c>
      <c r="D4746" s="4">
        <v>0</v>
      </c>
      <c r="E4746" s="141">
        <f t="shared" si="74"/>
        <v>0.1051304674803489</v>
      </c>
      <c r="F4746" s="3" t="s">
        <v>18</v>
      </c>
      <c r="G4746" s="3">
        <v>9</v>
      </c>
      <c r="H4746" s="125">
        <v>0.1051304674803489</v>
      </c>
      <c r="I4746" s="3"/>
      <c r="J4746" s="3"/>
      <c r="K4746" s="3" t="s">
        <v>165</v>
      </c>
      <c r="L4746" s="125">
        <v>-2.1103306251086199E-2</v>
      </c>
      <c r="M4746" s="3">
        <v>18</v>
      </c>
      <c r="N4746" s="125">
        <v>-0.103309259538093</v>
      </c>
      <c r="O4746" s="3">
        <v>3</v>
      </c>
      <c r="P4746" s="125">
        <v>2.2924514193342099E-2</v>
      </c>
      <c r="Q4746" s="3">
        <v>7</v>
      </c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</row>
    <row r="4747" spans="1:30" hidden="1" x14ac:dyDescent="0.25">
      <c r="A4747" s="2">
        <v>13</v>
      </c>
      <c r="B4747" s="2">
        <v>2018</v>
      </c>
      <c r="C4747" s="4" t="str">
        <f>INDEX(Index!$B$1:$B$500,MATCH($F4747,Index!$A$1:$A$500,0)
)</f>
        <v>HOU</v>
      </c>
      <c r="D4747" s="4">
        <v>0</v>
      </c>
      <c r="E4747" s="141">
        <f t="shared" si="74"/>
        <v>0.10482081000815965</v>
      </c>
      <c r="F4747" s="3" t="s">
        <v>49</v>
      </c>
      <c r="G4747" s="3">
        <v>10</v>
      </c>
      <c r="H4747" s="125">
        <v>0.10482081000815965</v>
      </c>
      <c r="I4747" s="3"/>
      <c r="J4747" s="3"/>
      <c r="K4747" s="3" t="s">
        <v>162</v>
      </c>
      <c r="L4747" s="125">
        <v>-4.7101683945416396E-3</v>
      </c>
      <c r="M4747" s="3">
        <v>15</v>
      </c>
      <c r="N4747" s="125">
        <v>-8.8206753656681597E-2</v>
      </c>
      <c r="O4747" s="3">
        <v>6</v>
      </c>
      <c r="P4747" s="125">
        <v>2.13242247460197E-2</v>
      </c>
      <c r="Q4747" s="3">
        <v>8</v>
      </c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</row>
    <row r="4748" spans="1:30" hidden="1" x14ac:dyDescent="0.25">
      <c r="A4748" s="2">
        <v>13</v>
      </c>
      <c r="B4748" s="2">
        <v>2018</v>
      </c>
      <c r="C4748" s="4" t="str">
        <f>INDEX(Index!$B$1:$B$500,MATCH($F4748,Index!$A$1:$A$500,0)
)</f>
        <v>SEA</v>
      </c>
      <c r="D4748" s="4">
        <v>0</v>
      </c>
      <c r="E4748" s="141">
        <f t="shared" si="74"/>
        <v>7.2405126628492786E-2</v>
      </c>
      <c r="F4748" s="3" t="s">
        <v>30</v>
      </c>
      <c r="G4748" s="3">
        <v>11</v>
      </c>
      <c r="H4748" s="125">
        <v>7.2405126628492786E-2</v>
      </c>
      <c r="I4748" s="3"/>
      <c r="J4748" s="3"/>
      <c r="K4748" s="3" t="s">
        <v>165</v>
      </c>
      <c r="L4748" s="125">
        <v>6.9263893107016306E-2</v>
      </c>
      <c r="M4748" s="3">
        <v>10</v>
      </c>
      <c r="N4748" s="125">
        <v>9.63740735986722E-3</v>
      </c>
      <c r="O4748" s="3">
        <v>18</v>
      </c>
      <c r="P4748" s="125">
        <v>1.27786408813437E-2</v>
      </c>
      <c r="Q4748" s="3">
        <v>10</v>
      </c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</row>
    <row r="4749" spans="1:30" hidden="1" x14ac:dyDescent="0.25">
      <c r="A4749" s="2">
        <v>13</v>
      </c>
      <c r="B4749" s="2">
        <v>2018</v>
      </c>
      <c r="C4749" s="4" t="str">
        <f>INDEX(Index!$B$1:$B$500,MATCH($F4749,Index!$A$1:$A$500,0)
)</f>
        <v>MIN</v>
      </c>
      <c r="D4749" s="4">
        <v>0</v>
      </c>
      <c r="E4749" s="141">
        <f t="shared" si="74"/>
        <v>1.878062255715679E-2</v>
      </c>
      <c r="F4749" s="3" t="s">
        <v>46</v>
      </c>
      <c r="G4749" s="3">
        <v>12</v>
      </c>
      <c r="H4749" s="125">
        <v>1.878062255715679E-2</v>
      </c>
      <c r="I4749" s="3"/>
      <c r="J4749" s="3"/>
      <c r="K4749" s="3" t="s">
        <v>289</v>
      </c>
      <c r="L4749" s="125">
        <v>-2.0837705349114902E-2</v>
      </c>
      <c r="M4749" s="3">
        <v>17</v>
      </c>
      <c r="N4749" s="125">
        <v>-7.5795686676658494E-2</v>
      </c>
      <c r="O4749" s="3">
        <v>7</v>
      </c>
      <c r="P4749" s="125">
        <v>-3.6177358770386803E-2</v>
      </c>
      <c r="Q4749" s="3">
        <v>27</v>
      </c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</row>
    <row r="4750" spans="1:30" hidden="1" x14ac:dyDescent="0.25">
      <c r="A4750" s="2">
        <v>13</v>
      </c>
      <c r="B4750" s="2">
        <v>2018</v>
      </c>
      <c r="C4750" s="4" t="str">
        <f>INDEX(Index!$B$1:$B$500,MATCH($F4750,Index!$A$1:$A$500,0)
)</f>
        <v>CAR</v>
      </c>
      <c r="D4750" s="4">
        <v>0</v>
      </c>
      <c r="E4750" s="141">
        <f t="shared" si="74"/>
        <v>6.4870931044193145E-3</v>
      </c>
      <c r="F4750" s="3" t="s">
        <v>51</v>
      </c>
      <c r="G4750" s="3">
        <v>13</v>
      </c>
      <c r="H4750" s="125">
        <v>6.4870931044193145E-3</v>
      </c>
      <c r="I4750" s="3"/>
      <c r="J4750" s="3"/>
      <c r="K4750" s="3" t="s">
        <v>163</v>
      </c>
      <c r="L4750" s="125">
        <v>9.3265646951782702E-2</v>
      </c>
      <c r="M4750" s="3">
        <v>7</v>
      </c>
      <c r="N4750" s="125">
        <v>8.0450076992770098E-2</v>
      </c>
      <c r="O4750" s="3">
        <v>28</v>
      </c>
      <c r="P4750" s="125">
        <v>-6.3284768545932898E-3</v>
      </c>
      <c r="Q4750" s="3">
        <v>16</v>
      </c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</row>
    <row r="4751" spans="1:30" hidden="1" x14ac:dyDescent="0.25">
      <c r="A4751" s="2">
        <v>13</v>
      </c>
      <c r="B4751" s="2">
        <v>2018</v>
      </c>
      <c r="C4751" s="4" t="str">
        <f>INDEX(Index!$B$1:$B$500,MATCH($F4751,Index!$A$1:$A$500,0)
)</f>
        <v>IND</v>
      </c>
      <c r="D4751" s="4">
        <v>0</v>
      </c>
      <c r="E4751" s="141">
        <f t="shared" si="74"/>
        <v>3.4850254191052003E-3</v>
      </c>
      <c r="F4751" s="3" t="s">
        <v>35</v>
      </c>
      <c r="G4751" s="3">
        <v>14</v>
      </c>
      <c r="H4751" s="125">
        <v>3.4850254191052003E-3</v>
      </c>
      <c r="I4751" s="3"/>
      <c r="J4751" s="3"/>
      <c r="K4751" s="3" t="s">
        <v>163</v>
      </c>
      <c r="L4751" s="125">
        <v>2.0963481904059E-2</v>
      </c>
      <c r="M4751" s="3">
        <v>13</v>
      </c>
      <c r="N4751" s="125">
        <v>2.07429080388765E-2</v>
      </c>
      <c r="O4751" s="3">
        <v>20</v>
      </c>
      <c r="P4751" s="125">
        <v>3.2644515539227001E-3</v>
      </c>
      <c r="Q4751" s="3">
        <v>12</v>
      </c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</row>
    <row r="4752" spans="1:30" hidden="1" x14ac:dyDescent="0.25">
      <c r="A4752" s="2">
        <v>13</v>
      </c>
      <c r="B4752" s="2">
        <v>2018</v>
      </c>
      <c r="C4752" s="4" t="str">
        <f>INDEX(Index!$B$1:$B$500,MATCH($F4752,Index!$A$1:$A$500,0)
)</f>
        <v>DAL</v>
      </c>
      <c r="D4752" s="4">
        <v>0</v>
      </c>
      <c r="E4752" s="141">
        <f t="shared" si="74"/>
        <v>-9.5051057843867984E-3</v>
      </c>
      <c r="F4752" s="3" t="s">
        <v>3</v>
      </c>
      <c r="G4752" s="3">
        <v>15</v>
      </c>
      <c r="H4752" s="125">
        <v>-9.5051057843867984E-3</v>
      </c>
      <c r="I4752" s="3"/>
      <c r="J4752" s="3"/>
      <c r="K4752" s="3" t="s">
        <v>165</v>
      </c>
      <c r="L4752" s="125">
        <v>-6.6031262496184601E-2</v>
      </c>
      <c r="M4752" s="3">
        <v>22</v>
      </c>
      <c r="N4752" s="125">
        <v>-7.2646965525726803E-2</v>
      </c>
      <c r="O4752" s="3">
        <v>8</v>
      </c>
      <c r="P4752" s="125">
        <v>-1.6120808813929001E-2</v>
      </c>
      <c r="Q4752" s="3">
        <v>21</v>
      </c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</row>
    <row r="4753" spans="1:30" hidden="1" x14ac:dyDescent="0.25">
      <c r="A4753" s="2">
        <v>13</v>
      </c>
      <c r="B4753" s="2">
        <v>2018</v>
      </c>
      <c r="C4753" s="4" t="str">
        <f>INDEX(Index!$B$1:$B$500,MATCH($F4753,Index!$A$1:$A$500,0)
)</f>
        <v>JAX</v>
      </c>
      <c r="D4753" s="4">
        <v>0</v>
      </c>
      <c r="E4753" s="141">
        <f t="shared" si="74"/>
        <v>-1.5283032674566894E-2</v>
      </c>
      <c r="F4753" s="3" t="s">
        <v>12</v>
      </c>
      <c r="G4753" s="3">
        <v>16</v>
      </c>
      <c r="H4753" s="125">
        <v>-1.5283032674566894E-2</v>
      </c>
      <c r="I4753" s="3"/>
      <c r="J4753" s="3"/>
      <c r="K4753" s="3" t="s">
        <v>166</v>
      </c>
      <c r="L4753" s="125">
        <v>-0.13967477384367499</v>
      </c>
      <c r="M4753" s="3">
        <v>28</v>
      </c>
      <c r="N4753" s="125">
        <v>-0.100091980901689</v>
      </c>
      <c r="O4753" s="3">
        <v>4</v>
      </c>
      <c r="P4753" s="125">
        <v>2.4299760267419101E-2</v>
      </c>
      <c r="Q4753" s="3">
        <v>6</v>
      </c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</row>
    <row r="4754" spans="1:30" hidden="1" x14ac:dyDescent="0.25">
      <c r="A4754" s="2">
        <v>13</v>
      </c>
      <c r="B4754" s="2">
        <v>2018</v>
      </c>
      <c r="C4754" s="4" t="str">
        <f>INDEX(Index!$B$1:$B$500,MATCH($F4754,Index!$A$1:$A$500,0)
)</f>
        <v>GB</v>
      </c>
      <c r="D4754" s="4">
        <v>0</v>
      </c>
      <c r="E4754" s="141">
        <f t="shared" si="74"/>
        <v>-1.8995911855586398E-2</v>
      </c>
      <c r="F4754" s="3" t="s">
        <v>20</v>
      </c>
      <c r="G4754" s="3">
        <v>17</v>
      </c>
      <c r="H4754" s="125">
        <v>-1.8995911855586398E-2</v>
      </c>
      <c r="I4754" s="3"/>
      <c r="J4754" s="3"/>
      <c r="K4754" s="3" t="s">
        <v>290</v>
      </c>
      <c r="L4754" s="125">
        <v>8.6106039713683705E-2</v>
      </c>
      <c r="M4754" s="3">
        <v>9</v>
      </c>
      <c r="N4754" s="125">
        <v>7.3802115031778401E-2</v>
      </c>
      <c r="O4754" s="3">
        <v>27</v>
      </c>
      <c r="P4754" s="125">
        <v>-3.1299836537491701E-2</v>
      </c>
      <c r="Q4754" s="3">
        <v>24</v>
      </c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</row>
    <row r="4755" spans="1:30" hidden="1" x14ac:dyDescent="0.25">
      <c r="A4755" s="2">
        <v>13</v>
      </c>
      <c r="B4755" s="2">
        <v>2018</v>
      </c>
      <c r="C4755" s="4" t="str">
        <f>INDEX(Index!$B$1:$B$500,MATCH($F4755,Index!$A$1:$A$500,0)
)</f>
        <v>NYG</v>
      </c>
      <c r="D4755" s="4">
        <v>0</v>
      </c>
      <c r="E4755" s="141">
        <f t="shared" si="74"/>
        <v>-4.6522298988387993E-2</v>
      </c>
      <c r="F4755" s="3" t="s">
        <v>15</v>
      </c>
      <c r="G4755" s="3">
        <v>18</v>
      </c>
      <c r="H4755" s="125">
        <v>-4.6522298988387993E-2</v>
      </c>
      <c r="I4755" s="3"/>
      <c r="J4755" s="3"/>
      <c r="K4755" s="3" t="s">
        <v>166</v>
      </c>
      <c r="L4755" s="125">
        <v>-2.3583917286296999E-2</v>
      </c>
      <c r="M4755" s="3">
        <v>19</v>
      </c>
      <c r="N4755" s="125">
        <v>6.2086457237698497E-2</v>
      </c>
      <c r="O4755" s="3">
        <v>24</v>
      </c>
      <c r="P4755" s="125">
        <v>3.91480755356075E-2</v>
      </c>
      <c r="Q4755" s="3">
        <v>3</v>
      </c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</row>
    <row r="4756" spans="1:30" hidden="1" x14ac:dyDescent="0.25">
      <c r="A4756" s="2">
        <v>13</v>
      </c>
      <c r="B4756" s="2">
        <v>2018</v>
      </c>
      <c r="C4756" s="4" t="str">
        <f>INDEX(Index!$B$1:$B$500,MATCH($F4756,Index!$A$1:$A$500,0)
)</f>
        <v>PHI</v>
      </c>
      <c r="D4756" s="4">
        <v>0</v>
      </c>
      <c r="E4756" s="141">
        <f t="shared" si="74"/>
        <v>-7.4046382119754298E-2</v>
      </c>
      <c r="F4756" s="3" t="s">
        <v>7</v>
      </c>
      <c r="G4756" s="3">
        <v>19</v>
      </c>
      <c r="H4756" s="125">
        <v>-7.4046382119754298E-2</v>
      </c>
      <c r="I4756" s="3"/>
      <c r="J4756" s="3"/>
      <c r="K4756" s="3" t="s">
        <v>163</v>
      </c>
      <c r="L4756" s="125">
        <v>-3.1723248290283203E-2</v>
      </c>
      <c r="M4756" s="3">
        <v>20</v>
      </c>
      <c r="N4756" s="125">
        <v>3.03698251664173E-2</v>
      </c>
      <c r="O4756" s="3">
        <v>22</v>
      </c>
      <c r="P4756" s="125">
        <v>-1.19533086630538E-2</v>
      </c>
      <c r="Q4756" s="3">
        <v>19</v>
      </c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</row>
    <row r="4757" spans="1:30" hidden="1" x14ac:dyDescent="0.25">
      <c r="A4757" s="2">
        <v>13</v>
      </c>
      <c r="B4757" s="2">
        <v>2018</v>
      </c>
      <c r="C4757" s="4" t="str">
        <f>INDEX(Index!$B$1:$B$500,MATCH($F4757,Index!$A$1:$A$500,0)
)</f>
        <v>WAS</v>
      </c>
      <c r="D4757" s="4">
        <v>0</v>
      </c>
      <c r="E4757" s="141">
        <f t="shared" si="74"/>
        <v>-8.6805974633352712E-2</v>
      </c>
      <c r="F4757" s="3" t="s">
        <v>26</v>
      </c>
      <c r="G4757" s="3">
        <v>20</v>
      </c>
      <c r="H4757" s="125">
        <v>-8.6805974633352712E-2</v>
      </c>
      <c r="I4757" s="3"/>
      <c r="J4757" s="3"/>
      <c r="K4757" s="3" t="s">
        <v>163</v>
      </c>
      <c r="L4757" s="125">
        <v>-0.109413127765322</v>
      </c>
      <c r="M4757" s="3">
        <v>26</v>
      </c>
      <c r="N4757" s="125">
        <v>1.4989103649830301E-2</v>
      </c>
      <c r="O4757" s="3">
        <v>19</v>
      </c>
      <c r="P4757" s="125">
        <v>3.7596256781799599E-2</v>
      </c>
      <c r="Q4757" s="3">
        <v>4</v>
      </c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</row>
    <row r="4758" spans="1:30" hidden="1" x14ac:dyDescent="0.25">
      <c r="A4758" s="2">
        <v>13</v>
      </c>
      <c r="B4758" s="2">
        <v>2018</v>
      </c>
      <c r="C4758" s="4" t="str">
        <f>INDEX(Index!$B$1:$B$500,MATCH($F4758,Index!$A$1:$A$500,0)
)</f>
        <v>ATL</v>
      </c>
      <c r="D4758" s="4">
        <v>0</v>
      </c>
      <c r="E4758" s="141">
        <f t="shared" si="74"/>
        <v>-9.5972672616049109E-2</v>
      </c>
      <c r="F4758" s="3" t="s">
        <v>43</v>
      </c>
      <c r="G4758" s="3">
        <v>21</v>
      </c>
      <c r="H4758" s="125">
        <v>-9.5972672616049109E-2</v>
      </c>
      <c r="I4758" s="3"/>
      <c r="J4758" s="3"/>
      <c r="K4758" s="3" t="s">
        <v>166</v>
      </c>
      <c r="L4758" s="125">
        <v>4.6499377010646201E-2</v>
      </c>
      <c r="M4758" s="3">
        <v>11</v>
      </c>
      <c r="N4758" s="125">
        <v>0.15526469093044601</v>
      </c>
      <c r="O4758" s="3">
        <v>30</v>
      </c>
      <c r="P4758" s="125">
        <v>1.27926413037507E-2</v>
      </c>
      <c r="Q4758" s="3">
        <v>9</v>
      </c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</row>
    <row r="4759" spans="1:30" hidden="1" x14ac:dyDescent="0.25">
      <c r="A4759" s="2">
        <v>13</v>
      </c>
      <c r="B4759" s="2">
        <v>2018</v>
      </c>
      <c r="C4759" s="4" t="str">
        <f>INDEX(Index!$B$1:$B$500,MATCH($F4759,Index!$A$1:$A$500,0)
)</f>
        <v>CIN</v>
      </c>
      <c r="D4759" s="4">
        <v>0</v>
      </c>
      <c r="E4759" s="141">
        <f t="shared" si="74"/>
        <v>-0.11249732427980993</v>
      </c>
      <c r="F4759" s="3" t="s">
        <v>24</v>
      </c>
      <c r="G4759" s="3">
        <v>22</v>
      </c>
      <c r="H4759" s="125">
        <v>-0.11249732427980993</v>
      </c>
      <c r="I4759" s="3"/>
      <c r="J4759" s="3"/>
      <c r="K4759" s="3" t="s">
        <v>164</v>
      </c>
      <c r="L4759" s="125">
        <v>-4.4797787175529201E-3</v>
      </c>
      <c r="M4759" s="3">
        <v>14</v>
      </c>
      <c r="N4759" s="125">
        <v>0.104876518550548</v>
      </c>
      <c r="O4759" s="3">
        <v>29</v>
      </c>
      <c r="P4759" s="125">
        <v>-3.1410270117090099E-3</v>
      </c>
      <c r="Q4759" s="3">
        <v>14</v>
      </c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</row>
    <row r="4760" spans="1:30" hidden="1" x14ac:dyDescent="0.25">
      <c r="A4760" s="2">
        <v>13</v>
      </c>
      <c r="B4760" s="2">
        <v>2018</v>
      </c>
      <c r="C4760" s="4" t="str">
        <f>INDEX(Index!$B$1:$B$500,MATCH($F4760,Index!$A$1:$A$500,0)
)</f>
        <v>MIA</v>
      </c>
      <c r="D4760" s="4">
        <v>0</v>
      </c>
      <c r="E4760" s="141">
        <f t="shared" si="74"/>
        <v>-0.12023351203017039</v>
      </c>
      <c r="F4760" s="3" t="s">
        <v>4</v>
      </c>
      <c r="G4760" s="3">
        <v>23</v>
      </c>
      <c r="H4760" s="125">
        <v>-0.12023351203017039</v>
      </c>
      <c r="I4760" s="3"/>
      <c r="J4760" s="3"/>
      <c r="K4760" s="3" t="s">
        <v>163</v>
      </c>
      <c r="L4760" s="125">
        <v>-9.1358130193860396E-2</v>
      </c>
      <c r="M4760" s="3">
        <v>24</v>
      </c>
      <c r="N4760" s="125">
        <v>6.5108229010898702E-2</v>
      </c>
      <c r="O4760" s="3">
        <v>25</v>
      </c>
      <c r="P4760" s="125">
        <v>3.6232847174588703E-2</v>
      </c>
      <c r="Q4760" s="3">
        <v>5</v>
      </c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</row>
    <row r="4761" spans="1:30" hidden="1" x14ac:dyDescent="0.25">
      <c r="A4761" s="2">
        <v>13</v>
      </c>
      <c r="B4761" s="2">
        <v>2018</v>
      </c>
      <c r="C4761" s="4" t="str">
        <f>INDEX(Index!$B$1:$B$500,MATCH($F4761,Index!$A$1:$A$500,0)
)</f>
        <v>CLE</v>
      </c>
      <c r="D4761" s="4">
        <v>0</v>
      </c>
      <c r="E4761" s="141">
        <f t="shared" si="74"/>
        <v>-0.12324871840248559</v>
      </c>
      <c r="F4761" s="3" t="s">
        <v>10</v>
      </c>
      <c r="G4761" s="3">
        <v>24</v>
      </c>
      <c r="H4761" s="125">
        <v>-0.12324871840248559</v>
      </c>
      <c r="I4761" s="3"/>
      <c r="J4761" s="3"/>
      <c r="K4761" s="3" t="s">
        <v>290</v>
      </c>
      <c r="L4761" s="125">
        <v>-0.10130795053448099</v>
      </c>
      <c r="M4761" s="3">
        <v>25</v>
      </c>
      <c r="N4761" s="125">
        <v>-3.9013647910407401E-2</v>
      </c>
      <c r="O4761" s="3">
        <v>10</v>
      </c>
      <c r="P4761" s="125">
        <v>-6.0954415778411999E-2</v>
      </c>
      <c r="Q4761" s="3">
        <v>32</v>
      </c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</row>
    <row r="4762" spans="1:30" hidden="1" x14ac:dyDescent="0.25">
      <c r="A4762" s="2">
        <v>13</v>
      </c>
      <c r="B4762" s="2">
        <v>2018</v>
      </c>
      <c r="C4762" s="4" t="str">
        <f>INDEX(Index!$B$1:$B$500,MATCH($F4762,Index!$A$1:$A$500,0)
)</f>
        <v>TEN</v>
      </c>
      <c r="D4762" s="4">
        <v>0</v>
      </c>
      <c r="E4762" s="141">
        <f t="shared" si="74"/>
        <v>-0.14469037076669561</v>
      </c>
      <c r="F4762" s="3" t="s">
        <v>45</v>
      </c>
      <c r="G4762" s="3">
        <v>25</v>
      </c>
      <c r="H4762" s="125">
        <v>-0.14469037076669561</v>
      </c>
      <c r="I4762" s="3"/>
      <c r="J4762" s="3"/>
      <c r="K4762" s="3" t="s">
        <v>163</v>
      </c>
      <c r="L4762" s="125">
        <v>-0.11880816701534</v>
      </c>
      <c r="M4762" s="3">
        <v>27</v>
      </c>
      <c r="N4762" s="125">
        <v>2.72388785176855E-2</v>
      </c>
      <c r="O4762" s="3">
        <v>21</v>
      </c>
      <c r="P4762" s="125">
        <v>1.3566747663298999E-3</v>
      </c>
      <c r="Q4762" s="3">
        <v>13</v>
      </c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</row>
    <row r="4763" spans="1:30" hidden="1" x14ac:dyDescent="0.25">
      <c r="A4763" s="2">
        <v>13</v>
      </c>
      <c r="B4763" s="2">
        <v>2018</v>
      </c>
      <c r="C4763" s="4" t="str">
        <f>INDEX(Index!$B$1:$B$500,MATCH($F4763,Index!$A$1:$A$500,0)
)</f>
        <v>TB</v>
      </c>
      <c r="D4763" s="4">
        <v>0</v>
      </c>
      <c r="E4763" s="141">
        <f t="shared" si="74"/>
        <v>-0.15911040948859859</v>
      </c>
      <c r="F4763" s="3" t="s">
        <v>38</v>
      </c>
      <c r="G4763" s="3">
        <v>26</v>
      </c>
      <c r="H4763" s="125">
        <v>-0.15911040948859859</v>
      </c>
      <c r="I4763" s="3"/>
      <c r="J4763" s="3"/>
      <c r="K4763" s="3" t="s">
        <v>164</v>
      </c>
      <c r="L4763" s="125">
        <v>4.1844966934866903E-2</v>
      </c>
      <c r="M4763" s="3">
        <v>12</v>
      </c>
      <c r="N4763" s="125">
        <v>0.16779050124759001</v>
      </c>
      <c r="O4763" s="3">
        <v>31</v>
      </c>
      <c r="P4763" s="125">
        <v>-3.3164875175875498E-2</v>
      </c>
      <c r="Q4763" s="3">
        <v>26</v>
      </c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</row>
    <row r="4764" spans="1:30" hidden="1" x14ac:dyDescent="0.25">
      <c r="A4764" s="2">
        <v>13</v>
      </c>
      <c r="B4764" s="2">
        <v>2018</v>
      </c>
      <c r="C4764" s="4" t="str">
        <f>INDEX(Index!$B$1:$B$500,MATCH($F4764,Index!$A$1:$A$500,0)
)</f>
        <v>DET</v>
      </c>
      <c r="D4764" s="4">
        <v>0</v>
      </c>
      <c r="E4764" s="141">
        <f t="shared" si="74"/>
        <v>-0.16720132843002219</v>
      </c>
      <c r="F4764" s="3" t="s">
        <v>21</v>
      </c>
      <c r="G4764" s="3">
        <v>27</v>
      </c>
      <c r="H4764" s="125">
        <v>-0.16720132843002219</v>
      </c>
      <c r="I4764" s="3"/>
      <c r="J4764" s="3"/>
      <c r="K4764" s="3" t="s">
        <v>166</v>
      </c>
      <c r="L4764" s="125">
        <v>-8.6174830555196397E-2</v>
      </c>
      <c r="M4764" s="3">
        <v>23</v>
      </c>
      <c r="N4764" s="125">
        <v>6.6780027788490098E-2</v>
      </c>
      <c r="O4764" s="3">
        <v>26</v>
      </c>
      <c r="P4764" s="125">
        <v>-1.42464700863357E-2</v>
      </c>
      <c r="Q4764" s="3">
        <v>20</v>
      </c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</row>
    <row r="4765" spans="1:30" hidden="1" x14ac:dyDescent="0.25">
      <c r="A4765" s="2">
        <v>13</v>
      </c>
      <c r="B4765" s="2">
        <v>2018</v>
      </c>
      <c r="C4765" s="4" t="str">
        <f>INDEX(Index!$B$1:$B$500,MATCH($F4765,Index!$A$1:$A$500,0)
)</f>
        <v>BUF</v>
      </c>
      <c r="D4765" s="4">
        <v>0</v>
      </c>
      <c r="E4765" s="141">
        <f t="shared" si="74"/>
        <v>-0.21326831067471483</v>
      </c>
      <c r="F4765" s="3" t="s">
        <v>0</v>
      </c>
      <c r="G4765" s="3">
        <v>28</v>
      </c>
      <c r="H4765" s="125">
        <v>-0.21326831067471483</v>
      </c>
      <c r="I4765" s="3"/>
      <c r="J4765" s="3"/>
      <c r="K4765" s="3" t="s">
        <v>166</v>
      </c>
      <c r="L4765" s="125">
        <v>-0.33843251732756402</v>
      </c>
      <c r="M4765" s="3">
        <v>31</v>
      </c>
      <c r="N4765" s="125">
        <v>-0.15773285697126499</v>
      </c>
      <c r="O4765" s="3">
        <v>2</v>
      </c>
      <c r="P4765" s="125">
        <v>-3.2568650318415798E-2</v>
      </c>
      <c r="Q4765" s="3">
        <v>25</v>
      </c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</row>
    <row r="4766" spans="1:30" hidden="1" x14ac:dyDescent="0.25">
      <c r="A4766" s="2">
        <v>13</v>
      </c>
      <c r="B4766" s="2">
        <v>2018</v>
      </c>
      <c r="C4766" s="4" t="str">
        <f>INDEX(Index!$B$1:$B$500,MATCH($F4766,Index!$A$1:$A$500,0)
)</f>
        <v>NYJ</v>
      </c>
      <c r="D4766" s="4">
        <v>0</v>
      </c>
      <c r="E4766" s="141">
        <f t="shared" si="74"/>
        <v>-0.21852497851595004</v>
      </c>
      <c r="F4766" s="3" t="s">
        <v>9</v>
      </c>
      <c r="G4766" s="3">
        <v>29</v>
      </c>
      <c r="H4766" s="125">
        <v>-0.21852497851595004</v>
      </c>
      <c r="I4766" s="3"/>
      <c r="J4766" s="3"/>
      <c r="K4766" s="3" t="s">
        <v>168</v>
      </c>
      <c r="L4766" s="125">
        <v>-0.27226072096891302</v>
      </c>
      <c r="M4766" s="3">
        <v>30</v>
      </c>
      <c r="N4766" s="125">
        <v>5.2751947460629401E-3</v>
      </c>
      <c r="O4766" s="3">
        <v>16</v>
      </c>
      <c r="P4766" s="125">
        <v>5.9010937199025899E-2</v>
      </c>
      <c r="Q4766" s="3">
        <v>2</v>
      </c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</row>
    <row r="4767" spans="1:30" hidden="1" x14ac:dyDescent="0.25">
      <c r="A4767" s="2">
        <v>13</v>
      </c>
      <c r="B4767" s="2">
        <v>2018</v>
      </c>
      <c r="C4767" s="4" t="str">
        <f>INDEX(Index!$B$1:$B$500,MATCH($F4767,Index!$A$1:$A$500,0)
)</f>
        <v>SF</v>
      </c>
      <c r="D4767" s="4">
        <v>0</v>
      </c>
      <c r="E4767" s="141">
        <f t="shared" si="74"/>
        <v>-0.24473096050184007</v>
      </c>
      <c r="F4767" s="3" t="s">
        <v>1</v>
      </c>
      <c r="G4767" s="3">
        <v>30</v>
      </c>
      <c r="H4767" s="125">
        <v>-0.24473096050184007</v>
      </c>
      <c r="I4767" s="3"/>
      <c r="J4767" s="3"/>
      <c r="K4767" s="3" t="s">
        <v>167</v>
      </c>
      <c r="L4767" s="125">
        <v>-0.15785150053275099</v>
      </c>
      <c r="M4767" s="3">
        <v>29</v>
      </c>
      <c r="N4767" s="125">
        <v>5.5789150820124603E-2</v>
      </c>
      <c r="O4767" s="3">
        <v>23</v>
      </c>
      <c r="P4767" s="125">
        <v>-3.10903091489645E-2</v>
      </c>
      <c r="Q4767" s="3">
        <v>23</v>
      </c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</row>
    <row r="4768" spans="1:30" hidden="1" x14ac:dyDescent="0.25">
      <c r="A4768" s="2">
        <v>13</v>
      </c>
      <c r="B4768" s="2">
        <v>2018</v>
      </c>
      <c r="C4768" s="4" t="str">
        <f>INDEX(Index!$B$1:$B$500,MATCH($F4768,Index!$A$1:$A$500,0)
)</f>
        <v>LV</v>
      </c>
      <c r="D4768" s="4">
        <v>0</v>
      </c>
      <c r="E4768" s="141">
        <f t="shared" si="74"/>
        <v>-0.27749397484230703</v>
      </c>
      <c r="F4768" s="3" t="s">
        <v>52</v>
      </c>
      <c r="G4768" s="3">
        <v>31</v>
      </c>
      <c r="H4768" s="125">
        <v>-0.27749397484230703</v>
      </c>
      <c r="I4768" s="3"/>
      <c r="J4768" s="3"/>
      <c r="K4768" s="3" t="s">
        <v>167</v>
      </c>
      <c r="L4768" s="125">
        <v>-4.2961756589319298E-2</v>
      </c>
      <c r="M4768" s="3">
        <v>21</v>
      </c>
      <c r="N4768" s="125">
        <v>0.18060563495298801</v>
      </c>
      <c r="O4768" s="3">
        <v>32</v>
      </c>
      <c r="P4768" s="125">
        <v>-5.3926583299999699E-2</v>
      </c>
      <c r="Q4768" s="3">
        <v>31</v>
      </c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</row>
    <row r="4769" spans="1:30" hidden="1" x14ac:dyDescent="0.25">
      <c r="A4769" s="2">
        <v>13</v>
      </c>
      <c r="B4769" s="2">
        <v>2018</v>
      </c>
      <c r="C4769" s="4" t="str">
        <f>INDEX(Index!$B$1:$B$500,MATCH($F4769,Index!$A$1:$A$500,0)
)</f>
        <v>ARI</v>
      </c>
      <c r="D4769" s="4">
        <v>0</v>
      </c>
      <c r="E4769" s="141">
        <f t="shared" si="74"/>
        <v>-0.32881159481052147</v>
      </c>
      <c r="F4769" s="3" t="s">
        <v>23</v>
      </c>
      <c r="G4769" s="3">
        <v>32</v>
      </c>
      <c r="H4769" s="125">
        <v>-0.32881159481052147</v>
      </c>
      <c r="I4769" s="3"/>
      <c r="J4769" s="3"/>
      <c r="K4769" s="3" t="s">
        <v>168</v>
      </c>
      <c r="L4769" s="125">
        <v>-0.35011445561703503</v>
      </c>
      <c r="M4769" s="3">
        <v>32</v>
      </c>
      <c r="N4769" s="125">
        <v>-2.47571604430879E-2</v>
      </c>
      <c r="O4769" s="3">
        <v>13</v>
      </c>
      <c r="P4769" s="125">
        <v>-3.4542996365743701E-3</v>
      </c>
      <c r="Q4769" s="3">
        <v>15</v>
      </c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</row>
    <row r="4770" spans="1:30" hidden="1" x14ac:dyDescent="0.25">
      <c r="A4770" s="2">
        <v>14</v>
      </c>
      <c r="B4770" s="2">
        <v>2018</v>
      </c>
      <c r="C4770" s="4" t="str">
        <f>INDEX(Index!$B$1:$B$500,MATCH($F4770,Index!$A$1:$A$500,0)
)</f>
        <v>KC</v>
      </c>
      <c r="D4770" s="4">
        <v>0</v>
      </c>
      <c r="E4770" s="141">
        <f t="shared" si="74"/>
        <v>0.36980266178954779</v>
      </c>
      <c r="F4770" s="3" t="s">
        <v>5</v>
      </c>
      <c r="G4770" s="3">
        <v>1</v>
      </c>
      <c r="H4770" s="125">
        <v>0.36980266178954779</v>
      </c>
      <c r="I4770" s="3"/>
      <c r="J4770" s="3"/>
      <c r="K4770" s="3" t="s">
        <v>170</v>
      </c>
      <c r="L4770" s="125">
        <v>0.35567110658651302</v>
      </c>
      <c r="M4770" s="3">
        <v>1</v>
      </c>
      <c r="N4770" s="125">
        <v>3.08877957912264E-2</v>
      </c>
      <c r="O4770" s="3">
        <v>23</v>
      </c>
      <c r="P4770" s="125">
        <v>4.5019350994261201E-2</v>
      </c>
      <c r="Q4770" s="3">
        <v>2</v>
      </c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</row>
    <row r="4771" spans="1:30" hidden="1" x14ac:dyDescent="0.25">
      <c r="A4771" s="2">
        <v>14</v>
      </c>
      <c r="B4771" s="2">
        <v>2018</v>
      </c>
      <c r="C4771" s="4" t="str">
        <f>INDEX(Index!$B$1:$B$500,MATCH($F4771,Index!$A$1:$A$500,0)
)</f>
        <v>NO</v>
      </c>
      <c r="D4771" s="4">
        <v>0</v>
      </c>
      <c r="E4771" s="141">
        <f t="shared" si="74"/>
        <v>0.25704681545095359</v>
      </c>
      <c r="F4771" s="3" t="s">
        <v>27</v>
      </c>
      <c r="G4771" s="3">
        <v>2</v>
      </c>
      <c r="H4771" s="125">
        <v>0.25704681545095359</v>
      </c>
      <c r="I4771" s="3"/>
      <c r="J4771" s="3"/>
      <c r="K4771" s="3" t="s">
        <v>170</v>
      </c>
      <c r="L4771" s="125">
        <v>0.1856939755425</v>
      </c>
      <c r="M4771" s="3">
        <v>4</v>
      </c>
      <c r="N4771" s="125">
        <v>-5.9608420712666199E-2</v>
      </c>
      <c r="O4771" s="3">
        <v>9</v>
      </c>
      <c r="P4771" s="125">
        <v>1.1744419195787399E-2</v>
      </c>
      <c r="Q4771" s="3">
        <v>11</v>
      </c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</row>
    <row r="4772" spans="1:30" hidden="1" x14ac:dyDescent="0.25">
      <c r="A4772" s="2">
        <v>14</v>
      </c>
      <c r="B4772" s="2">
        <v>2018</v>
      </c>
      <c r="C4772" s="4" t="str">
        <f>INDEX(Index!$B$1:$B$500,MATCH($F4772,Index!$A$1:$A$500,0)
)</f>
        <v>LAR</v>
      </c>
      <c r="D4772" s="4">
        <v>0</v>
      </c>
      <c r="E4772" s="141">
        <f t="shared" si="74"/>
        <v>0.25549451872100792</v>
      </c>
      <c r="F4772" s="3" t="s">
        <v>42</v>
      </c>
      <c r="G4772" s="3">
        <v>3</v>
      </c>
      <c r="H4772" s="125">
        <v>0.25549451872100792</v>
      </c>
      <c r="I4772" s="3"/>
      <c r="J4772" s="3"/>
      <c r="K4772" s="3" t="s">
        <v>170</v>
      </c>
      <c r="L4772" s="125">
        <v>0.240017692232083</v>
      </c>
      <c r="M4772" s="3">
        <v>2</v>
      </c>
      <c r="N4772" s="125">
        <v>-2.30506852513736E-2</v>
      </c>
      <c r="O4772" s="3">
        <v>11</v>
      </c>
      <c r="P4772" s="125">
        <v>-7.5738587624486703E-3</v>
      </c>
      <c r="Q4772" s="3">
        <v>17</v>
      </c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</row>
    <row r="4773" spans="1:30" hidden="1" x14ac:dyDescent="0.25">
      <c r="A4773" s="2">
        <v>14</v>
      </c>
      <c r="B4773" s="2">
        <v>2018</v>
      </c>
      <c r="C4773" s="4" t="str">
        <f>INDEX(Index!$B$1:$B$500,MATCH($F4773,Index!$A$1:$A$500,0)
)</f>
        <v>CHI</v>
      </c>
      <c r="D4773" s="4">
        <v>0</v>
      </c>
      <c r="E4773" s="141">
        <f t="shared" si="74"/>
        <v>0.21894668867145958</v>
      </c>
      <c r="F4773" s="3" t="s">
        <v>64</v>
      </c>
      <c r="G4773" s="3">
        <v>4</v>
      </c>
      <c r="H4773" s="125">
        <v>0.21894668867145958</v>
      </c>
      <c r="I4773" s="3"/>
      <c r="J4773" s="3"/>
      <c r="K4773" s="3" t="s">
        <v>171</v>
      </c>
      <c r="L4773" s="125">
        <v>-2.5620243965271901E-2</v>
      </c>
      <c r="M4773" s="3">
        <v>20</v>
      </c>
      <c r="N4773" s="125">
        <v>-0.28883885114962599</v>
      </c>
      <c r="O4773" s="3">
        <v>1</v>
      </c>
      <c r="P4773" s="125">
        <v>-4.4271918512894498E-2</v>
      </c>
      <c r="Q4773" s="3">
        <v>27</v>
      </c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</row>
    <row r="4774" spans="1:30" hidden="1" x14ac:dyDescent="0.25">
      <c r="A4774" s="2">
        <v>14</v>
      </c>
      <c r="B4774" s="2">
        <v>2018</v>
      </c>
      <c r="C4774" s="4" t="str">
        <f>INDEX(Index!$B$1:$B$500,MATCH($F4774,Index!$A$1:$A$500,0)
)</f>
        <v>LAC</v>
      </c>
      <c r="D4774" s="4">
        <v>0</v>
      </c>
      <c r="E4774" s="141">
        <f t="shared" si="74"/>
        <v>0.1887642095784646</v>
      </c>
      <c r="F4774" s="3" t="s">
        <v>28</v>
      </c>
      <c r="G4774" s="3">
        <v>5</v>
      </c>
      <c r="H4774" s="125">
        <v>0.1887642095784646</v>
      </c>
      <c r="I4774" s="3"/>
      <c r="J4774" s="3"/>
      <c r="K4774" s="3" t="s">
        <v>172</v>
      </c>
      <c r="L4774" s="125">
        <v>0.19610266683093799</v>
      </c>
      <c r="M4774" s="3">
        <v>3</v>
      </c>
      <c r="N4774" s="125">
        <v>-2.6471611537362001E-2</v>
      </c>
      <c r="O4774" s="3">
        <v>10</v>
      </c>
      <c r="P4774" s="125">
        <v>-3.3810068789835397E-2</v>
      </c>
      <c r="Q4774" s="3">
        <v>25</v>
      </c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</row>
    <row r="4775" spans="1:30" hidden="1" x14ac:dyDescent="0.25">
      <c r="A4775" s="2">
        <v>14</v>
      </c>
      <c r="B4775" s="2">
        <v>2018</v>
      </c>
      <c r="C4775" s="4" t="str">
        <f>INDEX(Index!$B$1:$B$500,MATCH($F4775,Index!$A$1:$A$500,0)
)</f>
        <v>PIT</v>
      </c>
      <c r="D4775" s="4">
        <v>0</v>
      </c>
      <c r="E4775" s="141">
        <f t="shared" si="74"/>
        <v>0.13550336797734508</v>
      </c>
      <c r="F4775" s="3" t="s">
        <v>32</v>
      </c>
      <c r="G4775" s="3">
        <v>6</v>
      </c>
      <c r="H4775" s="125">
        <v>0.13550336797734508</v>
      </c>
      <c r="I4775" s="3"/>
      <c r="J4775" s="3"/>
      <c r="K4775" s="3" t="s">
        <v>291</v>
      </c>
      <c r="L4775" s="125">
        <v>0.18213204978689701</v>
      </c>
      <c r="M4775" s="3">
        <v>5</v>
      </c>
      <c r="N4775" s="125">
        <v>-2.2688728432985702E-3</v>
      </c>
      <c r="O4775" s="3">
        <v>14</v>
      </c>
      <c r="P4775" s="125">
        <v>-4.8897554652850499E-2</v>
      </c>
      <c r="Q4775" s="3">
        <v>29</v>
      </c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</row>
    <row r="4776" spans="1:30" hidden="1" x14ac:dyDescent="0.25">
      <c r="A4776" s="2">
        <v>14</v>
      </c>
      <c r="B4776" s="2">
        <v>2018</v>
      </c>
      <c r="C4776" s="4" t="str">
        <f>INDEX(Index!$B$1:$B$500,MATCH($F4776,Index!$A$1:$A$500,0)
)</f>
        <v>BAL</v>
      </c>
      <c r="D4776" s="4">
        <v>0</v>
      </c>
      <c r="E4776" s="141">
        <f t="shared" si="74"/>
        <v>0.13296759522689489</v>
      </c>
      <c r="F4776" s="3" t="s">
        <v>18</v>
      </c>
      <c r="G4776" s="3">
        <v>7</v>
      </c>
      <c r="H4776" s="125">
        <v>0.13296759522689489</v>
      </c>
      <c r="I4776" s="3"/>
      <c r="J4776" s="3"/>
      <c r="K4776" s="3" t="s">
        <v>174</v>
      </c>
      <c r="L4776" s="125">
        <v>-1.22686820772691E-2</v>
      </c>
      <c r="M4776" s="3">
        <v>15</v>
      </c>
      <c r="N4776" s="125">
        <v>-0.110116072596972</v>
      </c>
      <c r="O4776" s="3">
        <v>3</v>
      </c>
      <c r="P4776" s="125">
        <v>3.5120204707192001E-2</v>
      </c>
      <c r="Q4776" s="3">
        <v>5</v>
      </c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</row>
    <row r="4777" spans="1:30" hidden="1" x14ac:dyDescent="0.25">
      <c r="A4777" s="2">
        <v>14</v>
      </c>
      <c r="B4777" s="2">
        <v>2018</v>
      </c>
      <c r="C4777" s="4" t="str">
        <f>INDEX(Index!$B$1:$B$500,MATCH($F4777,Index!$A$1:$A$500,0)
)</f>
        <v>DEN</v>
      </c>
      <c r="D4777" s="4">
        <v>0</v>
      </c>
      <c r="E4777" s="141">
        <f t="shared" si="74"/>
        <v>0.103460643295891</v>
      </c>
      <c r="F4777" s="3" t="s">
        <v>39</v>
      </c>
      <c r="G4777" s="3">
        <v>8</v>
      </c>
      <c r="H4777" s="125">
        <v>0.103460643295891</v>
      </c>
      <c r="I4777" s="3"/>
      <c r="J4777" s="3"/>
      <c r="K4777" s="3" t="s">
        <v>178</v>
      </c>
      <c r="L4777" s="125">
        <v>5.0867051394782002E-2</v>
      </c>
      <c r="M4777" s="3">
        <v>10</v>
      </c>
      <c r="N4777" s="125">
        <v>-7.5173309869039695E-2</v>
      </c>
      <c r="O4777" s="3">
        <v>5</v>
      </c>
      <c r="P4777" s="125">
        <v>-2.25797179679307E-2</v>
      </c>
      <c r="Q4777" s="3">
        <v>22</v>
      </c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</row>
    <row r="4778" spans="1:30" hidden="1" x14ac:dyDescent="0.25">
      <c r="A4778" s="2">
        <v>14</v>
      </c>
      <c r="B4778" s="2">
        <v>2018</v>
      </c>
      <c r="C4778" s="4" t="str">
        <f>INDEX(Index!$B$1:$B$500,MATCH($F4778,Index!$A$1:$A$500,0)
)</f>
        <v>NE</v>
      </c>
      <c r="D4778" s="4">
        <v>0</v>
      </c>
      <c r="E4778" s="141">
        <f t="shared" si="74"/>
        <v>0.10324846318414679</v>
      </c>
      <c r="F4778" s="3" t="s">
        <v>17</v>
      </c>
      <c r="G4778" s="3">
        <v>9</v>
      </c>
      <c r="H4778" s="125">
        <v>0.10324846318414679</v>
      </c>
      <c r="I4778" s="3"/>
      <c r="J4778" s="3"/>
      <c r="K4778" s="3" t="s">
        <v>171</v>
      </c>
      <c r="L4778" s="125">
        <v>0.13729034775312501</v>
      </c>
      <c r="M4778" s="3">
        <v>6</v>
      </c>
      <c r="N4778" s="125">
        <v>2.4362151083002902E-2</v>
      </c>
      <c r="O4778" s="3">
        <v>20</v>
      </c>
      <c r="P4778" s="125">
        <v>-9.6797334859753097E-3</v>
      </c>
      <c r="Q4778" s="3">
        <v>19</v>
      </c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</row>
    <row r="4779" spans="1:30" hidden="1" x14ac:dyDescent="0.25">
      <c r="A4779" s="2">
        <v>14</v>
      </c>
      <c r="B4779" s="2">
        <v>2018</v>
      </c>
      <c r="C4779" s="4" t="str">
        <f>INDEX(Index!$B$1:$B$500,MATCH($F4779,Index!$A$1:$A$500,0)
)</f>
        <v>SEA</v>
      </c>
      <c r="D4779" s="4">
        <v>0</v>
      </c>
      <c r="E4779" s="141">
        <f t="shared" si="74"/>
        <v>8.6722302268034679E-2</v>
      </c>
      <c r="F4779" s="3" t="s">
        <v>30</v>
      </c>
      <c r="G4779" s="3">
        <v>10</v>
      </c>
      <c r="H4779" s="125">
        <v>8.6722302268034679E-2</v>
      </c>
      <c r="I4779" s="3"/>
      <c r="J4779" s="3"/>
      <c r="K4779" s="3" t="s">
        <v>173</v>
      </c>
      <c r="L4779" s="125">
        <v>7.5016734474632196E-2</v>
      </c>
      <c r="M4779" s="3">
        <v>9</v>
      </c>
      <c r="N4779" s="125">
        <v>7.15478363241661E-3</v>
      </c>
      <c r="O4779" s="3">
        <v>17</v>
      </c>
      <c r="P4779" s="125">
        <v>1.88603514258191E-2</v>
      </c>
      <c r="Q4779" s="3">
        <v>8</v>
      </c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</row>
    <row r="4780" spans="1:30" hidden="1" x14ac:dyDescent="0.25">
      <c r="A4780" s="2">
        <v>14</v>
      </c>
      <c r="B4780" s="2">
        <v>2018</v>
      </c>
      <c r="C4780" s="4" t="str">
        <f>INDEX(Index!$B$1:$B$500,MATCH($F4780,Index!$A$1:$A$500,0)
)</f>
        <v>HOU</v>
      </c>
      <c r="D4780" s="4">
        <v>0</v>
      </c>
      <c r="E4780" s="141">
        <f t="shared" si="74"/>
        <v>7.04245872483832E-2</v>
      </c>
      <c r="F4780" s="3" t="s">
        <v>49</v>
      </c>
      <c r="G4780" s="3">
        <v>11</v>
      </c>
      <c r="H4780" s="125">
        <v>7.04245872483832E-2</v>
      </c>
      <c r="I4780" s="3"/>
      <c r="J4780" s="3"/>
      <c r="K4780" s="3" t="s">
        <v>171</v>
      </c>
      <c r="L4780" s="125">
        <v>-1.6883098793414899E-2</v>
      </c>
      <c r="M4780" s="3">
        <v>17</v>
      </c>
      <c r="N4780" s="125">
        <v>-6.3328342141623903E-2</v>
      </c>
      <c r="O4780" s="3">
        <v>7</v>
      </c>
      <c r="P4780" s="125">
        <v>2.3979343900174199E-2</v>
      </c>
      <c r="Q4780" s="3">
        <v>7</v>
      </c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</row>
    <row r="4781" spans="1:30" hidden="1" x14ac:dyDescent="0.25">
      <c r="A4781" s="2">
        <v>14</v>
      </c>
      <c r="B4781" s="2">
        <v>2018</v>
      </c>
      <c r="C4781" s="4" t="str">
        <f>INDEX(Index!$B$1:$B$500,MATCH($F4781,Index!$A$1:$A$500,0)
)</f>
        <v>IND</v>
      </c>
      <c r="D4781" s="4">
        <v>0</v>
      </c>
      <c r="E4781" s="141">
        <f t="shared" si="74"/>
        <v>3.3456096543379221E-2</v>
      </c>
      <c r="F4781" s="3" t="s">
        <v>35</v>
      </c>
      <c r="G4781" s="3">
        <v>12</v>
      </c>
      <c r="H4781" s="125">
        <v>3.3456096543379221E-2</v>
      </c>
      <c r="I4781" s="3"/>
      <c r="J4781" s="3"/>
      <c r="K4781" s="3" t="s">
        <v>174</v>
      </c>
      <c r="L4781" s="125">
        <v>3.7213695338129099E-2</v>
      </c>
      <c r="M4781" s="3">
        <v>12</v>
      </c>
      <c r="N4781" s="125">
        <v>4.0813932915391496E-3</v>
      </c>
      <c r="O4781" s="3">
        <v>16</v>
      </c>
      <c r="P4781" s="125">
        <v>3.2379449678926898E-4</v>
      </c>
      <c r="Q4781" s="3">
        <v>13</v>
      </c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</row>
    <row r="4782" spans="1:30" hidden="1" x14ac:dyDescent="0.25">
      <c r="A4782" s="2">
        <v>14</v>
      </c>
      <c r="B4782" s="2">
        <v>2018</v>
      </c>
      <c r="C4782" s="4" t="str">
        <f>INDEX(Index!$B$1:$B$500,MATCH($F4782,Index!$A$1:$A$500,0)
)</f>
        <v>MIN</v>
      </c>
      <c r="D4782" s="4">
        <v>0</v>
      </c>
      <c r="E4782" s="141">
        <f t="shared" si="74"/>
        <v>1.6193647168558999E-2</v>
      </c>
      <c r="F4782" s="3" t="s">
        <v>46</v>
      </c>
      <c r="G4782" s="3">
        <v>13</v>
      </c>
      <c r="H4782" s="125">
        <v>1.6193647168558999E-2</v>
      </c>
      <c r="I4782" s="3"/>
      <c r="J4782" s="3"/>
      <c r="K4782" s="3" t="s">
        <v>250</v>
      </c>
      <c r="L4782" s="125">
        <v>-2.4980106652353701E-2</v>
      </c>
      <c r="M4782" s="3">
        <v>19</v>
      </c>
      <c r="N4782" s="125">
        <v>-7.9891935437444897E-2</v>
      </c>
      <c r="O4782" s="3">
        <v>4</v>
      </c>
      <c r="P4782" s="125">
        <v>-3.8718181616532198E-2</v>
      </c>
      <c r="Q4782" s="3">
        <v>26</v>
      </c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</row>
    <row r="4783" spans="1:30" hidden="1" x14ac:dyDescent="0.25">
      <c r="A4783" s="2">
        <v>14</v>
      </c>
      <c r="B4783" s="2">
        <v>2018</v>
      </c>
      <c r="C4783" s="4" t="str">
        <f>INDEX(Index!$B$1:$B$500,MATCH($F4783,Index!$A$1:$A$500,0)
)</f>
        <v>GB</v>
      </c>
      <c r="D4783" s="4">
        <v>0</v>
      </c>
      <c r="E4783" s="141">
        <f t="shared" si="74"/>
        <v>3.0445652990842009E-3</v>
      </c>
      <c r="F4783" s="3" t="s">
        <v>20</v>
      </c>
      <c r="G4783" s="3">
        <v>14</v>
      </c>
      <c r="H4783" s="125">
        <v>3.0445652990842009E-3</v>
      </c>
      <c r="I4783" s="3"/>
      <c r="J4783" s="3"/>
      <c r="K4783" s="3" t="s">
        <v>292</v>
      </c>
      <c r="L4783" s="125">
        <v>7.9200297876232298E-2</v>
      </c>
      <c r="M4783" s="3">
        <v>8</v>
      </c>
      <c r="N4783" s="125">
        <v>5.0676982472541397E-2</v>
      </c>
      <c r="O4783" s="3">
        <v>26</v>
      </c>
      <c r="P4783" s="125">
        <v>-2.54787501046067E-2</v>
      </c>
      <c r="Q4783" s="3">
        <v>23</v>
      </c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</row>
    <row r="4784" spans="1:30" hidden="1" x14ac:dyDescent="0.25">
      <c r="A4784" s="2">
        <v>14</v>
      </c>
      <c r="B4784" s="2">
        <v>2018</v>
      </c>
      <c r="C4784" s="4" t="str">
        <f>INDEX(Index!$B$1:$B$500,MATCH($F4784,Index!$A$1:$A$500,0)
)</f>
        <v>NYG</v>
      </c>
      <c r="D4784" s="4">
        <v>0</v>
      </c>
      <c r="E4784" s="141">
        <f t="shared" si="74"/>
        <v>1.4014636219464999E-3</v>
      </c>
      <c r="F4784" s="3" t="s">
        <v>15</v>
      </c>
      <c r="G4784" s="3">
        <v>15</v>
      </c>
      <c r="H4784" s="125">
        <v>1.4014636219464999E-3</v>
      </c>
      <c r="I4784" s="3"/>
      <c r="J4784" s="3"/>
      <c r="K4784" s="3" t="s">
        <v>175</v>
      </c>
      <c r="L4784" s="125">
        <v>-1.29151420082388E-2</v>
      </c>
      <c r="M4784" s="3">
        <v>16</v>
      </c>
      <c r="N4784" s="125">
        <v>2.8856104691626201E-2</v>
      </c>
      <c r="O4784" s="3">
        <v>22</v>
      </c>
      <c r="P4784" s="125">
        <v>4.3172710321811497E-2</v>
      </c>
      <c r="Q4784" s="3">
        <v>3</v>
      </c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</row>
    <row r="4785" spans="1:30" hidden="1" x14ac:dyDescent="0.25">
      <c r="A4785" s="2">
        <v>14</v>
      </c>
      <c r="B4785" s="2">
        <v>2018</v>
      </c>
      <c r="C4785" s="4" t="str">
        <f>INDEX(Index!$B$1:$B$500,MATCH($F4785,Index!$A$1:$A$500,0)
)</f>
        <v>CAR</v>
      </c>
      <c r="D4785" s="4">
        <v>0</v>
      </c>
      <c r="E4785" s="141">
        <f t="shared" si="74"/>
        <v>-5.4680072270171052E-3</v>
      </c>
      <c r="F4785" s="3" t="s">
        <v>51</v>
      </c>
      <c r="G4785" s="3">
        <v>16</v>
      </c>
      <c r="H4785" s="125">
        <v>-5.4680072270171052E-3</v>
      </c>
      <c r="I4785" s="3"/>
      <c r="J4785" s="3"/>
      <c r="K4785" s="3" t="s">
        <v>178</v>
      </c>
      <c r="L4785" s="125">
        <v>0.102021388035705</v>
      </c>
      <c r="M4785" s="3">
        <v>7</v>
      </c>
      <c r="N4785" s="125">
        <v>0.10283980287580199</v>
      </c>
      <c r="O4785" s="3">
        <v>29</v>
      </c>
      <c r="P4785" s="125">
        <v>-4.6495923869201098E-3</v>
      </c>
      <c r="Q4785" s="3">
        <v>16</v>
      </c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</row>
    <row r="4786" spans="1:30" hidden="1" x14ac:dyDescent="0.25">
      <c r="A4786" s="2">
        <v>14</v>
      </c>
      <c r="B4786" s="2">
        <v>2018</v>
      </c>
      <c r="C4786" s="4" t="str">
        <f>INDEX(Index!$B$1:$B$500,MATCH($F4786,Index!$A$1:$A$500,0)
)</f>
        <v>DAL</v>
      </c>
      <c r="D4786" s="4">
        <v>0</v>
      </c>
      <c r="E4786" s="141">
        <f t="shared" si="74"/>
        <v>-5.9530629129427026E-3</v>
      </c>
      <c r="F4786" s="3" t="s">
        <v>3</v>
      </c>
      <c r="G4786" s="3">
        <v>17</v>
      </c>
      <c r="H4786" s="125">
        <v>-5.9530629129427026E-3</v>
      </c>
      <c r="I4786" s="3"/>
      <c r="J4786" s="3"/>
      <c r="K4786" s="3" t="s">
        <v>173</v>
      </c>
      <c r="L4786" s="125">
        <v>-5.3638226268867099E-2</v>
      </c>
      <c r="M4786" s="3">
        <v>23</v>
      </c>
      <c r="N4786" s="125">
        <v>-6.2112797005945297E-2</v>
      </c>
      <c r="O4786" s="3">
        <v>8</v>
      </c>
      <c r="P4786" s="125">
        <v>-1.44276336500209E-2</v>
      </c>
      <c r="Q4786" s="3">
        <v>21</v>
      </c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</row>
    <row r="4787" spans="1:30" hidden="1" x14ac:dyDescent="0.25">
      <c r="A4787" s="2">
        <v>14</v>
      </c>
      <c r="B4787" s="2">
        <v>2018</v>
      </c>
      <c r="C4787" s="4" t="str">
        <f>INDEX(Index!$B$1:$B$500,MATCH($F4787,Index!$A$1:$A$500,0)
)</f>
        <v>JAX</v>
      </c>
      <c r="D4787" s="4">
        <v>0</v>
      </c>
      <c r="E4787" s="141">
        <f t="shared" si="74"/>
        <v>-5.0450815984228202E-2</v>
      </c>
      <c r="F4787" s="3" t="s">
        <v>12</v>
      </c>
      <c r="G4787" s="3">
        <v>18</v>
      </c>
      <c r="H4787" s="125">
        <v>-5.0450815984228202E-2</v>
      </c>
      <c r="I4787" s="3"/>
      <c r="J4787" s="3"/>
      <c r="K4787" s="3" t="s">
        <v>177</v>
      </c>
      <c r="L4787" s="125">
        <v>-0.15124805190778801</v>
      </c>
      <c r="M4787" s="3">
        <v>29</v>
      </c>
      <c r="N4787" s="125">
        <v>-7.2482981116987005E-2</v>
      </c>
      <c r="O4787" s="3">
        <v>6</v>
      </c>
      <c r="P4787" s="125">
        <v>2.8314254806572799E-2</v>
      </c>
      <c r="Q4787" s="3">
        <v>6</v>
      </c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</row>
    <row r="4788" spans="1:30" hidden="1" x14ac:dyDescent="0.25">
      <c r="A4788" s="2">
        <v>14</v>
      </c>
      <c r="B4788" s="2">
        <v>2018</v>
      </c>
      <c r="C4788" s="4" t="str">
        <f>INDEX(Index!$B$1:$B$500,MATCH($F4788,Index!$A$1:$A$500,0)
)</f>
        <v>PHI</v>
      </c>
      <c r="D4788" s="4">
        <v>0</v>
      </c>
      <c r="E4788" s="141">
        <f t="shared" si="74"/>
        <v>-7.2136461099368665E-2</v>
      </c>
      <c r="F4788" s="3" t="s">
        <v>7</v>
      </c>
      <c r="G4788" s="3">
        <v>19</v>
      </c>
      <c r="H4788" s="125">
        <v>-7.2136461099368665E-2</v>
      </c>
      <c r="I4788" s="3"/>
      <c r="J4788" s="3"/>
      <c r="K4788" s="3" t="s">
        <v>178</v>
      </c>
      <c r="L4788" s="125">
        <v>-1.86636827809969E-2</v>
      </c>
      <c r="M4788" s="3">
        <v>18</v>
      </c>
      <c r="N4788" s="125">
        <v>4.5340591024080203E-2</v>
      </c>
      <c r="O4788" s="3">
        <v>24</v>
      </c>
      <c r="P4788" s="125">
        <v>-8.1321872942915693E-3</v>
      </c>
      <c r="Q4788" s="3">
        <v>18</v>
      </c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</row>
    <row r="4789" spans="1:30" hidden="1" x14ac:dyDescent="0.25">
      <c r="A4789" s="2">
        <v>14</v>
      </c>
      <c r="B4789" s="2">
        <v>2018</v>
      </c>
      <c r="C4789" s="4" t="str">
        <f>INDEX(Index!$B$1:$B$500,MATCH($F4789,Index!$A$1:$A$500,0)
)</f>
        <v>MIA</v>
      </c>
      <c r="D4789" s="4">
        <v>0</v>
      </c>
      <c r="E4789" s="141">
        <f t="shared" si="74"/>
        <v>-8.1158572033925291E-2</v>
      </c>
      <c r="F4789" s="3" t="s">
        <v>4</v>
      </c>
      <c r="G4789" s="3">
        <v>20</v>
      </c>
      <c r="H4789" s="125">
        <v>-8.1158572033925291E-2</v>
      </c>
      <c r="I4789" s="3"/>
      <c r="J4789" s="3"/>
      <c r="K4789" s="3" t="s">
        <v>174</v>
      </c>
      <c r="L4789" s="125">
        <v>-3.6747988494943602E-2</v>
      </c>
      <c r="M4789" s="3">
        <v>22</v>
      </c>
      <c r="N4789" s="125">
        <v>5.7073836928102001E-2</v>
      </c>
      <c r="O4789" s="3">
        <v>27</v>
      </c>
      <c r="P4789" s="125">
        <v>1.26632533891203E-2</v>
      </c>
      <c r="Q4789" s="3">
        <v>10</v>
      </c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</row>
    <row r="4790" spans="1:30" hidden="1" x14ac:dyDescent="0.25">
      <c r="A4790" s="2">
        <v>14</v>
      </c>
      <c r="B4790" s="2">
        <v>2018</v>
      </c>
      <c r="C4790" s="4" t="str">
        <f>INDEX(Index!$B$1:$B$500,MATCH($F4790,Index!$A$1:$A$500,0)
)</f>
        <v>TEN</v>
      </c>
      <c r="D4790" s="4">
        <v>0</v>
      </c>
      <c r="E4790" s="141">
        <f t="shared" si="74"/>
        <v>-8.9161947319350204E-2</v>
      </c>
      <c r="F4790" s="3" t="s">
        <v>45</v>
      </c>
      <c r="G4790" s="3">
        <v>21</v>
      </c>
      <c r="H4790" s="125">
        <v>-8.9161947319350204E-2</v>
      </c>
      <c r="I4790" s="3"/>
      <c r="J4790" s="3"/>
      <c r="K4790" s="3" t="s">
        <v>174</v>
      </c>
      <c r="L4790" s="125">
        <v>-8.4943291009256294E-2</v>
      </c>
      <c r="M4790" s="3">
        <v>26</v>
      </c>
      <c r="N4790" s="125">
        <v>5.37758992276395E-4</v>
      </c>
      <c r="O4790" s="3">
        <v>15</v>
      </c>
      <c r="P4790" s="125">
        <v>-3.68089731781751E-3</v>
      </c>
      <c r="Q4790" s="3">
        <v>14</v>
      </c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</row>
    <row r="4791" spans="1:30" hidden="1" x14ac:dyDescent="0.25">
      <c r="A4791" s="2">
        <v>14</v>
      </c>
      <c r="B4791" s="2">
        <v>2018</v>
      </c>
      <c r="C4791" s="4" t="str">
        <f>INDEX(Index!$B$1:$B$500,MATCH($F4791,Index!$A$1:$A$500,0)
)</f>
        <v>CIN</v>
      </c>
      <c r="D4791" s="4">
        <v>0</v>
      </c>
      <c r="E4791" s="141">
        <f t="shared" si="74"/>
        <v>-9.9704064140073614E-2</v>
      </c>
      <c r="F4791" s="3" t="s">
        <v>24</v>
      </c>
      <c r="G4791" s="3">
        <v>22</v>
      </c>
      <c r="H4791" s="125">
        <v>-9.9704064140073614E-2</v>
      </c>
      <c r="I4791" s="3"/>
      <c r="J4791" s="3"/>
      <c r="K4791" s="3" t="s">
        <v>175</v>
      </c>
      <c r="L4791" s="125">
        <v>-5.7276108846449703E-3</v>
      </c>
      <c r="M4791" s="3">
        <v>14</v>
      </c>
      <c r="N4791" s="125">
        <v>9.8439326624097906E-2</v>
      </c>
      <c r="O4791" s="3">
        <v>28</v>
      </c>
      <c r="P4791" s="125">
        <v>4.4628733686692696E-3</v>
      </c>
      <c r="Q4791" s="3">
        <v>12</v>
      </c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</row>
    <row r="4792" spans="1:30" hidden="1" x14ac:dyDescent="0.25">
      <c r="A4792" s="2">
        <v>14</v>
      </c>
      <c r="B4792" s="2">
        <v>2018</v>
      </c>
      <c r="C4792" s="4" t="str">
        <f>INDEX(Index!$B$1:$B$500,MATCH($F4792,Index!$A$1:$A$500,0)
)</f>
        <v>CLE</v>
      </c>
      <c r="D4792" s="4">
        <v>0</v>
      </c>
      <c r="E4792" s="141">
        <f t="shared" si="74"/>
        <v>-0.10812727858440439</v>
      </c>
      <c r="F4792" s="3" t="s">
        <v>10</v>
      </c>
      <c r="G4792" s="3">
        <v>23</v>
      </c>
      <c r="H4792" s="125">
        <v>-0.10812727858440439</v>
      </c>
      <c r="I4792" s="3"/>
      <c r="J4792" s="3"/>
      <c r="K4792" s="3" t="s">
        <v>292</v>
      </c>
      <c r="L4792" s="125">
        <v>-8.3809952313814495E-2</v>
      </c>
      <c r="M4792" s="3">
        <v>25</v>
      </c>
      <c r="N4792" s="125">
        <v>-2.2816711725195501E-2</v>
      </c>
      <c r="O4792" s="3">
        <v>12</v>
      </c>
      <c r="P4792" s="125">
        <v>-4.7134037995785402E-2</v>
      </c>
      <c r="Q4792" s="3">
        <v>28</v>
      </c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</row>
    <row r="4793" spans="1:30" hidden="1" x14ac:dyDescent="0.25">
      <c r="A4793" s="2">
        <v>14</v>
      </c>
      <c r="B4793" s="2">
        <v>2018</v>
      </c>
      <c r="C4793" s="4" t="str">
        <f>INDEX(Index!$B$1:$B$500,MATCH($F4793,Index!$A$1:$A$500,0)
)</f>
        <v>ATL</v>
      </c>
      <c r="D4793" s="4">
        <v>0</v>
      </c>
      <c r="E4793" s="141">
        <f t="shared" si="74"/>
        <v>-0.12227420185038698</v>
      </c>
      <c r="F4793" s="3" t="s">
        <v>43</v>
      </c>
      <c r="G4793" s="3">
        <v>24</v>
      </c>
      <c r="H4793" s="125">
        <v>-0.12227420185038698</v>
      </c>
      <c r="I4793" s="3"/>
      <c r="J4793" s="3"/>
      <c r="K4793" s="3" t="s">
        <v>177</v>
      </c>
      <c r="L4793" s="125">
        <v>1.8456888202855098E-2</v>
      </c>
      <c r="M4793" s="3">
        <v>13</v>
      </c>
      <c r="N4793" s="125">
        <v>0.15517723548874199</v>
      </c>
      <c r="O4793" s="3">
        <v>31</v>
      </c>
      <c r="P4793" s="125">
        <v>1.4446145435499901E-2</v>
      </c>
      <c r="Q4793" s="3">
        <v>9</v>
      </c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</row>
    <row r="4794" spans="1:30" hidden="1" x14ac:dyDescent="0.25">
      <c r="A4794" s="2">
        <v>14</v>
      </c>
      <c r="B4794" s="2">
        <v>2018</v>
      </c>
      <c r="C4794" s="4" t="str">
        <f>INDEX(Index!$B$1:$B$500,MATCH($F4794,Index!$A$1:$A$500,0)
)</f>
        <v>DET</v>
      </c>
      <c r="D4794" s="4">
        <v>0</v>
      </c>
      <c r="E4794" s="141">
        <f t="shared" si="74"/>
        <v>-0.1342842177707772</v>
      </c>
      <c r="F4794" s="3" t="s">
        <v>21</v>
      </c>
      <c r="G4794" s="3">
        <v>25</v>
      </c>
      <c r="H4794" s="125">
        <v>-0.1342842177707772</v>
      </c>
      <c r="I4794" s="3"/>
      <c r="J4794" s="3"/>
      <c r="K4794" s="3" t="s">
        <v>175</v>
      </c>
      <c r="L4794" s="125">
        <v>-7.2512134192673397E-2</v>
      </c>
      <c r="M4794" s="3">
        <v>24</v>
      </c>
      <c r="N4794" s="125">
        <v>4.73937295643342E-2</v>
      </c>
      <c r="O4794" s="3">
        <v>25</v>
      </c>
      <c r="P4794" s="125">
        <v>-1.4378354013769599E-2</v>
      </c>
      <c r="Q4794" s="3">
        <v>20</v>
      </c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</row>
    <row r="4795" spans="1:30" hidden="1" x14ac:dyDescent="0.25">
      <c r="A4795" s="2">
        <v>14</v>
      </c>
      <c r="B4795" s="2">
        <v>2018</v>
      </c>
      <c r="C4795" s="4" t="str">
        <f>INDEX(Index!$B$1:$B$500,MATCH($F4795,Index!$A$1:$A$500,0)
)</f>
        <v>WAS</v>
      </c>
      <c r="D4795" s="4">
        <v>0</v>
      </c>
      <c r="E4795" s="141">
        <f t="shared" si="74"/>
        <v>-0.14275596715309288</v>
      </c>
      <c r="F4795" s="3" t="s">
        <v>26</v>
      </c>
      <c r="G4795" s="3">
        <v>26</v>
      </c>
      <c r="H4795" s="125">
        <v>-0.14275596715309288</v>
      </c>
      <c r="I4795" s="3"/>
      <c r="J4795" s="3"/>
      <c r="K4795" s="3" t="s">
        <v>178</v>
      </c>
      <c r="L4795" s="125">
        <v>-0.15020449881130399</v>
      </c>
      <c r="M4795" s="3">
        <v>28</v>
      </c>
      <c r="N4795" s="125">
        <v>2.8760562797035202E-2</v>
      </c>
      <c r="O4795" s="3">
        <v>21</v>
      </c>
      <c r="P4795" s="125">
        <v>3.6209094455246303E-2</v>
      </c>
      <c r="Q4795" s="3">
        <v>4</v>
      </c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</row>
    <row r="4796" spans="1:30" hidden="1" x14ac:dyDescent="0.25">
      <c r="A4796" s="2">
        <v>14</v>
      </c>
      <c r="B4796" s="2">
        <v>2018</v>
      </c>
      <c r="C4796" s="4" t="str">
        <f>INDEX(Index!$B$1:$B$500,MATCH($F4796,Index!$A$1:$A$500,0)
)</f>
        <v>TB</v>
      </c>
      <c r="D4796" s="4">
        <v>0</v>
      </c>
      <c r="E4796" s="141">
        <f t="shared" si="74"/>
        <v>-0.15832134484344332</v>
      </c>
      <c r="F4796" s="3" t="s">
        <v>38</v>
      </c>
      <c r="G4796" s="3">
        <v>27</v>
      </c>
      <c r="H4796" s="125">
        <v>-0.15832134484344332</v>
      </c>
      <c r="I4796" s="3"/>
      <c r="J4796" s="3"/>
      <c r="K4796" s="3" t="s">
        <v>175</v>
      </c>
      <c r="L4796" s="125">
        <v>4.0563723173395502E-2</v>
      </c>
      <c r="M4796" s="3">
        <v>11</v>
      </c>
      <c r="N4796" s="125">
        <v>0.14745452656983701</v>
      </c>
      <c r="O4796" s="3">
        <v>30</v>
      </c>
      <c r="P4796" s="125">
        <v>-5.14305414470018E-2</v>
      </c>
      <c r="Q4796" s="3">
        <v>32</v>
      </c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</row>
    <row r="4797" spans="1:30" hidden="1" x14ac:dyDescent="0.25">
      <c r="A4797" s="2">
        <v>14</v>
      </c>
      <c r="B4797" s="2">
        <v>2018</v>
      </c>
      <c r="C4797" s="4" t="str">
        <f>INDEX(Index!$B$1:$B$500,MATCH($F4797,Index!$A$1:$A$500,0)
)</f>
        <v>NYJ</v>
      </c>
      <c r="D4797" s="4">
        <v>0</v>
      </c>
      <c r="E4797" s="141">
        <f t="shared" si="74"/>
        <v>-0.1926753096715958</v>
      </c>
      <c r="F4797" s="3" t="s">
        <v>9</v>
      </c>
      <c r="G4797" s="3">
        <v>28</v>
      </c>
      <c r="H4797" s="125">
        <v>-0.1926753096715958</v>
      </c>
      <c r="I4797" s="3"/>
      <c r="J4797" s="3"/>
      <c r="K4797" s="3" t="s">
        <v>177</v>
      </c>
      <c r="L4797" s="125">
        <v>-0.24454928510225199</v>
      </c>
      <c r="M4797" s="3">
        <v>30</v>
      </c>
      <c r="N4797" s="125">
        <v>1.62069255751091E-2</v>
      </c>
      <c r="O4797" s="3">
        <v>18</v>
      </c>
      <c r="P4797" s="125">
        <v>6.8080901005765304E-2</v>
      </c>
      <c r="Q4797" s="3">
        <v>1</v>
      </c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</row>
    <row r="4798" spans="1:30" hidden="1" x14ac:dyDescent="0.25">
      <c r="A4798" s="2">
        <v>14</v>
      </c>
      <c r="B4798" s="2">
        <v>2018</v>
      </c>
      <c r="C4798" s="4" t="str">
        <f>INDEX(Index!$B$1:$B$500,MATCH($F4798,Index!$A$1:$A$500,0)
)</f>
        <v>SF</v>
      </c>
      <c r="D4798" s="4">
        <v>0</v>
      </c>
      <c r="E4798" s="141">
        <f t="shared" si="74"/>
        <v>-0.1932253060752919</v>
      </c>
      <c r="F4798" s="3" t="s">
        <v>1</v>
      </c>
      <c r="G4798" s="3">
        <v>29</v>
      </c>
      <c r="H4798" s="125">
        <v>-0.1932253060752919</v>
      </c>
      <c r="I4798" s="3"/>
      <c r="J4798" s="3"/>
      <c r="K4798" s="3" t="s">
        <v>176</v>
      </c>
      <c r="L4798" s="125">
        <v>-0.14220792178040401</v>
      </c>
      <c r="M4798" s="3">
        <v>27</v>
      </c>
      <c r="N4798" s="125">
        <v>2.37284385321151E-2</v>
      </c>
      <c r="O4798" s="3">
        <v>19</v>
      </c>
      <c r="P4798" s="125">
        <v>-2.7288945762772798E-2</v>
      </c>
      <c r="Q4798" s="3">
        <v>24</v>
      </c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</row>
    <row r="4799" spans="1:30" hidden="1" x14ac:dyDescent="0.25">
      <c r="A4799" s="2">
        <v>14</v>
      </c>
      <c r="B4799" s="2">
        <v>2018</v>
      </c>
      <c r="C4799" s="4" t="str">
        <f>INDEX(Index!$B$1:$B$500,MATCH($F4799,Index!$A$1:$A$500,0)
)</f>
        <v>BUF</v>
      </c>
      <c r="D4799" s="4">
        <v>0</v>
      </c>
      <c r="E4799" s="141">
        <f t="shared" si="74"/>
        <v>-0.22122362263121836</v>
      </c>
      <c r="F4799" s="3" t="s">
        <v>0</v>
      </c>
      <c r="G4799" s="3">
        <v>30</v>
      </c>
      <c r="H4799" s="125">
        <v>-0.22122362263121836</v>
      </c>
      <c r="I4799" s="3"/>
      <c r="J4799" s="3"/>
      <c r="K4799" s="3" t="s">
        <v>177</v>
      </c>
      <c r="L4799" s="125">
        <v>-0.31254387633812297</v>
      </c>
      <c r="M4799" s="3">
        <v>31</v>
      </c>
      <c r="N4799" s="125">
        <v>-0.141421386798913</v>
      </c>
      <c r="O4799" s="3">
        <v>2</v>
      </c>
      <c r="P4799" s="125">
        <v>-5.01011330920084E-2</v>
      </c>
      <c r="Q4799" s="3">
        <v>30</v>
      </c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</row>
    <row r="4800" spans="1:30" hidden="1" x14ac:dyDescent="0.25">
      <c r="A4800" s="2">
        <v>14</v>
      </c>
      <c r="B4800" s="2">
        <v>2018</v>
      </c>
      <c r="C4800" s="4" t="str">
        <f>INDEX(Index!$B$1:$B$500,MATCH($F4800,Index!$A$1:$A$500,0)
)</f>
        <v>LV</v>
      </c>
      <c r="D4800" s="4">
        <v>0</v>
      </c>
      <c r="E4800" s="141">
        <f t="shared" si="74"/>
        <v>-0.25548313169642367</v>
      </c>
      <c r="F4800" s="3" t="s">
        <v>52</v>
      </c>
      <c r="G4800" s="3">
        <v>31</v>
      </c>
      <c r="H4800" s="125">
        <v>-0.25548313169642367</v>
      </c>
      <c r="I4800" s="3"/>
      <c r="J4800" s="3"/>
      <c r="K4800" s="3" t="s">
        <v>176</v>
      </c>
      <c r="L4800" s="125">
        <v>-3.11418938089108E-2</v>
      </c>
      <c r="M4800" s="3">
        <v>21</v>
      </c>
      <c r="N4800" s="125">
        <v>0.17414795493600599</v>
      </c>
      <c r="O4800" s="3">
        <v>32</v>
      </c>
      <c r="P4800" s="125">
        <v>-5.01932829515069E-2</v>
      </c>
      <c r="Q4800" s="3">
        <v>31</v>
      </c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</row>
    <row r="4801" spans="1:30" hidden="1" x14ac:dyDescent="0.25">
      <c r="A4801" s="2">
        <v>14</v>
      </c>
      <c r="B4801" s="2">
        <v>2018</v>
      </c>
      <c r="C4801" s="4" t="str">
        <f>INDEX(Index!$B$1:$B$500,MATCH($F4801,Index!$A$1:$A$500,0)
)</f>
        <v>ARI</v>
      </c>
      <c r="D4801" s="4">
        <v>0</v>
      </c>
      <c r="E4801" s="141">
        <f t="shared" si="74"/>
        <v>-0.33959131256006553</v>
      </c>
      <c r="F4801" s="3" t="s">
        <v>23</v>
      </c>
      <c r="G4801" s="3">
        <v>32</v>
      </c>
      <c r="H4801" s="125">
        <v>-0.33959131256006553</v>
      </c>
      <c r="I4801" s="3"/>
      <c r="J4801" s="3"/>
      <c r="K4801" s="3" t="s">
        <v>176</v>
      </c>
      <c r="L4801" s="125">
        <v>-0.35375236652119502</v>
      </c>
      <c r="M4801" s="3">
        <v>32</v>
      </c>
      <c r="N4801" s="125">
        <v>-1.85949186380347E-2</v>
      </c>
      <c r="O4801" s="3">
        <v>13</v>
      </c>
      <c r="P4801" s="125">
        <v>-4.4338646769052003E-3</v>
      </c>
      <c r="Q4801" s="3">
        <v>15</v>
      </c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</row>
    <row r="4802" spans="1:30" hidden="1" x14ac:dyDescent="0.25">
      <c r="A4802" s="2">
        <v>15</v>
      </c>
      <c r="B4802" s="2">
        <v>2018</v>
      </c>
      <c r="C4802" s="4" t="str">
        <f>INDEX(Index!$B$1:$B$500,MATCH($F4802,Index!$A$1:$A$500,0)
)</f>
        <v>KC</v>
      </c>
      <c r="D4802" s="4">
        <v>0</v>
      </c>
      <c r="E4802" s="141">
        <f t="shared" ref="E4802:E4865" si="75">IF(D4802=1,H4802/100,H4802)</f>
        <v>0.37078267429105538</v>
      </c>
      <c r="F4802" s="3" t="s">
        <v>5</v>
      </c>
      <c r="G4802" s="3">
        <v>1</v>
      </c>
      <c r="H4802" s="125">
        <v>0.37078267429105538</v>
      </c>
      <c r="I4802" s="3"/>
      <c r="J4802" s="3"/>
      <c r="K4802" s="3" t="s">
        <v>232</v>
      </c>
      <c r="L4802" s="125">
        <v>0.35128665938996001</v>
      </c>
      <c r="M4802" s="3">
        <v>1</v>
      </c>
      <c r="N4802" s="125">
        <v>3.1029496084639702E-2</v>
      </c>
      <c r="O4802" s="3">
        <v>24</v>
      </c>
      <c r="P4802" s="125">
        <v>5.05255109857351E-2</v>
      </c>
      <c r="Q4802" s="3">
        <v>2</v>
      </c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</row>
    <row r="4803" spans="1:30" hidden="1" x14ac:dyDescent="0.25">
      <c r="A4803" s="2">
        <v>15</v>
      </c>
      <c r="B4803" s="2">
        <v>2018</v>
      </c>
      <c r="C4803" s="4" t="str">
        <f>INDEX(Index!$B$1:$B$500,MATCH($F4803,Index!$A$1:$A$500,0)
)</f>
        <v>NO</v>
      </c>
      <c r="D4803" s="4">
        <v>0</v>
      </c>
      <c r="E4803" s="141">
        <f t="shared" si="75"/>
        <v>0.2679731385560733</v>
      </c>
      <c r="F4803" s="3" t="s">
        <v>27</v>
      </c>
      <c r="G4803" s="3">
        <v>2</v>
      </c>
      <c r="H4803" s="125">
        <v>0.2679731385560733</v>
      </c>
      <c r="I4803" s="3"/>
      <c r="J4803" s="3"/>
      <c r="K4803" s="3" t="s">
        <v>181</v>
      </c>
      <c r="L4803" s="125">
        <v>0.17365120605046599</v>
      </c>
      <c r="M4803" s="3">
        <v>5</v>
      </c>
      <c r="N4803" s="125">
        <v>-7.7502326552012196E-2</v>
      </c>
      <c r="O4803" s="3">
        <v>5</v>
      </c>
      <c r="P4803" s="125">
        <v>1.68196059535951E-2</v>
      </c>
      <c r="Q4803" s="3">
        <v>9</v>
      </c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</row>
    <row r="4804" spans="1:30" hidden="1" x14ac:dyDescent="0.25">
      <c r="A4804" s="2">
        <v>15</v>
      </c>
      <c r="B4804" s="2">
        <v>2018</v>
      </c>
      <c r="C4804" s="4" t="str">
        <f>INDEX(Index!$B$1:$B$500,MATCH($F4804,Index!$A$1:$A$500,0)
)</f>
        <v>CHI</v>
      </c>
      <c r="D4804" s="4">
        <v>0</v>
      </c>
      <c r="E4804" s="141">
        <f t="shared" si="75"/>
        <v>0.22916867146358791</v>
      </c>
      <c r="F4804" s="3" t="s">
        <v>64</v>
      </c>
      <c r="G4804" s="3">
        <v>3</v>
      </c>
      <c r="H4804" s="125">
        <v>0.22916867146358791</v>
      </c>
      <c r="I4804" s="3"/>
      <c r="J4804" s="3"/>
      <c r="K4804" s="3" t="s">
        <v>182</v>
      </c>
      <c r="L4804" s="125">
        <v>-3.0901503229407899E-2</v>
      </c>
      <c r="M4804" s="3">
        <v>19</v>
      </c>
      <c r="N4804" s="125">
        <v>-0.28639421709844598</v>
      </c>
      <c r="O4804" s="3">
        <v>1</v>
      </c>
      <c r="P4804" s="125">
        <v>-2.63240424054502E-2</v>
      </c>
      <c r="Q4804" s="3">
        <v>26</v>
      </c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</row>
    <row r="4805" spans="1:30" hidden="1" x14ac:dyDescent="0.25">
      <c r="A4805" s="2">
        <v>15</v>
      </c>
      <c r="B4805" s="2">
        <v>2018</v>
      </c>
      <c r="C4805" s="4" t="str">
        <f>INDEX(Index!$B$1:$B$500,MATCH($F4805,Index!$A$1:$A$500,0)
)</f>
        <v>LAR</v>
      </c>
      <c r="D4805" s="4">
        <v>0</v>
      </c>
      <c r="E4805" s="141">
        <f t="shared" si="75"/>
        <v>0.2189038108942078</v>
      </c>
      <c r="F4805" s="3" t="s">
        <v>42</v>
      </c>
      <c r="G4805" s="3">
        <v>4</v>
      </c>
      <c r="H4805" s="125">
        <v>0.2189038108942078</v>
      </c>
      <c r="I4805" s="3"/>
      <c r="J4805" s="3"/>
      <c r="K4805" s="3" t="s">
        <v>232</v>
      </c>
      <c r="L4805" s="125">
        <v>0.224886375328752</v>
      </c>
      <c r="M4805" s="3">
        <v>2</v>
      </c>
      <c r="N4805" s="125">
        <v>-2.0317911536975302E-3</v>
      </c>
      <c r="O4805" s="3">
        <v>14</v>
      </c>
      <c r="P4805" s="125">
        <v>-8.01435558824172E-3</v>
      </c>
      <c r="Q4805" s="3">
        <v>19</v>
      </c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</row>
    <row r="4806" spans="1:30" hidden="1" x14ac:dyDescent="0.25">
      <c r="A4806" s="2">
        <v>15</v>
      </c>
      <c r="B4806" s="2">
        <v>2018</v>
      </c>
      <c r="C4806" s="4" t="str">
        <f>INDEX(Index!$B$1:$B$500,MATCH($F4806,Index!$A$1:$A$500,0)
)</f>
        <v>LAC</v>
      </c>
      <c r="D4806" s="4">
        <v>0</v>
      </c>
      <c r="E4806" s="141">
        <f t="shared" si="75"/>
        <v>0.18317205673405421</v>
      </c>
      <c r="F4806" s="3" t="s">
        <v>28</v>
      </c>
      <c r="G4806" s="3">
        <v>5</v>
      </c>
      <c r="H4806" s="125">
        <v>0.18317205673405421</v>
      </c>
      <c r="I4806" s="3"/>
      <c r="J4806" s="3"/>
      <c r="K4806" s="3" t="s">
        <v>232</v>
      </c>
      <c r="L4806" s="125">
        <v>0.19518153593099399</v>
      </c>
      <c r="M4806" s="3">
        <v>3</v>
      </c>
      <c r="N4806" s="125">
        <v>-2.5281245550472502E-2</v>
      </c>
      <c r="O4806" s="3">
        <v>12</v>
      </c>
      <c r="P4806" s="125">
        <v>-3.7290724747412303E-2</v>
      </c>
      <c r="Q4806" s="3">
        <v>27</v>
      </c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</row>
    <row r="4807" spans="1:30" hidden="1" x14ac:dyDescent="0.25">
      <c r="A4807" s="2">
        <v>15</v>
      </c>
      <c r="B4807" s="2">
        <v>2018</v>
      </c>
      <c r="C4807" s="4" t="str">
        <f>INDEX(Index!$B$1:$B$500,MATCH($F4807,Index!$A$1:$A$500,0)
)</f>
        <v>PIT</v>
      </c>
      <c r="D4807" s="4">
        <v>0</v>
      </c>
      <c r="E4807" s="141">
        <f t="shared" si="75"/>
        <v>0.13743698113490951</v>
      </c>
      <c r="F4807" s="3" t="s">
        <v>32</v>
      </c>
      <c r="G4807" s="3">
        <v>6</v>
      </c>
      <c r="H4807" s="125">
        <v>0.13743698113490951</v>
      </c>
      <c r="I4807" s="3"/>
      <c r="J4807" s="3"/>
      <c r="K4807" s="3" t="s">
        <v>317</v>
      </c>
      <c r="L4807" s="125">
        <v>0.18806288413213099</v>
      </c>
      <c r="M4807" s="3">
        <v>4</v>
      </c>
      <c r="N4807" s="125">
        <v>3.8684867459061801E-3</v>
      </c>
      <c r="O4807" s="3">
        <v>16</v>
      </c>
      <c r="P4807" s="125">
        <v>-4.6757416251315298E-2</v>
      </c>
      <c r="Q4807" s="3">
        <v>29</v>
      </c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</row>
    <row r="4808" spans="1:30" hidden="1" x14ac:dyDescent="0.25">
      <c r="A4808" s="2">
        <v>15</v>
      </c>
      <c r="B4808" s="2">
        <v>2018</v>
      </c>
      <c r="C4808" s="4" t="str">
        <f>INDEX(Index!$B$1:$B$500,MATCH($F4808,Index!$A$1:$A$500,0)
)</f>
        <v>BAL</v>
      </c>
      <c r="D4808" s="4">
        <v>0</v>
      </c>
      <c r="E4808" s="141">
        <f t="shared" si="75"/>
        <v>0.13217435462068031</v>
      </c>
      <c r="F4808" s="3" t="s">
        <v>18</v>
      </c>
      <c r="G4808" s="3">
        <v>7</v>
      </c>
      <c r="H4808" s="125">
        <v>0.13217435462068031</v>
      </c>
      <c r="I4808" s="3"/>
      <c r="J4808" s="3"/>
      <c r="K4808" s="3" t="s">
        <v>184</v>
      </c>
      <c r="L4808" s="125">
        <v>-2.8389570151675998E-3</v>
      </c>
      <c r="M4808" s="3">
        <v>15</v>
      </c>
      <c r="N4808" s="125">
        <v>-0.10474345797781801</v>
      </c>
      <c r="O4808" s="3">
        <v>3</v>
      </c>
      <c r="P4808" s="125">
        <v>3.0269853658029901E-2</v>
      </c>
      <c r="Q4808" s="3">
        <v>6</v>
      </c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</row>
    <row r="4809" spans="1:30" hidden="1" x14ac:dyDescent="0.25">
      <c r="A4809" s="2">
        <v>15</v>
      </c>
      <c r="B4809" s="2">
        <v>2018</v>
      </c>
      <c r="C4809" s="4" t="str">
        <f>INDEX(Index!$B$1:$B$500,MATCH($F4809,Index!$A$1:$A$500,0)
)</f>
        <v>NE</v>
      </c>
      <c r="D4809" s="4">
        <v>0</v>
      </c>
      <c r="E4809" s="141">
        <f t="shared" si="75"/>
        <v>0.1042283561095942</v>
      </c>
      <c r="F4809" s="3" t="s">
        <v>17</v>
      </c>
      <c r="G4809" s="3">
        <v>8</v>
      </c>
      <c r="H4809" s="125">
        <v>0.1042283561095942</v>
      </c>
      <c r="I4809" s="3"/>
      <c r="J4809" s="3"/>
      <c r="K4809" s="3" t="s">
        <v>183</v>
      </c>
      <c r="L4809" s="125">
        <v>0.13691242511287699</v>
      </c>
      <c r="M4809" s="3">
        <v>6</v>
      </c>
      <c r="N4809" s="125">
        <v>2.6847594491098799E-2</v>
      </c>
      <c r="O4809" s="3">
        <v>21</v>
      </c>
      <c r="P4809" s="125">
        <v>-5.83647451218399E-3</v>
      </c>
      <c r="Q4809" s="3">
        <v>18</v>
      </c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</row>
    <row r="4810" spans="1:30" hidden="1" x14ac:dyDescent="0.25">
      <c r="A4810" s="2">
        <v>15</v>
      </c>
      <c r="B4810" s="2">
        <v>2018</v>
      </c>
      <c r="C4810" s="4" t="str">
        <f>INDEX(Index!$B$1:$B$500,MATCH($F4810,Index!$A$1:$A$500,0)
)</f>
        <v>DEN</v>
      </c>
      <c r="D4810" s="4">
        <v>0</v>
      </c>
      <c r="E4810" s="141">
        <f t="shared" si="75"/>
        <v>7.8562892457912009E-2</v>
      </c>
      <c r="F4810" s="3" t="s">
        <v>39</v>
      </c>
      <c r="G4810" s="3">
        <v>9</v>
      </c>
      <c r="H4810" s="125">
        <v>7.8562892457912009E-2</v>
      </c>
      <c r="I4810" s="3"/>
      <c r="J4810" s="3"/>
      <c r="K4810" s="3" t="s">
        <v>185</v>
      </c>
      <c r="L4810" s="125">
        <v>3.86616633928153E-2</v>
      </c>
      <c r="M4810" s="3">
        <v>12</v>
      </c>
      <c r="N4810" s="125">
        <v>-5.9419518965617299E-2</v>
      </c>
      <c r="O4810" s="3">
        <v>7</v>
      </c>
      <c r="P4810" s="125">
        <v>-1.95182899005206E-2</v>
      </c>
      <c r="Q4810" s="3">
        <v>23</v>
      </c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</row>
    <row r="4811" spans="1:30" hidden="1" x14ac:dyDescent="0.25">
      <c r="A4811" s="2">
        <v>15</v>
      </c>
      <c r="B4811" s="2">
        <v>2018</v>
      </c>
      <c r="C4811" s="4" t="str">
        <f>INDEX(Index!$B$1:$B$500,MATCH($F4811,Index!$A$1:$A$500,0)
)</f>
        <v>HOU</v>
      </c>
      <c r="D4811" s="4">
        <v>0</v>
      </c>
      <c r="E4811" s="141">
        <f t="shared" si="75"/>
        <v>7.5091306535981395E-2</v>
      </c>
      <c r="F4811" s="3" t="s">
        <v>49</v>
      </c>
      <c r="G4811" s="3">
        <v>10</v>
      </c>
      <c r="H4811" s="125">
        <v>7.5091306535981395E-2</v>
      </c>
      <c r="I4811" s="3"/>
      <c r="J4811" s="3"/>
      <c r="K4811" s="3" t="s">
        <v>182</v>
      </c>
      <c r="L4811" s="125">
        <v>-1.05460982320947E-2</v>
      </c>
      <c r="M4811" s="3">
        <v>16</v>
      </c>
      <c r="N4811" s="125">
        <v>-5.0901970019240801E-2</v>
      </c>
      <c r="O4811" s="3">
        <v>8</v>
      </c>
      <c r="P4811" s="125">
        <v>3.4735434748835302E-2</v>
      </c>
      <c r="Q4811" s="3">
        <v>5</v>
      </c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</row>
    <row r="4812" spans="1:30" hidden="1" x14ac:dyDescent="0.25">
      <c r="A4812" s="2">
        <v>15</v>
      </c>
      <c r="B4812" s="2">
        <v>2018</v>
      </c>
      <c r="C4812" s="4" t="str">
        <f>INDEX(Index!$B$1:$B$500,MATCH($F4812,Index!$A$1:$A$500,0)
)</f>
        <v>IND</v>
      </c>
      <c r="D4812" s="4">
        <v>0</v>
      </c>
      <c r="E4812" s="141">
        <f t="shared" si="75"/>
        <v>6.3847418346071147E-2</v>
      </c>
      <c r="F4812" s="3" t="s">
        <v>35</v>
      </c>
      <c r="G4812" s="3">
        <v>11</v>
      </c>
      <c r="H4812" s="125">
        <v>6.3847418346071147E-2</v>
      </c>
      <c r="I4812" s="3"/>
      <c r="J4812" s="3"/>
      <c r="K4812" s="3" t="s">
        <v>184</v>
      </c>
      <c r="L4812" s="125">
        <v>5.5716198614466403E-2</v>
      </c>
      <c r="M4812" s="3">
        <v>10</v>
      </c>
      <c r="N4812" s="125">
        <v>-6.4415460912942103E-3</v>
      </c>
      <c r="O4812" s="3">
        <v>13</v>
      </c>
      <c r="P4812" s="125">
        <v>1.6896736403105401E-3</v>
      </c>
      <c r="Q4812" s="3">
        <v>12</v>
      </c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</row>
    <row r="4813" spans="1:30" hidden="1" x14ac:dyDescent="0.25">
      <c r="A4813" s="2">
        <v>15</v>
      </c>
      <c r="B4813" s="2">
        <v>2018</v>
      </c>
      <c r="C4813" s="4" t="str">
        <f>INDEX(Index!$B$1:$B$500,MATCH($F4813,Index!$A$1:$A$500,0)
)</f>
        <v>MIN</v>
      </c>
      <c r="D4813" s="4">
        <v>0</v>
      </c>
      <c r="E4813" s="141">
        <f t="shared" si="75"/>
        <v>6.3164479918161098E-2</v>
      </c>
      <c r="F4813" s="3" t="s">
        <v>46</v>
      </c>
      <c r="G4813" s="3">
        <v>12</v>
      </c>
      <c r="H4813" s="125">
        <v>6.3164479918161098E-2</v>
      </c>
      <c r="I4813" s="3"/>
      <c r="J4813" s="3"/>
      <c r="K4813" s="3" t="s">
        <v>261</v>
      </c>
      <c r="L4813" s="125">
        <v>-1.6758560259541099E-2</v>
      </c>
      <c r="M4813" s="3">
        <v>17</v>
      </c>
      <c r="N4813" s="125">
        <v>-0.101903951945559</v>
      </c>
      <c r="O4813" s="3">
        <v>4</v>
      </c>
      <c r="P4813" s="125">
        <v>-2.1980911767856801E-2</v>
      </c>
      <c r="Q4813" s="3">
        <v>24</v>
      </c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</row>
    <row r="4814" spans="1:30" hidden="1" x14ac:dyDescent="0.25">
      <c r="A4814" s="2">
        <v>15</v>
      </c>
      <c r="B4814" s="2">
        <v>2018</v>
      </c>
      <c r="C4814" s="4" t="str">
        <f>INDEX(Index!$B$1:$B$500,MATCH($F4814,Index!$A$1:$A$500,0)
)</f>
        <v>SEA</v>
      </c>
      <c r="D4814" s="4">
        <v>0</v>
      </c>
      <c r="E4814" s="141">
        <f t="shared" si="75"/>
        <v>4.3371343571393259E-2</v>
      </c>
      <c r="F4814" s="3" t="s">
        <v>30</v>
      </c>
      <c r="G4814" s="3">
        <v>13</v>
      </c>
      <c r="H4814" s="125">
        <v>4.3371343571393259E-2</v>
      </c>
      <c r="I4814" s="3"/>
      <c r="J4814" s="3"/>
      <c r="K4814" s="3" t="s">
        <v>184</v>
      </c>
      <c r="L4814" s="125">
        <v>7.0300262585627396E-2</v>
      </c>
      <c r="M4814" s="3">
        <v>9</v>
      </c>
      <c r="N4814" s="125">
        <v>2.92885045549931E-2</v>
      </c>
      <c r="O4814" s="3">
        <v>22</v>
      </c>
      <c r="P4814" s="125">
        <v>2.3595855407589602E-3</v>
      </c>
      <c r="Q4814" s="3">
        <v>11</v>
      </c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</row>
    <row r="4815" spans="1:30" hidden="1" x14ac:dyDescent="0.25">
      <c r="A4815" s="2">
        <v>15</v>
      </c>
      <c r="B4815" s="2">
        <v>2018</v>
      </c>
      <c r="C4815" s="4" t="str">
        <f>INDEX(Index!$B$1:$B$500,MATCH($F4815,Index!$A$1:$A$500,0)
)</f>
        <v>GB</v>
      </c>
      <c r="D4815" s="4">
        <v>0</v>
      </c>
      <c r="E4815" s="141">
        <f t="shared" si="75"/>
        <v>-1.7588911958585952E-3</v>
      </c>
      <c r="F4815" s="3" t="s">
        <v>20</v>
      </c>
      <c r="G4815" s="3">
        <v>14</v>
      </c>
      <c r="H4815" s="125">
        <v>-1.7588911958585952E-3</v>
      </c>
      <c r="I4815" s="3"/>
      <c r="J4815" s="3"/>
      <c r="K4815" s="3" t="s">
        <v>279</v>
      </c>
      <c r="L4815" s="125">
        <v>8.7186802351992901E-2</v>
      </c>
      <c r="M4815" s="3">
        <v>7</v>
      </c>
      <c r="N4815" s="125">
        <v>6.4819396602643298E-2</v>
      </c>
      <c r="O4815" s="3">
        <v>25</v>
      </c>
      <c r="P4815" s="125">
        <v>-2.4126296945208198E-2</v>
      </c>
      <c r="Q4815" s="3">
        <v>25</v>
      </c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</row>
    <row r="4816" spans="1:30" hidden="1" x14ac:dyDescent="0.25">
      <c r="A4816" s="2">
        <v>15</v>
      </c>
      <c r="B4816" s="2">
        <v>2018</v>
      </c>
      <c r="C4816" s="4" t="str">
        <f>INDEX(Index!$B$1:$B$500,MATCH($F4816,Index!$A$1:$A$500,0)
)</f>
        <v>CAR</v>
      </c>
      <c r="D4816" s="4">
        <v>0</v>
      </c>
      <c r="E4816" s="141">
        <f t="shared" si="75"/>
        <v>-1.18585041800446E-2</v>
      </c>
      <c r="F4816" s="3" t="s">
        <v>51</v>
      </c>
      <c r="G4816" s="3">
        <v>15</v>
      </c>
      <c r="H4816" s="125">
        <v>-1.18585041800446E-2</v>
      </c>
      <c r="I4816" s="3"/>
      <c r="J4816" s="3"/>
      <c r="K4816" s="3" t="s">
        <v>185</v>
      </c>
      <c r="L4816" s="125">
        <v>8.5337402944511101E-2</v>
      </c>
      <c r="M4816" s="3">
        <v>8</v>
      </c>
      <c r="N4816" s="125">
        <v>8.67314930342932E-2</v>
      </c>
      <c r="O4816" s="3">
        <v>29</v>
      </c>
      <c r="P4816" s="125">
        <v>-1.0464414090262501E-2</v>
      </c>
      <c r="Q4816" s="3">
        <v>20</v>
      </c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</row>
    <row r="4817" spans="1:30" hidden="1" x14ac:dyDescent="0.25">
      <c r="A4817" s="2">
        <v>15</v>
      </c>
      <c r="B4817" s="2">
        <v>2018</v>
      </c>
      <c r="C4817" s="4" t="str">
        <f>INDEX(Index!$B$1:$B$500,MATCH($F4817,Index!$A$1:$A$500,0)
)</f>
        <v>DAL</v>
      </c>
      <c r="D4817" s="4">
        <v>0</v>
      </c>
      <c r="E4817" s="141">
        <f t="shared" si="75"/>
        <v>-2.6776453031638104E-2</v>
      </c>
      <c r="F4817" s="3" t="s">
        <v>3</v>
      </c>
      <c r="G4817" s="3">
        <v>16</v>
      </c>
      <c r="H4817" s="125">
        <v>-2.6776453031638104E-2</v>
      </c>
      <c r="I4817" s="3"/>
      <c r="J4817" s="3"/>
      <c r="K4817" s="3" t="s">
        <v>184</v>
      </c>
      <c r="L4817" s="125">
        <v>-5.8144898237121503E-2</v>
      </c>
      <c r="M4817" s="3">
        <v>24</v>
      </c>
      <c r="N4817" s="125">
        <v>-4.7667791877876099E-2</v>
      </c>
      <c r="O4817" s="3">
        <v>9</v>
      </c>
      <c r="P4817" s="125">
        <v>-1.62993466723927E-2</v>
      </c>
      <c r="Q4817" s="3">
        <v>21</v>
      </c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</row>
    <row r="4818" spans="1:30" hidden="1" x14ac:dyDescent="0.25">
      <c r="A4818" s="2">
        <v>15</v>
      </c>
      <c r="B4818" s="2">
        <v>2018</v>
      </c>
      <c r="C4818" s="4" t="str">
        <f>INDEX(Index!$B$1:$B$500,MATCH($F4818,Index!$A$1:$A$500,0)
)</f>
        <v>PHI</v>
      </c>
      <c r="D4818" s="4">
        <v>0</v>
      </c>
      <c r="E4818" s="141">
        <f t="shared" si="75"/>
        <v>-2.6784580791074684E-2</v>
      </c>
      <c r="F4818" s="3" t="s">
        <v>7</v>
      </c>
      <c r="G4818" s="3">
        <v>17</v>
      </c>
      <c r="H4818" s="125">
        <v>-2.6784580791074684E-2</v>
      </c>
      <c r="I4818" s="3"/>
      <c r="J4818" s="3"/>
      <c r="K4818" s="3" t="s">
        <v>186</v>
      </c>
      <c r="L4818" s="125">
        <v>-2.3376475093691098E-3</v>
      </c>
      <c r="M4818" s="3">
        <v>14</v>
      </c>
      <c r="N4818" s="125">
        <v>2.3721200147892502E-2</v>
      </c>
      <c r="O4818" s="3">
        <v>19</v>
      </c>
      <c r="P4818" s="125">
        <v>-7.2573313381307195E-4</v>
      </c>
      <c r="Q4818" s="3">
        <v>14</v>
      </c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</row>
    <row r="4819" spans="1:30" hidden="1" x14ac:dyDescent="0.25">
      <c r="A4819" s="2">
        <v>15</v>
      </c>
      <c r="B4819" s="2">
        <v>2018</v>
      </c>
      <c r="C4819" s="4" t="str">
        <f>INDEX(Index!$B$1:$B$500,MATCH($F4819,Index!$A$1:$A$500,0)
)</f>
        <v>NYG</v>
      </c>
      <c r="D4819" s="4">
        <v>0</v>
      </c>
      <c r="E4819" s="141">
        <f t="shared" si="75"/>
        <v>-4.0581326226691396E-2</v>
      </c>
      <c r="F4819" s="3" t="s">
        <v>15</v>
      </c>
      <c r="G4819" s="3">
        <v>18</v>
      </c>
      <c r="H4819" s="125">
        <v>-4.0581326226691396E-2</v>
      </c>
      <c r="I4819" s="3"/>
      <c r="J4819" s="3"/>
      <c r="K4819" s="3" t="s">
        <v>187</v>
      </c>
      <c r="L4819" s="125">
        <v>-4.8185669839957798E-2</v>
      </c>
      <c r="M4819" s="3">
        <v>20</v>
      </c>
      <c r="N4819" s="125">
        <v>3.06185132548593E-2</v>
      </c>
      <c r="O4819" s="3">
        <v>23</v>
      </c>
      <c r="P4819" s="125">
        <v>3.8222856868125703E-2</v>
      </c>
      <c r="Q4819" s="3">
        <v>4</v>
      </c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</row>
    <row r="4820" spans="1:30" hidden="1" x14ac:dyDescent="0.25">
      <c r="A4820" s="2">
        <v>15</v>
      </c>
      <c r="B4820" s="2">
        <v>2018</v>
      </c>
      <c r="C4820" s="4" t="str">
        <f>INDEX(Index!$B$1:$B$500,MATCH($F4820,Index!$A$1:$A$500,0)
)</f>
        <v>JAX</v>
      </c>
      <c r="D4820" s="4">
        <v>0</v>
      </c>
      <c r="E4820" s="141">
        <f t="shared" si="75"/>
        <v>-4.088036909740609E-2</v>
      </c>
      <c r="F4820" s="3" t="s">
        <v>12</v>
      </c>
      <c r="G4820" s="3">
        <v>19</v>
      </c>
      <c r="H4820" s="125">
        <v>-4.088036909740609E-2</v>
      </c>
      <c r="I4820" s="3"/>
      <c r="J4820" s="3"/>
      <c r="K4820" s="3" t="s">
        <v>188</v>
      </c>
      <c r="L4820" s="125">
        <v>-0.16438257048464699</v>
      </c>
      <c r="M4820" s="3">
        <v>29</v>
      </c>
      <c r="N4820" s="125">
        <v>-7.6413166470813906E-2</v>
      </c>
      <c r="O4820" s="3">
        <v>6</v>
      </c>
      <c r="P4820" s="125">
        <v>4.7089034916426999E-2</v>
      </c>
      <c r="Q4820" s="3">
        <v>3</v>
      </c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</row>
    <row r="4821" spans="1:30" hidden="1" x14ac:dyDescent="0.25">
      <c r="A4821" s="2">
        <v>15</v>
      </c>
      <c r="B4821" s="2">
        <v>2018</v>
      </c>
      <c r="C4821" s="4" t="str">
        <f>INDEX(Index!$B$1:$B$500,MATCH($F4821,Index!$A$1:$A$500,0)
)</f>
        <v>TEN</v>
      </c>
      <c r="D4821" s="4">
        <v>0</v>
      </c>
      <c r="E4821" s="141">
        <f t="shared" si="75"/>
        <v>-5.1963135329155682E-2</v>
      </c>
      <c r="F4821" s="3" t="s">
        <v>45</v>
      </c>
      <c r="G4821" s="3">
        <v>20</v>
      </c>
      <c r="H4821" s="125">
        <v>-5.1963135329155682E-2</v>
      </c>
      <c r="I4821" s="3"/>
      <c r="J4821" s="3"/>
      <c r="K4821" s="3" t="s">
        <v>184</v>
      </c>
      <c r="L4821" s="125">
        <v>-7.8906447468389804E-2</v>
      </c>
      <c r="M4821" s="3">
        <v>26</v>
      </c>
      <c r="N4821" s="125">
        <v>-3.0377994031559399E-2</v>
      </c>
      <c r="O4821" s="3">
        <v>10</v>
      </c>
      <c r="P4821" s="125">
        <v>-3.4346818923252798E-3</v>
      </c>
      <c r="Q4821" s="3">
        <v>16</v>
      </c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</row>
    <row r="4822" spans="1:30" hidden="1" x14ac:dyDescent="0.25">
      <c r="A4822" s="2">
        <v>15</v>
      </c>
      <c r="B4822" s="2">
        <v>2018</v>
      </c>
      <c r="C4822" s="4" t="str">
        <f>INDEX(Index!$B$1:$B$500,MATCH($F4822,Index!$A$1:$A$500,0)
)</f>
        <v>CLE</v>
      </c>
      <c r="D4822" s="4">
        <v>0</v>
      </c>
      <c r="E4822" s="141">
        <f t="shared" si="75"/>
        <v>-8.1434937840182103E-2</v>
      </c>
      <c r="F4822" s="3" t="s">
        <v>10</v>
      </c>
      <c r="G4822" s="3">
        <v>21</v>
      </c>
      <c r="H4822" s="125">
        <v>-8.1434937840182103E-2</v>
      </c>
      <c r="I4822" s="3"/>
      <c r="J4822" s="3"/>
      <c r="K4822" s="3" t="s">
        <v>252</v>
      </c>
      <c r="L4822" s="125">
        <v>-6.8370380814978204E-2</v>
      </c>
      <c r="M4822" s="3">
        <v>25</v>
      </c>
      <c r="N4822" s="125">
        <v>-2.7676549654647602E-2</v>
      </c>
      <c r="O4822" s="3">
        <v>11</v>
      </c>
      <c r="P4822" s="125">
        <v>-4.0741106679851501E-2</v>
      </c>
      <c r="Q4822" s="3">
        <v>28</v>
      </c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</row>
    <row r="4823" spans="1:30" hidden="1" x14ac:dyDescent="0.25">
      <c r="A4823" s="2">
        <v>15</v>
      </c>
      <c r="B4823" s="2">
        <v>2018</v>
      </c>
      <c r="C4823" s="4" t="str">
        <f>INDEX(Index!$B$1:$B$500,MATCH($F4823,Index!$A$1:$A$500,0)
)</f>
        <v>CIN</v>
      </c>
      <c r="D4823" s="4">
        <v>0</v>
      </c>
      <c r="E4823" s="141">
        <f t="shared" si="75"/>
        <v>-8.4561831386399902E-2</v>
      </c>
      <c r="F4823" s="3" t="s">
        <v>24</v>
      </c>
      <c r="G4823" s="3">
        <v>22</v>
      </c>
      <c r="H4823" s="125">
        <v>-8.4561831386399902E-2</v>
      </c>
      <c r="I4823" s="3"/>
      <c r="J4823" s="3"/>
      <c r="K4823" s="3" t="s">
        <v>185</v>
      </c>
      <c r="L4823" s="125">
        <v>-2.24323802368004E-2</v>
      </c>
      <c r="M4823" s="3">
        <v>18</v>
      </c>
      <c r="N4823" s="125">
        <v>8.2507566401856205E-2</v>
      </c>
      <c r="O4823" s="3">
        <v>28</v>
      </c>
      <c r="P4823" s="125">
        <v>2.03781152522567E-2</v>
      </c>
      <c r="Q4823" s="3">
        <v>7</v>
      </c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</row>
    <row r="4824" spans="1:30" hidden="1" x14ac:dyDescent="0.25">
      <c r="A4824" s="2">
        <v>15</v>
      </c>
      <c r="B4824" s="2">
        <v>2018</v>
      </c>
      <c r="C4824" s="4" t="str">
        <f>INDEX(Index!$B$1:$B$500,MATCH($F4824,Index!$A$1:$A$500,0)
)</f>
        <v>ATL</v>
      </c>
      <c r="D4824" s="4">
        <v>0</v>
      </c>
      <c r="E4824" s="141">
        <f t="shared" si="75"/>
        <v>-8.7941032551639708E-2</v>
      </c>
      <c r="F4824" s="3" t="s">
        <v>43</v>
      </c>
      <c r="G4824" s="3">
        <v>23</v>
      </c>
      <c r="H4824" s="125">
        <v>-8.7941032551639708E-2</v>
      </c>
      <c r="I4824" s="3"/>
      <c r="J4824" s="3"/>
      <c r="K4824" s="3" t="s">
        <v>187</v>
      </c>
      <c r="L4824" s="125">
        <v>3.7606244844874299E-2</v>
      </c>
      <c r="M4824" s="3">
        <v>13</v>
      </c>
      <c r="N4824" s="125">
        <v>0.135951185479352</v>
      </c>
      <c r="O4824" s="3">
        <v>30</v>
      </c>
      <c r="P4824" s="125">
        <v>1.0403908082838E-2</v>
      </c>
      <c r="Q4824" s="3">
        <v>10</v>
      </c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</row>
    <row r="4825" spans="1:30" hidden="1" x14ac:dyDescent="0.25">
      <c r="A4825" s="2">
        <v>15</v>
      </c>
      <c r="B4825" s="2">
        <v>2018</v>
      </c>
      <c r="C4825" s="4" t="str">
        <f>INDEX(Index!$B$1:$B$500,MATCH($F4825,Index!$A$1:$A$500,0)
)</f>
        <v>MIA</v>
      </c>
      <c r="D4825" s="4">
        <v>0</v>
      </c>
      <c r="E4825" s="141">
        <f t="shared" si="75"/>
        <v>-0.12608520294375261</v>
      </c>
      <c r="F4825" s="3" t="s">
        <v>4</v>
      </c>
      <c r="G4825" s="3">
        <v>24</v>
      </c>
      <c r="H4825" s="125">
        <v>-0.12608520294375261</v>
      </c>
      <c r="I4825" s="3"/>
      <c r="J4825" s="3"/>
      <c r="K4825" s="3" t="s">
        <v>186</v>
      </c>
      <c r="L4825" s="125">
        <v>-5.1730277521187799E-2</v>
      </c>
      <c r="M4825" s="3">
        <v>21</v>
      </c>
      <c r="N4825" s="125">
        <v>7.0999407594450198E-2</v>
      </c>
      <c r="O4825" s="3">
        <v>27</v>
      </c>
      <c r="P4825" s="125">
        <v>-3.35551782811461E-3</v>
      </c>
      <c r="Q4825" s="3">
        <v>15</v>
      </c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</row>
    <row r="4826" spans="1:30" hidden="1" x14ac:dyDescent="0.25">
      <c r="A4826" s="2">
        <v>15</v>
      </c>
      <c r="B4826" s="2">
        <v>2018</v>
      </c>
      <c r="C4826" s="4" t="str">
        <f>INDEX(Index!$B$1:$B$500,MATCH($F4826,Index!$A$1:$A$500,0)
)</f>
        <v>DET</v>
      </c>
      <c r="D4826" s="4">
        <v>0</v>
      </c>
      <c r="E4826" s="141">
        <f t="shared" si="75"/>
        <v>-0.14141061708991259</v>
      </c>
      <c r="F4826" s="3" t="s">
        <v>21</v>
      </c>
      <c r="G4826" s="3">
        <v>25</v>
      </c>
      <c r="H4826" s="125">
        <v>-0.14141061708991259</v>
      </c>
      <c r="I4826" s="3"/>
      <c r="J4826" s="3"/>
      <c r="K4826" s="3" t="s">
        <v>187</v>
      </c>
      <c r="L4826" s="125">
        <v>-5.5127006029928802E-2</v>
      </c>
      <c r="M4826" s="3">
        <v>23</v>
      </c>
      <c r="N4826" s="125">
        <v>6.8700745872825195E-2</v>
      </c>
      <c r="O4826" s="3">
        <v>26</v>
      </c>
      <c r="P4826" s="125">
        <v>-1.7582865187158601E-2</v>
      </c>
      <c r="Q4826" s="3">
        <v>22</v>
      </c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</row>
    <row r="4827" spans="1:30" hidden="1" x14ac:dyDescent="0.25">
      <c r="A4827" s="2">
        <v>15</v>
      </c>
      <c r="B4827" s="2">
        <v>2018</v>
      </c>
      <c r="C4827" s="4" t="str">
        <f>INDEX(Index!$B$1:$B$500,MATCH($F4827,Index!$A$1:$A$500,0)
)</f>
        <v>WAS</v>
      </c>
      <c r="D4827" s="4">
        <v>0</v>
      </c>
      <c r="E4827" s="141">
        <f t="shared" si="75"/>
        <v>-0.14486142850088501</v>
      </c>
      <c r="F4827" s="3" t="s">
        <v>26</v>
      </c>
      <c r="G4827" s="3">
        <v>26</v>
      </c>
      <c r="H4827" s="125">
        <v>-0.14486142850088501</v>
      </c>
      <c r="I4827" s="3"/>
      <c r="J4827" s="3"/>
      <c r="K4827" s="3" t="s">
        <v>186</v>
      </c>
      <c r="L4827" s="125">
        <v>-0.14880245081841001</v>
      </c>
      <c r="M4827" s="3">
        <v>28</v>
      </c>
      <c r="N4827" s="125">
        <v>1.55668353630064E-2</v>
      </c>
      <c r="O4827" s="3">
        <v>18</v>
      </c>
      <c r="P4827" s="125">
        <v>1.9507857680531399E-2</v>
      </c>
      <c r="Q4827" s="3">
        <v>8</v>
      </c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</row>
    <row r="4828" spans="1:30" hidden="1" x14ac:dyDescent="0.25">
      <c r="A4828" s="2">
        <v>15</v>
      </c>
      <c r="B4828" s="2">
        <v>2018</v>
      </c>
      <c r="C4828" s="4" t="str">
        <f>INDEX(Index!$B$1:$B$500,MATCH($F4828,Index!$A$1:$A$500,0)
)</f>
        <v>TB</v>
      </c>
      <c r="D4828" s="4">
        <v>0</v>
      </c>
      <c r="E4828" s="141">
        <f t="shared" si="75"/>
        <v>-0.1523410134409843</v>
      </c>
      <c r="F4828" s="3" t="s">
        <v>38</v>
      </c>
      <c r="G4828" s="3">
        <v>27</v>
      </c>
      <c r="H4828" s="125">
        <v>-0.1523410134409843</v>
      </c>
      <c r="I4828" s="3"/>
      <c r="J4828" s="3"/>
      <c r="K4828" s="3" t="s">
        <v>187</v>
      </c>
      <c r="L4828" s="125">
        <v>4.8953876842023201E-2</v>
      </c>
      <c r="M4828" s="3">
        <v>11</v>
      </c>
      <c r="N4828" s="125">
        <v>0.15299976157700301</v>
      </c>
      <c r="O4828" s="3">
        <v>31</v>
      </c>
      <c r="P4828" s="125">
        <v>-4.8295128706004498E-2</v>
      </c>
      <c r="Q4828" s="3">
        <v>30</v>
      </c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</row>
    <row r="4829" spans="1:30" hidden="1" x14ac:dyDescent="0.25">
      <c r="A4829" s="2">
        <v>15</v>
      </c>
      <c r="B4829" s="2">
        <v>2018</v>
      </c>
      <c r="C4829" s="4" t="str">
        <f>INDEX(Index!$B$1:$B$500,MATCH($F4829,Index!$A$1:$A$500,0)
)</f>
        <v>SF</v>
      </c>
      <c r="D4829" s="4">
        <v>0</v>
      </c>
      <c r="E4829" s="141">
        <f t="shared" si="75"/>
        <v>-0.15853151993658721</v>
      </c>
      <c r="F4829" s="3" t="s">
        <v>1</v>
      </c>
      <c r="G4829" s="3">
        <v>28</v>
      </c>
      <c r="H4829" s="125">
        <v>-0.15853151993658721</v>
      </c>
      <c r="I4829" s="3"/>
      <c r="J4829" s="3"/>
      <c r="K4829" s="3" t="s">
        <v>188</v>
      </c>
      <c r="L4829" s="125">
        <v>-0.129939562895103</v>
      </c>
      <c r="M4829" s="3">
        <v>27</v>
      </c>
      <c r="N4829" s="125">
        <v>2.51522263707935E-2</v>
      </c>
      <c r="O4829" s="3">
        <v>20</v>
      </c>
      <c r="P4829" s="125">
        <v>-3.4397306706906998E-3</v>
      </c>
      <c r="Q4829" s="3">
        <v>17</v>
      </c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</row>
    <row r="4830" spans="1:30" hidden="1" x14ac:dyDescent="0.25">
      <c r="A4830" s="2">
        <v>15</v>
      </c>
      <c r="B4830" s="2">
        <v>2018</v>
      </c>
      <c r="C4830" s="4" t="str">
        <f>INDEX(Index!$B$1:$B$500,MATCH($F4830,Index!$A$1:$A$500,0)
)</f>
        <v>NYJ</v>
      </c>
      <c r="D4830" s="4">
        <v>0</v>
      </c>
      <c r="E4830" s="141">
        <f t="shared" si="75"/>
        <v>-0.16946016203283221</v>
      </c>
      <c r="F4830" s="3" t="s">
        <v>9</v>
      </c>
      <c r="G4830" s="3">
        <v>29</v>
      </c>
      <c r="H4830" s="125">
        <v>-0.16946016203283221</v>
      </c>
      <c r="I4830" s="3"/>
      <c r="J4830" s="3"/>
      <c r="K4830" s="3" t="s">
        <v>188</v>
      </c>
      <c r="L4830" s="125">
        <v>-0.22409189387013201</v>
      </c>
      <c r="M4830" s="3">
        <v>30</v>
      </c>
      <c r="N4830" s="125">
        <v>8.3716236545459208E-3</v>
      </c>
      <c r="O4830" s="3">
        <v>17</v>
      </c>
      <c r="P4830" s="125">
        <v>6.30033554918457E-2</v>
      </c>
      <c r="Q4830" s="3">
        <v>1</v>
      </c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</row>
    <row r="4831" spans="1:30" hidden="1" x14ac:dyDescent="0.25">
      <c r="A4831" s="2">
        <v>15</v>
      </c>
      <c r="B4831" s="2">
        <v>2018</v>
      </c>
      <c r="C4831" s="4" t="str">
        <f>INDEX(Index!$B$1:$B$500,MATCH($F4831,Index!$A$1:$A$500,0)
)</f>
        <v>BUF</v>
      </c>
      <c r="D4831" s="4">
        <v>0</v>
      </c>
      <c r="E4831" s="141">
        <f t="shared" si="75"/>
        <v>-0.19886585097954898</v>
      </c>
      <c r="F4831" s="3" t="s">
        <v>0</v>
      </c>
      <c r="G4831" s="3">
        <v>30</v>
      </c>
      <c r="H4831" s="125">
        <v>-0.19886585097954898</v>
      </c>
      <c r="I4831" s="3"/>
      <c r="J4831" s="3"/>
      <c r="K4831" s="3" t="s">
        <v>187</v>
      </c>
      <c r="L4831" s="125">
        <v>-0.27436501078838499</v>
      </c>
      <c r="M4831" s="3">
        <v>31</v>
      </c>
      <c r="N4831" s="125">
        <v>-0.12391849277704201</v>
      </c>
      <c r="O4831" s="3">
        <v>2</v>
      </c>
      <c r="P4831" s="125">
        <v>-4.8419332968205997E-2</v>
      </c>
      <c r="Q4831" s="3">
        <v>31</v>
      </c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</row>
    <row r="4832" spans="1:30" hidden="1" x14ac:dyDescent="0.25">
      <c r="A4832" s="2">
        <v>15</v>
      </c>
      <c r="B4832" s="2">
        <v>2018</v>
      </c>
      <c r="C4832" s="4" t="str">
        <f>INDEX(Index!$B$1:$B$500,MATCH($F4832,Index!$A$1:$A$500,0)
)</f>
        <v>LV</v>
      </c>
      <c r="D4832" s="4">
        <v>0</v>
      </c>
      <c r="E4832" s="141">
        <f t="shared" si="75"/>
        <v>-0.26099089629260258</v>
      </c>
      <c r="F4832" s="3" t="s">
        <v>52</v>
      </c>
      <c r="G4832" s="3">
        <v>31</v>
      </c>
      <c r="H4832" s="125">
        <v>-0.26099089629260258</v>
      </c>
      <c r="I4832" s="3"/>
      <c r="J4832" s="3"/>
      <c r="K4832" s="3" t="s">
        <v>189</v>
      </c>
      <c r="L4832" s="125">
        <v>-5.4976331236683697E-2</v>
      </c>
      <c r="M4832" s="3">
        <v>22</v>
      </c>
      <c r="N4832" s="125">
        <v>0.15700067059192299</v>
      </c>
      <c r="O4832" s="3">
        <v>32</v>
      </c>
      <c r="P4832" s="125">
        <v>-4.90138944639959E-2</v>
      </c>
      <c r="Q4832" s="3">
        <v>32</v>
      </c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</row>
    <row r="4833" spans="1:30" hidden="1" x14ac:dyDescent="0.25">
      <c r="A4833" s="2">
        <v>15</v>
      </c>
      <c r="B4833" s="2">
        <v>2018</v>
      </c>
      <c r="C4833" s="4" t="str">
        <f>INDEX(Index!$B$1:$B$500,MATCH($F4833,Index!$A$1:$A$500,0)
)</f>
        <v>ARI</v>
      </c>
      <c r="D4833" s="4">
        <v>0</v>
      </c>
      <c r="E4833" s="141">
        <f t="shared" si="75"/>
        <v>-0.38733774260402887</v>
      </c>
      <c r="F4833" s="3" t="s">
        <v>23</v>
      </c>
      <c r="G4833" s="3">
        <v>32</v>
      </c>
      <c r="H4833" s="125">
        <v>-0.38733774260402887</v>
      </c>
      <c r="I4833" s="3"/>
      <c r="J4833" s="3"/>
      <c r="K4833" s="3" t="s">
        <v>189</v>
      </c>
      <c r="L4833" s="125">
        <v>-0.38926937758615598</v>
      </c>
      <c r="M4833" s="3">
        <v>32</v>
      </c>
      <c r="N4833" s="125">
        <v>-1.2726847386855501E-3</v>
      </c>
      <c r="O4833" s="3">
        <v>15</v>
      </c>
      <c r="P4833" s="125">
        <v>6.5895024344160102E-4</v>
      </c>
      <c r="Q4833" s="3">
        <v>13</v>
      </c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</row>
    <row r="4834" spans="1:30" hidden="1" x14ac:dyDescent="0.25">
      <c r="A4834" s="2">
        <v>16</v>
      </c>
      <c r="B4834" s="2">
        <v>2018</v>
      </c>
      <c r="C4834" s="4" t="str">
        <f>INDEX(Index!$B$1:$B$500,MATCH($F4834,Index!$A$1:$A$500,0)
)</f>
        <v>KC</v>
      </c>
      <c r="D4834" s="4">
        <v>0</v>
      </c>
      <c r="E4834" s="141">
        <f t="shared" si="75"/>
        <v>0.34246279860773871</v>
      </c>
      <c r="F4834" s="3" t="s">
        <v>5</v>
      </c>
      <c r="G4834" s="3">
        <v>1</v>
      </c>
      <c r="H4834" s="125">
        <v>0.34246279860773871</v>
      </c>
      <c r="I4834" s="3"/>
      <c r="J4834" s="3"/>
      <c r="K4834" s="3" t="s">
        <v>192</v>
      </c>
      <c r="L4834" s="125">
        <v>0.34413175126933998</v>
      </c>
      <c r="M4834" s="3">
        <v>1</v>
      </c>
      <c r="N4834" s="125">
        <v>6.1315248662023002E-2</v>
      </c>
      <c r="O4834" s="3">
        <v>24</v>
      </c>
      <c r="P4834" s="125">
        <v>5.9646296000421699E-2</v>
      </c>
      <c r="Q4834" s="3">
        <v>2</v>
      </c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</row>
    <row r="4835" spans="1:30" hidden="1" x14ac:dyDescent="0.25">
      <c r="A4835" s="2">
        <v>16</v>
      </c>
      <c r="B4835" s="2">
        <v>2018</v>
      </c>
      <c r="C4835" s="4" t="str">
        <f>INDEX(Index!$B$1:$B$500,MATCH($F4835,Index!$A$1:$A$500,0)
)</f>
        <v>NO</v>
      </c>
      <c r="D4835" s="4">
        <v>0</v>
      </c>
      <c r="E4835" s="141">
        <f t="shared" si="75"/>
        <v>0.27353485159812269</v>
      </c>
      <c r="F4835" s="3" t="s">
        <v>27</v>
      </c>
      <c r="G4835" s="3">
        <v>2</v>
      </c>
      <c r="H4835" s="125">
        <v>0.27353485159812269</v>
      </c>
      <c r="I4835" s="3"/>
      <c r="J4835" s="3"/>
      <c r="K4835" s="3" t="s">
        <v>191</v>
      </c>
      <c r="L4835" s="125">
        <v>0.18520212454860599</v>
      </c>
      <c r="M4835" s="3">
        <v>4</v>
      </c>
      <c r="N4835" s="125">
        <v>-7.3014087885357196E-2</v>
      </c>
      <c r="O4835" s="3">
        <v>6</v>
      </c>
      <c r="P4835" s="125">
        <v>1.53186391641595E-2</v>
      </c>
      <c r="Q4835" s="3">
        <v>9</v>
      </c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</row>
    <row r="4836" spans="1:30" hidden="1" x14ac:dyDescent="0.25">
      <c r="A4836" s="2">
        <v>16</v>
      </c>
      <c r="B4836" s="2">
        <v>2018</v>
      </c>
      <c r="C4836" s="4" t="str">
        <f>INDEX(Index!$B$1:$B$500,MATCH($F4836,Index!$A$1:$A$500,0)
)</f>
        <v>CHI</v>
      </c>
      <c r="D4836" s="4">
        <v>0</v>
      </c>
      <c r="E4836" s="141">
        <f t="shared" si="75"/>
        <v>0.22505207070498873</v>
      </c>
      <c r="F4836" s="3" t="s">
        <v>64</v>
      </c>
      <c r="G4836" s="3">
        <v>3</v>
      </c>
      <c r="H4836" s="125">
        <v>0.22505207070498873</v>
      </c>
      <c r="I4836" s="3"/>
      <c r="J4836" s="3"/>
      <c r="K4836" s="3" t="s">
        <v>192</v>
      </c>
      <c r="L4836" s="125">
        <v>-1.7894014044243199E-2</v>
      </c>
      <c r="M4836" s="3">
        <v>18</v>
      </c>
      <c r="N4836" s="125">
        <v>-0.27343781817416601</v>
      </c>
      <c r="O4836" s="3">
        <v>1</v>
      </c>
      <c r="P4836" s="125">
        <v>-3.0491733424934098E-2</v>
      </c>
      <c r="Q4836" s="3">
        <v>25</v>
      </c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</row>
    <row r="4837" spans="1:30" hidden="1" x14ac:dyDescent="0.25">
      <c r="A4837" s="2">
        <v>16</v>
      </c>
      <c r="B4837" s="2">
        <v>2018</v>
      </c>
      <c r="C4837" s="4" t="str">
        <f>INDEX(Index!$B$1:$B$500,MATCH($F4837,Index!$A$1:$A$500,0)
)</f>
        <v>LAR</v>
      </c>
      <c r="D4837" s="4">
        <v>0</v>
      </c>
      <c r="E4837" s="141">
        <f t="shared" si="75"/>
        <v>0.22287241163070207</v>
      </c>
      <c r="F4837" s="3" t="s">
        <v>42</v>
      </c>
      <c r="G4837" s="3">
        <v>4</v>
      </c>
      <c r="H4837" s="125">
        <v>0.22287241163070207</v>
      </c>
      <c r="I4837" s="3"/>
      <c r="J4837" s="3"/>
      <c r="K4837" s="3" t="s">
        <v>195</v>
      </c>
      <c r="L4837" s="125">
        <v>0.241154214928399</v>
      </c>
      <c r="M4837" s="3">
        <v>2</v>
      </c>
      <c r="N4837" s="125">
        <v>1.1554346426461E-2</v>
      </c>
      <c r="O4837" s="3">
        <v>13</v>
      </c>
      <c r="P4837" s="125">
        <v>-6.7274568712359303E-3</v>
      </c>
      <c r="Q4837" s="3">
        <v>18</v>
      </c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</row>
    <row r="4838" spans="1:30" hidden="1" x14ac:dyDescent="0.25">
      <c r="A4838" s="2">
        <v>16</v>
      </c>
      <c r="B4838" s="2">
        <v>2018</v>
      </c>
      <c r="C4838" s="4" t="str">
        <f>INDEX(Index!$B$1:$B$500,MATCH($F4838,Index!$A$1:$A$500,0)
)</f>
        <v>LAC</v>
      </c>
      <c r="D4838" s="4">
        <v>0</v>
      </c>
      <c r="E4838" s="141">
        <f t="shared" si="75"/>
        <v>0.17632723765669989</v>
      </c>
      <c r="F4838" s="3" t="s">
        <v>28</v>
      </c>
      <c r="G4838" s="3">
        <v>5</v>
      </c>
      <c r="H4838" s="125">
        <v>0.17632723765669989</v>
      </c>
      <c r="I4838" s="3"/>
      <c r="J4838" s="3"/>
      <c r="K4838" s="3" t="s">
        <v>192</v>
      </c>
      <c r="L4838" s="125">
        <v>0.18295023821807599</v>
      </c>
      <c r="M4838" s="3">
        <v>5</v>
      </c>
      <c r="N4838" s="125">
        <v>-2.5062881244307601E-2</v>
      </c>
      <c r="O4838" s="3">
        <v>11</v>
      </c>
      <c r="P4838" s="125">
        <v>-3.1685881805683699E-2</v>
      </c>
      <c r="Q4838" s="3">
        <v>26</v>
      </c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</row>
    <row r="4839" spans="1:30" hidden="1" x14ac:dyDescent="0.25">
      <c r="A4839" s="2">
        <v>16</v>
      </c>
      <c r="B4839" s="2">
        <v>2018</v>
      </c>
      <c r="C4839" s="4" t="str">
        <f>INDEX(Index!$B$1:$B$500,MATCH($F4839,Index!$A$1:$A$500,0)
)</f>
        <v>BAL</v>
      </c>
      <c r="D4839" s="4">
        <v>0</v>
      </c>
      <c r="E4839" s="141">
        <f t="shared" si="75"/>
        <v>0.14415647785062144</v>
      </c>
      <c r="F4839" s="3" t="s">
        <v>18</v>
      </c>
      <c r="G4839" s="3">
        <v>6</v>
      </c>
      <c r="H4839" s="125">
        <v>0.14415647785062144</v>
      </c>
      <c r="I4839" s="3"/>
      <c r="J4839" s="3"/>
      <c r="K4839" s="3" t="s">
        <v>194</v>
      </c>
      <c r="L4839" s="125">
        <v>3.32453449721386E-3</v>
      </c>
      <c r="M4839" s="3">
        <v>15</v>
      </c>
      <c r="N4839" s="125">
        <v>-0.11237489940522399</v>
      </c>
      <c r="O4839" s="3">
        <v>4</v>
      </c>
      <c r="P4839" s="125">
        <v>2.8457043948183599E-2</v>
      </c>
      <c r="Q4839" s="3">
        <v>6</v>
      </c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</row>
    <row r="4840" spans="1:30" hidden="1" x14ac:dyDescent="0.25">
      <c r="A4840" s="2">
        <v>16</v>
      </c>
      <c r="B4840" s="2">
        <v>2018</v>
      </c>
      <c r="C4840" s="4" t="str">
        <f>INDEX(Index!$B$1:$B$500,MATCH($F4840,Index!$A$1:$A$500,0)
)</f>
        <v>PIT</v>
      </c>
      <c r="D4840" s="4">
        <v>0</v>
      </c>
      <c r="E4840" s="141">
        <f t="shared" si="75"/>
        <v>0.12914410693062139</v>
      </c>
      <c r="F4840" s="3" t="s">
        <v>32</v>
      </c>
      <c r="G4840" s="3">
        <v>7</v>
      </c>
      <c r="H4840" s="125">
        <v>0.12914410693062139</v>
      </c>
      <c r="I4840" s="3"/>
      <c r="J4840" s="3"/>
      <c r="K4840" s="3" t="s">
        <v>294</v>
      </c>
      <c r="L4840" s="125">
        <v>0.18712108306934999</v>
      </c>
      <c r="M4840" s="3">
        <v>3</v>
      </c>
      <c r="N4840" s="125">
        <v>1.5357973689143699E-2</v>
      </c>
      <c r="O4840" s="3">
        <v>16</v>
      </c>
      <c r="P4840" s="125">
        <v>-4.26190024495849E-2</v>
      </c>
      <c r="Q4840" s="3">
        <v>28</v>
      </c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</row>
    <row r="4841" spans="1:30" hidden="1" x14ac:dyDescent="0.25">
      <c r="A4841" s="2">
        <v>16</v>
      </c>
      <c r="B4841" s="2">
        <v>2018</v>
      </c>
      <c r="C4841" s="4" t="str">
        <f>INDEX(Index!$B$1:$B$500,MATCH($F4841,Index!$A$1:$A$500,0)
)</f>
        <v>NE</v>
      </c>
      <c r="D4841" s="4">
        <v>0</v>
      </c>
      <c r="E4841" s="141">
        <f t="shared" si="75"/>
        <v>0.11121865627228703</v>
      </c>
      <c r="F4841" s="3" t="s">
        <v>17</v>
      </c>
      <c r="G4841" s="3">
        <v>8</v>
      </c>
      <c r="H4841" s="125">
        <v>0.11121865627228703</v>
      </c>
      <c r="I4841" s="3"/>
      <c r="J4841" s="3"/>
      <c r="K4841" s="3" t="s">
        <v>193</v>
      </c>
      <c r="L4841" s="125">
        <v>0.129981165962785</v>
      </c>
      <c r="M4841" s="3">
        <v>6</v>
      </c>
      <c r="N4841" s="125">
        <v>1.73080673701934E-2</v>
      </c>
      <c r="O4841" s="3">
        <v>18</v>
      </c>
      <c r="P4841" s="125">
        <v>-1.45444232030457E-3</v>
      </c>
      <c r="Q4841" s="3">
        <v>15</v>
      </c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</row>
    <row r="4842" spans="1:30" hidden="1" x14ac:dyDescent="0.25">
      <c r="A4842" s="2">
        <v>16</v>
      </c>
      <c r="B4842" s="2">
        <v>2018</v>
      </c>
      <c r="C4842" s="4" t="str">
        <f>INDEX(Index!$B$1:$B$500,MATCH($F4842,Index!$A$1:$A$500,0)
)</f>
        <v>MIN</v>
      </c>
      <c r="D4842" s="4">
        <v>0</v>
      </c>
      <c r="E4842" s="141">
        <f t="shared" si="75"/>
        <v>8.98503918881568E-2</v>
      </c>
      <c r="F4842" s="3" t="s">
        <v>46</v>
      </c>
      <c r="G4842" s="3">
        <v>9</v>
      </c>
      <c r="H4842" s="125">
        <v>8.98503918881568E-2</v>
      </c>
      <c r="I4842" s="3"/>
      <c r="J4842" s="3"/>
      <c r="K4842" s="3" t="s">
        <v>294</v>
      </c>
      <c r="L4842" s="125">
        <v>-1.76191033553878E-2</v>
      </c>
      <c r="M4842" s="3">
        <v>17</v>
      </c>
      <c r="N4842" s="125">
        <v>-0.12476797285451401</v>
      </c>
      <c r="O4842" s="3">
        <v>3</v>
      </c>
      <c r="P4842" s="125">
        <v>-1.72984776109694E-2</v>
      </c>
      <c r="Q4842" s="3">
        <v>22</v>
      </c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</row>
    <row r="4843" spans="1:30" hidden="1" x14ac:dyDescent="0.25">
      <c r="A4843" s="2">
        <v>16</v>
      </c>
      <c r="B4843" s="2">
        <v>2018</v>
      </c>
      <c r="C4843" s="4" t="str">
        <f>INDEX(Index!$B$1:$B$500,MATCH($F4843,Index!$A$1:$A$500,0)
)</f>
        <v>IND</v>
      </c>
      <c r="D4843" s="4">
        <v>0</v>
      </c>
      <c r="E4843" s="141">
        <f t="shared" si="75"/>
        <v>6.8076471303926397E-2</v>
      </c>
      <c r="F4843" s="3" t="s">
        <v>35</v>
      </c>
      <c r="G4843" s="3">
        <v>10</v>
      </c>
      <c r="H4843" s="125">
        <v>6.8076471303926397E-2</v>
      </c>
      <c r="I4843" s="3"/>
      <c r="J4843" s="3"/>
      <c r="K4843" s="3" t="s">
        <v>194</v>
      </c>
      <c r="L4843" s="125">
        <v>7.8145446097431195E-2</v>
      </c>
      <c r="M4843" s="3">
        <v>9</v>
      </c>
      <c r="N4843" s="125">
        <v>1.7610593607086601E-2</v>
      </c>
      <c r="O4843" s="3">
        <v>19</v>
      </c>
      <c r="P4843" s="125">
        <v>7.5416188135818E-3</v>
      </c>
      <c r="Q4843" s="3">
        <v>11</v>
      </c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</row>
    <row r="4844" spans="1:30" hidden="1" x14ac:dyDescent="0.25">
      <c r="A4844" s="2">
        <v>16</v>
      </c>
      <c r="B4844" s="2">
        <v>2018</v>
      </c>
      <c r="C4844" s="4" t="str">
        <f>INDEX(Index!$B$1:$B$500,MATCH($F4844,Index!$A$1:$A$500,0)
)</f>
        <v>HOU</v>
      </c>
      <c r="D4844" s="4">
        <v>0</v>
      </c>
      <c r="E4844" s="141">
        <f t="shared" si="75"/>
        <v>6.7124592057826629E-2</v>
      </c>
      <c r="F4844" s="3" t="s">
        <v>49</v>
      </c>
      <c r="G4844" s="3">
        <v>11</v>
      </c>
      <c r="H4844" s="125">
        <v>6.7124592057826629E-2</v>
      </c>
      <c r="I4844" s="3"/>
      <c r="J4844" s="3"/>
      <c r="K4844" s="3" t="s">
        <v>193</v>
      </c>
      <c r="L4844" s="125">
        <v>-9.2687888166518694E-3</v>
      </c>
      <c r="M4844" s="3">
        <v>16</v>
      </c>
      <c r="N4844" s="125">
        <v>-4.3396517760685899E-2</v>
      </c>
      <c r="O4844" s="3">
        <v>8</v>
      </c>
      <c r="P4844" s="125">
        <v>3.2996863113792602E-2</v>
      </c>
      <c r="Q4844" s="3">
        <v>5</v>
      </c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</row>
    <row r="4845" spans="1:30" hidden="1" x14ac:dyDescent="0.25">
      <c r="A4845" s="2">
        <v>16</v>
      </c>
      <c r="B4845" s="2">
        <v>2018</v>
      </c>
      <c r="C4845" s="4" t="str">
        <f>INDEX(Index!$B$1:$B$500,MATCH($F4845,Index!$A$1:$A$500,0)
)</f>
        <v>SEA</v>
      </c>
      <c r="D4845" s="4">
        <v>0</v>
      </c>
      <c r="E4845" s="141">
        <f t="shared" si="75"/>
        <v>6.3505849042146442E-2</v>
      </c>
      <c r="F4845" s="3" t="s">
        <v>30</v>
      </c>
      <c r="G4845" s="3">
        <v>12</v>
      </c>
      <c r="H4845" s="125">
        <v>6.3505849042146442E-2</v>
      </c>
      <c r="I4845" s="3"/>
      <c r="J4845" s="3"/>
      <c r="K4845" s="3" t="s">
        <v>194</v>
      </c>
      <c r="L4845" s="125">
        <v>9.0901503644256407E-2</v>
      </c>
      <c r="M4845" s="3">
        <v>8</v>
      </c>
      <c r="N4845" s="125">
        <v>1.9718969950471898E-2</v>
      </c>
      <c r="O4845" s="3">
        <v>20</v>
      </c>
      <c r="P4845" s="125">
        <v>-7.6766846516380599E-3</v>
      </c>
      <c r="Q4845" s="3">
        <v>19</v>
      </c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</row>
    <row r="4846" spans="1:30" hidden="1" x14ac:dyDescent="0.25">
      <c r="A4846" s="2">
        <v>16</v>
      </c>
      <c r="B4846" s="2">
        <v>2018</v>
      </c>
      <c r="C4846" s="4" t="str">
        <f>INDEX(Index!$B$1:$B$500,MATCH($F4846,Index!$A$1:$A$500,0)
)</f>
        <v>DEN</v>
      </c>
      <c r="D4846" s="4">
        <v>0</v>
      </c>
      <c r="E4846" s="141">
        <f t="shared" si="75"/>
        <v>5.725577613238178E-4</v>
      </c>
      <c r="F4846" s="3" t="s">
        <v>39</v>
      </c>
      <c r="G4846" s="3">
        <v>13</v>
      </c>
      <c r="H4846" s="125">
        <v>5.725577613238178E-4</v>
      </c>
      <c r="I4846" s="3"/>
      <c r="J4846" s="3"/>
      <c r="K4846" s="3" t="s">
        <v>198</v>
      </c>
      <c r="L4846" s="125">
        <v>6.7642123580315102E-3</v>
      </c>
      <c r="M4846" s="3">
        <v>13</v>
      </c>
      <c r="N4846" s="125">
        <v>-3.4553506743705303E-2</v>
      </c>
      <c r="O4846" s="3">
        <v>9</v>
      </c>
      <c r="P4846" s="125">
        <v>-4.0745161340412998E-2</v>
      </c>
      <c r="Q4846" s="3">
        <v>27</v>
      </c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</row>
    <row r="4847" spans="1:30" hidden="1" x14ac:dyDescent="0.25">
      <c r="A4847" s="2">
        <v>16</v>
      </c>
      <c r="B4847" s="2">
        <v>2018</v>
      </c>
      <c r="C4847" s="4" t="str">
        <f>INDEX(Index!$B$1:$B$500,MATCH($F4847,Index!$A$1:$A$500,0)
)</f>
        <v>PHI</v>
      </c>
      <c r="D4847" s="4">
        <v>0</v>
      </c>
      <c r="E4847" s="141">
        <f t="shared" si="75"/>
        <v>-9.9014298292578826E-3</v>
      </c>
      <c r="F4847" s="3" t="s">
        <v>7</v>
      </c>
      <c r="G4847" s="3">
        <v>14</v>
      </c>
      <c r="H4847" s="125">
        <v>-9.9014298292578826E-3</v>
      </c>
      <c r="I4847" s="3"/>
      <c r="J4847" s="3"/>
      <c r="K4847" s="3" t="s">
        <v>196</v>
      </c>
      <c r="L4847" s="125">
        <v>4.2900614622002498E-3</v>
      </c>
      <c r="M4847" s="3">
        <v>14</v>
      </c>
      <c r="N4847" s="125">
        <v>1.3405245772737001E-2</v>
      </c>
      <c r="O4847" s="3">
        <v>14</v>
      </c>
      <c r="P4847" s="125">
        <v>-7.8624551872113102E-4</v>
      </c>
      <c r="Q4847" s="3">
        <v>13</v>
      </c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</row>
    <row r="4848" spans="1:30" hidden="1" x14ac:dyDescent="0.25">
      <c r="A4848" s="2">
        <v>16</v>
      </c>
      <c r="B4848" s="2">
        <v>2018</v>
      </c>
      <c r="C4848" s="4" t="str">
        <f>INDEX(Index!$B$1:$B$500,MATCH($F4848,Index!$A$1:$A$500,0)
)</f>
        <v>DAL</v>
      </c>
      <c r="D4848" s="4">
        <v>0</v>
      </c>
      <c r="E4848" s="141">
        <f t="shared" si="75"/>
        <v>-1.0303702562381506E-2</v>
      </c>
      <c r="F4848" s="3" t="s">
        <v>3</v>
      </c>
      <c r="G4848" s="3">
        <v>15</v>
      </c>
      <c r="H4848" s="125">
        <v>-1.0303702562381506E-2</v>
      </c>
      <c r="I4848" s="3"/>
      <c r="J4848" s="3"/>
      <c r="K4848" s="3" t="s">
        <v>194</v>
      </c>
      <c r="L4848" s="125">
        <v>-5.0006897465191803E-2</v>
      </c>
      <c r="M4848" s="3">
        <v>23</v>
      </c>
      <c r="N4848" s="125">
        <v>-5.2556914617123397E-2</v>
      </c>
      <c r="O4848" s="3">
        <v>7</v>
      </c>
      <c r="P4848" s="125">
        <v>-1.28537197143131E-2</v>
      </c>
      <c r="Q4848" s="3">
        <v>21</v>
      </c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</row>
    <row r="4849" spans="1:30" hidden="1" x14ac:dyDescent="0.25">
      <c r="A4849" s="2">
        <v>16</v>
      </c>
      <c r="B4849" s="2">
        <v>2018</v>
      </c>
      <c r="C4849" s="4" t="str">
        <f>INDEX(Index!$B$1:$B$500,MATCH($F4849,Index!$A$1:$A$500,0)
)</f>
        <v>GB</v>
      </c>
      <c r="D4849" s="4">
        <v>0</v>
      </c>
      <c r="E4849" s="141">
        <f t="shared" si="75"/>
        <v>-1.7951451095599688E-2</v>
      </c>
      <c r="F4849" s="3" t="s">
        <v>20</v>
      </c>
      <c r="G4849" s="3">
        <v>16</v>
      </c>
      <c r="H4849" s="125">
        <v>-1.7951451095599688E-2</v>
      </c>
      <c r="I4849" s="3"/>
      <c r="J4849" s="3"/>
      <c r="K4849" s="3" t="s">
        <v>280</v>
      </c>
      <c r="L4849" s="125">
        <v>0.11791508821166601</v>
      </c>
      <c r="M4849" s="3">
        <v>7</v>
      </c>
      <c r="N4849" s="125">
        <v>9.2919710239087697E-2</v>
      </c>
      <c r="O4849" s="3">
        <v>27</v>
      </c>
      <c r="P4849" s="125">
        <v>-4.2946829068177997E-2</v>
      </c>
      <c r="Q4849" s="3">
        <v>29</v>
      </c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</row>
    <row r="4850" spans="1:30" hidden="1" x14ac:dyDescent="0.25">
      <c r="A4850" s="2">
        <v>16</v>
      </c>
      <c r="B4850" s="2">
        <v>2018</v>
      </c>
      <c r="C4850" s="4" t="str">
        <f>INDEX(Index!$B$1:$B$500,MATCH($F4850,Index!$A$1:$A$500,0)
)</f>
        <v>NYG</v>
      </c>
      <c r="D4850" s="4">
        <v>0</v>
      </c>
      <c r="E4850" s="141">
        <f t="shared" si="75"/>
        <v>-3.5592425109449398E-2</v>
      </c>
      <c r="F4850" s="3" t="s">
        <v>15</v>
      </c>
      <c r="G4850" s="3">
        <v>17</v>
      </c>
      <c r="H4850" s="125">
        <v>-3.5592425109449398E-2</v>
      </c>
      <c r="I4850" s="3"/>
      <c r="J4850" s="3"/>
      <c r="K4850" s="3" t="s">
        <v>199</v>
      </c>
      <c r="L4850" s="125">
        <v>-2.6974394835448601E-2</v>
      </c>
      <c r="M4850" s="3">
        <v>19</v>
      </c>
      <c r="N4850" s="125">
        <v>4.4641679990980898E-2</v>
      </c>
      <c r="O4850" s="3">
        <v>23</v>
      </c>
      <c r="P4850" s="125">
        <v>3.6023649716980098E-2</v>
      </c>
      <c r="Q4850" s="3">
        <v>4</v>
      </c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</row>
    <row r="4851" spans="1:30" hidden="1" x14ac:dyDescent="0.25">
      <c r="A4851" s="2">
        <v>16</v>
      </c>
      <c r="B4851" s="2">
        <v>2018</v>
      </c>
      <c r="C4851" s="4" t="str">
        <f>INDEX(Index!$B$1:$B$500,MATCH($F4851,Index!$A$1:$A$500,0)
)</f>
        <v>JAX</v>
      </c>
      <c r="D4851" s="4">
        <v>0</v>
      </c>
      <c r="E4851" s="141">
        <f t="shared" si="75"/>
        <v>-3.5898300035230292E-2</v>
      </c>
      <c r="F4851" s="3" t="s">
        <v>12</v>
      </c>
      <c r="G4851" s="3">
        <v>18</v>
      </c>
      <c r="H4851" s="125">
        <v>-3.5898300035230292E-2</v>
      </c>
      <c r="I4851" s="3"/>
      <c r="J4851" s="3"/>
      <c r="K4851" s="3" t="s">
        <v>199</v>
      </c>
      <c r="L4851" s="125">
        <v>-0.17409880917744799</v>
      </c>
      <c r="M4851" s="3">
        <v>29</v>
      </c>
      <c r="N4851" s="125">
        <v>-9.2494269187341799E-2</v>
      </c>
      <c r="O4851" s="3">
        <v>5</v>
      </c>
      <c r="P4851" s="125">
        <v>4.5706239954875903E-2</v>
      </c>
      <c r="Q4851" s="3">
        <v>3</v>
      </c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</row>
    <row r="4852" spans="1:30" hidden="1" x14ac:dyDescent="0.25">
      <c r="A4852" s="2">
        <v>16</v>
      </c>
      <c r="B4852" s="2">
        <v>2018</v>
      </c>
      <c r="C4852" s="4" t="str">
        <f>INDEX(Index!$B$1:$B$500,MATCH($F4852,Index!$A$1:$A$500,0)
)</f>
        <v>TEN</v>
      </c>
      <c r="D4852" s="4">
        <v>0</v>
      </c>
      <c r="E4852" s="141">
        <f t="shared" si="75"/>
        <v>-4.3112295737560979E-2</v>
      </c>
      <c r="F4852" s="3" t="s">
        <v>45</v>
      </c>
      <c r="G4852" s="3">
        <v>19</v>
      </c>
      <c r="H4852" s="125">
        <v>-4.3112295737560979E-2</v>
      </c>
      <c r="I4852" s="3"/>
      <c r="J4852" s="3"/>
      <c r="K4852" s="3" t="s">
        <v>194</v>
      </c>
      <c r="L4852" s="125">
        <v>-6.0024179997780598E-2</v>
      </c>
      <c r="M4852" s="3">
        <v>24</v>
      </c>
      <c r="N4852" s="125">
        <v>-1.54594470699672E-2</v>
      </c>
      <c r="O4852" s="3">
        <v>12</v>
      </c>
      <c r="P4852" s="125">
        <v>1.4524371902524199E-3</v>
      </c>
      <c r="Q4852" s="3">
        <v>12</v>
      </c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</row>
    <row r="4853" spans="1:30" hidden="1" x14ac:dyDescent="0.25">
      <c r="A4853" s="2">
        <v>16</v>
      </c>
      <c r="B4853" s="2">
        <v>2018</v>
      </c>
      <c r="C4853" s="4" t="str">
        <f>INDEX(Index!$B$1:$B$500,MATCH($F4853,Index!$A$1:$A$500,0)
)</f>
        <v>CAR</v>
      </c>
      <c r="D4853" s="4">
        <v>0</v>
      </c>
      <c r="E4853" s="141">
        <f t="shared" si="75"/>
        <v>-4.7912896876690612E-2</v>
      </c>
      <c r="F4853" s="3" t="s">
        <v>51</v>
      </c>
      <c r="G4853" s="3">
        <v>20</v>
      </c>
      <c r="H4853" s="125">
        <v>-4.7912896876690612E-2</v>
      </c>
      <c r="I4853" s="3"/>
      <c r="J4853" s="3"/>
      <c r="K4853" s="3" t="s">
        <v>198</v>
      </c>
      <c r="L4853" s="125">
        <v>5.3740895799766202E-2</v>
      </c>
      <c r="M4853" s="3">
        <v>10</v>
      </c>
      <c r="N4853" s="125">
        <v>9.7881371558814406E-2</v>
      </c>
      <c r="O4853" s="3">
        <v>28</v>
      </c>
      <c r="P4853" s="125">
        <v>-3.7724211176424099E-3</v>
      </c>
      <c r="Q4853" s="3">
        <v>16</v>
      </c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</row>
    <row r="4854" spans="1:30" hidden="1" x14ac:dyDescent="0.25">
      <c r="A4854" s="2">
        <v>16</v>
      </c>
      <c r="B4854" s="2">
        <v>2018</v>
      </c>
      <c r="C4854" s="4" t="str">
        <f>INDEX(Index!$B$1:$B$500,MATCH($F4854,Index!$A$1:$A$500,0)
)</f>
        <v>ATL</v>
      </c>
      <c r="D4854" s="4">
        <v>0</v>
      </c>
      <c r="E4854" s="141">
        <f t="shared" si="75"/>
        <v>-4.9629130243231907E-2</v>
      </c>
      <c r="F4854" s="3" t="s">
        <v>43</v>
      </c>
      <c r="G4854" s="3">
        <v>21</v>
      </c>
      <c r="H4854" s="125">
        <v>-4.9629130243231907E-2</v>
      </c>
      <c r="I4854" s="3"/>
      <c r="J4854" s="3"/>
      <c r="K4854" s="3" t="s">
        <v>198</v>
      </c>
      <c r="L4854" s="125">
        <v>4.90896621649307E-2</v>
      </c>
      <c r="M4854" s="3">
        <v>12</v>
      </c>
      <c r="N4854" s="125">
        <v>0.107386164672321</v>
      </c>
      <c r="O4854" s="3">
        <v>29</v>
      </c>
      <c r="P4854" s="125">
        <v>8.6673722641583892E-3</v>
      </c>
      <c r="Q4854" s="3">
        <v>10</v>
      </c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</row>
    <row r="4855" spans="1:30" hidden="1" x14ac:dyDescent="0.25">
      <c r="A4855" s="2">
        <v>16</v>
      </c>
      <c r="B4855" s="2">
        <v>2018</v>
      </c>
      <c r="C4855" s="4" t="str">
        <f>INDEX(Index!$B$1:$B$500,MATCH($F4855,Index!$A$1:$A$500,0)
)</f>
        <v>CLE</v>
      </c>
      <c r="D4855" s="4">
        <v>0</v>
      </c>
      <c r="E4855" s="141">
        <f t="shared" si="75"/>
        <v>-5.2542393299957302E-2</v>
      </c>
      <c r="F4855" s="3" t="s">
        <v>10</v>
      </c>
      <c r="G4855" s="3">
        <v>22</v>
      </c>
      <c r="H4855" s="125">
        <v>-5.2542393299957302E-2</v>
      </c>
      <c r="I4855" s="3"/>
      <c r="J4855" s="3"/>
      <c r="K4855" s="3" t="s">
        <v>254</v>
      </c>
      <c r="L4855" s="125">
        <v>-3.5845070132039199E-2</v>
      </c>
      <c r="M4855" s="3">
        <v>21</v>
      </c>
      <c r="N4855" s="125">
        <v>-2.9586263002587199E-2</v>
      </c>
      <c r="O4855" s="3">
        <v>10</v>
      </c>
      <c r="P4855" s="125">
        <v>-4.6283586170505299E-2</v>
      </c>
      <c r="Q4855" s="3">
        <v>31</v>
      </c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</row>
    <row r="4856" spans="1:30" hidden="1" x14ac:dyDescent="0.25">
      <c r="A4856" s="2">
        <v>16</v>
      </c>
      <c r="B4856" s="2">
        <v>2018</v>
      </c>
      <c r="C4856" s="4" t="str">
        <f>INDEX(Index!$B$1:$B$500,MATCH($F4856,Index!$A$1:$A$500,0)
)</f>
        <v>CIN</v>
      </c>
      <c r="D4856" s="4">
        <v>0</v>
      </c>
      <c r="E4856" s="141">
        <f t="shared" si="75"/>
        <v>-0.11558063853493368</v>
      </c>
      <c r="F4856" s="3" t="s">
        <v>24</v>
      </c>
      <c r="G4856" s="3">
        <v>23</v>
      </c>
      <c r="H4856" s="125">
        <v>-0.11558063853493368</v>
      </c>
      <c r="I4856" s="3"/>
      <c r="J4856" s="3"/>
      <c r="K4856" s="3" t="s">
        <v>198</v>
      </c>
      <c r="L4856" s="125">
        <v>-2.9052209145160501E-2</v>
      </c>
      <c r="M4856" s="3">
        <v>20</v>
      </c>
      <c r="N4856" s="125">
        <v>0.10858777865041599</v>
      </c>
      <c r="O4856" s="3">
        <v>30</v>
      </c>
      <c r="P4856" s="125">
        <v>2.2059349260642801E-2</v>
      </c>
      <c r="Q4856" s="3">
        <v>8</v>
      </c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</row>
    <row r="4857" spans="1:30" hidden="1" x14ac:dyDescent="0.25">
      <c r="A4857" s="2">
        <v>16</v>
      </c>
      <c r="B4857" s="2">
        <v>2018</v>
      </c>
      <c r="C4857" s="4" t="str">
        <f>INDEX(Index!$B$1:$B$500,MATCH($F4857,Index!$A$1:$A$500,0)
)</f>
        <v>NYJ</v>
      </c>
      <c r="D4857" s="4">
        <v>0</v>
      </c>
      <c r="E4857" s="141">
        <f t="shared" si="75"/>
        <v>-0.13463109896501563</v>
      </c>
      <c r="F4857" s="3" t="s">
        <v>9</v>
      </c>
      <c r="G4857" s="3">
        <v>24</v>
      </c>
      <c r="H4857" s="125">
        <v>-0.13463109896501563</v>
      </c>
      <c r="I4857" s="3"/>
      <c r="J4857" s="3"/>
      <c r="K4857" s="3" t="s">
        <v>200</v>
      </c>
      <c r="L4857" s="125">
        <v>-0.18500335708834201</v>
      </c>
      <c r="M4857" s="3">
        <v>30</v>
      </c>
      <c r="N4857" s="125">
        <v>3.1724440633526502E-2</v>
      </c>
      <c r="O4857" s="3">
        <v>21</v>
      </c>
      <c r="P4857" s="125">
        <v>8.2096698756852896E-2</v>
      </c>
      <c r="Q4857" s="3">
        <v>1</v>
      </c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</row>
    <row r="4858" spans="1:30" hidden="1" x14ac:dyDescent="0.25">
      <c r="A4858" s="2">
        <v>16</v>
      </c>
      <c r="B4858" s="2">
        <v>2018</v>
      </c>
      <c r="C4858" s="4" t="str">
        <f>INDEX(Index!$B$1:$B$500,MATCH($F4858,Index!$A$1:$A$500,0)
)</f>
        <v>WAS</v>
      </c>
      <c r="D4858" s="4">
        <v>0</v>
      </c>
      <c r="E4858" s="141">
        <f t="shared" si="75"/>
        <v>-0.13549561442282382</v>
      </c>
      <c r="F4858" s="3" t="s">
        <v>26</v>
      </c>
      <c r="G4858" s="3">
        <v>25</v>
      </c>
      <c r="H4858" s="125">
        <v>-0.13549561442282382</v>
      </c>
      <c r="I4858" s="3"/>
      <c r="J4858" s="3"/>
      <c r="K4858" s="3" t="s">
        <v>197</v>
      </c>
      <c r="L4858" s="125">
        <v>-0.14204994712067101</v>
      </c>
      <c r="M4858" s="3">
        <v>28</v>
      </c>
      <c r="N4858" s="125">
        <v>1.6787672380395101E-2</v>
      </c>
      <c r="O4858" s="3">
        <v>17</v>
      </c>
      <c r="P4858" s="125">
        <v>2.3342005078242301E-2</v>
      </c>
      <c r="Q4858" s="3">
        <v>7</v>
      </c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</row>
    <row r="4859" spans="1:30" hidden="1" x14ac:dyDescent="0.25">
      <c r="A4859" s="2">
        <v>16</v>
      </c>
      <c r="B4859" s="2">
        <v>2018</v>
      </c>
      <c r="C4859" s="4" t="str">
        <f>INDEX(Index!$B$1:$B$500,MATCH($F4859,Index!$A$1:$A$500,0)
)</f>
        <v>MIA</v>
      </c>
      <c r="D4859" s="4">
        <v>0</v>
      </c>
      <c r="E4859" s="141">
        <f t="shared" si="75"/>
        <v>-0.14009476474943738</v>
      </c>
      <c r="F4859" s="3" t="s">
        <v>4</v>
      </c>
      <c r="G4859" s="3">
        <v>26</v>
      </c>
      <c r="H4859" s="125">
        <v>-0.14009476474943738</v>
      </c>
      <c r="I4859" s="3"/>
      <c r="J4859" s="3"/>
      <c r="K4859" s="3" t="s">
        <v>197</v>
      </c>
      <c r="L4859" s="125">
        <v>-6.5125482071315202E-2</v>
      </c>
      <c r="M4859" s="3">
        <v>25</v>
      </c>
      <c r="N4859" s="125">
        <v>6.3215195262868895E-2</v>
      </c>
      <c r="O4859" s="3">
        <v>25</v>
      </c>
      <c r="P4859" s="125">
        <v>-1.17540874152533E-2</v>
      </c>
      <c r="Q4859" s="3">
        <v>20</v>
      </c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</row>
    <row r="4860" spans="1:30" hidden="1" x14ac:dyDescent="0.25">
      <c r="A4860" s="2">
        <v>16</v>
      </c>
      <c r="B4860" s="2">
        <v>2018</v>
      </c>
      <c r="C4860" s="4" t="str">
        <f>INDEX(Index!$B$1:$B$500,MATCH($F4860,Index!$A$1:$A$500,0)
)</f>
        <v>TB</v>
      </c>
      <c r="D4860" s="4">
        <v>0</v>
      </c>
      <c r="E4860" s="141">
        <f t="shared" si="75"/>
        <v>-0.1423924578938271</v>
      </c>
      <c r="F4860" s="3" t="s">
        <v>38</v>
      </c>
      <c r="G4860" s="3">
        <v>27</v>
      </c>
      <c r="H4860" s="125">
        <v>-0.1423924578938271</v>
      </c>
      <c r="I4860" s="3"/>
      <c r="J4860" s="3"/>
      <c r="K4860" s="3" t="s">
        <v>199</v>
      </c>
      <c r="L4860" s="125">
        <v>5.0652293350023303E-2</v>
      </c>
      <c r="M4860" s="3">
        <v>11</v>
      </c>
      <c r="N4860" s="125">
        <v>0.14798470315502299</v>
      </c>
      <c r="O4860" s="3">
        <v>32</v>
      </c>
      <c r="P4860" s="125">
        <v>-4.5060048088827402E-2</v>
      </c>
      <c r="Q4860" s="3">
        <v>30</v>
      </c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</row>
    <row r="4861" spans="1:30" hidden="1" x14ac:dyDescent="0.25">
      <c r="A4861" s="2">
        <v>16</v>
      </c>
      <c r="B4861" s="2">
        <v>2018</v>
      </c>
      <c r="C4861" s="4" t="str">
        <f>INDEX(Index!$B$1:$B$500,MATCH($F4861,Index!$A$1:$A$500,0)
)</f>
        <v>SF</v>
      </c>
      <c r="D4861" s="4">
        <v>0</v>
      </c>
      <c r="E4861" s="141">
        <f t="shared" si="75"/>
        <v>-0.16511775896294259</v>
      </c>
      <c r="F4861" s="3" t="s">
        <v>1</v>
      </c>
      <c r="G4861" s="3">
        <v>28</v>
      </c>
      <c r="H4861" s="125">
        <v>-0.16511775896294259</v>
      </c>
      <c r="I4861" s="3"/>
      <c r="J4861" s="3"/>
      <c r="K4861" s="3" t="s">
        <v>200</v>
      </c>
      <c r="L4861" s="125">
        <v>-0.12116174259564701</v>
      </c>
      <c r="M4861" s="3">
        <v>27</v>
      </c>
      <c r="N4861" s="125">
        <v>4.25114599734812E-2</v>
      </c>
      <c r="O4861" s="3">
        <v>22</v>
      </c>
      <c r="P4861" s="125">
        <v>-1.4445563938143701E-3</v>
      </c>
      <c r="Q4861" s="3">
        <v>14</v>
      </c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</row>
    <row r="4862" spans="1:30" hidden="1" x14ac:dyDescent="0.25">
      <c r="A4862" s="2">
        <v>16</v>
      </c>
      <c r="B4862" s="2">
        <v>2018</v>
      </c>
      <c r="C4862" s="4" t="str">
        <f>INDEX(Index!$B$1:$B$500,MATCH($F4862,Index!$A$1:$A$500,0)
)</f>
        <v>DET</v>
      </c>
      <c r="D4862" s="4">
        <v>0</v>
      </c>
      <c r="E4862" s="141">
        <f t="shared" si="75"/>
        <v>-0.1657173287116436</v>
      </c>
      <c r="F4862" s="3" t="s">
        <v>21</v>
      </c>
      <c r="G4862" s="3">
        <v>29</v>
      </c>
      <c r="H4862" s="125">
        <v>-0.1657173287116436</v>
      </c>
      <c r="I4862" s="3"/>
      <c r="J4862" s="3"/>
      <c r="K4862" s="3" t="s">
        <v>199</v>
      </c>
      <c r="L4862" s="125">
        <v>-7.5928499506055805E-2</v>
      </c>
      <c r="M4862" s="3">
        <v>26</v>
      </c>
      <c r="N4862" s="125">
        <v>7.1259898413551195E-2</v>
      </c>
      <c r="O4862" s="3">
        <v>26</v>
      </c>
      <c r="P4862" s="125">
        <v>-1.8528930792036599E-2</v>
      </c>
      <c r="Q4862" s="3">
        <v>23</v>
      </c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</row>
    <row r="4863" spans="1:30" hidden="1" x14ac:dyDescent="0.25">
      <c r="A4863" s="2">
        <v>16</v>
      </c>
      <c r="B4863" s="2">
        <v>2018</v>
      </c>
      <c r="C4863" s="4" t="str">
        <f>INDEX(Index!$B$1:$B$500,MATCH($F4863,Index!$A$1:$A$500,0)
)</f>
        <v>BUF</v>
      </c>
      <c r="D4863" s="4">
        <v>0</v>
      </c>
      <c r="E4863" s="141">
        <f t="shared" si="75"/>
        <v>-0.2007323319311986</v>
      </c>
      <c r="F4863" s="3" t="s">
        <v>0</v>
      </c>
      <c r="G4863" s="3">
        <v>30</v>
      </c>
      <c r="H4863" s="125">
        <v>-0.2007323319311986</v>
      </c>
      <c r="I4863" s="3"/>
      <c r="J4863" s="3"/>
      <c r="K4863" s="3" t="s">
        <v>199</v>
      </c>
      <c r="L4863" s="125">
        <v>-0.28348532702743401</v>
      </c>
      <c r="M4863" s="3">
        <v>31</v>
      </c>
      <c r="N4863" s="125">
        <v>-0.13248180471783999</v>
      </c>
      <c r="O4863" s="3">
        <v>2</v>
      </c>
      <c r="P4863" s="125">
        <v>-4.97288096216046E-2</v>
      </c>
      <c r="Q4863" s="3">
        <v>32</v>
      </c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</row>
    <row r="4864" spans="1:30" hidden="1" x14ac:dyDescent="0.25">
      <c r="A4864" s="2">
        <v>16</v>
      </c>
      <c r="B4864" s="2">
        <v>2018</v>
      </c>
      <c r="C4864" s="4" t="str">
        <f>INDEX(Index!$B$1:$B$500,MATCH($F4864,Index!$A$1:$A$500,0)
)</f>
        <v>LV</v>
      </c>
      <c r="D4864" s="4">
        <v>0</v>
      </c>
      <c r="E4864" s="141">
        <f t="shared" si="75"/>
        <v>-0.21457886791256969</v>
      </c>
      <c r="F4864" s="3" t="s">
        <v>52</v>
      </c>
      <c r="G4864" s="3">
        <v>31</v>
      </c>
      <c r="H4864" s="125">
        <v>-0.21457886791256969</v>
      </c>
      <c r="I4864" s="3"/>
      <c r="J4864" s="3"/>
      <c r="K4864" s="3" t="s">
        <v>200</v>
      </c>
      <c r="L4864" s="125">
        <v>-4.5388152933774802E-2</v>
      </c>
      <c r="M4864" s="3">
        <v>22</v>
      </c>
      <c r="N4864" s="125">
        <v>0.143963850978234</v>
      </c>
      <c r="O4864" s="3">
        <v>31</v>
      </c>
      <c r="P4864" s="125">
        <v>-2.52268640005609E-2</v>
      </c>
      <c r="Q4864" s="3">
        <v>24</v>
      </c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</row>
    <row r="4865" spans="1:30" hidden="1" x14ac:dyDescent="0.25">
      <c r="A4865" s="2">
        <v>16</v>
      </c>
      <c r="B4865" s="2">
        <v>2018</v>
      </c>
      <c r="C4865" s="4" t="str">
        <f>INDEX(Index!$B$1:$B$500,MATCH($F4865,Index!$A$1:$A$500,0)
)</f>
        <v>ARI</v>
      </c>
      <c r="D4865" s="4">
        <v>0</v>
      </c>
      <c r="E4865" s="141">
        <f t="shared" si="75"/>
        <v>-0.40144179696015875</v>
      </c>
      <c r="F4865" s="3" t="s">
        <v>23</v>
      </c>
      <c r="G4865" s="3">
        <v>32</v>
      </c>
      <c r="H4865" s="125">
        <v>-0.40144179696015875</v>
      </c>
      <c r="I4865" s="3"/>
      <c r="J4865" s="3"/>
      <c r="K4865" s="3" t="s">
        <v>236</v>
      </c>
      <c r="L4865" s="125">
        <v>-0.38278980102354998</v>
      </c>
      <c r="M4865" s="3">
        <v>32</v>
      </c>
      <c r="N4865" s="125">
        <v>1.4100228371517099E-2</v>
      </c>
      <c r="O4865" s="3">
        <v>15</v>
      </c>
      <c r="P4865" s="125">
        <v>-4.5517675650916904E-3</v>
      </c>
      <c r="Q4865" s="3">
        <v>17</v>
      </c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</row>
    <row r="4866" spans="1:30" hidden="1" x14ac:dyDescent="0.25">
      <c r="A4866" s="2">
        <v>17</v>
      </c>
      <c r="B4866" s="2">
        <v>2018</v>
      </c>
      <c r="C4866" s="4" t="str">
        <f>INDEX(Index!$B$1:$B$500,MATCH($F4866,Index!$A$1:$A$500,0)
)</f>
        <v>KC</v>
      </c>
      <c r="D4866" s="4">
        <v>0</v>
      </c>
      <c r="E4866" s="141">
        <f t="shared" ref="E4866:E4929" si="76">IF(D4866=1,H4866/100,H4866)</f>
        <v>0.34847612808673661</v>
      </c>
      <c r="F4866" s="3" t="s">
        <v>5</v>
      </c>
      <c r="G4866" s="3">
        <v>1</v>
      </c>
      <c r="H4866" s="125">
        <v>0.34847612808673661</v>
      </c>
      <c r="I4866" s="3"/>
      <c r="J4866" s="3"/>
      <c r="K4866" s="3" t="s">
        <v>203</v>
      </c>
      <c r="L4866" s="125">
        <v>0.33095874767635902</v>
      </c>
      <c r="M4866" s="3">
        <v>1</v>
      </c>
      <c r="N4866" s="125">
        <v>3.8705003819688097E-2</v>
      </c>
      <c r="O4866" s="3">
        <v>23</v>
      </c>
      <c r="P4866" s="125">
        <v>5.6222384230065703E-2</v>
      </c>
      <c r="Q4866" s="3">
        <v>2</v>
      </c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</row>
    <row r="4867" spans="1:30" hidden="1" x14ac:dyDescent="0.25">
      <c r="A4867" s="2">
        <v>17</v>
      </c>
      <c r="B4867" s="2">
        <v>2018</v>
      </c>
      <c r="C4867" s="4" t="str">
        <f>INDEX(Index!$B$1:$B$500,MATCH($F4867,Index!$A$1:$A$500,0)
)</f>
        <v>NO</v>
      </c>
      <c r="D4867" s="4">
        <v>0</v>
      </c>
      <c r="E4867" s="141">
        <f t="shared" si="76"/>
        <v>0.2445076831482641</v>
      </c>
      <c r="F4867" s="3" t="s">
        <v>27</v>
      </c>
      <c r="G4867" s="3">
        <v>2</v>
      </c>
      <c r="H4867" s="125">
        <v>0.2445076831482641</v>
      </c>
      <c r="I4867" s="3"/>
      <c r="J4867" s="3"/>
      <c r="K4867" s="3" t="s">
        <v>205</v>
      </c>
      <c r="L4867" s="125">
        <v>0.164746580294481</v>
      </c>
      <c r="M4867" s="3">
        <v>5</v>
      </c>
      <c r="N4867" s="125">
        <v>-6.2504997901936601E-2</v>
      </c>
      <c r="O4867" s="3">
        <v>7</v>
      </c>
      <c r="P4867" s="125">
        <v>1.7256104951846499E-2</v>
      </c>
      <c r="Q4867" s="3">
        <v>9</v>
      </c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</row>
    <row r="4868" spans="1:30" hidden="1" x14ac:dyDescent="0.25">
      <c r="A4868" s="2">
        <v>17</v>
      </c>
      <c r="B4868" s="2">
        <v>2018</v>
      </c>
      <c r="C4868" s="4" t="str">
        <f>INDEX(Index!$B$1:$B$500,MATCH($F4868,Index!$A$1:$A$500,0)
)</f>
        <v>CHI</v>
      </c>
      <c r="D4868" s="4">
        <v>0</v>
      </c>
      <c r="E4868" s="141">
        <f t="shared" si="76"/>
        <v>0.2415326398383256</v>
      </c>
      <c r="F4868" s="3" t="s">
        <v>64</v>
      </c>
      <c r="G4868" s="3">
        <v>3</v>
      </c>
      <c r="H4868" s="125">
        <v>0.2415326398383256</v>
      </c>
      <c r="I4868" s="3"/>
      <c r="J4868" s="3"/>
      <c r="K4868" s="3" t="s">
        <v>203</v>
      </c>
      <c r="L4868" s="125">
        <v>-7.9802002565931597E-3</v>
      </c>
      <c r="M4868" s="3">
        <v>16</v>
      </c>
      <c r="N4868" s="125">
        <v>-0.28133279477384299</v>
      </c>
      <c r="O4868" s="3">
        <v>1</v>
      </c>
      <c r="P4868" s="125">
        <v>-3.1819954678924199E-2</v>
      </c>
      <c r="Q4868" s="3">
        <v>26</v>
      </c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</row>
    <row r="4869" spans="1:30" hidden="1" x14ac:dyDescent="0.25">
      <c r="A4869" s="2">
        <v>17</v>
      </c>
      <c r="B4869" s="2">
        <v>2018</v>
      </c>
      <c r="C4869" s="4" t="str">
        <f>INDEX(Index!$B$1:$B$500,MATCH($F4869,Index!$A$1:$A$500,0)
)</f>
        <v>LAR</v>
      </c>
      <c r="D4869" s="4">
        <v>0</v>
      </c>
      <c r="E4869" s="141">
        <f t="shared" si="76"/>
        <v>0.23949188295212598</v>
      </c>
      <c r="F4869" s="3" t="s">
        <v>42</v>
      </c>
      <c r="G4869" s="3">
        <v>4</v>
      </c>
      <c r="H4869" s="125">
        <v>0.23949188295212598</v>
      </c>
      <c r="I4869" s="3"/>
      <c r="J4869" s="3"/>
      <c r="K4869" s="3" t="s">
        <v>205</v>
      </c>
      <c r="L4869" s="125">
        <v>0.24179564465654099</v>
      </c>
      <c r="M4869" s="3">
        <v>2</v>
      </c>
      <c r="N4869" s="125">
        <v>6.8961509858069903E-4</v>
      </c>
      <c r="O4869" s="3">
        <v>16</v>
      </c>
      <c r="P4869" s="125">
        <v>-1.6141466058343201E-3</v>
      </c>
      <c r="Q4869" s="3">
        <v>17</v>
      </c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</row>
    <row r="4870" spans="1:30" hidden="1" x14ac:dyDescent="0.25">
      <c r="A4870" s="2">
        <v>17</v>
      </c>
      <c r="B4870" s="2">
        <v>2018</v>
      </c>
      <c r="C4870" s="4" t="str">
        <f>INDEX(Index!$B$1:$B$500,MATCH($F4870,Index!$A$1:$A$500,0)
)</f>
        <v>LAC</v>
      </c>
      <c r="D4870" s="4">
        <v>0</v>
      </c>
      <c r="E4870" s="141">
        <f t="shared" si="76"/>
        <v>0.16796388069049198</v>
      </c>
      <c r="F4870" s="3" t="s">
        <v>28</v>
      </c>
      <c r="G4870" s="3">
        <v>5</v>
      </c>
      <c r="H4870" s="125">
        <v>0.16796388069049198</v>
      </c>
      <c r="I4870" s="3"/>
      <c r="J4870" s="3"/>
      <c r="K4870" s="3" t="s">
        <v>203</v>
      </c>
      <c r="L4870" s="125">
        <v>0.165444347992459</v>
      </c>
      <c r="M4870" s="3">
        <v>3</v>
      </c>
      <c r="N4870" s="125">
        <v>-3.06016730041259E-2</v>
      </c>
      <c r="O4870" s="3">
        <v>10</v>
      </c>
      <c r="P4870" s="125">
        <v>-2.80821403060929E-2</v>
      </c>
      <c r="Q4870" s="3">
        <v>25</v>
      </c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</row>
    <row r="4871" spans="1:30" hidden="1" x14ac:dyDescent="0.25">
      <c r="A4871" s="2">
        <v>17</v>
      </c>
      <c r="B4871" s="2">
        <v>2018</v>
      </c>
      <c r="C4871" s="4" t="str">
        <f>INDEX(Index!$B$1:$B$500,MATCH($F4871,Index!$A$1:$A$500,0)
)</f>
        <v>BAL</v>
      </c>
      <c r="D4871" s="4">
        <v>0</v>
      </c>
      <c r="E4871" s="141">
        <f t="shared" si="76"/>
        <v>0.13965243698806382</v>
      </c>
      <c r="F4871" s="3" t="s">
        <v>18</v>
      </c>
      <c r="G4871" s="3">
        <v>6</v>
      </c>
      <c r="H4871" s="125">
        <v>0.13965243698806382</v>
      </c>
      <c r="I4871" s="3"/>
      <c r="J4871" s="3"/>
      <c r="K4871" s="3" t="s">
        <v>204</v>
      </c>
      <c r="L4871" s="125">
        <v>9.17481842369503E-3</v>
      </c>
      <c r="M4871" s="3">
        <v>13</v>
      </c>
      <c r="N4871" s="125">
        <v>-0.10095838602660299</v>
      </c>
      <c r="O4871" s="3">
        <v>4</v>
      </c>
      <c r="P4871" s="125">
        <v>2.95192325377658E-2</v>
      </c>
      <c r="Q4871" s="3">
        <v>6</v>
      </c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</row>
    <row r="4872" spans="1:30" hidden="1" x14ac:dyDescent="0.25">
      <c r="A4872" s="2">
        <v>17</v>
      </c>
      <c r="B4872" s="2">
        <v>2018</v>
      </c>
      <c r="C4872" s="4" t="str">
        <f>INDEX(Index!$B$1:$B$500,MATCH($F4872,Index!$A$1:$A$500,0)
)</f>
        <v>NE</v>
      </c>
      <c r="D4872" s="4">
        <v>0</v>
      </c>
      <c r="E4872" s="141">
        <f t="shared" si="76"/>
        <v>0.13349481065914431</v>
      </c>
      <c r="F4872" s="3" t="s">
        <v>17</v>
      </c>
      <c r="G4872" s="3">
        <v>7</v>
      </c>
      <c r="H4872" s="125">
        <v>0.13349481065914431</v>
      </c>
      <c r="I4872" s="3"/>
      <c r="J4872" s="3"/>
      <c r="K4872" s="3" t="s">
        <v>206</v>
      </c>
      <c r="L4872" s="125">
        <v>0.130825314382226</v>
      </c>
      <c r="M4872" s="3">
        <v>6</v>
      </c>
      <c r="N4872" s="125">
        <v>-1.45730285172121E-3</v>
      </c>
      <c r="O4872" s="3">
        <v>14</v>
      </c>
      <c r="P4872" s="125">
        <v>1.2121934251971E-3</v>
      </c>
      <c r="Q4872" s="3">
        <v>16</v>
      </c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</row>
    <row r="4873" spans="1:30" hidden="1" x14ac:dyDescent="0.25">
      <c r="A4873" s="2">
        <v>17</v>
      </c>
      <c r="B4873" s="2">
        <v>2018</v>
      </c>
      <c r="C4873" s="4" t="str">
        <f>INDEX(Index!$B$1:$B$500,MATCH($F4873,Index!$A$1:$A$500,0)
)</f>
        <v>PIT</v>
      </c>
      <c r="D4873" s="4">
        <v>0</v>
      </c>
      <c r="E4873" s="141">
        <f t="shared" si="76"/>
        <v>0.1315581414966519</v>
      </c>
      <c r="F4873" s="3" t="s">
        <v>32</v>
      </c>
      <c r="G4873" s="3">
        <v>8</v>
      </c>
      <c r="H4873" s="125">
        <v>0.1315581414966519</v>
      </c>
      <c r="I4873" s="3"/>
      <c r="J4873" s="3"/>
      <c r="K4873" s="3" t="s">
        <v>318</v>
      </c>
      <c r="L4873" s="125">
        <v>0.16529944091611801</v>
      </c>
      <c r="M4873" s="3">
        <v>4</v>
      </c>
      <c r="N4873" s="125">
        <v>-1.2377792823328999E-3</v>
      </c>
      <c r="O4873" s="3">
        <v>15</v>
      </c>
      <c r="P4873" s="125">
        <v>-3.4979078701798998E-2</v>
      </c>
      <c r="Q4873" s="3">
        <v>27</v>
      </c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</row>
    <row r="4874" spans="1:30" hidden="1" x14ac:dyDescent="0.25">
      <c r="A4874" s="2">
        <v>17</v>
      </c>
      <c r="B4874" s="2">
        <v>2018</v>
      </c>
      <c r="C4874" s="4" t="str">
        <f>INDEX(Index!$B$1:$B$500,MATCH($F4874,Index!$A$1:$A$500,0)
)</f>
        <v>HOU</v>
      </c>
      <c r="D4874" s="4">
        <v>0</v>
      </c>
      <c r="E4874" s="141">
        <f t="shared" si="76"/>
        <v>8.9146613882982007E-2</v>
      </c>
      <c r="F4874" s="3" t="s">
        <v>49</v>
      </c>
      <c r="G4874" s="3">
        <v>9</v>
      </c>
      <c r="H4874" s="125">
        <v>8.9146613882982007E-2</v>
      </c>
      <c r="I4874" s="3"/>
      <c r="J4874" s="3"/>
      <c r="K4874" s="3" t="s">
        <v>206</v>
      </c>
      <c r="L4874" s="125">
        <v>-9.6162026070400006E-3</v>
      </c>
      <c r="M4874" s="3">
        <v>17</v>
      </c>
      <c r="N4874" s="125">
        <v>-6.3469013654875603E-2</v>
      </c>
      <c r="O4874" s="3">
        <v>6</v>
      </c>
      <c r="P4874" s="125">
        <v>3.5293802835146403E-2</v>
      </c>
      <c r="Q4874" s="3">
        <v>5</v>
      </c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</row>
    <row r="4875" spans="1:30" hidden="1" x14ac:dyDescent="0.25">
      <c r="A4875" s="2">
        <v>17</v>
      </c>
      <c r="B4875" s="2">
        <v>2018</v>
      </c>
      <c r="C4875" s="4" t="str">
        <f>INDEX(Index!$B$1:$B$500,MATCH($F4875,Index!$A$1:$A$500,0)
)</f>
        <v>IND</v>
      </c>
      <c r="D4875" s="4">
        <v>0</v>
      </c>
      <c r="E4875" s="141">
        <f t="shared" si="76"/>
        <v>8.7473002736413785E-2</v>
      </c>
      <c r="F4875" s="3" t="s">
        <v>35</v>
      </c>
      <c r="G4875" s="3">
        <v>10</v>
      </c>
      <c r="H4875" s="125">
        <v>8.7473002736413785E-2</v>
      </c>
      <c r="I4875" s="3"/>
      <c r="J4875" s="3"/>
      <c r="K4875" s="3" t="s">
        <v>204</v>
      </c>
      <c r="L4875" s="125">
        <v>9.3471183489709495E-2</v>
      </c>
      <c r="M4875" s="3">
        <v>7</v>
      </c>
      <c r="N4875" s="125">
        <v>1.5243978113427E-2</v>
      </c>
      <c r="O4875" s="3">
        <v>19</v>
      </c>
      <c r="P4875" s="125">
        <v>9.2457973601312807E-3</v>
      </c>
      <c r="Q4875" s="3">
        <v>12</v>
      </c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</row>
    <row r="4876" spans="1:30" hidden="1" x14ac:dyDescent="0.25">
      <c r="A4876" s="2">
        <v>17</v>
      </c>
      <c r="B4876" s="2">
        <v>2018</v>
      </c>
      <c r="C4876" s="4" t="str">
        <f>INDEX(Index!$B$1:$B$500,MATCH($F4876,Index!$A$1:$A$500,0)
)</f>
        <v>MIN</v>
      </c>
      <c r="D4876" s="4">
        <v>0</v>
      </c>
      <c r="E4876" s="141">
        <f t="shared" si="76"/>
        <v>8.3815709725171925E-2</v>
      </c>
      <c r="F4876" s="3" t="s">
        <v>46</v>
      </c>
      <c r="G4876" s="3">
        <v>11</v>
      </c>
      <c r="H4876" s="125">
        <v>8.3815709725171925E-2</v>
      </c>
      <c r="I4876" s="3"/>
      <c r="J4876" s="3"/>
      <c r="K4876" s="3" t="s">
        <v>264</v>
      </c>
      <c r="L4876" s="125">
        <v>-2.2407503367232899E-2</v>
      </c>
      <c r="M4876" s="3">
        <v>20</v>
      </c>
      <c r="N4876" s="125">
        <v>-0.11484749837707001</v>
      </c>
      <c r="O4876" s="3">
        <v>3</v>
      </c>
      <c r="P4876" s="125">
        <v>-8.6242852846651792E-3</v>
      </c>
      <c r="Q4876" s="3">
        <v>19</v>
      </c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</row>
    <row r="4877" spans="1:30" hidden="1" x14ac:dyDescent="0.25">
      <c r="A4877" s="2">
        <v>17</v>
      </c>
      <c r="B4877" s="2">
        <v>2018</v>
      </c>
      <c r="C4877" s="4" t="str">
        <f>INDEX(Index!$B$1:$B$500,MATCH($F4877,Index!$A$1:$A$500,0)
)</f>
        <v>SEA</v>
      </c>
      <c r="D4877" s="4">
        <v>0</v>
      </c>
      <c r="E4877" s="141">
        <f t="shared" si="76"/>
        <v>3.9093634435346802E-2</v>
      </c>
      <c r="F4877" s="3" t="s">
        <v>30</v>
      </c>
      <c r="G4877" s="3">
        <v>12</v>
      </c>
      <c r="H4877" s="125">
        <v>3.9093634435346802E-2</v>
      </c>
      <c r="I4877" s="3"/>
      <c r="J4877" s="3"/>
      <c r="K4877" s="3" t="s">
        <v>204</v>
      </c>
      <c r="L4877" s="125">
        <v>7.4433373239683798E-2</v>
      </c>
      <c r="M4877" s="3">
        <v>8</v>
      </c>
      <c r="N4877" s="125">
        <v>1.33490669073858E-2</v>
      </c>
      <c r="O4877" s="3">
        <v>18</v>
      </c>
      <c r="P4877" s="125">
        <v>-2.1990671896951201E-2</v>
      </c>
      <c r="Q4877" s="3">
        <v>24</v>
      </c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</row>
    <row r="4878" spans="1:30" hidden="1" x14ac:dyDescent="0.25">
      <c r="A4878" s="2">
        <v>17</v>
      </c>
      <c r="B4878" s="2">
        <v>2018</v>
      </c>
      <c r="C4878" s="4" t="str">
        <f>INDEX(Index!$B$1:$B$500,MATCH($F4878,Index!$A$1:$A$500,0)
)</f>
        <v>PHI</v>
      </c>
      <c r="D4878" s="4">
        <v>0</v>
      </c>
      <c r="E4878" s="141">
        <f t="shared" si="76"/>
        <v>1.969502701095361E-2</v>
      </c>
      <c r="F4878" s="3" t="s">
        <v>7</v>
      </c>
      <c r="G4878" s="3">
        <v>13</v>
      </c>
      <c r="H4878" s="125">
        <v>1.969502701095361E-2</v>
      </c>
      <c r="I4878" s="3"/>
      <c r="J4878" s="3"/>
      <c r="K4878" s="3" t="s">
        <v>207</v>
      </c>
      <c r="L4878" s="125">
        <v>3.9678143186725303E-3</v>
      </c>
      <c r="M4878" s="3">
        <v>14</v>
      </c>
      <c r="N4878" s="125">
        <v>-1.3361507050587199E-2</v>
      </c>
      <c r="O4878" s="3">
        <v>12</v>
      </c>
      <c r="P4878" s="125">
        <v>2.36570564169388E-3</v>
      </c>
      <c r="Q4878" s="3">
        <v>15</v>
      </c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</row>
    <row r="4879" spans="1:30" hidden="1" x14ac:dyDescent="0.25">
      <c r="A4879" s="2">
        <v>17</v>
      </c>
      <c r="B4879" s="2">
        <v>2018</v>
      </c>
      <c r="C4879" s="4" t="str">
        <f>INDEX(Index!$B$1:$B$500,MATCH($F4879,Index!$A$1:$A$500,0)
)</f>
        <v>CAR</v>
      </c>
      <c r="D4879" s="4">
        <v>0</v>
      </c>
      <c r="E4879" s="141">
        <f t="shared" si="76"/>
        <v>2.7557951229313631E-3</v>
      </c>
      <c r="F4879" s="3" t="s">
        <v>51</v>
      </c>
      <c r="G4879" s="3">
        <v>14</v>
      </c>
      <c r="H4879" s="125">
        <v>2.7557951229313631E-3</v>
      </c>
      <c r="I4879" s="3"/>
      <c r="J4879" s="3"/>
      <c r="K4879" s="3" t="s">
        <v>209</v>
      </c>
      <c r="L4879" s="125">
        <v>7.2751895867550306E-2</v>
      </c>
      <c r="M4879" s="3">
        <v>10</v>
      </c>
      <c r="N4879" s="125">
        <v>6.8207056045225603E-2</v>
      </c>
      <c r="O4879" s="3">
        <v>26</v>
      </c>
      <c r="P4879" s="125">
        <v>-1.78904469939334E-3</v>
      </c>
      <c r="Q4879" s="3">
        <v>18</v>
      </c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</row>
    <row r="4880" spans="1:30" hidden="1" x14ac:dyDescent="0.25">
      <c r="A4880" s="2">
        <v>17</v>
      </c>
      <c r="B4880" s="2">
        <v>2018</v>
      </c>
      <c r="C4880" s="4" t="str">
        <f>INDEX(Index!$B$1:$B$500,MATCH($F4880,Index!$A$1:$A$500,0)
)</f>
        <v>DEN</v>
      </c>
      <c r="D4880" s="4">
        <v>0</v>
      </c>
      <c r="E4880" s="141">
        <f t="shared" si="76"/>
        <v>1.1723022361905533E-3</v>
      </c>
      <c r="F4880" s="3" t="s">
        <v>39</v>
      </c>
      <c r="G4880" s="3">
        <v>15</v>
      </c>
      <c r="H4880" s="125">
        <v>1.1723022361905533E-3</v>
      </c>
      <c r="I4880" s="3"/>
      <c r="J4880" s="3"/>
      <c r="K4880" s="3" t="s">
        <v>208</v>
      </c>
      <c r="L4880" s="125">
        <v>5.3952043553706001E-4</v>
      </c>
      <c r="M4880" s="3">
        <v>15</v>
      </c>
      <c r="N4880" s="125">
        <v>-4.2720814406287597E-2</v>
      </c>
      <c r="O4880" s="3">
        <v>8</v>
      </c>
      <c r="P4880" s="125">
        <v>-4.2088032605634103E-2</v>
      </c>
      <c r="Q4880" s="3">
        <v>31</v>
      </c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</row>
    <row r="4881" spans="1:30" hidden="1" x14ac:dyDescent="0.25">
      <c r="A4881" s="2">
        <v>17</v>
      </c>
      <c r="B4881" s="2">
        <v>2018</v>
      </c>
      <c r="C4881" s="4" t="str">
        <f>INDEX(Index!$B$1:$B$500,MATCH($F4881,Index!$A$1:$A$500,0)
)</f>
        <v>DAL</v>
      </c>
      <c r="D4881" s="4">
        <v>0</v>
      </c>
      <c r="E4881" s="141">
        <f t="shared" si="76"/>
        <v>-1.5306158768062898E-2</v>
      </c>
      <c r="F4881" s="3" t="s">
        <v>3</v>
      </c>
      <c r="G4881" s="3">
        <v>16</v>
      </c>
      <c r="H4881" s="125">
        <v>-1.5306158768062898E-2</v>
      </c>
      <c r="I4881" s="3"/>
      <c r="J4881" s="3"/>
      <c r="K4881" s="3" t="s">
        <v>204</v>
      </c>
      <c r="L4881" s="125">
        <v>-3.2085926872300698E-2</v>
      </c>
      <c r="M4881" s="3">
        <v>21</v>
      </c>
      <c r="N4881" s="125">
        <v>-3.75709120589902E-2</v>
      </c>
      <c r="O4881" s="3">
        <v>9</v>
      </c>
      <c r="P4881" s="125">
        <v>-2.07911439547524E-2</v>
      </c>
      <c r="Q4881" s="3">
        <v>23</v>
      </c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</row>
    <row r="4882" spans="1:30" hidden="1" x14ac:dyDescent="0.25">
      <c r="A4882" s="2">
        <v>17</v>
      </c>
      <c r="B4882" s="2">
        <v>2018</v>
      </c>
      <c r="C4882" s="4" t="str">
        <f>INDEX(Index!$B$1:$B$500,MATCH($F4882,Index!$A$1:$A$500,0)
)</f>
        <v>NYG</v>
      </c>
      <c r="D4882" s="4">
        <v>0</v>
      </c>
      <c r="E4882" s="141">
        <f t="shared" si="76"/>
        <v>-3.4663428510564892E-2</v>
      </c>
      <c r="F4882" s="3" t="s">
        <v>15</v>
      </c>
      <c r="G4882" s="3">
        <v>17</v>
      </c>
      <c r="H4882" s="125">
        <v>-3.4663428510564892E-2</v>
      </c>
      <c r="I4882" s="3"/>
      <c r="J4882" s="3"/>
      <c r="K4882" s="3" t="s">
        <v>212</v>
      </c>
      <c r="L4882" s="125">
        <v>-1.6329174656120299E-2</v>
      </c>
      <c r="M4882" s="3">
        <v>18</v>
      </c>
      <c r="N4882" s="125">
        <v>6.3708076161746993E-2</v>
      </c>
      <c r="O4882" s="3">
        <v>25</v>
      </c>
      <c r="P4882" s="125">
        <v>4.53738223073024E-2</v>
      </c>
      <c r="Q4882" s="3">
        <v>3</v>
      </c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</row>
    <row r="4883" spans="1:30" hidden="1" x14ac:dyDescent="0.25">
      <c r="A4883" s="2">
        <v>17</v>
      </c>
      <c r="B4883" s="2">
        <v>2018</v>
      </c>
      <c r="C4883" s="4" t="str">
        <f>INDEX(Index!$B$1:$B$500,MATCH($F4883,Index!$A$1:$A$500,0)
)</f>
        <v>ATL</v>
      </c>
      <c r="D4883" s="4">
        <v>0</v>
      </c>
      <c r="E4883" s="141">
        <f t="shared" si="76"/>
        <v>-4.3197085833076299E-2</v>
      </c>
      <c r="F4883" s="3" t="s">
        <v>43</v>
      </c>
      <c r="G4883" s="3">
        <v>18</v>
      </c>
      <c r="H4883" s="125">
        <v>-4.3197085833076299E-2</v>
      </c>
      <c r="I4883" s="3"/>
      <c r="J4883" s="3"/>
      <c r="K4883" s="3" t="s">
        <v>209</v>
      </c>
      <c r="L4883" s="125">
        <v>6.10017432666147E-2</v>
      </c>
      <c r="M4883" s="3">
        <v>12</v>
      </c>
      <c r="N4883" s="125">
        <v>0.118462031767889</v>
      </c>
      <c r="O4883" s="3">
        <v>30</v>
      </c>
      <c r="P4883" s="125">
        <v>1.4263202668198E-2</v>
      </c>
      <c r="Q4883" s="3">
        <v>10</v>
      </c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</row>
    <row r="4884" spans="1:30" hidden="1" x14ac:dyDescent="0.25">
      <c r="A4884" s="2">
        <v>17</v>
      </c>
      <c r="B4884" s="2">
        <v>2018</v>
      </c>
      <c r="C4884" s="4" t="str">
        <f>INDEX(Index!$B$1:$B$500,MATCH($F4884,Index!$A$1:$A$500,0)
)</f>
        <v>CLE</v>
      </c>
      <c r="D4884" s="4">
        <v>0</v>
      </c>
      <c r="E4884" s="141">
        <f t="shared" si="76"/>
        <v>-4.6718313989771706E-2</v>
      </c>
      <c r="F4884" s="3" t="s">
        <v>10</v>
      </c>
      <c r="G4884" s="3">
        <v>19</v>
      </c>
      <c r="H4884" s="125">
        <v>-4.6718313989771706E-2</v>
      </c>
      <c r="I4884" s="3"/>
      <c r="J4884" s="3"/>
      <c r="K4884" s="3" t="s">
        <v>256</v>
      </c>
      <c r="L4884" s="125">
        <v>-2.0532532585971101E-2</v>
      </c>
      <c r="M4884" s="3">
        <v>19</v>
      </c>
      <c r="N4884" s="125">
        <v>-1.54159606076553E-2</v>
      </c>
      <c r="O4884" s="3">
        <v>11</v>
      </c>
      <c r="P4884" s="125">
        <v>-4.1601742011455903E-2</v>
      </c>
      <c r="Q4884" s="3">
        <v>30</v>
      </c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</row>
    <row r="4885" spans="1:30" hidden="1" x14ac:dyDescent="0.25">
      <c r="A4885" s="2">
        <v>17</v>
      </c>
      <c r="B4885" s="2">
        <v>2018</v>
      </c>
      <c r="C4885" s="4" t="str">
        <f>INDEX(Index!$B$1:$B$500,MATCH($F4885,Index!$A$1:$A$500,0)
)</f>
        <v>TEN</v>
      </c>
      <c r="D4885" s="4">
        <v>0</v>
      </c>
      <c r="E4885" s="141">
        <f t="shared" si="76"/>
        <v>-5.6239788020715963E-2</v>
      </c>
      <c r="F4885" s="3" t="s">
        <v>45</v>
      </c>
      <c r="G4885" s="3">
        <v>20</v>
      </c>
      <c r="H4885" s="125">
        <v>-5.6239788020715963E-2</v>
      </c>
      <c r="I4885" s="3"/>
      <c r="J4885" s="3"/>
      <c r="K4885" s="3" t="s">
        <v>207</v>
      </c>
      <c r="L4885" s="125">
        <v>-6.1624961070858603E-2</v>
      </c>
      <c r="M4885" s="3">
        <v>23</v>
      </c>
      <c r="N4885" s="125">
        <v>2.7052037037118E-3</v>
      </c>
      <c r="O4885" s="3">
        <v>17</v>
      </c>
      <c r="P4885" s="125">
        <v>8.0903767538544405E-3</v>
      </c>
      <c r="Q4885" s="3">
        <v>13</v>
      </c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</row>
    <row r="4886" spans="1:30" hidden="1" x14ac:dyDescent="0.25">
      <c r="A4886" s="2">
        <v>17</v>
      </c>
      <c r="B4886" s="2">
        <v>2018</v>
      </c>
      <c r="C4886" s="4" t="str">
        <f>INDEX(Index!$B$1:$B$500,MATCH($F4886,Index!$A$1:$A$500,0)
)</f>
        <v>JAX</v>
      </c>
      <c r="D4886" s="4">
        <v>0</v>
      </c>
      <c r="E4886" s="141">
        <f t="shared" si="76"/>
        <v>-6.7562929127419485E-2</v>
      </c>
      <c r="F4886" s="3" t="s">
        <v>12</v>
      </c>
      <c r="G4886" s="3">
        <v>21</v>
      </c>
      <c r="H4886" s="125">
        <v>-6.7562929127419485E-2</v>
      </c>
      <c r="I4886" s="3"/>
      <c r="J4886" s="3"/>
      <c r="K4886" s="3" t="s">
        <v>212</v>
      </c>
      <c r="L4886" s="125">
        <v>-0.20250486567744699</v>
      </c>
      <c r="M4886" s="3">
        <v>30</v>
      </c>
      <c r="N4886" s="125">
        <v>-9.0696740055633898E-2</v>
      </c>
      <c r="O4886" s="3">
        <v>5</v>
      </c>
      <c r="P4886" s="125">
        <v>4.4245196494393603E-2</v>
      </c>
      <c r="Q4886" s="3">
        <v>4</v>
      </c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</row>
    <row r="4887" spans="1:30" hidden="1" x14ac:dyDescent="0.25">
      <c r="A4887" s="2">
        <v>17</v>
      </c>
      <c r="B4887" s="2">
        <v>2018</v>
      </c>
      <c r="C4887" s="4" t="str">
        <f>INDEX(Index!$B$1:$B$500,MATCH($F4887,Index!$A$1:$A$500,0)
)</f>
        <v>GB</v>
      </c>
      <c r="D4887" s="4">
        <v>0</v>
      </c>
      <c r="E4887" s="141">
        <f t="shared" si="76"/>
        <v>-6.8677677767839701E-2</v>
      </c>
      <c r="F4887" s="3" t="s">
        <v>20</v>
      </c>
      <c r="G4887" s="3">
        <v>22</v>
      </c>
      <c r="H4887" s="125">
        <v>-6.8677677767839701E-2</v>
      </c>
      <c r="I4887" s="3"/>
      <c r="J4887" s="3"/>
      <c r="K4887" s="3" t="s">
        <v>298</v>
      </c>
      <c r="L4887" s="125">
        <v>7.3420435371825896E-2</v>
      </c>
      <c r="M4887" s="3">
        <v>9</v>
      </c>
      <c r="N4887" s="125">
        <v>0.101251491645504</v>
      </c>
      <c r="O4887" s="3">
        <v>29</v>
      </c>
      <c r="P4887" s="125">
        <v>-4.08466214941616E-2</v>
      </c>
      <c r="Q4887" s="3">
        <v>29</v>
      </c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</row>
    <row r="4888" spans="1:30" hidden="1" x14ac:dyDescent="0.25">
      <c r="A4888" s="2">
        <v>17</v>
      </c>
      <c r="B4888" s="2">
        <v>2018</v>
      </c>
      <c r="C4888" s="4" t="str">
        <f>INDEX(Index!$B$1:$B$500,MATCH($F4888,Index!$A$1:$A$500,0)
)</f>
        <v>DET</v>
      </c>
      <c r="D4888" s="4">
        <v>0</v>
      </c>
      <c r="E4888" s="141">
        <f t="shared" si="76"/>
        <v>-0.10144080668690261</v>
      </c>
      <c r="F4888" s="3" t="s">
        <v>21</v>
      </c>
      <c r="G4888" s="3">
        <v>23</v>
      </c>
      <c r="H4888" s="125">
        <v>-0.10144080668690261</v>
      </c>
      <c r="I4888" s="3"/>
      <c r="J4888" s="3"/>
      <c r="K4888" s="3" t="s">
        <v>208</v>
      </c>
      <c r="L4888" s="125">
        <v>-6.55601570014194E-2</v>
      </c>
      <c r="M4888" s="3">
        <v>24</v>
      </c>
      <c r="N4888" s="125">
        <v>2.6685504359712599E-2</v>
      </c>
      <c r="O4888" s="3">
        <v>21</v>
      </c>
      <c r="P4888" s="125">
        <v>-9.1951453257706206E-3</v>
      </c>
      <c r="Q4888" s="3">
        <v>20</v>
      </c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</row>
    <row r="4889" spans="1:30" hidden="1" x14ac:dyDescent="0.25">
      <c r="A4889" s="2">
        <v>17</v>
      </c>
      <c r="B4889" s="2">
        <v>2018</v>
      </c>
      <c r="C4889" s="4" t="str">
        <f>INDEX(Index!$B$1:$B$500,MATCH($F4889,Index!$A$1:$A$500,0)
)</f>
        <v>CIN</v>
      </c>
      <c r="D4889" s="4">
        <v>0</v>
      </c>
      <c r="E4889" s="141">
        <f t="shared" si="76"/>
        <v>-0.11481853443766439</v>
      </c>
      <c r="F4889" s="3" t="s">
        <v>24</v>
      </c>
      <c r="G4889" s="3">
        <v>24</v>
      </c>
      <c r="H4889" s="125">
        <v>-0.11481853443766439</v>
      </c>
      <c r="I4889" s="3"/>
      <c r="J4889" s="3"/>
      <c r="K4889" s="3" t="s">
        <v>208</v>
      </c>
      <c r="L4889" s="125">
        <v>-4.7791457303682901E-2</v>
      </c>
      <c r="M4889" s="3">
        <v>22</v>
      </c>
      <c r="N4889" s="125">
        <v>9.2722694337371098E-2</v>
      </c>
      <c r="O4889" s="3">
        <v>28</v>
      </c>
      <c r="P4889" s="125">
        <v>2.5695617203389601E-2</v>
      </c>
      <c r="Q4889" s="3">
        <v>7</v>
      </c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</row>
    <row r="4890" spans="1:30" hidden="1" x14ac:dyDescent="0.25">
      <c r="A4890" s="2">
        <v>17</v>
      </c>
      <c r="B4890" s="2">
        <v>2018</v>
      </c>
      <c r="C4890" s="4" t="str">
        <f>INDEX(Index!$B$1:$B$500,MATCH($F4890,Index!$A$1:$A$500,0)
)</f>
        <v>TB</v>
      </c>
      <c r="D4890" s="4">
        <v>0</v>
      </c>
      <c r="E4890" s="141">
        <f t="shared" si="76"/>
        <v>-0.1419622931367665</v>
      </c>
      <c r="F4890" s="3" t="s">
        <v>38</v>
      </c>
      <c r="G4890" s="3">
        <v>25</v>
      </c>
      <c r="H4890" s="125">
        <v>-0.1419622931367665</v>
      </c>
      <c r="I4890" s="3"/>
      <c r="J4890" s="3"/>
      <c r="K4890" s="3" t="s">
        <v>212</v>
      </c>
      <c r="L4890" s="125">
        <v>6.3098572208968196E-2</v>
      </c>
      <c r="M4890" s="3">
        <v>11</v>
      </c>
      <c r="N4890" s="125">
        <v>0.164397992498547</v>
      </c>
      <c r="O4890" s="3">
        <v>32</v>
      </c>
      <c r="P4890" s="125">
        <v>-4.0662872847187698E-2</v>
      </c>
      <c r="Q4890" s="3">
        <v>28</v>
      </c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</row>
    <row r="4891" spans="1:30" hidden="1" x14ac:dyDescent="0.25">
      <c r="A4891" s="2">
        <v>17</v>
      </c>
      <c r="B4891" s="2">
        <v>2018</v>
      </c>
      <c r="C4891" s="4" t="str">
        <f>INDEX(Index!$B$1:$B$500,MATCH($F4891,Index!$A$1:$A$500,0)
)</f>
        <v>NYJ</v>
      </c>
      <c r="D4891" s="4">
        <v>0</v>
      </c>
      <c r="E4891" s="141">
        <f t="shared" si="76"/>
        <v>-0.14834212920437234</v>
      </c>
      <c r="F4891" s="3" t="s">
        <v>9</v>
      </c>
      <c r="G4891" s="3">
        <v>26</v>
      </c>
      <c r="H4891" s="125">
        <v>-0.14834212920437234</v>
      </c>
      <c r="I4891" s="3"/>
      <c r="J4891" s="3"/>
      <c r="K4891" s="3" t="s">
        <v>211</v>
      </c>
      <c r="L4891" s="125">
        <v>-0.20215287246081701</v>
      </c>
      <c r="M4891" s="3">
        <v>29</v>
      </c>
      <c r="N4891" s="125">
        <v>2.7225603313198801E-2</v>
      </c>
      <c r="O4891" s="3">
        <v>22</v>
      </c>
      <c r="P4891" s="125">
        <v>8.1036346569643494E-2</v>
      </c>
      <c r="Q4891" s="3">
        <v>1</v>
      </c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</row>
    <row r="4892" spans="1:30" hidden="1" x14ac:dyDescent="0.25">
      <c r="A4892" s="2">
        <v>17</v>
      </c>
      <c r="B4892" s="2">
        <v>2018</v>
      </c>
      <c r="C4892" s="4" t="str">
        <f>INDEX(Index!$B$1:$B$500,MATCH($F4892,Index!$A$1:$A$500,0)
)</f>
        <v>BUF</v>
      </c>
      <c r="D4892" s="4">
        <v>0</v>
      </c>
      <c r="E4892" s="141">
        <f t="shared" si="76"/>
        <v>-0.16062219562475699</v>
      </c>
      <c r="F4892" s="3" t="s">
        <v>0</v>
      </c>
      <c r="G4892" s="3">
        <v>27</v>
      </c>
      <c r="H4892" s="125">
        <v>-0.16062219562475699</v>
      </c>
      <c r="I4892" s="3"/>
      <c r="J4892" s="3"/>
      <c r="K4892" s="3" t="s">
        <v>208</v>
      </c>
      <c r="L4892" s="125">
        <v>-0.26715989307750898</v>
      </c>
      <c r="M4892" s="3">
        <v>31</v>
      </c>
      <c r="N4892" s="125">
        <v>-0.157971020313532</v>
      </c>
      <c r="O4892" s="3">
        <v>2</v>
      </c>
      <c r="P4892" s="125">
        <v>-5.1433322860779999E-2</v>
      </c>
      <c r="Q4892" s="3">
        <v>32</v>
      </c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</row>
    <row r="4893" spans="1:30" hidden="1" x14ac:dyDescent="0.25">
      <c r="A4893" s="2">
        <v>17</v>
      </c>
      <c r="B4893" s="2">
        <v>2018</v>
      </c>
      <c r="C4893" s="4" t="str">
        <f>INDEX(Index!$B$1:$B$500,MATCH($F4893,Index!$A$1:$A$500,0)
)</f>
        <v>WAS</v>
      </c>
      <c r="D4893" s="4">
        <v>0</v>
      </c>
      <c r="E4893" s="141">
        <f t="shared" si="76"/>
        <v>-0.1664606494575723</v>
      </c>
      <c r="F4893" s="3" t="s">
        <v>26</v>
      </c>
      <c r="G4893" s="3">
        <v>28</v>
      </c>
      <c r="H4893" s="125">
        <v>-0.1664606494575723</v>
      </c>
      <c r="I4893" s="3"/>
      <c r="J4893" s="3"/>
      <c r="K4893" s="3" t="s">
        <v>209</v>
      </c>
      <c r="L4893" s="125">
        <v>-0.171155813683946</v>
      </c>
      <c r="M4893" s="3">
        <v>28</v>
      </c>
      <c r="N4893" s="125">
        <v>2.0508985717015701E-2</v>
      </c>
      <c r="O4893" s="3">
        <v>20</v>
      </c>
      <c r="P4893" s="125">
        <v>2.52041499433894E-2</v>
      </c>
      <c r="Q4893" s="3">
        <v>8</v>
      </c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</row>
    <row r="4894" spans="1:30" hidden="1" x14ac:dyDescent="0.25">
      <c r="A4894" s="2">
        <v>17</v>
      </c>
      <c r="B4894" s="2">
        <v>2018</v>
      </c>
      <c r="C4894" s="4" t="str">
        <f>INDEX(Index!$B$1:$B$500,MATCH($F4894,Index!$A$1:$A$500,0)
)</f>
        <v>SF</v>
      </c>
      <c r="D4894" s="4">
        <v>0</v>
      </c>
      <c r="E4894" s="141">
        <f t="shared" si="76"/>
        <v>-0.16669143679131893</v>
      </c>
      <c r="F4894" s="3" t="s">
        <v>1</v>
      </c>
      <c r="G4894" s="3">
        <v>29</v>
      </c>
      <c r="H4894" s="125">
        <v>-0.16669143679131893</v>
      </c>
      <c r="I4894" s="3"/>
      <c r="J4894" s="3"/>
      <c r="K4894" s="3" t="s">
        <v>211</v>
      </c>
      <c r="L4894" s="125">
        <v>-0.12675238319600601</v>
      </c>
      <c r="M4894" s="3">
        <v>27</v>
      </c>
      <c r="N4894" s="125">
        <v>4.2894708599899301E-2</v>
      </c>
      <c r="O4894" s="3">
        <v>24</v>
      </c>
      <c r="P4894" s="125">
        <v>2.95565500458639E-3</v>
      </c>
      <c r="Q4894" s="3">
        <v>14</v>
      </c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</row>
    <row r="4895" spans="1:30" hidden="1" x14ac:dyDescent="0.25">
      <c r="A4895" s="2">
        <v>17</v>
      </c>
      <c r="B4895" s="2">
        <v>2018</v>
      </c>
      <c r="C4895" s="4" t="str">
        <f>INDEX(Index!$B$1:$B$500,MATCH($F4895,Index!$A$1:$A$500,0)
)</f>
        <v>MIA</v>
      </c>
      <c r="D4895" s="4">
        <v>0</v>
      </c>
      <c r="E4895" s="141">
        <f t="shared" si="76"/>
        <v>-0.1836971980688972</v>
      </c>
      <c r="F4895" s="3" t="s">
        <v>4</v>
      </c>
      <c r="G4895" s="3">
        <v>30</v>
      </c>
      <c r="H4895" s="125">
        <v>-0.1836971980688972</v>
      </c>
      <c r="I4895" s="3"/>
      <c r="J4895" s="3"/>
      <c r="K4895" s="3" t="s">
        <v>209</v>
      </c>
      <c r="L4895" s="125">
        <v>-9.6594314568607204E-2</v>
      </c>
      <c r="M4895" s="3">
        <v>26</v>
      </c>
      <c r="N4895" s="125">
        <v>7.6111508522643506E-2</v>
      </c>
      <c r="O4895" s="3">
        <v>27</v>
      </c>
      <c r="P4895" s="125">
        <v>-1.09913749776465E-2</v>
      </c>
      <c r="Q4895" s="3">
        <v>21</v>
      </c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</row>
    <row r="4896" spans="1:30" hidden="1" x14ac:dyDescent="0.25">
      <c r="A4896" s="2">
        <v>17</v>
      </c>
      <c r="B4896" s="2">
        <v>2018</v>
      </c>
      <c r="C4896" s="4" t="str">
        <f>INDEX(Index!$B$1:$B$500,MATCH($F4896,Index!$A$1:$A$500,0)
)</f>
        <v>LV</v>
      </c>
      <c r="D4896" s="4">
        <v>0</v>
      </c>
      <c r="E4896" s="141">
        <f t="shared" si="76"/>
        <v>-0.21897103620236927</v>
      </c>
      <c r="F4896" s="3" t="s">
        <v>52</v>
      </c>
      <c r="G4896" s="3">
        <v>31</v>
      </c>
      <c r="H4896" s="125">
        <v>-0.21897103620236927</v>
      </c>
      <c r="I4896" s="3"/>
      <c r="J4896" s="3"/>
      <c r="K4896" s="3" t="s">
        <v>211</v>
      </c>
      <c r="L4896" s="125">
        <v>-7.72916867935632E-2</v>
      </c>
      <c r="M4896" s="3">
        <v>25</v>
      </c>
      <c r="N4896" s="125">
        <v>0.12553646564805099</v>
      </c>
      <c r="O4896" s="3">
        <v>31</v>
      </c>
      <c r="P4896" s="125">
        <v>-1.6142883760755102E-2</v>
      </c>
      <c r="Q4896" s="3">
        <v>22</v>
      </c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</row>
    <row r="4897" spans="1:30" hidden="1" x14ac:dyDescent="0.25">
      <c r="A4897" s="2">
        <v>17</v>
      </c>
      <c r="B4897" s="2">
        <v>2018</v>
      </c>
      <c r="C4897" s="4" t="str">
        <f>INDEX(Index!$B$1:$B$500,MATCH($F4897,Index!$A$1:$A$500,0)
)</f>
        <v>ARI</v>
      </c>
      <c r="D4897" s="4">
        <v>0</v>
      </c>
      <c r="E4897" s="141">
        <f t="shared" si="76"/>
        <v>-0.37593020883450778</v>
      </c>
      <c r="F4897" s="3" t="s">
        <v>23</v>
      </c>
      <c r="G4897" s="3">
        <v>32</v>
      </c>
      <c r="H4897" s="125">
        <v>-0.37593020883450778</v>
      </c>
      <c r="I4897" s="3"/>
      <c r="J4897" s="3"/>
      <c r="K4897" s="3" t="s">
        <v>238</v>
      </c>
      <c r="L4897" s="125">
        <v>-0.38765492443753102</v>
      </c>
      <c r="M4897" s="3">
        <v>32</v>
      </c>
      <c r="N4897" s="125">
        <v>-2.0814182660578401E-3</v>
      </c>
      <c r="O4897" s="3">
        <v>13</v>
      </c>
      <c r="P4897" s="125">
        <v>9.6432973369654194E-3</v>
      </c>
      <c r="Q4897" s="3">
        <v>11</v>
      </c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</row>
    <row r="4898" spans="1:30" hidden="1" x14ac:dyDescent="0.25">
      <c r="A4898" s="2">
        <v>1</v>
      </c>
      <c r="B4898" s="2">
        <v>2019</v>
      </c>
      <c r="C4898" s="4" t="str">
        <f>INDEX(Index!$B$1:$B$500,MATCH($F4898,Index!$A$1:$A$500,0)
)</f>
        <v>BAL</v>
      </c>
      <c r="D4898" s="4">
        <v>0</v>
      </c>
      <c r="E4898" s="141">
        <f t="shared" si="76"/>
        <v>0.90564560583523501</v>
      </c>
      <c r="F4898" s="3" t="s">
        <v>18</v>
      </c>
      <c r="G4898" s="3">
        <v>1</v>
      </c>
      <c r="H4898" s="125">
        <v>0.90564560583523501</v>
      </c>
      <c r="I4898" s="3"/>
      <c r="J4898" s="3"/>
      <c r="K4898" s="3" t="s">
        <v>98</v>
      </c>
      <c r="L4898" s="125">
        <v>0.43829796928480402</v>
      </c>
      <c r="M4898" s="3">
        <v>3</v>
      </c>
      <c r="N4898" s="125">
        <v>-0.39190251442452401</v>
      </c>
      <c r="O4898" s="3">
        <v>2</v>
      </c>
      <c r="P4898" s="125">
        <v>7.5445122125906997E-2</v>
      </c>
      <c r="Q4898" s="3">
        <v>3</v>
      </c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</row>
    <row r="4899" spans="1:30" hidden="1" x14ac:dyDescent="0.25">
      <c r="A4899" s="2">
        <v>1</v>
      </c>
      <c r="B4899" s="2">
        <v>2019</v>
      </c>
      <c r="C4899" s="4" t="str">
        <f>INDEX(Index!$B$1:$B$500,MATCH($F4899,Index!$A$1:$A$500,0)
)</f>
        <v>NE</v>
      </c>
      <c r="D4899" s="4">
        <v>0</v>
      </c>
      <c r="E4899" s="141">
        <f t="shared" si="76"/>
        <v>0.79850068981726874</v>
      </c>
      <c r="F4899" s="3" t="s">
        <v>17</v>
      </c>
      <c r="G4899" s="3">
        <v>2</v>
      </c>
      <c r="H4899" s="125">
        <v>0.79850068981726874</v>
      </c>
      <c r="I4899" s="3"/>
      <c r="J4899" s="3"/>
      <c r="K4899" s="3" t="s">
        <v>98</v>
      </c>
      <c r="L4899" s="125">
        <v>0.36443098665044299</v>
      </c>
      <c r="M4899" s="3">
        <v>4</v>
      </c>
      <c r="N4899" s="125">
        <v>-0.37673359663672301</v>
      </c>
      <c r="O4899" s="3">
        <v>3</v>
      </c>
      <c r="P4899" s="125">
        <v>5.7336106530102703E-2</v>
      </c>
      <c r="Q4899" s="3">
        <v>5</v>
      </c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</row>
    <row r="4900" spans="1:30" hidden="1" x14ac:dyDescent="0.25">
      <c r="A4900" s="2">
        <v>1</v>
      </c>
      <c r="B4900" s="2">
        <v>2019</v>
      </c>
      <c r="C4900" s="4" t="str">
        <f>INDEX(Index!$B$1:$B$500,MATCH($F4900,Index!$A$1:$A$500,0)
)</f>
        <v>DAL</v>
      </c>
      <c r="D4900" s="4">
        <v>0</v>
      </c>
      <c r="E4900" s="141">
        <f t="shared" si="76"/>
        <v>0.77806576624314983</v>
      </c>
      <c r="F4900" s="3" t="s">
        <v>3</v>
      </c>
      <c r="G4900" s="3">
        <v>3</v>
      </c>
      <c r="H4900" s="125">
        <v>0.77806576624314983</v>
      </c>
      <c r="I4900" s="3"/>
      <c r="J4900" s="3"/>
      <c r="K4900" s="3" t="s">
        <v>98</v>
      </c>
      <c r="L4900" s="125">
        <v>0.656890820575323</v>
      </c>
      <c r="M4900" s="3">
        <v>1</v>
      </c>
      <c r="N4900" s="125">
        <v>-0.10841157150299301</v>
      </c>
      <c r="O4900" s="3">
        <v>15</v>
      </c>
      <c r="P4900" s="125">
        <v>1.2763374164833899E-2</v>
      </c>
      <c r="Q4900" s="3">
        <v>17</v>
      </c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</row>
    <row r="4901" spans="1:30" hidden="1" x14ac:dyDescent="0.25">
      <c r="A4901" s="2">
        <v>1</v>
      </c>
      <c r="B4901" s="2">
        <v>2019</v>
      </c>
      <c r="C4901" s="4" t="str">
        <f>INDEX(Index!$B$1:$B$500,MATCH($F4901,Index!$A$1:$A$500,0)
)</f>
        <v>LV</v>
      </c>
      <c r="D4901" s="4">
        <v>0</v>
      </c>
      <c r="E4901" s="141">
        <f t="shared" si="76"/>
        <v>0.55759598802997701</v>
      </c>
      <c r="F4901" s="3" t="s">
        <v>52</v>
      </c>
      <c r="G4901" s="3">
        <v>4</v>
      </c>
      <c r="H4901" s="125">
        <v>0.55759598802997701</v>
      </c>
      <c r="I4901" s="3"/>
      <c r="J4901" s="3"/>
      <c r="K4901" s="3" t="s">
        <v>98</v>
      </c>
      <c r="L4901" s="125">
        <v>0.31048823591888602</v>
      </c>
      <c r="M4901" s="3">
        <v>7</v>
      </c>
      <c r="N4901" s="125">
        <v>-0.15173436860518499</v>
      </c>
      <c r="O4901" s="3">
        <v>12</v>
      </c>
      <c r="P4901" s="125">
        <v>9.5373383505905907E-2</v>
      </c>
      <c r="Q4901" s="3">
        <v>2</v>
      </c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</row>
    <row r="4902" spans="1:30" hidden="1" x14ac:dyDescent="0.25">
      <c r="A4902" s="2">
        <v>1</v>
      </c>
      <c r="B4902" s="2">
        <v>2019</v>
      </c>
      <c r="C4902" s="4" t="str">
        <f>INDEX(Index!$B$1:$B$500,MATCH($F4902,Index!$A$1:$A$500,0)
)</f>
        <v>MIN</v>
      </c>
      <c r="D4902" s="4">
        <v>0</v>
      </c>
      <c r="E4902" s="141">
        <f t="shared" si="76"/>
        <v>0.42160697997893037</v>
      </c>
      <c r="F4902" s="3" t="s">
        <v>46</v>
      </c>
      <c r="G4902" s="3">
        <v>5</v>
      </c>
      <c r="H4902" s="125">
        <v>0.42160697997893037</v>
      </c>
      <c r="I4902" s="3"/>
      <c r="J4902" s="3"/>
      <c r="K4902" s="3" t="s">
        <v>98</v>
      </c>
      <c r="L4902" s="125">
        <v>0.10889888945258</v>
      </c>
      <c r="M4902" s="3">
        <v>14</v>
      </c>
      <c r="N4902" s="125">
        <v>-0.36562735795655699</v>
      </c>
      <c r="O4902" s="3">
        <v>5</v>
      </c>
      <c r="P4902" s="125">
        <v>-5.2919267430206599E-2</v>
      </c>
      <c r="Q4902" s="3">
        <v>24</v>
      </c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</row>
    <row r="4903" spans="1:30" hidden="1" x14ac:dyDescent="0.25">
      <c r="A4903" s="2">
        <v>1</v>
      </c>
      <c r="B4903" s="2">
        <v>2019</v>
      </c>
      <c r="C4903" s="4" t="str">
        <f>INDEX(Index!$B$1:$B$500,MATCH($F4903,Index!$A$1:$A$500,0)
)</f>
        <v>TEN</v>
      </c>
      <c r="D4903" s="4">
        <v>0</v>
      </c>
      <c r="E4903" s="141">
        <f t="shared" si="76"/>
        <v>0.33560517904589643</v>
      </c>
      <c r="F4903" s="3" t="s">
        <v>45</v>
      </c>
      <c r="G4903" s="3">
        <v>6</v>
      </c>
      <c r="H4903" s="125">
        <v>0.33560517904589643</v>
      </c>
      <c r="I4903" s="3"/>
      <c r="J4903" s="3"/>
      <c r="K4903" s="3" t="s">
        <v>98</v>
      </c>
      <c r="L4903" s="125">
        <v>0.109238288114029</v>
      </c>
      <c r="M4903" s="3">
        <v>13</v>
      </c>
      <c r="N4903" s="125">
        <v>-0.172668404702775</v>
      </c>
      <c r="O4903" s="3">
        <v>11</v>
      </c>
      <c r="P4903" s="125">
        <v>5.3698486229092401E-2</v>
      </c>
      <c r="Q4903" s="3">
        <v>7</v>
      </c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</row>
    <row r="4904" spans="1:30" hidden="1" x14ac:dyDescent="0.25">
      <c r="A4904" s="2">
        <v>1</v>
      </c>
      <c r="B4904" s="2">
        <v>2019</v>
      </c>
      <c r="C4904" s="4" t="str">
        <f>INDEX(Index!$B$1:$B$500,MATCH($F4904,Index!$A$1:$A$500,0)
)</f>
        <v>KC</v>
      </c>
      <c r="D4904" s="4">
        <v>0</v>
      </c>
      <c r="E4904" s="141">
        <f t="shared" si="76"/>
        <v>0.33066556789866158</v>
      </c>
      <c r="F4904" s="3" t="s">
        <v>5</v>
      </c>
      <c r="G4904" s="3">
        <v>7</v>
      </c>
      <c r="H4904" s="125">
        <v>0.33066556789866158</v>
      </c>
      <c r="I4904" s="3"/>
      <c r="J4904" s="3"/>
      <c r="K4904" s="3" t="s">
        <v>98</v>
      </c>
      <c r="L4904" s="125">
        <v>0.44218859084228801</v>
      </c>
      <c r="M4904" s="3">
        <v>2</v>
      </c>
      <c r="N4904" s="125">
        <v>0.12881703877124201</v>
      </c>
      <c r="O4904" s="3">
        <v>21</v>
      </c>
      <c r="P4904" s="125">
        <v>1.72940158276156E-2</v>
      </c>
      <c r="Q4904" s="3">
        <v>16</v>
      </c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</row>
    <row r="4905" spans="1:30" hidden="1" x14ac:dyDescent="0.25">
      <c r="A4905" s="2">
        <v>1</v>
      </c>
      <c r="B4905" s="2">
        <v>2019</v>
      </c>
      <c r="C4905" s="4" t="str">
        <f>INDEX(Index!$B$1:$B$500,MATCH($F4905,Index!$A$1:$A$500,0)
)</f>
        <v>SF</v>
      </c>
      <c r="D4905" s="4">
        <v>0</v>
      </c>
      <c r="E4905" s="141">
        <f t="shared" si="76"/>
        <v>0.28261123753458245</v>
      </c>
      <c r="F4905" s="3" t="s">
        <v>1</v>
      </c>
      <c r="G4905" s="3">
        <v>8</v>
      </c>
      <c r="H4905" s="125">
        <v>0.28261123753458245</v>
      </c>
      <c r="I4905" s="3"/>
      <c r="J4905" s="3"/>
      <c r="K4905" s="3" t="s">
        <v>98</v>
      </c>
      <c r="L4905" s="125">
        <v>-0.2038792925214</v>
      </c>
      <c r="M4905" s="3">
        <v>23</v>
      </c>
      <c r="N4905" s="125">
        <v>-0.48604949512590501</v>
      </c>
      <c r="O4905" s="3">
        <v>1</v>
      </c>
      <c r="P4905" s="125">
        <v>4.4103493007744099E-4</v>
      </c>
      <c r="Q4905" s="3">
        <v>19</v>
      </c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</row>
    <row r="4906" spans="1:30" hidden="1" x14ac:dyDescent="0.25">
      <c r="A4906" s="2">
        <v>1</v>
      </c>
      <c r="B4906" s="2">
        <v>2019</v>
      </c>
      <c r="C4906" s="4" t="str">
        <f>INDEX(Index!$B$1:$B$500,MATCH($F4906,Index!$A$1:$A$500,0)
)</f>
        <v>DET</v>
      </c>
      <c r="D4906" s="4">
        <v>0</v>
      </c>
      <c r="E4906" s="141">
        <f t="shared" si="76"/>
        <v>0.24407529967147981</v>
      </c>
      <c r="F4906" s="3" t="s">
        <v>21</v>
      </c>
      <c r="G4906" s="3">
        <v>9</v>
      </c>
      <c r="H4906" s="125">
        <v>0.24407529967147981</v>
      </c>
      <c r="I4906" s="3"/>
      <c r="J4906" s="3"/>
      <c r="K4906" s="3" t="s">
        <v>304</v>
      </c>
      <c r="L4906" s="125">
        <v>4.8488942677491799E-2</v>
      </c>
      <c r="M4906" s="3">
        <v>15</v>
      </c>
      <c r="N4906" s="125">
        <v>-0.36700425987711599</v>
      </c>
      <c r="O4906" s="3">
        <v>4</v>
      </c>
      <c r="P4906" s="125">
        <v>-0.171417902883128</v>
      </c>
      <c r="Q4906" s="3">
        <v>30</v>
      </c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</row>
    <row r="4907" spans="1:30" hidden="1" x14ac:dyDescent="0.25">
      <c r="A4907" s="2">
        <v>1</v>
      </c>
      <c r="B4907" s="2">
        <v>2019</v>
      </c>
      <c r="C4907" s="4" t="str">
        <f>INDEX(Index!$B$1:$B$500,MATCH($F4907,Index!$A$1:$A$500,0)
)</f>
        <v>PHI</v>
      </c>
      <c r="D4907" s="4">
        <v>0</v>
      </c>
      <c r="E4907" s="141">
        <f t="shared" si="76"/>
        <v>0.1518969308028176</v>
      </c>
      <c r="F4907" s="3" t="s">
        <v>7</v>
      </c>
      <c r="G4907" s="3">
        <v>10</v>
      </c>
      <c r="H4907" s="125">
        <v>0.1518969308028176</v>
      </c>
      <c r="I4907" s="3"/>
      <c r="J4907" s="3"/>
      <c r="K4907" s="3" t="s">
        <v>98</v>
      </c>
      <c r="L4907" s="125">
        <v>0.301836945682743</v>
      </c>
      <c r="M4907" s="3">
        <v>8</v>
      </c>
      <c r="N4907" s="125">
        <v>0.198975241133031</v>
      </c>
      <c r="O4907" s="3">
        <v>22</v>
      </c>
      <c r="P4907" s="125">
        <v>4.90352262531056E-2</v>
      </c>
      <c r="Q4907" s="3">
        <v>8</v>
      </c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</row>
    <row r="4908" spans="1:30" hidden="1" x14ac:dyDescent="0.25">
      <c r="A4908" s="2">
        <v>1</v>
      </c>
      <c r="B4908" s="2">
        <v>2019</v>
      </c>
      <c r="C4908" s="4" t="str">
        <f>INDEX(Index!$B$1:$B$500,MATCH($F4908,Index!$A$1:$A$500,0)
)</f>
        <v>WAS</v>
      </c>
      <c r="D4908" s="4">
        <v>0</v>
      </c>
      <c r="E4908" s="141">
        <f t="shared" si="76"/>
        <v>0.11609837989346271</v>
      </c>
      <c r="F4908" s="3" t="s">
        <v>26</v>
      </c>
      <c r="G4908" s="3">
        <v>11</v>
      </c>
      <c r="H4908" s="125">
        <v>0.11609837989346271</v>
      </c>
      <c r="I4908" s="3"/>
      <c r="J4908" s="3"/>
      <c r="K4908" s="3" t="s">
        <v>99</v>
      </c>
      <c r="L4908" s="125">
        <v>0.35014412516287902</v>
      </c>
      <c r="M4908" s="3">
        <v>5</v>
      </c>
      <c r="N4908" s="125">
        <v>0.25180355327510401</v>
      </c>
      <c r="O4908" s="3">
        <v>25</v>
      </c>
      <c r="P4908" s="125">
        <v>1.77578080056877E-2</v>
      </c>
      <c r="Q4908" s="3">
        <v>15</v>
      </c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</row>
    <row r="4909" spans="1:30" hidden="1" x14ac:dyDescent="0.25">
      <c r="A4909" s="2">
        <v>1</v>
      </c>
      <c r="B4909" s="2">
        <v>2019</v>
      </c>
      <c r="C4909" s="4" t="str">
        <f>INDEX(Index!$B$1:$B$500,MATCH($F4909,Index!$A$1:$A$500,0)
)</f>
        <v>NO</v>
      </c>
      <c r="D4909" s="4">
        <v>0</v>
      </c>
      <c r="E4909" s="141">
        <f t="shared" si="76"/>
        <v>0.1158351694282977</v>
      </c>
      <c r="F4909" s="3" t="s">
        <v>27</v>
      </c>
      <c r="G4909" s="3">
        <v>12</v>
      </c>
      <c r="H4909" s="125">
        <v>0.1158351694282977</v>
      </c>
      <c r="I4909" s="3"/>
      <c r="J4909" s="3"/>
      <c r="K4909" s="3" t="s">
        <v>98</v>
      </c>
      <c r="L4909" s="125">
        <v>0.31203181411349701</v>
      </c>
      <c r="M4909" s="3">
        <v>6</v>
      </c>
      <c r="N4909" s="125">
        <v>0.26491794946717301</v>
      </c>
      <c r="O4909" s="3">
        <v>26</v>
      </c>
      <c r="P4909" s="125">
        <v>6.8721304781973705E-2</v>
      </c>
      <c r="Q4909" s="3">
        <v>4</v>
      </c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</row>
    <row r="4910" spans="1:30" hidden="1" x14ac:dyDescent="0.25">
      <c r="A4910" s="2">
        <v>1</v>
      </c>
      <c r="B4910" s="2">
        <v>2019</v>
      </c>
      <c r="C4910" s="4" t="str">
        <f>INDEX(Index!$B$1:$B$500,MATCH($F4910,Index!$A$1:$A$500,0)
)</f>
        <v>LAC</v>
      </c>
      <c r="D4910" s="4">
        <v>0</v>
      </c>
      <c r="E4910" s="141">
        <f t="shared" si="76"/>
        <v>6.5562188269128963E-2</v>
      </c>
      <c r="F4910" s="3" t="s">
        <v>28</v>
      </c>
      <c r="G4910" s="3">
        <v>13</v>
      </c>
      <c r="H4910" s="125">
        <v>6.5562188269128963E-2</v>
      </c>
      <c r="I4910" s="3"/>
      <c r="J4910" s="3"/>
      <c r="K4910" s="3" t="s">
        <v>98</v>
      </c>
      <c r="L4910" s="125">
        <v>0.29625782462815398</v>
      </c>
      <c r="M4910" s="3">
        <v>9</v>
      </c>
      <c r="N4910" s="125">
        <v>0.25064237271810802</v>
      </c>
      <c r="O4910" s="3">
        <v>24</v>
      </c>
      <c r="P4910" s="125">
        <v>1.9946736359082999E-2</v>
      </c>
      <c r="Q4910" s="3">
        <v>14</v>
      </c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</row>
    <row r="4911" spans="1:30" hidden="1" x14ac:dyDescent="0.25">
      <c r="A4911" s="2">
        <v>1</v>
      </c>
      <c r="B4911" s="2">
        <v>2019</v>
      </c>
      <c r="C4911" s="4" t="str">
        <f>INDEX(Index!$B$1:$B$500,MATCH($F4911,Index!$A$1:$A$500,0)
)</f>
        <v>BUF</v>
      </c>
      <c r="D4911" s="4">
        <v>0</v>
      </c>
      <c r="E4911" s="141">
        <f t="shared" si="76"/>
        <v>6.0974537101885315E-2</v>
      </c>
      <c r="F4911" s="3" t="s">
        <v>0</v>
      </c>
      <c r="G4911" s="3">
        <v>14</v>
      </c>
      <c r="H4911" s="125">
        <v>6.0974537101885315E-2</v>
      </c>
      <c r="I4911" s="3"/>
      <c r="J4911" s="3"/>
      <c r="K4911" s="3" t="s">
        <v>98</v>
      </c>
      <c r="L4911" s="125">
        <v>-0.14791606495901799</v>
      </c>
      <c r="M4911" s="3">
        <v>20</v>
      </c>
      <c r="N4911" s="125">
        <v>-0.197123852973035</v>
      </c>
      <c r="O4911" s="3">
        <v>8</v>
      </c>
      <c r="P4911" s="125">
        <v>1.1766749087868299E-2</v>
      </c>
      <c r="Q4911" s="3">
        <v>18</v>
      </c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</row>
    <row r="4912" spans="1:30" hidden="1" x14ac:dyDescent="0.25">
      <c r="A4912" s="2">
        <v>1</v>
      </c>
      <c r="B4912" s="2">
        <v>2019</v>
      </c>
      <c r="C4912" s="4" t="str">
        <f>INDEX(Index!$B$1:$B$500,MATCH($F4912,Index!$A$1:$A$500,0)
)</f>
        <v>SEA</v>
      </c>
      <c r="D4912" s="4">
        <v>0</v>
      </c>
      <c r="E4912" s="141">
        <f t="shared" si="76"/>
        <v>-2.6892858054744992E-3</v>
      </c>
      <c r="F4912" s="3" t="s">
        <v>30</v>
      </c>
      <c r="G4912" s="3">
        <v>15</v>
      </c>
      <c r="H4912" s="125">
        <v>-2.6892858054744992E-3</v>
      </c>
      <c r="I4912" s="3"/>
      <c r="J4912" s="3"/>
      <c r="K4912" s="3" t="s">
        <v>98</v>
      </c>
      <c r="L4912" s="125">
        <v>-0.163496708347935</v>
      </c>
      <c r="M4912" s="3">
        <v>21</v>
      </c>
      <c r="N4912" s="125">
        <v>-0.123743205923747</v>
      </c>
      <c r="O4912" s="3">
        <v>14</v>
      </c>
      <c r="P4912" s="125">
        <v>3.7064216618713501E-2</v>
      </c>
      <c r="Q4912" s="3">
        <v>11</v>
      </c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</row>
    <row r="4913" spans="1:30" hidden="1" x14ac:dyDescent="0.25">
      <c r="A4913" s="2">
        <v>1</v>
      </c>
      <c r="B4913" s="2">
        <v>2019</v>
      </c>
      <c r="C4913" s="4" t="str">
        <f>INDEX(Index!$B$1:$B$500,MATCH($F4913,Index!$A$1:$A$500,0)
)</f>
        <v>LAR</v>
      </c>
      <c r="D4913" s="4">
        <v>0</v>
      </c>
      <c r="E4913" s="141">
        <f t="shared" si="76"/>
        <v>-3.2566906023000913E-2</v>
      </c>
      <c r="F4913" s="3" t="s">
        <v>42</v>
      </c>
      <c r="G4913" s="3">
        <v>16</v>
      </c>
      <c r="H4913" s="125">
        <v>-3.2566906023000913E-2</v>
      </c>
      <c r="I4913" s="3"/>
      <c r="J4913" s="3"/>
      <c r="K4913" s="3" t="s">
        <v>98</v>
      </c>
      <c r="L4913" s="125">
        <v>4.7271438862397097E-2</v>
      </c>
      <c r="M4913" s="3">
        <v>16</v>
      </c>
      <c r="N4913" s="125">
        <v>-0.12612891586288499</v>
      </c>
      <c r="O4913" s="3">
        <v>13</v>
      </c>
      <c r="P4913" s="125">
        <v>-0.205967260748283</v>
      </c>
      <c r="Q4913" s="3">
        <v>31</v>
      </c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</row>
    <row r="4914" spans="1:30" hidden="1" x14ac:dyDescent="0.25">
      <c r="A4914" s="2">
        <v>1</v>
      </c>
      <c r="B4914" s="2">
        <v>2019</v>
      </c>
      <c r="C4914" s="4" t="str">
        <f>INDEX(Index!$B$1:$B$500,MATCH($F4914,Index!$A$1:$A$500,0)
)</f>
        <v>CHI</v>
      </c>
      <c r="D4914" s="4">
        <v>0</v>
      </c>
      <c r="E4914" s="141">
        <f t="shared" si="76"/>
        <v>-4.8461778388888779E-2</v>
      </c>
      <c r="F4914" s="3" t="s">
        <v>64</v>
      </c>
      <c r="G4914" s="3">
        <v>17</v>
      </c>
      <c r="H4914" s="125">
        <v>-4.8461778388888779E-2</v>
      </c>
      <c r="I4914" s="3"/>
      <c r="J4914" s="3"/>
      <c r="K4914" s="3" t="s">
        <v>99</v>
      </c>
      <c r="L4914" s="125">
        <v>-0.390901401684428</v>
      </c>
      <c r="M4914" s="3">
        <v>28</v>
      </c>
      <c r="N4914" s="125">
        <v>-0.29960972711311001</v>
      </c>
      <c r="O4914" s="3">
        <v>7</v>
      </c>
      <c r="P4914" s="125">
        <v>4.2829896182429203E-2</v>
      </c>
      <c r="Q4914" s="3">
        <v>9</v>
      </c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</row>
    <row r="4915" spans="1:30" hidden="1" x14ac:dyDescent="0.25">
      <c r="A4915" s="2">
        <v>1</v>
      </c>
      <c r="B4915" s="2">
        <v>2019</v>
      </c>
      <c r="C4915" s="4" t="str">
        <f>INDEX(Index!$B$1:$B$500,MATCH($F4915,Index!$A$1:$A$500,0)
)</f>
        <v>GB</v>
      </c>
      <c r="D4915" s="4">
        <v>0</v>
      </c>
      <c r="E4915" s="141">
        <f t="shared" si="76"/>
        <v>-6.1044004970725416E-2</v>
      </c>
      <c r="F4915" s="3" t="s">
        <v>20</v>
      </c>
      <c r="G4915" s="3">
        <v>18</v>
      </c>
      <c r="H4915" s="125">
        <v>-6.1044004970725416E-2</v>
      </c>
      <c r="I4915" s="3"/>
      <c r="J4915" s="3"/>
      <c r="K4915" s="3" t="s">
        <v>98</v>
      </c>
      <c r="L4915" s="125">
        <v>-0.41872406135380902</v>
      </c>
      <c r="M4915" s="3">
        <v>31</v>
      </c>
      <c r="N4915" s="125">
        <v>-0.318631883110363</v>
      </c>
      <c r="O4915" s="3">
        <v>6</v>
      </c>
      <c r="P4915" s="125">
        <v>3.9048173272720602E-2</v>
      </c>
      <c r="Q4915" s="3">
        <v>10</v>
      </c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</row>
    <row r="4916" spans="1:30" hidden="1" x14ac:dyDescent="0.25">
      <c r="A4916" s="2">
        <v>1</v>
      </c>
      <c r="B4916" s="2">
        <v>2019</v>
      </c>
      <c r="C4916" s="4" t="str">
        <f>INDEX(Index!$B$1:$B$500,MATCH($F4916,Index!$A$1:$A$500,0)
)</f>
        <v>HOU</v>
      </c>
      <c r="D4916" s="4">
        <v>0</v>
      </c>
      <c r="E4916" s="141">
        <f t="shared" si="76"/>
        <v>-0.11919304283003949</v>
      </c>
      <c r="F4916" s="3" t="s">
        <v>49</v>
      </c>
      <c r="G4916" s="3">
        <v>19</v>
      </c>
      <c r="H4916" s="125">
        <v>-0.11919304283003949</v>
      </c>
      <c r="I4916" s="3"/>
      <c r="J4916" s="3"/>
      <c r="K4916" s="3" t="s">
        <v>99</v>
      </c>
      <c r="L4916" s="125">
        <v>0.17240877554447601</v>
      </c>
      <c r="M4916" s="3">
        <v>11</v>
      </c>
      <c r="N4916" s="125">
        <v>0.269303457116286</v>
      </c>
      <c r="O4916" s="3">
        <v>27</v>
      </c>
      <c r="P4916" s="125">
        <v>-2.2298361258229499E-2</v>
      </c>
      <c r="Q4916" s="3">
        <v>22</v>
      </c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</row>
    <row r="4917" spans="1:30" hidden="1" x14ac:dyDescent="0.25">
      <c r="A4917" s="2">
        <v>1</v>
      </c>
      <c r="B4917" s="2">
        <v>2019</v>
      </c>
      <c r="C4917" s="4" t="str">
        <f>INDEX(Index!$B$1:$B$500,MATCH($F4917,Index!$A$1:$A$500,0)
)</f>
        <v>CIN</v>
      </c>
      <c r="D4917" s="4">
        <v>0</v>
      </c>
      <c r="E4917" s="141">
        <f t="shared" si="76"/>
        <v>-0.1323538557738865</v>
      </c>
      <c r="F4917" s="3" t="s">
        <v>24</v>
      </c>
      <c r="G4917" s="3">
        <v>20</v>
      </c>
      <c r="H4917" s="125">
        <v>-0.1323538557738865</v>
      </c>
      <c r="I4917" s="3"/>
      <c r="J4917" s="3"/>
      <c r="K4917" s="3" t="s">
        <v>99</v>
      </c>
      <c r="L4917" s="125">
        <v>-0.13798697819193101</v>
      </c>
      <c r="M4917" s="3">
        <v>19</v>
      </c>
      <c r="N4917" s="125">
        <v>-8.8135376005976401E-2</v>
      </c>
      <c r="O4917" s="3">
        <v>16</v>
      </c>
      <c r="P4917" s="125">
        <v>-8.2502253587931895E-2</v>
      </c>
      <c r="Q4917" s="3">
        <v>27</v>
      </c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</row>
    <row r="4918" spans="1:30" hidden="1" x14ac:dyDescent="0.25">
      <c r="A4918" s="2">
        <v>1</v>
      </c>
      <c r="B4918" s="2">
        <v>2019</v>
      </c>
      <c r="C4918" s="4" t="str">
        <f>INDEX(Index!$B$1:$B$500,MATCH($F4918,Index!$A$1:$A$500,0)
)</f>
        <v>NYJ</v>
      </c>
      <c r="D4918" s="4">
        <v>0</v>
      </c>
      <c r="E4918" s="141">
        <f t="shared" si="76"/>
        <v>-0.13663452325507361</v>
      </c>
      <c r="F4918" s="3" t="s">
        <v>9</v>
      </c>
      <c r="G4918" s="3">
        <v>21</v>
      </c>
      <c r="H4918" s="125">
        <v>-0.13663452325507361</v>
      </c>
      <c r="I4918" s="3"/>
      <c r="J4918" s="3"/>
      <c r="K4918" s="3" t="s">
        <v>99</v>
      </c>
      <c r="L4918" s="125">
        <v>-0.230532173722375</v>
      </c>
      <c r="M4918" s="3">
        <v>24</v>
      </c>
      <c r="N4918" s="125">
        <v>-0.18903052655018199</v>
      </c>
      <c r="O4918" s="3">
        <v>9</v>
      </c>
      <c r="P4918" s="125">
        <v>-9.5132876082880596E-2</v>
      </c>
      <c r="Q4918" s="3">
        <v>29</v>
      </c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</row>
    <row r="4919" spans="1:30" hidden="1" x14ac:dyDescent="0.25">
      <c r="A4919" s="2">
        <v>1</v>
      </c>
      <c r="B4919" s="2">
        <v>2019</v>
      </c>
      <c r="C4919" s="4" t="str">
        <f>INDEX(Index!$B$1:$B$500,MATCH($F4919,Index!$A$1:$A$500,0)
)</f>
        <v>CAR</v>
      </c>
      <c r="D4919" s="4">
        <v>0</v>
      </c>
      <c r="E4919" s="141">
        <f t="shared" si="76"/>
        <v>-0.1449755736303403</v>
      </c>
      <c r="F4919" s="3" t="s">
        <v>51</v>
      </c>
      <c r="G4919" s="3">
        <v>22</v>
      </c>
      <c r="H4919" s="125">
        <v>-0.1449755736303403</v>
      </c>
      <c r="I4919" s="3"/>
      <c r="J4919" s="3"/>
      <c r="K4919" s="3" t="s">
        <v>99</v>
      </c>
      <c r="L4919" s="125">
        <v>-5.9460943633352803E-2</v>
      </c>
      <c r="M4919" s="3">
        <v>17</v>
      </c>
      <c r="N4919" s="125">
        <v>7.3484047002953704E-2</v>
      </c>
      <c r="O4919" s="3">
        <v>17</v>
      </c>
      <c r="P4919" s="125">
        <v>-1.2030582994033799E-2</v>
      </c>
      <c r="Q4919" s="3">
        <v>20</v>
      </c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</row>
    <row r="4920" spans="1:30" hidden="1" x14ac:dyDescent="0.25">
      <c r="A4920" s="2">
        <v>1</v>
      </c>
      <c r="B4920" s="2">
        <v>2019</v>
      </c>
      <c r="C4920" s="4" t="str">
        <f>INDEX(Index!$B$1:$B$500,MATCH($F4920,Index!$A$1:$A$500,0)
)</f>
        <v>JAX</v>
      </c>
      <c r="D4920" s="4">
        <v>0</v>
      </c>
      <c r="E4920" s="141">
        <f t="shared" si="76"/>
        <v>-0.20246359362968713</v>
      </c>
      <c r="F4920" s="3" t="s">
        <v>12</v>
      </c>
      <c r="G4920" s="3">
        <v>23</v>
      </c>
      <c r="H4920" s="125">
        <v>-0.20246359362968713</v>
      </c>
      <c r="I4920" s="3"/>
      <c r="J4920" s="3"/>
      <c r="K4920" s="3" t="s">
        <v>99</v>
      </c>
      <c r="L4920" s="125">
        <v>0.171667021581907</v>
      </c>
      <c r="M4920" s="3">
        <v>12</v>
      </c>
      <c r="N4920" s="125">
        <v>0.39545334513659802</v>
      </c>
      <c r="O4920" s="3">
        <v>31</v>
      </c>
      <c r="P4920" s="125">
        <v>2.1322729925003898E-2</v>
      </c>
      <c r="Q4920" s="3">
        <v>13</v>
      </c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</row>
    <row r="4921" spans="1:30" hidden="1" x14ac:dyDescent="0.25">
      <c r="A4921" s="2">
        <v>1</v>
      </c>
      <c r="B4921" s="2">
        <v>2019</v>
      </c>
      <c r="C4921" s="4" t="str">
        <f>INDEX(Index!$B$1:$B$500,MATCH($F4921,Index!$A$1:$A$500,0)
)</f>
        <v>IND</v>
      </c>
      <c r="D4921" s="4">
        <v>0</v>
      </c>
      <c r="E4921" s="141">
        <f t="shared" si="76"/>
        <v>-0.249766817421851</v>
      </c>
      <c r="F4921" s="3" t="s">
        <v>35</v>
      </c>
      <c r="G4921" s="3">
        <v>24</v>
      </c>
      <c r="H4921" s="125">
        <v>-0.249766817421851</v>
      </c>
      <c r="I4921" s="3"/>
      <c r="J4921" s="3"/>
      <c r="K4921" s="3" t="s">
        <v>99</v>
      </c>
      <c r="L4921" s="125">
        <v>0.249522336596568</v>
      </c>
      <c r="M4921" s="3">
        <v>10</v>
      </c>
      <c r="N4921" s="125">
        <v>0.28963407261197899</v>
      </c>
      <c r="O4921" s="3">
        <v>28</v>
      </c>
      <c r="P4921" s="125">
        <v>-0.20965508140644001</v>
      </c>
      <c r="Q4921" s="3">
        <v>32</v>
      </c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</row>
    <row r="4922" spans="1:30" hidden="1" x14ac:dyDescent="0.25">
      <c r="A4922" s="2">
        <v>1</v>
      </c>
      <c r="B4922" s="2">
        <v>2019</v>
      </c>
      <c r="C4922" s="4" t="str">
        <f>INDEX(Index!$B$1:$B$500,MATCH($F4922,Index!$A$1:$A$500,0)
)</f>
        <v>CLE</v>
      </c>
      <c r="D4922" s="4">
        <v>0</v>
      </c>
      <c r="E4922" s="141">
        <f t="shared" si="76"/>
        <v>-0.32257437983663112</v>
      </c>
      <c r="F4922" s="3" t="s">
        <v>10</v>
      </c>
      <c r="G4922" s="3">
        <v>25</v>
      </c>
      <c r="H4922" s="125">
        <v>-0.32257437983663112</v>
      </c>
      <c r="I4922" s="3"/>
      <c r="J4922" s="3"/>
      <c r="K4922" s="3" t="s">
        <v>99</v>
      </c>
      <c r="L4922" s="125">
        <v>-0.25855510805366899</v>
      </c>
      <c r="M4922" s="3">
        <v>25</v>
      </c>
      <c r="N4922" s="125">
        <v>0.117806786972921</v>
      </c>
      <c r="O4922" s="3">
        <v>19</v>
      </c>
      <c r="P4922" s="125">
        <v>5.3787515189958897E-2</v>
      </c>
      <c r="Q4922" s="3">
        <v>6</v>
      </c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</row>
    <row r="4923" spans="1:30" hidden="1" x14ac:dyDescent="0.25">
      <c r="A4923" s="2">
        <v>1</v>
      </c>
      <c r="B4923" s="2">
        <v>2019</v>
      </c>
      <c r="C4923" s="4" t="str">
        <f>INDEX(Index!$B$1:$B$500,MATCH($F4923,Index!$A$1:$A$500,0)
)</f>
        <v>ARI</v>
      </c>
      <c r="D4923" s="4">
        <v>0</v>
      </c>
      <c r="E4923" s="141">
        <f t="shared" si="76"/>
        <v>-0.37980318212958775</v>
      </c>
      <c r="F4923" s="3" t="s">
        <v>23</v>
      </c>
      <c r="G4923" s="3">
        <v>26</v>
      </c>
      <c r="H4923" s="125">
        <v>-0.37980318212958775</v>
      </c>
      <c r="I4923" s="3"/>
      <c r="J4923" s="3"/>
      <c r="K4923" s="3" t="s">
        <v>304</v>
      </c>
      <c r="L4923" s="125">
        <v>-0.385336299429058</v>
      </c>
      <c r="M4923" s="3">
        <v>26</v>
      </c>
      <c r="N4923" s="125">
        <v>9.4556009110782699E-2</v>
      </c>
      <c r="O4923" s="3">
        <v>18</v>
      </c>
      <c r="P4923" s="125">
        <v>0.100089126410253</v>
      </c>
      <c r="Q4923" s="3">
        <v>1</v>
      </c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</row>
    <row r="4924" spans="1:30" hidden="1" x14ac:dyDescent="0.25">
      <c r="A4924" s="2">
        <v>1</v>
      </c>
      <c r="B4924" s="2">
        <v>2019</v>
      </c>
      <c r="C4924" s="4" t="str">
        <f>INDEX(Index!$B$1:$B$500,MATCH($F4924,Index!$A$1:$A$500,0)
)</f>
        <v>TB</v>
      </c>
      <c r="D4924" s="4">
        <v>0</v>
      </c>
      <c r="E4924" s="141">
        <f t="shared" si="76"/>
        <v>-0.38802638854626537</v>
      </c>
      <c r="F4924" s="3" t="s">
        <v>38</v>
      </c>
      <c r="G4924" s="3">
        <v>27</v>
      </c>
      <c r="H4924" s="125">
        <v>-0.38802638854626537</v>
      </c>
      <c r="I4924" s="3"/>
      <c r="J4924" s="3"/>
      <c r="K4924" s="3" t="s">
        <v>99</v>
      </c>
      <c r="L4924" s="125">
        <v>-0.48853057320804699</v>
      </c>
      <c r="M4924" s="3">
        <v>32</v>
      </c>
      <c r="N4924" s="125">
        <v>-0.18546155886061799</v>
      </c>
      <c r="O4924" s="3">
        <v>10</v>
      </c>
      <c r="P4924" s="125">
        <v>-8.4957374198836394E-2</v>
      </c>
      <c r="Q4924" s="3">
        <v>28</v>
      </c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</row>
    <row r="4925" spans="1:30" hidden="1" x14ac:dyDescent="0.25">
      <c r="A4925" s="2">
        <v>1</v>
      </c>
      <c r="B4925" s="2">
        <v>2019</v>
      </c>
      <c r="C4925" s="4" t="str">
        <f>INDEX(Index!$B$1:$B$500,MATCH($F4925,Index!$A$1:$A$500,0)
)</f>
        <v>ATL</v>
      </c>
      <c r="D4925" s="4">
        <v>0</v>
      </c>
      <c r="E4925" s="141">
        <f t="shared" si="76"/>
        <v>-0.56798790443618252</v>
      </c>
      <c r="F4925" s="3" t="s">
        <v>43</v>
      </c>
      <c r="G4925" s="3">
        <v>28</v>
      </c>
      <c r="H4925" s="125">
        <v>-0.56798790443618252</v>
      </c>
      <c r="I4925" s="3"/>
      <c r="J4925" s="3"/>
      <c r="K4925" s="3" t="s">
        <v>99</v>
      </c>
      <c r="L4925" s="125">
        <v>-0.38857783060963402</v>
      </c>
      <c r="M4925" s="3">
        <v>27</v>
      </c>
      <c r="N4925" s="125">
        <v>0.119817076567584</v>
      </c>
      <c r="O4925" s="3">
        <v>20</v>
      </c>
      <c r="P4925" s="125">
        <v>-5.9592997258964497E-2</v>
      </c>
      <c r="Q4925" s="3">
        <v>25</v>
      </c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</row>
    <row r="4926" spans="1:30" hidden="1" x14ac:dyDescent="0.25">
      <c r="A4926" s="2">
        <v>1</v>
      </c>
      <c r="B4926" s="2">
        <v>2019</v>
      </c>
      <c r="C4926" s="4" t="str">
        <f>INDEX(Index!$B$1:$B$500,MATCH($F4926,Index!$A$1:$A$500,0)
)</f>
        <v>PIT</v>
      </c>
      <c r="D4926" s="4">
        <v>0</v>
      </c>
      <c r="E4926" s="141">
        <f t="shared" si="76"/>
        <v>-0.65191804255177144</v>
      </c>
      <c r="F4926" s="3" t="s">
        <v>32</v>
      </c>
      <c r="G4926" s="3">
        <v>29</v>
      </c>
      <c r="H4926" s="125">
        <v>-0.65191804255177144</v>
      </c>
      <c r="I4926" s="3"/>
      <c r="J4926" s="3"/>
      <c r="K4926" s="3" t="s">
        <v>99</v>
      </c>
      <c r="L4926" s="125">
        <v>-0.40780959783286602</v>
      </c>
      <c r="M4926" s="3">
        <v>29</v>
      </c>
      <c r="N4926" s="125">
        <v>0.20284318860897299</v>
      </c>
      <c r="O4926" s="3">
        <v>23</v>
      </c>
      <c r="P4926" s="125">
        <v>-4.1265256109932501E-2</v>
      </c>
      <c r="Q4926" s="3">
        <v>23</v>
      </c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</row>
    <row r="4927" spans="1:30" hidden="1" x14ac:dyDescent="0.25">
      <c r="A4927" s="2">
        <v>1</v>
      </c>
      <c r="B4927" s="2">
        <v>2019</v>
      </c>
      <c r="C4927" s="4" t="str">
        <f>INDEX(Index!$B$1:$B$500,MATCH($F4927,Index!$A$1:$A$500,0)
)</f>
        <v>DEN</v>
      </c>
      <c r="D4927" s="4">
        <v>0</v>
      </c>
      <c r="E4927" s="141">
        <f t="shared" si="76"/>
        <v>-0.65884452359370493</v>
      </c>
      <c r="F4927" s="3" t="s">
        <v>39</v>
      </c>
      <c r="G4927" s="3">
        <v>30</v>
      </c>
      <c r="H4927" s="125">
        <v>-0.65884452359370493</v>
      </c>
      <c r="I4927" s="3"/>
      <c r="J4927" s="3"/>
      <c r="K4927" s="3" t="s">
        <v>99</v>
      </c>
      <c r="L4927" s="125">
        <v>-0.18867056494387699</v>
      </c>
      <c r="M4927" s="3">
        <v>22</v>
      </c>
      <c r="N4927" s="125">
        <v>0.38928578641595901</v>
      </c>
      <c r="O4927" s="3">
        <v>30</v>
      </c>
      <c r="P4927" s="125">
        <v>-8.0888172233868905E-2</v>
      </c>
      <c r="Q4927" s="3">
        <v>26</v>
      </c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</row>
    <row r="4928" spans="1:30" hidden="1" x14ac:dyDescent="0.25">
      <c r="A4928" s="2">
        <v>1</v>
      </c>
      <c r="B4928" s="2">
        <v>2019</v>
      </c>
      <c r="C4928" s="4" t="str">
        <f>INDEX(Index!$B$1:$B$500,MATCH($F4928,Index!$A$1:$A$500,0)
)</f>
        <v>NYG</v>
      </c>
      <c r="D4928" s="4">
        <v>0</v>
      </c>
      <c r="E4928" s="141">
        <f t="shared" si="76"/>
        <v>-0.68207048359394351</v>
      </c>
      <c r="F4928" s="3" t="s">
        <v>15</v>
      </c>
      <c r="G4928" s="3">
        <v>31</v>
      </c>
      <c r="H4928" s="125">
        <v>-0.68207048359394351</v>
      </c>
      <c r="I4928" s="3"/>
      <c r="J4928" s="3"/>
      <c r="K4928" s="3" t="s">
        <v>99</v>
      </c>
      <c r="L4928" s="125">
        <v>-9.0850391997635796E-2</v>
      </c>
      <c r="M4928" s="3">
        <v>18</v>
      </c>
      <c r="N4928" s="125">
        <v>0.57905458270358801</v>
      </c>
      <c r="O4928" s="3">
        <v>32</v>
      </c>
      <c r="P4928" s="125">
        <v>-1.21655088927197E-2</v>
      </c>
      <c r="Q4928" s="3">
        <v>21</v>
      </c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</row>
    <row r="4929" spans="1:30" hidden="1" x14ac:dyDescent="0.25">
      <c r="A4929" s="2">
        <v>1</v>
      </c>
      <c r="B4929" s="2">
        <v>2019</v>
      </c>
      <c r="C4929" s="4" t="str">
        <f>INDEX(Index!$B$1:$B$500,MATCH($F4929,Index!$A$1:$A$500,0)
)</f>
        <v>MIA</v>
      </c>
      <c r="D4929" s="4">
        <v>0</v>
      </c>
      <c r="E4929" s="141">
        <f t="shared" si="76"/>
        <v>-0.70399359819692287</v>
      </c>
      <c r="F4929" s="3" t="s">
        <v>4</v>
      </c>
      <c r="G4929" s="3">
        <v>32</v>
      </c>
      <c r="H4929" s="125">
        <v>-0.70399359819692287</v>
      </c>
      <c r="I4929" s="3"/>
      <c r="J4929" s="3"/>
      <c r="K4929" s="3" t="s">
        <v>99</v>
      </c>
      <c r="L4929" s="125">
        <v>-0.40941877675058402</v>
      </c>
      <c r="M4929" s="3">
        <v>30</v>
      </c>
      <c r="N4929" s="125">
        <v>0.32787422262550298</v>
      </c>
      <c r="O4929" s="3">
        <v>29</v>
      </c>
      <c r="P4929" s="125">
        <v>3.3299401179164197E-2</v>
      </c>
      <c r="Q4929" s="3">
        <v>12</v>
      </c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</row>
    <row r="4930" spans="1:30" hidden="1" x14ac:dyDescent="0.25">
      <c r="A4930" s="2">
        <v>2</v>
      </c>
      <c r="B4930" s="2">
        <v>2019</v>
      </c>
      <c r="C4930" s="4" t="str">
        <f>INDEX(Index!$B$1:$B$500,MATCH($F4930,Index!$A$1:$A$500,0)
)</f>
        <v>NE</v>
      </c>
      <c r="D4930" s="4">
        <v>0</v>
      </c>
      <c r="E4930" s="141">
        <f t="shared" ref="E4930:E4993" si="77">IF(D4930=1,H4930/100,H4930)</f>
        <v>0.92849743995002076</v>
      </c>
      <c r="F4930" s="3" t="s">
        <v>17</v>
      </c>
      <c r="G4930" s="3">
        <v>1</v>
      </c>
      <c r="H4930" s="125">
        <v>0.92849743995002076</v>
      </c>
      <c r="I4930" s="3"/>
      <c r="J4930" s="3"/>
      <c r="K4930" s="3" t="s">
        <v>100</v>
      </c>
      <c r="L4930" s="125">
        <v>0.30604038079858598</v>
      </c>
      <c r="M4930" s="3">
        <v>4</v>
      </c>
      <c r="N4930" s="125">
        <v>-0.66283304739929205</v>
      </c>
      <c r="O4930" s="3">
        <v>1</v>
      </c>
      <c r="P4930" s="125">
        <v>-4.0375988247857299E-2</v>
      </c>
      <c r="Q4930" s="3">
        <v>22</v>
      </c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</row>
    <row r="4931" spans="1:30" hidden="1" x14ac:dyDescent="0.25">
      <c r="A4931" s="2">
        <v>2</v>
      </c>
      <c r="B4931" s="2">
        <v>2019</v>
      </c>
      <c r="C4931" s="4" t="str">
        <f>INDEX(Index!$B$1:$B$500,MATCH($F4931,Index!$A$1:$A$500,0)
)</f>
        <v>DAL</v>
      </c>
      <c r="D4931" s="4">
        <v>0</v>
      </c>
      <c r="E4931" s="141">
        <f t="shared" si="77"/>
        <v>0.67480293675676539</v>
      </c>
      <c r="F4931" s="3" t="s">
        <v>3</v>
      </c>
      <c r="G4931" s="3">
        <v>2</v>
      </c>
      <c r="H4931" s="125">
        <v>0.67480293675676539</v>
      </c>
      <c r="I4931" s="3"/>
      <c r="J4931" s="3"/>
      <c r="K4931" s="3" t="s">
        <v>100</v>
      </c>
      <c r="L4931" s="125">
        <v>0.57720883520622102</v>
      </c>
      <c r="M4931" s="3">
        <v>1</v>
      </c>
      <c r="N4931" s="125">
        <v>-8.4412424084814197E-2</v>
      </c>
      <c r="O4931" s="3">
        <v>14</v>
      </c>
      <c r="P4931" s="125">
        <v>1.31816774657302E-2</v>
      </c>
      <c r="Q4931" s="3">
        <v>12</v>
      </c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</row>
    <row r="4932" spans="1:30" hidden="1" x14ac:dyDescent="0.25">
      <c r="A4932" s="2">
        <v>2</v>
      </c>
      <c r="B4932" s="2">
        <v>2019</v>
      </c>
      <c r="C4932" s="4" t="str">
        <f>INDEX(Index!$B$1:$B$500,MATCH($F4932,Index!$A$1:$A$500,0)
)</f>
        <v>SF</v>
      </c>
      <c r="D4932" s="4">
        <v>0</v>
      </c>
      <c r="E4932" s="141">
        <f t="shared" si="77"/>
        <v>0.67315813103449162</v>
      </c>
      <c r="F4932" s="3" t="s">
        <v>1</v>
      </c>
      <c r="G4932" s="3">
        <v>3</v>
      </c>
      <c r="H4932" s="125">
        <v>0.67315813103449162</v>
      </c>
      <c r="I4932" s="3"/>
      <c r="J4932" s="3"/>
      <c r="K4932" s="3" t="s">
        <v>100</v>
      </c>
      <c r="L4932" s="125">
        <v>0.265777521161286</v>
      </c>
      <c r="M4932" s="3">
        <v>5</v>
      </c>
      <c r="N4932" s="125">
        <v>-0.44339856094713398</v>
      </c>
      <c r="O4932" s="3">
        <v>2</v>
      </c>
      <c r="P4932" s="125">
        <v>-3.6017951073928398E-2</v>
      </c>
      <c r="Q4932" s="3">
        <v>20</v>
      </c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</row>
    <row r="4933" spans="1:30" hidden="1" x14ac:dyDescent="0.25">
      <c r="A4933" s="2">
        <v>2</v>
      </c>
      <c r="B4933" s="2">
        <v>2019</v>
      </c>
      <c r="C4933" s="4" t="str">
        <f>INDEX(Index!$B$1:$B$500,MATCH($F4933,Index!$A$1:$A$500,0)
)</f>
        <v>BAL</v>
      </c>
      <c r="D4933" s="4">
        <v>0</v>
      </c>
      <c r="E4933" s="141">
        <f t="shared" si="77"/>
        <v>0.59401230317176301</v>
      </c>
      <c r="F4933" s="3" t="s">
        <v>18</v>
      </c>
      <c r="G4933" s="3">
        <v>4</v>
      </c>
      <c r="H4933" s="125">
        <v>0.59401230317176301</v>
      </c>
      <c r="I4933" s="3"/>
      <c r="J4933" s="3"/>
      <c r="K4933" s="3" t="s">
        <v>100</v>
      </c>
      <c r="L4933" s="125">
        <v>0.334926684970206</v>
      </c>
      <c r="M4933" s="3">
        <v>3</v>
      </c>
      <c r="N4933" s="125">
        <v>-0.14678734583831199</v>
      </c>
      <c r="O4933" s="3">
        <v>9</v>
      </c>
      <c r="P4933" s="125">
        <v>0.11229827236324499</v>
      </c>
      <c r="Q4933" s="3">
        <v>1</v>
      </c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</row>
    <row r="4934" spans="1:30" hidden="1" x14ac:dyDescent="0.25">
      <c r="A4934" s="2">
        <v>2</v>
      </c>
      <c r="B4934" s="2">
        <v>2019</v>
      </c>
      <c r="C4934" s="4" t="str">
        <f>INDEX(Index!$B$1:$B$500,MATCH($F4934,Index!$A$1:$A$500,0)
)</f>
        <v>KC</v>
      </c>
      <c r="D4934" s="4">
        <v>0</v>
      </c>
      <c r="E4934" s="141">
        <f t="shared" si="77"/>
        <v>0.52009526323435573</v>
      </c>
      <c r="F4934" s="3" t="s">
        <v>5</v>
      </c>
      <c r="G4934" s="3">
        <v>5</v>
      </c>
      <c r="H4934" s="125">
        <v>0.52009526323435573</v>
      </c>
      <c r="I4934" s="3"/>
      <c r="J4934" s="3"/>
      <c r="K4934" s="3" t="s">
        <v>100</v>
      </c>
      <c r="L4934" s="125">
        <v>0.40167996034758302</v>
      </c>
      <c r="M4934" s="3">
        <v>2</v>
      </c>
      <c r="N4934" s="125">
        <v>-0.112570456892696</v>
      </c>
      <c r="O4934" s="3">
        <v>13</v>
      </c>
      <c r="P4934" s="125">
        <v>5.8448459940766999E-3</v>
      </c>
      <c r="Q4934" s="3">
        <v>15</v>
      </c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</row>
    <row r="4935" spans="1:30" hidden="1" x14ac:dyDescent="0.25">
      <c r="A4935" s="2">
        <v>2</v>
      </c>
      <c r="B4935" s="2">
        <v>2019</v>
      </c>
      <c r="C4935" s="4" t="str">
        <f>INDEX(Index!$B$1:$B$500,MATCH($F4935,Index!$A$1:$A$500,0)
)</f>
        <v>LAR</v>
      </c>
      <c r="D4935" s="4">
        <v>0</v>
      </c>
      <c r="E4935" s="141">
        <f t="shared" si="77"/>
        <v>0.29551048070212771</v>
      </c>
      <c r="F4935" s="3" t="s">
        <v>42</v>
      </c>
      <c r="G4935" s="3">
        <v>6</v>
      </c>
      <c r="H4935" s="125">
        <v>0.29551048070212771</v>
      </c>
      <c r="I4935" s="3"/>
      <c r="J4935" s="3"/>
      <c r="K4935" s="3" t="s">
        <v>100</v>
      </c>
      <c r="L4935" s="125">
        <v>0.12516975869710201</v>
      </c>
      <c r="M4935" s="3">
        <v>10</v>
      </c>
      <c r="N4935" s="125">
        <v>-0.25181219209606198</v>
      </c>
      <c r="O4935" s="3">
        <v>3</v>
      </c>
      <c r="P4935" s="125">
        <v>-8.1471470091036294E-2</v>
      </c>
      <c r="Q4935" s="3">
        <v>29</v>
      </c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</row>
    <row r="4936" spans="1:30" hidden="1" x14ac:dyDescent="0.25">
      <c r="A4936" s="2">
        <v>2</v>
      </c>
      <c r="B4936" s="2">
        <v>2019</v>
      </c>
      <c r="C4936" s="4" t="str">
        <f>INDEX(Index!$B$1:$B$500,MATCH($F4936,Index!$A$1:$A$500,0)
)</f>
        <v>SEA</v>
      </c>
      <c r="D4936" s="4">
        <v>0</v>
      </c>
      <c r="E4936" s="141">
        <f t="shared" si="77"/>
        <v>0.20088400043055241</v>
      </c>
      <c r="F4936" s="3" t="s">
        <v>30</v>
      </c>
      <c r="G4936" s="3">
        <v>7</v>
      </c>
      <c r="H4936" s="125">
        <v>0.20088400043055241</v>
      </c>
      <c r="I4936" s="3"/>
      <c r="J4936" s="3"/>
      <c r="K4936" s="3" t="s">
        <v>100</v>
      </c>
      <c r="L4936" s="125">
        <v>0.15015541982397701</v>
      </c>
      <c r="M4936" s="3">
        <v>8</v>
      </c>
      <c r="N4936" s="125">
        <v>-3.9957827927984503E-2</v>
      </c>
      <c r="O4936" s="3">
        <v>16</v>
      </c>
      <c r="P4936" s="125">
        <v>1.07707526785909E-2</v>
      </c>
      <c r="Q4936" s="3">
        <v>13</v>
      </c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</row>
    <row r="4937" spans="1:30" hidden="1" x14ac:dyDescent="0.25">
      <c r="A4937" s="2">
        <v>2</v>
      </c>
      <c r="B4937" s="2">
        <v>2019</v>
      </c>
      <c r="C4937" s="4" t="str">
        <f>INDEX(Index!$B$1:$B$500,MATCH($F4937,Index!$A$1:$A$500,0)
)</f>
        <v>DET</v>
      </c>
      <c r="D4937" s="4">
        <v>0</v>
      </c>
      <c r="E4937" s="141">
        <f t="shared" si="77"/>
        <v>0.135696086931855</v>
      </c>
      <c r="F4937" s="3" t="s">
        <v>21</v>
      </c>
      <c r="G4937" s="3">
        <v>8</v>
      </c>
      <c r="H4937" s="125">
        <v>0.135696086931855</v>
      </c>
      <c r="I4937" s="3"/>
      <c r="J4937" s="3"/>
      <c r="K4937" s="3" t="s">
        <v>305</v>
      </c>
      <c r="L4937" s="125">
        <v>0.104182348027236</v>
      </c>
      <c r="M4937" s="3">
        <v>11</v>
      </c>
      <c r="N4937" s="125">
        <v>-0.17015753387363899</v>
      </c>
      <c r="O4937" s="3">
        <v>7</v>
      </c>
      <c r="P4937" s="125">
        <v>-0.13864379496901999</v>
      </c>
      <c r="Q4937" s="3">
        <v>31</v>
      </c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</row>
    <row r="4938" spans="1:30" hidden="1" x14ac:dyDescent="0.25">
      <c r="A4938" s="2">
        <v>2</v>
      </c>
      <c r="B4938" s="2">
        <v>2019</v>
      </c>
      <c r="C4938" s="4" t="str">
        <f>INDEX(Index!$B$1:$B$500,MATCH($F4938,Index!$A$1:$A$500,0)
)</f>
        <v>MIN</v>
      </c>
      <c r="D4938" s="4">
        <v>0</v>
      </c>
      <c r="E4938" s="141">
        <f t="shared" si="77"/>
        <v>7.8225415711426605E-2</v>
      </c>
      <c r="F4938" s="3" t="s">
        <v>46</v>
      </c>
      <c r="G4938" s="3">
        <v>9</v>
      </c>
      <c r="H4938" s="125">
        <v>7.8225415711426605E-2</v>
      </c>
      <c r="I4938" s="3"/>
      <c r="J4938" s="3"/>
      <c r="K4938" s="3" t="s">
        <v>101</v>
      </c>
      <c r="L4938" s="125">
        <v>3.4492897949099897E-2</v>
      </c>
      <c r="M4938" s="3">
        <v>14</v>
      </c>
      <c r="N4938" s="125">
        <v>-0.135161092679429</v>
      </c>
      <c r="O4938" s="3">
        <v>10</v>
      </c>
      <c r="P4938" s="125">
        <v>-9.1428574917102295E-2</v>
      </c>
      <c r="Q4938" s="3">
        <v>30</v>
      </c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</row>
    <row r="4939" spans="1:30" hidden="1" x14ac:dyDescent="0.25">
      <c r="A4939" s="2">
        <v>2</v>
      </c>
      <c r="B4939" s="2">
        <v>2019</v>
      </c>
      <c r="C4939" s="4" t="str">
        <f>INDEX(Index!$B$1:$B$500,MATCH($F4939,Index!$A$1:$A$500,0)
)</f>
        <v>BUF</v>
      </c>
      <c r="D4939" s="4">
        <v>0</v>
      </c>
      <c r="E4939" s="141">
        <f t="shared" si="77"/>
        <v>7.3193606767243388E-2</v>
      </c>
      <c r="F4939" s="3" t="s">
        <v>0</v>
      </c>
      <c r="G4939" s="3">
        <v>10</v>
      </c>
      <c r="H4939" s="125">
        <v>7.3193606767243388E-2</v>
      </c>
      <c r="I4939" s="3"/>
      <c r="J4939" s="3"/>
      <c r="K4939" s="3" t="s">
        <v>100</v>
      </c>
      <c r="L4939" s="125">
        <v>-1.5279967622907601E-2</v>
      </c>
      <c r="M4939" s="3">
        <v>18</v>
      </c>
      <c r="N4939" s="125">
        <v>-0.12749165201522999</v>
      </c>
      <c r="O4939" s="3">
        <v>11</v>
      </c>
      <c r="P4939" s="125">
        <v>-3.9018077625079001E-2</v>
      </c>
      <c r="Q4939" s="3">
        <v>21</v>
      </c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</row>
    <row r="4940" spans="1:30" hidden="1" x14ac:dyDescent="0.25">
      <c r="A4940" s="2">
        <v>2</v>
      </c>
      <c r="B4940" s="2">
        <v>2019</v>
      </c>
      <c r="C4940" s="4" t="str">
        <f>INDEX(Index!$B$1:$B$500,MATCH($F4940,Index!$A$1:$A$500,0)
)</f>
        <v>TEN</v>
      </c>
      <c r="D4940" s="4">
        <v>0</v>
      </c>
      <c r="E4940" s="141">
        <f t="shared" si="77"/>
        <v>6.7817338326856241E-2</v>
      </c>
      <c r="F4940" s="3" t="s">
        <v>45</v>
      </c>
      <c r="G4940" s="3">
        <v>11</v>
      </c>
      <c r="H4940" s="125">
        <v>6.7817338326856241E-2</v>
      </c>
      <c r="I4940" s="3"/>
      <c r="J4940" s="3"/>
      <c r="K4940" s="3" t="s">
        <v>101</v>
      </c>
      <c r="L4940" s="125">
        <v>4.0122851117445603E-2</v>
      </c>
      <c r="M4940" s="3">
        <v>13</v>
      </c>
      <c r="N4940" s="125">
        <v>-2.57534119375727E-2</v>
      </c>
      <c r="O4940" s="3">
        <v>17</v>
      </c>
      <c r="P4940" s="125">
        <v>1.94107527183794E-3</v>
      </c>
      <c r="Q4940" s="3">
        <v>17</v>
      </c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</row>
    <row r="4941" spans="1:30" hidden="1" x14ac:dyDescent="0.25">
      <c r="A4941" s="2">
        <v>2</v>
      </c>
      <c r="B4941" s="2">
        <v>2019</v>
      </c>
      <c r="C4941" s="4" t="str">
        <f>INDEX(Index!$B$1:$B$500,MATCH($F4941,Index!$A$1:$A$500,0)
)</f>
        <v>GB</v>
      </c>
      <c r="D4941" s="4">
        <v>0</v>
      </c>
      <c r="E4941" s="141">
        <f t="shared" si="77"/>
        <v>6.5392593806371108E-2</v>
      </c>
      <c r="F4941" s="3" t="s">
        <v>20</v>
      </c>
      <c r="G4941" s="3">
        <v>12</v>
      </c>
      <c r="H4941" s="125">
        <v>6.5392593806371108E-2</v>
      </c>
      <c r="I4941" s="3"/>
      <c r="J4941" s="3"/>
      <c r="K4941" s="3" t="s">
        <v>100</v>
      </c>
      <c r="L4941" s="125">
        <v>-0.16982614577103899</v>
      </c>
      <c r="M4941" s="3">
        <v>24</v>
      </c>
      <c r="N4941" s="125">
        <v>-0.18997081211490299</v>
      </c>
      <c r="O4941" s="3">
        <v>4</v>
      </c>
      <c r="P4941" s="125">
        <v>4.5247927462507102E-2</v>
      </c>
      <c r="Q4941" s="3">
        <v>6</v>
      </c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</row>
    <row r="4942" spans="1:30" hidden="1" x14ac:dyDescent="0.25">
      <c r="A4942" s="2">
        <v>2</v>
      </c>
      <c r="B4942" s="2">
        <v>2019</v>
      </c>
      <c r="C4942" s="4" t="str">
        <f>INDEX(Index!$B$1:$B$500,MATCH($F4942,Index!$A$1:$A$500,0)
)</f>
        <v>PHI</v>
      </c>
      <c r="D4942" s="4">
        <v>0</v>
      </c>
      <c r="E4942" s="141">
        <f t="shared" si="77"/>
        <v>6.4260235056918497E-2</v>
      </c>
      <c r="F4942" s="3" t="s">
        <v>7</v>
      </c>
      <c r="G4942" s="3">
        <v>13</v>
      </c>
      <c r="H4942" s="125">
        <v>6.4260235056918497E-2</v>
      </c>
      <c r="I4942" s="3"/>
      <c r="J4942" s="3"/>
      <c r="K4942" s="3" t="s">
        <v>101</v>
      </c>
      <c r="L4942" s="125">
        <v>6.2393659210937397E-2</v>
      </c>
      <c r="M4942" s="3">
        <v>12</v>
      </c>
      <c r="N4942" s="125">
        <v>3.6874314083346897E-2</v>
      </c>
      <c r="O4942" s="3">
        <v>19</v>
      </c>
      <c r="P4942" s="125">
        <v>3.8740889929327997E-2</v>
      </c>
      <c r="Q4942" s="3">
        <v>7</v>
      </c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</row>
    <row r="4943" spans="1:30" hidden="1" x14ac:dyDescent="0.25">
      <c r="A4943" s="2">
        <v>2</v>
      </c>
      <c r="B4943" s="2">
        <v>2019</v>
      </c>
      <c r="C4943" s="4" t="str">
        <f>INDEX(Index!$B$1:$B$500,MATCH($F4943,Index!$A$1:$A$500,0)
)</f>
        <v>CLE</v>
      </c>
      <c r="D4943" s="4">
        <v>0</v>
      </c>
      <c r="E4943" s="141">
        <f t="shared" si="77"/>
        <v>5.6365277772329705E-2</v>
      </c>
      <c r="F4943" s="3" t="s">
        <v>10</v>
      </c>
      <c r="G4943" s="3">
        <v>14</v>
      </c>
      <c r="H4943" s="125">
        <v>5.6365277772329705E-2</v>
      </c>
      <c r="I4943" s="3"/>
      <c r="J4943" s="3"/>
      <c r="K4943" s="3" t="s">
        <v>101</v>
      </c>
      <c r="L4943" s="125">
        <v>-0.203540657375816</v>
      </c>
      <c r="M4943" s="3">
        <v>27</v>
      </c>
      <c r="N4943" s="125">
        <v>-0.18144964487326401</v>
      </c>
      <c r="O4943" s="3">
        <v>6</v>
      </c>
      <c r="P4943" s="125">
        <v>7.8456290274881699E-2</v>
      </c>
      <c r="Q4943" s="3">
        <v>2</v>
      </c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</row>
    <row r="4944" spans="1:30" hidden="1" x14ac:dyDescent="0.25">
      <c r="A4944" s="2">
        <v>2</v>
      </c>
      <c r="B4944" s="2">
        <v>2019</v>
      </c>
      <c r="C4944" s="4" t="str">
        <f>INDEX(Index!$B$1:$B$500,MATCH($F4944,Index!$A$1:$A$500,0)
)</f>
        <v>HOU</v>
      </c>
      <c r="D4944" s="4">
        <v>0</v>
      </c>
      <c r="E4944" s="141">
        <f t="shared" si="77"/>
        <v>2.4012775627191732E-3</v>
      </c>
      <c r="F4944" s="3" t="s">
        <v>49</v>
      </c>
      <c r="G4944" s="3">
        <v>15</v>
      </c>
      <c r="H4944" s="125">
        <v>2.4012775627191732E-3</v>
      </c>
      <c r="I4944" s="3"/>
      <c r="J4944" s="3"/>
      <c r="K4944" s="3" t="s">
        <v>101</v>
      </c>
      <c r="L4944" s="125">
        <v>1.7402077636947801E-3</v>
      </c>
      <c r="M4944" s="3">
        <v>16</v>
      </c>
      <c r="N4944" s="125">
        <v>-1.2948493874219099E-3</v>
      </c>
      <c r="O4944" s="3">
        <v>18</v>
      </c>
      <c r="P4944" s="125">
        <v>-6.3377958839751702E-4</v>
      </c>
      <c r="Q4944" s="3">
        <v>18</v>
      </c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</row>
    <row r="4945" spans="1:30" hidden="1" x14ac:dyDescent="0.25">
      <c r="A4945" s="2">
        <v>2</v>
      </c>
      <c r="B4945" s="2">
        <v>2019</v>
      </c>
      <c r="C4945" s="4" t="str">
        <f>INDEX(Index!$B$1:$B$500,MATCH($F4945,Index!$A$1:$A$500,0)
)</f>
        <v>CHI</v>
      </c>
      <c r="D4945" s="4">
        <v>0</v>
      </c>
      <c r="E4945" s="141">
        <f t="shared" si="77"/>
        <v>-6.6909706564370133E-3</v>
      </c>
      <c r="F4945" s="3" t="s">
        <v>64</v>
      </c>
      <c r="G4945" s="3">
        <v>16</v>
      </c>
      <c r="H4945" s="125">
        <v>-6.6909706564370133E-3</v>
      </c>
      <c r="I4945" s="3"/>
      <c r="J4945" s="3"/>
      <c r="K4945" s="3" t="s">
        <v>101</v>
      </c>
      <c r="L4945" s="125">
        <v>-0.17603893392818601</v>
      </c>
      <c r="M4945" s="3">
        <v>25</v>
      </c>
      <c r="N4945" s="125">
        <v>-0.11963335285929</v>
      </c>
      <c r="O4945" s="3">
        <v>12</v>
      </c>
      <c r="P4945" s="125">
        <v>4.9714610412458997E-2</v>
      </c>
      <c r="Q4945" s="3">
        <v>5</v>
      </c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</row>
    <row r="4946" spans="1:30" hidden="1" x14ac:dyDescent="0.25">
      <c r="A4946" s="2">
        <v>2</v>
      </c>
      <c r="B4946" s="2">
        <v>2019</v>
      </c>
      <c r="C4946" s="4" t="str">
        <f>INDEX(Index!$B$1:$B$500,MATCH($F4946,Index!$A$1:$A$500,0)
)</f>
        <v>LV</v>
      </c>
      <c r="D4946" s="4">
        <v>0</v>
      </c>
      <c r="E4946" s="141">
        <f t="shared" si="77"/>
        <v>-6.8111120303858685E-2</v>
      </c>
      <c r="F4946" s="3" t="s">
        <v>52</v>
      </c>
      <c r="G4946" s="3">
        <v>17</v>
      </c>
      <c r="H4946" s="125">
        <v>-6.8111120303858685E-2</v>
      </c>
      <c r="I4946" s="3"/>
      <c r="J4946" s="3"/>
      <c r="K4946" s="3" t="s">
        <v>101</v>
      </c>
      <c r="L4946" s="125">
        <v>-4.1084369665002798E-2</v>
      </c>
      <c r="M4946" s="3">
        <v>19</v>
      </c>
      <c r="N4946" s="125">
        <v>6.2637872524814897E-2</v>
      </c>
      <c r="O4946" s="3">
        <v>20</v>
      </c>
      <c r="P4946" s="125">
        <v>3.5611121885959003E-2</v>
      </c>
      <c r="Q4946" s="3">
        <v>8</v>
      </c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</row>
    <row r="4947" spans="1:30" hidden="1" x14ac:dyDescent="0.25">
      <c r="A4947" s="2">
        <v>2</v>
      </c>
      <c r="B4947" s="2">
        <v>2019</v>
      </c>
      <c r="C4947" s="4" t="str">
        <f>INDEX(Index!$B$1:$B$500,MATCH($F4947,Index!$A$1:$A$500,0)
)</f>
        <v>IND</v>
      </c>
      <c r="D4947" s="4">
        <v>0</v>
      </c>
      <c r="E4947" s="141">
        <f t="shared" si="77"/>
        <v>-0.10735124440360699</v>
      </c>
      <c r="F4947" s="3" t="s">
        <v>35</v>
      </c>
      <c r="G4947" s="3">
        <v>18</v>
      </c>
      <c r="H4947" s="125">
        <v>-0.10735124440360699</v>
      </c>
      <c r="I4947" s="3"/>
      <c r="J4947" s="3"/>
      <c r="K4947" s="3" t="s">
        <v>101</v>
      </c>
      <c r="L4947" s="125">
        <v>0.17158953695542201</v>
      </c>
      <c r="M4947" s="3">
        <v>6</v>
      </c>
      <c r="N4947" s="125">
        <v>0.127849408656903</v>
      </c>
      <c r="O4947" s="3">
        <v>22</v>
      </c>
      <c r="P4947" s="125">
        <v>-0.151091372702126</v>
      </c>
      <c r="Q4947" s="3">
        <v>32</v>
      </c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</row>
    <row r="4948" spans="1:30" hidden="1" x14ac:dyDescent="0.25">
      <c r="A4948" s="2">
        <v>2</v>
      </c>
      <c r="B4948" s="2">
        <v>2019</v>
      </c>
      <c r="C4948" s="4" t="str">
        <f>INDEX(Index!$B$1:$B$500,MATCH($F4948,Index!$A$1:$A$500,0)
)</f>
        <v>LAC</v>
      </c>
      <c r="D4948" s="4">
        <v>0</v>
      </c>
      <c r="E4948" s="141">
        <f t="shared" si="77"/>
        <v>-0.12555354786102702</v>
      </c>
      <c r="F4948" s="3" t="s">
        <v>28</v>
      </c>
      <c r="G4948" s="3">
        <v>19</v>
      </c>
      <c r="H4948" s="125">
        <v>-0.12555354786102702</v>
      </c>
      <c r="I4948" s="3"/>
      <c r="J4948" s="3"/>
      <c r="K4948" s="3" t="s">
        <v>101</v>
      </c>
      <c r="L4948" s="125">
        <v>0.14116943256275799</v>
      </c>
      <c r="M4948" s="3">
        <v>9</v>
      </c>
      <c r="N4948" s="125">
        <v>0.200013828084075</v>
      </c>
      <c r="O4948" s="3">
        <v>26</v>
      </c>
      <c r="P4948" s="125">
        <v>-6.6709152339710004E-2</v>
      </c>
      <c r="Q4948" s="3">
        <v>27</v>
      </c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</row>
    <row r="4949" spans="1:30" hidden="1" x14ac:dyDescent="0.25">
      <c r="A4949" s="2">
        <v>2</v>
      </c>
      <c r="B4949" s="2">
        <v>2019</v>
      </c>
      <c r="C4949" s="4" t="str">
        <f>INDEX(Index!$B$1:$B$500,MATCH($F4949,Index!$A$1:$A$500,0)
)</f>
        <v>TB</v>
      </c>
      <c r="D4949" s="4">
        <v>0</v>
      </c>
      <c r="E4949" s="141">
        <f t="shared" si="77"/>
        <v>-0.16025009109213631</v>
      </c>
      <c r="F4949" s="3" t="s">
        <v>38</v>
      </c>
      <c r="G4949" s="3">
        <v>20</v>
      </c>
      <c r="H4949" s="125">
        <v>-0.16025009109213631</v>
      </c>
      <c r="I4949" s="3"/>
      <c r="J4949" s="3"/>
      <c r="K4949" s="3" t="s">
        <v>101</v>
      </c>
      <c r="L4949" s="125">
        <v>-0.28032378093291599</v>
      </c>
      <c r="M4949" s="3">
        <v>30</v>
      </c>
      <c r="N4949" s="125">
        <v>-0.18516957461827999</v>
      </c>
      <c r="O4949" s="3">
        <v>5</v>
      </c>
      <c r="P4949" s="125">
        <v>-6.5095884777500307E-2</v>
      </c>
      <c r="Q4949" s="3">
        <v>25</v>
      </c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</row>
    <row r="4950" spans="1:30" hidden="1" x14ac:dyDescent="0.25">
      <c r="A4950" s="2">
        <v>2</v>
      </c>
      <c r="B4950" s="2">
        <v>2019</v>
      </c>
      <c r="C4950" s="4" t="str">
        <f>INDEX(Index!$B$1:$B$500,MATCH($F4950,Index!$A$1:$A$500,0)
)</f>
        <v>NO</v>
      </c>
      <c r="D4950" s="4">
        <v>0</v>
      </c>
      <c r="E4950" s="141">
        <f t="shared" si="77"/>
        <v>-0.16046584861993854</v>
      </c>
      <c r="F4950" s="3" t="s">
        <v>27</v>
      </c>
      <c r="G4950" s="3">
        <v>21</v>
      </c>
      <c r="H4950" s="125">
        <v>-0.16046584861993854</v>
      </c>
      <c r="I4950" s="3"/>
      <c r="J4950" s="3"/>
      <c r="K4950" s="3" t="s">
        <v>101</v>
      </c>
      <c r="L4950" s="125">
        <v>4.6634593195302599E-3</v>
      </c>
      <c r="M4950" s="3">
        <v>15</v>
      </c>
      <c r="N4950" s="125">
        <v>0.23157715550626201</v>
      </c>
      <c r="O4950" s="3">
        <v>27</v>
      </c>
      <c r="P4950" s="125">
        <v>6.64478475667932E-2</v>
      </c>
      <c r="Q4950" s="3">
        <v>3</v>
      </c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</row>
    <row r="4951" spans="1:30" hidden="1" x14ac:dyDescent="0.25">
      <c r="A4951" s="2">
        <v>2</v>
      </c>
      <c r="B4951" s="2">
        <v>2019</v>
      </c>
      <c r="C4951" s="4" t="str">
        <f>INDEX(Index!$B$1:$B$500,MATCH($F4951,Index!$A$1:$A$500,0)
)</f>
        <v>CAR</v>
      </c>
      <c r="D4951" s="4">
        <v>0</v>
      </c>
      <c r="E4951" s="141">
        <f t="shared" si="77"/>
        <v>-0.16738144751695092</v>
      </c>
      <c r="F4951" s="3" t="s">
        <v>51</v>
      </c>
      <c r="G4951" s="3">
        <v>22</v>
      </c>
      <c r="H4951" s="125">
        <v>-0.16738144751695092</v>
      </c>
      <c r="I4951" s="3"/>
      <c r="J4951" s="3"/>
      <c r="K4951" s="3" t="s">
        <v>102</v>
      </c>
      <c r="L4951" s="125">
        <v>-0.13524567157458101</v>
      </c>
      <c r="M4951" s="3">
        <v>22</v>
      </c>
      <c r="N4951" s="125">
        <v>8.7515878222691898E-2</v>
      </c>
      <c r="O4951" s="3">
        <v>21</v>
      </c>
      <c r="P4951" s="125">
        <v>5.5380102280322002E-2</v>
      </c>
      <c r="Q4951" s="3">
        <v>4</v>
      </c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</row>
    <row r="4952" spans="1:30" hidden="1" x14ac:dyDescent="0.25">
      <c r="A4952" s="2">
        <v>2</v>
      </c>
      <c r="B4952" s="2">
        <v>2019</v>
      </c>
      <c r="C4952" s="4" t="str">
        <f>INDEX(Index!$B$1:$B$500,MATCH($F4952,Index!$A$1:$A$500,0)
)</f>
        <v>WAS</v>
      </c>
      <c r="D4952" s="4">
        <v>0</v>
      </c>
      <c r="E4952" s="141">
        <f t="shared" si="77"/>
        <v>-0.18785953866613209</v>
      </c>
      <c r="F4952" s="3" t="s">
        <v>26</v>
      </c>
      <c r="G4952" s="3">
        <v>23</v>
      </c>
      <c r="H4952" s="125">
        <v>-0.18785953866613209</v>
      </c>
      <c r="I4952" s="3"/>
      <c r="J4952" s="3"/>
      <c r="K4952" s="3" t="s">
        <v>102</v>
      </c>
      <c r="L4952" s="125">
        <v>0.151086851750099</v>
      </c>
      <c r="M4952" s="3">
        <v>7</v>
      </c>
      <c r="N4952" s="125">
        <v>0.36784175167715799</v>
      </c>
      <c r="O4952" s="3">
        <v>31</v>
      </c>
      <c r="P4952" s="125">
        <v>2.8895361260926899E-2</v>
      </c>
      <c r="Q4952" s="3">
        <v>9</v>
      </c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</row>
    <row r="4953" spans="1:30" hidden="1" x14ac:dyDescent="0.25">
      <c r="A4953" s="2">
        <v>2</v>
      </c>
      <c r="B4953" s="2">
        <v>2019</v>
      </c>
      <c r="C4953" s="4" t="str">
        <f>INDEX(Index!$B$1:$B$500,MATCH($F4953,Index!$A$1:$A$500,0)
)</f>
        <v>JAX</v>
      </c>
      <c r="D4953" s="4">
        <v>0</v>
      </c>
      <c r="E4953" s="141">
        <f t="shared" si="77"/>
        <v>-0.19575494310430519</v>
      </c>
      <c r="F4953" s="3" t="s">
        <v>12</v>
      </c>
      <c r="G4953" s="3">
        <v>24</v>
      </c>
      <c r="H4953" s="125">
        <v>-0.19575494310430519</v>
      </c>
      <c r="I4953" s="3"/>
      <c r="J4953" s="3"/>
      <c r="K4953" s="3" t="s">
        <v>102</v>
      </c>
      <c r="L4953" s="125">
        <v>-6.8765986432091003E-2</v>
      </c>
      <c r="M4953" s="3">
        <v>21</v>
      </c>
      <c r="N4953" s="125">
        <v>0.15489071464633899</v>
      </c>
      <c r="O4953" s="3">
        <v>23</v>
      </c>
      <c r="P4953" s="125">
        <v>2.7901757974124801E-2</v>
      </c>
      <c r="Q4953" s="3">
        <v>10</v>
      </c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</row>
    <row r="4954" spans="1:30" hidden="1" x14ac:dyDescent="0.25">
      <c r="A4954" s="2">
        <v>2</v>
      </c>
      <c r="B4954" s="2">
        <v>2019</v>
      </c>
      <c r="C4954" s="4" t="str">
        <f>INDEX(Index!$B$1:$B$500,MATCH($F4954,Index!$A$1:$A$500,0)
)</f>
        <v>NYJ</v>
      </c>
      <c r="D4954" s="4">
        <v>0</v>
      </c>
      <c r="E4954" s="141">
        <f t="shared" si="77"/>
        <v>-0.2757981825395226</v>
      </c>
      <c r="F4954" s="3" t="s">
        <v>9</v>
      </c>
      <c r="G4954" s="3">
        <v>25</v>
      </c>
      <c r="H4954" s="125">
        <v>-0.2757981825395226</v>
      </c>
      <c r="I4954" s="3"/>
      <c r="J4954" s="3"/>
      <c r="K4954" s="3" t="s">
        <v>102</v>
      </c>
      <c r="L4954" s="125">
        <v>-0.36807200248426702</v>
      </c>
      <c r="M4954" s="3">
        <v>31</v>
      </c>
      <c r="N4954" s="125">
        <v>-0.15804106748094701</v>
      </c>
      <c r="O4954" s="3">
        <v>8</v>
      </c>
      <c r="P4954" s="125">
        <v>-6.5767247536202597E-2</v>
      </c>
      <c r="Q4954" s="3">
        <v>26</v>
      </c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</row>
    <row r="4955" spans="1:30" hidden="1" x14ac:dyDescent="0.25">
      <c r="A4955" s="2">
        <v>2</v>
      </c>
      <c r="B4955" s="2">
        <v>2019</v>
      </c>
      <c r="C4955" s="4" t="str">
        <f>INDEX(Index!$B$1:$B$500,MATCH($F4955,Index!$A$1:$A$500,0)
)</f>
        <v>ATL</v>
      </c>
      <c r="D4955" s="4">
        <v>0</v>
      </c>
      <c r="E4955" s="141">
        <f t="shared" si="77"/>
        <v>-0.27699197033689643</v>
      </c>
      <c r="F4955" s="3" t="s">
        <v>43</v>
      </c>
      <c r="G4955" s="3">
        <v>26</v>
      </c>
      <c r="H4955" s="125">
        <v>-0.27699197033689643</v>
      </c>
      <c r="I4955" s="3"/>
      <c r="J4955" s="3"/>
      <c r="K4955" s="3" t="s">
        <v>101</v>
      </c>
      <c r="L4955" s="125">
        <v>-0.26668382685612202</v>
      </c>
      <c r="M4955" s="3">
        <v>29</v>
      </c>
      <c r="N4955" s="125">
        <v>-6.2692660690668894E-2</v>
      </c>
      <c r="O4955" s="3">
        <v>15</v>
      </c>
      <c r="P4955" s="125">
        <v>-7.3000804171443306E-2</v>
      </c>
      <c r="Q4955" s="3">
        <v>28</v>
      </c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</row>
    <row r="4956" spans="1:30" hidden="1" x14ac:dyDescent="0.25">
      <c r="A4956" s="2">
        <v>2</v>
      </c>
      <c r="B4956" s="2">
        <v>2019</v>
      </c>
      <c r="C4956" s="4" t="str">
        <f>INDEX(Index!$B$1:$B$500,MATCH($F4956,Index!$A$1:$A$500,0)
)</f>
        <v>DEN</v>
      </c>
      <c r="D4956" s="4">
        <v>0</v>
      </c>
      <c r="E4956" s="141">
        <f t="shared" si="77"/>
        <v>-0.3042480304067266</v>
      </c>
      <c r="F4956" s="3" t="s">
        <v>39</v>
      </c>
      <c r="G4956" s="3">
        <v>27</v>
      </c>
      <c r="H4956" s="125">
        <v>-0.3042480304067266</v>
      </c>
      <c r="I4956" s="3"/>
      <c r="J4956" s="3"/>
      <c r="K4956" s="3" t="s">
        <v>102</v>
      </c>
      <c r="L4956" s="125">
        <v>-4.9088017505567301E-2</v>
      </c>
      <c r="M4956" s="3">
        <v>20</v>
      </c>
      <c r="N4956" s="125">
        <v>0.193214655355263</v>
      </c>
      <c r="O4956" s="3">
        <v>25</v>
      </c>
      <c r="P4956" s="125">
        <v>-6.19453575458963E-2</v>
      </c>
      <c r="Q4956" s="3">
        <v>24</v>
      </c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</row>
    <row r="4957" spans="1:30" hidden="1" x14ac:dyDescent="0.25">
      <c r="A4957" s="2">
        <v>2</v>
      </c>
      <c r="B4957" s="2">
        <v>2019</v>
      </c>
      <c r="C4957" s="4" t="str">
        <f>INDEX(Index!$B$1:$B$500,MATCH($F4957,Index!$A$1:$A$500,0)
)</f>
        <v>ARI</v>
      </c>
      <c r="D4957" s="4">
        <v>0</v>
      </c>
      <c r="E4957" s="141">
        <f t="shared" si="77"/>
        <v>-0.36640476279634371</v>
      </c>
      <c r="F4957" s="3" t="s">
        <v>23</v>
      </c>
      <c r="G4957" s="3">
        <v>28</v>
      </c>
      <c r="H4957" s="125">
        <v>-0.36640476279634371</v>
      </c>
      <c r="I4957" s="3"/>
      <c r="J4957" s="3"/>
      <c r="K4957" s="3" t="s">
        <v>306</v>
      </c>
      <c r="L4957" s="125">
        <v>-0.19595873157895699</v>
      </c>
      <c r="M4957" s="3">
        <v>26</v>
      </c>
      <c r="N4957" s="125">
        <v>0.17332182668785401</v>
      </c>
      <c r="O4957" s="3">
        <v>24</v>
      </c>
      <c r="P4957" s="125">
        <v>2.8757954704672802E-3</v>
      </c>
      <c r="Q4957" s="3">
        <v>16</v>
      </c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</row>
    <row r="4958" spans="1:30" hidden="1" x14ac:dyDescent="0.25">
      <c r="A4958" s="2">
        <v>2</v>
      </c>
      <c r="B4958" s="2">
        <v>2019</v>
      </c>
      <c r="C4958" s="4" t="str">
        <f>INDEX(Index!$B$1:$B$500,MATCH($F4958,Index!$A$1:$A$500,0)
)</f>
        <v>NYG</v>
      </c>
      <c r="D4958" s="4">
        <v>0</v>
      </c>
      <c r="E4958" s="141">
        <f t="shared" si="77"/>
        <v>-0.38063623138861952</v>
      </c>
      <c r="F4958" s="3" t="s">
        <v>15</v>
      </c>
      <c r="G4958" s="3">
        <v>29</v>
      </c>
      <c r="H4958" s="125">
        <v>-0.38063623138861952</v>
      </c>
      <c r="I4958" s="3"/>
      <c r="J4958" s="3"/>
      <c r="K4958" s="3" t="s">
        <v>102</v>
      </c>
      <c r="L4958" s="125">
        <v>-3.7862383496253399E-3</v>
      </c>
      <c r="M4958" s="3">
        <v>17</v>
      </c>
      <c r="N4958" s="125">
        <v>0.40372905279633398</v>
      </c>
      <c r="O4958" s="3">
        <v>32</v>
      </c>
      <c r="P4958" s="125">
        <v>2.6879059757339799E-2</v>
      </c>
      <c r="Q4958" s="3">
        <v>11</v>
      </c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</row>
    <row r="4959" spans="1:30" hidden="1" x14ac:dyDescent="0.25">
      <c r="A4959" s="2">
        <v>2</v>
      </c>
      <c r="B4959" s="2">
        <v>2019</v>
      </c>
      <c r="C4959" s="4" t="str">
        <f>INDEX(Index!$B$1:$B$500,MATCH($F4959,Index!$A$1:$A$500,0)
)</f>
        <v>PIT</v>
      </c>
      <c r="D4959" s="4">
        <v>0</v>
      </c>
      <c r="E4959" s="141">
        <f t="shared" si="77"/>
        <v>-0.4684939136366103</v>
      </c>
      <c r="F4959" s="3" t="s">
        <v>32</v>
      </c>
      <c r="G4959" s="3">
        <v>30</v>
      </c>
      <c r="H4959" s="125">
        <v>-0.4684939136366103</v>
      </c>
      <c r="I4959" s="3"/>
      <c r="J4959" s="3"/>
      <c r="K4959" s="3" t="s">
        <v>102</v>
      </c>
      <c r="L4959" s="125">
        <v>-0.15379192672844499</v>
      </c>
      <c r="M4959" s="3">
        <v>23</v>
      </c>
      <c r="N4959" s="125">
        <v>0.30619570450358602</v>
      </c>
      <c r="O4959" s="3">
        <v>30</v>
      </c>
      <c r="P4959" s="125">
        <v>-8.5062824045792906E-3</v>
      </c>
      <c r="Q4959" s="3">
        <v>19</v>
      </c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</row>
    <row r="4960" spans="1:30" hidden="1" x14ac:dyDescent="0.25">
      <c r="A4960" s="2">
        <v>2</v>
      </c>
      <c r="B4960" s="2">
        <v>2019</v>
      </c>
      <c r="C4960" s="4" t="str">
        <f>INDEX(Index!$B$1:$B$500,MATCH($F4960,Index!$A$1:$A$500,0)
)</f>
        <v>CIN</v>
      </c>
      <c r="D4960" s="4">
        <v>0</v>
      </c>
      <c r="E4960" s="141">
        <f t="shared" si="77"/>
        <v>-0.60023472920069976</v>
      </c>
      <c r="F4960" s="3" t="s">
        <v>24</v>
      </c>
      <c r="G4960" s="3">
        <v>31</v>
      </c>
      <c r="H4960" s="125">
        <v>-0.60023472920069976</v>
      </c>
      <c r="I4960" s="3"/>
      <c r="J4960" s="3"/>
      <c r="K4960" s="3" t="s">
        <v>102</v>
      </c>
      <c r="L4960" s="125">
        <v>-0.25878624722166699</v>
      </c>
      <c r="M4960" s="3">
        <v>28</v>
      </c>
      <c r="N4960" s="125">
        <v>0.290608926534003</v>
      </c>
      <c r="O4960" s="3">
        <v>28</v>
      </c>
      <c r="P4960" s="125">
        <v>-5.0839555445029799E-2</v>
      </c>
      <c r="Q4960" s="3">
        <v>23</v>
      </c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</row>
    <row r="4961" spans="1:30" hidden="1" x14ac:dyDescent="0.25">
      <c r="A4961" s="2">
        <v>2</v>
      </c>
      <c r="B4961" s="2">
        <v>2019</v>
      </c>
      <c r="C4961" s="4" t="str">
        <f>INDEX(Index!$B$1:$B$500,MATCH($F4961,Index!$A$1:$A$500,0)
)</f>
        <v>MIA</v>
      </c>
      <c r="D4961" s="4">
        <v>0</v>
      </c>
      <c r="E4961" s="141">
        <f t="shared" si="77"/>
        <v>-1.0580747923063281</v>
      </c>
      <c r="F4961" s="3" t="s">
        <v>4</v>
      </c>
      <c r="G4961" s="3">
        <v>32</v>
      </c>
      <c r="H4961" s="125">
        <v>-1.0580747923063281</v>
      </c>
      <c r="I4961" s="3"/>
      <c r="J4961" s="3"/>
      <c r="K4961" s="3" t="s">
        <v>102</v>
      </c>
      <c r="L4961" s="125">
        <v>-0.77008445279582605</v>
      </c>
      <c r="M4961" s="3">
        <v>32</v>
      </c>
      <c r="N4961" s="125">
        <v>0.29484273408761802</v>
      </c>
      <c r="O4961" s="3">
        <v>29</v>
      </c>
      <c r="P4961" s="125">
        <v>6.8523945771158902E-3</v>
      </c>
      <c r="Q4961" s="3">
        <v>14</v>
      </c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</row>
    <row r="4962" spans="1:30" hidden="1" x14ac:dyDescent="0.25">
      <c r="A4962" s="2">
        <v>3</v>
      </c>
      <c r="B4962" s="2">
        <v>2019</v>
      </c>
      <c r="C4962" s="4" t="str">
        <f>INDEX(Index!$B$1:$B$500,MATCH($F4962,Index!$A$1:$A$500,0)
)</f>
        <v>NE</v>
      </c>
      <c r="D4962" s="4">
        <v>0</v>
      </c>
      <c r="E4962" s="141">
        <f t="shared" si="77"/>
        <v>0.90215283617772957</v>
      </c>
      <c r="F4962" s="3" t="s">
        <v>17</v>
      </c>
      <c r="G4962" s="3">
        <v>1</v>
      </c>
      <c r="H4962" s="125">
        <v>0.90215283617772957</v>
      </c>
      <c r="I4962" s="3"/>
      <c r="J4962" s="3"/>
      <c r="K4962" s="3" t="s">
        <v>104</v>
      </c>
      <c r="L4962" s="125">
        <v>0.23222811101006399</v>
      </c>
      <c r="M4962" s="3">
        <v>4</v>
      </c>
      <c r="N4962" s="125">
        <v>-0.70204456540316895</v>
      </c>
      <c r="O4962" s="3">
        <v>1</v>
      </c>
      <c r="P4962" s="125">
        <v>-3.2119840235503398E-2</v>
      </c>
      <c r="Q4962" s="3">
        <v>22</v>
      </c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</row>
    <row r="4963" spans="1:30" hidden="1" x14ac:dyDescent="0.25">
      <c r="A4963" s="2">
        <v>3</v>
      </c>
      <c r="B4963" s="2">
        <v>2019</v>
      </c>
      <c r="C4963" s="4" t="str">
        <f>INDEX(Index!$B$1:$B$500,MATCH($F4963,Index!$A$1:$A$500,0)
)</f>
        <v>DAL</v>
      </c>
      <c r="D4963" s="4">
        <v>0</v>
      </c>
      <c r="E4963" s="141">
        <f t="shared" si="77"/>
        <v>0.69682357878430567</v>
      </c>
      <c r="F4963" s="3" t="s">
        <v>3</v>
      </c>
      <c r="G4963" s="3">
        <v>2</v>
      </c>
      <c r="H4963" s="125">
        <v>0.69682357878430567</v>
      </c>
      <c r="I4963" s="3"/>
      <c r="J4963" s="3"/>
      <c r="K4963" s="3" t="s">
        <v>104</v>
      </c>
      <c r="L4963" s="125">
        <v>0.51242923563087694</v>
      </c>
      <c r="M4963" s="3">
        <v>1</v>
      </c>
      <c r="N4963" s="125">
        <v>-0.17937917171420301</v>
      </c>
      <c r="O4963" s="3">
        <v>6</v>
      </c>
      <c r="P4963" s="125">
        <v>5.0151714392256599E-3</v>
      </c>
      <c r="Q4963" s="3">
        <v>10</v>
      </c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</row>
    <row r="4964" spans="1:30" hidden="1" x14ac:dyDescent="0.25">
      <c r="A4964" s="2">
        <v>3</v>
      </c>
      <c r="B4964" s="2">
        <v>2019</v>
      </c>
      <c r="C4964" s="4" t="str">
        <f>INDEX(Index!$B$1:$B$500,MATCH($F4964,Index!$A$1:$A$500,0)
)</f>
        <v>SF</v>
      </c>
      <c r="D4964" s="4">
        <v>0</v>
      </c>
      <c r="E4964" s="141">
        <f t="shared" si="77"/>
        <v>0.55735709073378925</v>
      </c>
      <c r="F4964" s="3" t="s">
        <v>1</v>
      </c>
      <c r="G4964" s="3">
        <v>3</v>
      </c>
      <c r="H4964" s="125">
        <v>0.55735709073378925</v>
      </c>
      <c r="I4964" s="3"/>
      <c r="J4964" s="3"/>
      <c r="K4964" s="3" t="s">
        <v>104</v>
      </c>
      <c r="L4964" s="125">
        <v>0.15685181977955701</v>
      </c>
      <c r="M4964" s="3">
        <v>6</v>
      </c>
      <c r="N4964" s="125">
        <v>-0.41235454159402701</v>
      </c>
      <c r="O4964" s="3">
        <v>2</v>
      </c>
      <c r="P4964" s="125">
        <v>-1.1849270639794801E-2</v>
      </c>
      <c r="Q4964" s="3">
        <v>14</v>
      </c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</row>
    <row r="4965" spans="1:30" hidden="1" x14ac:dyDescent="0.25">
      <c r="A4965" s="2">
        <v>3</v>
      </c>
      <c r="B4965" s="2">
        <v>2019</v>
      </c>
      <c r="C4965" s="4" t="str">
        <f>INDEX(Index!$B$1:$B$500,MATCH($F4965,Index!$A$1:$A$500,0)
)</f>
        <v>KC</v>
      </c>
      <c r="D4965" s="4">
        <v>0</v>
      </c>
      <c r="E4965" s="141">
        <f t="shared" si="77"/>
        <v>0.45317020937058594</v>
      </c>
      <c r="F4965" s="3" t="s">
        <v>5</v>
      </c>
      <c r="G4965" s="3">
        <v>4</v>
      </c>
      <c r="H4965" s="125">
        <v>0.45317020937058594</v>
      </c>
      <c r="I4965" s="3"/>
      <c r="J4965" s="3"/>
      <c r="K4965" s="3" t="s">
        <v>104</v>
      </c>
      <c r="L4965" s="125">
        <v>0.411100899785033</v>
      </c>
      <c r="M4965" s="3">
        <v>2</v>
      </c>
      <c r="N4965" s="125">
        <v>-4.4787809782112199E-2</v>
      </c>
      <c r="O4965" s="3">
        <v>13</v>
      </c>
      <c r="P4965" s="125">
        <v>-2.7185001965592901E-3</v>
      </c>
      <c r="Q4965" s="3">
        <v>11</v>
      </c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</row>
    <row r="4966" spans="1:30" hidden="1" x14ac:dyDescent="0.25">
      <c r="A4966" s="2">
        <v>3</v>
      </c>
      <c r="B4966" s="2">
        <v>2019</v>
      </c>
      <c r="C4966" s="4" t="str">
        <f>INDEX(Index!$B$1:$B$500,MATCH($F4966,Index!$A$1:$A$500,0)
)</f>
        <v>BAL</v>
      </c>
      <c r="D4966" s="4">
        <v>0</v>
      </c>
      <c r="E4966" s="141">
        <f t="shared" si="77"/>
        <v>0.30477604277065806</v>
      </c>
      <c r="F4966" s="3" t="s">
        <v>18</v>
      </c>
      <c r="G4966" s="3">
        <v>5</v>
      </c>
      <c r="H4966" s="125">
        <v>0.30477604277065806</v>
      </c>
      <c r="I4966" s="3"/>
      <c r="J4966" s="3"/>
      <c r="K4966" s="3" t="s">
        <v>103</v>
      </c>
      <c r="L4966" s="125">
        <v>0.29118946563251003</v>
      </c>
      <c r="M4966" s="3">
        <v>3</v>
      </c>
      <c r="N4966" s="125">
        <v>7.0269674529333595E-2</v>
      </c>
      <c r="O4966" s="3">
        <v>21</v>
      </c>
      <c r="P4966" s="125">
        <v>8.3856251667481604E-2</v>
      </c>
      <c r="Q4966" s="3">
        <v>2</v>
      </c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</row>
    <row r="4967" spans="1:30" hidden="1" x14ac:dyDescent="0.25">
      <c r="A4967" s="2">
        <v>3</v>
      </c>
      <c r="B4967" s="2">
        <v>2019</v>
      </c>
      <c r="C4967" s="4" t="str">
        <f>INDEX(Index!$B$1:$B$500,MATCH($F4967,Index!$A$1:$A$500,0)
)</f>
        <v>MIN</v>
      </c>
      <c r="D4967" s="4">
        <v>0</v>
      </c>
      <c r="E4967" s="141">
        <f t="shared" si="77"/>
        <v>0.29230966055267138</v>
      </c>
      <c r="F4967" s="3" t="s">
        <v>46</v>
      </c>
      <c r="G4967" s="3">
        <v>6</v>
      </c>
      <c r="H4967" s="125">
        <v>0.29230966055267138</v>
      </c>
      <c r="I4967" s="3"/>
      <c r="J4967" s="3"/>
      <c r="K4967" s="3" t="s">
        <v>103</v>
      </c>
      <c r="L4967" s="125">
        <v>0.147536827218994</v>
      </c>
      <c r="M4967" s="3">
        <v>7</v>
      </c>
      <c r="N4967" s="125">
        <v>-0.19189842524829201</v>
      </c>
      <c r="O4967" s="3">
        <v>5</v>
      </c>
      <c r="P4967" s="125">
        <v>-4.7125591914614601E-2</v>
      </c>
      <c r="Q4967" s="3">
        <v>25</v>
      </c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</row>
    <row r="4968" spans="1:30" hidden="1" x14ac:dyDescent="0.25">
      <c r="A4968" s="2">
        <v>3</v>
      </c>
      <c r="B4968" s="2">
        <v>2019</v>
      </c>
      <c r="C4968" s="4" t="str">
        <f>INDEX(Index!$B$1:$B$500,MATCH($F4968,Index!$A$1:$A$500,0)
)</f>
        <v>LAR</v>
      </c>
      <c r="D4968" s="4">
        <v>0</v>
      </c>
      <c r="E4968" s="141">
        <f t="shared" si="77"/>
        <v>0.18552336294869773</v>
      </c>
      <c r="F4968" s="3" t="s">
        <v>42</v>
      </c>
      <c r="G4968" s="3">
        <v>7</v>
      </c>
      <c r="H4968" s="125">
        <v>0.18552336294869773</v>
      </c>
      <c r="I4968" s="3"/>
      <c r="J4968" s="3"/>
      <c r="K4968" s="3" t="s">
        <v>104</v>
      </c>
      <c r="L4968" s="125">
        <v>1.0426628528861601E-2</v>
      </c>
      <c r="M4968" s="3">
        <v>14</v>
      </c>
      <c r="N4968" s="125">
        <v>-0.22751358419451501</v>
      </c>
      <c r="O4968" s="3">
        <v>3</v>
      </c>
      <c r="P4968" s="125">
        <v>-5.2416849774678899E-2</v>
      </c>
      <c r="Q4968" s="3">
        <v>28</v>
      </c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</row>
    <row r="4969" spans="1:30" hidden="1" x14ac:dyDescent="0.25">
      <c r="A4969" s="2">
        <v>3</v>
      </c>
      <c r="B4969" s="2">
        <v>2019</v>
      </c>
      <c r="C4969" s="4" t="str">
        <f>INDEX(Index!$B$1:$B$500,MATCH($F4969,Index!$A$1:$A$500,0)
)</f>
        <v>DET</v>
      </c>
      <c r="D4969" s="4">
        <v>0</v>
      </c>
      <c r="E4969" s="141">
        <f t="shared" si="77"/>
        <v>0.1752741716181605</v>
      </c>
      <c r="F4969" s="3" t="s">
        <v>21</v>
      </c>
      <c r="G4969" s="3">
        <v>8</v>
      </c>
      <c r="H4969" s="125">
        <v>0.1752741716181605</v>
      </c>
      <c r="I4969" s="3"/>
      <c r="J4969" s="3"/>
      <c r="K4969" s="3" t="s">
        <v>319</v>
      </c>
      <c r="L4969" s="125">
        <v>6.3512338421961301E-2</v>
      </c>
      <c r="M4969" s="3">
        <v>11</v>
      </c>
      <c r="N4969" s="125">
        <v>-0.13725590376824701</v>
      </c>
      <c r="O4969" s="3">
        <v>10</v>
      </c>
      <c r="P4969" s="125">
        <v>-2.5494070572047799E-2</v>
      </c>
      <c r="Q4969" s="3">
        <v>18</v>
      </c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</row>
    <row r="4970" spans="1:30" hidden="1" x14ac:dyDescent="0.25">
      <c r="A4970" s="2">
        <v>3</v>
      </c>
      <c r="B4970" s="2">
        <v>2019</v>
      </c>
      <c r="C4970" s="4" t="str">
        <f>INDEX(Index!$B$1:$B$500,MATCH($F4970,Index!$A$1:$A$500,0)
)</f>
        <v>GB</v>
      </c>
      <c r="D4970" s="4">
        <v>0</v>
      </c>
      <c r="E4970" s="141">
        <f t="shared" si="77"/>
        <v>0.12870791343063451</v>
      </c>
      <c r="F4970" s="3" t="s">
        <v>20</v>
      </c>
      <c r="G4970" s="3">
        <v>9</v>
      </c>
      <c r="H4970" s="125">
        <v>0.12870791343063451</v>
      </c>
      <c r="I4970" s="3"/>
      <c r="J4970" s="3"/>
      <c r="K4970" s="3" t="s">
        <v>104</v>
      </c>
      <c r="L4970" s="125">
        <v>-7.8375186211990494E-2</v>
      </c>
      <c r="M4970" s="3">
        <v>22</v>
      </c>
      <c r="N4970" s="125">
        <v>-0.19440586212099401</v>
      </c>
      <c r="O4970" s="3">
        <v>4</v>
      </c>
      <c r="P4970" s="125">
        <v>1.2677237521631E-2</v>
      </c>
      <c r="Q4970" s="3">
        <v>8</v>
      </c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</row>
    <row r="4971" spans="1:30" hidden="1" x14ac:dyDescent="0.25">
      <c r="A4971" s="2">
        <v>3</v>
      </c>
      <c r="B4971" s="2">
        <v>2019</v>
      </c>
      <c r="C4971" s="4" t="str">
        <f>INDEX(Index!$B$1:$B$500,MATCH($F4971,Index!$A$1:$A$500,0)
)</f>
        <v>BUF</v>
      </c>
      <c r="D4971" s="4">
        <v>0</v>
      </c>
      <c r="E4971" s="141">
        <f t="shared" si="77"/>
        <v>0.11070437965068741</v>
      </c>
      <c r="F4971" s="3" t="s">
        <v>0</v>
      </c>
      <c r="G4971" s="3">
        <v>10</v>
      </c>
      <c r="H4971" s="125">
        <v>0.11070437965068741</v>
      </c>
      <c r="I4971" s="3"/>
      <c r="J4971" s="3"/>
      <c r="K4971" s="3" t="s">
        <v>104</v>
      </c>
      <c r="L4971" s="125">
        <v>-8.3483116557859696E-3</v>
      </c>
      <c r="M4971" s="3">
        <v>18</v>
      </c>
      <c r="N4971" s="125">
        <v>-0.166832648696185</v>
      </c>
      <c r="O4971" s="3">
        <v>8</v>
      </c>
      <c r="P4971" s="125">
        <v>-4.7779957389711601E-2</v>
      </c>
      <c r="Q4971" s="3">
        <v>27</v>
      </c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</row>
    <row r="4972" spans="1:30" hidden="1" x14ac:dyDescent="0.25">
      <c r="A4972" s="2">
        <v>3</v>
      </c>
      <c r="B4972" s="2">
        <v>2019</v>
      </c>
      <c r="C4972" s="4" t="str">
        <f>INDEX(Index!$B$1:$B$500,MATCH($F4972,Index!$A$1:$A$500,0)
)</f>
        <v>HOU</v>
      </c>
      <c r="D4972" s="4">
        <v>0</v>
      </c>
      <c r="E4972" s="141">
        <f t="shared" si="77"/>
        <v>7.5743629690065012E-2</v>
      </c>
      <c r="F4972" s="3" t="s">
        <v>49</v>
      </c>
      <c r="G4972" s="3">
        <v>11</v>
      </c>
      <c r="H4972" s="125">
        <v>7.5743629690065012E-2</v>
      </c>
      <c r="I4972" s="3"/>
      <c r="J4972" s="3"/>
      <c r="K4972" s="3" t="s">
        <v>103</v>
      </c>
      <c r="L4972" s="125">
        <v>8.9143862604596294E-2</v>
      </c>
      <c r="M4972" s="3">
        <v>10</v>
      </c>
      <c r="N4972" s="125">
        <v>2.9677379270464802E-3</v>
      </c>
      <c r="O4972" s="3">
        <v>16</v>
      </c>
      <c r="P4972" s="125">
        <v>-1.0432494987484799E-2</v>
      </c>
      <c r="Q4972" s="3">
        <v>13</v>
      </c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</row>
    <row r="4973" spans="1:30" hidden="1" x14ac:dyDescent="0.25">
      <c r="A4973" s="2">
        <v>3</v>
      </c>
      <c r="B4973" s="2">
        <v>2019</v>
      </c>
      <c r="C4973" s="4" t="str">
        <f>INDEX(Index!$B$1:$B$500,MATCH($F4973,Index!$A$1:$A$500,0)
)</f>
        <v>CHI</v>
      </c>
      <c r="D4973" s="4">
        <v>0</v>
      </c>
      <c r="E4973" s="141">
        <f t="shared" si="77"/>
        <v>6.5019703256237085E-2</v>
      </c>
      <c r="F4973" s="3" t="s">
        <v>64</v>
      </c>
      <c r="G4973" s="3">
        <v>12</v>
      </c>
      <c r="H4973" s="125">
        <v>6.5019703256237085E-2</v>
      </c>
      <c r="I4973" s="3"/>
      <c r="J4973" s="3"/>
      <c r="K4973" s="3" t="s">
        <v>103</v>
      </c>
      <c r="L4973" s="125">
        <v>-9.3523533252921301E-2</v>
      </c>
      <c r="M4973" s="3">
        <v>24</v>
      </c>
      <c r="N4973" s="125">
        <v>-0.17514926518673299</v>
      </c>
      <c r="O4973" s="3">
        <v>7</v>
      </c>
      <c r="P4973" s="125">
        <v>-1.6606028677574599E-2</v>
      </c>
      <c r="Q4973" s="3">
        <v>15</v>
      </c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</row>
    <row r="4974" spans="1:30" hidden="1" x14ac:dyDescent="0.25">
      <c r="A4974" s="2">
        <v>3</v>
      </c>
      <c r="B4974" s="2">
        <v>2019</v>
      </c>
      <c r="C4974" s="4" t="str">
        <f>INDEX(Index!$B$1:$B$500,MATCH($F4974,Index!$A$1:$A$500,0)
)</f>
        <v>SEA</v>
      </c>
      <c r="D4974" s="4">
        <v>0</v>
      </c>
      <c r="E4974" s="141">
        <f t="shared" si="77"/>
        <v>6.4337104829828989E-2</v>
      </c>
      <c r="F4974" s="3" t="s">
        <v>30</v>
      </c>
      <c r="G4974" s="3">
        <v>13</v>
      </c>
      <c r="H4974" s="125">
        <v>6.4337104829828989E-2</v>
      </c>
      <c r="I4974" s="3"/>
      <c r="J4974" s="3"/>
      <c r="K4974" s="3" t="s">
        <v>103</v>
      </c>
      <c r="L4974" s="125">
        <v>0.12101850848449699</v>
      </c>
      <c r="M4974" s="3">
        <v>9</v>
      </c>
      <c r="N4974" s="125">
        <v>1.7418502073327499E-2</v>
      </c>
      <c r="O4974" s="3">
        <v>18</v>
      </c>
      <c r="P4974" s="125">
        <v>-3.9262901581340499E-2</v>
      </c>
      <c r="Q4974" s="3">
        <v>24</v>
      </c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</row>
    <row r="4975" spans="1:30" hidden="1" x14ac:dyDescent="0.25">
      <c r="A4975" s="2">
        <v>3</v>
      </c>
      <c r="B4975" s="2">
        <v>2019</v>
      </c>
      <c r="C4975" s="4" t="str">
        <f>INDEX(Index!$B$1:$B$500,MATCH($F4975,Index!$A$1:$A$500,0)
)</f>
        <v>CAR</v>
      </c>
      <c r="D4975" s="4">
        <v>0</v>
      </c>
      <c r="E4975" s="141">
        <f t="shared" si="77"/>
        <v>4.3676564097416701E-2</v>
      </c>
      <c r="F4975" s="3" t="s">
        <v>51</v>
      </c>
      <c r="G4975" s="3">
        <v>14</v>
      </c>
      <c r="H4975" s="125">
        <v>4.3676564097416701E-2</v>
      </c>
      <c r="I4975" s="3"/>
      <c r="J4975" s="3"/>
      <c r="K4975" s="3" t="s">
        <v>105</v>
      </c>
      <c r="L4975" s="125">
        <v>-2.7435272609219699E-2</v>
      </c>
      <c r="M4975" s="3">
        <v>19</v>
      </c>
      <c r="N4975" s="125">
        <v>-3.7316882843668402E-2</v>
      </c>
      <c r="O4975" s="3">
        <v>14</v>
      </c>
      <c r="P4975" s="125">
        <v>3.3794953862967998E-2</v>
      </c>
      <c r="Q4975" s="3">
        <v>5</v>
      </c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</row>
    <row r="4976" spans="1:30" hidden="1" x14ac:dyDescent="0.25">
      <c r="A4976" s="2">
        <v>3</v>
      </c>
      <c r="B4976" s="2">
        <v>2019</v>
      </c>
      <c r="C4976" s="4" t="str">
        <f>INDEX(Index!$B$1:$B$500,MATCH($F4976,Index!$A$1:$A$500,0)
)</f>
        <v>JAX</v>
      </c>
      <c r="D4976" s="4">
        <v>0</v>
      </c>
      <c r="E4976" s="141">
        <f t="shared" si="77"/>
        <v>3.877643677874721E-2</v>
      </c>
      <c r="F4976" s="3" t="s">
        <v>12</v>
      </c>
      <c r="G4976" s="3">
        <v>15</v>
      </c>
      <c r="H4976" s="125">
        <v>3.877643677874721E-2</v>
      </c>
      <c r="I4976" s="3"/>
      <c r="J4976" s="3"/>
      <c r="K4976" s="3" t="s">
        <v>105</v>
      </c>
      <c r="L4976" s="125">
        <v>-5.8367200182915802E-3</v>
      </c>
      <c r="M4976" s="3">
        <v>17</v>
      </c>
      <c r="N4976" s="125">
        <v>-7.5332629278412897E-3</v>
      </c>
      <c r="O4976" s="3">
        <v>15</v>
      </c>
      <c r="P4976" s="125">
        <v>3.7079893869197501E-2</v>
      </c>
      <c r="Q4976" s="3">
        <v>4</v>
      </c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</row>
    <row r="4977" spans="1:30" hidden="1" x14ac:dyDescent="0.25">
      <c r="A4977" s="2">
        <v>3</v>
      </c>
      <c r="B4977" s="2">
        <v>2019</v>
      </c>
      <c r="C4977" s="4" t="str">
        <f>INDEX(Index!$B$1:$B$500,MATCH($F4977,Index!$A$1:$A$500,0)
)</f>
        <v>CLE</v>
      </c>
      <c r="D4977" s="4">
        <v>0</v>
      </c>
      <c r="E4977" s="141">
        <f t="shared" si="77"/>
        <v>-7.4969747493140934E-3</v>
      </c>
      <c r="F4977" s="3" t="s">
        <v>10</v>
      </c>
      <c r="G4977" s="3">
        <v>16</v>
      </c>
      <c r="H4977" s="125">
        <v>-7.4969747493140934E-3</v>
      </c>
      <c r="I4977" s="3"/>
      <c r="J4977" s="3"/>
      <c r="K4977" s="3" t="s">
        <v>105</v>
      </c>
      <c r="L4977" s="125">
        <v>-0.22635033422387699</v>
      </c>
      <c r="M4977" s="3">
        <v>29</v>
      </c>
      <c r="N4977" s="125">
        <v>-0.16532085374576999</v>
      </c>
      <c r="O4977" s="3">
        <v>9</v>
      </c>
      <c r="P4977" s="125">
        <v>5.3532505728792902E-2</v>
      </c>
      <c r="Q4977" s="3">
        <v>3</v>
      </c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</row>
    <row r="4978" spans="1:30" hidden="1" x14ac:dyDescent="0.25">
      <c r="A4978" s="2">
        <v>3</v>
      </c>
      <c r="B4978" s="2">
        <v>2019</v>
      </c>
      <c r="C4978" s="4" t="str">
        <f>INDEX(Index!$B$1:$B$500,MATCH($F4978,Index!$A$1:$A$500,0)
)</f>
        <v>NO</v>
      </c>
      <c r="D4978" s="4">
        <v>0</v>
      </c>
      <c r="E4978" s="141">
        <f t="shared" si="77"/>
        <v>-8.0287647988168953E-3</v>
      </c>
      <c r="F4978" s="3" t="s">
        <v>27</v>
      </c>
      <c r="G4978" s="3">
        <v>17</v>
      </c>
      <c r="H4978" s="125">
        <v>-8.0287647988168953E-3</v>
      </c>
      <c r="I4978" s="3"/>
      <c r="J4978" s="3"/>
      <c r="K4978" s="3" t="s">
        <v>103</v>
      </c>
      <c r="L4978" s="125">
        <v>2.0045659723498099E-2</v>
      </c>
      <c r="M4978" s="3">
        <v>13</v>
      </c>
      <c r="N4978" s="125">
        <v>0.130481563381842</v>
      </c>
      <c r="O4978" s="3">
        <v>22</v>
      </c>
      <c r="P4978" s="125">
        <v>0.102407138859527</v>
      </c>
      <c r="Q4978" s="3">
        <v>1</v>
      </c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</row>
    <row r="4979" spans="1:30" hidden="1" x14ac:dyDescent="0.25">
      <c r="A4979" s="2">
        <v>3</v>
      </c>
      <c r="B4979" s="2">
        <v>2019</v>
      </c>
      <c r="C4979" s="4" t="str">
        <f>INDEX(Index!$B$1:$B$500,MATCH($F4979,Index!$A$1:$A$500,0)
)</f>
        <v>PHI</v>
      </c>
      <c r="D4979" s="4">
        <v>0</v>
      </c>
      <c r="E4979" s="141">
        <f t="shared" si="77"/>
        <v>-7.0146969706501389E-2</v>
      </c>
      <c r="F4979" s="3" t="s">
        <v>7</v>
      </c>
      <c r="G4979" s="3">
        <v>18</v>
      </c>
      <c r="H4979" s="125">
        <v>-7.0146969706501389E-2</v>
      </c>
      <c r="I4979" s="3"/>
      <c r="J4979" s="3"/>
      <c r="K4979" s="3" t="s">
        <v>105</v>
      </c>
      <c r="L4979" s="125">
        <v>4.2591672424202101E-2</v>
      </c>
      <c r="M4979" s="3">
        <v>12</v>
      </c>
      <c r="N4979" s="125">
        <v>5.21638143521337E-2</v>
      </c>
      <c r="O4979" s="3">
        <v>20</v>
      </c>
      <c r="P4979" s="125">
        <v>-6.0574827778569797E-2</v>
      </c>
      <c r="Q4979" s="3">
        <v>30</v>
      </c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</row>
    <row r="4980" spans="1:30" hidden="1" x14ac:dyDescent="0.25">
      <c r="A4980" s="2">
        <v>3</v>
      </c>
      <c r="B4980" s="2">
        <v>2019</v>
      </c>
      <c r="C4980" s="4" t="str">
        <f>INDEX(Index!$B$1:$B$500,MATCH($F4980,Index!$A$1:$A$500,0)
)</f>
        <v>TB</v>
      </c>
      <c r="D4980" s="4">
        <v>0</v>
      </c>
      <c r="E4980" s="141">
        <f t="shared" si="77"/>
        <v>-8.0165280971289402E-2</v>
      </c>
      <c r="F4980" s="3" t="s">
        <v>38</v>
      </c>
      <c r="G4980" s="3">
        <v>19</v>
      </c>
      <c r="H4980" s="125">
        <v>-8.0165280971289402E-2</v>
      </c>
      <c r="I4980" s="3"/>
      <c r="J4980" s="3"/>
      <c r="K4980" s="3" t="s">
        <v>105</v>
      </c>
      <c r="L4980" s="125">
        <v>-0.105124888068033</v>
      </c>
      <c r="M4980" s="3">
        <v>25</v>
      </c>
      <c r="N4980" s="125">
        <v>-0.10867117311499599</v>
      </c>
      <c r="O4980" s="3">
        <v>11</v>
      </c>
      <c r="P4980" s="125">
        <v>-8.3711566018252401E-2</v>
      </c>
      <c r="Q4980" s="3">
        <v>31</v>
      </c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</row>
    <row r="4981" spans="1:30" hidden="1" x14ac:dyDescent="0.25">
      <c r="A4981" s="2">
        <v>3</v>
      </c>
      <c r="B4981" s="2">
        <v>2019</v>
      </c>
      <c r="C4981" s="4" t="str">
        <f>INDEX(Index!$B$1:$B$500,MATCH($F4981,Index!$A$1:$A$500,0)
)</f>
        <v>TEN</v>
      </c>
      <c r="D4981" s="4">
        <v>0</v>
      </c>
      <c r="E4981" s="141">
        <f t="shared" si="77"/>
        <v>-8.9566714446398202E-2</v>
      </c>
      <c r="F4981" s="3" t="s">
        <v>45</v>
      </c>
      <c r="G4981" s="3">
        <v>20</v>
      </c>
      <c r="H4981" s="125">
        <v>-8.9566714446398202E-2</v>
      </c>
      <c r="I4981" s="3"/>
      <c r="J4981" s="3"/>
      <c r="K4981" s="3" t="s">
        <v>105</v>
      </c>
      <c r="L4981" s="125">
        <v>-5.9299234616214398E-2</v>
      </c>
      <c r="M4981" s="3">
        <v>21</v>
      </c>
      <c r="N4981" s="125">
        <v>1.04701822997544E-2</v>
      </c>
      <c r="O4981" s="3">
        <v>17</v>
      </c>
      <c r="P4981" s="125">
        <v>-1.97972975304294E-2</v>
      </c>
      <c r="Q4981" s="3">
        <v>17</v>
      </c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</row>
    <row r="4982" spans="1:30" hidden="1" x14ac:dyDescent="0.25">
      <c r="A4982" s="2">
        <v>3</v>
      </c>
      <c r="B4982" s="2">
        <v>2019</v>
      </c>
      <c r="C4982" s="4" t="str">
        <f>INDEX(Index!$B$1:$B$500,MATCH($F4982,Index!$A$1:$A$500,0)
)</f>
        <v>IND</v>
      </c>
      <c r="D4982" s="4">
        <v>0</v>
      </c>
      <c r="E4982" s="141">
        <f t="shared" si="77"/>
        <v>-0.10199300626635469</v>
      </c>
      <c r="F4982" s="3" t="s">
        <v>35</v>
      </c>
      <c r="G4982" s="3">
        <v>21</v>
      </c>
      <c r="H4982" s="125">
        <v>-0.10199300626635469</v>
      </c>
      <c r="I4982" s="3"/>
      <c r="J4982" s="3"/>
      <c r="K4982" s="3" t="s">
        <v>103</v>
      </c>
      <c r="L4982" s="125">
        <v>0.195754480973752</v>
      </c>
      <c r="M4982" s="3">
        <v>5</v>
      </c>
      <c r="N4982" s="125">
        <v>0.20948566928971099</v>
      </c>
      <c r="O4982" s="3">
        <v>26</v>
      </c>
      <c r="P4982" s="125">
        <v>-8.8261817950395699E-2</v>
      </c>
      <c r="Q4982" s="3">
        <v>32</v>
      </c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</row>
    <row r="4983" spans="1:30" hidden="1" x14ac:dyDescent="0.25">
      <c r="A4983" s="2">
        <v>3</v>
      </c>
      <c r="B4983" s="2">
        <v>2019</v>
      </c>
      <c r="C4983" s="4" t="str">
        <f>INDEX(Index!$B$1:$B$500,MATCH($F4983,Index!$A$1:$A$500,0)
)</f>
        <v>ATL</v>
      </c>
      <c r="D4983" s="4">
        <v>0</v>
      </c>
      <c r="E4983" s="141">
        <f t="shared" si="77"/>
        <v>-0.1322859259225386</v>
      </c>
      <c r="F4983" s="3" t="s">
        <v>43</v>
      </c>
      <c r="G4983" s="3">
        <v>22</v>
      </c>
      <c r="H4983" s="125">
        <v>-0.1322859259225386</v>
      </c>
      <c r="I4983" s="3"/>
      <c r="J4983" s="3"/>
      <c r="K4983" s="3" t="s">
        <v>105</v>
      </c>
      <c r="L4983" s="125">
        <v>-3.3085695749454497E-2</v>
      </c>
      <c r="M4983" s="3">
        <v>20</v>
      </c>
      <c r="N4983" s="125">
        <v>5.1830260797649103E-2</v>
      </c>
      <c r="O4983" s="3">
        <v>19</v>
      </c>
      <c r="P4983" s="125">
        <v>-4.7369969375435E-2</v>
      </c>
      <c r="Q4983" s="3">
        <v>26</v>
      </c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</row>
    <row r="4984" spans="1:30" hidden="1" x14ac:dyDescent="0.25">
      <c r="A4984" s="2">
        <v>3</v>
      </c>
      <c r="B4984" s="2">
        <v>2019</v>
      </c>
      <c r="C4984" s="4" t="str">
        <f>INDEX(Index!$B$1:$B$500,MATCH($F4984,Index!$A$1:$A$500,0)
)</f>
        <v>LAC</v>
      </c>
      <c r="D4984" s="4">
        <v>0</v>
      </c>
      <c r="E4984" s="141">
        <f t="shared" si="77"/>
        <v>-0.17974665212936469</v>
      </c>
      <c r="F4984" s="3" t="s">
        <v>28</v>
      </c>
      <c r="G4984" s="3">
        <v>23</v>
      </c>
      <c r="H4984" s="125">
        <v>-0.17974665212936469</v>
      </c>
      <c r="I4984" s="3"/>
      <c r="J4984" s="3"/>
      <c r="K4984" s="3" t="s">
        <v>105</v>
      </c>
      <c r="L4984" s="125">
        <v>0.13515400387145701</v>
      </c>
      <c r="M4984" s="3">
        <v>8</v>
      </c>
      <c r="N4984" s="125">
        <v>0.261262317431387</v>
      </c>
      <c r="O4984" s="3">
        <v>29</v>
      </c>
      <c r="P4984" s="125">
        <v>-5.3638338569434701E-2</v>
      </c>
      <c r="Q4984" s="3">
        <v>29</v>
      </c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</row>
    <row r="4985" spans="1:30" hidden="1" x14ac:dyDescent="0.25">
      <c r="A4985" s="2">
        <v>3</v>
      </c>
      <c r="B4985" s="2">
        <v>2019</v>
      </c>
      <c r="C4985" s="4" t="str">
        <f>INDEX(Index!$B$1:$B$500,MATCH($F4985,Index!$A$1:$A$500,0)
)</f>
        <v>WAS</v>
      </c>
      <c r="D4985" s="4">
        <v>0</v>
      </c>
      <c r="E4985" s="141">
        <f t="shared" si="77"/>
        <v>-0.26705564070486953</v>
      </c>
      <c r="F4985" s="3" t="s">
        <v>26</v>
      </c>
      <c r="G4985" s="3">
        <v>24</v>
      </c>
      <c r="H4985" s="125">
        <v>-0.26705564070486953</v>
      </c>
      <c r="I4985" s="3"/>
      <c r="J4985" s="3"/>
      <c r="K4985" s="3" t="s">
        <v>106</v>
      </c>
      <c r="L4985" s="125">
        <v>-3.4983654482451001E-3</v>
      </c>
      <c r="M4985" s="3">
        <v>15</v>
      </c>
      <c r="N4985" s="125">
        <v>0.285068419398332</v>
      </c>
      <c r="O4985" s="3">
        <v>30</v>
      </c>
      <c r="P4985" s="125">
        <v>2.15111441417076E-2</v>
      </c>
      <c r="Q4985" s="3">
        <v>6</v>
      </c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</row>
    <row r="4986" spans="1:30" hidden="1" x14ac:dyDescent="0.25">
      <c r="A4986" s="2">
        <v>3</v>
      </c>
      <c r="B4986" s="2">
        <v>2019</v>
      </c>
      <c r="C4986" s="4" t="str">
        <f>INDEX(Index!$B$1:$B$500,MATCH($F4986,Index!$A$1:$A$500,0)
)</f>
        <v>LV</v>
      </c>
      <c r="D4986" s="4">
        <v>0</v>
      </c>
      <c r="E4986" s="141">
        <f t="shared" si="77"/>
        <v>-0.29221921721131439</v>
      </c>
      <c r="F4986" s="3" t="s">
        <v>52</v>
      </c>
      <c r="G4986" s="3">
        <v>25</v>
      </c>
      <c r="H4986" s="125">
        <v>-0.29221921721131439</v>
      </c>
      <c r="I4986" s="3"/>
      <c r="J4986" s="3"/>
      <c r="K4986" s="3" t="s">
        <v>105</v>
      </c>
      <c r="L4986" s="125">
        <v>-0.14156600454593099</v>
      </c>
      <c r="M4986" s="3">
        <v>26</v>
      </c>
      <c r="N4986" s="125">
        <v>0.14585424661702101</v>
      </c>
      <c r="O4986" s="3">
        <v>23</v>
      </c>
      <c r="P4986" s="125">
        <v>-4.7989660483624E-3</v>
      </c>
      <c r="Q4986" s="3">
        <v>12</v>
      </c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</row>
    <row r="4987" spans="1:30" hidden="1" x14ac:dyDescent="0.25">
      <c r="A4987" s="2">
        <v>3</v>
      </c>
      <c r="B4987" s="2">
        <v>2019</v>
      </c>
      <c r="C4987" s="4" t="str">
        <f>INDEX(Index!$B$1:$B$500,MATCH($F4987,Index!$A$1:$A$500,0)
)</f>
        <v>NYG</v>
      </c>
      <c r="D4987" s="4">
        <v>0</v>
      </c>
      <c r="E4987" s="141">
        <f t="shared" si="77"/>
        <v>-0.31521112296779857</v>
      </c>
      <c r="F4987" s="3" t="s">
        <v>15</v>
      </c>
      <c r="G4987" s="3">
        <v>26</v>
      </c>
      <c r="H4987" s="125">
        <v>-0.31521112296779857</v>
      </c>
      <c r="I4987" s="3"/>
      <c r="J4987" s="3"/>
      <c r="K4987" s="3" t="s">
        <v>105</v>
      </c>
      <c r="L4987" s="125">
        <v>-5.3911465543466097E-3</v>
      </c>
      <c r="M4987" s="3">
        <v>16</v>
      </c>
      <c r="N4987" s="125">
        <v>0.33045031509724598</v>
      </c>
      <c r="O4987" s="3">
        <v>32</v>
      </c>
      <c r="P4987" s="125">
        <v>2.0630338683793999E-2</v>
      </c>
      <c r="Q4987" s="3">
        <v>7</v>
      </c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</row>
    <row r="4988" spans="1:30" hidden="1" x14ac:dyDescent="0.25">
      <c r="A4988" s="2">
        <v>3</v>
      </c>
      <c r="B4988" s="2">
        <v>2019</v>
      </c>
      <c r="C4988" s="4" t="str">
        <f>INDEX(Index!$B$1:$B$500,MATCH($F4988,Index!$A$1:$A$500,0)
)</f>
        <v>DEN</v>
      </c>
      <c r="D4988" s="4">
        <v>0</v>
      </c>
      <c r="E4988" s="141">
        <f t="shared" si="77"/>
        <v>-0.3355223855650637</v>
      </c>
      <c r="F4988" s="3" t="s">
        <v>39</v>
      </c>
      <c r="G4988" s="3">
        <v>27</v>
      </c>
      <c r="H4988" s="125">
        <v>-0.3355223855650637</v>
      </c>
      <c r="I4988" s="3"/>
      <c r="J4988" s="3"/>
      <c r="K4988" s="3" t="s">
        <v>106</v>
      </c>
      <c r="L4988" s="125">
        <v>-8.9841539715306798E-2</v>
      </c>
      <c r="M4988" s="3">
        <v>23</v>
      </c>
      <c r="N4988" s="125">
        <v>0.21668076414423801</v>
      </c>
      <c r="O4988" s="3">
        <v>27</v>
      </c>
      <c r="P4988" s="125">
        <v>-2.9000081705518901E-2</v>
      </c>
      <c r="Q4988" s="3">
        <v>19</v>
      </c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</row>
    <row r="4989" spans="1:30" hidden="1" x14ac:dyDescent="0.25">
      <c r="A4989" s="2">
        <v>3</v>
      </c>
      <c r="B4989" s="2">
        <v>2019</v>
      </c>
      <c r="C4989" s="4" t="str">
        <f>INDEX(Index!$B$1:$B$500,MATCH($F4989,Index!$A$1:$A$500,0)
)</f>
        <v>ARI</v>
      </c>
      <c r="D4989" s="4">
        <v>0</v>
      </c>
      <c r="E4989" s="141">
        <f t="shared" si="77"/>
        <v>-0.3882020350391085</v>
      </c>
      <c r="F4989" s="3" t="s">
        <v>23</v>
      </c>
      <c r="G4989" s="3">
        <v>28</v>
      </c>
      <c r="H4989" s="125">
        <v>-0.3882020350391085</v>
      </c>
      <c r="I4989" s="3"/>
      <c r="J4989" s="3"/>
      <c r="K4989" s="3" t="s">
        <v>320</v>
      </c>
      <c r="L4989" s="125">
        <v>-0.21187771706988001</v>
      </c>
      <c r="M4989" s="3">
        <v>27</v>
      </c>
      <c r="N4989" s="125">
        <v>0.18685076654923</v>
      </c>
      <c r="O4989" s="3">
        <v>25</v>
      </c>
      <c r="P4989" s="125">
        <v>1.0526448580001501E-2</v>
      </c>
      <c r="Q4989" s="3">
        <v>9</v>
      </c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</row>
    <row r="4990" spans="1:30" hidden="1" x14ac:dyDescent="0.25">
      <c r="A4990" s="2">
        <v>3</v>
      </c>
      <c r="B4990" s="2">
        <v>2019</v>
      </c>
      <c r="C4990" s="4" t="str">
        <f>INDEX(Index!$B$1:$B$500,MATCH($F4990,Index!$A$1:$A$500,0)
)</f>
        <v>NYJ</v>
      </c>
      <c r="D4990" s="4">
        <v>0</v>
      </c>
      <c r="E4990" s="141">
        <f t="shared" si="77"/>
        <v>-0.42745198861269568</v>
      </c>
      <c r="F4990" s="3" t="s">
        <v>9</v>
      </c>
      <c r="G4990" s="3">
        <v>29</v>
      </c>
      <c r="H4990" s="125">
        <v>-0.42745198861269568</v>
      </c>
      <c r="I4990" s="3"/>
      <c r="J4990" s="3"/>
      <c r="K4990" s="3" t="s">
        <v>106</v>
      </c>
      <c r="L4990" s="125">
        <v>-0.48163200499339998</v>
      </c>
      <c r="M4990" s="3">
        <v>31</v>
      </c>
      <c r="N4990" s="125">
        <v>-7.3697213509428705E-2</v>
      </c>
      <c r="O4990" s="3">
        <v>12</v>
      </c>
      <c r="P4990" s="125">
        <v>-1.9517197128724399E-2</v>
      </c>
      <c r="Q4990" s="3">
        <v>16</v>
      </c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</row>
    <row r="4991" spans="1:30" hidden="1" x14ac:dyDescent="0.25">
      <c r="A4991" s="2">
        <v>3</v>
      </c>
      <c r="B4991" s="2">
        <v>2019</v>
      </c>
      <c r="C4991" s="4" t="str">
        <f>INDEX(Index!$B$1:$B$500,MATCH($F4991,Index!$A$1:$A$500,0)
)</f>
        <v>PIT</v>
      </c>
      <c r="D4991" s="4">
        <v>0</v>
      </c>
      <c r="E4991" s="141">
        <f t="shared" si="77"/>
        <v>-0.48039477523599483</v>
      </c>
      <c r="F4991" s="3" t="s">
        <v>32</v>
      </c>
      <c r="G4991" s="3">
        <v>30</v>
      </c>
      <c r="H4991" s="125">
        <v>-0.48039477523599483</v>
      </c>
      <c r="I4991" s="3"/>
      <c r="J4991" s="3"/>
      <c r="K4991" s="3" t="s">
        <v>106</v>
      </c>
      <c r="L4991" s="125">
        <v>-0.21283279087190299</v>
      </c>
      <c r="M4991" s="3">
        <v>28</v>
      </c>
      <c r="N4991" s="125">
        <v>0.23577694689545101</v>
      </c>
      <c r="O4991" s="3">
        <v>28</v>
      </c>
      <c r="P4991" s="125">
        <v>-3.1785037468640802E-2</v>
      </c>
      <c r="Q4991" s="3">
        <v>21</v>
      </c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</row>
    <row r="4992" spans="1:30" hidden="1" x14ac:dyDescent="0.25">
      <c r="A4992" s="2">
        <v>3</v>
      </c>
      <c r="B4992" s="2">
        <v>2019</v>
      </c>
      <c r="C4992" s="4" t="str">
        <f>INDEX(Index!$B$1:$B$500,MATCH($F4992,Index!$A$1:$A$500,0)
)</f>
        <v>CIN</v>
      </c>
      <c r="D4992" s="4">
        <v>0</v>
      </c>
      <c r="E4992" s="141">
        <f t="shared" si="77"/>
        <v>-0.48198096228089071</v>
      </c>
      <c r="F4992" s="3" t="s">
        <v>24</v>
      </c>
      <c r="G4992" s="3">
        <v>31</v>
      </c>
      <c r="H4992" s="125">
        <v>-0.48198096228089071</v>
      </c>
      <c r="I4992" s="3"/>
      <c r="J4992" s="3"/>
      <c r="K4992" s="3" t="s">
        <v>106</v>
      </c>
      <c r="L4992" s="125">
        <v>-0.27493787176386703</v>
      </c>
      <c r="M4992" s="3">
        <v>30</v>
      </c>
      <c r="N4992" s="125">
        <v>0.17747249819972</v>
      </c>
      <c r="O4992" s="3">
        <v>24</v>
      </c>
      <c r="P4992" s="125">
        <v>-2.95705923173037E-2</v>
      </c>
      <c r="Q4992" s="3">
        <v>20</v>
      </c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</row>
    <row r="4993" spans="1:30" hidden="1" x14ac:dyDescent="0.25">
      <c r="A4993" s="2">
        <v>3</v>
      </c>
      <c r="B4993" s="2">
        <v>2019</v>
      </c>
      <c r="C4993" s="4" t="str">
        <f>INDEX(Index!$B$1:$B$500,MATCH($F4993,Index!$A$1:$A$500,0)
)</f>
        <v>MIA</v>
      </c>
      <c r="D4993" s="4">
        <v>0</v>
      </c>
      <c r="E4993" s="141">
        <f t="shared" si="77"/>
        <v>-0.96130823866157233</v>
      </c>
      <c r="F4993" s="3" t="s">
        <v>4</v>
      </c>
      <c r="G4993" s="3">
        <v>32</v>
      </c>
      <c r="H4993" s="125">
        <v>-0.96130823866157233</v>
      </c>
      <c r="I4993" s="3"/>
      <c r="J4993" s="3"/>
      <c r="K4993" s="3" t="s">
        <v>106</v>
      </c>
      <c r="L4993" s="125">
        <v>-0.61414719539558404</v>
      </c>
      <c r="M4993" s="3">
        <v>32</v>
      </c>
      <c r="N4993" s="125">
        <v>0.30815155629790197</v>
      </c>
      <c r="O4993" s="3">
        <v>31</v>
      </c>
      <c r="P4993" s="125">
        <v>-3.9009486968086399E-2</v>
      </c>
      <c r="Q4993" s="3">
        <v>23</v>
      </c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</row>
    <row r="4994" spans="1:30" hidden="1" x14ac:dyDescent="0.25">
      <c r="A4994" s="2">
        <v>4</v>
      </c>
      <c r="B4994" s="2">
        <v>2019</v>
      </c>
      <c r="C4994" s="4" t="str">
        <f>INDEX(Index!$B$1:$B$500,MATCH($F4994,Index!$A$1:$A$500,0)
)</f>
        <v>NE</v>
      </c>
      <c r="D4994" s="4">
        <v>0</v>
      </c>
      <c r="E4994" s="141">
        <f t="shared" ref="E4994:E5057" si="78">IF(D4994=1,H4994/100,H4994)</f>
        <v>0.54126253585299566</v>
      </c>
      <c r="F4994" s="3" t="s">
        <v>17</v>
      </c>
      <c r="G4994" s="3">
        <v>1</v>
      </c>
      <c r="H4994" s="125">
        <v>0.54126253585299566</v>
      </c>
      <c r="I4994" s="3"/>
      <c r="J4994" s="3"/>
      <c r="K4994" s="3" t="s">
        <v>214</v>
      </c>
      <c r="L4994" s="125">
        <v>8.09819315767112E-2</v>
      </c>
      <c r="M4994" s="3">
        <v>9</v>
      </c>
      <c r="N4994" s="125">
        <v>-0.50529466792018196</v>
      </c>
      <c r="O4994" s="3">
        <v>1</v>
      </c>
      <c r="P4994" s="125">
        <v>-4.5014063643897498E-2</v>
      </c>
      <c r="Q4994" s="3">
        <v>27</v>
      </c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</row>
    <row r="4995" spans="1:30" hidden="1" x14ac:dyDescent="0.25">
      <c r="A4995" s="2">
        <v>4</v>
      </c>
      <c r="B4995" s="2">
        <v>2019</v>
      </c>
      <c r="C4995" s="4" t="str">
        <f>INDEX(Index!$B$1:$B$500,MATCH($F4995,Index!$A$1:$A$500,0)
)</f>
        <v>SF</v>
      </c>
      <c r="D4995" s="4">
        <v>0</v>
      </c>
      <c r="E4995" s="141">
        <f t="shared" si="78"/>
        <v>0.51793715966531317</v>
      </c>
      <c r="F4995" s="3" t="s">
        <v>1</v>
      </c>
      <c r="G4995" s="3">
        <v>2</v>
      </c>
      <c r="H4995" s="125">
        <v>0.51793715966531317</v>
      </c>
      <c r="I4995" s="3"/>
      <c r="J4995" s="3"/>
      <c r="K4995" s="3" t="s">
        <v>104</v>
      </c>
      <c r="L4995" s="125">
        <v>0.162987194092335</v>
      </c>
      <c r="M4995" s="3">
        <v>4</v>
      </c>
      <c r="N4995" s="125">
        <v>-0.36679923621277299</v>
      </c>
      <c r="O4995" s="3">
        <v>2</v>
      </c>
      <c r="P4995" s="125">
        <v>-1.1849270639794801E-2</v>
      </c>
      <c r="Q4995" s="3">
        <v>16</v>
      </c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</row>
    <row r="4996" spans="1:30" hidden="1" x14ac:dyDescent="0.25">
      <c r="A4996" s="2">
        <v>4</v>
      </c>
      <c r="B4996" s="2">
        <v>2019</v>
      </c>
      <c r="C4996" s="4" t="str">
        <f>INDEX(Index!$B$1:$B$500,MATCH($F4996,Index!$A$1:$A$500,0)
)</f>
        <v>DAL</v>
      </c>
      <c r="D4996" s="4">
        <v>0</v>
      </c>
      <c r="E4996" s="141">
        <f t="shared" si="78"/>
        <v>0.40211971394006518</v>
      </c>
      <c r="F4996" s="3" t="s">
        <v>3</v>
      </c>
      <c r="G4996" s="3">
        <v>3</v>
      </c>
      <c r="H4996" s="125">
        <v>0.40211971394006518</v>
      </c>
      <c r="I4996" s="3"/>
      <c r="J4996" s="3"/>
      <c r="K4996" s="3" t="s">
        <v>107</v>
      </c>
      <c r="L4996" s="125">
        <v>0.314307957831305</v>
      </c>
      <c r="M4996" s="3">
        <v>2</v>
      </c>
      <c r="N4996" s="125">
        <v>-9.5794499792563298E-2</v>
      </c>
      <c r="O4996" s="3">
        <v>7</v>
      </c>
      <c r="P4996" s="125">
        <v>-7.9827436838031205E-3</v>
      </c>
      <c r="Q4996" s="3">
        <v>13</v>
      </c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</row>
    <row r="4997" spans="1:30" hidden="1" x14ac:dyDescent="0.25">
      <c r="A4997" s="2">
        <v>4</v>
      </c>
      <c r="B4997" s="2">
        <v>2019</v>
      </c>
      <c r="C4997" s="4" t="str">
        <f>INDEX(Index!$B$1:$B$500,MATCH($F4997,Index!$A$1:$A$500,0)
)</f>
        <v>KC</v>
      </c>
      <c r="D4997" s="4">
        <v>0</v>
      </c>
      <c r="E4997" s="141">
        <f t="shared" si="78"/>
        <v>0.30516682272425621</v>
      </c>
      <c r="F4997" s="3" t="s">
        <v>5</v>
      </c>
      <c r="G4997" s="3">
        <v>4</v>
      </c>
      <c r="H4997" s="125">
        <v>0.30516682272425621</v>
      </c>
      <c r="I4997" s="3"/>
      <c r="J4997" s="3"/>
      <c r="K4997" s="3" t="s">
        <v>214</v>
      </c>
      <c r="L4997" s="125">
        <v>0.33281138744181499</v>
      </c>
      <c r="M4997" s="3">
        <v>1</v>
      </c>
      <c r="N4997" s="125">
        <v>-9.79219961265166E-3</v>
      </c>
      <c r="O4997" s="3">
        <v>17</v>
      </c>
      <c r="P4997" s="125">
        <v>-3.7436764330210398E-2</v>
      </c>
      <c r="Q4997" s="3">
        <v>25</v>
      </c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</row>
    <row r="4998" spans="1:30" hidden="1" x14ac:dyDescent="0.25">
      <c r="A4998" s="2">
        <v>4</v>
      </c>
      <c r="B4998" s="2">
        <v>2019</v>
      </c>
      <c r="C4998" s="4" t="str">
        <f>INDEX(Index!$B$1:$B$500,MATCH($F4998,Index!$A$1:$A$500,0)
)</f>
        <v>DET</v>
      </c>
      <c r="D4998" s="4">
        <v>0</v>
      </c>
      <c r="E4998" s="141">
        <f t="shared" si="78"/>
        <v>0.14590872416210302</v>
      </c>
      <c r="F4998" s="3" t="s">
        <v>21</v>
      </c>
      <c r="G4998" s="3">
        <v>5</v>
      </c>
      <c r="H4998" s="125">
        <v>0.14590872416210302</v>
      </c>
      <c r="I4998" s="3"/>
      <c r="J4998" s="3"/>
      <c r="K4998" s="3" t="s">
        <v>308</v>
      </c>
      <c r="L4998" s="125">
        <v>4.6922777156298598E-2</v>
      </c>
      <c r="M4998" s="3">
        <v>11</v>
      </c>
      <c r="N4998" s="125">
        <v>-8.8613357239929205E-2</v>
      </c>
      <c r="O4998" s="3">
        <v>9</v>
      </c>
      <c r="P4998" s="125">
        <v>1.03725897658752E-2</v>
      </c>
      <c r="Q4998" s="3">
        <v>7</v>
      </c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</row>
    <row r="4999" spans="1:30" hidden="1" x14ac:dyDescent="0.25">
      <c r="A4999" s="2">
        <v>4</v>
      </c>
      <c r="B4999" s="2">
        <v>2019</v>
      </c>
      <c r="C4999" s="4" t="str">
        <f>INDEX(Index!$B$1:$B$500,MATCH($F4999,Index!$A$1:$A$500,0)
)</f>
        <v>MIN</v>
      </c>
      <c r="D4999" s="4">
        <v>0</v>
      </c>
      <c r="E4999" s="141">
        <f t="shared" si="78"/>
        <v>0.13208180255538249</v>
      </c>
      <c r="F4999" s="3" t="s">
        <v>46</v>
      </c>
      <c r="G4999" s="3">
        <v>6</v>
      </c>
      <c r="H4999" s="125">
        <v>0.13208180255538249</v>
      </c>
      <c r="I4999" s="3"/>
      <c r="J4999" s="3"/>
      <c r="K4999" s="3" t="s">
        <v>108</v>
      </c>
      <c r="L4999" s="125">
        <v>1.9241824957874298E-2</v>
      </c>
      <c r="M4999" s="3">
        <v>12</v>
      </c>
      <c r="N4999" s="125">
        <v>-0.148109786065245</v>
      </c>
      <c r="O4999" s="3">
        <v>5</v>
      </c>
      <c r="P4999" s="125">
        <v>-3.52698084677368E-2</v>
      </c>
      <c r="Q4999" s="3">
        <v>24</v>
      </c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</row>
    <row r="5000" spans="1:30" hidden="1" x14ac:dyDescent="0.25">
      <c r="A5000" s="2">
        <v>4</v>
      </c>
      <c r="B5000" s="2">
        <v>2019</v>
      </c>
      <c r="C5000" s="4" t="str">
        <f>INDEX(Index!$B$1:$B$500,MATCH($F5000,Index!$A$1:$A$500,0)
)</f>
        <v>CHI</v>
      </c>
      <c r="D5000" s="4">
        <v>0</v>
      </c>
      <c r="E5000" s="141">
        <f t="shared" si="78"/>
        <v>0.130413919917169</v>
      </c>
      <c r="F5000" s="3" t="s">
        <v>64</v>
      </c>
      <c r="G5000" s="3">
        <v>7</v>
      </c>
      <c r="H5000" s="125">
        <v>0.130413919917169</v>
      </c>
      <c r="I5000" s="3"/>
      <c r="J5000" s="3"/>
      <c r="K5000" s="3" t="s">
        <v>107</v>
      </c>
      <c r="L5000" s="125">
        <v>-9.6854418368187201E-2</v>
      </c>
      <c r="M5000" s="3">
        <v>27</v>
      </c>
      <c r="N5000" s="125">
        <v>-0.21932882351355201</v>
      </c>
      <c r="O5000" s="3">
        <v>3</v>
      </c>
      <c r="P5000" s="125">
        <v>7.9395147718041795E-3</v>
      </c>
      <c r="Q5000" s="3">
        <v>8</v>
      </c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</row>
    <row r="5001" spans="1:30" hidden="1" x14ac:dyDescent="0.25">
      <c r="A5001" s="2">
        <v>4</v>
      </c>
      <c r="B5001" s="2">
        <v>2019</v>
      </c>
      <c r="C5001" s="4" t="str">
        <f>INDEX(Index!$B$1:$B$500,MATCH($F5001,Index!$A$1:$A$500,0)
)</f>
        <v>TB</v>
      </c>
      <c r="D5001" s="4">
        <v>0</v>
      </c>
      <c r="E5001" s="141">
        <f t="shared" si="78"/>
        <v>0.1124565354490616</v>
      </c>
      <c r="F5001" s="3" t="s">
        <v>38</v>
      </c>
      <c r="G5001" s="3">
        <v>8</v>
      </c>
      <c r="H5001" s="125">
        <v>0.1124565354490616</v>
      </c>
      <c r="I5001" s="3"/>
      <c r="J5001" s="3"/>
      <c r="K5001" s="3" t="s">
        <v>108</v>
      </c>
      <c r="L5001" s="125">
        <v>7.5739634302942602E-2</v>
      </c>
      <c r="M5001" s="3">
        <v>10</v>
      </c>
      <c r="N5001" s="125">
        <v>-8.9263793809845601E-2</v>
      </c>
      <c r="O5001" s="3">
        <v>8</v>
      </c>
      <c r="P5001" s="125">
        <v>-5.2546892663726599E-2</v>
      </c>
      <c r="Q5001" s="3">
        <v>29</v>
      </c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3"/>
    </row>
    <row r="5002" spans="1:30" hidden="1" x14ac:dyDescent="0.25">
      <c r="A5002" s="2">
        <v>4</v>
      </c>
      <c r="B5002" s="2">
        <v>2019</v>
      </c>
      <c r="C5002" s="4" t="str">
        <f>INDEX(Index!$B$1:$B$500,MATCH($F5002,Index!$A$1:$A$500,0)
)</f>
        <v>BAL</v>
      </c>
      <c r="D5002" s="4">
        <v>0</v>
      </c>
      <c r="E5002" s="141">
        <f t="shared" si="78"/>
        <v>0.10978138290811248</v>
      </c>
      <c r="F5002" s="3" t="s">
        <v>18</v>
      </c>
      <c r="G5002" s="3">
        <v>9</v>
      </c>
      <c r="H5002" s="125">
        <v>0.10978138290811248</v>
      </c>
      <c r="I5002" s="3"/>
      <c r="J5002" s="3"/>
      <c r="K5002" s="3" t="s">
        <v>108</v>
      </c>
      <c r="L5002" s="125">
        <v>0.21492728480113099</v>
      </c>
      <c r="M5002" s="3">
        <v>3</v>
      </c>
      <c r="N5002" s="125">
        <v>0.186020326058079</v>
      </c>
      <c r="O5002" s="3">
        <v>28</v>
      </c>
      <c r="P5002" s="125">
        <v>8.0874424165060493E-2</v>
      </c>
      <c r="Q5002" s="3">
        <v>2</v>
      </c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3"/>
    </row>
    <row r="5003" spans="1:30" hidden="1" x14ac:dyDescent="0.25">
      <c r="A5003" s="2">
        <v>4</v>
      </c>
      <c r="B5003" s="2">
        <v>2019</v>
      </c>
      <c r="C5003" s="4" t="str">
        <f>INDEX(Index!$B$1:$B$500,MATCH($F5003,Index!$A$1:$A$500,0)
)</f>
        <v>CLE</v>
      </c>
      <c r="D5003" s="4">
        <v>0</v>
      </c>
      <c r="E5003" s="141">
        <f t="shared" si="78"/>
        <v>5.5848791162735806E-2</v>
      </c>
      <c r="F5003" s="3" t="s">
        <v>10</v>
      </c>
      <c r="G5003" s="3">
        <v>10</v>
      </c>
      <c r="H5003" s="125">
        <v>5.5848791162735806E-2</v>
      </c>
      <c r="I5003" s="3"/>
      <c r="J5003" s="3"/>
      <c r="K5003" s="3" t="s">
        <v>108</v>
      </c>
      <c r="L5003" s="125">
        <v>-9.46806564226986E-2</v>
      </c>
      <c r="M5003" s="3">
        <v>26</v>
      </c>
      <c r="N5003" s="125">
        <v>-0.11109147424015101</v>
      </c>
      <c r="O5003" s="3">
        <v>6</v>
      </c>
      <c r="P5003" s="125">
        <v>3.94379733452834E-2</v>
      </c>
      <c r="Q5003" s="3">
        <v>4</v>
      </c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3"/>
    </row>
    <row r="5004" spans="1:30" hidden="1" x14ac:dyDescent="0.25">
      <c r="A5004" s="2">
        <v>4</v>
      </c>
      <c r="B5004" s="2">
        <v>2019</v>
      </c>
      <c r="C5004" s="4" t="str">
        <f>INDEX(Index!$B$1:$B$500,MATCH($F5004,Index!$A$1:$A$500,0)
)</f>
        <v>NO</v>
      </c>
      <c r="D5004" s="4">
        <v>0</v>
      </c>
      <c r="E5004" s="141">
        <f t="shared" si="78"/>
        <v>5.1619512902479715E-2</v>
      </c>
      <c r="F5004" s="3" t="s">
        <v>27</v>
      </c>
      <c r="G5004" s="3">
        <v>11</v>
      </c>
      <c r="H5004" s="125">
        <v>5.1619512902479715E-2</v>
      </c>
      <c r="I5004" s="3"/>
      <c r="J5004" s="3"/>
      <c r="K5004" s="3" t="s">
        <v>107</v>
      </c>
      <c r="L5004" s="125">
        <v>-3.3438501818165798E-3</v>
      </c>
      <c r="M5004" s="3">
        <v>18</v>
      </c>
      <c r="N5004" s="125">
        <v>3.2265671108148902E-2</v>
      </c>
      <c r="O5004" s="3">
        <v>19</v>
      </c>
      <c r="P5004" s="125">
        <v>8.7229034192445196E-2</v>
      </c>
      <c r="Q5004" s="3">
        <v>1</v>
      </c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3"/>
    </row>
    <row r="5005" spans="1:30" hidden="1" x14ac:dyDescent="0.25">
      <c r="A5005" s="2">
        <v>4</v>
      </c>
      <c r="B5005" s="2">
        <v>2019</v>
      </c>
      <c r="C5005" s="4" t="str">
        <f>INDEX(Index!$B$1:$B$500,MATCH($F5005,Index!$A$1:$A$500,0)
)</f>
        <v>CAR</v>
      </c>
      <c r="D5005" s="4">
        <v>0</v>
      </c>
      <c r="E5005" s="141">
        <f t="shared" si="78"/>
        <v>4.6423852686719204E-2</v>
      </c>
      <c r="F5005" s="3" t="s">
        <v>51</v>
      </c>
      <c r="G5005" s="3">
        <v>12</v>
      </c>
      <c r="H5005" s="125">
        <v>4.6423852686719204E-2</v>
      </c>
      <c r="I5005" s="3"/>
      <c r="J5005" s="3"/>
      <c r="K5005" s="3" t="s">
        <v>108</v>
      </c>
      <c r="L5005" s="125">
        <v>-4.3658343958120897E-2</v>
      </c>
      <c r="M5005" s="3">
        <v>23</v>
      </c>
      <c r="N5005" s="125">
        <v>-5.9319528358765701E-2</v>
      </c>
      <c r="O5005" s="3">
        <v>11</v>
      </c>
      <c r="P5005" s="125">
        <v>3.07626682860744E-2</v>
      </c>
      <c r="Q5005" s="3">
        <v>5</v>
      </c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3"/>
    </row>
    <row r="5006" spans="1:30" hidden="1" x14ac:dyDescent="0.25">
      <c r="A5006" s="2">
        <v>4</v>
      </c>
      <c r="B5006" s="2">
        <v>2019</v>
      </c>
      <c r="C5006" s="4" t="str">
        <f>INDEX(Index!$B$1:$B$500,MATCH($F5006,Index!$A$1:$A$500,0)
)</f>
        <v>LAR</v>
      </c>
      <c r="D5006" s="4">
        <v>0</v>
      </c>
      <c r="E5006" s="141">
        <f t="shared" si="78"/>
        <v>4.1973218720617413E-2</v>
      </c>
      <c r="F5006" s="3" t="s">
        <v>42</v>
      </c>
      <c r="G5006" s="3">
        <v>13</v>
      </c>
      <c r="H5006" s="125">
        <v>4.1973218720617413E-2</v>
      </c>
      <c r="I5006" s="3"/>
      <c r="J5006" s="3"/>
      <c r="K5006" s="3" t="s">
        <v>107</v>
      </c>
      <c r="L5006" s="125">
        <v>-3.7407096986162899E-3</v>
      </c>
      <c r="M5006" s="3">
        <v>19</v>
      </c>
      <c r="N5006" s="125">
        <v>-6.3802576284208504E-2</v>
      </c>
      <c r="O5006" s="3">
        <v>10</v>
      </c>
      <c r="P5006" s="125">
        <v>-1.8088647864974799E-2</v>
      </c>
      <c r="Q5006" s="3">
        <v>18</v>
      </c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</row>
    <row r="5007" spans="1:30" hidden="1" x14ac:dyDescent="0.25">
      <c r="A5007" s="2">
        <v>4</v>
      </c>
      <c r="B5007" s="2">
        <v>2019</v>
      </c>
      <c r="C5007" s="4" t="str">
        <f>INDEX(Index!$B$1:$B$500,MATCH($F5007,Index!$A$1:$A$500,0)
)</f>
        <v>PHI</v>
      </c>
      <c r="D5007" s="4">
        <v>0</v>
      </c>
      <c r="E5007" s="141">
        <f t="shared" si="78"/>
        <v>3.0794645777043089E-2</v>
      </c>
      <c r="F5007" s="3" t="s">
        <v>7</v>
      </c>
      <c r="G5007" s="3">
        <v>14</v>
      </c>
      <c r="H5007" s="125">
        <v>3.0794645777043089E-2</v>
      </c>
      <c r="I5007" s="3"/>
      <c r="J5007" s="3"/>
      <c r="K5007" s="3" t="s">
        <v>108</v>
      </c>
      <c r="L5007" s="125">
        <v>0.12930653225799699</v>
      </c>
      <c r="M5007" s="3">
        <v>6</v>
      </c>
      <c r="N5007" s="125">
        <v>8.9163908960768298E-2</v>
      </c>
      <c r="O5007" s="3">
        <v>23</v>
      </c>
      <c r="P5007" s="125">
        <v>-9.3479775201855998E-3</v>
      </c>
      <c r="Q5007" s="3">
        <v>14</v>
      </c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3"/>
    </row>
    <row r="5008" spans="1:30" hidden="1" x14ac:dyDescent="0.25">
      <c r="A5008" s="2">
        <v>4</v>
      </c>
      <c r="B5008" s="2">
        <v>2019</v>
      </c>
      <c r="C5008" s="4" t="str">
        <f>INDEX(Index!$B$1:$B$500,MATCH($F5008,Index!$A$1:$A$500,0)
)</f>
        <v>SEA</v>
      </c>
      <c r="D5008" s="4">
        <v>0</v>
      </c>
      <c r="E5008" s="141">
        <f t="shared" si="78"/>
        <v>2.5655468013127895E-2</v>
      </c>
      <c r="F5008" s="3" t="s">
        <v>30</v>
      </c>
      <c r="G5008" s="3">
        <v>15</v>
      </c>
      <c r="H5008" s="125">
        <v>2.5655468013127895E-2</v>
      </c>
      <c r="I5008" s="3"/>
      <c r="J5008" s="3"/>
      <c r="K5008" s="3" t="s">
        <v>107</v>
      </c>
      <c r="L5008" s="125">
        <v>8.2421662716152894E-2</v>
      </c>
      <c r="M5008" s="3">
        <v>8</v>
      </c>
      <c r="N5008" s="125">
        <v>2.51436684178389E-2</v>
      </c>
      <c r="O5008" s="3">
        <v>18</v>
      </c>
      <c r="P5008" s="125">
        <v>-3.1622526285186102E-2</v>
      </c>
      <c r="Q5008" s="3">
        <v>22</v>
      </c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3"/>
    </row>
    <row r="5009" spans="1:30" hidden="1" x14ac:dyDescent="0.25">
      <c r="A5009" s="2">
        <v>4</v>
      </c>
      <c r="B5009" s="2">
        <v>2019</v>
      </c>
      <c r="C5009" s="4" t="str">
        <f>INDEX(Index!$B$1:$B$500,MATCH($F5009,Index!$A$1:$A$500,0)
)</f>
        <v>HOU</v>
      </c>
      <c r="D5009" s="4">
        <v>0</v>
      </c>
      <c r="E5009" s="141">
        <f t="shared" si="78"/>
        <v>2.1483412551128612E-2</v>
      </c>
      <c r="F5009" s="3" t="s">
        <v>49</v>
      </c>
      <c r="G5009" s="3">
        <v>16</v>
      </c>
      <c r="H5009" s="125">
        <v>2.1483412551128612E-2</v>
      </c>
      <c r="I5009" s="3"/>
      <c r="J5009" s="3"/>
      <c r="K5009" s="3" t="s">
        <v>108</v>
      </c>
      <c r="L5009" s="125">
        <v>-2.7745656517991098E-2</v>
      </c>
      <c r="M5009" s="3">
        <v>21</v>
      </c>
      <c r="N5009" s="125">
        <v>-4.5485404467849301E-2</v>
      </c>
      <c r="O5009" s="3">
        <v>13</v>
      </c>
      <c r="P5009" s="125">
        <v>3.74366460127041E-3</v>
      </c>
      <c r="Q5009" s="3">
        <v>10</v>
      </c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3"/>
      <c r="AD5009" s="3"/>
    </row>
    <row r="5010" spans="1:30" hidden="1" x14ac:dyDescent="0.25">
      <c r="A5010" s="2">
        <v>4</v>
      </c>
      <c r="B5010" s="2">
        <v>2019</v>
      </c>
      <c r="C5010" s="4" t="str">
        <f>INDEX(Index!$B$1:$B$500,MATCH($F5010,Index!$A$1:$A$500,0)
)</f>
        <v>GB</v>
      </c>
      <c r="D5010" s="4">
        <v>0</v>
      </c>
      <c r="E5010" s="141">
        <f t="shared" si="78"/>
        <v>1.8337449883506152E-2</v>
      </c>
      <c r="F5010" s="3" t="s">
        <v>20</v>
      </c>
      <c r="G5010" s="3">
        <v>17</v>
      </c>
      <c r="H5010" s="125">
        <v>1.8337449883506152E-2</v>
      </c>
      <c r="I5010" s="3"/>
      <c r="J5010" s="3"/>
      <c r="K5010" s="3" t="s">
        <v>107</v>
      </c>
      <c r="L5010" s="125">
        <v>3.7525217395440501E-3</v>
      </c>
      <c r="M5010" s="3">
        <v>15</v>
      </c>
      <c r="N5010" s="125">
        <v>-3.4509388446891699E-2</v>
      </c>
      <c r="O5010" s="3">
        <v>14</v>
      </c>
      <c r="P5010" s="125">
        <v>-1.99244603029296E-2</v>
      </c>
      <c r="Q5010" s="3">
        <v>20</v>
      </c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3"/>
    </row>
    <row r="5011" spans="1:30" hidden="1" x14ac:dyDescent="0.25">
      <c r="A5011" s="2">
        <v>4</v>
      </c>
      <c r="B5011" s="2">
        <v>2019</v>
      </c>
      <c r="C5011" s="4" t="str">
        <f>INDEX(Index!$B$1:$B$500,MATCH($F5011,Index!$A$1:$A$500,0)
)</f>
        <v>JAX</v>
      </c>
      <c r="D5011" s="4">
        <v>0</v>
      </c>
      <c r="E5011" s="141">
        <f t="shared" si="78"/>
        <v>-1.2325138390274978E-2</v>
      </c>
      <c r="F5011" s="3" t="s">
        <v>12</v>
      </c>
      <c r="G5011" s="3">
        <v>18</v>
      </c>
      <c r="H5011" s="125">
        <v>-1.2325138390274978E-2</v>
      </c>
      <c r="I5011" s="3"/>
      <c r="J5011" s="3"/>
      <c r="K5011" s="3" t="s">
        <v>108</v>
      </c>
      <c r="L5011" s="125">
        <v>-3.70223791332979E-4</v>
      </c>
      <c r="M5011" s="3">
        <v>16</v>
      </c>
      <c r="N5011" s="125">
        <v>3.5178812142187398E-2</v>
      </c>
      <c r="O5011" s="3">
        <v>20</v>
      </c>
      <c r="P5011" s="125">
        <v>2.32238975432454E-2</v>
      </c>
      <c r="Q5011" s="3">
        <v>6</v>
      </c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3"/>
      <c r="AD5011" s="3"/>
    </row>
    <row r="5012" spans="1:30" hidden="1" x14ac:dyDescent="0.25">
      <c r="A5012" s="2">
        <v>4</v>
      </c>
      <c r="B5012" s="2">
        <v>2019</v>
      </c>
      <c r="C5012" s="4" t="str">
        <f>INDEX(Index!$B$1:$B$500,MATCH($F5012,Index!$A$1:$A$500,0)
)</f>
        <v>TEN</v>
      </c>
      <c r="D5012" s="4">
        <v>0</v>
      </c>
      <c r="E5012" s="141">
        <f t="shared" si="78"/>
        <v>-2.3842700997610097E-2</v>
      </c>
      <c r="F5012" s="3" t="s">
        <v>45</v>
      </c>
      <c r="G5012" s="3">
        <v>19</v>
      </c>
      <c r="H5012" s="125">
        <v>-2.3842700997610097E-2</v>
      </c>
      <c r="I5012" s="3"/>
      <c r="J5012" s="3"/>
      <c r="K5012" s="3" t="s">
        <v>108</v>
      </c>
      <c r="L5012" s="125">
        <v>-4.3291354427159798E-2</v>
      </c>
      <c r="M5012" s="3">
        <v>22</v>
      </c>
      <c r="N5012" s="125">
        <v>-1.4119124498437099E-2</v>
      </c>
      <c r="O5012" s="3">
        <v>15</v>
      </c>
      <c r="P5012" s="125">
        <v>5.3295289311126003E-3</v>
      </c>
      <c r="Q5012" s="3">
        <v>9</v>
      </c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3"/>
    </row>
    <row r="5013" spans="1:30" hidden="1" x14ac:dyDescent="0.25">
      <c r="A5013" s="2">
        <v>4</v>
      </c>
      <c r="B5013" s="2">
        <v>2019</v>
      </c>
      <c r="C5013" s="4" t="str">
        <f>INDEX(Index!$B$1:$B$500,MATCH($F5013,Index!$A$1:$A$500,0)
)</f>
        <v>BUF</v>
      </c>
      <c r="D5013" s="4">
        <v>0</v>
      </c>
      <c r="E5013" s="141">
        <f t="shared" si="78"/>
        <v>-3.3673848133030593E-2</v>
      </c>
      <c r="F5013" s="3" t="s">
        <v>0</v>
      </c>
      <c r="G5013" s="3">
        <v>20</v>
      </c>
      <c r="H5013" s="125">
        <v>-3.3673848133030593E-2</v>
      </c>
      <c r="I5013" s="3"/>
      <c r="J5013" s="3"/>
      <c r="K5013" s="3" t="s">
        <v>107</v>
      </c>
      <c r="L5013" s="125">
        <v>-9.1984595751036999E-2</v>
      </c>
      <c r="M5013" s="3">
        <v>25</v>
      </c>
      <c r="N5013" s="125">
        <v>-0.15138979706060601</v>
      </c>
      <c r="O5013" s="3">
        <v>4</v>
      </c>
      <c r="P5013" s="125">
        <v>-9.3079049442599607E-2</v>
      </c>
      <c r="Q5013" s="3">
        <v>32</v>
      </c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3"/>
      <c r="AD5013" s="3"/>
    </row>
    <row r="5014" spans="1:30" hidden="1" x14ac:dyDescent="0.25">
      <c r="A5014" s="2">
        <v>4</v>
      </c>
      <c r="B5014" s="2">
        <v>2019</v>
      </c>
      <c r="C5014" s="4" t="str">
        <f>INDEX(Index!$B$1:$B$500,MATCH($F5014,Index!$A$1:$A$500,0)
)</f>
        <v>LAC</v>
      </c>
      <c r="D5014" s="4">
        <v>0</v>
      </c>
      <c r="E5014" s="141">
        <f t="shared" si="78"/>
        <v>-5.0882298466244077E-2</v>
      </c>
      <c r="F5014" s="3" t="s">
        <v>28</v>
      </c>
      <c r="G5014" s="3">
        <v>21</v>
      </c>
      <c r="H5014" s="125">
        <v>-5.0882298466244077E-2</v>
      </c>
      <c r="I5014" s="3"/>
      <c r="J5014" s="3"/>
      <c r="K5014" s="3" t="s">
        <v>108</v>
      </c>
      <c r="L5014" s="125">
        <v>0.15996414780267301</v>
      </c>
      <c r="M5014" s="3">
        <v>5</v>
      </c>
      <c r="N5014" s="125">
        <v>0.18888944377573899</v>
      </c>
      <c r="O5014" s="3">
        <v>29</v>
      </c>
      <c r="P5014" s="125">
        <v>-2.1957002493178099E-2</v>
      </c>
      <c r="Q5014" s="3">
        <v>21</v>
      </c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3"/>
    </row>
    <row r="5015" spans="1:30" hidden="1" x14ac:dyDescent="0.25">
      <c r="A5015" s="2">
        <v>4</v>
      </c>
      <c r="B5015" s="2">
        <v>2019</v>
      </c>
      <c r="C5015" s="4" t="str">
        <f>INDEX(Index!$B$1:$B$500,MATCH($F5015,Index!$A$1:$A$500,0)
)</f>
        <v>LV</v>
      </c>
      <c r="D5015" s="4">
        <v>0</v>
      </c>
      <c r="E5015" s="141">
        <f t="shared" si="78"/>
        <v>-6.0426591470243721E-2</v>
      </c>
      <c r="F5015" s="3" t="s">
        <v>52</v>
      </c>
      <c r="G5015" s="3">
        <v>22</v>
      </c>
      <c r="H5015" s="125">
        <v>-6.0426591470243721E-2</v>
      </c>
      <c r="I5015" s="3"/>
      <c r="J5015" s="3"/>
      <c r="K5015" s="3" t="s">
        <v>108</v>
      </c>
      <c r="L5015" s="125">
        <v>-6.8651229436284003E-2</v>
      </c>
      <c r="M5015" s="3">
        <v>24</v>
      </c>
      <c r="N5015" s="125">
        <v>-1.2799175341316501E-2</v>
      </c>
      <c r="O5015" s="3">
        <v>16</v>
      </c>
      <c r="P5015" s="125">
        <v>-4.5745373752762199E-3</v>
      </c>
      <c r="Q5015" s="3">
        <v>12</v>
      </c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3"/>
    </row>
    <row r="5016" spans="1:30" hidden="1" x14ac:dyDescent="0.25">
      <c r="A5016" s="2">
        <v>4</v>
      </c>
      <c r="B5016" s="2">
        <v>2019</v>
      </c>
      <c r="C5016" s="4" t="str">
        <f>INDEX(Index!$B$1:$B$500,MATCH($F5016,Index!$A$1:$A$500,0)
)</f>
        <v>PIT</v>
      </c>
      <c r="D5016" s="4">
        <v>0</v>
      </c>
      <c r="E5016" s="141">
        <f t="shared" si="78"/>
        <v>-9.0428858420264852E-2</v>
      </c>
      <c r="F5016" s="3" t="s">
        <v>32</v>
      </c>
      <c r="G5016" s="3">
        <v>23</v>
      </c>
      <c r="H5016" s="125">
        <v>-9.0428858420264852E-2</v>
      </c>
      <c r="I5016" s="3"/>
      <c r="J5016" s="3"/>
      <c r="K5016" s="3" t="s">
        <v>109</v>
      </c>
      <c r="L5016" s="125">
        <v>-2.41570052091678E-2</v>
      </c>
      <c r="M5016" s="3">
        <v>20</v>
      </c>
      <c r="N5016" s="125">
        <v>5.6661658408283001E-2</v>
      </c>
      <c r="O5016" s="3">
        <v>22</v>
      </c>
      <c r="P5016" s="125">
        <v>-9.6101948028140503E-3</v>
      </c>
      <c r="Q5016" s="3">
        <v>15</v>
      </c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3"/>
    </row>
    <row r="5017" spans="1:30" hidden="1" x14ac:dyDescent="0.25">
      <c r="A5017" s="2">
        <v>4</v>
      </c>
      <c r="B5017" s="2">
        <v>2019</v>
      </c>
      <c r="C5017" s="4" t="str">
        <f>INDEX(Index!$B$1:$B$500,MATCH($F5017,Index!$A$1:$A$500,0)
)</f>
        <v>NYG</v>
      </c>
      <c r="D5017" s="4">
        <v>0</v>
      </c>
      <c r="E5017" s="141">
        <f t="shared" si="78"/>
        <v>-9.3881758212854993E-2</v>
      </c>
      <c r="F5017" s="3" t="s">
        <v>15</v>
      </c>
      <c r="G5017" s="3">
        <v>24</v>
      </c>
      <c r="H5017" s="125">
        <v>-9.3881758212854993E-2</v>
      </c>
      <c r="I5017" s="3"/>
      <c r="J5017" s="3"/>
      <c r="K5017" s="3" t="s">
        <v>108</v>
      </c>
      <c r="L5017" s="125">
        <v>5.1612939738318502E-3</v>
      </c>
      <c r="M5017" s="3">
        <v>14</v>
      </c>
      <c r="N5017" s="125">
        <v>0.100875347869469</v>
      </c>
      <c r="O5017" s="3">
        <v>24</v>
      </c>
      <c r="P5017" s="125">
        <v>1.8322956827821601E-3</v>
      </c>
      <c r="Q5017" s="3">
        <v>11</v>
      </c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</row>
    <row r="5018" spans="1:30" hidden="1" x14ac:dyDescent="0.25">
      <c r="A5018" s="2">
        <v>4</v>
      </c>
      <c r="B5018" s="2">
        <v>2019</v>
      </c>
      <c r="C5018" s="4" t="str">
        <f>INDEX(Index!$B$1:$B$500,MATCH($F5018,Index!$A$1:$A$500,0)
)</f>
        <v>ATL</v>
      </c>
      <c r="D5018" s="4">
        <v>0</v>
      </c>
      <c r="E5018" s="141">
        <f t="shared" si="78"/>
        <v>-9.5700693379646054E-2</v>
      </c>
      <c r="F5018" s="3" t="s">
        <v>43</v>
      </c>
      <c r="G5018" s="3">
        <v>25</v>
      </c>
      <c r="H5018" s="125">
        <v>-9.5700693379646054E-2</v>
      </c>
      <c r="I5018" s="3"/>
      <c r="J5018" s="3"/>
      <c r="K5018" s="3" t="s">
        <v>109</v>
      </c>
      <c r="L5018" s="125">
        <v>-8.4917947196605395E-4</v>
      </c>
      <c r="M5018" s="3">
        <v>17</v>
      </c>
      <c r="N5018" s="125">
        <v>3.7213500753472101E-2</v>
      </c>
      <c r="O5018" s="3">
        <v>21</v>
      </c>
      <c r="P5018" s="125">
        <v>-5.7638013154207898E-2</v>
      </c>
      <c r="Q5018" s="3">
        <v>30</v>
      </c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3"/>
    </row>
    <row r="5019" spans="1:30" hidden="1" x14ac:dyDescent="0.25">
      <c r="A5019" s="2">
        <v>4</v>
      </c>
      <c r="B5019" s="2">
        <v>2019</v>
      </c>
      <c r="C5019" s="4" t="str">
        <f>INDEX(Index!$B$1:$B$500,MATCH($F5019,Index!$A$1:$A$500,0)
)</f>
        <v>IND</v>
      </c>
      <c r="D5019" s="4">
        <v>0</v>
      </c>
      <c r="E5019" s="141">
        <f t="shared" si="78"/>
        <v>-0.20855418451186042</v>
      </c>
      <c r="F5019" s="3" t="s">
        <v>35</v>
      </c>
      <c r="G5019" s="3">
        <v>26</v>
      </c>
      <c r="H5019" s="125">
        <v>-0.20855418451186042</v>
      </c>
      <c r="I5019" s="3"/>
      <c r="J5019" s="3"/>
      <c r="K5019" s="3" t="s">
        <v>108</v>
      </c>
      <c r="L5019" s="125">
        <v>0.107029823985199</v>
      </c>
      <c r="M5019" s="3">
        <v>7</v>
      </c>
      <c r="N5019" s="125">
        <v>0.24129280098798001</v>
      </c>
      <c r="O5019" s="3">
        <v>31</v>
      </c>
      <c r="P5019" s="125">
        <v>-7.4291207509079402E-2</v>
      </c>
      <c r="Q5019" s="3">
        <v>31</v>
      </c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3"/>
    </row>
    <row r="5020" spans="1:30" hidden="1" x14ac:dyDescent="0.25">
      <c r="A5020" s="2">
        <v>4</v>
      </c>
      <c r="B5020" s="2">
        <v>2019</v>
      </c>
      <c r="C5020" s="4" t="str">
        <f>INDEX(Index!$B$1:$B$500,MATCH($F5020,Index!$A$1:$A$500,0)
)</f>
        <v>DEN</v>
      </c>
      <c r="D5020" s="4">
        <v>0</v>
      </c>
      <c r="E5020" s="141">
        <f t="shared" si="78"/>
        <v>-0.21904955351905708</v>
      </c>
      <c r="F5020" s="3" t="s">
        <v>39</v>
      </c>
      <c r="G5020" s="3">
        <v>27</v>
      </c>
      <c r="H5020" s="125">
        <v>-0.21904955351905708</v>
      </c>
      <c r="I5020" s="3"/>
      <c r="J5020" s="3"/>
      <c r="K5020" s="3" t="s">
        <v>110</v>
      </c>
      <c r="L5020" s="125">
        <v>1.7773071398690599E-2</v>
      </c>
      <c r="M5020" s="3">
        <v>13</v>
      </c>
      <c r="N5020" s="125">
        <v>0.195314926232247</v>
      </c>
      <c r="O5020" s="3">
        <v>30</v>
      </c>
      <c r="P5020" s="125">
        <v>-4.15076986855007E-2</v>
      </c>
      <c r="Q5020" s="3">
        <v>26</v>
      </c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3"/>
    </row>
    <row r="5021" spans="1:30" hidden="1" x14ac:dyDescent="0.25">
      <c r="A5021" s="2">
        <v>4</v>
      </c>
      <c r="B5021" s="2">
        <v>2019</v>
      </c>
      <c r="C5021" s="4" t="str">
        <f>INDEX(Index!$B$1:$B$500,MATCH($F5021,Index!$A$1:$A$500,0)
)</f>
        <v>WAS</v>
      </c>
      <c r="D5021" s="4">
        <v>0</v>
      </c>
      <c r="E5021" s="141">
        <f t="shared" si="78"/>
        <v>-0.30730592971683862</v>
      </c>
      <c r="F5021" s="3" t="s">
        <v>26</v>
      </c>
      <c r="G5021" s="3">
        <v>28</v>
      </c>
      <c r="H5021" s="125">
        <v>-0.30730592971683862</v>
      </c>
      <c r="I5021" s="3"/>
      <c r="J5021" s="3"/>
      <c r="K5021" s="3" t="s">
        <v>110</v>
      </c>
      <c r="L5021" s="125">
        <v>-0.17205696049599101</v>
      </c>
      <c r="M5021" s="3">
        <v>28</v>
      </c>
      <c r="N5021" s="125">
        <v>0.17487170970256599</v>
      </c>
      <c r="O5021" s="3">
        <v>26</v>
      </c>
      <c r="P5021" s="125">
        <v>3.9622740481718398E-2</v>
      </c>
      <c r="Q5021" s="3">
        <v>3</v>
      </c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3"/>
    </row>
    <row r="5022" spans="1:30" hidden="1" x14ac:dyDescent="0.25">
      <c r="A5022" s="2">
        <v>4</v>
      </c>
      <c r="B5022" s="2">
        <v>2019</v>
      </c>
      <c r="C5022" s="4" t="str">
        <f>INDEX(Index!$B$1:$B$500,MATCH($F5022,Index!$A$1:$A$500,0)
)</f>
        <v>NYJ</v>
      </c>
      <c r="D5022" s="4">
        <v>0</v>
      </c>
      <c r="E5022" s="141">
        <f t="shared" si="78"/>
        <v>-0.328620058591088</v>
      </c>
      <c r="F5022" s="3" t="s">
        <v>9</v>
      </c>
      <c r="G5022" s="3">
        <v>29</v>
      </c>
      <c r="H5022" s="125">
        <v>-0.328620058591088</v>
      </c>
      <c r="I5022" s="3"/>
      <c r="J5022" s="3"/>
      <c r="K5022" s="3" t="s">
        <v>106</v>
      </c>
      <c r="L5022" s="125">
        <v>-0.36709519342247399</v>
      </c>
      <c r="M5022" s="3">
        <v>31</v>
      </c>
      <c r="N5022" s="125">
        <v>-5.7992331960110402E-2</v>
      </c>
      <c r="O5022" s="3">
        <v>12</v>
      </c>
      <c r="P5022" s="125">
        <v>-1.9517197128724399E-2</v>
      </c>
      <c r="Q5022" s="3">
        <v>19</v>
      </c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3"/>
      <c r="AD5022" s="3"/>
    </row>
    <row r="5023" spans="1:30" hidden="1" x14ac:dyDescent="0.25">
      <c r="A5023" s="2">
        <v>4</v>
      </c>
      <c r="B5023" s="2">
        <v>2019</v>
      </c>
      <c r="C5023" s="4" t="str">
        <f>INDEX(Index!$B$1:$B$500,MATCH($F5023,Index!$A$1:$A$500,0)
)</f>
        <v>ARI</v>
      </c>
      <c r="D5023" s="4">
        <v>0</v>
      </c>
      <c r="E5023" s="141">
        <f t="shared" si="78"/>
        <v>-0.36960100290002701</v>
      </c>
      <c r="F5023" s="3" t="s">
        <v>23</v>
      </c>
      <c r="G5023" s="3">
        <v>30</v>
      </c>
      <c r="H5023" s="125">
        <v>-0.36960100290002701</v>
      </c>
      <c r="I5023" s="3"/>
      <c r="J5023" s="3"/>
      <c r="K5023" s="3" t="s">
        <v>321</v>
      </c>
      <c r="L5023" s="125">
        <v>-0.199257315001061</v>
      </c>
      <c r="M5023" s="3">
        <v>29</v>
      </c>
      <c r="N5023" s="125">
        <v>0.15407890738011601</v>
      </c>
      <c r="O5023" s="3">
        <v>25</v>
      </c>
      <c r="P5023" s="125">
        <v>-1.6264780518850001E-2</v>
      </c>
      <c r="Q5023" s="3">
        <v>17</v>
      </c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3"/>
    </row>
    <row r="5024" spans="1:30" hidden="1" x14ac:dyDescent="0.25">
      <c r="A5024" s="2">
        <v>4</v>
      </c>
      <c r="B5024" s="2">
        <v>2019</v>
      </c>
      <c r="C5024" s="4" t="str">
        <f>INDEX(Index!$B$1:$B$500,MATCH($F5024,Index!$A$1:$A$500,0)
)</f>
        <v>CIN</v>
      </c>
      <c r="D5024" s="4">
        <v>0</v>
      </c>
      <c r="E5024" s="141">
        <f t="shared" si="78"/>
        <v>-0.51796823872912334</v>
      </c>
      <c r="F5024" s="3" t="s">
        <v>24</v>
      </c>
      <c r="G5024" s="3">
        <v>31</v>
      </c>
      <c r="H5024" s="125">
        <v>-0.51796823872912334</v>
      </c>
      <c r="I5024" s="3"/>
      <c r="J5024" s="3"/>
      <c r="K5024" s="3" t="s">
        <v>110</v>
      </c>
      <c r="L5024" s="125">
        <v>-0.30620501293214702</v>
      </c>
      <c r="M5024" s="3">
        <v>30</v>
      </c>
      <c r="N5024" s="125">
        <v>0.17990333029068301</v>
      </c>
      <c r="O5024" s="3">
        <v>27</v>
      </c>
      <c r="P5024" s="125">
        <v>-3.1859895506293298E-2</v>
      </c>
      <c r="Q5024" s="3">
        <v>23</v>
      </c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</row>
    <row r="5025" spans="1:30" hidden="1" x14ac:dyDescent="0.25">
      <c r="A5025" s="2">
        <v>4</v>
      </c>
      <c r="B5025" s="2">
        <v>2019</v>
      </c>
      <c r="C5025" s="4" t="str">
        <f>INDEX(Index!$B$1:$B$500,MATCH($F5025,Index!$A$1:$A$500,0)
)</f>
        <v>MIA</v>
      </c>
      <c r="D5025" s="4">
        <v>0</v>
      </c>
      <c r="E5025" s="141">
        <f t="shared" si="78"/>
        <v>-0.79575369806568241</v>
      </c>
      <c r="F5025" s="3" t="s">
        <v>4</v>
      </c>
      <c r="G5025" s="3">
        <v>32</v>
      </c>
      <c r="H5025" s="125">
        <v>-0.79575369806568241</v>
      </c>
      <c r="I5025" s="3"/>
      <c r="J5025" s="3"/>
      <c r="K5025" s="3" t="s">
        <v>110</v>
      </c>
      <c r="L5025" s="125">
        <v>-0.46786991466181099</v>
      </c>
      <c r="M5025" s="3">
        <v>32</v>
      </c>
      <c r="N5025" s="125">
        <v>0.276536160943614</v>
      </c>
      <c r="O5025" s="3">
        <v>32</v>
      </c>
      <c r="P5025" s="125">
        <v>-5.1347622460257501E-2</v>
      </c>
      <c r="Q5025" s="3">
        <v>28</v>
      </c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3"/>
    </row>
    <row r="5026" spans="1:30" hidden="1" x14ac:dyDescent="0.25">
      <c r="A5026" s="2">
        <v>5</v>
      </c>
      <c r="B5026" s="2">
        <v>2019</v>
      </c>
      <c r="C5026" s="4" t="str">
        <f>INDEX(Index!$B$1:$B$500,MATCH($F5026,Index!$A$1:$A$500,0)
)</f>
        <v>SF</v>
      </c>
      <c r="D5026" s="4">
        <v>0</v>
      </c>
      <c r="E5026" s="141">
        <f t="shared" si="78"/>
        <v>0.5592969901316297</v>
      </c>
      <c r="F5026" s="3" t="s">
        <v>1</v>
      </c>
      <c r="G5026" s="3">
        <v>1</v>
      </c>
      <c r="H5026" s="125">
        <v>0.5592969901316297</v>
      </c>
      <c r="I5026" s="3"/>
      <c r="J5026" s="3"/>
      <c r="K5026" s="3" t="s">
        <v>214</v>
      </c>
      <c r="L5026" s="125">
        <v>0.173837325865523</v>
      </c>
      <c r="M5026" s="3">
        <v>3</v>
      </c>
      <c r="N5026" s="125">
        <v>-0.420850730077936</v>
      </c>
      <c r="O5026" s="3">
        <v>2</v>
      </c>
      <c r="P5026" s="125">
        <v>-3.5391065811829298E-2</v>
      </c>
      <c r="Q5026" s="3">
        <v>25</v>
      </c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</row>
    <row r="5027" spans="1:30" hidden="1" x14ac:dyDescent="0.25">
      <c r="A5027" s="2">
        <v>5</v>
      </c>
      <c r="B5027" s="2">
        <v>2019</v>
      </c>
      <c r="C5027" s="4" t="str">
        <f>INDEX(Index!$B$1:$B$500,MATCH($F5027,Index!$A$1:$A$500,0)
)</f>
        <v>NE</v>
      </c>
      <c r="D5027" s="4">
        <v>0</v>
      </c>
      <c r="E5027" s="141">
        <f t="shared" si="78"/>
        <v>0.53368065156136546</v>
      </c>
      <c r="F5027" s="3" t="s">
        <v>17</v>
      </c>
      <c r="G5027" s="3">
        <v>2</v>
      </c>
      <c r="H5027" s="125">
        <v>0.53368065156136546</v>
      </c>
      <c r="I5027" s="3"/>
      <c r="J5027" s="3"/>
      <c r="K5027" s="3" t="s">
        <v>215</v>
      </c>
      <c r="L5027" s="125">
        <v>7.5193757984401796E-2</v>
      </c>
      <c r="M5027" s="3">
        <v>10</v>
      </c>
      <c r="N5027" s="125">
        <v>-0.475877747833853</v>
      </c>
      <c r="O5027" s="3">
        <v>1</v>
      </c>
      <c r="P5027" s="125">
        <v>-1.7390854256889299E-2</v>
      </c>
      <c r="Q5027" s="3">
        <v>18</v>
      </c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3"/>
    </row>
    <row r="5028" spans="1:30" hidden="1" x14ac:dyDescent="0.25">
      <c r="A5028" s="2">
        <v>5</v>
      </c>
      <c r="B5028" s="2">
        <v>2019</v>
      </c>
      <c r="C5028" s="4" t="str">
        <f>INDEX(Index!$B$1:$B$500,MATCH($F5028,Index!$A$1:$A$500,0)
)</f>
        <v>DAL</v>
      </c>
      <c r="D5028" s="4">
        <v>0</v>
      </c>
      <c r="E5028" s="141">
        <f t="shared" si="78"/>
        <v>0.2700378801144524</v>
      </c>
      <c r="F5028" s="3" t="s">
        <v>3</v>
      </c>
      <c r="G5028" s="3">
        <v>3</v>
      </c>
      <c r="H5028" s="125">
        <v>0.2700378801144524</v>
      </c>
      <c r="I5028" s="3"/>
      <c r="J5028" s="3"/>
      <c r="K5028" s="3" t="s">
        <v>112</v>
      </c>
      <c r="L5028" s="125">
        <v>0.27374168589581199</v>
      </c>
      <c r="M5028" s="3">
        <v>1</v>
      </c>
      <c r="N5028" s="125">
        <v>-3.9837873526814699E-2</v>
      </c>
      <c r="O5028" s="3">
        <v>13</v>
      </c>
      <c r="P5028" s="125">
        <v>-4.3541679308174298E-2</v>
      </c>
      <c r="Q5028" s="3">
        <v>26</v>
      </c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3"/>
    </row>
    <row r="5029" spans="1:30" hidden="1" x14ac:dyDescent="0.25">
      <c r="A5029" s="2">
        <v>5</v>
      </c>
      <c r="B5029" s="2">
        <v>2019</v>
      </c>
      <c r="C5029" s="4" t="str">
        <f>INDEX(Index!$B$1:$B$500,MATCH($F5029,Index!$A$1:$A$500,0)
)</f>
        <v>KC</v>
      </c>
      <c r="D5029" s="4">
        <v>0</v>
      </c>
      <c r="E5029" s="141">
        <f t="shared" si="78"/>
        <v>0.23868780761611688</v>
      </c>
      <c r="F5029" s="3" t="s">
        <v>5</v>
      </c>
      <c r="G5029" s="3">
        <v>4</v>
      </c>
      <c r="H5029" s="125">
        <v>0.23868780761611688</v>
      </c>
      <c r="I5029" s="3"/>
      <c r="J5029" s="3"/>
      <c r="K5029" s="3" t="s">
        <v>111</v>
      </c>
      <c r="L5029" s="125">
        <v>0.25830129429207799</v>
      </c>
      <c r="M5029" s="3">
        <v>2</v>
      </c>
      <c r="N5029" s="125">
        <v>-1.0098404570143001E-2</v>
      </c>
      <c r="O5029" s="3">
        <v>18</v>
      </c>
      <c r="P5029" s="125">
        <v>-2.97118912461041E-2</v>
      </c>
      <c r="Q5029" s="3">
        <v>23</v>
      </c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3"/>
    </row>
    <row r="5030" spans="1:30" hidden="1" x14ac:dyDescent="0.25">
      <c r="A5030" s="2">
        <v>5</v>
      </c>
      <c r="B5030" s="2">
        <v>2019</v>
      </c>
      <c r="C5030" s="4" t="str">
        <f>INDEX(Index!$B$1:$B$500,MATCH($F5030,Index!$A$1:$A$500,0)
)</f>
        <v>MIN</v>
      </c>
      <c r="D5030" s="4">
        <v>0</v>
      </c>
      <c r="E5030" s="141">
        <f t="shared" si="78"/>
        <v>0.17940641957557946</v>
      </c>
      <c r="F5030" s="3" t="s">
        <v>46</v>
      </c>
      <c r="G5030" s="3">
        <v>5</v>
      </c>
      <c r="H5030" s="125">
        <v>0.17940641957557946</v>
      </c>
      <c r="I5030" s="3"/>
      <c r="J5030" s="3"/>
      <c r="K5030" s="3" t="s">
        <v>112</v>
      </c>
      <c r="L5030" s="125">
        <v>6.8369387670128602E-3</v>
      </c>
      <c r="M5030" s="3">
        <v>19</v>
      </c>
      <c r="N5030" s="125">
        <v>-0.188682115236605</v>
      </c>
      <c r="O5030" s="3">
        <v>3</v>
      </c>
      <c r="P5030" s="125">
        <v>-1.6112634428038401E-2</v>
      </c>
      <c r="Q5030" s="3">
        <v>17</v>
      </c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3"/>
    </row>
    <row r="5031" spans="1:30" hidden="1" x14ac:dyDescent="0.25">
      <c r="A5031" s="2">
        <v>5</v>
      </c>
      <c r="B5031" s="2">
        <v>2019</v>
      </c>
      <c r="C5031" s="4" t="str">
        <f>INDEX(Index!$B$1:$B$500,MATCH($F5031,Index!$A$1:$A$500,0)
)</f>
        <v>NO</v>
      </c>
      <c r="D5031" s="4">
        <v>0</v>
      </c>
      <c r="E5031" s="141">
        <f t="shared" si="78"/>
        <v>0.15875199823459091</v>
      </c>
      <c r="F5031" s="3" t="s">
        <v>27</v>
      </c>
      <c r="G5031" s="3">
        <v>6</v>
      </c>
      <c r="H5031" s="125">
        <v>0.15875199823459091</v>
      </c>
      <c r="I5031" s="3"/>
      <c r="J5031" s="3"/>
      <c r="K5031" s="3" t="s">
        <v>111</v>
      </c>
      <c r="L5031" s="125">
        <v>6.4007487798617396E-2</v>
      </c>
      <c r="M5031" s="3">
        <v>12</v>
      </c>
      <c r="N5031" s="125">
        <v>-4.0766587267394003E-2</v>
      </c>
      <c r="O5031" s="3">
        <v>12</v>
      </c>
      <c r="P5031" s="125">
        <v>5.3977923168579502E-2</v>
      </c>
      <c r="Q5031" s="3">
        <v>2</v>
      </c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3"/>
    </row>
    <row r="5032" spans="1:30" hidden="1" x14ac:dyDescent="0.25">
      <c r="A5032" s="2">
        <v>5</v>
      </c>
      <c r="B5032" s="2">
        <v>2019</v>
      </c>
      <c r="C5032" s="4" t="str">
        <f>INDEX(Index!$B$1:$B$500,MATCH($F5032,Index!$A$1:$A$500,0)
)</f>
        <v>PHI</v>
      </c>
      <c r="D5032" s="4">
        <v>0</v>
      </c>
      <c r="E5032" s="141">
        <f t="shared" si="78"/>
        <v>0.15093998437920519</v>
      </c>
      <c r="F5032" s="3" t="s">
        <v>7</v>
      </c>
      <c r="G5032" s="3">
        <v>7</v>
      </c>
      <c r="H5032" s="125">
        <v>0.15093998437920519</v>
      </c>
      <c r="I5032" s="3"/>
      <c r="J5032" s="3"/>
      <c r="K5032" s="3" t="s">
        <v>112</v>
      </c>
      <c r="L5032" s="125">
        <v>9.1032095354649095E-2</v>
      </c>
      <c r="M5032" s="3">
        <v>7</v>
      </c>
      <c r="N5032" s="125">
        <v>-6.4785071241157996E-2</v>
      </c>
      <c r="O5032" s="3">
        <v>7</v>
      </c>
      <c r="P5032" s="125">
        <v>-4.87718221660187E-3</v>
      </c>
      <c r="Q5032" s="3">
        <v>11</v>
      </c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</row>
    <row r="5033" spans="1:30" hidden="1" x14ac:dyDescent="0.25">
      <c r="A5033" s="2">
        <v>5</v>
      </c>
      <c r="B5033" s="2">
        <v>2019</v>
      </c>
      <c r="C5033" s="4" t="str">
        <f>INDEX(Index!$B$1:$B$500,MATCH($F5033,Index!$A$1:$A$500,0)
)</f>
        <v>DET</v>
      </c>
      <c r="D5033" s="4">
        <v>0</v>
      </c>
      <c r="E5033" s="141">
        <f t="shared" si="78"/>
        <v>0.13704884685877292</v>
      </c>
      <c r="F5033" s="3" t="s">
        <v>21</v>
      </c>
      <c r="G5033" s="3">
        <v>8</v>
      </c>
      <c r="H5033" s="125">
        <v>0.13704884685877292</v>
      </c>
      <c r="I5033" s="3"/>
      <c r="J5033" s="3"/>
      <c r="K5033" s="3" t="s">
        <v>308</v>
      </c>
      <c r="L5033" s="125">
        <v>5.15851799792496E-2</v>
      </c>
      <c r="M5033" s="3">
        <v>14</v>
      </c>
      <c r="N5033" s="125">
        <v>-7.5091077113648097E-2</v>
      </c>
      <c r="O5033" s="3">
        <v>6</v>
      </c>
      <c r="P5033" s="125">
        <v>1.03725897658752E-2</v>
      </c>
      <c r="Q5033" s="3">
        <v>8</v>
      </c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3"/>
      <c r="AD5033" s="3"/>
    </row>
    <row r="5034" spans="1:30" hidden="1" x14ac:dyDescent="0.25">
      <c r="A5034" s="2">
        <v>5</v>
      </c>
      <c r="B5034" s="2">
        <v>2019</v>
      </c>
      <c r="C5034" s="4" t="str">
        <f>INDEX(Index!$B$1:$B$500,MATCH($F5034,Index!$A$1:$A$500,0)
)</f>
        <v>HOU</v>
      </c>
      <c r="D5034" s="4">
        <v>0</v>
      </c>
      <c r="E5034" s="141">
        <f t="shared" si="78"/>
        <v>0.12719737336170162</v>
      </c>
      <c r="F5034" s="3" t="s">
        <v>49</v>
      </c>
      <c r="G5034" s="3">
        <v>9</v>
      </c>
      <c r="H5034" s="125">
        <v>0.12719737336170162</v>
      </c>
      <c r="I5034" s="3"/>
      <c r="J5034" s="3"/>
      <c r="K5034" s="3" t="s">
        <v>112</v>
      </c>
      <c r="L5034" s="125">
        <v>7.7536902070497807E-2</v>
      </c>
      <c r="M5034" s="3">
        <v>9</v>
      </c>
      <c r="N5034" s="125">
        <v>-5.8359182688698302E-2</v>
      </c>
      <c r="O5034" s="3">
        <v>8</v>
      </c>
      <c r="P5034" s="125">
        <v>-8.6987113974945005E-3</v>
      </c>
      <c r="Q5034" s="3">
        <v>14</v>
      </c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3"/>
    </row>
    <row r="5035" spans="1:30" hidden="1" x14ac:dyDescent="0.25">
      <c r="A5035" s="2">
        <v>5</v>
      </c>
      <c r="B5035" s="2">
        <v>2019</v>
      </c>
      <c r="C5035" s="4" t="str">
        <f>INDEX(Index!$B$1:$B$500,MATCH($F5035,Index!$A$1:$A$500,0)
)</f>
        <v>GB</v>
      </c>
      <c r="D5035" s="4">
        <v>0</v>
      </c>
      <c r="E5035" s="141">
        <f t="shared" si="78"/>
        <v>0.1129681135078117</v>
      </c>
      <c r="F5035" s="3" t="s">
        <v>20</v>
      </c>
      <c r="G5035" s="3">
        <v>10</v>
      </c>
      <c r="H5035" s="125">
        <v>0.1129681135078117</v>
      </c>
      <c r="I5035" s="3"/>
      <c r="J5035" s="3"/>
      <c r="K5035" s="3" t="s">
        <v>111</v>
      </c>
      <c r="L5035" s="125">
        <v>6.9637654903027896E-2</v>
      </c>
      <c r="M5035" s="3">
        <v>11</v>
      </c>
      <c r="N5035" s="125">
        <v>-5.1757906754533803E-2</v>
      </c>
      <c r="O5035" s="3">
        <v>9</v>
      </c>
      <c r="P5035" s="125">
        <v>-8.4274481497499994E-3</v>
      </c>
      <c r="Q5035" s="3">
        <v>13</v>
      </c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3"/>
    </row>
    <row r="5036" spans="1:30" hidden="1" x14ac:dyDescent="0.25">
      <c r="A5036" s="2">
        <v>5</v>
      </c>
      <c r="B5036" s="2">
        <v>2019</v>
      </c>
      <c r="C5036" s="4" t="str">
        <f>INDEX(Index!$B$1:$B$500,MATCH($F5036,Index!$A$1:$A$500,0)
)</f>
        <v>SEA</v>
      </c>
      <c r="D5036" s="4">
        <v>0</v>
      </c>
      <c r="E5036" s="141">
        <f t="shared" si="78"/>
        <v>6.5310787093534994E-2</v>
      </c>
      <c r="F5036" s="3" t="s">
        <v>30</v>
      </c>
      <c r="G5036" s="3">
        <v>11</v>
      </c>
      <c r="H5036" s="125">
        <v>6.5310787093534994E-2</v>
      </c>
      <c r="I5036" s="3"/>
      <c r="J5036" s="3"/>
      <c r="K5036" s="3" t="s">
        <v>111</v>
      </c>
      <c r="L5036" s="125">
        <v>0.154761721806044</v>
      </c>
      <c r="M5036" s="3">
        <v>4</v>
      </c>
      <c r="N5036" s="125">
        <v>6.2940055418822305E-2</v>
      </c>
      <c r="O5036" s="3">
        <v>22</v>
      </c>
      <c r="P5036" s="125">
        <v>-2.6510879293686701E-2</v>
      </c>
      <c r="Q5036" s="3">
        <v>21</v>
      </c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3"/>
    </row>
    <row r="5037" spans="1:30" hidden="1" x14ac:dyDescent="0.25">
      <c r="A5037" s="2">
        <v>5</v>
      </c>
      <c r="B5037" s="2">
        <v>2019</v>
      </c>
      <c r="C5037" s="4" t="str">
        <f>INDEX(Index!$B$1:$B$500,MATCH($F5037,Index!$A$1:$A$500,0)
)</f>
        <v>BAL</v>
      </c>
      <c r="D5037" s="4">
        <v>0</v>
      </c>
      <c r="E5037" s="141">
        <f t="shared" si="78"/>
        <v>5.9678469070478204E-2</v>
      </c>
      <c r="F5037" s="3" t="s">
        <v>18</v>
      </c>
      <c r="G5037" s="3">
        <v>12</v>
      </c>
      <c r="H5037" s="125">
        <v>5.9678469070478204E-2</v>
      </c>
      <c r="I5037" s="3"/>
      <c r="J5037" s="3"/>
      <c r="K5037" s="3" t="s">
        <v>112</v>
      </c>
      <c r="L5037" s="125">
        <v>0.111467982533411</v>
      </c>
      <c r="M5037" s="3">
        <v>5</v>
      </c>
      <c r="N5037" s="125">
        <v>0.146025720862376</v>
      </c>
      <c r="O5037" s="3">
        <v>26</v>
      </c>
      <c r="P5037" s="125">
        <v>9.4236207399443203E-2</v>
      </c>
      <c r="Q5037" s="3">
        <v>1</v>
      </c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3"/>
      <c r="AD5037" s="3"/>
    </row>
    <row r="5038" spans="1:30" hidden="1" x14ac:dyDescent="0.25">
      <c r="A5038" s="2">
        <v>5</v>
      </c>
      <c r="B5038" s="2">
        <v>2019</v>
      </c>
      <c r="C5038" s="4" t="str">
        <f>INDEX(Index!$B$1:$B$500,MATCH($F5038,Index!$A$1:$A$500,0)
)</f>
        <v>CHI</v>
      </c>
      <c r="D5038" s="4">
        <v>0</v>
      </c>
      <c r="E5038" s="141">
        <f t="shared" si="78"/>
        <v>5.8083652577716006E-2</v>
      </c>
      <c r="F5038" s="3" t="s">
        <v>64</v>
      </c>
      <c r="G5038" s="3">
        <v>13</v>
      </c>
      <c r="H5038" s="125">
        <v>5.8083652577716006E-2</v>
      </c>
      <c r="I5038" s="3"/>
      <c r="J5038" s="3"/>
      <c r="K5038" s="3" t="s">
        <v>112</v>
      </c>
      <c r="L5038" s="125">
        <v>-9.3176180583604995E-2</v>
      </c>
      <c r="M5038" s="3">
        <v>25</v>
      </c>
      <c r="N5038" s="125">
        <v>-0.118907002728616</v>
      </c>
      <c r="O5038" s="3">
        <v>5</v>
      </c>
      <c r="P5038" s="125">
        <v>3.2352830432705003E-2</v>
      </c>
      <c r="Q5038" s="3">
        <v>4</v>
      </c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3"/>
    </row>
    <row r="5039" spans="1:30" hidden="1" x14ac:dyDescent="0.25">
      <c r="A5039" s="2">
        <v>5</v>
      </c>
      <c r="B5039" s="2">
        <v>2019</v>
      </c>
      <c r="C5039" s="4" t="str">
        <f>INDEX(Index!$B$1:$B$500,MATCH($F5039,Index!$A$1:$A$500,0)
)</f>
        <v>LV</v>
      </c>
      <c r="D5039" s="4">
        <v>0</v>
      </c>
      <c r="E5039" s="141">
        <f t="shared" si="78"/>
        <v>4.4242474736203394E-2</v>
      </c>
      <c r="F5039" s="3" t="s">
        <v>52</v>
      </c>
      <c r="G5039" s="3">
        <v>14</v>
      </c>
      <c r="H5039" s="125">
        <v>4.4242474736203394E-2</v>
      </c>
      <c r="I5039" s="3"/>
      <c r="J5039" s="3"/>
      <c r="K5039" s="3" t="s">
        <v>112</v>
      </c>
      <c r="L5039" s="125">
        <v>3.8341761666070097E-2</v>
      </c>
      <c r="M5039" s="3">
        <v>15</v>
      </c>
      <c r="N5039" s="125">
        <v>-2.06871481818541E-2</v>
      </c>
      <c r="O5039" s="3">
        <v>16</v>
      </c>
      <c r="P5039" s="125">
        <v>-1.47864351117208E-2</v>
      </c>
      <c r="Q5039" s="3">
        <v>16</v>
      </c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3"/>
      <c r="AD5039" s="3"/>
    </row>
    <row r="5040" spans="1:30" hidden="1" x14ac:dyDescent="0.25">
      <c r="A5040" s="2">
        <v>5</v>
      </c>
      <c r="B5040" s="2">
        <v>2019</v>
      </c>
      <c r="C5040" s="4" t="str">
        <f>INDEX(Index!$B$1:$B$500,MATCH($F5040,Index!$A$1:$A$500,0)
)</f>
        <v>JAX</v>
      </c>
      <c r="D5040" s="4">
        <v>0</v>
      </c>
      <c r="E5040" s="141">
        <f t="shared" si="78"/>
        <v>3.8610367885785105E-2</v>
      </c>
      <c r="F5040" s="3" t="s">
        <v>12</v>
      </c>
      <c r="G5040" s="3">
        <v>15</v>
      </c>
      <c r="H5040" s="125">
        <v>3.8610367885785105E-2</v>
      </c>
      <c r="I5040" s="3"/>
      <c r="J5040" s="3"/>
      <c r="K5040" s="3" t="s">
        <v>113</v>
      </c>
      <c r="L5040" s="125">
        <v>9.2858948711572603E-2</v>
      </c>
      <c r="M5040" s="3">
        <v>6</v>
      </c>
      <c r="N5040" s="125">
        <v>8.52714909949112E-2</v>
      </c>
      <c r="O5040" s="3">
        <v>23</v>
      </c>
      <c r="P5040" s="125">
        <v>3.1022910169123698E-2</v>
      </c>
      <c r="Q5040" s="3">
        <v>5</v>
      </c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3"/>
    </row>
    <row r="5041" spans="1:30" hidden="1" x14ac:dyDescent="0.25">
      <c r="A5041" s="2">
        <v>5</v>
      </c>
      <c r="B5041" s="2">
        <v>2019</v>
      </c>
      <c r="C5041" s="4" t="str">
        <f>INDEX(Index!$B$1:$B$500,MATCH($F5041,Index!$A$1:$A$500,0)
)</f>
        <v>TB</v>
      </c>
      <c r="D5041" s="4">
        <v>0</v>
      </c>
      <c r="E5041" s="141">
        <f t="shared" si="78"/>
        <v>2.8219334388453608E-2</v>
      </c>
      <c r="F5041" s="3" t="s">
        <v>38</v>
      </c>
      <c r="G5041" s="3">
        <v>16</v>
      </c>
      <c r="H5041" s="125">
        <v>2.8219334388453608E-2</v>
      </c>
      <c r="I5041" s="3"/>
      <c r="J5041" s="3"/>
      <c r="K5041" s="3" t="s">
        <v>113</v>
      </c>
      <c r="L5041" s="125">
        <v>3.2879579808624403E-2</v>
      </c>
      <c r="M5041" s="3">
        <v>16</v>
      </c>
      <c r="N5041" s="125">
        <v>-2.3136726587973101E-2</v>
      </c>
      <c r="O5041" s="3">
        <v>15</v>
      </c>
      <c r="P5041" s="125">
        <v>-2.7796972008143898E-2</v>
      </c>
      <c r="Q5041" s="3">
        <v>22</v>
      </c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</row>
    <row r="5042" spans="1:30" hidden="1" x14ac:dyDescent="0.25">
      <c r="A5042" s="2">
        <v>5</v>
      </c>
      <c r="B5042" s="2">
        <v>2019</v>
      </c>
      <c r="C5042" s="4" t="str">
        <f>INDEX(Index!$B$1:$B$500,MATCH($F5042,Index!$A$1:$A$500,0)
)</f>
        <v>CAR</v>
      </c>
      <c r="D5042" s="4">
        <v>0</v>
      </c>
      <c r="E5042" s="141">
        <f t="shared" si="78"/>
        <v>3.2366942613974896E-3</v>
      </c>
      <c r="F5042" s="3" t="s">
        <v>51</v>
      </c>
      <c r="G5042" s="3">
        <v>17</v>
      </c>
      <c r="H5042" s="125">
        <v>3.2366942613974896E-3</v>
      </c>
      <c r="I5042" s="3"/>
      <c r="J5042" s="3"/>
      <c r="K5042" s="3" t="s">
        <v>112</v>
      </c>
      <c r="L5042" s="125">
        <v>-6.2547329461572296E-3</v>
      </c>
      <c r="M5042" s="3">
        <v>20</v>
      </c>
      <c r="N5042" s="125">
        <v>-1.2908162391995499E-2</v>
      </c>
      <c r="O5042" s="3">
        <v>17</v>
      </c>
      <c r="P5042" s="125">
        <v>-3.4167351844407801E-3</v>
      </c>
      <c r="Q5042" s="3">
        <v>10</v>
      </c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</row>
    <row r="5043" spans="1:30" hidden="1" x14ac:dyDescent="0.25">
      <c r="A5043" s="2">
        <v>5</v>
      </c>
      <c r="B5043" s="2">
        <v>2019</v>
      </c>
      <c r="C5043" s="4" t="str">
        <f>INDEX(Index!$B$1:$B$500,MATCH($F5043,Index!$A$1:$A$500,0)
)</f>
        <v>LAR</v>
      </c>
      <c r="D5043" s="4">
        <v>0</v>
      </c>
      <c r="E5043" s="141">
        <f t="shared" si="78"/>
        <v>-2.0620725360938799E-2</v>
      </c>
      <c r="F5043" s="3" t="s">
        <v>42</v>
      </c>
      <c r="G5043" s="3">
        <v>18</v>
      </c>
      <c r="H5043" s="125">
        <v>-2.0620725360938799E-2</v>
      </c>
      <c r="I5043" s="3"/>
      <c r="J5043" s="3"/>
      <c r="K5043" s="3" t="s">
        <v>112</v>
      </c>
      <c r="L5043" s="125">
        <v>2.0465879942171701E-2</v>
      </c>
      <c r="M5043" s="3">
        <v>17</v>
      </c>
      <c r="N5043" s="125">
        <v>2.7587455944434E-2</v>
      </c>
      <c r="O5043" s="3">
        <v>21</v>
      </c>
      <c r="P5043" s="125">
        <v>-1.34991493586765E-2</v>
      </c>
      <c r="Q5043" s="3">
        <v>15</v>
      </c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3"/>
    </row>
    <row r="5044" spans="1:30" hidden="1" x14ac:dyDescent="0.25">
      <c r="A5044" s="2">
        <v>5</v>
      </c>
      <c r="B5044" s="2">
        <v>2019</v>
      </c>
      <c r="C5044" s="4" t="str">
        <f>INDEX(Index!$B$1:$B$500,MATCH($F5044,Index!$A$1:$A$500,0)
)</f>
        <v>BUF</v>
      </c>
      <c r="D5044" s="4">
        <v>0</v>
      </c>
      <c r="E5044" s="141">
        <f t="shared" si="78"/>
        <v>-2.3034581542806909E-2</v>
      </c>
      <c r="F5044" s="3" t="s">
        <v>0</v>
      </c>
      <c r="G5044" s="3">
        <v>19</v>
      </c>
      <c r="H5044" s="125">
        <v>-2.3034581542806909E-2</v>
      </c>
      <c r="I5044" s="3"/>
      <c r="J5044" s="3"/>
      <c r="K5044" s="3" t="s">
        <v>111</v>
      </c>
      <c r="L5044" s="125">
        <v>-7.4244948838545502E-2</v>
      </c>
      <c r="M5044" s="3">
        <v>24</v>
      </c>
      <c r="N5044" s="125">
        <v>-0.122250835554423</v>
      </c>
      <c r="O5044" s="3">
        <v>4</v>
      </c>
      <c r="P5044" s="125">
        <v>-7.1040468258684403E-2</v>
      </c>
      <c r="Q5044" s="3">
        <v>31</v>
      </c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3"/>
    </row>
    <row r="5045" spans="1:30" hidden="1" x14ac:dyDescent="0.25">
      <c r="A5045" s="2">
        <v>5</v>
      </c>
      <c r="B5045" s="2">
        <v>2019</v>
      </c>
      <c r="C5045" s="4" t="str">
        <f>INDEX(Index!$B$1:$B$500,MATCH($F5045,Index!$A$1:$A$500,0)
)</f>
        <v>PIT</v>
      </c>
      <c r="D5045" s="4">
        <v>0</v>
      </c>
      <c r="E5045" s="141">
        <f t="shared" si="78"/>
        <v>-4.9196113674142797E-2</v>
      </c>
      <c r="F5045" s="3" t="s">
        <v>32</v>
      </c>
      <c r="G5045" s="3">
        <v>20</v>
      </c>
      <c r="H5045" s="125">
        <v>-4.9196113674142797E-2</v>
      </c>
      <c r="I5045" s="3"/>
      <c r="J5045" s="3"/>
      <c r="K5045" s="3" t="s">
        <v>114</v>
      </c>
      <c r="L5045" s="125">
        <v>-6.6790379694816299E-2</v>
      </c>
      <c r="M5045" s="3">
        <v>23</v>
      </c>
      <c r="N5045" s="125">
        <v>-3.6757750643138902E-2</v>
      </c>
      <c r="O5045" s="3">
        <v>14</v>
      </c>
      <c r="P5045" s="125">
        <v>-1.91634846224654E-2</v>
      </c>
      <c r="Q5045" s="3">
        <v>19</v>
      </c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3"/>
    </row>
    <row r="5046" spans="1:30" hidden="1" x14ac:dyDescent="0.25">
      <c r="A5046" s="2">
        <v>5</v>
      </c>
      <c r="B5046" s="2">
        <v>2019</v>
      </c>
      <c r="C5046" s="4" t="str">
        <f>INDEX(Index!$B$1:$B$500,MATCH($F5046,Index!$A$1:$A$500,0)
)</f>
        <v>LAC</v>
      </c>
      <c r="D5046" s="4">
        <v>0</v>
      </c>
      <c r="E5046" s="141">
        <f t="shared" si="78"/>
        <v>-8.5730444947670112E-2</v>
      </c>
      <c r="F5046" s="3" t="s">
        <v>28</v>
      </c>
      <c r="G5046" s="3">
        <v>21</v>
      </c>
      <c r="H5046" s="125">
        <v>-8.5730444947670112E-2</v>
      </c>
      <c r="I5046" s="3"/>
      <c r="J5046" s="3"/>
      <c r="K5046" s="3" t="s">
        <v>113</v>
      </c>
      <c r="L5046" s="125">
        <v>5.3165414288008403E-2</v>
      </c>
      <c r="M5046" s="3">
        <v>13</v>
      </c>
      <c r="N5046" s="125">
        <v>0.15054361334390101</v>
      </c>
      <c r="O5046" s="3">
        <v>27</v>
      </c>
      <c r="P5046" s="125">
        <v>1.16477541082225E-2</v>
      </c>
      <c r="Q5046" s="3">
        <v>7</v>
      </c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3"/>
      <c r="AD5046" s="3"/>
    </row>
    <row r="5047" spans="1:30" hidden="1" x14ac:dyDescent="0.25">
      <c r="A5047" s="2">
        <v>5</v>
      </c>
      <c r="B5047" s="2">
        <v>2019</v>
      </c>
      <c r="C5047" s="4" t="str">
        <f>INDEX(Index!$B$1:$B$500,MATCH($F5047,Index!$A$1:$A$500,0)
)</f>
        <v>DEN</v>
      </c>
      <c r="D5047" s="4">
        <v>0</v>
      </c>
      <c r="E5047" s="141">
        <f t="shared" si="78"/>
        <v>-0.10587217080378639</v>
      </c>
      <c r="F5047" s="3" t="s">
        <v>39</v>
      </c>
      <c r="G5047" s="3">
        <v>22</v>
      </c>
      <c r="H5047" s="125">
        <v>-0.10587217080378639</v>
      </c>
      <c r="I5047" s="3"/>
      <c r="J5047" s="3"/>
      <c r="K5047" s="3" t="s">
        <v>114</v>
      </c>
      <c r="L5047" s="125">
        <v>-7.6476732706784898E-3</v>
      </c>
      <c r="M5047" s="3">
        <v>21</v>
      </c>
      <c r="N5047" s="125">
        <v>1.9609499545594201E-2</v>
      </c>
      <c r="O5047" s="3">
        <v>20</v>
      </c>
      <c r="P5047" s="125">
        <v>-7.8614997987513702E-2</v>
      </c>
      <c r="Q5047" s="3">
        <v>32</v>
      </c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3"/>
    </row>
    <row r="5048" spans="1:30" hidden="1" x14ac:dyDescent="0.25">
      <c r="A5048" s="2">
        <v>5</v>
      </c>
      <c r="B5048" s="2">
        <v>2019</v>
      </c>
      <c r="C5048" s="4" t="str">
        <f>INDEX(Index!$B$1:$B$500,MATCH($F5048,Index!$A$1:$A$500,0)
)</f>
        <v>CLE</v>
      </c>
      <c r="D5048" s="4">
        <v>0</v>
      </c>
      <c r="E5048" s="141">
        <f t="shared" si="78"/>
        <v>-0.10839800496234359</v>
      </c>
      <c r="F5048" s="3" t="s">
        <v>10</v>
      </c>
      <c r="G5048" s="3">
        <v>23</v>
      </c>
      <c r="H5048" s="125">
        <v>-0.10839800496234359</v>
      </c>
      <c r="I5048" s="3"/>
      <c r="J5048" s="3"/>
      <c r="K5048" s="3" t="s">
        <v>113</v>
      </c>
      <c r="L5048" s="125">
        <v>-0.196586310667869</v>
      </c>
      <c r="M5048" s="3">
        <v>29</v>
      </c>
      <c r="N5048" s="125">
        <v>-5.0405207660261901E-2</v>
      </c>
      <c r="O5048" s="3">
        <v>11</v>
      </c>
      <c r="P5048" s="125">
        <v>3.7783098045263502E-2</v>
      </c>
      <c r="Q5048" s="3">
        <v>3</v>
      </c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3"/>
    </row>
    <row r="5049" spans="1:30" hidden="1" x14ac:dyDescent="0.25">
      <c r="A5049" s="2">
        <v>5</v>
      </c>
      <c r="B5049" s="2">
        <v>2019</v>
      </c>
      <c r="C5049" s="4" t="str">
        <f>INDEX(Index!$B$1:$B$500,MATCH($F5049,Index!$A$1:$A$500,0)
)</f>
        <v>IND</v>
      </c>
      <c r="D5049" s="4">
        <v>0</v>
      </c>
      <c r="E5049" s="141">
        <f t="shared" si="78"/>
        <v>-0.11169752597876009</v>
      </c>
      <c r="F5049" s="3" t="s">
        <v>35</v>
      </c>
      <c r="G5049" s="3">
        <v>24</v>
      </c>
      <c r="H5049" s="125">
        <v>-0.11169752597876009</v>
      </c>
      <c r="I5049" s="3"/>
      <c r="J5049" s="3"/>
      <c r="K5049" s="3" t="s">
        <v>112</v>
      </c>
      <c r="L5049" s="125">
        <v>8.7205040327350603E-2</v>
      </c>
      <c r="M5049" s="3">
        <v>8</v>
      </c>
      <c r="N5049" s="125">
        <v>0.15277732266816399</v>
      </c>
      <c r="O5049" s="3">
        <v>29</v>
      </c>
      <c r="P5049" s="125">
        <v>-4.6125243637946699E-2</v>
      </c>
      <c r="Q5049" s="3">
        <v>27</v>
      </c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3"/>
    </row>
    <row r="5050" spans="1:30" hidden="1" x14ac:dyDescent="0.25">
      <c r="A5050" s="2">
        <v>5</v>
      </c>
      <c r="B5050" s="2">
        <v>2019</v>
      </c>
      <c r="C5050" s="4" t="str">
        <f>INDEX(Index!$B$1:$B$500,MATCH($F5050,Index!$A$1:$A$500,0)
)</f>
        <v>TEN</v>
      </c>
      <c r="D5050" s="4">
        <v>0</v>
      </c>
      <c r="E5050" s="141">
        <f t="shared" si="78"/>
        <v>-0.14978108195705619</v>
      </c>
      <c r="F5050" s="3" t="s">
        <v>45</v>
      </c>
      <c r="G5050" s="3">
        <v>25</v>
      </c>
      <c r="H5050" s="125">
        <v>-0.14978108195705619</v>
      </c>
      <c r="I5050" s="3"/>
      <c r="J5050" s="3"/>
      <c r="K5050" s="3" t="s">
        <v>113</v>
      </c>
      <c r="L5050" s="125">
        <v>-0.10523554177160201</v>
      </c>
      <c r="M5050" s="3">
        <v>26</v>
      </c>
      <c r="N5050" s="125">
        <v>-5.4278243635075196E-3</v>
      </c>
      <c r="O5050" s="3">
        <v>19</v>
      </c>
      <c r="P5050" s="125">
        <v>-4.9973364548961702E-2</v>
      </c>
      <c r="Q5050" s="3">
        <v>28</v>
      </c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3"/>
      <c r="AD5050" s="3"/>
    </row>
    <row r="5051" spans="1:30" hidden="1" x14ac:dyDescent="0.25">
      <c r="A5051" s="2">
        <v>5</v>
      </c>
      <c r="B5051" s="2">
        <v>2019</v>
      </c>
      <c r="C5051" s="4" t="str">
        <f>INDEX(Index!$B$1:$B$500,MATCH($F5051,Index!$A$1:$A$500,0)
)</f>
        <v>NYG</v>
      </c>
      <c r="D5051" s="4">
        <v>0</v>
      </c>
      <c r="E5051" s="141">
        <f t="shared" si="78"/>
        <v>-0.16677738024909611</v>
      </c>
      <c r="F5051" s="3" t="s">
        <v>15</v>
      </c>
      <c r="G5051" s="3">
        <v>26</v>
      </c>
      <c r="H5051" s="125">
        <v>-0.16677738024909611</v>
      </c>
      <c r="I5051" s="3"/>
      <c r="J5051" s="3"/>
      <c r="K5051" s="3" t="s">
        <v>113</v>
      </c>
      <c r="L5051" s="125">
        <v>-3.9518679686000098E-2</v>
      </c>
      <c r="M5051" s="3">
        <v>22</v>
      </c>
      <c r="N5051" s="125">
        <v>0.132849789397358</v>
      </c>
      <c r="O5051" s="3">
        <v>24</v>
      </c>
      <c r="P5051" s="125">
        <v>5.5910888342619904E-3</v>
      </c>
      <c r="Q5051" s="3">
        <v>9</v>
      </c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3"/>
      <c r="AD5051" s="3"/>
    </row>
    <row r="5052" spans="1:30" hidden="1" x14ac:dyDescent="0.25">
      <c r="A5052" s="2">
        <v>5</v>
      </c>
      <c r="B5052" s="2">
        <v>2019</v>
      </c>
      <c r="C5052" s="4" t="str">
        <f>INDEX(Index!$B$1:$B$500,MATCH($F5052,Index!$A$1:$A$500,0)
)</f>
        <v>ATL</v>
      </c>
      <c r="D5052" s="4">
        <v>0</v>
      </c>
      <c r="E5052" s="141">
        <f t="shared" si="78"/>
        <v>-0.20024919402460659</v>
      </c>
      <c r="F5052" s="3" t="s">
        <v>43</v>
      </c>
      <c r="G5052" s="3">
        <v>27</v>
      </c>
      <c r="H5052" s="125">
        <v>-0.20024919402460659</v>
      </c>
      <c r="I5052" s="3"/>
      <c r="J5052" s="3"/>
      <c r="K5052" s="3" t="s">
        <v>114</v>
      </c>
      <c r="L5052" s="125">
        <v>7.0120385346381002E-3</v>
      </c>
      <c r="M5052" s="3">
        <v>18</v>
      </c>
      <c r="N5052" s="125">
        <v>0.15217589852023999</v>
      </c>
      <c r="O5052" s="3">
        <v>28</v>
      </c>
      <c r="P5052" s="125">
        <v>-5.5085334039004702E-2</v>
      </c>
      <c r="Q5052" s="3">
        <v>30</v>
      </c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3"/>
      <c r="AD5052" s="3"/>
    </row>
    <row r="5053" spans="1:30" hidden="1" x14ac:dyDescent="0.25">
      <c r="A5053" s="2">
        <v>5</v>
      </c>
      <c r="B5053" s="2">
        <v>2019</v>
      </c>
      <c r="C5053" s="4" t="str">
        <f>INDEX(Index!$B$1:$B$500,MATCH($F5053,Index!$A$1:$A$500,0)
)</f>
        <v>ARI</v>
      </c>
      <c r="D5053" s="4">
        <v>0</v>
      </c>
      <c r="E5053" s="141">
        <f t="shared" si="78"/>
        <v>-0.2881394236717798</v>
      </c>
      <c r="F5053" s="3" t="s">
        <v>23</v>
      </c>
      <c r="G5053" s="3">
        <v>28</v>
      </c>
      <c r="H5053" s="125">
        <v>-0.2881394236717798</v>
      </c>
      <c r="I5053" s="3"/>
      <c r="J5053" s="3"/>
      <c r="K5053" s="3" t="s">
        <v>322</v>
      </c>
      <c r="L5053" s="125">
        <v>-0.112595081820105</v>
      </c>
      <c r="M5053" s="3">
        <v>27</v>
      </c>
      <c r="N5053" s="125">
        <v>0.14358609539307901</v>
      </c>
      <c r="O5053" s="3">
        <v>25</v>
      </c>
      <c r="P5053" s="125">
        <v>-3.1958246458595803E-2</v>
      </c>
      <c r="Q5053" s="3">
        <v>24</v>
      </c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3"/>
    </row>
    <row r="5054" spans="1:30" hidden="1" x14ac:dyDescent="0.25">
      <c r="A5054" s="2">
        <v>5</v>
      </c>
      <c r="B5054" s="2">
        <v>2019</v>
      </c>
      <c r="C5054" s="4" t="str">
        <f>INDEX(Index!$B$1:$B$500,MATCH($F5054,Index!$A$1:$A$500,0)
)</f>
        <v>WAS</v>
      </c>
      <c r="D5054" s="4">
        <v>0</v>
      </c>
      <c r="E5054" s="141">
        <f t="shared" si="78"/>
        <v>-0.36991010420404224</v>
      </c>
      <c r="F5054" s="3" t="s">
        <v>26</v>
      </c>
      <c r="G5054" s="3">
        <v>29</v>
      </c>
      <c r="H5054" s="125">
        <v>-0.36991010420404224</v>
      </c>
      <c r="I5054" s="3"/>
      <c r="J5054" s="3"/>
      <c r="K5054" s="3" t="s">
        <v>115</v>
      </c>
      <c r="L5054" s="125">
        <v>-0.23963881636786299</v>
      </c>
      <c r="M5054" s="3">
        <v>30</v>
      </c>
      <c r="N5054" s="125">
        <v>0.160992643320613</v>
      </c>
      <c r="O5054" s="3">
        <v>30</v>
      </c>
      <c r="P5054" s="125">
        <v>3.0721355484433801E-2</v>
      </c>
      <c r="Q5054" s="3">
        <v>6</v>
      </c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3"/>
    </row>
    <row r="5055" spans="1:30" hidden="1" x14ac:dyDescent="0.25">
      <c r="A5055" s="2">
        <v>5</v>
      </c>
      <c r="B5055" s="2">
        <v>2019</v>
      </c>
      <c r="C5055" s="4" t="str">
        <f>INDEX(Index!$B$1:$B$500,MATCH($F5055,Index!$A$1:$A$500,0)
)</f>
        <v>CIN</v>
      </c>
      <c r="D5055" s="4">
        <v>0</v>
      </c>
      <c r="E5055" s="141">
        <f t="shared" si="78"/>
        <v>-0.43413339796822564</v>
      </c>
      <c r="F5055" s="3" t="s">
        <v>24</v>
      </c>
      <c r="G5055" s="3">
        <v>30</v>
      </c>
      <c r="H5055" s="125">
        <v>-0.43413339796822564</v>
      </c>
      <c r="I5055" s="3"/>
      <c r="J5055" s="3"/>
      <c r="K5055" s="3" t="s">
        <v>115</v>
      </c>
      <c r="L5055" s="125">
        <v>-0.19195093279301201</v>
      </c>
      <c r="M5055" s="3">
        <v>28</v>
      </c>
      <c r="N5055" s="125">
        <v>0.222962272499</v>
      </c>
      <c r="O5055" s="3">
        <v>31</v>
      </c>
      <c r="P5055" s="125">
        <v>-1.92201926762136E-2</v>
      </c>
      <c r="Q5055" s="3">
        <v>20</v>
      </c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3"/>
    </row>
    <row r="5056" spans="1:30" hidden="1" x14ac:dyDescent="0.25">
      <c r="A5056" s="2">
        <v>5</v>
      </c>
      <c r="B5056" s="2">
        <v>2019</v>
      </c>
      <c r="C5056" s="4" t="str">
        <f>INDEX(Index!$B$1:$B$500,MATCH($F5056,Index!$A$1:$A$500,0)
)</f>
        <v>NYJ</v>
      </c>
      <c r="D5056" s="4">
        <v>0</v>
      </c>
      <c r="E5056" s="141">
        <f t="shared" si="78"/>
        <v>-0.46552487205737092</v>
      </c>
      <c r="F5056" s="3" t="s">
        <v>9</v>
      </c>
      <c r="G5056" s="3">
        <v>31</v>
      </c>
      <c r="H5056" s="125">
        <v>-0.46552487205737092</v>
      </c>
      <c r="I5056" s="3"/>
      <c r="J5056" s="3"/>
      <c r="K5056" s="3" t="s">
        <v>110</v>
      </c>
      <c r="L5056" s="125">
        <v>-0.510602599282314</v>
      </c>
      <c r="M5056" s="3">
        <v>32</v>
      </c>
      <c r="N5056" s="125">
        <v>-5.0525256941360702E-2</v>
      </c>
      <c r="O5056" s="3">
        <v>10</v>
      </c>
      <c r="P5056" s="125">
        <v>-5.4475297164175897E-3</v>
      </c>
      <c r="Q5056" s="3">
        <v>12</v>
      </c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3"/>
      <c r="AD5056" s="3"/>
    </row>
    <row r="5057" spans="1:30" hidden="1" x14ac:dyDescent="0.25">
      <c r="A5057" s="2">
        <v>5</v>
      </c>
      <c r="B5057" s="2">
        <v>2019</v>
      </c>
      <c r="C5057" s="4" t="str">
        <f>INDEX(Index!$B$1:$B$500,MATCH($F5057,Index!$A$1:$A$500,0)
)</f>
        <v>MIA</v>
      </c>
      <c r="D5057" s="4">
        <v>0</v>
      </c>
      <c r="E5057" s="141">
        <f t="shared" si="78"/>
        <v>-0.80859000543430848</v>
      </c>
      <c r="F5057" s="3" t="s">
        <v>4</v>
      </c>
      <c r="G5057" s="3">
        <v>32</v>
      </c>
      <c r="H5057" s="125">
        <v>-0.80859000543430848</v>
      </c>
      <c r="I5057" s="3"/>
      <c r="J5057" s="3"/>
      <c r="K5057" s="3" t="s">
        <v>110</v>
      </c>
      <c r="L5057" s="125">
        <v>-0.46131899781950297</v>
      </c>
      <c r="M5057" s="3">
        <v>31</v>
      </c>
      <c r="N5057" s="125">
        <v>0.29592338515454802</v>
      </c>
      <c r="O5057" s="3">
        <v>32</v>
      </c>
      <c r="P5057" s="125">
        <v>-5.1347622460257501E-2</v>
      </c>
      <c r="Q5057" s="3">
        <v>29</v>
      </c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3"/>
    </row>
    <row r="5058" spans="1:30" hidden="1" x14ac:dyDescent="0.25">
      <c r="A5058" s="2">
        <v>6</v>
      </c>
      <c r="B5058" s="2">
        <v>2019</v>
      </c>
      <c r="C5058" s="4" t="str">
        <f>INDEX(Index!$B$1:$B$500,MATCH($F5058,Index!$A$1:$A$500,0)
)</f>
        <v>NE</v>
      </c>
      <c r="D5058" s="4">
        <v>0</v>
      </c>
      <c r="E5058" s="141">
        <f t="shared" ref="E5058:E5121" si="79">IF(D5058=1,H5058/100,H5058)</f>
        <v>0.50370451298102126</v>
      </c>
      <c r="F5058" s="3" t="s">
        <v>17</v>
      </c>
      <c r="G5058" s="3">
        <v>1</v>
      </c>
      <c r="H5058" s="125">
        <v>0.50370451298102126</v>
      </c>
      <c r="I5058" s="3"/>
      <c r="J5058" s="3"/>
      <c r="K5058" s="3" t="s">
        <v>216</v>
      </c>
      <c r="L5058" s="125">
        <v>5.3308055906502901E-2</v>
      </c>
      <c r="M5058" s="3">
        <v>12</v>
      </c>
      <c r="N5058" s="125">
        <v>-0.47240765941153301</v>
      </c>
      <c r="O5058" s="3">
        <v>1</v>
      </c>
      <c r="P5058" s="125">
        <v>-2.2011202337014701E-2</v>
      </c>
      <c r="Q5058" s="3">
        <v>19</v>
      </c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3"/>
    </row>
    <row r="5059" spans="1:30" hidden="1" x14ac:dyDescent="0.25">
      <c r="A5059" s="2">
        <v>6</v>
      </c>
      <c r="B5059" s="2">
        <v>2019</v>
      </c>
      <c r="C5059" s="4" t="str">
        <f>INDEX(Index!$B$1:$B$500,MATCH($F5059,Index!$A$1:$A$500,0)
)</f>
        <v>SF</v>
      </c>
      <c r="D5059" s="4">
        <v>0</v>
      </c>
      <c r="E5059" s="141">
        <f t="shared" si="79"/>
        <v>0.45079481599406729</v>
      </c>
      <c r="F5059" s="3" t="s">
        <v>1</v>
      </c>
      <c r="G5059" s="3">
        <v>2</v>
      </c>
      <c r="H5059" s="125">
        <v>0.45079481599406729</v>
      </c>
      <c r="I5059" s="3"/>
      <c r="J5059" s="3"/>
      <c r="K5059" s="3" t="s">
        <v>215</v>
      </c>
      <c r="L5059" s="125">
        <v>9.54255793656376E-2</v>
      </c>
      <c r="M5059" s="3">
        <v>6</v>
      </c>
      <c r="N5059" s="125">
        <v>-0.39868278355847597</v>
      </c>
      <c r="O5059" s="3">
        <v>2</v>
      </c>
      <c r="P5059" s="125">
        <v>-4.3313546930046298E-2</v>
      </c>
      <c r="Q5059" s="3">
        <v>26</v>
      </c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3"/>
      <c r="AD5059" s="3"/>
    </row>
    <row r="5060" spans="1:30" hidden="1" x14ac:dyDescent="0.25">
      <c r="A5060" s="2">
        <v>6</v>
      </c>
      <c r="B5060" s="2">
        <v>2019</v>
      </c>
      <c r="C5060" s="4" t="str">
        <f>INDEX(Index!$B$1:$B$500,MATCH($F5060,Index!$A$1:$A$500,0)
)</f>
        <v>MIN</v>
      </c>
      <c r="D5060" s="4">
        <v>0</v>
      </c>
      <c r="E5060" s="141">
        <f t="shared" si="79"/>
        <v>0.25049939268432919</v>
      </c>
      <c r="F5060" s="3" t="s">
        <v>46</v>
      </c>
      <c r="G5060" s="3">
        <v>3</v>
      </c>
      <c r="H5060" s="125">
        <v>0.25049939268432919</v>
      </c>
      <c r="I5060" s="3"/>
      <c r="J5060" s="3"/>
      <c r="K5060" s="3" t="s">
        <v>116</v>
      </c>
      <c r="L5060" s="125">
        <v>8.7597030332319997E-2</v>
      </c>
      <c r="M5060" s="3">
        <v>8</v>
      </c>
      <c r="N5060" s="125">
        <v>-0.171410395153128</v>
      </c>
      <c r="O5060" s="3">
        <v>3</v>
      </c>
      <c r="P5060" s="125">
        <v>-8.5080328011187603E-3</v>
      </c>
      <c r="Q5060" s="3">
        <v>14</v>
      </c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3"/>
    </row>
    <row r="5061" spans="1:30" hidden="1" x14ac:dyDescent="0.25">
      <c r="A5061" s="2">
        <v>6</v>
      </c>
      <c r="B5061" s="2">
        <v>2019</v>
      </c>
      <c r="C5061" s="4" t="str">
        <f>INDEX(Index!$B$1:$B$500,MATCH($F5061,Index!$A$1:$A$500,0)
)</f>
        <v>KC</v>
      </c>
      <c r="D5061" s="4">
        <v>0</v>
      </c>
      <c r="E5061" s="141">
        <f t="shared" si="79"/>
        <v>0.23139180297206777</v>
      </c>
      <c r="F5061" s="3" t="s">
        <v>5</v>
      </c>
      <c r="G5061" s="3">
        <v>4</v>
      </c>
      <c r="H5061" s="125">
        <v>0.23139180297206777</v>
      </c>
      <c r="I5061" s="3"/>
      <c r="J5061" s="3"/>
      <c r="K5061" s="3" t="s">
        <v>116</v>
      </c>
      <c r="L5061" s="125">
        <v>0.27317667344782598</v>
      </c>
      <c r="M5061" s="3">
        <v>2</v>
      </c>
      <c r="N5061" s="125">
        <v>1.96953713150037E-2</v>
      </c>
      <c r="O5061" s="3">
        <v>20</v>
      </c>
      <c r="P5061" s="125">
        <v>-2.2089499160754499E-2</v>
      </c>
      <c r="Q5061" s="3">
        <v>20</v>
      </c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3"/>
      <c r="AD5061" s="3"/>
    </row>
    <row r="5062" spans="1:30" hidden="1" x14ac:dyDescent="0.25">
      <c r="A5062" s="2">
        <v>6</v>
      </c>
      <c r="B5062" s="2">
        <v>2019</v>
      </c>
      <c r="C5062" s="4" t="str">
        <f>INDEX(Index!$B$1:$B$500,MATCH($F5062,Index!$A$1:$A$500,0)
)</f>
        <v>DAL</v>
      </c>
      <c r="D5062" s="4">
        <v>0</v>
      </c>
      <c r="E5062" s="141">
        <f t="shared" si="79"/>
        <v>0.2128530791662864</v>
      </c>
      <c r="F5062" s="3" t="s">
        <v>3</v>
      </c>
      <c r="G5062" s="3">
        <v>5</v>
      </c>
      <c r="H5062" s="125">
        <v>0.2128530791662864</v>
      </c>
      <c r="I5062" s="3"/>
      <c r="J5062" s="3"/>
      <c r="K5062" s="3" t="s">
        <v>118</v>
      </c>
      <c r="L5062" s="125">
        <v>0.27438250458654501</v>
      </c>
      <c r="M5062" s="3">
        <v>1</v>
      </c>
      <c r="N5062" s="125">
        <v>2.9407659704978599E-2</v>
      </c>
      <c r="O5062" s="3">
        <v>21</v>
      </c>
      <c r="P5062" s="125">
        <v>-3.2121765715279998E-2</v>
      </c>
      <c r="Q5062" s="3">
        <v>25</v>
      </c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3"/>
    </row>
    <row r="5063" spans="1:30" hidden="1" x14ac:dyDescent="0.25">
      <c r="A5063" s="2">
        <v>6</v>
      </c>
      <c r="B5063" s="2">
        <v>2019</v>
      </c>
      <c r="C5063" s="4" t="str">
        <f>INDEX(Index!$B$1:$B$500,MATCH($F5063,Index!$A$1:$A$500,0)
)</f>
        <v>NO</v>
      </c>
      <c r="D5063" s="4">
        <v>0</v>
      </c>
      <c r="E5063" s="141">
        <f t="shared" si="79"/>
        <v>0.18554363084927961</v>
      </c>
      <c r="F5063" s="3" t="s">
        <v>27</v>
      </c>
      <c r="G5063" s="3">
        <v>6</v>
      </c>
      <c r="H5063" s="125">
        <v>0.18554363084927961</v>
      </c>
      <c r="I5063" s="3"/>
      <c r="J5063" s="3"/>
      <c r="K5063" s="3" t="s">
        <v>117</v>
      </c>
      <c r="L5063" s="125">
        <v>4.8773093082659799E-2</v>
      </c>
      <c r="M5063" s="3">
        <v>15</v>
      </c>
      <c r="N5063" s="125">
        <v>-8.3347489412856204E-2</v>
      </c>
      <c r="O5063" s="3">
        <v>6</v>
      </c>
      <c r="P5063" s="125">
        <v>5.3423048353763603E-2</v>
      </c>
      <c r="Q5063" s="3">
        <v>1</v>
      </c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3"/>
      <c r="AD5063" s="3"/>
    </row>
    <row r="5064" spans="1:30" hidden="1" x14ac:dyDescent="0.25">
      <c r="A5064" s="2">
        <v>6</v>
      </c>
      <c r="B5064" s="2">
        <v>2019</v>
      </c>
      <c r="C5064" s="4" t="str">
        <f>INDEX(Index!$B$1:$B$500,MATCH($F5064,Index!$A$1:$A$500,0)
)</f>
        <v>GB</v>
      </c>
      <c r="D5064" s="4">
        <v>0</v>
      </c>
      <c r="E5064" s="141">
        <f t="shared" si="79"/>
        <v>0.16485170884113023</v>
      </c>
      <c r="F5064" s="3" t="s">
        <v>20</v>
      </c>
      <c r="G5064" s="3">
        <v>7</v>
      </c>
      <c r="H5064" s="125">
        <v>0.16485170884113023</v>
      </c>
      <c r="I5064" s="3"/>
      <c r="J5064" s="3"/>
      <c r="K5064" s="3" t="s">
        <v>117</v>
      </c>
      <c r="L5064" s="125">
        <v>9.3356943180636198E-2</v>
      </c>
      <c r="M5064" s="3">
        <v>7</v>
      </c>
      <c r="N5064" s="125">
        <v>-7.7676973777122696E-2</v>
      </c>
      <c r="O5064" s="3">
        <v>8</v>
      </c>
      <c r="P5064" s="125">
        <v>-6.1822081166286397E-3</v>
      </c>
      <c r="Q5064" s="3">
        <v>13</v>
      </c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</row>
    <row r="5065" spans="1:30" hidden="1" x14ac:dyDescent="0.25">
      <c r="A5065" s="2">
        <v>6</v>
      </c>
      <c r="B5065" s="2">
        <v>2019</v>
      </c>
      <c r="C5065" s="4" t="str">
        <f>INDEX(Index!$B$1:$B$500,MATCH($F5065,Index!$A$1:$A$500,0)
)</f>
        <v>DET</v>
      </c>
      <c r="D5065" s="4">
        <v>0</v>
      </c>
      <c r="E5065" s="141">
        <f t="shared" si="79"/>
        <v>0.1095169376520316</v>
      </c>
      <c r="F5065" s="3" t="s">
        <v>21</v>
      </c>
      <c r="G5065" s="3">
        <v>8</v>
      </c>
      <c r="H5065" s="125">
        <v>0.1095169376520316</v>
      </c>
      <c r="I5065" s="3"/>
      <c r="J5065" s="3"/>
      <c r="K5065" s="3" t="s">
        <v>310</v>
      </c>
      <c r="L5065" s="125">
        <v>-1.3360578739329601E-2</v>
      </c>
      <c r="M5065" s="3">
        <v>19</v>
      </c>
      <c r="N5065" s="125">
        <v>-7.5284098824767207E-2</v>
      </c>
      <c r="O5065" s="3">
        <v>9</v>
      </c>
      <c r="P5065" s="125">
        <v>4.7593417566594E-2</v>
      </c>
      <c r="Q5065" s="3">
        <v>3</v>
      </c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3"/>
      <c r="AD5065" s="3"/>
    </row>
    <row r="5066" spans="1:30" hidden="1" x14ac:dyDescent="0.25">
      <c r="A5066" s="2">
        <v>6</v>
      </c>
      <c r="B5066" s="2">
        <v>2019</v>
      </c>
      <c r="C5066" s="4" t="str">
        <f>INDEX(Index!$B$1:$B$500,MATCH($F5066,Index!$A$1:$A$500,0)
)</f>
        <v>HOU</v>
      </c>
      <c r="D5066" s="4">
        <v>0</v>
      </c>
      <c r="E5066" s="141">
        <f t="shared" si="79"/>
        <v>0.1004843606127193</v>
      </c>
      <c r="F5066" s="3" t="s">
        <v>49</v>
      </c>
      <c r="G5066" s="3">
        <v>9</v>
      </c>
      <c r="H5066" s="125">
        <v>0.1004843606127193</v>
      </c>
      <c r="I5066" s="3"/>
      <c r="J5066" s="3"/>
      <c r="K5066" s="3" t="s">
        <v>116</v>
      </c>
      <c r="L5066" s="125">
        <v>9.6920957210534106E-2</v>
      </c>
      <c r="M5066" s="3">
        <v>5</v>
      </c>
      <c r="N5066" s="125">
        <v>-1.9313014351108899E-2</v>
      </c>
      <c r="O5066" s="3">
        <v>16</v>
      </c>
      <c r="P5066" s="125">
        <v>-1.5749610948923701E-2</v>
      </c>
      <c r="Q5066" s="3">
        <v>18</v>
      </c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3"/>
    </row>
    <row r="5067" spans="1:30" hidden="1" x14ac:dyDescent="0.25">
      <c r="A5067" s="2">
        <v>6</v>
      </c>
      <c r="B5067" s="2">
        <v>2019</v>
      </c>
      <c r="C5067" s="4" t="str">
        <f>INDEX(Index!$B$1:$B$500,MATCH($F5067,Index!$A$1:$A$500,0)
)</f>
        <v>CHI</v>
      </c>
      <c r="D5067" s="4">
        <v>0</v>
      </c>
      <c r="E5067" s="141">
        <f t="shared" si="79"/>
        <v>8.8744624685988205E-2</v>
      </c>
      <c r="F5067" s="3" t="s">
        <v>64</v>
      </c>
      <c r="G5067" s="3">
        <v>10</v>
      </c>
      <c r="H5067" s="125">
        <v>8.8744624685988205E-2</v>
      </c>
      <c r="I5067" s="3"/>
      <c r="J5067" s="3"/>
      <c r="K5067" s="3" t="s">
        <v>112</v>
      </c>
      <c r="L5067" s="125">
        <v>-6.88948421041468E-2</v>
      </c>
      <c r="M5067" s="3">
        <v>25</v>
      </c>
      <c r="N5067" s="125">
        <v>-0.12528663635743001</v>
      </c>
      <c r="O5067" s="3">
        <v>4</v>
      </c>
      <c r="P5067" s="125">
        <v>3.2352830432705003E-2</v>
      </c>
      <c r="Q5067" s="3">
        <v>5</v>
      </c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3"/>
    </row>
    <row r="5068" spans="1:30" hidden="1" x14ac:dyDescent="0.25">
      <c r="A5068" s="2">
        <v>6</v>
      </c>
      <c r="B5068" s="2">
        <v>2019</v>
      </c>
      <c r="C5068" s="4" t="str">
        <f>INDEX(Index!$B$1:$B$500,MATCH($F5068,Index!$A$1:$A$500,0)
)</f>
        <v>PHI</v>
      </c>
      <c r="D5068" s="4">
        <v>0</v>
      </c>
      <c r="E5068" s="141">
        <f t="shared" si="79"/>
        <v>8.4321126641447919E-2</v>
      </c>
      <c r="F5068" s="3" t="s">
        <v>7</v>
      </c>
      <c r="G5068" s="3">
        <v>11</v>
      </c>
      <c r="H5068" s="125">
        <v>8.4321126641447919E-2</v>
      </c>
      <c r="I5068" s="3"/>
      <c r="J5068" s="3"/>
      <c r="K5068" s="3" t="s">
        <v>118</v>
      </c>
      <c r="L5068" s="125">
        <v>7.2153525907385205E-2</v>
      </c>
      <c r="M5068" s="3">
        <v>10</v>
      </c>
      <c r="N5068" s="125">
        <v>-8.5501989917770999E-3</v>
      </c>
      <c r="O5068" s="3">
        <v>18</v>
      </c>
      <c r="P5068" s="125">
        <v>3.6174017422856198E-3</v>
      </c>
      <c r="Q5068" s="3">
        <v>11</v>
      </c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3"/>
    </row>
    <row r="5069" spans="1:30" hidden="1" x14ac:dyDescent="0.25">
      <c r="A5069" s="2">
        <v>6</v>
      </c>
      <c r="B5069" s="2">
        <v>2019</v>
      </c>
      <c r="C5069" s="4" t="str">
        <f>INDEX(Index!$B$1:$B$500,MATCH($F5069,Index!$A$1:$A$500,0)
)</f>
        <v>CAR</v>
      </c>
      <c r="D5069" s="4">
        <v>0</v>
      </c>
      <c r="E5069" s="141">
        <f t="shared" si="79"/>
        <v>7.9467061812219505E-2</v>
      </c>
      <c r="F5069" s="3" t="s">
        <v>51</v>
      </c>
      <c r="G5069" s="3">
        <v>12</v>
      </c>
      <c r="H5069" s="125">
        <v>7.9467061812219505E-2</v>
      </c>
      <c r="I5069" s="3"/>
      <c r="J5069" s="3"/>
      <c r="K5069" s="3" t="s">
        <v>116</v>
      </c>
      <c r="L5069" s="125">
        <v>-1.48304832938791E-2</v>
      </c>
      <c r="M5069" s="3">
        <v>20</v>
      </c>
      <c r="N5069" s="125">
        <v>-8.1065033498938704E-2</v>
      </c>
      <c r="O5069" s="3">
        <v>7</v>
      </c>
      <c r="P5069" s="125">
        <v>1.3232511607159899E-2</v>
      </c>
      <c r="Q5069" s="3">
        <v>8</v>
      </c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3"/>
    </row>
    <row r="5070" spans="1:30" hidden="1" x14ac:dyDescent="0.25">
      <c r="A5070" s="2">
        <v>6</v>
      </c>
      <c r="B5070" s="2">
        <v>2019</v>
      </c>
      <c r="C5070" s="4" t="str">
        <f>INDEX(Index!$B$1:$B$500,MATCH($F5070,Index!$A$1:$A$500,0)
)</f>
        <v>LV</v>
      </c>
      <c r="D5070" s="4">
        <v>0</v>
      </c>
      <c r="E5070" s="141">
        <f t="shared" si="79"/>
        <v>6.5632469325526299E-2</v>
      </c>
      <c r="F5070" s="3" t="s">
        <v>52</v>
      </c>
      <c r="G5070" s="3">
        <v>13</v>
      </c>
      <c r="H5070" s="125">
        <v>6.5632469325526299E-2</v>
      </c>
      <c r="I5070" s="3"/>
      <c r="J5070" s="3"/>
      <c r="K5070" s="3" t="s">
        <v>112</v>
      </c>
      <c r="L5070" s="125">
        <v>4.8793187369902E-2</v>
      </c>
      <c r="M5070" s="3">
        <v>14</v>
      </c>
      <c r="N5070" s="125">
        <v>-3.1625717067345099E-2</v>
      </c>
      <c r="O5070" s="3">
        <v>12</v>
      </c>
      <c r="P5070" s="125">
        <v>-1.47864351117208E-2</v>
      </c>
      <c r="Q5070" s="3">
        <v>17</v>
      </c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3"/>
    </row>
    <row r="5071" spans="1:30" hidden="1" x14ac:dyDescent="0.25">
      <c r="A5071" s="2">
        <v>6</v>
      </c>
      <c r="B5071" s="2">
        <v>2019</v>
      </c>
      <c r="C5071" s="4" t="str">
        <f>INDEX(Index!$B$1:$B$500,MATCH($F5071,Index!$A$1:$A$500,0)
)</f>
        <v>SEA</v>
      </c>
      <c r="D5071" s="4">
        <v>0</v>
      </c>
      <c r="E5071" s="141">
        <f t="shared" si="79"/>
        <v>6.3786178313467612E-2</v>
      </c>
      <c r="F5071" s="3" t="s">
        <v>30</v>
      </c>
      <c r="G5071" s="3">
        <v>14</v>
      </c>
      <c r="H5071" s="125">
        <v>6.3786178313467612E-2</v>
      </c>
      <c r="I5071" s="3"/>
      <c r="J5071" s="3"/>
      <c r="K5071" s="3" t="s">
        <v>117</v>
      </c>
      <c r="L5071" s="125">
        <v>0.17320512337184901</v>
      </c>
      <c r="M5071" s="3">
        <v>3</v>
      </c>
      <c r="N5071" s="125">
        <v>6.0869064727023699E-2</v>
      </c>
      <c r="O5071" s="3">
        <v>22</v>
      </c>
      <c r="P5071" s="125">
        <v>-4.8549880331357702E-2</v>
      </c>
      <c r="Q5071" s="3">
        <v>28</v>
      </c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3"/>
    </row>
    <row r="5072" spans="1:30" hidden="1" x14ac:dyDescent="0.25">
      <c r="A5072" s="2">
        <v>6</v>
      </c>
      <c r="B5072" s="2">
        <v>2019</v>
      </c>
      <c r="C5072" s="4" t="str">
        <f>INDEX(Index!$B$1:$B$500,MATCH($F5072,Index!$A$1:$A$500,0)
)</f>
        <v>BAL</v>
      </c>
      <c r="D5072" s="4">
        <v>0</v>
      </c>
      <c r="E5072" s="141">
        <f t="shared" si="79"/>
        <v>6.0292572437020214E-2</v>
      </c>
      <c r="F5072" s="3" t="s">
        <v>18</v>
      </c>
      <c r="G5072" s="3">
        <v>15</v>
      </c>
      <c r="H5072" s="125">
        <v>6.0292572437020214E-2</v>
      </c>
      <c r="I5072" s="3"/>
      <c r="J5072" s="3"/>
      <c r="K5072" s="3" t="s">
        <v>116</v>
      </c>
      <c r="L5072" s="125">
        <v>0.11120168880739301</v>
      </c>
      <c r="M5072" s="3">
        <v>4</v>
      </c>
      <c r="N5072" s="125">
        <v>0.101404615043817</v>
      </c>
      <c r="O5072" s="3">
        <v>25</v>
      </c>
      <c r="P5072" s="125">
        <v>5.0495498673444203E-2</v>
      </c>
      <c r="Q5072" s="3">
        <v>2</v>
      </c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3"/>
      <c r="AD5072" s="3"/>
    </row>
    <row r="5073" spans="1:30" hidden="1" x14ac:dyDescent="0.25">
      <c r="A5073" s="2">
        <v>6</v>
      </c>
      <c r="B5073" s="2">
        <v>2019</v>
      </c>
      <c r="C5073" s="4" t="str">
        <f>INDEX(Index!$B$1:$B$500,MATCH($F5073,Index!$A$1:$A$500,0)
)</f>
        <v>LAR</v>
      </c>
      <c r="D5073" s="4">
        <v>0</v>
      </c>
      <c r="E5073" s="141">
        <f t="shared" si="79"/>
        <v>3.372344516166411E-3</v>
      </c>
      <c r="F5073" s="3" t="s">
        <v>42</v>
      </c>
      <c r="G5073" s="3">
        <v>16</v>
      </c>
      <c r="H5073" s="125">
        <v>3.372344516166411E-3</v>
      </c>
      <c r="I5073" s="3"/>
      <c r="J5073" s="3"/>
      <c r="K5073" s="3" t="s">
        <v>118</v>
      </c>
      <c r="L5073" s="125">
        <v>-6.3092567368172904E-3</v>
      </c>
      <c r="M5073" s="3">
        <v>17</v>
      </c>
      <c r="N5073" s="125">
        <v>-2.2635634182521701E-2</v>
      </c>
      <c r="O5073" s="3">
        <v>15</v>
      </c>
      <c r="P5073" s="125">
        <v>-1.2954032929537999E-2</v>
      </c>
      <c r="Q5073" s="3">
        <v>16</v>
      </c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3"/>
    </row>
    <row r="5074" spans="1:30" hidden="1" x14ac:dyDescent="0.25">
      <c r="A5074" s="2">
        <v>6</v>
      </c>
      <c r="B5074" s="2">
        <v>2019</v>
      </c>
      <c r="C5074" s="4" t="str">
        <f>INDEX(Index!$B$1:$B$500,MATCH($F5074,Index!$A$1:$A$500,0)
)</f>
        <v>JAX</v>
      </c>
      <c r="D5074" s="4">
        <v>0</v>
      </c>
      <c r="E5074" s="141">
        <f t="shared" si="79"/>
        <v>-6.5479779928747026E-3</v>
      </c>
      <c r="F5074" s="3" t="s">
        <v>12</v>
      </c>
      <c r="G5074" s="3">
        <v>17</v>
      </c>
      <c r="H5074" s="125">
        <v>-6.5479779928747026E-3</v>
      </c>
      <c r="I5074" s="3"/>
      <c r="J5074" s="3"/>
      <c r="K5074" s="3" t="s">
        <v>119</v>
      </c>
      <c r="L5074" s="125">
        <v>5.1341054559672299E-2</v>
      </c>
      <c r="M5074" s="3">
        <v>13</v>
      </c>
      <c r="N5074" s="125">
        <v>8.49877879572324E-2</v>
      </c>
      <c r="O5074" s="3">
        <v>23</v>
      </c>
      <c r="P5074" s="125">
        <v>2.7098755404685398E-2</v>
      </c>
      <c r="Q5074" s="3">
        <v>6</v>
      </c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3"/>
      <c r="AD5074" s="3"/>
    </row>
    <row r="5075" spans="1:30" hidden="1" x14ac:dyDescent="0.25">
      <c r="A5075" s="2">
        <v>6</v>
      </c>
      <c r="B5075" s="2">
        <v>2019</v>
      </c>
      <c r="C5075" s="4" t="str">
        <f>INDEX(Index!$B$1:$B$500,MATCH($F5075,Index!$A$1:$A$500,0)
)</f>
        <v>PIT</v>
      </c>
      <c r="D5075" s="4">
        <v>0</v>
      </c>
      <c r="E5075" s="141">
        <f t="shared" si="79"/>
        <v>-6.6708061416011072E-3</v>
      </c>
      <c r="F5075" s="3" t="s">
        <v>32</v>
      </c>
      <c r="G5075" s="3">
        <v>18</v>
      </c>
      <c r="H5075" s="125">
        <v>-6.6708061416011072E-3</v>
      </c>
      <c r="I5075" s="3"/>
      <c r="J5075" s="3"/>
      <c r="K5075" s="3" t="s">
        <v>119</v>
      </c>
      <c r="L5075" s="125">
        <v>-6.6325892819228904E-2</v>
      </c>
      <c r="M5075" s="3">
        <v>24</v>
      </c>
      <c r="N5075" s="125">
        <v>-7.1589316378032397E-2</v>
      </c>
      <c r="O5075" s="3">
        <v>10</v>
      </c>
      <c r="P5075" s="125">
        <v>-1.19342297004046E-2</v>
      </c>
      <c r="Q5075" s="3">
        <v>15</v>
      </c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3"/>
    </row>
    <row r="5076" spans="1:30" hidden="1" x14ac:dyDescent="0.25">
      <c r="A5076" s="2">
        <v>6</v>
      </c>
      <c r="B5076" s="2">
        <v>2019</v>
      </c>
      <c r="C5076" s="4" t="str">
        <f>INDEX(Index!$B$1:$B$500,MATCH($F5076,Index!$A$1:$A$500,0)
)</f>
        <v>TB</v>
      </c>
      <c r="D5076" s="4">
        <v>0</v>
      </c>
      <c r="E5076" s="141">
        <f t="shared" si="79"/>
        <v>-2.0593398128633499E-2</v>
      </c>
      <c r="F5076" s="3" t="s">
        <v>38</v>
      </c>
      <c r="G5076" s="3">
        <v>19</v>
      </c>
      <c r="H5076" s="125">
        <v>-2.0593398128633499E-2</v>
      </c>
      <c r="I5076" s="3"/>
      <c r="J5076" s="3"/>
      <c r="K5076" s="3" t="s">
        <v>119</v>
      </c>
      <c r="L5076" s="125">
        <v>-1.07118848153597E-2</v>
      </c>
      <c r="M5076" s="3">
        <v>18</v>
      </c>
      <c r="N5076" s="125">
        <v>-1.45294481224584E-2</v>
      </c>
      <c r="O5076" s="3">
        <v>17</v>
      </c>
      <c r="P5076" s="125">
        <v>-2.4410961435732199E-2</v>
      </c>
      <c r="Q5076" s="3">
        <v>21</v>
      </c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3"/>
      <c r="AD5076" s="3"/>
    </row>
    <row r="5077" spans="1:30" hidden="1" x14ac:dyDescent="0.25">
      <c r="A5077" s="2">
        <v>6</v>
      </c>
      <c r="B5077" s="2">
        <v>2019</v>
      </c>
      <c r="C5077" s="4" t="str">
        <f>INDEX(Index!$B$1:$B$500,MATCH($F5077,Index!$A$1:$A$500,0)
)</f>
        <v>BUF</v>
      </c>
      <c r="D5077" s="4">
        <v>0</v>
      </c>
      <c r="E5077" s="141">
        <f t="shared" si="79"/>
        <v>-3.00960402495727E-2</v>
      </c>
      <c r="F5077" s="3" t="s">
        <v>0</v>
      </c>
      <c r="G5077" s="3">
        <v>20</v>
      </c>
      <c r="H5077" s="125">
        <v>-3.00960402495727E-2</v>
      </c>
      <c r="I5077" s="3"/>
      <c r="J5077" s="3"/>
      <c r="K5077" s="3" t="s">
        <v>111</v>
      </c>
      <c r="L5077" s="125">
        <v>-6.4485920345503295E-2</v>
      </c>
      <c r="M5077" s="3">
        <v>23</v>
      </c>
      <c r="N5077" s="125">
        <v>-0.105430348354615</v>
      </c>
      <c r="O5077" s="3">
        <v>5</v>
      </c>
      <c r="P5077" s="125">
        <v>-7.1040468258684403E-2</v>
      </c>
      <c r="Q5077" s="3">
        <v>32</v>
      </c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3"/>
    </row>
    <row r="5078" spans="1:30" hidden="1" x14ac:dyDescent="0.25">
      <c r="A5078" s="2">
        <v>6</v>
      </c>
      <c r="B5078" s="2">
        <v>2019</v>
      </c>
      <c r="C5078" s="4" t="str">
        <f>INDEX(Index!$B$1:$B$500,MATCH($F5078,Index!$A$1:$A$500,0)
)</f>
        <v>DEN</v>
      </c>
      <c r="D5078" s="4">
        <v>0</v>
      </c>
      <c r="E5078" s="141">
        <f t="shared" si="79"/>
        <v>-3.4776209644468301E-2</v>
      </c>
      <c r="F5078" s="3" t="s">
        <v>39</v>
      </c>
      <c r="G5078" s="3">
        <v>21</v>
      </c>
      <c r="H5078" s="125">
        <v>-3.4776209644468301E-2</v>
      </c>
      <c r="I5078" s="3"/>
      <c r="J5078" s="3"/>
      <c r="K5078" s="3" t="s">
        <v>119</v>
      </c>
      <c r="L5078" s="125">
        <v>-4.37277386909663E-2</v>
      </c>
      <c r="M5078" s="3">
        <v>21</v>
      </c>
      <c r="N5078" s="125">
        <v>-6.3350340991874102E-2</v>
      </c>
      <c r="O5078" s="3">
        <v>11</v>
      </c>
      <c r="P5078" s="125">
        <v>-5.4398811945376102E-2</v>
      </c>
      <c r="Q5078" s="3">
        <v>31</v>
      </c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3"/>
      <c r="AD5078" s="3"/>
    </row>
    <row r="5079" spans="1:30" hidden="1" x14ac:dyDescent="0.25">
      <c r="A5079" s="2">
        <v>6</v>
      </c>
      <c r="B5079" s="2">
        <v>2019</v>
      </c>
      <c r="C5079" s="4" t="str">
        <f>INDEX(Index!$B$1:$B$500,MATCH($F5079,Index!$A$1:$A$500,0)
)</f>
        <v>LAC</v>
      </c>
      <c r="D5079" s="4">
        <v>0</v>
      </c>
      <c r="E5079" s="141">
        <f t="shared" si="79"/>
        <v>-9.5905936796396626E-2</v>
      </c>
      <c r="F5079" s="3" t="s">
        <v>28</v>
      </c>
      <c r="G5079" s="3">
        <v>22</v>
      </c>
      <c r="H5079" s="125">
        <v>-9.5905936796396626E-2</v>
      </c>
      <c r="I5079" s="3"/>
      <c r="J5079" s="3"/>
      <c r="K5079" s="3" t="s">
        <v>119</v>
      </c>
      <c r="L5079" s="125">
        <v>4.4739698513609899E-2</v>
      </c>
      <c r="M5079" s="3">
        <v>16</v>
      </c>
      <c r="N5079" s="125">
        <v>0.138424880332919</v>
      </c>
      <c r="O5079" s="3">
        <v>27</v>
      </c>
      <c r="P5079" s="125">
        <v>-2.2207549770875299E-3</v>
      </c>
      <c r="Q5079" s="3">
        <v>12</v>
      </c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</row>
    <row r="5080" spans="1:30" hidden="1" x14ac:dyDescent="0.25">
      <c r="A5080" s="2">
        <v>6</v>
      </c>
      <c r="B5080" s="2">
        <v>2019</v>
      </c>
      <c r="C5080" s="4" t="str">
        <f>INDEX(Index!$B$1:$B$500,MATCH($F5080,Index!$A$1:$A$500,0)
)</f>
        <v>CLE</v>
      </c>
      <c r="D5080" s="4">
        <v>0</v>
      </c>
      <c r="E5080" s="141">
        <f t="shared" si="79"/>
        <v>-0.10756014528289011</v>
      </c>
      <c r="F5080" s="3" t="s">
        <v>10</v>
      </c>
      <c r="G5080" s="3">
        <v>23</v>
      </c>
      <c r="H5080" s="125">
        <v>-0.10756014528289011</v>
      </c>
      <c r="I5080" s="3"/>
      <c r="J5080" s="3"/>
      <c r="K5080" s="3" t="s">
        <v>119</v>
      </c>
      <c r="L5080" s="125">
        <v>-0.139394978296873</v>
      </c>
      <c r="M5080" s="3">
        <v>27</v>
      </c>
      <c r="N5080" s="125">
        <v>5.7302798804519097E-3</v>
      </c>
      <c r="O5080" s="3">
        <v>19</v>
      </c>
      <c r="P5080" s="125">
        <v>3.7565112894434802E-2</v>
      </c>
      <c r="Q5080" s="3">
        <v>4</v>
      </c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</row>
    <row r="5081" spans="1:30" hidden="1" x14ac:dyDescent="0.25">
      <c r="A5081" s="2">
        <v>6</v>
      </c>
      <c r="B5081" s="2">
        <v>2019</v>
      </c>
      <c r="C5081" s="4" t="str">
        <f>INDEX(Index!$B$1:$B$500,MATCH($F5081,Index!$A$1:$A$500,0)
)</f>
        <v>IND</v>
      </c>
      <c r="D5081" s="4">
        <v>0</v>
      </c>
      <c r="E5081" s="141">
        <f t="shared" si="79"/>
        <v>-0.12510630449425419</v>
      </c>
      <c r="F5081" s="3" t="s">
        <v>35</v>
      </c>
      <c r="G5081" s="3">
        <v>24</v>
      </c>
      <c r="H5081" s="125">
        <v>-0.12510630449425419</v>
      </c>
      <c r="I5081" s="3"/>
      <c r="J5081" s="3"/>
      <c r="K5081" s="3" t="s">
        <v>112</v>
      </c>
      <c r="L5081" s="125">
        <v>8.3970961776150502E-2</v>
      </c>
      <c r="M5081" s="3">
        <v>9</v>
      </c>
      <c r="N5081" s="125">
        <v>0.162952022632458</v>
      </c>
      <c r="O5081" s="3">
        <v>28</v>
      </c>
      <c r="P5081" s="125">
        <v>-4.6125243637946699E-2</v>
      </c>
      <c r="Q5081" s="3">
        <v>27</v>
      </c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</row>
    <row r="5082" spans="1:30" hidden="1" x14ac:dyDescent="0.25">
      <c r="A5082" s="2">
        <v>6</v>
      </c>
      <c r="B5082" s="2">
        <v>2019</v>
      </c>
      <c r="C5082" s="4" t="str">
        <f>INDEX(Index!$B$1:$B$500,MATCH($F5082,Index!$A$1:$A$500,0)
)</f>
        <v>ATL</v>
      </c>
      <c r="D5082" s="4">
        <v>0</v>
      </c>
      <c r="E5082" s="141">
        <f t="shared" si="79"/>
        <v>-0.1910609913997727</v>
      </c>
      <c r="F5082" s="3" t="s">
        <v>43</v>
      </c>
      <c r="G5082" s="3">
        <v>25</v>
      </c>
      <c r="H5082" s="125">
        <v>-0.1910609913997727</v>
      </c>
      <c r="I5082" s="3"/>
      <c r="J5082" s="3"/>
      <c r="K5082" s="3" t="s">
        <v>120</v>
      </c>
      <c r="L5082" s="125">
        <v>6.0180219481331301E-2</v>
      </c>
      <c r="M5082" s="3">
        <v>11</v>
      </c>
      <c r="N5082" s="125">
        <v>0.20036432590866299</v>
      </c>
      <c r="O5082" s="3">
        <v>29</v>
      </c>
      <c r="P5082" s="125">
        <v>-5.0876884972441E-2</v>
      </c>
      <c r="Q5082" s="3">
        <v>30</v>
      </c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</row>
    <row r="5083" spans="1:30" hidden="1" x14ac:dyDescent="0.25">
      <c r="A5083" s="2">
        <v>6</v>
      </c>
      <c r="B5083" s="2">
        <v>2019</v>
      </c>
      <c r="C5083" s="4" t="str">
        <f>INDEX(Index!$B$1:$B$500,MATCH($F5083,Index!$A$1:$A$500,0)
)</f>
        <v>NYG</v>
      </c>
      <c r="D5083" s="4">
        <v>0</v>
      </c>
      <c r="E5083" s="141">
        <f t="shared" si="79"/>
        <v>-0.2036357373335258</v>
      </c>
      <c r="F5083" s="3" t="s">
        <v>15</v>
      </c>
      <c r="G5083" s="3">
        <v>26</v>
      </c>
      <c r="H5083" s="125">
        <v>-0.2036357373335258</v>
      </c>
      <c r="I5083" s="3"/>
      <c r="J5083" s="3"/>
      <c r="K5083" s="3" t="s">
        <v>119</v>
      </c>
      <c r="L5083" s="125">
        <v>-7.1895885665903894E-2</v>
      </c>
      <c r="M5083" s="3">
        <v>26</v>
      </c>
      <c r="N5083" s="125">
        <v>0.101205320422021</v>
      </c>
      <c r="O5083" s="3">
        <v>24</v>
      </c>
      <c r="P5083" s="125">
        <v>-3.0534531245600901E-2</v>
      </c>
      <c r="Q5083" s="3">
        <v>22</v>
      </c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</row>
    <row r="5084" spans="1:30" hidden="1" x14ac:dyDescent="0.25">
      <c r="A5084" s="2">
        <v>6</v>
      </c>
      <c r="B5084" s="2">
        <v>2019</v>
      </c>
      <c r="C5084" s="4" t="str">
        <f>INDEX(Index!$B$1:$B$500,MATCH($F5084,Index!$A$1:$A$500,0)
)</f>
        <v>TEN</v>
      </c>
      <c r="D5084" s="4">
        <v>0</v>
      </c>
      <c r="E5084" s="141">
        <f t="shared" si="79"/>
        <v>-0.250106377004638</v>
      </c>
      <c r="F5084" s="3" t="s">
        <v>45</v>
      </c>
      <c r="G5084" s="3">
        <v>27</v>
      </c>
      <c r="H5084" s="125">
        <v>-0.250106377004638</v>
      </c>
      <c r="I5084" s="3"/>
      <c r="J5084" s="3"/>
      <c r="K5084" s="3" t="s">
        <v>119</v>
      </c>
      <c r="L5084" s="125">
        <v>-0.22761666237991199</v>
      </c>
      <c r="M5084" s="3">
        <v>30</v>
      </c>
      <c r="N5084" s="125">
        <v>-2.7890033675269099E-2</v>
      </c>
      <c r="O5084" s="3">
        <v>14</v>
      </c>
      <c r="P5084" s="125">
        <v>-5.03797482999951E-2</v>
      </c>
      <c r="Q5084" s="3">
        <v>29</v>
      </c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</row>
    <row r="5085" spans="1:30" hidden="1" x14ac:dyDescent="0.25">
      <c r="A5085" s="2">
        <v>6</v>
      </c>
      <c r="B5085" s="2">
        <v>2019</v>
      </c>
      <c r="C5085" s="4" t="str">
        <f>INDEX(Index!$B$1:$B$500,MATCH($F5085,Index!$A$1:$A$500,0)
)</f>
        <v>ARI</v>
      </c>
      <c r="D5085" s="4">
        <v>0</v>
      </c>
      <c r="E5085" s="141">
        <f t="shared" si="79"/>
        <v>-0.27918227373459392</v>
      </c>
      <c r="F5085" s="3" t="s">
        <v>23</v>
      </c>
      <c r="G5085" s="3">
        <v>28</v>
      </c>
      <c r="H5085" s="125">
        <v>-0.27918227373459392</v>
      </c>
      <c r="I5085" s="3"/>
      <c r="J5085" s="3"/>
      <c r="K5085" s="3" t="s">
        <v>311</v>
      </c>
      <c r="L5085" s="125">
        <v>-4.4045693581405997E-2</v>
      </c>
      <c r="M5085" s="3">
        <v>22</v>
      </c>
      <c r="N5085" s="125">
        <v>0.20328270598967499</v>
      </c>
      <c r="O5085" s="3">
        <v>30</v>
      </c>
      <c r="P5085" s="125">
        <v>-3.1853874163512902E-2</v>
      </c>
      <c r="Q5085" s="3">
        <v>24</v>
      </c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3"/>
    </row>
    <row r="5086" spans="1:30" hidden="1" x14ac:dyDescent="0.25">
      <c r="A5086" s="2">
        <v>6</v>
      </c>
      <c r="B5086" s="2">
        <v>2019</v>
      </c>
      <c r="C5086" s="4" t="str">
        <f>INDEX(Index!$B$1:$B$500,MATCH($F5086,Index!$A$1:$A$500,0)
)</f>
        <v>WAS</v>
      </c>
      <c r="D5086" s="4">
        <v>0</v>
      </c>
      <c r="E5086" s="141">
        <f t="shared" si="79"/>
        <v>-0.31858829683583617</v>
      </c>
      <c r="F5086" s="3" t="s">
        <v>26</v>
      </c>
      <c r="G5086" s="3">
        <v>29</v>
      </c>
      <c r="H5086" s="125">
        <v>-0.31858829683583617</v>
      </c>
      <c r="I5086" s="3"/>
      <c r="J5086" s="3"/>
      <c r="K5086" s="3" t="s">
        <v>120</v>
      </c>
      <c r="L5086" s="125">
        <v>-0.21600611211590401</v>
      </c>
      <c r="M5086" s="3">
        <v>29</v>
      </c>
      <c r="N5086" s="125">
        <v>0.113641417325064</v>
      </c>
      <c r="O5086" s="3">
        <v>26</v>
      </c>
      <c r="P5086" s="125">
        <v>1.1059232605131799E-2</v>
      </c>
      <c r="Q5086" s="3">
        <v>9</v>
      </c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</row>
    <row r="5087" spans="1:30" hidden="1" x14ac:dyDescent="0.25">
      <c r="A5087" s="2">
        <v>6</v>
      </c>
      <c r="B5087" s="2">
        <v>2019</v>
      </c>
      <c r="C5087" s="4" t="str">
        <f>INDEX(Index!$B$1:$B$500,MATCH($F5087,Index!$A$1:$A$500,0)
)</f>
        <v>NYJ</v>
      </c>
      <c r="D5087" s="4">
        <v>0</v>
      </c>
      <c r="E5087" s="141">
        <f t="shared" si="79"/>
        <v>-0.32001052447407485</v>
      </c>
      <c r="F5087" s="3" t="s">
        <v>9</v>
      </c>
      <c r="G5087" s="3">
        <v>30</v>
      </c>
      <c r="H5087" s="125">
        <v>-0.32001052447407485</v>
      </c>
      <c r="I5087" s="3"/>
      <c r="J5087" s="3"/>
      <c r="K5087" s="3" t="s">
        <v>114</v>
      </c>
      <c r="L5087" s="125">
        <v>-0.36019265349729401</v>
      </c>
      <c r="M5087" s="3">
        <v>31</v>
      </c>
      <c r="N5087" s="125">
        <v>-3.0305103467228801E-2</v>
      </c>
      <c r="O5087" s="3">
        <v>13</v>
      </c>
      <c r="P5087" s="125">
        <v>9.8770255559903295E-3</v>
      </c>
      <c r="Q5087" s="3">
        <v>10</v>
      </c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</row>
    <row r="5088" spans="1:30" hidden="1" x14ac:dyDescent="0.25">
      <c r="A5088" s="2">
        <v>6</v>
      </c>
      <c r="B5088" s="2">
        <v>2019</v>
      </c>
      <c r="C5088" s="4" t="str">
        <f>INDEX(Index!$B$1:$B$500,MATCH($F5088,Index!$A$1:$A$500,0)
)</f>
        <v>CIN</v>
      </c>
      <c r="D5088" s="4">
        <v>0</v>
      </c>
      <c r="E5088" s="141">
        <f t="shared" si="79"/>
        <v>-0.40235951234388717</v>
      </c>
      <c r="F5088" s="3" t="s">
        <v>24</v>
      </c>
      <c r="G5088" s="3">
        <v>31</v>
      </c>
      <c r="H5088" s="125">
        <v>-0.40235951234388717</v>
      </c>
      <c r="I5088" s="3"/>
      <c r="J5088" s="3"/>
      <c r="K5088" s="3" t="s">
        <v>126</v>
      </c>
      <c r="L5088" s="125">
        <v>-0.19100287249418799</v>
      </c>
      <c r="M5088" s="3">
        <v>28</v>
      </c>
      <c r="N5088" s="125">
        <v>0.22993595817227</v>
      </c>
      <c r="O5088" s="3">
        <v>31</v>
      </c>
      <c r="P5088" s="125">
        <v>1.8579318322570801E-2</v>
      </c>
      <c r="Q5088" s="3">
        <v>7</v>
      </c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</row>
    <row r="5089" spans="1:30" hidden="1" x14ac:dyDescent="0.25">
      <c r="A5089" s="2">
        <v>6</v>
      </c>
      <c r="B5089" s="2">
        <v>2019</v>
      </c>
      <c r="C5089" s="4" t="str">
        <f>INDEX(Index!$B$1:$B$500,MATCH($F5089,Index!$A$1:$A$500,0)
)</f>
        <v>MIA</v>
      </c>
      <c r="D5089" s="4">
        <v>0</v>
      </c>
      <c r="E5089" s="141">
        <f t="shared" si="79"/>
        <v>-0.76685576795486066</v>
      </c>
      <c r="F5089" s="3" t="s">
        <v>4</v>
      </c>
      <c r="G5089" s="3">
        <v>32</v>
      </c>
      <c r="H5089" s="125">
        <v>-0.76685576795486066</v>
      </c>
      <c r="I5089" s="3"/>
      <c r="J5089" s="3"/>
      <c r="K5089" s="3" t="s">
        <v>115</v>
      </c>
      <c r="L5089" s="125">
        <v>-0.46326684041531202</v>
      </c>
      <c r="M5089" s="3">
        <v>32</v>
      </c>
      <c r="N5089" s="125">
        <v>0.27262983913452798</v>
      </c>
      <c r="O5089" s="3">
        <v>32</v>
      </c>
      <c r="P5089" s="125">
        <v>-3.09590884050206E-2</v>
      </c>
      <c r="Q5089" s="3">
        <v>23</v>
      </c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</row>
    <row r="5090" spans="1:30" hidden="1" x14ac:dyDescent="0.25">
      <c r="A5090" s="2">
        <v>7</v>
      </c>
      <c r="B5090" s="2">
        <v>2019</v>
      </c>
      <c r="C5090" s="4" t="str">
        <f>INDEX(Index!$B$1:$B$500,MATCH($F5090,Index!$A$1:$A$500,0)
)</f>
        <v>NE</v>
      </c>
      <c r="D5090" s="4">
        <v>0</v>
      </c>
      <c r="E5090" s="141">
        <f t="shared" si="79"/>
        <v>0.50725786102554316</v>
      </c>
      <c r="F5090" s="3" t="s">
        <v>17</v>
      </c>
      <c r="G5090" s="3">
        <v>1</v>
      </c>
      <c r="H5090" s="125">
        <v>0.50725786102554316</v>
      </c>
      <c r="I5090" s="3"/>
      <c r="J5090" s="3"/>
      <c r="K5090" s="3" t="s">
        <v>217</v>
      </c>
      <c r="L5090" s="125">
        <v>2.79481292236409E-2</v>
      </c>
      <c r="M5090" s="3">
        <v>15</v>
      </c>
      <c r="N5090" s="125">
        <v>-0.48723443968054397</v>
      </c>
      <c r="O5090" s="3">
        <v>1</v>
      </c>
      <c r="P5090" s="125">
        <v>-7.9247078786416902E-3</v>
      </c>
      <c r="Q5090" s="3">
        <v>15</v>
      </c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</row>
    <row r="5091" spans="1:30" hidden="1" x14ac:dyDescent="0.25">
      <c r="A5091" s="2">
        <v>7</v>
      </c>
      <c r="B5091" s="2">
        <v>2019</v>
      </c>
      <c r="C5091" s="4" t="str">
        <f>INDEX(Index!$B$1:$B$500,MATCH($F5091,Index!$A$1:$A$500,0)
)</f>
        <v>SF</v>
      </c>
      <c r="D5091" s="4">
        <v>0</v>
      </c>
      <c r="E5091" s="141">
        <f t="shared" si="79"/>
        <v>0.38435200983504786</v>
      </c>
      <c r="F5091" s="3" t="s">
        <v>1</v>
      </c>
      <c r="G5091" s="3">
        <v>2</v>
      </c>
      <c r="H5091" s="125">
        <v>0.38435200983504786</v>
      </c>
      <c r="I5091" s="3"/>
      <c r="J5091" s="3"/>
      <c r="K5091" s="3" t="s">
        <v>216</v>
      </c>
      <c r="L5091" s="125">
        <v>5.6797167181611902E-2</v>
      </c>
      <c r="M5091" s="3">
        <v>12</v>
      </c>
      <c r="N5091" s="125">
        <v>-0.36111151284385601</v>
      </c>
      <c r="O5091" s="3">
        <v>2</v>
      </c>
      <c r="P5091" s="125">
        <v>-3.3556670190420003E-2</v>
      </c>
      <c r="Q5091" s="3">
        <v>24</v>
      </c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</row>
    <row r="5092" spans="1:30" hidden="1" x14ac:dyDescent="0.25">
      <c r="A5092" s="2">
        <v>7</v>
      </c>
      <c r="B5092" s="2">
        <v>2019</v>
      </c>
      <c r="C5092" s="4" t="str">
        <f>INDEX(Index!$B$1:$B$500,MATCH($F5092,Index!$A$1:$A$500,0)
)</f>
        <v>DAL</v>
      </c>
      <c r="D5092" s="4">
        <v>0</v>
      </c>
      <c r="E5092" s="141">
        <f t="shared" si="79"/>
        <v>0.28925510148512551</v>
      </c>
      <c r="F5092" s="3" t="s">
        <v>3</v>
      </c>
      <c r="G5092" s="3">
        <v>3</v>
      </c>
      <c r="H5092" s="125">
        <v>0.28925510148512551</v>
      </c>
      <c r="I5092" s="3"/>
      <c r="J5092" s="3"/>
      <c r="K5092" s="3" t="s">
        <v>122</v>
      </c>
      <c r="L5092" s="125">
        <v>0.26614016206386698</v>
      </c>
      <c r="M5092" s="3">
        <v>1</v>
      </c>
      <c r="N5092" s="125">
        <v>-3.3522271265051397E-2</v>
      </c>
      <c r="O5092" s="3">
        <v>14</v>
      </c>
      <c r="P5092" s="125">
        <v>-1.0407331843792901E-2</v>
      </c>
      <c r="Q5092" s="3">
        <v>16</v>
      </c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</row>
    <row r="5093" spans="1:30" hidden="1" x14ac:dyDescent="0.25">
      <c r="A5093" s="2">
        <v>7</v>
      </c>
      <c r="B5093" s="2">
        <v>2019</v>
      </c>
      <c r="C5093" s="4" t="str">
        <f>INDEX(Index!$B$1:$B$500,MATCH($F5093,Index!$A$1:$A$500,0)
)</f>
        <v>KC</v>
      </c>
      <c r="D5093" s="4">
        <v>0</v>
      </c>
      <c r="E5093" s="141">
        <f t="shared" si="79"/>
        <v>0.26054204224052313</v>
      </c>
      <c r="F5093" s="3" t="s">
        <v>5</v>
      </c>
      <c r="G5093" s="3">
        <v>4</v>
      </c>
      <c r="H5093" s="125">
        <v>0.26054204224052313</v>
      </c>
      <c r="I5093" s="3"/>
      <c r="J5093" s="3"/>
      <c r="K5093" s="3" t="s">
        <v>121</v>
      </c>
      <c r="L5093" s="125">
        <v>0.23344270964320299</v>
      </c>
      <c r="M5093" s="3">
        <v>2</v>
      </c>
      <c r="N5093" s="125">
        <v>-4.2027355756584402E-2</v>
      </c>
      <c r="O5093" s="3">
        <v>11</v>
      </c>
      <c r="P5093" s="125">
        <v>-1.49280231592643E-2</v>
      </c>
      <c r="Q5093" s="3">
        <v>21</v>
      </c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</row>
    <row r="5094" spans="1:30" hidden="1" x14ac:dyDescent="0.25">
      <c r="A5094" s="2">
        <v>7</v>
      </c>
      <c r="B5094" s="2">
        <v>2019</v>
      </c>
      <c r="C5094" s="4" t="str">
        <f>INDEX(Index!$B$1:$B$500,MATCH($F5094,Index!$A$1:$A$500,0)
)</f>
        <v>MIN</v>
      </c>
      <c r="D5094" s="4">
        <v>0</v>
      </c>
      <c r="E5094" s="141">
        <f t="shared" si="79"/>
        <v>0.24407661868859901</v>
      </c>
      <c r="F5094" s="3" t="s">
        <v>46</v>
      </c>
      <c r="G5094" s="3">
        <v>5</v>
      </c>
      <c r="H5094" s="125">
        <v>0.24407661868859901</v>
      </c>
      <c r="I5094" s="3"/>
      <c r="J5094" s="3"/>
      <c r="K5094" s="3" t="s">
        <v>121</v>
      </c>
      <c r="L5094" s="125">
        <v>0.14838592426835001</v>
      </c>
      <c r="M5094" s="3">
        <v>4</v>
      </c>
      <c r="N5094" s="125">
        <v>-0.109897781886467</v>
      </c>
      <c r="O5094" s="3">
        <v>4</v>
      </c>
      <c r="P5094" s="125">
        <v>-1.4207087466218E-2</v>
      </c>
      <c r="Q5094" s="3">
        <v>20</v>
      </c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</row>
    <row r="5095" spans="1:30" hidden="1" x14ac:dyDescent="0.25">
      <c r="A5095" s="2">
        <v>7</v>
      </c>
      <c r="B5095" s="2">
        <v>2019</v>
      </c>
      <c r="C5095" s="4" t="str">
        <f>INDEX(Index!$B$1:$B$500,MATCH($F5095,Index!$A$1:$A$500,0)
)</f>
        <v>NO</v>
      </c>
      <c r="D5095" s="4">
        <v>0</v>
      </c>
      <c r="E5095" s="141">
        <f t="shared" si="79"/>
        <v>0.24076596642857143</v>
      </c>
      <c r="F5095" s="3" t="s">
        <v>27</v>
      </c>
      <c r="G5095" s="3">
        <v>6</v>
      </c>
      <c r="H5095" s="125">
        <v>0.24076596642857143</v>
      </c>
      <c r="I5095" s="3"/>
      <c r="J5095" s="3"/>
      <c r="K5095" s="3" t="s">
        <v>127</v>
      </c>
      <c r="L5095" s="125">
        <v>0.113542796424459</v>
      </c>
      <c r="M5095" s="3">
        <v>7</v>
      </c>
      <c r="N5095" s="125">
        <v>-0.122034394788849</v>
      </c>
      <c r="O5095" s="3">
        <v>3</v>
      </c>
      <c r="P5095" s="125">
        <v>5.18877521526343E-3</v>
      </c>
      <c r="Q5095" s="3">
        <v>9</v>
      </c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</row>
    <row r="5096" spans="1:30" hidden="1" x14ac:dyDescent="0.25">
      <c r="A5096" s="2">
        <v>7</v>
      </c>
      <c r="B5096" s="2">
        <v>2019</v>
      </c>
      <c r="C5096" s="4" t="str">
        <f>INDEX(Index!$B$1:$B$500,MATCH($F5096,Index!$A$1:$A$500,0)
)</f>
        <v>GB</v>
      </c>
      <c r="D5096" s="4">
        <v>0</v>
      </c>
      <c r="E5096" s="141">
        <f t="shared" si="79"/>
        <v>0.19092604766396673</v>
      </c>
      <c r="F5096" s="3" t="s">
        <v>20</v>
      </c>
      <c r="G5096" s="3">
        <v>7</v>
      </c>
      <c r="H5096" s="125">
        <v>0.19092604766396673</v>
      </c>
      <c r="I5096" s="3"/>
      <c r="J5096" s="3"/>
      <c r="K5096" s="3" t="s">
        <v>127</v>
      </c>
      <c r="L5096" s="125">
        <v>0.168155885813557</v>
      </c>
      <c r="M5096" s="3">
        <v>3</v>
      </c>
      <c r="N5096" s="125">
        <v>-3.6268580128499803E-2</v>
      </c>
      <c r="O5096" s="3">
        <v>12</v>
      </c>
      <c r="P5096" s="125">
        <v>-1.3498418278090099E-2</v>
      </c>
      <c r="Q5096" s="3">
        <v>19</v>
      </c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</row>
    <row r="5097" spans="1:30" hidden="1" x14ac:dyDescent="0.25">
      <c r="A5097" s="2">
        <v>7</v>
      </c>
      <c r="B5097" s="2">
        <v>2019</v>
      </c>
      <c r="C5097" s="4" t="str">
        <f>INDEX(Index!$B$1:$B$500,MATCH($F5097,Index!$A$1:$A$500,0)
)</f>
        <v>BAL</v>
      </c>
      <c r="D5097" s="4">
        <v>0</v>
      </c>
      <c r="E5097" s="141">
        <f t="shared" si="79"/>
        <v>0.12079386361962161</v>
      </c>
      <c r="F5097" s="3" t="s">
        <v>18</v>
      </c>
      <c r="G5097" s="3">
        <v>8</v>
      </c>
      <c r="H5097" s="125">
        <v>0.12079386361962161</v>
      </c>
      <c r="I5097" s="3"/>
      <c r="J5097" s="3"/>
      <c r="K5097" s="3" t="s">
        <v>121</v>
      </c>
      <c r="L5097" s="125">
        <v>0.12060337863272499</v>
      </c>
      <c r="M5097" s="3">
        <v>6</v>
      </c>
      <c r="N5097" s="125">
        <v>4.46185248106249E-2</v>
      </c>
      <c r="O5097" s="3">
        <v>22</v>
      </c>
      <c r="P5097" s="125">
        <v>4.4809009797521497E-2</v>
      </c>
      <c r="Q5097" s="3">
        <v>2</v>
      </c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3"/>
    </row>
    <row r="5098" spans="1:30" hidden="1" x14ac:dyDescent="0.25">
      <c r="A5098" s="2">
        <v>7</v>
      </c>
      <c r="B5098" s="2">
        <v>2019</v>
      </c>
      <c r="C5098" s="4" t="str">
        <f>INDEX(Index!$B$1:$B$500,MATCH($F5098,Index!$A$1:$A$500,0)
)</f>
        <v>DET</v>
      </c>
      <c r="D5098" s="4">
        <v>0</v>
      </c>
      <c r="E5098" s="141">
        <f t="shared" si="79"/>
        <v>0.11036741602531877</v>
      </c>
      <c r="F5098" s="3" t="s">
        <v>21</v>
      </c>
      <c r="G5098" s="3">
        <v>9</v>
      </c>
      <c r="H5098" s="125">
        <v>0.11036741602531877</v>
      </c>
      <c r="I5098" s="3"/>
      <c r="J5098" s="3"/>
      <c r="K5098" s="3" t="s">
        <v>311</v>
      </c>
      <c r="L5098" s="125">
        <v>7.2158354829506305E-2</v>
      </c>
      <c r="M5098" s="3">
        <v>11</v>
      </c>
      <c r="N5098" s="125">
        <v>1.22428097693354E-3</v>
      </c>
      <c r="O5098" s="3">
        <v>18</v>
      </c>
      <c r="P5098" s="125">
        <v>3.9433342172746001E-2</v>
      </c>
      <c r="Q5098" s="3">
        <v>3</v>
      </c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3"/>
    </row>
    <row r="5099" spans="1:30" hidden="1" x14ac:dyDescent="0.25">
      <c r="A5099" s="2">
        <v>7</v>
      </c>
      <c r="B5099" s="2">
        <v>2019</v>
      </c>
      <c r="C5099" s="4" t="str">
        <f>INDEX(Index!$B$1:$B$500,MATCH($F5099,Index!$A$1:$A$500,0)
)</f>
        <v>CAR</v>
      </c>
      <c r="D5099" s="4">
        <v>0</v>
      </c>
      <c r="E5099" s="141">
        <f t="shared" si="79"/>
        <v>9.3898223120525787E-2</v>
      </c>
      <c r="F5099" s="3" t="s">
        <v>51</v>
      </c>
      <c r="G5099" s="3">
        <v>10</v>
      </c>
      <c r="H5099" s="125">
        <v>9.3898223120525787E-2</v>
      </c>
      <c r="I5099" s="3"/>
      <c r="J5099" s="3"/>
      <c r="K5099" s="3" t="s">
        <v>116</v>
      </c>
      <c r="L5099" s="125">
        <v>6.1949678099508998E-3</v>
      </c>
      <c r="M5099" s="3">
        <v>17</v>
      </c>
      <c r="N5099" s="125">
        <v>-7.4470743703414999E-2</v>
      </c>
      <c r="O5099" s="3">
        <v>6</v>
      </c>
      <c r="P5099" s="125">
        <v>1.3232511607159899E-2</v>
      </c>
      <c r="Q5099" s="3">
        <v>8</v>
      </c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3"/>
    </row>
    <row r="5100" spans="1:30" hidden="1" x14ac:dyDescent="0.25">
      <c r="A5100" s="2">
        <v>7</v>
      </c>
      <c r="B5100" s="2">
        <v>2019</v>
      </c>
      <c r="C5100" s="4" t="str">
        <f>INDEX(Index!$B$1:$B$500,MATCH($F5100,Index!$A$1:$A$500,0)
)</f>
        <v>HOU</v>
      </c>
      <c r="D5100" s="4">
        <v>0</v>
      </c>
      <c r="E5100" s="141">
        <f t="shared" si="79"/>
        <v>8.3859900926332151E-2</v>
      </c>
      <c r="F5100" s="3" t="s">
        <v>49</v>
      </c>
      <c r="G5100" s="3">
        <v>11</v>
      </c>
      <c r="H5100" s="125">
        <v>8.3859900926332151E-2</v>
      </c>
      <c r="I5100" s="3"/>
      <c r="J5100" s="3"/>
      <c r="K5100" s="3" t="s">
        <v>122</v>
      </c>
      <c r="L5100" s="125">
        <v>9.5772230319157395E-2</v>
      </c>
      <c r="M5100" s="3">
        <v>8</v>
      </c>
      <c r="N5100" s="125">
        <v>1.0270454541817801E-2</v>
      </c>
      <c r="O5100" s="3">
        <v>19</v>
      </c>
      <c r="P5100" s="125">
        <v>-1.6418748510074401E-3</v>
      </c>
      <c r="Q5100" s="3">
        <v>13</v>
      </c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3"/>
    </row>
    <row r="5101" spans="1:30" hidden="1" x14ac:dyDescent="0.25">
      <c r="A5101" s="2">
        <v>7</v>
      </c>
      <c r="B5101" s="2">
        <v>2019</v>
      </c>
      <c r="C5101" s="4" t="str">
        <f>INDEX(Index!$B$1:$B$500,MATCH($F5101,Index!$A$1:$A$500,0)
)</f>
        <v>LAR</v>
      </c>
      <c r="D5101" s="4">
        <v>0</v>
      </c>
      <c r="E5101" s="141">
        <f t="shared" si="79"/>
        <v>4.9143540442190804E-2</v>
      </c>
      <c r="F5101" s="3" t="s">
        <v>42</v>
      </c>
      <c r="G5101" s="3">
        <v>12</v>
      </c>
      <c r="H5101" s="125">
        <v>4.9143540442190804E-2</v>
      </c>
      <c r="I5101" s="3"/>
      <c r="J5101" s="3"/>
      <c r="K5101" s="3" t="s">
        <v>122</v>
      </c>
      <c r="L5101" s="125">
        <v>-2.33320233979913E-2</v>
      </c>
      <c r="M5101" s="3">
        <v>20</v>
      </c>
      <c r="N5101" s="125">
        <v>-8.3036354185991604E-2</v>
      </c>
      <c r="O5101" s="3">
        <v>5</v>
      </c>
      <c r="P5101" s="125">
        <v>-1.05607903458095E-2</v>
      </c>
      <c r="Q5101" s="3">
        <v>17</v>
      </c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3"/>
    </row>
    <row r="5102" spans="1:30" hidden="1" x14ac:dyDescent="0.25">
      <c r="A5102" s="2">
        <v>7</v>
      </c>
      <c r="B5102" s="2">
        <v>2019</v>
      </c>
      <c r="C5102" s="4" t="str">
        <f>INDEX(Index!$B$1:$B$500,MATCH($F5102,Index!$A$1:$A$500,0)
)</f>
        <v>JAX</v>
      </c>
      <c r="D5102" s="4">
        <v>0</v>
      </c>
      <c r="E5102" s="141">
        <f t="shared" si="79"/>
        <v>4.4439751781633605E-2</v>
      </c>
      <c r="F5102" s="3" t="s">
        <v>12</v>
      </c>
      <c r="G5102" s="3">
        <v>13</v>
      </c>
      <c r="H5102" s="125">
        <v>4.4439751781633605E-2</v>
      </c>
      <c r="I5102" s="3"/>
      <c r="J5102" s="3"/>
      <c r="K5102" s="3" t="s">
        <v>125</v>
      </c>
      <c r="L5102" s="125">
        <v>4.7046093942828403E-2</v>
      </c>
      <c r="M5102" s="3">
        <v>13</v>
      </c>
      <c r="N5102" s="125">
        <v>2.2101392613046899E-2</v>
      </c>
      <c r="O5102" s="3">
        <v>21</v>
      </c>
      <c r="P5102" s="125">
        <v>1.9495050451852101E-2</v>
      </c>
      <c r="Q5102" s="3">
        <v>6</v>
      </c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3"/>
      <c r="AD5102" s="3"/>
    </row>
    <row r="5103" spans="1:30" hidden="1" x14ac:dyDescent="0.25">
      <c r="A5103" s="2">
        <v>7</v>
      </c>
      <c r="B5103" s="2">
        <v>2019</v>
      </c>
      <c r="C5103" s="4" t="str">
        <f>INDEX(Index!$B$1:$B$500,MATCH($F5103,Index!$A$1:$A$500,0)
)</f>
        <v>SEA</v>
      </c>
      <c r="D5103" s="4">
        <v>0</v>
      </c>
      <c r="E5103" s="141">
        <f t="shared" si="79"/>
        <v>1.4455178486364094E-2</v>
      </c>
      <c r="F5103" s="3" t="s">
        <v>30</v>
      </c>
      <c r="G5103" s="3">
        <v>14</v>
      </c>
      <c r="H5103" s="125">
        <v>1.4455178486364094E-2</v>
      </c>
      <c r="I5103" s="3"/>
      <c r="J5103" s="3"/>
      <c r="K5103" s="3" t="s">
        <v>121</v>
      </c>
      <c r="L5103" s="125">
        <v>0.128869343958364</v>
      </c>
      <c r="M5103" s="3">
        <v>5</v>
      </c>
      <c r="N5103" s="125">
        <v>6.9089836630349802E-2</v>
      </c>
      <c r="O5103" s="3">
        <v>23</v>
      </c>
      <c r="P5103" s="125">
        <v>-4.5324328841650101E-2</v>
      </c>
      <c r="Q5103" s="3">
        <v>29</v>
      </c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3"/>
    </row>
    <row r="5104" spans="1:30" hidden="1" x14ac:dyDescent="0.25">
      <c r="A5104" s="2">
        <v>7</v>
      </c>
      <c r="B5104" s="2">
        <v>2019</v>
      </c>
      <c r="C5104" s="4" t="str">
        <f>INDEX(Index!$B$1:$B$500,MATCH($F5104,Index!$A$1:$A$500,0)
)</f>
        <v>LV</v>
      </c>
      <c r="D5104" s="4">
        <v>0</v>
      </c>
      <c r="E5104" s="141">
        <f t="shared" si="79"/>
        <v>4.4145600721909942E-3</v>
      </c>
      <c r="F5104" s="3" t="s">
        <v>52</v>
      </c>
      <c r="G5104" s="3">
        <v>15</v>
      </c>
      <c r="H5104" s="125">
        <v>4.4145600721909942E-3</v>
      </c>
      <c r="I5104" s="3"/>
      <c r="J5104" s="3"/>
      <c r="K5104" s="3" t="s">
        <v>118</v>
      </c>
      <c r="L5104" s="125">
        <v>8.0353428665082799E-2</v>
      </c>
      <c r="M5104" s="3">
        <v>10</v>
      </c>
      <c r="N5104" s="125">
        <v>9.1035586189533405E-2</v>
      </c>
      <c r="O5104" s="3">
        <v>24</v>
      </c>
      <c r="P5104" s="125">
        <v>1.50967175966416E-2</v>
      </c>
      <c r="Q5104" s="3">
        <v>7</v>
      </c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3"/>
    </row>
    <row r="5105" spans="1:30" hidden="1" x14ac:dyDescent="0.25">
      <c r="A5105" s="2">
        <v>7</v>
      </c>
      <c r="B5105" s="2">
        <v>2019</v>
      </c>
      <c r="C5105" s="4" t="str">
        <f>INDEX(Index!$B$1:$B$500,MATCH($F5105,Index!$A$1:$A$500,0)
)</f>
        <v>PHI</v>
      </c>
      <c r="D5105" s="4">
        <v>0</v>
      </c>
      <c r="E5105" s="141">
        <f t="shared" si="79"/>
        <v>1.1139011636488103E-3</v>
      </c>
      <c r="F5105" s="3" t="s">
        <v>7</v>
      </c>
      <c r="G5105" s="3">
        <v>16</v>
      </c>
      <c r="H5105" s="125">
        <v>1.1139011636488103E-3</v>
      </c>
      <c r="I5105" s="3"/>
      <c r="J5105" s="3"/>
      <c r="K5105" s="3" t="s">
        <v>125</v>
      </c>
      <c r="L5105" s="125">
        <v>-1.12074805361427E-2</v>
      </c>
      <c r="M5105" s="3">
        <v>19</v>
      </c>
      <c r="N5105" s="125">
        <v>-8.8677473954852804E-3</v>
      </c>
      <c r="O5105" s="3">
        <v>15</v>
      </c>
      <c r="P5105" s="125">
        <v>3.4536343043062301E-3</v>
      </c>
      <c r="Q5105" s="3">
        <v>11</v>
      </c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3"/>
    </row>
    <row r="5106" spans="1:30" hidden="1" x14ac:dyDescent="0.25">
      <c r="A5106" s="2">
        <v>7</v>
      </c>
      <c r="B5106" s="2">
        <v>2019</v>
      </c>
      <c r="C5106" s="4" t="str">
        <f>INDEX(Index!$B$1:$B$500,MATCH($F5106,Index!$A$1:$A$500,0)
)</f>
        <v>TB</v>
      </c>
      <c r="D5106" s="4">
        <v>0</v>
      </c>
      <c r="E5106" s="141">
        <f t="shared" si="79"/>
        <v>-2.1881599036286982E-3</v>
      </c>
      <c r="F5106" s="3" t="s">
        <v>38</v>
      </c>
      <c r="G5106" s="3">
        <v>17</v>
      </c>
      <c r="H5106" s="125">
        <v>-2.1881599036286982E-3</v>
      </c>
      <c r="I5106" s="3"/>
      <c r="J5106" s="3"/>
      <c r="K5106" s="3" t="s">
        <v>119</v>
      </c>
      <c r="L5106" s="125">
        <v>1.3890614346326E-2</v>
      </c>
      <c r="M5106" s="3">
        <v>16</v>
      </c>
      <c r="N5106" s="125">
        <v>-8.3321871857775006E-3</v>
      </c>
      <c r="O5106" s="3">
        <v>16</v>
      </c>
      <c r="P5106" s="125">
        <v>-2.4410961435732199E-2</v>
      </c>
      <c r="Q5106" s="3">
        <v>22</v>
      </c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3"/>
    </row>
    <row r="5107" spans="1:30" hidden="1" x14ac:dyDescent="0.25">
      <c r="A5107" s="2">
        <v>7</v>
      </c>
      <c r="B5107" s="2">
        <v>2019</v>
      </c>
      <c r="C5107" s="4" t="str">
        <f>INDEX(Index!$B$1:$B$500,MATCH($F5107,Index!$A$1:$A$500,0)
)</f>
        <v>PIT</v>
      </c>
      <c r="D5107" s="4">
        <v>0</v>
      </c>
      <c r="E5107" s="141">
        <f t="shared" si="79"/>
        <v>-8.9100077657462001E-3</v>
      </c>
      <c r="F5107" s="3" t="s">
        <v>32</v>
      </c>
      <c r="G5107" s="3">
        <v>18</v>
      </c>
      <c r="H5107" s="125">
        <v>-8.9100077657462001E-3</v>
      </c>
      <c r="I5107" s="3"/>
      <c r="J5107" s="3"/>
      <c r="K5107" s="3" t="s">
        <v>119</v>
      </c>
      <c r="L5107" s="125">
        <v>-5.0332710279501001E-2</v>
      </c>
      <c r="M5107" s="3">
        <v>23</v>
      </c>
      <c r="N5107" s="125">
        <v>-5.3356932214159401E-2</v>
      </c>
      <c r="O5107" s="3">
        <v>10</v>
      </c>
      <c r="P5107" s="125">
        <v>-1.19342297004046E-2</v>
      </c>
      <c r="Q5107" s="3">
        <v>18</v>
      </c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3"/>
    </row>
    <row r="5108" spans="1:30" hidden="1" x14ac:dyDescent="0.25">
      <c r="A5108" s="2">
        <v>7</v>
      </c>
      <c r="B5108" s="2">
        <v>2019</v>
      </c>
      <c r="C5108" s="4" t="str">
        <f>INDEX(Index!$B$1:$B$500,MATCH($F5108,Index!$A$1:$A$500,0)
)</f>
        <v>CHI</v>
      </c>
      <c r="D5108" s="4">
        <v>0</v>
      </c>
      <c r="E5108" s="141">
        <f t="shared" si="79"/>
        <v>-2.7885990689651995E-2</v>
      </c>
      <c r="F5108" s="3" t="s">
        <v>64</v>
      </c>
      <c r="G5108" s="3">
        <v>19</v>
      </c>
      <c r="H5108" s="125">
        <v>-2.7885990689651995E-2</v>
      </c>
      <c r="I5108" s="3"/>
      <c r="J5108" s="3"/>
      <c r="K5108" s="3" t="s">
        <v>118</v>
      </c>
      <c r="L5108" s="125">
        <v>-0.14364898875239299</v>
      </c>
      <c r="M5108" s="3">
        <v>27</v>
      </c>
      <c r="N5108" s="125">
        <v>-7.0049697644018694E-2</v>
      </c>
      <c r="O5108" s="3">
        <v>8</v>
      </c>
      <c r="P5108" s="125">
        <v>4.5713300418722298E-2</v>
      </c>
      <c r="Q5108" s="3">
        <v>1</v>
      </c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3"/>
    </row>
    <row r="5109" spans="1:30" hidden="1" x14ac:dyDescent="0.25">
      <c r="A5109" s="2">
        <v>7</v>
      </c>
      <c r="B5109" s="2">
        <v>2019</v>
      </c>
      <c r="C5109" s="4" t="str">
        <f>INDEX(Index!$B$1:$B$500,MATCH($F5109,Index!$A$1:$A$500,0)
)</f>
        <v>BUF</v>
      </c>
      <c r="D5109" s="4">
        <v>0</v>
      </c>
      <c r="E5109" s="141">
        <f t="shared" si="79"/>
        <v>-4.60058610538715E-2</v>
      </c>
      <c r="F5109" s="3" t="s">
        <v>0</v>
      </c>
      <c r="G5109" s="3">
        <v>20</v>
      </c>
      <c r="H5109" s="125">
        <v>-4.60058610538715E-2</v>
      </c>
      <c r="I5109" s="3"/>
      <c r="J5109" s="3"/>
      <c r="K5109" s="3" t="s">
        <v>117</v>
      </c>
      <c r="L5109" s="125">
        <v>-3.9234573989414399E-2</v>
      </c>
      <c r="M5109" s="3">
        <v>22</v>
      </c>
      <c r="N5109" s="125">
        <v>-3.6125354057374798E-2</v>
      </c>
      <c r="O5109" s="3">
        <v>13</v>
      </c>
      <c r="P5109" s="125">
        <v>-4.2896641121831898E-2</v>
      </c>
      <c r="Q5109" s="3">
        <v>28</v>
      </c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3"/>
    </row>
    <row r="5110" spans="1:30" hidden="1" x14ac:dyDescent="0.25">
      <c r="A5110" s="2">
        <v>7</v>
      </c>
      <c r="B5110" s="2">
        <v>2019</v>
      </c>
      <c r="C5110" s="4" t="str">
        <f>INDEX(Index!$B$1:$B$500,MATCH($F5110,Index!$A$1:$A$500,0)
)</f>
        <v>IND</v>
      </c>
      <c r="D5110" s="4">
        <v>0</v>
      </c>
      <c r="E5110" s="141">
        <f t="shared" si="79"/>
        <v>-4.6676256836659595E-2</v>
      </c>
      <c r="F5110" s="3" t="s">
        <v>35</v>
      </c>
      <c r="G5110" s="3">
        <v>21</v>
      </c>
      <c r="H5110" s="125">
        <v>-4.6676256836659595E-2</v>
      </c>
      <c r="I5110" s="3"/>
      <c r="J5110" s="3"/>
      <c r="K5110" s="3" t="s">
        <v>116</v>
      </c>
      <c r="L5110" s="125">
        <v>8.7611145553078307E-2</v>
      </c>
      <c r="M5110" s="3">
        <v>9</v>
      </c>
      <c r="N5110" s="125">
        <v>0.100437624879534</v>
      </c>
      <c r="O5110" s="3">
        <v>26</v>
      </c>
      <c r="P5110" s="125">
        <v>-3.3849777510203898E-2</v>
      </c>
      <c r="Q5110" s="3">
        <v>25</v>
      </c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3"/>
    </row>
    <row r="5111" spans="1:30" hidden="1" x14ac:dyDescent="0.25">
      <c r="A5111" s="2">
        <v>7</v>
      </c>
      <c r="B5111" s="2">
        <v>2019</v>
      </c>
      <c r="C5111" s="4" t="str">
        <f>INDEX(Index!$B$1:$B$500,MATCH($F5111,Index!$A$1:$A$500,0)
)</f>
        <v>CLE</v>
      </c>
      <c r="D5111" s="4">
        <v>0</v>
      </c>
      <c r="E5111" s="141">
        <f t="shared" si="79"/>
        <v>-9.6585067880442091E-2</v>
      </c>
      <c r="F5111" s="3" t="s">
        <v>10</v>
      </c>
      <c r="G5111" s="3">
        <v>22</v>
      </c>
      <c r="H5111" s="125">
        <v>-9.6585067880442091E-2</v>
      </c>
      <c r="I5111" s="3"/>
      <c r="J5111" s="3"/>
      <c r="K5111" s="3" t="s">
        <v>119</v>
      </c>
      <c r="L5111" s="125">
        <v>-0.120787242922634</v>
      </c>
      <c r="M5111" s="3">
        <v>26</v>
      </c>
      <c r="N5111" s="125">
        <v>1.33629378522429E-2</v>
      </c>
      <c r="O5111" s="3">
        <v>20</v>
      </c>
      <c r="P5111" s="125">
        <v>3.7565112894434802E-2</v>
      </c>
      <c r="Q5111" s="3">
        <v>4</v>
      </c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3"/>
      <c r="AD5111" s="3"/>
    </row>
    <row r="5112" spans="1:30" hidden="1" x14ac:dyDescent="0.25">
      <c r="A5112" s="2">
        <v>7</v>
      </c>
      <c r="B5112" s="2">
        <v>2019</v>
      </c>
      <c r="C5112" s="4" t="str">
        <f>INDEX(Index!$B$1:$B$500,MATCH($F5112,Index!$A$1:$A$500,0)
)</f>
        <v>DEN</v>
      </c>
      <c r="D5112" s="4">
        <v>0</v>
      </c>
      <c r="E5112" s="141">
        <f t="shared" si="79"/>
        <v>-0.1133372160988759</v>
      </c>
      <c r="F5112" s="3" t="s">
        <v>39</v>
      </c>
      <c r="G5112" s="3">
        <v>23</v>
      </c>
      <c r="H5112" s="125">
        <v>-0.1133372160988759</v>
      </c>
      <c r="I5112" s="3"/>
      <c r="J5112" s="3"/>
      <c r="K5112" s="3" t="s">
        <v>123</v>
      </c>
      <c r="L5112" s="125">
        <v>-0.112079805780499</v>
      </c>
      <c r="M5112" s="3">
        <v>24</v>
      </c>
      <c r="N5112" s="125">
        <v>-7.2819941886166806E-2</v>
      </c>
      <c r="O5112" s="3">
        <v>7</v>
      </c>
      <c r="P5112" s="125">
        <v>-7.4077352204543701E-2</v>
      </c>
      <c r="Q5112" s="3">
        <v>32</v>
      </c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3"/>
    </row>
    <row r="5113" spans="1:30" hidden="1" x14ac:dyDescent="0.25">
      <c r="A5113" s="2">
        <v>7</v>
      </c>
      <c r="B5113" s="2">
        <v>2019</v>
      </c>
      <c r="C5113" s="4" t="str">
        <f>INDEX(Index!$B$1:$B$500,MATCH($F5113,Index!$A$1:$A$500,0)
)</f>
        <v>LAC</v>
      </c>
      <c r="D5113" s="4">
        <v>0</v>
      </c>
      <c r="E5113" s="141">
        <f t="shared" si="79"/>
        <v>-0.12582953607771874</v>
      </c>
      <c r="F5113" s="3" t="s">
        <v>28</v>
      </c>
      <c r="G5113" s="3">
        <v>24</v>
      </c>
      <c r="H5113" s="125">
        <v>-0.12582953607771874</v>
      </c>
      <c r="I5113" s="3"/>
      <c r="J5113" s="3"/>
      <c r="K5113" s="3" t="s">
        <v>123</v>
      </c>
      <c r="L5113" s="125">
        <v>4.2933723930574E-2</v>
      </c>
      <c r="M5113" s="3">
        <v>14</v>
      </c>
      <c r="N5113" s="125">
        <v>0.171098472029004</v>
      </c>
      <c r="O5113" s="3">
        <v>30</v>
      </c>
      <c r="P5113" s="125">
        <v>2.3352120207112402E-3</v>
      </c>
      <c r="Q5113" s="3">
        <v>12</v>
      </c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3"/>
      <c r="AD5113" s="3"/>
    </row>
    <row r="5114" spans="1:30" hidden="1" x14ac:dyDescent="0.25">
      <c r="A5114" s="2">
        <v>7</v>
      </c>
      <c r="B5114" s="2">
        <v>2019</v>
      </c>
      <c r="C5114" s="4" t="str">
        <f>INDEX(Index!$B$1:$B$500,MATCH($F5114,Index!$A$1:$A$500,0)
)</f>
        <v>TEN</v>
      </c>
      <c r="D5114" s="4">
        <v>0</v>
      </c>
      <c r="E5114" s="141">
        <f t="shared" si="79"/>
        <v>-0.20102573745407426</v>
      </c>
      <c r="F5114" s="3" t="s">
        <v>45</v>
      </c>
      <c r="G5114" s="3">
        <v>25</v>
      </c>
      <c r="H5114" s="125">
        <v>-0.20102573745407426</v>
      </c>
      <c r="I5114" s="3"/>
      <c r="J5114" s="3"/>
      <c r="K5114" s="3" t="s">
        <v>125</v>
      </c>
      <c r="L5114" s="125">
        <v>-0.16815656364366199</v>
      </c>
      <c r="M5114" s="3">
        <v>28</v>
      </c>
      <c r="N5114" s="125">
        <v>-6.22336909402581E-3</v>
      </c>
      <c r="O5114" s="3">
        <v>17</v>
      </c>
      <c r="P5114" s="125">
        <v>-3.9092542904438102E-2</v>
      </c>
      <c r="Q5114" s="3">
        <v>27</v>
      </c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</row>
    <row r="5115" spans="1:30" hidden="1" x14ac:dyDescent="0.25">
      <c r="A5115" s="2">
        <v>7</v>
      </c>
      <c r="B5115" s="2">
        <v>2019</v>
      </c>
      <c r="C5115" s="4" t="str">
        <f>INDEX(Index!$B$1:$B$500,MATCH($F5115,Index!$A$1:$A$500,0)
)</f>
        <v>ARI</v>
      </c>
      <c r="D5115" s="4">
        <v>0</v>
      </c>
      <c r="E5115" s="141">
        <f t="shared" si="79"/>
        <v>-0.21692459855258373</v>
      </c>
      <c r="F5115" s="3" t="s">
        <v>23</v>
      </c>
      <c r="G5115" s="3">
        <v>26</v>
      </c>
      <c r="H5115" s="125">
        <v>-0.21692459855258373</v>
      </c>
      <c r="I5115" s="3"/>
      <c r="J5115" s="3"/>
      <c r="K5115" s="3" t="s">
        <v>268</v>
      </c>
      <c r="L5115" s="125">
        <v>-2.6086251262629701E-2</v>
      </c>
      <c r="M5115" s="3">
        <v>21</v>
      </c>
      <c r="N5115" s="125">
        <v>0.14208053532468701</v>
      </c>
      <c r="O5115" s="3">
        <v>28</v>
      </c>
      <c r="P5115" s="125">
        <v>-4.8757811965267003E-2</v>
      </c>
      <c r="Q5115" s="3">
        <v>30</v>
      </c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3"/>
    </row>
    <row r="5116" spans="1:30" hidden="1" x14ac:dyDescent="0.25">
      <c r="A5116" s="2">
        <v>7</v>
      </c>
      <c r="B5116" s="2">
        <v>2019</v>
      </c>
      <c r="C5116" s="4" t="str">
        <f>INDEX(Index!$B$1:$B$500,MATCH($F5116,Index!$A$1:$A$500,0)
)</f>
        <v>ATL</v>
      </c>
      <c r="D5116" s="4">
        <v>0</v>
      </c>
      <c r="E5116" s="141">
        <f t="shared" si="79"/>
        <v>-0.22316617457465104</v>
      </c>
      <c r="F5116" s="3" t="s">
        <v>43</v>
      </c>
      <c r="G5116" s="3">
        <v>27</v>
      </c>
      <c r="H5116" s="125">
        <v>-0.22316617457465104</v>
      </c>
      <c r="I5116" s="3"/>
      <c r="J5116" s="3"/>
      <c r="K5116" s="3" t="s">
        <v>124</v>
      </c>
      <c r="L5116" s="125">
        <v>8.5604588244695703E-4</v>
      </c>
      <c r="M5116" s="3">
        <v>18</v>
      </c>
      <c r="N5116" s="125">
        <v>0.16067683467867</v>
      </c>
      <c r="O5116" s="3">
        <v>29</v>
      </c>
      <c r="P5116" s="125">
        <v>-6.3345385778428007E-2</v>
      </c>
      <c r="Q5116" s="3">
        <v>31</v>
      </c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3"/>
    </row>
    <row r="5117" spans="1:30" hidden="1" x14ac:dyDescent="0.25">
      <c r="A5117" s="2">
        <v>7</v>
      </c>
      <c r="B5117" s="2">
        <v>2019</v>
      </c>
      <c r="C5117" s="4" t="str">
        <f>INDEX(Index!$B$1:$B$500,MATCH($F5117,Index!$A$1:$A$500,0)
)</f>
        <v>NYG</v>
      </c>
      <c r="D5117" s="4">
        <v>0</v>
      </c>
      <c r="E5117" s="141">
        <f t="shared" si="79"/>
        <v>-0.25441824283690628</v>
      </c>
      <c r="F5117" s="3" t="s">
        <v>15</v>
      </c>
      <c r="G5117" s="3">
        <v>28</v>
      </c>
      <c r="H5117" s="125">
        <v>-0.25441824283690628</v>
      </c>
      <c r="I5117" s="3"/>
      <c r="J5117" s="3"/>
      <c r="K5117" s="3" t="s">
        <v>123</v>
      </c>
      <c r="L5117" s="125">
        <v>-0.116499355353217</v>
      </c>
      <c r="M5117" s="3">
        <v>25</v>
      </c>
      <c r="N5117" s="125">
        <v>0.101690336842421</v>
      </c>
      <c r="O5117" s="3">
        <v>27</v>
      </c>
      <c r="P5117" s="125">
        <v>-3.6228550641268301E-2</v>
      </c>
      <c r="Q5117" s="3">
        <v>26</v>
      </c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3"/>
    </row>
    <row r="5118" spans="1:30" hidden="1" x14ac:dyDescent="0.25">
      <c r="A5118" s="2">
        <v>7</v>
      </c>
      <c r="B5118" s="2">
        <v>2019</v>
      </c>
      <c r="C5118" s="4" t="str">
        <f>INDEX(Index!$B$1:$B$500,MATCH($F5118,Index!$A$1:$A$500,0)
)</f>
        <v>WAS</v>
      </c>
      <c r="D5118" s="4">
        <v>0</v>
      </c>
      <c r="E5118" s="141">
        <f t="shared" si="79"/>
        <v>-0.32110228785954986</v>
      </c>
      <c r="F5118" s="3" t="s">
        <v>26</v>
      </c>
      <c r="G5118" s="3">
        <v>29</v>
      </c>
      <c r="H5118" s="125">
        <v>-0.32110228785954986</v>
      </c>
      <c r="I5118" s="3"/>
      <c r="J5118" s="3"/>
      <c r="K5118" s="3" t="s">
        <v>124</v>
      </c>
      <c r="L5118" s="125">
        <v>-0.213849045063572</v>
      </c>
      <c r="M5118" s="3">
        <v>29</v>
      </c>
      <c r="N5118" s="125">
        <v>0.100028655802303</v>
      </c>
      <c r="O5118" s="3">
        <v>25</v>
      </c>
      <c r="P5118" s="125">
        <v>-7.2245869936748697E-3</v>
      </c>
      <c r="Q5118" s="3">
        <v>14</v>
      </c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3"/>
    </row>
    <row r="5119" spans="1:30" hidden="1" x14ac:dyDescent="0.25">
      <c r="A5119" s="2">
        <v>7</v>
      </c>
      <c r="B5119" s="2">
        <v>2019</v>
      </c>
      <c r="C5119" s="4" t="str">
        <f>INDEX(Index!$B$1:$B$500,MATCH($F5119,Index!$A$1:$A$500,0)
)</f>
        <v>NYJ</v>
      </c>
      <c r="D5119" s="4">
        <v>0</v>
      </c>
      <c r="E5119" s="141">
        <f t="shared" si="79"/>
        <v>-0.34082670876138049</v>
      </c>
      <c r="F5119" s="3" t="s">
        <v>9</v>
      </c>
      <c r="G5119" s="3">
        <v>30</v>
      </c>
      <c r="H5119" s="125">
        <v>-0.34082670876138049</v>
      </c>
      <c r="I5119" s="3"/>
      <c r="J5119" s="3"/>
      <c r="K5119" s="3" t="s">
        <v>120</v>
      </c>
      <c r="L5119" s="125">
        <v>-0.40539117442122302</v>
      </c>
      <c r="M5119" s="3">
        <v>32</v>
      </c>
      <c r="N5119" s="125">
        <v>-5.9447757594006098E-2</v>
      </c>
      <c r="O5119" s="3">
        <v>9</v>
      </c>
      <c r="P5119" s="125">
        <v>5.1167080658364303E-3</v>
      </c>
      <c r="Q5119" s="3">
        <v>10</v>
      </c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3"/>
    </row>
    <row r="5120" spans="1:30" hidden="1" x14ac:dyDescent="0.25">
      <c r="A5120" s="2">
        <v>7</v>
      </c>
      <c r="B5120" s="2">
        <v>2019</v>
      </c>
      <c r="C5120" s="4" t="str">
        <f>INDEX(Index!$B$1:$B$500,MATCH($F5120,Index!$A$1:$A$500,0)
)</f>
        <v>CIN</v>
      </c>
      <c r="D5120" s="4">
        <v>0</v>
      </c>
      <c r="E5120" s="141">
        <f t="shared" si="79"/>
        <v>-0.42298184554947993</v>
      </c>
      <c r="F5120" s="3" t="s">
        <v>24</v>
      </c>
      <c r="G5120" s="3">
        <v>31</v>
      </c>
      <c r="H5120" s="125">
        <v>-0.42298184554947993</v>
      </c>
      <c r="I5120" s="3"/>
      <c r="J5120" s="3"/>
      <c r="K5120" s="3" t="s">
        <v>132</v>
      </c>
      <c r="L5120" s="125">
        <v>-0.24521977377031701</v>
      </c>
      <c r="M5120" s="3">
        <v>30</v>
      </c>
      <c r="N5120" s="125">
        <v>0.21065800826331901</v>
      </c>
      <c r="O5120" s="3">
        <v>31</v>
      </c>
      <c r="P5120" s="125">
        <v>3.2895936484156098E-2</v>
      </c>
      <c r="Q5120" s="3">
        <v>5</v>
      </c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3"/>
    </row>
    <row r="5121" spans="1:30" hidden="1" x14ac:dyDescent="0.25">
      <c r="A5121" s="2">
        <v>7</v>
      </c>
      <c r="B5121" s="2">
        <v>2019</v>
      </c>
      <c r="C5121" s="4" t="str">
        <f>INDEX(Index!$B$1:$B$500,MATCH($F5121,Index!$A$1:$A$500,0)
)</f>
        <v>MIA</v>
      </c>
      <c r="D5121" s="4">
        <v>0</v>
      </c>
      <c r="E5121" s="141">
        <f t="shared" si="79"/>
        <v>-0.66347005699275308</v>
      </c>
      <c r="F5121" s="3" t="s">
        <v>4</v>
      </c>
      <c r="G5121" s="3">
        <v>32</v>
      </c>
      <c r="H5121" s="125">
        <v>-0.66347005699275308</v>
      </c>
      <c r="I5121" s="3"/>
      <c r="J5121" s="3"/>
      <c r="K5121" s="3" t="s">
        <v>126</v>
      </c>
      <c r="L5121" s="125">
        <v>-0.354338993561499</v>
      </c>
      <c r="M5121" s="3">
        <v>31</v>
      </c>
      <c r="N5121" s="125">
        <v>0.28456188742303801</v>
      </c>
      <c r="O5121" s="3">
        <v>32</v>
      </c>
      <c r="P5121" s="125">
        <v>-2.45691760082161E-2</v>
      </c>
      <c r="Q5121" s="3">
        <v>23</v>
      </c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3"/>
    </row>
    <row r="5122" spans="1:30" hidden="1" x14ac:dyDescent="0.25">
      <c r="A5122" s="2">
        <v>8</v>
      </c>
      <c r="B5122" s="2">
        <v>2019</v>
      </c>
      <c r="C5122" s="4" t="str">
        <f>INDEX(Index!$B$1:$B$500,MATCH($F5122,Index!$A$1:$A$500,0)
)</f>
        <v>SF</v>
      </c>
      <c r="D5122" s="4">
        <v>0</v>
      </c>
      <c r="E5122" s="141">
        <f t="shared" ref="E5122:E5185" si="80">IF(D5122=1,H5122/100,H5122)</f>
        <v>0.44937849134190255</v>
      </c>
      <c r="F5122" s="3" t="s">
        <v>1</v>
      </c>
      <c r="G5122" s="3">
        <v>1</v>
      </c>
      <c r="H5122" s="125">
        <v>0.44937849134190255</v>
      </c>
      <c r="I5122" s="3"/>
      <c r="J5122" s="3"/>
      <c r="K5122" s="3" t="s">
        <v>217</v>
      </c>
      <c r="L5122" s="125">
        <v>7.6605429106199205E-2</v>
      </c>
      <c r="M5122" s="3">
        <v>10</v>
      </c>
      <c r="N5122" s="125">
        <v>-0.39483035571146702</v>
      </c>
      <c r="O5122" s="3">
        <v>2</v>
      </c>
      <c r="P5122" s="125">
        <v>-2.2057293475763701E-2</v>
      </c>
      <c r="Q5122" s="3">
        <v>24</v>
      </c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/>
    </row>
    <row r="5123" spans="1:30" hidden="1" x14ac:dyDescent="0.25">
      <c r="A5123" s="2">
        <v>8</v>
      </c>
      <c r="B5123" s="2">
        <v>2019</v>
      </c>
      <c r="C5123" s="4" t="str">
        <f>INDEX(Index!$B$1:$B$500,MATCH($F5123,Index!$A$1:$A$500,0)
)</f>
        <v>NE</v>
      </c>
      <c r="D5123" s="4">
        <v>0</v>
      </c>
      <c r="E5123" s="141">
        <f t="shared" si="80"/>
        <v>0.42172888219464727</v>
      </c>
      <c r="F5123" s="3" t="s">
        <v>17</v>
      </c>
      <c r="G5123" s="3">
        <v>2</v>
      </c>
      <c r="H5123" s="125">
        <v>0.42172888219464727</v>
      </c>
      <c r="I5123" s="3"/>
      <c r="J5123" s="3"/>
      <c r="K5123" s="3" t="s">
        <v>218</v>
      </c>
      <c r="L5123" s="125">
        <v>1.4514270906118201E-2</v>
      </c>
      <c r="M5123" s="3">
        <v>16</v>
      </c>
      <c r="N5123" s="125">
        <v>-0.434633824891756</v>
      </c>
      <c r="O5123" s="3">
        <v>1</v>
      </c>
      <c r="P5123" s="125">
        <v>-2.74192136032269E-2</v>
      </c>
      <c r="Q5123" s="3">
        <v>26</v>
      </c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3"/>
    </row>
    <row r="5124" spans="1:30" hidden="1" x14ac:dyDescent="0.25">
      <c r="A5124" s="2">
        <v>8</v>
      </c>
      <c r="B5124" s="2">
        <v>2019</v>
      </c>
      <c r="C5124" s="4" t="str">
        <f>INDEX(Index!$B$1:$B$500,MATCH($F5124,Index!$A$1:$A$500,0)
)</f>
        <v>DAL</v>
      </c>
      <c r="D5124" s="4">
        <v>0</v>
      </c>
      <c r="E5124" s="141">
        <f t="shared" si="80"/>
        <v>0.29707589479851504</v>
      </c>
      <c r="F5124" s="3" t="s">
        <v>3</v>
      </c>
      <c r="G5124" s="3">
        <v>3</v>
      </c>
      <c r="H5124" s="125">
        <v>0.29707589479851504</v>
      </c>
      <c r="I5124" s="3"/>
      <c r="J5124" s="3"/>
      <c r="K5124" s="3" t="s">
        <v>122</v>
      </c>
      <c r="L5124" s="125">
        <v>0.27508507166923701</v>
      </c>
      <c r="M5124" s="3">
        <v>1</v>
      </c>
      <c r="N5124" s="125">
        <v>-3.23981549730709E-2</v>
      </c>
      <c r="O5124" s="3">
        <v>12</v>
      </c>
      <c r="P5124" s="125">
        <v>-1.0407331843792901E-2</v>
      </c>
      <c r="Q5124" s="3">
        <v>18</v>
      </c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3"/>
      <c r="AD5124" s="3"/>
    </row>
    <row r="5125" spans="1:30" hidden="1" x14ac:dyDescent="0.25">
      <c r="A5125" s="2">
        <v>8</v>
      </c>
      <c r="B5125" s="2">
        <v>2019</v>
      </c>
      <c r="C5125" s="4" t="str">
        <f>INDEX(Index!$B$1:$B$500,MATCH($F5125,Index!$A$1:$A$500,0)
)</f>
        <v>MIN</v>
      </c>
      <c r="D5125" s="4">
        <v>0</v>
      </c>
      <c r="E5125" s="141">
        <f t="shared" si="80"/>
        <v>0.27003449354355052</v>
      </c>
      <c r="F5125" s="3" t="s">
        <v>46</v>
      </c>
      <c r="G5125" s="3">
        <v>4</v>
      </c>
      <c r="H5125" s="125">
        <v>0.27003449354355052</v>
      </c>
      <c r="I5125" s="3"/>
      <c r="J5125" s="3"/>
      <c r="K5125" s="3" t="s">
        <v>133</v>
      </c>
      <c r="L5125" s="125">
        <v>0.154287398516608</v>
      </c>
      <c r="M5125" s="3">
        <v>4</v>
      </c>
      <c r="N5125" s="125">
        <v>-0.124821251808379</v>
      </c>
      <c r="O5125" s="3">
        <v>4</v>
      </c>
      <c r="P5125" s="125">
        <v>-9.0741567814364502E-3</v>
      </c>
      <c r="Q5125" s="3">
        <v>15</v>
      </c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3"/>
    </row>
    <row r="5126" spans="1:30" hidden="1" x14ac:dyDescent="0.25">
      <c r="A5126" s="2">
        <v>8</v>
      </c>
      <c r="B5126" s="2">
        <v>2019</v>
      </c>
      <c r="C5126" s="4" t="str">
        <f>INDEX(Index!$B$1:$B$500,MATCH($F5126,Index!$A$1:$A$500,0)
)</f>
        <v>NO</v>
      </c>
      <c r="D5126" s="4">
        <v>0</v>
      </c>
      <c r="E5126" s="141">
        <f t="shared" si="80"/>
        <v>0.26660142521337926</v>
      </c>
      <c r="F5126" s="3" t="s">
        <v>27</v>
      </c>
      <c r="G5126" s="3">
        <v>5</v>
      </c>
      <c r="H5126" s="125">
        <v>0.26660142521337926</v>
      </c>
      <c r="I5126" s="3"/>
      <c r="J5126" s="3"/>
      <c r="K5126" s="3" t="s">
        <v>219</v>
      </c>
      <c r="L5126" s="125">
        <v>0.12562095506493001</v>
      </c>
      <c r="M5126" s="3">
        <v>6</v>
      </c>
      <c r="N5126" s="125">
        <v>-0.14963943633236701</v>
      </c>
      <c r="O5126" s="3">
        <v>3</v>
      </c>
      <c r="P5126" s="125">
        <v>-8.6589661839177601E-3</v>
      </c>
      <c r="Q5126" s="3">
        <v>14</v>
      </c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3"/>
      <c r="AD5126" s="3"/>
    </row>
    <row r="5127" spans="1:30" hidden="1" x14ac:dyDescent="0.25">
      <c r="A5127" s="2">
        <v>8</v>
      </c>
      <c r="B5127" s="2">
        <v>2019</v>
      </c>
      <c r="C5127" s="4" t="str">
        <f>INDEX(Index!$B$1:$B$500,MATCH($F5127,Index!$A$1:$A$500,0)
)</f>
        <v>KC</v>
      </c>
      <c r="D5127" s="4">
        <v>0</v>
      </c>
      <c r="E5127" s="141">
        <f t="shared" si="80"/>
        <v>0.24986901161759881</v>
      </c>
      <c r="F5127" s="3" t="s">
        <v>5</v>
      </c>
      <c r="G5127" s="3">
        <v>6</v>
      </c>
      <c r="H5127" s="125">
        <v>0.24986901161759881</v>
      </c>
      <c r="I5127" s="3"/>
      <c r="J5127" s="3"/>
      <c r="K5127" s="3" t="s">
        <v>128</v>
      </c>
      <c r="L5127" s="125">
        <v>0.244336790701738</v>
      </c>
      <c r="M5127" s="3">
        <v>2</v>
      </c>
      <c r="N5127" s="125">
        <v>-1.4601346703959701E-2</v>
      </c>
      <c r="O5127" s="3">
        <v>15</v>
      </c>
      <c r="P5127" s="125">
        <v>-9.0691257880988994E-3</v>
      </c>
      <c r="Q5127" s="3">
        <v>15</v>
      </c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3"/>
    </row>
    <row r="5128" spans="1:30" hidden="1" x14ac:dyDescent="0.25">
      <c r="A5128" s="2">
        <v>8</v>
      </c>
      <c r="B5128" s="2">
        <v>2019</v>
      </c>
      <c r="C5128" s="4" t="str">
        <f>INDEX(Index!$B$1:$B$500,MATCH($F5128,Index!$A$1:$A$500,0)
)</f>
        <v>GB</v>
      </c>
      <c r="D5128" s="4">
        <v>0</v>
      </c>
      <c r="E5128" s="141">
        <f t="shared" si="80"/>
        <v>0.20848526701403661</v>
      </c>
      <c r="F5128" s="3" t="s">
        <v>20</v>
      </c>
      <c r="G5128" s="3">
        <v>7</v>
      </c>
      <c r="H5128" s="125">
        <v>0.20848526701403661</v>
      </c>
      <c r="I5128" s="3"/>
      <c r="J5128" s="3"/>
      <c r="K5128" s="3" t="s">
        <v>219</v>
      </c>
      <c r="L5128" s="125">
        <v>0.199017307477901</v>
      </c>
      <c r="M5128" s="3">
        <v>3</v>
      </c>
      <c r="N5128" s="125">
        <v>-2.75567679407509E-2</v>
      </c>
      <c r="O5128" s="3">
        <v>13</v>
      </c>
      <c r="P5128" s="125">
        <v>-1.8088808404615301E-2</v>
      </c>
      <c r="Q5128" s="3">
        <v>22</v>
      </c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3"/>
    </row>
    <row r="5129" spans="1:30" hidden="1" x14ac:dyDescent="0.25">
      <c r="A5129" s="2">
        <v>8</v>
      </c>
      <c r="B5129" s="2">
        <v>2019</v>
      </c>
      <c r="C5129" s="4" t="str">
        <f>INDEX(Index!$B$1:$B$500,MATCH($F5129,Index!$A$1:$A$500,0)
)</f>
        <v>BAL</v>
      </c>
      <c r="D5129" s="4">
        <v>0</v>
      </c>
      <c r="E5129" s="141">
        <f t="shared" si="80"/>
        <v>0.11579884318298519</v>
      </c>
      <c r="F5129" s="3" t="s">
        <v>18</v>
      </c>
      <c r="G5129" s="3">
        <v>8</v>
      </c>
      <c r="H5129" s="125">
        <v>0.11579884318298519</v>
      </c>
      <c r="I5129" s="3"/>
      <c r="J5129" s="3"/>
      <c r="K5129" s="3" t="s">
        <v>121</v>
      </c>
      <c r="L5129" s="125">
        <v>0.11125423875413901</v>
      </c>
      <c r="M5129" s="3">
        <v>8</v>
      </c>
      <c r="N5129" s="125">
        <v>4.0264405368675302E-2</v>
      </c>
      <c r="O5129" s="3">
        <v>22</v>
      </c>
      <c r="P5129" s="125">
        <v>4.4809009797521497E-2</v>
      </c>
      <c r="Q5129" s="3">
        <v>1</v>
      </c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3"/>
    </row>
    <row r="5130" spans="1:30" hidden="1" x14ac:dyDescent="0.25">
      <c r="A5130" s="2">
        <v>8</v>
      </c>
      <c r="B5130" s="2">
        <v>2019</v>
      </c>
      <c r="C5130" s="4" t="str">
        <f>INDEX(Index!$B$1:$B$500,MATCH($F5130,Index!$A$1:$A$500,0)
)</f>
        <v>DET</v>
      </c>
      <c r="D5130" s="4">
        <v>0</v>
      </c>
      <c r="E5130" s="141">
        <f t="shared" si="80"/>
        <v>9.1660439180617712E-2</v>
      </c>
      <c r="F5130" s="3" t="s">
        <v>21</v>
      </c>
      <c r="G5130" s="3">
        <v>9</v>
      </c>
      <c r="H5130" s="125">
        <v>9.1660439180617712E-2</v>
      </c>
      <c r="I5130" s="3"/>
      <c r="J5130" s="3"/>
      <c r="K5130" s="3" t="s">
        <v>268</v>
      </c>
      <c r="L5130" s="125">
        <v>6.4760478137716307E-2</v>
      </c>
      <c r="M5130" s="3">
        <v>12</v>
      </c>
      <c r="N5130" s="125">
        <v>5.56104323254809E-3</v>
      </c>
      <c r="O5130" s="3">
        <v>20</v>
      </c>
      <c r="P5130" s="125">
        <v>3.2461004275449498E-2</v>
      </c>
      <c r="Q5130" s="3">
        <v>4</v>
      </c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3"/>
    </row>
    <row r="5131" spans="1:30" hidden="1" x14ac:dyDescent="0.25">
      <c r="A5131" s="2">
        <v>8</v>
      </c>
      <c r="B5131" s="2">
        <v>2019</v>
      </c>
      <c r="C5131" s="4" t="str">
        <f>INDEX(Index!$B$1:$B$500,MATCH($F5131,Index!$A$1:$A$500,0)
)</f>
        <v>LAR</v>
      </c>
      <c r="D5131" s="4">
        <v>0</v>
      </c>
      <c r="E5131" s="141">
        <f t="shared" si="80"/>
        <v>8.787111014452012E-2</v>
      </c>
      <c r="F5131" s="3" t="s">
        <v>42</v>
      </c>
      <c r="G5131" s="3">
        <v>10</v>
      </c>
      <c r="H5131" s="125">
        <v>8.787111014452012E-2</v>
      </c>
      <c r="I5131" s="3"/>
      <c r="J5131" s="3"/>
      <c r="K5131" s="3" t="s">
        <v>128</v>
      </c>
      <c r="L5131" s="125">
        <v>6.7308959203245004E-3</v>
      </c>
      <c r="M5131" s="3">
        <v>17</v>
      </c>
      <c r="N5131" s="125">
        <v>-8.5705047884643407E-2</v>
      </c>
      <c r="O5131" s="3">
        <v>5</v>
      </c>
      <c r="P5131" s="125">
        <v>-4.5648336604477797E-3</v>
      </c>
      <c r="Q5131" s="3">
        <v>12</v>
      </c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3"/>
    </row>
    <row r="5132" spans="1:30" hidden="1" x14ac:dyDescent="0.25">
      <c r="A5132" s="2">
        <v>8</v>
      </c>
      <c r="B5132" s="2">
        <v>2019</v>
      </c>
      <c r="C5132" s="4" t="str">
        <f>INDEX(Index!$B$1:$B$500,MATCH($F5132,Index!$A$1:$A$500,0)
)</f>
        <v>HOU</v>
      </c>
      <c r="D5132" s="4">
        <v>0</v>
      </c>
      <c r="E5132" s="141">
        <f t="shared" si="80"/>
        <v>6.4659648110425516E-2</v>
      </c>
      <c r="F5132" s="3" t="s">
        <v>49</v>
      </c>
      <c r="G5132" s="3">
        <v>11</v>
      </c>
      <c r="H5132" s="125">
        <v>6.4659648110425516E-2</v>
      </c>
      <c r="I5132" s="3"/>
      <c r="J5132" s="3"/>
      <c r="K5132" s="3" t="s">
        <v>128</v>
      </c>
      <c r="L5132" s="125">
        <v>8.65504059331203E-2</v>
      </c>
      <c r="M5132" s="3">
        <v>9</v>
      </c>
      <c r="N5132" s="125">
        <v>2.6280096021103701E-2</v>
      </c>
      <c r="O5132" s="3">
        <v>21</v>
      </c>
      <c r="P5132" s="125">
        <v>4.3893381984089199E-3</v>
      </c>
      <c r="Q5132" s="3">
        <v>9</v>
      </c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3"/>
    </row>
    <row r="5133" spans="1:30" hidden="1" x14ac:dyDescent="0.25">
      <c r="A5133" s="2">
        <v>8</v>
      </c>
      <c r="B5133" s="2">
        <v>2019</v>
      </c>
      <c r="C5133" s="4" t="str">
        <f>INDEX(Index!$B$1:$B$500,MATCH($F5133,Index!$A$1:$A$500,0)
)</f>
        <v>SEA</v>
      </c>
      <c r="D5133" s="4">
        <v>0</v>
      </c>
      <c r="E5133" s="141">
        <f t="shared" si="80"/>
        <v>5.69036617258767E-2</v>
      </c>
      <c r="F5133" s="3" t="s">
        <v>30</v>
      </c>
      <c r="G5133" s="3">
        <v>12</v>
      </c>
      <c r="H5133" s="125">
        <v>5.69036617258767E-2</v>
      </c>
      <c r="I5133" s="3"/>
      <c r="J5133" s="3"/>
      <c r="K5133" s="3" t="s">
        <v>133</v>
      </c>
      <c r="L5133" s="125">
        <v>0.15077149020592501</v>
      </c>
      <c r="M5133" s="3">
        <v>5</v>
      </c>
      <c r="N5133" s="125">
        <v>6.4801542751974903E-2</v>
      </c>
      <c r="O5133" s="3">
        <v>23</v>
      </c>
      <c r="P5133" s="125">
        <v>-2.9066285728073401E-2</v>
      </c>
      <c r="Q5133" s="3">
        <v>27</v>
      </c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3"/>
    </row>
    <row r="5134" spans="1:30" hidden="1" x14ac:dyDescent="0.25">
      <c r="A5134" s="2">
        <v>8</v>
      </c>
      <c r="B5134" s="2">
        <v>2019</v>
      </c>
      <c r="C5134" s="4" t="str">
        <f>INDEX(Index!$B$1:$B$500,MATCH($F5134,Index!$A$1:$A$500,0)
)</f>
        <v>JAX</v>
      </c>
      <c r="D5134" s="4">
        <v>0</v>
      </c>
      <c r="E5134" s="141">
        <f t="shared" si="80"/>
        <v>4.8877871719922014E-2</v>
      </c>
      <c r="F5134" s="3" t="s">
        <v>12</v>
      </c>
      <c r="G5134" s="3">
        <v>13</v>
      </c>
      <c r="H5134" s="125">
        <v>4.8877871719922014E-2</v>
      </c>
      <c r="I5134" s="3"/>
      <c r="J5134" s="3"/>
      <c r="K5134" s="3" t="s">
        <v>131</v>
      </c>
      <c r="L5134" s="125">
        <v>3.8149566956429203E-2</v>
      </c>
      <c r="M5134" s="3">
        <v>13</v>
      </c>
      <c r="N5134" s="125">
        <v>-3.81384284384191E-3</v>
      </c>
      <c r="O5134" s="3">
        <v>16</v>
      </c>
      <c r="P5134" s="125">
        <v>6.9144619196508999E-3</v>
      </c>
      <c r="Q5134" s="3">
        <v>7</v>
      </c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3"/>
      <c r="AD5134" s="3"/>
    </row>
    <row r="5135" spans="1:30" hidden="1" x14ac:dyDescent="0.25">
      <c r="A5135" s="2">
        <v>8</v>
      </c>
      <c r="B5135" s="2">
        <v>2019</v>
      </c>
      <c r="C5135" s="4" t="str">
        <f>INDEX(Index!$B$1:$B$500,MATCH($F5135,Index!$A$1:$A$500,0)
)</f>
        <v>LV</v>
      </c>
      <c r="D5135" s="4">
        <v>0</v>
      </c>
      <c r="E5135" s="141">
        <f t="shared" si="80"/>
        <v>3.4462050195125764E-2</v>
      </c>
      <c r="F5135" s="3" t="s">
        <v>52</v>
      </c>
      <c r="G5135" s="3">
        <v>14</v>
      </c>
      <c r="H5135" s="125">
        <v>3.4462050195125764E-2</v>
      </c>
      <c r="I5135" s="3"/>
      <c r="J5135" s="3"/>
      <c r="K5135" s="3" t="s">
        <v>125</v>
      </c>
      <c r="L5135" s="125">
        <v>0.116123404804649</v>
      </c>
      <c r="M5135" s="3">
        <v>7</v>
      </c>
      <c r="N5135" s="125">
        <v>8.7998868237704905E-2</v>
      </c>
      <c r="O5135" s="3">
        <v>25</v>
      </c>
      <c r="P5135" s="125">
        <v>6.3375136281816702E-3</v>
      </c>
      <c r="Q5135" s="3">
        <v>8</v>
      </c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3"/>
    </row>
    <row r="5136" spans="1:30" hidden="1" x14ac:dyDescent="0.25">
      <c r="A5136" s="2">
        <v>8</v>
      </c>
      <c r="B5136" s="2">
        <v>2019</v>
      </c>
      <c r="C5136" s="4" t="str">
        <f>INDEX(Index!$B$1:$B$500,MATCH($F5136,Index!$A$1:$A$500,0)
)</f>
        <v>PHI</v>
      </c>
      <c r="D5136" s="4">
        <v>0</v>
      </c>
      <c r="E5136" s="141">
        <f t="shared" si="80"/>
        <v>2.8364643822815481E-2</v>
      </c>
      <c r="F5136" s="3" t="s">
        <v>7</v>
      </c>
      <c r="G5136" s="3">
        <v>15</v>
      </c>
      <c r="H5136" s="125">
        <v>2.8364643822815481E-2</v>
      </c>
      <c r="I5136" s="3"/>
      <c r="J5136" s="3"/>
      <c r="K5136" s="3" t="s">
        <v>131</v>
      </c>
      <c r="L5136" s="125">
        <v>-7.7909985667253901E-4</v>
      </c>
      <c r="M5136" s="3">
        <v>18</v>
      </c>
      <c r="N5136" s="125">
        <v>-3.6095906109140798E-2</v>
      </c>
      <c r="O5136" s="3">
        <v>11</v>
      </c>
      <c r="P5136" s="125">
        <v>-6.9521624296527799E-3</v>
      </c>
      <c r="Q5136" s="3">
        <v>13</v>
      </c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3"/>
    </row>
    <row r="5137" spans="1:30" hidden="1" x14ac:dyDescent="0.25">
      <c r="A5137" s="2">
        <v>8</v>
      </c>
      <c r="B5137" s="2">
        <v>2019</v>
      </c>
      <c r="C5137" s="4" t="str">
        <f>INDEX(Index!$B$1:$B$500,MATCH($F5137,Index!$A$1:$A$500,0)
)</f>
        <v>CAR</v>
      </c>
      <c r="D5137" s="4">
        <v>0</v>
      </c>
      <c r="E5137" s="141">
        <f t="shared" si="80"/>
        <v>5.7328740729680819E-3</v>
      </c>
      <c r="F5137" s="3" t="s">
        <v>51</v>
      </c>
      <c r="G5137" s="3">
        <v>16</v>
      </c>
      <c r="H5137" s="125">
        <v>5.7328740729680819E-3</v>
      </c>
      <c r="I5137" s="3"/>
      <c r="J5137" s="3"/>
      <c r="K5137" s="3" t="s">
        <v>122</v>
      </c>
      <c r="L5137" s="125">
        <v>-4.0093803568913698E-2</v>
      </c>
      <c r="M5137" s="3">
        <v>20</v>
      </c>
      <c r="N5137" s="125">
        <v>-4.3832534477174299E-2</v>
      </c>
      <c r="O5137" s="3">
        <v>10</v>
      </c>
      <c r="P5137" s="125">
        <v>1.9941431647074802E-3</v>
      </c>
      <c r="Q5137" s="3">
        <v>11</v>
      </c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3"/>
    </row>
    <row r="5138" spans="1:30" hidden="1" x14ac:dyDescent="0.25">
      <c r="A5138" s="2">
        <v>8</v>
      </c>
      <c r="B5138" s="2">
        <v>2019</v>
      </c>
      <c r="C5138" s="4" t="str">
        <f>INDEX(Index!$B$1:$B$500,MATCH($F5138,Index!$A$1:$A$500,0)
)</f>
        <v>IND</v>
      </c>
      <c r="D5138" s="4">
        <v>0</v>
      </c>
      <c r="E5138" s="141">
        <f t="shared" si="80"/>
        <v>-1.7070908769523697E-2</v>
      </c>
      <c r="F5138" s="3" t="s">
        <v>35</v>
      </c>
      <c r="G5138" s="3">
        <v>17</v>
      </c>
      <c r="H5138" s="125">
        <v>-1.7070908769523697E-2</v>
      </c>
      <c r="I5138" s="3"/>
      <c r="J5138" s="3"/>
      <c r="K5138" s="3" t="s">
        <v>121</v>
      </c>
      <c r="L5138" s="125">
        <v>7.3661755141753701E-2</v>
      </c>
      <c r="M5138" s="3">
        <v>11</v>
      </c>
      <c r="N5138" s="125">
        <v>7.5760890529838198E-2</v>
      </c>
      <c r="O5138" s="3">
        <v>24</v>
      </c>
      <c r="P5138" s="125">
        <v>-1.49717733814392E-2</v>
      </c>
      <c r="Q5138" s="3">
        <v>21</v>
      </c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3"/>
      <c r="AD5138" s="3"/>
    </row>
    <row r="5139" spans="1:30" hidden="1" x14ac:dyDescent="0.25">
      <c r="A5139" s="2">
        <v>8</v>
      </c>
      <c r="B5139" s="2">
        <v>2019</v>
      </c>
      <c r="C5139" s="4" t="str">
        <f>INDEX(Index!$B$1:$B$500,MATCH($F5139,Index!$A$1:$A$500,0)
)</f>
        <v>TB</v>
      </c>
      <c r="D5139" s="4">
        <v>0</v>
      </c>
      <c r="E5139" s="141">
        <f t="shared" si="80"/>
        <v>-2.0009340250744741E-2</v>
      </c>
      <c r="F5139" s="3" t="s">
        <v>38</v>
      </c>
      <c r="G5139" s="3">
        <v>18</v>
      </c>
      <c r="H5139" s="125">
        <v>-2.0009340250744741E-2</v>
      </c>
      <c r="I5139" s="3"/>
      <c r="J5139" s="3"/>
      <c r="K5139" s="3" t="s">
        <v>123</v>
      </c>
      <c r="L5139" s="125">
        <v>-1.0122441903149801E-2</v>
      </c>
      <c r="M5139" s="3">
        <v>19</v>
      </c>
      <c r="N5139" s="125">
        <v>-2.8850862997992599E-3</v>
      </c>
      <c r="O5139" s="3">
        <v>17</v>
      </c>
      <c r="P5139" s="125">
        <v>-1.2771984647394201E-2</v>
      </c>
      <c r="Q5139" s="3">
        <v>19</v>
      </c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3"/>
      <c r="AD5139" s="3"/>
    </row>
    <row r="5140" spans="1:30" hidden="1" x14ac:dyDescent="0.25">
      <c r="A5140" s="2">
        <v>8</v>
      </c>
      <c r="B5140" s="2">
        <v>2019</v>
      </c>
      <c r="C5140" s="4" t="str">
        <f>INDEX(Index!$B$1:$B$500,MATCH($F5140,Index!$A$1:$A$500,0)
)</f>
        <v>PIT</v>
      </c>
      <c r="D5140" s="4">
        <v>0</v>
      </c>
      <c r="E5140" s="141">
        <f t="shared" si="80"/>
        <v>-3.4794480901198493E-2</v>
      </c>
      <c r="F5140" s="3" t="s">
        <v>32</v>
      </c>
      <c r="G5140" s="3">
        <v>19</v>
      </c>
      <c r="H5140" s="125">
        <v>-3.4794480901198493E-2</v>
      </c>
      <c r="I5140" s="3"/>
      <c r="J5140" s="3"/>
      <c r="K5140" s="3" t="s">
        <v>125</v>
      </c>
      <c r="L5140" s="125">
        <v>-7.9467997635281298E-2</v>
      </c>
      <c r="M5140" s="3">
        <v>23</v>
      </c>
      <c r="N5140" s="125">
        <v>-6.2994383310766303E-2</v>
      </c>
      <c r="O5140" s="3">
        <v>8</v>
      </c>
      <c r="P5140" s="125">
        <v>-1.8320866576683501E-2</v>
      </c>
      <c r="Q5140" s="3">
        <v>23</v>
      </c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  <c r="AC5140" s="3"/>
      <c r="AD5140" s="3"/>
    </row>
    <row r="5141" spans="1:30" hidden="1" x14ac:dyDescent="0.25">
      <c r="A5141" s="2">
        <v>8</v>
      </c>
      <c r="B5141" s="2">
        <v>2019</v>
      </c>
      <c r="C5141" s="4" t="str">
        <f>INDEX(Index!$B$1:$B$500,MATCH($F5141,Index!$A$1:$A$500,0)
)</f>
        <v>CHI</v>
      </c>
      <c r="D5141" s="4">
        <v>0</v>
      </c>
      <c r="E5141" s="141">
        <f t="shared" si="80"/>
        <v>-5.0753637475994685E-2</v>
      </c>
      <c r="F5141" s="3" t="s">
        <v>64</v>
      </c>
      <c r="G5141" s="3">
        <v>20</v>
      </c>
      <c r="H5141" s="125">
        <v>-5.0753637475994685E-2</v>
      </c>
      <c r="I5141" s="3"/>
      <c r="J5141" s="3"/>
      <c r="K5141" s="3" t="s">
        <v>125</v>
      </c>
      <c r="L5141" s="125">
        <v>-0.14867508608993499</v>
      </c>
      <c r="M5141" s="3">
        <v>27</v>
      </c>
      <c r="N5141" s="125">
        <v>-7.7114400524530502E-2</v>
      </c>
      <c r="O5141" s="3">
        <v>6</v>
      </c>
      <c r="P5141" s="125">
        <v>2.0807048089409801E-2</v>
      </c>
      <c r="Q5141" s="3">
        <v>5</v>
      </c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3"/>
      <c r="AD5141" s="3"/>
    </row>
    <row r="5142" spans="1:30" hidden="1" x14ac:dyDescent="0.25">
      <c r="A5142" s="2">
        <v>8</v>
      </c>
      <c r="B5142" s="2">
        <v>2019</v>
      </c>
      <c r="C5142" s="4" t="str">
        <f>INDEX(Index!$B$1:$B$500,MATCH($F5142,Index!$A$1:$A$500,0)
)</f>
        <v>CLE</v>
      </c>
      <c r="D5142" s="4">
        <v>0</v>
      </c>
      <c r="E5142" s="141">
        <f t="shared" si="80"/>
        <v>-6.3988739457035371E-2</v>
      </c>
      <c r="F5142" s="3" t="s">
        <v>10</v>
      </c>
      <c r="G5142" s="3">
        <v>21</v>
      </c>
      <c r="H5142" s="125">
        <v>-6.3988739457035371E-2</v>
      </c>
      <c r="I5142" s="3"/>
      <c r="J5142" s="3"/>
      <c r="K5142" s="3" t="s">
        <v>123</v>
      </c>
      <c r="L5142" s="125">
        <v>-0.101659622977781</v>
      </c>
      <c r="M5142" s="3">
        <v>25</v>
      </c>
      <c r="N5142" s="125">
        <v>-2.75648366157592E-3</v>
      </c>
      <c r="O5142" s="3">
        <v>18</v>
      </c>
      <c r="P5142" s="125">
        <v>3.4914399859169699E-2</v>
      </c>
      <c r="Q5142" s="3">
        <v>3</v>
      </c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3"/>
    </row>
    <row r="5143" spans="1:30" hidden="1" x14ac:dyDescent="0.25">
      <c r="A5143" s="2">
        <v>8</v>
      </c>
      <c r="B5143" s="2">
        <v>2019</v>
      </c>
      <c r="C5143" s="4" t="str">
        <f>INDEX(Index!$B$1:$B$500,MATCH($F5143,Index!$A$1:$A$500,0)
)</f>
        <v>DEN</v>
      </c>
      <c r="D5143" s="4">
        <v>0</v>
      </c>
      <c r="E5143" s="141">
        <f t="shared" si="80"/>
        <v>-0.10444689066266419</v>
      </c>
      <c r="F5143" s="3" t="s">
        <v>39</v>
      </c>
      <c r="G5143" s="3">
        <v>22</v>
      </c>
      <c r="H5143" s="125">
        <v>-0.10444689066266419</v>
      </c>
      <c r="I5143" s="3"/>
      <c r="J5143" s="3"/>
      <c r="K5143" s="3" t="s">
        <v>130</v>
      </c>
      <c r="L5143" s="125">
        <v>-0.113635223374546</v>
      </c>
      <c r="M5143" s="3">
        <v>26</v>
      </c>
      <c r="N5143" s="125">
        <v>-7.6683848142216404E-2</v>
      </c>
      <c r="O5143" s="3">
        <v>7</v>
      </c>
      <c r="P5143" s="125">
        <v>-6.7495515430334593E-2</v>
      </c>
      <c r="Q5143" s="3">
        <v>31</v>
      </c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3"/>
      <c r="AD5143" s="3"/>
    </row>
    <row r="5144" spans="1:30" hidden="1" x14ac:dyDescent="0.25">
      <c r="A5144" s="2">
        <v>8</v>
      </c>
      <c r="B5144" s="2">
        <v>2019</v>
      </c>
      <c r="C5144" s="4" t="str">
        <f>INDEX(Index!$B$1:$B$500,MATCH($F5144,Index!$A$1:$A$500,0)
)</f>
        <v>LAC</v>
      </c>
      <c r="D5144" s="4">
        <v>0</v>
      </c>
      <c r="E5144" s="141">
        <f t="shared" si="80"/>
        <v>-0.12133000028324319</v>
      </c>
      <c r="F5144" s="3" t="s">
        <v>28</v>
      </c>
      <c r="G5144" s="3">
        <v>23</v>
      </c>
      <c r="H5144" s="125">
        <v>-0.12133000028324319</v>
      </c>
      <c r="I5144" s="3"/>
      <c r="J5144" s="3"/>
      <c r="K5144" s="3" t="s">
        <v>129</v>
      </c>
      <c r="L5144" s="125">
        <v>3.5172153019035299E-2</v>
      </c>
      <c r="M5144" s="3">
        <v>14</v>
      </c>
      <c r="N5144" s="125">
        <v>0.14651892096028199</v>
      </c>
      <c r="O5144" s="3">
        <v>28</v>
      </c>
      <c r="P5144" s="125">
        <v>-9.98323234199649E-3</v>
      </c>
      <c r="Q5144" s="3">
        <v>17</v>
      </c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3"/>
    </row>
    <row r="5145" spans="1:30" hidden="1" x14ac:dyDescent="0.25">
      <c r="A5145" s="2">
        <v>8</v>
      </c>
      <c r="B5145" s="2">
        <v>2019</v>
      </c>
      <c r="C5145" s="4" t="str">
        <f>INDEX(Index!$B$1:$B$500,MATCH($F5145,Index!$A$1:$A$500,0)
)</f>
        <v>BUF</v>
      </c>
      <c r="D5145" s="4">
        <v>0</v>
      </c>
      <c r="E5145" s="141">
        <f t="shared" si="80"/>
        <v>-0.12680565712127878</v>
      </c>
      <c r="F5145" s="3" t="s">
        <v>0</v>
      </c>
      <c r="G5145" s="3">
        <v>24</v>
      </c>
      <c r="H5145" s="125">
        <v>-0.12680565712127878</v>
      </c>
      <c r="I5145" s="3"/>
      <c r="J5145" s="3"/>
      <c r="K5145" s="3" t="s">
        <v>121</v>
      </c>
      <c r="L5145" s="125">
        <v>-8.1322172016096803E-2</v>
      </c>
      <c r="M5145" s="3">
        <v>24</v>
      </c>
      <c r="N5145" s="125">
        <v>1.9484154330697699E-3</v>
      </c>
      <c r="O5145" s="3">
        <v>19</v>
      </c>
      <c r="P5145" s="125">
        <v>-4.3535069672112202E-2</v>
      </c>
      <c r="Q5145" s="3">
        <v>30</v>
      </c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3"/>
    </row>
    <row r="5146" spans="1:30" hidden="1" x14ac:dyDescent="0.25">
      <c r="A5146" s="2">
        <v>8</v>
      </c>
      <c r="B5146" s="2">
        <v>2019</v>
      </c>
      <c r="C5146" s="4" t="str">
        <f>INDEX(Index!$B$1:$B$500,MATCH($F5146,Index!$A$1:$A$500,0)
)</f>
        <v>TEN</v>
      </c>
      <c r="D5146" s="4">
        <v>0</v>
      </c>
      <c r="E5146" s="141">
        <f t="shared" si="80"/>
        <v>-0.15982366429900649</v>
      </c>
      <c r="F5146" s="3" t="s">
        <v>45</v>
      </c>
      <c r="G5146" s="3">
        <v>25</v>
      </c>
      <c r="H5146" s="125">
        <v>-0.15982366429900649</v>
      </c>
      <c r="I5146" s="3"/>
      <c r="J5146" s="3"/>
      <c r="K5146" s="3" t="s">
        <v>131</v>
      </c>
      <c r="L5146" s="125">
        <v>-0.15026916909520699</v>
      </c>
      <c r="M5146" s="3">
        <v>28</v>
      </c>
      <c r="N5146" s="125">
        <v>-1.7679804603439198E-2</v>
      </c>
      <c r="O5146" s="3">
        <v>14</v>
      </c>
      <c r="P5146" s="125">
        <v>-2.72342998072387E-2</v>
      </c>
      <c r="Q5146" s="3">
        <v>25</v>
      </c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3"/>
    </row>
    <row r="5147" spans="1:30" hidden="1" x14ac:dyDescent="0.25">
      <c r="A5147" s="2">
        <v>8</v>
      </c>
      <c r="B5147" s="2">
        <v>2019</v>
      </c>
      <c r="C5147" s="4" t="str">
        <f>INDEX(Index!$B$1:$B$500,MATCH($F5147,Index!$A$1:$A$500,0)
)</f>
        <v>NYG</v>
      </c>
      <c r="D5147" s="4">
        <v>0</v>
      </c>
      <c r="E5147" s="141">
        <f t="shared" si="80"/>
        <v>-0.21508993960803971</v>
      </c>
      <c r="F5147" s="3" t="s">
        <v>15</v>
      </c>
      <c r="G5147" s="3">
        <v>26</v>
      </c>
      <c r="H5147" s="125">
        <v>-0.21508993960803971</v>
      </c>
      <c r="I5147" s="3"/>
      <c r="J5147" s="3"/>
      <c r="K5147" s="3" t="s">
        <v>130</v>
      </c>
      <c r="L5147" s="125">
        <v>-7.8954310911574302E-2</v>
      </c>
      <c r="M5147" s="3">
        <v>22</v>
      </c>
      <c r="N5147" s="125">
        <v>0.100809599233824</v>
      </c>
      <c r="O5147" s="3">
        <v>27</v>
      </c>
      <c r="P5147" s="125">
        <v>-3.5326029462641399E-2</v>
      </c>
      <c r="Q5147" s="3">
        <v>28</v>
      </c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3"/>
    </row>
    <row r="5148" spans="1:30" hidden="1" x14ac:dyDescent="0.25">
      <c r="A5148" s="2">
        <v>8</v>
      </c>
      <c r="B5148" s="2">
        <v>2019</v>
      </c>
      <c r="C5148" s="4" t="str">
        <f>INDEX(Index!$B$1:$B$500,MATCH($F5148,Index!$A$1:$A$500,0)
)</f>
        <v>ATL</v>
      </c>
      <c r="D5148" s="4">
        <v>0</v>
      </c>
      <c r="E5148" s="141">
        <f t="shared" si="80"/>
        <v>-0.22923228910388888</v>
      </c>
      <c r="F5148" s="3" t="s">
        <v>43</v>
      </c>
      <c r="G5148" s="3">
        <v>27</v>
      </c>
      <c r="H5148" s="125">
        <v>-0.22923228910388888</v>
      </c>
      <c r="I5148" s="3"/>
      <c r="J5148" s="3"/>
      <c r="K5148" s="3" t="s">
        <v>137</v>
      </c>
      <c r="L5148" s="125">
        <v>1.5757355445913002E-2</v>
      </c>
      <c r="M5148" s="3">
        <v>15</v>
      </c>
      <c r="N5148" s="125">
        <v>0.174252593784821</v>
      </c>
      <c r="O5148" s="3">
        <v>30</v>
      </c>
      <c r="P5148" s="125">
        <v>-7.0737050764980894E-2</v>
      </c>
      <c r="Q5148" s="3">
        <v>32</v>
      </c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3"/>
    </row>
    <row r="5149" spans="1:30" hidden="1" x14ac:dyDescent="0.25">
      <c r="A5149" s="2">
        <v>8</v>
      </c>
      <c r="B5149" s="2">
        <v>2019</v>
      </c>
      <c r="C5149" s="4" t="str">
        <f>INDEX(Index!$B$1:$B$500,MATCH($F5149,Index!$A$1:$A$500,0)
)</f>
        <v>ARI</v>
      </c>
      <c r="D5149" s="4">
        <v>0</v>
      </c>
      <c r="E5149" s="141">
        <f t="shared" si="80"/>
        <v>-0.25411128743146238</v>
      </c>
      <c r="F5149" s="3" t="s">
        <v>23</v>
      </c>
      <c r="G5149" s="3">
        <v>28</v>
      </c>
      <c r="H5149" s="125">
        <v>-0.25411128743146238</v>
      </c>
      <c r="I5149" s="3"/>
      <c r="J5149" s="3"/>
      <c r="K5149" s="3" t="s">
        <v>270</v>
      </c>
      <c r="L5149" s="125">
        <v>-6.8836819243047895E-2</v>
      </c>
      <c r="M5149" s="3">
        <v>21</v>
      </c>
      <c r="N5149" s="125">
        <v>0.14803030574890499</v>
      </c>
      <c r="O5149" s="3">
        <v>29</v>
      </c>
      <c r="P5149" s="125">
        <v>-3.7244162439509503E-2</v>
      </c>
      <c r="Q5149" s="3">
        <v>29</v>
      </c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3"/>
    </row>
    <row r="5150" spans="1:30" hidden="1" x14ac:dyDescent="0.25">
      <c r="A5150" s="2">
        <v>8</v>
      </c>
      <c r="B5150" s="2">
        <v>2019</v>
      </c>
      <c r="C5150" s="4" t="str">
        <f>INDEX(Index!$B$1:$B$500,MATCH($F5150,Index!$A$1:$A$500,0)
)</f>
        <v>WAS</v>
      </c>
      <c r="D5150" s="4">
        <v>0</v>
      </c>
      <c r="E5150" s="141">
        <f t="shared" si="80"/>
        <v>-0.29567761428966377</v>
      </c>
      <c r="F5150" s="3" t="s">
        <v>26</v>
      </c>
      <c r="G5150" s="3">
        <v>29</v>
      </c>
      <c r="H5150" s="125">
        <v>-0.29567761428966377</v>
      </c>
      <c r="I5150" s="3"/>
      <c r="J5150" s="3"/>
      <c r="K5150" s="3" t="s">
        <v>137</v>
      </c>
      <c r="L5150" s="125">
        <v>-0.20711212079513699</v>
      </c>
      <c r="M5150" s="3">
        <v>29</v>
      </c>
      <c r="N5150" s="125">
        <v>9.1380831407063004E-2</v>
      </c>
      <c r="O5150" s="3">
        <v>26</v>
      </c>
      <c r="P5150" s="125">
        <v>2.81533791253622E-3</v>
      </c>
      <c r="Q5150" s="3">
        <v>10</v>
      </c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3"/>
      <c r="AD5150" s="3"/>
    </row>
    <row r="5151" spans="1:30" hidden="1" x14ac:dyDescent="0.25">
      <c r="A5151" s="2">
        <v>8</v>
      </c>
      <c r="B5151" s="2">
        <v>2019</v>
      </c>
      <c r="C5151" s="4" t="str">
        <f>INDEX(Index!$B$1:$B$500,MATCH($F5151,Index!$A$1:$A$500,0)
)</f>
        <v>NYJ</v>
      </c>
      <c r="D5151" s="4">
        <v>0</v>
      </c>
      <c r="E5151" s="141">
        <f t="shared" si="80"/>
        <v>-0.35190813902193052</v>
      </c>
      <c r="F5151" s="3" t="s">
        <v>9</v>
      </c>
      <c r="G5151" s="3">
        <v>30</v>
      </c>
      <c r="H5151" s="125">
        <v>-0.35190813902193052</v>
      </c>
      <c r="I5151" s="3"/>
      <c r="J5151" s="3"/>
      <c r="K5151" s="3" t="s">
        <v>124</v>
      </c>
      <c r="L5151" s="125">
        <v>-0.41880002818586398</v>
      </c>
      <c r="M5151" s="3">
        <v>32</v>
      </c>
      <c r="N5151" s="125">
        <v>-5.62841533455469E-2</v>
      </c>
      <c r="O5151" s="3">
        <v>9</v>
      </c>
      <c r="P5151" s="125">
        <v>1.06077358183866E-2</v>
      </c>
      <c r="Q5151" s="3">
        <v>6</v>
      </c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3"/>
    </row>
    <row r="5152" spans="1:30" hidden="1" x14ac:dyDescent="0.25">
      <c r="A5152" s="2">
        <v>8</v>
      </c>
      <c r="B5152" s="2">
        <v>2019</v>
      </c>
      <c r="C5152" s="4" t="str">
        <f>INDEX(Index!$B$1:$B$500,MATCH($F5152,Index!$A$1:$A$500,0)
)</f>
        <v>CIN</v>
      </c>
      <c r="D5152" s="4">
        <v>0</v>
      </c>
      <c r="E5152" s="141">
        <f t="shared" si="80"/>
        <v>-0.41209841984685353</v>
      </c>
      <c r="F5152" s="3" t="s">
        <v>24</v>
      </c>
      <c r="G5152" s="3">
        <v>31</v>
      </c>
      <c r="H5152" s="125">
        <v>-0.41209841984685353</v>
      </c>
      <c r="I5152" s="3"/>
      <c r="J5152" s="3"/>
      <c r="K5152" s="3" t="s">
        <v>138</v>
      </c>
      <c r="L5152" s="125">
        <v>-0.20854691683667301</v>
      </c>
      <c r="M5152" s="3">
        <v>30</v>
      </c>
      <c r="N5152" s="125">
        <v>0.24106058535651301</v>
      </c>
      <c r="O5152" s="3">
        <v>31</v>
      </c>
      <c r="P5152" s="125">
        <v>3.7509082346332497E-2</v>
      </c>
      <c r="Q5152" s="3">
        <v>2</v>
      </c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3"/>
      <c r="AD5152" s="3"/>
    </row>
    <row r="5153" spans="1:30" hidden="1" x14ac:dyDescent="0.25">
      <c r="A5153" s="2">
        <v>8</v>
      </c>
      <c r="B5153" s="2">
        <v>2019</v>
      </c>
      <c r="C5153" s="4" t="str">
        <f>INDEX(Index!$B$1:$B$500,MATCH($F5153,Index!$A$1:$A$500,0)
)</f>
        <v>MIA</v>
      </c>
      <c r="D5153" s="4">
        <v>0</v>
      </c>
      <c r="E5153" s="141">
        <f t="shared" si="80"/>
        <v>-0.63152398958085454</v>
      </c>
      <c r="F5153" s="3" t="s">
        <v>4</v>
      </c>
      <c r="G5153" s="3">
        <v>32</v>
      </c>
      <c r="H5153" s="125">
        <v>-0.63152398958085454</v>
      </c>
      <c r="I5153" s="3"/>
      <c r="J5153" s="3"/>
      <c r="K5153" s="3" t="s">
        <v>132</v>
      </c>
      <c r="L5153" s="125">
        <v>-0.338460327210935</v>
      </c>
      <c r="M5153" s="3">
        <v>31</v>
      </c>
      <c r="N5153" s="125">
        <v>0.280120267086782</v>
      </c>
      <c r="O5153" s="3">
        <v>32</v>
      </c>
      <c r="P5153" s="125">
        <v>-1.29433952831376E-2</v>
      </c>
      <c r="Q5153" s="3">
        <v>20</v>
      </c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3"/>
    </row>
    <row r="5154" spans="1:30" hidden="1" x14ac:dyDescent="0.25">
      <c r="A5154" s="2">
        <v>9</v>
      </c>
      <c r="B5154" s="2">
        <v>2019</v>
      </c>
      <c r="C5154" s="4" t="str">
        <f>INDEX(Index!$B$1:$B$500,MATCH($F5154,Index!$A$1:$A$500,0)
)</f>
        <v>SF</v>
      </c>
      <c r="D5154" s="4">
        <v>0</v>
      </c>
      <c r="E5154" s="141">
        <f t="shared" si="80"/>
        <v>0.38374844647292039</v>
      </c>
      <c r="F5154" s="3" t="s">
        <v>1</v>
      </c>
      <c r="G5154" s="3">
        <v>1</v>
      </c>
      <c r="H5154" s="125">
        <v>0.38374844647292039</v>
      </c>
      <c r="I5154" s="3"/>
      <c r="J5154" s="3"/>
      <c r="K5154" s="3" t="s">
        <v>218</v>
      </c>
      <c r="L5154" s="125">
        <v>7.9308139819108905E-2</v>
      </c>
      <c r="M5154" s="3">
        <v>10</v>
      </c>
      <c r="N5154" s="125">
        <v>-0.319314664119214</v>
      </c>
      <c r="O5154" s="3">
        <v>2</v>
      </c>
      <c r="P5154" s="125">
        <v>-1.4874357465402501E-2</v>
      </c>
      <c r="Q5154" s="3">
        <v>21</v>
      </c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3"/>
      <c r="AD5154" s="3"/>
    </row>
    <row r="5155" spans="1:30" hidden="1" x14ac:dyDescent="0.25">
      <c r="A5155" s="2">
        <v>9</v>
      </c>
      <c r="B5155" s="2">
        <v>2019</v>
      </c>
      <c r="C5155" s="4" t="str">
        <f>INDEX(Index!$B$1:$B$500,MATCH($F5155,Index!$A$1:$A$500,0)
)</f>
        <v>NE</v>
      </c>
      <c r="D5155" s="4">
        <v>0</v>
      </c>
      <c r="E5155" s="141">
        <f t="shared" si="80"/>
        <v>0.32780745487262974</v>
      </c>
      <c r="F5155" s="3" t="s">
        <v>17</v>
      </c>
      <c r="G5155" s="3">
        <v>2</v>
      </c>
      <c r="H5155" s="125">
        <v>0.32780745487262974</v>
      </c>
      <c r="I5155" s="3"/>
      <c r="J5155" s="3"/>
      <c r="K5155" s="3" t="s">
        <v>222</v>
      </c>
      <c r="L5155" s="125">
        <v>3.1615741292900499E-3</v>
      </c>
      <c r="M5155" s="3">
        <v>17</v>
      </c>
      <c r="N5155" s="125">
        <v>-0.33388506145379399</v>
      </c>
      <c r="O5155" s="3">
        <v>1</v>
      </c>
      <c r="P5155" s="125">
        <v>-9.2391807104542506E-3</v>
      </c>
      <c r="Q5155" s="3">
        <v>17</v>
      </c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3"/>
    </row>
    <row r="5156" spans="1:30" hidden="1" x14ac:dyDescent="0.25">
      <c r="A5156" s="2">
        <v>9</v>
      </c>
      <c r="B5156" s="2">
        <v>2019</v>
      </c>
      <c r="C5156" s="4" t="str">
        <f>INDEX(Index!$B$1:$B$500,MATCH($F5156,Index!$A$1:$A$500,0)
)</f>
        <v>DAL</v>
      </c>
      <c r="D5156" s="4">
        <v>0</v>
      </c>
      <c r="E5156" s="141">
        <f t="shared" si="80"/>
        <v>0.28527727240469336</v>
      </c>
      <c r="F5156" s="3" t="s">
        <v>3</v>
      </c>
      <c r="G5156" s="3">
        <v>3</v>
      </c>
      <c r="H5156" s="125">
        <v>0.28527727240469336</v>
      </c>
      <c r="I5156" s="3"/>
      <c r="J5156" s="3"/>
      <c r="K5156" s="3" t="s">
        <v>128</v>
      </c>
      <c r="L5156" s="125">
        <v>0.26818050314382302</v>
      </c>
      <c r="M5156" s="3">
        <v>1</v>
      </c>
      <c r="N5156" s="125">
        <v>-4.3191952933674102E-2</v>
      </c>
      <c r="O5156" s="3">
        <v>11</v>
      </c>
      <c r="P5156" s="125">
        <v>-2.60951836728038E-2</v>
      </c>
      <c r="Q5156" s="3">
        <v>25</v>
      </c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3"/>
      <c r="AD5156" s="3"/>
    </row>
    <row r="5157" spans="1:30" hidden="1" x14ac:dyDescent="0.25">
      <c r="A5157" s="2">
        <v>9</v>
      </c>
      <c r="B5157" s="2">
        <v>2019</v>
      </c>
      <c r="C5157" s="4" t="str">
        <f>INDEX(Index!$B$1:$B$500,MATCH($F5157,Index!$A$1:$A$500,0)
)</f>
        <v>KC</v>
      </c>
      <c r="D5157" s="4">
        <v>0</v>
      </c>
      <c r="E5157" s="141">
        <f t="shared" si="80"/>
        <v>0.2843022898609977</v>
      </c>
      <c r="F5157" s="3" t="s">
        <v>5</v>
      </c>
      <c r="G5157" s="3">
        <v>4</v>
      </c>
      <c r="H5157" s="125">
        <v>0.2843022898609977</v>
      </c>
      <c r="I5157" s="3"/>
      <c r="J5157" s="3"/>
      <c r="K5157" s="3" t="s">
        <v>134</v>
      </c>
      <c r="L5157" s="125">
        <v>0.23166139682474199</v>
      </c>
      <c r="M5157" s="3">
        <v>2</v>
      </c>
      <c r="N5157" s="125">
        <v>-4.5537365743345798E-2</v>
      </c>
      <c r="O5157" s="3">
        <v>10</v>
      </c>
      <c r="P5157" s="125">
        <v>7.10352729290991E-3</v>
      </c>
      <c r="Q5157" s="3">
        <v>8</v>
      </c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3"/>
    </row>
    <row r="5158" spans="1:30" hidden="1" x14ac:dyDescent="0.25">
      <c r="A5158" s="2">
        <v>9</v>
      </c>
      <c r="B5158" s="2">
        <v>2019</v>
      </c>
      <c r="C5158" s="4" t="str">
        <f>INDEX(Index!$B$1:$B$500,MATCH($F5158,Index!$A$1:$A$500,0)
)</f>
        <v>NO</v>
      </c>
      <c r="D5158" s="4">
        <v>0</v>
      </c>
      <c r="E5158" s="141">
        <f t="shared" si="80"/>
        <v>0.27079711864340622</v>
      </c>
      <c r="F5158" s="3" t="s">
        <v>27</v>
      </c>
      <c r="G5158" s="3">
        <v>5</v>
      </c>
      <c r="H5158" s="125">
        <v>0.27079711864340622</v>
      </c>
      <c r="I5158" s="3"/>
      <c r="J5158" s="3"/>
      <c r="K5158" s="3" t="s">
        <v>219</v>
      </c>
      <c r="L5158" s="125">
        <v>0.11844886093022</v>
      </c>
      <c r="M5158" s="3">
        <v>8</v>
      </c>
      <c r="N5158" s="125">
        <v>-0.16100722389710401</v>
      </c>
      <c r="O5158" s="3">
        <v>3</v>
      </c>
      <c r="P5158" s="125">
        <v>-8.6589661839177601E-3</v>
      </c>
      <c r="Q5158" s="3">
        <v>16</v>
      </c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3"/>
      <c r="AD5158" s="3"/>
    </row>
    <row r="5159" spans="1:30" hidden="1" x14ac:dyDescent="0.25">
      <c r="A5159" s="2">
        <v>9</v>
      </c>
      <c r="B5159" s="2">
        <v>2019</v>
      </c>
      <c r="C5159" s="4" t="str">
        <f>INDEX(Index!$B$1:$B$500,MATCH($F5159,Index!$A$1:$A$500,0)
)</f>
        <v>MIN</v>
      </c>
      <c r="D5159" s="4">
        <v>0</v>
      </c>
      <c r="E5159" s="141">
        <f t="shared" si="80"/>
        <v>0.24685697580347904</v>
      </c>
      <c r="F5159" s="3" t="s">
        <v>46</v>
      </c>
      <c r="G5159" s="3">
        <v>6</v>
      </c>
      <c r="H5159" s="125">
        <v>0.24685697580347904</v>
      </c>
      <c r="I5159" s="3"/>
      <c r="J5159" s="3"/>
      <c r="K5159" s="3" t="s">
        <v>134</v>
      </c>
      <c r="L5159" s="125">
        <v>0.13014091881765699</v>
      </c>
      <c r="M5159" s="3">
        <v>7</v>
      </c>
      <c r="N5159" s="125">
        <v>-0.124387423741603</v>
      </c>
      <c r="O5159" s="3">
        <v>4</v>
      </c>
      <c r="P5159" s="125">
        <v>-7.6713667557809602E-3</v>
      </c>
      <c r="Q5159" s="3">
        <v>15</v>
      </c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3"/>
    </row>
    <row r="5160" spans="1:30" hidden="1" x14ac:dyDescent="0.25">
      <c r="A5160" s="2">
        <v>9</v>
      </c>
      <c r="B5160" s="2">
        <v>2019</v>
      </c>
      <c r="C5160" s="4" t="str">
        <f>INDEX(Index!$B$1:$B$500,MATCH($F5160,Index!$A$1:$A$500,0)
)</f>
        <v>BAL</v>
      </c>
      <c r="D5160" s="4">
        <v>0</v>
      </c>
      <c r="E5160" s="141">
        <f t="shared" si="80"/>
        <v>0.15285488792337082</v>
      </c>
      <c r="F5160" s="3" t="s">
        <v>18</v>
      </c>
      <c r="G5160" s="3">
        <v>7</v>
      </c>
      <c r="H5160" s="125">
        <v>0.15285488792337082</v>
      </c>
      <c r="I5160" s="3"/>
      <c r="J5160" s="3"/>
      <c r="K5160" s="3" t="s">
        <v>133</v>
      </c>
      <c r="L5160" s="125">
        <v>0.148490256202673</v>
      </c>
      <c r="M5160" s="3">
        <v>4</v>
      </c>
      <c r="N5160" s="125">
        <v>2.8613171124470399E-2</v>
      </c>
      <c r="O5160" s="3">
        <v>23</v>
      </c>
      <c r="P5160" s="125">
        <v>3.29778028451682E-2</v>
      </c>
      <c r="Q5160" s="3">
        <v>3</v>
      </c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3"/>
    </row>
    <row r="5161" spans="1:30" hidden="1" x14ac:dyDescent="0.25">
      <c r="A5161" s="2">
        <v>9</v>
      </c>
      <c r="B5161" s="2">
        <v>2019</v>
      </c>
      <c r="C5161" s="4" t="str">
        <f>INDEX(Index!$B$1:$B$500,MATCH($F5161,Index!$A$1:$A$500,0)
)</f>
        <v>HOU</v>
      </c>
      <c r="D5161" s="4">
        <v>0</v>
      </c>
      <c r="E5161" s="141">
        <f t="shared" si="80"/>
        <v>0.1289557331319372</v>
      </c>
      <c r="F5161" s="3" t="s">
        <v>49</v>
      </c>
      <c r="G5161" s="3">
        <v>8</v>
      </c>
      <c r="H5161" s="125">
        <v>0.1289557331319372</v>
      </c>
      <c r="I5161" s="3"/>
      <c r="J5161" s="3"/>
      <c r="K5161" s="3" t="s">
        <v>134</v>
      </c>
      <c r="L5161" s="125">
        <v>0.102109013777739</v>
      </c>
      <c r="M5161" s="3">
        <v>9</v>
      </c>
      <c r="N5161" s="125">
        <v>-1.7522945076671799E-2</v>
      </c>
      <c r="O5161" s="3">
        <v>13</v>
      </c>
      <c r="P5161" s="125">
        <v>9.3237742775263907E-3</v>
      </c>
      <c r="Q5161" s="3">
        <v>7</v>
      </c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3"/>
    </row>
    <row r="5162" spans="1:30" hidden="1" x14ac:dyDescent="0.25">
      <c r="A5162" s="2">
        <v>9</v>
      </c>
      <c r="B5162" s="2">
        <v>2019</v>
      </c>
      <c r="C5162" s="4" t="str">
        <f>INDEX(Index!$B$1:$B$500,MATCH($F5162,Index!$A$1:$A$500,0)
)</f>
        <v>GB</v>
      </c>
      <c r="D5162" s="4">
        <v>0</v>
      </c>
      <c r="E5162" s="141">
        <f t="shared" si="80"/>
        <v>0.12175937660993516</v>
      </c>
      <c r="F5162" s="3" t="s">
        <v>20</v>
      </c>
      <c r="G5162" s="3">
        <v>9</v>
      </c>
      <c r="H5162" s="125">
        <v>0.12175937660993516</v>
      </c>
      <c r="I5162" s="3"/>
      <c r="J5162" s="3"/>
      <c r="K5162" s="3" t="s">
        <v>139</v>
      </c>
      <c r="L5162" s="125">
        <v>0.13557278592578401</v>
      </c>
      <c r="M5162" s="3">
        <v>6</v>
      </c>
      <c r="N5162" s="125">
        <v>2.1328761273986499E-3</v>
      </c>
      <c r="O5162" s="3">
        <v>16</v>
      </c>
      <c r="P5162" s="125">
        <v>-1.16805331884502E-2</v>
      </c>
      <c r="Q5162" s="3">
        <v>19</v>
      </c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3"/>
    </row>
    <row r="5163" spans="1:30" hidden="1" x14ac:dyDescent="0.25">
      <c r="A5163" s="2">
        <v>9</v>
      </c>
      <c r="B5163" s="2">
        <v>2019</v>
      </c>
      <c r="C5163" s="4" t="str">
        <f>INDEX(Index!$B$1:$B$500,MATCH($F5163,Index!$A$1:$A$500,0)
)</f>
        <v>DET</v>
      </c>
      <c r="D5163" s="4">
        <v>0</v>
      </c>
      <c r="E5163" s="141">
        <f t="shared" si="80"/>
        <v>7.8541273646329596E-2</v>
      </c>
      <c r="F5163" s="3" t="s">
        <v>21</v>
      </c>
      <c r="G5163" s="3">
        <v>10</v>
      </c>
      <c r="H5163" s="125">
        <v>7.8541273646329596E-2</v>
      </c>
      <c r="I5163" s="3"/>
      <c r="J5163" s="3"/>
      <c r="K5163" s="3" t="s">
        <v>270</v>
      </c>
      <c r="L5163" s="125">
        <v>7.7840073790223993E-2</v>
      </c>
      <c r="M5163" s="3">
        <v>11</v>
      </c>
      <c r="N5163" s="125">
        <v>1.63767582273345E-2</v>
      </c>
      <c r="O5163" s="3">
        <v>19</v>
      </c>
      <c r="P5163" s="125">
        <v>1.7077958083440099E-2</v>
      </c>
      <c r="Q5163" s="3">
        <v>6</v>
      </c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3"/>
    </row>
    <row r="5164" spans="1:30" hidden="1" x14ac:dyDescent="0.25">
      <c r="A5164" s="2">
        <v>9</v>
      </c>
      <c r="B5164" s="2">
        <v>2019</v>
      </c>
      <c r="C5164" s="4" t="str">
        <f>INDEX(Index!$B$1:$B$500,MATCH($F5164,Index!$A$1:$A$500,0)
)</f>
        <v>LAR</v>
      </c>
      <c r="D5164" s="4">
        <v>0</v>
      </c>
      <c r="E5164" s="141">
        <f t="shared" si="80"/>
        <v>7.2608768719171921E-2</v>
      </c>
      <c r="F5164" s="3" t="s">
        <v>42</v>
      </c>
      <c r="G5164" s="3">
        <v>11</v>
      </c>
      <c r="H5164" s="125">
        <v>7.2608768719171921E-2</v>
      </c>
      <c r="I5164" s="3"/>
      <c r="J5164" s="3"/>
      <c r="K5164" s="3" t="s">
        <v>128</v>
      </c>
      <c r="L5164" s="125">
        <v>-1.5664097617095599E-2</v>
      </c>
      <c r="M5164" s="3">
        <v>19</v>
      </c>
      <c r="N5164" s="125">
        <v>-9.2837699996715303E-2</v>
      </c>
      <c r="O5164" s="3">
        <v>5</v>
      </c>
      <c r="P5164" s="125">
        <v>-4.5648336604477797E-3</v>
      </c>
      <c r="Q5164" s="3">
        <v>12</v>
      </c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3"/>
    </row>
    <row r="5165" spans="1:30" hidden="1" x14ac:dyDescent="0.25">
      <c r="A5165" s="2">
        <v>9</v>
      </c>
      <c r="B5165" s="2">
        <v>2019</v>
      </c>
      <c r="C5165" s="4" t="str">
        <f>INDEX(Index!$B$1:$B$500,MATCH($F5165,Index!$A$1:$A$500,0)
)</f>
        <v>LV</v>
      </c>
      <c r="D5165" s="4">
        <v>0</v>
      </c>
      <c r="E5165" s="141">
        <f t="shared" si="80"/>
        <v>4.31631837496564E-2</v>
      </c>
      <c r="F5165" s="3" t="s">
        <v>52</v>
      </c>
      <c r="G5165" s="3">
        <v>12</v>
      </c>
      <c r="H5165" s="125">
        <v>4.31631837496564E-2</v>
      </c>
      <c r="I5165" s="3"/>
      <c r="J5165" s="3"/>
      <c r="K5165" s="3" t="s">
        <v>131</v>
      </c>
      <c r="L5165" s="125">
        <v>0.14539531785863299</v>
      </c>
      <c r="M5165" s="3">
        <v>5</v>
      </c>
      <c r="N5165" s="125">
        <v>0.108032952077002</v>
      </c>
      <c r="O5165" s="3">
        <v>28</v>
      </c>
      <c r="P5165" s="125">
        <v>5.8008179680254096E-3</v>
      </c>
      <c r="Q5165" s="3">
        <v>9</v>
      </c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3"/>
      <c r="AD5165" s="3"/>
    </row>
    <row r="5166" spans="1:30" hidden="1" x14ac:dyDescent="0.25">
      <c r="A5166" s="2">
        <v>9</v>
      </c>
      <c r="B5166" s="2">
        <v>2019</v>
      </c>
      <c r="C5166" s="4" t="str">
        <f>INDEX(Index!$B$1:$B$500,MATCH($F5166,Index!$A$1:$A$500,0)
)</f>
        <v>SEA</v>
      </c>
      <c r="D5166" s="4">
        <v>0</v>
      </c>
      <c r="E5166" s="141">
        <f t="shared" si="80"/>
        <v>4.1461120732640987E-2</v>
      </c>
      <c r="F5166" s="3" t="s">
        <v>30</v>
      </c>
      <c r="G5166" s="3">
        <v>13</v>
      </c>
      <c r="H5166" s="125">
        <v>4.1461120732640987E-2</v>
      </c>
      <c r="I5166" s="3"/>
      <c r="J5166" s="3"/>
      <c r="K5166" s="3" t="s">
        <v>139</v>
      </c>
      <c r="L5166" s="125">
        <v>0.17581710426712499</v>
      </c>
      <c r="M5166" s="3">
        <v>3</v>
      </c>
      <c r="N5166" s="125">
        <v>8.9407110959259503E-2</v>
      </c>
      <c r="O5166" s="3">
        <v>25</v>
      </c>
      <c r="P5166" s="125">
        <v>-4.4948872575224501E-2</v>
      </c>
      <c r="Q5166" s="3">
        <v>29</v>
      </c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  <c r="AC5166" s="3"/>
      <c r="AD5166" s="3"/>
    </row>
    <row r="5167" spans="1:30" hidden="1" x14ac:dyDescent="0.25">
      <c r="A5167" s="2">
        <v>9</v>
      </c>
      <c r="B5167" s="2">
        <v>2019</v>
      </c>
      <c r="C5167" s="4" t="str">
        <f>INDEX(Index!$B$1:$B$500,MATCH($F5167,Index!$A$1:$A$500,0)
)</f>
        <v>PHI</v>
      </c>
      <c r="D5167" s="4">
        <v>0</v>
      </c>
      <c r="E5167" s="141">
        <f t="shared" si="80"/>
        <v>3.0426457078961335E-2</v>
      </c>
      <c r="F5167" s="3" t="s">
        <v>7</v>
      </c>
      <c r="G5167" s="3">
        <v>14</v>
      </c>
      <c r="H5167" s="125">
        <v>3.0426457078961335E-2</v>
      </c>
      <c r="I5167" s="3"/>
      <c r="J5167" s="3"/>
      <c r="K5167" s="3" t="s">
        <v>136</v>
      </c>
      <c r="L5167" s="125">
        <v>4.5976727094152398E-3</v>
      </c>
      <c r="M5167" s="3">
        <v>16</v>
      </c>
      <c r="N5167" s="125">
        <v>-3.9668882725928598E-2</v>
      </c>
      <c r="O5167" s="3">
        <v>12</v>
      </c>
      <c r="P5167" s="125">
        <v>-1.38400983563825E-2</v>
      </c>
      <c r="Q5167" s="3">
        <v>20</v>
      </c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3"/>
    </row>
    <row r="5168" spans="1:30" hidden="1" x14ac:dyDescent="0.25">
      <c r="A5168" s="2">
        <v>9</v>
      </c>
      <c r="B5168" s="2">
        <v>2019</v>
      </c>
      <c r="C5168" s="4" t="str">
        <f>INDEX(Index!$B$1:$B$500,MATCH($F5168,Index!$A$1:$A$500,0)
)</f>
        <v>IND</v>
      </c>
      <c r="D5168" s="4">
        <v>0</v>
      </c>
      <c r="E5168" s="141">
        <f t="shared" si="80"/>
        <v>1.6854406642366794E-2</v>
      </c>
      <c r="F5168" s="3" t="s">
        <v>35</v>
      </c>
      <c r="G5168" s="3">
        <v>15</v>
      </c>
      <c r="H5168" s="125">
        <v>1.6854406642366794E-2</v>
      </c>
      <c r="I5168" s="3"/>
      <c r="J5168" s="3"/>
      <c r="K5168" s="3" t="s">
        <v>128</v>
      </c>
      <c r="L5168" s="125">
        <v>7.1412620940981594E-2</v>
      </c>
      <c r="M5168" s="3">
        <v>12</v>
      </c>
      <c r="N5168" s="125">
        <v>2.28153019695914E-2</v>
      </c>
      <c r="O5168" s="3">
        <v>21</v>
      </c>
      <c r="P5168" s="125">
        <v>-3.1742912329023397E-2</v>
      </c>
      <c r="Q5168" s="3">
        <v>26</v>
      </c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  <c r="AC5168" s="3"/>
      <c r="AD5168" s="3"/>
    </row>
    <row r="5169" spans="1:30" hidden="1" x14ac:dyDescent="0.25">
      <c r="A5169" s="2">
        <v>9</v>
      </c>
      <c r="B5169" s="2">
        <v>2019</v>
      </c>
      <c r="C5169" s="4" t="str">
        <f>INDEX(Index!$B$1:$B$500,MATCH($F5169,Index!$A$1:$A$500,0)
)</f>
        <v>CAR</v>
      </c>
      <c r="D5169" s="4">
        <v>0</v>
      </c>
      <c r="E5169" s="141">
        <f t="shared" si="80"/>
        <v>8.6526251762962698E-3</v>
      </c>
      <c r="F5169" s="3" t="s">
        <v>51</v>
      </c>
      <c r="G5169" s="3">
        <v>16</v>
      </c>
      <c r="H5169" s="125">
        <v>8.6526251762962698E-3</v>
      </c>
      <c r="I5169" s="3"/>
      <c r="J5169" s="3"/>
      <c r="K5169" s="3" t="s">
        <v>128</v>
      </c>
      <c r="L5169" s="125">
        <v>-3.07136466547333E-2</v>
      </c>
      <c r="M5169" s="3">
        <v>21</v>
      </c>
      <c r="N5169" s="125">
        <v>-4.65154933161116E-2</v>
      </c>
      <c r="O5169" s="3">
        <v>9</v>
      </c>
      <c r="P5169" s="125">
        <v>-7.14922148508203E-3</v>
      </c>
      <c r="Q5169" s="3">
        <v>14</v>
      </c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3"/>
      <c r="AD5169" s="3"/>
    </row>
    <row r="5170" spans="1:30" hidden="1" x14ac:dyDescent="0.25">
      <c r="A5170" s="2">
        <v>9</v>
      </c>
      <c r="B5170" s="2">
        <v>2019</v>
      </c>
      <c r="C5170" s="4" t="str">
        <f>INDEX(Index!$B$1:$B$500,MATCH($F5170,Index!$A$1:$A$500,0)
)</f>
        <v>JAX</v>
      </c>
      <c r="D5170" s="4">
        <v>0</v>
      </c>
      <c r="E5170" s="141">
        <f t="shared" si="80"/>
        <v>3.7126468053336201E-3</v>
      </c>
      <c r="F5170" s="3" t="s">
        <v>12</v>
      </c>
      <c r="G5170" s="3">
        <v>17</v>
      </c>
      <c r="H5170" s="125">
        <v>3.7126468053336201E-3</v>
      </c>
      <c r="I5170" s="3"/>
      <c r="J5170" s="3"/>
      <c r="K5170" s="3" t="s">
        <v>135</v>
      </c>
      <c r="L5170" s="125">
        <v>7.6689332766224499E-3</v>
      </c>
      <c r="M5170" s="3">
        <v>15</v>
      </c>
      <c r="N5170" s="125">
        <v>5.79030022852574E-3</v>
      </c>
      <c r="O5170" s="3">
        <v>18</v>
      </c>
      <c r="P5170" s="125">
        <v>1.8340137572369099E-3</v>
      </c>
      <c r="Q5170" s="3">
        <v>11</v>
      </c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3"/>
    </row>
    <row r="5171" spans="1:30" hidden="1" x14ac:dyDescent="0.25">
      <c r="A5171" s="2">
        <v>9</v>
      </c>
      <c r="B5171" s="2">
        <v>2019</v>
      </c>
      <c r="C5171" s="4" t="str">
        <f>INDEX(Index!$B$1:$B$500,MATCH($F5171,Index!$A$1:$A$500,0)
)</f>
        <v>TB</v>
      </c>
      <c r="D5171" s="4">
        <v>0</v>
      </c>
      <c r="E5171" s="141">
        <f t="shared" si="80"/>
        <v>-3.5791661521939161E-2</v>
      </c>
      <c r="F5171" s="3" t="s">
        <v>38</v>
      </c>
      <c r="G5171" s="3">
        <v>18</v>
      </c>
      <c r="H5171" s="125">
        <v>-3.5791661521939161E-2</v>
      </c>
      <c r="I5171" s="3"/>
      <c r="J5171" s="3"/>
      <c r="K5171" s="3" t="s">
        <v>130</v>
      </c>
      <c r="L5171" s="125">
        <v>-4.9609864800685896E-3</v>
      </c>
      <c r="M5171" s="3">
        <v>18</v>
      </c>
      <c r="N5171" s="125">
        <v>2.37502509211408E-2</v>
      </c>
      <c r="O5171" s="3">
        <v>22</v>
      </c>
      <c r="P5171" s="125">
        <v>-7.08042412072977E-3</v>
      </c>
      <c r="Q5171" s="3">
        <v>13</v>
      </c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3"/>
    </row>
    <row r="5172" spans="1:30" hidden="1" x14ac:dyDescent="0.25">
      <c r="A5172" s="2">
        <v>9</v>
      </c>
      <c r="B5172" s="2">
        <v>2019</v>
      </c>
      <c r="C5172" s="4" t="str">
        <f>INDEX(Index!$B$1:$B$500,MATCH($F5172,Index!$A$1:$A$500,0)
)</f>
        <v>PIT</v>
      </c>
      <c r="D5172" s="4">
        <v>0</v>
      </c>
      <c r="E5172" s="141">
        <f t="shared" si="80"/>
        <v>-4.1950142941620361E-2</v>
      </c>
      <c r="F5172" s="3" t="s">
        <v>32</v>
      </c>
      <c r="G5172" s="3">
        <v>19</v>
      </c>
      <c r="H5172" s="125">
        <v>-4.1950142941620361E-2</v>
      </c>
      <c r="I5172" s="3"/>
      <c r="J5172" s="3"/>
      <c r="K5172" s="3" t="s">
        <v>131</v>
      </c>
      <c r="L5172" s="125">
        <v>-0.129953172259134</v>
      </c>
      <c r="M5172" s="3">
        <v>27</v>
      </c>
      <c r="N5172" s="125">
        <v>-8.5543325860352196E-2</v>
      </c>
      <c r="O5172" s="3">
        <v>7</v>
      </c>
      <c r="P5172" s="125">
        <v>2.4597034571614399E-3</v>
      </c>
      <c r="Q5172" s="3">
        <v>10</v>
      </c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3"/>
    </row>
    <row r="5173" spans="1:30" hidden="1" x14ac:dyDescent="0.25">
      <c r="A5173" s="2">
        <v>9</v>
      </c>
      <c r="B5173" s="2">
        <v>2019</v>
      </c>
      <c r="C5173" s="4" t="str">
        <f>INDEX(Index!$B$1:$B$500,MATCH($F5173,Index!$A$1:$A$500,0)
)</f>
        <v>LAC</v>
      </c>
      <c r="D5173" s="4">
        <v>0</v>
      </c>
      <c r="E5173" s="141">
        <f t="shared" si="80"/>
        <v>-5.1540737449556506E-2</v>
      </c>
      <c r="F5173" s="3" t="s">
        <v>28</v>
      </c>
      <c r="G5173" s="3">
        <v>20</v>
      </c>
      <c r="H5173" s="125">
        <v>-5.1540737449556506E-2</v>
      </c>
      <c r="I5173" s="3"/>
      <c r="J5173" s="3"/>
      <c r="K5173" s="3" t="s">
        <v>135</v>
      </c>
      <c r="L5173" s="125">
        <v>6.3272783071483998E-2</v>
      </c>
      <c r="M5173" s="3">
        <v>13</v>
      </c>
      <c r="N5173" s="125">
        <v>9.4668215429150201E-2</v>
      </c>
      <c r="O5173" s="3">
        <v>26</v>
      </c>
      <c r="P5173" s="125">
        <v>-2.01453050918903E-2</v>
      </c>
      <c r="Q5173" s="3">
        <v>23</v>
      </c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3"/>
    </row>
    <row r="5174" spans="1:30" hidden="1" x14ac:dyDescent="0.25">
      <c r="A5174" s="2">
        <v>9</v>
      </c>
      <c r="B5174" s="2">
        <v>2019</v>
      </c>
      <c r="C5174" s="4" t="str">
        <f>INDEX(Index!$B$1:$B$500,MATCH($F5174,Index!$A$1:$A$500,0)
)</f>
        <v>CHI</v>
      </c>
      <c r="D5174" s="4">
        <v>0</v>
      </c>
      <c r="E5174" s="141">
        <f t="shared" si="80"/>
        <v>-5.5220779842325589E-2</v>
      </c>
      <c r="F5174" s="3" t="s">
        <v>64</v>
      </c>
      <c r="G5174" s="3">
        <v>21</v>
      </c>
      <c r="H5174" s="125">
        <v>-5.5220779842325589E-2</v>
      </c>
      <c r="I5174" s="3"/>
      <c r="J5174" s="3"/>
      <c r="K5174" s="3" t="s">
        <v>129</v>
      </c>
      <c r="L5174" s="125">
        <v>-0.153157984502589</v>
      </c>
      <c r="M5174" s="3">
        <v>28</v>
      </c>
      <c r="N5174" s="125">
        <v>-6.3647266496541705E-2</v>
      </c>
      <c r="O5174" s="3">
        <v>8</v>
      </c>
      <c r="P5174" s="125">
        <v>3.4289938163721702E-2</v>
      </c>
      <c r="Q5174" s="3">
        <v>2</v>
      </c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3"/>
    </row>
    <row r="5175" spans="1:30" hidden="1" x14ac:dyDescent="0.25">
      <c r="A5175" s="2">
        <v>9</v>
      </c>
      <c r="B5175" s="2">
        <v>2019</v>
      </c>
      <c r="C5175" s="4" t="str">
        <f>INDEX(Index!$B$1:$B$500,MATCH($F5175,Index!$A$1:$A$500,0)
)</f>
        <v>DEN</v>
      </c>
      <c r="D5175" s="4">
        <v>0</v>
      </c>
      <c r="E5175" s="141">
        <f t="shared" si="80"/>
        <v>-6.3583827990924505E-2</v>
      </c>
      <c r="F5175" s="3" t="s">
        <v>39</v>
      </c>
      <c r="G5175" s="3">
        <v>22</v>
      </c>
      <c r="H5175" s="125">
        <v>-6.3583827990924505E-2</v>
      </c>
      <c r="I5175" s="3"/>
      <c r="J5175" s="3"/>
      <c r="K5175" s="3" t="s">
        <v>140</v>
      </c>
      <c r="L5175" s="125">
        <v>-9.3842630487618206E-2</v>
      </c>
      <c r="M5175" s="3">
        <v>22</v>
      </c>
      <c r="N5175" s="125">
        <v>-8.9297366021180602E-2</v>
      </c>
      <c r="O5175" s="3">
        <v>6</v>
      </c>
      <c r="P5175" s="125">
        <v>-5.9038563524486901E-2</v>
      </c>
      <c r="Q5175" s="3">
        <v>31</v>
      </c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3"/>
    </row>
    <row r="5176" spans="1:30" hidden="1" x14ac:dyDescent="0.25">
      <c r="A5176" s="2">
        <v>9</v>
      </c>
      <c r="B5176" s="2">
        <v>2019</v>
      </c>
      <c r="C5176" s="4" t="str">
        <f>INDEX(Index!$B$1:$B$500,MATCH($F5176,Index!$A$1:$A$500,0)
)</f>
        <v>CLE</v>
      </c>
      <c r="D5176" s="4">
        <v>0</v>
      </c>
      <c r="E5176" s="141">
        <f t="shared" si="80"/>
        <v>-9.8986870203178201E-2</v>
      </c>
      <c r="F5176" s="3" t="s">
        <v>10</v>
      </c>
      <c r="G5176" s="3">
        <v>23</v>
      </c>
      <c r="H5176" s="125">
        <v>-9.8986870203178201E-2</v>
      </c>
      <c r="I5176" s="3"/>
      <c r="J5176" s="3"/>
      <c r="K5176" s="3" t="s">
        <v>130</v>
      </c>
      <c r="L5176" s="125">
        <v>-0.107798615247001</v>
      </c>
      <c r="M5176" s="3">
        <v>25</v>
      </c>
      <c r="N5176" s="125">
        <v>1.6743379436318599E-2</v>
      </c>
      <c r="O5176" s="3">
        <v>20</v>
      </c>
      <c r="P5176" s="125">
        <v>2.5555124480141401E-2</v>
      </c>
      <c r="Q5176" s="3">
        <v>4</v>
      </c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3"/>
    </row>
    <row r="5177" spans="1:30" hidden="1" x14ac:dyDescent="0.25">
      <c r="A5177" s="2">
        <v>9</v>
      </c>
      <c r="B5177" s="2">
        <v>2019</v>
      </c>
      <c r="C5177" s="4" t="str">
        <f>INDEX(Index!$B$1:$B$500,MATCH($F5177,Index!$A$1:$A$500,0)
)</f>
        <v>BUF</v>
      </c>
      <c r="D5177" s="4">
        <v>0</v>
      </c>
      <c r="E5177" s="141">
        <f t="shared" si="80"/>
        <v>-0.13084378896247792</v>
      </c>
      <c r="F5177" s="3" t="s">
        <v>0</v>
      </c>
      <c r="G5177" s="3">
        <v>24</v>
      </c>
      <c r="H5177" s="125">
        <v>-0.13084378896247792</v>
      </c>
      <c r="I5177" s="3"/>
      <c r="J5177" s="3"/>
      <c r="K5177" s="3" t="s">
        <v>133</v>
      </c>
      <c r="L5177" s="125">
        <v>-0.101811092401492</v>
      </c>
      <c r="M5177" s="3">
        <v>24</v>
      </c>
      <c r="N5177" s="125">
        <v>3.7956913125655198E-3</v>
      </c>
      <c r="O5177" s="3">
        <v>17</v>
      </c>
      <c r="P5177" s="125">
        <v>-2.5237005248420399E-2</v>
      </c>
      <c r="Q5177" s="3">
        <v>24</v>
      </c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3"/>
    </row>
    <row r="5178" spans="1:30" hidden="1" x14ac:dyDescent="0.25">
      <c r="A5178" s="2">
        <v>9</v>
      </c>
      <c r="B5178" s="2">
        <v>2019</v>
      </c>
      <c r="C5178" s="4" t="str">
        <f>INDEX(Index!$B$1:$B$500,MATCH($F5178,Index!$A$1:$A$500,0)
)</f>
        <v>TEN</v>
      </c>
      <c r="D5178" s="4">
        <v>0</v>
      </c>
      <c r="E5178" s="141">
        <f t="shared" si="80"/>
        <v>-0.16377200032684561</v>
      </c>
      <c r="F5178" s="3" t="s">
        <v>45</v>
      </c>
      <c r="G5178" s="3">
        <v>25</v>
      </c>
      <c r="H5178" s="125">
        <v>-0.16377200032684561</v>
      </c>
      <c r="I5178" s="3"/>
      <c r="J5178" s="3"/>
      <c r="K5178" s="3" t="s">
        <v>135</v>
      </c>
      <c r="L5178" s="125">
        <v>-0.128633943585379</v>
      </c>
      <c r="M5178" s="3">
        <v>26</v>
      </c>
      <c r="N5178" s="125">
        <v>-1.38808430372777E-2</v>
      </c>
      <c r="O5178" s="3">
        <v>14</v>
      </c>
      <c r="P5178" s="125">
        <v>-4.9018899778744303E-2</v>
      </c>
      <c r="Q5178" s="3">
        <v>30</v>
      </c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  <c r="AC5178" s="3"/>
      <c r="AD5178" s="3"/>
    </row>
    <row r="5179" spans="1:30" hidden="1" x14ac:dyDescent="0.25">
      <c r="A5179" s="2">
        <v>9</v>
      </c>
      <c r="B5179" s="2">
        <v>2019</v>
      </c>
      <c r="C5179" s="4" t="str">
        <f>INDEX(Index!$B$1:$B$500,MATCH($F5179,Index!$A$1:$A$500,0)
)</f>
        <v>ARI</v>
      </c>
      <c r="D5179" s="4">
        <v>0</v>
      </c>
      <c r="E5179" s="141">
        <f t="shared" si="80"/>
        <v>-0.20811586969621809</v>
      </c>
      <c r="F5179" s="3" t="s">
        <v>23</v>
      </c>
      <c r="G5179" s="3">
        <v>26</v>
      </c>
      <c r="H5179" s="125">
        <v>-0.20811586969621809</v>
      </c>
      <c r="I5179" s="3"/>
      <c r="J5179" s="3"/>
      <c r="K5179" s="3" t="s">
        <v>240</v>
      </c>
      <c r="L5179" s="125">
        <v>-2.70434698955167E-2</v>
      </c>
      <c r="M5179" s="3">
        <v>20</v>
      </c>
      <c r="N5179" s="125">
        <v>0.13908786399598599</v>
      </c>
      <c r="O5179" s="3">
        <v>29</v>
      </c>
      <c r="P5179" s="125">
        <v>-4.1984535804715402E-2</v>
      </c>
      <c r="Q5179" s="3">
        <v>28</v>
      </c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3"/>
    </row>
    <row r="5180" spans="1:30" hidden="1" x14ac:dyDescent="0.25">
      <c r="A5180" s="2">
        <v>9</v>
      </c>
      <c r="B5180" s="2">
        <v>2019</v>
      </c>
      <c r="C5180" s="4" t="str">
        <f>INDEX(Index!$B$1:$B$500,MATCH($F5180,Index!$A$1:$A$500,0)
)</f>
        <v>ATL</v>
      </c>
      <c r="D5180" s="4">
        <v>0</v>
      </c>
      <c r="E5180" s="141">
        <f t="shared" si="80"/>
        <v>-0.22412230959678758</v>
      </c>
      <c r="F5180" s="3" t="s">
        <v>43</v>
      </c>
      <c r="G5180" s="3">
        <v>27</v>
      </c>
      <c r="H5180" s="125">
        <v>-0.22412230959678758</v>
      </c>
      <c r="I5180" s="3"/>
      <c r="J5180" s="3"/>
      <c r="K5180" s="3" t="s">
        <v>137</v>
      </c>
      <c r="L5180" s="125">
        <v>1.23147200830513E-2</v>
      </c>
      <c r="M5180" s="3">
        <v>14</v>
      </c>
      <c r="N5180" s="125">
        <v>0.16569997891485799</v>
      </c>
      <c r="O5180" s="3">
        <v>30</v>
      </c>
      <c r="P5180" s="125">
        <v>-7.0737050764980894E-2</v>
      </c>
      <c r="Q5180" s="3">
        <v>32</v>
      </c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3"/>
      <c r="AD5180" s="3"/>
    </row>
    <row r="5181" spans="1:30" hidden="1" x14ac:dyDescent="0.25">
      <c r="A5181" s="2">
        <v>9</v>
      </c>
      <c r="B5181" s="2">
        <v>2019</v>
      </c>
      <c r="C5181" s="4" t="str">
        <f>INDEX(Index!$B$1:$B$500,MATCH($F5181,Index!$A$1:$A$500,0)
)</f>
        <v>NYG</v>
      </c>
      <c r="D5181" s="4">
        <v>0</v>
      </c>
      <c r="E5181" s="141">
        <f t="shared" si="80"/>
        <v>-0.22500521710270741</v>
      </c>
      <c r="F5181" s="3" t="s">
        <v>15</v>
      </c>
      <c r="G5181" s="3">
        <v>28</v>
      </c>
      <c r="H5181" s="125">
        <v>-0.22500521710270741</v>
      </c>
      <c r="I5181" s="3"/>
      <c r="J5181" s="3"/>
      <c r="K5181" s="3" t="s">
        <v>141</v>
      </c>
      <c r="L5181" s="125">
        <v>-9.7779937190464405E-2</v>
      </c>
      <c r="M5181" s="3">
        <v>23</v>
      </c>
      <c r="N5181" s="125">
        <v>0.10789298559695901</v>
      </c>
      <c r="O5181" s="3">
        <v>27</v>
      </c>
      <c r="P5181" s="125">
        <v>-1.9332294315284E-2</v>
      </c>
      <c r="Q5181" s="3">
        <v>22</v>
      </c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</row>
    <row r="5182" spans="1:30" hidden="1" x14ac:dyDescent="0.25">
      <c r="A5182" s="2">
        <v>9</v>
      </c>
      <c r="B5182" s="2">
        <v>2019</v>
      </c>
      <c r="C5182" s="4" t="str">
        <f>INDEX(Index!$B$1:$B$500,MATCH($F5182,Index!$A$1:$A$500,0)
)</f>
        <v>WAS</v>
      </c>
      <c r="D5182" s="4">
        <v>0</v>
      </c>
      <c r="E5182" s="141">
        <f t="shared" si="80"/>
        <v>-0.30725324936751591</v>
      </c>
      <c r="F5182" s="3" t="s">
        <v>26</v>
      </c>
      <c r="G5182" s="3">
        <v>29</v>
      </c>
      <c r="H5182" s="125">
        <v>-0.30725324936751591</v>
      </c>
      <c r="I5182" s="3"/>
      <c r="J5182" s="3"/>
      <c r="K5182" s="3" t="s">
        <v>142</v>
      </c>
      <c r="L5182" s="125">
        <v>-0.228404180952955</v>
      </c>
      <c r="M5182" s="3">
        <v>30</v>
      </c>
      <c r="N5182" s="125">
        <v>6.8342311137421397E-2</v>
      </c>
      <c r="O5182" s="3">
        <v>24</v>
      </c>
      <c r="P5182" s="125">
        <v>-1.0506757277139501E-2</v>
      </c>
      <c r="Q5182" s="3">
        <v>18</v>
      </c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3"/>
      <c r="AD5182" s="3"/>
    </row>
    <row r="5183" spans="1:30" hidden="1" x14ac:dyDescent="0.25">
      <c r="A5183" s="2">
        <v>9</v>
      </c>
      <c r="B5183" s="2">
        <v>2019</v>
      </c>
      <c r="C5183" s="4" t="str">
        <f>INDEX(Index!$B$1:$B$500,MATCH($F5183,Index!$A$1:$A$500,0)
)</f>
        <v>NYJ</v>
      </c>
      <c r="D5183" s="4">
        <v>0</v>
      </c>
      <c r="E5183" s="141">
        <f t="shared" si="80"/>
        <v>-0.41086051839657545</v>
      </c>
      <c r="F5183" s="3" t="s">
        <v>9</v>
      </c>
      <c r="G5183" s="3">
        <v>30</v>
      </c>
      <c r="H5183" s="125">
        <v>-0.41086051839657545</v>
      </c>
      <c r="I5183" s="3"/>
      <c r="J5183" s="3"/>
      <c r="K5183" s="3" t="s">
        <v>137</v>
      </c>
      <c r="L5183" s="125">
        <v>-0.43937874791201798</v>
      </c>
      <c r="M5183" s="3">
        <v>32</v>
      </c>
      <c r="N5183" s="125">
        <v>-3.0839117238888099E-3</v>
      </c>
      <c r="O5183" s="3">
        <v>15</v>
      </c>
      <c r="P5183" s="125">
        <v>2.5434317791553699E-2</v>
      </c>
      <c r="Q5183" s="3">
        <v>5</v>
      </c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3"/>
    </row>
    <row r="5184" spans="1:30" hidden="1" x14ac:dyDescent="0.25">
      <c r="A5184" s="2">
        <v>9</v>
      </c>
      <c r="B5184" s="2">
        <v>2019</v>
      </c>
      <c r="C5184" s="4" t="str">
        <f>INDEX(Index!$B$1:$B$500,MATCH($F5184,Index!$A$1:$A$500,0)
)</f>
        <v>CIN</v>
      </c>
      <c r="D5184" s="4">
        <v>0</v>
      </c>
      <c r="E5184" s="141">
        <f t="shared" si="80"/>
        <v>-0.41899342646141252</v>
      </c>
      <c r="F5184" s="3" t="s">
        <v>24</v>
      </c>
      <c r="G5184" s="3">
        <v>31</v>
      </c>
      <c r="H5184" s="125">
        <v>-0.41899342646141252</v>
      </c>
      <c r="I5184" s="3"/>
      <c r="J5184" s="3"/>
      <c r="K5184" s="3" t="s">
        <v>138</v>
      </c>
      <c r="L5184" s="125">
        <v>-0.22151771318898</v>
      </c>
      <c r="M5184" s="3">
        <v>29</v>
      </c>
      <c r="N5184" s="125">
        <v>0.23498479561876501</v>
      </c>
      <c r="O5184" s="3">
        <v>31</v>
      </c>
      <c r="P5184" s="125">
        <v>3.7509082346332497E-2</v>
      </c>
      <c r="Q5184" s="3">
        <v>1</v>
      </c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3"/>
    </row>
    <row r="5185" spans="1:30" hidden="1" x14ac:dyDescent="0.25">
      <c r="A5185" s="2">
        <v>9</v>
      </c>
      <c r="B5185" s="2">
        <v>2019</v>
      </c>
      <c r="C5185" s="4" t="str">
        <f>INDEX(Index!$B$1:$B$500,MATCH($F5185,Index!$A$1:$A$500,0)
)</f>
        <v>MIA</v>
      </c>
      <c r="D5185" s="4">
        <v>0</v>
      </c>
      <c r="E5185" s="141">
        <f t="shared" si="80"/>
        <v>-0.55049264976711221</v>
      </c>
      <c r="F5185" s="3" t="s">
        <v>4</v>
      </c>
      <c r="G5185" s="3">
        <v>32</v>
      </c>
      <c r="H5185" s="125">
        <v>-0.55049264976711221</v>
      </c>
      <c r="I5185" s="3"/>
      <c r="J5185" s="3"/>
      <c r="K5185" s="3" t="s">
        <v>137</v>
      </c>
      <c r="L5185" s="125">
        <v>-0.26414284833933199</v>
      </c>
      <c r="M5185" s="3">
        <v>31</v>
      </c>
      <c r="N5185" s="125">
        <v>0.254200072563875</v>
      </c>
      <c r="O5185" s="3">
        <v>32</v>
      </c>
      <c r="P5185" s="125">
        <v>-3.21497288639052E-2</v>
      </c>
      <c r="Q5185" s="3">
        <v>27</v>
      </c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3"/>
    </row>
    <row r="5186" spans="1:30" hidden="1" x14ac:dyDescent="0.25">
      <c r="A5186" s="2">
        <v>10</v>
      </c>
      <c r="B5186" s="2">
        <v>2019</v>
      </c>
      <c r="C5186" s="4" t="str">
        <f>INDEX(Index!$B$1:$B$500,MATCH($F5186,Index!$A$1:$A$500,0)
)</f>
        <v>NE</v>
      </c>
      <c r="D5186" s="4">
        <v>0</v>
      </c>
      <c r="E5186" s="141">
        <f t="shared" ref="E5186:E5249" si="81">IF(D5186=1,H5186/100,H5186)</f>
        <v>0.33985865969818624</v>
      </c>
      <c r="F5186" s="3" t="s">
        <v>17</v>
      </c>
      <c r="G5186" s="3">
        <v>1</v>
      </c>
      <c r="H5186" s="125">
        <v>0.33985865969818624</v>
      </c>
      <c r="I5186" s="3"/>
      <c r="J5186" s="3"/>
      <c r="K5186" s="3" t="s">
        <v>222</v>
      </c>
      <c r="L5186" s="125">
        <v>1.5184792198724499E-2</v>
      </c>
      <c r="M5186" s="3">
        <v>15</v>
      </c>
      <c r="N5186" s="125">
        <v>-0.33391304820991602</v>
      </c>
      <c r="O5186" s="3">
        <v>1</v>
      </c>
      <c r="P5186" s="125">
        <v>-9.2391807104542506E-3</v>
      </c>
      <c r="Q5186" s="3">
        <v>18</v>
      </c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3"/>
    </row>
    <row r="5187" spans="1:30" hidden="1" x14ac:dyDescent="0.25">
      <c r="A5187" s="2">
        <v>10</v>
      </c>
      <c r="B5187" s="2">
        <v>2019</v>
      </c>
      <c r="C5187" s="4" t="str">
        <f>INDEX(Index!$B$1:$B$500,MATCH($F5187,Index!$A$1:$A$500,0)
)</f>
        <v>SF</v>
      </c>
      <c r="D5187" s="4">
        <v>0</v>
      </c>
      <c r="E5187" s="141">
        <f t="shared" si="81"/>
        <v>0.31777882320997181</v>
      </c>
      <c r="F5187" s="3" t="s">
        <v>1</v>
      </c>
      <c r="G5187" s="3">
        <v>2</v>
      </c>
      <c r="H5187" s="125">
        <v>0.31777882320997181</v>
      </c>
      <c r="I5187" s="3"/>
      <c r="J5187" s="3"/>
      <c r="K5187" s="3" t="s">
        <v>222</v>
      </c>
      <c r="L5187" s="125">
        <v>1.9126083172139499E-2</v>
      </c>
      <c r="M5187" s="3">
        <v>13</v>
      </c>
      <c r="N5187" s="125">
        <v>-0.318787259078462</v>
      </c>
      <c r="O5187" s="3">
        <v>2</v>
      </c>
      <c r="P5187" s="125">
        <v>-2.0134519040629701E-2</v>
      </c>
      <c r="Q5187" s="3">
        <v>21</v>
      </c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3"/>
    </row>
    <row r="5188" spans="1:30" hidden="1" x14ac:dyDescent="0.25">
      <c r="A5188" s="2">
        <v>10</v>
      </c>
      <c r="B5188" s="2">
        <v>2019</v>
      </c>
      <c r="C5188" s="4" t="str">
        <f>INDEX(Index!$B$1:$B$500,MATCH($F5188,Index!$A$1:$A$500,0)
)</f>
        <v>DAL</v>
      </c>
      <c r="D5188" s="4">
        <v>0</v>
      </c>
      <c r="E5188" s="141">
        <f t="shared" si="81"/>
        <v>0.27510495434919241</v>
      </c>
      <c r="F5188" s="3" t="s">
        <v>3</v>
      </c>
      <c r="G5188" s="3">
        <v>3</v>
      </c>
      <c r="H5188" s="125">
        <v>0.27510495434919241</v>
      </c>
      <c r="I5188" s="3"/>
      <c r="J5188" s="3"/>
      <c r="K5188" s="3" t="s">
        <v>136</v>
      </c>
      <c r="L5188" s="125">
        <v>0.28616722561250302</v>
      </c>
      <c r="M5188" s="3">
        <v>1</v>
      </c>
      <c r="N5188" s="125">
        <v>-1.38621020663277E-2</v>
      </c>
      <c r="O5188" s="3">
        <v>12</v>
      </c>
      <c r="P5188" s="125">
        <v>-2.4924373329638299E-2</v>
      </c>
      <c r="Q5188" s="3">
        <v>25</v>
      </c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/>
    </row>
    <row r="5189" spans="1:30" hidden="1" x14ac:dyDescent="0.25">
      <c r="A5189" s="2">
        <v>10</v>
      </c>
      <c r="B5189" s="2">
        <v>2019</v>
      </c>
      <c r="C5189" s="4" t="str">
        <f>INDEX(Index!$B$1:$B$500,MATCH($F5189,Index!$A$1:$A$500,0)
)</f>
        <v>KC</v>
      </c>
      <c r="D5189" s="4">
        <v>0</v>
      </c>
      <c r="E5189" s="141">
        <f t="shared" si="81"/>
        <v>0.27357993650465773</v>
      </c>
      <c r="F5189" s="3" t="s">
        <v>5</v>
      </c>
      <c r="G5189" s="3">
        <v>4</v>
      </c>
      <c r="H5189" s="125">
        <v>0.27357993650465773</v>
      </c>
      <c r="I5189" s="3"/>
      <c r="J5189" s="3"/>
      <c r="K5189" s="3" t="s">
        <v>146</v>
      </c>
      <c r="L5189" s="125">
        <v>0.25603571261889202</v>
      </c>
      <c r="M5189" s="3">
        <v>2</v>
      </c>
      <c r="N5189" s="125">
        <v>-2.2394767574029101E-2</v>
      </c>
      <c r="O5189" s="3">
        <v>10</v>
      </c>
      <c r="P5189" s="125">
        <v>-4.8505436882633904E-3</v>
      </c>
      <c r="Q5189" s="3">
        <v>16</v>
      </c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3"/>
      <c r="AD5189" s="3"/>
    </row>
    <row r="5190" spans="1:30" hidden="1" x14ac:dyDescent="0.25">
      <c r="A5190" s="2">
        <v>10</v>
      </c>
      <c r="B5190" s="2">
        <v>2019</v>
      </c>
      <c r="C5190" s="4" t="str">
        <f>INDEX(Index!$B$1:$B$500,MATCH($F5190,Index!$A$1:$A$500,0)
)</f>
        <v>MIN</v>
      </c>
      <c r="D5190" s="4">
        <v>0</v>
      </c>
      <c r="E5190" s="141">
        <f t="shared" si="81"/>
        <v>0.2374300291797701</v>
      </c>
      <c r="F5190" s="3" t="s">
        <v>46</v>
      </c>
      <c r="G5190" s="3">
        <v>5</v>
      </c>
      <c r="H5190" s="125">
        <v>0.2374300291797701</v>
      </c>
      <c r="I5190" s="3"/>
      <c r="J5190" s="3"/>
      <c r="K5190" s="3" t="s">
        <v>143</v>
      </c>
      <c r="L5190" s="125">
        <v>0.12911187772284599</v>
      </c>
      <c r="M5190" s="3">
        <v>7</v>
      </c>
      <c r="N5190" s="125">
        <v>-0.112752007961002</v>
      </c>
      <c r="O5190" s="3">
        <v>4</v>
      </c>
      <c r="P5190" s="125">
        <v>-4.4338565040778696E-3</v>
      </c>
      <c r="Q5190" s="3">
        <v>14</v>
      </c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3"/>
    </row>
    <row r="5191" spans="1:30" hidden="1" x14ac:dyDescent="0.25">
      <c r="A5191" s="2">
        <v>10</v>
      </c>
      <c r="B5191" s="2">
        <v>2019</v>
      </c>
      <c r="C5191" s="4" t="str">
        <f>INDEX(Index!$B$1:$B$500,MATCH($F5191,Index!$A$1:$A$500,0)
)</f>
        <v>NO</v>
      </c>
      <c r="D5191" s="4">
        <v>0</v>
      </c>
      <c r="E5191" s="141">
        <f t="shared" si="81"/>
        <v>0.20465680141536391</v>
      </c>
      <c r="F5191" s="3" t="s">
        <v>27</v>
      </c>
      <c r="G5191" s="3">
        <v>6</v>
      </c>
      <c r="H5191" s="125">
        <v>0.20465680141536391</v>
      </c>
      <c r="I5191" s="3"/>
      <c r="J5191" s="3"/>
      <c r="K5191" s="3" t="s">
        <v>139</v>
      </c>
      <c r="L5191" s="125">
        <v>6.0546592520629099E-2</v>
      </c>
      <c r="M5191" s="3">
        <v>10</v>
      </c>
      <c r="N5191" s="125">
        <v>-0.145137326089854</v>
      </c>
      <c r="O5191" s="3">
        <v>3</v>
      </c>
      <c r="P5191" s="125">
        <v>-1.02711719511919E-3</v>
      </c>
      <c r="Q5191" s="3">
        <v>10</v>
      </c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3"/>
    </row>
    <row r="5192" spans="1:30" hidden="1" x14ac:dyDescent="0.25">
      <c r="A5192" s="2">
        <v>10</v>
      </c>
      <c r="B5192" s="2">
        <v>2019</v>
      </c>
      <c r="C5192" s="4" t="str">
        <f>INDEX(Index!$B$1:$B$500,MATCH($F5192,Index!$A$1:$A$500,0)
)</f>
        <v>BAL</v>
      </c>
      <c r="D5192" s="4">
        <v>0</v>
      </c>
      <c r="E5192" s="141">
        <f t="shared" si="81"/>
        <v>0.20173290613830955</v>
      </c>
      <c r="F5192" s="3" t="s">
        <v>18</v>
      </c>
      <c r="G5192" s="3">
        <v>7</v>
      </c>
      <c r="H5192" s="125">
        <v>0.20173290613830955</v>
      </c>
      <c r="I5192" s="3"/>
      <c r="J5192" s="3"/>
      <c r="K5192" s="3" t="s">
        <v>139</v>
      </c>
      <c r="L5192" s="125">
        <v>0.17828423127959001</v>
      </c>
      <c r="M5192" s="3">
        <v>3</v>
      </c>
      <c r="N5192" s="125">
        <v>2.8216987623410602E-3</v>
      </c>
      <c r="O5192" s="3">
        <v>17</v>
      </c>
      <c r="P5192" s="125">
        <v>2.6270373621060598E-2</v>
      </c>
      <c r="Q5192" s="3">
        <v>5</v>
      </c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3"/>
    </row>
    <row r="5193" spans="1:30" hidden="1" x14ac:dyDescent="0.25">
      <c r="A5193" s="2">
        <v>10</v>
      </c>
      <c r="B5193" s="2">
        <v>2019</v>
      </c>
      <c r="C5193" s="4" t="str">
        <f>INDEX(Index!$B$1:$B$500,MATCH($F5193,Index!$A$1:$A$500,0)
)</f>
        <v>GB</v>
      </c>
      <c r="D5193" s="4">
        <v>0</v>
      </c>
      <c r="E5193" s="141">
        <f t="shared" si="81"/>
        <v>0.1510747020571539</v>
      </c>
      <c r="F5193" s="3" t="s">
        <v>20</v>
      </c>
      <c r="G5193" s="3">
        <v>8</v>
      </c>
      <c r="H5193" s="125">
        <v>0.1510747020571539</v>
      </c>
      <c r="I5193" s="3"/>
      <c r="J5193" s="3"/>
      <c r="K5193" s="3" t="s">
        <v>144</v>
      </c>
      <c r="L5193" s="125">
        <v>0.15043611786043901</v>
      </c>
      <c r="M5193" s="3">
        <v>6</v>
      </c>
      <c r="N5193" s="125">
        <v>-4.1188647466476602E-3</v>
      </c>
      <c r="O5193" s="3">
        <v>15</v>
      </c>
      <c r="P5193" s="125">
        <v>-3.48028054993277E-3</v>
      </c>
      <c r="Q5193" s="3">
        <v>12</v>
      </c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3"/>
    </row>
    <row r="5194" spans="1:30" hidden="1" x14ac:dyDescent="0.25">
      <c r="A5194" s="2">
        <v>10</v>
      </c>
      <c r="B5194" s="2">
        <v>2019</v>
      </c>
      <c r="C5194" s="4" t="str">
        <f>INDEX(Index!$B$1:$B$500,MATCH($F5194,Index!$A$1:$A$500,0)
)</f>
        <v>HOU</v>
      </c>
      <c r="D5194" s="4">
        <v>0</v>
      </c>
      <c r="E5194" s="141">
        <f t="shared" si="81"/>
        <v>0.12250144678222688</v>
      </c>
      <c r="F5194" s="3" t="s">
        <v>49</v>
      </c>
      <c r="G5194" s="3">
        <v>9</v>
      </c>
      <c r="H5194" s="125">
        <v>0.12250144678222688</v>
      </c>
      <c r="I5194" s="3"/>
      <c r="J5194" s="3"/>
      <c r="K5194" s="3" t="s">
        <v>134</v>
      </c>
      <c r="L5194" s="125">
        <v>0.111001341883224</v>
      </c>
      <c r="M5194" s="3">
        <v>8</v>
      </c>
      <c r="N5194" s="125">
        <v>-2.1763306214764798E-3</v>
      </c>
      <c r="O5194" s="3">
        <v>16</v>
      </c>
      <c r="P5194" s="125">
        <v>9.3237742775263907E-3</v>
      </c>
      <c r="Q5194" s="3">
        <v>7</v>
      </c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3"/>
    </row>
    <row r="5195" spans="1:30" hidden="1" x14ac:dyDescent="0.25">
      <c r="A5195" s="2">
        <v>10</v>
      </c>
      <c r="B5195" s="2">
        <v>2019</v>
      </c>
      <c r="C5195" s="4" t="str">
        <f>INDEX(Index!$B$1:$B$500,MATCH($F5195,Index!$A$1:$A$500,0)
)</f>
        <v>SEA</v>
      </c>
      <c r="D5195" s="4">
        <v>0</v>
      </c>
      <c r="E5195" s="141">
        <f t="shared" si="81"/>
        <v>8.1142173034202417E-2</v>
      </c>
      <c r="F5195" s="3" t="s">
        <v>30</v>
      </c>
      <c r="G5195" s="3">
        <v>10</v>
      </c>
      <c r="H5195" s="125">
        <v>8.1142173034202417E-2</v>
      </c>
      <c r="I5195" s="3"/>
      <c r="J5195" s="3"/>
      <c r="K5195" s="3" t="s">
        <v>144</v>
      </c>
      <c r="L5195" s="125">
        <v>0.15686921486529301</v>
      </c>
      <c r="M5195" s="3">
        <v>4</v>
      </c>
      <c r="N5195" s="125">
        <v>4.2058828639032597E-2</v>
      </c>
      <c r="O5195" s="3">
        <v>23</v>
      </c>
      <c r="P5195" s="125">
        <v>-3.3668213192057997E-2</v>
      </c>
      <c r="Q5195" s="3">
        <v>28</v>
      </c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3"/>
    </row>
    <row r="5196" spans="1:30" hidden="1" x14ac:dyDescent="0.25">
      <c r="A5196" s="2">
        <v>10</v>
      </c>
      <c r="B5196" s="2">
        <v>2019</v>
      </c>
      <c r="C5196" s="4" t="str">
        <f>INDEX(Index!$B$1:$B$500,MATCH($F5196,Index!$A$1:$A$500,0)
)</f>
        <v>DET</v>
      </c>
      <c r="D5196" s="4">
        <v>0</v>
      </c>
      <c r="E5196" s="141">
        <f t="shared" si="81"/>
        <v>6.6694785706715803E-2</v>
      </c>
      <c r="F5196" s="3" t="s">
        <v>21</v>
      </c>
      <c r="G5196" s="3">
        <v>11</v>
      </c>
      <c r="H5196" s="125">
        <v>6.6694785706715803E-2</v>
      </c>
      <c r="I5196" s="3"/>
      <c r="J5196" s="3"/>
      <c r="K5196" s="3" t="s">
        <v>240</v>
      </c>
      <c r="L5196" s="125">
        <v>6.7491491726071204E-2</v>
      </c>
      <c r="M5196" s="3">
        <v>9</v>
      </c>
      <c r="N5196" s="125">
        <v>2.82674186400231E-2</v>
      </c>
      <c r="O5196" s="3">
        <v>22</v>
      </c>
      <c r="P5196" s="125">
        <v>2.7470712620667699E-2</v>
      </c>
      <c r="Q5196" s="3">
        <v>3</v>
      </c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3"/>
    </row>
    <row r="5197" spans="1:30" hidden="1" x14ac:dyDescent="0.25">
      <c r="A5197" s="2">
        <v>10</v>
      </c>
      <c r="B5197" s="2">
        <v>2019</v>
      </c>
      <c r="C5197" s="4" t="str">
        <f>INDEX(Index!$B$1:$B$500,MATCH($F5197,Index!$A$1:$A$500,0)
)</f>
        <v>PHI</v>
      </c>
      <c r="D5197" s="4">
        <v>0</v>
      </c>
      <c r="E5197" s="141">
        <f t="shared" si="81"/>
        <v>5.2465639066100703E-2</v>
      </c>
      <c r="F5197" s="3" t="s">
        <v>7</v>
      </c>
      <c r="G5197" s="3">
        <v>12</v>
      </c>
      <c r="H5197" s="125">
        <v>5.2465639066100703E-2</v>
      </c>
      <c r="I5197" s="3"/>
      <c r="J5197" s="3"/>
      <c r="K5197" s="3" t="s">
        <v>136</v>
      </c>
      <c r="L5197" s="125">
        <v>2.0911335590503E-2</v>
      </c>
      <c r="M5197" s="3">
        <v>12</v>
      </c>
      <c r="N5197" s="125">
        <v>-4.5394401831980201E-2</v>
      </c>
      <c r="O5197" s="3">
        <v>9</v>
      </c>
      <c r="P5197" s="125">
        <v>-1.38400983563825E-2</v>
      </c>
      <c r="Q5197" s="3">
        <v>20</v>
      </c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3"/>
    </row>
    <row r="5198" spans="1:30" hidden="1" x14ac:dyDescent="0.25">
      <c r="A5198" s="2">
        <v>10</v>
      </c>
      <c r="B5198" s="2">
        <v>2019</v>
      </c>
      <c r="C5198" s="4" t="str">
        <f>INDEX(Index!$B$1:$B$500,MATCH($F5198,Index!$A$1:$A$500,0)
)</f>
        <v>LV</v>
      </c>
      <c r="D5198" s="4">
        <v>0</v>
      </c>
      <c r="E5198" s="141">
        <f t="shared" si="81"/>
        <v>5.1367031897623823E-2</v>
      </c>
      <c r="F5198" s="3" t="s">
        <v>52</v>
      </c>
      <c r="G5198" s="3">
        <v>13</v>
      </c>
      <c r="H5198" s="125">
        <v>5.1367031897623823E-2</v>
      </c>
      <c r="I5198" s="3"/>
      <c r="J5198" s="3"/>
      <c r="K5198" s="3" t="s">
        <v>136</v>
      </c>
      <c r="L5198" s="125">
        <v>0.15427601019663301</v>
      </c>
      <c r="M5198" s="3">
        <v>5</v>
      </c>
      <c r="N5198" s="125">
        <v>9.8081116833231993E-2</v>
      </c>
      <c r="O5198" s="3">
        <v>27</v>
      </c>
      <c r="P5198" s="125">
        <v>-4.8278614657771904E-3</v>
      </c>
      <c r="Q5198" s="3">
        <v>15</v>
      </c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3"/>
    </row>
    <row r="5199" spans="1:30" hidden="1" x14ac:dyDescent="0.25">
      <c r="A5199" s="2">
        <v>10</v>
      </c>
      <c r="B5199" s="2">
        <v>2019</v>
      </c>
      <c r="C5199" s="4" t="str">
        <f>INDEX(Index!$B$1:$B$500,MATCH($F5199,Index!$A$1:$A$500,0)
)</f>
        <v>LAR</v>
      </c>
      <c r="D5199" s="4">
        <v>0</v>
      </c>
      <c r="E5199" s="141">
        <f t="shared" si="81"/>
        <v>2.7163645570876159E-2</v>
      </c>
      <c r="F5199" s="3" t="s">
        <v>42</v>
      </c>
      <c r="G5199" s="3">
        <v>14</v>
      </c>
      <c r="H5199" s="125">
        <v>2.7163645570876159E-2</v>
      </c>
      <c r="I5199" s="3"/>
      <c r="J5199" s="3"/>
      <c r="K5199" s="3" t="s">
        <v>136</v>
      </c>
      <c r="L5199" s="125">
        <v>-5.4079378731783603E-2</v>
      </c>
      <c r="M5199" s="3">
        <v>21</v>
      </c>
      <c r="N5199" s="125">
        <v>-8.2895462259062594E-2</v>
      </c>
      <c r="O5199" s="3">
        <v>8</v>
      </c>
      <c r="P5199" s="125">
        <v>-1.6524379564028301E-3</v>
      </c>
      <c r="Q5199" s="3">
        <v>11</v>
      </c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</row>
    <row r="5200" spans="1:30" hidden="1" x14ac:dyDescent="0.25">
      <c r="A5200" s="2">
        <v>10</v>
      </c>
      <c r="B5200" s="2">
        <v>2019</v>
      </c>
      <c r="C5200" s="4" t="str">
        <f>INDEX(Index!$B$1:$B$500,MATCH($F5200,Index!$A$1:$A$500,0)
)</f>
        <v>JAX</v>
      </c>
      <c r="D5200" s="4">
        <v>0</v>
      </c>
      <c r="E5200" s="141">
        <f t="shared" si="81"/>
        <v>-6.8106899489308913E-3</v>
      </c>
      <c r="F5200" s="3" t="s">
        <v>12</v>
      </c>
      <c r="G5200" s="3">
        <v>15</v>
      </c>
      <c r="H5200" s="125">
        <v>-6.8106899489308913E-3</v>
      </c>
      <c r="I5200" s="3"/>
      <c r="J5200" s="3"/>
      <c r="K5200" s="3" t="s">
        <v>135</v>
      </c>
      <c r="L5200" s="125">
        <v>-2.9324619001077203E-4</v>
      </c>
      <c r="M5200" s="3">
        <v>17</v>
      </c>
      <c r="N5200" s="125">
        <v>8.3514575161570299E-3</v>
      </c>
      <c r="O5200" s="3">
        <v>19</v>
      </c>
      <c r="P5200" s="125">
        <v>1.8340137572369099E-3</v>
      </c>
      <c r="Q5200" s="3">
        <v>9</v>
      </c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3"/>
    </row>
    <row r="5201" spans="1:30" hidden="1" x14ac:dyDescent="0.25">
      <c r="A5201" s="2">
        <v>10</v>
      </c>
      <c r="B5201" s="2">
        <v>2019</v>
      </c>
      <c r="C5201" s="4" t="str">
        <f>INDEX(Index!$B$1:$B$500,MATCH($F5201,Index!$A$1:$A$500,0)
)</f>
        <v>IND</v>
      </c>
      <c r="D5201" s="4">
        <v>0</v>
      </c>
      <c r="E5201" s="141">
        <f t="shared" si="81"/>
        <v>-8.0145136844405919E-3</v>
      </c>
      <c r="F5201" s="3" t="s">
        <v>35</v>
      </c>
      <c r="G5201" s="3">
        <v>16</v>
      </c>
      <c r="H5201" s="125">
        <v>-8.0145136844405919E-3</v>
      </c>
      <c r="I5201" s="3"/>
      <c r="J5201" s="3"/>
      <c r="K5201" s="3" t="s">
        <v>136</v>
      </c>
      <c r="L5201" s="125">
        <v>9.5092838595727102E-3</v>
      </c>
      <c r="M5201" s="3">
        <v>16</v>
      </c>
      <c r="N5201" s="125">
        <v>-1.0387967001613801E-2</v>
      </c>
      <c r="O5201" s="3">
        <v>13</v>
      </c>
      <c r="P5201" s="125">
        <v>-2.7911764545627101E-2</v>
      </c>
      <c r="Q5201" s="3">
        <v>27</v>
      </c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3"/>
    </row>
    <row r="5202" spans="1:30" hidden="1" x14ac:dyDescent="0.25">
      <c r="A5202" s="2">
        <v>10</v>
      </c>
      <c r="B5202" s="2">
        <v>2019</v>
      </c>
      <c r="C5202" s="4" t="str">
        <f>INDEX(Index!$B$1:$B$500,MATCH($F5202,Index!$A$1:$A$500,0)
)</f>
        <v>CAR</v>
      </c>
      <c r="D5202" s="4">
        <v>0</v>
      </c>
      <c r="E5202" s="141">
        <f t="shared" si="81"/>
        <v>-1.296700801231245E-2</v>
      </c>
      <c r="F5202" s="3" t="s">
        <v>51</v>
      </c>
      <c r="G5202" s="3">
        <v>17</v>
      </c>
      <c r="H5202" s="125">
        <v>-1.296700801231245E-2</v>
      </c>
      <c r="I5202" s="3"/>
      <c r="J5202" s="3"/>
      <c r="K5202" s="3" t="s">
        <v>136</v>
      </c>
      <c r="L5202" s="125">
        <v>-1.5505725535033999E-2</v>
      </c>
      <c r="M5202" s="3">
        <v>18</v>
      </c>
      <c r="N5202" s="125">
        <v>-6.5590211929191598E-3</v>
      </c>
      <c r="O5202" s="3">
        <v>14</v>
      </c>
      <c r="P5202" s="125">
        <v>-4.0203036701976103E-3</v>
      </c>
      <c r="Q5202" s="3">
        <v>13</v>
      </c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3"/>
      <c r="AD5202" s="3"/>
    </row>
    <row r="5203" spans="1:30" hidden="1" x14ac:dyDescent="0.25">
      <c r="A5203" s="2">
        <v>10</v>
      </c>
      <c r="B5203" s="2">
        <v>2019</v>
      </c>
      <c r="C5203" s="4" t="str">
        <f>INDEX(Index!$B$1:$B$500,MATCH($F5203,Index!$A$1:$A$500,0)
)</f>
        <v>CHI</v>
      </c>
      <c r="D5203" s="4">
        <v>0</v>
      </c>
      <c r="E5203" s="141">
        <f t="shared" si="81"/>
        <v>-2.0542751309609399E-2</v>
      </c>
      <c r="F5203" s="3" t="s">
        <v>64</v>
      </c>
      <c r="G5203" s="3">
        <v>18</v>
      </c>
      <c r="H5203" s="125">
        <v>-2.0542751309609399E-2</v>
      </c>
      <c r="I5203" s="3"/>
      <c r="J5203" s="3"/>
      <c r="K5203" s="3" t="s">
        <v>135</v>
      </c>
      <c r="L5203" s="125">
        <v>-0.133078563577993</v>
      </c>
      <c r="M5203" s="3">
        <v>28</v>
      </c>
      <c r="N5203" s="125">
        <v>-8.6121604434297699E-2</v>
      </c>
      <c r="O5203" s="3">
        <v>7</v>
      </c>
      <c r="P5203" s="125">
        <v>2.64142078340859E-2</v>
      </c>
      <c r="Q5203" s="3">
        <v>4</v>
      </c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3"/>
    </row>
    <row r="5204" spans="1:30" hidden="1" x14ac:dyDescent="0.25">
      <c r="A5204" s="2">
        <v>10</v>
      </c>
      <c r="B5204" s="2">
        <v>2019</v>
      </c>
      <c r="C5204" s="4" t="str">
        <f>INDEX(Index!$B$1:$B$500,MATCH($F5204,Index!$A$1:$A$500,0)
)</f>
        <v>PIT</v>
      </c>
      <c r="D5204" s="4">
        <v>0</v>
      </c>
      <c r="E5204" s="141">
        <f t="shared" si="81"/>
        <v>-2.9370753631615145E-2</v>
      </c>
      <c r="F5204" s="3" t="s">
        <v>32</v>
      </c>
      <c r="G5204" s="3">
        <v>19</v>
      </c>
      <c r="H5204" s="125">
        <v>-2.9370753631615145E-2</v>
      </c>
      <c r="I5204" s="3"/>
      <c r="J5204" s="3"/>
      <c r="K5204" s="3" t="s">
        <v>136</v>
      </c>
      <c r="L5204" s="125">
        <v>-0.127532496367949</v>
      </c>
      <c r="M5204" s="3">
        <v>27</v>
      </c>
      <c r="N5204" s="125">
        <v>-0.10541656206849299</v>
      </c>
      <c r="O5204" s="3">
        <v>5</v>
      </c>
      <c r="P5204" s="125">
        <v>-7.2548193321591396E-3</v>
      </c>
      <c r="Q5204" s="3">
        <v>17</v>
      </c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3"/>
      <c r="AD5204" s="3"/>
    </row>
    <row r="5205" spans="1:30" hidden="1" x14ac:dyDescent="0.25">
      <c r="A5205" s="2">
        <v>10</v>
      </c>
      <c r="B5205" s="2">
        <v>2019</v>
      </c>
      <c r="C5205" s="4" t="str">
        <f>INDEX(Index!$B$1:$B$500,MATCH($F5205,Index!$A$1:$A$500,0)
)</f>
        <v>DEN</v>
      </c>
      <c r="D5205" s="4">
        <v>0</v>
      </c>
      <c r="E5205" s="141">
        <f t="shared" si="81"/>
        <v>-5.6107215356805004E-2</v>
      </c>
      <c r="F5205" s="3" t="s">
        <v>39</v>
      </c>
      <c r="G5205" s="3">
        <v>20</v>
      </c>
      <c r="H5205" s="125">
        <v>-5.6107215356805004E-2</v>
      </c>
      <c r="I5205" s="3"/>
      <c r="J5205" s="3"/>
      <c r="K5205" s="3" t="s">
        <v>140</v>
      </c>
      <c r="L5205" s="125">
        <v>-8.3931691700785405E-2</v>
      </c>
      <c r="M5205" s="3">
        <v>23</v>
      </c>
      <c r="N5205" s="125">
        <v>-8.6863039868467301E-2</v>
      </c>
      <c r="O5205" s="3">
        <v>6</v>
      </c>
      <c r="P5205" s="125">
        <v>-5.9038563524486901E-2</v>
      </c>
      <c r="Q5205" s="3">
        <v>31</v>
      </c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3"/>
    </row>
    <row r="5206" spans="1:30" hidden="1" x14ac:dyDescent="0.25">
      <c r="A5206" s="2">
        <v>10</v>
      </c>
      <c r="B5206" s="2">
        <v>2019</v>
      </c>
      <c r="C5206" s="4" t="str">
        <f>INDEX(Index!$B$1:$B$500,MATCH($F5206,Index!$A$1:$A$500,0)
)</f>
        <v>LAC</v>
      </c>
      <c r="D5206" s="4">
        <v>0</v>
      </c>
      <c r="E5206" s="141">
        <f t="shared" si="81"/>
        <v>-5.8619797526261806E-2</v>
      </c>
      <c r="F5206" s="3" t="s">
        <v>28</v>
      </c>
      <c r="G5206" s="3">
        <v>21</v>
      </c>
      <c r="H5206" s="125">
        <v>-5.8619797526261806E-2</v>
      </c>
      <c r="I5206" s="3"/>
      <c r="J5206" s="3"/>
      <c r="K5206" s="3" t="s">
        <v>148</v>
      </c>
      <c r="L5206" s="125">
        <v>5.8530638305626201E-2</v>
      </c>
      <c r="M5206" s="3">
        <v>11</v>
      </c>
      <c r="N5206" s="125">
        <v>9.5192844202702007E-2</v>
      </c>
      <c r="O5206" s="3">
        <v>26</v>
      </c>
      <c r="P5206" s="125">
        <v>-2.1957591629186E-2</v>
      </c>
      <c r="Q5206" s="3">
        <v>23</v>
      </c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3"/>
      <c r="AD5206" s="3"/>
    </row>
    <row r="5207" spans="1:30" hidden="1" x14ac:dyDescent="0.25">
      <c r="A5207" s="2">
        <v>10</v>
      </c>
      <c r="B5207" s="2">
        <v>2019</v>
      </c>
      <c r="C5207" s="4" t="str">
        <f>INDEX(Index!$B$1:$B$500,MATCH($F5207,Index!$A$1:$A$500,0)
)</f>
        <v>TB</v>
      </c>
      <c r="D5207" s="4">
        <v>0</v>
      </c>
      <c r="E5207" s="141">
        <f t="shared" si="81"/>
        <v>-8.5984190860532078E-2</v>
      </c>
      <c r="F5207" s="3" t="s">
        <v>38</v>
      </c>
      <c r="G5207" s="3">
        <v>22</v>
      </c>
      <c r="H5207" s="125">
        <v>-8.5984190860532078E-2</v>
      </c>
      <c r="I5207" s="3"/>
      <c r="J5207" s="3"/>
      <c r="K5207" s="3" t="s">
        <v>140</v>
      </c>
      <c r="L5207" s="125">
        <v>-3.94434680621761E-2</v>
      </c>
      <c r="M5207" s="3">
        <v>20</v>
      </c>
      <c r="N5207" s="125">
        <v>5.16958901171072E-2</v>
      </c>
      <c r="O5207" s="3">
        <v>24</v>
      </c>
      <c r="P5207" s="125">
        <v>5.1551673187512203E-3</v>
      </c>
      <c r="Q5207" s="3">
        <v>8</v>
      </c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3"/>
    </row>
    <row r="5208" spans="1:30" hidden="1" x14ac:dyDescent="0.25">
      <c r="A5208" s="2">
        <v>10</v>
      </c>
      <c r="B5208" s="2">
        <v>2019</v>
      </c>
      <c r="C5208" s="4" t="str">
        <f>INDEX(Index!$B$1:$B$500,MATCH($F5208,Index!$A$1:$A$500,0)
)</f>
        <v>CLE</v>
      </c>
      <c r="D5208" s="4">
        <v>0</v>
      </c>
      <c r="E5208" s="141">
        <f t="shared" si="81"/>
        <v>-0.10255822951742671</v>
      </c>
      <c r="F5208" s="3" t="s">
        <v>10</v>
      </c>
      <c r="G5208" s="3">
        <v>23</v>
      </c>
      <c r="H5208" s="125">
        <v>-0.10255822951742671</v>
      </c>
      <c r="I5208" s="3"/>
      <c r="J5208" s="3"/>
      <c r="K5208" s="3" t="s">
        <v>140</v>
      </c>
      <c r="L5208" s="125">
        <v>-9.1009889056086604E-2</v>
      </c>
      <c r="M5208" s="3">
        <v>25</v>
      </c>
      <c r="N5208" s="125">
        <v>2.74958486511317E-2</v>
      </c>
      <c r="O5208" s="3">
        <v>21</v>
      </c>
      <c r="P5208" s="125">
        <v>1.5947508189791602E-2</v>
      </c>
      <c r="Q5208" s="3">
        <v>6</v>
      </c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3"/>
      <c r="AD5208" s="3"/>
    </row>
    <row r="5209" spans="1:30" hidden="1" x14ac:dyDescent="0.25">
      <c r="A5209" s="2">
        <v>10</v>
      </c>
      <c r="B5209" s="2">
        <v>2019</v>
      </c>
      <c r="C5209" s="4" t="str">
        <f>INDEX(Index!$B$1:$B$500,MATCH($F5209,Index!$A$1:$A$500,0)
)</f>
        <v>BUF</v>
      </c>
      <c r="D5209" s="4">
        <v>0</v>
      </c>
      <c r="E5209" s="141">
        <f t="shared" si="81"/>
        <v>-0.11438120536782299</v>
      </c>
      <c r="F5209" s="3" t="s">
        <v>0</v>
      </c>
      <c r="G5209" s="3">
        <v>24</v>
      </c>
      <c r="H5209" s="125">
        <v>-0.11438120536782299</v>
      </c>
      <c r="I5209" s="3"/>
      <c r="J5209" s="3"/>
      <c r="K5209" s="3" t="s">
        <v>134</v>
      </c>
      <c r="L5209" s="125">
        <v>-8.55341562263537E-2</v>
      </c>
      <c r="M5209" s="3">
        <v>24</v>
      </c>
      <c r="N5209" s="125">
        <v>4.4297986911292003E-3</v>
      </c>
      <c r="O5209" s="3">
        <v>18</v>
      </c>
      <c r="P5209" s="125">
        <v>-2.44172504503401E-2</v>
      </c>
      <c r="Q5209" s="3">
        <v>24</v>
      </c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3"/>
    </row>
    <row r="5210" spans="1:30" hidden="1" x14ac:dyDescent="0.25">
      <c r="A5210" s="2">
        <v>10</v>
      </c>
      <c r="B5210" s="2">
        <v>2019</v>
      </c>
      <c r="C5210" s="4" t="str">
        <f>INDEX(Index!$B$1:$B$500,MATCH($F5210,Index!$A$1:$A$500,0)
)</f>
        <v>TEN</v>
      </c>
      <c r="D5210" s="4">
        <v>0</v>
      </c>
      <c r="E5210" s="141">
        <f t="shared" si="81"/>
        <v>-0.14186586531571038</v>
      </c>
      <c r="F5210" s="3" t="s">
        <v>45</v>
      </c>
      <c r="G5210" s="3">
        <v>25</v>
      </c>
      <c r="H5210" s="125">
        <v>-0.14186586531571038</v>
      </c>
      <c r="I5210" s="3"/>
      <c r="J5210" s="3"/>
      <c r="K5210" s="3" t="s">
        <v>145</v>
      </c>
      <c r="L5210" s="125">
        <v>-8.0928586612478495E-2</v>
      </c>
      <c r="M5210" s="3">
        <v>22</v>
      </c>
      <c r="N5210" s="125">
        <v>1.46386397402694E-2</v>
      </c>
      <c r="O5210" s="3">
        <v>20</v>
      </c>
      <c r="P5210" s="125">
        <v>-4.6298638962962498E-2</v>
      </c>
      <c r="Q5210" s="3">
        <v>30</v>
      </c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3"/>
    </row>
    <row r="5211" spans="1:30" hidden="1" x14ac:dyDescent="0.25">
      <c r="A5211" s="2">
        <v>10</v>
      </c>
      <c r="B5211" s="2">
        <v>2019</v>
      </c>
      <c r="C5211" s="4" t="str">
        <f>INDEX(Index!$B$1:$B$500,MATCH($F5211,Index!$A$1:$A$500,0)
)</f>
        <v>ATL</v>
      </c>
      <c r="D5211" s="4">
        <v>0</v>
      </c>
      <c r="E5211" s="141">
        <f t="shared" si="81"/>
        <v>-0.16966624572285122</v>
      </c>
      <c r="F5211" s="3" t="s">
        <v>43</v>
      </c>
      <c r="G5211" s="3">
        <v>26</v>
      </c>
      <c r="H5211" s="125">
        <v>-0.16966624572285122</v>
      </c>
      <c r="I5211" s="3"/>
      <c r="J5211" s="3"/>
      <c r="K5211" s="3" t="s">
        <v>141</v>
      </c>
      <c r="L5211" s="125">
        <v>1.6313442743710799E-2</v>
      </c>
      <c r="M5211" s="3">
        <v>14</v>
      </c>
      <c r="N5211" s="125">
        <v>0.12655517256615201</v>
      </c>
      <c r="O5211" s="3">
        <v>29</v>
      </c>
      <c r="P5211" s="125">
        <v>-5.9424515900410001E-2</v>
      </c>
      <c r="Q5211" s="3">
        <v>32</v>
      </c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3"/>
    </row>
    <row r="5212" spans="1:30" hidden="1" x14ac:dyDescent="0.25">
      <c r="A5212" s="2">
        <v>10</v>
      </c>
      <c r="B5212" s="2">
        <v>2019</v>
      </c>
      <c r="C5212" s="4" t="str">
        <f>INDEX(Index!$B$1:$B$500,MATCH($F5212,Index!$A$1:$A$500,0)
)</f>
        <v>ARI</v>
      </c>
      <c r="D5212" s="4">
        <v>0</v>
      </c>
      <c r="E5212" s="141">
        <f t="shared" si="81"/>
        <v>-0.18623771725572952</v>
      </c>
      <c r="F5212" s="3" t="s">
        <v>23</v>
      </c>
      <c r="G5212" s="3">
        <v>27</v>
      </c>
      <c r="H5212" s="125">
        <v>-0.18623771725572952</v>
      </c>
      <c r="I5212" s="3"/>
      <c r="J5212" s="3"/>
      <c r="K5212" s="3" t="s">
        <v>242</v>
      </c>
      <c r="L5212" s="125">
        <v>-2.6339148672873701E-2</v>
      </c>
      <c r="M5212" s="3">
        <v>19</v>
      </c>
      <c r="N5212" s="125">
        <v>0.126052982475684</v>
      </c>
      <c r="O5212" s="3">
        <v>28</v>
      </c>
      <c r="P5212" s="125">
        <v>-3.3845586107171803E-2</v>
      </c>
      <c r="Q5212" s="3">
        <v>29</v>
      </c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3"/>
    </row>
    <row r="5213" spans="1:30" hidden="1" x14ac:dyDescent="0.25">
      <c r="A5213" s="2">
        <v>10</v>
      </c>
      <c r="B5213" s="2">
        <v>2019</v>
      </c>
      <c r="C5213" s="4" t="str">
        <f>INDEX(Index!$B$1:$B$500,MATCH($F5213,Index!$A$1:$A$500,0)
)</f>
        <v>NYG</v>
      </c>
      <c r="D5213" s="4">
        <v>0</v>
      </c>
      <c r="E5213" s="141">
        <f t="shared" si="81"/>
        <v>-0.26961551925594224</v>
      </c>
      <c r="F5213" s="3" t="s">
        <v>15</v>
      </c>
      <c r="G5213" s="3">
        <v>28</v>
      </c>
      <c r="H5213" s="125">
        <v>-0.26961551925594224</v>
      </c>
      <c r="I5213" s="3"/>
      <c r="J5213" s="3"/>
      <c r="K5213" s="3" t="s">
        <v>149</v>
      </c>
      <c r="L5213" s="125">
        <v>-0.12188014335491</v>
      </c>
      <c r="M5213" s="3">
        <v>26</v>
      </c>
      <c r="N5213" s="125">
        <v>0.12751700036935301</v>
      </c>
      <c r="O5213" s="3">
        <v>30</v>
      </c>
      <c r="P5213" s="125">
        <v>-2.0218375531679201E-2</v>
      </c>
      <c r="Q5213" s="3">
        <v>22</v>
      </c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3"/>
    </row>
    <row r="5214" spans="1:30" hidden="1" x14ac:dyDescent="0.25">
      <c r="A5214" s="2">
        <v>10</v>
      </c>
      <c r="B5214" s="2">
        <v>2019</v>
      </c>
      <c r="C5214" s="4" t="str">
        <f>INDEX(Index!$B$1:$B$500,MATCH($F5214,Index!$A$1:$A$500,0)
)</f>
        <v>WAS</v>
      </c>
      <c r="D5214" s="4">
        <v>0</v>
      </c>
      <c r="E5214" s="141">
        <f t="shared" si="81"/>
        <v>-0.29878547855193577</v>
      </c>
      <c r="F5214" s="3" t="s">
        <v>26</v>
      </c>
      <c r="G5214" s="3">
        <v>29</v>
      </c>
      <c r="H5214" s="125">
        <v>-0.29878547855193577</v>
      </c>
      <c r="I5214" s="3"/>
      <c r="J5214" s="3"/>
      <c r="K5214" s="3" t="s">
        <v>142</v>
      </c>
      <c r="L5214" s="125">
        <v>-0.21275735492852299</v>
      </c>
      <c r="M5214" s="3">
        <v>29</v>
      </c>
      <c r="N5214" s="125">
        <v>7.5521366346273294E-2</v>
      </c>
      <c r="O5214" s="3">
        <v>25</v>
      </c>
      <c r="P5214" s="125">
        <v>-1.0506757277139501E-2</v>
      </c>
      <c r="Q5214" s="3">
        <v>19</v>
      </c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3"/>
    </row>
    <row r="5215" spans="1:30" hidden="1" x14ac:dyDescent="0.25">
      <c r="A5215" s="2">
        <v>10</v>
      </c>
      <c r="B5215" s="2">
        <v>2019</v>
      </c>
      <c r="C5215" s="4" t="str">
        <f>INDEX(Index!$B$1:$B$500,MATCH($F5215,Index!$A$1:$A$500,0)
)</f>
        <v>NYJ</v>
      </c>
      <c r="D5215" s="4">
        <v>0</v>
      </c>
      <c r="E5215" s="141">
        <f t="shared" si="81"/>
        <v>-0.32291631292144102</v>
      </c>
      <c r="F5215" s="3" t="s">
        <v>9</v>
      </c>
      <c r="G5215" s="3">
        <v>30</v>
      </c>
      <c r="H5215" s="125">
        <v>-0.32291631292144102</v>
      </c>
      <c r="I5215" s="3"/>
      <c r="J5215" s="3"/>
      <c r="K5215" s="3" t="s">
        <v>141</v>
      </c>
      <c r="L5215" s="125">
        <v>-0.36953749131566899</v>
      </c>
      <c r="M5215" s="3">
        <v>32</v>
      </c>
      <c r="N5215" s="125">
        <v>-1.5757855179816E-2</v>
      </c>
      <c r="O5215" s="3">
        <v>11</v>
      </c>
      <c r="P5215" s="125">
        <v>3.0863323214412E-2</v>
      </c>
      <c r="Q5215" s="3">
        <v>2</v>
      </c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3"/>
    </row>
    <row r="5216" spans="1:30" hidden="1" x14ac:dyDescent="0.25">
      <c r="A5216" s="2">
        <v>10</v>
      </c>
      <c r="B5216" s="2">
        <v>2019</v>
      </c>
      <c r="C5216" s="4" t="str">
        <f>INDEX(Index!$B$1:$B$500,MATCH($F5216,Index!$A$1:$A$500,0)
)</f>
        <v>CIN</v>
      </c>
      <c r="D5216" s="4">
        <v>0</v>
      </c>
      <c r="E5216" s="141">
        <f t="shared" si="81"/>
        <v>-0.44571868601376763</v>
      </c>
      <c r="F5216" s="3" t="s">
        <v>24</v>
      </c>
      <c r="G5216" s="3">
        <v>31</v>
      </c>
      <c r="H5216" s="125">
        <v>-0.44571868601376763</v>
      </c>
      <c r="I5216" s="3"/>
      <c r="J5216" s="3"/>
      <c r="K5216" s="3" t="s">
        <v>220</v>
      </c>
      <c r="L5216" s="125">
        <v>-0.22558718253830301</v>
      </c>
      <c r="M5216" s="3">
        <v>30</v>
      </c>
      <c r="N5216" s="125">
        <v>0.26411365936143999</v>
      </c>
      <c r="O5216" s="3">
        <v>32</v>
      </c>
      <c r="P5216" s="125">
        <v>4.3982155885975399E-2</v>
      </c>
      <c r="Q5216" s="3">
        <v>1</v>
      </c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3"/>
    </row>
    <row r="5217" spans="1:30" hidden="1" x14ac:dyDescent="0.25">
      <c r="A5217" s="2">
        <v>10</v>
      </c>
      <c r="B5217" s="2">
        <v>2019</v>
      </c>
      <c r="C5217" s="4" t="str">
        <f>INDEX(Index!$B$1:$B$500,MATCH($F5217,Index!$A$1:$A$500,0)
)</f>
        <v>MIA</v>
      </c>
      <c r="D5217" s="4">
        <v>0</v>
      </c>
      <c r="E5217" s="141">
        <f t="shared" si="81"/>
        <v>-0.48311387283400814</v>
      </c>
      <c r="F5217" s="3" t="s">
        <v>4</v>
      </c>
      <c r="G5217" s="3">
        <v>32</v>
      </c>
      <c r="H5217" s="125">
        <v>-0.48311387283400814</v>
      </c>
      <c r="I5217" s="3"/>
      <c r="J5217" s="3"/>
      <c r="K5217" s="3" t="s">
        <v>141</v>
      </c>
      <c r="L5217" s="125">
        <v>-0.28063002862702502</v>
      </c>
      <c r="M5217" s="3">
        <v>31</v>
      </c>
      <c r="N5217" s="125">
        <v>0.17576226007447501</v>
      </c>
      <c r="O5217" s="3">
        <v>31</v>
      </c>
      <c r="P5217" s="125">
        <v>-2.6721584132508101E-2</v>
      </c>
      <c r="Q5217" s="3">
        <v>26</v>
      </c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3"/>
      <c r="AD5217" s="3"/>
    </row>
    <row r="5218" spans="1:30" hidden="1" x14ac:dyDescent="0.25">
      <c r="A5218" s="2">
        <v>11</v>
      </c>
      <c r="B5218" s="2">
        <v>2019</v>
      </c>
      <c r="C5218" s="4" t="str">
        <f>INDEX(Index!$B$1:$B$500,MATCH($F5218,Index!$A$1:$A$500,0)
)</f>
        <v>NE</v>
      </c>
      <c r="D5218" s="4">
        <v>0</v>
      </c>
      <c r="E5218" s="141">
        <f t="shared" si="81"/>
        <v>0.3468624642804029</v>
      </c>
      <c r="F5218" s="3" t="s">
        <v>17</v>
      </c>
      <c r="G5218" s="3">
        <v>1</v>
      </c>
      <c r="H5218" s="125">
        <v>0.3468624642804029</v>
      </c>
      <c r="I5218" s="3"/>
      <c r="J5218" s="3"/>
      <c r="K5218" s="3" t="s">
        <v>224</v>
      </c>
      <c r="L5218" s="125">
        <v>2.9598065414015901E-2</v>
      </c>
      <c r="M5218" s="3">
        <v>14</v>
      </c>
      <c r="N5218" s="125">
        <v>-0.31107027941256998</v>
      </c>
      <c r="O5218" s="3">
        <v>1</v>
      </c>
      <c r="P5218" s="125">
        <v>6.1941194538170496E-3</v>
      </c>
      <c r="Q5218" s="3">
        <v>9</v>
      </c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3"/>
    </row>
    <row r="5219" spans="1:30" hidden="1" x14ac:dyDescent="0.25">
      <c r="A5219" s="2">
        <v>11</v>
      </c>
      <c r="B5219" s="2">
        <v>2019</v>
      </c>
      <c r="C5219" s="4" t="str">
        <f>INDEX(Index!$B$1:$B$500,MATCH($F5219,Index!$A$1:$A$500,0)
)</f>
        <v>BAL</v>
      </c>
      <c r="D5219" s="4">
        <v>0</v>
      </c>
      <c r="E5219" s="141">
        <f t="shared" si="81"/>
        <v>0.29084308827756811</v>
      </c>
      <c r="F5219" s="3" t="s">
        <v>18</v>
      </c>
      <c r="G5219" s="3">
        <v>2</v>
      </c>
      <c r="H5219" s="125">
        <v>0.29084308827756811</v>
      </c>
      <c r="I5219" s="3"/>
      <c r="J5219" s="3"/>
      <c r="K5219" s="3" t="s">
        <v>144</v>
      </c>
      <c r="L5219" s="125">
        <v>0.216498759653275</v>
      </c>
      <c r="M5219" s="3">
        <v>3</v>
      </c>
      <c r="N5219" s="125">
        <v>-5.6327335990860802E-2</v>
      </c>
      <c r="O5219" s="3">
        <v>9</v>
      </c>
      <c r="P5219" s="125">
        <v>1.8016992633432299E-2</v>
      </c>
      <c r="Q5219" s="3">
        <v>3</v>
      </c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3"/>
    </row>
    <row r="5220" spans="1:30" hidden="1" x14ac:dyDescent="0.25">
      <c r="A5220" s="2">
        <v>11</v>
      </c>
      <c r="B5220" s="2">
        <v>2019</v>
      </c>
      <c r="C5220" s="4" t="str">
        <f>INDEX(Index!$B$1:$B$500,MATCH($F5220,Index!$A$1:$A$500,0)
)</f>
        <v>DAL</v>
      </c>
      <c r="D5220" s="4">
        <v>0</v>
      </c>
      <c r="E5220" s="141">
        <f t="shared" si="81"/>
        <v>0.28272423654675521</v>
      </c>
      <c r="F5220" s="3" t="s">
        <v>3</v>
      </c>
      <c r="G5220" s="3">
        <v>3</v>
      </c>
      <c r="H5220" s="125">
        <v>0.28272423654675521</v>
      </c>
      <c r="I5220" s="3"/>
      <c r="J5220" s="3"/>
      <c r="K5220" s="3" t="s">
        <v>146</v>
      </c>
      <c r="L5220" s="125">
        <v>0.29771921924220202</v>
      </c>
      <c r="M5220" s="3">
        <v>1</v>
      </c>
      <c r="N5220" s="125">
        <v>-1.44055141226022E-2</v>
      </c>
      <c r="O5220" s="3">
        <v>14</v>
      </c>
      <c r="P5220" s="125">
        <v>-2.9400496818049002E-2</v>
      </c>
      <c r="Q5220" s="3">
        <v>24</v>
      </c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3"/>
    </row>
    <row r="5221" spans="1:30" hidden="1" x14ac:dyDescent="0.25">
      <c r="A5221" s="2">
        <v>11</v>
      </c>
      <c r="B5221" s="2">
        <v>2019</v>
      </c>
      <c r="C5221" s="4" t="str">
        <f>INDEX(Index!$B$1:$B$500,MATCH($F5221,Index!$A$1:$A$500,0)
)</f>
        <v>KC</v>
      </c>
      <c r="D5221" s="4">
        <v>0</v>
      </c>
      <c r="E5221" s="141">
        <f t="shared" si="81"/>
        <v>0.26636071212527274</v>
      </c>
      <c r="F5221" s="3" t="s">
        <v>5</v>
      </c>
      <c r="G5221" s="3">
        <v>4</v>
      </c>
      <c r="H5221" s="125">
        <v>0.26636071212527274</v>
      </c>
      <c r="I5221" s="3"/>
      <c r="J5221" s="3"/>
      <c r="K5221" s="3" t="s">
        <v>152</v>
      </c>
      <c r="L5221" s="125">
        <v>0.244996427777841</v>
      </c>
      <c r="M5221" s="3">
        <v>2</v>
      </c>
      <c r="N5221" s="125">
        <v>-1.7536470350588099E-2</v>
      </c>
      <c r="O5221" s="3">
        <v>12</v>
      </c>
      <c r="P5221" s="125">
        <v>3.82781399684362E-3</v>
      </c>
      <c r="Q5221" s="3">
        <v>10</v>
      </c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3"/>
    </row>
    <row r="5222" spans="1:30" hidden="1" x14ac:dyDescent="0.25">
      <c r="A5222" s="2">
        <v>11</v>
      </c>
      <c r="B5222" s="2">
        <v>2019</v>
      </c>
      <c r="C5222" s="4" t="str">
        <f>INDEX(Index!$B$1:$B$500,MATCH($F5222,Index!$A$1:$A$500,0)
)</f>
        <v>SF</v>
      </c>
      <c r="D5222" s="4">
        <v>0</v>
      </c>
      <c r="E5222" s="141">
        <f t="shared" si="81"/>
        <v>0.26457828148369128</v>
      </c>
      <c r="F5222" s="3" t="s">
        <v>1</v>
      </c>
      <c r="G5222" s="3">
        <v>5</v>
      </c>
      <c r="H5222" s="125">
        <v>0.26457828148369128</v>
      </c>
      <c r="I5222" s="3"/>
      <c r="J5222" s="3"/>
      <c r="K5222" s="3" t="s">
        <v>224</v>
      </c>
      <c r="L5222" s="125">
        <v>3.2725193017323899E-2</v>
      </c>
      <c r="M5222" s="3">
        <v>13</v>
      </c>
      <c r="N5222" s="125">
        <v>-0.24300985135150999</v>
      </c>
      <c r="O5222" s="3">
        <v>2</v>
      </c>
      <c r="P5222" s="125">
        <v>-1.11567628851426E-2</v>
      </c>
      <c r="Q5222" s="3">
        <v>17</v>
      </c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3"/>
    </row>
    <row r="5223" spans="1:30" hidden="1" x14ac:dyDescent="0.25">
      <c r="A5223" s="2">
        <v>11</v>
      </c>
      <c r="B5223" s="2">
        <v>2019</v>
      </c>
      <c r="C5223" s="4" t="str">
        <f>INDEX(Index!$B$1:$B$500,MATCH($F5223,Index!$A$1:$A$500,0)
)</f>
        <v>NO</v>
      </c>
      <c r="D5223" s="4">
        <v>0</v>
      </c>
      <c r="E5223" s="141">
        <f t="shared" si="81"/>
        <v>0.24887252781159924</v>
      </c>
      <c r="F5223" s="3" t="s">
        <v>27</v>
      </c>
      <c r="G5223" s="3">
        <v>6</v>
      </c>
      <c r="H5223" s="125">
        <v>0.24887252781159924</v>
      </c>
      <c r="I5223" s="3"/>
      <c r="J5223" s="3"/>
      <c r="K5223" s="3" t="s">
        <v>144</v>
      </c>
      <c r="L5223" s="125">
        <v>8.8193294790102905E-2</v>
      </c>
      <c r="M5223" s="3">
        <v>8</v>
      </c>
      <c r="N5223" s="125">
        <v>-0.15370076659840801</v>
      </c>
      <c r="O5223" s="3">
        <v>3</v>
      </c>
      <c r="P5223" s="125">
        <v>6.9784664230883196E-3</v>
      </c>
      <c r="Q5223" s="3">
        <v>7</v>
      </c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3"/>
    </row>
    <row r="5224" spans="1:30" hidden="1" x14ac:dyDescent="0.25">
      <c r="A5224" s="2">
        <v>11</v>
      </c>
      <c r="B5224" s="2">
        <v>2019</v>
      </c>
      <c r="C5224" s="4" t="str">
        <f>INDEX(Index!$B$1:$B$500,MATCH($F5224,Index!$A$1:$A$500,0)
)</f>
        <v>MIN</v>
      </c>
      <c r="D5224" s="4">
        <v>0</v>
      </c>
      <c r="E5224" s="141">
        <f t="shared" si="81"/>
        <v>0.21912257848290451</v>
      </c>
      <c r="F5224" s="3" t="s">
        <v>46</v>
      </c>
      <c r="G5224" s="3">
        <v>7</v>
      </c>
      <c r="H5224" s="125">
        <v>0.21912257848290451</v>
      </c>
      <c r="I5224" s="3"/>
      <c r="J5224" s="3"/>
      <c r="K5224" s="3" t="s">
        <v>153</v>
      </c>
      <c r="L5224" s="125">
        <v>0.124490698200275</v>
      </c>
      <c r="M5224" s="3">
        <v>6</v>
      </c>
      <c r="N5224" s="125">
        <v>-0.107099812987288</v>
      </c>
      <c r="O5224" s="3">
        <v>5</v>
      </c>
      <c r="P5224" s="125">
        <v>-1.2467932704658499E-2</v>
      </c>
      <c r="Q5224" s="3">
        <v>19</v>
      </c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3"/>
    </row>
    <row r="5225" spans="1:30" hidden="1" x14ac:dyDescent="0.25">
      <c r="A5225" s="2">
        <v>11</v>
      </c>
      <c r="B5225" s="2">
        <v>2019</v>
      </c>
      <c r="C5225" s="4" t="str">
        <f>INDEX(Index!$B$1:$B$500,MATCH($F5225,Index!$A$1:$A$500,0)
)</f>
        <v>GB</v>
      </c>
      <c r="D5225" s="4">
        <v>0</v>
      </c>
      <c r="E5225" s="141">
        <f t="shared" si="81"/>
        <v>0.14112944605914335</v>
      </c>
      <c r="F5225" s="3" t="s">
        <v>20</v>
      </c>
      <c r="G5225" s="3">
        <v>8</v>
      </c>
      <c r="H5225" s="125">
        <v>0.14112944605914335</v>
      </c>
      <c r="I5225" s="3"/>
      <c r="J5225" s="3"/>
      <c r="K5225" s="3" t="s">
        <v>144</v>
      </c>
      <c r="L5225" s="125">
        <v>0.15533139884509101</v>
      </c>
      <c r="M5225" s="3">
        <v>5</v>
      </c>
      <c r="N5225" s="125">
        <v>1.07216722360149E-2</v>
      </c>
      <c r="O5225" s="3">
        <v>17</v>
      </c>
      <c r="P5225" s="125">
        <v>-3.48028054993277E-3</v>
      </c>
      <c r="Q5225" s="3">
        <v>14</v>
      </c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3"/>
    </row>
    <row r="5226" spans="1:30" hidden="1" x14ac:dyDescent="0.25">
      <c r="A5226" s="2">
        <v>11</v>
      </c>
      <c r="B5226" s="2">
        <v>2019</v>
      </c>
      <c r="C5226" s="4" t="str">
        <f>INDEX(Index!$B$1:$B$500,MATCH($F5226,Index!$A$1:$A$500,0)
)</f>
        <v>SEA</v>
      </c>
      <c r="D5226" s="4">
        <v>0</v>
      </c>
      <c r="E5226" s="141">
        <f t="shared" si="81"/>
        <v>9.6252472814902082E-2</v>
      </c>
      <c r="F5226" s="3" t="s">
        <v>30</v>
      </c>
      <c r="G5226" s="3">
        <v>9</v>
      </c>
      <c r="H5226" s="125">
        <v>9.6252472814902082E-2</v>
      </c>
      <c r="I5226" s="3"/>
      <c r="J5226" s="3"/>
      <c r="K5226" s="3" t="s">
        <v>144</v>
      </c>
      <c r="L5226" s="125">
        <v>0.17133902806297899</v>
      </c>
      <c r="M5226" s="3">
        <v>4</v>
      </c>
      <c r="N5226" s="125">
        <v>4.1418342056018902E-2</v>
      </c>
      <c r="O5226" s="3">
        <v>22</v>
      </c>
      <c r="P5226" s="125">
        <v>-3.3668213192057997E-2</v>
      </c>
      <c r="Q5226" s="3">
        <v>27</v>
      </c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3"/>
    </row>
    <row r="5227" spans="1:30" hidden="1" x14ac:dyDescent="0.25">
      <c r="A5227" s="2">
        <v>11</v>
      </c>
      <c r="B5227" s="2">
        <v>2019</v>
      </c>
      <c r="C5227" s="4" t="str">
        <f>INDEX(Index!$B$1:$B$500,MATCH($F5227,Index!$A$1:$A$500,0)
)</f>
        <v>PHI</v>
      </c>
      <c r="D5227" s="4">
        <v>0</v>
      </c>
      <c r="E5227" s="141">
        <f t="shared" si="81"/>
        <v>8.3019373826364096E-2</v>
      </c>
      <c r="F5227" s="3" t="s">
        <v>7</v>
      </c>
      <c r="G5227" s="3">
        <v>10</v>
      </c>
      <c r="H5227" s="125">
        <v>8.3019373826364096E-2</v>
      </c>
      <c r="I5227" s="3"/>
      <c r="J5227" s="3"/>
      <c r="K5227" s="3" t="s">
        <v>145</v>
      </c>
      <c r="L5227" s="125">
        <v>4.2368906261076499E-2</v>
      </c>
      <c r="M5227" s="3">
        <v>12</v>
      </c>
      <c r="N5227" s="125">
        <v>-5.4880839373004302E-2</v>
      </c>
      <c r="O5227" s="3">
        <v>10</v>
      </c>
      <c r="P5227" s="125">
        <v>-1.4230371807716699E-2</v>
      </c>
      <c r="Q5227" s="3">
        <v>21</v>
      </c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3"/>
    </row>
    <row r="5228" spans="1:30" hidden="1" x14ac:dyDescent="0.25">
      <c r="A5228" s="2">
        <v>11</v>
      </c>
      <c r="B5228" s="2">
        <v>2019</v>
      </c>
      <c r="C5228" s="4" t="str">
        <f>INDEX(Index!$B$1:$B$500,MATCH($F5228,Index!$A$1:$A$500,0)
)</f>
        <v>DET</v>
      </c>
      <c r="D5228" s="4">
        <v>0</v>
      </c>
      <c r="E5228" s="141">
        <f t="shared" si="81"/>
        <v>6.9056981473127901E-2</v>
      </c>
      <c r="F5228" s="3" t="s">
        <v>21</v>
      </c>
      <c r="G5228" s="3">
        <v>11</v>
      </c>
      <c r="H5228" s="125">
        <v>6.9056981473127901E-2</v>
      </c>
      <c r="I5228" s="3"/>
      <c r="J5228" s="3"/>
      <c r="K5228" s="3" t="s">
        <v>242</v>
      </c>
      <c r="L5228" s="125">
        <v>8.2109325354721402E-2</v>
      </c>
      <c r="M5228" s="3">
        <v>9</v>
      </c>
      <c r="N5228" s="125">
        <v>4.3017511357611303E-2</v>
      </c>
      <c r="O5228" s="3">
        <v>23</v>
      </c>
      <c r="P5228" s="125">
        <v>2.9965167476017799E-2</v>
      </c>
      <c r="Q5228" s="3">
        <v>2</v>
      </c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3"/>
      <c r="AD5228" s="3"/>
    </row>
    <row r="5229" spans="1:30" hidden="1" x14ac:dyDescent="0.25">
      <c r="A5229" s="2">
        <v>11</v>
      </c>
      <c r="B5229" s="2">
        <v>2019</v>
      </c>
      <c r="C5229" s="4" t="str">
        <f>INDEX(Index!$B$1:$B$500,MATCH($F5229,Index!$A$1:$A$500,0)
)</f>
        <v>HOU</v>
      </c>
      <c r="D5229" s="4">
        <v>0</v>
      </c>
      <c r="E5229" s="141">
        <f t="shared" si="81"/>
        <v>2.8190951548512904E-2</v>
      </c>
      <c r="F5229" s="3" t="s">
        <v>49</v>
      </c>
      <c r="G5229" s="3">
        <v>12</v>
      </c>
      <c r="H5229" s="125">
        <v>2.8190951548512904E-2</v>
      </c>
      <c r="I5229" s="3"/>
      <c r="J5229" s="3"/>
      <c r="K5229" s="3" t="s">
        <v>146</v>
      </c>
      <c r="L5229" s="125">
        <v>6.1738468476500601E-2</v>
      </c>
      <c r="M5229" s="3">
        <v>10</v>
      </c>
      <c r="N5229" s="125">
        <v>4.0534426366109197E-2</v>
      </c>
      <c r="O5229" s="3">
        <v>21</v>
      </c>
      <c r="P5229" s="125">
        <v>6.9869094381215004E-3</v>
      </c>
      <c r="Q5229" s="3">
        <v>6</v>
      </c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3"/>
    </row>
    <row r="5230" spans="1:30" hidden="1" x14ac:dyDescent="0.25">
      <c r="A5230" s="2">
        <v>11</v>
      </c>
      <c r="B5230" s="2">
        <v>2019</v>
      </c>
      <c r="C5230" s="4" t="str">
        <f>INDEX(Index!$B$1:$B$500,MATCH($F5230,Index!$A$1:$A$500,0)
)</f>
        <v>LAR</v>
      </c>
      <c r="D5230" s="4">
        <v>0</v>
      </c>
      <c r="E5230" s="141">
        <f t="shared" si="81"/>
        <v>2.4383556970461861E-2</v>
      </c>
      <c r="F5230" s="3" t="s">
        <v>42</v>
      </c>
      <c r="G5230" s="3">
        <v>13</v>
      </c>
      <c r="H5230" s="125">
        <v>2.4383556970461861E-2</v>
      </c>
      <c r="I5230" s="3"/>
      <c r="J5230" s="3"/>
      <c r="K5230" s="3" t="s">
        <v>146</v>
      </c>
      <c r="L5230" s="125">
        <v>-4.5164564545373202E-2</v>
      </c>
      <c r="M5230" s="3">
        <v>19</v>
      </c>
      <c r="N5230" s="125">
        <v>-7.0559023719164102E-2</v>
      </c>
      <c r="O5230" s="3">
        <v>8</v>
      </c>
      <c r="P5230" s="125">
        <v>-1.01090220332904E-3</v>
      </c>
      <c r="Q5230" s="3">
        <v>13</v>
      </c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3"/>
      <c r="AD5230" s="3"/>
    </row>
    <row r="5231" spans="1:30" hidden="1" x14ac:dyDescent="0.25">
      <c r="A5231" s="2">
        <v>11</v>
      </c>
      <c r="B5231" s="2">
        <v>2019</v>
      </c>
      <c r="C5231" s="4" t="str">
        <f>INDEX(Index!$B$1:$B$500,MATCH($F5231,Index!$A$1:$A$500,0)
)</f>
        <v>LV</v>
      </c>
      <c r="D5231" s="4">
        <v>0</v>
      </c>
      <c r="E5231" s="141">
        <f t="shared" si="81"/>
        <v>1.3873519840811803E-2</v>
      </c>
      <c r="F5231" s="3" t="s">
        <v>52</v>
      </c>
      <c r="G5231" s="3">
        <v>14</v>
      </c>
      <c r="H5231" s="125">
        <v>1.3873519840811803E-2</v>
      </c>
      <c r="I5231" s="3"/>
      <c r="J5231" s="3"/>
      <c r="K5231" s="3" t="s">
        <v>146</v>
      </c>
      <c r="L5231" s="125">
        <v>0.112771201853183</v>
      </c>
      <c r="M5231" s="3">
        <v>7</v>
      </c>
      <c r="N5231" s="125">
        <v>8.6845515010401095E-2</v>
      </c>
      <c r="O5231" s="3">
        <v>27</v>
      </c>
      <c r="P5231" s="125">
        <v>-1.20521670019701E-2</v>
      </c>
      <c r="Q5231" s="3">
        <v>18</v>
      </c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3"/>
    </row>
    <row r="5232" spans="1:30" hidden="1" x14ac:dyDescent="0.25">
      <c r="A5232" s="2">
        <v>11</v>
      </c>
      <c r="B5232" s="2">
        <v>2019</v>
      </c>
      <c r="C5232" s="4" t="str">
        <f>INDEX(Index!$B$1:$B$500,MATCH($F5232,Index!$A$1:$A$500,0)
)</f>
        <v>IND</v>
      </c>
      <c r="D5232" s="4">
        <v>0</v>
      </c>
      <c r="E5232" s="141">
        <f t="shared" si="81"/>
        <v>-2.6630180145628991E-3</v>
      </c>
      <c r="F5232" s="3" t="s">
        <v>35</v>
      </c>
      <c r="G5232" s="3">
        <v>15</v>
      </c>
      <c r="H5232" s="125">
        <v>-2.6630180145628991E-3</v>
      </c>
      <c r="I5232" s="3"/>
      <c r="J5232" s="3"/>
      <c r="K5232" s="3" t="s">
        <v>146</v>
      </c>
      <c r="L5232" s="125">
        <v>2.24284631170385E-2</v>
      </c>
      <c r="M5232" s="3">
        <v>17</v>
      </c>
      <c r="N5232" s="125">
        <v>-4.420033812757E-3</v>
      </c>
      <c r="O5232" s="3">
        <v>16</v>
      </c>
      <c r="P5232" s="125">
        <v>-2.95115149443584E-2</v>
      </c>
      <c r="Q5232" s="3">
        <v>25</v>
      </c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3"/>
      <c r="AD5232" s="3"/>
    </row>
    <row r="5233" spans="1:30" hidden="1" x14ac:dyDescent="0.25">
      <c r="A5233" s="2">
        <v>11</v>
      </c>
      <c r="B5233" s="2">
        <v>2019</v>
      </c>
      <c r="C5233" s="4" t="str">
        <f>INDEX(Index!$B$1:$B$500,MATCH($F5233,Index!$A$1:$A$500,0)
)</f>
        <v>DEN</v>
      </c>
      <c r="D5233" s="4">
        <v>0</v>
      </c>
      <c r="E5233" s="141">
        <f t="shared" si="81"/>
        <v>-3.6399418406476695E-2</v>
      </c>
      <c r="F5233" s="3" t="s">
        <v>39</v>
      </c>
      <c r="G5233" s="3">
        <v>16</v>
      </c>
      <c r="H5233" s="125">
        <v>-3.6399418406476695E-2</v>
      </c>
      <c r="I5233" s="3"/>
      <c r="J5233" s="3"/>
      <c r="K5233" s="3" t="s">
        <v>147</v>
      </c>
      <c r="L5233" s="125">
        <v>-7.8054264760359898E-2</v>
      </c>
      <c r="M5233" s="3">
        <v>24</v>
      </c>
      <c r="N5233" s="125">
        <v>-8.5433338580277102E-2</v>
      </c>
      <c r="O5233" s="3">
        <v>6</v>
      </c>
      <c r="P5233" s="125">
        <v>-4.3778492226393899E-2</v>
      </c>
      <c r="Q5233" s="3">
        <v>30</v>
      </c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3"/>
      <c r="AD5233" s="3"/>
    </row>
    <row r="5234" spans="1:30" hidden="1" x14ac:dyDescent="0.25">
      <c r="A5234" s="2">
        <v>11</v>
      </c>
      <c r="B5234" s="2">
        <v>2019</v>
      </c>
      <c r="C5234" s="4" t="str">
        <f>INDEX(Index!$B$1:$B$500,MATCH($F5234,Index!$A$1:$A$500,0)
)</f>
        <v>CHI</v>
      </c>
      <c r="D5234" s="4">
        <v>0</v>
      </c>
      <c r="E5234" s="141">
        <f t="shared" si="81"/>
        <v>-4.8764677579097596E-2</v>
      </c>
      <c r="F5234" s="3" t="s">
        <v>64</v>
      </c>
      <c r="G5234" s="3">
        <v>17</v>
      </c>
      <c r="H5234" s="125">
        <v>-4.8764677579097596E-2</v>
      </c>
      <c r="I5234" s="3"/>
      <c r="J5234" s="3"/>
      <c r="K5234" s="3" t="s">
        <v>148</v>
      </c>
      <c r="L5234" s="125">
        <v>-0.146217892344635</v>
      </c>
      <c r="M5234" s="3">
        <v>27</v>
      </c>
      <c r="N5234" s="125">
        <v>-8.3893220327811505E-2</v>
      </c>
      <c r="O5234" s="3">
        <v>7</v>
      </c>
      <c r="P5234" s="125">
        <v>1.3559994437725899E-2</v>
      </c>
      <c r="Q5234" s="3">
        <v>5</v>
      </c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3"/>
      <c r="AD5234" s="3"/>
    </row>
    <row r="5235" spans="1:30" hidden="1" x14ac:dyDescent="0.25">
      <c r="A5235" s="2">
        <v>11</v>
      </c>
      <c r="B5235" s="2">
        <v>2019</v>
      </c>
      <c r="C5235" s="4" t="str">
        <f>INDEX(Index!$B$1:$B$500,MATCH($F5235,Index!$A$1:$A$500,0)
)</f>
        <v>CLE</v>
      </c>
      <c r="D5235" s="4">
        <v>0</v>
      </c>
      <c r="E5235" s="141">
        <f t="shared" si="81"/>
        <v>-4.9871700876197203E-2</v>
      </c>
      <c r="F5235" s="3" t="s">
        <v>10</v>
      </c>
      <c r="G5235" s="3">
        <v>18</v>
      </c>
      <c r="H5235" s="125">
        <v>-4.9871700876197203E-2</v>
      </c>
      <c r="I5235" s="3"/>
      <c r="J5235" s="3"/>
      <c r="K5235" s="3" t="s">
        <v>148</v>
      </c>
      <c r="L5235" s="125">
        <v>-6.9112811383197997E-2</v>
      </c>
      <c r="M5235" s="3">
        <v>22</v>
      </c>
      <c r="N5235" s="125">
        <v>-1.6688876223873501E-2</v>
      </c>
      <c r="O5235" s="3">
        <v>13</v>
      </c>
      <c r="P5235" s="125">
        <v>2.5522342831272899E-3</v>
      </c>
      <c r="Q5235" s="3">
        <v>12</v>
      </c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  <c r="AC5235" s="3"/>
      <c r="AD5235" s="3"/>
    </row>
    <row r="5236" spans="1:30" hidden="1" x14ac:dyDescent="0.25">
      <c r="A5236" s="2">
        <v>11</v>
      </c>
      <c r="B5236" s="2">
        <v>2019</v>
      </c>
      <c r="C5236" s="4" t="str">
        <f>INDEX(Index!$B$1:$B$500,MATCH($F5236,Index!$A$1:$A$500,0)
)</f>
        <v>JAX</v>
      </c>
      <c r="D5236" s="4">
        <v>0</v>
      </c>
      <c r="E5236" s="141">
        <f t="shared" si="81"/>
        <v>-5.1506623183546985E-2</v>
      </c>
      <c r="F5236" s="3" t="s">
        <v>12</v>
      </c>
      <c r="G5236" s="3">
        <v>19</v>
      </c>
      <c r="H5236" s="125">
        <v>-5.1506623183546985E-2</v>
      </c>
      <c r="I5236" s="3"/>
      <c r="J5236" s="3"/>
      <c r="K5236" s="3" t="s">
        <v>148</v>
      </c>
      <c r="L5236" s="125">
        <v>-1.6114124015799699E-2</v>
      </c>
      <c r="M5236" s="3">
        <v>18</v>
      </c>
      <c r="N5236" s="125">
        <v>3.8979970438045901E-2</v>
      </c>
      <c r="O5236" s="3">
        <v>20</v>
      </c>
      <c r="P5236" s="125">
        <v>3.5874712702986099E-3</v>
      </c>
      <c r="Q5236" s="3">
        <v>11</v>
      </c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3"/>
    </row>
    <row r="5237" spans="1:30" hidden="1" x14ac:dyDescent="0.25">
      <c r="A5237" s="2">
        <v>11</v>
      </c>
      <c r="B5237" s="2">
        <v>2019</v>
      </c>
      <c r="C5237" s="4" t="str">
        <f>INDEX(Index!$B$1:$B$500,MATCH($F5237,Index!$A$1:$A$500,0)
)</f>
        <v>PIT</v>
      </c>
      <c r="D5237" s="4">
        <v>0</v>
      </c>
      <c r="E5237" s="141">
        <f t="shared" si="81"/>
        <v>-5.4447852611769147E-2</v>
      </c>
      <c r="F5237" s="3" t="s">
        <v>32</v>
      </c>
      <c r="G5237" s="3">
        <v>20</v>
      </c>
      <c r="H5237" s="125">
        <v>-5.4447852611769147E-2</v>
      </c>
      <c r="I5237" s="3"/>
      <c r="J5237" s="3"/>
      <c r="K5237" s="3" t="s">
        <v>145</v>
      </c>
      <c r="L5237" s="125">
        <v>-0.15455426772600001</v>
      </c>
      <c r="M5237" s="3">
        <v>28</v>
      </c>
      <c r="N5237" s="125">
        <v>-0.10734950833012501</v>
      </c>
      <c r="O5237" s="3">
        <v>4</v>
      </c>
      <c r="P5237" s="125">
        <v>-7.2430932158941497E-3</v>
      </c>
      <c r="Q5237" s="3">
        <v>16</v>
      </c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3"/>
    </row>
    <row r="5238" spans="1:30" hidden="1" x14ac:dyDescent="0.25">
      <c r="A5238" s="2">
        <v>11</v>
      </c>
      <c r="B5238" s="2">
        <v>2019</v>
      </c>
      <c r="C5238" s="4" t="str">
        <f>INDEX(Index!$B$1:$B$500,MATCH($F5238,Index!$A$1:$A$500,0)
)</f>
        <v>ATL</v>
      </c>
      <c r="D5238" s="4">
        <v>0</v>
      </c>
      <c r="E5238" s="141">
        <f t="shared" si="81"/>
        <v>-7.5191445794478895E-2</v>
      </c>
      <c r="F5238" s="3" t="s">
        <v>43</v>
      </c>
      <c r="G5238" s="3">
        <v>21</v>
      </c>
      <c r="H5238" s="125">
        <v>-7.5191445794478895E-2</v>
      </c>
      <c r="I5238" s="3"/>
      <c r="J5238" s="3"/>
      <c r="K5238" s="3" t="s">
        <v>147</v>
      </c>
      <c r="L5238" s="125">
        <v>2.71767169275491E-2</v>
      </c>
      <c r="M5238" s="3">
        <v>16</v>
      </c>
      <c r="N5238" s="125">
        <v>5.6752692952656399E-2</v>
      </c>
      <c r="O5238" s="3">
        <v>24</v>
      </c>
      <c r="P5238" s="125">
        <v>-4.56154697693716E-2</v>
      </c>
      <c r="Q5238" s="3">
        <v>31</v>
      </c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3"/>
      <c r="AD5238" s="3"/>
    </row>
    <row r="5239" spans="1:30" hidden="1" x14ac:dyDescent="0.25">
      <c r="A5239" s="2">
        <v>11</v>
      </c>
      <c r="B5239" s="2">
        <v>2019</v>
      </c>
      <c r="C5239" s="4" t="str">
        <f>INDEX(Index!$B$1:$B$500,MATCH($F5239,Index!$A$1:$A$500,0)
)</f>
        <v>LAC</v>
      </c>
      <c r="D5239" s="4">
        <v>0</v>
      </c>
      <c r="E5239" s="141">
        <f t="shared" si="81"/>
        <v>-7.6009013448914309E-2</v>
      </c>
      <c r="F5239" s="3" t="s">
        <v>28</v>
      </c>
      <c r="G5239" s="3">
        <v>22</v>
      </c>
      <c r="H5239" s="125">
        <v>-7.6009013448914309E-2</v>
      </c>
      <c r="I5239" s="3"/>
      <c r="J5239" s="3"/>
      <c r="K5239" s="3" t="s">
        <v>156</v>
      </c>
      <c r="L5239" s="125">
        <v>4.8804134033436398E-2</v>
      </c>
      <c r="M5239" s="3">
        <v>11</v>
      </c>
      <c r="N5239" s="125">
        <v>8.5837714486804703E-2</v>
      </c>
      <c r="O5239" s="3">
        <v>26</v>
      </c>
      <c r="P5239" s="125">
        <v>-3.8975432995545997E-2</v>
      </c>
      <c r="Q5239" s="3">
        <v>29</v>
      </c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3"/>
      <c r="AD5239" s="3"/>
    </row>
    <row r="5240" spans="1:30" hidden="1" x14ac:dyDescent="0.25">
      <c r="A5240" s="2">
        <v>11</v>
      </c>
      <c r="B5240" s="2">
        <v>2019</v>
      </c>
      <c r="C5240" s="4" t="str">
        <f>INDEX(Index!$B$1:$B$500,MATCH($F5240,Index!$A$1:$A$500,0)
)</f>
        <v>BUF</v>
      </c>
      <c r="D5240" s="4">
        <v>0</v>
      </c>
      <c r="E5240" s="141">
        <f t="shared" si="81"/>
        <v>-8.8719937770774901E-2</v>
      </c>
      <c r="F5240" s="3" t="s">
        <v>0</v>
      </c>
      <c r="G5240" s="3">
        <v>23</v>
      </c>
      <c r="H5240" s="125">
        <v>-8.8719937770774901E-2</v>
      </c>
      <c r="I5240" s="3"/>
      <c r="J5240" s="3"/>
      <c r="K5240" s="3" t="s">
        <v>143</v>
      </c>
      <c r="L5240" s="125">
        <v>-6.1383626631968502E-2</v>
      </c>
      <c r="M5240" s="3">
        <v>21</v>
      </c>
      <c r="N5240" s="125">
        <v>-7.2859954809633004E-3</v>
      </c>
      <c r="O5240" s="3">
        <v>15</v>
      </c>
      <c r="P5240" s="125">
        <v>-3.4622306619769699E-2</v>
      </c>
      <c r="Q5240" s="3">
        <v>28</v>
      </c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  <c r="AC5240" s="3"/>
      <c r="AD5240" s="3"/>
    </row>
    <row r="5241" spans="1:30" hidden="1" x14ac:dyDescent="0.25">
      <c r="A5241" s="2">
        <v>11</v>
      </c>
      <c r="B5241" s="2">
        <v>2019</v>
      </c>
      <c r="C5241" s="4" t="str">
        <f>INDEX(Index!$B$1:$B$500,MATCH($F5241,Index!$A$1:$A$500,0)
)</f>
        <v>CAR</v>
      </c>
      <c r="D5241" s="4">
        <v>0</v>
      </c>
      <c r="E5241" s="141">
        <f t="shared" si="81"/>
        <v>-0.1320927947539686</v>
      </c>
      <c r="F5241" s="3" t="s">
        <v>51</v>
      </c>
      <c r="G5241" s="3">
        <v>24</v>
      </c>
      <c r="H5241" s="125">
        <v>-0.1320927947539686</v>
      </c>
      <c r="I5241" s="3"/>
      <c r="J5241" s="3"/>
      <c r="K5241" s="3" t="s">
        <v>145</v>
      </c>
      <c r="L5241" s="125">
        <v>-9.8586954096182997E-2</v>
      </c>
      <c r="M5241" s="3">
        <v>25</v>
      </c>
      <c r="N5241" s="125">
        <v>1.4340852609360299E-2</v>
      </c>
      <c r="O5241" s="3">
        <v>18</v>
      </c>
      <c r="P5241" s="125">
        <v>-1.9164988048425299E-2</v>
      </c>
      <c r="Q5241" s="3">
        <v>22</v>
      </c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3"/>
      <c r="AD5241" s="3"/>
    </row>
    <row r="5242" spans="1:30" hidden="1" x14ac:dyDescent="0.25">
      <c r="A5242" s="2">
        <v>11</v>
      </c>
      <c r="B5242" s="2">
        <v>2019</v>
      </c>
      <c r="C5242" s="4" t="str">
        <f>INDEX(Index!$B$1:$B$500,MATCH($F5242,Index!$A$1:$A$500,0)
)</f>
        <v>TB</v>
      </c>
      <c r="D5242" s="4">
        <v>0</v>
      </c>
      <c r="E5242" s="141">
        <f t="shared" si="81"/>
        <v>-0.13215508353731362</v>
      </c>
      <c r="F5242" s="3" t="s">
        <v>38</v>
      </c>
      <c r="G5242" s="3">
        <v>25</v>
      </c>
      <c r="H5242" s="125">
        <v>-0.13215508353731362</v>
      </c>
      <c r="I5242" s="3"/>
      <c r="J5242" s="3"/>
      <c r="K5242" s="3" t="s">
        <v>147</v>
      </c>
      <c r="L5242" s="125">
        <v>-6.1270095528146898E-2</v>
      </c>
      <c r="M5242" s="3">
        <v>20</v>
      </c>
      <c r="N5242" s="125">
        <v>7.7445563298251294E-2</v>
      </c>
      <c r="O5242" s="3">
        <v>25</v>
      </c>
      <c r="P5242" s="125">
        <v>6.56057528908458E-3</v>
      </c>
      <c r="Q5242" s="3">
        <v>8</v>
      </c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  <c r="AC5242" s="3"/>
      <c r="AD5242" s="3"/>
    </row>
    <row r="5243" spans="1:30" hidden="1" x14ac:dyDescent="0.25">
      <c r="A5243" s="2">
        <v>11</v>
      </c>
      <c r="B5243" s="2">
        <v>2019</v>
      </c>
      <c r="C5243" s="4" t="str">
        <f>INDEX(Index!$B$1:$B$500,MATCH($F5243,Index!$A$1:$A$500,0)
)</f>
        <v>ARI</v>
      </c>
      <c r="D5243" s="4">
        <v>0</v>
      </c>
      <c r="E5243" s="141">
        <f t="shared" si="81"/>
        <v>-0.14112264285689402</v>
      </c>
      <c r="F5243" s="3" t="s">
        <v>23</v>
      </c>
      <c r="G5243" s="3">
        <v>26</v>
      </c>
      <c r="H5243" s="125">
        <v>-0.14112264285689402</v>
      </c>
      <c r="I5243" s="3"/>
      <c r="J5243" s="3"/>
      <c r="K5243" s="3" t="s">
        <v>274</v>
      </c>
      <c r="L5243" s="125">
        <v>2.73361240449299E-2</v>
      </c>
      <c r="M5243" s="3">
        <v>15</v>
      </c>
      <c r="N5243" s="125">
        <v>0.135041948057806</v>
      </c>
      <c r="O5243" s="3">
        <v>30</v>
      </c>
      <c r="P5243" s="125">
        <v>-3.3416818844017898E-2</v>
      </c>
      <c r="Q5243" s="3">
        <v>26</v>
      </c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  <c r="AC5243" s="3"/>
      <c r="AD5243" s="3"/>
    </row>
    <row r="5244" spans="1:30" hidden="1" x14ac:dyDescent="0.25">
      <c r="A5244" s="2">
        <v>11</v>
      </c>
      <c r="B5244" s="2">
        <v>2019</v>
      </c>
      <c r="C5244" s="4" t="str">
        <f>INDEX(Index!$B$1:$B$500,MATCH($F5244,Index!$A$1:$A$500,0)
)</f>
        <v>TEN</v>
      </c>
      <c r="D5244" s="4">
        <v>0</v>
      </c>
      <c r="E5244" s="141">
        <f t="shared" si="81"/>
        <v>-0.145212372880345</v>
      </c>
      <c r="F5244" s="3" t="s">
        <v>45</v>
      </c>
      <c r="G5244" s="3">
        <v>27</v>
      </c>
      <c r="H5244" s="125">
        <v>-0.145212372880345</v>
      </c>
      <c r="I5244" s="3"/>
      <c r="J5244" s="3"/>
      <c r="K5244" s="3" t="s">
        <v>145</v>
      </c>
      <c r="L5244" s="125">
        <v>-7.4862559561864203E-2</v>
      </c>
      <c r="M5244" s="3">
        <v>23</v>
      </c>
      <c r="N5244" s="125">
        <v>2.40511743555183E-2</v>
      </c>
      <c r="O5244" s="3">
        <v>19</v>
      </c>
      <c r="P5244" s="125">
        <v>-4.6298638962962498E-2</v>
      </c>
      <c r="Q5244" s="3">
        <v>32</v>
      </c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  <c r="AC5244" s="3"/>
      <c r="AD5244" s="3"/>
    </row>
    <row r="5245" spans="1:30" hidden="1" x14ac:dyDescent="0.25">
      <c r="A5245" s="2">
        <v>11</v>
      </c>
      <c r="B5245" s="2">
        <v>2019</v>
      </c>
      <c r="C5245" s="4" t="str">
        <f>INDEX(Index!$B$1:$B$500,MATCH($F5245,Index!$A$1:$A$500,0)
)</f>
        <v>NYJ</v>
      </c>
      <c r="D5245" s="4">
        <v>0</v>
      </c>
      <c r="E5245" s="141">
        <f t="shared" si="81"/>
        <v>-0.25727946179133332</v>
      </c>
      <c r="F5245" s="3" t="s">
        <v>9</v>
      </c>
      <c r="G5245" s="3">
        <v>28</v>
      </c>
      <c r="H5245" s="125">
        <v>-0.25727946179133332</v>
      </c>
      <c r="I5245" s="3"/>
      <c r="J5245" s="3"/>
      <c r="K5245" s="3" t="s">
        <v>147</v>
      </c>
      <c r="L5245" s="125">
        <v>-0.31391141929086303</v>
      </c>
      <c r="M5245" s="3">
        <v>32</v>
      </c>
      <c r="N5245" s="125">
        <v>-3.8943329863848498E-2</v>
      </c>
      <c r="O5245" s="3">
        <v>11</v>
      </c>
      <c r="P5245" s="125">
        <v>1.7688627635681201E-2</v>
      </c>
      <c r="Q5245" s="3">
        <v>4</v>
      </c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  <c r="AC5245" s="3"/>
      <c r="AD5245" s="3"/>
    </row>
    <row r="5246" spans="1:30" hidden="1" x14ac:dyDescent="0.25">
      <c r="A5246" s="2">
        <v>11</v>
      </c>
      <c r="B5246" s="2">
        <v>2019</v>
      </c>
      <c r="C5246" s="4" t="str">
        <f>INDEX(Index!$B$1:$B$500,MATCH($F5246,Index!$A$1:$A$500,0)
)</f>
        <v>NYG</v>
      </c>
      <c r="D5246" s="4">
        <v>0</v>
      </c>
      <c r="E5246" s="141">
        <f t="shared" si="81"/>
        <v>-0.26701074488155618</v>
      </c>
      <c r="F5246" s="3" t="s">
        <v>15</v>
      </c>
      <c r="G5246" s="3">
        <v>29</v>
      </c>
      <c r="H5246" s="125">
        <v>-0.26701074488155618</v>
      </c>
      <c r="I5246" s="3"/>
      <c r="J5246" s="3"/>
      <c r="K5246" s="3" t="s">
        <v>149</v>
      </c>
      <c r="L5246" s="125">
        <v>-0.12365267349263501</v>
      </c>
      <c r="M5246" s="3">
        <v>26</v>
      </c>
      <c r="N5246" s="125">
        <v>0.12313969585724199</v>
      </c>
      <c r="O5246" s="3">
        <v>29</v>
      </c>
      <c r="P5246" s="125">
        <v>-2.0218375531679201E-2</v>
      </c>
      <c r="Q5246" s="3">
        <v>23</v>
      </c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  <c r="AC5246" s="3"/>
      <c r="AD5246" s="3"/>
    </row>
    <row r="5247" spans="1:30" hidden="1" x14ac:dyDescent="0.25">
      <c r="A5247" s="2">
        <v>11</v>
      </c>
      <c r="B5247" s="2">
        <v>2019</v>
      </c>
      <c r="C5247" s="4" t="str">
        <f>INDEX(Index!$B$1:$B$500,MATCH($F5247,Index!$A$1:$A$500,0)
)</f>
        <v>WAS</v>
      </c>
      <c r="D5247" s="4">
        <v>0</v>
      </c>
      <c r="E5247" s="141">
        <f t="shared" si="81"/>
        <v>-0.38168667216455293</v>
      </c>
      <c r="F5247" s="3" t="s">
        <v>26</v>
      </c>
      <c r="G5247" s="3">
        <v>30</v>
      </c>
      <c r="H5247" s="125">
        <v>-0.38168667216455293</v>
      </c>
      <c r="I5247" s="3"/>
      <c r="J5247" s="3"/>
      <c r="K5247" s="3" t="s">
        <v>150</v>
      </c>
      <c r="L5247" s="125">
        <v>-0.26413850094924002</v>
      </c>
      <c r="M5247" s="3">
        <v>30</v>
      </c>
      <c r="N5247" s="125">
        <v>0.104258063001893</v>
      </c>
      <c r="O5247" s="3">
        <v>28</v>
      </c>
      <c r="P5247" s="125">
        <v>-1.32901082134199E-2</v>
      </c>
      <c r="Q5247" s="3">
        <v>20</v>
      </c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  <c r="AC5247" s="3"/>
      <c r="AD5247" s="3"/>
    </row>
    <row r="5248" spans="1:30" hidden="1" x14ac:dyDescent="0.25">
      <c r="A5248" s="2">
        <v>11</v>
      </c>
      <c r="B5248" s="2">
        <v>2019</v>
      </c>
      <c r="C5248" s="4" t="str">
        <f>INDEX(Index!$B$1:$B$500,MATCH($F5248,Index!$A$1:$A$500,0)
)</f>
        <v>CIN</v>
      </c>
      <c r="D5248" s="4">
        <v>0</v>
      </c>
      <c r="E5248" s="141">
        <f t="shared" si="81"/>
        <v>-0.39964782729671822</v>
      </c>
      <c r="F5248" s="3" t="s">
        <v>24</v>
      </c>
      <c r="G5248" s="3">
        <v>31</v>
      </c>
      <c r="H5248" s="125">
        <v>-0.39964782729671822</v>
      </c>
      <c r="I5248" s="3"/>
      <c r="J5248" s="3"/>
      <c r="K5248" s="3" t="s">
        <v>223</v>
      </c>
      <c r="L5248" s="125">
        <v>-0.23176088207160001</v>
      </c>
      <c r="M5248" s="3">
        <v>29</v>
      </c>
      <c r="N5248" s="125">
        <v>0.212868945151308</v>
      </c>
      <c r="O5248" s="3">
        <v>32</v>
      </c>
      <c r="P5248" s="125">
        <v>4.49819999261898E-2</v>
      </c>
      <c r="Q5248" s="3">
        <v>1</v>
      </c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  <c r="AC5248" s="3"/>
      <c r="AD5248" s="3"/>
    </row>
    <row r="5249" spans="1:30" hidden="1" x14ac:dyDescent="0.25">
      <c r="A5249" s="2">
        <v>11</v>
      </c>
      <c r="B5249" s="2">
        <v>2019</v>
      </c>
      <c r="C5249" s="4" t="str">
        <f>INDEX(Index!$B$1:$B$500,MATCH($F5249,Index!$A$1:$A$500,0)
)</f>
        <v>MIA</v>
      </c>
      <c r="D5249" s="4">
        <v>0</v>
      </c>
      <c r="E5249" s="141">
        <f t="shared" si="81"/>
        <v>-0.4788927488563624</v>
      </c>
      <c r="F5249" s="3" t="s">
        <v>4</v>
      </c>
      <c r="G5249" s="3">
        <v>32</v>
      </c>
      <c r="H5249" s="125">
        <v>-0.4788927488563624</v>
      </c>
      <c r="I5249" s="3"/>
      <c r="J5249" s="3"/>
      <c r="K5249" s="3" t="s">
        <v>149</v>
      </c>
      <c r="L5249" s="125">
        <v>-0.28376909135676298</v>
      </c>
      <c r="M5249" s="3">
        <v>31</v>
      </c>
      <c r="N5249" s="125">
        <v>0.189245961862577</v>
      </c>
      <c r="O5249" s="3">
        <v>31</v>
      </c>
      <c r="P5249" s="125">
        <v>-5.8776956370224101E-3</v>
      </c>
      <c r="Q5249" s="3">
        <v>15</v>
      </c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</row>
    <row r="5250" spans="1:30" hidden="1" x14ac:dyDescent="0.25">
      <c r="A5250" s="2">
        <v>12</v>
      </c>
      <c r="B5250" s="2">
        <v>2019</v>
      </c>
      <c r="C5250" s="4" t="str">
        <f>INDEX(Index!$B$1:$B$500,MATCH($F5250,Index!$A$1:$A$500,0)
)</f>
        <v>NE</v>
      </c>
      <c r="D5250" s="4">
        <v>0</v>
      </c>
      <c r="E5250" s="141">
        <f t="shared" ref="E5250:E5313" si="82">IF(D5250=1,H5250/100,H5250)</f>
        <v>0.36911102183754552</v>
      </c>
      <c r="F5250" s="3" t="s">
        <v>17</v>
      </c>
      <c r="G5250" s="3">
        <v>1</v>
      </c>
      <c r="H5250" s="125">
        <v>0.36911102183754552</v>
      </c>
      <c r="I5250" s="3"/>
      <c r="J5250" s="3"/>
      <c r="K5250" s="3" t="s">
        <v>244</v>
      </c>
      <c r="L5250" s="125">
        <v>4.0063935848814201E-2</v>
      </c>
      <c r="M5250" s="3">
        <v>12</v>
      </c>
      <c r="N5250" s="125">
        <v>-0.32855798646239298</v>
      </c>
      <c r="O5250" s="3">
        <v>1</v>
      </c>
      <c r="P5250" s="125">
        <v>4.89099526338353E-4</v>
      </c>
      <c r="Q5250" s="3">
        <v>12</v>
      </c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3"/>
    </row>
    <row r="5251" spans="1:30" hidden="1" x14ac:dyDescent="0.25">
      <c r="A5251" s="2">
        <v>12</v>
      </c>
      <c r="B5251" s="2">
        <v>2019</v>
      </c>
      <c r="C5251" s="4" t="str">
        <f>INDEX(Index!$B$1:$B$500,MATCH($F5251,Index!$A$1:$A$500,0)
)</f>
        <v>BAL</v>
      </c>
      <c r="D5251" s="4">
        <v>0</v>
      </c>
      <c r="E5251" s="141">
        <f t="shared" si="82"/>
        <v>0.3664841145661259</v>
      </c>
      <c r="F5251" s="3" t="s">
        <v>18</v>
      </c>
      <c r="G5251" s="3">
        <v>2</v>
      </c>
      <c r="H5251" s="125">
        <v>0.3664841145661259</v>
      </c>
      <c r="I5251" s="3"/>
      <c r="J5251" s="3"/>
      <c r="K5251" s="3" t="s">
        <v>151</v>
      </c>
      <c r="L5251" s="125">
        <v>0.252417946402134</v>
      </c>
      <c r="M5251" s="3">
        <v>2</v>
      </c>
      <c r="N5251" s="125">
        <v>-9.0080739010287306E-2</v>
      </c>
      <c r="O5251" s="3">
        <v>5</v>
      </c>
      <c r="P5251" s="125">
        <v>2.39854291537046E-2</v>
      </c>
      <c r="Q5251" s="3">
        <v>2</v>
      </c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3"/>
    </row>
    <row r="5252" spans="1:30" hidden="1" x14ac:dyDescent="0.25">
      <c r="A5252" s="2">
        <v>12</v>
      </c>
      <c r="B5252" s="2">
        <v>2019</v>
      </c>
      <c r="C5252" s="4" t="str">
        <f>INDEX(Index!$B$1:$B$500,MATCH($F5252,Index!$A$1:$A$500,0)
)</f>
        <v>SF</v>
      </c>
      <c r="D5252" s="4">
        <v>0</v>
      </c>
      <c r="E5252" s="141">
        <f t="shared" si="82"/>
        <v>0.35555829241106973</v>
      </c>
      <c r="F5252" s="3" t="s">
        <v>1</v>
      </c>
      <c r="G5252" s="3">
        <v>3</v>
      </c>
      <c r="H5252" s="125">
        <v>0.35555829241106973</v>
      </c>
      <c r="I5252" s="3"/>
      <c r="J5252" s="3"/>
      <c r="K5252" s="3" t="s">
        <v>244</v>
      </c>
      <c r="L5252" s="125">
        <v>6.0672269079313702E-2</v>
      </c>
      <c r="M5252" s="3">
        <v>8</v>
      </c>
      <c r="N5252" s="125">
        <v>-0.29648267567701497</v>
      </c>
      <c r="O5252" s="3">
        <v>2</v>
      </c>
      <c r="P5252" s="125">
        <v>-1.5966523452589699E-3</v>
      </c>
      <c r="Q5252" s="3">
        <v>15</v>
      </c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3"/>
    </row>
    <row r="5253" spans="1:30" hidden="1" x14ac:dyDescent="0.25">
      <c r="A5253" s="2">
        <v>12</v>
      </c>
      <c r="B5253" s="2">
        <v>2019</v>
      </c>
      <c r="C5253" s="4" t="str">
        <f>INDEX(Index!$B$1:$B$500,MATCH($F5253,Index!$A$1:$A$500,0)
)</f>
        <v>KC</v>
      </c>
      <c r="D5253" s="4">
        <v>0</v>
      </c>
      <c r="E5253" s="141">
        <f t="shared" si="82"/>
        <v>0.24416519834124767</v>
      </c>
      <c r="F5253" s="3" t="s">
        <v>5</v>
      </c>
      <c r="G5253" s="3">
        <v>4</v>
      </c>
      <c r="H5253" s="125">
        <v>0.24416519834124767</v>
      </c>
      <c r="I5253" s="3"/>
      <c r="J5253" s="3"/>
      <c r="K5253" s="3" t="s">
        <v>152</v>
      </c>
      <c r="L5253" s="125">
        <v>0.23280324455760601</v>
      </c>
      <c r="M5253" s="3">
        <v>3</v>
      </c>
      <c r="N5253" s="125">
        <v>-7.5341397867980404E-3</v>
      </c>
      <c r="O5253" s="3">
        <v>15</v>
      </c>
      <c r="P5253" s="125">
        <v>3.82781399684362E-3</v>
      </c>
      <c r="Q5253" s="3">
        <v>9</v>
      </c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3"/>
    </row>
    <row r="5254" spans="1:30" hidden="1" x14ac:dyDescent="0.25">
      <c r="A5254" s="2">
        <v>12</v>
      </c>
      <c r="B5254" s="2">
        <v>2019</v>
      </c>
      <c r="C5254" s="4" t="str">
        <f>INDEX(Index!$B$1:$B$500,MATCH($F5254,Index!$A$1:$A$500,0)
)</f>
        <v>DAL</v>
      </c>
      <c r="D5254" s="4">
        <v>0</v>
      </c>
      <c r="E5254" s="141">
        <f t="shared" si="82"/>
        <v>0.24323107562218862</v>
      </c>
      <c r="F5254" s="3" t="s">
        <v>3</v>
      </c>
      <c r="G5254" s="3">
        <v>5</v>
      </c>
      <c r="H5254" s="125">
        <v>0.24323107562218862</v>
      </c>
      <c r="I5254" s="3"/>
      <c r="J5254" s="3"/>
      <c r="K5254" s="3" t="s">
        <v>154</v>
      </c>
      <c r="L5254" s="125">
        <v>0.27635394265284302</v>
      </c>
      <c r="M5254" s="3">
        <v>1</v>
      </c>
      <c r="N5254" s="125">
        <v>-1.6837570599453899E-2</v>
      </c>
      <c r="O5254" s="3">
        <v>14</v>
      </c>
      <c r="P5254" s="125">
        <v>-4.9960437630108302E-2</v>
      </c>
      <c r="Q5254" s="3">
        <v>32</v>
      </c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3"/>
      <c r="AD5254" s="3"/>
    </row>
    <row r="5255" spans="1:30" hidden="1" x14ac:dyDescent="0.25">
      <c r="A5255" s="2">
        <v>12</v>
      </c>
      <c r="B5255" s="2">
        <v>2019</v>
      </c>
      <c r="C5255" s="4" t="str">
        <f>INDEX(Index!$B$1:$B$500,MATCH($F5255,Index!$A$1:$A$500,0)
)</f>
        <v>NO</v>
      </c>
      <c r="D5255" s="4">
        <v>0</v>
      </c>
      <c r="E5255" s="141">
        <f t="shared" si="82"/>
        <v>0.23781690547627324</v>
      </c>
      <c r="F5255" s="3" t="s">
        <v>27</v>
      </c>
      <c r="G5255" s="3">
        <v>6</v>
      </c>
      <c r="H5255" s="125">
        <v>0.23781690547627324</v>
      </c>
      <c r="I5255" s="3"/>
      <c r="J5255" s="3"/>
      <c r="K5255" s="3" t="s">
        <v>151</v>
      </c>
      <c r="L5255" s="125">
        <v>0.11018868653543799</v>
      </c>
      <c r="M5255" s="3">
        <v>6</v>
      </c>
      <c r="N5255" s="125">
        <v>-0.117774073305805</v>
      </c>
      <c r="O5255" s="3">
        <v>3</v>
      </c>
      <c r="P5255" s="125">
        <v>9.8541456350302592E-3</v>
      </c>
      <c r="Q5255" s="3">
        <v>5</v>
      </c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3"/>
    </row>
    <row r="5256" spans="1:30" hidden="1" x14ac:dyDescent="0.25">
      <c r="A5256" s="2">
        <v>12</v>
      </c>
      <c r="B5256" s="2">
        <v>2019</v>
      </c>
      <c r="C5256" s="4" t="str">
        <f>INDEX(Index!$B$1:$B$500,MATCH($F5256,Index!$A$1:$A$500,0)
)</f>
        <v>MIN</v>
      </c>
      <c r="D5256" s="4">
        <v>0</v>
      </c>
      <c r="E5256" s="141">
        <f t="shared" si="82"/>
        <v>0.1851673377897895</v>
      </c>
      <c r="F5256" s="3" t="s">
        <v>46</v>
      </c>
      <c r="G5256" s="3">
        <v>7</v>
      </c>
      <c r="H5256" s="125">
        <v>0.1851673377897895</v>
      </c>
      <c r="I5256" s="3"/>
      <c r="J5256" s="3"/>
      <c r="K5256" s="3" t="s">
        <v>153</v>
      </c>
      <c r="L5256" s="125">
        <v>0.118007993504029</v>
      </c>
      <c r="M5256" s="3">
        <v>5</v>
      </c>
      <c r="N5256" s="125">
        <v>-7.9627276990418994E-2</v>
      </c>
      <c r="O5256" s="3">
        <v>8</v>
      </c>
      <c r="P5256" s="125">
        <v>-1.2467932704658499E-2</v>
      </c>
      <c r="Q5256" s="3">
        <v>19</v>
      </c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3"/>
      <c r="AD5256" s="3"/>
    </row>
    <row r="5257" spans="1:30" hidden="1" x14ac:dyDescent="0.25">
      <c r="A5257" s="2">
        <v>12</v>
      </c>
      <c r="B5257" s="2">
        <v>2019</v>
      </c>
      <c r="C5257" s="4" t="str">
        <f>INDEX(Index!$B$1:$B$500,MATCH($F5257,Index!$A$1:$A$500,0)
)</f>
        <v>SEA</v>
      </c>
      <c r="D5257" s="4">
        <v>0</v>
      </c>
      <c r="E5257" s="141">
        <f t="shared" si="82"/>
        <v>0.14323742326025868</v>
      </c>
      <c r="F5257" s="3" t="s">
        <v>30</v>
      </c>
      <c r="G5257" s="3">
        <v>8</v>
      </c>
      <c r="H5257" s="125">
        <v>0.14323742326025868</v>
      </c>
      <c r="I5257" s="3"/>
      <c r="J5257" s="3"/>
      <c r="K5257" s="3" t="s">
        <v>151</v>
      </c>
      <c r="L5257" s="125">
        <v>0.17129572031302001</v>
      </c>
      <c r="M5257" s="3">
        <v>4</v>
      </c>
      <c r="N5257" s="125">
        <v>-3.88671696624599E-3</v>
      </c>
      <c r="O5257" s="3">
        <v>16</v>
      </c>
      <c r="P5257" s="125">
        <v>-3.1945014019007303E-2</v>
      </c>
      <c r="Q5257" s="3">
        <v>25</v>
      </c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3"/>
    </row>
    <row r="5258" spans="1:30" hidden="1" x14ac:dyDescent="0.25">
      <c r="A5258" s="2">
        <v>12</v>
      </c>
      <c r="B5258" s="2">
        <v>2019</v>
      </c>
      <c r="C5258" s="4" t="str">
        <f>INDEX(Index!$B$1:$B$500,MATCH($F5258,Index!$A$1:$A$500,0)
)</f>
        <v>PHI</v>
      </c>
      <c r="D5258" s="4">
        <v>0</v>
      </c>
      <c r="E5258" s="141">
        <f t="shared" si="82"/>
        <v>6.1412810711189404E-2</v>
      </c>
      <c r="F5258" s="3" t="s">
        <v>7</v>
      </c>
      <c r="G5258" s="3">
        <v>9</v>
      </c>
      <c r="H5258" s="125">
        <v>6.1412810711189404E-2</v>
      </c>
      <c r="I5258" s="3"/>
      <c r="J5258" s="3"/>
      <c r="K5258" s="3" t="s">
        <v>155</v>
      </c>
      <c r="L5258" s="125">
        <v>2.60706289305534E-2</v>
      </c>
      <c r="M5258" s="3">
        <v>15</v>
      </c>
      <c r="N5258" s="125">
        <v>-4.9400810260443399E-2</v>
      </c>
      <c r="O5258" s="3">
        <v>10</v>
      </c>
      <c r="P5258" s="125">
        <v>-1.4058628479807401E-2</v>
      </c>
      <c r="Q5258" s="3">
        <v>20</v>
      </c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3"/>
      <c r="AD5258" s="3"/>
    </row>
    <row r="5259" spans="1:30" hidden="1" x14ac:dyDescent="0.25">
      <c r="A5259" s="2">
        <v>12</v>
      </c>
      <c r="B5259" s="2">
        <v>2019</v>
      </c>
      <c r="C5259" s="4" t="str">
        <f>INDEX(Index!$B$1:$B$500,MATCH($F5259,Index!$A$1:$A$500,0)
)</f>
        <v>GB</v>
      </c>
      <c r="D5259" s="4">
        <v>0</v>
      </c>
      <c r="E5259" s="141">
        <f t="shared" si="82"/>
        <v>4.9900144614447604E-2</v>
      </c>
      <c r="F5259" s="3" t="s">
        <v>20</v>
      </c>
      <c r="G5259" s="3">
        <v>10</v>
      </c>
      <c r="H5259" s="125">
        <v>4.9900144614447604E-2</v>
      </c>
      <c r="I5259" s="3"/>
      <c r="J5259" s="3"/>
      <c r="K5259" s="3" t="s">
        <v>153</v>
      </c>
      <c r="L5259" s="125">
        <v>0.100686826301581</v>
      </c>
      <c r="M5259" s="3">
        <v>7</v>
      </c>
      <c r="N5259" s="125">
        <v>3.9900380242490298E-2</v>
      </c>
      <c r="O5259" s="3">
        <v>21</v>
      </c>
      <c r="P5259" s="125">
        <v>-1.0886301444643099E-2</v>
      </c>
      <c r="Q5259" s="3">
        <v>18</v>
      </c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  <c r="AC5259" s="3"/>
      <c r="AD5259" s="3"/>
    </row>
    <row r="5260" spans="1:30" hidden="1" x14ac:dyDescent="0.25">
      <c r="A5260" s="2">
        <v>12</v>
      </c>
      <c r="B5260" s="2">
        <v>2019</v>
      </c>
      <c r="C5260" s="4" t="str">
        <f>INDEX(Index!$B$1:$B$500,MATCH($F5260,Index!$A$1:$A$500,0)
)</f>
        <v>CLE</v>
      </c>
      <c r="D5260" s="4">
        <v>0</v>
      </c>
      <c r="E5260" s="141">
        <f t="shared" si="82"/>
        <v>1.8917588203483968E-2</v>
      </c>
      <c r="F5260" s="3" t="s">
        <v>10</v>
      </c>
      <c r="G5260" s="3">
        <v>11</v>
      </c>
      <c r="H5260" s="125">
        <v>1.8917588203483968E-2</v>
      </c>
      <c r="I5260" s="3"/>
      <c r="J5260" s="3"/>
      <c r="K5260" s="3" t="s">
        <v>155</v>
      </c>
      <c r="L5260" s="125">
        <v>-5.1510015959285501E-3</v>
      </c>
      <c r="M5260" s="3">
        <v>18</v>
      </c>
      <c r="N5260" s="125">
        <v>-2.5922417948804399E-2</v>
      </c>
      <c r="O5260" s="3">
        <v>13</v>
      </c>
      <c r="P5260" s="125">
        <v>-1.85382814939188E-3</v>
      </c>
      <c r="Q5260" s="3">
        <v>16</v>
      </c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3"/>
      <c r="AD5260" s="3"/>
    </row>
    <row r="5261" spans="1:30" hidden="1" x14ac:dyDescent="0.25">
      <c r="A5261" s="2">
        <v>12</v>
      </c>
      <c r="B5261" s="2">
        <v>2019</v>
      </c>
      <c r="C5261" s="4" t="str">
        <f>INDEX(Index!$B$1:$B$500,MATCH($F5261,Index!$A$1:$A$500,0)
)</f>
        <v>HOU</v>
      </c>
      <c r="D5261" s="4">
        <v>0</v>
      </c>
      <c r="E5261" s="141">
        <f t="shared" si="82"/>
        <v>-9.727734857274805E-4</v>
      </c>
      <c r="F5261" s="3" t="s">
        <v>49</v>
      </c>
      <c r="G5261" s="3">
        <v>12</v>
      </c>
      <c r="H5261" s="125">
        <v>-9.727734857274805E-4</v>
      </c>
      <c r="I5261" s="3"/>
      <c r="J5261" s="3"/>
      <c r="K5261" s="3" t="s">
        <v>152</v>
      </c>
      <c r="L5261" s="125">
        <v>5.09327497207923E-2</v>
      </c>
      <c r="M5261" s="3">
        <v>10</v>
      </c>
      <c r="N5261" s="125">
        <v>5.7341667568080901E-2</v>
      </c>
      <c r="O5261" s="3">
        <v>23</v>
      </c>
      <c r="P5261" s="125">
        <v>5.43614436156112E-3</v>
      </c>
      <c r="Q5261" s="3">
        <v>8</v>
      </c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  <c r="AC5261" s="3"/>
      <c r="AD5261" s="3"/>
    </row>
    <row r="5262" spans="1:30" hidden="1" x14ac:dyDescent="0.25">
      <c r="A5262" s="2">
        <v>12</v>
      </c>
      <c r="B5262" s="2">
        <v>2019</v>
      </c>
      <c r="C5262" s="4" t="str">
        <f>INDEX(Index!$B$1:$B$500,MATCH($F5262,Index!$A$1:$A$500,0)
)</f>
        <v>DET</v>
      </c>
      <c r="D5262" s="4">
        <v>0</v>
      </c>
      <c r="E5262" s="141">
        <f t="shared" si="82"/>
        <v>-4.2102558579642018E-3</v>
      </c>
      <c r="F5262" s="3" t="s">
        <v>21</v>
      </c>
      <c r="G5262" s="3">
        <v>13</v>
      </c>
      <c r="H5262" s="125">
        <v>-4.2102558579642018E-3</v>
      </c>
      <c r="I5262" s="3"/>
      <c r="J5262" s="3"/>
      <c r="K5262" s="3" t="s">
        <v>274</v>
      </c>
      <c r="L5262" s="125">
        <v>3.5785949522596797E-2</v>
      </c>
      <c r="M5262" s="3">
        <v>14</v>
      </c>
      <c r="N5262" s="125">
        <v>4.6728738413986198E-2</v>
      </c>
      <c r="O5262" s="3">
        <v>22</v>
      </c>
      <c r="P5262" s="125">
        <v>6.7325330334251999E-3</v>
      </c>
      <c r="Q5262" s="3">
        <v>6</v>
      </c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3"/>
      <c r="AD5262" s="3"/>
    </row>
    <row r="5263" spans="1:30" hidden="1" x14ac:dyDescent="0.25">
      <c r="A5263" s="2">
        <v>12</v>
      </c>
      <c r="B5263" s="2">
        <v>2019</v>
      </c>
      <c r="C5263" s="4" t="str">
        <f>INDEX(Index!$B$1:$B$500,MATCH($F5263,Index!$A$1:$A$500,0)
)</f>
        <v>LAR</v>
      </c>
      <c r="D5263" s="4">
        <v>0</v>
      </c>
      <c r="E5263" s="141">
        <f t="shared" si="82"/>
        <v>-1.274292613801507E-2</v>
      </c>
      <c r="F5263" s="3" t="s">
        <v>42</v>
      </c>
      <c r="G5263" s="3">
        <v>14</v>
      </c>
      <c r="H5263" s="125">
        <v>-1.274292613801507E-2</v>
      </c>
      <c r="I5263" s="3"/>
      <c r="J5263" s="3"/>
      <c r="K5263" s="3" t="s">
        <v>154</v>
      </c>
      <c r="L5263" s="125">
        <v>-6.0413917599747798E-2</v>
      </c>
      <c r="M5263" s="3">
        <v>23</v>
      </c>
      <c r="N5263" s="125">
        <v>-4.8588998059036499E-2</v>
      </c>
      <c r="O5263" s="3">
        <v>11</v>
      </c>
      <c r="P5263" s="125">
        <v>-9.1800659730377195E-4</v>
      </c>
      <c r="Q5263" s="3">
        <v>13</v>
      </c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3"/>
      <c r="AD5263" s="3"/>
    </row>
    <row r="5264" spans="1:30" hidden="1" x14ac:dyDescent="0.25">
      <c r="A5264" s="2">
        <v>12</v>
      </c>
      <c r="B5264" s="2">
        <v>2019</v>
      </c>
      <c r="C5264" s="4" t="str">
        <f>INDEX(Index!$B$1:$B$500,MATCH($F5264,Index!$A$1:$A$500,0)
)</f>
        <v>BUF</v>
      </c>
      <c r="D5264" s="4">
        <v>0</v>
      </c>
      <c r="E5264" s="141">
        <f t="shared" si="82"/>
        <v>-2.1604288626051599E-2</v>
      </c>
      <c r="F5264" s="3" t="s">
        <v>0</v>
      </c>
      <c r="G5264" s="3">
        <v>15</v>
      </c>
      <c r="H5264" s="125">
        <v>-2.1604288626051599E-2</v>
      </c>
      <c r="I5264" s="3"/>
      <c r="J5264" s="3"/>
      <c r="K5264" s="3" t="s">
        <v>153</v>
      </c>
      <c r="L5264" s="125">
        <v>-3.1790712206199501E-2</v>
      </c>
      <c r="M5264" s="3">
        <v>21</v>
      </c>
      <c r="N5264" s="125">
        <v>-4.26428454407487E-2</v>
      </c>
      <c r="O5264" s="3">
        <v>12</v>
      </c>
      <c r="P5264" s="125">
        <v>-3.2456421860600798E-2</v>
      </c>
      <c r="Q5264" s="3">
        <v>27</v>
      </c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3"/>
      <c r="AD5264" s="3"/>
    </row>
    <row r="5265" spans="1:30" hidden="1" x14ac:dyDescent="0.25">
      <c r="A5265" s="2">
        <v>12</v>
      </c>
      <c r="B5265" s="2">
        <v>2019</v>
      </c>
      <c r="C5265" s="4" t="str">
        <f>INDEX(Index!$B$1:$B$500,MATCH($F5265,Index!$A$1:$A$500,0)
)</f>
        <v>IND</v>
      </c>
      <c r="D5265" s="4">
        <v>0</v>
      </c>
      <c r="E5265" s="141">
        <f t="shared" si="82"/>
        <v>-2.5992691040816501E-2</v>
      </c>
      <c r="F5265" s="3" t="s">
        <v>35</v>
      </c>
      <c r="G5265" s="3">
        <v>16</v>
      </c>
      <c r="H5265" s="125">
        <v>-2.5992691040816501E-2</v>
      </c>
      <c r="I5265" s="3"/>
      <c r="J5265" s="3"/>
      <c r="K5265" s="3" t="s">
        <v>154</v>
      </c>
      <c r="L5265" s="125">
        <v>1.5534334547625201E-2</v>
      </c>
      <c r="M5265" s="3">
        <v>16</v>
      </c>
      <c r="N5265" s="125">
        <v>1.7595897072637399E-2</v>
      </c>
      <c r="O5265" s="3">
        <v>18</v>
      </c>
      <c r="P5265" s="125">
        <v>-2.3931128515804301E-2</v>
      </c>
      <c r="Q5265" s="3">
        <v>23</v>
      </c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3"/>
      <c r="AD5265" s="3"/>
    </row>
    <row r="5266" spans="1:30" hidden="1" x14ac:dyDescent="0.25">
      <c r="A5266" s="2">
        <v>12</v>
      </c>
      <c r="B5266" s="2">
        <v>2019</v>
      </c>
      <c r="C5266" s="4" t="str">
        <f>INDEX(Index!$B$1:$B$500,MATCH($F5266,Index!$A$1:$A$500,0)
)</f>
        <v>PIT</v>
      </c>
      <c r="D5266" s="4">
        <v>0</v>
      </c>
      <c r="E5266" s="141">
        <f t="shared" si="82"/>
        <v>-3.9532137566125031E-2</v>
      </c>
      <c r="F5266" s="3" t="s">
        <v>32</v>
      </c>
      <c r="G5266" s="3">
        <v>17</v>
      </c>
      <c r="H5266" s="125">
        <v>-3.9532137566125031E-2</v>
      </c>
      <c r="I5266" s="3"/>
      <c r="J5266" s="3"/>
      <c r="K5266" s="3" t="s">
        <v>154</v>
      </c>
      <c r="L5266" s="125">
        <v>-0.16260904859039399</v>
      </c>
      <c r="M5266" s="3">
        <v>28</v>
      </c>
      <c r="N5266" s="125">
        <v>-0.116893286666564</v>
      </c>
      <c r="O5266" s="3">
        <v>4</v>
      </c>
      <c r="P5266" s="125">
        <v>6.1836243577049598E-3</v>
      </c>
      <c r="Q5266" s="3">
        <v>7</v>
      </c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3"/>
    </row>
    <row r="5267" spans="1:30" hidden="1" x14ac:dyDescent="0.25">
      <c r="A5267" s="2">
        <v>12</v>
      </c>
      <c r="B5267" s="2">
        <v>2019</v>
      </c>
      <c r="C5267" s="4" t="str">
        <f>INDEX(Index!$B$1:$B$500,MATCH($F5267,Index!$A$1:$A$500,0)
)</f>
        <v>TEN</v>
      </c>
      <c r="D5267" s="4">
        <v>0</v>
      </c>
      <c r="E5267" s="141">
        <f t="shared" si="82"/>
        <v>-4.8376397474486417E-2</v>
      </c>
      <c r="F5267" s="3" t="s">
        <v>45</v>
      </c>
      <c r="G5267" s="3">
        <v>18</v>
      </c>
      <c r="H5267" s="125">
        <v>-4.8376397474486417E-2</v>
      </c>
      <c r="I5267" s="3"/>
      <c r="J5267" s="3"/>
      <c r="K5267" s="3" t="s">
        <v>154</v>
      </c>
      <c r="L5267" s="125">
        <v>-4.92527817247002E-3</v>
      </c>
      <c r="M5267" s="3">
        <v>17</v>
      </c>
      <c r="N5267" s="125">
        <v>1.1473796163688901E-2</v>
      </c>
      <c r="O5267" s="3">
        <v>17</v>
      </c>
      <c r="P5267" s="125">
        <v>-3.1977323138327497E-2</v>
      </c>
      <c r="Q5267" s="3">
        <v>26</v>
      </c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3"/>
      <c r="AD5267" s="3"/>
    </row>
    <row r="5268" spans="1:30" hidden="1" x14ac:dyDescent="0.25">
      <c r="A5268" s="2">
        <v>12</v>
      </c>
      <c r="B5268" s="2">
        <v>2019</v>
      </c>
      <c r="C5268" s="4" t="str">
        <f>INDEX(Index!$B$1:$B$500,MATCH($F5268,Index!$A$1:$A$500,0)
)</f>
        <v>TB</v>
      </c>
      <c r="D5268" s="4">
        <v>0</v>
      </c>
      <c r="E5268" s="141">
        <f t="shared" si="82"/>
        <v>-7.0958649263909976E-2</v>
      </c>
      <c r="F5268" s="3" t="s">
        <v>38</v>
      </c>
      <c r="G5268" s="3">
        <v>19</v>
      </c>
      <c r="H5268" s="125">
        <v>-7.0958649263909976E-2</v>
      </c>
      <c r="I5268" s="3"/>
      <c r="J5268" s="3"/>
      <c r="K5268" s="3" t="s">
        <v>156</v>
      </c>
      <c r="L5268" s="125">
        <v>-4.0659534876279699E-2</v>
      </c>
      <c r="M5268" s="3">
        <v>22</v>
      </c>
      <c r="N5268" s="125">
        <v>2.8804662304697099E-2</v>
      </c>
      <c r="O5268" s="3">
        <v>19</v>
      </c>
      <c r="P5268" s="125">
        <v>-1.4944520829331799E-3</v>
      </c>
      <c r="Q5268" s="3">
        <v>14</v>
      </c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3"/>
    </row>
    <row r="5269" spans="1:30" hidden="1" x14ac:dyDescent="0.25">
      <c r="A5269" s="2">
        <v>12</v>
      </c>
      <c r="B5269" s="2">
        <v>2019</v>
      </c>
      <c r="C5269" s="4" t="str">
        <f>INDEX(Index!$B$1:$B$500,MATCH($F5269,Index!$A$1:$A$500,0)
)</f>
        <v>CHI</v>
      </c>
      <c r="D5269" s="4">
        <v>0</v>
      </c>
      <c r="E5269" s="141">
        <f t="shared" si="82"/>
        <v>-7.1797922581909743E-2</v>
      </c>
      <c r="F5269" s="3" t="s">
        <v>64</v>
      </c>
      <c r="G5269" s="3">
        <v>20</v>
      </c>
      <c r="H5269" s="125">
        <v>-7.1797922581909743E-2</v>
      </c>
      <c r="I5269" s="3"/>
      <c r="J5269" s="3"/>
      <c r="K5269" s="3" t="s">
        <v>155</v>
      </c>
      <c r="L5269" s="125">
        <v>-0.155007803879983</v>
      </c>
      <c r="M5269" s="3">
        <v>27</v>
      </c>
      <c r="N5269" s="125">
        <v>-8.0333517720455105E-2</v>
      </c>
      <c r="O5269" s="3">
        <v>7</v>
      </c>
      <c r="P5269" s="125">
        <v>2.8763635776181502E-3</v>
      </c>
      <c r="Q5269" s="3">
        <v>10</v>
      </c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3"/>
      <c r="AD5269" s="3"/>
    </row>
    <row r="5270" spans="1:30" hidden="1" x14ac:dyDescent="0.25">
      <c r="A5270" s="2">
        <v>12</v>
      </c>
      <c r="B5270" s="2">
        <v>2019</v>
      </c>
      <c r="C5270" s="4" t="str">
        <f>INDEX(Index!$B$1:$B$500,MATCH($F5270,Index!$A$1:$A$500,0)
)</f>
        <v>LAC</v>
      </c>
      <c r="D5270" s="4">
        <v>0</v>
      </c>
      <c r="E5270" s="141">
        <f t="shared" si="82"/>
        <v>-9.9202519222355803E-2</v>
      </c>
      <c r="F5270" s="3" t="s">
        <v>28</v>
      </c>
      <c r="G5270" s="3">
        <v>21</v>
      </c>
      <c r="H5270" s="125">
        <v>-9.9202519222355803E-2</v>
      </c>
      <c r="I5270" s="3"/>
      <c r="J5270" s="3"/>
      <c r="K5270" s="3" t="s">
        <v>156</v>
      </c>
      <c r="L5270" s="125">
        <v>3.8266568609521698E-2</v>
      </c>
      <c r="M5270" s="3">
        <v>13</v>
      </c>
      <c r="N5270" s="125">
        <v>9.8493654836331504E-2</v>
      </c>
      <c r="O5270" s="3">
        <v>27</v>
      </c>
      <c r="P5270" s="125">
        <v>-3.8975432995545997E-2</v>
      </c>
      <c r="Q5270" s="3">
        <v>29</v>
      </c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3"/>
    </row>
    <row r="5271" spans="1:30" hidden="1" x14ac:dyDescent="0.25">
      <c r="A5271" s="2">
        <v>12</v>
      </c>
      <c r="B5271" s="2">
        <v>2019</v>
      </c>
      <c r="C5271" s="4" t="str">
        <f>INDEX(Index!$B$1:$B$500,MATCH($F5271,Index!$A$1:$A$500,0)
)</f>
        <v>LV</v>
      </c>
      <c r="D5271" s="4">
        <v>0</v>
      </c>
      <c r="E5271" s="141">
        <f t="shared" si="82"/>
        <v>-0.10544460064770769</v>
      </c>
      <c r="F5271" s="3" t="s">
        <v>52</v>
      </c>
      <c r="G5271" s="3">
        <v>22</v>
      </c>
      <c r="H5271" s="125">
        <v>-0.10544460064770769</v>
      </c>
      <c r="I5271" s="3"/>
      <c r="J5271" s="3"/>
      <c r="K5271" s="3" t="s">
        <v>154</v>
      </c>
      <c r="L5271" s="125">
        <v>5.3569803690130598E-2</v>
      </c>
      <c r="M5271" s="3">
        <v>9</v>
      </c>
      <c r="N5271" s="125">
        <v>0.14138880485521399</v>
      </c>
      <c r="O5271" s="3">
        <v>30</v>
      </c>
      <c r="P5271" s="125">
        <v>-1.76255994826243E-2</v>
      </c>
      <c r="Q5271" s="3">
        <v>22</v>
      </c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3"/>
      <c r="AD5271" s="3"/>
    </row>
    <row r="5272" spans="1:30" hidden="1" x14ac:dyDescent="0.25">
      <c r="A5272" s="2">
        <v>12</v>
      </c>
      <c r="B5272" s="2">
        <v>2019</v>
      </c>
      <c r="C5272" s="4" t="str">
        <f>INDEX(Index!$B$1:$B$500,MATCH($F5272,Index!$A$1:$A$500,0)
)</f>
        <v>DEN</v>
      </c>
      <c r="D5272" s="4">
        <v>0</v>
      </c>
      <c r="E5272" s="141">
        <f t="shared" si="82"/>
        <v>-0.10694326787443029</v>
      </c>
      <c r="F5272" s="3" t="s">
        <v>39</v>
      </c>
      <c r="G5272" s="3">
        <v>23</v>
      </c>
      <c r="H5272" s="125">
        <v>-0.10694326787443029</v>
      </c>
      <c r="I5272" s="3"/>
      <c r="J5272" s="3"/>
      <c r="K5272" s="3" t="s">
        <v>157</v>
      </c>
      <c r="L5272" s="125">
        <v>-0.123154414647646</v>
      </c>
      <c r="M5272" s="3">
        <v>26</v>
      </c>
      <c r="N5272" s="125">
        <v>-5.7679834689030103E-2</v>
      </c>
      <c r="O5272" s="3">
        <v>9</v>
      </c>
      <c r="P5272" s="125">
        <v>-4.1468687915814401E-2</v>
      </c>
      <c r="Q5272" s="3">
        <v>31</v>
      </c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3"/>
    </row>
    <row r="5273" spans="1:30" hidden="1" x14ac:dyDescent="0.25">
      <c r="A5273" s="2">
        <v>12</v>
      </c>
      <c r="B5273" s="2">
        <v>2019</v>
      </c>
      <c r="C5273" s="4" t="str">
        <f>INDEX(Index!$B$1:$B$500,MATCH($F5273,Index!$A$1:$A$500,0)
)</f>
        <v>JAX</v>
      </c>
      <c r="D5273" s="4">
        <v>0</v>
      </c>
      <c r="E5273" s="141">
        <f t="shared" si="82"/>
        <v>-0.11029005805737988</v>
      </c>
      <c r="F5273" s="3" t="s">
        <v>12</v>
      </c>
      <c r="G5273" s="3">
        <v>24</v>
      </c>
      <c r="H5273" s="125">
        <v>-0.11029005805737988</v>
      </c>
      <c r="I5273" s="3"/>
      <c r="J5273" s="3"/>
      <c r="K5273" s="3" t="s">
        <v>156</v>
      </c>
      <c r="L5273" s="125">
        <v>-2.9918992241782998E-2</v>
      </c>
      <c r="M5273" s="3">
        <v>20</v>
      </c>
      <c r="N5273" s="125">
        <v>8.3244132068617999E-2</v>
      </c>
      <c r="O5273" s="3">
        <v>26</v>
      </c>
      <c r="P5273" s="125">
        <v>2.8730662530211302E-3</v>
      </c>
      <c r="Q5273" s="3">
        <v>11</v>
      </c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3"/>
      <c r="AD5273" s="3"/>
    </row>
    <row r="5274" spans="1:30" hidden="1" x14ac:dyDescent="0.25">
      <c r="A5274" s="2">
        <v>12</v>
      </c>
      <c r="B5274" s="2">
        <v>2019</v>
      </c>
      <c r="C5274" s="4" t="str">
        <f>INDEX(Index!$B$1:$B$500,MATCH($F5274,Index!$A$1:$A$500,0)
)</f>
        <v>ARI</v>
      </c>
      <c r="D5274" s="4">
        <v>0</v>
      </c>
      <c r="E5274" s="141">
        <f t="shared" si="82"/>
        <v>-0.11615506144029722</v>
      </c>
      <c r="F5274" s="3" t="s">
        <v>23</v>
      </c>
      <c r="G5274" s="3">
        <v>25</v>
      </c>
      <c r="H5274" s="125">
        <v>-0.11615506144029722</v>
      </c>
      <c r="I5274" s="3"/>
      <c r="J5274" s="3"/>
      <c r="K5274" s="3" t="s">
        <v>274</v>
      </c>
      <c r="L5274" s="125">
        <v>4.7402902830501699E-2</v>
      </c>
      <c r="M5274" s="3">
        <v>11</v>
      </c>
      <c r="N5274" s="125">
        <v>0.13014114542678101</v>
      </c>
      <c r="O5274" s="3">
        <v>29</v>
      </c>
      <c r="P5274" s="125">
        <v>-3.3416818844017898E-2</v>
      </c>
      <c r="Q5274" s="3">
        <v>28</v>
      </c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3"/>
    </row>
    <row r="5275" spans="1:30" hidden="1" x14ac:dyDescent="0.25">
      <c r="A5275" s="2">
        <v>12</v>
      </c>
      <c r="B5275" s="2">
        <v>2019</v>
      </c>
      <c r="C5275" s="4" t="str">
        <f>INDEX(Index!$B$1:$B$500,MATCH($F5275,Index!$A$1:$A$500,0)
)</f>
        <v>CAR</v>
      </c>
      <c r="D5275" s="4">
        <v>0</v>
      </c>
      <c r="E5275" s="141">
        <f t="shared" si="82"/>
        <v>-0.12784299487923201</v>
      </c>
      <c r="F5275" s="3" t="s">
        <v>51</v>
      </c>
      <c r="G5275" s="3">
        <v>26</v>
      </c>
      <c r="H5275" s="125">
        <v>-0.12784299487923201</v>
      </c>
      <c r="I5275" s="3"/>
      <c r="J5275" s="3"/>
      <c r="K5275" s="3" t="s">
        <v>155</v>
      </c>
      <c r="L5275" s="125">
        <v>-6.5704272918737205E-2</v>
      </c>
      <c r="M5275" s="3">
        <v>24</v>
      </c>
      <c r="N5275" s="125">
        <v>3.1708263587114198E-2</v>
      </c>
      <c r="O5275" s="3">
        <v>20</v>
      </c>
      <c r="P5275" s="125">
        <v>-3.0430458373380601E-2</v>
      </c>
      <c r="Q5275" s="3">
        <v>24</v>
      </c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</row>
    <row r="5276" spans="1:30" hidden="1" x14ac:dyDescent="0.25">
      <c r="A5276" s="2">
        <v>12</v>
      </c>
      <c r="B5276" s="2">
        <v>2019</v>
      </c>
      <c r="C5276" s="4" t="str">
        <f>INDEX(Index!$B$1:$B$500,MATCH($F5276,Index!$A$1:$A$500,0)
)</f>
        <v>ATL</v>
      </c>
      <c r="D5276" s="4">
        <v>0</v>
      </c>
      <c r="E5276" s="141">
        <f t="shared" si="82"/>
        <v>-0.13971479680375998</v>
      </c>
      <c r="F5276" s="3" t="s">
        <v>43</v>
      </c>
      <c r="G5276" s="3">
        <v>27</v>
      </c>
      <c r="H5276" s="125">
        <v>-0.13971479680375998</v>
      </c>
      <c r="I5276" s="3"/>
      <c r="J5276" s="3"/>
      <c r="K5276" s="3" t="s">
        <v>157</v>
      </c>
      <c r="L5276" s="125">
        <v>-2.7800454209551701E-2</v>
      </c>
      <c r="M5276" s="3">
        <v>19</v>
      </c>
      <c r="N5276" s="125">
        <v>7.2780237654614194E-2</v>
      </c>
      <c r="O5276" s="3">
        <v>24</v>
      </c>
      <c r="P5276" s="125">
        <v>-3.91341049395941E-2</v>
      </c>
      <c r="Q5276" s="3">
        <v>30</v>
      </c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3"/>
    </row>
    <row r="5277" spans="1:30" hidden="1" x14ac:dyDescent="0.25">
      <c r="A5277" s="2">
        <v>12</v>
      </c>
      <c r="B5277" s="2">
        <v>2019</v>
      </c>
      <c r="C5277" s="4" t="str">
        <f>INDEX(Index!$B$1:$B$500,MATCH($F5277,Index!$A$1:$A$500,0)
)</f>
        <v>NYJ</v>
      </c>
      <c r="D5277" s="4">
        <v>0</v>
      </c>
      <c r="E5277" s="141">
        <f t="shared" si="82"/>
        <v>-0.14214587144582019</v>
      </c>
      <c r="F5277" s="3" t="s">
        <v>9</v>
      </c>
      <c r="G5277" s="3">
        <v>28</v>
      </c>
      <c r="H5277" s="125">
        <v>-0.14214587144582019</v>
      </c>
      <c r="I5277" s="3"/>
      <c r="J5277" s="3"/>
      <c r="K5277" s="3" t="s">
        <v>156</v>
      </c>
      <c r="L5277" s="125">
        <v>-0.248728615447419</v>
      </c>
      <c r="M5277" s="3">
        <v>31</v>
      </c>
      <c r="N5277" s="125">
        <v>-8.5566869940961604E-2</v>
      </c>
      <c r="O5277" s="3">
        <v>6</v>
      </c>
      <c r="P5277" s="125">
        <v>2.10158740606372E-2</v>
      </c>
      <c r="Q5277" s="3">
        <v>3</v>
      </c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3"/>
    </row>
    <row r="5278" spans="1:30" hidden="1" x14ac:dyDescent="0.25">
      <c r="A5278" s="2">
        <v>12</v>
      </c>
      <c r="B5278" s="2">
        <v>2019</v>
      </c>
      <c r="C5278" s="4" t="str">
        <f>INDEX(Index!$B$1:$B$500,MATCH($F5278,Index!$A$1:$A$500,0)
)</f>
        <v>NYG</v>
      </c>
      <c r="D5278" s="4">
        <v>0</v>
      </c>
      <c r="E5278" s="141">
        <f t="shared" si="82"/>
        <v>-0.24308536232147548</v>
      </c>
      <c r="F5278" s="3" t="s">
        <v>15</v>
      </c>
      <c r="G5278" s="3">
        <v>29</v>
      </c>
      <c r="H5278" s="125">
        <v>-0.24308536232147548</v>
      </c>
      <c r="I5278" s="3"/>
      <c r="J5278" s="3"/>
      <c r="K5278" s="3" t="s">
        <v>158</v>
      </c>
      <c r="L5278" s="125">
        <v>-0.10689006365147399</v>
      </c>
      <c r="M5278" s="3">
        <v>25</v>
      </c>
      <c r="N5278" s="125">
        <v>0.120395322251342</v>
      </c>
      <c r="O5278" s="3">
        <v>28</v>
      </c>
      <c r="P5278" s="125">
        <v>-1.57999764186595E-2</v>
      </c>
      <c r="Q5278" s="3">
        <v>21</v>
      </c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3"/>
    </row>
    <row r="5279" spans="1:30" hidden="1" x14ac:dyDescent="0.25">
      <c r="A5279" s="2">
        <v>12</v>
      </c>
      <c r="B5279" s="2">
        <v>2019</v>
      </c>
      <c r="C5279" s="4" t="str">
        <f>INDEX(Index!$B$1:$B$500,MATCH($F5279,Index!$A$1:$A$500,0)
)</f>
        <v>WAS</v>
      </c>
      <c r="D5279" s="4">
        <v>0</v>
      </c>
      <c r="E5279" s="141">
        <f t="shared" si="82"/>
        <v>-0.33203719943337812</v>
      </c>
      <c r="F5279" s="3" t="s">
        <v>26</v>
      </c>
      <c r="G5279" s="3">
        <v>30</v>
      </c>
      <c r="H5279" s="125">
        <v>-0.33203719943337812</v>
      </c>
      <c r="I5279" s="3"/>
      <c r="J5279" s="3"/>
      <c r="K5279" s="3" t="s">
        <v>158</v>
      </c>
      <c r="L5279" s="125">
        <v>-0.27188363619984601</v>
      </c>
      <c r="M5279" s="3">
        <v>32</v>
      </c>
      <c r="N5279" s="125">
        <v>7.4680491438781804E-2</v>
      </c>
      <c r="O5279" s="3">
        <v>25</v>
      </c>
      <c r="P5279" s="125">
        <v>1.4526928205249701E-2</v>
      </c>
      <c r="Q5279" s="3">
        <v>4</v>
      </c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3"/>
    </row>
    <row r="5280" spans="1:30" hidden="1" x14ac:dyDescent="0.25">
      <c r="A5280" s="2">
        <v>12</v>
      </c>
      <c r="B5280" s="2">
        <v>2019</v>
      </c>
      <c r="C5280" s="4" t="str">
        <f>INDEX(Index!$B$1:$B$500,MATCH($F5280,Index!$A$1:$A$500,0)
)</f>
        <v>CIN</v>
      </c>
      <c r="D5280" s="4">
        <v>0</v>
      </c>
      <c r="E5280" s="141">
        <f t="shared" si="82"/>
        <v>-0.3719709535519562</v>
      </c>
      <c r="F5280" s="3" t="s">
        <v>24</v>
      </c>
      <c r="G5280" s="3">
        <v>31</v>
      </c>
      <c r="H5280" s="125">
        <v>-0.3719709535519562</v>
      </c>
      <c r="I5280" s="3"/>
      <c r="J5280" s="3"/>
      <c r="K5280" s="3" t="s">
        <v>227</v>
      </c>
      <c r="L5280" s="125">
        <v>-0.224346111861777</v>
      </c>
      <c r="M5280" s="3">
        <v>29</v>
      </c>
      <c r="N5280" s="125">
        <v>0.19011260519944401</v>
      </c>
      <c r="O5280" s="3">
        <v>31</v>
      </c>
      <c r="P5280" s="125">
        <v>4.2487763509264802E-2</v>
      </c>
      <c r="Q5280" s="3">
        <v>1</v>
      </c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3"/>
      <c r="AD5280" s="3"/>
    </row>
    <row r="5281" spans="1:30" hidden="1" x14ac:dyDescent="0.25">
      <c r="A5281" s="2">
        <v>12</v>
      </c>
      <c r="B5281" s="2">
        <v>2019</v>
      </c>
      <c r="C5281" s="4" t="str">
        <f>INDEX(Index!$B$1:$B$500,MATCH($F5281,Index!$A$1:$A$500,0)
)</f>
        <v>MIA</v>
      </c>
      <c r="D5281" s="4">
        <v>0</v>
      </c>
      <c r="E5281" s="141">
        <f t="shared" si="82"/>
        <v>-0.47059068622609568</v>
      </c>
      <c r="F5281" s="3" t="s">
        <v>4</v>
      </c>
      <c r="G5281" s="3">
        <v>32</v>
      </c>
      <c r="H5281" s="125">
        <v>-0.47059068622609568</v>
      </c>
      <c r="I5281" s="3"/>
      <c r="J5281" s="3"/>
      <c r="K5281" s="3" t="s">
        <v>158</v>
      </c>
      <c r="L5281" s="125">
        <v>-0.241497493862774</v>
      </c>
      <c r="M5281" s="3">
        <v>30</v>
      </c>
      <c r="N5281" s="125">
        <v>0.225386465055292</v>
      </c>
      <c r="O5281" s="3">
        <v>32</v>
      </c>
      <c r="P5281" s="125">
        <v>-3.7067273080296599E-3</v>
      </c>
      <c r="Q5281" s="3">
        <v>17</v>
      </c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3"/>
    </row>
    <row r="5282" spans="1:30" hidden="1" x14ac:dyDescent="0.25">
      <c r="A5282" s="2">
        <v>13</v>
      </c>
      <c r="B5282" s="2">
        <v>2019</v>
      </c>
      <c r="C5282" s="4" t="str">
        <f>INDEX(Index!$B$1:$B$500,MATCH($F5282,Index!$A$1:$A$500,0)
)</f>
        <v>BAL</v>
      </c>
      <c r="D5282" s="4">
        <v>0</v>
      </c>
      <c r="E5282" s="141">
        <f t="shared" si="82"/>
        <v>0.37333724055632361</v>
      </c>
      <c r="F5282" s="3" t="s">
        <v>18</v>
      </c>
      <c r="G5282" s="3">
        <v>1</v>
      </c>
      <c r="H5282" s="125">
        <v>0.37333724055632361</v>
      </c>
      <c r="I5282" s="3"/>
      <c r="J5282" s="3"/>
      <c r="K5282" s="3" t="s">
        <v>160</v>
      </c>
      <c r="L5282" s="125">
        <v>0.25894077361045198</v>
      </c>
      <c r="M5282" s="3">
        <v>1</v>
      </c>
      <c r="N5282" s="125">
        <v>-8.53254066834742E-2</v>
      </c>
      <c r="O5282" s="3">
        <v>6</v>
      </c>
      <c r="P5282" s="125">
        <v>2.9071060262397402E-2</v>
      </c>
      <c r="Q5282" s="3">
        <v>2</v>
      </c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3"/>
    </row>
    <row r="5283" spans="1:30" hidden="1" x14ac:dyDescent="0.25">
      <c r="A5283" s="2">
        <v>13</v>
      </c>
      <c r="B5283" s="2">
        <v>2019</v>
      </c>
      <c r="C5283" s="4" t="str">
        <f>INDEX(Index!$B$1:$B$500,MATCH($F5283,Index!$A$1:$A$500,0)
)</f>
        <v>SF</v>
      </c>
      <c r="D5283" s="4">
        <v>0</v>
      </c>
      <c r="E5283" s="141">
        <f t="shared" si="82"/>
        <v>0.35129407587448386</v>
      </c>
      <c r="F5283" s="3" t="s">
        <v>1</v>
      </c>
      <c r="G5283" s="3">
        <v>2</v>
      </c>
      <c r="H5283" s="125">
        <v>0.35129407587448386</v>
      </c>
      <c r="I5283" s="3"/>
      <c r="J5283" s="3"/>
      <c r="K5283" s="3" t="s">
        <v>160</v>
      </c>
      <c r="L5283" s="125">
        <v>7.3867991899515595E-2</v>
      </c>
      <c r="M5283" s="3">
        <v>9</v>
      </c>
      <c r="N5283" s="125">
        <v>-0.28213620344183199</v>
      </c>
      <c r="O5283" s="3">
        <v>2</v>
      </c>
      <c r="P5283" s="125">
        <v>-4.7101194668637096E-3</v>
      </c>
      <c r="Q5283" s="3">
        <v>13</v>
      </c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3"/>
    </row>
    <row r="5284" spans="1:30" hidden="1" x14ac:dyDescent="0.25">
      <c r="A5284" s="2">
        <v>13</v>
      </c>
      <c r="B5284" s="2">
        <v>2019</v>
      </c>
      <c r="C5284" s="4" t="str">
        <f>INDEX(Index!$B$1:$B$500,MATCH($F5284,Index!$A$1:$A$500,0)
)</f>
        <v>NE</v>
      </c>
      <c r="D5284" s="4">
        <v>0</v>
      </c>
      <c r="E5284" s="141">
        <f t="shared" si="82"/>
        <v>0.31333734071051289</v>
      </c>
      <c r="F5284" s="3" t="s">
        <v>17</v>
      </c>
      <c r="G5284" s="3">
        <v>3</v>
      </c>
      <c r="H5284" s="125">
        <v>0.31333734071051289</v>
      </c>
      <c r="I5284" s="3"/>
      <c r="J5284" s="3"/>
      <c r="K5284" s="3" t="s">
        <v>160</v>
      </c>
      <c r="L5284" s="125">
        <v>2.7168781392204699E-2</v>
      </c>
      <c r="M5284" s="3">
        <v>13</v>
      </c>
      <c r="N5284" s="125">
        <v>-0.28790547107478398</v>
      </c>
      <c r="O5284" s="3">
        <v>1</v>
      </c>
      <c r="P5284" s="125">
        <v>-1.7369117564757599E-3</v>
      </c>
      <c r="Q5284" s="3">
        <v>12</v>
      </c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3"/>
    </row>
    <row r="5285" spans="1:30" hidden="1" x14ac:dyDescent="0.25">
      <c r="A5285" s="2">
        <v>13</v>
      </c>
      <c r="B5285" s="2">
        <v>2019</v>
      </c>
      <c r="C5285" s="4" t="str">
        <f>INDEX(Index!$B$1:$B$500,MATCH($F5285,Index!$A$1:$A$500,0)
)</f>
        <v>NO</v>
      </c>
      <c r="D5285" s="4">
        <v>0</v>
      </c>
      <c r="E5285" s="141">
        <f t="shared" si="82"/>
        <v>0.25903507501681516</v>
      </c>
      <c r="F5285" s="3" t="s">
        <v>27</v>
      </c>
      <c r="G5285" s="3">
        <v>4</v>
      </c>
      <c r="H5285" s="125">
        <v>0.25903507501681516</v>
      </c>
      <c r="I5285" s="3"/>
      <c r="J5285" s="3"/>
      <c r="K5285" s="3" t="s">
        <v>160</v>
      </c>
      <c r="L5285" s="125">
        <v>0.118825832194433</v>
      </c>
      <c r="M5285" s="3">
        <v>5</v>
      </c>
      <c r="N5285" s="125">
        <v>-0.12662025495113499</v>
      </c>
      <c r="O5285" s="3">
        <v>4</v>
      </c>
      <c r="P5285" s="125">
        <v>1.35889878712472E-2</v>
      </c>
      <c r="Q5285" s="3">
        <v>6</v>
      </c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3"/>
    </row>
    <row r="5286" spans="1:30" hidden="1" x14ac:dyDescent="0.25">
      <c r="A5286" s="2">
        <v>13</v>
      </c>
      <c r="B5286" s="2">
        <v>2019</v>
      </c>
      <c r="C5286" s="4" t="str">
        <f>INDEX(Index!$B$1:$B$500,MATCH($F5286,Index!$A$1:$A$500,0)
)</f>
        <v>KC</v>
      </c>
      <c r="D5286" s="4">
        <v>0</v>
      </c>
      <c r="E5286" s="141">
        <f t="shared" si="82"/>
        <v>0.24799490856511702</v>
      </c>
      <c r="F5286" s="3" t="s">
        <v>5</v>
      </c>
      <c r="G5286" s="3">
        <v>5</v>
      </c>
      <c r="H5286" s="125">
        <v>0.24799490856511702</v>
      </c>
      <c r="I5286" s="3"/>
      <c r="J5286" s="3"/>
      <c r="K5286" s="3" t="s">
        <v>161</v>
      </c>
      <c r="L5286" s="125">
        <v>0.212306628823272</v>
      </c>
      <c r="M5286" s="3">
        <v>3</v>
      </c>
      <c r="N5286" s="125">
        <v>-2.0392911934192001E-2</v>
      </c>
      <c r="O5286" s="3">
        <v>12</v>
      </c>
      <c r="P5286" s="125">
        <v>1.5295367807653001E-2</v>
      </c>
      <c r="Q5286" s="3">
        <v>4</v>
      </c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3"/>
      <c r="AD5286" s="3"/>
    </row>
    <row r="5287" spans="1:30" hidden="1" x14ac:dyDescent="0.25">
      <c r="A5287" s="2">
        <v>13</v>
      </c>
      <c r="B5287" s="2">
        <v>2019</v>
      </c>
      <c r="C5287" s="4" t="str">
        <f>INDEX(Index!$B$1:$B$500,MATCH($F5287,Index!$A$1:$A$500,0)
)</f>
        <v>DAL</v>
      </c>
      <c r="D5287" s="4">
        <v>0</v>
      </c>
      <c r="E5287" s="141">
        <f t="shared" si="82"/>
        <v>0.17655630085236565</v>
      </c>
      <c r="F5287" s="3" t="s">
        <v>3</v>
      </c>
      <c r="G5287" s="3">
        <v>6</v>
      </c>
      <c r="H5287" s="125">
        <v>0.17655630085236565</v>
      </c>
      <c r="I5287" s="3"/>
      <c r="J5287" s="3"/>
      <c r="K5287" s="3" t="s">
        <v>163</v>
      </c>
      <c r="L5287" s="125">
        <v>0.23968855504429301</v>
      </c>
      <c r="M5287" s="3">
        <v>2</v>
      </c>
      <c r="N5287" s="125">
        <v>4.5198734080030504E-3</v>
      </c>
      <c r="O5287" s="3">
        <v>17</v>
      </c>
      <c r="P5287" s="125">
        <v>-5.8612380783924299E-2</v>
      </c>
      <c r="Q5287" s="3">
        <v>32</v>
      </c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3"/>
    </row>
    <row r="5288" spans="1:30" hidden="1" x14ac:dyDescent="0.25">
      <c r="A5288" s="2">
        <v>13</v>
      </c>
      <c r="B5288" s="2">
        <v>2019</v>
      </c>
      <c r="C5288" s="4" t="str">
        <f>INDEX(Index!$B$1:$B$500,MATCH($F5288,Index!$A$1:$A$500,0)
)</f>
        <v>SEA</v>
      </c>
      <c r="D5288" s="4">
        <v>0</v>
      </c>
      <c r="E5288" s="141">
        <f t="shared" si="82"/>
        <v>0.1764631168623953</v>
      </c>
      <c r="F5288" s="3" t="s">
        <v>30</v>
      </c>
      <c r="G5288" s="3">
        <v>7</v>
      </c>
      <c r="H5288" s="125">
        <v>0.1764631168623953</v>
      </c>
      <c r="I5288" s="3"/>
      <c r="J5288" s="3"/>
      <c r="K5288" s="3" t="s">
        <v>160</v>
      </c>
      <c r="L5288" s="125">
        <v>0.18624636755264501</v>
      </c>
      <c r="M5288" s="3">
        <v>4</v>
      </c>
      <c r="N5288" s="125">
        <v>-1.2895140083250101E-2</v>
      </c>
      <c r="O5288" s="3">
        <v>13</v>
      </c>
      <c r="P5288" s="125">
        <v>-2.2678390773499799E-2</v>
      </c>
      <c r="Q5288" s="3">
        <v>22</v>
      </c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3"/>
    </row>
    <row r="5289" spans="1:30" hidden="1" x14ac:dyDescent="0.25">
      <c r="A5289" s="2">
        <v>13</v>
      </c>
      <c r="B5289" s="2">
        <v>2019</v>
      </c>
      <c r="C5289" s="4" t="str">
        <f>INDEX(Index!$B$1:$B$500,MATCH($F5289,Index!$A$1:$A$500,0)
)</f>
        <v>MIN</v>
      </c>
      <c r="D5289" s="4">
        <v>0</v>
      </c>
      <c r="E5289" s="141">
        <f t="shared" si="82"/>
        <v>0.16586261483114617</v>
      </c>
      <c r="F5289" s="3" t="s">
        <v>46</v>
      </c>
      <c r="G5289" s="3">
        <v>8</v>
      </c>
      <c r="H5289" s="125">
        <v>0.16586261483114617</v>
      </c>
      <c r="I5289" s="3"/>
      <c r="J5289" s="3"/>
      <c r="K5289" s="3" t="s">
        <v>161</v>
      </c>
      <c r="L5289" s="125">
        <v>0.11028098256843299</v>
      </c>
      <c r="M5289" s="3">
        <v>6</v>
      </c>
      <c r="N5289" s="125">
        <v>-6.5294110305934294E-2</v>
      </c>
      <c r="O5289" s="3">
        <v>9</v>
      </c>
      <c r="P5289" s="125">
        <v>-9.7124780432211195E-3</v>
      </c>
      <c r="Q5289" s="3">
        <v>19</v>
      </c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3"/>
    </row>
    <row r="5290" spans="1:30" hidden="1" x14ac:dyDescent="0.25">
      <c r="A5290" s="2">
        <v>13</v>
      </c>
      <c r="B5290" s="2">
        <v>2019</v>
      </c>
      <c r="C5290" s="4" t="str">
        <f>INDEX(Index!$B$1:$B$500,MATCH($F5290,Index!$A$1:$A$500,0)
)</f>
        <v>HOU</v>
      </c>
      <c r="D5290" s="4">
        <v>0</v>
      </c>
      <c r="E5290" s="141">
        <f t="shared" si="82"/>
        <v>6.6051965229099396E-2</v>
      </c>
      <c r="F5290" s="3" t="s">
        <v>49</v>
      </c>
      <c r="G5290" s="3">
        <v>9</v>
      </c>
      <c r="H5290" s="125">
        <v>6.6051965229099396E-2</v>
      </c>
      <c r="I5290" s="3"/>
      <c r="J5290" s="3"/>
      <c r="K5290" s="3" t="s">
        <v>161</v>
      </c>
      <c r="L5290" s="125">
        <v>9.1077076721982397E-2</v>
      </c>
      <c r="M5290" s="3">
        <v>7</v>
      </c>
      <c r="N5290" s="125">
        <v>3.8108493465877101E-2</v>
      </c>
      <c r="O5290" s="3">
        <v>20</v>
      </c>
      <c r="P5290" s="125">
        <v>1.30833819729941E-2</v>
      </c>
      <c r="Q5290" s="3">
        <v>7</v>
      </c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3"/>
    </row>
    <row r="5291" spans="1:30" hidden="1" x14ac:dyDescent="0.25">
      <c r="A5291" s="2">
        <v>13</v>
      </c>
      <c r="B5291" s="2">
        <v>2019</v>
      </c>
      <c r="C5291" s="4" t="str">
        <f>INDEX(Index!$B$1:$B$500,MATCH($F5291,Index!$A$1:$A$500,0)
)</f>
        <v>LAR</v>
      </c>
      <c r="D5291" s="4">
        <v>0</v>
      </c>
      <c r="E5291" s="141">
        <f t="shared" si="82"/>
        <v>6.3044328515450998E-2</v>
      </c>
      <c r="F5291" s="3" t="s">
        <v>42</v>
      </c>
      <c r="G5291" s="3">
        <v>10</v>
      </c>
      <c r="H5291" s="125">
        <v>6.3044328515450998E-2</v>
      </c>
      <c r="I5291" s="3"/>
      <c r="J5291" s="3"/>
      <c r="K5291" s="3" t="s">
        <v>165</v>
      </c>
      <c r="L5291" s="125">
        <v>-3.1251669367164898E-2</v>
      </c>
      <c r="M5291" s="3">
        <v>20</v>
      </c>
      <c r="N5291" s="125">
        <v>-0.104830603735802</v>
      </c>
      <c r="O5291" s="3">
        <v>5</v>
      </c>
      <c r="P5291" s="125">
        <v>-1.0534605853186101E-2</v>
      </c>
      <c r="Q5291" s="3">
        <v>21</v>
      </c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3"/>
    </row>
    <row r="5292" spans="1:30" hidden="1" x14ac:dyDescent="0.25">
      <c r="A5292" s="2">
        <v>13</v>
      </c>
      <c r="B5292" s="2">
        <v>2019</v>
      </c>
      <c r="C5292" s="4" t="str">
        <f>INDEX(Index!$B$1:$B$500,MATCH($F5292,Index!$A$1:$A$500,0)
)</f>
        <v>GB</v>
      </c>
      <c r="D5292" s="4">
        <v>0</v>
      </c>
      <c r="E5292" s="141">
        <f t="shared" si="82"/>
        <v>4.1710516626921587E-2</v>
      </c>
      <c r="F5292" s="3" t="s">
        <v>20</v>
      </c>
      <c r="G5292" s="3">
        <v>11</v>
      </c>
      <c r="H5292" s="125">
        <v>4.1710516626921587E-2</v>
      </c>
      <c r="I5292" s="3"/>
      <c r="J5292" s="3"/>
      <c r="K5292" s="3" t="s">
        <v>162</v>
      </c>
      <c r="L5292" s="125">
        <v>8.7377043924276601E-2</v>
      </c>
      <c r="M5292" s="3">
        <v>8</v>
      </c>
      <c r="N5292" s="125">
        <v>4.0291569486927997E-2</v>
      </c>
      <c r="O5292" s="3">
        <v>21</v>
      </c>
      <c r="P5292" s="125">
        <v>-5.3749578104270203E-3</v>
      </c>
      <c r="Q5292" s="3">
        <v>14</v>
      </c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3"/>
    </row>
    <row r="5293" spans="1:30" hidden="1" x14ac:dyDescent="0.25">
      <c r="A5293" s="2">
        <v>13</v>
      </c>
      <c r="B5293" s="2">
        <v>2019</v>
      </c>
      <c r="C5293" s="4" t="str">
        <f>INDEX(Index!$B$1:$B$500,MATCH($F5293,Index!$A$1:$A$500,0)
)</f>
        <v>BUF</v>
      </c>
      <c r="D5293" s="4">
        <v>0</v>
      </c>
      <c r="E5293" s="141">
        <f t="shared" si="82"/>
        <v>2.3968378343569189E-2</v>
      </c>
      <c r="F5293" s="3" t="s">
        <v>0</v>
      </c>
      <c r="G5293" s="3">
        <v>12</v>
      </c>
      <c r="H5293" s="125">
        <v>2.3968378343569189E-2</v>
      </c>
      <c r="I5293" s="3"/>
      <c r="J5293" s="3"/>
      <c r="K5293" s="3" t="s">
        <v>162</v>
      </c>
      <c r="L5293" s="125">
        <v>-1.9437856615649601E-2</v>
      </c>
      <c r="M5293" s="3">
        <v>19</v>
      </c>
      <c r="N5293" s="125">
        <v>-7.4369050810880993E-2</v>
      </c>
      <c r="O5293" s="3">
        <v>7</v>
      </c>
      <c r="P5293" s="125">
        <v>-3.09628158516622E-2</v>
      </c>
      <c r="Q5293" s="3">
        <v>28</v>
      </c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3"/>
      <c r="AD5293" s="3"/>
    </row>
    <row r="5294" spans="1:30" hidden="1" x14ac:dyDescent="0.25">
      <c r="A5294" s="2">
        <v>13</v>
      </c>
      <c r="B5294" s="2">
        <v>2019</v>
      </c>
      <c r="C5294" s="4" t="str">
        <f>INDEX(Index!$B$1:$B$500,MATCH($F5294,Index!$A$1:$A$500,0)
)</f>
        <v>PHI</v>
      </c>
      <c r="D5294" s="4">
        <v>0</v>
      </c>
      <c r="E5294" s="141">
        <f t="shared" si="82"/>
        <v>2.0670764050455818E-2</v>
      </c>
      <c r="F5294" s="3" t="s">
        <v>7</v>
      </c>
      <c r="G5294" s="3">
        <v>13</v>
      </c>
      <c r="H5294" s="125">
        <v>2.0670764050455818E-2</v>
      </c>
      <c r="I5294" s="3"/>
      <c r="J5294" s="3"/>
      <c r="K5294" s="3" t="s">
        <v>164</v>
      </c>
      <c r="L5294" s="125">
        <v>2.7464674874012E-2</v>
      </c>
      <c r="M5294" s="3">
        <v>12</v>
      </c>
      <c r="N5294" s="125">
        <v>-3.4453738564418201E-3</v>
      </c>
      <c r="O5294" s="3">
        <v>16</v>
      </c>
      <c r="P5294" s="125">
        <v>-1.0239284679998E-2</v>
      </c>
      <c r="Q5294" s="3">
        <v>20</v>
      </c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3"/>
    </row>
    <row r="5295" spans="1:30" hidden="1" x14ac:dyDescent="0.25">
      <c r="A5295" s="2">
        <v>13</v>
      </c>
      <c r="B5295" s="2">
        <v>2019</v>
      </c>
      <c r="C5295" s="4" t="str">
        <f>INDEX(Index!$B$1:$B$500,MATCH($F5295,Index!$A$1:$A$500,0)
)</f>
        <v>PIT</v>
      </c>
      <c r="D5295" s="4">
        <v>0</v>
      </c>
      <c r="E5295" s="141">
        <f t="shared" si="82"/>
        <v>1.5913025863058594E-2</v>
      </c>
      <c r="F5295" s="3" t="s">
        <v>32</v>
      </c>
      <c r="G5295" s="3">
        <v>14</v>
      </c>
      <c r="H5295" s="125">
        <v>1.5913025863058594E-2</v>
      </c>
      <c r="I5295" s="3"/>
      <c r="J5295" s="3"/>
      <c r="K5295" s="3" t="s">
        <v>165</v>
      </c>
      <c r="L5295" s="125">
        <v>-0.139083265363113</v>
      </c>
      <c r="M5295" s="3">
        <v>28</v>
      </c>
      <c r="N5295" s="125">
        <v>-0.14045742281328799</v>
      </c>
      <c r="O5295" s="3">
        <v>3</v>
      </c>
      <c r="P5295" s="125">
        <v>1.4538868412883601E-2</v>
      </c>
      <c r="Q5295" s="3">
        <v>5</v>
      </c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3"/>
      <c r="AD5295" s="3"/>
    </row>
    <row r="5296" spans="1:30" hidden="1" x14ac:dyDescent="0.25">
      <c r="A5296" s="2">
        <v>13</v>
      </c>
      <c r="B5296" s="2">
        <v>2019</v>
      </c>
      <c r="C5296" s="4" t="str">
        <f>INDEX(Index!$B$1:$B$500,MATCH($F5296,Index!$A$1:$A$500,0)
)</f>
        <v>CLE</v>
      </c>
      <c r="D5296" s="4">
        <v>0</v>
      </c>
      <c r="E5296" s="141">
        <f t="shared" si="82"/>
        <v>-1.4363831115300103E-3</v>
      </c>
      <c r="F5296" s="3" t="s">
        <v>10</v>
      </c>
      <c r="G5296" s="3">
        <v>15</v>
      </c>
      <c r="H5296" s="125">
        <v>-1.4363831115300103E-3</v>
      </c>
      <c r="I5296" s="3"/>
      <c r="J5296" s="3"/>
      <c r="K5296" s="3" t="s">
        <v>164</v>
      </c>
      <c r="L5296" s="125">
        <v>-4.2668921807077903E-3</v>
      </c>
      <c r="M5296" s="3">
        <v>17</v>
      </c>
      <c r="N5296" s="125">
        <v>-1.05422400206858E-2</v>
      </c>
      <c r="O5296" s="3">
        <v>15</v>
      </c>
      <c r="P5296" s="125">
        <v>-7.7117309515080199E-3</v>
      </c>
      <c r="Q5296" s="3">
        <v>16</v>
      </c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3"/>
    </row>
    <row r="5297" spans="1:30" hidden="1" x14ac:dyDescent="0.25">
      <c r="A5297" s="2">
        <v>13</v>
      </c>
      <c r="B5297" s="2">
        <v>2019</v>
      </c>
      <c r="C5297" s="4" t="str">
        <f>INDEX(Index!$B$1:$B$500,MATCH($F5297,Index!$A$1:$A$500,0)
)</f>
        <v>IND</v>
      </c>
      <c r="D5297" s="4">
        <v>0</v>
      </c>
      <c r="E5297" s="141">
        <f t="shared" si="82"/>
        <v>-2.62482369236046E-2</v>
      </c>
      <c r="F5297" s="3" t="s">
        <v>35</v>
      </c>
      <c r="G5297" s="3">
        <v>16</v>
      </c>
      <c r="H5297" s="125">
        <v>-2.62482369236046E-2</v>
      </c>
      <c r="I5297" s="3"/>
      <c r="J5297" s="3"/>
      <c r="K5297" s="3" t="s">
        <v>163</v>
      </c>
      <c r="L5297" s="125">
        <v>1.9292035715619299E-2</v>
      </c>
      <c r="M5297" s="3">
        <v>15</v>
      </c>
      <c r="N5297" s="125">
        <v>1.15964436675462E-2</v>
      </c>
      <c r="O5297" s="3">
        <v>18</v>
      </c>
      <c r="P5297" s="125">
        <v>-3.3943828971677699E-2</v>
      </c>
      <c r="Q5297" s="3">
        <v>29</v>
      </c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3"/>
      <c r="AD5297" s="3"/>
    </row>
    <row r="5298" spans="1:30" hidden="1" x14ac:dyDescent="0.25">
      <c r="A5298" s="2">
        <v>13</v>
      </c>
      <c r="B5298" s="2">
        <v>2019</v>
      </c>
      <c r="C5298" s="4" t="str">
        <f>INDEX(Index!$B$1:$B$500,MATCH($F5298,Index!$A$1:$A$500,0)
)</f>
        <v>TB</v>
      </c>
      <c r="D5298" s="4">
        <v>0</v>
      </c>
      <c r="E5298" s="141">
        <f t="shared" si="82"/>
        <v>-3.3159198446176888E-2</v>
      </c>
      <c r="F5298" s="3" t="s">
        <v>38</v>
      </c>
      <c r="G5298" s="3">
        <v>17</v>
      </c>
      <c r="H5298" s="125">
        <v>-3.3159198446176888E-2</v>
      </c>
      <c r="I5298" s="3"/>
      <c r="J5298" s="3"/>
      <c r="K5298" s="3" t="s">
        <v>164</v>
      </c>
      <c r="L5298" s="125">
        <v>-4.0615349552564899E-2</v>
      </c>
      <c r="M5298" s="3">
        <v>21</v>
      </c>
      <c r="N5298" s="125">
        <v>-1.2851438675483899E-2</v>
      </c>
      <c r="O5298" s="3">
        <v>14</v>
      </c>
      <c r="P5298" s="125">
        <v>-5.3952875690958897E-3</v>
      </c>
      <c r="Q5298" s="3">
        <v>15</v>
      </c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3"/>
    </row>
    <row r="5299" spans="1:30" hidden="1" x14ac:dyDescent="0.25">
      <c r="A5299" s="2">
        <v>13</v>
      </c>
      <c r="B5299" s="2">
        <v>2019</v>
      </c>
      <c r="C5299" s="4" t="str">
        <f>INDEX(Index!$B$1:$B$500,MATCH($F5299,Index!$A$1:$A$500,0)
)</f>
        <v>CHI</v>
      </c>
      <c r="D5299" s="4">
        <v>0</v>
      </c>
      <c r="E5299" s="141">
        <f t="shared" si="82"/>
        <v>-4.0754584388767376E-2</v>
      </c>
      <c r="F5299" s="3" t="s">
        <v>64</v>
      </c>
      <c r="G5299" s="3">
        <v>18</v>
      </c>
      <c r="H5299" s="125">
        <v>-4.0754584388767376E-2</v>
      </c>
      <c r="I5299" s="3"/>
      <c r="J5299" s="3"/>
      <c r="K5299" s="3" t="s">
        <v>163</v>
      </c>
      <c r="L5299" s="125">
        <v>-0.118097358754869</v>
      </c>
      <c r="M5299" s="3">
        <v>25</v>
      </c>
      <c r="N5299" s="125">
        <v>-7.0494802258735195E-2</v>
      </c>
      <c r="O5299" s="3">
        <v>8</v>
      </c>
      <c r="P5299" s="125">
        <v>6.8479721073664299E-3</v>
      </c>
      <c r="Q5299" s="3">
        <v>10</v>
      </c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3"/>
      <c r="AD5299" s="3"/>
    </row>
    <row r="5300" spans="1:30" hidden="1" x14ac:dyDescent="0.25">
      <c r="A5300" s="2">
        <v>13</v>
      </c>
      <c r="B5300" s="2">
        <v>2019</v>
      </c>
      <c r="C5300" s="4" t="str">
        <f>INDEX(Index!$B$1:$B$500,MATCH($F5300,Index!$A$1:$A$500,0)
)</f>
        <v>DET</v>
      </c>
      <c r="D5300" s="4">
        <v>0</v>
      </c>
      <c r="E5300" s="141">
        <f t="shared" si="82"/>
        <v>-4.1301607870957498E-2</v>
      </c>
      <c r="F5300" s="3" t="s">
        <v>21</v>
      </c>
      <c r="G5300" s="3">
        <v>19</v>
      </c>
      <c r="H5300" s="125">
        <v>-4.1301607870957498E-2</v>
      </c>
      <c r="I5300" s="3"/>
      <c r="J5300" s="3"/>
      <c r="K5300" s="3" t="s">
        <v>259</v>
      </c>
      <c r="L5300" s="125">
        <v>3.8489902461683101E-2</v>
      </c>
      <c r="M5300" s="3">
        <v>11</v>
      </c>
      <c r="N5300" s="125">
        <v>8.2356901192706597E-2</v>
      </c>
      <c r="O5300" s="3">
        <v>26</v>
      </c>
      <c r="P5300" s="125">
        <v>2.565390860066E-3</v>
      </c>
      <c r="Q5300" s="3">
        <v>11</v>
      </c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3"/>
    </row>
    <row r="5301" spans="1:30" hidden="1" x14ac:dyDescent="0.25">
      <c r="A5301" s="2">
        <v>13</v>
      </c>
      <c r="B5301" s="2">
        <v>2019</v>
      </c>
      <c r="C5301" s="4" t="str">
        <f>INDEX(Index!$B$1:$B$500,MATCH($F5301,Index!$A$1:$A$500,0)
)</f>
        <v>TEN</v>
      </c>
      <c r="D5301" s="4">
        <v>0</v>
      </c>
      <c r="E5301" s="141">
        <f t="shared" si="82"/>
        <v>-4.6300061567399312E-2</v>
      </c>
      <c r="F5301" s="3" t="s">
        <v>45</v>
      </c>
      <c r="G5301" s="3">
        <v>20</v>
      </c>
      <c r="H5301" s="125">
        <v>-4.6300061567399312E-2</v>
      </c>
      <c r="I5301" s="3"/>
      <c r="J5301" s="3"/>
      <c r="K5301" s="3" t="s">
        <v>165</v>
      </c>
      <c r="L5301" s="125">
        <v>2.1718459561349901E-3</v>
      </c>
      <c r="M5301" s="3">
        <v>16</v>
      </c>
      <c r="N5301" s="125">
        <v>2.0057848531867699E-2</v>
      </c>
      <c r="O5301" s="3">
        <v>19</v>
      </c>
      <c r="P5301" s="125">
        <v>-2.8414058991666599E-2</v>
      </c>
      <c r="Q5301" s="3">
        <v>26</v>
      </c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3"/>
    </row>
    <row r="5302" spans="1:30" hidden="1" x14ac:dyDescent="0.25">
      <c r="A5302" s="2">
        <v>13</v>
      </c>
      <c r="B5302" s="2">
        <v>2019</v>
      </c>
      <c r="C5302" s="4" t="str">
        <f>INDEX(Index!$B$1:$B$500,MATCH($F5302,Index!$A$1:$A$500,0)
)</f>
        <v>LAC</v>
      </c>
      <c r="D5302" s="4">
        <v>0</v>
      </c>
      <c r="E5302" s="141">
        <f t="shared" si="82"/>
        <v>-0.10446542655145941</v>
      </c>
      <c r="F5302" s="3" t="s">
        <v>28</v>
      </c>
      <c r="G5302" s="3">
        <v>21</v>
      </c>
      <c r="H5302" s="125">
        <v>-0.10446542655145941</v>
      </c>
      <c r="I5302" s="3"/>
      <c r="J5302" s="3"/>
      <c r="K5302" s="3" t="s">
        <v>166</v>
      </c>
      <c r="L5302" s="125">
        <v>2.4705983067830801E-2</v>
      </c>
      <c r="M5302" s="3">
        <v>14</v>
      </c>
      <c r="N5302" s="125">
        <v>8.3796303860982094E-2</v>
      </c>
      <c r="O5302" s="3">
        <v>27</v>
      </c>
      <c r="P5302" s="125">
        <v>-4.5375105758308103E-2</v>
      </c>
      <c r="Q5302" s="3">
        <v>31</v>
      </c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3"/>
    </row>
    <row r="5303" spans="1:30" hidden="1" x14ac:dyDescent="0.25">
      <c r="A5303" s="2">
        <v>13</v>
      </c>
      <c r="B5303" s="2">
        <v>2019</v>
      </c>
      <c r="C5303" s="4" t="str">
        <f>INDEX(Index!$B$1:$B$500,MATCH($F5303,Index!$A$1:$A$500,0)
)</f>
        <v>DEN</v>
      </c>
      <c r="D5303" s="4">
        <v>0</v>
      </c>
      <c r="E5303" s="141">
        <f t="shared" si="82"/>
        <v>-0.10914787358330839</v>
      </c>
      <c r="F5303" s="3" t="s">
        <v>39</v>
      </c>
      <c r="G5303" s="3">
        <v>22</v>
      </c>
      <c r="H5303" s="125">
        <v>-0.10914787358330839</v>
      </c>
      <c r="I5303" s="3"/>
      <c r="J5303" s="3"/>
      <c r="K5303" s="3" t="s">
        <v>166</v>
      </c>
      <c r="L5303" s="125">
        <v>-0.127050971558577</v>
      </c>
      <c r="M5303" s="3">
        <v>27</v>
      </c>
      <c r="N5303" s="125">
        <v>-4.4020722409803502E-2</v>
      </c>
      <c r="O5303" s="3">
        <v>11</v>
      </c>
      <c r="P5303" s="125">
        <v>-2.61176244345349E-2</v>
      </c>
      <c r="Q5303" s="3">
        <v>25</v>
      </c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3"/>
    </row>
    <row r="5304" spans="1:30" hidden="1" x14ac:dyDescent="0.25">
      <c r="A5304" s="2">
        <v>13</v>
      </c>
      <c r="B5304" s="2">
        <v>2019</v>
      </c>
      <c r="C5304" s="4" t="str">
        <f>INDEX(Index!$B$1:$B$500,MATCH($F5304,Index!$A$1:$A$500,0)
)</f>
        <v>LV</v>
      </c>
      <c r="D5304" s="4">
        <v>0</v>
      </c>
      <c r="E5304" s="141">
        <f t="shared" si="82"/>
        <v>-0.11223600107203691</v>
      </c>
      <c r="F5304" s="3" t="s">
        <v>52</v>
      </c>
      <c r="G5304" s="3">
        <v>23</v>
      </c>
      <c r="H5304" s="125">
        <v>-0.11223600107203691</v>
      </c>
      <c r="I5304" s="3"/>
      <c r="J5304" s="3"/>
      <c r="K5304" s="3" t="s">
        <v>163</v>
      </c>
      <c r="L5304" s="125">
        <v>3.8743526211678599E-2</v>
      </c>
      <c r="M5304" s="3">
        <v>10</v>
      </c>
      <c r="N5304" s="125">
        <v>0.120913664608228</v>
      </c>
      <c r="O5304" s="3">
        <v>28</v>
      </c>
      <c r="P5304" s="125">
        <v>-3.0065862675487501E-2</v>
      </c>
      <c r="Q5304" s="3">
        <v>27</v>
      </c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3"/>
    </row>
    <row r="5305" spans="1:30" hidden="1" x14ac:dyDescent="0.25">
      <c r="A5305" s="2">
        <v>13</v>
      </c>
      <c r="B5305" s="2">
        <v>2019</v>
      </c>
      <c r="C5305" s="4" t="str">
        <f>INDEX(Index!$B$1:$B$500,MATCH($F5305,Index!$A$1:$A$500,0)
)</f>
        <v>JAX</v>
      </c>
      <c r="D5305" s="4">
        <v>0</v>
      </c>
      <c r="E5305" s="141">
        <f t="shared" si="82"/>
        <v>-0.14704068322871341</v>
      </c>
      <c r="F5305" s="3" t="s">
        <v>12</v>
      </c>
      <c r="G5305" s="3">
        <v>24</v>
      </c>
      <c r="H5305" s="125">
        <v>-0.14704068322871341</v>
      </c>
      <c r="I5305" s="3"/>
      <c r="J5305" s="3"/>
      <c r="K5305" s="3" t="s">
        <v>166</v>
      </c>
      <c r="L5305" s="125">
        <v>-8.2695239434163306E-2</v>
      </c>
      <c r="M5305" s="3">
        <v>23</v>
      </c>
      <c r="N5305" s="125">
        <v>7.1845393332474999E-2</v>
      </c>
      <c r="O5305" s="3">
        <v>25</v>
      </c>
      <c r="P5305" s="125">
        <v>7.4999495379248996E-3</v>
      </c>
      <c r="Q5305" s="3">
        <v>9</v>
      </c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3"/>
    </row>
    <row r="5306" spans="1:30" hidden="1" x14ac:dyDescent="0.25">
      <c r="A5306" s="2">
        <v>13</v>
      </c>
      <c r="B5306" s="2">
        <v>2019</v>
      </c>
      <c r="C5306" s="4" t="str">
        <f>INDEX(Index!$B$1:$B$500,MATCH($F5306,Index!$A$1:$A$500,0)
)</f>
        <v>ATL</v>
      </c>
      <c r="D5306" s="4">
        <v>0</v>
      </c>
      <c r="E5306" s="141">
        <f t="shared" si="82"/>
        <v>-0.15598283089112841</v>
      </c>
      <c r="F5306" s="3" t="s">
        <v>43</v>
      </c>
      <c r="G5306" s="3">
        <v>25</v>
      </c>
      <c r="H5306" s="125">
        <v>-0.15598283089112841</v>
      </c>
      <c r="I5306" s="3"/>
      <c r="J5306" s="3"/>
      <c r="K5306" s="3" t="s">
        <v>168</v>
      </c>
      <c r="L5306" s="125">
        <v>-4.0930988472655798E-2</v>
      </c>
      <c r="M5306" s="3">
        <v>22</v>
      </c>
      <c r="N5306" s="125">
        <v>7.0468667563082205E-2</v>
      </c>
      <c r="O5306" s="3">
        <v>24</v>
      </c>
      <c r="P5306" s="125">
        <v>-4.4583174855390401E-2</v>
      </c>
      <c r="Q5306" s="3">
        <v>30</v>
      </c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3"/>
      <c r="AD5306" s="3"/>
    </row>
    <row r="5307" spans="1:30" hidden="1" x14ac:dyDescent="0.25">
      <c r="A5307" s="2">
        <v>13</v>
      </c>
      <c r="B5307" s="2">
        <v>2019</v>
      </c>
      <c r="C5307" s="4" t="str">
        <f>INDEX(Index!$B$1:$B$500,MATCH($F5307,Index!$A$1:$A$500,0)
)</f>
        <v>ARI</v>
      </c>
      <c r="D5307" s="4">
        <v>0</v>
      </c>
      <c r="E5307" s="141">
        <f t="shared" si="82"/>
        <v>-0.16355958765735409</v>
      </c>
      <c r="F5307" s="3" t="s">
        <v>23</v>
      </c>
      <c r="G5307" s="3">
        <v>26</v>
      </c>
      <c r="H5307" s="125">
        <v>-0.16355958765735409</v>
      </c>
      <c r="I5307" s="3"/>
      <c r="J5307" s="3"/>
      <c r="K5307" s="3" t="s">
        <v>259</v>
      </c>
      <c r="L5307" s="125">
        <v>-8.3526925520686999E-3</v>
      </c>
      <c r="M5307" s="3">
        <v>18</v>
      </c>
      <c r="N5307" s="125">
        <v>0.13215446454877999</v>
      </c>
      <c r="O5307" s="3">
        <v>30</v>
      </c>
      <c r="P5307" s="125">
        <v>-2.30524305565054E-2</v>
      </c>
      <c r="Q5307" s="3">
        <v>23</v>
      </c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3"/>
    </row>
    <row r="5308" spans="1:30" hidden="1" x14ac:dyDescent="0.25">
      <c r="A5308" s="2">
        <v>13</v>
      </c>
      <c r="B5308" s="2">
        <v>2019</v>
      </c>
      <c r="C5308" s="4" t="str">
        <f>INDEX(Index!$B$1:$B$500,MATCH($F5308,Index!$A$1:$A$500,0)
)</f>
        <v>CAR</v>
      </c>
      <c r="D5308" s="4">
        <v>0</v>
      </c>
      <c r="E5308" s="141">
        <f t="shared" si="82"/>
        <v>-0.17906197690114709</v>
      </c>
      <c r="F5308" s="3" t="s">
        <v>51</v>
      </c>
      <c r="G5308" s="3">
        <v>27</v>
      </c>
      <c r="H5308" s="125">
        <v>-0.17906197690114709</v>
      </c>
      <c r="I5308" s="3"/>
      <c r="J5308" s="3"/>
      <c r="K5308" s="3" t="s">
        <v>164</v>
      </c>
      <c r="L5308" s="125">
        <v>-8.9389618194145107E-2</v>
      </c>
      <c r="M5308" s="3">
        <v>24</v>
      </c>
      <c r="N5308" s="125">
        <v>6.3792056219114601E-2</v>
      </c>
      <c r="O5308" s="3">
        <v>23</v>
      </c>
      <c r="P5308" s="125">
        <v>-2.5880302487887401E-2</v>
      </c>
      <c r="Q5308" s="3">
        <v>24</v>
      </c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3"/>
      <c r="AD5308" s="3"/>
    </row>
    <row r="5309" spans="1:30" hidden="1" x14ac:dyDescent="0.25">
      <c r="A5309" s="2">
        <v>13</v>
      </c>
      <c r="B5309" s="2">
        <v>2019</v>
      </c>
      <c r="C5309" s="4" t="str">
        <f>INDEX(Index!$B$1:$B$500,MATCH($F5309,Index!$A$1:$A$500,0)
)</f>
        <v>NYJ</v>
      </c>
      <c r="D5309" s="4">
        <v>0</v>
      </c>
      <c r="E5309" s="141">
        <f t="shared" si="82"/>
        <v>-0.21065020454688152</v>
      </c>
      <c r="F5309" s="3" t="s">
        <v>9</v>
      </c>
      <c r="G5309" s="3">
        <v>28</v>
      </c>
      <c r="H5309" s="125">
        <v>-0.21065020454688152</v>
      </c>
      <c r="I5309" s="3"/>
      <c r="J5309" s="3"/>
      <c r="K5309" s="3" t="s">
        <v>166</v>
      </c>
      <c r="L5309" s="125">
        <v>-0.28048739300911502</v>
      </c>
      <c r="M5309" s="3">
        <v>32</v>
      </c>
      <c r="N5309" s="125">
        <v>-4.4460042649236003E-2</v>
      </c>
      <c r="O5309" s="3">
        <v>10</v>
      </c>
      <c r="P5309" s="125">
        <v>2.5377145812997499E-2</v>
      </c>
      <c r="Q5309" s="3">
        <v>3</v>
      </c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3"/>
    </row>
    <row r="5310" spans="1:30" hidden="1" x14ac:dyDescent="0.25">
      <c r="A5310" s="2">
        <v>13</v>
      </c>
      <c r="B5310" s="2">
        <v>2019</v>
      </c>
      <c r="C5310" s="4" t="str">
        <f>INDEX(Index!$B$1:$B$500,MATCH($F5310,Index!$A$1:$A$500,0)
)</f>
        <v>NYG</v>
      </c>
      <c r="D5310" s="4">
        <v>0</v>
      </c>
      <c r="E5310" s="141">
        <f t="shared" si="82"/>
        <v>-0.26058681476013673</v>
      </c>
      <c r="F5310" s="3" t="s">
        <v>15</v>
      </c>
      <c r="G5310" s="3">
        <v>29</v>
      </c>
      <c r="H5310" s="125">
        <v>-0.26058681476013673</v>
      </c>
      <c r="I5310" s="3"/>
      <c r="J5310" s="3"/>
      <c r="K5310" s="3" t="s">
        <v>167</v>
      </c>
      <c r="L5310" s="125">
        <v>-0.119391185534708</v>
      </c>
      <c r="M5310" s="3">
        <v>26</v>
      </c>
      <c r="N5310" s="125">
        <v>0.13185961173095601</v>
      </c>
      <c r="O5310" s="3">
        <v>29</v>
      </c>
      <c r="P5310" s="125">
        <v>-9.33601749447272E-3</v>
      </c>
      <c r="Q5310" s="3">
        <v>18</v>
      </c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3"/>
      <c r="AD5310" s="3"/>
    </row>
    <row r="5311" spans="1:30" hidden="1" x14ac:dyDescent="0.25">
      <c r="A5311" s="2">
        <v>13</v>
      </c>
      <c r="B5311" s="2">
        <v>2019</v>
      </c>
      <c r="C5311" s="4" t="str">
        <f>INDEX(Index!$B$1:$B$500,MATCH($F5311,Index!$A$1:$A$500,0)
)</f>
        <v>WAS</v>
      </c>
      <c r="D5311" s="4">
        <v>0</v>
      </c>
      <c r="E5311" s="141">
        <f t="shared" si="82"/>
        <v>-0.28467902610723894</v>
      </c>
      <c r="F5311" s="3" t="s">
        <v>26</v>
      </c>
      <c r="G5311" s="3">
        <v>30</v>
      </c>
      <c r="H5311" s="125">
        <v>-0.28467902610723894</v>
      </c>
      <c r="I5311" s="3"/>
      <c r="J5311" s="3"/>
      <c r="K5311" s="3" t="s">
        <v>168</v>
      </c>
      <c r="L5311" s="125">
        <v>-0.24120645023682599</v>
      </c>
      <c r="M5311" s="3">
        <v>31</v>
      </c>
      <c r="N5311" s="125">
        <v>5.5490204684340398E-2</v>
      </c>
      <c r="O5311" s="3">
        <v>22</v>
      </c>
      <c r="P5311" s="125">
        <v>1.20176288139274E-2</v>
      </c>
      <c r="Q5311" s="3">
        <v>8</v>
      </c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3"/>
    </row>
    <row r="5312" spans="1:30" hidden="1" x14ac:dyDescent="0.25">
      <c r="A5312" s="2">
        <v>13</v>
      </c>
      <c r="B5312" s="2">
        <v>2019</v>
      </c>
      <c r="C5312" s="4" t="str">
        <f>INDEX(Index!$B$1:$B$500,MATCH($F5312,Index!$A$1:$A$500,0)
)</f>
        <v>CIN</v>
      </c>
      <c r="D5312" s="4">
        <v>0</v>
      </c>
      <c r="E5312" s="141">
        <f t="shared" si="82"/>
        <v>-0.3074970313007559</v>
      </c>
      <c r="F5312" s="3" t="s">
        <v>24</v>
      </c>
      <c r="G5312" s="3">
        <v>31</v>
      </c>
      <c r="H5312" s="125">
        <v>-0.3074970313007559</v>
      </c>
      <c r="I5312" s="3"/>
      <c r="J5312" s="3"/>
      <c r="K5312" s="3" t="s">
        <v>169</v>
      </c>
      <c r="L5312" s="125">
        <v>-0.17863239822473101</v>
      </c>
      <c r="M5312" s="3">
        <v>29</v>
      </c>
      <c r="N5312" s="125">
        <v>0.16733815702232999</v>
      </c>
      <c r="O5312" s="3">
        <v>31</v>
      </c>
      <c r="P5312" s="125">
        <v>3.8473523946305099E-2</v>
      </c>
      <c r="Q5312" s="3">
        <v>1</v>
      </c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3"/>
      <c r="AD5312" s="3"/>
    </row>
    <row r="5313" spans="1:30" hidden="1" x14ac:dyDescent="0.25">
      <c r="A5313" s="2">
        <v>13</v>
      </c>
      <c r="B5313" s="2">
        <v>2019</v>
      </c>
      <c r="C5313" s="4" t="str">
        <f>INDEX(Index!$B$1:$B$500,MATCH($F5313,Index!$A$1:$A$500,0)
)</f>
        <v>MIA</v>
      </c>
      <c r="D5313" s="4">
        <v>0</v>
      </c>
      <c r="E5313" s="141">
        <f t="shared" si="82"/>
        <v>-0.4275597868595038</v>
      </c>
      <c r="F5313" s="3" t="s">
        <v>4</v>
      </c>
      <c r="G5313" s="3">
        <v>32</v>
      </c>
      <c r="H5313" s="125">
        <v>-0.4275597868595038</v>
      </c>
      <c r="I5313" s="3"/>
      <c r="J5313" s="3"/>
      <c r="K5313" s="3" t="s">
        <v>168</v>
      </c>
      <c r="L5313" s="125">
        <v>-0.19284267425504201</v>
      </c>
      <c r="M5313" s="3">
        <v>30</v>
      </c>
      <c r="N5313" s="125">
        <v>0.22624953866042699</v>
      </c>
      <c r="O5313" s="3">
        <v>32</v>
      </c>
      <c r="P5313" s="125">
        <v>-8.4675739440348008E-3</v>
      </c>
      <c r="Q5313" s="3">
        <v>17</v>
      </c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3"/>
    </row>
    <row r="5314" spans="1:30" hidden="1" x14ac:dyDescent="0.25">
      <c r="A5314" s="2">
        <v>14</v>
      </c>
      <c r="B5314" s="2">
        <v>2019</v>
      </c>
      <c r="C5314" s="4" t="str">
        <f>INDEX(Index!$B$1:$B$500,MATCH($F5314,Index!$A$1:$A$500,0)
)</f>
        <v>BAL</v>
      </c>
      <c r="D5314" s="4">
        <v>0</v>
      </c>
      <c r="E5314" s="141">
        <f t="shared" ref="E5314:E5377" si="83">IF(D5314=1,H5314/100,H5314)</f>
        <v>0.38640474190511254</v>
      </c>
      <c r="F5314" s="3" t="s">
        <v>18</v>
      </c>
      <c r="G5314" s="3">
        <v>1</v>
      </c>
      <c r="H5314" s="125">
        <v>0.38640474190511254</v>
      </c>
      <c r="I5314" s="3"/>
      <c r="J5314" s="3"/>
      <c r="K5314" s="3" t="s">
        <v>170</v>
      </c>
      <c r="L5314" s="125">
        <v>0.232309000465</v>
      </c>
      <c r="M5314" s="3">
        <v>1</v>
      </c>
      <c r="N5314" s="125">
        <v>-0.127078017142362</v>
      </c>
      <c r="O5314" s="3">
        <v>5</v>
      </c>
      <c r="P5314" s="125">
        <v>2.7017724297750501E-2</v>
      </c>
      <c r="Q5314" s="3">
        <v>3</v>
      </c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3"/>
    </row>
    <row r="5315" spans="1:30" hidden="1" x14ac:dyDescent="0.25">
      <c r="A5315" s="2">
        <v>14</v>
      </c>
      <c r="B5315" s="2">
        <v>2019</v>
      </c>
      <c r="C5315" s="4" t="str">
        <f>INDEX(Index!$B$1:$B$500,MATCH($F5315,Index!$A$1:$A$500,0)
)</f>
        <v>SF</v>
      </c>
      <c r="D5315" s="4">
        <v>0</v>
      </c>
      <c r="E5315" s="141">
        <f t="shared" si="83"/>
        <v>0.33800335415840449</v>
      </c>
      <c r="F5315" s="3" t="s">
        <v>1</v>
      </c>
      <c r="G5315" s="3">
        <v>2</v>
      </c>
      <c r="H5315" s="125">
        <v>0.33800335415840449</v>
      </c>
      <c r="I5315" s="3"/>
      <c r="J5315" s="3"/>
      <c r="K5315" s="3" t="s">
        <v>170</v>
      </c>
      <c r="L5315" s="125">
        <v>0.101119088729987</v>
      </c>
      <c r="M5315" s="3">
        <v>6</v>
      </c>
      <c r="N5315" s="125">
        <v>-0.24751685963133699</v>
      </c>
      <c r="O5315" s="3">
        <v>2</v>
      </c>
      <c r="P5315" s="125">
        <v>-1.0632594202919499E-2</v>
      </c>
      <c r="Q5315" s="3">
        <v>20</v>
      </c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</row>
    <row r="5316" spans="1:30" hidden="1" x14ac:dyDescent="0.25">
      <c r="A5316" s="2">
        <v>14</v>
      </c>
      <c r="B5316" s="2">
        <v>2019</v>
      </c>
      <c r="C5316" s="4" t="str">
        <f>INDEX(Index!$B$1:$B$500,MATCH($F5316,Index!$A$1:$A$500,0)
)</f>
        <v>NE</v>
      </c>
      <c r="D5316" s="4">
        <v>0</v>
      </c>
      <c r="E5316" s="141">
        <f t="shared" si="83"/>
        <v>0.28945261867883121</v>
      </c>
      <c r="F5316" s="3" t="s">
        <v>17</v>
      </c>
      <c r="G5316" s="3">
        <v>3</v>
      </c>
      <c r="H5316" s="125">
        <v>0.28945261867883121</v>
      </c>
      <c r="I5316" s="3"/>
      <c r="J5316" s="3"/>
      <c r="K5316" s="3" t="s">
        <v>172</v>
      </c>
      <c r="L5316" s="125">
        <v>1.45605846381515E-2</v>
      </c>
      <c r="M5316" s="3">
        <v>14</v>
      </c>
      <c r="N5316" s="125">
        <v>-0.283702658227374</v>
      </c>
      <c r="O5316" s="3">
        <v>1</v>
      </c>
      <c r="P5316" s="125">
        <v>-8.8106241866943193E-3</v>
      </c>
      <c r="Q5316" s="3">
        <v>18</v>
      </c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</row>
    <row r="5317" spans="1:30" hidden="1" x14ac:dyDescent="0.25">
      <c r="A5317" s="2">
        <v>14</v>
      </c>
      <c r="B5317" s="2">
        <v>2019</v>
      </c>
      <c r="C5317" s="4" t="str">
        <f>INDEX(Index!$B$1:$B$500,MATCH($F5317,Index!$A$1:$A$500,0)
)</f>
        <v>NO</v>
      </c>
      <c r="D5317" s="4">
        <v>0</v>
      </c>
      <c r="E5317" s="141">
        <f t="shared" si="83"/>
        <v>0.27561585968991115</v>
      </c>
      <c r="F5317" s="3" t="s">
        <v>27</v>
      </c>
      <c r="G5317" s="3">
        <v>4</v>
      </c>
      <c r="H5317" s="125">
        <v>0.27561585968991115</v>
      </c>
      <c r="I5317" s="3"/>
      <c r="J5317" s="3"/>
      <c r="K5317" s="3" t="s">
        <v>172</v>
      </c>
      <c r="L5317" s="125">
        <v>0.151143687536648</v>
      </c>
      <c r="M5317" s="3">
        <v>5</v>
      </c>
      <c r="N5317" s="125">
        <v>-9.7727337495356406E-2</v>
      </c>
      <c r="O5317" s="3">
        <v>7</v>
      </c>
      <c r="P5317" s="125">
        <v>2.67448346579067E-2</v>
      </c>
      <c r="Q5317" s="3">
        <v>4</v>
      </c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3"/>
    </row>
    <row r="5318" spans="1:30" hidden="1" x14ac:dyDescent="0.25">
      <c r="A5318" s="2">
        <v>14</v>
      </c>
      <c r="B5318" s="2">
        <v>2019</v>
      </c>
      <c r="C5318" s="4" t="str">
        <f>INDEX(Index!$B$1:$B$500,MATCH($F5318,Index!$A$1:$A$500,0)
)</f>
        <v>KC</v>
      </c>
      <c r="D5318" s="4">
        <v>0</v>
      </c>
      <c r="E5318" s="141">
        <f t="shared" si="83"/>
        <v>0.24985933007532599</v>
      </c>
      <c r="F5318" s="3" t="s">
        <v>5</v>
      </c>
      <c r="G5318" s="3">
        <v>5</v>
      </c>
      <c r="H5318" s="125">
        <v>0.24985933007532599</v>
      </c>
      <c r="I5318" s="3"/>
      <c r="J5318" s="3"/>
      <c r="K5318" s="3" t="s">
        <v>171</v>
      </c>
      <c r="L5318" s="125">
        <v>0.19997966511280099</v>
      </c>
      <c r="M5318" s="3">
        <v>3</v>
      </c>
      <c r="N5318" s="125">
        <v>-3.1190791411053301E-2</v>
      </c>
      <c r="O5318" s="3">
        <v>11</v>
      </c>
      <c r="P5318" s="125">
        <v>1.86888735514717E-2</v>
      </c>
      <c r="Q5318" s="3">
        <v>6</v>
      </c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3"/>
    </row>
    <row r="5319" spans="1:30" hidden="1" x14ac:dyDescent="0.25">
      <c r="A5319" s="2">
        <v>14</v>
      </c>
      <c r="B5319" s="2">
        <v>2019</v>
      </c>
      <c r="C5319" s="4" t="str">
        <f>INDEX(Index!$B$1:$B$500,MATCH($F5319,Index!$A$1:$A$500,0)
)</f>
        <v>MIN</v>
      </c>
      <c r="D5319" s="4">
        <v>0</v>
      </c>
      <c r="E5319" s="141">
        <f t="shared" si="83"/>
        <v>0.17424663191590067</v>
      </c>
      <c r="F5319" s="3" t="s">
        <v>46</v>
      </c>
      <c r="G5319" s="3">
        <v>6</v>
      </c>
      <c r="H5319" s="125">
        <v>0.17424663191590067</v>
      </c>
      <c r="I5319" s="3"/>
      <c r="J5319" s="3"/>
      <c r="K5319" s="3" t="s">
        <v>171</v>
      </c>
      <c r="L5319" s="125">
        <v>8.3346572815292702E-2</v>
      </c>
      <c r="M5319" s="3">
        <v>8</v>
      </c>
      <c r="N5319" s="125">
        <v>-0.100633351183906</v>
      </c>
      <c r="O5319" s="3">
        <v>6</v>
      </c>
      <c r="P5319" s="125">
        <v>-9.7332920832980396E-3</v>
      </c>
      <c r="Q5319" s="3">
        <v>19</v>
      </c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3"/>
    </row>
    <row r="5320" spans="1:30" hidden="1" x14ac:dyDescent="0.25">
      <c r="A5320" s="2">
        <v>14</v>
      </c>
      <c r="B5320" s="2">
        <v>2019</v>
      </c>
      <c r="C5320" s="4" t="str">
        <f>INDEX(Index!$B$1:$B$500,MATCH($F5320,Index!$A$1:$A$500,0)
)</f>
        <v>DAL</v>
      </c>
      <c r="D5320" s="4">
        <v>0</v>
      </c>
      <c r="E5320" s="141">
        <f t="shared" si="83"/>
        <v>0.13593040917484181</v>
      </c>
      <c r="F5320" s="3" t="s">
        <v>3</v>
      </c>
      <c r="G5320" s="3">
        <v>7</v>
      </c>
      <c r="H5320" s="125">
        <v>0.13593040917484181</v>
      </c>
      <c r="I5320" s="3"/>
      <c r="J5320" s="3"/>
      <c r="K5320" s="3" t="s">
        <v>178</v>
      </c>
      <c r="L5320" s="125">
        <v>0.22677405714001</v>
      </c>
      <c r="M5320" s="3">
        <v>2</v>
      </c>
      <c r="N5320" s="125">
        <v>3.23234815832215E-2</v>
      </c>
      <c r="O5320" s="3">
        <v>19</v>
      </c>
      <c r="P5320" s="125">
        <v>-5.8520166381946702E-2</v>
      </c>
      <c r="Q5320" s="3">
        <v>32</v>
      </c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3"/>
    </row>
    <row r="5321" spans="1:30" hidden="1" x14ac:dyDescent="0.25">
      <c r="A5321" s="2">
        <v>14</v>
      </c>
      <c r="B5321" s="2">
        <v>2019</v>
      </c>
      <c r="C5321" s="4" t="str">
        <f>INDEX(Index!$B$1:$B$500,MATCH($F5321,Index!$A$1:$A$500,0)
)</f>
        <v>SEA</v>
      </c>
      <c r="D5321" s="4">
        <v>0</v>
      </c>
      <c r="E5321" s="141">
        <f t="shared" si="83"/>
        <v>0.13357091156336595</v>
      </c>
      <c r="F5321" s="3" t="s">
        <v>30</v>
      </c>
      <c r="G5321" s="3">
        <v>8</v>
      </c>
      <c r="H5321" s="125">
        <v>0.13357091156336595</v>
      </c>
      <c r="I5321" s="3"/>
      <c r="J5321" s="3"/>
      <c r="K5321" s="3" t="s">
        <v>172</v>
      </c>
      <c r="L5321" s="125">
        <v>0.16309536250590601</v>
      </c>
      <c r="M5321" s="3">
        <v>4</v>
      </c>
      <c r="N5321" s="125">
        <v>7.93382661971705E-3</v>
      </c>
      <c r="O5321" s="3">
        <v>15</v>
      </c>
      <c r="P5321" s="125">
        <v>-2.1590624322823E-2</v>
      </c>
      <c r="Q5321" s="3">
        <v>23</v>
      </c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3"/>
      <c r="AD5321" s="3"/>
    </row>
    <row r="5322" spans="1:30" hidden="1" x14ac:dyDescent="0.25">
      <c r="A5322" s="2">
        <v>14</v>
      </c>
      <c r="B5322" s="2">
        <v>2019</v>
      </c>
      <c r="C5322" s="4" t="str">
        <f>INDEX(Index!$B$1:$B$500,MATCH($F5322,Index!$A$1:$A$500,0)
)</f>
        <v>LAR</v>
      </c>
      <c r="D5322" s="4">
        <v>0</v>
      </c>
      <c r="E5322" s="141">
        <f t="shared" si="83"/>
        <v>0.11821713847831507</v>
      </c>
      <c r="F5322" s="3" t="s">
        <v>42</v>
      </c>
      <c r="G5322" s="3">
        <v>9</v>
      </c>
      <c r="H5322" s="125">
        <v>0.11821713847831507</v>
      </c>
      <c r="I5322" s="3"/>
      <c r="J5322" s="3"/>
      <c r="K5322" s="3" t="s">
        <v>173</v>
      </c>
      <c r="L5322" s="125">
        <v>-7.1056012955990604E-4</v>
      </c>
      <c r="M5322" s="3">
        <v>17</v>
      </c>
      <c r="N5322" s="125">
        <v>-0.13189473766499399</v>
      </c>
      <c r="O5322" s="3">
        <v>4</v>
      </c>
      <c r="P5322" s="125">
        <v>-1.2967039057119E-2</v>
      </c>
      <c r="Q5322" s="3">
        <v>21</v>
      </c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3"/>
    </row>
    <row r="5323" spans="1:30" hidden="1" x14ac:dyDescent="0.25">
      <c r="A5323" s="2">
        <v>14</v>
      </c>
      <c r="B5323" s="2">
        <v>2019</v>
      </c>
      <c r="C5323" s="4" t="str">
        <f>INDEX(Index!$B$1:$B$500,MATCH($F5323,Index!$A$1:$A$500,0)
)</f>
        <v>GB</v>
      </c>
      <c r="D5323" s="4">
        <v>0</v>
      </c>
      <c r="E5323" s="141">
        <f t="shared" si="83"/>
        <v>6.2920163043152483E-2</v>
      </c>
      <c r="F5323" s="3" t="s">
        <v>20</v>
      </c>
      <c r="G5323" s="3">
        <v>10</v>
      </c>
      <c r="H5323" s="125">
        <v>6.2920163043152483E-2</v>
      </c>
      <c r="I5323" s="3"/>
      <c r="J5323" s="3"/>
      <c r="K5323" s="3" t="s">
        <v>172</v>
      </c>
      <c r="L5323" s="125">
        <v>8.5097261481749203E-2</v>
      </c>
      <c r="M5323" s="3">
        <v>7</v>
      </c>
      <c r="N5323" s="125">
        <v>2.5438319910880899E-2</v>
      </c>
      <c r="O5323" s="3">
        <v>18</v>
      </c>
      <c r="P5323" s="125">
        <v>3.26122147228418E-3</v>
      </c>
      <c r="Q5323" s="3">
        <v>11</v>
      </c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3"/>
      <c r="AD5323" s="3"/>
    </row>
    <row r="5324" spans="1:30" hidden="1" x14ac:dyDescent="0.25">
      <c r="A5324" s="2">
        <v>14</v>
      </c>
      <c r="B5324" s="2">
        <v>2019</v>
      </c>
      <c r="C5324" s="4" t="str">
        <f>INDEX(Index!$B$1:$B$500,MATCH($F5324,Index!$A$1:$A$500,0)
)</f>
        <v>PIT</v>
      </c>
      <c r="D5324" s="4">
        <v>0</v>
      </c>
      <c r="E5324" s="141">
        <f t="shared" si="83"/>
        <v>4.5298761477087106E-2</v>
      </c>
      <c r="F5324" s="3" t="s">
        <v>32</v>
      </c>
      <c r="G5324" s="3">
        <v>11</v>
      </c>
      <c r="H5324" s="125">
        <v>4.5298761477087106E-2</v>
      </c>
      <c r="I5324" s="3"/>
      <c r="J5324" s="3"/>
      <c r="K5324" s="3" t="s">
        <v>173</v>
      </c>
      <c r="L5324" s="125">
        <v>-0.13755810648622499</v>
      </c>
      <c r="M5324" s="3">
        <v>28</v>
      </c>
      <c r="N5324" s="125">
        <v>-0.15874823817108299</v>
      </c>
      <c r="O5324" s="3">
        <v>3</v>
      </c>
      <c r="P5324" s="125">
        <v>2.4108629792229101E-2</v>
      </c>
      <c r="Q5324" s="3">
        <v>5</v>
      </c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3"/>
      <c r="AD5324" s="3"/>
    </row>
    <row r="5325" spans="1:30" hidden="1" x14ac:dyDescent="0.25">
      <c r="A5325" s="2">
        <v>14</v>
      </c>
      <c r="B5325" s="2">
        <v>2019</v>
      </c>
      <c r="C5325" s="4" t="str">
        <f>INDEX(Index!$B$1:$B$500,MATCH($F5325,Index!$A$1:$A$500,0)
)</f>
        <v>HOU</v>
      </c>
      <c r="D5325" s="4">
        <v>0</v>
      </c>
      <c r="E5325" s="141">
        <f t="shared" si="83"/>
        <v>1.8424298795988597E-2</v>
      </c>
      <c r="F5325" s="3" t="s">
        <v>49</v>
      </c>
      <c r="G5325" s="3">
        <v>12</v>
      </c>
      <c r="H5325" s="125">
        <v>1.8424298795988597E-2</v>
      </c>
      <c r="I5325" s="3"/>
      <c r="J5325" s="3"/>
      <c r="K5325" s="3" t="s">
        <v>173</v>
      </c>
      <c r="L5325" s="125">
        <v>6.8163017966062403E-2</v>
      </c>
      <c r="M5325" s="3">
        <v>9</v>
      </c>
      <c r="N5325" s="125">
        <v>6.4318939366245706E-2</v>
      </c>
      <c r="O5325" s="3">
        <v>24</v>
      </c>
      <c r="P5325" s="125">
        <v>1.45802201961719E-2</v>
      </c>
      <c r="Q5325" s="3">
        <v>7</v>
      </c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3"/>
      <c r="AD5325" s="3"/>
    </row>
    <row r="5326" spans="1:30" hidden="1" x14ac:dyDescent="0.25">
      <c r="A5326" s="2">
        <v>14</v>
      </c>
      <c r="B5326" s="2">
        <v>2019</v>
      </c>
      <c r="C5326" s="4" t="str">
        <f>INDEX(Index!$B$1:$B$500,MATCH($F5326,Index!$A$1:$A$500,0)
)</f>
        <v>BUF</v>
      </c>
      <c r="D5326" s="4">
        <v>0</v>
      </c>
      <c r="E5326" s="141">
        <f t="shared" si="83"/>
        <v>1.6757387567803407E-2</v>
      </c>
      <c r="F5326" s="3" t="s">
        <v>0</v>
      </c>
      <c r="G5326" s="3">
        <v>13</v>
      </c>
      <c r="H5326" s="125">
        <v>1.6757387567803407E-2</v>
      </c>
      <c r="I5326" s="3"/>
      <c r="J5326" s="3"/>
      <c r="K5326" s="3" t="s">
        <v>171</v>
      </c>
      <c r="L5326" s="125">
        <v>-6.1680994696779699E-2</v>
      </c>
      <c r="M5326" s="3">
        <v>22</v>
      </c>
      <c r="N5326" s="125">
        <v>-9.6771489530105406E-2</v>
      </c>
      <c r="O5326" s="3">
        <v>8</v>
      </c>
      <c r="P5326" s="125">
        <v>-1.83331072655223E-2</v>
      </c>
      <c r="Q5326" s="3">
        <v>22</v>
      </c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3"/>
    </row>
    <row r="5327" spans="1:30" hidden="1" x14ac:dyDescent="0.25">
      <c r="A5327" s="2">
        <v>14</v>
      </c>
      <c r="B5327" s="2">
        <v>2019</v>
      </c>
      <c r="C5327" s="4" t="str">
        <f>INDEX(Index!$B$1:$B$500,MATCH($F5327,Index!$A$1:$A$500,0)
)</f>
        <v>CHI</v>
      </c>
      <c r="D5327" s="4">
        <v>0</v>
      </c>
      <c r="E5327" s="141">
        <f t="shared" si="83"/>
        <v>1.4125327715002304E-2</v>
      </c>
      <c r="F5327" s="3" t="s">
        <v>64</v>
      </c>
      <c r="G5327" s="3">
        <v>14</v>
      </c>
      <c r="H5327" s="125">
        <v>1.4125327715002304E-2</v>
      </c>
      <c r="I5327" s="3"/>
      <c r="J5327" s="3"/>
      <c r="K5327" s="3" t="s">
        <v>174</v>
      </c>
      <c r="L5327" s="125">
        <v>-8.91012058443168E-2</v>
      </c>
      <c r="M5327" s="3">
        <v>24</v>
      </c>
      <c r="N5327" s="125">
        <v>-9.3135140188298104E-2</v>
      </c>
      <c r="O5327" s="3">
        <v>9</v>
      </c>
      <c r="P5327" s="125">
        <v>1.0091393371020999E-2</v>
      </c>
      <c r="Q5327" s="3">
        <v>10</v>
      </c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3"/>
    </row>
    <row r="5328" spans="1:30" hidden="1" x14ac:dyDescent="0.25">
      <c r="A5328" s="2">
        <v>14</v>
      </c>
      <c r="B5328" s="2">
        <v>2019</v>
      </c>
      <c r="C5328" s="4" t="str">
        <f>INDEX(Index!$B$1:$B$500,MATCH($F5328,Index!$A$1:$A$500,0)
)</f>
        <v>TEN</v>
      </c>
      <c r="D5328" s="4">
        <v>0</v>
      </c>
      <c r="E5328" s="141">
        <f t="shared" si="83"/>
        <v>7.6578415860144647E-4</v>
      </c>
      <c r="F5328" s="3" t="s">
        <v>45</v>
      </c>
      <c r="G5328" s="3">
        <v>15</v>
      </c>
      <c r="H5328" s="125">
        <v>7.6578415860144647E-4</v>
      </c>
      <c r="I5328" s="3"/>
      <c r="J5328" s="3"/>
      <c r="K5328" s="3" t="s">
        <v>173</v>
      </c>
      <c r="L5328" s="125">
        <v>4.1881525493782497E-2</v>
      </c>
      <c r="M5328" s="3">
        <v>11</v>
      </c>
      <c r="N5328" s="125">
        <v>9.9282524415608506E-3</v>
      </c>
      <c r="O5328" s="3">
        <v>16</v>
      </c>
      <c r="P5328" s="125">
        <v>-3.1187488893620201E-2</v>
      </c>
      <c r="Q5328" s="3">
        <v>29</v>
      </c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3"/>
      <c r="AD5328" s="3"/>
    </row>
    <row r="5329" spans="1:30" hidden="1" x14ac:dyDescent="0.25">
      <c r="A5329" s="2">
        <v>14</v>
      </c>
      <c r="B5329" s="2">
        <v>2019</v>
      </c>
      <c r="C5329" s="4" t="str">
        <f>INDEX(Index!$B$1:$B$500,MATCH($F5329,Index!$A$1:$A$500,0)
)</f>
        <v>PHI</v>
      </c>
      <c r="D5329" s="4">
        <v>0</v>
      </c>
      <c r="E5329" s="141">
        <f t="shared" si="83"/>
        <v>-4.2534295527124092E-3</v>
      </c>
      <c r="F5329" s="3" t="s">
        <v>7</v>
      </c>
      <c r="G5329" s="3">
        <v>16</v>
      </c>
      <c r="H5329" s="125">
        <v>-4.2534295527124092E-3</v>
      </c>
      <c r="I5329" s="3"/>
      <c r="J5329" s="3"/>
      <c r="K5329" s="3" t="s">
        <v>178</v>
      </c>
      <c r="L5329" s="125">
        <v>1.15538456796258E-2</v>
      </c>
      <c r="M5329" s="3">
        <v>15</v>
      </c>
      <c r="N5329" s="125">
        <v>1.01897212838175E-2</v>
      </c>
      <c r="O5329" s="3">
        <v>17</v>
      </c>
      <c r="P5329" s="125">
        <v>-5.6175539485207098E-3</v>
      </c>
      <c r="Q5329" s="3">
        <v>17</v>
      </c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3"/>
    </row>
    <row r="5330" spans="1:30" hidden="1" x14ac:dyDescent="0.25">
      <c r="A5330" s="2">
        <v>14</v>
      </c>
      <c r="B5330" s="2">
        <v>2019</v>
      </c>
      <c r="C5330" s="4" t="str">
        <f>INDEX(Index!$B$1:$B$500,MATCH($F5330,Index!$A$1:$A$500,0)
)</f>
        <v>TB</v>
      </c>
      <c r="D5330" s="4">
        <v>0</v>
      </c>
      <c r="E5330" s="141">
        <f t="shared" si="83"/>
        <v>-1.0363106564832051E-2</v>
      </c>
      <c r="F5330" s="3" t="s">
        <v>38</v>
      </c>
      <c r="G5330" s="3">
        <v>17</v>
      </c>
      <c r="H5330" s="125">
        <v>-1.0363106564832051E-2</v>
      </c>
      <c r="I5330" s="3"/>
      <c r="J5330" s="3"/>
      <c r="K5330" s="3" t="s">
        <v>178</v>
      </c>
      <c r="L5330" s="125">
        <v>-2.2026820281086702E-2</v>
      </c>
      <c r="M5330" s="3">
        <v>20</v>
      </c>
      <c r="N5330" s="125">
        <v>-1.5438206297531801E-2</v>
      </c>
      <c r="O5330" s="3">
        <v>13</v>
      </c>
      <c r="P5330" s="125">
        <v>-3.7744925812771501E-3</v>
      </c>
      <c r="Q5330" s="3">
        <v>14</v>
      </c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3"/>
    </row>
    <row r="5331" spans="1:30" hidden="1" x14ac:dyDescent="0.25">
      <c r="A5331" s="2">
        <v>14</v>
      </c>
      <c r="B5331" s="2">
        <v>2019</v>
      </c>
      <c r="C5331" s="4" t="str">
        <f>INDEX(Index!$B$1:$B$500,MATCH($F5331,Index!$A$1:$A$500,0)
)</f>
        <v>CLE</v>
      </c>
      <c r="D5331" s="4">
        <v>0</v>
      </c>
      <c r="E5331" s="141">
        <f t="shared" si="83"/>
        <v>-1.1600799185692002E-2</v>
      </c>
      <c r="F5331" s="3" t="s">
        <v>10</v>
      </c>
      <c r="G5331" s="3">
        <v>18</v>
      </c>
      <c r="H5331" s="125">
        <v>-1.1600799185692002E-2</v>
      </c>
      <c r="I5331" s="3"/>
      <c r="J5331" s="3"/>
      <c r="K5331" s="3" t="s">
        <v>178</v>
      </c>
      <c r="L5331" s="125">
        <v>-5.7156853288065903E-3</v>
      </c>
      <c r="M5331" s="3">
        <v>18</v>
      </c>
      <c r="N5331" s="125">
        <v>5.0607224295543098E-3</v>
      </c>
      <c r="O5331" s="3">
        <v>14</v>
      </c>
      <c r="P5331" s="125">
        <v>-8.2439142733110198E-4</v>
      </c>
      <c r="Q5331" s="3">
        <v>12</v>
      </c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3"/>
    </row>
    <row r="5332" spans="1:30" hidden="1" x14ac:dyDescent="0.25">
      <c r="A5332" s="2">
        <v>14</v>
      </c>
      <c r="B5332" s="2">
        <v>2019</v>
      </c>
      <c r="C5332" s="4" t="str">
        <f>INDEX(Index!$B$1:$B$500,MATCH($F5332,Index!$A$1:$A$500,0)
)</f>
        <v>LAC</v>
      </c>
      <c r="D5332" s="4">
        <v>0</v>
      </c>
      <c r="E5332" s="141">
        <f t="shared" si="83"/>
        <v>-3.8579131711652503E-2</v>
      </c>
      <c r="F5332" s="3" t="s">
        <v>28</v>
      </c>
      <c r="G5332" s="3">
        <v>19</v>
      </c>
      <c r="H5332" s="125">
        <v>-3.8579131711652503E-2</v>
      </c>
      <c r="I5332" s="3"/>
      <c r="J5332" s="3"/>
      <c r="K5332" s="3" t="s">
        <v>175</v>
      </c>
      <c r="L5332" s="125">
        <v>6.03827563776686E-2</v>
      </c>
      <c r="M5332" s="3">
        <v>10</v>
      </c>
      <c r="N5332" s="125">
        <v>5.6974124353726403E-2</v>
      </c>
      <c r="O5332" s="3">
        <v>21</v>
      </c>
      <c r="P5332" s="125">
        <v>-4.1987763735594701E-2</v>
      </c>
      <c r="Q5332" s="3">
        <v>31</v>
      </c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3"/>
      <c r="AD5332" s="3"/>
    </row>
    <row r="5333" spans="1:30" hidden="1" x14ac:dyDescent="0.25">
      <c r="A5333" s="2">
        <v>14</v>
      </c>
      <c r="B5333" s="2">
        <v>2019</v>
      </c>
      <c r="C5333" s="4" t="str">
        <f>INDEX(Index!$B$1:$B$500,MATCH($F5333,Index!$A$1:$A$500,0)
)</f>
        <v>IND</v>
      </c>
      <c r="D5333" s="4">
        <v>0</v>
      </c>
      <c r="E5333" s="141">
        <f t="shared" si="83"/>
        <v>-4.1659788168162695E-2</v>
      </c>
      <c r="F5333" s="3" t="s">
        <v>35</v>
      </c>
      <c r="G5333" s="3">
        <v>20</v>
      </c>
      <c r="H5333" s="125">
        <v>-4.1659788168162695E-2</v>
      </c>
      <c r="I5333" s="3"/>
      <c r="J5333" s="3"/>
      <c r="K5333" s="3" t="s">
        <v>178</v>
      </c>
      <c r="L5333" s="125">
        <v>2.2694843279770099E-2</v>
      </c>
      <c r="M5333" s="3">
        <v>13</v>
      </c>
      <c r="N5333" s="125">
        <v>3.4271450816148998E-2</v>
      </c>
      <c r="O5333" s="3">
        <v>20</v>
      </c>
      <c r="P5333" s="125">
        <v>-3.00831806317838E-2</v>
      </c>
      <c r="Q5333" s="3">
        <v>27</v>
      </c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  <c r="AC5333" s="3"/>
      <c r="AD5333" s="3"/>
    </row>
    <row r="5334" spans="1:30" hidden="1" x14ac:dyDescent="0.25">
      <c r="A5334" s="2">
        <v>14</v>
      </c>
      <c r="B5334" s="2">
        <v>2019</v>
      </c>
      <c r="C5334" s="4" t="str">
        <f>INDEX(Index!$B$1:$B$500,MATCH($F5334,Index!$A$1:$A$500,0)
)</f>
        <v>DEN</v>
      </c>
      <c r="D5334" s="4">
        <v>0</v>
      </c>
      <c r="E5334" s="141">
        <f t="shared" si="83"/>
        <v>-4.7197403200805704E-2</v>
      </c>
      <c r="F5334" s="3" t="s">
        <v>39</v>
      </c>
      <c r="G5334" s="3">
        <v>21</v>
      </c>
      <c r="H5334" s="125">
        <v>-4.7197403200805704E-2</v>
      </c>
      <c r="I5334" s="3"/>
      <c r="J5334" s="3"/>
      <c r="K5334" s="3" t="s">
        <v>175</v>
      </c>
      <c r="L5334" s="125">
        <v>-8.7921297290930803E-2</v>
      </c>
      <c r="M5334" s="3">
        <v>23</v>
      </c>
      <c r="N5334" s="125">
        <v>-6.2997789250308703E-2</v>
      </c>
      <c r="O5334" s="3">
        <v>10</v>
      </c>
      <c r="P5334" s="125">
        <v>-2.2273895160183601E-2</v>
      </c>
      <c r="Q5334" s="3">
        <v>24</v>
      </c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3"/>
      <c r="AD5334" s="3"/>
    </row>
    <row r="5335" spans="1:30" hidden="1" x14ac:dyDescent="0.25">
      <c r="A5335" s="2">
        <v>14</v>
      </c>
      <c r="B5335" s="2">
        <v>2019</v>
      </c>
      <c r="C5335" s="4" t="str">
        <f>INDEX(Index!$B$1:$B$500,MATCH($F5335,Index!$A$1:$A$500,0)
)</f>
        <v>DET</v>
      </c>
      <c r="D5335" s="4">
        <v>0</v>
      </c>
      <c r="E5335" s="141">
        <f t="shared" si="83"/>
        <v>-6.1298079659991331E-2</v>
      </c>
      <c r="F5335" s="3" t="s">
        <v>21</v>
      </c>
      <c r="G5335" s="3">
        <v>22</v>
      </c>
      <c r="H5335" s="125">
        <v>-6.1298079659991331E-2</v>
      </c>
      <c r="I5335" s="3"/>
      <c r="J5335" s="3"/>
      <c r="K5335" s="3" t="s">
        <v>260</v>
      </c>
      <c r="L5335" s="125">
        <v>6.0934384315059296E-3</v>
      </c>
      <c r="M5335" s="3">
        <v>16</v>
      </c>
      <c r="N5335" s="125">
        <v>6.23265865267058E-2</v>
      </c>
      <c r="O5335" s="3">
        <v>23</v>
      </c>
      <c r="P5335" s="125">
        <v>-5.0649315647914601E-3</v>
      </c>
      <c r="Q5335" s="3">
        <v>15</v>
      </c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3"/>
      <c r="AD5335" s="3"/>
    </row>
    <row r="5336" spans="1:30" hidden="1" x14ac:dyDescent="0.25">
      <c r="A5336" s="2">
        <v>14</v>
      </c>
      <c r="B5336" s="2">
        <v>2019</v>
      </c>
      <c r="C5336" s="4" t="str">
        <f>INDEX(Index!$B$1:$B$500,MATCH($F5336,Index!$A$1:$A$500,0)
)</f>
        <v>ATL</v>
      </c>
      <c r="D5336" s="4">
        <v>0</v>
      </c>
      <c r="E5336" s="141">
        <f t="shared" si="83"/>
        <v>-0.13458106933217362</v>
      </c>
      <c r="F5336" s="3" t="s">
        <v>43</v>
      </c>
      <c r="G5336" s="3">
        <v>23</v>
      </c>
      <c r="H5336" s="125">
        <v>-0.13458106933217362</v>
      </c>
      <c r="I5336" s="3"/>
      <c r="J5336" s="3"/>
      <c r="K5336" s="3" t="s">
        <v>177</v>
      </c>
      <c r="L5336" s="125">
        <v>-3.3495064467088602E-2</v>
      </c>
      <c r="M5336" s="3">
        <v>21</v>
      </c>
      <c r="N5336" s="125">
        <v>6.7477578814233802E-2</v>
      </c>
      <c r="O5336" s="3">
        <v>25</v>
      </c>
      <c r="P5336" s="125">
        <v>-3.3608426050851202E-2</v>
      </c>
      <c r="Q5336" s="3">
        <v>30</v>
      </c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3"/>
    </row>
    <row r="5337" spans="1:30" hidden="1" x14ac:dyDescent="0.25">
      <c r="A5337" s="2">
        <v>14</v>
      </c>
      <c r="B5337" s="2">
        <v>2019</v>
      </c>
      <c r="C5337" s="4" t="str">
        <f>INDEX(Index!$B$1:$B$500,MATCH($F5337,Index!$A$1:$A$500,0)
)</f>
        <v>LV</v>
      </c>
      <c r="D5337" s="4">
        <v>0</v>
      </c>
      <c r="E5337" s="141">
        <f t="shared" si="83"/>
        <v>-0.14217436906129721</v>
      </c>
      <c r="F5337" s="3" t="s">
        <v>52</v>
      </c>
      <c r="G5337" s="3">
        <v>24</v>
      </c>
      <c r="H5337" s="125">
        <v>-0.14217436906129721</v>
      </c>
      <c r="I5337" s="3"/>
      <c r="J5337" s="3"/>
      <c r="K5337" s="3" t="s">
        <v>178</v>
      </c>
      <c r="L5337" s="125">
        <v>3.4061843129231398E-2</v>
      </c>
      <c r="M5337" s="3">
        <v>12</v>
      </c>
      <c r="N5337" s="125">
        <v>0.151220339981919</v>
      </c>
      <c r="O5337" s="3">
        <v>30</v>
      </c>
      <c r="P5337" s="125">
        <v>-2.50158722086096E-2</v>
      </c>
      <c r="Q5337" s="3">
        <v>26</v>
      </c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3"/>
    </row>
    <row r="5338" spans="1:30" hidden="1" x14ac:dyDescent="0.25">
      <c r="A5338" s="2">
        <v>14</v>
      </c>
      <c r="B5338" s="2">
        <v>2019</v>
      </c>
      <c r="C5338" s="4" t="str">
        <f>INDEX(Index!$B$1:$B$500,MATCH($F5338,Index!$A$1:$A$500,0)
)</f>
        <v>ARI</v>
      </c>
      <c r="D5338" s="4">
        <v>0</v>
      </c>
      <c r="E5338" s="141">
        <f t="shared" si="83"/>
        <v>-0.17365771935477478</v>
      </c>
      <c r="F5338" s="3" t="s">
        <v>23</v>
      </c>
      <c r="G5338" s="3">
        <v>25</v>
      </c>
      <c r="H5338" s="125">
        <v>-0.17365771935477478</v>
      </c>
      <c r="I5338" s="3"/>
      <c r="J5338" s="3"/>
      <c r="K5338" s="3" t="s">
        <v>260</v>
      </c>
      <c r="L5338" s="125">
        <v>-1.8534302943712399E-2</v>
      </c>
      <c r="M5338" s="3">
        <v>19</v>
      </c>
      <c r="N5338" s="125">
        <v>0.123957867186612</v>
      </c>
      <c r="O5338" s="3">
        <v>28</v>
      </c>
      <c r="P5338" s="125">
        <v>-3.11655492244504E-2</v>
      </c>
      <c r="Q5338" s="3">
        <v>28</v>
      </c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3"/>
    </row>
    <row r="5339" spans="1:30" hidden="1" x14ac:dyDescent="0.25">
      <c r="A5339" s="2">
        <v>14</v>
      </c>
      <c r="B5339" s="2">
        <v>2019</v>
      </c>
      <c r="C5339" s="4" t="str">
        <f>INDEX(Index!$B$1:$B$500,MATCH($F5339,Index!$A$1:$A$500,0)
)</f>
        <v>CAR</v>
      </c>
      <c r="D5339" s="4">
        <v>0</v>
      </c>
      <c r="E5339" s="141">
        <f t="shared" si="83"/>
        <v>-0.19897743504476978</v>
      </c>
      <c r="F5339" s="3" t="s">
        <v>51</v>
      </c>
      <c r="G5339" s="3">
        <v>26</v>
      </c>
      <c r="H5339" s="125">
        <v>-0.19897743504476978</v>
      </c>
      <c r="I5339" s="3"/>
      <c r="J5339" s="3"/>
      <c r="K5339" s="3" t="s">
        <v>175</v>
      </c>
      <c r="L5339" s="125">
        <v>-9.8693214863672094E-2</v>
      </c>
      <c r="M5339" s="3">
        <v>25</v>
      </c>
      <c r="N5339" s="125">
        <v>7.6774695489051498E-2</v>
      </c>
      <c r="O5339" s="3">
        <v>26</v>
      </c>
      <c r="P5339" s="125">
        <v>-2.3509524692046199E-2</v>
      </c>
      <c r="Q5339" s="3">
        <v>25</v>
      </c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3"/>
    </row>
    <row r="5340" spans="1:30" hidden="1" x14ac:dyDescent="0.25">
      <c r="A5340" s="2">
        <v>14</v>
      </c>
      <c r="B5340" s="2">
        <v>2019</v>
      </c>
      <c r="C5340" s="4" t="str">
        <f>INDEX(Index!$B$1:$B$500,MATCH($F5340,Index!$A$1:$A$500,0)
)</f>
        <v>JAX</v>
      </c>
      <c r="D5340" s="4">
        <v>0</v>
      </c>
      <c r="E5340" s="141">
        <f t="shared" si="83"/>
        <v>-0.2078491589706232</v>
      </c>
      <c r="F5340" s="3" t="s">
        <v>12</v>
      </c>
      <c r="G5340" s="3">
        <v>27</v>
      </c>
      <c r="H5340" s="125">
        <v>-0.2078491589706232</v>
      </c>
      <c r="I5340" s="3"/>
      <c r="J5340" s="3"/>
      <c r="K5340" s="3" t="s">
        <v>177</v>
      </c>
      <c r="L5340" s="125">
        <v>-0.109674081816484</v>
      </c>
      <c r="M5340" s="3">
        <v>26</v>
      </c>
      <c r="N5340" s="125">
        <v>0.11013047625219401</v>
      </c>
      <c r="O5340" s="3">
        <v>27</v>
      </c>
      <c r="P5340" s="125">
        <v>1.1955399098054801E-2</v>
      </c>
      <c r="Q5340" s="3">
        <v>9</v>
      </c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3"/>
      <c r="AD5340" s="3"/>
    </row>
    <row r="5341" spans="1:30" hidden="1" x14ac:dyDescent="0.25">
      <c r="A5341" s="2">
        <v>14</v>
      </c>
      <c r="B5341" s="2">
        <v>2019</v>
      </c>
      <c r="C5341" s="4" t="str">
        <f>INDEX(Index!$B$1:$B$500,MATCH($F5341,Index!$A$1:$A$500,0)
)</f>
        <v>NYJ</v>
      </c>
      <c r="D5341" s="4">
        <v>0</v>
      </c>
      <c r="E5341" s="141">
        <f t="shared" si="83"/>
        <v>-0.23379750397408022</v>
      </c>
      <c r="F5341" s="3" t="s">
        <v>9</v>
      </c>
      <c r="G5341" s="3">
        <v>28</v>
      </c>
      <c r="H5341" s="125">
        <v>-0.23379750397408022</v>
      </c>
      <c r="I5341" s="3"/>
      <c r="J5341" s="3"/>
      <c r="K5341" s="3" t="s">
        <v>175</v>
      </c>
      <c r="L5341" s="125">
        <v>-0.28952355348299302</v>
      </c>
      <c r="M5341" s="3">
        <v>32</v>
      </c>
      <c r="N5341" s="125">
        <v>-2.5385486205971801E-2</v>
      </c>
      <c r="O5341" s="3">
        <v>12</v>
      </c>
      <c r="P5341" s="125">
        <v>3.0340563302941E-2</v>
      </c>
      <c r="Q5341" s="3">
        <v>2</v>
      </c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3"/>
    </row>
    <row r="5342" spans="1:30" hidden="1" x14ac:dyDescent="0.25">
      <c r="A5342" s="2">
        <v>14</v>
      </c>
      <c r="B5342" s="2">
        <v>2019</v>
      </c>
      <c r="C5342" s="4" t="str">
        <f>INDEX(Index!$B$1:$B$500,MATCH($F5342,Index!$A$1:$A$500,0)
)</f>
        <v>NYG</v>
      </c>
      <c r="D5342" s="4">
        <v>0</v>
      </c>
      <c r="E5342" s="141">
        <f t="shared" si="83"/>
        <v>-0.25393115953834489</v>
      </c>
      <c r="F5342" s="3" t="s">
        <v>15</v>
      </c>
      <c r="G5342" s="3">
        <v>29</v>
      </c>
      <c r="H5342" s="125">
        <v>-0.25393115953834489</v>
      </c>
      <c r="I5342" s="3"/>
      <c r="J5342" s="3"/>
      <c r="K5342" s="3" t="s">
        <v>179</v>
      </c>
      <c r="L5342" s="125">
        <v>-0.122308888535059</v>
      </c>
      <c r="M5342" s="3">
        <v>27</v>
      </c>
      <c r="N5342" s="125">
        <v>0.12903596255445901</v>
      </c>
      <c r="O5342" s="3">
        <v>29</v>
      </c>
      <c r="P5342" s="125">
        <v>-2.5863084488269099E-3</v>
      </c>
      <c r="Q5342" s="3">
        <v>13</v>
      </c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3"/>
      <c r="AD5342" s="3"/>
    </row>
    <row r="5343" spans="1:30" hidden="1" x14ac:dyDescent="0.25">
      <c r="A5343" s="2">
        <v>14</v>
      </c>
      <c r="B5343" s="2">
        <v>2019</v>
      </c>
      <c r="C5343" s="4" t="str">
        <f>INDEX(Index!$B$1:$B$500,MATCH($F5343,Index!$A$1:$A$500,0)
)</f>
        <v>CIN</v>
      </c>
      <c r="D5343" s="4">
        <v>0</v>
      </c>
      <c r="E5343" s="141">
        <f t="shared" si="83"/>
        <v>-0.2753767511288292</v>
      </c>
      <c r="F5343" s="3" t="s">
        <v>24</v>
      </c>
      <c r="G5343" s="3">
        <v>30</v>
      </c>
      <c r="H5343" s="125">
        <v>-0.2753767511288292</v>
      </c>
      <c r="I5343" s="3"/>
      <c r="J5343" s="3"/>
      <c r="K5343" s="3" t="s">
        <v>180</v>
      </c>
      <c r="L5343" s="125">
        <v>-0.14881305478897</v>
      </c>
      <c r="M5343" s="3">
        <v>29</v>
      </c>
      <c r="N5343" s="125">
        <v>0.170190464591116</v>
      </c>
      <c r="O5343" s="3">
        <v>31</v>
      </c>
      <c r="P5343" s="125">
        <v>4.3626768251256803E-2</v>
      </c>
      <c r="Q5343" s="3">
        <v>1</v>
      </c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3"/>
    </row>
    <row r="5344" spans="1:30" hidden="1" x14ac:dyDescent="0.25">
      <c r="A5344" s="2">
        <v>14</v>
      </c>
      <c r="B5344" s="2">
        <v>2019</v>
      </c>
      <c r="C5344" s="4" t="str">
        <f>INDEX(Index!$B$1:$B$500,MATCH($F5344,Index!$A$1:$A$500,0)
)</f>
        <v>WAS</v>
      </c>
      <c r="D5344" s="4">
        <v>0</v>
      </c>
      <c r="E5344" s="141">
        <f t="shared" si="83"/>
        <v>-0.2865173267132099</v>
      </c>
      <c r="F5344" s="3" t="s">
        <v>26</v>
      </c>
      <c r="G5344" s="3">
        <v>31</v>
      </c>
      <c r="H5344" s="125">
        <v>-0.2865173267132099</v>
      </c>
      <c r="I5344" s="3"/>
      <c r="J5344" s="3"/>
      <c r="K5344" s="3" t="s">
        <v>176</v>
      </c>
      <c r="L5344" s="125">
        <v>-0.23698837685726501</v>
      </c>
      <c r="M5344" s="3">
        <v>31</v>
      </c>
      <c r="N5344" s="125">
        <v>6.1506225860255101E-2</v>
      </c>
      <c r="O5344" s="3">
        <v>22</v>
      </c>
      <c r="P5344" s="125">
        <v>1.19772760043102E-2</v>
      </c>
      <c r="Q5344" s="3">
        <v>8</v>
      </c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3"/>
    </row>
    <row r="5345" spans="1:30" hidden="1" x14ac:dyDescent="0.25">
      <c r="A5345" s="2">
        <v>14</v>
      </c>
      <c r="B5345" s="2">
        <v>2019</v>
      </c>
      <c r="C5345" s="4" t="str">
        <f>INDEX(Index!$B$1:$B$500,MATCH($F5345,Index!$A$1:$A$500,0)
)</f>
        <v>MIA</v>
      </c>
      <c r="D5345" s="4">
        <v>0</v>
      </c>
      <c r="E5345" s="141">
        <f t="shared" si="83"/>
        <v>-0.41578243988404551</v>
      </c>
      <c r="F5345" s="3" t="s">
        <v>4</v>
      </c>
      <c r="G5345" s="3">
        <v>32</v>
      </c>
      <c r="H5345" s="125">
        <v>-0.41578243988404551</v>
      </c>
      <c r="I5345" s="3"/>
      <c r="J5345" s="3"/>
      <c r="K5345" s="3" t="s">
        <v>176</v>
      </c>
      <c r="L5345" s="125">
        <v>-0.180918899481988</v>
      </c>
      <c r="M5345" s="3">
        <v>30</v>
      </c>
      <c r="N5345" s="125">
        <v>0.22956942643203501</v>
      </c>
      <c r="O5345" s="3">
        <v>32</v>
      </c>
      <c r="P5345" s="125">
        <v>-5.2941139700224899E-3</v>
      </c>
      <c r="Q5345" s="3">
        <v>16</v>
      </c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3"/>
      <c r="AD5345" s="3"/>
    </row>
    <row r="5346" spans="1:30" hidden="1" x14ac:dyDescent="0.25">
      <c r="A5346" s="2">
        <v>15</v>
      </c>
      <c r="B5346" s="2">
        <v>2019</v>
      </c>
      <c r="C5346" s="4" t="str">
        <f>INDEX(Index!$B$1:$B$500,MATCH($F5346,Index!$A$1:$A$500,0)
)</f>
        <v>BAL</v>
      </c>
      <c r="D5346" s="4">
        <v>0</v>
      </c>
      <c r="E5346" s="141">
        <f t="shared" si="83"/>
        <v>0.36994301552675302</v>
      </c>
      <c r="F5346" s="3" t="s">
        <v>18</v>
      </c>
      <c r="G5346" s="3">
        <v>1</v>
      </c>
      <c r="H5346" s="125">
        <v>0.36994301552675302</v>
      </c>
      <c r="I5346" s="3"/>
      <c r="J5346" s="3"/>
      <c r="K5346" s="3" t="s">
        <v>181</v>
      </c>
      <c r="L5346" s="125">
        <v>0.25343924504111898</v>
      </c>
      <c r="M5346" s="3">
        <v>1</v>
      </c>
      <c r="N5346" s="125">
        <v>-0.11555262907708</v>
      </c>
      <c r="O5346" s="3">
        <v>7</v>
      </c>
      <c r="P5346" s="125">
        <v>9.5114140855403302E-4</v>
      </c>
      <c r="Q5346" s="3">
        <v>12</v>
      </c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3"/>
    </row>
    <row r="5347" spans="1:30" hidden="1" x14ac:dyDescent="0.25">
      <c r="A5347" s="2">
        <v>15</v>
      </c>
      <c r="B5347" s="2">
        <v>2019</v>
      </c>
      <c r="C5347" s="4" t="str">
        <f>INDEX(Index!$B$1:$B$500,MATCH($F5347,Index!$A$1:$A$500,0)
)</f>
        <v>NO</v>
      </c>
      <c r="D5347" s="4">
        <v>0</v>
      </c>
      <c r="E5347" s="141">
        <f t="shared" si="83"/>
        <v>0.33140941541083369</v>
      </c>
      <c r="F5347" s="3" t="s">
        <v>27</v>
      </c>
      <c r="G5347" s="3">
        <v>2</v>
      </c>
      <c r="H5347" s="125">
        <v>0.33140941541083369</v>
      </c>
      <c r="I5347" s="3"/>
      <c r="J5347" s="3"/>
      <c r="K5347" s="3" t="s">
        <v>232</v>
      </c>
      <c r="L5347" s="125">
        <v>0.17940840191027499</v>
      </c>
      <c r="M5347" s="3">
        <v>4</v>
      </c>
      <c r="N5347" s="125">
        <v>-0.124519945912046</v>
      </c>
      <c r="O5347" s="3">
        <v>4</v>
      </c>
      <c r="P5347" s="125">
        <v>2.7481067588512698E-2</v>
      </c>
      <c r="Q5347" s="3">
        <v>3</v>
      </c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3"/>
      <c r="AD5347" s="3"/>
    </row>
    <row r="5348" spans="1:30" hidden="1" x14ac:dyDescent="0.25">
      <c r="A5348" s="2">
        <v>15</v>
      </c>
      <c r="B5348" s="2">
        <v>2019</v>
      </c>
      <c r="C5348" s="4" t="str">
        <f>INDEX(Index!$B$1:$B$500,MATCH($F5348,Index!$A$1:$A$500,0)
)</f>
        <v>SF</v>
      </c>
      <c r="D5348" s="4">
        <v>0</v>
      </c>
      <c r="E5348" s="141">
        <f t="shared" si="83"/>
        <v>0.31063044591182692</v>
      </c>
      <c r="F5348" s="3" t="s">
        <v>1</v>
      </c>
      <c r="G5348" s="3">
        <v>3</v>
      </c>
      <c r="H5348" s="125">
        <v>0.31063044591182692</v>
      </c>
      <c r="I5348" s="3"/>
      <c r="J5348" s="3"/>
      <c r="K5348" s="3" t="s">
        <v>232</v>
      </c>
      <c r="L5348" s="125">
        <v>8.6268316828106595E-2</v>
      </c>
      <c r="M5348" s="3">
        <v>6</v>
      </c>
      <c r="N5348" s="125">
        <v>-0.22838032013712001</v>
      </c>
      <c r="O5348" s="3">
        <v>2</v>
      </c>
      <c r="P5348" s="125">
        <v>-4.01819105339969E-3</v>
      </c>
      <c r="Q5348" s="3">
        <v>17</v>
      </c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3"/>
    </row>
    <row r="5349" spans="1:30" hidden="1" x14ac:dyDescent="0.25">
      <c r="A5349" s="2">
        <v>15</v>
      </c>
      <c r="B5349" s="2">
        <v>2019</v>
      </c>
      <c r="C5349" s="4" t="str">
        <f>INDEX(Index!$B$1:$B$500,MATCH($F5349,Index!$A$1:$A$500,0)
)</f>
        <v>KC</v>
      </c>
      <c r="D5349" s="4">
        <v>0</v>
      </c>
      <c r="E5349" s="141">
        <f t="shared" si="83"/>
        <v>0.27214261400734319</v>
      </c>
      <c r="F5349" s="3" t="s">
        <v>5</v>
      </c>
      <c r="G5349" s="3">
        <v>4</v>
      </c>
      <c r="H5349" s="125">
        <v>0.27214261400734319</v>
      </c>
      <c r="I5349" s="3"/>
      <c r="J5349" s="3"/>
      <c r="K5349" s="3" t="s">
        <v>182</v>
      </c>
      <c r="L5349" s="125">
        <v>0.205692232835822</v>
      </c>
      <c r="M5349" s="3">
        <v>3</v>
      </c>
      <c r="N5349" s="125">
        <v>-4.7923960525234802E-2</v>
      </c>
      <c r="O5349" s="3">
        <v>10</v>
      </c>
      <c r="P5349" s="125">
        <v>1.8526420646286401E-2</v>
      </c>
      <c r="Q5349" s="3">
        <v>7</v>
      </c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3"/>
      <c r="AD5349" s="3"/>
    </row>
    <row r="5350" spans="1:30" hidden="1" x14ac:dyDescent="0.25">
      <c r="A5350" s="2">
        <v>15</v>
      </c>
      <c r="B5350" s="2">
        <v>2019</v>
      </c>
      <c r="C5350" s="4" t="str">
        <f>INDEX(Index!$B$1:$B$500,MATCH($F5350,Index!$A$1:$A$500,0)
)</f>
        <v>NE</v>
      </c>
      <c r="D5350" s="4">
        <v>0</v>
      </c>
      <c r="E5350" s="141">
        <f t="shared" si="83"/>
        <v>0.26949086735145267</v>
      </c>
      <c r="F5350" s="3" t="s">
        <v>17</v>
      </c>
      <c r="G5350" s="3">
        <v>5</v>
      </c>
      <c r="H5350" s="125">
        <v>0.26949086735145267</v>
      </c>
      <c r="I5350" s="3"/>
      <c r="J5350" s="3"/>
      <c r="K5350" s="3" t="s">
        <v>232</v>
      </c>
      <c r="L5350" s="125">
        <v>-6.9851901478165E-3</v>
      </c>
      <c r="M5350" s="3">
        <v>19</v>
      </c>
      <c r="N5350" s="125">
        <v>-0.27654073639013599</v>
      </c>
      <c r="O5350" s="3">
        <v>1</v>
      </c>
      <c r="P5350" s="125">
        <v>-6.4678890866788494E-5</v>
      </c>
      <c r="Q5350" s="3">
        <v>13</v>
      </c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3"/>
    </row>
    <row r="5351" spans="1:30" hidden="1" x14ac:dyDescent="0.25">
      <c r="A5351" s="2">
        <v>15</v>
      </c>
      <c r="B5351" s="2">
        <v>2019</v>
      </c>
      <c r="C5351" s="4" t="str">
        <f>INDEX(Index!$B$1:$B$500,MATCH($F5351,Index!$A$1:$A$500,0)
)</f>
        <v>MIN</v>
      </c>
      <c r="D5351" s="4">
        <v>0</v>
      </c>
      <c r="E5351" s="141">
        <f t="shared" si="83"/>
        <v>0.19222836724972167</v>
      </c>
      <c r="F5351" s="3" t="s">
        <v>46</v>
      </c>
      <c r="G5351" s="3">
        <v>6</v>
      </c>
      <c r="H5351" s="125">
        <v>0.19222836724972167</v>
      </c>
      <c r="I5351" s="3"/>
      <c r="J5351" s="3"/>
      <c r="K5351" s="3" t="s">
        <v>182</v>
      </c>
      <c r="L5351" s="125">
        <v>7.2932189437070305E-2</v>
      </c>
      <c r="M5351" s="3">
        <v>8</v>
      </c>
      <c r="N5351" s="125">
        <v>-0.120960676229564</v>
      </c>
      <c r="O5351" s="3">
        <v>6</v>
      </c>
      <c r="P5351" s="125">
        <v>-1.66449841691262E-3</v>
      </c>
      <c r="Q5351" s="3">
        <v>15</v>
      </c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3"/>
      <c r="AD5351" s="3"/>
    </row>
    <row r="5352" spans="1:30" hidden="1" x14ac:dyDescent="0.25">
      <c r="A5352" s="2">
        <v>15</v>
      </c>
      <c r="B5352" s="2">
        <v>2019</v>
      </c>
      <c r="C5352" s="4" t="str">
        <f>INDEX(Index!$B$1:$B$500,MATCH($F5352,Index!$A$1:$A$500,0)
)</f>
        <v>DAL</v>
      </c>
      <c r="D5352" s="4">
        <v>0</v>
      </c>
      <c r="E5352" s="141">
        <f t="shared" si="83"/>
        <v>0.1840061927795259</v>
      </c>
      <c r="F5352" s="3" t="s">
        <v>3</v>
      </c>
      <c r="G5352" s="3">
        <v>7</v>
      </c>
      <c r="H5352" s="125">
        <v>0.1840061927795259</v>
      </c>
      <c r="I5352" s="3"/>
      <c r="J5352" s="3"/>
      <c r="K5352" s="3" t="s">
        <v>186</v>
      </c>
      <c r="L5352" s="125">
        <v>0.239615489849869</v>
      </c>
      <c r="M5352" s="3">
        <v>2</v>
      </c>
      <c r="N5352" s="125">
        <v>6.3603712663956999E-3</v>
      </c>
      <c r="O5352" s="3">
        <v>15</v>
      </c>
      <c r="P5352" s="125">
        <v>-4.9248925803947401E-2</v>
      </c>
      <c r="Q5352" s="3">
        <v>32</v>
      </c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3"/>
      <c r="AD5352" s="3"/>
    </row>
    <row r="5353" spans="1:30" hidden="1" x14ac:dyDescent="0.25">
      <c r="A5353" s="2">
        <v>15</v>
      </c>
      <c r="B5353" s="2">
        <v>2019</v>
      </c>
      <c r="C5353" s="4" t="str">
        <f>INDEX(Index!$B$1:$B$500,MATCH($F5353,Index!$A$1:$A$500,0)
)</f>
        <v>SEA</v>
      </c>
      <c r="D5353" s="4">
        <v>0</v>
      </c>
      <c r="E5353" s="141">
        <f t="shared" si="83"/>
        <v>0.15422673507903842</v>
      </c>
      <c r="F5353" s="3" t="s">
        <v>30</v>
      </c>
      <c r="G5353" s="3">
        <v>8</v>
      </c>
      <c r="H5353" s="125">
        <v>0.15422673507903842</v>
      </c>
      <c r="I5353" s="3"/>
      <c r="J5353" s="3"/>
      <c r="K5353" s="3" t="s">
        <v>232</v>
      </c>
      <c r="L5353" s="125">
        <v>0.172203328192952</v>
      </c>
      <c r="M5353" s="3">
        <v>5</v>
      </c>
      <c r="N5353" s="125">
        <v>-1.0132152056308999E-3</v>
      </c>
      <c r="O5353" s="3">
        <v>13</v>
      </c>
      <c r="P5353" s="125">
        <v>-1.8989808319544499E-2</v>
      </c>
      <c r="Q5353" s="3">
        <v>25</v>
      </c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3"/>
    </row>
    <row r="5354" spans="1:30" hidden="1" x14ac:dyDescent="0.25">
      <c r="A5354" s="2">
        <v>15</v>
      </c>
      <c r="B5354" s="2">
        <v>2019</v>
      </c>
      <c r="C5354" s="4" t="str">
        <f>INDEX(Index!$B$1:$B$500,MATCH($F5354,Index!$A$1:$A$500,0)
)</f>
        <v>LAR</v>
      </c>
      <c r="D5354" s="4">
        <v>0</v>
      </c>
      <c r="E5354" s="141">
        <f t="shared" si="83"/>
        <v>9.3738108423611063E-2</v>
      </c>
      <c r="F5354" s="3" t="s">
        <v>42</v>
      </c>
      <c r="G5354" s="3">
        <v>9</v>
      </c>
      <c r="H5354" s="125">
        <v>9.3738108423611063E-2</v>
      </c>
      <c r="I5354" s="3"/>
      <c r="J5354" s="3"/>
      <c r="K5354" s="3" t="s">
        <v>184</v>
      </c>
      <c r="L5354" s="125">
        <v>-1.8910909435507901E-2</v>
      </c>
      <c r="M5354" s="3">
        <v>20</v>
      </c>
      <c r="N5354" s="125">
        <v>-0.120992134972586</v>
      </c>
      <c r="O5354" s="3">
        <v>5</v>
      </c>
      <c r="P5354" s="125">
        <v>-8.3431171134670402E-3</v>
      </c>
      <c r="Q5354" s="3">
        <v>20</v>
      </c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3"/>
    </row>
    <row r="5355" spans="1:30" hidden="1" x14ac:dyDescent="0.25">
      <c r="A5355" s="2">
        <v>15</v>
      </c>
      <c r="B5355" s="2">
        <v>2019</v>
      </c>
      <c r="C5355" s="4" t="str">
        <f>INDEX(Index!$B$1:$B$500,MATCH($F5355,Index!$A$1:$A$500,0)
)</f>
        <v>GB</v>
      </c>
      <c r="D5355" s="4">
        <v>0</v>
      </c>
      <c r="E5355" s="141">
        <f t="shared" si="83"/>
        <v>7.6169292157345359E-2</v>
      </c>
      <c r="F5355" s="3" t="s">
        <v>20</v>
      </c>
      <c r="G5355" s="3">
        <v>10</v>
      </c>
      <c r="H5355" s="125">
        <v>7.6169292157345359E-2</v>
      </c>
      <c r="I5355" s="3"/>
      <c r="J5355" s="3"/>
      <c r="K5355" s="3" t="s">
        <v>232</v>
      </c>
      <c r="L5355" s="125">
        <v>8.4241939571833194E-2</v>
      </c>
      <c r="M5355" s="3">
        <v>7</v>
      </c>
      <c r="N5355" s="125">
        <v>1.3119495257545201E-2</v>
      </c>
      <c r="O5355" s="3">
        <v>16</v>
      </c>
      <c r="P5355" s="125">
        <v>5.0468478430573602E-3</v>
      </c>
      <c r="Q5355" s="3">
        <v>10</v>
      </c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3"/>
    </row>
    <row r="5356" spans="1:30" hidden="1" x14ac:dyDescent="0.25">
      <c r="A5356" s="2">
        <v>15</v>
      </c>
      <c r="B5356" s="2">
        <v>2019</v>
      </c>
      <c r="C5356" s="4" t="str">
        <f>INDEX(Index!$B$1:$B$500,MATCH($F5356,Index!$A$1:$A$500,0)
)</f>
        <v>BUF</v>
      </c>
      <c r="D5356" s="4">
        <v>0</v>
      </c>
      <c r="E5356" s="141">
        <f t="shared" si="83"/>
        <v>2.4830443511354803E-2</v>
      </c>
      <c r="F5356" s="3" t="s">
        <v>0</v>
      </c>
      <c r="G5356" s="3">
        <v>11</v>
      </c>
      <c r="H5356" s="125">
        <v>2.4830443511354803E-2</v>
      </c>
      <c r="I5356" s="3"/>
      <c r="J5356" s="3"/>
      <c r="K5356" s="3" t="s">
        <v>182</v>
      </c>
      <c r="L5356" s="125">
        <v>-6.9763512741979603E-2</v>
      </c>
      <c r="M5356" s="3">
        <v>22</v>
      </c>
      <c r="N5356" s="125">
        <v>-0.11059352742900901</v>
      </c>
      <c r="O5356" s="3">
        <v>8</v>
      </c>
      <c r="P5356" s="125">
        <v>-1.59995711756746E-2</v>
      </c>
      <c r="Q5356" s="3">
        <v>23</v>
      </c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3"/>
    </row>
    <row r="5357" spans="1:30" hidden="1" x14ac:dyDescent="0.25">
      <c r="A5357" s="2">
        <v>15</v>
      </c>
      <c r="B5357" s="2">
        <v>2019</v>
      </c>
      <c r="C5357" s="4" t="str">
        <f>INDEX(Index!$B$1:$B$500,MATCH($F5357,Index!$A$1:$A$500,0)
)</f>
        <v>TB</v>
      </c>
      <c r="D5357" s="4">
        <v>0</v>
      </c>
      <c r="E5357" s="141">
        <f t="shared" si="83"/>
        <v>2.3917263325534746E-2</v>
      </c>
      <c r="F5357" s="3" t="s">
        <v>38</v>
      </c>
      <c r="G5357" s="3">
        <v>12</v>
      </c>
      <c r="H5357" s="125">
        <v>2.3917263325534746E-2</v>
      </c>
      <c r="I5357" s="3"/>
      <c r="J5357" s="3"/>
      <c r="K5357" s="3" t="s">
        <v>186</v>
      </c>
      <c r="L5357" s="125">
        <v>-6.9327011862941202E-3</v>
      </c>
      <c r="M5357" s="3">
        <v>18</v>
      </c>
      <c r="N5357" s="125">
        <v>-4.0475056704905803E-2</v>
      </c>
      <c r="O5357" s="3">
        <v>12</v>
      </c>
      <c r="P5357" s="125">
        <v>-9.6250921930769399E-3</v>
      </c>
      <c r="Q5357" s="3">
        <v>21</v>
      </c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3"/>
    </row>
    <row r="5358" spans="1:30" hidden="1" x14ac:dyDescent="0.25">
      <c r="A5358" s="2">
        <v>15</v>
      </c>
      <c r="B5358" s="2">
        <v>2019</v>
      </c>
      <c r="C5358" s="4" t="str">
        <f>INDEX(Index!$B$1:$B$500,MATCH($F5358,Index!$A$1:$A$500,0)
)</f>
        <v>HOU</v>
      </c>
      <c r="D5358" s="4">
        <v>0</v>
      </c>
      <c r="E5358" s="141">
        <f t="shared" si="83"/>
        <v>2.0343079583228493E-2</v>
      </c>
      <c r="F5358" s="3" t="s">
        <v>49</v>
      </c>
      <c r="G5358" s="3">
        <v>13</v>
      </c>
      <c r="H5358" s="125">
        <v>2.0343079583228493E-2</v>
      </c>
      <c r="I5358" s="3"/>
      <c r="J5358" s="3"/>
      <c r="K5358" s="3" t="s">
        <v>183</v>
      </c>
      <c r="L5358" s="125">
        <v>6.6481290849402797E-2</v>
      </c>
      <c r="M5358" s="3">
        <v>9</v>
      </c>
      <c r="N5358" s="125">
        <v>6.4106796966642704E-2</v>
      </c>
      <c r="O5358" s="3">
        <v>23</v>
      </c>
      <c r="P5358" s="125">
        <v>1.7968585700468401E-2</v>
      </c>
      <c r="Q5358" s="3">
        <v>8</v>
      </c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3"/>
      <c r="AD5358" s="3"/>
    </row>
    <row r="5359" spans="1:30" hidden="1" x14ac:dyDescent="0.25">
      <c r="A5359" s="2">
        <v>15</v>
      </c>
      <c r="B5359" s="2">
        <v>2019</v>
      </c>
      <c r="C5359" s="4" t="str">
        <f>INDEX(Index!$B$1:$B$500,MATCH($F5359,Index!$A$1:$A$500,0)
)</f>
        <v>PIT</v>
      </c>
      <c r="D5359" s="4">
        <v>0</v>
      </c>
      <c r="E5359" s="141">
        <f t="shared" si="83"/>
        <v>1.1771642840124417E-2</v>
      </c>
      <c r="F5359" s="3" t="s">
        <v>32</v>
      </c>
      <c r="G5359" s="3">
        <v>14</v>
      </c>
      <c r="H5359" s="125">
        <v>1.1771642840124417E-2</v>
      </c>
      <c r="I5359" s="3"/>
      <c r="J5359" s="3"/>
      <c r="K5359" s="3" t="s">
        <v>184</v>
      </c>
      <c r="L5359" s="125">
        <v>-0.163735895616726</v>
      </c>
      <c r="M5359" s="3">
        <v>29</v>
      </c>
      <c r="N5359" s="125">
        <v>-0.14971917830374301</v>
      </c>
      <c r="O5359" s="3">
        <v>3</v>
      </c>
      <c r="P5359" s="125">
        <v>2.5788360153107402E-2</v>
      </c>
      <c r="Q5359" s="3">
        <v>4</v>
      </c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3"/>
    </row>
    <row r="5360" spans="1:30" hidden="1" x14ac:dyDescent="0.25">
      <c r="A5360" s="2">
        <v>15</v>
      </c>
      <c r="B5360" s="2">
        <v>2019</v>
      </c>
      <c r="C5360" s="4" t="str">
        <f>INDEX(Index!$B$1:$B$500,MATCH($F5360,Index!$A$1:$A$500,0)
)</f>
        <v>CHI</v>
      </c>
      <c r="D5360" s="4">
        <v>0</v>
      </c>
      <c r="E5360" s="141">
        <f t="shared" si="83"/>
        <v>9.5447555307332614E-3</v>
      </c>
      <c r="F5360" s="3" t="s">
        <v>64</v>
      </c>
      <c r="G5360" s="3">
        <v>15</v>
      </c>
      <c r="H5360" s="125">
        <v>9.5447555307332614E-3</v>
      </c>
      <c r="I5360" s="3"/>
      <c r="J5360" s="3"/>
      <c r="K5360" s="3" t="s">
        <v>186</v>
      </c>
      <c r="L5360" s="125">
        <v>-9.6657836064050803E-2</v>
      </c>
      <c r="M5360" s="3">
        <v>24</v>
      </c>
      <c r="N5360" s="125">
        <v>-9.8745963489425895E-2</v>
      </c>
      <c r="O5360" s="3">
        <v>9</v>
      </c>
      <c r="P5360" s="125">
        <v>7.45662810535817E-3</v>
      </c>
      <c r="Q5360" s="3">
        <v>9</v>
      </c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3"/>
      <c r="AD5360" s="3"/>
    </row>
    <row r="5361" spans="1:30" hidden="1" x14ac:dyDescent="0.25">
      <c r="A5361" s="2">
        <v>15</v>
      </c>
      <c r="B5361" s="2">
        <v>2019</v>
      </c>
      <c r="C5361" s="4" t="str">
        <f>INDEX(Index!$B$1:$B$500,MATCH($F5361,Index!$A$1:$A$500,0)
)</f>
        <v>TEN</v>
      </c>
      <c r="D5361" s="4">
        <v>0</v>
      </c>
      <c r="E5361" s="141">
        <f t="shared" si="83"/>
        <v>-2.4365050791744017E-3</v>
      </c>
      <c r="F5361" s="3" t="s">
        <v>45</v>
      </c>
      <c r="G5361" s="3">
        <v>16</v>
      </c>
      <c r="H5361" s="125">
        <v>-2.4365050791744017E-3</v>
      </c>
      <c r="I5361" s="3"/>
      <c r="J5361" s="3"/>
      <c r="K5361" s="3" t="s">
        <v>184</v>
      </c>
      <c r="L5361" s="125">
        <v>4.8444832338088002E-2</v>
      </c>
      <c r="M5361" s="3">
        <v>10</v>
      </c>
      <c r="N5361" s="125">
        <v>1.6813889130529801E-2</v>
      </c>
      <c r="O5361" s="3">
        <v>17</v>
      </c>
      <c r="P5361" s="125">
        <v>-3.4067448286732603E-2</v>
      </c>
      <c r="Q5361" s="3">
        <v>30</v>
      </c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3"/>
    </row>
    <row r="5362" spans="1:30" hidden="1" x14ac:dyDescent="0.25">
      <c r="A5362" s="2">
        <v>15</v>
      </c>
      <c r="B5362" s="2">
        <v>2019</v>
      </c>
      <c r="C5362" s="4" t="str">
        <f>INDEX(Index!$B$1:$B$500,MATCH($F5362,Index!$A$1:$A$500,0)
)</f>
        <v>PHI</v>
      </c>
      <c r="D5362" s="4">
        <v>0</v>
      </c>
      <c r="E5362" s="141">
        <f t="shared" si="83"/>
        <v>-2.387502399915499E-2</v>
      </c>
      <c r="F5362" s="3" t="s">
        <v>7</v>
      </c>
      <c r="G5362" s="3">
        <v>17</v>
      </c>
      <c r="H5362" s="125">
        <v>-2.387502399915499E-2</v>
      </c>
      <c r="I5362" s="3"/>
      <c r="J5362" s="3"/>
      <c r="K5362" s="3" t="s">
        <v>186</v>
      </c>
      <c r="L5362" s="125">
        <v>1.90315825583963E-2</v>
      </c>
      <c r="M5362" s="3">
        <v>13</v>
      </c>
      <c r="N5362" s="125">
        <v>3.9323154674860798E-2</v>
      </c>
      <c r="O5362" s="3">
        <v>18</v>
      </c>
      <c r="P5362" s="125">
        <v>-3.5834518826904898E-3</v>
      </c>
      <c r="Q5362" s="3">
        <v>16</v>
      </c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3"/>
    </row>
    <row r="5363" spans="1:30" hidden="1" x14ac:dyDescent="0.25">
      <c r="A5363" s="2">
        <v>15</v>
      </c>
      <c r="B5363" s="2">
        <v>2019</v>
      </c>
      <c r="C5363" s="4" t="str">
        <f>INDEX(Index!$B$1:$B$500,MATCH($F5363,Index!$A$1:$A$500,0)
)</f>
        <v>LAC</v>
      </c>
      <c r="D5363" s="4">
        <v>0</v>
      </c>
      <c r="E5363" s="141">
        <f t="shared" si="83"/>
        <v>-6.8682389104691405E-2</v>
      </c>
      <c r="F5363" s="3" t="s">
        <v>28</v>
      </c>
      <c r="G5363" s="3">
        <v>18</v>
      </c>
      <c r="H5363" s="125">
        <v>-6.8682389104691405E-2</v>
      </c>
      <c r="I5363" s="3"/>
      <c r="J5363" s="3"/>
      <c r="K5363" s="3" t="s">
        <v>187</v>
      </c>
      <c r="L5363" s="125">
        <v>3.3394779732903099E-2</v>
      </c>
      <c r="M5363" s="3">
        <v>12</v>
      </c>
      <c r="N5363" s="125">
        <v>6.1920979379006598E-2</v>
      </c>
      <c r="O5363" s="3">
        <v>22</v>
      </c>
      <c r="P5363" s="125">
        <v>-4.0156189458587899E-2</v>
      </c>
      <c r="Q5363" s="3">
        <v>31</v>
      </c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3"/>
      <c r="AD5363" s="3"/>
    </row>
    <row r="5364" spans="1:30" hidden="1" x14ac:dyDescent="0.25">
      <c r="A5364" s="2">
        <v>15</v>
      </c>
      <c r="B5364" s="2">
        <v>2019</v>
      </c>
      <c r="C5364" s="4" t="str">
        <f>INDEX(Index!$B$1:$B$500,MATCH($F5364,Index!$A$1:$A$500,0)
)</f>
        <v>ATL</v>
      </c>
      <c r="D5364" s="4">
        <v>0</v>
      </c>
      <c r="E5364" s="141">
        <f t="shared" si="83"/>
        <v>-7.4382542287633524E-2</v>
      </c>
      <c r="F5364" s="3" t="s">
        <v>43</v>
      </c>
      <c r="G5364" s="3">
        <v>19</v>
      </c>
      <c r="H5364" s="125">
        <v>-7.4382542287633524E-2</v>
      </c>
      <c r="I5364" s="3"/>
      <c r="J5364" s="3"/>
      <c r="K5364" s="3" t="s">
        <v>187</v>
      </c>
      <c r="L5364" s="125">
        <v>4.9667816792497597E-4</v>
      </c>
      <c r="M5364" s="3">
        <v>16</v>
      </c>
      <c r="N5364" s="125">
        <v>4.41581852818606E-2</v>
      </c>
      <c r="O5364" s="3">
        <v>19</v>
      </c>
      <c r="P5364" s="125">
        <v>-3.0721035173697901E-2</v>
      </c>
      <c r="Q5364" s="3">
        <v>27</v>
      </c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3"/>
      <c r="AD5364" s="3"/>
    </row>
    <row r="5365" spans="1:30" hidden="1" x14ac:dyDescent="0.25">
      <c r="A5365" s="2">
        <v>15</v>
      </c>
      <c r="B5365" s="2">
        <v>2019</v>
      </c>
      <c r="C5365" s="4" t="str">
        <f>INDEX(Index!$B$1:$B$500,MATCH($F5365,Index!$A$1:$A$500,0)
)</f>
        <v>DET</v>
      </c>
      <c r="D5365" s="4">
        <v>0</v>
      </c>
      <c r="E5365" s="141">
        <f t="shared" si="83"/>
        <v>-7.7389757303236259E-2</v>
      </c>
      <c r="F5365" s="3" t="s">
        <v>21</v>
      </c>
      <c r="G5365" s="3">
        <v>20</v>
      </c>
      <c r="H5365" s="125">
        <v>-7.7389757303236259E-2</v>
      </c>
      <c r="I5365" s="3"/>
      <c r="J5365" s="3"/>
      <c r="K5365" s="3" t="s">
        <v>323</v>
      </c>
      <c r="L5365" s="125">
        <v>-5.8896851678329702E-3</v>
      </c>
      <c r="M5365" s="3">
        <v>17</v>
      </c>
      <c r="N5365" s="125">
        <v>7.1336358710187495E-2</v>
      </c>
      <c r="O5365" s="3">
        <v>24</v>
      </c>
      <c r="P5365" s="125">
        <v>-1.6371342521579401E-4</v>
      </c>
      <c r="Q5365" s="3">
        <v>14</v>
      </c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3"/>
    </row>
    <row r="5366" spans="1:30" hidden="1" x14ac:dyDescent="0.25">
      <c r="A5366" s="2">
        <v>15</v>
      </c>
      <c r="B5366" s="2">
        <v>2019</v>
      </c>
      <c r="C5366" s="4" t="str">
        <f>INDEX(Index!$B$1:$B$500,MATCH($F5366,Index!$A$1:$A$500,0)
)</f>
        <v>CLE</v>
      </c>
      <c r="D5366" s="4">
        <v>0</v>
      </c>
      <c r="E5366" s="141">
        <f t="shared" si="83"/>
        <v>-7.778439367565651E-2</v>
      </c>
      <c r="F5366" s="3" t="s">
        <v>10</v>
      </c>
      <c r="G5366" s="3">
        <v>21</v>
      </c>
      <c r="H5366" s="125">
        <v>-7.778439367565651E-2</v>
      </c>
      <c r="I5366" s="3"/>
      <c r="J5366" s="3"/>
      <c r="K5366" s="3" t="s">
        <v>185</v>
      </c>
      <c r="L5366" s="125">
        <v>-2.8992287302254501E-2</v>
      </c>
      <c r="M5366" s="3">
        <v>21</v>
      </c>
      <c r="N5366" s="125">
        <v>4.4602362765311099E-2</v>
      </c>
      <c r="O5366" s="3">
        <v>20</v>
      </c>
      <c r="P5366" s="125">
        <v>-4.1897436080908998E-3</v>
      </c>
      <c r="Q5366" s="3">
        <v>18</v>
      </c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3"/>
      <c r="AD5366" s="3"/>
    </row>
    <row r="5367" spans="1:30" hidden="1" x14ac:dyDescent="0.25">
      <c r="A5367" s="2">
        <v>15</v>
      </c>
      <c r="B5367" s="2">
        <v>2019</v>
      </c>
      <c r="C5367" s="4" t="str">
        <f>INDEX(Index!$B$1:$B$500,MATCH($F5367,Index!$A$1:$A$500,0)
)</f>
        <v>IND</v>
      </c>
      <c r="D5367" s="4">
        <v>0</v>
      </c>
      <c r="E5367" s="141">
        <f t="shared" si="83"/>
        <v>-8.8089143887793944E-2</v>
      </c>
      <c r="F5367" s="3" t="s">
        <v>35</v>
      </c>
      <c r="G5367" s="3">
        <v>22</v>
      </c>
      <c r="H5367" s="125">
        <v>-8.8089143887793944E-2</v>
      </c>
      <c r="I5367" s="3"/>
      <c r="J5367" s="3"/>
      <c r="K5367" s="3" t="s">
        <v>185</v>
      </c>
      <c r="L5367" s="125">
        <v>3.69606371098326E-3</v>
      </c>
      <c r="M5367" s="3">
        <v>15</v>
      </c>
      <c r="N5367" s="125">
        <v>5.81296857535719E-2</v>
      </c>
      <c r="O5367" s="3">
        <v>21</v>
      </c>
      <c r="P5367" s="125">
        <v>-3.3655521845205302E-2</v>
      </c>
      <c r="Q5367" s="3">
        <v>29</v>
      </c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3"/>
    </row>
    <row r="5368" spans="1:30" hidden="1" x14ac:dyDescent="0.25">
      <c r="A5368" s="2">
        <v>15</v>
      </c>
      <c r="B5368" s="2">
        <v>2019</v>
      </c>
      <c r="C5368" s="4" t="str">
        <f>INDEX(Index!$B$1:$B$500,MATCH($F5368,Index!$A$1:$A$500,0)
)</f>
        <v>DEN</v>
      </c>
      <c r="D5368" s="4">
        <v>0</v>
      </c>
      <c r="E5368" s="141">
        <f t="shared" si="83"/>
        <v>-9.2323121411948303E-2</v>
      </c>
      <c r="F5368" s="3" t="s">
        <v>39</v>
      </c>
      <c r="G5368" s="3">
        <v>23</v>
      </c>
      <c r="H5368" s="125">
        <v>-9.2323121411948303E-2</v>
      </c>
      <c r="I5368" s="3"/>
      <c r="J5368" s="3"/>
      <c r="K5368" s="3" t="s">
        <v>187</v>
      </c>
      <c r="L5368" s="125">
        <v>-0.116659212599119</v>
      </c>
      <c r="M5368" s="3">
        <v>27</v>
      </c>
      <c r="N5368" s="125">
        <v>-4.1794499288523197E-2</v>
      </c>
      <c r="O5368" s="3">
        <v>11</v>
      </c>
      <c r="P5368" s="125">
        <v>-1.7458408101352501E-2</v>
      </c>
      <c r="Q5368" s="3">
        <v>24</v>
      </c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3"/>
    </row>
    <row r="5369" spans="1:30" hidden="1" x14ac:dyDescent="0.25">
      <c r="A5369" s="2">
        <v>15</v>
      </c>
      <c r="B5369" s="2">
        <v>2019</v>
      </c>
      <c r="C5369" s="4" t="str">
        <f>INDEX(Index!$B$1:$B$500,MATCH($F5369,Index!$A$1:$A$500,0)
)</f>
        <v>ARI</v>
      </c>
      <c r="D5369" s="4">
        <v>0</v>
      </c>
      <c r="E5369" s="141">
        <f t="shared" si="83"/>
        <v>-0.1173138730291919</v>
      </c>
      <c r="F5369" s="3" t="s">
        <v>23</v>
      </c>
      <c r="G5369" s="3">
        <v>24</v>
      </c>
      <c r="H5369" s="125">
        <v>-0.1173138730291919</v>
      </c>
      <c r="I5369" s="3"/>
      <c r="J5369" s="3"/>
      <c r="K5369" s="3" t="s">
        <v>262</v>
      </c>
      <c r="L5369" s="125">
        <v>1.79528092873689E-2</v>
      </c>
      <c r="M5369" s="3">
        <v>14</v>
      </c>
      <c r="N5369" s="125">
        <v>0.10363537126632801</v>
      </c>
      <c r="O5369" s="3">
        <v>27</v>
      </c>
      <c r="P5369" s="125">
        <v>-3.1631311050232799E-2</v>
      </c>
      <c r="Q5369" s="3">
        <v>28</v>
      </c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3"/>
    </row>
    <row r="5370" spans="1:30" hidden="1" x14ac:dyDescent="0.25">
      <c r="A5370" s="2">
        <v>15</v>
      </c>
      <c r="B5370" s="2">
        <v>2019</v>
      </c>
      <c r="C5370" s="4" t="str">
        <f>INDEX(Index!$B$1:$B$500,MATCH($F5370,Index!$A$1:$A$500,0)
)</f>
        <v>LV</v>
      </c>
      <c r="D5370" s="4">
        <v>0</v>
      </c>
      <c r="E5370" s="141">
        <f t="shared" si="83"/>
        <v>-0.1355816649127064</v>
      </c>
      <c r="F5370" s="3" t="s">
        <v>52</v>
      </c>
      <c r="G5370" s="3">
        <v>25</v>
      </c>
      <c r="H5370" s="125">
        <v>-0.1355816649127064</v>
      </c>
      <c r="I5370" s="3"/>
      <c r="J5370" s="3"/>
      <c r="K5370" s="3" t="s">
        <v>185</v>
      </c>
      <c r="L5370" s="125">
        <v>3.9582338171323499E-2</v>
      </c>
      <c r="M5370" s="3">
        <v>11</v>
      </c>
      <c r="N5370" s="125">
        <v>0.147241480070364</v>
      </c>
      <c r="O5370" s="3">
        <v>30</v>
      </c>
      <c r="P5370" s="125">
        <v>-2.7922523013665899E-2</v>
      </c>
      <c r="Q5370" s="3">
        <v>26</v>
      </c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3"/>
    </row>
    <row r="5371" spans="1:30" hidden="1" x14ac:dyDescent="0.25">
      <c r="A5371" s="2">
        <v>15</v>
      </c>
      <c r="B5371" s="2">
        <v>2019</v>
      </c>
      <c r="C5371" s="4" t="str">
        <f>INDEX(Index!$B$1:$B$500,MATCH($F5371,Index!$A$1:$A$500,0)
)</f>
        <v>CAR</v>
      </c>
      <c r="D5371" s="4">
        <v>0</v>
      </c>
      <c r="E5371" s="141">
        <f t="shared" si="83"/>
        <v>-0.18829707252790281</v>
      </c>
      <c r="F5371" s="3" t="s">
        <v>51</v>
      </c>
      <c r="G5371" s="3">
        <v>26</v>
      </c>
      <c r="H5371" s="125">
        <v>-0.18829707252790281</v>
      </c>
      <c r="I5371" s="3"/>
      <c r="J5371" s="3"/>
      <c r="K5371" s="3" t="s">
        <v>187</v>
      </c>
      <c r="L5371" s="125">
        <v>-9.3423312744883205E-2</v>
      </c>
      <c r="M5371" s="3">
        <v>23</v>
      </c>
      <c r="N5371" s="125">
        <v>7.9751387186636796E-2</v>
      </c>
      <c r="O5371" s="3">
        <v>26</v>
      </c>
      <c r="P5371" s="125">
        <v>-1.5122372596382799E-2</v>
      </c>
      <c r="Q5371" s="3">
        <v>22</v>
      </c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  <c r="AC5371" s="3"/>
      <c r="AD5371" s="3"/>
    </row>
    <row r="5372" spans="1:30" hidden="1" x14ac:dyDescent="0.25">
      <c r="A5372" s="2">
        <v>15</v>
      </c>
      <c r="B5372" s="2">
        <v>2019</v>
      </c>
      <c r="C5372" s="4" t="str">
        <f>INDEX(Index!$B$1:$B$500,MATCH($F5372,Index!$A$1:$A$500,0)
)</f>
        <v>JAX</v>
      </c>
      <c r="D5372" s="4">
        <v>0</v>
      </c>
      <c r="E5372" s="141">
        <f t="shared" si="83"/>
        <v>-0.2033531255315098</v>
      </c>
      <c r="F5372" s="3" t="s">
        <v>12</v>
      </c>
      <c r="G5372" s="3">
        <v>27</v>
      </c>
      <c r="H5372" s="125">
        <v>-0.2033531255315098</v>
      </c>
      <c r="I5372" s="3"/>
      <c r="J5372" s="3"/>
      <c r="K5372" s="3" t="s">
        <v>187</v>
      </c>
      <c r="L5372" s="125">
        <v>-0.109331604278121</v>
      </c>
      <c r="M5372" s="3">
        <v>26</v>
      </c>
      <c r="N5372" s="125">
        <v>0.113683268514989</v>
      </c>
      <c r="O5372" s="3">
        <v>29</v>
      </c>
      <c r="P5372" s="125">
        <v>1.96617472616002E-2</v>
      </c>
      <c r="Q5372" s="3">
        <v>6</v>
      </c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  <c r="AC5372" s="3"/>
      <c r="AD5372" s="3"/>
    </row>
    <row r="5373" spans="1:30" hidden="1" x14ac:dyDescent="0.25">
      <c r="A5373" s="2">
        <v>15</v>
      </c>
      <c r="B5373" s="2">
        <v>2019</v>
      </c>
      <c r="C5373" s="4" t="str">
        <f>INDEX(Index!$B$1:$B$500,MATCH($F5373,Index!$A$1:$A$500,0)
)</f>
        <v>NYG</v>
      </c>
      <c r="D5373" s="4">
        <v>0</v>
      </c>
      <c r="E5373" s="141">
        <f t="shared" si="83"/>
        <v>-0.21176739471466965</v>
      </c>
      <c r="F5373" s="3" t="s">
        <v>15</v>
      </c>
      <c r="G5373" s="3">
        <v>28</v>
      </c>
      <c r="H5373" s="125">
        <v>-0.21176739471466965</v>
      </c>
      <c r="I5373" s="3"/>
      <c r="J5373" s="3"/>
      <c r="K5373" s="3" t="s">
        <v>189</v>
      </c>
      <c r="L5373" s="125">
        <v>-0.10477637920692801</v>
      </c>
      <c r="M5373" s="3">
        <v>25</v>
      </c>
      <c r="N5373" s="125">
        <v>0.11024566245317199</v>
      </c>
      <c r="O5373" s="3">
        <v>28</v>
      </c>
      <c r="P5373" s="125">
        <v>3.2546469454303398E-3</v>
      </c>
      <c r="Q5373" s="3">
        <v>11</v>
      </c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3"/>
      <c r="AD5373" s="3"/>
    </row>
    <row r="5374" spans="1:30" hidden="1" x14ac:dyDescent="0.25">
      <c r="A5374" s="2">
        <v>15</v>
      </c>
      <c r="B5374" s="2">
        <v>2019</v>
      </c>
      <c r="C5374" s="4" t="str">
        <f>INDEX(Index!$B$1:$B$500,MATCH($F5374,Index!$A$1:$A$500,0)
)</f>
        <v>WAS</v>
      </c>
      <c r="D5374" s="4">
        <v>0</v>
      </c>
      <c r="E5374" s="141">
        <f t="shared" si="83"/>
        <v>-0.24566974624230598</v>
      </c>
      <c r="F5374" s="3" t="s">
        <v>26</v>
      </c>
      <c r="G5374" s="3">
        <v>29</v>
      </c>
      <c r="H5374" s="125">
        <v>-0.24566974624230598</v>
      </c>
      <c r="I5374" s="3"/>
      <c r="J5374" s="3"/>
      <c r="K5374" s="3" t="s">
        <v>189</v>
      </c>
      <c r="L5374" s="125">
        <v>-0.197417577249315</v>
      </c>
      <c r="M5374" s="3">
        <v>30</v>
      </c>
      <c r="N5374" s="125">
        <v>7.2279076066858003E-2</v>
      </c>
      <c r="O5374" s="3">
        <v>25</v>
      </c>
      <c r="P5374" s="125">
        <v>2.4026907073866999E-2</v>
      </c>
      <c r="Q5374" s="3">
        <v>5</v>
      </c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</row>
    <row r="5375" spans="1:30" hidden="1" x14ac:dyDescent="0.25">
      <c r="A5375" s="2">
        <v>15</v>
      </c>
      <c r="B5375" s="2">
        <v>2019</v>
      </c>
      <c r="C5375" s="4" t="str">
        <f>INDEX(Index!$B$1:$B$500,MATCH($F5375,Index!$A$1:$A$500,0)
)</f>
        <v>NYJ</v>
      </c>
      <c r="D5375" s="4">
        <v>0</v>
      </c>
      <c r="E5375" s="141">
        <f t="shared" si="83"/>
        <v>-0.24648840346475115</v>
      </c>
      <c r="F5375" s="3" t="s">
        <v>9</v>
      </c>
      <c r="G5375" s="3">
        <v>30</v>
      </c>
      <c r="H5375" s="125">
        <v>-0.24648840346475115</v>
      </c>
      <c r="I5375" s="3"/>
      <c r="J5375" s="3"/>
      <c r="K5375" s="3" t="s">
        <v>187</v>
      </c>
      <c r="L5375" s="125">
        <v>-0.27637864869412199</v>
      </c>
      <c r="M5375" s="3">
        <v>32</v>
      </c>
      <c r="N5375" s="125">
        <v>3.1888591322620698E-3</v>
      </c>
      <c r="O5375" s="3">
        <v>14</v>
      </c>
      <c r="P5375" s="125">
        <v>3.3079104361632902E-2</v>
      </c>
      <c r="Q5375" s="3">
        <v>2</v>
      </c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</row>
    <row r="5376" spans="1:30" hidden="1" x14ac:dyDescent="0.25">
      <c r="A5376" s="2">
        <v>15</v>
      </c>
      <c r="B5376" s="2">
        <v>2019</v>
      </c>
      <c r="C5376" s="4" t="str">
        <f>INDEX(Index!$B$1:$B$500,MATCH($F5376,Index!$A$1:$A$500,0)
)</f>
        <v>CIN</v>
      </c>
      <c r="D5376" s="4">
        <v>0</v>
      </c>
      <c r="E5376" s="141">
        <f t="shared" si="83"/>
        <v>-0.26834190561646376</v>
      </c>
      <c r="F5376" s="3" t="s">
        <v>24</v>
      </c>
      <c r="G5376" s="3">
        <v>31</v>
      </c>
      <c r="H5376" s="125">
        <v>-0.26834190561646376</v>
      </c>
      <c r="I5376" s="3"/>
      <c r="J5376" s="3"/>
      <c r="K5376" s="3" t="s">
        <v>234</v>
      </c>
      <c r="L5376" s="125">
        <v>-0.15336513808301899</v>
      </c>
      <c r="M5376" s="3">
        <v>28</v>
      </c>
      <c r="N5376" s="125">
        <v>0.15714518542629799</v>
      </c>
      <c r="O5376" s="3">
        <v>31</v>
      </c>
      <c r="P5376" s="125">
        <v>4.2168417892853201E-2</v>
      </c>
      <c r="Q5376" s="3">
        <v>1</v>
      </c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</row>
    <row r="5377" spans="1:30" hidden="1" x14ac:dyDescent="0.25">
      <c r="A5377" s="2">
        <v>15</v>
      </c>
      <c r="B5377" s="2">
        <v>2019</v>
      </c>
      <c r="C5377" s="4" t="str">
        <f>INDEX(Index!$B$1:$B$500,MATCH($F5377,Index!$A$1:$A$500,0)
)</f>
        <v>MIA</v>
      </c>
      <c r="D5377" s="4">
        <v>0</v>
      </c>
      <c r="E5377" s="141">
        <f t="shared" si="83"/>
        <v>-0.45253825182975932</v>
      </c>
      <c r="F5377" s="3" t="s">
        <v>4</v>
      </c>
      <c r="G5377" s="3">
        <v>32</v>
      </c>
      <c r="H5377" s="125">
        <v>-0.45253825182975932</v>
      </c>
      <c r="I5377" s="3"/>
      <c r="J5377" s="3"/>
      <c r="K5377" s="3" t="s">
        <v>189</v>
      </c>
      <c r="L5377" s="125">
        <v>-0.207080645797388</v>
      </c>
      <c r="M5377" s="3">
        <v>31</v>
      </c>
      <c r="N5377" s="125">
        <v>0.237176672416677</v>
      </c>
      <c r="O5377" s="3">
        <v>32</v>
      </c>
      <c r="P5377" s="125">
        <v>-8.2809336156943001E-3</v>
      </c>
      <c r="Q5377" s="3">
        <v>19</v>
      </c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</row>
    <row r="5378" spans="1:30" hidden="1" x14ac:dyDescent="0.25">
      <c r="A5378" s="2">
        <v>16</v>
      </c>
      <c r="B5378" s="2">
        <v>2019</v>
      </c>
      <c r="C5378" s="4" t="str">
        <f>INDEX(Index!$B$1:$B$500,MATCH($F5378,Index!$A$1:$A$500,0)
)</f>
        <v>BAL</v>
      </c>
      <c r="D5378" s="4">
        <v>0</v>
      </c>
      <c r="E5378" s="141">
        <f t="shared" ref="E5378:E5441" si="84">IF(D5378=1,H5378/100,H5378)</f>
        <v>0.38258881669436851</v>
      </c>
      <c r="F5378" s="3" t="s">
        <v>18</v>
      </c>
      <c r="G5378" s="3">
        <v>1</v>
      </c>
      <c r="H5378" s="125">
        <v>0.38258881669436851</v>
      </c>
      <c r="I5378" s="3"/>
      <c r="J5378" s="3"/>
      <c r="K5378" s="3" t="s">
        <v>191</v>
      </c>
      <c r="L5378" s="125">
        <v>0.25565165619649799</v>
      </c>
      <c r="M5378" s="3">
        <v>1</v>
      </c>
      <c r="N5378" s="125">
        <v>-0.123684205024465</v>
      </c>
      <c r="O5378" s="3">
        <v>5</v>
      </c>
      <c r="P5378" s="125">
        <v>3.2529554734055202E-3</v>
      </c>
      <c r="Q5378" s="3">
        <v>13</v>
      </c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</row>
    <row r="5379" spans="1:30" hidden="1" x14ac:dyDescent="0.25">
      <c r="A5379" s="2">
        <v>16</v>
      </c>
      <c r="B5379" s="2">
        <v>2019</v>
      </c>
      <c r="C5379" s="4" t="str">
        <f>INDEX(Index!$B$1:$B$500,MATCH($F5379,Index!$A$1:$A$500,0)
)</f>
        <v>NO</v>
      </c>
      <c r="D5379" s="4">
        <v>0</v>
      </c>
      <c r="E5379" s="141">
        <f t="shared" si="84"/>
        <v>0.33215481331509311</v>
      </c>
      <c r="F5379" s="3" t="s">
        <v>27</v>
      </c>
      <c r="G5379" s="3">
        <v>2</v>
      </c>
      <c r="H5379" s="125">
        <v>0.33215481331509311</v>
      </c>
      <c r="I5379" s="3"/>
      <c r="J5379" s="3"/>
      <c r="K5379" s="3" t="s">
        <v>195</v>
      </c>
      <c r="L5379" s="125">
        <v>0.192277624237783</v>
      </c>
      <c r="M5379" s="3">
        <v>4</v>
      </c>
      <c r="N5379" s="125">
        <v>-0.104783324814989</v>
      </c>
      <c r="O5379" s="3">
        <v>7</v>
      </c>
      <c r="P5379" s="125">
        <v>3.5093864262321098E-2</v>
      </c>
      <c r="Q5379" s="3">
        <v>3</v>
      </c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</row>
    <row r="5380" spans="1:30" hidden="1" x14ac:dyDescent="0.25">
      <c r="A5380" s="2">
        <v>16</v>
      </c>
      <c r="B5380" s="2">
        <v>2019</v>
      </c>
      <c r="C5380" s="4" t="str">
        <f>INDEX(Index!$B$1:$B$500,MATCH($F5380,Index!$A$1:$A$500,0)
)</f>
        <v>SF</v>
      </c>
      <c r="D5380" s="4">
        <v>0</v>
      </c>
      <c r="E5380" s="141">
        <f t="shared" si="84"/>
        <v>0.29464622758291581</v>
      </c>
      <c r="F5380" s="3" t="s">
        <v>1</v>
      </c>
      <c r="G5380" s="3">
        <v>3</v>
      </c>
      <c r="H5380" s="125">
        <v>0.29464622758291581</v>
      </c>
      <c r="I5380" s="3"/>
      <c r="J5380" s="3"/>
      <c r="K5380" s="3" t="s">
        <v>195</v>
      </c>
      <c r="L5380" s="125">
        <v>7.9365317472553307E-2</v>
      </c>
      <c r="M5380" s="3">
        <v>6</v>
      </c>
      <c r="N5380" s="125">
        <v>-0.204540562704908</v>
      </c>
      <c r="O5380" s="3">
        <v>2</v>
      </c>
      <c r="P5380" s="125">
        <v>1.0740347405454501E-2</v>
      </c>
      <c r="Q5380" s="3">
        <v>10</v>
      </c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</row>
    <row r="5381" spans="1:30" hidden="1" x14ac:dyDescent="0.25">
      <c r="A5381" s="2">
        <v>16</v>
      </c>
      <c r="B5381" s="2">
        <v>2019</v>
      </c>
      <c r="C5381" s="4" t="str">
        <f>INDEX(Index!$B$1:$B$500,MATCH($F5381,Index!$A$1:$A$500,0)
)</f>
        <v>NE</v>
      </c>
      <c r="D5381" s="4">
        <v>0</v>
      </c>
      <c r="E5381" s="141">
        <f t="shared" si="84"/>
        <v>0.28969675201478357</v>
      </c>
      <c r="F5381" s="3" t="s">
        <v>17</v>
      </c>
      <c r="G5381" s="3">
        <v>4</v>
      </c>
      <c r="H5381" s="125">
        <v>0.28969675201478357</v>
      </c>
      <c r="I5381" s="3"/>
      <c r="J5381" s="3"/>
      <c r="K5381" s="3" t="s">
        <v>195</v>
      </c>
      <c r="L5381" s="125">
        <v>2.4027843683891E-2</v>
      </c>
      <c r="M5381" s="3">
        <v>14</v>
      </c>
      <c r="N5381" s="125">
        <v>-0.26109612330709098</v>
      </c>
      <c r="O5381" s="3">
        <v>1</v>
      </c>
      <c r="P5381" s="125">
        <v>4.5727850238016102E-3</v>
      </c>
      <c r="Q5381" s="3">
        <v>12</v>
      </c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</row>
    <row r="5382" spans="1:30" hidden="1" x14ac:dyDescent="0.25">
      <c r="A5382" s="2">
        <v>16</v>
      </c>
      <c r="B5382" s="2">
        <v>2019</v>
      </c>
      <c r="C5382" s="4" t="str">
        <f>INDEX(Index!$B$1:$B$500,MATCH($F5382,Index!$A$1:$A$500,0)
)</f>
        <v>KC</v>
      </c>
      <c r="D5382" s="4">
        <v>0</v>
      </c>
      <c r="E5382" s="141">
        <f t="shared" si="84"/>
        <v>0.28888672667206378</v>
      </c>
      <c r="F5382" s="3" t="s">
        <v>5</v>
      </c>
      <c r="G5382" s="3">
        <v>5</v>
      </c>
      <c r="H5382" s="125">
        <v>0.28888672667206378</v>
      </c>
      <c r="I5382" s="3"/>
      <c r="J5382" s="3"/>
      <c r="K5382" s="3" t="s">
        <v>192</v>
      </c>
      <c r="L5382" s="125">
        <v>0.21321901465083201</v>
      </c>
      <c r="M5382" s="3">
        <v>3</v>
      </c>
      <c r="N5382" s="125">
        <v>-5.2565244333126801E-2</v>
      </c>
      <c r="O5382" s="3">
        <v>11</v>
      </c>
      <c r="P5382" s="125">
        <v>2.3102467688105002E-2</v>
      </c>
      <c r="Q5382" s="3">
        <v>7</v>
      </c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</row>
    <row r="5383" spans="1:30" hidden="1" x14ac:dyDescent="0.25">
      <c r="A5383" s="2">
        <v>16</v>
      </c>
      <c r="B5383" s="2">
        <v>2019</v>
      </c>
      <c r="C5383" s="4" t="str">
        <f>INDEX(Index!$B$1:$B$500,MATCH($F5383,Index!$A$1:$A$500,0)
)</f>
        <v>MIN</v>
      </c>
      <c r="D5383" s="4">
        <v>0</v>
      </c>
      <c r="E5383" s="141">
        <f t="shared" si="84"/>
        <v>0.16677191077146869</v>
      </c>
      <c r="F5383" s="3" t="s">
        <v>46</v>
      </c>
      <c r="G5383" s="3">
        <v>6</v>
      </c>
      <c r="H5383" s="125">
        <v>0.16677191077146869</v>
      </c>
      <c r="I5383" s="3"/>
      <c r="J5383" s="3"/>
      <c r="K5383" s="3" t="s">
        <v>193</v>
      </c>
      <c r="L5383" s="125">
        <v>3.7930544500866199E-2</v>
      </c>
      <c r="M5383" s="3">
        <v>12</v>
      </c>
      <c r="N5383" s="125">
        <v>-0.12591422140302</v>
      </c>
      <c r="O5383" s="3">
        <v>4</v>
      </c>
      <c r="P5383" s="125">
        <v>2.9271448675825002E-3</v>
      </c>
      <c r="Q5383" s="3">
        <v>14</v>
      </c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</row>
    <row r="5384" spans="1:30" hidden="1" x14ac:dyDescent="0.25">
      <c r="A5384" s="2">
        <v>16</v>
      </c>
      <c r="B5384" s="2">
        <v>2019</v>
      </c>
      <c r="C5384" s="4" t="str">
        <f>INDEX(Index!$B$1:$B$500,MATCH($F5384,Index!$A$1:$A$500,0)
)</f>
        <v>DAL</v>
      </c>
      <c r="D5384" s="4">
        <v>0</v>
      </c>
      <c r="E5384" s="141">
        <f t="shared" si="84"/>
        <v>0.16485657786586744</v>
      </c>
      <c r="F5384" s="3" t="s">
        <v>3</v>
      </c>
      <c r="G5384" s="3">
        <v>7</v>
      </c>
      <c r="H5384" s="125">
        <v>0.16485657786586744</v>
      </c>
      <c r="I5384" s="3"/>
      <c r="J5384" s="3"/>
      <c r="K5384" s="3" t="s">
        <v>197</v>
      </c>
      <c r="L5384" s="125">
        <v>0.215672061293808</v>
      </c>
      <c r="M5384" s="3">
        <v>2</v>
      </c>
      <c r="N5384" s="125">
        <v>7.9955982480712506E-3</v>
      </c>
      <c r="O5384" s="3">
        <v>16</v>
      </c>
      <c r="P5384" s="125">
        <v>-4.2819885179869302E-2</v>
      </c>
      <c r="Q5384" s="3">
        <v>31</v>
      </c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</row>
    <row r="5385" spans="1:30" hidden="1" x14ac:dyDescent="0.25">
      <c r="A5385" s="2">
        <v>16</v>
      </c>
      <c r="B5385" s="2">
        <v>2019</v>
      </c>
      <c r="C5385" s="4" t="str">
        <f>INDEX(Index!$B$1:$B$500,MATCH($F5385,Index!$A$1:$A$500,0)
)</f>
        <v>SEA</v>
      </c>
      <c r="D5385" s="4">
        <v>0</v>
      </c>
      <c r="E5385" s="141">
        <f t="shared" si="84"/>
        <v>0.10654395240335721</v>
      </c>
      <c r="F5385" s="3" t="s">
        <v>30</v>
      </c>
      <c r="G5385" s="3">
        <v>8</v>
      </c>
      <c r="H5385" s="125">
        <v>0.10654395240335721</v>
      </c>
      <c r="I5385" s="3"/>
      <c r="J5385" s="3"/>
      <c r="K5385" s="3" t="s">
        <v>192</v>
      </c>
      <c r="L5385" s="125">
        <v>0.136338321319697</v>
      </c>
      <c r="M5385" s="3">
        <v>5</v>
      </c>
      <c r="N5385" s="125">
        <v>1.40758198014362E-2</v>
      </c>
      <c r="O5385" s="3">
        <v>17</v>
      </c>
      <c r="P5385" s="125">
        <v>-1.5718549114903599E-2</v>
      </c>
      <c r="Q5385" s="3">
        <v>24</v>
      </c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</row>
    <row r="5386" spans="1:30" hidden="1" x14ac:dyDescent="0.25">
      <c r="A5386" s="2">
        <v>16</v>
      </c>
      <c r="B5386" s="2">
        <v>2019</v>
      </c>
      <c r="C5386" s="4" t="str">
        <f>INDEX(Index!$B$1:$B$500,MATCH($F5386,Index!$A$1:$A$500,0)
)</f>
        <v>LAR</v>
      </c>
      <c r="D5386" s="4">
        <v>0</v>
      </c>
      <c r="E5386" s="141">
        <f t="shared" si="84"/>
        <v>9.7657593750725191E-2</v>
      </c>
      <c r="F5386" s="3" t="s">
        <v>42</v>
      </c>
      <c r="G5386" s="3">
        <v>9</v>
      </c>
      <c r="H5386" s="125">
        <v>9.7657593750725191E-2</v>
      </c>
      <c r="I5386" s="3"/>
      <c r="J5386" s="3"/>
      <c r="K5386" s="3" t="s">
        <v>196</v>
      </c>
      <c r="L5386" s="125">
        <v>-2.97975161287022E-3</v>
      </c>
      <c r="M5386" s="3">
        <v>18</v>
      </c>
      <c r="N5386" s="125">
        <v>-0.114528611124024</v>
      </c>
      <c r="O5386" s="3">
        <v>6</v>
      </c>
      <c r="P5386" s="125">
        <v>-1.38912657604286E-2</v>
      </c>
      <c r="Q5386" s="3">
        <v>23</v>
      </c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</row>
    <row r="5387" spans="1:30" hidden="1" x14ac:dyDescent="0.25">
      <c r="A5387" s="2">
        <v>16</v>
      </c>
      <c r="B5387" s="2">
        <v>2019</v>
      </c>
      <c r="C5387" s="4" t="str">
        <f>INDEX(Index!$B$1:$B$500,MATCH($F5387,Index!$A$1:$A$500,0)
)</f>
        <v>GB</v>
      </c>
      <c r="D5387" s="4">
        <v>0</v>
      </c>
      <c r="E5387" s="141">
        <f t="shared" si="84"/>
        <v>9.7082555210669705E-2</v>
      </c>
      <c r="F5387" s="3" t="s">
        <v>20</v>
      </c>
      <c r="G5387" s="3">
        <v>10</v>
      </c>
      <c r="H5387" s="125">
        <v>9.7082555210669705E-2</v>
      </c>
      <c r="I5387" s="3"/>
      <c r="J5387" s="3"/>
      <c r="K5387" s="3" t="s">
        <v>195</v>
      </c>
      <c r="L5387" s="125">
        <v>7.2678223301133701E-2</v>
      </c>
      <c r="M5387" s="3">
        <v>8</v>
      </c>
      <c r="N5387" s="125">
        <v>-2.1993158205157601E-2</v>
      </c>
      <c r="O5387" s="3">
        <v>14</v>
      </c>
      <c r="P5387" s="125">
        <v>2.4111737043784002E-3</v>
      </c>
      <c r="Q5387" s="3">
        <v>16</v>
      </c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</row>
    <row r="5388" spans="1:30" hidden="1" x14ac:dyDescent="0.25">
      <c r="A5388" s="2">
        <v>16</v>
      </c>
      <c r="B5388" s="2">
        <v>2019</v>
      </c>
      <c r="C5388" s="4" t="str">
        <f>INDEX(Index!$B$1:$B$500,MATCH($F5388,Index!$A$1:$A$500,0)
)</f>
        <v>HOU</v>
      </c>
      <c r="D5388" s="4">
        <v>0</v>
      </c>
      <c r="E5388" s="141">
        <f t="shared" si="84"/>
        <v>3.4437527274553306E-2</v>
      </c>
      <c r="F5388" s="3" t="s">
        <v>49</v>
      </c>
      <c r="G5388" s="3">
        <v>11</v>
      </c>
      <c r="H5388" s="125">
        <v>3.4437527274553306E-2</v>
      </c>
      <c r="I5388" s="3"/>
      <c r="J5388" s="3"/>
      <c r="K5388" s="3" t="s">
        <v>193</v>
      </c>
      <c r="L5388" s="125">
        <v>4.3432774658407801E-2</v>
      </c>
      <c r="M5388" s="3">
        <v>10</v>
      </c>
      <c r="N5388" s="125">
        <v>3.6577713687596297E-2</v>
      </c>
      <c r="O5388" s="3">
        <v>20</v>
      </c>
      <c r="P5388" s="125">
        <v>2.7582466303741799E-2</v>
      </c>
      <c r="Q5388" s="3">
        <v>5</v>
      </c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</row>
    <row r="5389" spans="1:30" hidden="1" x14ac:dyDescent="0.25">
      <c r="A5389" s="2">
        <v>16</v>
      </c>
      <c r="B5389" s="2">
        <v>2019</v>
      </c>
      <c r="C5389" s="4" t="str">
        <f>INDEX(Index!$B$1:$B$500,MATCH($F5389,Index!$A$1:$A$500,0)
)</f>
        <v>TB</v>
      </c>
      <c r="D5389" s="4">
        <v>0</v>
      </c>
      <c r="E5389" s="141">
        <f t="shared" si="84"/>
        <v>2.8778107845476603E-2</v>
      </c>
      <c r="F5389" s="3" t="s">
        <v>38</v>
      </c>
      <c r="G5389" s="3">
        <v>12</v>
      </c>
      <c r="H5389" s="125">
        <v>2.8778107845476603E-2</v>
      </c>
      <c r="I5389" s="3"/>
      <c r="J5389" s="3"/>
      <c r="K5389" s="3" t="s">
        <v>197</v>
      </c>
      <c r="L5389" s="125">
        <v>-3.1117550614607099E-2</v>
      </c>
      <c r="M5389" s="3">
        <v>20</v>
      </c>
      <c r="N5389" s="125">
        <v>-7.3467393826343597E-2</v>
      </c>
      <c r="O5389" s="3">
        <v>10</v>
      </c>
      <c r="P5389" s="125">
        <v>-1.3571735366259901E-2</v>
      </c>
      <c r="Q5389" s="3">
        <v>21</v>
      </c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</row>
    <row r="5390" spans="1:30" hidden="1" x14ac:dyDescent="0.25">
      <c r="A5390" s="2">
        <v>16</v>
      </c>
      <c r="B5390" s="2">
        <v>2019</v>
      </c>
      <c r="C5390" s="4" t="str">
        <f>INDEX(Index!$B$1:$B$500,MATCH($F5390,Index!$A$1:$A$500,0)
)</f>
        <v>BUF</v>
      </c>
      <c r="D5390" s="4">
        <v>0</v>
      </c>
      <c r="E5390" s="141">
        <f t="shared" si="84"/>
        <v>2.8589639970889501E-2</v>
      </c>
      <c r="F5390" s="3" t="s">
        <v>0</v>
      </c>
      <c r="G5390" s="3">
        <v>13</v>
      </c>
      <c r="H5390" s="125">
        <v>2.8589639970889501E-2</v>
      </c>
      <c r="I5390" s="3"/>
      <c r="J5390" s="3"/>
      <c r="K5390" s="3" t="s">
        <v>193</v>
      </c>
      <c r="L5390" s="125">
        <v>-5.4680563968769302E-2</v>
      </c>
      <c r="M5390" s="3">
        <v>22</v>
      </c>
      <c r="N5390" s="125">
        <v>-9.3591585409980402E-2</v>
      </c>
      <c r="O5390" s="3">
        <v>8</v>
      </c>
      <c r="P5390" s="125">
        <v>-1.03213814703216E-2</v>
      </c>
      <c r="Q5390" s="3">
        <v>20</v>
      </c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3"/>
      <c r="AD5390" s="3"/>
    </row>
    <row r="5391" spans="1:30" hidden="1" x14ac:dyDescent="0.25">
      <c r="A5391" s="2">
        <v>16</v>
      </c>
      <c r="B5391" s="2">
        <v>2019</v>
      </c>
      <c r="C5391" s="4" t="str">
        <f>INDEX(Index!$B$1:$B$500,MATCH($F5391,Index!$A$1:$A$500,0)
)</f>
        <v>PHI</v>
      </c>
      <c r="D5391" s="4">
        <v>0</v>
      </c>
      <c r="E5391" s="141">
        <f t="shared" si="84"/>
        <v>1.45485207212942E-2</v>
      </c>
      <c r="F5391" s="3" t="s">
        <v>7</v>
      </c>
      <c r="G5391" s="3">
        <v>14</v>
      </c>
      <c r="H5391" s="125">
        <v>1.45485207212942E-2</v>
      </c>
      <c r="I5391" s="3"/>
      <c r="J5391" s="3"/>
      <c r="K5391" s="3" t="s">
        <v>196</v>
      </c>
      <c r="L5391" s="125">
        <v>2.4251583715109801E-2</v>
      </c>
      <c r="M5391" s="3">
        <v>13</v>
      </c>
      <c r="N5391" s="125">
        <v>5.6234336526100499E-3</v>
      </c>
      <c r="O5391" s="3">
        <v>15</v>
      </c>
      <c r="P5391" s="125">
        <v>-4.0796293412055503E-3</v>
      </c>
      <c r="Q5391" s="3">
        <v>18</v>
      </c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</row>
    <row r="5392" spans="1:30" hidden="1" x14ac:dyDescent="0.25">
      <c r="A5392" s="2">
        <v>16</v>
      </c>
      <c r="B5392" s="2">
        <v>2019</v>
      </c>
      <c r="C5392" s="4" t="str">
        <f>INDEX(Index!$B$1:$B$500,MATCH($F5392,Index!$A$1:$A$500,0)
)</f>
        <v>TEN</v>
      </c>
      <c r="D5392" s="4">
        <v>0</v>
      </c>
      <c r="E5392" s="141">
        <f t="shared" si="84"/>
        <v>7.9041532676109305E-4</v>
      </c>
      <c r="F5392" s="3" t="s">
        <v>45</v>
      </c>
      <c r="G5392" s="3">
        <v>15</v>
      </c>
      <c r="H5392" s="125">
        <v>7.9041532676109305E-4</v>
      </c>
      <c r="I5392" s="3"/>
      <c r="J5392" s="3"/>
      <c r="K5392" s="3" t="s">
        <v>196</v>
      </c>
      <c r="L5392" s="125">
        <v>7.4126468558890393E-2</v>
      </c>
      <c r="M5392" s="3">
        <v>7</v>
      </c>
      <c r="N5392" s="125">
        <v>3.67574328631411E-2</v>
      </c>
      <c r="O5392" s="3">
        <v>21</v>
      </c>
      <c r="P5392" s="125">
        <v>-3.65786203689882E-2</v>
      </c>
      <c r="Q5392" s="3">
        <v>28</v>
      </c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</row>
    <row r="5393" spans="1:30" hidden="1" x14ac:dyDescent="0.25">
      <c r="A5393" s="2">
        <v>16</v>
      </c>
      <c r="B5393" s="2">
        <v>2019</v>
      </c>
      <c r="C5393" s="4" t="str">
        <f>INDEX(Index!$B$1:$B$500,MATCH($F5393,Index!$A$1:$A$500,0)
)</f>
        <v>CHI</v>
      </c>
      <c r="D5393" s="4">
        <v>0</v>
      </c>
      <c r="E5393" s="141">
        <f t="shared" si="84"/>
        <v>-1.2471154770354889E-2</v>
      </c>
      <c r="F5393" s="3" t="s">
        <v>64</v>
      </c>
      <c r="G5393" s="3">
        <v>16</v>
      </c>
      <c r="H5393" s="125">
        <v>-1.2471154770354889E-2</v>
      </c>
      <c r="I5393" s="3"/>
      <c r="J5393" s="3"/>
      <c r="K5393" s="3" t="s">
        <v>197</v>
      </c>
      <c r="L5393" s="125">
        <v>-0.109099663482537</v>
      </c>
      <c r="M5393" s="3">
        <v>25</v>
      </c>
      <c r="N5393" s="125">
        <v>-8.6453647113774706E-2</v>
      </c>
      <c r="O5393" s="3">
        <v>9</v>
      </c>
      <c r="P5393" s="125">
        <v>1.01748615984074E-2</v>
      </c>
      <c r="Q5393" s="3">
        <v>11</v>
      </c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</row>
    <row r="5394" spans="1:30" hidden="1" x14ac:dyDescent="0.25">
      <c r="A5394" s="2">
        <v>16</v>
      </c>
      <c r="B5394" s="2">
        <v>2019</v>
      </c>
      <c r="C5394" s="4" t="str">
        <f>INDEX(Index!$B$1:$B$500,MATCH($F5394,Index!$A$1:$A$500,0)
)</f>
        <v>PIT</v>
      </c>
      <c r="D5394" s="4">
        <v>0</v>
      </c>
      <c r="E5394" s="141">
        <f t="shared" si="84"/>
        <v>-2.9632453185346221E-2</v>
      </c>
      <c r="F5394" s="3" t="s">
        <v>32</v>
      </c>
      <c r="G5394" s="3">
        <v>17</v>
      </c>
      <c r="H5394" s="125">
        <v>-2.9632453185346221E-2</v>
      </c>
      <c r="I5394" s="3"/>
      <c r="J5394" s="3"/>
      <c r="K5394" s="3" t="s">
        <v>196</v>
      </c>
      <c r="L5394" s="125">
        <v>-0.19692709819736601</v>
      </c>
      <c r="M5394" s="3">
        <v>31</v>
      </c>
      <c r="N5394" s="125">
        <v>-0.13839225636340999</v>
      </c>
      <c r="O5394" s="3">
        <v>3</v>
      </c>
      <c r="P5394" s="125">
        <v>2.8902388648609799E-2</v>
      </c>
      <c r="Q5394" s="3">
        <v>4</v>
      </c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</row>
    <row r="5395" spans="1:30" hidden="1" x14ac:dyDescent="0.25">
      <c r="A5395" s="2">
        <v>16</v>
      </c>
      <c r="B5395" s="2">
        <v>2019</v>
      </c>
      <c r="C5395" s="4" t="str">
        <f>INDEX(Index!$B$1:$B$500,MATCH($F5395,Index!$A$1:$A$500,0)
)</f>
        <v>IND</v>
      </c>
      <c r="D5395" s="4">
        <v>0</v>
      </c>
      <c r="E5395" s="141">
        <f t="shared" si="84"/>
        <v>-3.0029831068003322E-2</v>
      </c>
      <c r="F5395" s="3" t="s">
        <v>35</v>
      </c>
      <c r="G5395" s="3">
        <v>18</v>
      </c>
      <c r="H5395" s="125">
        <v>-3.0029831068003322E-2</v>
      </c>
      <c r="I5395" s="3"/>
      <c r="J5395" s="3"/>
      <c r="K5395" s="3" t="s">
        <v>197</v>
      </c>
      <c r="L5395" s="125">
        <v>2.0168103772499999E-3</v>
      </c>
      <c r="M5395" s="3">
        <v>17</v>
      </c>
      <c r="N5395" s="125">
        <v>3.4877226834879503E-2</v>
      </c>
      <c r="O5395" s="3">
        <v>19</v>
      </c>
      <c r="P5395" s="125">
        <v>2.8305853896261799E-3</v>
      </c>
      <c r="Q5395" s="3">
        <v>15</v>
      </c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</row>
    <row r="5396" spans="1:30" hidden="1" x14ac:dyDescent="0.25">
      <c r="A5396" s="2">
        <v>16</v>
      </c>
      <c r="B5396" s="2">
        <v>2019</v>
      </c>
      <c r="C5396" s="4" t="str">
        <f>INDEX(Index!$B$1:$B$500,MATCH($F5396,Index!$A$1:$A$500,0)
)</f>
        <v>ATL</v>
      </c>
      <c r="D5396" s="4">
        <v>0</v>
      </c>
      <c r="E5396" s="141">
        <f t="shared" si="84"/>
        <v>-4.5512446648969904E-2</v>
      </c>
      <c r="F5396" s="3" t="s">
        <v>43</v>
      </c>
      <c r="G5396" s="3">
        <v>19</v>
      </c>
      <c r="H5396" s="125">
        <v>-4.5512446648969904E-2</v>
      </c>
      <c r="I5396" s="3"/>
      <c r="J5396" s="3"/>
      <c r="K5396" s="3" t="s">
        <v>198</v>
      </c>
      <c r="L5396" s="125">
        <v>2.1752468494501999E-2</v>
      </c>
      <c r="M5396" s="3">
        <v>16</v>
      </c>
      <c r="N5396" s="125">
        <v>3.04744408985494E-2</v>
      </c>
      <c r="O5396" s="3">
        <v>18</v>
      </c>
      <c r="P5396" s="125">
        <v>-3.6790474244922503E-2</v>
      </c>
      <c r="Q5396" s="3">
        <v>29</v>
      </c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</row>
    <row r="5397" spans="1:30" hidden="1" x14ac:dyDescent="0.25">
      <c r="A5397" s="2">
        <v>16</v>
      </c>
      <c r="B5397" s="2">
        <v>2019</v>
      </c>
      <c r="C5397" s="4" t="str">
        <f>INDEX(Index!$B$1:$B$500,MATCH($F5397,Index!$A$1:$A$500,0)
)</f>
        <v>LAC</v>
      </c>
      <c r="D5397" s="4">
        <v>0</v>
      </c>
      <c r="E5397" s="141">
        <f t="shared" si="84"/>
        <v>-6.9143838645198505E-2</v>
      </c>
      <c r="F5397" s="3" t="s">
        <v>28</v>
      </c>
      <c r="G5397" s="3">
        <v>20</v>
      </c>
      <c r="H5397" s="125">
        <v>-6.9143838645198505E-2</v>
      </c>
      <c r="I5397" s="3"/>
      <c r="J5397" s="3"/>
      <c r="K5397" s="3" t="s">
        <v>199</v>
      </c>
      <c r="L5397" s="125">
        <v>4.0987241497045898E-2</v>
      </c>
      <c r="M5397" s="3">
        <v>11</v>
      </c>
      <c r="N5397" s="125">
        <v>7.1895357846218505E-2</v>
      </c>
      <c r="O5397" s="3">
        <v>24</v>
      </c>
      <c r="P5397" s="125">
        <v>-3.8235722296025898E-2</v>
      </c>
      <c r="Q5397" s="3">
        <v>30</v>
      </c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3"/>
      <c r="AD5397" s="3"/>
    </row>
    <row r="5398" spans="1:30" hidden="1" x14ac:dyDescent="0.25">
      <c r="A5398" s="2">
        <v>16</v>
      </c>
      <c r="B5398" s="2">
        <v>2019</v>
      </c>
      <c r="C5398" s="4" t="str">
        <f>INDEX(Index!$B$1:$B$500,MATCH($F5398,Index!$A$1:$A$500,0)
)</f>
        <v>ARI</v>
      </c>
      <c r="D5398" s="4">
        <v>0</v>
      </c>
      <c r="E5398" s="141">
        <f t="shared" si="84"/>
        <v>-7.3497915576401798E-2</v>
      </c>
      <c r="F5398" s="3" t="s">
        <v>23</v>
      </c>
      <c r="G5398" s="3">
        <v>21</v>
      </c>
      <c r="H5398" s="125">
        <v>-7.3497915576401798E-2</v>
      </c>
      <c r="I5398" s="3"/>
      <c r="J5398" s="3"/>
      <c r="K5398" s="3" t="s">
        <v>296</v>
      </c>
      <c r="L5398" s="125">
        <v>2.2869923533288102E-2</v>
      </c>
      <c r="M5398" s="3">
        <v>15</v>
      </c>
      <c r="N5398" s="125">
        <v>6.9728392527820302E-2</v>
      </c>
      <c r="O5398" s="3">
        <v>23</v>
      </c>
      <c r="P5398" s="125">
        <v>-2.6639446581869598E-2</v>
      </c>
      <c r="Q5398" s="3">
        <v>26</v>
      </c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3"/>
    </row>
    <row r="5399" spans="1:30" hidden="1" x14ac:dyDescent="0.25">
      <c r="A5399" s="2">
        <v>16</v>
      </c>
      <c r="B5399" s="2">
        <v>2019</v>
      </c>
      <c r="C5399" s="4" t="str">
        <f>INDEX(Index!$B$1:$B$500,MATCH($F5399,Index!$A$1:$A$500,0)
)</f>
        <v>DEN</v>
      </c>
      <c r="D5399" s="4">
        <v>0</v>
      </c>
      <c r="E5399" s="141">
        <f t="shared" si="84"/>
        <v>-7.6700734658072298E-2</v>
      </c>
      <c r="F5399" s="3" t="s">
        <v>39</v>
      </c>
      <c r="G5399" s="3">
        <v>22</v>
      </c>
      <c r="H5399" s="125">
        <v>-7.6700734658072298E-2</v>
      </c>
      <c r="I5399" s="3"/>
      <c r="J5399" s="3"/>
      <c r="K5399" s="3" t="s">
        <v>198</v>
      </c>
      <c r="L5399" s="125">
        <v>-9.3888247163121399E-2</v>
      </c>
      <c r="M5399" s="3">
        <v>24</v>
      </c>
      <c r="N5399" s="125">
        <v>-4.4065807771747997E-2</v>
      </c>
      <c r="O5399" s="3">
        <v>12</v>
      </c>
      <c r="P5399" s="125">
        <v>-2.6878295266698899E-2</v>
      </c>
      <c r="Q5399" s="3">
        <v>27</v>
      </c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  <c r="AC5399" s="3"/>
      <c r="AD5399" s="3"/>
    </row>
    <row r="5400" spans="1:30" hidden="1" x14ac:dyDescent="0.25">
      <c r="A5400" s="2">
        <v>16</v>
      </c>
      <c r="B5400" s="2">
        <v>2019</v>
      </c>
      <c r="C5400" s="4" t="str">
        <f>INDEX(Index!$B$1:$B$500,MATCH($F5400,Index!$A$1:$A$500,0)
)</f>
        <v>CLE</v>
      </c>
      <c r="D5400" s="4">
        <v>0</v>
      </c>
      <c r="E5400" s="141">
        <f t="shared" si="84"/>
        <v>-8.6571991439527776E-2</v>
      </c>
      <c r="F5400" s="3" t="s">
        <v>10</v>
      </c>
      <c r="G5400" s="3">
        <v>23</v>
      </c>
      <c r="H5400" s="125">
        <v>-8.6571991439527776E-2</v>
      </c>
      <c r="I5400" s="3"/>
      <c r="J5400" s="3"/>
      <c r="K5400" s="3" t="s">
        <v>198</v>
      </c>
      <c r="L5400" s="125">
        <v>-3.6858745123011502E-2</v>
      </c>
      <c r="M5400" s="3">
        <v>21</v>
      </c>
      <c r="N5400" s="125">
        <v>4.9572649016450497E-2</v>
      </c>
      <c r="O5400" s="3">
        <v>22</v>
      </c>
      <c r="P5400" s="125">
        <v>-1.4059730006578099E-4</v>
      </c>
      <c r="Q5400" s="3">
        <v>17</v>
      </c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3"/>
      <c r="AD5400" s="3"/>
    </row>
    <row r="5401" spans="1:30" hidden="1" x14ac:dyDescent="0.25">
      <c r="A5401" s="2">
        <v>16</v>
      </c>
      <c r="B5401" s="2">
        <v>2019</v>
      </c>
      <c r="C5401" s="4" t="str">
        <f>INDEX(Index!$B$1:$B$500,MATCH($F5401,Index!$A$1:$A$500,0)
)</f>
        <v>DET</v>
      </c>
      <c r="D5401" s="4">
        <v>0</v>
      </c>
      <c r="E5401" s="141">
        <f t="shared" si="84"/>
        <v>-9.1852656483047482E-2</v>
      </c>
      <c r="F5401" s="3" t="s">
        <v>21</v>
      </c>
      <c r="G5401" s="3">
        <v>24</v>
      </c>
      <c r="H5401" s="125">
        <v>-9.1852656483047482E-2</v>
      </c>
      <c r="I5401" s="3"/>
      <c r="J5401" s="3"/>
      <c r="K5401" s="3" t="s">
        <v>324</v>
      </c>
      <c r="L5401" s="125">
        <v>-8.8174133758120894E-3</v>
      </c>
      <c r="M5401" s="3">
        <v>19</v>
      </c>
      <c r="N5401" s="125">
        <v>9.4917226616552594E-2</v>
      </c>
      <c r="O5401" s="3">
        <v>26</v>
      </c>
      <c r="P5401" s="125">
        <v>1.18819835093172E-2</v>
      </c>
      <c r="Q5401" s="3">
        <v>9</v>
      </c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3"/>
    </row>
    <row r="5402" spans="1:30" hidden="1" x14ac:dyDescent="0.25">
      <c r="A5402" s="2">
        <v>16</v>
      </c>
      <c r="B5402" s="2">
        <v>2019</v>
      </c>
      <c r="C5402" s="4" t="str">
        <f>INDEX(Index!$B$1:$B$500,MATCH($F5402,Index!$A$1:$A$500,0)
)</f>
        <v>LV</v>
      </c>
      <c r="D5402" s="4">
        <v>0</v>
      </c>
      <c r="E5402" s="141">
        <f t="shared" si="84"/>
        <v>-0.10838177422634569</v>
      </c>
      <c r="F5402" s="3" t="s">
        <v>52</v>
      </c>
      <c r="G5402" s="3">
        <v>25</v>
      </c>
      <c r="H5402" s="125">
        <v>-0.10838177422634569</v>
      </c>
      <c r="I5402" s="3"/>
      <c r="J5402" s="3"/>
      <c r="K5402" s="3" t="s">
        <v>197</v>
      </c>
      <c r="L5402" s="125">
        <v>5.4612438474848701E-2</v>
      </c>
      <c r="M5402" s="3">
        <v>9</v>
      </c>
      <c r="N5402" s="125">
        <v>0.14239571476235499</v>
      </c>
      <c r="O5402" s="3">
        <v>30</v>
      </c>
      <c r="P5402" s="125">
        <v>-2.0598497938839399E-2</v>
      </c>
      <c r="Q5402" s="3">
        <v>25</v>
      </c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3"/>
    </row>
    <row r="5403" spans="1:30" hidden="1" x14ac:dyDescent="0.25">
      <c r="A5403" s="2">
        <v>16</v>
      </c>
      <c r="B5403" s="2">
        <v>2019</v>
      </c>
      <c r="C5403" s="4" t="str">
        <f>INDEX(Index!$B$1:$B$500,MATCH($F5403,Index!$A$1:$A$500,0)
)</f>
        <v>NYG</v>
      </c>
      <c r="D5403" s="4">
        <v>0</v>
      </c>
      <c r="E5403" s="141">
        <f t="shared" si="84"/>
        <v>-0.19002847557064151</v>
      </c>
      <c r="F5403" s="3" t="s">
        <v>15</v>
      </c>
      <c r="G5403" s="3">
        <v>26</v>
      </c>
      <c r="H5403" s="125">
        <v>-0.19002847557064151</v>
      </c>
      <c r="I5403" s="3"/>
      <c r="J5403" s="3"/>
      <c r="K5403" s="3" t="s">
        <v>200</v>
      </c>
      <c r="L5403" s="125">
        <v>-5.8785194541666197E-2</v>
      </c>
      <c r="M5403" s="3">
        <v>23</v>
      </c>
      <c r="N5403" s="125">
        <v>0.126392667508192</v>
      </c>
      <c r="O5403" s="3">
        <v>28</v>
      </c>
      <c r="P5403" s="125">
        <v>-4.8506135207833099E-3</v>
      </c>
      <c r="Q5403" s="3">
        <v>19</v>
      </c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3"/>
      <c r="AD5403" s="3"/>
    </row>
    <row r="5404" spans="1:30" hidden="1" x14ac:dyDescent="0.25">
      <c r="A5404" s="2">
        <v>16</v>
      </c>
      <c r="B5404" s="2">
        <v>2019</v>
      </c>
      <c r="C5404" s="4" t="str">
        <f>INDEX(Index!$B$1:$B$500,MATCH($F5404,Index!$A$1:$A$500,0)
)</f>
        <v>NYJ</v>
      </c>
      <c r="D5404" s="4">
        <v>0</v>
      </c>
      <c r="E5404" s="141">
        <f t="shared" si="84"/>
        <v>-0.21167327599972191</v>
      </c>
      <c r="F5404" s="3" t="s">
        <v>9</v>
      </c>
      <c r="G5404" s="3">
        <v>27</v>
      </c>
      <c r="H5404" s="125">
        <v>-0.21167327599972191</v>
      </c>
      <c r="I5404" s="3"/>
      <c r="J5404" s="3"/>
      <c r="K5404" s="3" t="s">
        <v>198</v>
      </c>
      <c r="L5404" s="125">
        <v>-0.27383664595424501</v>
      </c>
      <c r="M5404" s="3">
        <v>32</v>
      </c>
      <c r="N5404" s="125">
        <v>-2.4587427924877999E-2</v>
      </c>
      <c r="O5404" s="3">
        <v>13</v>
      </c>
      <c r="P5404" s="125">
        <v>3.75759420296451E-2</v>
      </c>
      <c r="Q5404" s="3">
        <v>2</v>
      </c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3"/>
      <c r="AD5404" s="3"/>
    </row>
    <row r="5405" spans="1:30" hidden="1" x14ac:dyDescent="0.25">
      <c r="A5405" s="2">
        <v>16</v>
      </c>
      <c r="B5405" s="2">
        <v>2019</v>
      </c>
      <c r="C5405" s="4" t="str">
        <f>INDEX(Index!$B$1:$B$500,MATCH($F5405,Index!$A$1:$A$500,0)
)</f>
        <v>CAR</v>
      </c>
      <c r="D5405" s="4">
        <v>0</v>
      </c>
      <c r="E5405" s="141">
        <f t="shared" si="84"/>
        <v>-0.23330286883242241</v>
      </c>
      <c r="F5405" s="3" t="s">
        <v>51</v>
      </c>
      <c r="G5405" s="3">
        <v>28</v>
      </c>
      <c r="H5405" s="125">
        <v>-0.23330286883242241</v>
      </c>
      <c r="I5405" s="3"/>
      <c r="J5405" s="3"/>
      <c r="K5405" s="3" t="s">
        <v>199</v>
      </c>
      <c r="L5405" s="125">
        <v>-0.11637085006506701</v>
      </c>
      <c r="M5405" s="3">
        <v>27</v>
      </c>
      <c r="N5405" s="125">
        <v>7.2702553269455503E-2</v>
      </c>
      <c r="O5405" s="3">
        <v>25</v>
      </c>
      <c r="P5405" s="125">
        <v>-4.4229465497899897E-2</v>
      </c>
      <c r="Q5405" s="3">
        <v>32</v>
      </c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3"/>
      <c r="AD5405" s="3"/>
    </row>
    <row r="5406" spans="1:30" hidden="1" x14ac:dyDescent="0.25">
      <c r="A5406" s="2">
        <v>16</v>
      </c>
      <c r="B5406" s="2">
        <v>2019</v>
      </c>
      <c r="C5406" s="4" t="str">
        <f>INDEX(Index!$B$1:$B$500,MATCH($F5406,Index!$A$1:$A$500,0)
)</f>
        <v>JAX</v>
      </c>
      <c r="D5406" s="4">
        <v>0</v>
      </c>
      <c r="E5406" s="141">
        <f t="shared" si="84"/>
        <v>-0.23352313744765271</v>
      </c>
      <c r="F5406" s="3" t="s">
        <v>12</v>
      </c>
      <c r="G5406" s="3">
        <v>29</v>
      </c>
      <c r="H5406" s="125">
        <v>-0.23352313744765271</v>
      </c>
      <c r="I5406" s="3"/>
      <c r="J5406" s="3"/>
      <c r="K5406" s="3" t="s">
        <v>199</v>
      </c>
      <c r="L5406" s="125">
        <v>-0.11578854629108799</v>
      </c>
      <c r="M5406" s="3">
        <v>26</v>
      </c>
      <c r="N5406" s="125">
        <v>0.13802947105483701</v>
      </c>
      <c r="O5406" s="3">
        <v>29</v>
      </c>
      <c r="P5406" s="125">
        <v>2.0294879898272299E-2</v>
      </c>
      <c r="Q5406" s="3">
        <v>8</v>
      </c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3"/>
      <c r="AD5406" s="3"/>
    </row>
    <row r="5407" spans="1:30" hidden="1" x14ac:dyDescent="0.25">
      <c r="A5407" s="2">
        <v>16</v>
      </c>
      <c r="B5407" s="2">
        <v>2019</v>
      </c>
      <c r="C5407" s="4" t="str">
        <f>INDEX(Index!$B$1:$B$500,MATCH($F5407,Index!$A$1:$A$500,0)
)</f>
        <v>WAS</v>
      </c>
      <c r="D5407" s="4">
        <v>0</v>
      </c>
      <c r="E5407" s="141">
        <f t="shared" si="84"/>
        <v>-0.2452139072974775</v>
      </c>
      <c r="F5407" s="3" t="s">
        <v>26</v>
      </c>
      <c r="G5407" s="3">
        <v>30</v>
      </c>
      <c r="H5407" s="125">
        <v>-0.2452139072974775</v>
      </c>
      <c r="I5407" s="3"/>
      <c r="J5407" s="3"/>
      <c r="K5407" s="3" t="s">
        <v>236</v>
      </c>
      <c r="L5407" s="125">
        <v>-0.168214420311257</v>
      </c>
      <c r="M5407" s="3">
        <v>28</v>
      </c>
      <c r="N5407" s="125">
        <v>0.104075593240799</v>
      </c>
      <c r="O5407" s="3">
        <v>27</v>
      </c>
      <c r="P5407" s="125">
        <v>2.70761062545785E-2</v>
      </c>
      <c r="Q5407" s="3">
        <v>6</v>
      </c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3"/>
      <c r="AD5407" s="3"/>
    </row>
    <row r="5408" spans="1:30" hidden="1" x14ac:dyDescent="0.25">
      <c r="A5408" s="2">
        <v>16</v>
      </c>
      <c r="B5408" s="2">
        <v>2019</v>
      </c>
      <c r="C5408" s="4" t="str">
        <f>INDEX(Index!$B$1:$B$500,MATCH($F5408,Index!$A$1:$A$500,0)
)</f>
        <v>CIN</v>
      </c>
      <c r="D5408" s="4">
        <v>0</v>
      </c>
      <c r="E5408" s="141">
        <f t="shared" si="84"/>
        <v>-0.30098458355585733</v>
      </c>
      <c r="F5408" s="3" t="s">
        <v>24</v>
      </c>
      <c r="G5408" s="3">
        <v>31</v>
      </c>
      <c r="H5408" s="125">
        <v>-0.30098458355585733</v>
      </c>
      <c r="I5408" s="3"/>
      <c r="J5408" s="3"/>
      <c r="K5408" s="3" t="s">
        <v>297</v>
      </c>
      <c r="L5408" s="125">
        <v>-0.18289890769550701</v>
      </c>
      <c r="M5408" s="3">
        <v>29</v>
      </c>
      <c r="N5408" s="125">
        <v>0.16669828438440401</v>
      </c>
      <c r="O5408" s="3">
        <v>31</v>
      </c>
      <c r="P5408" s="125">
        <v>4.8612608524053698E-2</v>
      </c>
      <c r="Q5408" s="3">
        <v>1</v>
      </c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  <c r="AC5408" s="3"/>
      <c r="AD5408" s="3"/>
    </row>
    <row r="5409" spans="1:30" hidden="1" x14ac:dyDescent="0.25">
      <c r="A5409" s="2">
        <v>16</v>
      </c>
      <c r="B5409" s="2">
        <v>2019</v>
      </c>
      <c r="C5409" s="4" t="str">
        <f>INDEX(Index!$B$1:$B$500,MATCH($F5409,Index!$A$1:$A$500,0)
)</f>
        <v>MIA</v>
      </c>
      <c r="D5409" s="4">
        <v>0</v>
      </c>
      <c r="E5409" s="141">
        <f t="shared" si="84"/>
        <v>-0.42609570919404111</v>
      </c>
      <c r="F5409" s="3" t="s">
        <v>4</v>
      </c>
      <c r="G5409" s="3">
        <v>32</v>
      </c>
      <c r="H5409" s="125">
        <v>-0.42609570919404111</v>
      </c>
      <c r="I5409" s="3"/>
      <c r="J5409" s="3"/>
      <c r="K5409" s="3" t="s">
        <v>200</v>
      </c>
      <c r="L5409" s="125">
        <v>-0.196412004866578</v>
      </c>
      <c r="M5409" s="3">
        <v>30</v>
      </c>
      <c r="N5409" s="125">
        <v>0.21600757701944001</v>
      </c>
      <c r="O5409" s="3">
        <v>32</v>
      </c>
      <c r="P5409" s="125">
        <v>-1.36761273080231E-2</v>
      </c>
      <c r="Q5409" s="3">
        <v>22</v>
      </c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3"/>
    </row>
    <row r="5410" spans="1:30" hidden="1" x14ac:dyDescent="0.25">
      <c r="A5410" s="2">
        <v>17</v>
      </c>
      <c r="B5410" s="2">
        <v>2019</v>
      </c>
      <c r="C5410" s="4" t="str">
        <f>INDEX(Index!$B$1:$B$500,MATCH($F5410,Index!$A$1:$A$500,0)
)</f>
        <v>BAL</v>
      </c>
      <c r="D5410" s="4">
        <v>0</v>
      </c>
      <c r="E5410" s="141">
        <f t="shared" si="84"/>
        <v>0.38496508715640909</v>
      </c>
      <c r="F5410" s="3" t="s">
        <v>18</v>
      </c>
      <c r="G5410" s="3">
        <v>1</v>
      </c>
      <c r="H5410" s="125">
        <v>0.38496508715640909</v>
      </c>
      <c r="I5410" s="3"/>
      <c r="J5410" s="3"/>
      <c r="K5410" s="3" t="s">
        <v>202</v>
      </c>
      <c r="L5410" s="125">
        <v>0.23773756043285799</v>
      </c>
      <c r="M5410" s="3">
        <v>1</v>
      </c>
      <c r="N5410" s="125">
        <v>-0.132683109712462</v>
      </c>
      <c r="O5410" s="3">
        <v>4</v>
      </c>
      <c r="P5410" s="125">
        <v>1.4544417011089101E-2</v>
      </c>
      <c r="Q5410" s="3">
        <v>9</v>
      </c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3"/>
      <c r="AD5410" s="3"/>
    </row>
    <row r="5411" spans="1:30" hidden="1" x14ac:dyDescent="0.25">
      <c r="A5411" s="2">
        <v>17</v>
      </c>
      <c r="B5411" s="2">
        <v>2019</v>
      </c>
      <c r="C5411" s="4" t="str">
        <f>INDEX(Index!$B$1:$B$500,MATCH($F5411,Index!$A$1:$A$500,0)
)</f>
        <v>NO</v>
      </c>
      <c r="D5411" s="4">
        <v>0</v>
      </c>
      <c r="E5411" s="141">
        <f t="shared" si="84"/>
        <v>0.3534774137216064</v>
      </c>
      <c r="F5411" s="3" t="s">
        <v>27</v>
      </c>
      <c r="G5411" s="3">
        <v>2</v>
      </c>
      <c r="H5411" s="125">
        <v>0.3534774137216064</v>
      </c>
      <c r="I5411" s="3"/>
      <c r="J5411" s="3"/>
      <c r="K5411" s="3" t="s">
        <v>205</v>
      </c>
      <c r="L5411" s="125">
        <v>0.202902819422111</v>
      </c>
      <c r="M5411" s="3">
        <v>4</v>
      </c>
      <c r="N5411" s="125">
        <v>-0.11409834153748501</v>
      </c>
      <c r="O5411" s="3">
        <v>6</v>
      </c>
      <c r="P5411" s="125">
        <v>3.64762527620104E-2</v>
      </c>
      <c r="Q5411" s="3">
        <v>3</v>
      </c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3"/>
      <c r="AD5411" s="3"/>
    </row>
    <row r="5412" spans="1:30" hidden="1" x14ac:dyDescent="0.25">
      <c r="A5412" s="2">
        <v>17</v>
      </c>
      <c r="B5412" s="2">
        <v>2019</v>
      </c>
      <c r="C5412" s="4" t="str">
        <f>INDEX(Index!$B$1:$B$500,MATCH($F5412,Index!$A$1:$A$500,0)
)</f>
        <v>SF</v>
      </c>
      <c r="D5412" s="4">
        <v>0</v>
      </c>
      <c r="E5412" s="141">
        <f t="shared" si="84"/>
        <v>0.3104892222292206</v>
      </c>
      <c r="F5412" s="3" t="s">
        <v>1</v>
      </c>
      <c r="G5412" s="3">
        <v>3</v>
      </c>
      <c r="H5412" s="125">
        <v>0.3104892222292206</v>
      </c>
      <c r="I5412" s="3"/>
      <c r="J5412" s="3"/>
      <c r="K5412" s="3" t="s">
        <v>205</v>
      </c>
      <c r="L5412" s="125">
        <v>9.7563314310615504E-2</v>
      </c>
      <c r="M5412" s="3">
        <v>7</v>
      </c>
      <c r="N5412" s="125">
        <v>-0.203178732027717</v>
      </c>
      <c r="O5412" s="3">
        <v>2</v>
      </c>
      <c r="P5412" s="125">
        <v>9.7471758908880806E-3</v>
      </c>
      <c r="Q5412" s="3">
        <v>12</v>
      </c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3"/>
      <c r="AD5412" s="3"/>
    </row>
    <row r="5413" spans="1:30" hidden="1" x14ac:dyDescent="0.25">
      <c r="A5413" s="2">
        <v>17</v>
      </c>
      <c r="B5413" s="2">
        <v>2019</v>
      </c>
      <c r="C5413" s="4" t="str">
        <f>INDEX(Index!$B$1:$B$500,MATCH($F5413,Index!$A$1:$A$500,0)
)</f>
        <v>KC</v>
      </c>
      <c r="D5413" s="4">
        <v>0</v>
      </c>
      <c r="E5413" s="141">
        <f t="shared" si="84"/>
        <v>0.30522136715288672</v>
      </c>
      <c r="F5413" s="3" t="s">
        <v>5</v>
      </c>
      <c r="G5413" s="3">
        <v>4</v>
      </c>
      <c r="H5413" s="125">
        <v>0.30522136715288672</v>
      </c>
      <c r="I5413" s="3"/>
      <c r="J5413" s="3"/>
      <c r="K5413" s="3" t="s">
        <v>203</v>
      </c>
      <c r="L5413" s="125">
        <v>0.213451504384888</v>
      </c>
      <c r="M5413" s="3">
        <v>2</v>
      </c>
      <c r="N5413" s="125">
        <v>-5.0883978626174303E-2</v>
      </c>
      <c r="O5413" s="3">
        <v>12</v>
      </c>
      <c r="P5413" s="125">
        <v>4.0885884141824397E-2</v>
      </c>
      <c r="Q5413" s="3">
        <v>2</v>
      </c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3"/>
    </row>
    <row r="5414" spans="1:30" hidden="1" x14ac:dyDescent="0.25">
      <c r="A5414" s="2">
        <v>17</v>
      </c>
      <c r="B5414" s="2">
        <v>2019</v>
      </c>
      <c r="C5414" s="4" t="str">
        <f>INDEX(Index!$B$1:$B$500,MATCH($F5414,Index!$A$1:$A$500,0)
)</f>
        <v>NE</v>
      </c>
      <c r="D5414" s="4">
        <v>0</v>
      </c>
      <c r="E5414" s="141">
        <f t="shared" si="84"/>
        <v>0.24223178178007931</v>
      </c>
      <c r="F5414" s="3" t="s">
        <v>17</v>
      </c>
      <c r="G5414" s="3">
        <v>5</v>
      </c>
      <c r="H5414" s="125">
        <v>0.24223178178007931</v>
      </c>
      <c r="I5414" s="3"/>
      <c r="J5414" s="3"/>
      <c r="K5414" s="3" t="s">
        <v>203</v>
      </c>
      <c r="L5414" s="125">
        <v>1.8864348356528299E-2</v>
      </c>
      <c r="M5414" s="3">
        <v>16</v>
      </c>
      <c r="N5414" s="125">
        <v>-0.21138726741484501</v>
      </c>
      <c r="O5414" s="3">
        <v>1</v>
      </c>
      <c r="P5414" s="125">
        <v>1.1980166008706E-2</v>
      </c>
      <c r="Q5414" s="3">
        <v>11</v>
      </c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3"/>
      <c r="AD5414" s="3"/>
    </row>
    <row r="5415" spans="1:30" hidden="1" x14ac:dyDescent="0.25">
      <c r="A5415" s="2">
        <v>17</v>
      </c>
      <c r="B5415" s="2">
        <v>2019</v>
      </c>
      <c r="C5415" s="4" t="str">
        <f>INDEX(Index!$B$1:$B$500,MATCH($F5415,Index!$A$1:$A$500,0)
)</f>
        <v>DAL</v>
      </c>
      <c r="D5415" s="4">
        <v>0</v>
      </c>
      <c r="E5415" s="141">
        <f t="shared" si="84"/>
        <v>0.17888619630144112</v>
      </c>
      <c r="F5415" s="3" t="s">
        <v>3</v>
      </c>
      <c r="G5415" s="3">
        <v>6</v>
      </c>
      <c r="H5415" s="125">
        <v>0.17888619630144112</v>
      </c>
      <c r="I5415" s="3"/>
      <c r="J5415" s="3"/>
      <c r="K5415" s="3" t="s">
        <v>210</v>
      </c>
      <c r="L5415" s="125">
        <v>0.212440025372446</v>
      </c>
      <c r="M5415" s="3">
        <v>3</v>
      </c>
      <c r="N5415" s="125">
        <v>-5.86315769650633E-3</v>
      </c>
      <c r="O5415" s="3">
        <v>16</v>
      </c>
      <c r="P5415" s="125">
        <v>-3.9416986767511202E-2</v>
      </c>
      <c r="Q5415" s="3">
        <v>30</v>
      </c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3"/>
    </row>
    <row r="5416" spans="1:30" hidden="1" x14ac:dyDescent="0.25">
      <c r="A5416" s="2">
        <v>17</v>
      </c>
      <c r="B5416" s="2">
        <v>2019</v>
      </c>
      <c r="C5416" s="4" t="str">
        <f>INDEX(Index!$B$1:$B$500,MATCH($F5416,Index!$A$1:$A$500,0)
)</f>
        <v>MIN</v>
      </c>
      <c r="D5416" s="4">
        <v>0</v>
      </c>
      <c r="E5416" s="141">
        <f t="shared" si="84"/>
        <v>0.16577933179106175</v>
      </c>
      <c r="F5416" s="3" t="s">
        <v>46</v>
      </c>
      <c r="G5416" s="3">
        <v>7</v>
      </c>
      <c r="H5416" s="125">
        <v>0.16577933179106175</v>
      </c>
      <c r="I5416" s="3"/>
      <c r="J5416" s="3"/>
      <c r="K5416" s="3" t="s">
        <v>204</v>
      </c>
      <c r="L5416" s="125">
        <v>3.6864447192179899E-2</v>
      </c>
      <c r="M5416" s="3">
        <v>11</v>
      </c>
      <c r="N5416" s="125">
        <v>-0.12096798703011399</v>
      </c>
      <c r="O5416" s="3">
        <v>5</v>
      </c>
      <c r="P5416" s="125">
        <v>7.9468975687678606E-3</v>
      </c>
      <c r="Q5416" s="3">
        <v>14</v>
      </c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3"/>
      <c r="AD5416" s="3"/>
    </row>
    <row r="5417" spans="1:30" hidden="1" x14ac:dyDescent="0.25">
      <c r="A5417" s="2">
        <v>17</v>
      </c>
      <c r="B5417" s="2">
        <v>2019</v>
      </c>
      <c r="C5417" s="4" t="str">
        <f>INDEX(Index!$B$1:$B$500,MATCH($F5417,Index!$A$1:$A$500,0)
)</f>
        <v>SEA</v>
      </c>
      <c r="D5417" s="4">
        <v>0</v>
      </c>
      <c r="E5417" s="141">
        <f t="shared" si="84"/>
        <v>0.10467009112626222</v>
      </c>
      <c r="F5417" s="3" t="s">
        <v>30</v>
      </c>
      <c r="G5417" s="3">
        <v>8</v>
      </c>
      <c r="H5417" s="125">
        <v>0.10467009112626222</v>
      </c>
      <c r="I5417" s="3"/>
      <c r="J5417" s="3"/>
      <c r="K5417" s="3" t="s">
        <v>206</v>
      </c>
      <c r="L5417" s="125">
        <v>0.14222393286927401</v>
      </c>
      <c r="M5417" s="3">
        <v>5</v>
      </c>
      <c r="N5417" s="125">
        <v>2.8110797040052898E-2</v>
      </c>
      <c r="O5417" s="3">
        <v>19</v>
      </c>
      <c r="P5417" s="125">
        <v>-9.4430447029589006E-3</v>
      </c>
      <c r="Q5417" s="3">
        <v>20</v>
      </c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3"/>
      <c r="AD5417" s="3"/>
    </row>
    <row r="5418" spans="1:30" hidden="1" x14ac:dyDescent="0.25">
      <c r="A5418" s="2">
        <v>17</v>
      </c>
      <c r="B5418" s="2">
        <v>2019</v>
      </c>
      <c r="C5418" s="4" t="str">
        <f>INDEX(Index!$B$1:$B$500,MATCH($F5418,Index!$A$1:$A$500,0)
)</f>
        <v>LAR</v>
      </c>
      <c r="D5418" s="4">
        <v>0</v>
      </c>
      <c r="E5418" s="141">
        <f t="shared" si="84"/>
        <v>8.3826307337759795E-2</v>
      </c>
      <c r="F5418" s="3" t="s">
        <v>42</v>
      </c>
      <c r="G5418" s="3">
        <v>9</v>
      </c>
      <c r="H5418" s="125">
        <v>8.3826307337759795E-2</v>
      </c>
      <c r="I5418" s="3"/>
      <c r="J5418" s="3"/>
      <c r="K5418" s="3" t="s">
        <v>207</v>
      </c>
      <c r="L5418" s="125">
        <v>3.8186225733908798E-4</v>
      </c>
      <c r="M5418" s="3">
        <v>17</v>
      </c>
      <c r="N5418" s="125">
        <v>-9.8028680774552901E-2</v>
      </c>
      <c r="O5418" s="3">
        <v>7</v>
      </c>
      <c r="P5418" s="125">
        <v>-1.4584235694132201E-2</v>
      </c>
      <c r="Q5418" s="3">
        <v>23</v>
      </c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3"/>
      <c r="AD5418" s="3"/>
    </row>
    <row r="5419" spans="1:30" hidden="1" x14ac:dyDescent="0.25">
      <c r="A5419" s="2">
        <v>17</v>
      </c>
      <c r="B5419" s="2">
        <v>2019</v>
      </c>
      <c r="C5419" s="4" t="str">
        <f>INDEX(Index!$B$1:$B$500,MATCH($F5419,Index!$A$1:$A$500,0)
)</f>
        <v>GB</v>
      </c>
      <c r="D5419" s="4">
        <v>0</v>
      </c>
      <c r="E5419" s="141">
        <f t="shared" si="84"/>
        <v>8.2313628498143915E-2</v>
      </c>
      <c r="F5419" s="3" t="s">
        <v>20</v>
      </c>
      <c r="G5419" s="3">
        <v>10</v>
      </c>
      <c r="H5419" s="125">
        <v>8.2313628498143915E-2</v>
      </c>
      <c r="I5419" s="3"/>
      <c r="J5419" s="3"/>
      <c r="K5419" s="3" t="s">
        <v>205</v>
      </c>
      <c r="L5419" s="125">
        <v>5.77592040745952E-2</v>
      </c>
      <c r="M5419" s="3">
        <v>8</v>
      </c>
      <c r="N5419" s="125">
        <v>-2.3188867943532601E-2</v>
      </c>
      <c r="O5419" s="3">
        <v>14</v>
      </c>
      <c r="P5419" s="125">
        <v>1.3655564800161199E-3</v>
      </c>
      <c r="Q5419" s="3">
        <v>18</v>
      </c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3"/>
      <c r="AD5419" s="3"/>
    </row>
    <row r="5420" spans="1:30" hidden="1" x14ac:dyDescent="0.25">
      <c r="A5420" s="2">
        <v>17</v>
      </c>
      <c r="B5420" s="2">
        <v>2019</v>
      </c>
      <c r="C5420" s="4" t="str">
        <f>INDEX(Index!$B$1:$B$500,MATCH($F5420,Index!$A$1:$A$500,0)
)</f>
        <v>TEN</v>
      </c>
      <c r="D5420" s="4">
        <v>0</v>
      </c>
      <c r="E5420" s="141">
        <f t="shared" si="84"/>
        <v>5.3653561924722093E-2</v>
      </c>
      <c r="F5420" s="3" t="s">
        <v>45</v>
      </c>
      <c r="G5420" s="3">
        <v>11</v>
      </c>
      <c r="H5420" s="125">
        <v>5.3653561924722093E-2</v>
      </c>
      <c r="I5420" s="3"/>
      <c r="J5420" s="3"/>
      <c r="K5420" s="3" t="s">
        <v>207</v>
      </c>
      <c r="L5420" s="125">
        <v>0.1126487097954</v>
      </c>
      <c r="M5420" s="3">
        <v>6</v>
      </c>
      <c r="N5420" s="125">
        <v>2.43648493276926E-2</v>
      </c>
      <c r="O5420" s="3">
        <v>17</v>
      </c>
      <c r="P5420" s="125">
        <v>-3.4630298542985299E-2</v>
      </c>
      <c r="Q5420" s="3">
        <v>29</v>
      </c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3"/>
      <c r="AD5420" s="3"/>
    </row>
    <row r="5421" spans="1:30" hidden="1" x14ac:dyDescent="0.25">
      <c r="A5421" s="2">
        <v>17</v>
      </c>
      <c r="B5421" s="2">
        <v>2019</v>
      </c>
      <c r="C5421" s="4" t="str">
        <f>INDEX(Index!$B$1:$B$500,MATCH($F5421,Index!$A$1:$A$500,0)
)</f>
        <v>PHI</v>
      </c>
      <c r="D5421" s="4">
        <v>0</v>
      </c>
      <c r="E5421" s="141">
        <f t="shared" si="84"/>
        <v>3.6743529744483104E-2</v>
      </c>
      <c r="F5421" s="3" t="s">
        <v>7</v>
      </c>
      <c r="G5421" s="3">
        <v>12</v>
      </c>
      <c r="H5421" s="125">
        <v>3.6743529744483104E-2</v>
      </c>
      <c r="I5421" s="3"/>
      <c r="J5421" s="3"/>
      <c r="K5421" s="3" t="s">
        <v>207</v>
      </c>
      <c r="L5421" s="125">
        <v>2.64742468846162E-2</v>
      </c>
      <c r="M5421" s="3">
        <v>14</v>
      </c>
      <c r="N5421" s="125">
        <v>-1.0707883889554201E-2</v>
      </c>
      <c r="O5421" s="3">
        <v>15</v>
      </c>
      <c r="P5421" s="125">
        <v>-4.38601029687299E-4</v>
      </c>
      <c r="Q5421" s="3">
        <v>19</v>
      </c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3"/>
      <c r="AD5421" s="3"/>
    </row>
    <row r="5422" spans="1:30" hidden="1" x14ac:dyDescent="0.25">
      <c r="A5422" s="2">
        <v>17</v>
      </c>
      <c r="B5422" s="2">
        <v>2019</v>
      </c>
      <c r="C5422" s="4" t="str">
        <f>INDEX(Index!$B$1:$B$500,MATCH($F5422,Index!$A$1:$A$500,0)
)</f>
        <v>TB</v>
      </c>
      <c r="D5422" s="4">
        <v>0</v>
      </c>
      <c r="E5422" s="141">
        <f t="shared" si="84"/>
        <v>1.2551213844334792E-2</v>
      </c>
      <c r="F5422" s="3" t="s">
        <v>38</v>
      </c>
      <c r="G5422" s="3">
        <v>13</v>
      </c>
      <c r="H5422" s="125">
        <v>1.2551213844334792E-2</v>
      </c>
      <c r="I5422" s="3"/>
      <c r="J5422" s="3"/>
      <c r="K5422" s="3" t="s">
        <v>209</v>
      </c>
      <c r="L5422" s="125">
        <v>-3.1338355124180803E-2</v>
      </c>
      <c r="M5422" s="3">
        <v>20</v>
      </c>
      <c r="N5422" s="125">
        <v>-7.1895344602355596E-2</v>
      </c>
      <c r="O5422" s="3">
        <v>10</v>
      </c>
      <c r="P5422" s="125">
        <v>-2.8005775633840001E-2</v>
      </c>
      <c r="Q5422" s="3">
        <v>27</v>
      </c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3"/>
    </row>
    <row r="5423" spans="1:30" hidden="1" x14ac:dyDescent="0.25">
      <c r="A5423" s="2">
        <v>17</v>
      </c>
      <c r="B5423" s="2">
        <v>2019</v>
      </c>
      <c r="C5423" s="4" t="str">
        <f>INDEX(Index!$B$1:$B$500,MATCH($F5423,Index!$A$1:$A$500,0)
)</f>
        <v>BUF</v>
      </c>
      <c r="D5423" s="4">
        <v>0</v>
      </c>
      <c r="E5423" s="141">
        <f t="shared" si="84"/>
        <v>1.7489604567843924E-3</v>
      </c>
      <c r="F5423" s="3" t="s">
        <v>0</v>
      </c>
      <c r="G5423" s="3">
        <v>14</v>
      </c>
      <c r="H5423" s="125">
        <v>1.7489604567843924E-3</v>
      </c>
      <c r="I5423" s="3"/>
      <c r="J5423" s="3"/>
      <c r="K5423" s="3" t="s">
        <v>204</v>
      </c>
      <c r="L5423" s="125">
        <v>-7.0212690823385604E-2</v>
      </c>
      <c r="M5423" s="3">
        <v>22</v>
      </c>
      <c r="N5423" s="125">
        <v>-8.4004728780800897E-2</v>
      </c>
      <c r="O5423" s="3">
        <v>9</v>
      </c>
      <c r="P5423" s="125">
        <v>-1.2043077500630901E-2</v>
      </c>
      <c r="Q5423" s="3">
        <v>21</v>
      </c>
      <c r="R5423" s="3"/>
      <c r="S5423" s="3"/>
      <c r="T5423" s="3"/>
      <c r="U5423" s="3"/>
      <c r="V5423" s="3"/>
      <c r="W5423" s="3"/>
      <c r="X5423" s="3"/>
      <c r="Y5423" s="3"/>
      <c r="Z5423" s="3"/>
      <c r="AA5423" s="3"/>
      <c r="AB5423" s="3"/>
      <c r="AC5423" s="3"/>
      <c r="AD5423" s="3"/>
    </row>
    <row r="5424" spans="1:30" hidden="1" x14ac:dyDescent="0.25">
      <c r="A5424" s="2">
        <v>17</v>
      </c>
      <c r="B5424" s="2">
        <v>2019</v>
      </c>
      <c r="C5424" s="4" t="str">
        <f>INDEX(Index!$B$1:$B$500,MATCH($F5424,Index!$A$1:$A$500,0)
)</f>
        <v>HOU</v>
      </c>
      <c r="D5424" s="4">
        <v>0</v>
      </c>
      <c r="E5424" s="141">
        <f t="shared" si="84"/>
        <v>-9.1578875402960995E-3</v>
      </c>
      <c r="F5424" s="3" t="s">
        <v>49</v>
      </c>
      <c r="G5424" s="3">
        <v>15</v>
      </c>
      <c r="H5424" s="125">
        <v>-9.1578875402960995E-3</v>
      </c>
      <c r="I5424" s="3"/>
      <c r="J5424" s="3"/>
      <c r="K5424" s="3" t="s">
        <v>204</v>
      </c>
      <c r="L5424" s="125">
        <v>3.3159087241881803E-2</v>
      </c>
      <c r="M5424" s="3">
        <v>13</v>
      </c>
      <c r="N5424" s="125">
        <v>7.1154304786680403E-2</v>
      </c>
      <c r="O5424" s="3">
        <v>21</v>
      </c>
      <c r="P5424" s="125">
        <v>2.88373300045025E-2</v>
      </c>
      <c r="Q5424" s="3">
        <v>5</v>
      </c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  <c r="AC5424" s="3"/>
      <c r="AD5424" s="3"/>
    </row>
    <row r="5425" spans="1:30" hidden="1" x14ac:dyDescent="0.25">
      <c r="A5425" s="2">
        <v>17</v>
      </c>
      <c r="B5425" s="2">
        <v>2019</v>
      </c>
      <c r="C5425" s="4" t="str">
        <f>INDEX(Index!$B$1:$B$500,MATCH($F5425,Index!$A$1:$A$500,0)
)</f>
        <v>CHI</v>
      </c>
      <c r="D5425" s="4">
        <v>0</v>
      </c>
      <c r="E5425" s="141">
        <f t="shared" si="84"/>
        <v>-9.814119153129049E-3</v>
      </c>
      <c r="F5425" s="3" t="s">
        <v>64</v>
      </c>
      <c r="G5425" s="3">
        <v>16</v>
      </c>
      <c r="H5425" s="125">
        <v>-9.814119153129049E-3</v>
      </c>
      <c r="I5425" s="3"/>
      <c r="J5425" s="3"/>
      <c r="K5425" s="3" t="s">
        <v>210</v>
      </c>
      <c r="L5425" s="125">
        <v>-0.103090622624863</v>
      </c>
      <c r="M5425" s="3">
        <v>25</v>
      </c>
      <c r="N5425" s="125">
        <v>-8.4057337830748993E-2</v>
      </c>
      <c r="O5425" s="3">
        <v>8</v>
      </c>
      <c r="P5425" s="125">
        <v>9.2191656409849592E-3</v>
      </c>
      <c r="Q5425" s="3">
        <v>13</v>
      </c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  <c r="AC5425" s="3"/>
      <c r="AD5425" s="3"/>
    </row>
    <row r="5426" spans="1:30" hidden="1" x14ac:dyDescent="0.25">
      <c r="A5426" s="2">
        <v>17</v>
      </c>
      <c r="B5426" s="2">
        <v>2019</v>
      </c>
      <c r="C5426" s="4" t="str">
        <f>INDEX(Index!$B$1:$B$500,MATCH($F5426,Index!$A$1:$A$500,0)
)</f>
        <v>ATL</v>
      </c>
      <c r="D5426" s="4">
        <v>0</v>
      </c>
      <c r="E5426" s="141">
        <f t="shared" si="84"/>
        <v>-3.04016380821856E-2</v>
      </c>
      <c r="F5426" s="3" t="s">
        <v>43</v>
      </c>
      <c r="G5426" s="3">
        <v>17</v>
      </c>
      <c r="H5426" s="125">
        <v>-3.04016380821856E-2</v>
      </c>
      <c r="I5426" s="3"/>
      <c r="J5426" s="3"/>
      <c r="K5426" s="3" t="s">
        <v>209</v>
      </c>
      <c r="L5426" s="125">
        <v>2.5717116800078099E-2</v>
      </c>
      <c r="M5426" s="3">
        <v>15</v>
      </c>
      <c r="N5426" s="125">
        <v>2.7611483569831299E-2</v>
      </c>
      <c r="O5426" s="3">
        <v>18</v>
      </c>
      <c r="P5426" s="125">
        <v>-2.85072713124324E-2</v>
      </c>
      <c r="Q5426" s="3">
        <v>28</v>
      </c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3"/>
    </row>
    <row r="5427" spans="1:30" hidden="1" x14ac:dyDescent="0.25">
      <c r="A5427" s="2">
        <v>17</v>
      </c>
      <c r="B5427" s="2">
        <v>2019</v>
      </c>
      <c r="C5427" s="4" t="str">
        <f>INDEX(Index!$B$1:$B$500,MATCH($F5427,Index!$A$1:$A$500,0)
)</f>
        <v>PIT</v>
      </c>
      <c r="D5427" s="4">
        <v>0</v>
      </c>
      <c r="E5427" s="141">
        <f t="shared" si="84"/>
        <v>-3.4070079844924217E-2</v>
      </c>
      <c r="F5427" s="3" t="s">
        <v>32</v>
      </c>
      <c r="G5427" s="3">
        <v>18</v>
      </c>
      <c r="H5427" s="125">
        <v>-3.4070079844924217E-2</v>
      </c>
      <c r="I5427" s="3"/>
      <c r="J5427" s="3"/>
      <c r="K5427" s="3" t="s">
        <v>210</v>
      </c>
      <c r="L5427" s="125">
        <v>-0.20133452760222501</v>
      </c>
      <c r="M5427" s="3">
        <v>31</v>
      </c>
      <c r="N5427" s="125">
        <v>-0.15258738171275399</v>
      </c>
      <c r="O5427" s="3">
        <v>3</v>
      </c>
      <c r="P5427" s="125">
        <v>1.4677066044546799E-2</v>
      </c>
      <c r="Q5427" s="3">
        <v>8</v>
      </c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3"/>
      <c r="AD5427" s="3"/>
    </row>
    <row r="5428" spans="1:30" hidden="1" x14ac:dyDescent="0.25">
      <c r="A5428" s="2">
        <v>17</v>
      </c>
      <c r="B5428" s="2">
        <v>2019</v>
      </c>
      <c r="C5428" s="4" t="str">
        <f>INDEX(Index!$B$1:$B$500,MATCH($F5428,Index!$A$1:$A$500,0)
)</f>
        <v>IND</v>
      </c>
      <c r="D5428" s="4">
        <v>0</v>
      </c>
      <c r="E5428" s="141">
        <f t="shared" si="84"/>
        <v>-5.3992717621002419E-2</v>
      </c>
      <c r="F5428" s="3" t="s">
        <v>35</v>
      </c>
      <c r="G5428" s="3">
        <v>19</v>
      </c>
      <c r="H5428" s="125">
        <v>-5.3992717621002419E-2</v>
      </c>
      <c r="I5428" s="3"/>
      <c r="J5428" s="3"/>
      <c r="K5428" s="3" t="s">
        <v>209</v>
      </c>
      <c r="L5428" s="125">
        <v>-8.2181323113485801E-3</v>
      </c>
      <c r="M5428" s="3">
        <v>18</v>
      </c>
      <c r="N5428" s="125">
        <v>4.9753385264104298E-2</v>
      </c>
      <c r="O5428" s="3">
        <v>20</v>
      </c>
      <c r="P5428" s="125">
        <v>3.9787999544504604E-3</v>
      </c>
      <c r="Q5428" s="3">
        <v>16</v>
      </c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3"/>
      <c r="AD5428" s="3"/>
    </row>
    <row r="5429" spans="1:30" hidden="1" x14ac:dyDescent="0.25">
      <c r="A5429" s="2">
        <v>17</v>
      </c>
      <c r="B5429" s="2">
        <v>2019</v>
      </c>
      <c r="C5429" s="4" t="str">
        <f>INDEX(Index!$B$1:$B$500,MATCH($F5429,Index!$A$1:$A$500,0)
)</f>
        <v>ARI</v>
      </c>
      <c r="D5429" s="4">
        <v>0</v>
      </c>
      <c r="E5429" s="141">
        <f t="shared" si="84"/>
        <v>-6.3922126978605096E-2</v>
      </c>
      <c r="F5429" s="3" t="s">
        <v>23</v>
      </c>
      <c r="G5429" s="3">
        <v>20</v>
      </c>
      <c r="H5429" s="125">
        <v>-6.3922126978605096E-2</v>
      </c>
      <c r="I5429" s="3"/>
      <c r="J5429" s="3"/>
      <c r="K5429" s="3" t="s">
        <v>265</v>
      </c>
      <c r="L5429" s="125">
        <v>3.3216815773207203E-2</v>
      </c>
      <c r="M5429" s="3">
        <v>12</v>
      </c>
      <c r="N5429" s="125">
        <v>7.3352450780957201E-2</v>
      </c>
      <c r="O5429" s="3">
        <v>23</v>
      </c>
      <c r="P5429" s="125">
        <v>-2.3786491970855101E-2</v>
      </c>
      <c r="Q5429" s="3">
        <v>26</v>
      </c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3"/>
      <c r="AD5429" s="3"/>
    </row>
    <row r="5430" spans="1:30" hidden="1" x14ac:dyDescent="0.25">
      <c r="A5430" s="2">
        <v>17</v>
      </c>
      <c r="B5430" s="2">
        <v>2019</v>
      </c>
      <c r="C5430" s="4" t="str">
        <f>INDEX(Index!$B$1:$B$500,MATCH($F5430,Index!$A$1:$A$500,0)
)</f>
        <v>DEN</v>
      </c>
      <c r="D5430" s="4">
        <v>0</v>
      </c>
      <c r="E5430" s="141">
        <f t="shared" si="84"/>
        <v>-7.6310492201431004E-2</v>
      </c>
      <c r="F5430" s="3" t="s">
        <v>39</v>
      </c>
      <c r="G5430" s="3">
        <v>21</v>
      </c>
      <c r="H5430" s="125">
        <v>-7.6310492201431004E-2</v>
      </c>
      <c r="I5430" s="3"/>
      <c r="J5430" s="3"/>
      <c r="K5430" s="3" t="s">
        <v>209</v>
      </c>
      <c r="L5430" s="125">
        <v>-0.111177238166781</v>
      </c>
      <c r="M5430" s="3">
        <v>26</v>
      </c>
      <c r="N5430" s="125">
        <v>-5.3779137717622202E-2</v>
      </c>
      <c r="O5430" s="3">
        <v>11</v>
      </c>
      <c r="P5430" s="125">
        <v>-1.89123917522722E-2</v>
      </c>
      <c r="Q5430" s="3">
        <v>24</v>
      </c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  <c r="AC5430" s="3"/>
      <c r="AD5430" s="3"/>
    </row>
    <row r="5431" spans="1:30" hidden="1" x14ac:dyDescent="0.25">
      <c r="A5431" s="2">
        <v>17</v>
      </c>
      <c r="B5431" s="2">
        <v>2019</v>
      </c>
      <c r="C5431" s="4" t="str">
        <f>INDEX(Index!$B$1:$B$500,MATCH($F5431,Index!$A$1:$A$500,0)
)</f>
        <v>DET</v>
      </c>
      <c r="D5431" s="4">
        <v>0</v>
      </c>
      <c r="E5431" s="141">
        <f t="shared" si="84"/>
        <v>-7.7341221634843915E-2</v>
      </c>
      <c r="F5431" s="3" t="s">
        <v>21</v>
      </c>
      <c r="G5431" s="3">
        <v>22</v>
      </c>
      <c r="H5431" s="125">
        <v>-7.7341221634843915E-2</v>
      </c>
      <c r="I5431" s="3"/>
      <c r="J5431" s="3"/>
      <c r="K5431" s="3" t="s">
        <v>325</v>
      </c>
      <c r="L5431" s="125">
        <v>-9.4528366285289104E-3</v>
      </c>
      <c r="M5431" s="3">
        <v>19</v>
      </c>
      <c r="N5431" s="125">
        <v>8.2331376559032499E-2</v>
      </c>
      <c r="O5431" s="3">
        <v>26</v>
      </c>
      <c r="P5431" s="125">
        <v>1.4442991552717501E-2</v>
      </c>
      <c r="Q5431" s="3">
        <v>10</v>
      </c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3"/>
    </row>
    <row r="5432" spans="1:30" hidden="1" x14ac:dyDescent="0.25">
      <c r="A5432" s="2">
        <v>17</v>
      </c>
      <c r="B5432" s="2">
        <v>2019</v>
      </c>
      <c r="C5432" s="4" t="str">
        <f>INDEX(Index!$B$1:$B$500,MATCH($F5432,Index!$A$1:$A$500,0)
)</f>
        <v>LAC</v>
      </c>
      <c r="D5432" s="4">
        <v>0</v>
      </c>
      <c r="E5432" s="141">
        <f t="shared" si="84"/>
        <v>-8.1982405342350795E-2</v>
      </c>
      <c r="F5432" s="3" t="s">
        <v>28</v>
      </c>
      <c r="G5432" s="3">
        <v>23</v>
      </c>
      <c r="H5432" s="125">
        <v>-8.1982405342350795E-2</v>
      </c>
      <c r="I5432" s="3"/>
      <c r="J5432" s="3"/>
      <c r="K5432" s="3" t="s">
        <v>212</v>
      </c>
      <c r="L5432" s="125">
        <v>4.3956631728968902E-2</v>
      </c>
      <c r="M5432" s="3">
        <v>10</v>
      </c>
      <c r="N5432" s="125">
        <v>7.4676736172373304E-2</v>
      </c>
      <c r="O5432" s="3">
        <v>24</v>
      </c>
      <c r="P5432" s="125">
        <v>-5.12623008989464E-2</v>
      </c>
      <c r="Q5432" s="3">
        <v>32</v>
      </c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  <c r="AC5432" s="3"/>
      <c r="AD5432" s="3"/>
    </row>
    <row r="5433" spans="1:30" hidden="1" x14ac:dyDescent="0.25">
      <c r="A5433" s="2">
        <v>17</v>
      </c>
      <c r="B5433" s="2">
        <v>2019</v>
      </c>
      <c r="C5433" s="4" t="str">
        <f>INDEX(Index!$B$1:$B$500,MATCH($F5433,Index!$A$1:$A$500,0)
)</f>
        <v>LV</v>
      </c>
      <c r="D5433" s="4">
        <v>0</v>
      </c>
      <c r="E5433" s="141">
        <f t="shared" si="84"/>
        <v>-0.10314372830750829</v>
      </c>
      <c r="F5433" s="3" t="s">
        <v>52</v>
      </c>
      <c r="G5433" s="3">
        <v>24</v>
      </c>
      <c r="H5433" s="125">
        <v>-0.10314372830750829</v>
      </c>
      <c r="I5433" s="3"/>
      <c r="J5433" s="3"/>
      <c r="K5433" s="3" t="s">
        <v>209</v>
      </c>
      <c r="L5433" s="125">
        <v>5.1273232101576E-2</v>
      </c>
      <c r="M5433" s="3">
        <v>9</v>
      </c>
      <c r="N5433" s="125">
        <v>0.13099709604023599</v>
      </c>
      <c r="O5433" s="3">
        <v>30</v>
      </c>
      <c r="P5433" s="125">
        <v>-2.3419864368848301E-2</v>
      </c>
      <c r="Q5433" s="3">
        <v>25</v>
      </c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3"/>
      <c r="AD5433" s="3"/>
    </row>
    <row r="5434" spans="1:30" hidden="1" x14ac:dyDescent="0.25">
      <c r="A5434" s="2">
        <v>17</v>
      </c>
      <c r="B5434" s="2">
        <v>2019</v>
      </c>
      <c r="C5434" s="4" t="str">
        <f>INDEX(Index!$B$1:$B$500,MATCH($F5434,Index!$A$1:$A$500,0)
)</f>
        <v>CLE</v>
      </c>
      <c r="D5434" s="4">
        <v>0</v>
      </c>
      <c r="E5434" s="141">
        <f t="shared" si="84"/>
        <v>-0.11318319527152242</v>
      </c>
      <c r="F5434" s="3" t="s">
        <v>10</v>
      </c>
      <c r="G5434" s="3">
        <v>25</v>
      </c>
      <c r="H5434" s="125">
        <v>-0.11318319527152242</v>
      </c>
      <c r="I5434" s="3"/>
      <c r="J5434" s="3"/>
      <c r="K5434" s="3" t="s">
        <v>208</v>
      </c>
      <c r="L5434" s="125">
        <v>-4.8606272150113899E-2</v>
      </c>
      <c r="M5434" s="3">
        <v>21</v>
      </c>
      <c r="N5434" s="125">
        <v>7.2427471128835005E-2</v>
      </c>
      <c r="O5434" s="3">
        <v>22</v>
      </c>
      <c r="P5434" s="125">
        <v>7.8505480074264906E-3</v>
      </c>
      <c r="Q5434" s="3">
        <v>15</v>
      </c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3"/>
    </row>
    <row r="5435" spans="1:30" hidden="1" x14ac:dyDescent="0.25">
      <c r="A5435" s="2">
        <v>17</v>
      </c>
      <c r="B5435" s="2">
        <v>2019</v>
      </c>
      <c r="C5435" s="4" t="str">
        <f>INDEX(Index!$B$1:$B$500,MATCH($F5435,Index!$A$1:$A$500,0)
)</f>
        <v>NYJ</v>
      </c>
      <c r="D5435" s="4">
        <v>0</v>
      </c>
      <c r="E5435" s="141">
        <f t="shared" si="84"/>
        <v>-0.18622574688768978</v>
      </c>
      <c r="F5435" s="3" t="s">
        <v>9</v>
      </c>
      <c r="G5435" s="3">
        <v>26</v>
      </c>
      <c r="H5435" s="125">
        <v>-0.18622574688768978</v>
      </c>
      <c r="I5435" s="3"/>
      <c r="J5435" s="3"/>
      <c r="K5435" s="3" t="s">
        <v>209</v>
      </c>
      <c r="L5435" s="125">
        <v>-0.26173586101204599</v>
      </c>
      <c r="M5435" s="3">
        <v>32</v>
      </c>
      <c r="N5435" s="125">
        <v>-4.1256670523467397E-2</v>
      </c>
      <c r="O5435" s="3">
        <v>13</v>
      </c>
      <c r="P5435" s="125">
        <v>3.4253443600888799E-2</v>
      </c>
      <c r="Q5435" s="3">
        <v>4</v>
      </c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3"/>
    </row>
    <row r="5436" spans="1:30" hidden="1" x14ac:dyDescent="0.25">
      <c r="A5436" s="2">
        <v>17</v>
      </c>
      <c r="B5436" s="2">
        <v>2019</v>
      </c>
      <c r="C5436" s="4" t="str">
        <f>INDEX(Index!$B$1:$B$500,MATCH($F5436,Index!$A$1:$A$500,0)
)</f>
        <v>JAX</v>
      </c>
      <c r="D5436" s="4">
        <v>0</v>
      </c>
      <c r="E5436" s="141">
        <f t="shared" si="84"/>
        <v>-0.1971354061199814</v>
      </c>
      <c r="F5436" s="3" t="s">
        <v>12</v>
      </c>
      <c r="G5436" s="3">
        <v>27</v>
      </c>
      <c r="H5436" s="125">
        <v>-0.1971354061199814</v>
      </c>
      <c r="I5436" s="3"/>
      <c r="J5436" s="3"/>
      <c r="K5436" s="3" t="s">
        <v>208</v>
      </c>
      <c r="L5436" s="125">
        <v>-9.9522229441854806E-2</v>
      </c>
      <c r="M5436" s="3">
        <v>24</v>
      </c>
      <c r="N5436" s="125">
        <v>0.124992722757288</v>
      </c>
      <c r="O5436" s="3">
        <v>28</v>
      </c>
      <c r="P5436" s="125">
        <v>2.7379546079161401E-2</v>
      </c>
      <c r="Q5436" s="3">
        <v>6</v>
      </c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3"/>
      <c r="AD5436" s="3"/>
    </row>
    <row r="5437" spans="1:30" hidden="1" x14ac:dyDescent="0.25">
      <c r="A5437" s="2">
        <v>17</v>
      </c>
      <c r="B5437" s="2">
        <v>2019</v>
      </c>
      <c r="C5437" s="4" t="str">
        <f>INDEX(Index!$B$1:$B$500,MATCH($F5437,Index!$A$1:$A$500,0)
)</f>
        <v>NYG</v>
      </c>
      <c r="D5437" s="4">
        <v>0</v>
      </c>
      <c r="E5437" s="141">
        <f t="shared" si="84"/>
        <v>-0.20075329403428019</v>
      </c>
      <c r="F5437" s="3" t="s">
        <v>15</v>
      </c>
      <c r="G5437" s="3">
        <v>28</v>
      </c>
      <c r="H5437" s="125">
        <v>-0.20075329403428019</v>
      </c>
      <c r="I5437" s="3"/>
      <c r="J5437" s="3"/>
      <c r="K5437" s="3" t="s">
        <v>211</v>
      </c>
      <c r="L5437" s="125">
        <v>-7.7745919106126202E-2</v>
      </c>
      <c r="M5437" s="3">
        <v>23</v>
      </c>
      <c r="N5437" s="125">
        <v>0.126030798405105</v>
      </c>
      <c r="O5437" s="3">
        <v>29</v>
      </c>
      <c r="P5437" s="125">
        <v>3.0234234769510198E-3</v>
      </c>
      <c r="Q5437" s="3">
        <v>17</v>
      </c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  <c r="AC5437" s="3"/>
      <c r="AD5437" s="3"/>
    </row>
    <row r="5438" spans="1:30" hidden="1" x14ac:dyDescent="0.25">
      <c r="A5438" s="2">
        <v>17</v>
      </c>
      <c r="B5438" s="2">
        <v>2019</v>
      </c>
      <c r="C5438" s="4" t="str">
        <f>INDEX(Index!$B$1:$B$500,MATCH($F5438,Index!$A$1:$A$500,0)
)</f>
        <v>CAR</v>
      </c>
      <c r="D5438" s="4">
        <v>0</v>
      </c>
      <c r="E5438" s="141">
        <f t="shared" si="84"/>
        <v>-0.2474460994500684</v>
      </c>
      <c r="F5438" s="3" t="s">
        <v>51</v>
      </c>
      <c r="G5438" s="3">
        <v>29</v>
      </c>
      <c r="H5438" s="125">
        <v>-0.2474460994500684</v>
      </c>
      <c r="I5438" s="3"/>
      <c r="J5438" s="3"/>
      <c r="K5438" s="3" t="s">
        <v>212</v>
      </c>
      <c r="L5438" s="125">
        <v>-0.12523435197065499</v>
      </c>
      <c r="M5438" s="3">
        <v>27</v>
      </c>
      <c r="N5438" s="125">
        <v>8.0770685693689406E-2</v>
      </c>
      <c r="O5438" s="3">
        <v>25</v>
      </c>
      <c r="P5438" s="125">
        <v>-4.1441061785724001E-2</v>
      </c>
      <c r="Q5438" s="3">
        <v>31</v>
      </c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  <c r="AC5438" s="3"/>
      <c r="AD5438" s="3"/>
    </row>
    <row r="5439" spans="1:30" hidden="1" x14ac:dyDescent="0.25">
      <c r="A5439" s="2">
        <v>17</v>
      </c>
      <c r="B5439" s="2">
        <v>2019</v>
      </c>
      <c r="C5439" s="4" t="str">
        <f>INDEX(Index!$B$1:$B$500,MATCH($F5439,Index!$A$1:$A$500,0)
)</f>
        <v>WAS</v>
      </c>
      <c r="D5439" s="4">
        <v>0</v>
      </c>
      <c r="E5439" s="141">
        <f t="shared" si="84"/>
        <v>-0.25949415923984653</v>
      </c>
      <c r="F5439" s="3" t="s">
        <v>26</v>
      </c>
      <c r="G5439" s="3">
        <v>30</v>
      </c>
      <c r="H5439" s="125">
        <v>-0.25949415923984653</v>
      </c>
      <c r="I5439" s="3"/>
      <c r="J5439" s="3"/>
      <c r="K5439" s="3" t="s">
        <v>238</v>
      </c>
      <c r="L5439" s="125">
        <v>-0.18380890358482499</v>
      </c>
      <c r="M5439" s="3">
        <v>30</v>
      </c>
      <c r="N5439" s="125">
        <v>0.10292026998451501</v>
      </c>
      <c r="O5439" s="3">
        <v>27</v>
      </c>
      <c r="P5439" s="125">
        <v>2.72350143294935E-2</v>
      </c>
      <c r="Q5439" s="3">
        <v>7</v>
      </c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  <c r="AC5439" s="3"/>
      <c r="AD5439" s="3"/>
    </row>
    <row r="5440" spans="1:30" hidden="1" x14ac:dyDescent="0.25">
      <c r="A5440" s="2">
        <v>17</v>
      </c>
      <c r="B5440" s="2">
        <v>2019</v>
      </c>
      <c r="C5440" s="4" t="str">
        <f>INDEX(Index!$B$1:$B$500,MATCH($F5440,Index!$A$1:$A$500,0)
)</f>
        <v>CIN</v>
      </c>
      <c r="D5440" s="4">
        <v>0</v>
      </c>
      <c r="E5440" s="141">
        <f t="shared" si="84"/>
        <v>-0.26233191249767573</v>
      </c>
      <c r="F5440" s="3" t="s">
        <v>24</v>
      </c>
      <c r="G5440" s="3">
        <v>31</v>
      </c>
      <c r="H5440" s="125">
        <v>-0.26233191249767573</v>
      </c>
      <c r="I5440" s="3"/>
      <c r="J5440" s="3"/>
      <c r="K5440" s="3" t="s">
        <v>213</v>
      </c>
      <c r="L5440" s="125">
        <v>-0.16315391706391499</v>
      </c>
      <c r="M5440" s="3">
        <v>29</v>
      </c>
      <c r="N5440" s="125">
        <v>0.145245016512699</v>
      </c>
      <c r="O5440" s="3">
        <v>31</v>
      </c>
      <c r="P5440" s="125">
        <v>4.6067021078938203E-2</v>
      </c>
      <c r="Q5440" s="3">
        <v>1</v>
      </c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  <c r="AC5440" s="3"/>
      <c r="AD5440" s="3"/>
    </row>
    <row r="5441" spans="1:30" hidden="1" x14ac:dyDescent="0.25">
      <c r="A5441" s="2">
        <v>17</v>
      </c>
      <c r="B5441" s="2">
        <v>2019</v>
      </c>
      <c r="C5441" s="4" t="str">
        <f>INDEX(Index!$B$1:$B$500,MATCH($F5441,Index!$A$1:$A$500,0)
)</f>
        <v>MIA</v>
      </c>
      <c r="D5441" s="4">
        <v>0</v>
      </c>
      <c r="E5441" s="141">
        <f t="shared" si="84"/>
        <v>-0.3738978659230478</v>
      </c>
      <c r="F5441" s="3" t="s">
        <v>4</v>
      </c>
      <c r="G5441" s="3">
        <v>32</v>
      </c>
      <c r="H5441" s="125">
        <v>-0.3738978659230478</v>
      </c>
      <c r="I5441" s="3"/>
      <c r="J5441" s="3"/>
      <c r="K5441" s="3" t="s">
        <v>212</v>
      </c>
      <c r="L5441" s="125">
        <v>-0.148847234507683</v>
      </c>
      <c r="M5441" s="3">
        <v>28</v>
      </c>
      <c r="N5441" s="125">
        <v>0.21202396906193699</v>
      </c>
      <c r="O5441" s="3">
        <v>32</v>
      </c>
      <c r="P5441" s="125">
        <v>-1.3026662353427801E-2</v>
      </c>
      <c r="Q5441" s="3">
        <v>22</v>
      </c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  <c r="AC5441" s="3"/>
      <c r="AD5441" s="3"/>
    </row>
    <row r="5442" spans="1:30" hidden="1" x14ac:dyDescent="0.25">
      <c r="A5442" s="2">
        <v>1</v>
      </c>
      <c r="B5442" s="2">
        <v>2020</v>
      </c>
      <c r="C5442" s="4" t="str">
        <f>INDEX(Index!$B$1:$B$500,MATCH($F5442,Index!$A$1:$A$500,0)
)</f>
        <v>BAL</v>
      </c>
      <c r="D5442" s="4">
        <v>0</v>
      </c>
      <c r="E5442" s="141">
        <f t="shared" ref="E5442:E5505" si="85">IF(D5442=1,H5442/100,H5442)</f>
        <v>0.80795683800770812</v>
      </c>
      <c r="F5442" s="3" t="s">
        <v>18</v>
      </c>
      <c r="G5442" s="3">
        <v>1</v>
      </c>
      <c r="H5442" s="125">
        <v>0.80795683800770812</v>
      </c>
      <c r="I5442" s="3"/>
      <c r="J5442" s="3"/>
      <c r="K5442" s="3" t="s">
        <v>98</v>
      </c>
      <c r="L5442" s="125">
        <v>0.38100113532838498</v>
      </c>
      <c r="M5442" s="3">
        <v>2</v>
      </c>
      <c r="N5442" s="125">
        <v>-0.33766256915262399</v>
      </c>
      <c r="O5442" s="3">
        <v>3</v>
      </c>
      <c r="P5442" s="125">
        <v>8.9293133526699195E-2</v>
      </c>
      <c r="Q5442" s="3">
        <v>2</v>
      </c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3"/>
      <c r="AD5442" s="3"/>
    </row>
    <row r="5443" spans="1:30" hidden="1" x14ac:dyDescent="0.25">
      <c r="A5443" s="2">
        <v>1</v>
      </c>
      <c r="B5443" s="2">
        <v>2020</v>
      </c>
      <c r="C5443" s="4" t="str">
        <f>INDEX(Index!$B$1:$B$500,MATCH($F5443,Index!$A$1:$A$500,0)
)</f>
        <v>NE</v>
      </c>
      <c r="D5443" s="4">
        <v>0</v>
      </c>
      <c r="E5443" s="141">
        <f t="shared" si="85"/>
        <v>0.58608114801031252</v>
      </c>
      <c r="F5443" s="3" t="s">
        <v>17</v>
      </c>
      <c r="G5443" s="3">
        <v>2</v>
      </c>
      <c r="H5443" s="125">
        <v>0.58608114801031252</v>
      </c>
      <c r="I5443" s="3"/>
      <c r="J5443" s="3"/>
      <c r="K5443" s="3" t="s">
        <v>98</v>
      </c>
      <c r="L5443" s="125">
        <v>0.352229819604648</v>
      </c>
      <c r="M5443" s="3">
        <v>3</v>
      </c>
      <c r="N5443" s="125">
        <v>-0.31669472741698401</v>
      </c>
      <c r="O5443" s="3">
        <v>4</v>
      </c>
      <c r="P5443" s="125">
        <v>-8.2843399011319499E-2</v>
      </c>
      <c r="Q5443" s="3">
        <v>24</v>
      </c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3"/>
    </row>
    <row r="5444" spans="1:30" hidden="1" x14ac:dyDescent="0.25">
      <c r="A5444" s="2">
        <v>1</v>
      </c>
      <c r="B5444" s="2">
        <v>2020</v>
      </c>
      <c r="C5444" s="4" t="str">
        <f>INDEX(Index!$B$1:$B$500,MATCH($F5444,Index!$A$1:$A$500,0)
)</f>
        <v>SEA</v>
      </c>
      <c r="D5444" s="4">
        <v>0</v>
      </c>
      <c r="E5444" s="141">
        <f t="shared" si="85"/>
        <v>0.5044931251788185</v>
      </c>
      <c r="F5444" s="3" t="s">
        <v>30</v>
      </c>
      <c r="G5444" s="3">
        <v>3</v>
      </c>
      <c r="H5444" s="125">
        <v>0.5044931251788185</v>
      </c>
      <c r="I5444" s="3"/>
      <c r="J5444" s="3"/>
      <c r="K5444" s="3" t="s">
        <v>98</v>
      </c>
      <c r="L5444" s="125">
        <v>0.38933145223012799</v>
      </c>
      <c r="M5444" s="3">
        <v>1</v>
      </c>
      <c r="N5444" s="125">
        <v>-3.9007931164103601E-2</v>
      </c>
      <c r="O5444" s="3">
        <v>12</v>
      </c>
      <c r="P5444" s="125">
        <v>7.6153741784586906E-2</v>
      </c>
      <c r="Q5444" s="3">
        <v>3</v>
      </c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3"/>
    </row>
    <row r="5445" spans="1:30" hidden="1" x14ac:dyDescent="0.25">
      <c r="A5445" s="2">
        <v>1</v>
      </c>
      <c r="B5445" s="2">
        <v>2020</v>
      </c>
      <c r="C5445" s="4" t="str">
        <f>INDEX(Index!$B$1:$B$500,MATCH($F5445,Index!$A$1:$A$500,0)
)</f>
        <v>PIT</v>
      </c>
      <c r="D5445" s="4">
        <v>0</v>
      </c>
      <c r="E5445" s="141">
        <f t="shared" si="85"/>
        <v>0.38011432259903194</v>
      </c>
      <c r="F5445" s="3" t="s">
        <v>32</v>
      </c>
      <c r="G5445" s="3">
        <v>4</v>
      </c>
      <c r="H5445" s="125">
        <v>0.38011432259903194</v>
      </c>
      <c r="I5445" s="3"/>
      <c r="J5445" s="3"/>
      <c r="K5445" s="3" t="s">
        <v>98</v>
      </c>
      <c r="L5445" s="125">
        <v>7.2119507485733897E-2</v>
      </c>
      <c r="M5445" s="3">
        <v>13</v>
      </c>
      <c r="N5445" s="125">
        <v>-0.41023258149912301</v>
      </c>
      <c r="O5445" s="3">
        <v>2</v>
      </c>
      <c r="P5445" s="125">
        <v>-0.102237766385825</v>
      </c>
      <c r="Q5445" s="3">
        <v>27</v>
      </c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3"/>
    </row>
    <row r="5446" spans="1:30" hidden="1" x14ac:dyDescent="0.25">
      <c r="A5446" s="2">
        <v>1</v>
      </c>
      <c r="B5446" s="2">
        <v>2020</v>
      </c>
      <c r="C5446" s="4" t="str">
        <f>INDEX(Index!$B$1:$B$500,MATCH($F5446,Index!$A$1:$A$500,0)
)</f>
        <v>GB</v>
      </c>
      <c r="D5446" s="4">
        <v>0</v>
      </c>
      <c r="E5446" s="141">
        <f t="shared" si="85"/>
        <v>0.30584815234453733</v>
      </c>
      <c r="F5446" s="3" t="s">
        <v>20</v>
      </c>
      <c r="G5446" s="3">
        <v>5</v>
      </c>
      <c r="H5446" s="125">
        <v>0.30584815234453733</v>
      </c>
      <c r="I5446" s="3"/>
      <c r="J5446" s="3"/>
      <c r="K5446" s="3" t="s">
        <v>98</v>
      </c>
      <c r="L5446" s="125">
        <v>0.28777840809219202</v>
      </c>
      <c r="M5446" s="3">
        <v>6</v>
      </c>
      <c r="N5446" s="125">
        <v>-2.7113517486791101E-2</v>
      </c>
      <c r="O5446" s="3">
        <v>13</v>
      </c>
      <c r="P5446" s="125">
        <v>-9.0437732344457906E-3</v>
      </c>
      <c r="Q5446" s="3">
        <v>13</v>
      </c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3"/>
    </row>
    <row r="5447" spans="1:30" hidden="1" x14ac:dyDescent="0.25">
      <c r="A5447" s="2">
        <v>1</v>
      </c>
      <c r="B5447" s="2">
        <v>2020</v>
      </c>
      <c r="C5447" s="4" t="str">
        <f>INDEX(Index!$B$1:$B$500,MATCH($F5447,Index!$A$1:$A$500,0)
)</f>
        <v>BUF</v>
      </c>
      <c r="D5447" s="4">
        <v>0</v>
      </c>
      <c r="E5447" s="141">
        <f t="shared" si="85"/>
        <v>0.30505810107890879</v>
      </c>
      <c r="F5447" s="3" t="s">
        <v>0</v>
      </c>
      <c r="G5447" s="3">
        <v>6</v>
      </c>
      <c r="H5447" s="125">
        <v>0.30505810107890879</v>
      </c>
      <c r="I5447" s="3"/>
      <c r="J5447" s="3"/>
      <c r="K5447" s="3" t="s">
        <v>98</v>
      </c>
      <c r="L5447" s="125">
        <v>7.5310171342036797E-2</v>
      </c>
      <c r="M5447" s="3">
        <v>12</v>
      </c>
      <c r="N5447" s="125">
        <v>-0.29461804918053502</v>
      </c>
      <c r="O5447" s="3">
        <v>6</v>
      </c>
      <c r="P5447" s="125">
        <v>-6.4870119443662999E-2</v>
      </c>
      <c r="Q5447" s="3">
        <v>23</v>
      </c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  <c r="AC5447" s="3"/>
      <c r="AD5447" s="3"/>
    </row>
    <row r="5448" spans="1:30" hidden="1" x14ac:dyDescent="0.25">
      <c r="A5448" s="2">
        <v>1</v>
      </c>
      <c r="B5448" s="2">
        <v>2020</v>
      </c>
      <c r="C5448" s="4" t="str">
        <f>INDEX(Index!$B$1:$B$500,MATCH($F5448,Index!$A$1:$A$500,0)
)</f>
        <v>JAX</v>
      </c>
      <c r="D5448" s="4">
        <v>0</v>
      </c>
      <c r="E5448" s="141">
        <f t="shared" si="85"/>
        <v>0.26987904434170396</v>
      </c>
      <c r="F5448" s="3" t="s">
        <v>12</v>
      </c>
      <c r="G5448" s="3">
        <v>7</v>
      </c>
      <c r="H5448" s="125">
        <v>0.26987904434170396</v>
      </c>
      <c r="I5448" s="3"/>
      <c r="J5448" s="3"/>
      <c r="K5448" s="3" t="s">
        <v>98</v>
      </c>
      <c r="L5448" s="125">
        <v>0.32118559759744902</v>
      </c>
      <c r="M5448" s="3">
        <v>4</v>
      </c>
      <c r="N5448" s="125">
        <v>6.9961533796387504E-2</v>
      </c>
      <c r="O5448" s="3">
        <v>20</v>
      </c>
      <c r="P5448" s="125">
        <v>1.86549805406424E-2</v>
      </c>
      <c r="Q5448" s="3">
        <v>7</v>
      </c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  <c r="AC5448" s="3"/>
      <c r="AD5448" s="3"/>
    </row>
    <row r="5449" spans="1:30" hidden="1" x14ac:dyDescent="0.25">
      <c r="A5449" s="2">
        <v>1</v>
      </c>
      <c r="B5449" s="2">
        <v>2020</v>
      </c>
      <c r="C5449" s="4" t="str">
        <f>INDEX(Index!$B$1:$B$500,MATCH($F5449,Index!$A$1:$A$500,0)
)</f>
        <v>WAS</v>
      </c>
      <c r="D5449" s="4">
        <v>0</v>
      </c>
      <c r="E5449" s="141">
        <f t="shared" si="85"/>
        <v>0.24953828387136773</v>
      </c>
      <c r="F5449" s="3" t="s">
        <v>26</v>
      </c>
      <c r="G5449" s="3">
        <v>8</v>
      </c>
      <c r="H5449" s="125">
        <v>0.24953828387136773</v>
      </c>
      <c r="I5449" s="3"/>
      <c r="J5449" s="3"/>
      <c r="K5449" s="3" t="s">
        <v>98</v>
      </c>
      <c r="L5449" s="125">
        <v>-0.30981238992377702</v>
      </c>
      <c r="M5449" s="3">
        <v>28</v>
      </c>
      <c r="N5449" s="125">
        <v>-0.58749626991773896</v>
      </c>
      <c r="O5449" s="3">
        <v>1</v>
      </c>
      <c r="P5449" s="125">
        <v>-2.8145596122594201E-2</v>
      </c>
      <c r="Q5449" s="3">
        <v>16</v>
      </c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  <c r="AC5449" s="3"/>
      <c r="AD5449" s="3"/>
    </row>
    <row r="5450" spans="1:30" hidden="1" x14ac:dyDescent="0.25">
      <c r="A5450" s="2">
        <v>1</v>
      </c>
      <c r="B5450" s="2">
        <v>2020</v>
      </c>
      <c r="C5450" s="4" t="str">
        <f>INDEX(Index!$B$1:$B$500,MATCH($F5450,Index!$A$1:$A$500,0)
)</f>
        <v>NO</v>
      </c>
      <c r="D5450" s="4">
        <v>0</v>
      </c>
      <c r="E5450" s="141">
        <f t="shared" si="85"/>
        <v>0.171984427226992</v>
      </c>
      <c r="F5450" s="3" t="s">
        <v>27</v>
      </c>
      <c r="G5450" s="3">
        <v>9</v>
      </c>
      <c r="H5450" s="125">
        <v>0.171984427226992</v>
      </c>
      <c r="I5450" s="3"/>
      <c r="J5450" s="3"/>
      <c r="K5450" s="3" t="s">
        <v>98</v>
      </c>
      <c r="L5450" s="125">
        <v>-0.103940800746295</v>
      </c>
      <c r="M5450" s="3">
        <v>23</v>
      </c>
      <c r="N5450" s="125">
        <v>-0.173213928041764</v>
      </c>
      <c r="O5450" s="3">
        <v>7</v>
      </c>
      <c r="P5450" s="125">
        <v>0.102711299931523</v>
      </c>
      <c r="Q5450" s="3">
        <v>1</v>
      </c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3"/>
    </row>
    <row r="5451" spans="1:30" hidden="1" x14ac:dyDescent="0.25">
      <c r="A5451" s="2">
        <v>1</v>
      </c>
      <c r="B5451" s="2">
        <v>2020</v>
      </c>
      <c r="C5451" s="4" t="str">
        <f>INDEX(Index!$B$1:$B$500,MATCH($F5451,Index!$A$1:$A$500,0)
)</f>
        <v>KC</v>
      </c>
      <c r="D5451" s="4">
        <v>0</v>
      </c>
      <c r="E5451" s="141">
        <f t="shared" si="85"/>
        <v>0.14345384300248123</v>
      </c>
      <c r="F5451" s="3" t="s">
        <v>5</v>
      </c>
      <c r="G5451" s="3">
        <v>10</v>
      </c>
      <c r="H5451" s="125">
        <v>0.14345384300248123</v>
      </c>
      <c r="I5451" s="3"/>
      <c r="J5451" s="3"/>
      <c r="K5451" s="3" t="s">
        <v>98</v>
      </c>
      <c r="L5451" s="125">
        <v>0.15693153066312601</v>
      </c>
      <c r="M5451" s="3">
        <v>8</v>
      </c>
      <c r="N5451" s="125">
        <v>6.3391228897445497E-3</v>
      </c>
      <c r="O5451" s="3">
        <v>15</v>
      </c>
      <c r="P5451" s="125">
        <v>-7.13856477090021E-3</v>
      </c>
      <c r="Q5451" s="3">
        <v>12</v>
      </c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3"/>
      <c r="AD5451" s="3"/>
    </row>
    <row r="5452" spans="1:30" hidden="1" x14ac:dyDescent="0.25">
      <c r="A5452" s="2">
        <v>1</v>
      </c>
      <c r="B5452" s="2">
        <v>2020</v>
      </c>
      <c r="C5452" s="4" t="str">
        <f>INDEX(Index!$B$1:$B$500,MATCH($F5452,Index!$A$1:$A$500,0)
)</f>
        <v>LV</v>
      </c>
      <c r="D5452" s="4">
        <v>0</v>
      </c>
      <c r="E5452" s="141">
        <f t="shared" si="85"/>
        <v>0.14295644118652806</v>
      </c>
      <c r="F5452" s="3" t="s">
        <v>53</v>
      </c>
      <c r="G5452" s="3">
        <v>11</v>
      </c>
      <c r="H5452" s="125">
        <v>0.14295644118652806</v>
      </c>
      <c r="I5452" s="3"/>
      <c r="J5452" s="3"/>
      <c r="K5452" s="3" t="s">
        <v>98</v>
      </c>
      <c r="L5452" s="125">
        <v>0.30880997314367198</v>
      </c>
      <c r="M5452" s="3">
        <v>5</v>
      </c>
      <c r="N5452" s="125">
        <v>0.14187256965477801</v>
      </c>
      <c r="O5452" s="3">
        <v>24</v>
      </c>
      <c r="P5452" s="125">
        <v>-2.3980962302365901E-2</v>
      </c>
      <c r="Q5452" s="3">
        <v>15</v>
      </c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  <c r="AC5452" s="3"/>
      <c r="AD5452" s="3"/>
    </row>
    <row r="5453" spans="1:30" hidden="1" x14ac:dyDescent="0.25">
      <c r="A5453" s="2">
        <v>1</v>
      </c>
      <c r="B5453" s="2">
        <v>2020</v>
      </c>
      <c r="C5453" s="4" t="str">
        <f>INDEX(Index!$B$1:$B$500,MATCH($F5453,Index!$A$1:$A$500,0)
)</f>
        <v>DET</v>
      </c>
      <c r="D5453" s="4">
        <v>0</v>
      </c>
      <c r="E5453" s="141">
        <f t="shared" si="85"/>
        <v>5.4034811809831003E-2</v>
      </c>
      <c r="F5453" s="3" t="s">
        <v>21</v>
      </c>
      <c r="G5453" s="3">
        <v>12</v>
      </c>
      <c r="H5453" s="125">
        <v>5.4034811809831003E-2</v>
      </c>
      <c r="I5453" s="3"/>
      <c r="J5453" s="3"/>
      <c r="K5453" s="3" t="s">
        <v>99</v>
      </c>
      <c r="L5453" s="125">
        <v>5.5614319861865401E-2</v>
      </c>
      <c r="M5453" s="3">
        <v>15</v>
      </c>
      <c r="N5453" s="125">
        <v>2.0557676220577001E-3</v>
      </c>
      <c r="O5453" s="3">
        <v>14</v>
      </c>
      <c r="P5453" s="125">
        <v>4.7625957002329699E-4</v>
      </c>
      <c r="Q5453" s="3">
        <v>10</v>
      </c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  <c r="AC5453" s="3"/>
      <c r="AD5453" s="3"/>
    </row>
    <row r="5454" spans="1:30" hidden="1" x14ac:dyDescent="0.25">
      <c r="A5454" s="2">
        <v>1</v>
      </c>
      <c r="B5454" s="2">
        <v>2020</v>
      </c>
      <c r="C5454" s="4" t="str">
        <f>INDEX(Index!$B$1:$B$500,MATCH($F5454,Index!$A$1:$A$500,0)
)</f>
        <v>CHI</v>
      </c>
      <c r="D5454" s="4">
        <v>0</v>
      </c>
      <c r="E5454" s="141">
        <f t="shared" si="85"/>
        <v>-1.2609632116788002E-2</v>
      </c>
      <c r="F5454" s="3" t="s">
        <v>64</v>
      </c>
      <c r="G5454" s="3">
        <v>13</v>
      </c>
      <c r="H5454" s="125">
        <v>-1.2609632116788002E-2</v>
      </c>
      <c r="I5454" s="3"/>
      <c r="J5454" s="3"/>
      <c r="K5454" s="3" t="s">
        <v>98</v>
      </c>
      <c r="L5454" s="125">
        <v>5.6826211102878499E-2</v>
      </c>
      <c r="M5454" s="3">
        <v>14</v>
      </c>
      <c r="N5454" s="125">
        <v>5.1936365331655701E-2</v>
      </c>
      <c r="O5454" s="3">
        <v>18</v>
      </c>
      <c r="P5454" s="125">
        <v>-1.74994778880108E-2</v>
      </c>
      <c r="Q5454" s="3">
        <v>14</v>
      </c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3"/>
      <c r="AC5454" s="3"/>
      <c r="AD5454" s="3"/>
    </row>
    <row r="5455" spans="1:30" hidden="1" x14ac:dyDescent="0.25">
      <c r="A5455" s="2">
        <v>1</v>
      </c>
      <c r="B5455" s="2">
        <v>2020</v>
      </c>
      <c r="C5455" s="4" t="str">
        <f>INDEX(Index!$B$1:$B$500,MATCH($F5455,Index!$A$1:$A$500,0)
)</f>
        <v>DAL</v>
      </c>
      <c r="D5455" s="4">
        <v>0</v>
      </c>
      <c r="E5455" s="141">
        <f t="shared" si="85"/>
        <v>-2.8613543050118699E-2</v>
      </c>
      <c r="F5455" s="3" t="s">
        <v>3</v>
      </c>
      <c r="G5455" s="3">
        <v>14</v>
      </c>
      <c r="H5455" s="125">
        <v>-2.8613543050118699E-2</v>
      </c>
      <c r="I5455" s="3"/>
      <c r="J5455" s="3"/>
      <c r="K5455" s="3" t="s">
        <v>99</v>
      </c>
      <c r="L5455" s="125">
        <v>0.100844961871739</v>
      </c>
      <c r="M5455" s="3">
        <v>9</v>
      </c>
      <c r="N5455" s="125">
        <v>7.1403016386465096E-2</v>
      </c>
      <c r="O5455" s="3">
        <v>21</v>
      </c>
      <c r="P5455" s="125">
        <v>-5.8055488535392601E-2</v>
      </c>
      <c r="Q5455" s="3">
        <v>21</v>
      </c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  <c r="AC5455" s="3"/>
      <c r="AD5455" s="3"/>
    </row>
    <row r="5456" spans="1:30" hidden="1" x14ac:dyDescent="0.25">
      <c r="A5456" s="2">
        <v>1</v>
      </c>
      <c r="B5456" s="2">
        <v>2020</v>
      </c>
      <c r="C5456" s="4" t="str">
        <f>INDEX(Index!$B$1:$B$500,MATCH($F5456,Index!$A$1:$A$500,0)
)</f>
        <v>CAR</v>
      </c>
      <c r="D5456" s="4">
        <v>0</v>
      </c>
      <c r="E5456" s="141">
        <f t="shared" si="85"/>
        <v>-3.6010782915298425E-2</v>
      </c>
      <c r="F5456" s="3" t="s">
        <v>51</v>
      </c>
      <c r="G5456" s="3">
        <v>15</v>
      </c>
      <c r="H5456" s="125">
        <v>-3.6010782915298425E-2</v>
      </c>
      <c r="I5456" s="3"/>
      <c r="J5456" s="3"/>
      <c r="K5456" s="3" t="s">
        <v>99</v>
      </c>
      <c r="L5456" s="125">
        <v>0.21565207940248099</v>
      </c>
      <c r="M5456" s="3">
        <v>7</v>
      </c>
      <c r="N5456" s="125">
        <v>0.26894663614251302</v>
      </c>
      <c r="O5456" s="3">
        <v>28</v>
      </c>
      <c r="P5456" s="125">
        <v>1.72837738247336E-2</v>
      </c>
      <c r="Q5456" s="3">
        <v>8</v>
      </c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3"/>
    </row>
    <row r="5457" spans="1:30" hidden="1" x14ac:dyDescent="0.25">
      <c r="A5457" s="2">
        <v>1</v>
      </c>
      <c r="B5457" s="2">
        <v>2020</v>
      </c>
      <c r="C5457" s="4" t="str">
        <f>INDEX(Index!$B$1:$B$500,MATCH($F5457,Index!$A$1:$A$500,0)
)</f>
        <v>LAC</v>
      </c>
      <c r="D5457" s="4">
        <v>0</v>
      </c>
      <c r="E5457" s="141">
        <f t="shared" si="85"/>
        <v>-4.1310426973391295E-2</v>
      </c>
      <c r="F5457" s="3" t="s">
        <v>28</v>
      </c>
      <c r="G5457" s="3">
        <v>16</v>
      </c>
      <c r="H5457" s="125">
        <v>-4.1310426973391295E-2</v>
      </c>
      <c r="I5457" s="3"/>
      <c r="J5457" s="3"/>
      <c r="K5457" s="3" t="s">
        <v>98</v>
      </c>
      <c r="L5457" s="125">
        <v>-8.2521871635604593E-2</v>
      </c>
      <c r="M5457" s="3">
        <v>21</v>
      </c>
      <c r="N5457" s="125">
        <v>-0.14071103865501899</v>
      </c>
      <c r="O5457" s="3">
        <v>8</v>
      </c>
      <c r="P5457" s="125">
        <v>-9.9499593992805696E-2</v>
      </c>
      <c r="Q5457" s="3">
        <v>26</v>
      </c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3"/>
    </row>
    <row r="5458" spans="1:30" hidden="1" x14ac:dyDescent="0.25">
      <c r="A5458" s="2">
        <v>1</v>
      </c>
      <c r="B5458" s="2">
        <v>2020</v>
      </c>
      <c r="C5458" s="4" t="str">
        <f>INDEX(Index!$B$1:$B$500,MATCH($F5458,Index!$A$1:$A$500,0)
)</f>
        <v>SF</v>
      </c>
      <c r="D5458" s="4">
        <v>0</v>
      </c>
      <c r="E5458" s="141">
        <f t="shared" si="85"/>
        <v>-6.1636153051637194E-2</v>
      </c>
      <c r="F5458" s="3" t="s">
        <v>1</v>
      </c>
      <c r="G5458" s="3">
        <v>17</v>
      </c>
      <c r="H5458" s="125">
        <v>-6.1636153051637194E-2</v>
      </c>
      <c r="I5458" s="3"/>
      <c r="J5458" s="3"/>
      <c r="K5458" s="3" t="s">
        <v>99</v>
      </c>
      <c r="L5458" s="125">
        <v>4.1722791513611003E-2</v>
      </c>
      <c r="M5458" s="3">
        <v>16</v>
      </c>
      <c r="N5458" s="125">
        <v>1.45328191563639E-2</v>
      </c>
      <c r="O5458" s="3">
        <v>16</v>
      </c>
      <c r="P5458" s="125">
        <v>-8.8826125408884293E-2</v>
      </c>
      <c r="Q5458" s="3">
        <v>25</v>
      </c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3"/>
      <c r="AD5458" s="3"/>
    </row>
    <row r="5459" spans="1:30" hidden="1" x14ac:dyDescent="0.25">
      <c r="A5459" s="2">
        <v>1</v>
      </c>
      <c r="B5459" s="2">
        <v>2020</v>
      </c>
      <c r="C5459" s="4" t="str">
        <f>INDEX(Index!$B$1:$B$500,MATCH($F5459,Index!$A$1:$A$500,0)
)</f>
        <v>ARI</v>
      </c>
      <c r="D5459" s="4">
        <v>0</v>
      </c>
      <c r="E5459" s="141">
        <f t="shared" si="85"/>
        <v>-0.12111862659471821</v>
      </c>
      <c r="F5459" s="3" t="s">
        <v>23</v>
      </c>
      <c r="G5459" s="3">
        <v>18</v>
      </c>
      <c r="H5459" s="125">
        <v>-0.12111862659471821</v>
      </c>
      <c r="I5459" s="3"/>
      <c r="J5459" s="3"/>
      <c r="K5459" s="3" t="s">
        <v>98</v>
      </c>
      <c r="L5459" s="125">
        <v>-1.4046126986433601E-2</v>
      </c>
      <c r="M5459" s="3">
        <v>20</v>
      </c>
      <c r="N5459" s="125">
        <v>4.8740126491599103E-2</v>
      </c>
      <c r="O5459" s="3">
        <v>17</v>
      </c>
      <c r="P5459" s="125">
        <v>-5.8332373116685501E-2</v>
      </c>
      <c r="Q5459" s="3">
        <v>22</v>
      </c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3"/>
    </row>
    <row r="5460" spans="1:30" hidden="1" x14ac:dyDescent="0.25">
      <c r="A5460" s="2">
        <v>1</v>
      </c>
      <c r="B5460" s="2">
        <v>2020</v>
      </c>
      <c r="C5460" s="4" t="str">
        <f>INDEX(Index!$B$1:$B$500,MATCH($F5460,Index!$A$1:$A$500,0)
)</f>
        <v>LAR</v>
      </c>
      <c r="D5460" s="4">
        <v>0</v>
      </c>
      <c r="E5460" s="141">
        <f t="shared" si="85"/>
        <v>-0.12661556325319551</v>
      </c>
      <c r="F5460" s="3" t="s">
        <v>42</v>
      </c>
      <c r="G5460" s="3">
        <v>19</v>
      </c>
      <c r="H5460" s="125">
        <v>-0.12661556325319551</v>
      </c>
      <c r="I5460" s="3"/>
      <c r="J5460" s="3"/>
      <c r="K5460" s="3" t="s">
        <v>98</v>
      </c>
      <c r="L5460" s="125">
        <v>9.5954614537752503E-2</v>
      </c>
      <c r="M5460" s="3">
        <v>10</v>
      </c>
      <c r="N5460" s="125">
        <v>0.112541804540814</v>
      </c>
      <c r="O5460" s="3">
        <v>23</v>
      </c>
      <c r="P5460" s="125">
        <v>-0.110028373250134</v>
      </c>
      <c r="Q5460" s="3">
        <v>29</v>
      </c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3"/>
    </row>
    <row r="5461" spans="1:30" hidden="1" x14ac:dyDescent="0.25">
      <c r="A5461" s="2">
        <v>1</v>
      </c>
      <c r="B5461" s="2">
        <v>2020</v>
      </c>
      <c r="C5461" s="4" t="str">
        <f>INDEX(Index!$B$1:$B$500,MATCH($F5461,Index!$A$1:$A$500,0)
)</f>
        <v>DEN</v>
      </c>
      <c r="D5461" s="4">
        <v>0</v>
      </c>
      <c r="E5461" s="141">
        <f t="shared" si="85"/>
        <v>-0.15999063019953816</v>
      </c>
      <c r="F5461" s="3" t="s">
        <v>39</v>
      </c>
      <c r="G5461" s="3">
        <v>20</v>
      </c>
      <c r="H5461" s="125">
        <v>-0.15999063019953816</v>
      </c>
      <c r="I5461" s="3"/>
      <c r="J5461" s="3"/>
      <c r="K5461" s="3" t="s">
        <v>99</v>
      </c>
      <c r="L5461" s="125">
        <v>-0.10478931376703</v>
      </c>
      <c r="M5461" s="3">
        <v>24</v>
      </c>
      <c r="N5461" s="125">
        <v>5.7927249413103697E-2</v>
      </c>
      <c r="O5461" s="3">
        <v>19</v>
      </c>
      <c r="P5461" s="125">
        <v>2.72593298059554E-3</v>
      </c>
      <c r="Q5461" s="3">
        <v>9</v>
      </c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  <c r="AC5461" s="3"/>
      <c r="AD5461" s="3"/>
    </row>
    <row r="5462" spans="1:30" hidden="1" x14ac:dyDescent="0.25">
      <c r="A5462" s="2">
        <v>1</v>
      </c>
      <c r="B5462" s="2">
        <v>2020</v>
      </c>
      <c r="C5462" s="4" t="str">
        <f>INDEX(Index!$B$1:$B$500,MATCH($F5462,Index!$A$1:$A$500,0)
)</f>
        <v>TEN</v>
      </c>
      <c r="D5462" s="4">
        <v>0</v>
      </c>
      <c r="E5462" s="141">
        <f t="shared" si="85"/>
        <v>-0.20881980996968741</v>
      </c>
      <c r="F5462" s="3" t="s">
        <v>45</v>
      </c>
      <c r="G5462" s="3">
        <v>21</v>
      </c>
      <c r="H5462" s="125">
        <v>-0.20881980996968741</v>
      </c>
      <c r="I5462" s="3"/>
      <c r="J5462" s="3"/>
      <c r="K5462" s="3" t="s">
        <v>98</v>
      </c>
      <c r="L5462" s="125">
        <v>3.5402249809739002E-2</v>
      </c>
      <c r="M5462" s="3">
        <v>17</v>
      </c>
      <c r="N5462" s="125">
        <v>-6.2708732805293599E-2</v>
      </c>
      <c r="O5462" s="3">
        <v>11</v>
      </c>
      <c r="P5462" s="125">
        <v>-0.30693079258472</v>
      </c>
      <c r="Q5462" s="3">
        <v>32</v>
      </c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  <c r="AC5462" s="3"/>
      <c r="AD5462" s="3"/>
    </row>
    <row r="5463" spans="1:30" hidden="1" x14ac:dyDescent="0.25">
      <c r="A5463" s="2">
        <v>1</v>
      </c>
      <c r="B5463" s="2">
        <v>2020</v>
      </c>
      <c r="C5463" s="4" t="str">
        <f>INDEX(Index!$B$1:$B$500,MATCH($F5463,Index!$A$1:$A$500,0)
)</f>
        <v>HOU</v>
      </c>
      <c r="D5463" s="4">
        <v>0</v>
      </c>
      <c r="E5463" s="141">
        <f t="shared" si="85"/>
        <v>-0.20950322369432969</v>
      </c>
      <c r="F5463" s="3" t="s">
        <v>49</v>
      </c>
      <c r="G5463" s="3">
        <v>22</v>
      </c>
      <c r="H5463" s="125">
        <v>-0.20950322369432969</v>
      </c>
      <c r="I5463" s="3"/>
      <c r="J5463" s="3"/>
      <c r="K5463" s="3" t="s">
        <v>99</v>
      </c>
      <c r="L5463" s="125">
        <v>-1.4965430753964E-3</v>
      </c>
      <c r="M5463" s="3">
        <v>19</v>
      </c>
      <c r="N5463" s="125">
        <v>0.16486109031919799</v>
      </c>
      <c r="O5463" s="3">
        <v>26</v>
      </c>
      <c r="P5463" s="125">
        <v>-4.3145590299735297E-2</v>
      </c>
      <c r="Q5463" s="3">
        <v>17</v>
      </c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  <c r="AC5463" s="3"/>
      <c r="AD5463" s="3"/>
    </row>
    <row r="5464" spans="1:30" hidden="1" x14ac:dyDescent="0.25">
      <c r="A5464" s="2">
        <v>1</v>
      </c>
      <c r="B5464" s="2">
        <v>2020</v>
      </c>
      <c r="C5464" s="4" t="str">
        <f>INDEX(Index!$B$1:$B$500,MATCH($F5464,Index!$A$1:$A$500,0)
)</f>
        <v>IND</v>
      </c>
      <c r="D5464" s="4">
        <v>0</v>
      </c>
      <c r="E5464" s="141">
        <f t="shared" si="85"/>
        <v>-0.22509070799347219</v>
      </c>
      <c r="F5464" s="3" t="s">
        <v>35</v>
      </c>
      <c r="G5464" s="3">
        <v>23</v>
      </c>
      <c r="H5464" s="125">
        <v>-0.22509070799347219</v>
      </c>
      <c r="I5464" s="3"/>
      <c r="J5464" s="3"/>
      <c r="K5464" s="3" t="s">
        <v>99</v>
      </c>
      <c r="L5464" s="125">
        <v>9.3545233934253499E-2</v>
      </c>
      <c r="M5464" s="3">
        <v>11</v>
      </c>
      <c r="N5464" s="125">
        <v>0.269482333217201</v>
      </c>
      <c r="O5464" s="3">
        <v>29</v>
      </c>
      <c r="P5464" s="125">
        <v>-4.9153608710524703E-2</v>
      </c>
      <c r="Q5464" s="3">
        <v>20</v>
      </c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  <c r="AC5464" s="3"/>
      <c r="AD5464" s="3"/>
    </row>
    <row r="5465" spans="1:30" hidden="1" x14ac:dyDescent="0.25">
      <c r="A5465" s="2">
        <v>1</v>
      </c>
      <c r="B5465" s="2">
        <v>2020</v>
      </c>
      <c r="C5465" s="4" t="str">
        <f>INDEX(Index!$B$1:$B$500,MATCH($F5465,Index!$A$1:$A$500,0)
)</f>
        <v>CIN</v>
      </c>
      <c r="D5465" s="4">
        <v>0</v>
      </c>
      <c r="E5465" s="141">
        <f t="shared" si="85"/>
        <v>-0.25104272857712401</v>
      </c>
      <c r="F5465" s="3" t="s">
        <v>24</v>
      </c>
      <c r="G5465" s="3">
        <v>24</v>
      </c>
      <c r="H5465" s="125">
        <v>-0.25104272857712401</v>
      </c>
      <c r="I5465" s="3"/>
      <c r="J5465" s="3"/>
      <c r="K5465" s="3" t="s">
        <v>99</v>
      </c>
      <c r="L5465" s="125">
        <v>-0.27860484007090802</v>
      </c>
      <c r="M5465" s="3">
        <v>27</v>
      </c>
      <c r="N5465" s="125">
        <v>-7.6002756578829905E-2</v>
      </c>
      <c r="O5465" s="3">
        <v>10</v>
      </c>
      <c r="P5465" s="125">
        <v>-4.8440645085045898E-2</v>
      </c>
      <c r="Q5465" s="3">
        <v>19</v>
      </c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3"/>
    </row>
    <row r="5466" spans="1:30" hidden="1" x14ac:dyDescent="0.25">
      <c r="A5466" s="2">
        <v>1</v>
      </c>
      <c r="B5466" s="2">
        <v>2020</v>
      </c>
      <c r="C5466" s="4" t="str">
        <f>INDEX(Index!$B$1:$B$500,MATCH($F5466,Index!$A$1:$A$500,0)
)</f>
        <v>TB</v>
      </c>
      <c r="D5466" s="4">
        <v>0</v>
      </c>
      <c r="E5466" s="141">
        <f t="shared" si="85"/>
        <v>-0.26114628998702699</v>
      </c>
      <c r="F5466" s="3" t="s">
        <v>38</v>
      </c>
      <c r="G5466" s="3">
        <v>25</v>
      </c>
      <c r="H5466" s="125">
        <v>-0.26114628998702699</v>
      </c>
      <c r="I5466" s="3"/>
      <c r="J5466" s="3"/>
      <c r="K5466" s="3" t="s">
        <v>99</v>
      </c>
      <c r="L5466" s="125">
        <v>-0.19989878643487699</v>
      </c>
      <c r="M5466" s="3">
        <v>26</v>
      </c>
      <c r="N5466" s="125">
        <v>-0.114288885069865</v>
      </c>
      <c r="O5466" s="3">
        <v>9</v>
      </c>
      <c r="P5466" s="125">
        <v>-0.17553638862201501</v>
      </c>
      <c r="Q5466" s="3">
        <v>31</v>
      </c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  <c r="AC5466" s="3"/>
      <c r="AD5466" s="3"/>
    </row>
    <row r="5467" spans="1:30" hidden="1" x14ac:dyDescent="0.25">
      <c r="A5467" s="2">
        <v>1</v>
      </c>
      <c r="B5467" s="2">
        <v>2020</v>
      </c>
      <c r="C5467" s="4" t="str">
        <f>INDEX(Index!$B$1:$B$500,MATCH($F5467,Index!$A$1:$A$500,0)
)</f>
        <v>MIN</v>
      </c>
      <c r="D5467" s="4">
        <v>0</v>
      </c>
      <c r="E5467" s="141">
        <f t="shared" si="85"/>
        <v>-0.30842275989480833</v>
      </c>
      <c r="F5467" s="3" t="s">
        <v>46</v>
      </c>
      <c r="G5467" s="3">
        <v>26</v>
      </c>
      <c r="H5467" s="125">
        <v>-0.30842275989480833</v>
      </c>
      <c r="I5467" s="3"/>
      <c r="J5467" s="3"/>
      <c r="K5467" s="3" t="s">
        <v>99</v>
      </c>
      <c r="L5467" s="125">
        <v>-8.8030851612081407E-2</v>
      </c>
      <c r="M5467" s="3">
        <v>22</v>
      </c>
      <c r="N5467" s="125">
        <v>0.25214297331291302</v>
      </c>
      <c r="O5467" s="3">
        <v>27</v>
      </c>
      <c r="P5467" s="125">
        <v>3.1751065030186099E-2</v>
      </c>
      <c r="Q5467" s="3">
        <v>4</v>
      </c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</row>
    <row r="5468" spans="1:30" hidden="1" x14ac:dyDescent="0.25">
      <c r="A5468" s="2">
        <v>1</v>
      </c>
      <c r="B5468" s="2">
        <v>2020</v>
      </c>
      <c r="C5468" s="4" t="str">
        <f>INDEX(Index!$B$1:$B$500,MATCH($F5468,Index!$A$1:$A$500,0)
)</f>
        <v>PHI</v>
      </c>
      <c r="D5468" s="4">
        <v>0</v>
      </c>
      <c r="E5468" s="141">
        <f t="shared" si="85"/>
        <v>-0.33517727968209321</v>
      </c>
      <c r="F5468" s="3" t="s">
        <v>7</v>
      </c>
      <c r="G5468" s="3">
        <v>27</v>
      </c>
      <c r="H5468" s="125">
        <v>-0.33517727968209321</v>
      </c>
      <c r="I5468" s="3"/>
      <c r="J5468" s="3"/>
      <c r="K5468" s="3" t="s">
        <v>99</v>
      </c>
      <c r="L5468" s="125">
        <v>-0.59765628761388101</v>
      </c>
      <c r="M5468" s="3">
        <v>32</v>
      </c>
      <c r="N5468" s="125">
        <v>-0.30882175754739599</v>
      </c>
      <c r="O5468" s="3">
        <v>5</v>
      </c>
      <c r="P5468" s="125">
        <v>-4.6342749615608199E-2</v>
      </c>
      <c r="Q5468" s="3">
        <v>18</v>
      </c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  <c r="AC5468" s="3"/>
      <c r="AD5468" s="3"/>
    </row>
    <row r="5469" spans="1:30" hidden="1" x14ac:dyDescent="0.25">
      <c r="A5469" s="2">
        <v>1</v>
      </c>
      <c r="B5469" s="2">
        <v>2020</v>
      </c>
      <c r="C5469" s="4" t="str">
        <f>INDEX(Index!$B$1:$B$500,MATCH($F5469,Index!$A$1:$A$500,0)
)</f>
        <v>MIA</v>
      </c>
      <c r="D5469" s="4">
        <v>0</v>
      </c>
      <c r="E5469" s="141">
        <f t="shared" si="85"/>
        <v>-0.40272302549427785</v>
      </c>
      <c r="F5469" s="3" t="s">
        <v>4</v>
      </c>
      <c r="G5469" s="3">
        <v>28</v>
      </c>
      <c r="H5469" s="125">
        <v>-0.40272302549427785</v>
      </c>
      <c r="I5469" s="3"/>
      <c r="J5469" s="3"/>
      <c r="K5469" s="3" t="s">
        <v>99</v>
      </c>
      <c r="L5469" s="125">
        <v>-0.115942797397214</v>
      </c>
      <c r="M5469" s="3">
        <v>25</v>
      </c>
      <c r="N5469" s="125">
        <v>0.30821208341102302</v>
      </c>
      <c r="O5469" s="3">
        <v>31</v>
      </c>
      <c r="P5469" s="125">
        <v>2.1431855313959199E-2</v>
      </c>
      <c r="Q5469" s="3">
        <v>6</v>
      </c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  <c r="AC5469" s="3"/>
      <c r="AD5469" s="3"/>
    </row>
    <row r="5470" spans="1:30" hidden="1" x14ac:dyDescent="0.25">
      <c r="A5470" s="2">
        <v>1</v>
      </c>
      <c r="B5470" s="2">
        <v>2020</v>
      </c>
      <c r="C5470" s="4" t="str">
        <f>INDEX(Index!$B$1:$B$500,MATCH($F5470,Index!$A$1:$A$500,0)
)</f>
        <v>ATL</v>
      </c>
      <c r="D5470" s="4">
        <v>0</v>
      </c>
      <c r="E5470" s="141">
        <f t="shared" si="85"/>
        <v>-0.41349292256845854</v>
      </c>
      <c r="F5470" s="3" t="s">
        <v>43</v>
      </c>
      <c r="G5470" s="3">
        <v>29</v>
      </c>
      <c r="H5470" s="125">
        <v>-0.41349292256845854</v>
      </c>
      <c r="I5470" s="3"/>
      <c r="J5470" s="3"/>
      <c r="K5470" s="3" t="s">
        <v>99</v>
      </c>
      <c r="L5470" s="125">
        <v>2.0607850027388599E-2</v>
      </c>
      <c r="M5470" s="3">
        <v>18</v>
      </c>
      <c r="N5470" s="125">
        <v>0.43048272621922101</v>
      </c>
      <c r="O5470" s="3">
        <v>32</v>
      </c>
      <c r="P5470" s="125">
        <v>-3.6180463766260799E-3</v>
      </c>
      <c r="Q5470" s="3">
        <v>11</v>
      </c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3"/>
      <c r="AD5470" s="3"/>
    </row>
    <row r="5471" spans="1:30" hidden="1" x14ac:dyDescent="0.25">
      <c r="A5471" s="2">
        <v>1</v>
      </c>
      <c r="B5471" s="2">
        <v>2020</v>
      </c>
      <c r="C5471" s="4" t="str">
        <f>INDEX(Index!$B$1:$B$500,MATCH($F5471,Index!$A$1:$A$500,0)
)</f>
        <v>NYJ</v>
      </c>
      <c r="D5471" s="4">
        <v>0</v>
      </c>
      <c r="E5471" s="141">
        <f t="shared" si="85"/>
        <v>-0.55703589660066866</v>
      </c>
      <c r="F5471" s="3" t="s">
        <v>9</v>
      </c>
      <c r="G5471" s="3">
        <v>30</v>
      </c>
      <c r="H5471" s="125">
        <v>-0.55703589660066866</v>
      </c>
      <c r="I5471" s="3"/>
      <c r="J5471" s="3"/>
      <c r="K5471" s="3" t="s">
        <v>99</v>
      </c>
      <c r="L5471" s="125">
        <v>-0.38013704139924298</v>
      </c>
      <c r="M5471" s="3">
        <v>29</v>
      </c>
      <c r="N5471" s="125">
        <v>7.3381489429453703E-2</v>
      </c>
      <c r="O5471" s="3">
        <v>22</v>
      </c>
      <c r="P5471" s="125">
        <v>-0.103517365771972</v>
      </c>
      <c r="Q5471" s="3">
        <v>28</v>
      </c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3"/>
      <c r="AD5471" s="3"/>
    </row>
    <row r="5472" spans="1:30" hidden="1" x14ac:dyDescent="0.25">
      <c r="A5472" s="2">
        <v>1</v>
      </c>
      <c r="B5472" s="2">
        <v>2020</v>
      </c>
      <c r="C5472" s="4" t="str">
        <f>INDEX(Index!$B$1:$B$500,MATCH($F5472,Index!$A$1:$A$500,0)
)</f>
        <v>NYG</v>
      </c>
      <c r="D5472" s="4">
        <v>0</v>
      </c>
      <c r="E5472" s="141">
        <f t="shared" si="85"/>
        <v>-0.60027580871015229</v>
      </c>
      <c r="F5472" s="3" t="s">
        <v>15</v>
      </c>
      <c r="G5472" s="3">
        <v>31</v>
      </c>
      <c r="H5472" s="125">
        <v>-0.60027580871015229</v>
      </c>
      <c r="I5472" s="3"/>
      <c r="J5472" s="3"/>
      <c r="K5472" s="3" t="s">
        <v>99</v>
      </c>
      <c r="L5472" s="125">
        <v>-0.47084785083423703</v>
      </c>
      <c r="M5472" s="3">
        <v>31</v>
      </c>
      <c r="N5472" s="125">
        <v>0.154810718004912</v>
      </c>
      <c r="O5472" s="3">
        <v>25</v>
      </c>
      <c r="P5472" s="125">
        <v>2.53827601289968E-2</v>
      </c>
      <c r="Q5472" s="3">
        <v>5</v>
      </c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  <c r="AC5472" s="3"/>
      <c r="AD5472" s="3"/>
    </row>
    <row r="5473" spans="1:30" hidden="1" x14ac:dyDescent="0.25">
      <c r="A5473" s="2">
        <v>1</v>
      </c>
      <c r="B5473" s="2">
        <v>2020</v>
      </c>
      <c r="C5473" s="4" t="str">
        <f>INDEX(Index!$B$1:$B$500,MATCH($F5473,Index!$A$1:$A$500,0)
)</f>
        <v>CLE</v>
      </c>
      <c r="D5473" s="4">
        <v>0</v>
      </c>
      <c r="E5473" s="141">
        <f t="shared" si="85"/>
        <v>-0.89320761730605802</v>
      </c>
      <c r="F5473" s="3" t="s">
        <v>10</v>
      </c>
      <c r="G5473" s="3">
        <v>32</v>
      </c>
      <c r="H5473" s="125">
        <v>-0.89320761730605802</v>
      </c>
      <c r="I5473" s="3"/>
      <c r="J5473" s="3"/>
      <c r="K5473" s="3" t="s">
        <v>99</v>
      </c>
      <c r="L5473" s="125">
        <v>-0.42435609524449902</v>
      </c>
      <c r="M5473" s="3">
        <v>30</v>
      </c>
      <c r="N5473" s="125">
        <v>0.296780885043333</v>
      </c>
      <c r="O5473" s="3">
        <v>30</v>
      </c>
      <c r="P5473" s="125">
        <v>-0.172070637018226</v>
      </c>
      <c r="Q5473" s="3">
        <v>30</v>
      </c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3"/>
      <c r="AD5473" s="3"/>
    </row>
    <row r="5474" spans="1:30" hidden="1" x14ac:dyDescent="0.25">
      <c r="A5474" s="2">
        <v>2</v>
      </c>
      <c r="B5474" s="2">
        <v>2020</v>
      </c>
      <c r="C5474" s="4" t="str">
        <f>INDEX(Index!$B$1:$B$500,MATCH($F5474,Index!$A$1:$A$500,0)
)</f>
        <v>BAL</v>
      </c>
      <c r="D5474" s="4">
        <v>0</v>
      </c>
      <c r="E5474" s="141">
        <f t="shared" si="85"/>
        <v>0.5507805846396614</v>
      </c>
      <c r="F5474" s="3" t="s">
        <v>18</v>
      </c>
      <c r="G5474" s="3">
        <v>1</v>
      </c>
      <c r="H5474" s="125">
        <v>0.5507805846396614</v>
      </c>
      <c r="I5474" s="3"/>
      <c r="J5474" s="3"/>
      <c r="K5474" s="3" t="s">
        <v>100</v>
      </c>
      <c r="L5474" s="125">
        <v>0.22774178891834199</v>
      </c>
      <c r="M5474" s="3">
        <v>5</v>
      </c>
      <c r="N5474" s="125">
        <v>-0.26827296801495099</v>
      </c>
      <c r="O5474" s="3">
        <v>3</v>
      </c>
      <c r="P5474" s="125">
        <v>5.4765827706368397E-2</v>
      </c>
      <c r="Q5474" s="3">
        <v>4</v>
      </c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3"/>
    </row>
    <row r="5475" spans="1:30" hidden="1" x14ac:dyDescent="0.25">
      <c r="A5475" s="2">
        <v>2</v>
      </c>
      <c r="B5475" s="2">
        <v>2020</v>
      </c>
      <c r="C5475" s="4" t="str">
        <f>INDEX(Index!$B$1:$B$500,MATCH($F5475,Index!$A$1:$A$500,0)
)</f>
        <v>SEA</v>
      </c>
      <c r="D5475" s="4">
        <v>0</v>
      </c>
      <c r="E5475" s="141">
        <f t="shared" si="85"/>
        <v>0.4197687672127306</v>
      </c>
      <c r="F5475" s="3" t="s">
        <v>30</v>
      </c>
      <c r="G5475" s="3">
        <v>2</v>
      </c>
      <c r="H5475" s="125">
        <v>0.4197687672127306</v>
      </c>
      <c r="I5475" s="3"/>
      <c r="J5475" s="3"/>
      <c r="K5475" s="3" t="s">
        <v>100</v>
      </c>
      <c r="L5475" s="125">
        <v>0.34183358743581499</v>
      </c>
      <c r="M5475" s="3">
        <v>2</v>
      </c>
      <c r="N5475" s="125">
        <v>1.42543075496943E-2</v>
      </c>
      <c r="O5475" s="3">
        <v>16</v>
      </c>
      <c r="P5475" s="125">
        <v>9.2189487326609906E-2</v>
      </c>
      <c r="Q5475" s="3">
        <v>1</v>
      </c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  <c r="AC5475" s="3"/>
      <c r="AD5475" s="3"/>
    </row>
    <row r="5476" spans="1:30" hidden="1" x14ac:dyDescent="0.25">
      <c r="A5476" s="2">
        <v>2</v>
      </c>
      <c r="B5476" s="2">
        <v>2020</v>
      </c>
      <c r="C5476" s="4" t="str">
        <f>INDEX(Index!$B$1:$B$500,MATCH($F5476,Index!$A$1:$A$500,0)
)</f>
        <v>GB</v>
      </c>
      <c r="D5476" s="4">
        <v>0</v>
      </c>
      <c r="E5476" s="141">
        <f t="shared" si="85"/>
        <v>0.41791003120840292</v>
      </c>
      <c r="F5476" s="3" t="s">
        <v>20</v>
      </c>
      <c r="G5476" s="3">
        <v>3</v>
      </c>
      <c r="H5476" s="125">
        <v>0.41791003120840292</v>
      </c>
      <c r="I5476" s="3"/>
      <c r="J5476" s="3"/>
      <c r="K5476" s="3" t="s">
        <v>100</v>
      </c>
      <c r="L5476" s="125">
        <v>0.36148446658954803</v>
      </c>
      <c r="M5476" s="3">
        <v>1</v>
      </c>
      <c r="N5476" s="125">
        <v>-5.3994087048953102E-2</v>
      </c>
      <c r="O5476" s="3">
        <v>12</v>
      </c>
      <c r="P5476" s="125">
        <v>2.4314775699018302E-3</v>
      </c>
      <c r="Q5476" s="3">
        <v>12</v>
      </c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3"/>
    </row>
    <row r="5477" spans="1:30" hidden="1" x14ac:dyDescent="0.25">
      <c r="A5477" s="2">
        <v>2</v>
      </c>
      <c r="B5477" s="2">
        <v>2020</v>
      </c>
      <c r="C5477" s="4" t="str">
        <f>INDEX(Index!$B$1:$B$500,MATCH($F5477,Index!$A$1:$A$500,0)
)</f>
        <v>PIT</v>
      </c>
      <c r="D5477" s="4">
        <v>0</v>
      </c>
      <c r="E5477" s="141">
        <f t="shared" si="85"/>
        <v>0.36384951401485111</v>
      </c>
      <c r="F5477" s="3" t="s">
        <v>32</v>
      </c>
      <c r="G5477" s="3">
        <v>4</v>
      </c>
      <c r="H5477" s="125">
        <v>0.36384951401485111</v>
      </c>
      <c r="I5477" s="3"/>
      <c r="J5477" s="3"/>
      <c r="K5477" s="3" t="s">
        <v>100</v>
      </c>
      <c r="L5477" s="125">
        <v>4.9144175433686998E-3</v>
      </c>
      <c r="M5477" s="3">
        <v>15</v>
      </c>
      <c r="N5477" s="125">
        <v>-0.380818034036422</v>
      </c>
      <c r="O5477" s="3">
        <v>1</v>
      </c>
      <c r="P5477" s="125">
        <v>-2.18829375649396E-2</v>
      </c>
      <c r="Q5477" s="3">
        <v>18</v>
      </c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3"/>
    </row>
    <row r="5478" spans="1:30" hidden="1" x14ac:dyDescent="0.25">
      <c r="A5478" s="2">
        <v>2</v>
      </c>
      <c r="B5478" s="2">
        <v>2020</v>
      </c>
      <c r="C5478" s="4" t="str">
        <f>INDEX(Index!$B$1:$B$500,MATCH($F5478,Index!$A$1:$A$500,0)
)</f>
        <v>BUF</v>
      </c>
      <c r="D5478" s="4">
        <v>0</v>
      </c>
      <c r="E5478" s="141">
        <f t="shared" si="85"/>
        <v>0.3216618705694152</v>
      </c>
      <c r="F5478" s="3" t="s">
        <v>0</v>
      </c>
      <c r="G5478" s="3">
        <v>5</v>
      </c>
      <c r="H5478" s="125">
        <v>0.3216618705694152</v>
      </c>
      <c r="I5478" s="3"/>
      <c r="J5478" s="3"/>
      <c r="K5478" s="3" t="s">
        <v>100</v>
      </c>
      <c r="L5478" s="125">
        <v>0.221919682784017</v>
      </c>
      <c r="M5478" s="3">
        <v>6</v>
      </c>
      <c r="N5478" s="125">
        <v>-0.12985196311734601</v>
      </c>
      <c r="O5478" s="3">
        <v>8</v>
      </c>
      <c r="P5478" s="125">
        <v>-3.0109775331947801E-2</v>
      </c>
      <c r="Q5478" s="3">
        <v>20</v>
      </c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  <c r="AC5478" s="3"/>
      <c r="AD5478" s="3"/>
    </row>
    <row r="5479" spans="1:30" hidden="1" x14ac:dyDescent="0.25">
      <c r="A5479" s="2">
        <v>2</v>
      </c>
      <c r="B5479" s="2">
        <v>2020</v>
      </c>
      <c r="C5479" s="4" t="str">
        <f>INDEX(Index!$B$1:$B$500,MATCH($F5479,Index!$A$1:$A$500,0)
)</f>
        <v>NO</v>
      </c>
      <c r="D5479" s="4">
        <v>0</v>
      </c>
      <c r="E5479" s="141">
        <f t="shared" si="85"/>
        <v>0.20268392007107711</v>
      </c>
      <c r="F5479" s="3" t="s">
        <v>27</v>
      </c>
      <c r="G5479" s="3">
        <v>6</v>
      </c>
      <c r="H5479" s="125">
        <v>0.20268392007107711</v>
      </c>
      <c r="I5479" s="3"/>
      <c r="J5479" s="3"/>
      <c r="K5479" s="3" t="s">
        <v>101</v>
      </c>
      <c r="L5479" s="125">
        <v>9.1607086490053904E-2</v>
      </c>
      <c r="M5479" s="3">
        <v>11</v>
      </c>
      <c r="N5479" s="125">
        <v>-5.5227951034713597E-2</v>
      </c>
      <c r="O5479" s="3">
        <v>11</v>
      </c>
      <c r="P5479" s="125">
        <v>5.5848882546309597E-2</v>
      </c>
      <c r="Q5479" s="3">
        <v>3</v>
      </c>
      <c r="R5479" s="3"/>
      <c r="S5479" s="3"/>
      <c r="T5479" s="3"/>
      <c r="U5479" s="3"/>
      <c r="V5479" s="3"/>
      <c r="W5479" s="3"/>
      <c r="X5479" s="3"/>
      <c r="Y5479" s="3"/>
      <c r="Z5479" s="3"/>
      <c r="AA5479" s="3"/>
      <c r="AB5479" s="3"/>
      <c r="AC5479" s="3"/>
      <c r="AD5479" s="3"/>
    </row>
    <row r="5480" spans="1:30" hidden="1" x14ac:dyDescent="0.25">
      <c r="A5480" s="2">
        <v>2</v>
      </c>
      <c r="B5480" s="2">
        <v>2020</v>
      </c>
      <c r="C5480" s="4" t="str">
        <f>INDEX(Index!$B$1:$B$500,MATCH($F5480,Index!$A$1:$A$500,0)
)</f>
        <v>LAR</v>
      </c>
      <c r="D5480" s="4">
        <v>0</v>
      </c>
      <c r="E5480" s="141">
        <f t="shared" si="85"/>
        <v>0.18212157439634841</v>
      </c>
      <c r="F5480" s="3" t="s">
        <v>42</v>
      </c>
      <c r="G5480" s="3">
        <v>7</v>
      </c>
      <c r="H5480" s="125">
        <v>0.18212157439634841</v>
      </c>
      <c r="I5480" s="3"/>
      <c r="J5480" s="3"/>
      <c r="K5480" s="3" t="s">
        <v>100</v>
      </c>
      <c r="L5480" s="125">
        <v>0.27891532839602201</v>
      </c>
      <c r="M5480" s="3">
        <v>3</v>
      </c>
      <c r="N5480" s="125">
        <v>1.5458953617365601E-2</v>
      </c>
      <c r="O5480" s="3">
        <v>17</v>
      </c>
      <c r="P5480" s="125">
        <v>-8.1334800382308003E-2</v>
      </c>
      <c r="Q5480" s="3">
        <v>28</v>
      </c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3"/>
    </row>
    <row r="5481" spans="1:30" hidden="1" x14ac:dyDescent="0.25">
      <c r="A5481" s="2">
        <v>2</v>
      </c>
      <c r="B5481" s="2">
        <v>2020</v>
      </c>
      <c r="C5481" s="4" t="str">
        <f>INDEX(Index!$B$1:$B$500,MATCH($F5481,Index!$A$1:$A$500,0)
)</f>
        <v>IND</v>
      </c>
      <c r="D5481" s="4">
        <v>0</v>
      </c>
      <c r="E5481" s="141">
        <f t="shared" si="85"/>
        <v>0.14944801502863334</v>
      </c>
      <c r="F5481" s="3" t="s">
        <v>35</v>
      </c>
      <c r="G5481" s="3">
        <v>8</v>
      </c>
      <c r="H5481" s="125">
        <v>0.14944801502863334</v>
      </c>
      <c r="I5481" s="3"/>
      <c r="J5481" s="3"/>
      <c r="K5481" s="3" t="s">
        <v>101</v>
      </c>
      <c r="L5481" s="125">
        <v>-2.8883885541190899E-2</v>
      </c>
      <c r="M5481" s="3">
        <v>19</v>
      </c>
      <c r="N5481" s="125">
        <v>-0.171820376660653</v>
      </c>
      <c r="O5481" s="3">
        <v>5</v>
      </c>
      <c r="P5481" s="125">
        <v>6.5115239091712296E-3</v>
      </c>
      <c r="Q5481" s="3">
        <v>10</v>
      </c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  <c r="AC5481" s="3"/>
      <c r="AD5481" s="3"/>
    </row>
    <row r="5482" spans="1:30" hidden="1" x14ac:dyDescent="0.25">
      <c r="A5482" s="2">
        <v>2</v>
      </c>
      <c r="B5482" s="2">
        <v>2020</v>
      </c>
      <c r="C5482" s="4" t="str">
        <f>INDEX(Index!$B$1:$B$500,MATCH($F5482,Index!$A$1:$A$500,0)
)</f>
        <v>KC</v>
      </c>
      <c r="D5482" s="4">
        <v>0</v>
      </c>
      <c r="E5482" s="141">
        <f t="shared" si="85"/>
        <v>0.1154780614799284</v>
      </c>
      <c r="F5482" s="3" t="s">
        <v>5</v>
      </c>
      <c r="G5482" s="3">
        <v>9</v>
      </c>
      <c r="H5482" s="125">
        <v>0.1154780614799284</v>
      </c>
      <c r="I5482" s="3"/>
      <c r="J5482" s="3"/>
      <c r="K5482" s="3" t="s">
        <v>100</v>
      </c>
      <c r="L5482" s="125">
        <v>0.13264800587182099</v>
      </c>
      <c r="M5482" s="3">
        <v>8</v>
      </c>
      <c r="N5482" s="125">
        <v>5.5312751186488603E-2</v>
      </c>
      <c r="O5482" s="3">
        <v>20</v>
      </c>
      <c r="P5482" s="125">
        <v>3.8142806794596001E-2</v>
      </c>
      <c r="Q5482" s="3">
        <v>5</v>
      </c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  <c r="AC5482" s="3"/>
      <c r="AD5482" s="3"/>
    </row>
    <row r="5483" spans="1:30" hidden="1" x14ac:dyDescent="0.25">
      <c r="A5483" s="2">
        <v>2</v>
      </c>
      <c r="B5483" s="2">
        <v>2020</v>
      </c>
      <c r="C5483" s="4" t="str">
        <f>INDEX(Index!$B$1:$B$500,MATCH($F5483,Index!$A$1:$A$500,0)
)</f>
        <v>NE</v>
      </c>
      <c r="D5483" s="4">
        <v>0</v>
      </c>
      <c r="E5483" s="141">
        <f t="shared" si="85"/>
        <v>0.1150204567320828</v>
      </c>
      <c r="F5483" s="3" t="s">
        <v>17</v>
      </c>
      <c r="G5483" s="3">
        <v>10</v>
      </c>
      <c r="H5483" s="125">
        <v>0.1150204567320828</v>
      </c>
      <c r="I5483" s="3"/>
      <c r="J5483" s="3"/>
      <c r="K5483" s="3" t="s">
        <v>101</v>
      </c>
      <c r="L5483" s="125">
        <v>0.266876669550696</v>
      </c>
      <c r="M5483" s="3">
        <v>4</v>
      </c>
      <c r="N5483" s="125">
        <v>5.69519241903391E-2</v>
      </c>
      <c r="O5483" s="3">
        <v>21</v>
      </c>
      <c r="P5483" s="125">
        <v>-9.4904288628274103E-2</v>
      </c>
      <c r="Q5483" s="3">
        <v>30</v>
      </c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3"/>
      <c r="AD5483" s="3"/>
    </row>
    <row r="5484" spans="1:30" hidden="1" x14ac:dyDescent="0.25">
      <c r="A5484" s="2">
        <v>2</v>
      </c>
      <c r="B5484" s="2">
        <v>2020</v>
      </c>
      <c r="C5484" s="4" t="str">
        <f>INDEX(Index!$B$1:$B$500,MATCH($F5484,Index!$A$1:$A$500,0)
)</f>
        <v>TB</v>
      </c>
      <c r="D5484" s="4">
        <v>0</v>
      </c>
      <c r="E5484" s="141">
        <f t="shared" si="85"/>
        <v>7.0198561744277702E-2</v>
      </c>
      <c r="F5484" s="3" t="s">
        <v>38</v>
      </c>
      <c r="G5484" s="3">
        <v>11</v>
      </c>
      <c r="H5484" s="125">
        <v>7.0198561744277702E-2</v>
      </c>
      <c r="I5484" s="3"/>
      <c r="J5484" s="3"/>
      <c r="K5484" s="3" t="s">
        <v>101</v>
      </c>
      <c r="L5484" s="125">
        <v>-6.8131973339960294E-2</v>
      </c>
      <c r="M5484" s="3">
        <v>20</v>
      </c>
      <c r="N5484" s="125">
        <v>-0.20645815546485</v>
      </c>
      <c r="O5484" s="3">
        <v>4</v>
      </c>
      <c r="P5484" s="125">
        <v>-6.8127620380612E-2</v>
      </c>
      <c r="Q5484" s="3">
        <v>27</v>
      </c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3"/>
    </row>
    <row r="5485" spans="1:30" hidden="1" x14ac:dyDescent="0.25">
      <c r="A5485" s="2">
        <v>2</v>
      </c>
      <c r="B5485" s="2">
        <v>2020</v>
      </c>
      <c r="C5485" s="4" t="str">
        <f>INDEX(Index!$B$1:$B$500,MATCH($F5485,Index!$A$1:$A$500,0)
)</f>
        <v>ARI</v>
      </c>
      <c r="D5485" s="4">
        <v>0</v>
      </c>
      <c r="E5485" s="141">
        <f t="shared" si="85"/>
        <v>6.8689769266951001E-2</v>
      </c>
      <c r="F5485" s="3" t="s">
        <v>23</v>
      </c>
      <c r="G5485" s="3">
        <v>12</v>
      </c>
      <c r="H5485" s="125">
        <v>6.8689769266951001E-2</v>
      </c>
      <c r="I5485" s="3"/>
      <c r="J5485" s="3"/>
      <c r="K5485" s="3" t="s">
        <v>100</v>
      </c>
      <c r="L5485" s="125">
        <v>-6.9200174725566693E-2</v>
      </c>
      <c r="M5485" s="3">
        <v>21</v>
      </c>
      <c r="N5485" s="125">
        <v>-0.16141288210419499</v>
      </c>
      <c r="O5485" s="3">
        <v>6</v>
      </c>
      <c r="P5485" s="125">
        <v>-2.35229381116773E-2</v>
      </c>
      <c r="Q5485" s="3">
        <v>19</v>
      </c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3"/>
    </row>
    <row r="5486" spans="1:30" hidden="1" x14ac:dyDescent="0.25">
      <c r="A5486" s="2">
        <v>2</v>
      </c>
      <c r="B5486" s="2">
        <v>2020</v>
      </c>
      <c r="C5486" s="4" t="str">
        <f>INDEX(Index!$B$1:$B$500,MATCH($F5486,Index!$A$1:$A$500,0)
)</f>
        <v>SF</v>
      </c>
      <c r="D5486" s="4">
        <v>0</v>
      </c>
      <c r="E5486" s="141">
        <f t="shared" si="85"/>
        <v>1.1514946415528211E-2</v>
      </c>
      <c r="F5486" s="3" t="s">
        <v>1</v>
      </c>
      <c r="G5486" s="3">
        <v>13</v>
      </c>
      <c r="H5486" s="125">
        <v>1.1514946415528211E-2</v>
      </c>
      <c r="I5486" s="3"/>
      <c r="J5486" s="3"/>
      <c r="K5486" s="3" t="s">
        <v>101</v>
      </c>
      <c r="L5486" s="125">
        <v>-0.113268960441765</v>
      </c>
      <c r="M5486" s="3">
        <v>25</v>
      </c>
      <c r="N5486" s="125">
        <v>-0.14376203275097801</v>
      </c>
      <c r="O5486" s="3">
        <v>7</v>
      </c>
      <c r="P5486" s="125">
        <v>-1.8978125893684802E-2</v>
      </c>
      <c r="Q5486" s="3">
        <v>16</v>
      </c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3"/>
      <c r="AD5486" s="3"/>
    </row>
    <row r="5487" spans="1:30" hidden="1" x14ac:dyDescent="0.25">
      <c r="A5487" s="2">
        <v>2</v>
      </c>
      <c r="B5487" s="2">
        <v>2020</v>
      </c>
      <c r="C5487" s="4" t="str">
        <f>INDEX(Index!$B$1:$B$500,MATCH($F5487,Index!$A$1:$A$500,0)
)</f>
        <v>JAX</v>
      </c>
      <c r="D5487" s="4">
        <v>0</v>
      </c>
      <c r="E5487" s="141">
        <f t="shared" si="85"/>
        <v>6.3294149796659094E-3</v>
      </c>
      <c r="F5487" s="3" t="s">
        <v>12</v>
      </c>
      <c r="G5487" s="3">
        <v>14</v>
      </c>
      <c r="H5487" s="125">
        <v>6.3294149796659094E-3</v>
      </c>
      <c r="I5487" s="3"/>
      <c r="J5487" s="3"/>
      <c r="K5487" s="3" t="s">
        <v>101</v>
      </c>
      <c r="L5487" s="125">
        <v>0.21653668247932101</v>
      </c>
      <c r="M5487" s="3">
        <v>7</v>
      </c>
      <c r="N5487" s="125">
        <v>0.16670492627590699</v>
      </c>
      <c r="O5487" s="3">
        <v>29</v>
      </c>
      <c r="P5487" s="125">
        <v>-4.3502341223748103E-2</v>
      </c>
      <c r="Q5487" s="3">
        <v>23</v>
      </c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  <c r="AC5487" s="3"/>
      <c r="AD5487" s="3"/>
    </row>
    <row r="5488" spans="1:30" hidden="1" x14ac:dyDescent="0.25">
      <c r="A5488" s="2">
        <v>2</v>
      </c>
      <c r="B5488" s="2">
        <v>2020</v>
      </c>
      <c r="C5488" s="4" t="str">
        <f>INDEX(Index!$B$1:$B$500,MATCH($F5488,Index!$A$1:$A$500,0)
)</f>
        <v>DAL</v>
      </c>
      <c r="D5488" s="4">
        <v>0</v>
      </c>
      <c r="E5488" s="141">
        <f t="shared" si="85"/>
        <v>-6.8736467845997989E-3</v>
      </c>
      <c r="F5488" s="3" t="s">
        <v>3</v>
      </c>
      <c r="G5488" s="3">
        <v>15</v>
      </c>
      <c r="H5488" s="125">
        <v>-6.8736467845997989E-3</v>
      </c>
      <c r="I5488" s="3"/>
      <c r="J5488" s="3"/>
      <c r="K5488" s="3" t="s">
        <v>101</v>
      </c>
      <c r="L5488" s="125">
        <v>8.7351288909359906E-2</v>
      </c>
      <c r="M5488" s="3">
        <v>12</v>
      </c>
      <c r="N5488" s="125">
        <v>5.0249752482631603E-2</v>
      </c>
      <c r="O5488" s="3">
        <v>19</v>
      </c>
      <c r="P5488" s="125">
        <v>-4.3975183211328102E-2</v>
      </c>
      <c r="Q5488" s="3">
        <v>24</v>
      </c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  <c r="AC5488" s="3"/>
      <c r="AD5488" s="3"/>
    </row>
    <row r="5489" spans="1:30" hidden="1" x14ac:dyDescent="0.25">
      <c r="A5489" s="2">
        <v>2</v>
      </c>
      <c r="B5489" s="2">
        <v>2020</v>
      </c>
      <c r="C5489" s="4" t="str">
        <f>INDEX(Index!$B$1:$B$500,MATCH($F5489,Index!$A$1:$A$500,0)
)</f>
        <v>LV</v>
      </c>
      <c r="D5489" s="4">
        <v>0</v>
      </c>
      <c r="E5489" s="141">
        <f t="shared" si="85"/>
        <v>-1.1099116168360597E-2</v>
      </c>
      <c r="F5489" s="3" t="s">
        <v>53</v>
      </c>
      <c r="G5489" s="3">
        <v>16</v>
      </c>
      <c r="H5489" s="125">
        <v>-1.1099116168360597E-2</v>
      </c>
      <c r="I5489" s="3"/>
      <c r="J5489" s="3"/>
      <c r="K5489" s="3" t="s">
        <v>100</v>
      </c>
      <c r="L5489" s="125">
        <v>0.11409773515360901</v>
      </c>
      <c r="M5489" s="3">
        <v>9</v>
      </c>
      <c r="N5489" s="125">
        <v>0.113506646626938</v>
      </c>
      <c r="O5489" s="3">
        <v>26</v>
      </c>
      <c r="P5489" s="125">
        <v>-1.1690204695031599E-2</v>
      </c>
      <c r="Q5489" s="3">
        <v>15</v>
      </c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  <c r="AC5489" s="3"/>
      <c r="AD5489" s="3"/>
    </row>
    <row r="5490" spans="1:30" hidden="1" x14ac:dyDescent="0.25">
      <c r="A5490" s="2">
        <v>2</v>
      </c>
      <c r="B5490" s="2">
        <v>2020</v>
      </c>
      <c r="C5490" s="4" t="str">
        <f>INDEX(Index!$B$1:$B$500,MATCH($F5490,Index!$A$1:$A$500,0)
)</f>
        <v>CHI</v>
      </c>
      <c r="D5490" s="4">
        <v>0</v>
      </c>
      <c r="E5490" s="141">
        <f t="shared" si="85"/>
        <v>-4.4325350394739692E-2</v>
      </c>
      <c r="F5490" s="3" t="s">
        <v>64</v>
      </c>
      <c r="G5490" s="3">
        <v>17</v>
      </c>
      <c r="H5490" s="125">
        <v>-4.4325350394739692E-2</v>
      </c>
      <c r="I5490" s="3"/>
      <c r="J5490" s="3"/>
      <c r="K5490" s="3" t="s">
        <v>100</v>
      </c>
      <c r="L5490" s="125">
        <v>-8.5055077924970093E-2</v>
      </c>
      <c r="M5490" s="3">
        <v>23</v>
      </c>
      <c r="N5490" s="125">
        <v>-7.9498444317054301E-2</v>
      </c>
      <c r="O5490" s="3">
        <v>9</v>
      </c>
      <c r="P5490" s="125">
        <v>-3.8768716786823899E-2</v>
      </c>
      <c r="Q5490" s="3">
        <v>22</v>
      </c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  <c r="AC5490" s="3"/>
      <c r="AD5490" s="3"/>
    </row>
    <row r="5491" spans="1:30" hidden="1" x14ac:dyDescent="0.25">
      <c r="A5491" s="2">
        <v>2</v>
      </c>
      <c r="B5491" s="2">
        <v>2020</v>
      </c>
      <c r="C5491" s="4" t="str">
        <f>INDEX(Index!$B$1:$B$500,MATCH($F5491,Index!$A$1:$A$500,0)
)</f>
        <v>TEN</v>
      </c>
      <c r="D5491" s="4">
        <v>0</v>
      </c>
      <c r="E5491" s="141">
        <f t="shared" si="85"/>
        <v>-9.1013393697757586E-2</v>
      </c>
      <c r="F5491" s="3" t="s">
        <v>45</v>
      </c>
      <c r="G5491" s="3">
        <v>18</v>
      </c>
      <c r="H5491" s="125">
        <v>-9.1013393697757586E-2</v>
      </c>
      <c r="I5491" s="3"/>
      <c r="J5491" s="3"/>
      <c r="K5491" s="3" t="s">
        <v>100</v>
      </c>
      <c r="L5491" s="125">
        <v>0.105618017205326</v>
      </c>
      <c r="M5491" s="3">
        <v>10</v>
      </c>
      <c r="N5491" s="125">
        <v>8.5134503392962593E-2</v>
      </c>
      <c r="O5491" s="3">
        <v>23</v>
      </c>
      <c r="P5491" s="125">
        <v>-0.11149690751012099</v>
      </c>
      <c r="Q5491" s="3">
        <v>31</v>
      </c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  <c r="AC5491" s="3"/>
      <c r="AD5491" s="3"/>
    </row>
    <row r="5492" spans="1:30" hidden="1" x14ac:dyDescent="0.25">
      <c r="A5492" s="2">
        <v>2</v>
      </c>
      <c r="B5492" s="2">
        <v>2020</v>
      </c>
      <c r="C5492" s="4" t="str">
        <f>INDEX(Index!$B$1:$B$500,MATCH($F5492,Index!$A$1:$A$500,0)
)</f>
        <v>LAC</v>
      </c>
      <c r="D5492" s="4">
        <v>0</v>
      </c>
      <c r="E5492" s="141">
        <f t="shared" si="85"/>
        <v>-9.8503455925796513E-2</v>
      </c>
      <c r="F5492" s="3" t="s">
        <v>28</v>
      </c>
      <c r="G5492" s="3">
        <v>19</v>
      </c>
      <c r="H5492" s="125">
        <v>-9.8503455925796513E-2</v>
      </c>
      <c r="I5492" s="3"/>
      <c r="J5492" s="3"/>
      <c r="K5492" s="3" t="s">
        <v>101</v>
      </c>
      <c r="L5492" s="125">
        <v>-2.2840413771910598E-2</v>
      </c>
      <c r="M5492" s="3">
        <v>16</v>
      </c>
      <c r="N5492" s="125">
        <v>7.8913000118613092E-3</v>
      </c>
      <c r="O5492" s="3">
        <v>15</v>
      </c>
      <c r="P5492" s="125">
        <v>-6.7771742142024596E-2</v>
      </c>
      <c r="Q5492" s="3">
        <v>26</v>
      </c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  <c r="AC5492" s="3"/>
      <c r="AD5492" s="3"/>
    </row>
    <row r="5493" spans="1:30" hidden="1" x14ac:dyDescent="0.25">
      <c r="A5493" s="2">
        <v>2</v>
      </c>
      <c r="B5493" s="2">
        <v>2020</v>
      </c>
      <c r="C5493" s="4" t="str">
        <f>INDEX(Index!$B$1:$B$500,MATCH($F5493,Index!$A$1:$A$500,0)
)</f>
        <v>WAS</v>
      </c>
      <c r="D5493" s="4">
        <v>0</v>
      </c>
      <c r="E5493" s="141">
        <f t="shared" si="85"/>
        <v>-0.10181394883884376</v>
      </c>
      <c r="F5493" s="3" t="s">
        <v>26</v>
      </c>
      <c r="G5493" s="3">
        <v>20</v>
      </c>
      <c r="H5493" s="125">
        <v>-0.10181394883884376</v>
      </c>
      <c r="I5493" s="3"/>
      <c r="J5493" s="3"/>
      <c r="K5493" s="3" t="s">
        <v>101</v>
      </c>
      <c r="L5493" s="125">
        <v>-0.36109333609466698</v>
      </c>
      <c r="M5493" s="3">
        <v>32</v>
      </c>
      <c r="N5493" s="125">
        <v>-0.29579268698726702</v>
      </c>
      <c r="O5493" s="3">
        <v>2</v>
      </c>
      <c r="P5493" s="125">
        <v>-3.65132997314438E-2</v>
      </c>
      <c r="Q5493" s="3">
        <v>21</v>
      </c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  <c r="AC5493" s="3"/>
      <c r="AD5493" s="3"/>
    </row>
    <row r="5494" spans="1:30" hidden="1" x14ac:dyDescent="0.25">
      <c r="A5494" s="2">
        <v>2</v>
      </c>
      <c r="B5494" s="2">
        <v>2020</v>
      </c>
      <c r="C5494" s="4" t="str">
        <f>INDEX(Index!$B$1:$B$500,MATCH($F5494,Index!$A$1:$A$500,0)
)</f>
        <v>ATL</v>
      </c>
      <c r="D5494" s="4">
        <v>0</v>
      </c>
      <c r="E5494" s="141">
        <f t="shared" si="85"/>
        <v>-0.13474235258217551</v>
      </c>
      <c r="F5494" s="3" t="s">
        <v>43</v>
      </c>
      <c r="G5494" s="3">
        <v>21</v>
      </c>
      <c r="H5494" s="125">
        <v>-0.13474235258217551</v>
      </c>
      <c r="I5494" s="3"/>
      <c r="J5494" s="3"/>
      <c r="K5494" s="3" t="s">
        <v>102</v>
      </c>
      <c r="L5494" s="125">
        <v>1.0873673148035799E-2</v>
      </c>
      <c r="M5494" s="3">
        <v>14</v>
      </c>
      <c r="N5494" s="125">
        <v>0.15715886668645701</v>
      </c>
      <c r="O5494" s="3">
        <v>28</v>
      </c>
      <c r="P5494" s="125">
        <v>1.1542840956245699E-2</v>
      </c>
      <c r="Q5494" s="3">
        <v>9</v>
      </c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  <c r="AC5494" s="3"/>
      <c r="AD5494" s="3"/>
    </row>
    <row r="5495" spans="1:30" hidden="1" x14ac:dyDescent="0.25">
      <c r="A5495" s="2">
        <v>2</v>
      </c>
      <c r="B5495" s="2">
        <v>2020</v>
      </c>
      <c r="C5495" s="4" t="str">
        <f>INDEX(Index!$B$1:$B$500,MATCH($F5495,Index!$A$1:$A$500,0)
)</f>
        <v>CLE</v>
      </c>
      <c r="D5495" s="4">
        <v>0</v>
      </c>
      <c r="E5495" s="141">
        <f t="shared" si="85"/>
        <v>-0.1435088802482487</v>
      </c>
      <c r="F5495" s="3" t="s">
        <v>10</v>
      </c>
      <c r="G5495" s="3">
        <v>22</v>
      </c>
      <c r="H5495" s="125">
        <v>-0.1435088802482487</v>
      </c>
      <c r="I5495" s="3"/>
      <c r="J5495" s="3"/>
      <c r="K5495" s="3" t="s">
        <v>101</v>
      </c>
      <c r="L5495" s="125">
        <v>-7.0695014705584494E-2</v>
      </c>
      <c r="M5495" s="3">
        <v>22</v>
      </c>
      <c r="N5495" s="125">
        <v>-4.6458376888021798E-2</v>
      </c>
      <c r="O5495" s="3">
        <v>14</v>
      </c>
      <c r="P5495" s="125">
        <v>-0.119272242430686</v>
      </c>
      <c r="Q5495" s="3">
        <v>32</v>
      </c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  <c r="AC5495" s="3"/>
      <c r="AD5495" s="3"/>
    </row>
    <row r="5496" spans="1:30" hidden="1" x14ac:dyDescent="0.25">
      <c r="A5496" s="2">
        <v>2</v>
      </c>
      <c r="B5496" s="2">
        <v>2020</v>
      </c>
      <c r="C5496" s="4" t="str">
        <f>INDEX(Index!$B$1:$B$500,MATCH($F5496,Index!$A$1:$A$500,0)
)</f>
        <v>CAR</v>
      </c>
      <c r="D5496" s="4">
        <v>0</v>
      </c>
      <c r="E5496" s="141">
        <f t="shared" si="85"/>
        <v>-0.21464941583903668</v>
      </c>
      <c r="F5496" s="3" t="s">
        <v>51</v>
      </c>
      <c r="G5496" s="3">
        <v>23</v>
      </c>
      <c r="H5496" s="125">
        <v>-0.21464941583903668</v>
      </c>
      <c r="I5496" s="3"/>
      <c r="J5496" s="3"/>
      <c r="K5496" s="3" t="s">
        <v>102</v>
      </c>
      <c r="L5496" s="125">
        <v>2.5392305836050899E-2</v>
      </c>
      <c r="M5496" s="3">
        <v>13</v>
      </c>
      <c r="N5496" s="125">
        <v>0.219153056077562</v>
      </c>
      <c r="O5496" s="3">
        <v>31</v>
      </c>
      <c r="P5496" s="125">
        <v>-2.0888665597525599E-2</v>
      </c>
      <c r="Q5496" s="3">
        <v>17</v>
      </c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3"/>
    </row>
    <row r="5497" spans="1:30" hidden="1" x14ac:dyDescent="0.25">
      <c r="A5497" s="2">
        <v>2</v>
      </c>
      <c r="B5497" s="2">
        <v>2020</v>
      </c>
      <c r="C5497" s="4" t="str">
        <f>INDEX(Index!$B$1:$B$500,MATCH($F5497,Index!$A$1:$A$500,0)
)</f>
        <v>DET</v>
      </c>
      <c r="D5497" s="4">
        <v>0</v>
      </c>
      <c r="E5497" s="141">
        <f t="shared" si="85"/>
        <v>-0.22868207241478472</v>
      </c>
      <c r="F5497" s="3" t="s">
        <v>21</v>
      </c>
      <c r="G5497" s="3">
        <v>24</v>
      </c>
      <c r="H5497" s="125">
        <v>-0.22868207241478472</v>
      </c>
      <c r="I5497" s="3"/>
      <c r="J5497" s="3"/>
      <c r="K5497" s="3" t="s">
        <v>102</v>
      </c>
      <c r="L5497" s="125">
        <v>-2.7354413811332599E-2</v>
      </c>
      <c r="M5497" s="3">
        <v>18</v>
      </c>
      <c r="N5497" s="125">
        <v>0.21786631028179201</v>
      </c>
      <c r="O5497" s="3">
        <v>30</v>
      </c>
      <c r="P5497" s="125">
        <v>1.65386516783399E-2</v>
      </c>
      <c r="Q5497" s="3">
        <v>7</v>
      </c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3"/>
    </row>
    <row r="5498" spans="1:30" hidden="1" x14ac:dyDescent="0.25">
      <c r="A5498" s="2">
        <v>2</v>
      </c>
      <c r="B5498" s="2">
        <v>2020</v>
      </c>
      <c r="C5498" s="4" t="str">
        <f>INDEX(Index!$B$1:$B$500,MATCH($F5498,Index!$A$1:$A$500,0)
)</f>
        <v>HOU</v>
      </c>
      <c r="D5498" s="4">
        <v>0</v>
      </c>
      <c r="E5498" s="141">
        <f t="shared" si="85"/>
        <v>-0.24939478710547294</v>
      </c>
      <c r="F5498" s="3" t="s">
        <v>49</v>
      </c>
      <c r="G5498" s="3">
        <v>25</v>
      </c>
      <c r="H5498" s="125">
        <v>-0.24939478710547294</v>
      </c>
      <c r="I5498" s="3"/>
      <c r="J5498" s="3"/>
      <c r="K5498" s="3" t="s">
        <v>102</v>
      </c>
      <c r="L5498" s="125">
        <v>-0.10954221486900401</v>
      </c>
      <c r="M5498" s="3">
        <v>24</v>
      </c>
      <c r="N5498" s="125">
        <v>0.13601534345394301</v>
      </c>
      <c r="O5498" s="3">
        <v>27</v>
      </c>
      <c r="P5498" s="125">
        <v>-3.8372287825259202E-3</v>
      </c>
      <c r="Q5498" s="3">
        <v>13</v>
      </c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3"/>
      <c r="AD5498" s="3"/>
    </row>
    <row r="5499" spans="1:30" hidden="1" x14ac:dyDescent="0.25">
      <c r="A5499" s="2">
        <v>2</v>
      </c>
      <c r="B5499" s="2">
        <v>2020</v>
      </c>
      <c r="C5499" s="4" t="str">
        <f>INDEX(Index!$B$1:$B$500,MATCH($F5499,Index!$A$1:$A$500,0)
)</f>
        <v>CIN</v>
      </c>
      <c r="D5499" s="4">
        <v>0</v>
      </c>
      <c r="E5499" s="141">
        <f t="shared" si="85"/>
        <v>-0.25890887141588265</v>
      </c>
      <c r="F5499" s="3" t="s">
        <v>24</v>
      </c>
      <c r="G5499" s="3">
        <v>26</v>
      </c>
      <c r="H5499" s="125">
        <v>-0.25890887141588265</v>
      </c>
      <c r="I5499" s="3"/>
      <c r="J5499" s="3"/>
      <c r="K5499" s="3" t="s">
        <v>102</v>
      </c>
      <c r="L5499" s="125">
        <v>-0.18240724866668001</v>
      </c>
      <c r="M5499" s="3">
        <v>26</v>
      </c>
      <c r="N5499" s="125">
        <v>0.103513171747787</v>
      </c>
      <c r="O5499" s="3">
        <v>25</v>
      </c>
      <c r="P5499" s="125">
        <v>2.7011548998584399E-2</v>
      </c>
      <c r="Q5499" s="3">
        <v>6</v>
      </c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3"/>
    </row>
    <row r="5500" spans="1:30" hidden="1" x14ac:dyDescent="0.25">
      <c r="A5500" s="2">
        <v>2</v>
      </c>
      <c r="B5500" s="2">
        <v>2020</v>
      </c>
      <c r="C5500" s="4" t="str">
        <f>INDEX(Index!$B$1:$B$500,MATCH($F5500,Index!$A$1:$A$500,0)
)</f>
        <v>NYG</v>
      </c>
      <c r="D5500" s="4">
        <v>0</v>
      </c>
      <c r="E5500" s="141">
        <f t="shared" si="85"/>
        <v>-0.27985499052610635</v>
      </c>
      <c r="F5500" s="3" t="s">
        <v>15</v>
      </c>
      <c r="G5500" s="3">
        <v>27</v>
      </c>
      <c r="H5500" s="125">
        <v>-0.27985499052610635</v>
      </c>
      <c r="I5500" s="3"/>
      <c r="J5500" s="3"/>
      <c r="K5500" s="3" t="s">
        <v>102</v>
      </c>
      <c r="L5500" s="125">
        <v>-0.35705332279006002</v>
      </c>
      <c r="M5500" s="3">
        <v>31</v>
      </c>
      <c r="N5500" s="125">
        <v>-6.2900456064848398E-2</v>
      </c>
      <c r="O5500" s="3">
        <v>10</v>
      </c>
      <c r="P5500" s="125">
        <v>1.4297876199105299E-2</v>
      </c>
      <c r="Q5500" s="3">
        <v>8</v>
      </c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3"/>
      <c r="AD5500" s="3"/>
    </row>
    <row r="5501" spans="1:30" hidden="1" x14ac:dyDescent="0.25">
      <c r="A5501" s="2">
        <v>2</v>
      </c>
      <c r="B5501" s="2">
        <v>2020</v>
      </c>
      <c r="C5501" s="4" t="str">
        <f>INDEX(Index!$B$1:$B$500,MATCH($F5501,Index!$A$1:$A$500,0)
)</f>
        <v>DEN</v>
      </c>
      <c r="D5501" s="4">
        <v>0</v>
      </c>
      <c r="E5501" s="141">
        <f t="shared" si="85"/>
        <v>-0.3380164336517279</v>
      </c>
      <c r="F5501" s="3" t="s">
        <v>39</v>
      </c>
      <c r="G5501" s="3">
        <v>28</v>
      </c>
      <c r="H5501" s="125">
        <v>-0.3380164336517279</v>
      </c>
      <c r="I5501" s="3"/>
      <c r="J5501" s="3"/>
      <c r="K5501" s="3" t="s">
        <v>102</v>
      </c>
      <c r="L5501" s="125">
        <v>-0.199646368467019</v>
      </c>
      <c r="M5501" s="3">
        <v>27</v>
      </c>
      <c r="N5501" s="125">
        <v>4.7726258146576002E-2</v>
      </c>
      <c r="O5501" s="3">
        <v>18</v>
      </c>
      <c r="P5501" s="125">
        <v>-9.0643807038132906E-2</v>
      </c>
      <c r="Q5501" s="3">
        <v>29</v>
      </c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3"/>
      <c r="AD5501" s="3"/>
    </row>
    <row r="5502" spans="1:30" hidden="1" x14ac:dyDescent="0.25">
      <c r="A5502" s="2">
        <v>2</v>
      </c>
      <c r="B5502" s="2">
        <v>2020</v>
      </c>
      <c r="C5502" s="4" t="str">
        <f>INDEX(Index!$B$1:$B$500,MATCH($F5502,Index!$A$1:$A$500,0)
)</f>
        <v>MIA</v>
      </c>
      <c r="D5502" s="4">
        <v>0</v>
      </c>
      <c r="E5502" s="141">
        <f t="shared" si="85"/>
        <v>-0.34506722824233671</v>
      </c>
      <c r="F5502" s="3" t="s">
        <v>4</v>
      </c>
      <c r="G5502" s="3">
        <v>29</v>
      </c>
      <c r="H5502" s="125">
        <v>-0.34506722824233671</v>
      </c>
      <c r="I5502" s="3"/>
      <c r="J5502" s="3"/>
      <c r="K5502" s="3" t="s">
        <v>102</v>
      </c>
      <c r="L5502" s="125">
        <v>-2.4166735537269599E-2</v>
      </c>
      <c r="M5502" s="3">
        <v>17</v>
      </c>
      <c r="N5502" s="125">
        <v>0.37724895042689699</v>
      </c>
      <c r="O5502" s="3">
        <v>32</v>
      </c>
      <c r="P5502" s="125">
        <v>5.6348457721829899E-2</v>
      </c>
      <c r="Q5502" s="3">
        <v>2</v>
      </c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3"/>
      <c r="AD5502" s="3"/>
    </row>
    <row r="5503" spans="1:30" hidden="1" x14ac:dyDescent="0.25">
      <c r="A5503" s="2">
        <v>2</v>
      </c>
      <c r="B5503" s="2">
        <v>2020</v>
      </c>
      <c r="C5503" s="4" t="str">
        <f>INDEX(Index!$B$1:$B$500,MATCH($F5503,Index!$A$1:$A$500,0)
)</f>
        <v>NYJ</v>
      </c>
      <c r="D5503" s="4">
        <v>0</v>
      </c>
      <c r="E5503" s="141">
        <f t="shared" si="85"/>
        <v>-0.35398018579428953</v>
      </c>
      <c r="F5503" s="3" t="s">
        <v>9</v>
      </c>
      <c r="G5503" s="3">
        <v>30</v>
      </c>
      <c r="H5503" s="125">
        <v>-0.35398018579428953</v>
      </c>
      <c r="I5503" s="3"/>
      <c r="J5503" s="3"/>
      <c r="K5503" s="3" t="s">
        <v>102</v>
      </c>
      <c r="L5503" s="125">
        <v>-0.35452719466386601</v>
      </c>
      <c r="M5503" s="3">
        <v>30</v>
      </c>
      <c r="N5503" s="125">
        <v>-5.3688611167975603E-2</v>
      </c>
      <c r="O5503" s="3">
        <v>13</v>
      </c>
      <c r="P5503" s="125">
        <v>-5.31416022983991E-2</v>
      </c>
      <c r="Q5503" s="3">
        <v>25</v>
      </c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3"/>
      <c r="AD5503" s="3"/>
    </row>
    <row r="5504" spans="1:30" hidden="1" x14ac:dyDescent="0.25">
      <c r="A5504" s="2">
        <v>2</v>
      </c>
      <c r="B5504" s="2">
        <v>2020</v>
      </c>
      <c r="C5504" s="4" t="str">
        <f>INDEX(Index!$B$1:$B$500,MATCH($F5504,Index!$A$1:$A$500,0)
)</f>
        <v>PHI</v>
      </c>
      <c r="D5504" s="4">
        <v>0</v>
      </c>
      <c r="E5504" s="141">
        <f t="shared" si="85"/>
        <v>-0.35744348060111641</v>
      </c>
      <c r="F5504" s="3" t="s">
        <v>7</v>
      </c>
      <c r="G5504" s="3">
        <v>31</v>
      </c>
      <c r="H5504" s="125">
        <v>-0.35744348060111641</v>
      </c>
      <c r="I5504" s="3"/>
      <c r="J5504" s="3"/>
      <c r="K5504" s="3" t="s">
        <v>102</v>
      </c>
      <c r="L5504" s="125">
        <v>-0.29225121092295098</v>
      </c>
      <c r="M5504" s="3">
        <v>28</v>
      </c>
      <c r="N5504" s="125">
        <v>6.9879397911222899E-2</v>
      </c>
      <c r="O5504" s="3">
        <v>22</v>
      </c>
      <c r="P5504" s="125">
        <v>4.6871282330574601E-3</v>
      </c>
      <c r="Q5504" s="3">
        <v>11</v>
      </c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3"/>
      <c r="AD5504" s="3"/>
    </row>
    <row r="5505" spans="1:30" hidden="1" x14ac:dyDescent="0.25">
      <c r="A5505" s="2">
        <v>2</v>
      </c>
      <c r="B5505" s="2">
        <v>2020</v>
      </c>
      <c r="C5505" s="4" t="str">
        <f>INDEX(Index!$B$1:$B$500,MATCH($F5505,Index!$A$1:$A$500,0)
)</f>
        <v>MIN</v>
      </c>
      <c r="D5505" s="4">
        <v>0</v>
      </c>
      <c r="E5505" s="141">
        <f t="shared" si="85"/>
        <v>-0.42007000906245234</v>
      </c>
      <c r="F5505" s="3" t="s">
        <v>46</v>
      </c>
      <c r="G5505" s="3">
        <v>32</v>
      </c>
      <c r="H5505" s="125">
        <v>-0.42007000906245234</v>
      </c>
      <c r="I5505" s="3"/>
      <c r="J5505" s="3"/>
      <c r="K5505" s="3" t="s">
        <v>102</v>
      </c>
      <c r="L5505" s="125">
        <v>-0.31580512879260803</v>
      </c>
      <c r="M5505" s="3">
        <v>29</v>
      </c>
      <c r="N5505" s="125">
        <v>9.7140985352540593E-2</v>
      </c>
      <c r="O5505" s="3">
        <v>24</v>
      </c>
      <c r="P5505" s="125">
        <v>-7.1238949173037299E-3</v>
      </c>
      <c r="Q5505" s="3">
        <v>14</v>
      </c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3"/>
      <c r="AD5505" s="3"/>
    </row>
    <row r="5506" spans="1:30" hidden="1" x14ac:dyDescent="0.25">
      <c r="A5506" s="2">
        <v>3</v>
      </c>
      <c r="B5506" s="2">
        <v>2020</v>
      </c>
      <c r="C5506" s="4" t="str">
        <f>INDEX(Index!$B$1:$B$500,MATCH($F5506,Index!$A$1:$A$500,0)
)</f>
        <v>PIT</v>
      </c>
      <c r="D5506" s="4">
        <v>0</v>
      </c>
      <c r="E5506" s="141">
        <f t="shared" ref="E5506:E5569" si="86">IF(D5506=1,H5506/100,H5506)</f>
        <v>0.3406568151305242</v>
      </c>
      <c r="F5506" s="3" t="s">
        <v>32</v>
      </c>
      <c r="G5506" s="3">
        <v>1</v>
      </c>
      <c r="H5506" s="125">
        <v>0.3406568151305242</v>
      </c>
      <c r="I5506" s="3"/>
      <c r="J5506" s="3"/>
      <c r="K5506" s="3" t="s">
        <v>104</v>
      </c>
      <c r="L5506" s="125">
        <v>5.2940347600319002E-2</v>
      </c>
      <c r="M5506" s="3">
        <v>13</v>
      </c>
      <c r="N5506" s="125">
        <v>-0.29178461266941702</v>
      </c>
      <c r="O5506" s="3">
        <v>2</v>
      </c>
      <c r="P5506" s="125">
        <v>-4.0681451392118196E-3</v>
      </c>
      <c r="Q5506" s="3">
        <v>13</v>
      </c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3"/>
      <c r="AD5506" s="3"/>
    </row>
    <row r="5507" spans="1:30" hidden="1" x14ac:dyDescent="0.25">
      <c r="A5507" s="2">
        <v>3</v>
      </c>
      <c r="B5507" s="2">
        <v>2020</v>
      </c>
      <c r="C5507" s="4" t="str">
        <f>INDEX(Index!$B$1:$B$500,MATCH($F5507,Index!$A$1:$A$500,0)
)</f>
        <v>IND</v>
      </c>
      <c r="D5507" s="4">
        <v>0</v>
      </c>
      <c r="E5507" s="141">
        <f t="shared" si="86"/>
        <v>0.33334314069813875</v>
      </c>
      <c r="F5507" s="3" t="s">
        <v>35</v>
      </c>
      <c r="G5507" s="3">
        <v>2</v>
      </c>
      <c r="H5507" s="125">
        <v>0.33334314069813875</v>
      </c>
      <c r="I5507" s="3"/>
      <c r="J5507" s="3"/>
      <c r="K5507" s="3" t="s">
        <v>103</v>
      </c>
      <c r="L5507" s="125">
        <v>2.6822841910398999E-2</v>
      </c>
      <c r="M5507" s="3">
        <v>15</v>
      </c>
      <c r="N5507" s="125">
        <v>-0.28910256667818401</v>
      </c>
      <c r="O5507" s="3">
        <v>3</v>
      </c>
      <c r="P5507" s="125">
        <v>1.74177321095557E-2</v>
      </c>
      <c r="Q5507" s="3">
        <v>11</v>
      </c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3"/>
    </row>
    <row r="5508" spans="1:30" hidden="1" x14ac:dyDescent="0.25">
      <c r="A5508" s="2">
        <v>3</v>
      </c>
      <c r="B5508" s="2">
        <v>2020</v>
      </c>
      <c r="C5508" s="4" t="str">
        <f>INDEX(Index!$B$1:$B$500,MATCH($F5508,Index!$A$1:$A$500,0)
)</f>
        <v>GB</v>
      </c>
      <c r="D5508" s="4">
        <v>0</v>
      </c>
      <c r="E5508" s="141">
        <f t="shared" si="86"/>
        <v>0.31383235186122838</v>
      </c>
      <c r="F5508" s="3" t="s">
        <v>20</v>
      </c>
      <c r="G5508" s="3">
        <v>3</v>
      </c>
      <c r="H5508" s="125">
        <v>0.31383235186122838</v>
      </c>
      <c r="I5508" s="3"/>
      <c r="J5508" s="3"/>
      <c r="K5508" s="3" t="s">
        <v>104</v>
      </c>
      <c r="L5508" s="125">
        <v>0.27948234240661801</v>
      </c>
      <c r="M5508" s="3">
        <v>2</v>
      </c>
      <c r="N5508" s="125">
        <v>-9.4368217353162E-3</v>
      </c>
      <c r="O5508" s="3">
        <v>12</v>
      </c>
      <c r="P5508" s="125">
        <v>2.49131877192942E-2</v>
      </c>
      <c r="Q5508" s="3">
        <v>8</v>
      </c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3"/>
    </row>
    <row r="5509" spans="1:30" hidden="1" x14ac:dyDescent="0.25">
      <c r="A5509" s="2">
        <v>3</v>
      </c>
      <c r="B5509" s="2">
        <v>2020</v>
      </c>
      <c r="C5509" s="4" t="str">
        <f>INDEX(Index!$B$1:$B$500,MATCH($F5509,Index!$A$1:$A$500,0)
)</f>
        <v>SEA</v>
      </c>
      <c r="D5509" s="4">
        <v>0</v>
      </c>
      <c r="E5509" s="141">
        <f t="shared" si="86"/>
        <v>0.27951413063531749</v>
      </c>
      <c r="F5509" s="3" t="s">
        <v>30</v>
      </c>
      <c r="G5509" s="3">
        <v>4</v>
      </c>
      <c r="H5509" s="125">
        <v>0.27951413063531749</v>
      </c>
      <c r="I5509" s="3"/>
      <c r="J5509" s="3"/>
      <c r="K5509" s="3" t="s">
        <v>104</v>
      </c>
      <c r="L5509" s="125">
        <v>0.25645040119604601</v>
      </c>
      <c r="M5509" s="3">
        <v>4</v>
      </c>
      <c r="N5509" s="125">
        <v>3.6117141591735201E-2</v>
      </c>
      <c r="O5509" s="3">
        <v>21</v>
      </c>
      <c r="P5509" s="125">
        <v>5.91808710310067E-2</v>
      </c>
      <c r="Q5509" s="3">
        <v>2</v>
      </c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3"/>
      <c r="AD5509" s="3"/>
    </row>
    <row r="5510" spans="1:30" hidden="1" x14ac:dyDescent="0.25">
      <c r="A5510" s="2">
        <v>3</v>
      </c>
      <c r="B5510" s="2">
        <v>2020</v>
      </c>
      <c r="C5510" s="4" t="str">
        <f>INDEX(Index!$B$1:$B$500,MATCH($F5510,Index!$A$1:$A$500,0)
)</f>
        <v>BUF</v>
      </c>
      <c r="D5510" s="4">
        <v>0</v>
      </c>
      <c r="E5510" s="141">
        <f t="shared" si="86"/>
        <v>0.23689195481403735</v>
      </c>
      <c r="F5510" s="3" t="s">
        <v>0</v>
      </c>
      <c r="G5510" s="3">
        <v>5</v>
      </c>
      <c r="H5510" s="125">
        <v>0.23689195481403735</v>
      </c>
      <c r="I5510" s="3"/>
      <c r="J5510" s="3"/>
      <c r="K5510" s="3" t="s">
        <v>104</v>
      </c>
      <c r="L5510" s="125">
        <v>0.22733609211203501</v>
      </c>
      <c r="M5510" s="3">
        <v>5</v>
      </c>
      <c r="N5510" s="125">
        <v>9.4377684487723709E-3</v>
      </c>
      <c r="O5510" s="3">
        <v>16</v>
      </c>
      <c r="P5510" s="125">
        <v>1.8993631150774699E-2</v>
      </c>
      <c r="Q5510" s="3">
        <v>10</v>
      </c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3"/>
      <c r="AD5510" s="3"/>
    </row>
    <row r="5511" spans="1:30" hidden="1" x14ac:dyDescent="0.25">
      <c r="A5511" s="2">
        <v>3</v>
      </c>
      <c r="B5511" s="2">
        <v>2020</v>
      </c>
      <c r="C5511" s="4" t="str">
        <f>INDEX(Index!$B$1:$B$500,MATCH($F5511,Index!$A$1:$A$500,0)
)</f>
        <v>TB</v>
      </c>
      <c r="D5511" s="4">
        <v>0</v>
      </c>
      <c r="E5511" s="141">
        <f t="shared" si="86"/>
        <v>0.21770495402141476</v>
      </c>
      <c r="F5511" s="3" t="s">
        <v>38</v>
      </c>
      <c r="G5511" s="3">
        <v>6</v>
      </c>
      <c r="H5511" s="125">
        <v>0.21770495402141476</v>
      </c>
      <c r="I5511" s="3"/>
      <c r="J5511" s="3"/>
      <c r="K5511" s="3" t="s">
        <v>103</v>
      </c>
      <c r="L5511" s="125">
        <v>-2.3383929661441399E-2</v>
      </c>
      <c r="M5511" s="3">
        <v>20</v>
      </c>
      <c r="N5511" s="125">
        <v>-0.30752193512423598</v>
      </c>
      <c r="O5511" s="3">
        <v>1</v>
      </c>
      <c r="P5511" s="125">
        <v>-6.6433051441379801E-2</v>
      </c>
      <c r="Q5511" s="3">
        <v>29</v>
      </c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3"/>
      <c r="AD5511" s="3"/>
    </row>
    <row r="5512" spans="1:30" hidden="1" x14ac:dyDescent="0.25">
      <c r="A5512" s="2">
        <v>3</v>
      </c>
      <c r="B5512" s="2">
        <v>2020</v>
      </c>
      <c r="C5512" s="4" t="str">
        <f>INDEX(Index!$B$1:$B$500,MATCH($F5512,Index!$A$1:$A$500,0)
)</f>
        <v>SF</v>
      </c>
      <c r="D5512" s="4">
        <v>0</v>
      </c>
      <c r="E5512" s="141">
        <f t="shared" si="86"/>
        <v>0.20206405901732186</v>
      </c>
      <c r="F5512" s="3" t="s">
        <v>1</v>
      </c>
      <c r="G5512" s="3">
        <v>7</v>
      </c>
      <c r="H5512" s="125">
        <v>0.20206405901732186</v>
      </c>
      <c r="I5512" s="3"/>
      <c r="J5512" s="3"/>
      <c r="K5512" s="3" t="s">
        <v>103</v>
      </c>
      <c r="L5512" s="125">
        <v>-3.9824362139047297E-3</v>
      </c>
      <c r="M5512" s="3">
        <v>18</v>
      </c>
      <c r="N5512" s="125">
        <v>-0.22562728138531199</v>
      </c>
      <c r="O5512" s="3">
        <v>4</v>
      </c>
      <c r="P5512" s="125">
        <v>-1.95807861540854E-2</v>
      </c>
      <c r="Q5512" s="3">
        <v>15</v>
      </c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3"/>
    </row>
    <row r="5513" spans="1:30" hidden="1" x14ac:dyDescent="0.25">
      <c r="A5513" s="2">
        <v>3</v>
      </c>
      <c r="B5513" s="2">
        <v>2020</v>
      </c>
      <c r="C5513" s="4" t="str">
        <f>INDEX(Index!$B$1:$B$500,MATCH($F5513,Index!$A$1:$A$500,0)
)</f>
        <v>BAL</v>
      </c>
      <c r="D5513" s="4">
        <v>0</v>
      </c>
      <c r="E5513" s="141">
        <f t="shared" si="86"/>
        <v>0.19724707657200119</v>
      </c>
      <c r="F5513" s="3" t="s">
        <v>18</v>
      </c>
      <c r="G5513" s="3">
        <v>8</v>
      </c>
      <c r="H5513" s="125">
        <v>0.19724707657200119</v>
      </c>
      <c r="I5513" s="3"/>
      <c r="J5513" s="3"/>
      <c r="K5513" s="3" t="s">
        <v>103</v>
      </c>
      <c r="L5513" s="125">
        <v>5.7647439901506801E-2</v>
      </c>
      <c r="M5513" s="3">
        <v>12</v>
      </c>
      <c r="N5513" s="125">
        <v>-1.07595796098144E-2</v>
      </c>
      <c r="O5513" s="3">
        <v>11</v>
      </c>
      <c r="P5513" s="125">
        <v>0.12884005706068</v>
      </c>
      <c r="Q5513" s="3">
        <v>1</v>
      </c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3"/>
      <c r="AD5513" s="3"/>
    </row>
    <row r="5514" spans="1:30" hidden="1" x14ac:dyDescent="0.25">
      <c r="A5514" s="2">
        <v>3</v>
      </c>
      <c r="B5514" s="2">
        <v>2020</v>
      </c>
      <c r="C5514" s="4" t="str">
        <f>INDEX(Index!$B$1:$B$500,MATCH($F5514,Index!$A$1:$A$500,0)
)</f>
        <v>NE</v>
      </c>
      <c r="D5514" s="4">
        <v>0</v>
      </c>
      <c r="E5514" s="141">
        <f t="shared" si="86"/>
        <v>0.1739484365447232</v>
      </c>
      <c r="F5514" s="3" t="s">
        <v>17</v>
      </c>
      <c r="G5514" s="3">
        <v>9</v>
      </c>
      <c r="H5514" s="125">
        <v>0.1739484365447232</v>
      </c>
      <c r="I5514" s="3"/>
      <c r="J5514" s="3"/>
      <c r="K5514" s="3" t="s">
        <v>103</v>
      </c>
      <c r="L5514" s="125">
        <v>0.260053189758716</v>
      </c>
      <c r="M5514" s="3">
        <v>3</v>
      </c>
      <c r="N5514" s="125">
        <v>3.5960589172247398E-2</v>
      </c>
      <c r="O5514" s="3">
        <v>20</v>
      </c>
      <c r="P5514" s="125">
        <v>-5.0144164041745397E-2</v>
      </c>
      <c r="Q5514" s="3">
        <v>24</v>
      </c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3"/>
      <c r="AD5514" s="3"/>
    </row>
    <row r="5515" spans="1:30" hidden="1" x14ac:dyDescent="0.25">
      <c r="A5515" s="2">
        <v>3</v>
      </c>
      <c r="B5515" s="2">
        <v>2020</v>
      </c>
      <c r="C5515" s="4" t="str">
        <f>INDEX(Index!$B$1:$B$500,MATCH($F5515,Index!$A$1:$A$500,0)
)</f>
        <v>KC</v>
      </c>
      <c r="D5515" s="4">
        <v>0</v>
      </c>
      <c r="E5515" s="141">
        <f t="shared" si="86"/>
        <v>0.16062663796558285</v>
      </c>
      <c r="F5515" s="3" t="s">
        <v>5</v>
      </c>
      <c r="G5515" s="3">
        <v>10</v>
      </c>
      <c r="H5515" s="125">
        <v>0.16062663796558285</v>
      </c>
      <c r="I5515" s="3"/>
      <c r="J5515" s="3"/>
      <c r="K5515" s="3" t="s">
        <v>104</v>
      </c>
      <c r="L5515" s="125">
        <v>0.22258081251828499</v>
      </c>
      <c r="M5515" s="3">
        <v>6</v>
      </c>
      <c r="N5515" s="125">
        <v>-3.2715090124995697E-2</v>
      </c>
      <c r="O5515" s="3">
        <v>9</v>
      </c>
      <c r="P5515" s="125">
        <v>-9.4669264677697804E-2</v>
      </c>
      <c r="Q5515" s="3">
        <v>31</v>
      </c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3"/>
      <c r="AD5515" s="3"/>
    </row>
    <row r="5516" spans="1:30" hidden="1" x14ac:dyDescent="0.25">
      <c r="A5516" s="2">
        <v>3</v>
      </c>
      <c r="B5516" s="2">
        <v>2020</v>
      </c>
      <c r="C5516" s="4" t="str">
        <f>INDEX(Index!$B$1:$B$500,MATCH($F5516,Index!$A$1:$A$500,0)
)</f>
        <v>LAR</v>
      </c>
      <c r="D5516" s="4">
        <v>0</v>
      </c>
      <c r="E5516" s="141">
        <f t="shared" si="86"/>
        <v>0.15055166855715191</v>
      </c>
      <c r="F5516" s="3" t="s">
        <v>42</v>
      </c>
      <c r="G5516" s="3">
        <v>11</v>
      </c>
      <c r="H5516" s="125">
        <v>0.15055166855715191</v>
      </c>
      <c r="I5516" s="3"/>
      <c r="J5516" s="3"/>
      <c r="K5516" s="3" t="s">
        <v>103</v>
      </c>
      <c r="L5516" s="125">
        <v>0.32117722080437899</v>
      </c>
      <c r="M5516" s="3">
        <v>1</v>
      </c>
      <c r="N5516" s="125">
        <v>8.13145945601432E-2</v>
      </c>
      <c r="O5516" s="3">
        <v>25</v>
      </c>
      <c r="P5516" s="125">
        <v>-8.93109576870839E-2</v>
      </c>
      <c r="Q5516" s="3">
        <v>30</v>
      </c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3"/>
      <c r="AD5516" s="3"/>
    </row>
    <row r="5517" spans="1:30" hidden="1" x14ac:dyDescent="0.25">
      <c r="A5517" s="2">
        <v>3</v>
      </c>
      <c r="B5517" s="2">
        <v>2020</v>
      </c>
      <c r="C5517" s="4" t="str">
        <f>INDEX(Index!$B$1:$B$500,MATCH($F5517,Index!$A$1:$A$500,0)
)</f>
        <v>NO</v>
      </c>
      <c r="D5517" s="4">
        <v>0</v>
      </c>
      <c r="E5517" s="141">
        <f t="shared" si="86"/>
        <v>0.15002409599997987</v>
      </c>
      <c r="F5517" s="3" t="s">
        <v>27</v>
      </c>
      <c r="G5517" s="3">
        <v>12</v>
      </c>
      <c r="H5517" s="125">
        <v>0.15002409599997987</v>
      </c>
      <c r="I5517" s="3"/>
      <c r="J5517" s="3"/>
      <c r="K5517" s="3" t="s">
        <v>105</v>
      </c>
      <c r="L5517" s="125">
        <v>0.11199021141804701</v>
      </c>
      <c r="M5517" s="3">
        <v>7</v>
      </c>
      <c r="N5517" s="125">
        <v>-8.75328686065408E-3</v>
      </c>
      <c r="O5517" s="3">
        <v>13</v>
      </c>
      <c r="P5517" s="125">
        <v>2.9280597721278799E-2</v>
      </c>
      <c r="Q5517" s="3">
        <v>7</v>
      </c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3"/>
      <c r="AD5517" s="3"/>
    </row>
    <row r="5518" spans="1:30" hidden="1" x14ac:dyDescent="0.25">
      <c r="A5518" s="2">
        <v>3</v>
      </c>
      <c r="B5518" s="2">
        <v>2020</v>
      </c>
      <c r="C5518" s="4" t="str">
        <f>INDEX(Index!$B$1:$B$500,MATCH($F5518,Index!$A$1:$A$500,0)
)</f>
        <v>ARI</v>
      </c>
      <c r="D5518" s="4">
        <v>0</v>
      </c>
      <c r="E5518" s="141">
        <f t="shared" si="86"/>
        <v>4.2268833298876311E-2</v>
      </c>
      <c r="F5518" s="3" t="s">
        <v>23</v>
      </c>
      <c r="G5518" s="3">
        <v>13</v>
      </c>
      <c r="H5518" s="125">
        <v>4.2268833298876311E-2</v>
      </c>
      <c r="I5518" s="3"/>
      <c r="J5518" s="3"/>
      <c r="K5518" s="3" t="s">
        <v>103</v>
      </c>
      <c r="L5518" s="125">
        <v>-4.1707778201469502E-2</v>
      </c>
      <c r="M5518" s="3">
        <v>22</v>
      </c>
      <c r="N5518" s="125">
        <v>-0.11121973446042301</v>
      </c>
      <c r="O5518" s="3">
        <v>6</v>
      </c>
      <c r="P5518" s="125">
        <v>-2.72431229600772E-2</v>
      </c>
      <c r="Q5518" s="3">
        <v>16</v>
      </c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3"/>
      <c r="AD5518" s="3"/>
    </row>
    <row r="5519" spans="1:30" hidden="1" x14ac:dyDescent="0.25">
      <c r="A5519" s="2">
        <v>3</v>
      </c>
      <c r="B5519" s="2">
        <v>2020</v>
      </c>
      <c r="C5519" s="4" t="str">
        <f>INDEX(Index!$B$1:$B$500,MATCH($F5519,Index!$A$1:$A$500,0)
)</f>
        <v>CLE</v>
      </c>
      <c r="D5519" s="4">
        <v>0</v>
      </c>
      <c r="E5519" s="141">
        <f t="shared" si="86"/>
        <v>-5.6961855882280005E-3</v>
      </c>
      <c r="F5519" s="3" t="s">
        <v>10</v>
      </c>
      <c r="G5519" s="3">
        <v>14</v>
      </c>
      <c r="H5519" s="125">
        <v>-5.6961855882280005E-3</v>
      </c>
      <c r="I5519" s="3"/>
      <c r="J5519" s="3"/>
      <c r="K5519" s="3" t="s">
        <v>103</v>
      </c>
      <c r="L5519" s="125">
        <v>-4.9390126124091202E-2</v>
      </c>
      <c r="M5519" s="3">
        <v>23</v>
      </c>
      <c r="N5519" s="125">
        <v>-0.107382828004674</v>
      </c>
      <c r="O5519" s="3">
        <v>7</v>
      </c>
      <c r="P5519" s="125">
        <v>-6.3688887468810795E-2</v>
      </c>
      <c r="Q5519" s="3">
        <v>28</v>
      </c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3"/>
      <c r="AD5519" s="3"/>
    </row>
    <row r="5520" spans="1:30" hidden="1" x14ac:dyDescent="0.25">
      <c r="A5520" s="2">
        <v>3</v>
      </c>
      <c r="B5520" s="2">
        <v>2020</v>
      </c>
      <c r="C5520" s="4" t="str">
        <f>INDEX(Index!$B$1:$B$500,MATCH($F5520,Index!$A$1:$A$500,0)
)</f>
        <v>DAL</v>
      </c>
      <c r="D5520" s="4">
        <v>0</v>
      </c>
      <c r="E5520" s="141">
        <f t="shared" si="86"/>
        <v>-2.8855689213760794E-2</v>
      </c>
      <c r="F5520" s="3" t="s">
        <v>3</v>
      </c>
      <c r="G5520" s="3">
        <v>15</v>
      </c>
      <c r="H5520" s="125">
        <v>-2.8855689213760794E-2</v>
      </c>
      <c r="I5520" s="3"/>
      <c r="J5520" s="3"/>
      <c r="K5520" s="3" t="s">
        <v>105</v>
      </c>
      <c r="L5520" s="125">
        <v>7.5069308979435506E-2</v>
      </c>
      <c r="M5520" s="3">
        <v>10</v>
      </c>
      <c r="N5520" s="125">
        <v>7.2924350787209199E-2</v>
      </c>
      <c r="O5520" s="3">
        <v>23</v>
      </c>
      <c r="P5520" s="125">
        <v>-3.1000647405987101E-2</v>
      </c>
      <c r="Q5520" s="3">
        <v>17</v>
      </c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3"/>
    </row>
    <row r="5521" spans="1:30" hidden="1" x14ac:dyDescent="0.25">
      <c r="A5521" s="2">
        <v>3</v>
      </c>
      <c r="B5521" s="2">
        <v>2020</v>
      </c>
      <c r="C5521" s="4" t="str">
        <f>INDEX(Index!$B$1:$B$500,MATCH($F5521,Index!$A$1:$A$500,0)
)</f>
        <v>LAC</v>
      </c>
      <c r="D5521" s="4">
        <v>0</v>
      </c>
      <c r="E5521" s="141">
        <f t="shared" si="86"/>
        <v>-3.1753769360402306E-2</v>
      </c>
      <c r="F5521" s="3" t="s">
        <v>28</v>
      </c>
      <c r="G5521" s="3">
        <v>16</v>
      </c>
      <c r="H5521" s="125">
        <v>-3.1753769360402306E-2</v>
      </c>
      <c r="I5521" s="3"/>
      <c r="J5521" s="3"/>
      <c r="K5521" s="3" t="s">
        <v>105</v>
      </c>
      <c r="L5521" s="125">
        <v>2.31752014699407E-2</v>
      </c>
      <c r="M5521" s="3">
        <v>16</v>
      </c>
      <c r="N5521" s="125">
        <v>7.7735838217979003E-3</v>
      </c>
      <c r="O5521" s="3">
        <v>15</v>
      </c>
      <c r="P5521" s="125">
        <v>-4.7155387008545102E-2</v>
      </c>
      <c r="Q5521" s="3">
        <v>22</v>
      </c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3"/>
      <c r="AD5521" s="3"/>
    </row>
    <row r="5522" spans="1:30" hidden="1" x14ac:dyDescent="0.25">
      <c r="A5522" s="2">
        <v>3</v>
      </c>
      <c r="B5522" s="2">
        <v>2020</v>
      </c>
      <c r="C5522" s="4" t="str">
        <f>INDEX(Index!$B$1:$B$500,MATCH($F5522,Index!$A$1:$A$500,0)
)</f>
        <v>CHI</v>
      </c>
      <c r="D5522" s="4">
        <v>0</v>
      </c>
      <c r="E5522" s="141">
        <f t="shared" si="86"/>
        <v>-6.4723360897813192E-2</v>
      </c>
      <c r="F5522" s="3" t="s">
        <v>64</v>
      </c>
      <c r="G5522" s="3">
        <v>17</v>
      </c>
      <c r="H5522" s="125">
        <v>-6.4723360897813192E-2</v>
      </c>
      <c r="I5522" s="3"/>
      <c r="J5522" s="3"/>
      <c r="K5522" s="3" t="s">
        <v>104</v>
      </c>
      <c r="L5522" s="125">
        <v>-0.106358943465251</v>
      </c>
      <c r="M5522" s="3">
        <v>25</v>
      </c>
      <c r="N5522" s="125">
        <v>-7.8875270425378105E-2</v>
      </c>
      <c r="O5522" s="3">
        <v>8</v>
      </c>
      <c r="P5522" s="125">
        <v>-3.7239687857940303E-2</v>
      </c>
      <c r="Q5522" s="3">
        <v>21</v>
      </c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3"/>
    </row>
    <row r="5523" spans="1:30" hidden="1" x14ac:dyDescent="0.25">
      <c r="A5523" s="2">
        <v>3</v>
      </c>
      <c r="B5523" s="2">
        <v>2020</v>
      </c>
      <c r="C5523" s="4" t="str">
        <f>INDEX(Index!$B$1:$B$500,MATCH($F5523,Index!$A$1:$A$500,0)
)</f>
        <v>LV</v>
      </c>
      <c r="D5523" s="4">
        <v>0</v>
      </c>
      <c r="E5523" s="141">
        <f t="shared" si="86"/>
        <v>-8.3518346439930904E-2</v>
      </c>
      <c r="F5523" s="3" t="s">
        <v>53</v>
      </c>
      <c r="G5523" s="3">
        <v>18</v>
      </c>
      <c r="H5523" s="125">
        <v>-8.3518346439930904E-2</v>
      </c>
      <c r="I5523" s="3"/>
      <c r="J5523" s="3"/>
      <c r="K5523" s="3" t="s">
        <v>103</v>
      </c>
      <c r="L5523" s="125">
        <v>9.6831847143226193E-2</v>
      </c>
      <c r="M5523" s="3">
        <v>8</v>
      </c>
      <c r="N5523" s="125">
        <v>0.143632321222396</v>
      </c>
      <c r="O5523" s="3">
        <v>28</v>
      </c>
      <c r="P5523" s="125">
        <v>-3.67178723607611E-2</v>
      </c>
      <c r="Q5523" s="3">
        <v>20</v>
      </c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3"/>
      <c r="AD5523" s="3"/>
    </row>
    <row r="5524" spans="1:30" hidden="1" x14ac:dyDescent="0.25">
      <c r="A5524" s="2">
        <v>3</v>
      </c>
      <c r="B5524" s="2">
        <v>2020</v>
      </c>
      <c r="C5524" s="4" t="str">
        <f>INDEX(Index!$B$1:$B$500,MATCH($F5524,Index!$A$1:$A$500,0)
)</f>
        <v>TEN</v>
      </c>
      <c r="D5524" s="4">
        <v>0</v>
      </c>
      <c r="E5524" s="141">
        <f t="shared" si="86"/>
        <v>-8.7732459085853198E-2</v>
      </c>
      <c r="F5524" s="3" t="s">
        <v>45</v>
      </c>
      <c r="G5524" s="3">
        <v>19</v>
      </c>
      <c r="H5524" s="125">
        <v>-8.7732459085853198E-2</v>
      </c>
      <c r="I5524" s="3"/>
      <c r="J5524" s="3"/>
      <c r="K5524" s="3" t="s">
        <v>104</v>
      </c>
      <c r="L5524" s="125">
        <v>6.9133456072465405E-2</v>
      </c>
      <c r="M5524" s="3">
        <v>11</v>
      </c>
      <c r="N5524" s="125">
        <v>0.108689232194758</v>
      </c>
      <c r="O5524" s="3">
        <v>26</v>
      </c>
      <c r="P5524" s="125">
        <v>-4.8176682963560598E-2</v>
      </c>
      <c r="Q5524" s="3">
        <v>23</v>
      </c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</row>
    <row r="5525" spans="1:30" hidden="1" x14ac:dyDescent="0.25">
      <c r="A5525" s="2">
        <v>3</v>
      </c>
      <c r="B5525" s="2">
        <v>2020</v>
      </c>
      <c r="C5525" s="4" t="str">
        <f>INDEX(Index!$B$1:$B$500,MATCH($F5525,Index!$A$1:$A$500,0)
)</f>
        <v>ATL</v>
      </c>
      <c r="D5525" s="4">
        <v>0</v>
      </c>
      <c r="E5525" s="141">
        <f t="shared" si="86"/>
        <v>-0.1065111600510632</v>
      </c>
      <c r="F5525" s="3" t="s">
        <v>43</v>
      </c>
      <c r="G5525" s="3">
        <v>20</v>
      </c>
      <c r="H5525" s="125">
        <v>-0.1065111600510632</v>
      </c>
      <c r="I5525" s="3"/>
      <c r="J5525" s="3"/>
      <c r="K5525" s="3" t="s">
        <v>106</v>
      </c>
      <c r="L5525" s="125">
        <v>-2.0235638888986399E-2</v>
      </c>
      <c r="M5525" s="3">
        <v>19</v>
      </c>
      <c r="N5525" s="125">
        <v>3.3022465932360398E-2</v>
      </c>
      <c r="O5525" s="3">
        <v>19</v>
      </c>
      <c r="P5525" s="125">
        <v>-5.3253055229716399E-2</v>
      </c>
      <c r="Q5525" s="3">
        <v>26</v>
      </c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3"/>
      <c r="AD5525" s="3"/>
    </row>
    <row r="5526" spans="1:30" hidden="1" x14ac:dyDescent="0.25">
      <c r="A5526" s="2">
        <v>3</v>
      </c>
      <c r="B5526" s="2">
        <v>2020</v>
      </c>
      <c r="C5526" s="4" t="str">
        <f>INDEX(Index!$B$1:$B$500,MATCH($F5526,Index!$A$1:$A$500,0)
)</f>
        <v>MIA</v>
      </c>
      <c r="D5526" s="4">
        <v>0</v>
      </c>
      <c r="E5526" s="141">
        <f t="shared" si="86"/>
        <v>-0.11179312474354688</v>
      </c>
      <c r="F5526" s="3" t="s">
        <v>4</v>
      </c>
      <c r="G5526" s="3">
        <v>21</v>
      </c>
      <c r="H5526" s="125">
        <v>-0.11179312474354688</v>
      </c>
      <c r="I5526" s="3"/>
      <c r="J5526" s="3"/>
      <c r="K5526" s="3" t="s">
        <v>105</v>
      </c>
      <c r="L5526" s="125">
        <v>3.1019955470490902E-2</v>
      </c>
      <c r="M5526" s="3">
        <v>14</v>
      </c>
      <c r="N5526" s="125">
        <v>0.184500287467813</v>
      </c>
      <c r="O5526" s="3">
        <v>32</v>
      </c>
      <c r="P5526" s="125">
        <v>4.1687207253775199E-2</v>
      </c>
      <c r="Q5526" s="3">
        <v>3</v>
      </c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3"/>
      <c r="AD5526" s="3"/>
    </row>
    <row r="5527" spans="1:30" hidden="1" x14ac:dyDescent="0.25">
      <c r="A5527" s="2">
        <v>3</v>
      </c>
      <c r="B5527" s="2">
        <v>2020</v>
      </c>
      <c r="C5527" s="4" t="str">
        <f>INDEX(Index!$B$1:$B$500,MATCH($F5527,Index!$A$1:$A$500,0)
)</f>
        <v>CIN</v>
      </c>
      <c r="D5527" s="4">
        <v>0</v>
      </c>
      <c r="E5527" s="141">
        <f t="shared" si="86"/>
        <v>-0.12613513654939029</v>
      </c>
      <c r="F5527" s="3" t="s">
        <v>24</v>
      </c>
      <c r="G5527" s="3">
        <v>22</v>
      </c>
      <c r="H5527" s="125">
        <v>-0.12613513654939029</v>
      </c>
      <c r="I5527" s="3"/>
      <c r="J5527" s="3"/>
      <c r="K5527" s="3" t="s">
        <v>320</v>
      </c>
      <c r="L5527" s="125">
        <v>-0.173191459833825</v>
      </c>
      <c r="M5527" s="3">
        <v>27</v>
      </c>
      <c r="N5527" s="125">
        <v>-1.5844325153700399E-2</v>
      </c>
      <c r="O5527" s="3">
        <v>10</v>
      </c>
      <c r="P5527" s="125">
        <v>3.12119981307343E-2</v>
      </c>
      <c r="Q5527" s="3">
        <v>6</v>
      </c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3"/>
      <c r="AD5527" s="3"/>
    </row>
    <row r="5528" spans="1:30" hidden="1" x14ac:dyDescent="0.25">
      <c r="A5528" s="2">
        <v>3</v>
      </c>
      <c r="B5528" s="2">
        <v>2020</v>
      </c>
      <c r="C5528" s="4" t="str">
        <f>INDEX(Index!$B$1:$B$500,MATCH($F5528,Index!$A$1:$A$500,0)
)</f>
        <v>JAX</v>
      </c>
      <c r="D5528" s="4">
        <v>0</v>
      </c>
      <c r="E5528" s="141">
        <f t="shared" si="86"/>
        <v>-0.1262937312737753</v>
      </c>
      <c r="F5528" s="3" t="s">
        <v>12</v>
      </c>
      <c r="G5528" s="3">
        <v>23</v>
      </c>
      <c r="H5528" s="125">
        <v>-0.1262937312737753</v>
      </c>
      <c r="I5528" s="3"/>
      <c r="J5528" s="3"/>
      <c r="K5528" s="3" t="s">
        <v>105</v>
      </c>
      <c r="L5528" s="125">
        <v>7.8453346149419206E-2</v>
      </c>
      <c r="M5528" s="3">
        <v>9</v>
      </c>
      <c r="N5528" s="125">
        <v>0.15412873850879899</v>
      </c>
      <c r="O5528" s="3">
        <v>30</v>
      </c>
      <c r="P5528" s="125">
        <v>-5.0618338914395503E-2</v>
      </c>
      <c r="Q5528" s="3">
        <v>25</v>
      </c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3"/>
    </row>
    <row r="5529" spans="1:30" hidden="1" x14ac:dyDescent="0.25">
      <c r="A5529" s="2">
        <v>3</v>
      </c>
      <c r="B5529" s="2">
        <v>2020</v>
      </c>
      <c r="C5529" s="4" t="str">
        <f>INDEX(Index!$B$1:$B$500,MATCH($F5529,Index!$A$1:$A$500,0)
)</f>
        <v>CAR</v>
      </c>
      <c r="D5529" s="4">
        <v>0</v>
      </c>
      <c r="E5529" s="141">
        <f t="shared" si="86"/>
        <v>-0.14587948193638306</v>
      </c>
      <c r="F5529" s="3" t="s">
        <v>51</v>
      </c>
      <c r="G5529" s="3">
        <v>24</v>
      </c>
      <c r="H5529" s="125">
        <v>-0.14587948193638306</v>
      </c>
      <c r="I5529" s="3"/>
      <c r="J5529" s="3"/>
      <c r="K5529" s="3" t="s">
        <v>105</v>
      </c>
      <c r="L5529" s="125">
        <v>1.18079802301971E-2</v>
      </c>
      <c r="M5529" s="3">
        <v>17</v>
      </c>
      <c r="N5529" s="125">
        <v>0.14876857693746301</v>
      </c>
      <c r="O5529" s="3">
        <v>29</v>
      </c>
      <c r="P5529" s="125">
        <v>-8.9188852291171503E-3</v>
      </c>
      <c r="Q5529" s="3">
        <v>14</v>
      </c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3"/>
      <c r="AD5529" s="3"/>
    </row>
    <row r="5530" spans="1:30" hidden="1" x14ac:dyDescent="0.25">
      <c r="A5530" s="2">
        <v>3</v>
      </c>
      <c r="B5530" s="2">
        <v>2020</v>
      </c>
      <c r="C5530" s="4" t="str">
        <f>INDEX(Index!$B$1:$B$500,MATCH($F5530,Index!$A$1:$A$500,0)
)</f>
        <v>DET</v>
      </c>
      <c r="D5530" s="4">
        <v>0</v>
      </c>
      <c r="E5530" s="141">
        <f t="shared" si="86"/>
        <v>-0.15031633399447208</v>
      </c>
      <c r="F5530" s="3" t="s">
        <v>21</v>
      </c>
      <c r="G5530" s="3">
        <v>25</v>
      </c>
      <c r="H5530" s="125">
        <v>-0.15031633399447208</v>
      </c>
      <c r="I5530" s="3"/>
      <c r="J5530" s="3"/>
      <c r="K5530" s="3" t="s">
        <v>105</v>
      </c>
      <c r="L5530" s="125">
        <v>-3.1820743919114297E-2</v>
      </c>
      <c r="M5530" s="3">
        <v>21</v>
      </c>
      <c r="N5530" s="125">
        <v>0.15892220486913899</v>
      </c>
      <c r="O5530" s="3">
        <v>31</v>
      </c>
      <c r="P5530" s="125">
        <v>4.04266147937812E-2</v>
      </c>
      <c r="Q5530" s="3">
        <v>4</v>
      </c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3"/>
    </row>
    <row r="5531" spans="1:30" hidden="1" x14ac:dyDescent="0.25">
      <c r="A5531" s="2">
        <v>3</v>
      </c>
      <c r="B5531" s="2">
        <v>2020</v>
      </c>
      <c r="C5531" s="4" t="str">
        <f>INDEX(Index!$B$1:$B$500,MATCH($F5531,Index!$A$1:$A$500,0)
)</f>
        <v>WAS</v>
      </c>
      <c r="D5531" s="4">
        <v>0</v>
      </c>
      <c r="E5531" s="141">
        <f t="shared" si="86"/>
        <v>-0.1909664135849628</v>
      </c>
      <c r="F5531" s="3" t="s">
        <v>26</v>
      </c>
      <c r="G5531" s="3">
        <v>26</v>
      </c>
      <c r="H5531" s="125">
        <v>-0.1909664135849628</v>
      </c>
      <c r="I5531" s="3"/>
      <c r="J5531" s="3"/>
      <c r="K5531" s="3" t="s">
        <v>105</v>
      </c>
      <c r="L5531" s="125">
        <v>-0.34433272916472701</v>
      </c>
      <c r="M5531" s="3">
        <v>30</v>
      </c>
      <c r="N5531" s="125">
        <v>-0.18607925146368801</v>
      </c>
      <c r="O5531" s="3">
        <v>5</v>
      </c>
      <c r="P5531" s="125">
        <v>-3.2712935883923801E-2</v>
      </c>
      <c r="Q5531" s="3">
        <v>19</v>
      </c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3"/>
    </row>
    <row r="5532" spans="1:30" hidden="1" x14ac:dyDescent="0.25">
      <c r="A5532" s="2">
        <v>3</v>
      </c>
      <c r="B5532" s="2">
        <v>2020</v>
      </c>
      <c r="C5532" s="4" t="str">
        <f>INDEX(Index!$B$1:$B$500,MATCH($F5532,Index!$A$1:$A$500,0)
)</f>
        <v>HOU</v>
      </c>
      <c r="D5532" s="4">
        <v>0</v>
      </c>
      <c r="E5532" s="141">
        <f t="shared" si="86"/>
        <v>-0.20519577758136465</v>
      </c>
      <c r="F5532" s="3" t="s">
        <v>49</v>
      </c>
      <c r="G5532" s="3">
        <v>27</v>
      </c>
      <c r="H5532" s="125">
        <v>-0.20519577758136465</v>
      </c>
      <c r="I5532" s="3"/>
      <c r="J5532" s="3"/>
      <c r="K5532" s="3" t="s">
        <v>106</v>
      </c>
      <c r="L5532" s="125">
        <v>-8.7607486236190094E-2</v>
      </c>
      <c r="M5532" s="3">
        <v>24</v>
      </c>
      <c r="N5532" s="125">
        <v>0.11540153577420199</v>
      </c>
      <c r="O5532" s="3">
        <v>27</v>
      </c>
      <c r="P5532" s="125">
        <v>-2.1867555709725599E-3</v>
      </c>
      <c r="Q5532" s="3">
        <v>12</v>
      </c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3"/>
    </row>
    <row r="5533" spans="1:30" hidden="1" x14ac:dyDescent="0.25">
      <c r="A5533" s="2">
        <v>3</v>
      </c>
      <c r="B5533" s="2">
        <v>2020</v>
      </c>
      <c r="C5533" s="4" t="str">
        <f>INDEX(Index!$B$1:$B$500,MATCH($F5533,Index!$A$1:$A$500,0)
)</f>
        <v>MIN</v>
      </c>
      <c r="D5533" s="4">
        <v>0</v>
      </c>
      <c r="E5533" s="141">
        <f t="shared" si="86"/>
        <v>-0.24808029715720098</v>
      </c>
      <c r="F5533" s="3" t="s">
        <v>46</v>
      </c>
      <c r="G5533" s="3">
        <v>28</v>
      </c>
      <c r="H5533" s="125">
        <v>-0.24808029715720098</v>
      </c>
      <c r="I5533" s="3"/>
      <c r="J5533" s="3"/>
      <c r="K5533" s="3" t="s">
        <v>106</v>
      </c>
      <c r="L5533" s="125">
        <v>-0.14317264022147799</v>
      </c>
      <c r="M5533" s="3">
        <v>26</v>
      </c>
      <c r="N5533" s="125">
        <v>7.3274739326433996E-2</v>
      </c>
      <c r="O5533" s="3">
        <v>24</v>
      </c>
      <c r="P5533" s="125">
        <v>-3.1632917609288998E-2</v>
      </c>
      <c r="Q5533" s="3">
        <v>18</v>
      </c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3"/>
    </row>
    <row r="5534" spans="1:30" hidden="1" x14ac:dyDescent="0.25">
      <c r="A5534" s="2">
        <v>3</v>
      </c>
      <c r="B5534" s="2">
        <v>2020</v>
      </c>
      <c r="C5534" s="4" t="str">
        <f>INDEX(Index!$B$1:$B$500,MATCH($F5534,Index!$A$1:$A$500,0)
)</f>
        <v>PHI</v>
      </c>
      <c r="D5534" s="4">
        <v>0</v>
      </c>
      <c r="E5534" s="141">
        <f t="shared" si="86"/>
        <v>-0.28102931286089461</v>
      </c>
      <c r="F5534" s="3" t="s">
        <v>7</v>
      </c>
      <c r="G5534" s="3">
        <v>29</v>
      </c>
      <c r="H5534" s="125">
        <v>-0.28102931286089461</v>
      </c>
      <c r="I5534" s="3"/>
      <c r="J5534" s="3"/>
      <c r="K5534" s="3" t="s">
        <v>320</v>
      </c>
      <c r="L5534" s="125">
        <v>-0.276184352300822</v>
      </c>
      <c r="M5534" s="3">
        <v>28</v>
      </c>
      <c r="N5534" s="125">
        <v>2.4998418033131398E-2</v>
      </c>
      <c r="O5534" s="3">
        <v>18</v>
      </c>
      <c r="P5534" s="125">
        <v>2.01534574730588E-2</v>
      </c>
      <c r="Q5534" s="3">
        <v>9</v>
      </c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3"/>
    </row>
    <row r="5535" spans="1:30" hidden="1" x14ac:dyDescent="0.25">
      <c r="A5535" s="2">
        <v>3</v>
      </c>
      <c r="B5535" s="2">
        <v>2020</v>
      </c>
      <c r="C5535" s="4" t="str">
        <f>INDEX(Index!$B$1:$B$500,MATCH($F5535,Index!$A$1:$A$500,0)
)</f>
        <v>NYG</v>
      </c>
      <c r="D5535" s="4">
        <v>0</v>
      </c>
      <c r="E5535" s="141">
        <f t="shared" si="86"/>
        <v>-0.40983231432463613</v>
      </c>
      <c r="F5535" s="3" t="s">
        <v>15</v>
      </c>
      <c r="G5535" s="3">
        <v>30</v>
      </c>
      <c r="H5535" s="125">
        <v>-0.40983231432463613</v>
      </c>
      <c r="I5535" s="3"/>
      <c r="J5535" s="3"/>
      <c r="K5535" s="3" t="s">
        <v>106</v>
      </c>
      <c r="L5535" s="125">
        <v>-0.42213266279012002</v>
      </c>
      <c r="M5535" s="3">
        <v>32</v>
      </c>
      <c r="N5535" s="125">
        <v>1.9704334565844198E-2</v>
      </c>
      <c r="O5535" s="3">
        <v>17</v>
      </c>
      <c r="P5535" s="125">
        <v>3.2004683031328099E-2</v>
      </c>
      <c r="Q5535" s="3">
        <v>5</v>
      </c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3"/>
    </row>
    <row r="5536" spans="1:30" hidden="1" x14ac:dyDescent="0.25">
      <c r="A5536" s="2">
        <v>3</v>
      </c>
      <c r="B5536" s="2">
        <v>2020</v>
      </c>
      <c r="C5536" s="4" t="str">
        <f>INDEX(Index!$B$1:$B$500,MATCH($F5536,Index!$A$1:$A$500,0)
)</f>
        <v>NYJ</v>
      </c>
      <c r="D5536" s="4">
        <v>0</v>
      </c>
      <c r="E5536" s="141">
        <f t="shared" si="86"/>
        <v>-0.45012158173671596</v>
      </c>
      <c r="F5536" s="3" t="s">
        <v>9</v>
      </c>
      <c r="G5536" s="3">
        <v>31</v>
      </c>
      <c r="H5536" s="125">
        <v>-0.45012158173671596</v>
      </c>
      <c r="I5536" s="3"/>
      <c r="J5536" s="3"/>
      <c r="K5536" s="3" t="s">
        <v>106</v>
      </c>
      <c r="L5536" s="125">
        <v>-0.388609992398257</v>
      </c>
      <c r="M5536" s="3">
        <v>31</v>
      </c>
      <c r="N5536" s="125">
        <v>2.56684513343856E-4</v>
      </c>
      <c r="O5536" s="3">
        <v>14</v>
      </c>
      <c r="P5536" s="125">
        <v>-6.12549048251151E-2</v>
      </c>
      <c r="Q5536" s="3">
        <v>27</v>
      </c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3"/>
    </row>
    <row r="5537" spans="1:30" hidden="1" x14ac:dyDescent="0.25">
      <c r="A5537" s="2">
        <v>3</v>
      </c>
      <c r="B5537" s="2">
        <v>2020</v>
      </c>
      <c r="C5537" s="4" t="str">
        <f>INDEX(Index!$B$1:$B$500,MATCH($F5537,Index!$A$1:$A$500,0)
)</f>
        <v>DEN</v>
      </c>
      <c r="D5537" s="4">
        <v>0</v>
      </c>
      <c r="E5537" s="141">
        <f t="shared" si="86"/>
        <v>-0.49337690843566162</v>
      </c>
      <c r="F5537" s="3" t="s">
        <v>39</v>
      </c>
      <c r="G5537" s="3">
        <v>32</v>
      </c>
      <c r="H5537" s="125">
        <v>-0.49337690843566162</v>
      </c>
      <c r="I5537" s="3"/>
      <c r="J5537" s="3"/>
      <c r="K5537" s="3" t="s">
        <v>106</v>
      </c>
      <c r="L5537" s="125">
        <v>-0.32008540695739801</v>
      </c>
      <c r="M5537" s="3">
        <v>29</v>
      </c>
      <c r="N5537" s="125">
        <v>7.0416189879767596E-2</v>
      </c>
      <c r="O5537" s="3">
        <v>22</v>
      </c>
      <c r="P5537" s="125">
        <v>-0.102875311598496</v>
      </c>
      <c r="Q5537" s="3">
        <v>32</v>
      </c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3"/>
    </row>
    <row r="5538" spans="1:30" hidden="1" x14ac:dyDescent="0.25">
      <c r="A5538" s="2">
        <v>4</v>
      </c>
      <c r="B5538" s="2">
        <v>2020</v>
      </c>
      <c r="C5538" s="4" t="str">
        <f>INDEX(Index!$B$1:$B$500,MATCH($F5538,Index!$A$1:$A$500,0)
)</f>
        <v>GB</v>
      </c>
      <c r="D5538" s="4">
        <v>0</v>
      </c>
      <c r="E5538" s="141">
        <f t="shared" si="86"/>
        <v>0.33870641103295257</v>
      </c>
      <c r="F5538" s="3" t="s">
        <v>20</v>
      </c>
      <c r="G5538" s="3">
        <v>1</v>
      </c>
      <c r="H5538" s="125">
        <v>0.33870641103295257</v>
      </c>
      <c r="I5538" s="3"/>
      <c r="J5538" s="3"/>
      <c r="K5538" s="3" t="s">
        <v>214</v>
      </c>
      <c r="L5538" s="125">
        <v>0.29087232590661399</v>
      </c>
      <c r="M5538" s="3">
        <v>1</v>
      </c>
      <c r="N5538" s="125">
        <v>-2.8865875736922401E-2</v>
      </c>
      <c r="O5538" s="3">
        <v>12</v>
      </c>
      <c r="P5538" s="125">
        <v>1.89682093894162E-2</v>
      </c>
      <c r="Q5538" s="3">
        <v>9</v>
      </c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3"/>
      <c r="AD5538" s="3"/>
    </row>
    <row r="5539" spans="1:30" hidden="1" x14ac:dyDescent="0.25">
      <c r="A5539" s="2">
        <v>4</v>
      </c>
      <c r="B5539" s="2">
        <v>2020</v>
      </c>
      <c r="C5539" s="4" t="str">
        <f>INDEX(Index!$B$1:$B$500,MATCH($F5539,Index!$A$1:$A$500,0)
)</f>
        <v>IND</v>
      </c>
      <c r="D5539" s="4">
        <v>0</v>
      </c>
      <c r="E5539" s="141">
        <f t="shared" si="86"/>
        <v>0.25771491416077114</v>
      </c>
      <c r="F5539" s="3" t="s">
        <v>35</v>
      </c>
      <c r="G5539" s="3">
        <v>2</v>
      </c>
      <c r="H5539" s="125">
        <v>0.25771491416077114</v>
      </c>
      <c r="I5539" s="3"/>
      <c r="J5539" s="3"/>
      <c r="K5539" s="3" t="s">
        <v>107</v>
      </c>
      <c r="L5539" s="125">
        <v>-3.6447611964024698E-2</v>
      </c>
      <c r="M5539" s="3">
        <v>23</v>
      </c>
      <c r="N5539" s="125">
        <v>-0.260885316087688</v>
      </c>
      <c r="O5539" s="3">
        <v>1</v>
      </c>
      <c r="P5539" s="125">
        <v>3.3277210037107798E-2</v>
      </c>
      <c r="Q5539" s="3">
        <v>5</v>
      </c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3"/>
    </row>
    <row r="5540" spans="1:30" hidden="1" x14ac:dyDescent="0.25">
      <c r="A5540" s="2">
        <v>4</v>
      </c>
      <c r="B5540" s="2">
        <v>2020</v>
      </c>
      <c r="C5540" s="4" t="str">
        <f>INDEX(Index!$B$1:$B$500,MATCH($F5540,Index!$A$1:$A$500,0)
)</f>
        <v>TB</v>
      </c>
      <c r="D5540" s="4">
        <v>0</v>
      </c>
      <c r="E5540" s="141">
        <f t="shared" si="86"/>
        <v>0.25103901043688798</v>
      </c>
      <c r="F5540" s="3" t="s">
        <v>38</v>
      </c>
      <c r="G5540" s="3">
        <v>3</v>
      </c>
      <c r="H5540" s="125">
        <v>0.25103901043688798</v>
      </c>
      <c r="I5540" s="3"/>
      <c r="J5540" s="3"/>
      <c r="K5540" s="3" t="s">
        <v>107</v>
      </c>
      <c r="L5540" s="125">
        <v>5.3494268024288097E-2</v>
      </c>
      <c r="M5540" s="3">
        <v>12</v>
      </c>
      <c r="N5540" s="125">
        <v>-0.24191990804801</v>
      </c>
      <c r="O5540" s="3">
        <v>2</v>
      </c>
      <c r="P5540" s="125">
        <v>-4.4375165635410101E-2</v>
      </c>
      <c r="Q5540" s="3">
        <v>25</v>
      </c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3"/>
      <c r="AD5540" s="3"/>
    </row>
    <row r="5541" spans="1:30" hidden="1" x14ac:dyDescent="0.25">
      <c r="A5541" s="2">
        <v>4</v>
      </c>
      <c r="B5541" s="2">
        <v>2020</v>
      </c>
      <c r="C5541" s="4" t="str">
        <f>INDEX(Index!$B$1:$B$500,MATCH($F5541,Index!$A$1:$A$500,0)
)</f>
        <v>SEA</v>
      </c>
      <c r="D5541" s="4">
        <v>0</v>
      </c>
      <c r="E5541" s="141">
        <f t="shared" si="86"/>
        <v>0.24742182227071091</v>
      </c>
      <c r="F5541" s="3" t="s">
        <v>30</v>
      </c>
      <c r="G5541" s="3">
        <v>4</v>
      </c>
      <c r="H5541" s="125">
        <v>0.24742182227071091</v>
      </c>
      <c r="I5541" s="3"/>
      <c r="J5541" s="3"/>
      <c r="K5541" s="3" t="s">
        <v>214</v>
      </c>
      <c r="L5541" s="125">
        <v>0.22338456875399801</v>
      </c>
      <c r="M5541" s="3">
        <v>2</v>
      </c>
      <c r="N5541" s="125">
        <v>1.88299378525549E-2</v>
      </c>
      <c r="O5541" s="3">
        <v>20</v>
      </c>
      <c r="P5541" s="125">
        <v>4.2867191369267803E-2</v>
      </c>
      <c r="Q5541" s="3">
        <v>3</v>
      </c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3"/>
      <c r="AD5541" s="3"/>
    </row>
    <row r="5542" spans="1:30" hidden="1" x14ac:dyDescent="0.25">
      <c r="A5542" s="2">
        <v>4</v>
      </c>
      <c r="B5542" s="2">
        <v>2020</v>
      </c>
      <c r="C5542" s="4" t="str">
        <f>INDEX(Index!$B$1:$B$500,MATCH($F5542,Index!$A$1:$A$500,0)
)</f>
        <v>KC</v>
      </c>
      <c r="D5542" s="4">
        <v>0</v>
      </c>
      <c r="E5542" s="141">
        <f t="shared" si="86"/>
        <v>0.24675668920754124</v>
      </c>
      <c r="F5542" s="3" t="s">
        <v>5</v>
      </c>
      <c r="G5542" s="3">
        <v>5</v>
      </c>
      <c r="H5542" s="125">
        <v>0.24675668920754124</v>
      </c>
      <c r="I5542" s="3"/>
      <c r="J5542" s="3"/>
      <c r="K5542" s="3" t="s">
        <v>214</v>
      </c>
      <c r="L5542" s="125">
        <v>0.18815602428418801</v>
      </c>
      <c r="M5542" s="3">
        <v>5</v>
      </c>
      <c r="N5542" s="125">
        <v>-0.141094344422177</v>
      </c>
      <c r="O5542" s="3">
        <v>5</v>
      </c>
      <c r="P5542" s="125">
        <v>-8.2493679498823802E-2</v>
      </c>
      <c r="Q5542" s="3">
        <v>32</v>
      </c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3"/>
      <c r="AD5542" s="3"/>
    </row>
    <row r="5543" spans="1:30" hidden="1" x14ac:dyDescent="0.25">
      <c r="A5543" s="2">
        <v>4</v>
      </c>
      <c r="B5543" s="2">
        <v>2020</v>
      </c>
      <c r="C5543" s="4" t="str">
        <f>INDEX(Index!$B$1:$B$500,MATCH($F5543,Index!$A$1:$A$500,0)
)</f>
        <v>PIT</v>
      </c>
      <c r="D5543" s="4">
        <v>0</v>
      </c>
      <c r="E5543" s="141">
        <f t="shared" si="86"/>
        <v>0.23314366130505806</v>
      </c>
      <c r="F5543" s="3" t="s">
        <v>32</v>
      </c>
      <c r="G5543" s="3">
        <v>6</v>
      </c>
      <c r="H5543" s="125">
        <v>0.23314366130505806</v>
      </c>
      <c r="I5543" s="3"/>
      <c r="J5543" s="3"/>
      <c r="K5543" s="3" t="s">
        <v>104</v>
      </c>
      <c r="L5543" s="125">
        <v>2.6676634954753899E-2</v>
      </c>
      <c r="M5543" s="3">
        <v>16</v>
      </c>
      <c r="N5543" s="125">
        <v>-0.210535171489516</v>
      </c>
      <c r="O5543" s="3">
        <v>3</v>
      </c>
      <c r="P5543" s="125">
        <v>-4.0681451392118196E-3</v>
      </c>
      <c r="Q5543" s="3">
        <v>13</v>
      </c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3"/>
    </row>
    <row r="5544" spans="1:30" hidden="1" x14ac:dyDescent="0.25">
      <c r="A5544" s="2">
        <v>4</v>
      </c>
      <c r="B5544" s="2">
        <v>2020</v>
      </c>
      <c r="C5544" s="4" t="str">
        <f>INDEX(Index!$B$1:$B$500,MATCH($F5544,Index!$A$1:$A$500,0)
)</f>
        <v>BAL</v>
      </c>
      <c r="D5544" s="4">
        <v>0</v>
      </c>
      <c r="E5544" s="141">
        <f t="shared" si="86"/>
        <v>0.22476681587247732</v>
      </c>
      <c r="F5544" s="3" t="s">
        <v>18</v>
      </c>
      <c r="G5544" s="3">
        <v>7</v>
      </c>
      <c r="H5544" s="125">
        <v>0.22476681587247732</v>
      </c>
      <c r="I5544" s="3"/>
      <c r="J5544" s="3"/>
      <c r="K5544" s="3" t="s">
        <v>107</v>
      </c>
      <c r="L5544" s="125">
        <v>4.9327635042711301E-2</v>
      </c>
      <c r="M5544" s="3">
        <v>14</v>
      </c>
      <c r="N5544" s="125">
        <v>-5.5392424926036E-2</v>
      </c>
      <c r="O5544" s="3">
        <v>10</v>
      </c>
      <c r="P5544" s="125">
        <v>0.12004675590373</v>
      </c>
      <c r="Q5544" s="3">
        <v>1</v>
      </c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3"/>
    </row>
    <row r="5545" spans="1:30" hidden="1" x14ac:dyDescent="0.25">
      <c r="A5545" s="2">
        <v>4</v>
      </c>
      <c r="B5545" s="2">
        <v>2020</v>
      </c>
      <c r="C5545" s="4" t="str">
        <f>INDEX(Index!$B$1:$B$500,MATCH($F5545,Index!$A$1:$A$500,0)
)</f>
        <v>BUF</v>
      </c>
      <c r="D5545" s="4">
        <v>0</v>
      </c>
      <c r="E5545" s="141">
        <f t="shared" si="86"/>
        <v>0.22043426789980891</v>
      </c>
      <c r="F5545" s="3" t="s">
        <v>0</v>
      </c>
      <c r="G5545" s="3">
        <v>8</v>
      </c>
      <c r="H5545" s="125">
        <v>0.22043426789980891</v>
      </c>
      <c r="I5545" s="3"/>
      <c r="J5545" s="3"/>
      <c r="K5545" s="3" t="s">
        <v>214</v>
      </c>
      <c r="L5545" s="125">
        <v>0.19713120362683001</v>
      </c>
      <c r="M5545" s="3">
        <v>4</v>
      </c>
      <c r="N5545" s="125">
        <v>-7.5155642647833903E-3</v>
      </c>
      <c r="O5545" s="3">
        <v>15</v>
      </c>
      <c r="P5545" s="125">
        <v>1.5787500008195499E-2</v>
      </c>
      <c r="Q5545" s="3">
        <v>11</v>
      </c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3"/>
    </row>
    <row r="5546" spans="1:30" hidden="1" x14ac:dyDescent="0.25">
      <c r="A5546" s="2">
        <v>4</v>
      </c>
      <c r="B5546" s="2">
        <v>2020</v>
      </c>
      <c r="C5546" s="4" t="str">
        <f>INDEX(Index!$B$1:$B$500,MATCH($F5546,Index!$A$1:$A$500,0)
)</f>
        <v>NO</v>
      </c>
      <c r="D5546" s="4">
        <v>0</v>
      </c>
      <c r="E5546" s="141">
        <f t="shared" si="86"/>
        <v>0.20879207867390809</v>
      </c>
      <c r="F5546" s="3" t="s">
        <v>27</v>
      </c>
      <c r="G5546" s="3">
        <v>9</v>
      </c>
      <c r="H5546" s="125">
        <v>0.20879207867390809</v>
      </c>
      <c r="I5546" s="3"/>
      <c r="J5546" s="3"/>
      <c r="K5546" s="3" t="s">
        <v>108</v>
      </c>
      <c r="L5546" s="125">
        <v>0.12037212390752799</v>
      </c>
      <c r="M5546" s="3">
        <v>7</v>
      </c>
      <c r="N5546" s="125">
        <v>-7.0574828527057598E-2</v>
      </c>
      <c r="O5546" s="3">
        <v>8</v>
      </c>
      <c r="P5546" s="125">
        <v>1.7845126239322499E-2</v>
      </c>
      <c r="Q5546" s="3">
        <v>10</v>
      </c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3"/>
      <c r="AD5546" s="3"/>
    </row>
    <row r="5547" spans="1:30" hidden="1" x14ac:dyDescent="0.25">
      <c r="A5547" s="2">
        <v>4</v>
      </c>
      <c r="B5547" s="2">
        <v>2020</v>
      </c>
      <c r="C5547" s="4" t="str">
        <f>INDEX(Index!$B$1:$B$500,MATCH($F5547,Index!$A$1:$A$500,0)
)</f>
        <v>CLE</v>
      </c>
      <c r="D5547" s="4">
        <v>0</v>
      </c>
      <c r="E5547" s="141">
        <f t="shared" si="86"/>
        <v>0.1383886824822595</v>
      </c>
      <c r="F5547" s="3" t="s">
        <v>10</v>
      </c>
      <c r="G5547" s="3">
        <v>10</v>
      </c>
      <c r="H5547" s="125">
        <v>0.1383886824822595</v>
      </c>
      <c r="I5547" s="3"/>
      <c r="J5547" s="3"/>
      <c r="K5547" s="3" t="s">
        <v>107</v>
      </c>
      <c r="L5547" s="125">
        <v>0.100427516671716</v>
      </c>
      <c r="M5547" s="3">
        <v>8</v>
      </c>
      <c r="N5547" s="125">
        <v>-8.6792586765048002E-2</v>
      </c>
      <c r="O5547" s="3">
        <v>7</v>
      </c>
      <c r="P5547" s="125">
        <v>-4.8831420954504497E-2</v>
      </c>
      <c r="Q5547" s="3">
        <v>27</v>
      </c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3"/>
    </row>
    <row r="5548" spans="1:30" hidden="1" x14ac:dyDescent="0.25">
      <c r="A5548" s="2">
        <v>4</v>
      </c>
      <c r="B5548" s="2">
        <v>2020</v>
      </c>
      <c r="C5548" s="4" t="str">
        <f>INDEX(Index!$B$1:$B$500,MATCH($F5548,Index!$A$1:$A$500,0)
)</f>
        <v>SF</v>
      </c>
      <c r="D5548" s="4">
        <v>0</v>
      </c>
      <c r="E5548" s="141">
        <f t="shared" si="86"/>
        <v>0.12235142175767794</v>
      </c>
      <c r="F5548" s="3" t="s">
        <v>1</v>
      </c>
      <c r="G5548" s="3">
        <v>11</v>
      </c>
      <c r="H5548" s="125">
        <v>0.12235142175767794</v>
      </c>
      <c r="I5548" s="3"/>
      <c r="J5548" s="3"/>
      <c r="K5548" s="3" t="s">
        <v>108</v>
      </c>
      <c r="L5548" s="125">
        <v>-7.0156215751036597E-3</v>
      </c>
      <c r="M5548" s="3">
        <v>18</v>
      </c>
      <c r="N5548" s="125">
        <v>-0.14421657110934899</v>
      </c>
      <c r="O5548" s="3">
        <v>4</v>
      </c>
      <c r="P5548" s="125">
        <v>-1.48495277765674E-2</v>
      </c>
      <c r="Q5548" s="3">
        <v>15</v>
      </c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3"/>
      <c r="AD5548" s="3"/>
    </row>
    <row r="5549" spans="1:30" hidden="1" x14ac:dyDescent="0.25">
      <c r="A5549" s="2">
        <v>4</v>
      </c>
      <c r="B5549" s="2">
        <v>2020</v>
      </c>
      <c r="C5549" s="4" t="str">
        <f>INDEX(Index!$B$1:$B$500,MATCH($F5549,Index!$A$1:$A$500,0)
)</f>
        <v>LAR</v>
      </c>
      <c r="D5549" s="4">
        <v>0</v>
      </c>
      <c r="E5549" s="141">
        <f t="shared" si="86"/>
        <v>0.1073499570616936</v>
      </c>
      <c r="F5549" s="3" t="s">
        <v>42</v>
      </c>
      <c r="G5549" s="3">
        <v>12</v>
      </c>
      <c r="H5549" s="125">
        <v>0.1073499570616936</v>
      </c>
      <c r="I5549" s="3"/>
      <c r="J5549" s="3"/>
      <c r="K5549" s="3" t="s">
        <v>107</v>
      </c>
      <c r="L5549" s="125">
        <v>0.218075696059742</v>
      </c>
      <c r="M5549" s="3">
        <v>3</v>
      </c>
      <c r="N5549" s="125">
        <v>3.6330177943696501E-2</v>
      </c>
      <c r="O5549" s="3">
        <v>22</v>
      </c>
      <c r="P5549" s="125">
        <v>-7.4395561054351897E-2</v>
      </c>
      <c r="Q5549" s="3">
        <v>31</v>
      </c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3"/>
    </row>
    <row r="5550" spans="1:30" hidden="1" x14ac:dyDescent="0.25">
      <c r="A5550" s="2">
        <v>4</v>
      </c>
      <c r="B5550" s="2">
        <v>2020</v>
      </c>
      <c r="C5550" s="4" t="str">
        <f>INDEX(Index!$B$1:$B$500,MATCH($F5550,Index!$A$1:$A$500,0)
)</f>
        <v>NE</v>
      </c>
      <c r="D5550" s="4">
        <v>0</v>
      </c>
      <c r="E5550" s="141">
        <f t="shared" si="86"/>
        <v>-6.5317678301953647E-4</v>
      </c>
      <c r="F5550" s="3" t="s">
        <v>17</v>
      </c>
      <c r="G5550" s="3">
        <v>13</v>
      </c>
      <c r="H5550" s="125">
        <v>-6.5317678301953647E-4</v>
      </c>
      <c r="I5550" s="3"/>
      <c r="J5550" s="3"/>
      <c r="K5550" s="3" t="s">
        <v>108</v>
      </c>
      <c r="L5550" s="125">
        <v>3.3218014779033203E-2</v>
      </c>
      <c r="M5550" s="3">
        <v>15</v>
      </c>
      <c r="N5550" s="125">
        <v>2.54523764531874E-2</v>
      </c>
      <c r="O5550" s="3">
        <v>21</v>
      </c>
      <c r="P5550" s="125">
        <v>-8.41881510886534E-3</v>
      </c>
      <c r="Q5550" s="3">
        <v>14</v>
      </c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3"/>
    </row>
    <row r="5551" spans="1:30" hidden="1" x14ac:dyDescent="0.25">
      <c r="A5551" s="2">
        <v>4</v>
      </c>
      <c r="B5551" s="2">
        <v>2020</v>
      </c>
      <c r="C5551" s="4" t="str">
        <f>INDEX(Index!$B$1:$B$500,MATCH($F5551,Index!$A$1:$A$500,0)
)</f>
        <v>CAR</v>
      </c>
      <c r="D5551" s="4">
        <v>0</v>
      </c>
      <c r="E5551" s="141">
        <f t="shared" si="86"/>
        <v>-3.0826386925657208E-2</v>
      </c>
      <c r="F5551" s="3" t="s">
        <v>51</v>
      </c>
      <c r="G5551" s="3">
        <v>14</v>
      </c>
      <c r="H5551" s="125">
        <v>-3.0826386925657208E-2</v>
      </c>
      <c r="I5551" s="3"/>
      <c r="J5551" s="3"/>
      <c r="K5551" s="3" t="s">
        <v>108</v>
      </c>
      <c r="L5551" s="125">
        <v>6.4967524778812499E-2</v>
      </c>
      <c r="M5551" s="3">
        <v>11</v>
      </c>
      <c r="N5551" s="125">
        <v>6.7028979671748506E-2</v>
      </c>
      <c r="O5551" s="3">
        <v>24</v>
      </c>
      <c r="P5551" s="125">
        <v>-2.8764932032721201E-2</v>
      </c>
      <c r="Q5551" s="3">
        <v>17</v>
      </c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3"/>
    </row>
    <row r="5552" spans="1:30" hidden="1" x14ac:dyDescent="0.25">
      <c r="A5552" s="2">
        <v>4</v>
      </c>
      <c r="B5552" s="2">
        <v>2020</v>
      </c>
      <c r="C5552" s="4" t="str">
        <f>INDEX(Index!$B$1:$B$500,MATCH($F5552,Index!$A$1:$A$500,0)
)</f>
        <v>CIN</v>
      </c>
      <c r="D5552" s="4">
        <v>0</v>
      </c>
      <c r="E5552" s="141">
        <f t="shared" si="86"/>
        <v>-5.8465247314899577E-2</v>
      </c>
      <c r="F5552" s="3" t="s">
        <v>24</v>
      </c>
      <c r="G5552" s="3">
        <v>15</v>
      </c>
      <c r="H5552" s="125">
        <v>-5.8465247314899577E-2</v>
      </c>
      <c r="I5552" s="3"/>
      <c r="J5552" s="3"/>
      <c r="K5552" s="3" t="s">
        <v>309</v>
      </c>
      <c r="L5552" s="125">
        <v>-7.6755235609151498E-2</v>
      </c>
      <c r="M5552" s="3">
        <v>26</v>
      </c>
      <c r="N5552" s="125">
        <v>6.23393911950278E-3</v>
      </c>
      <c r="O5552" s="3">
        <v>17</v>
      </c>
      <c r="P5552" s="125">
        <v>2.4523927413754702E-2</v>
      </c>
      <c r="Q5552" s="3">
        <v>8</v>
      </c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3"/>
    </row>
    <row r="5553" spans="1:30" hidden="1" x14ac:dyDescent="0.25">
      <c r="A5553" s="2">
        <v>4</v>
      </c>
      <c r="B5553" s="2">
        <v>2020</v>
      </c>
      <c r="C5553" s="4" t="str">
        <f>INDEX(Index!$B$1:$B$500,MATCH($F5553,Index!$A$1:$A$500,0)
)</f>
        <v>DAL</v>
      </c>
      <c r="D5553" s="4">
        <v>0</v>
      </c>
      <c r="E5553" s="141">
        <f t="shared" si="86"/>
        <v>-7.2567401270730192E-2</v>
      </c>
      <c r="F5553" s="3" t="s">
        <v>3</v>
      </c>
      <c r="G5553" s="3">
        <v>16</v>
      </c>
      <c r="H5553" s="125">
        <v>-7.2567401270730192E-2</v>
      </c>
      <c r="I5553" s="3"/>
      <c r="J5553" s="3"/>
      <c r="K5553" s="3" t="s">
        <v>109</v>
      </c>
      <c r="L5553" s="125">
        <v>7.2399538030349597E-2</v>
      </c>
      <c r="M5553" s="3">
        <v>10</v>
      </c>
      <c r="N5553" s="125">
        <v>0.113512810851556</v>
      </c>
      <c r="O5553" s="3">
        <v>26</v>
      </c>
      <c r="P5553" s="125">
        <v>-3.1454128449523798E-2</v>
      </c>
      <c r="Q5553" s="3">
        <v>18</v>
      </c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3"/>
    </row>
    <row r="5554" spans="1:30" hidden="1" x14ac:dyDescent="0.25">
      <c r="A5554" s="2">
        <v>4</v>
      </c>
      <c r="B5554" s="2">
        <v>2020</v>
      </c>
      <c r="C5554" s="4" t="str">
        <f>INDEX(Index!$B$1:$B$500,MATCH($F5554,Index!$A$1:$A$500,0)
)</f>
        <v>MIN</v>
      </c>
      <c r="D5554" s="4">
        <v>0</v>
      </c>
      <c r="E5554" s="141">
        <f t="shared" si="86"/>
        <v>-7.5568251262559005E-2</v>
      </c>
      <c r="F5554" s="3" t="s">
        <v>46</v>
      </c>
      <c r="G5554" s="3">
        <v>17</v>
      </c>
      <c r="H5554" s="125">
        <v>-7.5568251262559005E-2</v>
      </c>
      <c r="I5554" s="3"/>
      <c r="J5554" s="3"/>
      <c r="K5554" s="3" t="s">
        <v>109</v>
      </c>
      <c r="L5554" s="125">
        <v>-1.96586804434889E-2</v>
      </c>
      <c r="M5554" s="3">
        <v>19</v>
      </c>
      <c r="N5554" s="125">
        <v>1.8765527487365902E-2</v>
      </c>
      <c r="O5554" s="3">
        <v>19</v>
      </c>
      <c r="P5554" s="125">
        <v>-3.71440433317042E-2</v>
      </c>
      <c r="Q5554" s="3">
        <v>20</v>
      </c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3"/>
    </row>
    <row r="5555" spans="1:30" hidden="1" x14ac:dyDescent="0.25">
      <c r="A5555" s="2">
        <v>4</v>
      </c>
      <c r="B5555" s="2">
        <v>2020</v>
      </c>
      <c r="C5555" s="4" t="str">
        <f>INDEX(Index!$B$1:$B$500,MATCH($F5555,Index!$A$1:$A$500,0)
)</f>
        <v>JAX</v>
      </c>
      <c r="D5555" s="4">
        <v>0</v>
      </c>
      <c r="E5555" s="141">
        <f t="shared" si="86"/>
        <v>-9.6333732381801179E-2</v>
      </c>
      <c r="F5555" s="3" t="s">
        <v>12</v>
      </c>
      <c r="G5555" s="3">
        <v>18</v>
      </c>
      <c r="H5555" s="125">
        <v>-9.6333732381801179E-2</v>
      </c>
      <c r="I5555" s="3"/>
      <c r="J5555" s="3"/>
      <c r="K5555" s="3" t="s">
        <v>109</v>
      </c>
      <c r="L5555" s="125">
        <v>0.12365925984186101</v>
      </c>
      <c r="M5555" s="3">
        <v>6</v>
      </c>
      <c r="N5555" s="125">
        <v>0.18798239031657199</v>
      </c>
      <c r="O5555" s="3">
        <v>32</v>
      </c>
      <c r="P5555" s="125">
        <v>-3.2010601907090201E-2</v>
      </c>
      <c r="Q5555" s="3">
        <v>19</v>
      </c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3"/>
      <c r="AD5555" s="3"/>
    </row>
    <row r="5556" spans="1:30" hidden="1" x14ac:dyDescent="0.25">
      <c r="A5556" s="2">
        <v>4</v>
      </c>
      <c r="B5556" s="2">
        <v>2020</v>
      </c>
      <c r="C5556" s="4" t="str">
        <f>INDEX(Index!$B$1:$B$500,MATCH($F5556,Index!$A$1:$A$500,0)
)</f>
        <v>ARI</v>
      </c>
      <c r="D5556" s="4">
        <v>0</v>
      </c>
      <c r="E5556" s="141">
        <f t="shared" si="86"/>
        <v>-9.685211047005246E-2</v>
      </c>
      <c r="F5556" s="3" t="s">
        <v>23</v>
      </c>
      <c r="G5556" s="3">
        <v>19</v>
      </c>
      <c r="H5556" s="125">
        <v>-9.685211047005246E-2</v>
      </c>
      <c r="I5556" s="3"/>
      <c r="J5556" s="3"/>
      <c r="K5556" s="3" t="s">
        <v>108</v>
      </c>
      <c r="L5556" s="125">
        <v>-7.0115733187642901E-2</v>
      </c>
      <c r="M5556" s="3">
        <v>25</v>
      </c>
      <c r="N5556" s="125">
        <v>7.8019342568414604E-3</v>
      </c>
      <c r="O5556" s="3">
        <v>18</v>
      </c>
      <c r="P5556" s="125">
        <v>-1.8934443025568098E-2</v>
      </c>
      <c r="Q5556" s="3">
        <v>16</v>
      </c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3"/>
    </row>
    <row r="5557" spans="1:30" hidden="1" x14ac:dyDescent="0.25">
      <c r="A5557" s="2">
        <v>4</v>
      </c>
      <c r="B5557" s="2">
        <v>2020</v>
      </c>
      <c r="C5557" s="4" t="str">
        <f>INDEX(Index!$B$1:$B$500,MATCH($F5557,Index!$A$1:$A$500,0)
)</f>
        <v>LV</v>
      </c>
      <c r="D5557" s="4">
        <v>0</v>
      </c>
      <c r="E5557" s="141">
        <f t="shared" si="86"/>
        <v>-9.7954363920258219E-2</v>
      </c>
      <c r="F5557" s="3" t="s">
        <v>53</v>
      </c>
      <c r="G5557" s="3">
        <v>20</v>
      </c>
      <c r="H5557" s="125">
        <v>-9.7954363920258219E-2</v>
      </c>
      <c r="I5557" s="3"/>
      <c r="J5557" s="3"/>
      <c r="K5557" s="3" t="s">
        <v>108</v>
      </c>
      <c r="L5557" s="125">
        <v>7.6422135550131096E-2</v>
      </c>
      <c r="M5557" s="3">
        <v>9</v>
      </c>
      <c r="N5557" s="125">
        <v>0.13539566317865701</v>
      </c>
      <c r="O5557" s="3">
        <v>29</v>
      </c>
      <c r="P5557" s="125">
        <v>-3.8980836291732303E-2</v>
      </c>
      <c r="Q5557" s="3">
        <v>21</v>
      </c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3"/>
    </row>
    <row r="5558" spans="1:30" hidden="1" x14ac:dyDescent="0.25">
      <c r="A5558" s="2">
        <v>4</v>
      </c>
      <c r="B5558" s="2">
        <v>2020</v>
      </c>
      <c r="C5558" s="4" t="str">
        <f>INDEX(Index!$B$1:$B$500,MATCH($F5558,Index!$A$1:$A$500,0)
)</f>
        <v>LAC</v>
      </c>
      <c r="D5558" s="4">
        <v>0</v>
      </c>
      <c r="E5558" s="141">
        <f t="shared" si="86"/>
        <v>-9.9027134556208596E-2</v>
      </c>
      <c r="F5558" s="3" t="s">
        <v>28</v>
      </c>
      <c r="G5558" s="3">
        <v>21</v>
      </c>
      <c r="H5558" s="125">
        <v>-9.9027134556208596E-2</v>
      </c>
      <c r="I5558" s="3"/>
      <c r="J5558" s="3"/>
      <c r="K5558" s="3" t="s">
        <v>109</v>
      </c>
      <c r="L5558" s="125">
        <v>2.0989596595600998E-2</v>
      </c>
      <c r="M5558" s="3">
        <v>17</v>
      </c>
      <c r="N5558" s="125">
        <v>6.2634674437480498E-2</v>
      </c>
      <c r="O5558" s="3">
        <v>23</v>
      </c>
      <c r="P5558" s="125">
        <v>-5.7382056714329097E-2</v>
      </c>
      <c r="Q5558" s="3">
        <v>30</v>
      </c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3"/>
    </row>
    <row r="5559" spans="1:30" hidden="1" x14ac:dyDescent="0.25">
      <c r="A5559" s="2">
        <v>4</v>
      </c>
      <c r="B5559" s="2">
        <v>2020</v>
      </c>
      <c r="C5559" s="4" t="str">
        <f>INDEX(Index!$B$1:$B$500,MATCH($F5559,Index!$A$1:$A$500,0)
)</f>
        <v>TEN</v>
      </c>
      <c r="D5559" s="4">
        <v>0</v>
      </c>
      <c r="E5559" s="141">
        <f t="shared" si="86"/>
        <v>-0.1152420296343154</v>
      </c>
      <c r="F5559" s="3" t="s">
        <v>45</v>
      </c>
      <c r="G5559" s="3">
        <v>22</v>
      </c>
      <c r="H5559" s="125">
        <v>-0.1152420296343154</v>
      </c>
      <c r="I5559" s="3"/>
      <c r="J5559" s="3"/>
      <c r="K5559" s="3" t="s">
        <v>104</v>
      </c>
      <c r="L5559" s="125">
        <v>4.9550336276579197E-2</v>
      </c>
      <c r="M5559" s="3">
        <v>13</v>
      </c>
      <c r="N5559" s="125">
        <v>0.116615682947334</v>
      </c>
      <c r="O5559" s="3">
        <v>27</v>
      </c>
      <c r="P5559" s="125">
        <v>-4.8176682963560598E-2</v>
      </c>
      <c r="Q5559" s="3">
        <v>26</v>
      </c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3"/>
    </row>
    <row r="5560" spans="1:30" hidden="1" x14ac:dyDescent="0.25">
      <c r="A5560" s="2">
        <v>4</v>
      </c>
      <c r="B5560" s="2">
        <v>2020</v>
      </c>
      <c r="C5560" s="4" t="str">
        <f>INDEX(Index!$B$1:$B$500,MATCH($F5560,Index!$A$1:$A$500,0)
)</f>
        <v>MIA</v>
      </c>
      <c r="D5560" s="4">
        <v>0</v>
      </c>
      <c r="E5560" s="141">
        <f t="shared" si="86"/>
        <v>-0.13562079699809843</v>
      </c>
      <c r="F5560" s="3" t="s">
        <v>4</v>
      </c>
      <c r="G5560" s="3">
        <v>23</v>
      </c>
      <c r="H5560" s="125">
        <v>-0.13562079699809843</v>
      </c>
      <c r="I5560" s="3"/>
      <c r="J5560" s="3"/>
      <c r="K5560" s="3" t="s">
        <v>109</v>
      </c>
      <c r="L5560" s="125">
        <v>-2.2244530425832802E-2</v>
      </c>
      <c r="M5560" s="3">
        <v>21</v>
      </c>
      <c r="N5560" s="125">
        <v>0.16592973508502001</v>
      </c>
      <c r="O5560" s="3">
        <v>31</v>
      </c>
      <c r="P5560" s="125">
        <v>5.25534685127544E-2</v>
      </c>
      <c r="Q5560" s="3">
        <v>2</v>
      </c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3"/>
    </row>
    <row r="5561" spans="1:30" hidden="1" x14ac:dyDescent="0.25">
      <c r="A5561" s="2">
        <v>4</v>
      </c>
      <c r="B5561" s="2">
        <v>2020</v>
      </c>
      <c r="C5561" s="4" t="str">
        <f>INDEX(Index!$B$1:$B$500,MATCH($F5561,Index!$A$1:$A$500,0)
)</f>
        <v>DET</v>
      </c>
      <c r="D5561" s="4">
        <v>0</v>
      </c>
      <c r="E5561" s="141">
        <f t="shared" si="86"/>
        <v>-0.14877354596816617</v>
      </c>
      <c r="F5561" s="3" t="s">
        <v>21</v>
      </c>
      <c r="G5561" s="3">
        <v>24</v>
      </c>
      <c r="H5561" s="125">
        <v>-0.14877354596816617</v>
      </c>
      <c r="I5561" s="3"/>
      <c r="J5561" s="3"/>
      <c r="K5561" s="3" t="s">
        <v>109</v>
      </c>
      <c r="L5561" s="125">
        <v>-2.45195806437556E-2</v>
      </c>
      <c r="M5561" s="3">
        <v>22</v>
      </c>
      <c r="N5561" s="125">
        <v>0.15962514945105999</v>
      </c>
      <c r="O5561" s="3">
        <v>30</v>
      </c>
      <c r="P5561" s="125">
        <v>3.5371184126649399E-2</v>
      </c>
      <c r="Q5561" s="3">
        <v>4</v>
      </c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3"/>
      <c r="AD5561" s="3"/>
    </row>
    <row r="5562" spans="1:30" hidden="1" x14ac:dyDescent="0.25">
      <c r="A5562" s="2">
        <v>4</v>
      </c>
      <c r="B5562" s="2">
        <v>2020</v>
      </c>
      <c r="C5562" s="4" t="str">
        <f>INDEX(Index!$B$1:$B$500,MATCH($F5562,Index!$A$1:$A$500,0)
)</f>
        <v>ATL</v>
      </c>
      <c r="D5562" s="4">
        <v>0</v>
      </c>
      <c r="E5562" s="141">
        <f t="shared" si="86"/>
        <v>-0.15573831285963879</v>
      </c>
      <c r="F5562" s="3" t="s">
        <v>43</v>
      </c>
      <c r="G5562" s="3">
        <v>25</v>
      </c>
      <c r="H5562" s="125">
        <v>-0.15573831285963879</v>
      </c>
      <c r="I5562" s="3"/>
      <c r="J5562" s="3"/>
      <c r="K5562" s="3" t="s">
        <v>110</v>
      </c>
      <c r="L5562" s="125">
        <v>-2.0080322529543799E-2</v>
      </c>
      <c r="M5562" s="3">
        <v>20</v>
      </c>
      <c r="N5562" s="125">
        <v>8.1731790328751802E-2</v>
      </c>
      <c r="O5562" s="3">
        <v>25</v>
      </c>
      <c r="P5562" s="125">
        <v>-5.3926200001343197E-2</v>
      </c>
      <c r="Q5562" s="3">
        <v>28</v>
      </c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3"/>
    </row>
    <row r="5563" spans="1:30" hidden="1" x14ac:dyDescent="0.25">
      <c r="A5563" s="2">
        <v>4</v>
      </c>
      <c r="B5563" s="2">
        <v>2020</v>
      </c>
      <c r="C5563" s="4" t="str">
        <f>INDEX(Index!$B$1:$B$500,MATCH($F5563,Index!$A$1:$A$500,0)
)</f>
        <v>CHI</v>
      </c>
      <c r="D5563" s="4">
        <v>0</v>
      </c>
      <c r="E5563" s="141">
        <f t="shared" si="86"/>
        <v>-0.16141332078621751</v>
      </c>
      <c r="F5563" s="3" t="s">
        <v>64</v>
      </c>
      <c r="G5563" s="3">
        <v>26</v>
      </c>
      <c r="H5563" s="125">
        <v>-0.16141332078621751</v>
      </c>
      <c r="I5563" s="3"/>
      <c r="J5563" s="3"/>
      <c r="K5563" s="3" t="s">
        <v>107</v>
      </c>
      <c r="L5563" s="125">
        <v>-0.16440474138678099</v>
      </c>
      <c r="M5563" s="3">
        <v>27</v>
      </c>
      <c r="N5563" s="125">
        <v>-5.7600510499904098E-2</v>
      </c>
      <c r="O5563" s="3">
        <v>9</v>
      </c>
      <c r="P5563" s="125">
        <v>-5.4609089899340602E-2</v>
      </c>
      <c r="Q5563" s="3">
        <v>29</v>
      </c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3"/>
    </row>
    <row r="5564" spans="1:30" hidden="1" x14ac:dyDescent="0.25">
      <c r="A5564" s="2">
        <v>4</v>
      </c>
      <c r="B5564" s="2">
        <v>2020</v>
      </c>
      <c r="C5564" s="4" t="str">
        <f>INDEX(Index!$B$1:$B$500,MATCH($F5564,Index!$A$1:$A$500,0)
)</f>
        <v>HOU</v>
      </c>
      <c r="D5564" s="4">
        <v>0</v>
      </c>
      <c r="E5564" s="141">
        <f t="shared" si="86"/>
        <v>-0.16863368387360603</v>
      </c>
      <c r="F5564" s="3" t="s">
        <v>49</v>
      </c>
      <c r="G5564" s="3">
        <v>27</v>
      </c>
      <c r="H5564" s="125">
        <v>-0.16863368387360603</v>
      </c>
      <c r="I5564" s="3"/>
      <c r="J5564" s="3"/>
      <c r="K5564" s="3" t="s">
        <v>110</v>
      </c>
      <c r="L5564" s="125">
        <v>-4.06902561736164E-2</v>
      </c>
      <c r="M5564" s="3">
        <v>24</v>
      </c>
      <c r="N5564" s="125">
        <v>0.12682609649207199</v>
      </c>
      <c r="O5564" s="3">
        <v>28</v>
      </c>
      <c r="P5564" s="125">
        <v>-1.11733120791763E-3</v>
      </c>
      <c r="Q5564" s="3">
        <v>12</v>
      </c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3"/>
    </row>
    <row r="5565" spans="1:30" hidden="1" x14ac:dyDescent="0.25">
      <c r="A5565" s="2">
        <v>4</v>
      </c>
      <c r="B5565" s="2">
        <v>2020</v>
      </c>
      <c r="C5565" s="4" t="str">
        <f>INDEX(Index!$B$1:$B$500,MATCH($F5565,Index!$A$1:$A$500,0)
)</f>
        <v>WAS</v>
      </c>
      <c r="D5565" s="4">
        <v>0</v>
      </c>
      <c r="E5565" s="141">
        <f t="shared" si="86"/>
        <v>-0.2144369812584605</v>
      </c>
      <c r="F5565" s="3" t="s">
        <v>26</v>
      </c>
      <c r="G5565" s="3">
        <v>28</v>
      </c>
      <c r="H5565" s="125">
        <v>-0.2144369812584605</v>
      </c>
      <c r="I5565" s="3"/>
      <c r="J5565" s="3"/>
      <c r="K5565" s="3" t="s">
        <v>109</v>
      </c>
      <c r="L5565" s="125">
        <v>-0.297053504053433</v>
      </c>
      <c r="M5565" s="3">
        <v>31</v>
      </c>
      <c r="N5565" s="125">
        <v>-0.125894500861509</v>
      </c>
      <c r="O5565" s="3">
        <v>6</v>
      </c>
      <c r="P5565" s="125">
        <v>-4.32779780665365E-2</v>
      </c>
      <c r="Q5565" s="3">
        <v>23</v>
      </c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3"/>
      <c r="AD5565" s="3"/>
    </row>
    <row r="5566" spans="1:30" hidden="1" x14ac:dyDescent="0.25">
      <c r="A5566" s="2">
        <v>4</v>
      </c>
      <c r="B5566" s="2">
        <v>2020</v>
      </c>
      <c r="C5566" s="4" t="str">
        <f>INDEX(Index!$B$1:$B$500,MATCH($F5566,Index!$A$1:$A$500,0)
)</f>
        <v>PHI</v>
      </c>
      <c r="D5566" s="4">
        <v>0</v>
      </c>
      <c r="E5566" s="141">
        <f t="shared" si="86"/>
        <v>-0.26589044496128633</v>
      </c>
      <c r="F5566" s="3" t="s">
        <v>7</v>
      </c>
      <c r="G5566" s="3">
        <v>29</v>
      </c>
      <c r="H5566" s="125">
        <v>-0.26589044496128633</v>
      </c>
      <c r="I5566" s="3"/>
      <c r="J5566" s="3"/>
      <c r="K5566" s="3" t="s">
        <v>309</v>
      </c>
      <c r="L5566" s="125">
        <v>-0.286783193753121</v>
      </c>
      <c r="M5566" s="3">
        <v>29</v>
      </c>
      <c r="N5566" s="125">
        <v>5.1951851849477097E-3</v>
      </c>
      <c r="O5566" s="3">
        <v>16</v>
      </c>
      <c r="P5566" s="125">
        <v>2.6087933976782399E-2</v>
      </c>
      <c r="Q5566" s="3">
        <v>7</v>
      </c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3"/>
      <c r="AD5566" s="3"/>
    </row>
    <row r="5567" spans="1:30" hidden="1" x14ac:dyDescent="0.25">
      <c r="A5567" s="2">
        <v>4</v>
      </c>
      <c r="B5567" s="2">
        <v>2020</v>
      </c>
      <c r="C5567" s="4" t="str">
        <f>INDEX(Index!$B$1:$B$500,MATCH($F5567,Index!$A$1:$A$500,0)
)</f>
        <v>DEN</v>
      </c>
      <c r="D5567" s="4">
        <v>0</v>
      </c>
      <c r="E5567" s="141">
        <f t="shared" si="86"/>
        <v>-0.27804069619156119</v>
      </c>
      <c r="F5567" s="3" t="s">
        <v>39</v>
      </c>
      <c r="G5567" s="3">
        <v>30</v>
      </c>
      <c r="H5567" s="125">
        <v>-0.27804069619156119</v>
      </c>
      <c r="I5567" s="3"/>
      <c r="J5567" s="3"/>
      <c r="K5567" s="3" t="s">
        <v>109</v>
      </c>
      <c r="L5567" s="125">
        <v>-0.25598715494884999</v>
      </c>
      <c r="M5567" s="3">
        <v>28</v>
      </c>
      <c r="N5567" s="125">
        <v>-1.82832142782559E-2</v>
      </c>
      <c r="O5567" s="3">
        <v>13</v>
      </c>
      <c r="P5567" s="125">
        <v>-4.0336755520967098E-2</v>
      </c>
      <c r="Q5567" s="3">
        <v>22</v>
      </c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3"/>
      <c r="AD5567" s="3"/>
    </row>
    <row r="5568" spans="1:30" hidden="1" x14ac:dyDescent="0.25">
      <c r="A5568" s="2">
        <v>4</v>
      </c>
      <c r="B5568" s="2">
        <v>2020</v>
      </c>
      <c r="C5568" s="4" t="str">
        <f>INDEX(Index!$B$1:$B$500,MATCH($F5568,Index!$A$1:$A$500,0)
)</f>
        <v>NYJ</v>
      </c>
      <c r="D5568" s="4">
        <v>0</v>
      </c>
      <c r="E5568" s="141">
        <f t="shared" si="86"/>
        <v>-0.30009179297833988</v>
      </c>
      <c r="F5568" s="3" t="s">
        <v>9</v>
      </c>
      <c r="G5568" s="3">
        <v>31</v>
      </c>
      <c r="H5568" s="125">
        <v>-0.30009179297833988</v>
      </c>
      <c r="I5568" s="3"/>
      <c r="J5568" s="3"/>
      <c r="K5568" s="3" t="s">
        <v>110</v>
      </c>
      <c r="L5568" s="125">
        <v>-0.29073621626878998</v>
      </c>
      <c r="M5568" s="3">
        <v>30</v>
      </c>
      <c r="N5568" s="125">
        <v>-3.4889301263412102E-2</v>
      </c>
      <c r="O5568" s="3">
        <v>11</v>
      </c>
      <c r="P5568" s="125">
        <v>-4.4244877972961998E-2</v>
      </c>
      <c r="Q5568" s="3">
        <v>24</v>
      </c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3"/>
      <c r="AD5568" s="3"/>
    </row>
    <row r="5569" spans="1:30" hidden="1" x14ac:dyDescent="0.25">
      <c r="A5569" s="2">
        <v>4</v>
      </c>
      <c r="B5569" s="2">
        <v>2020</v>
      </c>
      <c r="C5569" s="4" t="str">
        <f>INDEX(Index!$B$1:$B$500,MATCH($F5569,Index!$A$1:$A$500,0)
)</f>
        <v>NYG</v>
      </c>
      <c r="D5569" s="4">
        <v>0</v>
      </c>
      <c r="E5569" s="141">
        <f t="shared" si="86"/>
        <v>-0.32295227236711221</v>
      </c>
      <c r="F5569" s="3" t="s">
        <v>15</v>
      </c>
      <c r="G5569" s="3">
        <v>32</v>
      </c>
      <c r="H5569" s="125">
        <v>-0.32295227236711221</v>
      </c>
      <c r="I5569" s="3"/>
      <c r="J5569" s="3"/>
      <c r="K5569" s="3" t="s">
        <v>110</v>
      </c>
      <c r="L5569" s="125">
        <v>-0.37255438042016797</v>
      </c>
      <c r="M5569" s="3">
        <v>32</v>
      </c>
      <c r="N5569" s="125">
        <v>-1.7189089005800701E-2</v>
      </c>
      <c r="O5569" s="3">
        <v>14</v>
      </c>
      <c r="P5569" s="125">
        <v>3.2413019047255097E-2</v>
      </c>
      <c r="Q5569" s="3">
        <v>6</v>
      </c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3"/>
    </row>
    <row r="5570" spans="1:30" hidden="1" x14ac:dyDescent="0.25">
      <c r="A5570" s="2">
        <v>5</v>
      </c>
      <c r="B5570" s="2">
        <v>2020</v>
      </c>
      <c r="C5570" s="4" t="str">
        <f>INDEX(Index!$B$1:$B$500,MATCH($F5570,Index!$A$1:$A$500,0)
)</f>
        <v>GB</v>
      </c>
      <c r="D5570" s="4">
        <v>0</v>
      </c>
      <c r="E5570" s="141">
        <f t="shared" ref="E5570:E5633" si="87">IF(D5570=1,H5570/100,H5570)</f>
        <v>0.33945805598380785</v>
      </c>
      <c r="F5570" s="3" t="s">
        <v>20</v>
      </c>
      <c r="G5570" s="3">
        <v>1</v>
      </c>
      <c r="H5570" s="125">
        <v>0.33945805598380785</v>
      </c>
      <c r="I5570" s="3"/>
      <c r="J5570" s="3"/>
      <c r="K5570" s="3" t="s">
        <v>214</v>
      </c>
      <c r="L5570" s="125">
        <v>0.29507132811110598</v>
      </c>
      <c r="M5570" s="3">
        <v>1</v>
      </c>
      <c r="N5570" s="125">
        <v>-2.5418518483285701E-2</v>
      </c>
      <c r="O5570" s="3">
        <v>12</v>
      </c>
      <c r="P5570" s="125">
        <v>1.89682093894162E-2</v>
      </c>
      <c r="Q5570" s="3">
        <v>8</v>
      </c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3"/>
      <c r="AD5570" s="3"/>
    </row>
    <row r="5571" spans="1:30" hidden="1" x14ac:dyDescent="0.25">
      <c r="A5571" s="2">
        <v>5</v>
      </c>
      <c r="B5571" s="2">
        <v>2020</v>
      </c>
      <c r="C5571" s="4" t="str">
        <f>INDEX(Index!$B$1:$B$500,MATCH($F5571,Index!$A$1:$A$500,0)
)</f>
        <v>BAL</v>
      </c>
      <c r="D5571" s="4">
        <v>0</v>
      </c>
      <c r="E5571" s="141">
        <f t="shared" si="87"/>
        <v>0.31429231123822737</v>
      </c>
      <c r="F5571" s="3" t="s">
        <v>18</v>
      </c>
      <c r="G5571" s="3">
        <v>2</v>
      </c>
      <c r="H5571" s="125">
        <v>0.31429231123822737</v>
      </c>
      <c r="I5571" s="3"/>
      <c r="J5571" s="3"/>
      <c r="K5571" s="3" t="s">
        <v>111</v>
      </c>
      <c r="L5571" s="125">
        <v>2.5206474286242401E-2</v>
      </c>
      <c r="M5571" s="3">
        <v>18</v>
      </c>
      <c r="N5571" s="125">
        <v>-0.18734384871304899</v>
      </c>
      <c r="O5571" s="3">
        <v>3</v>
      </c>
      <c r="P5571" s="125">
        <v>0.101741988238936</v>
      </c>
      <c r="Q5571" s="3">
        <v>1</v>
      </c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3"/>
    </row>
    <row r="5572" spans="1:30" hidden="1" x14ac:dyDescent="0.25">
      <c r="A5572" s="2">
        <v>5</v>
      </c>
      <c r="B5572" s="2">
        <v>2020</v>
      </c>
      <c r="C5572" s="4" t="str">
        <f>INDEX(Index!$B$1:$B$500,MATCH($F5572,Index!$A$1:$A$500,0)
)</f>
        <v>SEA</v>
      </c>
      <c r="D5572" s="4">
        <v>0</v>
      </c>
      <c r="E5572" s="141">
        <f t="shared" si="87"/>
        <v>0.25639252310840399</v>
      </c>
      <c r="F5572" s="3" t="s">
        <v>30</v>
      </c>
      <c r="G5572" s="3">
        <v>3</v>
      </c>
      <c r="H5572" s="125">
        <v>0.25639252310840399</v>
      </c>
      <c r="I5572" s="3"/>
      <c r="J5572" s="3"/>
      <c r="K5572" s="3" t="s">
        <v>215</v>
      </c>
      <c r="L5572" s="125">
        <v>0.22485058561534399</v>
      </c>
      <c r="M5572" s="3">
        <v>2</v>
      </c>
      <c r="N5572" s="125">
        <v>2.3286303187781798E-2</v>
      </c>
      <c r="O5572" s="3">
        <v>19</v>
      </c>
      <c r="P5572" s="125">
        <v>5.48282406808418E-2</v>
      </c>
      <c r="Q5572" s="3">
        <v>3</v>
      </c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3"/>
      <c r="AD5572" s="3"/>
    </row>
    <row r="5573" spans="1:30" hidden="1" x14ac:dyDescent="0.25">
      <c r="A5573" s="2">
        <v>5</v>
      </c>
      <c r="B5573" s="2">
        <v>2020</v>
      </c>
      <c r="C5573" s="4" t="str">
        <f>INDEX(Index!$B$1:$B$500,MATCH($F5573,Index!$A$1:$A$500,0)
)</f>
        <v>IND</v>
      </c>
      <c r="D5573" s="4">
        <v>0</v>
      </c>
      <c r="E5573" s="141">
        <f t="shared" si="87"/>
        <v>0.2381250050582186</v>
      </c>
      <c r="F5573" s="3" t="s">
        <v>35</v>
      </c>
      <c r="G5573" s="3">
        <v>4</v>
      </c>
      <c r="H5573" s="125">
        <v>0.2381250050582186</v>
      </c>
      <c r="I5573" s="3"/>
      <c r="J5573" s="3"/>
      <c r="K5573" s="3" t="s">
        <v>112</v>
      </c>
      <c r="L5573" s="125">
        <v>-7.1310693230959898E-2</v>
      </c>
      <c r="M5573" s="3">
        <v>24</v>
      </c>
      <c r="N5573" s="125">
        <v>-0.233961775748844</v>
      </c>
      <c r="O5573" s="3">
        <v>1</v>
      </c>
      <c r="P5573" s="125">
        <v>7.5473922540334498E-2</v>
      </c>
      <c r="Q5573" s="3">
        <v>2</v>
      </c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3"/>
    </row>
    <row r="5574" spans="1:30" hidden="1" x14ac:dyDescent="0.25">
      <c r="A5574" s="2">
        <v>5</v>
      </c>
      <c r="B5574" s="2">
        <v>2020</v>
      </c>
      <c r="C5574" s="4" t="str">
        <f>INDEX(Index!$B$1:$B$500,MATCH($F5574,Index!$A$1:$A$500,0)
)</f>
        <v>TB</v>
      </c>
      <c r="D5574" s="4">
        <v>0</v>
      </c>
      <c r="E5574" s="141">
        <f t="shared" si="87"/>
        <v>0.2179289572340852</v>
      </c>
      <c r="F5574" s="3" t="s">
        <v>38</v>
      </c>
      <c r="G5574" s="3">
        <v>5</v>
      </c>
      <c r="H5574" s="125">
        <v>0.2179289572340852</v>
      </c>
      <c r="I5574" s="3"/>
      <c r="J5574" s="3"/>
      <c r="K5574" s="3" t="s">
        <v>112</v>
      </c>
      <c r="L5574" s="125">
        <v>3.9233719849538197E-2</v>
      </c>
      <c r="M5574" s="3">
        <v>15</v>
      </c>
      <c r="N5574" s="125">
        <v>-0.20121154258747501</v>
      </c>
      <c r="O5574" s="3">
        <v>2</v>
      </c>
      <c r="P5574" s="125">
        <v>-2.2516305202928001E-2</v>
      </c>
      <c r="Q5574" s="3">
        <v>19</v>
      </c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3"/>
    </row>
    <row r="5575" spans="1:30" hidden="1" x14ac:dyDescent="0.25">
      <c r="A5575" s="2">
        <v>5</v>
      </c>
      <c r="B5575" s="2">
        <v>2020</v>
      </c>
      <c r="C5575" s="4" t="str">
        <f>INDEX(Index!$B$1:$B$500,MATCH($F5575,Index!$A$1:$A$500,0)
)</f>
        <v>NO</v>
      </c>
      <c r="D5575" s="4">
        <v>0</v>
      </c>
      <c r="E5575" s="141">
        <f t="shared" si="87"/>
        <v>0.2020879565725858</v>
      </c>
      <c r="F5575" s="3" t="s">
        <v>27</v>
      </c>
      <c r="G5575" s="3">
        <v>6</v>
      </c>
      <c r="H5575" s="125">
        <v>0.2020879565725858</v>
      </c>
      <c r="I5575" s="3"/>
      <c r="J5575" s="3"/>
      <c r="K5575" s="3" t="s">
        <v>112</v>
      </c>
      <c r="L5575" s="125">
        <v>7.9747445340245193E-2</v>
      </c>
      <c r="M5575" s="3">
        <v>10</v>
      </c>
      <c r="N5575" s="125">
        <v>-8.37639502103915E-2</v>
      </c>
      <c r="O5575" s="3">
        <v>7</v>
      </c>
      <c r="P5575" s="125">
        <v>3.8576561021949098E-2</v>
      </c>
      <c r="Q5575" s="3">
        <v>5</v>
      </c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3"/>
    </row>
    <row r="5576" spans="1:30" hidden="1" x14ac:dyDescent="0.25">
      <c r="A5576" s="2">
        <v>5</v>
      </c>
      <c r="B5576" s="2">
        <v>2020</v>
      </c>
      <c r="C5576" s="4" t="str">
        <f>INDEX(Index!$B$1:$B$500,MATCH($F5576,Index!$A$1:$A$500,0)
)</f>
        <v>LAR</v>
      </c>
      <c r="D5576" s="4">
        <v>0</v>
      </c>
      <c r="E5576" s="141">
        <f t="shared" si="87"/>
        <v>0.19614746566044197</v>
      </c>
      <c r="F5576" s="3" t="s">
        <v>42</v>
      </c>
      <c r="G5576" s="3">
        <v>7</v>
      </c>
      <c r="H5576" s="125">
        <v>0.19614746566044197</v>
      </c>
      <c r="I5576" s="3"/>
      <c r="J5576" s="3"/>
      <c r="K5576" s="3" t="s">
        <v>111</v>
      </c>
      <c r="L5576" s="125">
        <v>0.20729870540467699</v>
      </c>
      <c r="M5576" s="3">
        <v>3</v>
      </c>
      <c r="N5576" s="125">
        <v>-4.1413395746537199E-2</v>
      </c>
      <c r="O5576" s="3">
        <v>11</v>
      </c>
      <c r="P5576" s="125">
        <v>-5.2564635490772199E-2</v>
      </c>
      <c r="Q5576" s="3">
        <v>29</v>
      </c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3"/>
    </row>
    <row r="5577" spans="1:30" hidden="1" x14ac:dyDescent="0.25">
      <c r="A5577" s="2">
        <v>5</v>
      </c>
      <c r="B5577" s="2">
        <v>2020</v>
      </c>
      <c r="C5577" s="4" t="str">
        <f>INDEX(Index!$B$1:$B$500,MATCH($F5577,Index!$A$1:$A$500,0)
)</f>
        <v>PIT</v>
      </c>
      <c r="D5577" s="4">
        <v>0</v>
      </c>
      <c r="E5577" s="141">
        <f t="shared" si="87"/>
        <v>0.19547888764663918</v>
      </c>
      <c r="F5577" s="3" t="s">
        <v>32</v>
      </c>
      <c r="G5577" s="3">
        <v>8</v>
      </c>
      <c r="H5577" s="125">
        <v>0.19547888764663918</v>
      </c>
      <c r="I5577" s="3"/>
      <c r="J5577" s="3"/>
      <c r="K5577" s="3" t="s">
        <v>214</v>
      </c>
      <c r="L5577" s="125">
        <v>6.2635913090873005E-2</v>
      </c>
      <c r="M5577" s="3">
        <v>12</v>
      </c>
      <c r="N5577" s="125">
        <v>-0.125144402658944</v>
      </c>
      <c r="O5577" s="3">
        <v>4</v>
      </c>
      <c r="P5577" s="125">
        <v>7.6985718968221603E-3</v>
      </c>
      <c r="Q5577" s="3">
        <v>11</v>
      </c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3"/>
      <c r="AD5577" s="3"/>
    </row>
    <row r="5578" spans="1:30" hidden="1" x14ac:dyDescent="0.25">
      <c r="A5578" s="2">
        <v>5</v>
      </c>
      <c r="B5578" s="2">
        <v>2020</v>
      </c>
      <c r="C5578" s="4" t="str">
        <f>INDEX(Index!$B$1:$B$500,MATCH($F5578,Index!$A$1:$A$500,0)
)</f>
        <v>KC</v>
      </c>
      <c r="D5578" s="4">
        <v>0</v>
      </c>
      <c r="E5578" s="141">
        <f t="shared" si="87"/>
        <v>0.19326568923770182</v>
      </c>
      <c r="F5578" s="3" t="s">
        <v>5</v>
      </c>
      <c r="G5578" s="3">
        <v>9</v>
      </c>
      <c r="H5578" s="125">
        <v>0.19326568923770182</v>
      </c>
      <c r="I5578" s="3"/>
      <c r="J5578" s="3"/>
      <c r="K5578" s="3" t="s">
        <v>111</v>
      </c>
      <c r="L5578" s="125">
        <v>0.20531125283873999</v>
      </c>
      <c r="M5578" s="3">
        <v>4</v>
      </c>
      <c r="N5578" s="125">
        <v>-4.7093462546870697E-2</v>
      </c>
      <c r="O5578" s="3">
        <v>10</v>
      </c>
      <c r="P5578" s="125">
        <v>-5.9139026147908898E-2</v>
      </c>
      <c r="Q5578" s="3">
        <v>30</v>
      </c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3"/>
    </row>
    <row r="5579" spans="1:30" hidden="1" x14ac:dyDescent="0.25">
      <c r="A5579" s="2">
        <v>5</v>
      </c>
      <c r="B5579" s="2">
        <v>2020</v>
      </c>
      <c r="C5579" s="4" t="str">
        <f>INDEX(Index!$B$1:$B$500,MATCH($F5579,Index!$A$1:$A$500,0)
)</f>
        <v>CLE</v>
      </c>
      <c r="D5579" s="4">
        <v>0</v>
      </c>
      <c r="E5579" s="141">
        <f t="shared" si="87"/>
        <v>0.1039075935512295</v>
      </c>
      <c r="F5579" s="3" t="s">
        <v>10</v>
      </c>
      <c r="G5579" s="3">
        <v>10</v>
      </c>
      <c r="H5579" s="125">
        <v>0.1039075935512295</v>
      </c>
      <c r="I5579" s="3"/>
      <c r="J5579" s="3"/>
      <c r="K5579" s="3" t="s">
        <v>111</v>
      </c>
      <c r="L5579" s="125">
        <v>8.6117453537819702E-2</v>
      </c>
      <c r="M5579" s="3">
        <v>9</v>
      </c>
      <c r="N5579" s="125">
        <v>-9.1621832829777705E-2</v>
      </c>
      <c r="O5579" s="3">
        <v>6</v>
      </c>
      <c r="P5579" s="125">
        <v>-7.3831692816367894E-2</v>
      </c>
      <c r="Q5579" s="3">
        <v>31</v>
      </c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3"/>
      <c r="AD5579" s="3"/>
    </row>
    <row r="5580" spans="1:30" hidden="1" x14ac:dyDescent="0.25">
      <c r="A5580" s="2">
        <v>5</v>
      </c>
      <c r="B5580" s="2">
        <v>2020</v>
      </c>
      <c r="C5580" s="4" t="str">
        <f>INDEX(Index!$B$1:$B$500,MATCH($F5580,Index!$A$1:$A$500,0)
)</f>
        <v>TEN</v>
      </c>
      <c r="D5580" s="4">
        <v>0</v>
      </c>
      <c r="E5580" s="141">
        <f t="shared" si="87"/>
        <v>8.9880011601979781E-2</v>
      </c>
      <c r="F5580" s="3" t="s">
        <v>45</v>
      </c>
      <c r="G5580" s="3">
        <v>11</v>
      </c>
      <c r="H5580" s="125">
        <v>8.9880011601979781E-2</v>
      </c>
      <c r="I5580" s="3"/>
      <c r="J5580" s="3"/>
      <c r="K5580" s="3" t="s">
        <v>214</v>
      </c>
      <c r="L5580" s="125">
        <v>0.102839674672924</v>
      </c>
      <c r="M5580" s="3">
        <v>7</v>
      </c>
      <c r="N5580" s="125">
        <v>9.0647794757642598E-3</v>
      </c>
      <c r="O5580" s="3">
        <v>16</v>
      </c>
      <c r="P5580" s="125">
        <v>-3.89488359517996E-3</v>
      </c>
      <c r="Q5580" s="3">
        <v>14</v>
      </c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3"/>
      <c r="AD5580" s="3"/>
    </row>
    <row r="5581" spans="1:30" hidden="1" x14ac:dyDescent="0.25">
      <c r="A5581" s="2">
        <v>5</v>
      </c>
      <c r="B5581" s="2">
        <v>2020</v>
      </c>
      <c r="C5581" s="4" t="str">
        <f>INDEX(Index!$B$1:$B$500,MATCH($F5581,Index!$A$1:$A$500,0)
)</f>
        <v>CAR</v>
      </c>
      <c r="D5581" s="4">
        <v>0</v>
      </c>
      <c r="E5581" s="141">
        <f t="shared" si="87"/>
        <v>2.3890087083179294E-2</v>
      </c>
      <c r="F5581" s="3" t="s">
        <v>51</v>
      </c>
      <c r="G5581" s="3">
        <v>12</v>
      </c>
      <c r="H5581" s="125">
        <v>2.3890087083179294E-2</v>
      </c>
      <c r="I5581" s="3"/>
      <c r="J5581" s="3"/>
      <c r="K5581" s="3" t="s">
        <v>112</v>
      </c>
      <c r="L5581" s="125">
        <v>0.103984285391377</v>
      </c>
      <c r="M5581" s="3">
        <v>6</v>
      </c>
      <c r="N5581" s="125">
        <v>5.3813926989333002E-2</v>
      </c>
      <c r="O5581" s="3">
        <v>24</v>
      </c>
      <c r="P5581" s="125">
        <v>-2.6280271318864699E-2</v>
      </c>
      <c r="Q5581" s="3">
        <v>22</v>
      </c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3"/>
      <c r="AD5581" s="3"/>
    </row>
    <row r="5582" spans="1:30" hidden="1" x14ac:dyDescent="0.25">
      <c r="A5582" s="2">
        <v>5</v>
      </c>
      <c r="B5582" s="2">
        <v>2020</v>
      </c>
      <c r="C5582" s="4" t="str">
        <f>INDEX(Index!$B$1:$B$500,MATCH($F5582,Index!$A$1:$A$500,0)
)</f>
        <v>BUF</v>
      </c>
      <c r="D5582" s="4">
        <v>0</v>
      </c>
      <c r="E5582" s="141">
        <f t="shared" si="87"/>
        <v>1.9407151745066201E-2</v>
      </c>
      <c r="F5582" s="3" t="s">
        <v>0</v>
      </c>
      <c r="G5582" s="3">
        <v>13</v>
      </c>
      <c r="H5582" s="125">
        <v>1.9407151745066201E-2</v>
      </c>
      <c r="I5582" s="3"/>
      <c r="J5582" s="3"/>
      <c r="K5582" s="3" t="s">
        <v>111</v>
      </c>
      <c r="L5582" s="125">
        <v>6.5850177141255503E-2</v>
      </c>
      <c r="M5582" s="3">
        <v>11</v>
      </c>
      <c r="N5582" s="125">
        <v>3.4319811580037302E-2</v>
      </c>
      <c r="O5582" s="3">
        <v>23</v>
      </c>
      <c r="P5582" s="125">
        <v>-1.2123213816151999E-2</v>
      </c>
      <c r="Q5582" s="3">
        <v>17</v>
      </c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3"/>
      <c r="AD5582" s="3"/>
    </row>
    <row r="5583" spans="1:30" hidden="1" x14ac:dyDescent="0.25">
      <c r="A5583" s="2">
        <v>5</v>
      </c>
      <c r="B5583" s="2">
        <v>2020</v>
      </c>
      <c r="C5583" s="4" t="str">
        <f>INDEX(Index!$B$1:$B$500,MATCH($F5583,Index!$A$1:$A$500,0)
)</f>
        <v>NE</v>
      </c>
      <c r="D5583" s="4">
        <v>0</v>
      </c>
      <c r="E5583" s="141">
        <f t="shared" si="87"/>
        <v>1.1645313915075357E-2</v>
      </c>
      <c r="F5583" s="3" t="s">
        <v>17</v>
      </c>
      <c r="G5583" s="3">
        <v>14</v>
      </c>
      <c r="H5583" s="125">
        <v>1.1645313915075357E-2</v>
      </c>
      <c r="I5583" s="3"/>
      <c r="J5583" s="3"/>
      <c r="K5583" s="3" t="s">
        <v>108</v>
      </c>
      <c r="L5583" s="125">
        <v>3.0981647258367499E-2</v>
      </c>
      <c r="M5583" s="3">
        <v>16</v>
      </c>
      <c r="N5583" s="125">
        <v>1.09175182344268E-2</v>
      </c>
      <c r="O5583" s="3">
        <v>17</v>
      </c>
      <c r="P5583" s="125">
        <v>-8.41881510886534E-3</v>
      </c>
      <c r="Q5583" s="3">
        <v>16</v>
      </c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3"/>
      <c r="AD5583" s="3"/>
    </row>
    <row r="5584" spans="1:30" hidden="1" x14ac:dyDescent="0.25">
      <c r="A5584" s="2">
        <v>5</v>
      </c>
      <c r="B5584" s="2">
        <v>2020</v>
      </c>
      <c r="C5584" s="4" t="str">
        <f>INDEX(Index!$B$1:$B$500,MATCH($F5584,Index!$A$1:$A$500,0)
)</f>
        <v>ARI</v>
      </c>
      <c r="D5584" s="4">
        <v>0</v>
      </c>
      <c r="E5584" s="141">
        <f t="shared" si="87"/>
        <v>-4.3882540635190002E-3</v>
      </c>
      <c r="F5584" s="3" t="s">
        <v>23</v>
      </c>
      <c r="G5584" s="3">
        <v>15</v>
      </c>
      <c r="H5584" s="125">
        <v>-4.3882540635190002E-3</v>
      </c>
      <c r="I5584" s="3"/>
      <c r="J5584" s="3"/>
      <c r="K5584" s="3" t="s">
        <v>112</v>
      </c>
      <c r="L5584" s="125">
        <v>1.04374172134494E-2</v>
      </c>
      <c r="M5584" s="3">
        <v>19</v>
      </c>
      <c r="N5584" s="125">
        <v>7.2559267456677396E-3</v>
      </c>
      <c r="O5584" s="3">
        <v>15</v>
      </c>
      <c r="P5584" s="125">
        <v>-7.5697445313006604E-3</v>
      </c>
      <c r="Q5584" s="3">
        <v>15</v>
      </c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3"/>
    </row>
    <row r="5585" spans="1:30" hidden="1" x14ac:dyDescent="0.25">
      <c r="A5585" s="2">
        <v>5</v>
      </c>
      <c r="B5585" s="2">
        <v>2020</v>
      </c>
      <c r="C5585" s="4" t="str">
        <f>INDEX(Index!$B$1:$B$500,MATCH($F5585,Index!$A$1:$A$500,0)
)</f>
        <v>MIN</v>
      </c>
      <c r="D5585" s="4">
        <v>0</v>
      </c>
      <c r="E5585" s="141">
        <f t="shared" si="87"/>
        <v>-1.11942955559476E-2</v>
      </c>
      <c r="F5585" s="3" t="s">
        <v>46</v>
      </c>
      <c r="G5585" s="3">
        <v>16</v>
      </c>
      <c r="H5585" s="125">
        <v>-1.11942955559476E-2</v>
      </c>
      <c r="I5585" s="3"/>
      <c r="J5585" s="3"/>
      <c r="K5585" s="3" t="s">
        <v>114</v>
      </c>
      <c r="L5585" s="125">
        <v>4.1293951048284899E-2</v>
      </c>
      <c r="M5585" s="3">
        <v>14</v>
      </c>
      <c r="N5585" s="125">
        <v>1.8525608481275699E-2</v>
      </c>
      <c r="O5585" s="3">
        <v>18</v>
      </c>
      <c r="P5585" s="125">
        <v>-3.3962638122956801E-2</v>
      </c>
      <c r="Q5585" s="3">
        <v>25</v>
      </c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3"/>
      <c r="AD5585" s="3"/>
    </row>
    <row r="5586" spans="1:30" hidden="1" x14ac:dyDescent="0.25">
      <c r="A5586" s="2">
        <v>5</v>
      </c>
      <c r="B5586" s="2">
        <v>2020</v>
      </c>
      <c r="C5586" s="4" t="str">
        <f>INDEX(Index!$B$1:$B$500,MATCH($F5586,Index!$A$1:$A$500,0)
)</f>
        <v>LV</v>
      </c>
      <c r="D5586" s="4">
        <v>0</v>
      </c>
      <c r="E5586" s="141">
        <f t="shared" si="87"/>
        <v>-1.5870378255718708E-2</v>
      </c>
      <c r="F5586" s="3" t="s">
        <v>53</v>
      </c>
      <c r="G5586" s="3">
        <v>17</v>
      </c>
      <c r="H5586" s="125">
        <v>-1.5870378255718708E-2</v>
      </c>
      <c r="I5586" s="3"/>
      <c r="J5586" s="3"/>
      <c r="K5586" s="3" t="s">
        <v>112</v>
      </c>
      <c r="L5586" s="125">
        <v>0.12890322433158999</v>
      </c>
      <c r="M5586" s="3">
        <v>5</v>
      </c>
      <c r="N5586" s="125">
        <v>0.124267320676742</v>
      </c>
      <c r="O5586" s="3">
        <v>30</v>
      </c>
      <c r="P5586" s="125">
        <v>-2.05062819105667E-2</v>
      </c>
      <c r="Q5586" s="3">
        <v>18</v>
      </c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3"/>
      <c r="AD5586" s="3"/>
    </row>
    <row r="5587" spans="1:30" hidden="1" x14ac:dyDescent="0.25">
      <c r="A5587" s="2">
        <v>5</v>
      </c>
      <c r="B5587" s="2">
        <v>2020</v>
      </c>
      <c r="C5587" s="4" t="str">
        <f>INDEX(Index!$B$1:$B$500,MATCH($F5587,Index!$A$1:$A$500,0)
)</f>
        <v>MIA</v>
      </c>
      <c r="D5587" s="4">
        <v>0</v>
      </c>
      <c r="E5587" s="141">
        <f t="shared" si="87"/>
        <v>-1.6562791825323206E-2</v>
      </c>
      <c r="F5587" s="3" t="s">
        <v>4</v>
      </c>
      <c r="G5587" s="3">
        <v>18</v>
      </c>
      <c r="H5587" s="125">
        <v>-1.6562791825323206E-2</v>
      </c>
      <c r="I5587" s="3"/>
      <c r="J5587" s="3"/>
      <c r="K5587" s="3" t="s">
        <v>113</v>
      </c>
      <c r="L5587" s="125">
        <v>2.6654564543804299E-2</v>
      </c>
      <c r="M5587" s="3">
        <v>17</v>
      </c>
      <c r="N5587" s="125">
        <v>7.8346101391995104E-2</v>
      </c>
      <c r="O5587" s="3">
        <v>26</v>
      </c>
      <c r="P5587" s="125">
        <v>3.51287450228676E-2</v>
      </c>
      <c r="Q5587" s="3">
        <v>7</v>
      </c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3"/>
      <c r="AD5587" s="3"/>
    </row>
    <row r="5588" spans="1:30" hidden="1" x14ac:dyDescent="0.25">
      <c r="A5588" s="2">
        <v>5</v>
      </c>
      <c r="B5588" s="2">
        <v>2020</v>
      </c>
      <c r="C5588" s="4" t="str">
        <f>INDEX(Index!$B$1:$B$500,MATCH($F5588,Index!$A$1:$A$500,0)
)</f>
        <v>HOU</v>
      </c>
      <c r="D5588" s="4">
        <v>0</v>
      </c>
      <c r="E5588" s="141">
        <f t="shared" si="87"/>
        <v>-2.2992016650216409E-2</v>
      </c>
      <c r="F5588" s="3" t="s">
        <v>49</v>
      </c>
      <c r="G5588" s="3">
        <v>19</v>
      </c>
      <c r="H5588" s="125">
        <v>-2.2992016650216409E-2</v>
      </c>
      <c r="I5588" s="3"/>
      <c r="J5588" s="3"/>
      <c r="K5588" s="3" t="s">
        <v>114</v>
      </c>
      <c r="L5588" s="125">
        <v>8.60315602354275E-3</v>
      </c>
      <c r="M5588" s="3">
        <v>20</v>
      </c>
      <c r="N5588" s="125">
        <v>3.0861790513620899E-2</v>
      </c>
      <c r="O5588" s="3">
        <v>22</v>
      </c>
      <c r="P5588" s="125">
        <v>-7.3338216013825897E-4</v>
      </c>
      <c r="Q5588" s="3">
        <v>13</v>
      </c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3"/>
    </row>
    <row r="5589" spans="1:30" hidden="1" x14ac:dyDescent="0.25">
      <c r="A5589" s="2">
        <v>5</v>
      </c>
      <c r="B5589" s="2">
        <v>2020</v>
      </c>
      <c r="C5589" s="4" t="str">
        <f>INDEX(Index!$B$1:$B$500,MATCH($F5589,Index!$A$1:$A$500,0)
)</f>
        <v>SF</v>
      </c>
      <c r="D5589" s="4">
        <v>0</v>
      </c>
      <c r="E5589" s="141">
        <f t="shared" si="87"/>
        <v>-2.6064535240927774E-2</v>
      </c>
      <c r="F5589" s="3" t="s">
        <v>1</v>
      </c>
      <c r="G5589" s="3">
        <v>20</v>
      </c>
      <c r="H5589" s="125">
        <v>-2.6064535240927774E-2</v>
      </c>
      <c r="I5589" s="3"/>
      <c r="J5589" s="3"/>
      <c r="K5589" s="3" t="s">
        <v>113</v>
      </c>
      <c r="L5589" s="125">
        <v>-8.8623194263857105E-2</v>
      </c>
      <c r="M5589" s="3">
        <v>25</v>
      </c>
      <c r="N5589" s="125">
        <v>-6.17286113316362E-2</v>
      </c>
      <c r="O5589" s="3">
        <v>8</v>
      </c>
      <c r="P5589" s="125">
        <v>8.3004769129313004E-4</v>
      </c>
      <c r="Q5589" s="3">
        <v>12</v>
      </c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3"/>
    </row>
    <row r="5590" spans="1:30" hidden="1" x14ac:dyDescent="0.25">
      <c r="A5590" s="2">
        <v>5</v>
      </c>
      <c r="B5590" s="2">
        <v>2020</v>
      </c>
      <c r="C5590" s="4" t="str">
        <f>INDEX(Index!$B$1:$B$500,MATCH($F5590,Index!$A$1:$A$500,0)
)</f>
        <v>DAL</v>
      </c>
      <c r="D5590" s="4">
        <v>0</v>
      </c>
      <c r="E5590" s="141">
        <f t="shared" si="87"/>
        <v>-3.9593560152866691E-2</v>
      </c>
      <c r="F5590" s="3" t="s">
        <v>3</v>
      </c>
      <c r="G5590" s="3">
        <v>21</v>
      </c>
      <c r="H5590" s="125">
        <v>-3.9593560152866691E-2</v>
      </c>
      <c r="I5590" s="3"/>
      <c r="J5590" s="3"/>
      <c r="K5590" s="3" t="s">
        <v>113</v>
      </c>
      <c r="L5590" s="125">
        <v>8.683154479454E-2</v>
      </c>
      <c r="M5590" s="3">
        <v>8</v>
      </c>
      <c r="N5590" s="125">
        <v>0.10126064721809799</v>
      </c>
      <c r="O5590" s="3">
        <v>28</v>
      </c>
      <c r="P5590" s="125">
        <v>-2.5164457729308701E-2</v>
      </c>
      <c r="Q5590" s="3">
        <v>20</v>
      </c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3"/>
      <c r="AD5590" s="3"/>
    </row>
    <row r="5591" spans="1:30" hidden="1" x14ac:dyDescent="0.25">
      <c r="A5591" s="2">
        <v>5</v>
      </c>
      <c r="B5591" s="2">
        <v>2020</v>
      </c>
      <c r="C5591" s="4" t="str">
        <f>INDEX(Index!$B$1:$B$500,MATCH($F5591,Index!$A$1:$A$500,0)
)</f>
        <v>LAC</v>
      </c>
      <c r="D5591" s="4">
        <v>0</v>
      </c>
      <c r="E5591" s="141">
        <f t="shared" si="87"/>
        <v>-0.11074289501978703</v>
      </c>
      <c r="F5591" s="3" t="s">
        <v>28</v>
      </c>
      <c r="G5591" s="3">
        <v>22</v>
      </c>
      <c r="H5591" s="125">
        <v>-0.11074289501978703</v>
      </c>
      <c r="I5591" s="3"/>
      <c r="J5591" s="3"/>
      <c r="K5591" s="3" t="s">
        <v>114</v>
      </c>
      <c r="L5591" s="125">
        <v>5.1710282944539701E-3</v>
      </c>
      <c r="M5591" s="3">
        <v>21</v>
      </c>
      <c r="N5591" s="125">
        <v>3.08525391142816E-2</v>
      </c>
      <c r="O5591" s="3">
        <v>21</v>
      </c>
      <c r="P5591" s="125">
        <v>-8.50613841999594E-2</v>
      </c>
      <c r="Q5591" s="3">
        <v>32</v>
      </c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3"/>
    </row>
    <row r="5592" spans="1:30" hidden="1" x14ac:dyDescent="0.25">
      <c r="A5592" s="2">
        <v>5</v>
      </c>
      <c r="B5592" s="2">
        <v>2020</v>
      </c>
      <c r="C5592" s="4" t="str">
        <f>INDEX(Index!$B$1:$B$500,MATCH($F5592,Index!$A$1:$A$500,0)
)</f>
        <v>CHI</v>
      </c>
      <c r="D5592" s="4">
        <v>0</v>
      </c>
      <c r="E5592" s="141">
        <f t="shared" si="87"/>
        <v>-0.13713811722596861</v>
      </c>
      <c r="F5592" s="3" t="s">
        <v>64</v>
      </c>
      <c r="G5592" s="3">
        <v>23</v>
      </c>
      <c r="H5592" s="125">
        <v>-0.13713811722596861</v>
      </c>
      <c r="I5592" s="3"/>
      <c r="J5592" s="3"/>
      <c r="K5592" s="3" t="s">
        <v>111</v>
      </c>
      <c r="L5592" s="125">
        <v>-0.15495480015851701</v>
      </c>
      <c r="M5592" s="3">
        <v>26</v>
      </c>
      <c r="N5592" s="125">
        <v>-4.80829921954712E-2</v>
      </c>
      <c r="O5592" s="3">
        <v>9</v>
      </c>
      <c r="P5592" s="125">
        <v>-3.02663092629228E-2</v>
      </c>
      <c r="Q5592" s="3">
        <v>24</v>
      </c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3"/>
      <c r="AD5592" s="3"/>
    </row>
    <row r="5593" spans="1:30" hidden="1" x14ac:dyDescent="0.25">
      <c r="A5593" s="2">
        <v>5</v>
      </c>
      <c r="B5593" s="2">
        <v>2020</v>
      </c>
      <c r="C5593" s="4" t="str">
        <f>INDEX(Index!$B$1:$B$500,MATCH($F5593,Index!$A$1:$A$500,0)
)</f>
        <v>DET</v>
      </c>
      <c r="D5593" s="4">
        <v>0</v>
      </c>
      <c r="E5593" s="141">
        <f t="shared" si="87"/>
        <v>-0.1408778130372233</v>
      </c>
      <c r="F5593" s="3" t="s">
        <v>21</v>
      </c>
      <c r="G5593" s="3">
        <v>24</v>
      </c>
      <c r="H5593" s="125">
        <v>-0.1408778130372233</v>
      </c>
      <c r="I5593" s="3"/>
      <c r="J5593" s="3"/>
      <c r="K5593" s="3" t="s">
        <v>109</v>
      </c>
      <c r="L5593" s="125">
        <v>-2.0068163917897699E-2</v>
      </c>
      <c r="M5593" s="3">
        <v>23</v>
      </c>
      <c r="N5593" s="125">
        <v>0.15618083324597501</v>
      </c>
      <c r="O5593" s="3">
        <v>31</v>
      </c>
      <c r="P5593" s="125">
        <v>3.5371184126649399E-2</v>
      </c>
      <c r="Q5593" s="3">
        <v>6</v>
      </c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3"/>
    </row>
    <row r="5594" spans="1:30" hidden="1" x14ac:dyDescent="0.25">
      <c r="A5594" s="2">
        <v>5</v>
      </c>
      <c r="B5594" s="2">
        <v>2020</v>
      </c>
      <c r="C5594" s="4" t="str">
        <f>INDEX(Index!$B$1:$B$500,MATCH($F5594,Index!$A$1:$A$500,0)
)</f>
        <v>ATL</v>
      </c>
      <c r="D5594" s="4">
        <v>0</v>
      </c>
      <c r="E5594" s="141">
        <f t="shared" si="87"/>
        <v>-0.1470143133340637</v>
      </c>
      <c r="F5594" s="3" t="s">
        <v>43</v>
      </c>
      <c r="G5594" s="3">
        <v>25</v>
      </c>
      <c r="H5594" s="125">
        <v>-0.1470143133340637</v>
      </c>
      <c r="I5594" s="3"/>
      <c r="J5594" s="3"/>
      <c r="K5594" s="3" t="s">
        <v>115</v>
      </c>
      <c r="L5594" s="125">
        <v>-1.05504986055716E-2</v>
      </c>
      <c r="M5594" s="3">
        <v>22</v>
      </c>
      <c r="N5594" s="125">
        <v>0.107051496263683</v>
      </c>
      <c r="O5594" s="3">
        <v>29</v>
      </c>
      <c r="P5594" s="125">
        <v>-2.9412318464809101E-2</v>
      </c>
      <c r="Q5594" s="3">
        <v>23</v>
      </c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3"/>
      <c r="AD5594" s="3"/>
    </row>
    <row r="5595" spans="1:30" hidden="1" x14ac:dyDescent="0.25">
      <c r="A5595" s="2">
        <v>5</v>
      </c>
      <c r="B5595" s="2">
        <v>2020</v>
      </c>
      <c r="C5595" s="4" t="str">
        <f>INDEX(Index!$B$1:$B$500,MATCH($F5595,Index!$A$1:$A$500,0)
)</f>
        <v>CIN</v>
      </c>
      <c r="D5595" s="4">
        <v>0</v>
      </c>
      <c r="E5595" s="141">
        <f t="shared" si="87"/>
        <v>-0.19549001630944854</v>
      </c>
      <c r="F5595" s="3" t="s">
        <v>24</v>
      </c>
      <c r="G5595" s="3">
        <v>26</v>
      </c>
      <c r="H5595" s="125">
        <v>-0.19549001630944854</v>
      </c>
      <c r="I5595" s="3"/>
      <c r="J5595" s="3"/>
      <c r="K5595" s="3" t="s">
        <v>322</v>
      </c>
      <c r="L5595" s="125">
        <v>-0.21716748662872201</v>
      </c>
      <c r="M5595" s="3">
        <v>28</v>
      </c>
      <c r="N5595" s="125">
        <v>-5.0138997141221803E-3</v>
      </c>
      <c r="O5595" s="3">
        <v>14</v>
      </c>
      <c r="P5595" s="125">
        <v>1.66635706051513E-2</v>
      </c>
      <c r="Q5595" s="3">
        <v>9</v>
      </c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3"/>
    </row>
    <row r="5596" spans="1:30" hidden="1" x14ac:dyDescent="0.25">
      <c r="A5596" s="2">
        <v>5</v>
      </c>
      <c r="B5596" s="2">
        <v>2020</v>
      </c>
      <c r="C5596" s="4" t="str">
        <f>INDEX(Index!$B$1:$B$500,MATCH($F5596,Index!$A$1:$A$500,0)
)</f>
        <v>JAX</v>
      </c>
      <c r="D5596" s="4">
        <v>0</v>
      </c>
      <c r="E5596" s="141">
        <f t="shared" si="87"/>
        <v>-0.22954927648725351</v>
      </c>
      <c r="F5596" s="3" t="s">
        <v>12</v>
      </c>
      <c r="G5596" s="3">
        <v>27</v>
      </c>
      <c r="H5596" s="125">
        <v>-0.22954927648725351</v>
      </c>
      <c r="I5596" s="3"/>
      <c r="J5596" s="3"/>
      <c r="K5596" s="3" t="s">
        <v>114</v>
      </c>
      <c r="L5596" s="125">
        <v>5.3771582456185997E-2</v>
      </c>
      <c r="M5596" s="3">
        <v>13</v>
      </c>
      <c r="N5596" s="125">
        <v>0.23536369819444899</v>
      </c>
      <c r="O5596" s="3">
        <v>32</v>
      </c>
      <c r="P5596" s="125">
        <v>-4.79571607489905E-2</v>
      </c>
      <c r="Q5596" s="3">
        <v>28</v>
      </c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</row>
    <row r="5597" spans="1:30" hidden="1" x14ac:dyDescent="0.25">
      <c r="A5597" s="2">
        <v>5</v>
      </c>
      <c r="B5597" s="2">
        <v>2020</v>
      </c>
      <c r="C5597" s="4" t="str">
        <f>INDEX(Index!$B$1:$B$500,MATCH($F5597,Index!$A$1:$A$500,0)
)</f>
        <v>WAS</v>
      </c>
      <c r="D5597" s="4">
        <v>0</v>
      </c>
      <c r="E5597" s="141">
        <f t="shared" si="87"/>
        <v>-0.26460619133221552</v>
      </c>
      <c r="F5597" s="3" t="s">
        <v>26</v>
      </c>
      <c r="G5597" s="3">
        <v>28</v>
      </c>
      <c r="H5597" s="125">
        <v>-0.26460619133221552</v>
      </c>
      <c r="I5597" s="3"/>
      <c r="J5597" s="3"/>
      <c r="K5597" s="3" t="s">
        <v>114</v>
      </c>
      <c r="L5597" s="125">
        <v>-0.33842157796184902</v>
      </c>
      <c r="M5597" s="3">
        <v>32</v>
      </c>
      <c r="N5597" s="125">
        <v>-9.9822703507413804E-2</v>
      </c>
      <c r="O5597" s="3">
        <v>5</v>
      </c>
      <c r="P5597" s="125">
        <v>-2.6007316877780299E-2</v>
      </c>
      <c r="Q5597" s="3">
        <v>21</v>
      </c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3"/>
    </row>
    <row r="5598" spans="1:30" hidden="1" x14ac:dyDescent="0.25">
      <c r="A5598" s="2">
        <v>5</v>
      </c>
      <c r="B5598" s="2">
        <v>2020</v>
      </c>
      <c r="C5598" s="4" t="str">
        <f>INDEX(Index!$B$1:$B$500,MATCH($F5598,Index!$A$1:$A$500,0)
)</f>
        <v>DEN</v>
      </c>
      <c r="D5598" s="4">
        <v>0</v>
      </c>
      <c r="E5598" s="141">
        <f t="shared" si="87"/>
        <v>-0.26630777808132688</v>
      </c>
      <c r="F5598" s="3" t="s">
        <v>39</v>
      </c>
      <c r="G5598" s="3">
        <v>29</v>
      </c>
      <c r="H5598" s="125">
        <v>-0.26630777808132688</v>
      </c>
      <c r="I5598" s="3"/>
      <c r="J5598" s="3"/>
      <c r="K5598" s="3" t="s">
        <v>109</v>
      </c>
      <c r="L5598" s="125">
        <v>-0.25031010757498301</v>
      </c>
      <c r="M5598" s="3">
        <v>29</v>
      </c>
      <c r="N5598" s="125">
        <v>-2.4339085014623198E-2</v>
      </c>
      <c r="O5598" s="3">
        <v>13</v>
      </c>
      <c r="P5598" s="125">
        <v>-4.0336755520967098E-2</v>
      </c>
      <c r="Q5598" s="3">
        <v>27</v>
      </c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3"/>
      <c r="AD5598" s="3"/>
    </row>
    <row r="5599" spans="1:30" hidden="1" x14ac:dyDescent="0.25">
      <c r="A5599" s="2">
        <v>5</v>
      </c>
      <c r="B5599" s="2">
        <v>2020</v>
      </c>
      <c r="C5599" s="4" t="str">
        <f>INDEX(Index!$B$1:$B$500,MATCH($F5599,Index!$A$1:$A$500,0)
)</f>
        <v>PHI</v>
      </c>
      <c r="D5599" s="4">
        <v>0</v>
      </c>
      <c r="E5599" s="141">
        <f t="shared" si="87"/>
        <v>-0.26950293795443697</v>
      </c>
      <c r="F5599" s="3" t="s">
        <v>7</v>
      </c>
      <c r="G5599" s="3">
        <v>30</v>
      </c>
      <c r="H5599" s="125">
        <v>-0.26950293795443697</v>
      </c>
      <c r="I5599" s="3"/>
      <c r="J5599" s="3"/>
      <c r="K5599" s="3" t="s">
        <v>322</v>
      </c>
      <c r="L5599" s="125">
        <v>-0.21710501668748999</v>
      </c>
      <c r="M5599" s="3">
        <v>27</v>
      </c>
      <c r="N5599" s="125">
        <v>6.0936664066546603E-2</v>
      </c>
      <c r="O5599" s="3">
        <v>25</v>
      </c>
      <c r="P5599" s="125">
        <v>8.5387427995995899E-3</v>
      </c>
      <c r="Q5599" s="3">
        <v>10</v>
      </c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3"/>
    </row>
    <row r="5600" spans="1:30" hidden="1" x14ac:dyDescent="0.25">
      <c r="A5600" s="2">
        <v>5</v>
      </c>
      <c r="B5600" s="2">
        <v>2020</v>
      </c>
      <c r="C5600" s="4" t="str">
        <f>INDEX(Index!$B$1:$B$500,MATCH($F5600,Index!$A$1:$A$500,0)
)</f>
        <v>NYG</v>
      </c>
      <c r="D5600" s="4">
        <v>0</v>
      </c>
      <c r="E5600" s="141">
        <f t="shared" si="87"/>
        <v>-0.29749771579243467</v>
      </c>
      <c r="F5600" s="3" t="s">
        <v>15</v>
      </c>
      <c r="G5600" s="3">
        <v>31</v>
      </c>
      <c r="H5600" s="125">
        <v>-0.29749771579243467</v>
      </c>
      <c r="I5600" s="3"/>
      <c r="J5600" s="3"/>
      <c r="K5600" s="3" t="s">
        <v>115</v>
      </c>
      <c r="L5600" s="125">
        <v>-0.31526977477446599</v>
      </c>
      <c r="M5600" s="3">
        <v>31</v>
      </c>
      <c r="N5600" s="125">
        <v>2.8598828889501101E-2</v>
      </c>
      <c r="O5600" s="3">
        <v>20</v>
      </c>
      <c r="P5600" s="125">
        <v>4.6370887871532401E-2</v>
      </c>
      <c r="Q5600" s="3">
        <v>4</v>
      </c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3"/>
    </row>
    <row r="5601" spans="1:30" hidden="1" x14ac:dyDescent="0.25">
      <c r="A5601" s="2">
        <v>5</v>
      </c>
      <c r="B5601" s="2">
        <v>2020</v>
      </c>
      <c r="C5601" s="4" t="str">
        <f>INDEX(Index!$B$1:$B$500,MATCH($F5601,Index!$A$1:$A$500,0)
)</f>
        <v>NYJ</v>
      </c>
      <c r="D5601" s="4">
        <v>0</v>
      </c>
      <c r="E5601" s="141">
        <f t="shared" si="87"/>
        <v>-0.39105958936408886</v>
      </c>
      <c r="F5601" s="3" t="s">
        <v>9</v>
      </c>
      <c r="G5601" s="3">
        <v>32</v>
      </c>
      <c r="H5601" s="125">
        <v>-0.39105958936408886</v>
      </c>
      <c r="I5601" s="3"/>
      <c r="J5601" s="3"/>
      <c r="K5601" s="3" t="s">
        <v>115</v>
      </c>
      <c r="L5601" s="125">
        <v>-0.27325199143282902</v>
      </c>
      <c r="M5601" s="3">
        <v>30</v>
      </c>
      <c r="N5601" s="125">
        <v>8.2501314217761398E-2</v>
      </c>
      <c r="O5601" s="3">
        <v>27</v>
      </c>
      <c r="P5601" s="125">
        <v>-3.53062837134984E-2</v>
      </c>
      <c r="Q5601" s="3">
        <v>26</v>
      </c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3"/>
    </row>
    <row r="5602" spans="1:30" hidden="1" x14ac:dyDescent="0.25">
      <c r="A5602" s="2">
        <v>6</v>
      </c>
      <c r="B5602" s="2">
        <v>2020</v>
      </c>
      <c r="C5602" s="4" t="str">
        <f>INDEX(Index!$B$1:$B$500,MATCH($F5602,Index!$A$1:$A$500,0)
)</f>
        <v>TB</v>
      </c>
      <c r="D5602" s="4">
        <v>0</v>
      </c>
      <c r="E5602" s="141">
        <f t="shared" si="87"/>
        <v>0.35136439608311587</v>
      </c>
      <c r="F5602" s="3" t="s">
        <v>38</v>
      </c>
      <c r="G5602" s="3">
        <v>1</v>
      </c>
      <c r="H5602" s="125">
        <v>0.35136439608311587</v>
      </c>
      <c r="I5602" s="3"/>
      <c r="J5602" s="3"/>
      <c r="K5602" s="3" t="s">
        <v>116</v>
      </c>
      <c r="L5602" s="125">
        <v>9.0042249431157795E-2</v>
      </c>
      <c r="M5602" s="3">
        <v>8</v>
      </c>
      <c r="N5602" s="125">
        <v>-0.27636956282623298</v>
      </c>
      <c r="O5602" s="3">
        <v>1</v>
      </c>
      <c r="P5602" s="125">
        <v>-1.5047416174274899E-2</v>
      </c>
      <c r="Q5602" s="3">
        <v>17</v>
      </c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3"/>
    </row>
    <row r="5603" spans="1:30" hidden="1" x14ac:dyDescent="0.25">
      <c r="A5603" s="2">
        <v>6</v>
      </c>
      <c r="B5603" s="2">
        <v>2020</v>
      </c>
      <c r="C5603" s="4" t="str">
        <f>INDEX(Index!$B$1:$B$500,MATCH($F5603,Index!$A$1:$A$500,0)
)</f>
        <v>PIT</v>
      </c>
      <c r="D5603" s="4">
        <v>0</v>
      </c>
      <c r="E5603" s="141">
        <f t="shared" si="87"/>
        <v>0.31877628625915211</v>
      </c>
      <c r="F5603" s="3" t="s">
        <v>32</v>
      </c>
      <c r="G5603" s="3">
        <v>2</v>
      </c>
      <c r="H5603" s="125">
        <v>0.31877628625915211</v>
      </c>
      <c r="I5603" s="3"/>
      <c r="J5603" s="3"/>
      <c r="K5603" s="3" t="s">
        <v>215</v>
      </c>
      <c r="L5603" s="125">
        <v>7.3325036731531901E-2</v>
      </c>
      <c r="M5603" s="3">
        <v>10</v>
      </c>
      <c r="N5603" s="125">
        <v>-0.226880002885371</v>
      </c>
      <c r="O5603" s="3">
        <v>2</v>
      </c>
      <c r="P5603" s="125">
        <v>1.8571246642249201E-2</v>
      </c>
      <c r="Q5603" s="3">
        <v>7</v>
      </c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3"/>
    </row>
    <row r="5604" spans="1:30" hidden="1" x14ac:dyDescent="0.25">
      <c r="A5604" s="2">
        <v>6</v>
      </c>
      <c r="B5604" s="2">
        <v>2020</v>
      </c>
      <c r="C5604" s="4" t="str">
        <f>INDEX(Index!$B$1:$B$500,MATCH($F5604,Index!$A$1:$A$500,0)
)</f>
        <v>BAL</v>
      </c>
      <c r="D5604" s="4">
        <v>0</v>
      </c>
      <c r="E5604" s="141">
        <f t="shared" si="87"/>
        <v>0.29885799480355268</v>
      </c>
      <c r="F5604" s="3" t="s">
        <v>18</v>
      </c>
      <c r="G5604" s="3">
        <v>3</v>
      </c>
      <c r="H5604" s="125">
        <v>0.29885799480355268</v>
      </c>
      <c r="I5604" s="3"/>
      <c r="J5604" s="3"/>
      <c r="K5604" s="3" t="s">
        <v>117</v>
      </c>
      <c r="L5604" s="125">
        <v>-3.4073170282702902E-3</v>
      </c>
      <c r="M5604" s="3">
        <v>19</v>
      </c>
      <c r="N5604" s="125">
        <v>-0.18507750220421301</v>
      </c>
      <c r="O5604" s="3">
        <v>3</v>
      </c>
      <c r="P5604" s="125">
        <v>0.11718780962761</v>
      </c>
      <c r="Q5604" s="3">
        <v>1</v>
      </c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</row>
    <row r="5605" spans="1:30" hidden="1" x14ac:dyDescent="0.25">
      <c r="A5605" s="2">
        <v>6</v>
      </c>
      <c r="B5605" s="2">
        <v>2020</v>
      </c>
      <c r="C5605" s="4" t="str">
        <f>INDEX(Index!$B$1:$B$500,MATCH($F5605,Index!$A$1:$A$500,0)
)</f>
        <v>SEA</v>
      </c>
      <c r="D5605" s="4">
        <v>0</v>
      </c>
      <c r="E5605" s="141">
        <f t="shared" si="87"/>
        <v>0.23723387661803938</v>
      </c>
      <c r="F5605" s="3" t="s">
        <v>30</v>
      </c>
      <c r="G5605" s="3">
        <v>4</v>
      </c>
      <c r="H5605" s="125">
        <v>0.23723387661803938</v>
      </c>
      <c r="I5605" s="3"/>
      <c r="J5605" s="3"/>
      <c r="K5605" s="3" t="s">
        <v>215</v>
      </c>
      <c r="L5605" s="125">
        <v>0.25184364632745299</v>
      </c>
      <c r="M5605" s="3">
        <v>1</v>
      </c>
      <c r="N5605" s="125">
        <v>6.9438010390255406E-2</v>
      </c>
      <c r="O5605" s="3">
        <v>23</v>
      </c>
      <c r="P5605" s="125">
        <v>5.48282406808418E-2</v>
      </c>
      <c r="Q5605" s="3">
        <v>3</v>
      </c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3"/>
    </row>
    <row r="5606" spans="1:30" hidden="1" x14ac:dyDescent="0.25">
      <c r="A5606" s="2">
        <v>6</v>
      </c>
      <c r="B5606" s="2">
        <v>2020</v>
      </c>
      <c r="C5606" s="4" t="str">
        <f>INDEX(Index!$B$1:$B$500,MATCH($F5606,Index!$A$1:$A$500,0)
)</f>
        <v>IND</v>
      </c>
      <c r="D5606" s="4">
        <v>0</v>
      </c>
      <c r="E5606" s="141">
        <f t="shared" si="87"/>
        <v>0.22772878744557157</v>
      </c>
      <c r="F5606" s="3" t="s">
        <v>35</v>
      </c>
      <c r="G5606" s="3">
        <v>5</v>
      </c>
      <c r="H5606" s="125">
        <v>0.22772878744557157</v>
      </c>
      <c r="I5606" s="3"/>
      <c r="J5606" s="3"/>
      <c r="K5606" s="3" t="s">
        <v>116</v>
      </c>
      <c r="L5606" s="125">
        <v>1.36387055569473E-2</v>
      </c>
      <c r="M5606" s="3">
        <v>16</v>
      </c>
      <c r="N5606" s="125">
        <v>-0.14890236271239399</v>
      </c>
      <c r="O5606" s="3">
        <v>4</v>
      </c>
      <c r="P5606" s="125">
        <v>6.5187719176230299E-2</v>
      </c>
      <c r="Q5606" s="3">
        <v>2</v>
      </c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3"/>
    </row>
    <row r="5607" spans="1:30" hidden="1" x14ac:dyDescent="0.25">
      <c r="A5607" s="2">
        <v>6</v>
      </c>
      <c r="B5607" s="2">
        <v>2020</v>
      </c>
      <c r="C5607" s="4" t="str">
        <f>INDEX(Index!$B$1:$B$500,MATCH($F5607,Index!$A$1:$A$500,0)
)</f>
        <v>NO</v>
      </c>
      <c r="D5607" s="4">
        <v>0</v>
      </c>
      <c r="E5607" s="141">
        <f t="shared" si="87"/>
        <v>0.22119174662147897</v>
      </c>
      <c r="F5607" s="3" t="s">
        <v>27</v>
      </c>
      <c r="G5607" s="3">
        <v>6</v>
      </c>
      <c r="H5607" s="125">
        <v>0.22119174662147897</v>
      </c>
      <c r="I5607" s="3"/>
      <c r="J5607" s="3"/>
      <c r="K5607" s="3" t="s">
        <v>112</v>
      </c>
      <c r="L5607" s="125">
        <v>0.113889911122123</v>
      </c>
      <c r="M5607" s="3">
        <v>7</v>
      </c>
      <c r="N5607" s="125">
        <v>-6.8725274477406895E-2</v>
      </c>
      <c r="O5607" s="3">
        <v>9</v>
      </c>
      <c r="P5607" s="125">
        <v>3.8576561021949098E-2</v>
      </c>
      <c r="Q5607" s="3">
        <v>5</v>
      </c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3"/>
    </row>
    <row r="5608" spans="1:30" hidden="1" x14ac:dyDescent="0.25">
      <c r="A5608" s="2">
        <v>6</v>
      </c>
      <c r="B5608" s="2">
        <v>2020</v>
      </c>
      <c r="C5608" s="4" t="str">
        <f>INDEX(Index!$B$1:$B$500,MATCH($F5608,Index!$A$1:$A$500,0)
)</f>
        <v>KC</v>
      </c>
      <c r="D5608" s="4">
        <v>0</v>
      </c>
      <c r="E5608" s="141">
        <f t="shared" si="87"/>
        <v>0.19566339808881489</v>
      </c>
      <c r="F5608" s="3" t="s">
        <v>5</v>
      </c>
      <c r="G5608" s="3">
        <v>7</v>
      </c>
      <c r="H5608" s="125">
        <v>0.19566339808881489</v>
      </c>
      <c r="I5608" s="3"/>
      <c r="J5608" s="3"/>
      <c r="K5608" s="3" t="s">
        <v>117</v>
      </c>
      <c r="L5608" s="125">
        <v>0.222889657492129</v>
      </c>
      <c r="M5608" s="3">
        <v>2</v>
      </c>
      <c r="N5608" s="125">
        <v>-3.6767613483272697E-2</v>
      </c>
      <c r="O5608" s="3">
        <v>12</v>
      </c>
      <c r="P5608" s="125">
        <v>-6.3993872886586797E-2</v>
      </c>
      <c r="Q5608" s="3">
        <v>29</v>
      </c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3"/>
    </row>
    <row r="5609" spans="1:30" hidden="1" x14ac:dyDescent="0.25">
      <c r="A5609" s="2">
        <v>6</v>
      </c>
      <c r="B5609" s="2">
        <v>2020</v>
      </c>
      <c r="C5609" s="4" t="str">
        <f>INDEX(Index!$B$1:$B$500,MATCH($F5609,Index!$A$1:$A$500,0)
)</f>
        <v>GB</v>
      </c>
      <c r="D5609" s="4">
        <v>0</v>
      </c>
      <c r="E5609" s="141">
        <f t="shared" si="87"/>
        <v>0.19055488154489666</v>
      </c>
      <c r="F5609" s="3" t="s">
        <v>20</v>
      </c>
      <c r="G5609" s="3">
        <v>8</v>
      </c>
      <c r="H5609" s="125">
        <v>0.19055488154489666</v>
      </c>
      <c r="I5609" s="3"/>
      <c r="J5609" s="3"/>
      <c r="K5609" s="3" t="s">
        <v>111</v>
      </c>
      <c r="L5609" s="125">
        <v>0.177409163381229</v>
      </c>
      <c r="M5609" s="3">
        <v>4</v>
      </c>
      <c r="N5609" s="125">
        <v>2.2176824110362401E-3</v>
      </c>
      <c r="O5609" s="3">
        <v>15</v>
      </c>
      <c r="P5609" s="125">
        <v>1.53634005747039E-2</v>
      </c>
      <c r="Q5609" s="3">
        <v>10</v>
      </c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3"/>
    </row>
    <row r="5610" spans="1:30" hidden="1" x14ac:dyDescent="0.25">
      <c r="A5610" s="2">
        <v>6</v>
      </c>
      <c r="B5610" s="2">
        <v>2020</v>
      </c>
      <c r="C5610" s="4" t="str">
        <f>INDEX(Index!$B$1:$B$500,MATCH($F5610,Index!$A$1:$A$500,0)
)</f>
        <v>ARI</v>
      </c>
      <c r="D5610" s="4">
        <v>0</v>
      </c>
      <c r="E5610" s="141">
        <f t="shared" si="87"/>
        <v>0.13425236952202585</v>
      </c>
      <c r="F5610" s="3" t="s">
        <v>23</v>
      </c>
      <c r="G5610" s="3">
        <v>9</v>
      </c>
      <c r="H5610" s="125">
        <v>0.13425236952202585</v>
      </c>
      <c r="I5610" s="3"/>
      <c r="J5610" s="3"/>
      <c r="K5610" s="3" t="s">
        <v>116</v>
      </c>
      <c r="L5610" s="125">
        <v>5.2376122996752698E-2</v>
      </c>
      <c r="M5610" s="3">
        <v>13</v>
      </c>
      <c r="N5610" s="125">
        <v>-8.4987813724072894E-2</v>
      </c>
      <c r="O5610" s="3">
        <v>7</v>
      </c>
      <c r="P5610" s="125">
        <v>-3.1115671987997401E-3</v>
      </c>
      <c r="Q5610" s="3">
        <v>14</v>
      </c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3"/>
    </row>
    <row r="5611" spans="1:30" hidden="1" x14ac:dyDescent="0.25">
      <c r="A5611" s="2">
        <v>6</v>
      </c>
      <c r="B5611" s="2">
        <v>2020</v>
      </c>
      <c r="C5611" s="4" t="str">
        <f>INDEX(Index!$B$1:$B$500,MATCH($F5611,Index!$A$1:$A$500,0)
)</f>
        <v>MIA</v>
      </c>
      <c r="D5611" s="4">
        <v>0</v>
      </c>
      <c r="E5611" s="141">
        <f t="shared" si="87"/>
        <v>9.6182233883916307E-2</v>
      </c>
      <c r="F5611" s="3" t="s">
        <v>4</v>
      </c>
      <c r="G5611" s="3">
        <v>10</v>
      </c>
      <c r="H5611" s="125">
        <v>9.6182233883916307E-2</v>
      </c>
      <c r="I5611" s="3"/>
      <c r="J5611" s="3"/>
      <c r="K5611" s="3" t="s">
        <v>118</v>
      </c>
      <c r="L5611" s="125">
        <v>2.95965804041671E-2</v>
      </c>
      <c r="M5611" s="3">
        <v>15</v>
      </c>
      <c r="N5611" s="125">
        <v>-1.5926048797489999E-2</v>
      </c>
      <c r="O5611" s="3">
        <v>14</v>
      </c>
      <c r="P5611" s="125">
        <v>5.0659604682259197E-2</v>
      </c>
      <c r="Q5611" s="3">
        <v>4</v>
      </c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3"/>
    </row>
    <row r="5612" spans="1:30" hidden="1" x14ac:dyDescent="0.25">
      <c r="A5612" s="2">
        <v>6</v>
      </c>
      <c r="B5612" s="2">
        <v>2020</v>
      </c>
      <c r="C5612" s="4" t="str">
        <f>INDEX(Index!$B$1:$B$500,MATCH($F5612,Index!$A$1:$A$500,0)
)</f>
        <v>TEN</v>
      </c>
      <c r="D5612" s="4">
        <v>0</v>
      </c>
      <c r="E5612" s="141">
        <f t="shared" si="87"/>
        <v>8.6721547781453107E-2</v>
      </c>
      <c r="F5612" s="3" t="s">
        <v>45</v>
      </c>
      <c r="G5612" s="3">
        <v>11</v>
      </c>
      <c r="H5612" s="125">
        <v>8.6721547781453107E-2</v>
      </c>
      <c r="I5612" s="3"/>
      <c r="J5612" s="3"/>
      <c r="K5612" s="3" t="s">
        <v>215</v>
      </c>
      <c r="L5612" s="125">
        <v>0.209735423056116</v>
      </c>
      <c r="M5612" s="3">
        <v>3</v>
      </c>
      <c r="N5612" s="125">
        <v>8.3405269430804202E-2</v>
      </c>
      <c r="O5612" s="3">
        <v>28</v>
      </c>
      <c r="P5612" s="125">
        <v>-3.9608605843858703E-2</v>
      </c>
      <c r="Q5612" s="3">
        <v>26</v>
      </c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3"/>
    </row>
    <row r="5613" spans="1:30" hidden="1" x14ac:dyDescent="0.25">
      <c r="A5613" s="2">
        <v>6</v>
      </c>
      <c r="B5613" s="2">
        <v>2020</v>
      </c>
      <c r="C5613" s="4" t="str">
        <f>INDEX(Index!$B$1:$B$500,MATCH($F5613,Index!$A$1:$A$500,0)
)</f>
        <v>SF</v>
      </c>
      <c r="D5613" s="4">
        <v>0</v>
      </c>
      <c r="E5613" s="141">
        <f t="shared" si="87"/>
        <v>7.7118035503320595E-2</v>
      </c>
      <c r="F5613" s="3" t="s">
        <v>1</v>
      </c>
      <c r="G5613" s="3">
        <v>12</v>
      </c>
      <c r="H5613" s="125">
        <v>7.7118035503320595E-2</v>
      </c>
      <c r="I5613" s="3"/>
      <c r="J5613" s="3"/>
      <c r="K5613" s="3" t="s">
        <v>118</v>
      </c>
      <c r="L5613" s="125">
        <v>4.9064547360815197E-3</v>
      </c>
      <c r="M5613" s="3">
        <v>18</v>
      </c>
      <c r="N5613" s="125">
        <v>-7.0101463685201398E-2</v>
      </c>
      <c r="O5613" s="3">
        <v>8</v>
      </c>
      <c r="P5613" s="125">
        <v>2.1101170820376799E-3</v>
      </c>
      <c r="Q5613" s="3">
        <v>12</v>
      </c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3"/>
    </row>
    <row r="5614" spans="1:30" hidden="1" x14ac:dyDescent="0.25">
      <c r="A5614" s="2">
        <v>6</v>
      </c>
      <c r="B5614" s="2">
        <v>2020</v>
      </c>
      <c r="C5614" s="4" t="str">
        <f>INDEX(Index!$B$1:$B$500,MATCH($F5614,Index!$A$1:$A$500,0)
)</f>
        <v>LAR</v>
      </c>
      <c r="D5614" s="4">
        <v>0</v>
      </c>
      <c r="E5614" s="141">
        <f t="shared" si="87"/>
        <v>7.3607339419716283E-2</v>
      </c>
      <c r="F5614" s="3" t="s">
        <v>42</v>
      </c>
      <c r="G5614" s="3">
        <v>13</v>
      </c>
      <c r="H5614" s="125">
        <v>7.3607339419716283E-2</v>
      </c>
      <c r="I5614" s="3"/>
      <c r="J5614" s="3"/>
      <c r="K5614" s="3" t="s">
        <v>116</v>
      </c>
      <c r="L5614" s="125">
        <v>0.14616694220324999</v>
      </c>
      <c r="M5614" s="3">
        <v>6</v>
      </c>
      <c r="N5614" s="125">
        <v>3.0747772714349999E-2</v>
      </c>
      <c r="O5614" s="3">
        <v>17</v>
      </c>
      <c r="P5614" s="125">
        <v>-4.1811830069183702E-2</v>
      </c>
      <c r="Q5614" s="3">
        <v>27</v>
      </c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3"/>
    </row>
    <row r="5615" spans="1:30" hidden="1" x14ac:dyDescent="0.25">
      <c r="A5615" s="2">
        <v>6</v>
      </c>
      <c r="B5615" s="2">
        <v>2020</v>
      </c>
      <c r="C5615" s="4" t="str">
        <f>INDEX(Index!$B$1:$B$500,MATCH($F5615,Index!$A$1:$A$500,0)
)</f>
        <v>CAR</v>
      </c>
      <c r="D5615" s="4">
        <v>0</v>
      </c>
      <c r="E5615" s="141">
        <f t="shared" si="87"/>
        <v>-9.8814634347398969E-3</v>
      </c>
      <c r="F5615" s="3" t="s">
        <v>51</v>
      </c>
      <c r="G5615" s="3">
        <v>14</v>
      </c>
      <c r="H5615" s="125">
        <v>-9.8814634347398969E-3</v>
      </c>
      <c r="I5615" s="3"/>
      <c r="J5615" s="3"/>
      <c r="K5615" s="3" t="s">
        <v>118</v>
      </c>
      <c r="L5615" s="125">
        <v>6.1007114589299902E-2</v>
      </c>
      <c r="M5615" s="3">
        <v>11</v>
      </c>
      <c r="N5615" s="125">
        <v>5.2913276373532797E-2</v>
      </c>
      <c r="O5615" s="3">
        <v>19</v>
      </c>
      <c r="P5615" s="125">
        <v>-1.7975301650507002E-2</v>
      </c>
      <c r="Q5615" s="3">
        <v>19</v>
      </c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3"/>
    </row>
    <row r="5616" spans="1:30" hidden="1" x14ac:dyDescent="0.25">
      <c r="A5616" s="2">
        <v>6</v>
      </c>
      <c r="B5616" s="2">
        <v>2020</v>
      </c>
      <c r="C5616" s="4" t="str">
        <f>INDEX(Index!$B$1:$B$500,MATCH($F5616,Index!$A$1:$A$500,0)
)</f>
        <v>LV</v>
      </c>
      <c r="D5616" s="4">
        <v>0</v>
      </c>
      <c r="E5616" s="141">
        <f t="shared" si="87"/>
        <v>-1.6612740695279717E-2</v>
      </c>
      <c r="F5616" s="3" t="s">
        <v>53</v>
      </c>
      <c r="G5616" s="3">
        <v>15</v>
      </c>
      <c r="H5616" s="125">
        <v>-1.6612740695279717E-2</v>
      </c>
      <c r="I5616" s="3"/>
      <c r="J5616" s="3"/>
      <c r="K5616" s="3" t="s">
        <v>112</v>
      </c>
      <c r="L5616" s="125">
        <v>0.14823891889548799</v>
      </c>
      <c r="M5616" s="3">
        <v>5</v>
      </c>
      <c r="N5616" s="125">
        <v>0.144345377680201</v>
      </c>
      <c r="O5616" s="3">
        <v>31</v>
      </c>
      <c r="P5616" s="125">
        <v>-2.05062819105667E-2</v>
      </c>
      <c r="Q5616" s="3">
        <v>20</v>
      </c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3"/>
    </row>
    <row r="5617" spans="1:30" hidden="1" x14ac:dyDescent="0.25">
      <c r="A5617" s="2">
        <v>6</v>
      </c>
      <c r="B5617" s="2">
        <v>2020</v>
      </c>
      <c r="C5617" s="4" t="str">
        <f>INDEX(Index!$B$1:$B$500,MATCH($F5617,Index!$A$1:$A$500,0)
)</f>
        <v>BUF</v>
      </c>
      <c r="D5617" s="4">
        <v>0</v>
      </c>
      <c r="E5617" s="141">
        <f t="shared" si="87"/>
        <v>-2.3233569896375539E-2</v>
      </c>
      <c r="F5617" s="3" t="s">
        <v>0</v>
      </c>
      <c r="G5617" s="3">
        <v>16</v>
      </c>
      <c r="H5617" s="125">
        <v>-2.3233569896375539E-2</v>
      </c>
      <c r="I5617" s="3"/>
      <c r="J5617" s="3"/>
      <c r="K5617" s="3" t="s">
        <v>116</v>
      </c>
      <c r="L5617" s="125">
        <v>5.5889326261825099E-2</v>
      </c>
      <c r="M5617" s="3">
        <v>12</v>
      </c>
      <c r="N5617" s="125">
        <v>8.2180288083964298E-2</v>
      </c>
      <c r="O5617" s="3">
        <v>27</v>
      </c>
      <c r="P5617" s="125">
        <v>3.0573919257636602E-3</v>
      </c>
      <c r="Q5617" s="3">
        <v>11</v>
      </c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3"/>
    </row>
    <row r="5618" spans="1:30" hidden="1" x14ac:dyDescent="0.25">
      <c r="A5618" s="2">
        <v>6</v>
      </c>
      <c r="B5618" s="2">
        <v>2020</v>
      </c>
      <c r="C5618" s="4" t="str">
        <f>INDEX(Index!$B$1:$B$500,MATCH($F5618,Index!$A$1:$A$500,0)
)</f>
        <v>NE</v>
      </c>
      <c r="D5618" s="4">
        <v>0</v>
      </c>
      <c r="E5618" s="141">
        <f t="shared" si="87"/>
        <v>-2.47378899977128E-2</v>
      </c>
      <c r="F5618" s="3" t="s">
        <v>17</v>
      </c>
      <c r="G5618" s="3">
        <v>17</v>
      </c>
      <c r="H5618" s="125">
        <v>-2.47378899977128E-2</v>
      </c>
      <c r="I5618" s="3"/>
      <c r="J5618" s="3"/>
      <c r="K5618" s="3" t="s">
        <v>113</v>
      </c>
      <c r="L5618" s="125">
        <v>-6.1777741030315497E-2</v>
      </c>
      <c r="M5618" s="3">
        <v>25</v>
      </c>
      <c r="N5618" s="125">
        <v>-2.1537995336917502E-2</v>
      </c>
      <c r="O5618" s="3">
        <v>13</v>
      </c>
      <c r="P5618" s="125">
        <v>1.5501855695685201E-2</v>
      </c>
      <c r="Q5618" s="3">
        <v>9</v>
      </c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3"/>
    </row>
    <row r="5619" spans="1:30" hidden="1" x14ac:dyDescent="0.25">
      <c r="A5619" s="2">
        <v>6</v>
      </c>
      <c r="B5619" s="2">
        <v>2020</v>
      </c>
      <c r="C5619" s="4" t="str">
        <f>INDEX(Index!$B$1:$B$500,MATCH($F5619,Index!$A$1:$A$500,0)
)</f>
        <v>CLE</v>
      </c>
      <c r="D5619" s="4">
        <v>0</v>
      </c>
      <c r="E5619" s="141">
        <f t="shared" si="87"/>
        <v>-2.9277890387945607E-2</v>
      </c>
      <c r="F5619" s="3" t="s">
        <v>10</v>
      </c>
      <c r="G5619" s="3">
        <v>18</v>
      </c>
      <c r="H5619" s="125">
        <v>-2.9277890387945607E-2</v>
      </c>
      <c r="I5619" s="3"/>
      <c r="J5619" s="3"/>
      <c r="K5619" s="3" t="s">
        <v>116</v>
      </c>
      <c r="L5619" s="125">
        <v>-1.2596192187839301E-2</v>
      </c>
      <c r="M5619" s="3">
        <v>22</v>
      </c>
      <c r="N5619" s="125">
        <v>-5.7400962556785597E-2</v>
      </c>
      <c r="O5619" s="3">
        <v>11</v>
      </c>
      <c r="P5619" s="125">
        <v>-7.4082660756891905E-2</v>
      </c>
      <c r="Q5619" s="3">
        <v>31</v>
      </c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3"/>
    </row>
    <row r="5620" spans="1:30" hidden="1" x14ac:dyDescent="0.25">
      <c r="A5620" s="2">
        <v>6</v>
      </c>
      <c r="B5620" s="2">
        <v>2020</v>
      </c>
      <c r="C5620" s="4" t="str">
        <f>INDEX(Index!$B$1:$B$500,MATCH($F5620,Index!$A$1:$A$500,0)
)</f>
        <v>CHI</v>
      </c>
      <c r="D5620" s="4">
        <v>0</v>
      </c>
      <c r="E5620" s="141">
        <f t="shared" si="87"/>
        <v>-4.2446776140040908E-2</v>
      </c>
      <c r="F5620" s="3" t="s">
        <v>64</v>
      </c>
      <c r="G5620" s="3">
        <v>19</v>
      </c>
      <c r="H5620" s="125">
        <v>-4.2446776140040908E-2</v>
      </c>
      <c r="I5620" s="3"/>
      <c r="J5620" s="3"/>
      <c r="K5620" s="3" t="s">
        <v>117</v>
      </c>
      <c r="L5620" s="125">
        <v>-0.13073150163880001</v>
      </c>
      <c r="M5620" s="3">
        <v>26</v>
      </c>
      <c r="N5620" s="125">
        <v>-0.115863973588573</v>
      </c>
      <c r="O5620" s="3">
        <v>5</v>
      </c>
      <c r="P5620" s="125">
        <v>-2.75792480898139E-2</v>
      </c>
      <c r="Q5620" s="3">
        <v>23</v>
      </c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3"/>
    </row>
    <row r="5621" spans="1:30" hidden="1" x14ac:dyDescent="0.25">
      <c r="A5621" s="2">
        <v>6</v>
      </c>
      <c r="B5621" s="2">
        <v>2020</v>
      </c>
      <c r="C5621" s="4" t="str">
        <f>INDEX(Index!$B$1:$B$500,MATCH($F5621,Index!$A$1:$A$500,0)
)</f>
        <v>HOU</v>
      </c>
      <c r="D5621" s="4">
        <v>0</v>
      </c>
      <c r="E5621" s="141">
        <f t="shared" si="87"/>
        <v>-4.5834601445501562E-2</v>
      </c>
      <c r="F5621" s="3" t="s">
        <v>49</v>
      </c>
      <c r="G5621" s="3">
        <v>20</v>
      </c>
      <c r="H5621" s="125">
        <v>-4.5834601445501562E-2</v>
      </c>
      <c r="I5621" s="3"/>
      <c r="J5621" s="3"/>
      <c r="K5621" s="3" t="s">
        <v>120</v>
      </c>
      <c r="L5621" s="125">
        <v>7.9035936577532398E-2</v>
      </c>
      <c r="M5621" s="3">
        <v>9</v>
      </c>
      <c r="N5621" s="125">
        <v>0.117965070166295</v>
      </c>
      <c r="O5621" s="3">
        <v>29</v>
      </c>
      <c r="P5621" s="125">
        <v>-6.9054678567389604E-3</v>
      </c>
      <c r="Q5621" s="3">
        <v>15</v>
      </c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3"/>
    </row>
    <row r="5622" spans="1:30" hidden="1" x14ac:dyDescent="0.25">
      <c r="A5622" s="2">
        <v>6</v>
      </c>
      <c r="B5622" s="2">
        <v>2020</v>
      </c>
      <c r="C5622" s="4" t="str">
        <f>INDEX(Index!$B$1:$B$500,MATCH($F5622,Index!$A$1:$A$500,0)
)</f>
        <v>DET</v>
      </c>
      <c r="D5622" s="4">
        <v>0</v>
      </c>
      <c r="E5622" s="141">
        <f t="shared" si="87"/>
        <v>-5.4000958042984909E-2</v>
      </c>
      <c r="F5622" s="3" t="s">
        <v>21</v>
      </c>
      <c r="G5622" s="3">
        <v>21</v>
      </c>
      <c r="H5622" s="125">
        <v>-5.4000958042984909E-2</v>
      </c>
      <c r="I5622" s="3"/>
      <c r="J5622" s="3"/>
      <c r="K5622" s="3" t="s">
        <v>113</v>
      </c>
      <c r="L5622" s="125">
        <v>4.9680298527355901E-3</v>
      </c>
      <c r="M5622" s="3">
        <v>17</v>
      </c>
      <c r="N5622" s="125">
        <v>7.59405462479327E-2</v>
      </c>
      <c r="O5622" s="3">
        <v>26</v>
      </c>
      <c r="P5622" s="125">
        <v>1.6971558352212202E-2</v>
      </c>
      <c r="Q5622" s="3">
        <v>8</v>
      </c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3"/>
    </row>
    <row r="5623" spans="1:30" hidden="1" x14ac:dyDescent="0.25">
      <c r="A5623" s="2">
        <v>6</v>
      </c>
      <c r="B5623" s="2">
        <v>2020</v>
      </c>
      <c r="C5623" s="4" t="str">
        <f>INDEX(Index!$B$1:$B$500,MATCH($F5623,Index!$A$1:$A$500,0)
)</f>
        <v>MIN</v>
      </c>
      <c r="D5623" s="4">
        <v>0</v>
      </c>
      <c r="E5623" s="141">
        <f t="shared" si="87"/>
        <v>-6.5991176624853959E-2</v>
      </c>
      <c r="F5623" s="3" t="s">
        <v>46</v>
      </c>
      <c r="G5623" s="3">
        <v>22</v>
      </c>
      <c r="H5623" s="125">
        <v>-6.5991176624853959E-2</v>
      </c>
      <c r="I5623" s="3"/>
      <c r="J5623" s="3"/>
      <c r="K5623" s="3" t="s">
        <v>120</v>
      </c>
      <c r="L5623" s="125">
        <v>-3.2269372951489898E-2</v>
      </c>
      <c r="M5623" s="3">
        <v>24</v>
      </c>
      <c r="N5623" s="125">
        <v>9.5063719426188593E-3</v>
      </c>
      <c r="O5623" s="3">
        <v>16</v>
      </c>
      <c r="P5623" s="125">
        <v>-2.42154317307452E-2</v>
      </c>
      <c r="Q5623" s="3">
        <v>22</v>
      </c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3"/>
    </row>
    <row r="5624" spans="1:30" hidden="1" x14ac:dyDescent="0.25">
      <c r="A5624" s="2">
        <v>6</v>
      </c>
      <c r="B5624" s="2">
        <v>2020</v>
      </c>
      <c r="C5624" s="4" t="str">
        <f>INDEX(Index!$B$1:$B$500,MATCH($F5624,Index!$A$1:$A$500,0)
)</f>
        <v>LAC</v>
      </c>
      <c r="D5624" s="4">
        <v>0</v>
      </c>
      <c r="E5624" s="141">
        <f t="shared" si="87"/>
        <v>-8.8251675582173006E-2</v>
      </c>
      <c r="F5624" s="3" t="s">
        <v>28</v>
      </c>
      <c r="G5624" s="3">
        <v>23</v>
      </c>
      <c r="H5624" s="125">
        <v>-8.8251675582173006E-2</v>
      </c>
      <c r="I5624" s="3"/>
      <c r="J5624" s="3"/>
      <c r="K5624" s="3" t="s">
        <v>114</v>
      </c>
      <c r="L5624" s="125">
        <v>2.9811825541163701E-2</v>
      </c>
      <c r="M5624" s="3">
        <v>14</v>
      </c>
      <c r="N5624" s="125">
        <v>3.3002116923377303E-2</v>
      </c>
      <c r="O5624" s="3">
        <v>18</v>
      </c>
      <c r="P5624" s="125">
        <v>-8.50613841999594E-2</v>
      </c>
      <c r="Q5624" s="3">
        <v>32</v>
      </c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3"/>
    </row>
    <row r="5625" spans="1:30" hidden="1" x14ac:dyDescent="0.25">
      <c r="A5625" s="2">
        <v>6</v>
      </c>
      <c r="B5625" s="2">
        <v>2020</v>
      </c>
      <c r="C5625" s="4" t="str">
        <f>INDEX(Index!$B$1:$B$500,MATCH($F5625,Index!$A$1:$A$500,0)
)</f>
        <v>ATL</v>
      </c>
      <c r="D5625" s="4">
        <v>0</v>
      </c>
      <c r="E5625" s="141">
        <f t="shared" si="87"/>
        <v>-0.10761283353866628</v>
      </c>
      <c r="F5625" s="3" t="s">
        <v>43</v>
      </c>
      <c r="G5625" s="3">
        <v>24</v>
      </c>
      <c r="H5625" s="125">
        <v>-0.10761283353866628</v>
      </c>
      <c r="I5625" s="3"/>
      <c r="J5625" s="3"/>
      <c r="K5625" s="3" t="s">
        <v>120</v>
      </c>
      <c r="L5625" s="125">
        <v>-8.4739006803787702E-3</v>
      </c>
      <c r="M5625" s="3">
        <v>21</v>
      </c>
      <c r="N5625" s="125">
        <v>7.5040690573985006E-2</v>
      </c>
      <c r="O5625" s="3">
        <v>24</v>
      </c>
      <c r="P5625" s="125">
        <v>-2.4098242284302501E-2</v>
      </c>
      <c r="Q5625" s="3">
        <v>21</v>
      </c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3"/>
    </row>
    <row r="5626" spans="1:30" hidden="1" x14ac:dyDescent="0.25">
      <c r="A5626" s="2">
        <v>6</v>
      </c>
      <c r="B5626" s="2">
        <v>2020</v>
      </c>
      <c r="C5626" s="4" t="str">
        <f>INDEX(Index!$B$1:$B$500,MATCH($F5626,Index!$A$1:$A$500,0)
)</f>
        <v>DEN</v>
      </c>
      <c r="D5626" s="4">
        <v>0</v>
      </c>
      <c r="E5626" s="141">
        <f t="shared" si="87"/>
        <v>-0.12283855168339249</v>
      </c>
      <c r="F5626" s="3" t="s">
        <v>39</v>
      </c>
      <c r="G5626" s="3">
        <v>25</v>
      </c>
      <c r="H5626" s="125">
        <v>-0.12283855168339249</v>
      </c>
      <c r="I5626" s="3"/>
      <c r="J5626" s="3"/>
      <c r="K5626" s="3" t="s">
        <v>113</v>
      </c>
      <c r="L5626" s="125">
        <v>-0.207738027903524</v>
      </c>
      <c r="M5626" s="3">
        <v>29</v>
      </c>
      <c r="N5626" s="125">
        <v>-9.2902464838998E-2</v>
      </c>
      <c r="O5626" s="3">
        <v>6</v>
      </c>
      <c r="P5626" s="125">
        <v>-8.0029886188664901E-3</v>
      </c>
      <c r="Q5626" s="3">
        <v>16</v>
      </c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</row>
    <row r="5627" spans="1:30" hidden="1" x14ac:dyDescent="0.25">
      <c r="A5627" s="2">
        <v>6</v>
      </c>
      <c r="B5627" s="2">
        <v>2020</v>
      </c>
      <c r="C5627" s="4" t="str">
        <f>INDEX(Index!$B$1:$B$500,MATCH($F5627,Index!$A$1:$A$500,0)
)</f>
        <v>DAL</v>
      </c>
      <c r="D5627" s="4">
        <v>0</v>
      </c>
      <c r="E5627" s="141">
        <f t="shared" si="87"/>
        <v>-0.16376941529243955</v>
      </c>
      <c r="F5627" s="3" t="s">
        <v>3</v>
      </c>
      <c r="G5627" s="3">
        <v>26</v>
      </c>
      <c r="H5627" s="125">
        <v>-0.16376941529243955</v>
      </c>
      <c r="I5627" s="3"/>
      <c r="J5627" s="3"/>
      <c r="K5627" s="3" t="s">
        <v>119</v>
      </c>
      <c r="L5627" s="125">
        <v>-7.2876084134259602E-3</v>
      </c>
      <c r="M5627" s="3">
        <v>20</v>
      </c>
      <c r="N5627" s="125">
        <v>0.122880201483189</v>
      </c>
      <c r="O5627" s="3">
        <v>30</v>
      </c>
      <c r="P5627" s="125">
        <v>-3.3601605395824602E-2</v>
      </c>
      <c r="Q5627" s="3">
        <v>25</v>
      </c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3"/>
    </row>
    <row r="5628" spans="1:30" hidden="1" x14ac:dyDescent="0.25">
      <c r="A5628" s="2">
        <v>6</v>
      </c>
      <c r="B5628" s="2">
        <v>2020</v>
      </c>
      <c r="C5628" s="4" t="str">
        <f>INDEX(Index!$B$1:$B$500,MATCH($F5628,Index!$A$1:$A$500,0)
)</f>
        <v>WAS</v>
      </c>
      <c r="D5628" s="4">
        <v>0</v>
      </c>
      <c r="E5628" s="141">
        <f t="shared" si="87"/>
        <v>-0.23973521592388319</v>
      </c>
      <c r="F5628" s="3" t="s">
        <v>26</v>
      </c>
      <c r="G5628" s="3">
        <v>27</v>
      </c>
      <c r="H5628" s="125">
        <v>-0.23973521592388319</v>
      </c>
      <c r="I5628" s="3"/>
      <c r="J5628" s="3"/>
      <c r="K5628" s="3" t="s">
        <v>120</v>
      </c>
      <c r="L5628" s="125">
        <v>-0.27225980022683799</v>
      </c>
      <c r="M5628" s="3">
        <v>31</v>
      </c>
      <c r="N5628" s="125">
        <v>-6.1412559688315001E-2</v>
      </c>
      <c r="O5628" s="3">
        <v>10</v>
      </c>
      <c r="P5628" s="125">
        <v>-2.8887975385360198E-2</v>
      </c>
      <c r="Q5628" s="3">
        <v>24</v>
      </c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</row>
    <row r="5629" spans="1:30" hidden="1" x14ac:dyDescent="0.25">
      <c r="A5629" s="2">
        <v>6</v>
      </c>
      <c r="B5629" s="2">
        <v>2020</v>
      </c>
      <c r="C5629" s="4" t="str">
        <f>INDEX(Index!$B$1:$B$500,MATCH($F5629,Index!$A$1:$A$500,0)
)</f>
        <v>CIN</v>
      </c>
      <c r="D5629" s="4">
        <v>0</v>
      </c>
      <c r="E5629" s="141">
        <f t="shared" si="87"/>
        <v>-0.24422676007986024</v>
      </c>
      <c r="F5629" s="3" t="s">
        <v>24</v>
      </c>
      <c r="G5629" s="3">
        <v>28</v>
      </c>
      <c r="H5629" s="125">
        <v>-0.24422676007986024</v>
      </c>
      <c r="I5629" s="3"/>
      <c r="J5629" s="3"/>
      <c r="K5629" s="3" t="s">
        <v>326</v>
      </c>
      <c r="L5629" s="125">
        <v>-0.184705657443204</v>
      </c>
      <c r="M5629" s="3">
        <v>27</v>
      </c>
      <c r="N5629" s="125">
        <v>6.1613608647117103E-2</v>
      </c>
      <c r="O5629" s="3">
        <v>22</v>
      </c>
      <c r="P5629" s="125">
        <v>2.0925060104608401E-3</v>
      </c>
      <c r="Q5629" s="3">
        <v>13</v>
      </c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3"/>
    </row>
    <row r="5630" spans="1:30" hidden="1" x14ac:dyDescent="0.25">
      <c r="A5630" s="2">
        <v>6</v>
      </c>
      <c r="B5630" s="2">
        <v>2020</v>
      </c>
      <c r="C5630" s="4" t="str">
        <f>INDEX(Index!$B$1:$B$500,MATCH($F5630,Index!$A$1:$A$500,0)
)</f>
        <v>NYG</v>
      </c>
      <c r="D5630" s="4">
        <v>0</v>
      </c>
      <c r="E5630" s="141">
        <f t="shared" si="87"/>
        <v>-0.27733870191129106</v>
      </c>
      <c r="F5630" s="3" t="s">
        <v>15</v>
      </c>
      <c r="G5630" s="3">
        <v>29</v>
      </c>
      <c r="H5630" s="125">
        <v>-0.27733870191129106</v>
      </c>
      <c r="I5630" s="3"/>
      <c r="J5630" s="3"/>
      <c r="K5630" s="3" t="s">
        <v>120</v>
      </c>
      <c r="L5630" s="125">
        <v>-0.25126067165548799</v>
      </c>
      <c r="M5630" s="3">
        <v>30</v>
      </c>
      <c r="N5630" s="125">
        <v>6.1456433783277198E-2</v>
      </c>
      <c r="O5630" s="3">
        <v>21</v>
      </c>
      <c r="P5630" s="125">
        <v>3.5378403527474102E-2</v>
      </c>
      <c r="Q5630" s="3">
        <v>6</v>
      </c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3"/>
    </row>
    <row r="5631" spans="1:30" hidden="1" x14ac:dyDescent="0.25">
      <c r="A5631" s="2">
        <v>6</v>
      </c>
      <c r="B5631" s="2">
        <v>2020</v>
      </c>
      <c r="C5631" s="4" t="str">
        <f>INDEX(Index!$B$1:$B$500,MATCH($F5631,Index!$A$1:$A$500,0)
)</f>
        <v>PHI</v>
      </c>
      <c r="D5631" s="4">
        <v>0</v>
      </c>
      <c r="E5631" s="141">
        <f t="shared" si="87"/>
        <v>-0.27959212110583642</v>
      </c>
      <c r="F5631" s="3" t="s">
        <v>7</v>
      </c>
      <c r="G5631" s="3">
        <v>30</v>
      </c>
      <c r="H5631" s="125">
        <v>-0.27959212110583642</v>
      </c>
      <c r="I5631" s="3"/>
      <c r="J5631" s="3"/>
      <c r="K5631" s="3" t="s">
        <v>326</v>
      </c>
      <c r="L5631" s="125">
        <v>-0.20495854356565901</v>
      </c>
      <c r="M5631" s="3">
        <v>28</v>
      </c>
      <c r="N5631" s="125">
        <v>5.7356272072211903E-2</v>
      </c>
      <c r="O5631" s="3">
        <v>20</v>
      </c>
      <c r="P5631" s="125">
        <v>-1.7277305467965499E-2</v>
      </c>
      <c r="Q5631" s="3">
        <v>18</v>
      </c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3"/>
    </row>
    <row r="5632" spans="1:30" hidden="1" x14ac:dyDescent="0.25">
      <c r="A5632" s="2">
        <v>6</v>
      </c>
      <c r="B5632" s="2">
        <v>2020</v>
      </c>
      <c r="C5632" s="4" t="str">
        <f>INDEX(Index!$B$1:$B$500,MATCH($F5632,Index!$A$1:$A$500,0)
)</f>
        <v>JAX</v>
      </c>
      <c r="D5632" s="4">
        <v>0</v>
      </c>
      <c r="E5632" s="141">
        <f t="shared" si="87"/>
        <v>-0.2846639223022604</v>
      </c>
      <c r="F5632" s="3" t="s">
        <v>12</v>
      </c>
      <c r="G5632" s="3">
        <v>31</v>
      </c>
      <c r="H5632" s="125">
        <v>-0.2846639223022604</v>
      </c>
      <c r="I5632" s="3"/>
      <c r="J5632" s="3"/>
      <c r="K5632" s="3" t="s">
        <v>120</v>
      </c>
      <c r="L5632" s="125">
        <v>-2.1249143506188398E-2</v>
      </c>
      <c r="M5632" s="3">
        <v>23</v>
      </c>
      <c r="N5632" s="125">
        <v>0.202232543380159</v>
      </c>
      <c r="O5632" s="3">
        <v>32</v>
      </c>
      <c r="P5632" s="125">
        <v>-6.1182235415913E-2</v>
      </c>
      <c r="Q5632" s="3">
        <v>28</v>
      </c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3"/>
    </row>
    <row r="5633" spans="1:30" hidden="1" x14ac:dyDescent="0.25">
      <c r="A5633" s="2">
        <v>6</v>
      </c>
      <c r="B5633" s="2">
        <v>2020</v>
      </c>
      <c r="C5633" s="4" t="str">
        <f>INDEX(Index!$B$1:$B$500,MATCH($F5633,Index!$A$1:$A$500,0)
)</f>
        <v>NYJ</v>
      </c>
      <c r="D5633" s="4">
        <v>0</v>
      </c>
      <c r="E5633" s="141">
        <f t="shared" si="87"/>
        <v>-0.45155806003781118</v>
      </c>
      <c r="F5633" s="3" t="s">
        <v>9</v>
      </c>
      <c r="G5633" s="3">
        <v>32</v>
      </c>
      <c r="H5633" s="125">
        <v>-0.45155806003781118</v>
      </c>
      <c r="I5633" s="3"/>
      <c r="J5633" s="3"/>
      <c r="K5633" s="3" t="s">
        <v>126</v>
      </c>
      <c r="L5633" s="125">
        <v>-0.30799752962071397</v>
      </c>
      <c r="M5633" s="3">
        <v>32</v>
      </c>
      <c r="N5633" s="125">
        <v>7.5566469574933695E-2</v>
      </c>
      <c r="O5633" s="3">
        <v>25</v>
      </c>
      <c r="P5633" s="125">
        <v>-6.7994060842163501E-2</v>
      </c>
      <c r="Q5633" s="3">
        <v>30</v>
      </c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3"/>
    </row>
    <row r="5634" spans="1:30" hidden="1" x14ac:dyDescent="0.25">
      <c r="A5634" s="2">
        <v>7</v>
      </c>
      <c r="B5634" s="2">
        <v>2020</v>
      </c>
      <c r="C5634" s="4" t="str">
        <f>INDEX(Index!$B$1:$B$500,MATCH($F5634,Index!$A$1:$A$500,0)
)</f>
        <v>TB</v>
      </c>
      <c r="D5634" s="4">
        <v>0</v>
      </c>
      <c r="E5634" s="141">
        <f t="shared" ref="E5634:E5697" si="88">IF(D5634=1,H5634/100,H5634)</f>
        <v>0.38230740844788547</v>
      </c>
      <c r="F5634" s="3" t="s">
        <v>38</v>
      </c>
      <c r="G5634" s="3">
        <v>1</v>
      </c>
      <c r="H5634" s="125">
        <v>0.38230740844788547</v>
      </c>
      <c r="I5634" s="3"/>
      <c r="J5634" s="3"/>
      <c r="K5634" s="3" t="s">
        <v>121</v>
      </c>
      <c r="L5634" s="125">
        <v>0.115270432493461</v>
      </c>
      <c r="M5634" s="3">
        <v>7</v>
      </c>
      <c r="N5634" s="125">
        <v>-0.27505695155046</v>
      </c>
      <c r="O5634" s="3">
        <v>1</v>
      </c>
      <c r="P5634" s="125">
        <v>-8.0199755960354904E-3</v>
      </c>
      <c r="Q5634" s="3">
        <v>15</v>
      </c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3"/>
    </row>
    <row r="5635" spans="1:30" hidden="1" x14ac:dyDescent="0.25">
      <c r="A5635" s="2">
        <v>7</v>
      </c>
      <c r="B5635" s="2">
        <v>2020</v>
      </c>
      <c r="C5635" s="4" t="str">
        <f>INDEX(Index!$B$1:$B$500,MATCH($F5635,Index!$A$1:$A$500,0)
)</f>
        <v>PIT</v>
      </c>
      <c r="D5635" s="4">
        <v>0</v>
      </c>
      <c r="E5635" s="141">
        <f t="shared" si="88"/>
        <v>0.3166317950543302</v>
      </c>
      <c r="F5635" s="3" t="s">
        <v>32</v>
      </c>
      <c r="G5635" s="3">
        <v>2</v>
      </c>
      <c r="H5635" s="125">
        <v>0.3166317950543302</v>
      </c>
      <c r="I5635" s="3"/>
      <c r="J5635" s="3"/>
      <c r="K5635" s="3" t="s">
        <v>216</v>
      </c>
      <c r="L5635" s="125">
        <v>2.88156868927315E-2</v>
      </c>
      <c r="M5635" s="3">
        <v>16</v>
      </c>
      <c r="N5635" s="125">
        <v>-0.24613805211523701</v>
      </c>
      <c r="O5635" s="3">
        <v>2</v>
      </c>
      <c r="P5635" s="125">
        <v>4.1678056046361697E-2</v>
      </c>
      <c r="Q5635" s="3">
        <v>5</v>
      </c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3"/>
    </row>
    <row r="5636" spans="1:30" hidden="1" x14ac:dyDescent="0.25">
      <c r="A5636" s="2">
        <v>7</v>
      </c>
      <c r="B5636" s="2">
        <v>2020</v>
      </c>
      <c r="C5636" s="4" t="str">
        <f>INDEX(Index!$B$1:$B$500,MATCH($F5636,Index!$A$1:$A$500,0)
)</f>
        <v>BAL</v>
      </c>
      <c r="D5636" s="4">
        <v>0</v>
      </c>
      <c r="E5636" s="141">
        <f t="shared" si="88"/>
        <v>0.31549536805080081</v>
      </c>
      <c r="F5636" s="3" t="s">
        <v>18</v>
      </c>
      <c r="G5636" s="3">
        <v>3</v>
      </c>
      <c r="H5636" s="125">
        <v>0.31549536805080081</v>
      </c>
      <c r="I5636" s="3"/>
      <c r="J5636" s="3"/>
      <c r="K5636" s="3" t="s">
        <v>117</v>
      </c>
      <c r="L5636" s="125">
        <v>-6.7384183018141704E-3</v>
      </c>
      <c r="M5636" s="3">
        <v>20</v>
      </c>
      <c r="N5636" s="125">
        <v>-0.20504597672500499</v>
      </c>
      <c r="O5636" s="3">
        <v>3</v>
      </c>
      <c r="P5636" s="125">
        <v>0.11718780962761</v>
      </c>
      <c r="Q5636" s="3">
        <v>1</v>
      </c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3"/>
    </row>
    <row r="5637" spans="1:30" hidden="1" x14ac:dyDescent="0.25">
      <c r="A5637" s="2">
        <v>7</v>
      </c>
      <c r="B5637" s="2">
        <v>2020</v>
      </c>
      <c r="C5637" s="4" t="str">
        <f>INDEX(Index!$B$1:$B$500,MATCH($F5637,Index!$A$1:$A$500,0)
)</f>
        <v>KC</v>
      </c>
      <c r="D5637" s="4">
        <v>0</v>
      </c>
      <c r="E5637" s="141">
        <f t="shared" si="88"/>
        <v>0.22518168805826669</v>
      </c>
      <c r="F5637" s="3" t="s">
        <v>5</v>
      </c>
      <c r="G5637" s="3">
        <v>4</v>
      </c>
      <c r="H5637" s="125">
        <v>0.22518168805826669</v>
      </c>
      <c r="I5637" s="3"/>
      <c r="J5637" s="3"/>
      <c r="K5637" s="3" t="s">
        <v>127</v>
      </c>
      <c r="L5637" s="125">
        <v>0.20344946132017899</v>
      </c>
      <c r="M5637" s="3">
        <v>2</v>
      </c>
      <c r="N5637" s="125">
        <v>-4.6306699889741398E-2</v>
      </c>
      <c r="O5637" s="3">
        <v>10</v>
      </c>
      <c r="P5637" s="125">
        <v>-2.4574473151653699E-2</v>
      </c>
      <c r="Q5637" s="3">
        <v>24</v>
      </c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3"/>
      <c r="AD5637" s="3"/>
    </row>
    <row r="5638" spans="1:30" hidden="1" x14ac:dyDescent="0.25">
      <c r="A5638" s="2">
        <v>7</v>
      </c>
      <c r="B5638" s="2">
        <v>2020</v>
      </c>
      <c r="C5638" s="4" t="str">
        <f>INDEX(Index!$B$1:$B$500,MATCH($F5638,Index!$A$1:$A$500,0)
)</f>
        <v>GB</v>
      </c>
      <c r="D5638" s="4">
        <v>0</v>
      </c>
      <c r="E5638" s="141">
        <f t="shared" si="88"/>
        <v>0.22421276908320945</v>
      </c>
      <c r="F5638" s="3" t="s">
        <v>20</v>
      </c>
      <c r="G5638" s="3">
        <v>5</v>
      </c>
      <c r="H5638" s="125">
        <v>0.22421276908320945</v>
      </c>
      <c r="I5638" s="3"/>
      <c r="J5638" s="3"/>
      <c r="K5638" s="3" t="s">
        <v>117</v>
      </c>
      <c r="L5638" s="125">
        <v>0.18044911238660999</v>
      </c>
      <c r="M5638" s="3">
        <v>4</v>
      </c>
      <c r="N5638" s="125">
        <v>-4.3395836668676802E-2</v>
      </c>
      <c r="O5638" s="3">
        <v>11</v>
      </c>
      <c r="P5638" s="125">
        <v>3.6782002792264302E-4</v>
      </c>
      <c r="Q5638" s="3">
        <v>13</v>
      </c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3"/>
    </row>
    <row r="5639" spans="1:30" hidden="1" x14ac:dyDescent="0.25">
      <c r="A5639" s="2">
        <v>7</v>
      </c>
      <c r="B5639" s="2">
        <v>2020</v>
      </c>
      <c r="C5639" s="4" t="str">
        <f>INDEX(Index!$B$1:$B$500,MATCH($F5639,Index!$A$1:$A$500,0)
)</f>
        <v>NO</v>
      </c>
      <c r="D5639" s="4">
        <v>0</v>
      </c>
      <c r="E5639" s="141">
        <f t="shared" si="88"/>
        <v>0.21485329690377342</v>
      </c>
      <c r="F5639" s="3" t="s">
        <v>27</v>
      </c>
      <c r="G5639" s="3">
        <v>6</v>
      </c>
      <c r="H5639" s="125">
        <v>0.21485329690377342</v>
      </c>
      <c r="I5639" s="3"/>
      <c r="J5639" s="3"/>
      <c r="K5639" s="3" t="s">
        <v>116</v>
      </c>
      <c r="L5639" s="125">
        <v>0.13937553727397201</v>
      </c>
      <c r="M5639" s="3">
        <v>6</v>
      </c>
      <c r="N5639" s="125">
        <v>-4.22155723488414E-2</v>
      </c>
      <c r="O5639" s="3">
        <v>12</v>
      </c>
      <c r="P5639" s="125">
        <v>3.3262187280959997E-2</v>
      </c>
      <c r="Q5639" s="3">
        <v>7</v>
      </c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3"/>
    </row>
    <row r="5640" spans="1:30" hidden="1" x14ac:dyDescent="0.25">
      <c r="A5640" s="2">
        <v>7</v>
      </c>
      <c r="B5640" s="2">
        <v>2020</v>
      </c>
      <c r="C5640" s="4" t="str">
        <f>INDEX(Index!$B$1:$B$500,MATCH($F5640,Index!$A$1:$A$500,0)
)</f>
        <v>IND</v>
      </c>
      <c r="D5640" s="4">
        <v>0</v>
      </c>
      <c r="E5640" s="141">
        <f t="shared" si="88"/>
        <v>0.21127120837725677</v>
      </c>
      <c r="F5640" s="3" t="s">
        <v>35</v>
      </c>
      <c r="G5640" s="3">
        <v>7</v>
      </c>
      <c r="H5640" s="125">
        <v>0.21127120837725677</v>
      </c>
      <c r="I5640" s="3"/>
      <c r="J5640" s="3"/>
      <c r="K5640" s="3" t="s">
        <v>116</v>
      </c>
      <c r="L5640" s="125">
        <v>-6.48443843630153E-3</v>
      </c>
      <c r="M5640" s="3">
        <v>19</v>
      </c>
      <c r="N5640" s="125">
        <v>-0.15256792763732799</v>
      </c>
      <c r="O5640" s="3">
        <v>4</v>
      </c>
      <c r="P5640" s="125">
        <v>6.5187719176230299E-2</v>
      </c>
      <c r="Q5640" s="3">
        <v>2</v>
      </c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3"/>
    </row>
    <row r="5641" spans="1:30" hidden="1" x14ac:dyDescent="0.25">
      <c r="A5641" s="2">
        <v>7</v>
      </c>
      <c r="B5641" s="2">
        <v>2020</v>
      </c>
      <c r="C5641" s="4" t="str">
        <f>INDEX(Index!$B$1:$B$500,MATCH($F5641,Index!$A$1:$A$500,0)
)</f>
        <v>SEA</v>
      </c>
      <c r="D5641" s="4">
        <v>0</v>
      </c>
      <c r="E5641" s="141">
        <f t="shared" si="88"/>
        <v>0.19877706566573494</v>
      </c>
      <c r="F5641" s="3" t="s">
        <v>30</v>
      </c>
      <c r="G5641" s="3">
        <v>8</v>
      </c>
      <c r="H5641" s="125">
        <v>0.19877706566573494</v>
      </c>
      <c r="I5641" s="3"/>
      <c r="J5641" s="3"/>
      <c r="K5641" s="3" t="s">
        <v>117</v>
      </c>
      <c r="L5641" s="125">
        <v>0.22379925273805101</v>
      </c>
      <c r="M5641" s="3">
        <v>1</v>
      </c>
      <c r="N5641" s="125">
        <v>7.4055982727452299E-2</v>
      </c>
      <c r="O5641" s="3">
        <v>24</v>
      </c>
      <c r="P5641" s="125">
        <v>4.90337956551362E-2</v>
      </c>
      <c r="Q5641" s="3">
        <v>4</v>
      </c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3"/>
    </row>
    <row r="5642" spans="1:30" hidden="1" x14ac:dyDescent="0.25">
      <c r="A5642" s="2">
        <v>7</v>
      </c>
      <c r="B5642" s="2">
        <v>2020</v>
      </c>
      <c r="C5642" s="4" t="str">
        <f>INDEX(Index!$B$1:$B$500,MATCH($F5642,Index!$A$1:$A$500,0)
)</f>
        <v>SF</v>
      </c>
      <c r="D5642" s="4">
        <v>0</v>
      </c>
      <c r="E5642" s="141">
        <f t="shared" si="88"/>
        <v>0.19120728134182274</v>
      </c>
      <c r="F5642" s="3" t="s">
        <v>1</v>
      </c>
      <c r="G5642" s="3">
        <v>9</v>
      </c>
      <c r="H5642" s="125">
        <v>0.19120728134182274</v>
      </c>
      <c r="I5642" s="3"/>
      <c r="J5642" s="3"/>
      <c r="K5642" s="3" t="s">
        <v>122</v>
      </c>
      <c r="L5642" s="125">
        <v>6.8130524644015505E-2</v>
      </c>
      <c r="M5642" s="3">
        <v>11</v>
      </c>
      <c r="N5642" s="125">
        <v>-0.117984324730843</v>
      </c>
      <c r="O5642" s="3">
        <v>6</v>
      </c>
      <c r="P5642" s="125">
        <v>5.0924319669642401E-3</v>
      </c>
      <c r="Q5642" s="3">
        <v>12</v>
      </c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3"/>
    </row>
    <row r="5643" spans="1:30" hidden="1" x14ac:dyDescent="0.25">
      <c r="A5643" s="2">
        <v>7</v>
      </c>
      <c r="B5643" s="2">
        <v>2020</v>
      </c>
      <c r="C5643" s="4" t="str">
        <f>INDEX(Index!$B$1:$B$500,MATCH($F5643,Index!$A$1:$A$500,0)
)</f>
        <v>LAR</v>
      </c>
      <c r="D5643" s="4">
        <v>0</v>
      </c>
      <c r="E5643" s="141">
        <f t="shared" si="88"/>
        <v>0.13909935599180048</v>
      </c>
      <c r="F5643" s="3" t="s">
        <v>42</v>
      </c>
      <c r="G5643" s="3">
        <v>10</v>
      </c>
      <c r="H5643" s="125">
        <v>0.13909935599180048</v>
      </c>
      <c r="I5643" s="3"/>
      <c r="J5643" s="3"/>
      <c r="K5643" s="3" t="s">
        <v>121</v>
      </c>
      <c r="L5643" s="125">
        <v>0.15349162197194999</v>
      </c>
      <c r="M5643" s="3">
        <v>5</v>
      </c>
      <c r="N5643" s="125">
        <v>-2.0538104967294701E-2</v>
      </c>
      <c r="O5643" s="3">
        <v>13</v>
      </c>
      <c r="P5643" s="125">
        <v>-3.4930370947444202E-2</v>
      </c>
      <c r="Q5643" s="3">
        <v>25</v>
      </c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</row>
    <row r="5644" spans="1:30" hidden="1" x14ac:dyDescent="0.25">
      <c r="A5644" s="2">
        <v>7</v>
      </c>
      <c r="B5644" s="2">
        <v>2020</v>
      </c>
      <c r="C5644" s="4" t="str">
        <f>INDEX(Index!$B$1:$B$500,MATCH($F5644,Index!$A$1:$A$500,0)
)</f>
        <v>ARI</v>
      </c>
      <c r="D5644" s="4">
        <v>0</v>
      </c>
      <c r="E5644" s="141">
        <f t="shared" si="88"/>
        <v>0.12940868886767362</v>
      </c>
      <c r="F5644" s="3" t="s">
        <v>23</v>
      </c>
      <c r="G5644" s="3">
        <v>11</v>
      </c>
      <c r="H5644" s="125">
        <v>0.12940868886767362</v>
      </c>
      <c r="I5644" s="3"/>
      <c r="J5644" s="3"/>
      <c r="K5644" s="3" t="s">
        <v>121</v>
      </c>
      <c r="L5644" s="125">
        <v>7.3081549233535603E-2</v>
      </c>
      <c r="M5644" s="3">
        <v>10</v>
      </c>
      <c r="N5644" s="125">
        <v>-6.13115181249409E-2</v>
      </c>
      <c r="O5644" s="3">
        <v>9</v>
      </c>
      <c r="P5644" s="125">
        <v>-4.9843784908028804E-3</v>
      </c>
      <c r="Q5644" s="3">
        <v>14</v>
      </c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3"/>
    </row>
    <row r="5645" spans="1:30" hidden="1" x14ac:dyDescent="0.25">
      <c r="A5645" s="2">
        <v>7</v>
      </c>
      <c r="B5645" s="2">
        <v>2020</v>
      </c>
      <c r="C5645" s="4" t="str">
        <f>INDEX(Index!$B$1:$B$500,MATCH($F5645,Index!$A$1:$A$500,0)
)</f>
        <v>MIA</v>
      </c>
      <c r="D5645" s="4">
        <v>0</v>
      </c>
      <c r="E5645" s="141">
        <f t="shared" si="88"/>
        <v>8.7455693205387097E-2</v>
      </c>
      <c r="F5645" s="3" t="s">
        <v>4</v>
      </c>
      <c r="G5645" s="3">
        <v>12</v>
      </c>
      <c r="H5645" s="125">
        <v>8.7455693205387097E-2</v>
      </c>
      <c r="I5645" s="3"/>
      <c r="J5645" s="3"/>
      <c r="K5645" s="3" t="s">
        <v>118</v>
      </c>
      <c r="L5645" s="125">
        <v>1.8330056881395499E-2</v>
      </c>
      <c r="M5645" s="3">
        <v>18</v>
      </c>
      <c r="N5645" s="125">
        <v>-1.8466031641732401E-2</v>
      </c>
      <c r="O5645" s="3">
        <v>14</v>
      </c>
      <c r="P5645" s="125">
        <v>5.0659604682259197E-2</v>
      </c>
      <c r="Q5645" s="3">
        <v>3</v>
      </c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3"/>
    </row>
    <row r="5646" spans="1:30" hidden="1" x14ac:dyDescent="0.25">
      <c r="A5646" s="2">
        <v>7</v>
      </c>
      <c r="B5646" s="2">
        <v>2020</v>
      </c>
      <c r="C5646" s="4" t="str">
        <f>INDEX(Index!$B$1:$B$500,MATCH($F5646,Index!$A$1:$A$500,0)
)</f>
        <v>TEN</v>
      </c>
      <c r="D5646" s="4">
        <v>0</v>
      </c>
      <c r="E5646" s="141">
        <f t="shared" si="88"/>
        <v>4.1016235963565184E-2</v>
      </c>
      <c r="F5646" s="3" t="s">
        <v>45</v>
      </c>
      <c r="G5646" s="3">
        <v>13</v>
      </c>
      <c r="H5646" s="125">
        <v>4.1016235963565184E-2</v>
      </c>
      <c r="I5646" s="3"/>
      <c r="J5646" s="3"/>
      <c r="K5646" s="3" t="s">
        <v>117</v>
      </c>
      <c r="L5646" s="125">
        <v>0.18350588989004599</v>
      </c>
      <c r="M5646" s="3">
        <v>3</v>
      </c>
      <c r="N5646" s="125">
        <v>6.13816848937958E-2</v>
      </c>
      <c r="O5646" s="3">
        <v>21</v>
      </c>
      <c r="P5646" s="125">
        <v>-8.1107969032684996E-2</v>
      </c>
      <c r="Q5646" s="3">
        <v>31</v>
      </c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3"/>
    </row>
    <row r="5647" spans="1:30" hidden="1" x14ac:dyDescent="0.25">
      <c r="A5647" s="2">
        <v>7</v>
      </c>
      <c r="B5647" s="2">
        <v>2020</v>
      </c>
      <c r="C5647" s="4" t="str">
        <f>INDEX(Index!$B$1:$B$500,MATCH($F5647,Index!$A$1:$A$500,0)
)</f>
        <v>BUF</v>
      </c>
      <c r="D5647" s="4">
        <v>0</v>
      </c>
      <c r="E5647" s="141">
        <f t="shared" si="88"/>
        <v>2.4645096683952442E-2</v>
      </c>
      <c r="F5647" s="3" t="s">
        <v>0</v>
      </c>
      <c r="G5647" s="3">
        <v>14</v>
      </c>
      <c r="H5647" s="125">
        <v>2.4645096683952442E-2</v>
      </c>
      <c r="I5647" s="3"/>
      <c r="J5647" s="3"/>
      <c r="K5647" s="3" t="s">
        <v>121</v>
      </c>
      <c r="L5647" s="125">
        <v>6.4694603957798802E-2</v>
      </c>
      <c r="M5647" s="3">
        <v>12</v>
      </c>
      <c r="N5647" s="125">
        <v>4.5713721765184602E-2</v>
      </c>
      <c r="O5647" s="3">
        <v>20</v>
      </c>
      <c r="P5647" s="125">
        <v>5.6642144913382399E-3</v>
      </c>
      <c r="Q5647" s="3">
        <v>11</v>
      </c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3"/>
    </row>
    <row r="5648" spans="1:30" hidden="1" x14ac:dyDescent="0.25">
      <c r="A5648" s="2">
        <v>7</v>
      </c>
      <c r="B5648" s="2">
        <v>2020</v>
      </c>
      <c r="C5648" s="4" t="str">
        <f>INDEX(Index!$B$1:$B$500,MATCH($F5648,Index!$A$1:$A$500,0)
)</f>
        <v>CAR</v>
      </c>
      <c r="D5648" s="4">
        <v>0</v>
      </c>
      <c r="E5648" s="141">
        <f t="shared" si="88"/>
        <v>1.1302523930904942E-3</v>
      </c>
      <c r="F5648" s="3" t="s">
        <v>51</v>
      </c>
      <c r="G5648" s="3">
        <v>15</v>
      </c>
      <c r="H5648" s="125">
        <v>1.1302523930904942E-3</v>
      </c>
      <c r="I5648" s="3"/>
      <c r="J5648" s="3"/>
      <c r="K5648" s="3" t="s">
        <v>125</v>
      </c>
      <c r="L5648" s="125">
        <v>9.0733082695299699E-2</v>
      </c>
      <c r="M5648" s="3">
        <v>9</v>
      </c>
      <c r="N5648" s="125">
        <v>7.7147777260166306E-2</v>
      </c>
      <c r="O5648" s="3">
        <v>25</v>
      </c>
      <c r="P5648" s="125">
        <v>-1.2455053042042899E-2</v>
      </c>
      <c r="Q5648" s="3">
        <v>16</v>
      </c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3"/>
    </row>
    <row r="5649" spans="1:30" hidden="1" x14ac:dyDescent="0.25">
      <c r="A5649" s="2">
        <v>7</v>
      </c>
      <c r="B5649" s="2">
        <v>2020</v>
      </c>
      <c r="C5649" s="4" t="str">
        <f>INDEX(Index!$B$1:$B$500,MATCH($F5649,Index!$A$1:$A$500,0)
)</f>
        <v>CLE</v>
      </c>
      <c r="D5649" s="4">
        <v>0</v>
      </c>
      <c r="E5649" s="141">
        <f t="shared" si="88"/>
        <v>-2.7284096602880892E-3</v>
      </c>
      <c r="F5649" s="3" t="s">
        <v>10</v>
      </c>
      <c r="G5649" s="3">
        <v>16</v>
      </c>
      <c r="H5649" s="125">
        <v>-2.7284096602880892E-3</v>
      </c>
      <c r="I5649" s="3"/>
      <c r="J5649" s="3"/>
      <c r="K5649" s="3" t="s">
        <v>121</v>
      </c>
      <c r="L5649" s="125">
        <v>6.3722610685486E-2</v>
      </c>
      <c r="M5649" s="3">
        <v>13</v>
      </c>
      <c r="N5649" s="125">
        <v>-1.8368142702517101E-3</v>
      </c>
      <c r="O5649" s="3">
        <v>15</v>
      </c>
      <c r="P5649" s="125">
        <v>-6.8287834616025805E-2</v>
      </c>
      <c r="Q5649" s="3">
        <v>30</v>
      </c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3"/>
    </row>
    <row r="5650" spans="1:30" hidden="1" x14ac:dyDescent="0.25">
      <c r="A5650" s="2">
        <v>7</v>
      </c>
      <c r="B5650" s="2">
        <v>2020</v>
      </c>
      <c r="C5650" s="4" t="str">
        <f>INDEX(Index!$B$1:$B$500,MATCH($F5650,Index!$A$1:$A$500,0)
)</f>
        <v>DET</v>
      </c>
      <c r="D5650" s="4">
        <v>0</v>
      </c>
      <c r="E5650" s="141">
        <f t="shared" si="88"/>
        <v>-2.0274460853536E-2</v>
      </c>
      <c r="F5650" s="3" t="s">
        <v>21</v>
      </c>
      <c r="G5650" s="3">
        <v>17</v>
      </c>
      <c r="H5650" s="125">
        <v>-2.0274460853536E-2</v>
      </c>
      <c r="I5650" s="3"/>
      <c r="J5650" s="3"/>
      <c r="K5650" s="3" t="s">
        <v>118</v>
      </c>
      <c r="L5650" s="125">
        <v>2.45848877703734E-2</v>
      </c>
      <c r="M5650" s="3">
        <v>17</v>
      </c>
      <c r="N5650" s="125">
        <v>6.5328067704143802E-2</v>
      </c>
      <c r="O5650" s="3">
        <v>22</v>
      </c>
      <c r="P5650" s="125">
        <v>2.0468719080234399E-2</v>
      </c>
      <c r="Q5650" s="3">
        <v>8</v>
      </c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3"/>
    </row>
    <row r="5651" spans="1:30" hidden="1" x14ac:dyDescent="0.25">
      <c r="A5651" s="2">
        <v>7</v>
      </c>
      <c r="B5651" s="2">
        <v>2020</v>
      </c>
      <c r="C5651" s="4" t="str">
        <f>INDEX(Index!$B$1:$B$500,MATCH($F5651,Index!$A$1:$A$500,0)
)</f>
        <v>MIN</v>
      </c>
      <c r="D5651" s="4">
        <v>0</v>
      </c>
      <c r="E5651" s="141">
        <f t="shared" si="88"/>
        <v>-7.0948977009013189E-2</v>
      </c>
      <c r="F5651" s="3" t="s">
        <v>46</v>
      </c>
      <c r="G5651" s="3">
        <v>18</v>
      </c>
      <c r="H5651" s="125">
        <v>-7.0948977009013189E-2</v>
      </c>
      <c r="I5651" s="3"/>
      <c r="J5651" s="3"/>
      <c r="K5651" s="3" t="s">
        <v>120</v>
      </c>
      <c r="L5651" s="125">
        <v>-3.6100980786345598E-2</v>
      </c>
      <c r="M5651" s="3">
        <v>23</v>
      </c>
      <c r="N5651" s="125">
        <v>1.0632564491922399E-2</v>
      </c>
      <c r="O5651" s="3">
        <v>17</v>
      </c>
      <c r="P5651" s="125">
        <v>-2.42154317307452E-2</v>
      </c>
      <c r="Q5651" s="3">
        <v>23</v>
      </c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3"/>
    </row>
    <row r="5652" spans="1:30" hidden="1" x14ac:dyDescent="0.25">
      <c r="A5652" s="2">
        <v>7</v>
      </c>
      <c r="B5652" s="2">
        <v>2020</v>
      </c>
      <c r="C5652" s="4" t="str">
        <f>INDEX(Index!$B$1:$B$500,MATCH($F5652,Index!$A$1:$A$500,0)
)</f>
        <v>LAC</v>
      </c>
      <c r="D5652" s="4">
        <v>0</v>
      </c>
      <c r="E5652" s="141">
        <f t="shared" si="88"/>
        <v>-7.9450550959240751E-2</v>
      </c>
      <c r="F5652" s="3" t="s">
        <v>28</v>
      </c>
      <c r="G5652" s="3">
        <v>19</v>
      </c>
      <c r="H5652" s="125">
        <v>-7.9450550959240751E-2</v>
      </c>
      <c r="I5652" s="3"/>
      <c r="J5652" s="3"/>
      <c r="K5652" s="3" t="s">
        <v>119</v>
      </c>
      <c r="L5652" s="125">
        <v>5.3539618103725303E-2</v>
      </c>
      <c r="M5652" s="3">
        <v>14</v>
      </c>
      <c r="N5652" s="125">
        <v>5.75620758457505E-3</v>
      </c>
      <c r="O5652" s="3">
        <v>16</v>
      </c>
      <c r="P5652" s="125">
        <v>-0.127233961478391</v>
      </c>
      <c r="Q5652" s="3">
        <v>32</v>
      </c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3"/>
    </row>
    <row r="5653" spans="1:30" hidden="1" x14ac:dyDescent="0.25">
      <c r="A5653" s="2">
        <v>7</v>
      </c>
      <c r="B5653" s="2">
        <v>2020</v>
      </c>
      <c r="C5653" s="4" t="str">
        <f>INDEX(Index!$B$1:$B$500,MATCH($F5653,Index!$A$1:$A$500,0)
)</f>
        <v>LV</v>
      </c>
      <c r="D5653" s="4">
        <v>0</v>
      </c>
      <c r="E5653" s="141">
        <f t="shared" si="88"/>
        <v>-8.1974996359086422E-2</v>
      </c>
      <c r="F5653" s="3" t="s">
        <v>53</v>
      </c>
      <c r="G5653" s="3">
        <v>20</v>
      </c>
      <c r="H5653" s="125">
        <v>-8.1974996359086422E-2</v>
      </c>
      <c r="I5653" s="3"/>
      <c r="J5653" s="3"/>
      <c r="K5653" s="3" t="s">
        <v>118</v>
      </c>
      <c r="L5653" s="125">
        <v>9.61054518609889E-2</v>
      </c>
      <c r="M5653" s="3">
        <v>8</v>
      </c>
      <c r="N5653" s="125">
        <v>0.15824029307676801</v>
      </c>
      <c r="O5653" s="3">
        <v>31</v>
      </c>
      <c r="P5653" s="125">
        <v>-1.9840155143307302E-2</v>
      </c>
      <c r="Q5653" s="3">
        <v>21</v>
      </c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3"/>
    </row>
    <row r="5654" spans="1:30" hidden="1" x14ac:dyDescent="0.25">
      <c r="A5654" s="2">
        <v>7</v>
      </c>
      <c r="B5654" s="2">
        <v>2020</v>
      </c>
      <c r="C5654" s="4" t="str">
        <f>INDEX(Index!$B$1:$B$500,MATCH($F5654,Index!$A$1:$A$500,0)
)</f>
        <v>CHI</v>
      </c>
      <c r="D5654" s="4">
        <v>0</v>
      </c>
      <c r="E5654" s="141">
        <f t="shared" si="88"/>
        <v>-8.4601425698346805E-2</v>
      </c>
      <c r="F5654" s="3" t="s">
        <v>64</v>
      </c>
      <c r="G5654" s="3">
        <v>21</v>
      </c>
      <c r="H5654" s="125">
        <v>-8.4601425698346805E-2</v>
      </c>
      <c r="I5654" s="3"/>
      <c r="J5654" s="3"/>
      <c r="K5654" s="3" t="s">
        <v>121</v>
      </c>
      <c r="L5654" s="125">
        <v>-0.17679501767624201</v>
      </c>
      <c r="M5654" s="3">
        <v>28</v>
      </c>
      <c r="N5654" s="125">
        <v>-0.108401471265796</v>
      </c>
      <c r="O5654" s="3">
        <v>7</v>
      </c>
      <c r="P5654" s="125">
        <v>-1.6207879287900798E-2</v>
      </c>
      <c r="Q5654" s="3">
        <v>18</v>
      </c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3"/>
    </row>
    <row r="5655" spans="1:30" hidden="1" x14ac:dyDescent="0.25">
      <c r="A5655" s="2">
        <v>7</v>
      </c>
      <c r="B5655" s="2">
        <v>2020</v>
      </c>
      <c r="C5655" s="4" t="str">
        <f>INDEX(Index!$B$1:$B$500,MATCH($F5655,Index!$A$1:$A$500,0)
)</f>
        <v>HOU</v>
      </c>
      <c r="D5655" s="4">
        <v>0</v>
      </c>
      <c r="E5655" s="141">
        <f t="shared" si="88"/>
        <v>-9.5175554306307905E-2</v>
      </c>
      <c r="F5655" s="3" t="s">
        <v>49</v>
      </c>
      <c r="G5655" s="3">
        <v>22</v>
      </c>
      <c r="H5655" s="125">
        <v>-9.5175554306307905E-2</v>
      </c>
      <c r="I5655" s="3"/>
      <c r="J5655" s="3"/>
      <c r="K5655" s="3" t="s">
        <v>124</v>
      </c>
      <c r="L5655" s="125">
        <v>4.5149239986339601E-2</v>
      </c>
      <c r="M5655" s="3">
        <v>15</v>
      </c>
      <c r="N5655" s="125">
        <v>0.124081398113807</v>
      </c>
      <c r="O5655" s="3">
        <v>29</v>
      </c>
      <c r="P5655" s="125">
        <v>-1.6243396178840502E-2</v>
      </c>
      <c r="Q5655" s="3">
        <v>19</v>
      </c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3"/>
    </row>
    <row r="5656" spans="1:30" hidden="1" x14ac:dyDescent="0.25">
      <c r="A5656" s="2">
        <v>7</v>
      </c>
      <c r="B5656" s="2">
        <v>2020</v>
      </c>
      <c r="C5656" s="4" t="str">
        <f>INDEX(Index!$B$1:$B$500,MATCH($F5656,Index!$A$1:$A$500,0)
)</f>
        <v>WAS</v>
      </c>
      <c r="D5656" s="4">
        <v>0</v>
      </c>
      <c r="E5656" s="141">
        <f t="shared" si="88"/>
        <v>-0.12460411101154703</v>
      </c>
      <c r="F5656" s="3" t="s">
        <v>26</v>
      </c>
      <c r="G5656" s="3">
        <v>23</v>
      </c>
      <c r="H5656" s="125">
        <v>-0.12460411101154703</v>
      </c>
      <c r="I5656" s="3"/>
      <c r="J5656" s="3"/>
      <c r="K5656" s="3" t="s">
        <v>123</v>
      </c>
      <c r="L5656" s="125">
        <v>-0.23392120795226101</v>
      </c>
      <c r="M5656" s="3">
        <v>31</v>
      </c>
      <c r="N5656" s="125">
        <v>-0.15159944781034199</v>
      </c>
      <c r="O5656" s="3">
        <v>5</v>
      </c>
      <c r="P5656" s="125">
        <v>-4.2282350869627998E-2</v>
      </c>
      <c r="Q5656" s="3">
        <v>26</v>
      </c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3"/>
    </row>
    <row r="5657" spans="1:30" hidden="1" x14ac:dyDescent="0.25">
      <c r="A5657" s="2">
        <v>7</v>
      </c>
      <c r="B5657" s="2">
        <v>2020</v>
      </c>
      <c r="C5657" s="4" t="str">
        <f>INDEX(Index!$B$1:$B$500,MATCH($F5657,Index!$A$1:$A$500,0)
)</f>
        <v>ATL</v>
      </c>
      <c r="D5657" s="4">
        <v>0</v>
      </c>
      <c r="E5657" s="141">
        <f t="shared" si="88"/>
        <v>-0.1387793291350112</v>
      </c>
      <c r="F5657" s="3" t="s">
        <v>43</v>
      </c>
      <c r="G5657" s="3">
        <v>24</v>
      </c>
      <c r="H5657" s="125">
        <v>-0.1387793291350112</v>
      </c>
      <c r="I5657" s="3"/>
      <c r="J5657" s="3"/>
      <c r="K5657" s="3" t="s">
        <v>124</v>
      </c>
      <c r="L5657" s="125">
        <v>-2.1473050086376198E-2</v>
      </c>
      <c r="M5657" s="3">
        <v>21</v>
      </c>
      <c r="N5657" s="125">
        <v>9.7954979377411794E-2</v>
      </c>
      <c r="O5657" s="3">
        <v>27</v>
      </c>
      <c r="P5657" s="125">
        <v>-1.9351299671223201E-2</v>
      </c>
      <c r="Q5657" s="3">
        <v>20</v>
      </c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3"/>
    </row>
    <row r="5658" spans="1:30" hidden="1" x14ac:dyDescent="0.25">
      <c r="A5658" s="2">
        <v>7</v>
      </c>
      <c r="B5658" s="2">
        <v>2020</v>
      </c>
      <c r="C5658" s="4" t="str">
        <f>INDEX(Index!$B$1:$B$500,MATCH($F5658,Index!$A$1:$A$500,0)
)</f>
        <v>NE</v>
      </c>
      <c r="D5658" s="4">
        <v>0</v>
      </c>
      <c r="E5658" s="141">
        <f t="shared" si="88"/>
        <v>-0.1526147191334884</v>
      </c>
      <c r="F5658" s="3" t="s">
        <v>17</v>
      </c>
      <c r="G5658" s="3">
        <v>25</v>
      </c>
      <c r="H5658" s="125">
        <v>-0.1526147191334884</v>
      </c>
      <c r="I5658" s="3"/>
      <c r="J5658" s="3"/>
      <c r="K5658" s="3" t="s">
        <v>119</v>
      </c>
      <c r="L5658" s="125">
        <v>-0.125646676471107</v>
      </c>
      <c r="M5658" s="3">
        <v>25</v>
      </c>
      <c r="N5658" s="125">
        <v>4.3767936946131299E-2</v>
      </c>
      <c r="O5658" s="3">
        <v>19</v>
      </c>
      <c r="P5658" s="125">
        <v>1.6799894283749901E-2</v>
      </c>
      <c r="Q5658" s="3">
        <v>9</v>
      </c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</row>
    <row r="5659" spans="1:30" hidden="1" x14ac:dyDescent="0.25">
      <c r="A5659" s="2">
        <v>7</v>
      </c>
      <c r="B5659" s="2">
        <v>2020</v>
      </c>
      <c r="C5659" s="4" t="str">
        <f>INDEX(Index!$B$1:$B$500,MATCH($F5659,Index!$A$1:$A$500,0)
)</f>
        <v>DEN</v>
      </c>
      <c r="D5659" s="4">
        <v>0</v>
      </c>
      <c r="E5659" s="141">
        <f t="shared" si="88"/>
        <v>-0.20150030490662987</v>
      </c>
      <c r="F5659" s="3" t="s">
        <v>39</v>
      </c>
      <c r="G5659" s="3">
        <v>26</v>
      </c>
      <c r="H5659" s="125">
        <v>-0.20150030490662987</v>
      </c>
      <c r="I5659" s="3"/>
      <c r="J5659" s="3"/>
      <c r="K5659" s="3" t="s">
        <v>119</v>
      </c>
      <c r="L5659" s="125">
        <v>-0.229637946727655</v>
      </c>
      <c r="M5659" s="3">
        <v>30</v>
      </c>
      <c r="N5659" s="125">
        <v>-8.5277816413352206E-2</v>
      </c>
      <c r="O5659" s="3">
        <v>8</v>
      </c>
      <c r="P5659" s="125">
        <v>-5.7140174592327099E-2</v>
      </c>
      <c r="Q5659" s="3">
        <v>28</v>
      </c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3"/>
    </row>
    <row r="5660" spans="1:30" hidden="1" x14ac:dyDescent="0.25">
      <c r="A5660" s="2">
        <v>7</v>
      </c>
      <c r="B5660" s="2">
        <v>2020</v>
      </c>
      <c r="C5660" s="4" t="str">
        <f>INDEX(Index!$B$1:$B$500,MATCH($F5660,Index!$A$1:$A$500,0)
)</f>
        <v>PHI</v>
      </c>
      <c r="D5660" s="4">
        <v>0</v>
      </c>
      <c r="E5660" s="141">
        <f t="shared" si="88"/>
        <v>-0.20275858713565331</v>
      </c>
      <c r="F5660" s="3" t="s">
        <v>7</v>
      </c>
      <c r="G5660" s="3">
        <v>27</v>
      </c>
      <c r="H5660" s="125">
        <v>-0.20275858713565331</v>
      </c>
      <c r="I5660" s="3"/>
      <c r="J5660" s="3"/>
      <c r="K5660" s="3" t="s">
        <v>312</v>
      </c>
      <c r="L5660" s="125">
        <v>-0.14441996811765201</v>
      </c>
      <c r="M5660" s="3">
        <v>26</v>
      </c>
      <c r="N5660" s="125">
        <v>3.4713605347548401E-2</v>
      </c>
      <c r="O5660" s="3">
        <v>18</v>
      </c>
      <c r="P5660" s="125">
        <v>-2.3625013670452898E-2</v>
      </c>
      <c r="Q5660" s="3">
        <v>22</v>
      </c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3"/>
    </row>
    <row r="5661" spans="1:30" hidden="1" x14ac:dyDescent="0.25">
      <c r="A5661" s="2">
        <v>7</v>
      </c>
      <c r="B5661" s="2">
        <v>2020</v>
      </c>
      <c r="C5661" s="4" t="str">
        <f>INDEX(Index!$B$1:$B$500,MATCH($F5661,Index!$A$1:$A$500,0)
)</f>
        <v>DAL</v>
      </c>
      <c r="D5661" s="4">
        <v>0</v>
      </c>
      <c r="E5661" s="141">
        <f t="shared" si="88"/>
        <v>-0.2299612553881456</v>
      </c>
      <c r="F5661" s="3" t="s">
        <v>3</v>
      </c>
      <c r="G5661" s="3">
        <v>28</v>
      </c>
      <c r="H5661" s="125">
        <v>-0.2299612553881456</v>
      </c>
      <c r="I5661" s="3"/>
      <c r="J5661" s="3"/>
      <c r="K5661" s="3" t="s">
        <v>123</v>
      </c>
      <c r="L5661" s="125">
        <v>-9.3075304516899202E-2</v>
      </c>
      <c r="M5661" s="3">
        <v>24</v>
      </c>
      <c r="N5661" s="125">
        <v>0.124146561988711</v>
      </c>
      <c r="O5661" s="3">
        <v>30</v>
      </c>
      <c r="P5661" s="125">
        <v>-1.27393888825354E-2</v>
      </c>
      <c r="Q5661" s="3">
        <v>17</v>
      </c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3"/>
    </row>
    <row r="5662" spans="1:30" hidden="1" x14ac:dyDescent="0.25">
      <c r="A5662" s="2">
        <v>7</v>
      </c>
      <c r="B5662" s="2">
        <v>2020</v>
      </c>
      <c r="C5662" s="4" t="str">
        <f>INDEX(Index!$B$1:$B$500,MATCH($F5662,Index!$A$1:$A$500,0)
)</f>
        <v>CIN</v>
      </c>
      <c r="D5662" s="4">
        <v>0</v>
      </c>
      <c r="E5662" s="141">
        <f t="shared" si="88"/>
        <v>-0.24670791091731875</v>
      </c>
      <c r="F5662" s="3" t="s">
        <v>24</v>
      </c>
      <c r="G5662" s="3">
        <v>29</v>
      </c>
      <c r="H5662" s="125">
        <v>-0.24670791091731875</v>
      </c>
      <c r="I5662" s="3"/>
      <c r="J5662" s="3"/>
      <c r="K5662" s="3" t="s">
        <v>327</v>
      </c>
      <c r="L5662" s="125">
        <v>-0.146750512534847</v>
      </c>
      <c r="M5662" s="3">
        <v>27</v>
      </c>
      <c r="N5662" s="125">
        <v>0.10688510121747501</v>
      </c>
      <c r="O5662" s="3">
        <v>28</v>
      </c>
      <c r="P5662" s="125">
        <v>6.9277028350032601E-3</v>
      </c>
      <c r="Q5662" s="3">
        <v>10</v>
      </c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3"/>
    </row>
    <row r="5663" spans="1:30" hidden="1" x14ac:dyDescent="0.25">
      <c r="A5663" s="2">
        <v>7</v>
      </c>
      <c r="B5663" s="2">
        <v>2020</v>
      </c>
      <c r="C5663" s="4" t="str">
        <f>INDEX(Index!$B$1:$B$500,MATCH($F5663,Index!$A$1:$A$500,0)
)</f>
        <v>NYG</v>
      </c>
      <c r="D5663" s="4">
        <v>0</v>
      </c>
      <c r="E5663" s="141">
        <f t="shared" si="88"/>
        <v>-0.25251965046295971</v>
      </c>
      <c r="F5663" s="3" t="s">
        <v>15</v>
      </c>
      <c r="G5663" s="3">
        <v>30</v>
      </c>
      <c r="H5663" s="125">
        <v>-0.25251965046295971</v>
      </c>
      <c r="I5663" s="3"/>
      <c r="J5663" s="3"/>
      <c r="K5663" s="3" t="s">
        <v>124</v>
      </c>
      <c r="L5663" s="125">
        <v>-0.21475258103394301</v>
      </c>
      <c r="M5663" s="3">
        <v>29</v>
      </c>
      <c r="N5663" s="125">
        <v>7.2488315923419797E-2</v>
      </c>
      <c r="O5663" s="3">
        <v>23</v>
      </c>
      <c r="P5663" s="125">
        <v>3.4721246494403099E-2</v>
      </c>
      <c r="Q5663" s="3">
        <v>6</v>
      </c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</row>
    <row r="5664" spans="1:30" hidden="1" x14ac:dyDescent="0.25">
      <c r="A5664" s="2">
        <v>7</v>
      </c>
      <c r="B5664" s="2">
        <v>2020</v>
      </c>
      <c r="C5664" s="4" t="str">
        <f>INDEX(Index!$B$1:$B$500,MATCH($F5664,Index!$A$1:$A$500,0)
)</f>
        <v>JAX</v>
      </c>
      <c r="D5664" s="4">
        <v>0</v>
      </c>
      <c r="E5664" s="141">
        <f t="shared" si="88"/>
        <v>-0.30369169728270423</v>
      </c>
      <c r="F5664" s="3" t="s">
        <v>12</v>
      </c>
      <c r="G5664" s="3">
        <v>31</v>
      </c>
      <c r="H5664" s="125">
        <v>-0.30369169728270423</v>
      </c>
      <c r="I5664" s="3"/>
      <c r="J5664" s="3"/>
      <c r="K5664" s="3" t="s">
        <v>124</v>
      </c>
      <c r="L5664" s="125">
        <v>-3.4360786555320003E-2</v>
      </c>
      <c r="M5664" s="3">
        <v>22</v>
      </c>
      <c r="N5664" s="125">
        <v>0.215422460375752</v>
      </c>
      <c r="O5664" s="3">
        <v>32</v>
      </c>
      <c r="P5664" s="125">
        <v>-5.3908450351632199E-2</v>
      </c>
      <c r="Q5664" s="3">
        <v>27</v>
      </c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3"/>
    </row>
    <row r="5665" spans="1:30" hidden="1" x14ac:dyDescent="0.25">
      <c r="A5665" s="2">
        <v>7</v>
      </c>
      <c r="B5665" s="2">
        <v>2020</v>
      </c>
      <c r="C5665" s="4" t="str">
        <f>INDEX(Index!$B$1:$B$500,MATCH($F5665,Index!$A$1:$A$500,0)
)</f>
        <v>NYJ</v>
      </c>
      <c r="D5665" s="4">
        <v>0</v>
      </c>
      <c r="E5665" s="141">
        <f t="shared" si="88"/>
        <v>-0.47575635042680992</v>
      </c>
      <c r="F5665" s="3" t="s">
        <v>9</v>
      </c>
      <c r="G5665" s="3">
        <v>32</v>
      </c>
      <c r="H5665" s="125">
        <v>-0.47575635042680992</v>
      </c>
      <c r="I5665" s="3"/>
      <c r="J5665" s="3"/>
      <c r="K5665" s="3" t="s">
        <v>132</v>
      </c>
      <c r="L5665" s="125">
        <v>-0.32778219598119801</v>
      </c>
      <c r="M5665" s="3">
        <v>32</v>
      </c>
      <c r="N5665" s="125">
        <v>8.0589665972563895E-2</v>
      </c>
      <c r="O5665" s="3">
        <v>26</v>
      </c>
      <c r="P5665" s="125">
        <v>-6.7384488473047996E-2</v>
      </c>
      <c r="Q5665" s="3">
        <v>29</v>
      </c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3"/>
    </row>
    <row r="5666" spans="1:30" hidden="1" x14ac:dyDescent="0.25">
      <c r="A5666" s="2">
        <v>8</v>
      </c>
      <c r="B5666" s="2">
        <v>2020</v>
      </c>
      <c r="C5666" s="4" t="str">
        <f>INDEX(Index!$B$1:$B$500,MATCH($F5666,Index!$A$1:$A$500,0)
)</f>
        <v>TB</v>
      </c>
      <c r="D5666" s="4">
        <v>0</v>
      </c>
      <c r="E5666" s="141">
        <f t="shared" si="88"/>
        <v>0.32238634992594972</v>
      </c>
      <c r="F5666" s="3" t="s">
        <v>38</v>
      </c>
      <c r="G5666" s="3">
        <v>1</v>
      </c>
      <c r="H5666" s="125">
        <v>0.32238634992594972</v>
      </c>
      <c r="I5666" s="3"/>
      <c r="J5666" s="3"/>
      <c r="K5666" s="3" t="s">
        <v>133</v>
      </c>
      <c r="L5666" s="125">
        <v>0.104327823211375</v>
      </c>
      <c r="M5666" s="3">
        <v>7</v>
      </c>
      <c r="N5666" s="125">
        <v>-0.22340076600476599</v>
      </c>
      <c r="O5666" s="3">
        <v>2</v>
      </c>
      <c r="P5666" s="125">
        <v>-5.3422392901912698E-3</v>
      </c>
      <c r="Q5666" s="3">
        <v>15</v>
      </c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3"/>
    </row>
    <row r="5667" spans="1:30" hidden="1" x14ac:dyDescent="0.25">
      <c r="A5667" s="2">
        <v>8</v>
      </c>
      <c r="B5667" s="2">
        <v>2020</v>
      </c>
      <c r="C5667" s="4" t="str">
        <f>INDEX(Index!$B$1:$B$500,MATCH($F5667,Index!$A$1:$A$500,0)
)</f>
        <v>PIT</v>
      </c>
      <c r="D5667" s="4">
        <v>0</v>
      </c>
      <c r="E5667" s="141">
        <f t="shared" si="88"/>
        <v>0.30887026256348238</v>
      </c>
      <c r="F5667" s="3" t="s">
        <v>32</v>
      </c>
      <c r="G5667" s="3">
        <v>2</v>
      </c>
      <c r="H5667" s="125">
        <v>0.30887026256348238</v>
      </c>
      <c r="I5667" s="3"/>
      <c r="J5667" s="3"/>
      <c r="K5667" s="3" t="s">
        <v>217</v>
      </c>
      <c r="L5667" s="125">
        <v>4.0608753527086497E-2</v>
      </c>
      <c r="M5667" s="3">
        <v>14</v>
      </c>
      <c r="N5667" s="125">
        <v>-0.23006636015656601</v>
      </c>
      <c r="O5667" s="3">
        <v>1</v>
      </c>
      <c r="P5667" s="125">
        <v>3.8195148879829902E-2</v>
      </c>
      <c r="Q5667" s="3">
        <v>5</v>
      </c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3"/>
    </row>
    <row r="5668" spans="1:30" hidden="1" x14ac:dyDescent="0.25">
      <c r="A5668" s="2">
        <v>8</v>
      </c>
      <c r="B5668" s="2">
        <v>2020</v>
      </c>
      <c r="C5668" s="4" t="str">
        <f>INDEX(Index!$B$1:$B$500,MATCH($F5668,Index!$A$1:$A$500,0)
)</f>
        <v>BAL</v>
      </c>
      <c r="D5668" s="4">
        <v>0</v>
      </c>
      <c r="E5668" s="141">
        <f t="shared" si="88"/>
        <v>0.28594360289899812</v>
      </c>
      <c r="F5668" s="3" t="s">
        <v>18</v>
      </c>
      <c r="G5668" s="3">
        <v>3</v>
      </c>
      <c r="H5668" s="125">
        <v>0.28594360289899812</v>
      </c>
      <c r="I5668" s="3"/>
      <c r="J5668" s="3"/>
      <c r="K5668" s="3" t="s">
        <v>121</v>
      </c>
      <c r="L5668" s="125">
        <v>2.8116530923640798E-3</v>
      </c>
      <c r="M5668" s="3">
        <v>18</v>
      </c>
      <c r="N5668" s="125">
        <v>-0.17249923798581501</v>
      </c>
      <c r="O5668" s="3">
        <v>3</v>
      </c>
      <c r="P5668" s="125">
        <v>0.110632711820819</v>
      </c>
      <c r="Q5668" s="3">
        <v>1</v>
      </c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3"/>
    </row>
    <row r="5669" spans="1:30" hidden="1" x14ac:dyDescent="0.25">
      <c r="A5669" s="2">
        <v>8</v>
      </c>
      <c r="B5669" s="2">
        <v>2020</v>
      </c>
      <c r="C5669" s="4" t="str">
        <f>INDEX(Index!$B$1:$B$500,MATCH($F5669,Index!$A$1:$A$500,0)
)</f>
        <v>SEA</v>
      </c>
      <c r="D5669" s="4">
        <v>0</v>
      </c>
      <c r="E5669" s="141">
        <f t="shared" si="88"/>
        <v>0.25472406436705053</v>
      </c>
      <c r="F5669" s="3" t="s">
        <v>30</v>
      </c>
      <c r="G5669" s="3">
        <v>4</v>
      </c>
      <c r="H5669" s="125">
        <v>0.25472406436705053</v>
      </c>
      <c r="I5669" s="3"/>
      <c r="J5669" s="3"/>
      <c r="K5669" s="3" t="s">
        <v>127</v>
      </c>
      <c r="L5669" s="125">
        <v>0.22883090592765301</v>
      </c>
      <c r="M5669" s="3">
        <v>1</v>
      </c>
      <c r="N5669" s="125">
        <v>2.8809014500337099E-2</v>
      </c>
      <c r="O5669" s="3">
        <v>19</v>
      </c>
      <c r="P5669" s="125">
        <v>5.4702172939734603E-2</v>
      </c>
      <c r="Q5669" s="3">
        <v>3</v>
      </c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</row>
    <row r="5670" spans="1:30" hidden="1" x14ac:dyDescent="0.25">
      <c r="A5670" s="2">
        <v>8</v>
      </c>
      <c r="B5670" s="2">
        <v>2020</v>
      </c>
      <c r="C5670" s="4" t="str">
        <f>INDEX(Index!$B$1:$B$500,MATCH($F5670,Index!$A$1:$A$500,0)
)</f>
        <v>KC</v>
      </c>
      <c r="D5670" s="4">
        <v>0</v>
      </c>
      <c r="E5670" s="141">
        <f t="shared" si="88"/>
        <v>0.22296990832433308</v>
      </c>
      <c r="F5670" s="3" t="s">
        <v>5</v>
      </c>
      <c r="G5670" s="3">
        <v>5</v>
      </c>
      <c r="H5670" s="125">
        <v>0.22296990832433308</v>
      </c>
      <c r="I5670" s="3"/>
      <c r="J5670" s="3"/>
      <c r="K5670" s="3" t="s">
        <v>219</v>
      </c>
      <c r="L5670" s="125">
        <v>0.18855449304160299</v>
      </c>
      <c r="M5670" s="3">
        <v>3</v>
      </c>
      <c r="N5670" s="125">
        <v>-5.7784603773226001E-2</v>
      </c>
      <c r="O5670" s="3">
        <v>9</v>
      </c>
      <c r="P5670" s="125">
        <v>-2.33691884904959E-2</v>
      </c>
      <c r="Q5670" s="3">
        <v>21</v>
      </c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3"/>
    </row>
    <row r="5671" spans="1:30" hidden="1" x14ac:dyDescent="0.25">
      <c r="A5671" s="2">
        <v>8</v>
      </c>
      <c r="B5671" s="2">
        <v>2020</v>
      </c>
      <c r="C5671" s="4" t="str">
        <f>INDEX(Index!$B$1:$B$500,MATCH($F5671,Index!$A$1:$A$500,0)
)</f>
        <v>IND</v>
      </c>
      <c r="D5671" s="4">
        <v>0</v>
      </c>
      <c r="E5671" s="141">
        <f t="shared" si="88"/>
        <v>0.21386414365942158</v>
      </c>
      <c r="F5671" s="3" t="s">
        <v>35</v>
      </c>
      <c r="G5671" s="3">
        <v>6</v>
      </c>
      <c r="H5671" s="125">
        <v>0.21386414365942158</v>
      </c>
      <c r="I5671" s="3"/>
      <c r="J5671" s="3"/>
      <c r="K5671" s="3" t="s">
        <v>121</v>
      </c>
      <c r="L5671" s="125">
        <v>1.2467869407960801E-3</v>
      </c>
      <c r="M5671" s="3">
        <v>19</v>
      </c>
      <c r="N5671" s="125">
        <v>-0.168669031980824</v>
      </c>
      <c r="O5671" s="3">
        <v>4</v>
      </c>
      <c r="P5671" s="125">
        <v>4.3948324737801497E-2</v>
      </c>
      <c r="Q5671" s="3">
        <v>4</v>
      </c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3"/>
    </row>
    <row r="5672" spans="1:30" hidden="1" x14ac:dyDescent="0.25">
      <c r="A5672" s="2">
        <v>8</v>
      </c>
      <c r="B5672" s="2">
        <v>2020</v>
      </c>
      <c r="C5672" s="4" t="str">
        <f>INDEX(Index!$B$1:$B$500,MATCH($F5672,Index!$A$1:$A$500,0)
)</f>
        <v>NO</v>
      </c>
      <c r="D5672" s="4">
        <v>0</v>
      </c>
      <c r="E5672" s="141">
        <f t="shared" si="88"/>
        <v>0.21235291699994921</v>
      </c>
      <c r="F5672" s="3" t="s">
        <v>27</v>
      </c>
      <c r="G5672" s="3">
        <v>7</v>
      </c>
      <c r="H5672" s="125">
        <v>0.21235291699994921</v>
      </c>
      <c r="I5672" s="3"/>
      <c r="J5672" s="3"/>
      <c r="K5672" s="3" t="s">
        <v>121</v>
      </c>
      <c r="L5672" s="125">
        <v>0.118703287099701</v>
      </c>
      <c r="M5672" s="3">
        <v>5</v>
      </c>
      <c r="N5672" s="125">
        <v>-5.6889463356396199E-2</v>
      </c>
      <c r="O5672" s="3">
        <v>11</v>
      </c>
      <c r="P5672" s="125">
        <v>3.6760166543852002E-2</v>
      </c>
      <c r="Q5672" s="3">
        <v>7</v>
      </c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3"/>
    </row>
    <row r="5673" spans="1:30" hidden="1" x14ac:dyDescent="0.25">
      <c r="A5673" s="2">
        <v>8</v>
      </c>
      <c r="B5673" s="2">
        <v>2020</v>
      </c>
      <c r="C5673" s="4" t="str">
        <f>INDEX(Index!$B$1:$B$500,MATCH($F5673,Index!$A$1:$A$500,0)
)</f>
        <v>GB</v>
      </c>
      <c r="D5673" s="4">
        <v>0</v>
      </c>
      <c r="E5673" s="141">
        <f t="shared" si="88"/>
        <v>0.20546514491588824</v>
      </c>
      <c r="F5673" s="3" t="s">
        <v>20</v>
      </c>
      <c r="G5673" s="3">
        <v>8</v>
      </c>
      <c r="H5673" s="125">
        <v>0.20546514491588824</v>
      </c>
      <c r="I5673" s="3"/>
      <c r="J5673" s="3"/>
      <c r="K5673" s="3" t="s">
        <v>121</v>
      </c>
      <c r="L5673" s="125">
        <v>0.205970044182159</v>
      </c>
      <c r="M5673" s="3">
        <v>2</v>
      </c>
      <c r="N5673" s="125">
        <v>7.0147734591278401E-3</v>
      </c>
      <c r="O5673" s="3">
        <v>16</v>
      </c>
      <c r="P5673" s="125">
        <v>6.5098741928570902E-3</v>
      </c>
      <c r="Q5673" s="3">
        <v>10</v>
      </c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3"/>
    </row>
    <row r="5674" spans="1:30" hidden="1" x14ac:dyDescent="0.25">
      <c r="A5674" s="2">
        <v>8</v>
      </c>
      <c r="B5674" s="2">
        <v>2020</v>
      </c>
      <c r="C5674" s="4" t="str">
        <f>INDEX(Index!$B$1:$B$500,MATCH($F5674,Index!$A$1:$A$500,0)
)</f>
        <v>MIA</v>
      </c>
      <c r="D5674" s="4">
        <v>0</v>
      </c>
      <c r="E5674" s="141">
        <f t="shared" si="88"/>
        <v>0.166141802795298</v>
      </c>
      <c r="F5674" s="3" t="s">
        <v>4</v>
      </c>
      <c r="G5674" s="3">
        <v>9</v>
      </c>
      <c r="H5674" s="125">
        <v>0.166141802795298</v>
      </c>
      <c r="I5674" s="3"/>
      <c r="J5674" s="3"/>
      <c r="K5674" s="3" t="s">
        <v>122</v>
      </c>
      <c r="L5674" s="125">
        <v>-1.9426242442538998E-2</v>
      </c>
      <c r="M5674" s="3">
        <v>22</v>
      </c>
      <c r="N5674" s="125">
        <v>-8.9997518848811797E-2</v>
      </c>
      <c r="O5674" s="3">
        <v>7</v>
      </c>
      <c r="P5674" s="125">
        <v>9.5570526389025204E-2</v>
      </c>
      <c r="Q5674" s="3">
        <v>2</v>
      </c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3"/>
    </row>
    <row r="5675" spans="1:30" hidden="1" x14ac:dyDescent="0.25">
      <c r="A5675" s="2">
        <v>8</v>
      </c>
      <c r="B5675" s="2">
        <v>2020</v>
      </c>
      <c r="C5675" s="4" t="str">
        <f>INDEX(Index!$B$1:$B$500,MATCH($F5675,Index!$A$1:$A$500,0)
)</f>
        <v>ARI</v>
      </c>
      <c r="D5675" s="4">
        <v>0</v>
      </c>
      <c r="E5675" s="141">
        <f t="shared" si="88"/>
        <v>0.12284873497362542</v>
      </c>
      <c r="F5675" s="3" t="s">
        <v>23</v>
      </c>
      <c r="G5675" s="3">
        <v>10</v>
      </c>
      <c r="H5675" s="125">
        <v>0.12284873497362542</v>
      </c>
      <c r="I5675" s="3"/>
      <c r="J5675" s="3"/>
      <c r="K5675" s="3" t="s">
        <v>121</v>
      </c>
      <c r="L5675" s="125">
        <v>7.7027834531064099E-2</v>
      </c>
      <c r="M5675" s="3">
        <v>8</v>
      </c>
      <c r="N5675" s="125">
        <v>-5.0805278933364201E-2</v>
      </c>
      <c r="O5675" s="3">
        <v>12</v>
      </c>
      <c r="P5675" s="125">
        <v>-4.9843784908028804E-3</v>
      </c>
      <c r="Q5675" s="3">
        <v>14</v>
      </c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3"/>
    </row>
    <row r="5676" spans="1:30" hidden="1" x14ac:dyDescent="0.25">
      <c r="A5676" s="2">
        <v>8</v>
      </c>
      <c r="B5676" s="2">
        <v>2020</v>
      </c>
      <c r="C5676" s="4" t="str">
        <f>INDEX(Index!$B$1:$B$500,MATCH($F5676,Index!$A$1:$A$500,0)
)</f>
        <v>SF</v>
      </c>
      <c r="D5676" s="4">
        <v>0</v>
      </c>
      <c r="E5676" s="141">
        <f t="shared" si="88"/>
        <v>0.10293111205952137</v>
      </c>
      <c r="F5676" s="3" t="s">
        <v>1</v>
      </c>
      <c r="G5676" s="3">
        <v>11</v>
      </c>
      <c r="H5676" s="125">
        <v>0.10293111205952137</v>
      </c>
      <c r="I5676" s="3"/>
      <c r="J5676" s="3"/>
      <c r="K5676" s="3" t="s">
        <v>131</v>
      </c>
      <c r="L5676" s="125">
        <v>1.7516399771407499E-2</v>
      </c>
      <c r="M5676" s="3">
        <v>16</v>
      </c>
      <c r="N5676" s="125">
        <v>-8.5357974631048994E-2</v>
      </c>
      <c r="O5676" s="3">
        <v>8</v>
      </c>
      <c r="P5676" s="125">
        <v>5.6737657064877099E-5</v>
      </c>
      <c r="Q5676" s="3">
        <v>13</v>
      </c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3"/>
    </row>
    <row r="5677" spans="1:30" hidden="1" x14ac:dyDescent="0.25">
      <c r="A5677" s="2">
        <v>8</v>
      </c>
      <c r="B5677" s="2">
        <v>2020</v>
      </c>
      <c r="C5677" s="4" t="str">
        <f>INDEX(Index!$B$1:$B$500,MATCH($F5677,Index!$A$1:$A$500,0)
)</f>
        <v>LAR</v>
      </c>
      <c r="D5677" s="4">
        <v>0</v>
      </c>
      <c r="E5677" s="141">
        <f t="shared" si="88"/>
        <v>5.6470290180462582E-2</v>
      </c>
      <c r="F5677" s="3" t="s">
        <v>42</v>
      </c>
      <c r="G5677" s="3">
        <v>12</v>
      </c>
      <c r="H5677" s="125">
        <v>5.6470290180462582E-2</v>
      </c>
      <c r="I5677" s="3"/>
      <c r="J5677" s="3"/>
      <c r="K5677" s="3" t="s">
        <v>128</v>
      </c>
      <c r="L5677" s="125">
        <v>0.10500895327644</v>
      </c>
      <c r="M5677" s="3">
        <v>6</v>
      </c>
      <c r="N5677" s="125">
        <v>-3.2304530561584402E-2</v>
      </c>
      <c r="O5677" s="3">
        <v>13</v>
      </c>
      <c r="P5677" s="125">
        <v>-8.0843193657561804E-2</v>
      </c>
      <c r="Q5677" s="3">
        <v>30</v>
      </c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3"/>
    </row>
    <row r="5678" spans="1:30" hidden="1" x14ac:dyDescent="0.25">
      <c r="A5678" s="2">
        <v>8</v>
      </c>
      <c r="B5678" s="2">
        <v>2020</v>
      </c>
      <c r="C5678" s="4" t="str">
        <f>INDEX(Index!$B$1:$B$500,MATCH($F5678,Index!$A$1:$A$500,0)
)</f>
        <v>BUF</v>
      </c>
      <c r="D5678" s="4">
        <v>0</v>
      </c>
      <c r="E5678" s="141">
        <f t="shared" si="88"/>
        <v>6.0021294390945022E-3</v>
      </c>
      <c r="F5678" s="3" t="s">
        <v>0</v>
      </c>
      <c r="G5678" s="3">
        <v>13</v>
      </c>
      <c r="H5678" s="125">
        <v>6.0021294390945022E-3</v>
      </c>
      <c r="I5678" s="3"/>
      <c r="J5678" s="3"/>
      <c r="K5678" s="3" t="s">
        <v>133</v>
      </c>
      <c r="L5678" s="125">
        <v>7.17043493655216E-2</v>
      </c>
      <c r="M5678" s="3">
        <v>10</v>
      </c>
      <c r="N5678" s="125">
        <v>7.0125431913218697E-2</v>
      </c>
      <c r="O5678" s="3">
        <v>21</v>
      </c>
      <c r="P5678" s="125">
        <v>4.4232119867915996E-3</v>
      </c>
      <c r="Q5678" s="3">
        <v>11</v>
      </c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3"/>
    </row>
    <row r="5679" spans="1:30" hidden="1" x14ac:dyDescent="0.25">
      <c r="A5679" s="2">
        <v>8</v>
      </c>
      <c r="B5679" s="2">
        <v>2020</v>
      </c>
      <c r="C5679" s="4" t="str">
        <f>INDEX(Index!$B$1:$B$500,MATCH($F5679,Index!$A$1:$A$500,0)
)</f>
        <v>CLE</v>
      </c>
      <c r="D5679" s="4">
        <v>0</v>
      </c>
      <c r="E5679" s="141">
        <f t="shared" si="88"/>
        <v>-9.7323114389966034E-3</v>
      </c>
      <c r="F5679" s="3" t="s">
        <v>10</v>
      </c>
      <c r="G5679" s="3">
        <v>14</v>
      </c>
      <c r="H5679" s="125">
        <v>-9.7323114389966034E-3</v>
      </c>
      <c r="I5679" s="3"/>
      <c r="J5679" s="3"/>
      <c r="K5679" s="3" t="s">
        <v>128</v>
      </c>
      <c r="L5679" s="125">
        <v>4.3565991743339902E-2</v>
      </c>
      <c r="M5679" s="3">
        <v>13</v>
      </c>
      <c r="N5679" s="125">
        <v>-1.49045564479492E-2</v>
      </c>
      <c r="O5679" s="3">
        <v>14</v>
      </c>
      <c r="P5679" s="125">
        <v>-6.8202859630285703E-2</v>
      </c>
      <c r="Q5679" s="3">
        <v>29</v>
      </c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3"/>
    </row>
    <row r="5680" spans="1:30" hidden="1" x14ac:dyDescent="0.25">
      <c r="A5680" s="2">
        <v>8</v>
      </c>
      <c r="B5680" s="2">
        <v>2020</v>
      </c>
      <c r="C5680" s="4" t="str">
        <f>INDEX(Index!$B$1:$B$500,MATCH($F5680,Index!$A$1:$A$500,0)
)</f>
        <v>TEN</v>
      </c>
      <c r="D5680" s="4">
        <v>0</v>
      </c>
      <c r="E5680" s="141">
        <f t="shared" si="88"/>
        <v>-1.8965541156016202E-2</v>
      </c>
      <c r="F5680" s="3" t="s">
        <v>45</v>
      </c>
      <c r="G5680" s="3">
        <v>15</v>
      </c>
      <c r="H5680" s="125">
        <v>-1.8965541156016202E-2</v>
      </c>
      <c r="I5680" s="3"/>
      <c r="J5680" s="3"/>
      <c r="K5680" s="3" t="s">
        <v>121</v>
      </c>
      <c r="L5680" s="125">
        <v>0.16422345759898899</v>
      </c>
      <c r="M5680" s="3">
        <v>4</v>
      </c>
      <c r="N5680" s="125">
        <v>9.3665360218944393E-2</v>
      </c>
      <c r="O5680" s="3">
        <v>28</v>
      </c>
      <c r="P5680" s="125">
        <v>-8.9523638536060796E-2</v>
      </c>
      <c r="Q5680" s="3">
        <v>31</v>
      </c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3"/>
    </row>
    <row r="5681" spans="1:30" hidden="1" x14ac:dyDescent="0.25">
      <c r="A5681" s="2">
        <v>8</v>
      </c>
      <c r="B5681" s="2">
        <v>2020</v>
      </c>
      <c r="C5681" s="4" t="str">
        <f>INDEX(Index!$B$1:$B$500,MATCH($F5681,Index!$A$1:$A$500,0)
)</f>
        <v>MIN</v>
      </c>
      <c r="D5681" s="4">
        <v>0</v>
      </c>
      <c r="E5681" s="141">
        <f t="shared" si="88"/>
        <v>-2.8691007796806799E-2</v>
      </c>
      <c r="F5681" s="3" t="s">
        <v>46</v>
      </c>
      <c r="G5681" s="3">
        <v>16</v>
      </c>
      <c r="H5681" s="125">
        <v>-2.8691007796806799E-2</v>
      </c>
      <c r="I5681" s="3"/>
      <c r="J5681" s="3"/>
      <c r="K5681" s="3" t="s">
        <v>123</v>
      </c>
      <c r="L5681" s="125">
        <v>1.38927486059545E-2</v>
      </c>
      <c r="M5681" s="3">
        <v>17</v>
      </c>
      <c r="N5681" s="125">
        <v>1.39239577690953E-2</v>
      </c>
      <c r="O5681" s="3">
        <v>17</v>
      </c>
      <c r="P5681" s="125">
        <v>-2.8659798633665998E-2</v>
      </c>
      <c r="Q5681" s="3">
        <v>24</v>
      </c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3"/>
    </row>
    <row r="5682" spans="1:30" hidden="1" x14ac:dyDescent="0.25">
      <c r="A5682" s="2">
        <v>8</v>
      </c>
      <c r="B5682" s="2">
        <v>2020</v>
      </c>
      <c r="C5682" s="4" t="str">
        <f>INDEX(Index!$B$1:$B$500,MATCH($F5682,Index!$A$1:$A$500,0)
)</f>
        <v>CAR</v>
      </c>
      <c r="D5682" s="4">
        <v>0</v>
      </c>
      <c r="E5682" s="141">
        <f t="shared" si="88"/>
        <v>-3.0559206378057022E-2</v>
      </c>
      <c r="F5682" s="3" t="s">
        <v>51</v>
      </c>
      <c r="G5682" s="3">
        <v>17</v>
      </c>
      <c r="H5682" s="125">
        <v>-3.0559206378057022E-2</v>
      </c>
      <c r="I5682" s="3"/>
      <c r="J5682" s="3"/>
      <c r="K5682" s="3" t="s">
        <v>129</v>
      </c>
      <c r="L5682" s="125">
        <v>7.0001203473295706E-2</v>
      </c>
      <c r="M5682" s="3">
        <v>11</v>
      </c>
      <c r="N5682" s="125">
        <v>9.3120510526012806E-2</v>
      </c>
      <c r="O5682" s="3">
        <v>27</v>
      </c>
      <c r="P5682" s="125">
        <v>-7.4398993253399198E-3</v>
      </c>
      <c r="Q5682" s="3">
        <v>16</v>
      </c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3"/>
    </row>
    <row r="5683" spans="1:30" hidden="1" x14ac:dyDescent="0.25">
      <c r="A5683" s="2">
        <v>8</v>
      </c>
      <c r="B5683" s="2">
        <v>2020</v>
      </c>
      <c r="C5683" s="4" t="str">
        <f>INDEX(Index!$B$1:$B$500,MATCH($F5683,Index!$A$1:$A$500,0)
)</f>
        <v>LAC</v>
      </c>
      <c r="D5683" s="4">
        <v>0</v>
      </c>
      <c r="E5683" s="141">
        <f t="shared" si="88"/>
        <v>-6.1317593253189598E-2</v>
      </c>
      <c r="F5683" s="3" t="s">
        <v>28</v>
      </c>
      <c r="G5683" s="3">
        <v>18</v>
      </c>
      <c r="H5683" s="125">
        <v>-6.1317593253189598E-2</v>
      </c>
      <c r="I5683" s="3"/>
      <c r="J5683" s="3"/>
      <c r="K5683" s="3" t="s">
        <v>123</v>
      </c>
      <c r="L5683" s="125">
        <v>7.5321185021702694E-2</v>
      </c>
      <c r="M5683" s="3">
        <v>9</v>
      </c>
      <c r="N5683" s="125">
        <v>2.8405525909813299E-2</v>
      </c>
      <c r="O5683" s="3">
        <v>18</v>
      </c>
      <c r="P5683" s="125">
        <v>-0.108233252365079</v>
      </c>
      <c r="Q5683" s="3">
        <v>32</v>
      </c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3"/>
      <c r="AD5683" s="3"/>
    </row>
    <row r="5684" spans="1:30" hidden="1" x14ac:dyDescent="0.25">
      <c r="A5684" s="2">
        <v>8</v>
      </c>
      <c r="B5684" s="2">
        <v>2020</v>
      </c>
      <c r="C5684" s="4" t="str">
        <f>INDEX(Index!$B$1:$B$500,MATCH($F5684,Index!$A$1:$A$500,0)
)</f>
        <v>DET</v>
      </c>
      <c r="D5684" s="4">
        <v>0</v>
      </c>
      <c r="E5684" s="141">
        <f t="shared" si="88"/>
        <v>-7.8823417056094622E-2</v>
      </c>
      <c r="F5684" s="3" t="s">
        <v>21</v>
      </c>
      <c r="G5684" s="3">
        <v>19</v>
      </c>
      <c r="H5684" s="125">
        <v>-7.8823417056094622E-2</v>
      </c>
      <c r="I5684" s="3"/>
      <c r="J5684" s="3"/>
      <c r="K5684" s="3" t="s">
        <v>125</v>
      </c>
      <c r="L5684" s="125">
        <v>-5.2655832746997004E-3</v>
      </c>
      <c r="M5684" s="3">
        <v>20</v>
      </c>
      <c r="N5684" s="125">
        <v>7.6307154874120195E-2</v>
      </c>
      <c r="O5684" s="3">
        <v>22</v>
      </c>
      <c r="P5684" s="125">
        <v>2.7493210927252701E-3</v>
      </c>
      <c r="Q5684" s="3">
        <v>12</v>
      </c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3"/>
    </row>
    <row r="5685" spans="1:30" hidden="1" x14ac:dyDescent="0.25">
      <c r="A5685" s="2">
        <v>8</v>
      </c>
      <c r="B5685" s="2">
        <v>2020</v>
      </c>
      <c r="C5685" s="4" t="str">
        <f>INDEX(Index!$B$1:$B$500,MATCH($F5685,Index!$A$1:$A$500,0)
)</f>
        <v>LV</v>
      </c>
      <c r="D5685" s="4">
        <v>0</v>
      </c>
      <c r="E5685" s="141">
        <f t="shared" si="88"/>
        <v>-8.9495978052675104E-2</v>
      </c>
      <c r="F5685" s="3" t="s">
        <v>53</v>
      </c>
      <c r="G5685" s="3">
        <v>20</v>
      </c>
      <c r="H5685" s="125">
        <v>-8.9495978052675104E-2</v>
      </c>
      <c r="I5685" s="3"/>
      <c r="J5685" s="3"/>
      <c r="K5685" s="3" t="s">
        <v>122</v>
      </c>
      <c r="L5685" s="125">
        <v>5.4055157825299197E-2</v>
      </c>
      <c r="M5685" s="3">
        <v>12</v>
      </c>
      <c r="N5685" s="125">
        <v>0.11712751714818601</v>
      </c>
      <c r="O5685" s="3">
        <v>30</v>
      </c>
      <c r="P5685" s="125">
        <v>-2.6423618729788299E-2</v>
      </c>
      <c r="Q5685" s="3">
        <v>23</v>
      </c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3"/>
    </row>
    <row r="5686" spans="1:30" hidden="1" x14ac:dyDescent="0.25">
      <c r="A5686" s="2">
        <v>8</v>
      </c>
      <c r="B5686" s="2">
        <v>2020</v>
      </c>
      <c r="C5686" s="4" t="str">
        <f>INDEX(Index!$B$1:$B$500,MATCH($F5686,Index!$A$1:$A$500,0)
)</f>
        <v>CHI</v>
      </c>
      <c r="D5686" s="4">
        <v>0</v>
      </c>
      <c r="E5686" s="141">
        <f t="shared" si="88"/>
        <v>-9.7085001639007698E-2</v>
      </c>
      <c r="F5686" s="3" t="s">
        <v>64</v>
      </c>
      <c r="G5686" s="3">
        <v>21</v>
      </c>
      <c r="H5686" s="125">
        <v>-9.7085001639007698E-2</v>
      </c>
      <c r="I5686" s="3"/>
      <c r="J5686" s="3"/>
      <c r="K5686" s="3" t="s">
        <v>128</v>
      </c>
      <c r="L5686" s="125">
        <v>-0.17402978306886199</v>
      </c>
      <c r="M5686" s="3">
        <v>28</v>
      </c>
      <c r="N5686" s="125">
        <v>-0.101064388871352</v>
      </c>
      <c r="O5686" s="3">
        <v>6</v>
      </c>
      <c r="P5686" s="125">
        <v>-2.4119607441497701E-2</v>
      </c>
      <c r="Q5686" s="3">
        <v>22</v>
      </c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3"/>
    </row>
    <row r="5687" spans="1:30" hidden="1" x14ac:dyDescent="0.25">
      <c r="A5687" s="2">
        <v>8</v>
      </c>
      <c r="B5687" s="2">
        <v>2020</v>
      </c>
      <c r="C5687" s="4" t="str">
        <f>INDEX(Index!$B$1:$B$500,MATCH($F5687,Index!$A$1:$A$500,0)
)</f>
        <v>HOU</v>
      </c>
      <c r="D5687" s="4">
        <v>0</v>
      </c>
      <c r="E5687" s="141">
        <f t="shared" si="88"/>
        <v>-0.10321352208805691</v>
      </c>
      <c r="F5687" s="3" t="s">
        <v>49</v>
      </c>
      <c r="G5687" s="3">
        <v>22</v>
      </c>
      <c r="H5687" s="125">
        <v>-0.10321352208805691</v>
      </c>
      <c r="I5687" s="3"/>
      <c r="J5687" s="3"/>
      <c r="K5687" s="3" t="s">
        <v>124</v>
      </c>
      <c r="L5687" s="125">
        <v>3.2568544137987598E-2</v>
      </c>
      <c r="M5687" s="3">
        <v>15</v>
      </c>
      <c r="N5687" s="125">
        <v>0.119538670047204</v>
      </c>
      <c r="O5687" s="3">
        <v>31</v>
      </c>
      <c r="P5687" s="125">
        <v>-1.6243396178840502E-2</v>
      </c>
      <c r="Q5687" s="3">
        <v>19</v>
      </c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3"/>
    </row>
    <row r="5688" spans="1:30" hidden="1" x14ac:dyDescent="0.25">
      <c r="A5688" s="2">
        <v>8</v>
      </c>
      <c r="B5688" s="2">
        <v>2020</v>
      </c>
      <c r="C5688" s="4" t="str">
        <f>INDEX(Index!$B$1:$B$500,MATCH($F5688,Index!$A$1:$A$500,0)
)</f>
        <v>ATL</v>
      </c>
      <c r="D5688" s="4">
        <v>0</v>
      </c>
      <c r="E5688" s="141">
        <f t="shared" si="88"/>
        <v>-0.1078999526090143</v>
      </c>
      <c r="F5688" s="3" t="s">
        <v>43</v>
      </c>
      <c r="G5688" s="3">
        <v>23</v>
      </c>
      <c r="H5688" s="125">
        <v>-0.1078999526090143</v>
      </c>
      <c r="I5688" s="3"/>
      <c r="J5688" s="3"/>
      <c r="K5688" s="3" t="s">
        <v>130</v>
      </c>
      <c r="L5688" s="125">
        <v>-1.04635344195855E-2</v>
      </c>
      <c r="M5688" s="3">
        <v>21</v>
      </c>
      <c r="N5688" s="125">
        <v>8.1490583541269701E-2</v>
      </c>
      <c r="O5688" s="3">
        <v>23</v>
      </c>
      <c r="P5688" s="125">
        <v>-1.5945834648159098E-2</v>
      </c>
      <c r="Q5688" s="3">
        <v>18</v>
      </c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3"/>
    </row>
    <row r="5689" spans="1:30" hidden="1" x14ac:dyDescent="0.25">
      <c r="A5689" s="2">
        <v>8</v>
      </c>
      <c r="B5689" s="2">
        <v>2020</v>
      </c>
      <c r="C5689" s="4" t="str">
        <f>INDEX(Index!$B$1:$B$500,MATCH($F5689,Index!$A$1:$A$500,0)
)</f>
        <v>WAS</v>
      </c>
      <c r="D5689" s="4">
        <v>0</v>
      </c>
      <c r="E5689" s="141">
        <f t="shared" si="88"/>
        <v>-0.13260997778288003</v>
      </c>
      <c r="F5689" s="3" t="s">
        <v>26</v>
      </c>
      <c r="G5689" s="3">
        <v>24</v>
      </c>
      <c r="H5689" s="125">
        <v>-0.13260997778288003</v>
      </c>
      <c r="I5689" s="3"/>
      <c r="J5689" s="3"/>
      <c r="K5689" s="3" t="s">
        <v>123</v>
      </c>
      <c r="L5689" s="125">
        <v>-0.22950657494253901</v>
      </c>
      <c r="M5689" s="3">
        <v>31</v>
      </c>
      <c r="N5689" s="125">
        <v>-0.13917894802928699</v>
      </c>
      <c r="O5689" s="3">
        <v>5</v>
      </c>
      <c r="P5689" s="125">
        <v>-4.2282350869627998E-2</v>
      </c>
      <c r="Q5689" s="3">
        <v>25</v>
      </c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3"/>
    </row>
    <row r="5690" spans="1:30" hidden="1" x14ac:dyDescent="0.25">
      <c r="A5690" s="2">
        <v>8</v>
      </c>
      <c r="B5690" s="2">
        <v>2020</v>
      </c>
      <c r="C5690" s="4" t="str">
        <f>INDEX(Index!$B$1:$B$500,MATCH($F5690,Index!$A$1:$A$500,0)
)</f>
        <v>NE</v>
      </c>
      <c r="D5690" s="4">
        <v>0</v>
      </c>
      <c r="E5690" s="141">
        <f t="shared" si="88"/>
        <v>-0.14150961074437862</v>
      </c>
      <c r="F5690" s="3" t="s">
        <v>17</v>
      </c>
      <c r="G5690" s="3">
        <v>25</v>
      </c>
      <c r="H5690" s="125">
        <v>-0.14150961074437862</v>
      </c>
      <c r="I5690" s="3"/>
      <c r="J5690" s="3"/>
      <c r="K5690" s="3" t="s">
        <v>123</v>
      </c>
      <c r="L5690" s="125">
        <v>-9.5620576106091607E-2</v>
      </c>
      <c r="M5690" s="3">
        <v>24</v>
      </c>
      <c r="N5690" s="125">
        <v>6.8606336652110494E-2</v>
      </c>
      <c r="O5690" s="3">
        <v>20</v>
      </c>
      <c r="P5690" s="125">
        <v>2.27173020138235E-2</v>
      </c>
      <c r="Q5690" s="3">
        <v>8</v>
      </c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3"/>
    </row>
    <row r="5691" spans="1:30" hidden="1" x14ac:dyDescent="0.25">
      <c r="A5691" s="2">
        <v>8</v>
      </c>
      <c r="B5691" s="2">
        <v>2020</v>
      </c>
      <c r="C5691" s="4" t="str">
        <f>INDEX(Index!$B$1:$B$500,MATCH($F5691,Index!$A$1:$A$500,0)
)</f>
        <v>DEN</v>
      </c>
      <c r="D5691" s="4">
        <v>0</v>
      </c>
      <c r="E5691" s="141">
        <f t="shared" si="88"/>
        <v>-0.1711546697432354</v>
      </c>
      <c r="F5691" s="3" t="s">
        <v>39</v>
      </c>
      <c r="G5691" s="3">
        <v>26</v>
      </c>
      <c r="H5691" s="125">
        <v>-0.1711546697432354</v>
      </c>
      <c r="I5691" s="3"/>
      <c r="J5691" s="3"/>
      <c r="K5691" s="3" t="s">
        <v>125</v>
      </c>
      <c r="L5691" s="125">
        <v>-0.174032466273356</v>
      </c>
      <c r="M5691" s="3">
        <v>28</v>
      </c>
      <c r="N5691" s="125">
        <v>-5.7291156697763503E-2</v>
      </c>
      <c r="O5691" s="3">
        <v>10</v>
      </c>
      <c r="P5691" s="125">
        <v>-5.44133601676429E-2</v>
      </c>
      <c r="Q5691" s="3">
        <v>27</v>
      </c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3"/>
    </row>
    <row r="5692" spans="1:30" hidden="1" x14ac:dyDescent="0.25">
      <c r="A5692" s="2">
        <v>8</v>
      </c>
      <c r="B5692" s="2">
        <v>2020</v>
      </c>
      <c r="C5692" s="4" t="str">
        <f>INDEX(Index!$B$1:$B$500,MATCH($F5692,Index!$A$1:$A$500,0)
)</f>
        <v>PHI</v>
      </c>
      <c r="D5692" s="4">
        <v>0</v>
      </c>
      <c r="E5692" s="141">
        <f t="shared" si="88"/>
        <v>-0.1855075944505441</v>
      </c>
      <c r="F5692" s="3" t="s">
        <v>7</v>
      </c>
      <c r="G5692" s="3">
        <v>27</v>
      </c>
      <c r="H5692" s="125">
        <v>-0.1855075944505441</v>
      </c>
      <c r="I5692" s="3"/>
      <c r="J5692" s="3"/>
      <c r="K5692" s="3" t="s">
        <v>270</v>
      </c>
      <c r="L5692" s="125">
        <v>-0.17675128382862701</v>
      </c>
      <c r="M5692" s="3">
        <v>30</v>
      </c>
      <c r="N5692" s="125">
        <v>-1.02439902706031E-2</v>
      </c>
      <c r="O5692" s="3">
        <v>15</v>
      </c>
      <c r="P5692" s="125">
        <v>-1.9000300892520201E-2</v>
      </c>
      <c r="Q5692" s="3">
        <v>20</v>
      </c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3"/>
      <c r="AD5692" s="3"/>
    </row>
    <row r="5693" spans="1:30" hidden="1" x14ac:dyDescent="0.25">
      <c r="A5693" s="2">
        <v>8</v>
      </c>
      <c r="B5693" s="2">
        <v>2020</v>
      </c>
      <c r="C5693" s="4" t="str">
        <f>INDEX(Index!$B$1:$B$500,MATCH($F5693,Index!$A$1:$A$500,0)
)</f>
        <v>CIN</v>
      </c>
      <c r="D5693" s="4">
        <v>0</v>
      </c>
      <c r="E5693" s="141">
        <f t="shared" si="88"/>
        <v>-0.18997830168129748</v>
      </c>
      <c r="F5693" s="3" t="s">
        <v>24</v>
      </c>
      <c r="G5693" s="3">
        <v>28</v>
      </c>
      <c r="H5693" s="125">
        <v>-0.18997830168129748</v>
      </c>
      <c r="I5693" s="3"/>
      <c r="J5693" s="3"/>
      <c r="K5693" s="3" t="s">
        <v>313</v>
      </c>
      <c r="L5693" s="125">
        <v>-0.101028172000047</v>
      </c>
      <c r="M5693" s="3">
        <v>25</v>
      </c>
      <c r="N5693" s="125">
        <v>0.102719733073108</v>
      </c>
      <c r="O5693" s="3">
        <v>29</v>
      </c>
      <c r="P5693" s="125">
        <v>1.37696033918575E-2</v>
      </c>
      <c r="Q5693" s="3">
        <v>9</v>
      </c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3"/>
    </row>
    <row r="5694" spans="1:30" hidden="1" x14ac:dyDescent="0.25">
      <c r="A5694" s="2">
        <v>8</v>
      </c>
      <c r="B5694" s="2">
        <v>2020</v>
      </c>
      <c r="C5694" s="4" t="str">
        <f>INDEX(Index!$B$1:$B$500,MATCH($F5694,Index!$A$1:$A$500,0)
)</f>
        <v>NYG</v>
      </c>
      <c r="D5694" s="4">
        <v>0</v>
      </c>
      <c r="E5694" s="141">
        <f t="shared" si="88"/>
        <v>-0.20292693403516959</v>
      </c>
      <c r="F5694" s="3" t="s">
        <v>15</v>
      </c>
      <c r="G5694" s="3">
        <v>29</v>
      </c>
      <c r="H5694" s="125">
        <v>-0.20292693403516959</v>
      </c>
      <c r="I5694" s="3"/>
      <c r="J5694" s="3"/>
      <c r="K5694" s="3" t="s">
        <v>137</v>
      </c>
      <c r="L5694" s="125">
        <v>-0.151760112868215</v>
      </c>
      <c r="M5694" s="3">
        <v>27</v>
      </c>
      <c r="N5694" s="125">
        <v>8.8005883349549494E-2</v>
      </c>
      <c r="O5694" s="3">
        <v>24</v>
      </c>
      <c r="P5694" s="125">
        <v>3.6839062182594903E-2</v>
      </c>
      <c r="Q5694" s="3">
        <v>6</v>
      </c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3"/>
    </row>
    <row r="5695" spans="1:30" hidden="1" x14ac:dyDescent="0.25">
      <c r="A5695" s="2">
        <v>8</v>
      </c>
      <c r="B5695" s="2">
        <v>2020</v>
      </c>
      <c r="C5695" s="4" t="str">
        <f>INDEX(Index!$B$1:$B$500,MATCH($F5695,Index!$A$1:$A$500,0)
)</f>
        <v>DAL</v>
      </c>
      <c r="D5695" s="4">
        <v>0</v>
      </c>
      <c r="E5695" s="141">
        <f t="shared" si="88"/>
        <v>-0.21318413732202887</v>
      </c>
      <c r="F5695" s="3" t="s">
        <v>3</v>
      </c>
      <c r="G5695" s="3">
        <v>30</v>
      </c>
      <c r="H5695" s="125">
        <v>-0.21318413732202887</v>
      </c>
      <c r="I5695" s="3"/>
      <c r="J5695" s="3"/>
      <c r="K5695" s="3" t="s">
        <v>130</v>
      </c>
      <c r="L5695" s="125">
        <v>-0.113635878189768</v>
      </c>
      <c r="M5695" s="3">
        <v>26</v>
      </c>
      <c r="N5695" s="125">
        <v>9.1144694585738803E-2</v>
      </c>
      <c r="O5695" s="3">
        <v>26</v>
      </c>
      <c r="P5695" s="125">
        <v>-8.4035645465220608E-3</v>
      </c>
      <c r="Q5695" s="3">
        <v>17</v>
      </c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</row>
    <row r="5696" spans="1:30" hidden="1" x14ac:dyDescent="0.25">
      <c r="A5696" s="2">
        <v>8</v>
      </c>
      <c r="B5696" s="2">
        <v>2020</v>
      </c>
      <c r="C5696" s="4" t="str">
        <f>INDEX(Index!$B$1:$B$500,MATCH($F5696,Index!$A$1:$A$500,0)
)</f>
        <v>JAX</v>
      </c>
      <c r="D5696" s="4">
        <v>0</v>
      </c>
      <c r="E5696" s="141">
        <f t="shared" si="88"/>
        <v>-0.30452007852693325</v>
      </c>
      <c r="F5696" s="3" t="s">
        <v>12</v>
      </c>
      <c r="G5696" s="3">
        <v>31</v>
      </c>
      <c r="H5696" s="125">
        <v>-0.30452007852693325</v>
      </c>
      <c r="I5696" s="3"/>
      <c r="J5696" s="3"/>
      <c r="K5696" s="3" t="s">
        <v>124</v>
      </c>
      <c r="L5696" s="125">
        <v>-3.2737936322978001E-2</v>
      </c>
      <c r="M5696" s="3">
        <v>23</v>
      </c>
      <c r="N5696" s="125">
        <v>0.217873691852323</v>
      </c>
      <c r="O5696" s="3">
        <v>32</v>
      </c>
      <c r="P5696" s="125">
        <v>-5.3908450351632199E-2</v>
      </c>
      <c r="Q5696" s="3">
        <v>26</v>
      </c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3"/>
    </row>
    <row r="5697" spans="1:30" hidden="1" x14ac:dyDescent="0.25">
      <c r="A5697" s="2">
        <v>8</v>
      </c>
      <c r="B5697" s="2">
        <v>2020</v>
      </c>
      <c r="C5697" s="4" t="str">
        <f>INDEX(Index!$B$1:$B$500,MATCH($F5697,Index!$A$1:$A$500,0)
)</f>
        <v>NYJ</v>
      </c>
      <c r="D5697" s="4">
        <v>0</v>
      </c>
      <c r="E5697" s="141">
        <f t="shared" si="88"/>
        <v>-0.46608375116402079</v>
      </c>
      <c r="F5697" s="3" t="s">
        <v>9</v>
      </c>
      <c r="G5697" s="3">
        <v>32</v>
      </c>
      <c r="H5697" s="125">
        <v>-0.46608375116402079</v>
      </c>
      <c r="I5697" s="3"/>
      <c r="J5697" s="3"/>
      <c r="K5697" s="3" t="s">
        <v>138</v>
      </c>
      <c r="L5697" s="125">
        <v>-0.31890674515179701</v>
      </c>
      <c r="M5697" s="3">
        <v>32</v>
      </c>
      <c r="N5697" s="125">
        <v>8.8968319938087306E-2</v>
      </c>
      <c r="O5697" s="3">
        <v>25</v>
      </c>
      <c r="P5697" s="125">
        <v>-5.8208686074136498E-2</v>
      </c>
      <c r="Q5697" s="3">
        <v>28</v>
      </c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3"/>
    </row>
    <row r="5698" spans="1:30" hidden="1" x14ac:dyDescent="0.25">
      <c r="A5698" s="2">
        <v>9</v>
      </c>
      <c r="B5698" s="2">
        <v>2020</v>
      </c>
      <c r="C5698" s="4" t="str">
        <f>INDEX(Index!$B$1:$B$500,MATCH($F5698,Index!$A$1:$A$500,0)
)</f>
        <v>NO</v>
      </c>
      <c r="D5698" s="4">
        <v>0</v>
      </c>
      <c r="E5698" s="141">
        <f t="shared" ref="E5698:E5761" si="89">IF(D5698=1,H5698/100,H5698)</f>
        <v>0.31244827882511084</v>
      </c>
      <c r="F5698" s="3" t="s">
        <v>27</v>
      </c>
      <c r="G5698" s="3">
        <v>1</v>
      </c>
      <c r="H5698" s="125">
        <v>0.31244827882511084</v>
      </c>
      <c r="I5698" s="3"/>
      <c r="J5698" s="3"/>
      <c r="K5698" s="3" t="s">
        <v>133</v>
      </c>
      <c r="L5698" s="125">
        <v>0.15158785875184799</v>
      </c>
      <c r="M5698" s="3">
        <v>4</v>
      </c>
      <c r="N5698" s="125">
        <v>-0.120338113304547</v>
      </c>
      <c r="O5698" s="3">
        <v>6</v>
      </c>
      <c r="P5698" s="125">
        <v>4.05223067687158E-2</v>
      </c>
      <c r="Q5698" s="3">
        <v>5</v>
      </c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3"/>
      <c r="AD5698" s="3"/>
    </row>
    <row r="5699" spans="1:30" hidden="1" x14ac:dyDescent="0.25">
      <c r="A5699" s="2">
        <v>9</v>
      </c>
      <c r="B5699" s="2">
        <v>2020</v>
      </c>
      <c r="C5699" s="4" t="str">
        <f>INDEX(Index!$B$1:$B$500,MATCH($F5699,Index!$A$1:$A$500,0)
)</f>
        <v>BAL</v>
      </c>
      <c r="D5699" s="4">
        <v>0</v>
      </c>
      <c r="E5699" s="141">
        <f t="shared" si="89"/>
        <v>0.27892640283116343</v>
      </c>
      <c r="F5699" s="3" t="s">
        <v>18</v>
      </c>
      <c r="G5699" s="3">
        <v>2</v>
      </c>
      <c r="H5699" s="125">
        <v>0.27892640283116343</v>
      </c>
      <c r="I5699" s="3"/>
      <c r="J5699" s="3"/>
      <c r="K5699" s="3" t="s">
        <v>133</v>
      </c>
      <c r="L5699" s="125">
        <v>-9.9986739542624898E-3</v>
      </c>
      <c r="M5699" s="3">
        <v>21</v>
      </c>
      <c r="N5699" s="125">
        <v>-0.191282689312256</v>
      </c>
      <c r="O5699" s="3">
        <v>3</v>
      </c>
      <c r="P5699" s="125">
        <v>9.7642387473169903E-2</v>
      </c>
      <c r="Q5699" s="3">
        <v>2</v>
      </c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3"/>
    </row>
    <row r="5700" spans="1:30" hidden="1" x14ac:dyDescent="0.25">
      <c r="A5700" s="2">
        <v>9</v>
      </c>
      <c r="B5700" s="2">
        <v>2020</v>
      </c>
      <c r="C5700" s="4" t="str">
        <f>INDEX(Index!$B$1:$B$500,MATCH($F5700,Index!$A$1:$A$500,0)
)</f>
        <v>GB</v>
      </c>
      <c r="D5700" s="4">
        <v>0</v>
      </c>
      <c r="E5700" s="141">
        <f t="shared" si="89"/>
        <v>0.2616708135694415</v>
      </c>
      <c r="F5700" s="3" t="s">
        <v>20</v>
      </c>
      <c r="G5700" s="3">
        <v>3</v>
      </c>
      <c r="H5700" s="125">
        <v>0.2616708135694415</v>
      </c>
      <c r="I5700" s="3"/>
      <c r="J5700" s="3"/>
      <c r="K5700" s="3" t="s">
        <v>133</v>
      </c>
      <c r="L5700" s="125">
        <v>0.220421108126169</v>
      </c>
      <c r="M5700" s="3">
        <v>1</v>
      </c>
      <c r="N5700" s="125">
        <v>-4.0324015261743403E-2</v>
      </c>
      <c r="O5700" s="3">
        <v>11</v>
      </c>
      <c r="P5700" s="125">
        <v>9.2569018152909802E-4</v>
      </c>
      <c r="Q5700" s="3">
        <v>13</v>
      </c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3"/>
    </row>
    <row r="5701" spans="1:30" hidden="1" x14ac:dyDescent="0.25">
      <c r="A5701" s="2">
        <v>9</v>
      </c>
      <c r="B5701" s="2">
        <v>2020</v>
      </c>
      <c r="C5701" s="4" t="str">
        <f>INDEX(Index!$B$1:$B$500,MATCH($F5701,Index!$A$1:$A$500,0)
)</f>
        <v>PIT</v>
      </c>
      <c r="D5701" s="4">
        <v>0</v>
      </c>
      <c r="E5701" s="141">
        <f t="shared" si="89"/>
        <v>0.2437754706638697</v>
      </c>
      <c r="F5701" s="3" t="s">
        <v>32</v>
      </c>
      <c r="G5701" s="3">
        <v>4</v>
      </c>
      <c r="H5701" s="125">
        <v>0.2437754706638697</v>
      </c>
      <c r="I5701" s="3"/>
      <c r="J5701" s="3"/>
      <c r="K5701" s="3" t="s">
        <v>218</v>
      </c>
      <c r="L5701" s="125">
        <v>2.91073298443889E-2</v>
      </c>
      <c r="M5701" s="3">
        <v>15</v>
      </c>
      <c r="N5701" s="125">
        <v>-0.206305692828192</v>
      </c>
      <c r="O5701" s="3">
        <v>1</v>
      </c>
      <c r="P5701" s="125">
        <v>8.3624479912887996E-3</v>
      </c>
      <c r="Q5701" s="3">
        <v>11</v>
      </c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3"/>
    </row>
    <row r="5702" spans="1:30" hidden="1" x14ac:dyDescent="0.25">
      <c r="A5702" s="2">
        <v>9</v>
      </c>
      <c r="B5702" s="2">
        <v>2020</v>
      </c>
      <c r="C5702" s="4" t="str">
        <f>INDEX(Index!$B$1:$B$500,MATCH($F5702,Index!$A$1:$A$500,0)
)</f>
        <v>KC</v>
      </c>
      <c r="D5702" s="4">
        <v>0</v>
      </c>
      <c r="E5702" s="141">
        <f t="shared" si="89"/>
        <v>0.2307139391593731</v>
      </c>
      <c r="F5702" s="3" t="s">
        <v>5</v>
      </c>
      <c r="G5702" s="3">
        <v>5</v>
      </c>
      <c r="H5702" s="125">
        <v>0.2307139391593731</v>
      </c>
      <c r="I5702" s="3"/>
      <c r="J5702" s="3"/>
      <c r="K5702" s="3" t="s">
        <v>222</v>
      </c>
      <c r="L5702" s="125">
        <v>0.19452419635154</v>
      </c>
      <c r="M5702" s="3">
        <v>2</v>
      </c>
      <c r="N5702" s="125">
        <v>-5.4074540034049899E-2</v>
      </c>
      <c r="O5702" s="3">
        <v>9</v>
      </c>
      <c r="P5702" s="125">
        <v>-1.78847972262168E-2</v>
      </c>
      <c r="Q5702" s="3">
        <v>20</v>
      </c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3"/>
    </row>
    <row r="5703" spans="1:30" hidden="1" x14ac:dyDescent="0.25">
      <c r="A5703" s="2">
        <v>9</v>
      </c>
      <c r="B5703" s="2">
        <v>2020</v>
      </c>
      <c r="C5703" s="4" t="str">
        <f>INDEX(Index!$B$1:$B$500,MATCH($F5703,Index!$A$1:$A$500,0)
)</f>
        <v>TB</v>
      </c>
      <c r="D5703" s="4">
        <v>0</v>
      </c>
      <c r="E5703" s="141">
        <f t="shared" si="89"/>
        <v>0.2239714574219745</v>
      </c>
      <c r="F5703" s="3" t="s">
        <v>38</v>
      </c>
      <c r="G5703" s="3">
        <v>6</v>
      </c>
      <c r="H5703" s="125">
        <v>0.2239714574219745</v>
      </c>
      <c r="I5703" s="3"/>
      <c r="J5703" s="3"/>
      <c r="K5703" s="3" t="s">
        <v>134</v>
      </c>
      <c r="L5703" s="125">
        <v>4.4566366835228001E-2</v>
      </c>
      <c r="M5703" s="3">
        <v>13</v>
      </c>
      <c r="N5703" s="125">
        <v>-0.19284530211716799</v>
      </c>
      <c r="O5703" s="3">
        <v>2</v>
      </c>
      <c r="P5703" s="125">
        <v>-1.3440211530421501E-2</v>
      </c>
      <c r="Q5703" s="3">
        <v>18</v>
      </c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3"/>
    </row>
    <row r="5704" spans="1:30" hidden="1" x14ac:dyDescent="0.25">
      <c r="A5704" s="2">
        <v>9</v>
      </c>
      <c r="B5704" s="2">
        <v>2020</v>
      </c>
      <c r="C5704" s="4" t="str">
        <f>INDEX(Index!$B$1:$B$500,MATCH($F5704,Index!$A$1:$A$500,0)
)</f>
        <v>IND</v>
      </c>
      <c r="D5704" s="4">
        <v>0</v>
      </c>
      <c r="E5704" s="141">
        <f t="shared" si="89"/>
        <v>0.19784784923815868</v>
      </c>
      <c r="F5704" s="3" t="s">
        <v>35</v>
      </c>
      <c r="G5704" s="3">
        <v>7</v>
      </c>
      <c r="H5704" s="125">
        <v>0.19784784923815868</v>
      </c>
      <c r="I5704" s="3"/>
      <c r="J5704" s="3"/>
      <c r="K5704" s="3" t="s">
        <v>128</v>
      </c>
      <c r="L5704" s="125">
        <v>-6.7644358215282101E-3</v>
      </c>
      <c r="M5704" s="3">
        <v>19</v>
      </c>
      <c r="N5704" s="125">
        <v>-0.167880004363021</v>
      </c>
      <c r="O5704" s="3">
        <v>4</v>
      </c>
      <c r="P5704" s="125">
        <v>3.6732280696665898E-2</v>
      </c>
      <c r="Q5704" s="3">
        <v>6</v>
      </c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3"/>
    </row>
    <row r="5705" spans="1:30" hidden="1" x14ac:dyDescent="0.25">
      <c r="A5705" s="2">
        <v>9</v>
      </c>
      <c r="B5705" s="2">
        <v>2020</v>
      </c>
      <c r="C5705" s="4" t="str">
        <f>INDEX(Index!$B$1:$B$500,MATCH($F5705,Index!$A$1:$A$500,0)
)</f>
        <v>SEA</v>
      </c>
      <c r="D5705" s="4">
        <v>0</v>
      </c>
      <c r="E5705" s="141">
        <f t="shared" si="89"/>
        <v>0.17577429167831959</v>
      </c>
      <c r="F5705" s="3" t="s">
        <v>30</v>
      </c>
      <c r="G5705" s="3">
        <v>8</v>
      </c>
      <c r="H5705" s="125">
        <v>0.17577429167831959</v>
      </c>
      <c r="I5705" s="3"/>
      <c r="J5705" s="3"/>
      <c r="K5705" s="3" t="s">
        <v>133</v>
      </c>
      <c r="L5705" s="125">
        <v>0.167316343333274</v>
      </c>
      <c r="M5705" s="3">
        <v>3</v>
      </c>
      <c r="N5705" s="125">
        <v>3.84308018508209E-2</v>
      </c>
      <c r="O5705" s="3">
        <v>19</v>
      </c>
      <c r="P5705" s="125">
        <v>4.6888750195866503E-2</v>
      </c>
      <c r="Q5705" s="3">
        <v>3</v>
      </c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3"/>
    </row>
    <row r="5706" spans="1:30" hidden="1" x14ac:dyDescent="0.25">
      <c r="A5706" s="2">
        <v>9</v>
      </c>
      <c r="B5706" s="2">
        <v>2020</v>
      </c>
      <c r="C5706" s="4" t="str">
        <f>INDEX(Index!$B$1:$B$500,MATCH($F5706,Index!$A$1:$A$500,0)
)</f>
        <v>MIA</v>
      </c>
      <c r="D5706" s="4">
        <v>0</v>
      </c>
      <c r="E5706" s="141">
        <f t="shared" si="89"/>
        <v>0.1363294060033145</v>
      </c>
      <c r="F5706" s="3" t="s">
        <v>4</v>
      </c>
      <c r="G5706" s="3">
        <v>9</v>
      </c>
      <c r="H5706" s="125">
        <v>0.1363294060033145</v>
      </c>
      <c r="I5706" s="3"/>
      <c r="J5706" s="3"/>
      <c r="K5706" s="3" t="s">
        <v>128</v>
      </c>
      <c r="L5706" s="125">
        <v>-4.3279799898392002E-3</v>
      </c>
      <c r="M5706" s="3">
        <v>18</v>
      </c>
      <c r="N5706" s="125">
        <v>-4.26075929847827E-2</v>
      </c>
      <c r="O5706" s="3">
        <v>10</v>
      </c>
      <c r="P5706" s="125">
        <v>9.8049793008370995E-2</v>
      </c>
      <c r="Q5706" s="3">
        <v>1</v>
      </c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3"/>
    </row>
    <row r="5707" spans="1:30" hidden="1" x14ac:dyDescent="0.25">
      <c r="A5707" s="2">
        <v>9</v>
      </c>
      <c r="B5707" s="2">
        <v>2020</v>
      </c>
      <c r="C5707" s="4" t="str">
        <f>INDEX(Index!$B$1:$B$500,MATCH($F5707,Index!$A$1:$A$500,0)
)</f>
        <v>ARI</v>
      </c>
      <c r="D5707" s="4">
        <v>0</v>
      </c>
      <c r="E5707" s="141">
        <f t="shared" si="89"/>
        <v>8.7721692457431596E-2</v>
      </c>
      <c r="F5707" s="3" t="s">
        <v>23</v>
      </c>
      <c r="G5707" s="3">
        <v>10</v>
      </c>
      <c r="H5707" s="125">
        <v>8.7721692457431596E-2</v>
      </c>
      <c r="I5707" s="3"/>
      <c r="J5707" s="3"/>
      <c r="K5707" s="3" t="s">
        <v>128</v>
      </c>
      <c r="L5707" s="125">
        <v>9.4925992987176702E-2</v>
      </c>
      <c r="M5707" s="3">
        <v>7</v>
      </c>
      <c r="N5707" s="125">
        <v>-1.6682069214456599E-2</v>
      </c>
      <c r="O5707" s="3">
        <v>16</v>
      </c>
      <c r="P5707" s="125">
        <v>-2.3886369744201701E-2</v>
      </c>
      <c r="Q5707" s="3">
        <v>23</v>
      </c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3"/>
    </row>
    <row r="5708" spans="1:30" hidden="1" x14ac:dyDescent="0.25">
      <c r="A5708" s="2">
        <v>9</v>
      </c>
      <c r="B5708" s="2">
        <v>2020</v>
      </c>
      <c r="C5708" s="4" t="str">
        <f>INDEX(Index!$B$1:$B$500,MATCH($F5708,Index!$A$1:$A$500,0)
)</f>
        <v>BUF</v>
      </c>
      <c r="D5708" s="4">
        <v>0</v>
      </c>
      <c r="E5708" s="141">
        <f t="shared" si="89"/>
        <v>6.5539689892680691E-2</v>
      </c>
      <c r="F5708" s="3" t="s">
        <v>0</v>
      </c>
      <c r="G5708" s="3">
        <v>11</v>
      </c>
      <c r="H5708" s="125">
        <v>6.5539689892680691E-2</v>
      </c>
      <c r="I5708" s="3"/>
      <c r="J5708" s="3"/>
      <c r="K5708" s="3" t="s">
        <v>139</v>
      </c>
      <c r="L5708" s="125">
        <v>8.0348168535805994E-2</v>
      </c>
      <c r="M5708" s="3">
        <v>10</v>
      </c>
      <c r="N5708" s="125">
        <v>3.1313169301554297E-2</v>
      </c>
      <c r="O5708" s="3">
        <v>18</v>
      </c>
      <c r="P5708" s="125">
        <v>1.6504690658429001E-2</v>
      </c>
      <c r="Q5708" s="3">
        <v>9</v>
      </c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3"/>
    </row>
    <row r="5709" spans="1:30" hidden="1" x14ac:dyDescent="0.25">
      <c r="A5709" s="2">
        <v>9</v>
      </c>
      <c r="B5709" s="2">
        <v>2020</v>
      </c>
      <c r="C5709" s="4" t="str">
        <f>INDEX(Index!$B$1:$B$500,MATCH($F5709,Index!$A$1:$A$500,0)
)</f>
        <v>SF</v>
      </c>
      <c r="D5709" s="4">
        <v>0</v>
      </c>
      <c r="E5709" s="141">
        <f t="shared" si="89"/>
        <v>4.9588428841132293E-2</v>
      </c>
      <c r="F5709" s="3" t="s">
        <v>1</v>
      </c>
      <c r="G5709" s="3">
        <v>12</v>
      </c>
      <c r="H5709" s="125">
        <v>4.9588428841132293E-2</v>
      </c>
      <c r="I5709" s="3"/>
      <c r="J5709" s="3"/>
      <c r="K5709" s="3" t="s">
        <v>135</v>
      </c>
      <c r="L5709" s="125">
        <v>-2.9549364147864E-2</v>
      </c>
      <c r="M5709" s="3">
        <v>22</v>
      </c>
      <c r="N5709" s="125">
        <v>-7.60093780817922E-2</v>
      </c>
      <c r="O5709" s="3">
        <v>8</v>
      </c>
      <c r="P5709" s="125">
        <v>3.12841490720409E-3</v>
      </c>
      <c r="Q5709" s="3">
        <v>12</v>
      </c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3"/>
    </row>
    <row r="5710" spans="1:30" hidden="1" x14ac:dyDescent="0.25">
      <c r="A5710" s="2">
        <v>9</v>
      </c>
      <c r="B5710" s="2">
        <v>2020</v>
      </c>
      <c r="C5710" s="4" t="str">
        <f>INDEX(Index!$B$1:$B$500,MATCH($F5710,Index!$A$1:$A$500,0)
)</f>
        <v>LAR</v>
      </c>
      <c r="D5710" s="4">
        <v>0</v>
      </c>
      <c r="E5710" s="141">
        <f t="shared" si="89"/>
        <v>4.4905268075105489E-2</v>
      </c>
      <c r="F5710" s="3" t="s">
        <v>42</v>
      </c>
      <c r="G5710" s="3">
        <v>13</v>
      </c>
      <c r="H5710" s="125">
        <v>4.4905268075105489E-2</v>
      </c>
      <c r="I5710" s="3"/>
      <c r="J5710" s="3"/>
      <c r="K5710" s="3" t="s">
        <v>128</v>
      </c>
      <c r="L5710" s="125">
        <v>9.7548515710093001E-2</v>
      </c>
      <c r="M5710" s="3">
        <v>6</v>
      </c>
      <c r="N5710" s="125">
        <v>-2.81999460225743E-2</v>
      </c>
      <c r="O5710" s="3">
        <v>12</v>
      </c>
      <c r="P5710" s="125">
        <v>-8.0843193657561804E-2</v>
      </c>
      <c r="Q5710" s="3">
        <v>31</v>
      </c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3"/>
    </row>
    <row r="5711" spans="1:30" hidden="1" x14ac:dyDescent="0.25">
      <c r="A5711" s="2">
        <v>9</v>
      </c>
      <c r="B5711" s="2">
        <v>2020</v>
      </c>
      <c r="C5711" s="4" t="str">
        <f>INDEX(Index!$B$1:$B$500,MATCH($F5711,Index!$A$1:$A$500,0)
)</f>
        <v>MIN</v>
      </c>
      <c r="D5711" s="4">
        <v>0</v>
      </c>
      <c r="E5711" s="141">
        <f t="shared" si="89"/>
        <v>4.243200669097251E-2</v>
      </c>
      <c r="F5711" s="3" t="s">
        <v>46</v>
      </c>
      <c r="G5711" s="3">
        <v>14</v>
      </c>
      <c r="H5711" s="125">
        <v>4.243200669097251E-2</v>
      </c>
      <c r="I5711" s="3"/>
      <c r="J5711" s="3"/>
      <c r="K5711" s="3" t="s">
        <v>129</v>
      </c>
      <c r="L5711" s="125">
        <v>8.0746499358125903E-2</v>
      </c>
      <c r="M5711" s="3">
        <v>9</v>
      </c>
      <c r="N5711" s="125">
        <v>-2.5816183537597501E-2</v>
      </c>
      <c r="O5711" s="3">
        <v>13</v>
      </c>
      <c r="P5711" s="125">
        <v>-6.4130676204750894E-2</v>
      </c>
      <c r="Q5711" s="3">
        <v>28</v>
      </c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3"/>
    </row>
    <row r="5712" spans="1:30" hidden="1" x14ac:dyDescent="0.25">
      <c r="A5712" s="2">
        <v>9</v>
      </c>
      <c r="B5712" s="2">
        <v>2020</v>
      </c>
      <c r="C5712" s="4" t="str">
        <f>INDEX(Index!$B$1:$B$500,MATCH($F5712,Index!$A$1:$A$500,0)
)</f>
        <v>TEN</v>
      </c>
      <c r="D5712" s="4">
        <v>0</v>
      </c>
      <c r="E5712" s="141">
        <f t="shared" si="89"/>
        <v>3.8918512637148156E-3</v>
      </c>
      <c r="F5712" s="3" t="s">
        <v>45</v>
      </c>
      <c r="G5712" s="3">
        <v>15</v>
      </c>
      <c r="H5712" s="125">
        <v>3.8918512637148156E-3</v>
      </c>
      <c r="I5712" s="3"/>
      <c r="J5712" s="3"/>
      <c r="K5712" s="3" t="s">
        <v>133</v>
      </c>
      <c r="L5712" s="125">
        <v>0.14488653983810401</v>
      </c>
      <c r="M5712" s="3">
        <v>5</v>
      </c>
      <c r="N5712" s="125">
        <v>6.0358771136071701E-2</v>
      </c>
      <c r="O5712" s="3">
        <v>21</v>
      </c>
      <c r="P5712" s="125">
        <v>-8.0635917438317495E-2</v>
      </c>
      <c r="Q5712" s="3">
        <v>30</v>
      </c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3"/>
    </row>
    <row r="5713" spans="1:30" hidden="1" x14ac:dyDescent="0.25">
      <c r="A5713" s="2">
        <v>9</v>
      </c>
      <c r="B5713" s="2">
        <v>2020</v>
      </c>
      <c r="C5713" s="4" t="str">
        <f>INDEX(Index!$B$1:$B$500,MATCH($F5713,Index!$A$1:$A$500,0)
)</f>
        <v>CLE</v>
      </c>
      <c r="D5713" s="4">
        <v>0</v>
      </c>
      <c r="E5713" s="141">
        <f t="shared" si="89"/>
        <v>-1.3273602135565006E-2</v>
      </c>
      <c r="F5713" s="3" t="s">
        <v>10</v>
      </c>
      <c r="G5713" s="3">
        <v>16</v>
      </c>
      <c r="H5713" s="125">
        <v>-1.3273602135565006E-2</v>
      </c>
      <c r="I5713" s="3"/>
      <c r="J5713" s="3"/>
      <c r="K5713" s="3" t="s">
        <v>128</v>
      </c>
      <c r="L5713" s="125">
        <v>3.5379480210765597E-2</v>
      </c>
      <c r="M5713" s="3">
        <v>14</v>
      </c>
      <c r="N5713" s="125">
        <v>-1.95497772839551E-2</v>
      </c>
      <c r="O5713" s="3">
        <v>14</v>
      </c>
      <c r="P5713" s="125">
        <v>-6.8202859630285703E-2</v>
      </c>
      <c r="Q5713" s="3">
        <v>29</v>
      </c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3"/>
    </row>
    <row r="5714" spans="1:30" hidden="1" x14ac:dyDescent="0.25">
      <c r="A5714" s="2">
        <v>9</v>
      </c>
      <c r="B5714" s="2">
        <v>2020</v>
      </c>
      <c r="C5714" s="4" t="str">
        <f>INDEX(Index!$B$1:$B$500,MATCH($F5714,Index!$A$1:$A$500,0)
)</f>
        <v>CAR</v>
      </c>
      <c r="D5714" s="4">
        <v>0</v>
      </c>
      <c r="E5714" s="141">
        <f t="shared" si="89"/>
        <v>-1.4756112791723107E-2</v>
      </c>
      <c r="F5714" s="3" t="s">
        <v>51</v>
      </c>
      <c r="G5714" s="3">
        <v>17</v>
      </c>
      <c r="H5714" s="125">
        <v>-1.4756112791723107E-2</v>
      </c>
      <c r="I5714" s="3"/>
      <c r="J5714" s="3"/>
      <c r="K5714" s="3" t="s">
        <v>140</v>
      </c>
      <c r="L5714" s="125">
        <v>9.2948723006977194E-2</v>
      </c>
      <c r="M5714" s="3">
        <v>8</v>
      </c>
      <c r="N5714" s="125">
        <v>9.4995017948726002E-2</v>
      </c>
      <c r="O5714" s="3">
        <v>25</v>
      </c>
      <c r="P5714" s="125">
        <v>-1.2709817849974299E-2</v>
      </c>
      <c r="Q5714" s="3">
        <v>17</v>
      </c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3"/>
    </row>
    <row r="5715" spans="1:30" hidden="1" x14ac:dyDescent="0.25">
      <c r="A5715" s="2">
        <v>9</v>
      </c>
      <c r="B5715" s="2">
        <v>2020</v>
      </c>
      <c r="C5715" s="4" t="str">
        <f>INDEX(Index!$B$1:$B$500,MATCH($F5715,Index!$A$1:$A$500,0)
)</f>
        <v>LV</v>
      </c>
      <c r="D5715" s="4">
        <v>0</v>
      </c>
      <c r="E5715" s="141">
        <f t="shared" si="89"/>
        <v>-5.5528801256482407E-2</v>
      </c>
      <c r="F5715" s="3" t="s">
        <v>53</v>
      </c>
      <c r="G5715" s="3">
        <v>18</v>
      </c>
      <c r="H5715" s="125">
        <v>-5.5528801256482407E-2</v>
      </c>
      <c r="I5715" s="3"/>
      <c r="J5715" s="3"/>
      <c r="K5715" s="3" t="s">
        <v>128</v>
      </c>
      <c r="L5715" s="125">
        <v>6.7993203704157096E-2</v>
      </c>
      <c r="M5715" s="3">
        <v>11</v>
      </c>
      <c r="N5715" s="125">
        <v>0.112682691953433</v>
      </c>
      <c r="O5715" s="3">
        <v>29</v>
      </c>
      <c r="P5715" s="125">
        <v>-1.0839313007206501E-2</v>
      </c>
      <c r="Q5715" s="3">
        <v>15</v>
      </c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3"/>
    </row>
    <row r="5716" spans="1:30" hidden="1" x14ac:dyDescent="0.25">
      <c r="A5716" s="2">
        <v>9</v>
      </c>
      <c r="B5716" s="2">
        <v>2020</v>
      </c>
      <c r="C5716" s="4" t="str">
        <f>INDEX(Index!$B$1:$B$500,MATCH($F5716,Index!$A$1:$A$500,0)
)</f>
        <v>ATL</v>
      </c>
      <c r="D5716" s="4">
        <v>0</v>
      </c>
      <c r="E5716" s="141">
        <f t="shared" si="89"/>
        <v>-6.6442131280587208E-2</v>
      </c>
      <c r="F5716" s="3" t="s">
        <v>43</v>
      </c>
      <c r="G5716" s="3">
        <v>19</v>
      </c>
      <c r="H5716" s="125">
        <v>-6.6442131280587208E-2</v>
      </c>
      <c r="I5716" s="3"/>
      <c r="J5716" s="3"/>
      <c r="K5716" s="3" t="s">
        <v>140</v>
      </c>
      <c r="L5716" s="125">
        <v>1.3253202020848599E-2</v>
      </c>
      <c r="M5716" s="3">
        <v>17</v>
      </c>
      <c r="N5716" s="125">
        <v>6.29615364121031E-2</v>
      </c>
      <c r="O5716" s="3">
        <v>22</v>
      </c>
      <c r="P5716" s="125">
        <v>-1.67337968893327E-2</v>
      </c>
      <c r="Q5716" s="3">
        <v>19</v>
      </c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3"/>
    </row>
    <row r="5717" spans="1:30" hidden="1" x14ac:dyDescent="0.25">
      <c r="A5717" s="2">
        <v>9</v>
      </c>
      <c r="B5717" s="2">
        <v>2020</v>
      </c>
      <c r="C5717" s="4" t="str">
        <f>INDEX(Index!$B$1:$B$500,MATCH($F5717,Index!$A$1:$A$500,0)
)</f>
        <v>LAC</v>
      </c>
      <c r="D5717" s="4">
        <v>0</v>
      </c>
      <c r="E5717" s="141">
        <f t="shared" si="89"/>
        <v>-9.8228403185458293E-2</v>
      </c>
      <c r="F5717" s="3" t="s">
        <v>28</v>
      </c>
      <c r="G5717" s="3">
        <v>20</v>
      </c>
      <c r="H5717" s="125">
        <v>-9.8228403185458293E-2</v>
      </c>
      <c r="I5717" s="3"/>
      <c r="J5717" s="3"/>
      <c r="K5717" s="3" t="s">
        <v>130</v>
      </c>
      <c r="L5717" s="125">
        <v>6.4727282572107303E-2</v>
      </c>
      <c r="M5717" s="3">
        <v>12</v>
      </c>
      <c r="N5717" s="125">
        <v>4.74765030018236E-2</v>
      </c>
      <c r="O5717" s="3">
        <v>20</v>
      </c>
      <c r="P5717" s="125">
        <v>-0.115479182755742</v>
      </c>
      <c r="Q5717" s="3">
        <v>32</v>
      </c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3"/>
    </row>
    <row r="5718" spans="1:30" hidden="1" x14ac:dyDescent="0.25">
      <c r="A5718" s="2">
        <v>9</v>
      </c>
      <c r="B5718" s="2">
        <v>2020</v>
      </c>
      <c r="C5718" s="4" t="str">
        <f>INDEX(Index!$B$1:$B$500,MATCH($F5718,Index!$A$1:$A$500,0)
)</f>
        <v>HOU</v>
      </c>
      <c r="D5718" s="4">
        <v>0</v>
      </c>
      <c r="E5718" s="141">
        <f t="shared" si="89"/>
        <v>-0.10476110948228509</v>
      </c>
      <c r="F5718" s="3" t="s">
        <v>49</v>
      </c>
      <c r="G5718" s="3">
        <v>21</v>
      </c>
      <c r="H5718" s="125">
        <v>-0.10476110948228509</v>
      </c>
      <c r="I5718" s="3"/>
      <c r="J5718" s="3"/>
      <c r="K5718" s="3" t="s">
        <v>130</v>
      </c>
      <c r="L5718" s="125">
        <v>2.4124829018070101E-2</v>
      </c>
      <c r="M5718" s="3">
        <v>16</v>
      </c>
      <c r="N5718" s="125">
        <v>0.11683464898276</v>
      </c>
      <c r="O5718" s="3">
        <v>30</v>
      </c>
      <c r="P5718" s="125">
        <v>-1.2051289517595201E-2</v>
      </c>
      <c r="Q5718" s="3">
        <v>16</v>
      </c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3"/>
    </row>
    <row r="5719" spans="1:30" hidden="1" x14ac:dyDescent="0.25">
      <c r="A5719" s="2">
        <v>9</v>
      </c>
      <c r="B5719" s="2">
        <v>2020</v>
      </c>
      <c r="C5719" s="4" t="str">
        <f>INDEX(Index!$B$1:$B$500,MATCH($F5719,Index!$A$1:$A$500,0)
)</f>
        <v>CHI</v>
      </c>
      <c r="D5719" s="4">
        <v>0</v>
      </c>
      <c r="E5719" s="141">
        <f t="shared" si="89"/>
        <v>-0.11114784205829371</v>
      </c>
      <c r="F5719" s="3" t="s">
        <v>64</v>
      </c>
      <c r="G5719" s="3">
        <v>22</v>
      </c>
      <c r="H5719" s="125">
        <v>-0.11114784205829371</v>
      </c>
      <c r="I5719" s="3"/>
      <c r="J5719" s="3"/>
      <c r="K5719" s="3" t="s">
        <v>136</v>
      </c>
      <c r="L5719" s="125">
        <v>-0.20867864824288301</v>
      </c>
      <c r="M5719" s="3">
        <v>30</v>
      </c>
      <c r="N5719" s="125">
        <v>-0.118286643904539</v>
      </c>
      <c r="O5719" s="3">
        <v>7</v>
      </c>
      <c r="P5719" s="125">
        <v>-2.07558377199497E-2</v>
      </c>
      <c r="Q5719" s="3">
        <v>22</v>
      </c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3"/>
    </row>
    <row r="5720" spans="1:30" hidden="1" x14ac:dyDescent="0.25">
      <c r="A5720" s="2">
        <v>9</v>
      </c>
      <c r="B5720" s="2">
        <v>2020</v>
      </c>
      <c r="C5720" s="4" t="str">
        <f>INDEX(Index!$B$1:$B$500,MATCH($F5720,Index!$A$1:$A$500,0)
)</f>
        <v>DET</v>
      </c>
      <c r="D5720" s="4">
        <v>0</v>
      </c>
      <c r="E5720" s="141">
        <f t="shared" si="89"/>
        <v>-0.12862568190376086</v>
      </c>
      <c r="F5720" s="3" t="s">
        <v>21</v>
      </c>
      <c r="G5720" s="3">
        <v>23</v>
      </c>
      <c r="H5720" s="125">
        <v>-0.12862568190376086</v>
      </c>
      <c r="I5720" s="3"/>
      <c r="J5720" s="3"/>
      <c r="K5720" s="3" t="s">
        <v>129</v>
      </c>
      <c r="L5720" s="125">
        <v>-7.8172291105519601E-3</v>
      </c>
      <c r="M5720" s="3">
        <v>20</v>
      </c>
      <c r="N5720" s="125">
        <v>0.11066817810353299</v>
      </c>
      <c r="O5720" s="3">
        <v>28</v>
      </c>
      <c r="P5720" s="125">
        <v>-1.0140274689675899E-2</v>
      </c>
      <c r="Q5720" s="3">
        <v>14</v>
      </c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3"/>
    </row>
    <row r="5721" spans="1:30" hidden="1" x14ac:dyDescent="0.25">
      <c r="A5721" s="2">
        <v>9</v>
      </c>
      <c r="B5721" s="2">
        <v>2020</v>
      </c>
      <c r="C5721" s="4" t="str">
        <f>INDEX(Index!$B$1:$B$500,MATCH($F5721,Index!$A$1:$A$500,0)
)</f>
        <v>WAS</v>
      </c>
      <c r="D5721" s="4">
        <v>0</v>
      </c>
      <c r="E5721" s="141">
        <f t="shared" si="89"/>
        <v>-0.14586795689494231</v>
      </c>
      <c r="F5721" s="3" t="s">
        <v>26</v>
      </c>
      <c r="G5721" s="3">
        <v>24</v>
      </c>
      <c r="H5721" s="125">
        <v>-0.14586795689494231</v>
      </c>
      <c r="I5721" s="3"/>
      <c r="J5721" s="3"/>
      <c r="K5721" s="3" t="s">
        <v>130</v>
      </c>
      <c r="L5721" s="125">
        <v>-0.233922904501776</v>
      </c>
      <c r="M5721" s="3">
        <v>31</v>
      </c>
      <c r="N5721" s="125">
        <v>-0.12106588026633799</v>
      </c>
      <c r="O5721" s="3">
        <v>5</v>
      </c>
      <c r="P5721" s="125">
        <v>-3.3010932659504298E-2</v>
      </c>
      <c r="Q5721" s="3">
        <v>24</v>
      </c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</row>
    <row r="5722" spans="1:30" hidden="1" x14ac:dyDescent="0.25">
      <c r="A5722" s="2">
        <v>9</v>
      </c>
      <c r="B5722" s="2">
        <v>2020</v>
      </c>
      <c r="C5722" s="4" t="str">
        <f>INDEX(Index!$B$1:$B$500,MATCH($F5722,Index!$A$1:$A$500,0)
)</f>
        <v>NE</v>
      </c>
      <c r="D5722" s="4">
        <v>0</v>
      </c>
      <c r="E5722" s="141">
        <f t="shared" si="89"/>
        <v>-0.1626837631654563</v>
      </c>
      <c r="F5722" s="3" t="s">
        <v>17</v>
      </c>
      <c r="G5722" s="3">
        <v>25</v>
      </c>
      <c r="H5722" s="125">
        <v>-0.1626837631654563</v>
      </c>
      <c r="I5722" s="3"/>
      <c r="J5722" s="3"/>
      <c r="K5722" s="3" t="s">
        <v>129</v>
      </c>
      <c r="L5722" s="125">
        <v>-5.88884426099913E-2</v>
      </c>
      <c r="M5722" s="3">
        <v>24</v>
      </c>
      <c r="N5722" s="125">
        <v>0.13647713742523199</v>
      </c>
      <c r="O5722" s="3">
        <v>31</v>
      </c>
      <c r="P5722" s="125">
        <v>3.2681816869766997E-2</v>
      </c>
      <c r="Q5722" s="3">
        <v>7</v>
      </c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3"/>
    </row>
    <row r="5723" spans="1:30" hidden="1" x14ac:dyDescent="0.25">
      <c r="A5723" s="2">
        <v>9</v>
      </c>
      <c r="B5723" s="2">
        <v>2020</v>
      </c>
      <c r="C5723" s="4" t="str">
        <f>INDEX(Index!$B$1:$B$500,MATCH($F5723,Index!$A$1:$A$500,0)
)</f>
        <v>DAL</v>
      </c>
      <c r="D5723" s="4">
        <v>0</v>
      </c>
      <c r="E5723" s="141">
        <f t="shared" si="89"/>
        <v>-0.1702395002572179</v>
      </c>
      <c r="F5723" s="3" t="s">
        <v>3</v>
      </c>
      <c r="G5723" s="3">
        <v>26</v>
      </c>
      <c r="H5723" s="125">
        <v>-0.1702395002572179</v>
      </c>
      <c r="I5723" s="3"/>
      <c r="J5723" s="3"/>
      <c r="K5723" s="3" t="s">
        <v>141</v>
      </c>
      <c r="L5723" s="125">
        <v>-0.114388426302345</v>
      </c>
      <c r="M5723" s="3">
        <v>26</v>
      </c>
      <c r="N5723" s="125">
        <v>7.2764043359344499E-2</v>
      </c>
      <c r="O5723" s="3">
        <v>23</v>
      </c>
      <c r="P5723" s="125">
        <v>1.6912969404471598E-2</v>
      </c>
      <c r="Q5723" s="3">
        <v>8</v>
      </c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</row>
    <row r="5724" spans="1:30" hidden="1" x14ac:dyDescent="0.25">
      <c r="A5724" s="2">
        <v>9</v>
      </c>
      <c r="B5724" s="2">
        <v>2020</v>
      </c>
      <c r="C5724" s="4" t="str">
        <f>INDEX(Index!$B$1:$B$500,MATCH($F5724,Index!$A$1:$A$500,0)
)</f>
        <v>NYG</v>
      </c>
      <c r="D5724" s="4">
        <v>0</v>
      </c>
      <c r="E5724" s="141">
        <f t="shared" si="89"/>
        <v>-0.18680193559796893</v>
      </c>
      <c r="F5724" s="3" t="s">
        <v>15</v>
      </c>
      <c r="G5724" s="3">
        <v>27</v>
      </c>
      <c r="H5724" s="125">
        <v>-0.18680193559796893</v>
      </c>
      <c r="I5724" s="3"/>
      <c r="J5724" s="3"/>
      <c r="K5724" s="3" t="s">
        <v>141</v>
      </c>
      <c r="L5724" s="125">
        <v>-0.13066335414740701</v>
      </c>
      <c r="M5724" s="3">
        <v>27</v>
      </c>
      <c r="N5724" s="125">
        <v>0.102556541737954</v>
      </c>
      <c r="O5724" s="3">
        <v>26</v>
      </c>
      <c r="P5724" s="125">
        <v>4.6417960287392097E-2</v>
      </c>
      <c r="Q5724" s="3">
        <v>4</v>
      </c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3"/>
    </row>
    <row r="5725" spans="1:30" hidden="1" x14ac:dyDescent="0.25">
      <c r="A5725" s="2">
        <v>9</v>
      </c>
      <c r="B5725" s="2">
        <v>2020</v>
      </c>
      <c r="C5725" s="4" t="str">
        <f>INDEX(Index!$B$1:$B$500,MATCH($F5725,Index!$A$1:$A$500,0)
)</f>
        <v>CIN</v>
      </c>
      <c r="D5725" s="4">
        <v>0</v>
      </c>
      <c r="E5725" s="141">
        <f t="shared" si="89"/>
        <v>-0.19751625590095248</v>
      </c>
      <c r="F5725" s="3" t="s">
        <v>24</v>
      </c>
      <c r="G5725" s="3">
        <v>28</v>
      </c>
      <c r="H5725" s="125">
        <v>-0.19751625590095248</v>
      </c>
      <c r="I5725" s="3"/>
      <c r="J5725" s="3"/>
      <c r="K5725" s="3" t="s">
        <v>313</v>
      </c>
      <c r="L5725" s="125">
        <v>-0.106911448628131</v>
      </c>
      <c r="M5725" s="3">
        <v>25</v>
      </c>
      <c r="N5725" s="125">
        <v>0.10437441066467899</v>
      </c>
      <c r="O5725" s="3">
        <v>27</v>
      </c>
      <c r="P5725" s="125">
        <v>1.37696033918575E-2</v>
      </c>
      <c r="Q5725" s="3">
        <v>10</v>
      </c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3"/>
    </row>
    <row r="5726" spans="1:30" hidden="1" x14ac:dyDescent="0.25">
      <c r="A5726" s="2">
        <v>9</v>
      </c>
      <c r="B5726" s="2">
        <v>2020</v>
      </c>
      <c r="C5726" s="4" t="str">
        <f>INDEX(Index!$B$1:$B$500,MATCH($F5726,Index!$A$1:$A$500,0)
)</f>
        <v>PHI</v>
      </c>
      <c r="D5726" s="4">
        <v>0</v>
      </c>
      <c r="E5726" s="141">
        <f t="shared" si="89"/>
        <v>-0.2007115764098264</v>
      </c>
      <c r="F5726" s="3" t="s">
        <v>7</v>
      </c>
      <c r="G5726" s="3">
        <v>29</v>
      </c>
      <c r="H5726" s="125">
        <v>-0.2007115764098264</v>
      </c>
      <c r="I5726" s="3"/>
      <c r="J5726" s="3"/>
      <c r="K5726" s="3" t="s">
        <v>270</v>
      </c>
      <c r="L5726" s="125">
        <v>-0.19309617169287299</v>
      </c>
      <c r="M5726" s="3">
        <v>28</v>
      </c>
      <c r="N5726" s="125">
        <v>-1.1384896175566799E-2</v>
      </c>
      <c r="O5726" s="3">
        <v>17</v>
      </c>
      <c r="P5726" s="125">
        <v>-1.9000300892520201E-2</v>
      </c>
      <c r="Q5726" s="3">
        <v>21</v>
      </c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3"/>
      <c r="AD5726" s="3"/>
    </row>
    <row r="5727" spans="1:30" hidden="1" x14ac:dyDescent="0.25">
      <c r="A5727" s="2">
        <v>9</v>
      </c>
      <c r="B5727" s="2">
        <v>2020</v>
      </c>
      <c r="C5727" s="4" t="str">
        <f>INDEX(Index!$B$1:$B$500,MATCH($F5727,Index!$A$1:$A$500,0)
)</f>
        <v>DEN</v>
      </c>
      <c r="D5727" s="4">
        <v>0</v>
      </c>
      <c r="E5727" s="141">
        <f t="shared" si="89"/>
        <v>-0.23514545995180069</v>
      </c>
      <c r="F5727" s="3" t="s">
        <v>39</v>
      </c>
      <c r="G5727" s="3">
        <v>30</v>
      </c>
      <c r="H5727" s="125">
        <v>-0.23514545995180069</v>
      </c>
      <c r="I5727" s="3"/>
      <c r="J5727" s="3"/>
      <c r="K5727" s="3" t="s">
        <v>129</v>
      </c>
      <c r="L5727" s="125">
        <v>-0.208457219466859</v>
      </c>
      <c r="M5727" s="3">
        <v>29</v>
      </c>
      <c r="N5727" s="125">
        <v>-1.7965560689188299E-2</v>
      </c>
      <c r="O5727" s="3">
        <v>15</v>
      </c>
      <c r="P5727" s="125">
        <v>-4.4653801174130002E-2</v>
      </c>
      <c r="Q5727" s="3">
        <v>26</v>
      </c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3"/>
    </row>
    <row r="5728" spans="1:30" hidden="1" x14ac:dyDescent="0.25">
      <c r="A5728" s="2">
        <v>9</v>
      </c>
      <c r="B5728" s="2">
        <v>2020</v>
      </c>
      <c r="C5728" s="4" t="str">
        <f>INDEX(Index!$B$1:$B$500,MATCH($F5728,Index!$A$1:$A$500,0)
)</f>
        <v>JAX</v>
      </c>
      <c r="D5728" s="4">
        <v>0</v>
      </c>
      <c r="E5728" s="141">
        <f t="shared" si="89"/>
        <v>-0.27982838929026049</v>
      </c>
      <c r="F5728" s="3" t="s">
        <v>12</v>
      </c>
      <c r="G5728" s="3">
        <v>31</v>
      </c>
      <c r="H5728" s="125">
        <v>-0.27982838929026049</v>
      </c>
      <c r="I5728" s="3"/>
      <c r="J5728" s="3"/>
      <c r="K5728" s="3" t="s">
        <v>137</v>
      </c>
      <c r="L5728" s="125">
        <v>-3.81345404263096E-2</v>
      </c>
      <c r="M5728" s="3">
        <v>23</v>
      </c>
      <c r="N5728" s="125">
        <v>0.20568739557308999</v>
      </c>
      <c r="O5728" s="3">
        <v>32</v>
      </c>
      <c r="P5728" s="125">
        <v>-3.6006453290860899E-2</v>
      </c>
      <c r="Q5728" s="3">
        <v>25</v>
      </c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</row>
    <row r="5729" spans="1:30" hidden="1" x14ac:dyDescent="0.25">
      <c r="A5729" s="2">
        <v>9</v>
      </c>
      <c r="B5729" s="2">
        <v>2020</v>
      </c>
      <c r="C5729" s="4" t="str">
        <f>INDEX(Index!$B$1:$B$500,MATCH($F5729,Index!$A$1:$A$500,0)
)</f>
        <v>NYJ</v>
      </c>
      <c r="D5729" s="4">
        <v>0</v>
      </c>
      <c r="E5729" s="141">
        <f t="shared" si="89"/>
        <v>-0.38686668121582557</v>
      </c>
      <c r="F5729" s="3" t="s">
        <v>9</v>
      </c>
      <c r="G5729" s="3">
        <v>32</v>
      </c>
      <c r="H5729" s="125">
        <v>-0.38686668121582557</v>
      </c>
      <c r="I5729" s="3"/>
      <c r="J5729" s="3"/>
      <c r="K5729" s="3" t="s">
        <v>220</v>
      </c>
      <c r="L5729" s="125">
        <v>-0.25450540648376002</v>
      </c>
      <c r="M5729" s="3">
        <v>32</v>
      </c>
      <c r="N5729" s="125">
        <v>8.7546607882818303E-2</v>
      </c>
      <c r="O5729" s="3">
        <v>24</v>
      </c>
      <c r="P5729" s="125">
        <v>-4.4814666849247203E-2</v>
      </c>
      <c r="Q5729" s="3">
        <v>27</v>
      </c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3"/>
    </row>
    <row r="5730" spans="1:30" hidden="1" x14ac:dyDescent="0.25">
      <c r="A5730" s="2">
        <v>10</v>
      </c>
      <c r="B5730" s="2">
        <v>2020</v>
      </c>
      <c r="C5730" s="4" t="str">
        <f>INDEX(Index!$B$1:$B$500,MATCH($F5730,Index!$A$1:$A$500,0)
)</f>
        <v>NO</v>
      </c>
      <c r="D5730" s="4">
        <v>0</v>
      </c>
      <c r="E5730" s="141">
        <f t="shared" si="89"/>
        <v>0.35622219801398636</v>
      </c>
      <c r="F5730" s="3" t="s">
        <v>27</v>
      </c>
      <c r="G5730" s="3">
        <v>1</v>
      </c>
      <c r="H5730" s="125">
        <v>0.35622219801398636</v>
      </c>
      <c r="I5730" s="3"/>
      <c r="J5730" s="3"/>
      <c r="K5730" s="3" t="s">
        <v>139</v>
      </c>
      <c r="L5730" s="125">
        <v>0.15568478491673199</v>
      </c>
      <c r="M5730" s="3">
        <v>3</v>
      </c>
      <c r="N5730" s="125">
        <v>-0.15278855731583499</v>
      </c>
      <c r="O5730" s="3">
        <v>4</v>
      </c>
      <c r="P5730" s="125">
        <v>4.7748855781419401E-2</v>
      </c>
      <c r="Q5730" s="3">
        <v>5</v>
      </c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3"/>
      <c r="AD5730" s="3"/>
    </row>
    <row r="5731" spans="1:30" hidden="1" x14ac:dyDescent="0.25">
      <c r="A5731" s="2">
        <v>10</v>
      </c>
      <c r="B5731" s="2">
        <v>2020</v>
      </c>
      <c r="C5731" s="4" t="str">
        <f>INDEX(Index!$B$1:$B$500,MATCH($F5731,Index!$A$1:$A$500,0)
)</f>
        <v>PIT</v>
      </c>
      <c r="D5731" s="4">
        <v>0</v>
      </c>
      <c r="E5731" s="141">
        <f t="shared" si="89"/>
        <v>0.25657786632861201</v>
      </c>
      <c r="F5731" s="3" t="s">
        <v>32</v>
      </c>
      <c r="G5731" s="3">
        <v>2</v>
      </c>
      <c r="H5731" s="125">
        <v>0.25657786632861201</v>
      </c>
      <c r="I5731" s="3"/>
      <c r="J5731" s="3"/>
      <c r="K5731" s="3" t="s">
        <v>221</v>
      </c>
      <c r="L5731" s="125">
        <v>1.3743585123513501E-2</v>
      </c>
      <c r="M5731" s="3">
        <v>18</v>
      </c>
      <c r="N5731" s="125">
        <v>-0.21235486189549199</v>
      </c>
      <c r="O5731" s="3">
        <v>1</v>
      </c>
      <c r="P5731" s="125">
        <v>3.0479419309606501E-2</v>
      </c>
      <c r="Q5731" s="3">
        <v>8</v>
      </c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3"/>
    </row>
    <row r="5732" spans="1:30" hidden="1" x14ac:dyDescent="0.25">
      <c r="A5732" s="2">
        <v>10</v>
      </c>
      <c r="B5732" s="2">
        <v>2020</v>
      </c>
      <c r="C5732" s="4" t="str">
        <f>INDEX(Index!$B$1:$B$500,MATCH($F5732,Index!$A$1:$A$500,0)
)</f>
        <v>TB</v>
      </c>
      <c r="D5732" s="4">
        <v>0</v>
      </c>
      <c r="E5732" s="141">
        <f t="shared" si="89"/>
        <v>0.24041756971337758</v>
      </c>
      <c r="F5732" s="3" t="s">
        <v>38</v>
      </c>
      <c r="G5732" s="3">
        <v>3</v>
      </c>
      <c r="H5732" s="125">
        <v>0.24041756971337758</v>
      </c>
      <c r="I5732" s="3"/>
      <c r="J5732" s="3"/>
      <c r="K5732" s="3" t="s">
        <v>143</v>
      </c>
      <c r="L5732" s="125">
        <v>7.3914965041875794E-2</v>
      </c>
      <c r="M5732" s="3">
        <v>10</v>
      </c>
      <c r="N5732" s="125">
        <v>-0.193237854171879</v>
      </c>
      <c r="O5732" s="3">
        <v>2</v>
      </c>
      <c r="P5732" s="125">
        <v>-2.6735249500377201E-2</v>
      </c>
      <c r="Q5732" s="3">
        <v>24</v>
      </c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3"/>
    </row>
    <row r="5733" spans="1:30" hidden="1" x14ac:dyDescent="0.25">
      <c r="A5733" s="2">
        <v>10</v>
      </c>
      <c r="B5733" s="2">
        <v>2020</v>
      </c>
      <c r="C5733" s="4" t="str">
        <f>INDEX(Index!$B$1:$B$500,MATCH($F5733,Index!$A$1:$A$500,0)
)</f>
        <v>IND</v>
      </c>
      <c r="D5733" s="4">
        <v>0</v>
      </c>
      <c r="E5733" s="141">
        <f t="shared" si="89"/>
        <v>0.2341426321829384</v>
      </c>
      <c r="F5733" s="3" t="s">
        <v>35</v>
      </c>
      <c r="G5733" s="3">
        <v>4</v>
      </c>
      <c r="H5733" s="125">
        <v>0.2341426321829384</v>
      </c>
      <c r="I5733" s="3"/>
      <c r="J5733" s="3"/>
      <c r="K5733" s="3" t="s">
        <v>134</v>
      </c>
      <c r="L5733" s="125">
        <v>2.1274125523301098E-2</v>
      </c>
      <c r="M5733" s="3">
        <v>16</v>
      </c>
      <c r="N5733" s="125">
        <v>-0.17875115416554599</v>
      </c>
      <c r="O5733" s="3">
        <v>3</v>
      </c>
      <c r="P5733" s="125">
        <v>3.4117352494091299E-2</v>
      </c>
      <c r="Q5733" s="3">
        <v>6</v>
      </c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3"/>
    </row>
    <row r="5734" spans="1:30" hidden="1" x14ac:dyDescent="0.25">
      <c r="A5734" s="2">
        <v>10</v>
      </c>
      <c r="B5734" s="2">
        <v>2020</v>
      </c>
      <c r="C5734" s="4" t="str">
        <f>INDEX(Index!$B$1:$B$500,MATCH($F5734,Index!$A$1:$A$500,0)
)</f>
        <v>KC</v>
      </c>
      <c r="D5734" s="4">
        <v>0</v>
      </c>
      <c r="E5734" s="141">
        <f t="shared" si="89"/>
        <v>0.21599934085597958</v>
      </c>
      <c r="F5734" s="3" t="s">
        <v>5</v>
      </c>
      <c r="G5734" s="3">
        <v>5</v>
      </c>
      <c r="H5734" s="125">
        <v>0.21599934085597958</v>
      </c>
      <c r="I5734" s="3"/>
      <c r="J5734" s="3"/>
      <c r="K5734" s="3" t="s">
        <v>222</v>
      </c>
      <c r="L5734" s="125">
        <v>0.186988030445744</v>
      </c>
      <c r="M5734" s="3">
        <v>2</v>
      </c>
      <c r="N5734" s="125">
        <v>-4.6896107636452397E-2</v>
      </c>
      <c r="O5734" s="3">
        <v>12</v>
      </c>
      <c r="P5734" s="125">
        <v>-1.78847972262168E-2</v>
      </c>
      <c r="Q5734" s="3">
        <v>21</v>
      </c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3"/>
    </row>
    <row r="5735" spans="1:30" hidden="1" x14ac:dyDescent="0.25">
      <c r="A5735" s="2">
        <v>10</v>
      </c>
      <c r="B5735" s="2">
        <v>2020</v>
      </c>
      <c r="C5735" s="4" t="str">
        <f>INDEX(Index!$B$1:$B$500,MATCH($F5735,Index!$A$1:$A$500,0)
)</f>
        <v>GB</v>
      </c>
      <c r="D5735" s="4">
        <v>0</v>
      </c>
      <c r="E5735" s="141">
        <f t="shared" si="89"/>
        <v>0.2108833914864621</v>
      </c>
      <c r="F5735" s="3" t="s">
        <v>20</v>
      </c>
      <c r="G5735" s="3">
        <v>6</v>
      </c>
      <c r="H5735" s="125">
        <v>0.2108833914864621</v>
      </c>
      <c r="I5735" s="3"/>
      <c r="J5735" s="3"/>
      <c r="K5735" s="3" t="s">
        <v>139</v>
      </c>
      <c r="L5735" s="125">
        <v>0.18835483544946</v>
      </c>
      <c r="M5735" s="3">
        <v>1</v>
      </c>
      <c r="N5735" s="125">
        <v>-4.8676131163938499E-2</v>
      </c>
      <c r="O5735" s="3">
        <v>11</v>
      </c>
      <c r="P5735" s="125">
        <v>-2.6147575126936402E-2</v>
      </c>
      <c r="Q5735" s="3">
        <v>23</v>
      </c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3"/>
      <c r="AD5735" s="3"/>
    </row>
    <row r="5736" spans="1:30" hidden="1" x14ac:dyDescent="0.25">
      <c r="A5736" s="2">
        <v>10</v>
      </c>
      <c r="B5736" s="2">
        <v>2020</v>
      </c>
      <c r="C5736" s="4" t="str">
        <f>INDEX(Index!$B$1:$B$500,MATCH($F5736,Index!$A$1:$A$500,0)
)</f>
        <v>BAL</v>
      </c>
      <c r="D5736" s="4">
        <v>0</v>
      </c>
      <c r="E5736" s="141">
        <f t="shared" si="89"/>
        <v>0.2050801520991834</v>
      </c>
      <c r="F5736" s="3" t="s">
        <v>18</v>
      </c>
      <c r="G5736" s="3">
        <v>7</v>
      </c>
      <c r="H5736" s="125">
        <v>0.2050801520991834</v>
      </c>
      <c r="I5736" s="3"/>
      <c r="J5736" s="3"/>
      <c r="K5736" s="3" t="s">
        <v>134</v>
      </c>
      <c r="L5736" s="125">
        <v>-3.2642104577586997E-2</v>
      </c>
      <c r="M5736" s="3">
        <v>22</v>
      </c>
      <c r="N5736" s="125">
        <v>-0.14290292915246</v>
      </c>
      <c r="O5736" s="3">
        <v>5</v>
      </c>
      <c r="P5736" s="125">
        <v>9.4819327524310396E-2</v>
      </c>
      <c r="Q5736" s="3">
        <v>2</v>
      </c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3"/>
    </row>
    <row r="5737" spans="1:30" hidden="1" x14ac:dyDescent="0.25">
      <c r="A5737" s="2">
        <v>10</v>
      </c>
      <c r="B5737" s="2">
        <v>2020</v>
      </c>
      <c r="C5737" s="4" t="str">
        <f>INDEX(Index!$B$1:$B$500,MATCH($F5737,Index!$A$1:$A$500,0)
)</f>
        <v>SEA</v>
      </c>
      <c r="D5737" s="4">
        <v>0</v>
      </c>
      <c r="E5737" s="141">
        <f t="shared" si="89"/>
        <v>0.16472082983188771</v>
      </c>
      <c r="F5737" s="3" t="s">
        <v>30</v>
      </c>
      <c r="G5737" s="3">
        <v>8</v>
      </c>
      <c r="H5737" s="125">
        <v>0.16472082983188771</v>
      </c>
      <c r="I5737" s="3"/>
      <c r="J5737" s="3"/>
      <c r="K5737" s="3" t="s">
        <v>134</v>
      </c>
      <c r="L5737" s="125">
        <v>0.149377583543013</v>
      </c>
      <c r="M5737" s="3">
        <v>4</v>
      </c>
      <c r="N5737" s="125">
        <v>4.7947515090073702E-2</v>
      </c>
      <c r="O5737" s="3">
        <v>19</v>
      </c>
      <c r="P5737" s="125">
        <v>6.3290761378948401E-2</v>
      </c>
      <c r="Q5737" s="3">
        <v>3</v>
      </c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3"/>
      <c r="AD5737" s="3"/>
    </row>
    <row r="5738" spans="1:30" hidden="1" x14ac:dyDescent="0.25">
      <c r="A5738" s="2">
        <v>10</v>
      </c>
      <c r="B5738" s="2">
        <v>2020</v>
      </c>
      <c r="C5738" s="4" t="str">
        <f>INDEX(Index!$B$1:$B$500,MATCH($F5738,Index!$A$1:$A$500,0)
)</f>
        <v>MIA</v>
      </c>
      <c r="D5738" s="4">
        <v>0</v>
      </c>
      <c r="E5738" s="141">
        <f t="shared" si="89"/>
        <v>0.14296169695845601</v>
      </c>
      <c r="F5738" s="3" t="s">
        <v>4</v>
      </c>
      <c r="G5738" s="3">
        <v>9</v>
      </c>
      <c r="H5738" s="125">
        <v>0.14296169695845601</v>
      </c>
      <c r="I5738" s="3"/>
      <c r="J5738" s="3"/>
      <c r="K5738" s="3" t="s">
        <v>134</v>
      </c>
      <c r="L5738" s="125">
        <v>-1.09893616382721E-2</v>
      </c>
      <c r="M5738" s="3">
        <v>21</v>
      </c>
      <c r="N5738" s="125">
        <v>-5.3972098716623798E-2</v>
      </c>
      <c r="O5738" s="3">
        <v>10</v>
      </c>
      <c r="P5738" s="125">
        <v>9.9978959880104301E-2</v>
      </c>
      <c r="Q5738" s="3">
        <v>1</v>
      </c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3"/>
    </row>
    <row r="5739" spans="1:30" hidden="1" x14ac:dyDescent="0.25">
      <c r="A5739" s="2">
        <v>10</v>
      </c>
      <c r="B5739" s="2">
        <v>2020</v>
      </c>
      <c r="C5739" s="4" t="str">
        <f>INDEX(Index!$B$1:$B$500,MATCH($F5739,Index!$A$1:$A$500,0)
)</f>
        <v>ARI</v>
      </c>
      <c r="D5739" s="4">
        <v>0</v>
      </c>
      <c r="E5739" s="141">
        <f t="shared" si="89"/>
        <v>0.10113971390409561</v>
      </c>
      <c r="F5739" s="3" t="s">
        <v>23</v>
      </c>
      <c r="G5739" s="3">
        <v>10</v>
      </c>
      <c r="H5739" s="125">
        <v>0.10113971390409561</v>
      </c>
      <c r="I5739" s="3"/>
      <c r="J5739" s="3"/>
      <c r="K5739" s="3" t="s">
        <v>134</v>
      </c>
      <c r="L5739" s="125">
        <v>9.3075201998288504E-2</v>
      </c>
      <c r="M5739" s="3">
        <v>8</v>
      </c>
      <c r="N5739" s="125">
        <v>-2.6297393574966601E-2</v>
      </c>
      <c r="O5739" s="3">
        <v>15</v>
      </c>
      <c r="P5739" s="125">
        <v>-1.8232881669159502E-2</v>
      </c>
      <c r="Q5739" s="3">
        <v>22</v>
      </c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3"/>
      <c r="AD5739" s="3"/>
    </row>
    <row r="5740" spans="1:30" hidden="1" x14ac:dyDescent="0.25">
      <c r="A5740" s="2">
        <v>10</v>
      </c>
      <c r="B5740" s="2">
        <v>2020</v>
      </c>
      <c r="C5740" s="4" t="str">
        <f>INDEX(Index!$B$1:$B$500,MATCH($F5740,Index!$A$1:$A$500,0)
)</f>
        <v>LAR</v>
      </c>
      <c r="D5740" s="4">
        <v>0</v>
      </c>
      <c r="E5740" s="141">
        <f t="shared" si="89"/>
        <v>9.4789088728672005E-2</v>
      </c>
      <c r="F5740" s="3" t="s">
        <v>42</v>
      </c>
      <c r="G5740" s="3">
        <v>11</v>
      </c>
      <c r="H5740" s="125">
        <v>9.4789088728672005E-2</v>
      </c>
      <c r="I5740" s="3"/>
      <c r="J5740" s="3"/>
      <c r="K5740" s="3" t="s">
        <v>134</v>
      </c>
      <c r="L5740" s="125">
        <v>0.11047899618002099</v>
      </c>
      <c r="M5740" s="3">
        <v>6</v>
      </c>
      <c r="N5740" s="125">
        <v>-6.22488524352851E-2</v>
      </c>
      <c r="O5740" s="3">
        <v>9</v>
      </c>
      <c r="P5740" s="125">
        <v>-7.7938759886634096E-2</v>
      </c>
      <c r="Q5740" s="3">
        <v>29</v>
      </c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3"/>
    </row>
    <row r="5741" spans="1:30" hidden="1" x14ac:dyDescent="0.25">
      <c r="A5741" s="2">
        <v>10</v>
      </c>
      <c r="B5741" s="2">
        <v>2020</v>
      </c>
      <c r="C5741" s="4" t="str">
        <f>INDEX(Index!$B$1:$B$500,MATCH($F5741,Index!$A$1:$A$500,0)
)</f>
        <v>BUF</v>
      </c>
      <c r="D5741" s="4">
        <v>0</v>
      </c>
      <c r="E5741" s="141">
        <f t="shared" si="89"/>
        <v>4.5186004931165799E-2</v>
      </c>
      <c r="F5741" s="3" t="s">
        <v>0</v>
      </c>
      <c r="G5741" s="3">
        <v>12</v>
      </c>
      <c r="H5741" s="125">
        <v>4.5186004931165799E-2</v>
      </c>
      <c r="I5741" s="3"/>
      <c r="J5741" s="3"/>
      <c r="K5741" s="3" t="s">
        <v>143</v>
      </c>
      <c r="L5741" s="125">
        <v>6.5471398659395594E-2</v>
      </c>
      <c r="M5741" s="3">
        <v>13</v>
      </c>
      <c r="N5741" s="125">
        <v>3.8731657910496098E-2</v>
      </c>
      <c r="O5741" s="3">
        <v>18</v>
      </c>
      <c r="P5741" s="125">
        <v>1.84462641822663E-2</v>
      </c>
      <c r="Q5741" s="3">
        <v>9</v>
      </c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3"/>
      <c r="AD5741" s="3"/>
    </row>
    <row r="5742" spans="1:30" hidden="1" x14ac:dyDescent="0.25">
      <c r="A5742" s="2">
        <v>10</v>
      </c>
      <c r="B5742" s="2">
        <v>2020</v>
      </c>
      <c r="C5742" s="4" t="str">
        <f>INDEX(Index!$B$1:$B$500,MATCH($F5742,Index!$A$1:$A$500,0)
)</f>
        <v>MIN</v>
      </c>
      <c r="D5742" s="4">
        <v>0</v>
      </c>
      <c r="E5742" s="141">
        <f t="shared" si="89"/>
        <v>2.2114577296074606E-2</v>
      </c>
      <c r="F5742" s="3" t="s">
        <v>46</v>
      </c>
      <c r="G5742" s="3">
        <v>13</v>
      </c>
      <c r="H5742" s="125">
        <v>2.2114577296074606E-2</v>
      </c>
      <c r="I5742" s="3"/>
      <c r="J5742" s="3"/>
      <c r="K5742" s="3" t="s">
        <v>135</v>
      </c>
      <c r="L5742" s="125">
        <v>6.7685113090193399E-2</v>
      </c>
      <c r="M5742" s="3">
        <v>11</v>
      </c>
      <c r="N5742" s="125">
        <v>-4.6141800857495502E-2</v>
      </c>
      <c r="O5742" s="3">
        <v>13</v>
      </c>
      <c r="P5742" s="125">
        <v>-9.1712336651614296E-2</v>
      </c>
      <c r="Q5742" s="3">
        <v>30</v>
      </c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3"/>
    </row>
    <row r="5743" spans="1:30" hidden="1" x14ac:dyDescent="0.25">
      <c r="A5743" s="2">
        <v>10</v>
      </c>
      <c r="B5743" s="2">
        <v>2020</v>
      </c>
      <c r="C5743" s="4" t="str">
        <f>INDEX(Index!$B$1:$B$500,MATCH($F5743,Index!$A$1:$A$500,0)
)</f>
        <v>LV</v>
      </c>
      <c r="D5743" s="4">
        <v>0</v>
      </c>
      <c r="E5743" s="141">
        <f t="shared" si="89"/>
        <v>2.0023545561102637E-2</v>
      </c>
      <c r="F5743" s="3" t="s">
        <v>53</v>
      </c>
      <c r="G5743" s="3">
        <v>14</v>
      </c>
      <c r="H5743" s="125">
        <v>2.0023545561102637E-2</v>
      </c>
      <c r="I5743" s="3"/>
      <c r="J5743" s="3"/>
      <c r="K5743" s="3" t="s">
        <v>134</v>
      </c>
      <c r="L5743" s="125">
        <v>7.4502514825880703E-2</v>
      </c>
      <c r="M5743" s="3">
        <v>9</v>
      </c>
      <c r="N5743" s="125">
        <v>5.4582161501038097E-2</v>
      </c>
      <c r="O5743" s="3">
        <v>20</v>
      </c>
      <c r="P5743" s="125">
        <v>1.03192236260031E-4</v>
      </c>
      <c r="Q5743" s="3">
        <v>16</v>
      </c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3"/>
    </row>
    <row r="5744" spans="1:30" hidden="1" x14ac:dyDescent="0.25">
      <c r="A5744" s="2">
        <v>10</v>
      </c>
      <c r="B5744" s="2">
        <v>2020</v>
      </c>
      <c r="C5744" s="4" t="str">
        <f>INDEX(Index!$B$1:$B$500,MATCH($F5744,Index!$A$1:$A$500,0)
)</f>
        <v>SF</v>
      </c>
      <c r="D5744" s="4">
        <v>0</v>
      </c>
      <c r="E5744" s="141">
        <f t="shared" si="89"/>
        <v>1.6267649465511864E-2</v>
      </c>
      <c r="F5744" s="3" t="s">
        <v>1</v>
      </c>
      <c r="G5744" s="3">
        <v>15</v>
      </c>
      <c r="H5744" s="125">
        <v>1.6267649465511864E-2</v>
      </c>
      <c r="I5744" s="3"/>
      <c r="J5744" s="3"/>
      <c r="K5744" s="3" t="s">
        <v>148</v>
      </c>
      <c r="L5744" s="125">
        <v>-5.5199302364410702E-2</v>
      </c>
      <c r="M5744" s="3">
        <v>23</v>
      </c>
      <c r="N5744" s="125">
        <v>-7.8367745315481796E-2</v>
      </c>
      <c r="O5744" s="3">
        <v>8</v>
      </c>
      <c r="P5744" s="125">
        <v>-6.9007934855592297E-3</v>
      </c>
      <c r="Q5744" s="3">
        <v>17</v>
      </c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3"/>
    </row>
    <row r="5745" spans="1:30" hidden="1" x14ac:dyDescent="0.25">
      <c r="A5745" s="2">
        <v>10</v>
      </c>
      <c r="B5745" s="2">
        <v>2020</v>
      </c>
      <c r="C5745" s="4" t="str">
        <f>INDEX(Index!$B$1:$B$500,MATCH($F5745,Index!$A$1:$A$500,0)
)</f>
        <v>CLE</v>
      </c>
      <c r="D5745" s="4">
        <v>0</v>
      </c>
      <c r="E5745" s="141">
        <f t="shared" si="89"/>
        <v>1.4659594737148909E-2</v>
      </c>
      <c r="F5745" s="3" t="s">
        <v>10</v>
      </c>
      <c r="G5745" s="3">
        <v>16</v>
      </c>
      <c r="H5745" s="125">
        <v>1.4659594737148909E-2</v>
      </c>
      <c r="I5745" s="3"/>
      <c r="J5745" s="3"/>
      <c r="K5745" s="3" t="s">
        <v>134</v>
      </c>
      <c r="L5745" s="125">
        <v>4.26709819106958E-2</v>
      </c>
      <c r="M5745" s="3">
        <v>15</v>
      </c>
      <c r="N5745" s="125">
        <v>-3.80221569009037E-2</v>
      </c>
      <c r="O5745" s="3">
        <v>14</v>
      </c>
      <c r="P5745" s="125">
        <v>-6.6033544074450598E-2</v>
      </c>
      <c r="Q5745" s="3">
        <v>28</v>
      </c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3"/>
    </row>
    <row r="5746" spans="1:30" hidden="1" x14ac:dyDescent="0.25">
      <c r="A5746" s="2">
        <v>10</v>
      </c>
      <c r="B5746" s="2">
        <v>2020</v>
      </c>
      <c r="C5746" s="4" t="str">
        <f>INDEX(Index!$B$1:$B$500,MATCH($F5746,Index!$A$1:$A$500,0)
)</f>
        <v>CAR</v>
      </c>
      <c r="D5746" s="4">
        <v>0</v>
      </c>
      <c r="E5746" s="141">
        <f t="shared" si="89"/>
        <v>1.9987142039751982E-3</v>
      </c>
      <c r="F5746" s="3" t="s">
        <v>51</v>
      </c>
      <c r="G5746" s="3">
        <v>17</v>
      </c>
      <c r="H5746" s="125">
        <v>1.9987142039751982E-3</v>
      </c>
      <c r="I5746" s="3"/>
      <c r="J5746" s="3"/>
      <c r="K5746" s="3" t="s">
        <v>147</v>
      </c>
      <c r="L5746" s="125">
        <v>9.6457768267004501E-2</v>
      </c>
      <c r="M5746" s="3">
        <v>7</v>
      </c>
      <c r="N5746" s="125">
        <v>0.109590266060965</v>
      </c>
      <c r="O5746" s="3">
        <v>27</v>
      </c>
      <c r="P5746" s="125">
        <v>1.51312119979357E-2</v>
      </c>
      <c r="Q5746" s="3">
        <v>11</v>
      </c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3"/>
    </row>
    <row r="5747" spans="1:30" hidden="1" x14ac:dyDescent="0.25">
      <c r="A5747" s="2">
        <v>10</v>
      </c>
      <c r="B5747" s="2">
        <v>2020</v>
      </c>
      <c r="C5747" s="4" t="str">
        <f>INDEX(Index!$B$1:$B$500,MATCH($F5747,Index!$A$1:$A$500,0)
)</f>
        <v>TEN</v>
      </c>
      <c r="D5747" s="4">
        <v>0</v>
      </c>
      <c r="E5747" s="141">
        <f t="shared" si="89"/>
        <v>-6.4729581821790005E-2</v>
      </c>
      <c r="F5747" s="3" t="s">
        <v>45</v>
      </c>
      <c r="G5747" s="3">
        <v>18</v>
      </c>
      <c r="H5747" s="125">
        <v>-6.4729581821790005E-2</v>
      </c>
      <c r="I5747" s="3"/>
      <c r="J5747" s="3"/>
      <c r="K5747" s="3" t="s">
        <v>134</v>
      </c>
      <c r="L5747" s="125">
        <v>0.13879103269238199</v>
      </c>
      <c r="M5747" s="3">
        <v>5</v>
      </c>
      <c r="N5747" s="125">
        <v>0.100473272422152</v>
      </c>
      <c r="O5747" s="3">
        <v>26</v>
      </c>
      <c r="P5747" s="125">
        <v>-0.10304734209202</v>
      </c>
      <c r="Q5747" s="3">
        <v>31</v>
      </c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3"/>
    </row>
    <row r="5748" spans="1:30" hidden="1" x14ac:dyDescent="0.25">
      <c r="A5748" s="2">
        <v>10</v>
      </c>
      <c r="B5748" s="2">
        <v>2020</v>
      </c>
      <c r="C5748" s="4" t="str">
        <f>INDEX(Index!$B$1:$B$500,MATCH($F5748,Index!$A$1:$A$500,0)
)</f>
        <v>DET</v>
      </c>
      <c r="D5748" s="4">
        <v>0</v>
      </c>
      <c r="E5748" s="141">
        <f t="shared" si="89"/>
        <v>-6.8889441331319468E-2</v>
      </c>
      <c r="F5748" s="3" t="s">
        <v>21</v>
      </c>
      <c r="G5748" s="3">
        <v>19</v>
      </c>
      <c r="H5748" s="125">
        <v>-6.8889441331319468E-2</v>
      </c>
      <c r="I5748" s="3"/>
      <c r="J5748" s="3"/>
      <c r="K5748" s="3" t="s">
        <v>135</v>
      </c>
      <c r="L5748" s="125">
        <v>5.1277311170689899E-2</v>
      </c>
      <c r="M5748" s="3">
        <v>14</v>
      </c>
      <c r="N5748" s="125">
        <v>0.12095690879091101</v>
      </c>
      <c r="O5748" s="3">
        <v>28</v>
      </c>
      <c r="P5748" s="125">
        <v>7.9015628890163805E-4</v>
      </c>
      <c r="Q5748" s="3">
        <v>15</v>
      </c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3"/>
      <c r="AD5748" s="3"/>
    </row>
    <row r="5749" spans="1:30" hidden="1" x14ac:dyDescent="0.25">
      <c r="A5749" s="2">
        <v>10</v>
      </c>
      <c r="B5749" s="2">
        <v>2020</v>
      </c>
      <c r="C5749" s="4" t="str">
        <f>INDEX(Index!$B$1:$B$500,MATCH($F5749,Index!$A$1:$A$500,0)
)</f>
        <v>ATL</v>
      </c>
      <c r="D5749" s="4">
        <v>0</v>
      </c>
      <c r="E5749" s="141">
        <f t="shared" si="89"/>
        <v>-7.2638299868065109E-2</v>
      </c>
      <c r="F5749" s="3" t="s">
        <v>43</v>
      </c>
      <c r="G5749" s="3">
        <v>20</v>
      </c>
      <c r="H5749" s="125">
        <v>-7.2638299868065109E-2</v>
      </c>
      <c r="I5749" s="3"/>
      <c r="J5749" s="3"/>
      <c r="K5749" s="3" t="s">
        <v>140</v>
      </c>
      <c r="L5749" s="125">
        <v>1.63920724911449E-2</v>
      </c>
      <c r="M5749" s="3">
        <v>17</v>
      </c>
      <c r="N5749" s="125">
        <v>7.2296575469877306E-2</v>
      </c>
      <c r="O5749" s="3">
        <v>22</v>
      </c>
      <c r="P5749" s="125">
        <v>-1.67337968893327E-2</v>
      </c>
      <c r="Q5749" s="3">
        <v>20</v>
      </c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3"/>
    </row>
    <row r="5750" spans="1:30" hidden="1" x14ac:dyDescent="0.25">
      <c r="A5750" s="2">
        <v>10</v>
      </c>
      <c r="B5750" s="2">
        <v>2020</v>
      </c>
      <c r="C5750" s="4" t="str">
        <f>INDEX(Index!$B$1:$B$500,MATCH($F5750,Index!$A$1:$A$500,0)
)</f>
        <v>CHI</v>
      </c>
      <c r="D5750" s="4">
        <v>0</v>
      </c>
      <c r="E5750" s="141">
        <f t="shared" si="89"/>
        <v>-7.5538440446055413E-2</v>
      </c>
      <c r="F5750" s="3" t="s">
        <v>64</v>
      </c>
      <c r="G5750" s="3">
        <v>21</v>
      </c>
      <c r="H5750" s="125">
        <v>-7.5538440446055413E-2</v>
      </c>
      <c r="I5750" s="3"/>
      <c r="J5750" s="3"/>
      <c r="K5750" s="3" t="s">
        <v>145</v>
      </c>
      <c r="L5750" s="125">
        <v>-0.22953149163408501</v>
      </c>
      <c r="M5750" s="3">
        <v>30</v>
      </c>
      <c r="N5750" s="125">
        <v>-0.14175357001486599</v>
      </c>
      <c r="O5750" s="3">
        <v>6</v>
      </c>
      <c r="P5750" s="125">
        <v>1.22394811731636E-2</v>
      </c>
      <c r="Q5750" s="3">
        <v>12</v>
      </c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3"/>
      <c r="AD5750" s="3"/>
    </row>
    <row r="5751" spans="1:30" hidden="1" x14ac:dyDescent="0.25">
      <c r="A5751" s="2">
        <v>10</v>
      </c>
      <c r="B5751" s="2">
        <v>2020</v>
      </c>
      <c r="C5751" s="4" t="str">
        <f>INDEX(Index!$B$1:$B$500,MATCH($F5751,Index!$A$1:$A$500,0)
)</f>
        <v>NE</v>
      </c>
      <c r="D5751" s="4">
        <v>0</v>
      </c>
      <c r="E5751" s="141">
        <f t="shared" si="89"/>
        <v>-0.1178413036095718</v>
      </c>
      <c r="F5751" s="3" t="s">
        <v>17</v>
      </c>
      <c r="G5751" s="3">
        <v>22</v>
      </c>
      <c r="H5751" s="125">
        <v>-0.1178413036095718</v>
      </c>
      <c r="I5751" s="3"/>
      <c r="J5751" s="3"/>
      <c r="K5751" s="3" t="s">
        <v>135</v>
      </c>
      <c r="L5751" s="125">
        <v>1.9687798442498899E-4</v>
      </c>
      <c r="M5751" s="3">
        <v>20</v>
      </c>
      <c r="N5751" s="125">
        <v>0.150083084335419</v>
      </c>
      <c r="O5751" s="3">
        <v>31</v>
      </c>
      <c r="P5751" s="125">
        <v>3.2044902741422202E-2</v>
      </c>
      <c r="Q5751" s="3">
        <v>7</v>
      </c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3"/>
    </row>
    <row r="5752" spans="1:30" hidden="1" x14ac:dyDescent="0.25">
      <c r="A5752" s="2">
        <v>10</v>
      </c>
      <c r="B5752" s="2">
        <v>2020</v>
      </c>
      <c r="C5752" s="4" t="str">
        <f>INDEX(Index!$B$1:$B$500,MATCH($F5752,Index!$A$1:$A$500,0)
)</f>
        <v>HOU</v>
      </c>
      <c r="D5752" s="4">
        <v>0</v>
      </c>
      <c r="E5752" s="141">
        <f t="shared" si="89"/>
        <v>-0.12942275771990261</v>
      </c>
      <c r="F5752" s="3" t="s">
        <v>49</v>
      </c>
      <c r="G5752" s="3">
        <v>23</v>
      </c>
      <c r="H5752" s="125">
        <v>-0.12942275771990261</v>
      </c>
      <c r="I5752" s="3"/>
      <c r="J5752" s="3"/>
      <c r="K5752" s="3" t="s">
        <v>141</v>
      </c>
      <c r="L5752" s="125">
        <v>4.4810096851169001E-3</v>
      </c>
      <c r="M5752" s="3">
        <v>19</v>
      </c>
      <c r="N5752" s="125">
        <v>0.124757203086343</v>
      </c>
      <c r="O5752" s="3">
        <v>29</v>
      </c>
      <c r="P5752" s="125">
        <v>-9.1465643186764995E-3</v>
      </c>
      <c r="Q5752" s="3">
        <v>18</v>
      </c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3"/>
      <c r="AD5752" s="3"/>
    </row>
    <row r="5753" spans="1:30" hidden="1" x14ac:dyDescent="0.25">
      <c r="A5753" s="2">
        <v>10</v>
      </c>
      <c r="B5753" s="2">
        <v>2020</v>
      </c>
      <c r="C5753" s="4" t="str">
        <f>INDEX(Index!$B$1:$B$500,MATCH($F5753,Index!$A$1:$A$500,0)
)</f>
        <v>LAC</v>
      </c>
      <c r="D5753" s="4">
        <v>0</v>
      </c>
      <c r="E5753" s="141">
        <f t="shared" si="89"/>
        <v>-0.13230681761525398</v>
      </c>
      <c r="F5753" s="3" t="s">
        <v>28</v>
      </c>
      <c r="G5753" s="3">
        <v>24</v>
      </c>
      <c r="H5753" s="125">
        <v>-0.13230681761525398</v>
      </c>
      <c r="I5753" s="3"/>
      <c r="J5753" s="3"/>
      <c r="K5753" s="3" t="s">
        <v>141</v>
      </c>
      <c r="L5753" s="125">
        <v>6.6119149309655401E-2</v>
      </c>
      <c r="M5753" s="3">
        <v>12</v>
      </c>
      <c r="N5753" s="125">
        <v>6.7487409669894402E-2</v>
      </c>
      <c r="O5753" s="3">
        <v>21</v>
      </c>
      <c r="P5753" s="125">
        <v>-0.13093855725501499</v>
      </c>
      <c r="Q5753" s="3">
        <v>32</v>
      </c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3"/>
    </row>
    <row r="5754" spans="1:30" hidden="1" x14ac:dyDescent="0.25">
      <c r="A5754" s="2">
        <v>10</v>
      </c>
      <c r="B5754" s="2">
        <v>2020</v>
      </c>
      <c r="C5754" s="4" t="str">
        <f>INDEX(Index!$B$1:$B$500,MATCH($F5754,Index!$A$1:$A$500,0)
)</f>
        <v>WAS</v>
      </c>
      <c r="D5754" s="4">
        <v>0</v>
      </c>
      <c r="E5754" s="141">
        <f t="shared" si="89"/>
        <v>-0.15694853927918201</v>
      </c>
      <c r="F5754" s="3" t="s">
        <v>26</v>
      </c>
      <c r="G5754" s="3">
        <v>25</v>
      </c>
      <c r="H5754" s="125">
        <v>-0.15694853927918201</v>
      </c>
      <c r="I5754" s="3"/>
      <c r="J5754" s="3"/>
      <c r="K5754" s="3" t="s">
        <v>141</v>
      </c>
      <c r="L5754" s="125">
        <v>-0.20748031868762401</v>
      </c>
      <c r="M5754" s="3">
        <v>29</v>
      </c>
      <c r="N5754" s="125">
        <v>-8.1881275624543198E-2</v>
      </c>
      <c r="O5754" s="3">
        <v>7</v>
      </c>
      <c r="P5754" s="125">
        <v>-3.1349496216101197E-2</v>
      </c>
      <c r="Q5754" s="3">
        <v>25</v>
      </c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3"/>
      <c r="AD5754" s="3"/>
    </row>
    <row r="5755" spans="1:30" hidden="1" x14ac:dyDescent="0.25">
      <c r="A5755" s="2">
        <v>10</v>
      </c>
      <c r="B5755" s="2">
        <v>2020</v>
      </c>
      <c r="C5755" s="4" t="str">
        <f>INDEX(Index!$B$1:$B$500,MATCH($F5755,Index!$A$1:$A$500,0)
)</f>
        <v>NYG</v>
      </c>
      <c r="D5755" s="4">
        <v>0</v>
      </c>
      <c r="E5755" s="141">
        <f t="shared" si="89"/>
        <v>-0.16788686274177481</v>
      </c>
      <c r="F5755" s="3" t="s">
        <v>15</v>
      </c>
      <c r="G5755" s="3">
        <v>26</v>
      </c>
      <c r="H5755" s="125">
        <v>-0.16788686274177481</v>
      </c>
      <c r="I5755" s="3"/>
      <c r="J5755" s="3"/>
      <c r="K5755" s="3" t="s">
        <v>147</v>
      </c>
      <c r="L5755" s="125">
        <v>-9.6994732352435595E-2</v>
      </c>
      <c r="M5755" s="3">
        <v>25</v>
      </c>
      <c r="N5755" s="125">
        <v>0.132619102929182</v>
      </c>
      <c r="O5755" s="3">
        <v>30</v>
      </c>
      <c r="P5755" s="125">
        <v>6.17269725398428E-2</v>
      </c>
      <c r="Q5755" s="3">
        <v>4</v>
      </c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3"/>
    </row>
    <row r="5756" spans="1:30" hidden="1" x14ac:dyDescent="0.25">
      <c r="A5756" s="2">
        <v>10</v>
      </c>
      <c r="B5756" s="2">
        <v>2020</v>
      </c>
      <c r="C5756" s="4" t="str">
        <f>INDEX(Index!$B$1:$B$500,MATCH($F5756,Index!$A$1:$A$500,0)
)</f>
        <v>DAL</v>
      </c>
      <c r="D5756" s="4">
        <v>0</v>
      </c>
      <c r="E5756" s="141">
        <f t="shared" si="89"/>
        <v>-0.17174558374635843</v>
      </c>
      <c r="F5756" s="3" t="s">
        <v>3</v>
      </c>
      <c r="G5756" s="3">
        <v>27</v>
      </c>
      <c r="H5756" s="125">
        <v>-0.17174558374635843</v>
      </c>
      <c r="I5756" s="3"/>
      <c r="J5756" s="3"/>
      <c r="K5756" s="3" t="s">
        <v>141</v>
      </c>
      <c r="L5756" s="125">
        <v>-0.115665361182632</v>
      </c>
      <c r="M5756" s="3">
        <v>26</v>
      </c>
      <c r="N5756" s="125">
        <v>7.2993191968198007E-2</v>
      </c>
      <c r="O5756" s="3">
        <v>23</v>
      </c>
      <c r="P5756" s="125">
        <v>1.6912969404471598E-2</v>
      </c>
      <c r="Q5756" s="3">
        <v>10</v>
      </c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3"/>
    </row>
    <row r="5757" spans="1:30" hidden="1" x14ac:dyDescent="0.25">
      <c r="A5757" s="2">
        <v>10</v>
      </c>
      <c r="B5757" s="2">
        <v>2020</v>
      </c>
      <c r="C5757" s="4" t="str">
        <f>INDEX(Index!$B$1:$B$500,MATCH($F5757,Index!$A$1:$A$500,0)
)</f>
        <v>CIN</v>
      </c>
      <c r="D5757" s="4">
        <v>0</v>
      </c>
      <c r="E5757" s="141">
        <f t="shared" si="89"/>
        <v>-0.21721947458313012</v>
      </c>
      <c r="F5757" s="3" t="s">
        <v>24</v>
      </c>
      <c r="G5757" s="3">
        <v>28</v>
      </c>
      <c r="H5757" s="125">
        <v>-0.21721947458313012</v>
      </c>
      <c r="I5757" s="3"/>
      <c r="J5757" s="3"/>
      <c r="K5757" s="3" t="s">
        <v>314</v>
      </c>
      <c r="L5757" s="125">
        <v>-0.125074182663897</v>
      </c>
      <c r="M5757" s="3">
        <v>27</v>
      </c>
      <c r="N5757" s="125">
        <v>9.6253606343364995E-2</v>
      </c>
      <c r="O5757" s="3">
        <v>25</v>
      </c>
      <c r="P5757" s="125">
        <v>4.1083144241318599E-3</v>
      </c>
      <c r="Q5757" s="3">
        <v>14</v>
      </c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3"/>
    </row>
    <row r="5758" spans="1:30" hidden="1" x14ac:dyDescent="0.25">
      <c r="A5758" s="2">
        <v>10</v>
      </c>
      <c r="B5758" s="2">
        <v>2020</v>
      </c>
      <c r="C5758" s="4" t="str">
        <f>INDEX(Index!$B$1:$B$500,MATCH($F5758,Index!$A$1:$A$500,0)
)</f>
        <v>JAX</v>
      </c>
      <c r="D5758" s="4">
        <v>0</v>
      </c>
      <c r="E5758" s="141">
        <f t="shared" si="89"/>
        <v>-0.21752950426109235</v>
      </c>
      <c r="F5758" s="3" t="s">
        <v>12</v>
      </c>
      <c r="G5758" s="3">
        <v>29</v>
      </c>
      <c r="H5758" s="125">
        <v>-0.21752950426109235</v>
      </c>
      <c r="I5758" s="3"/>
      <c r="J5758" s="3"/>
      <c r="K5758" s="3" t="s">
        <v>142</v>
      </c>
      <c r="L5758" s="125">
        <v>-5.8231141438239001E-2</v>
      </c>
      <c r="M5758" s="3">
        <v>24</v>
      </c>
      <c r="N5758" s="125">
        <v>0.16627417165979699</v>
      </c>
      <c r="O5758" s="3">
        <v>32</v>
      </c>
      <c r="P5758" s="125">
        <v>6.9758088369436498E-3</v>
      </c>
      <c r="Q5758" s="3">
        <v>13</v>
      </c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3"/>
    </row>
    <row r="5759" spans="1:30" hidden="1" x14ac:dyDescent="0.25">
      <c r="A5759" s="2">
        <v>10</v>
      </c>
      <c r="B5759" s="2">
        <v>2020</v>
      </c>
      <c r="C5759" s="4" t="str">
        <f>INDEX(Index!$B$1:$B$500,MATCH($F5759,Index!$A$1:$A$500,0)
)</f>
        <v>PHI</v>
      </c>
      <c r="D5759" s="4">
        <v>0</v>
      </c>
      <c r="E5759" s="141">
        <f t="shared" si="89"/>
        <v>-0.2210493553787799</v>
      </c>
      <c r="F5759" s="3" t="s">
        <v>7</v>
      </c>
      <c r="G5759" s="3">
        <v>30</v>
      </c>
      <c r="H5759" s="125">
        <v>-0.2210493553787799</v>
      </c>
      <c r="I5759" s="3"/>
      <c r="J5759" s="3"/>
      <c r="K5759" s="3" t="s">
        <v>240</v>
      </c>
      <c r="L5759" s="125">
        <v>-0.18274898880120299</v>
      </c>
      <c r="M5759" s="3">
        <v>28</v>
      </c>
      <c r="N5759" s="125">
        <v>2.1781548020487401E-2</v>
      </c>
      <c r="O5759" s="3">
        <v>17</v>
      </c>
      <c r="P5759" s="125">
        <v>-1.6518818557089501E-2</v>
      </c>
      <c r="Q5759" s="3">
        <v>19</v>
      </c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3"/>
    </row>
    <row r="5760" spans="1:30" hidden="1" x14ac:dyDescent="0.25">
      <c r="A5760" s="2">
        <v>10</v>
      </c>
      <c r="B5760" s="2">
        <v>2020</v>
      </c>
      <c r="C5760" s="4" t="str">
        <f>INDEX(Index!$B$1:$B$500,MATCH($F5760,Index!$A$1:$A$500,0)
)</f>
        <v>DEN</v>
      </c>
      <c r="D5760" s="4">
        <v>0</v>
      </c>
      <c r="E5760" s="141">
        <f t="shared" si="89"/>
        <v>-0.28817330339627023</v>
      </c>
      <c r="F5760" s="3" t="s">
        <v>39</v>
      </c>
      <c r="G5760" s="3">
        <v>31</v>
      </c>
      <c r="H5760" s="125">
        <v>-0.28817330339627023</v>
      </c>
      <c r="I5760" s="3"/>
      <c r="J5760" s="3"/>
      <c r="K5760" s="3" t="s">
        <v>140</v>
      </c>
      <c r="L5760" s="125">
        <v>-0.27082259959615002</v>
      </c>
      <c r="M5760" s="3">
        <v>32</v>
      </c>
      <c r="N5760" s="125">
        <v>-1.84882001302627E-2</v>
      </c>
      <c r="O5760" s="3">
        <v>16</v>
      </c>
      <c r="P5760" s="125">
        <v>-3.5838903930382901E-2</v>
      </c>
      <c r="Q5760" s="3">
        <v>26</v>
      </c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3"/>
    </row>
    <row r="5761" spans="1:30" hidden="1" x14ac:dyDescent="0.25">
      <c r="A5761" s="2">
        <v>10</v>
      </c>
      <c r="B5761" s="2">
        <v>2020</v>
      </c>
      <c r="C5761" s="4" t="str">
        <f>INDEX(Index!$B$1:$B$500,MATCH($F5761,Index!$A$1:$A$500,0)
)</f>
        <v>NYJ</v>
      </c>
      <c r="D5761" s="4">
        <v>0</v>
      </c>
      <c r="E5761" s="141">
        <f t="shared" si="89"/>
        <v>-0.37759935466788053</v>
      </c>
      <c r="F5761" s="3" t="s">
        <v>9</v>
      </c>
      <c r="G5761" s="3">
        <v>32</v>
      </c>
      <c r="H5761" s="125">
        <v>-0.37759935466788053</v>
      </c>
      <c r="I5761" s="3"/>
      <c r="J5761" s="3"/>
      <c r="K5761" s="3" t="s">
        <v>220</v>
      </c>
      <c r="L5761" s="125">
        <v>-0.24332256231270499</v>
      </c>
      <c r="M5761" s="3">
        <v>31</v>
      </c>
      <c r="N5761" s="125">
        <v>8.9462125505928303E-2</v>
      </c>
      <c r="O5761" s="3">
        <v>24</v>
      </c>
      <c r="P5761" s="125">
        <v>-4.4814666849247203E-2</v>
      </c>
      <c r="Q5761" s="3">
        <v>27</v>
      </c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3"/>
      <c r="AD5761" s="3"/>
    </row>
    <row r="5762" spans="1:30" hidden="1" x14ac:dyDescent="0.25">
      <c r="A5762" s="2">
        <v>11</v>
      </c>
      <c r="B5762" s="2">
        <v>2020</v>
      </c>
      <c r="C5762" s="4" t="str">
        <f>INDEX(Index!$B$1:$B$500,MATCH($F5762,Index!$A$1:$A$500,0)
)</f>
        <v>NO</v>
      </c>
      <c r="D5762" s="4">
        <v>0</v>
      </c>
      <c r="E5762" s="141">
        <f t="shared" ref="E5762:E5825" si="90">IF(D5762=1,H5762/100,H5762)</f>
        <v>0.37501859057819542</v>
      </c>
      <c r="F5762" s="3" t="s">
        <v>27</v>
      </c>
      <c r="G5762" s="3">
        <v>1</v>
      </c>
      <c r="H5762" s="125">
        <v>0.37501859057819542</v>
      </c>
      <c r="I5762" s="3"/>
      <c r="J5762" s="3"/>
      <c r="K5762" s="3" t="s">
        <v>144</v>
      </c>
      <c r="L5762" s="125">
        <v>0.152468715304512</v>
      </c>
      <c r="M5762" s="3">
        <v>4</v>
      </c>
      <c r="N5762" s="125">
        <v>-0.185927250918098</v>
      </c>
      <c r="O5762" s="3">
        <v>2</v>
      </c>
      <c r="P5762" s="125">
        <v>3.6622624355585401E-2</v>
      </c>
      <c r="Q5762" s="3">
        <v>5</v>
      </c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3"/>
    </row>
    <row r="5763" spans="1:30" hidden="1" x14ac:dyDescent="0.25">
      <c r="A5763" s="2">
        <v>11</v>
      </c>
      <c r="B5763" s="2">
        <v>2020</v>
      </c>
      <c r="C5763" s="4" t="str">
        <f>INDEX(Index!$B$1:$B$500,MATCH($F5763,Index!$A$1:$A$500,0)
)</f>
        <v>PIT</v>
      </c>
      <c r="D5763" s="4">
        <v>0</v>
      </c>
      <c r="E5763" s="141">
        <f t="shared" si="90"/>
        <v>0.25627101529601998</v>
      </c>
      <c r="F5763" s="3" t="s">
        <v>32</v>
      </c>
      <c r="G5763" s="3">
        <v>2</v>
      </c>
      <c r="H5763" s="125">
        <v>0.25627101529601998</v>
      </c>
      <c r="I5763" s="3"/>
      <c r="J5763" s="3"/>
      <c r="K5763" s="3" t="s">
        <v>225</v>
      </c>
      <c r="L5763" s="125">
        <v>-2.9970018444520998E-3</v>
      </c>
      <c r="M5763" s="3">
        <v>19</v>
      </c>
      <c r="N5763" s="125">
        <v>-0.23926111587822099</v>
      </c>
      <c r="O5763" s="3">
        <v>1</v>
      </c>
      <c r="P5763" s="125">
        <v>2.00069012622511E-2</v>
      </c>
      <c r="Q5763" s="3">
        <v>8</v>
      </c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3"/>
      <c r="AD5763" s="3"/>
    </row>
    <row r="5764" spans="1:30" hidden="1" x14ac:dyDescent="0.25">
      <c r="A5764" s="2">
        <v>11</v>
      </c>
      <c r="B5764" s="2">
        <v>2020</v>
      </c>
      <c r="C5764" s="4" t="str">
        <f>INDEX(Index!$B$1:$B$500,MATCH($F5764,Index!$A$1:$A$500,0)
)</f>
        <v>TB</v>
      </c>
      <c r="D5764" s="4">
        <v>0</v>
      </c>
      <c r="E5764" s="141">
        <f t="shared" si="90"/>
        <v>0.23643982235956928</v>
      </c>
      <c r="F5764" s="3" t="s">
        <v>38</v>
      </c>
      <c r="G5764" s="3">
        <v>3</v>
      </c>
      <c r="H5764" s="125">
        <v>0.23643982235956928</v>
      </c>
      <c r="I5764" s="3"/>
      <c r="J5764" s="3"/>
      <c r="K5764" s="3" t="s">
        <v>152</v>
      </c>
      <c r="L5764" s="125">
        <v>7.4375177932102299E-2</v>
      </c>
      <c r="M5764" s="3">
        <v>9</v>
      </c>
      <c r="N5764" s="125">
        <v>-0.18431331572985399</v>
      </c>
      <c r="O5764" s="3">
        <v>3</v>
      </c>
      <c r="P5764" s="125">
        <v>-2.2248671302386998E-2</v>
      </c>
      <c r="Q5764" s="3">
        <v>23</v>
      </c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3"/>
    </row>
    <row r="5765" spans="1:30" hidden="1" x14ac:dyDescent="0.25">
      <c r="A5765" s="2">
        <v>11</v>
      </c>
      <c r="B5765" s="2">
        <v>2020</v>
      </c>
      <c r="C5765" s="4" t="str">
        <f>INDEX(Index!$B$1:$B$500,MATCH($F5765,Index!$A$1:$A$500,0)
)</f>
        <v>KC</v>
      </c>
      <c r="D5765" s="4">
        <v>0</v>
      </c>
      <c r="E5765" s="141">
        <f t="shared" si="90"/>
        <v>0.2253791776015473</v>
      </c>
      <c r="F5765" s="3" t="s">
        <v>5</v>
      </c>
      <c r="G5765" s="3">
        <v>4</v>
      </c>
      <c r="H5765" s="125">
        <v>0.2253791776015473</v>
      </c>
      <c r="I5765" s="3"/>
      <c r="J5765" s="3"/>
      <c r="K5765" s="3" t="s">
        <v>224</v>
      </c>
      <c r="L5765" s="125">
        <v>0.212123449206475</v>
      </c>
      <c r="M5765" s="3">
        <v>1</v>
      </c>
      <c r="N5765" s="125">
        <v>-3.2050080845048297E-2</v>
      </c>
      <c r="O5765" s="3">
        <v>12</v>
      </c>
      <c r="P5765" s="125">
        <v>-1.8794352449976001E-2</v>
      </c>
      <c r="Q5765" s="3">
        <v>21</v>
      </c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3"/>
    </row>
    <row r="5766" spans="1:30" hidden="1" x14ac:dyDescent="0.25">
      <c r="A5766" s="2">
        <v>11</v>
      </c>
      <c r="B5766" s="2">
        <v>2020</v>
      </c>
      <c r="C5766" s="4" t="str">
        <f>INDEX(Index!$B$1:$B$500,MATCH($F5766,Index!$A$1:$A$500,0)
)</f>
        <v>GB</v>
      </c>
      <c r="D5766" s="4">
        <v>0</v>
      </c>
      <c r="E5766" s="141">
        <f t="shared" si="90"/>
        <v>0.2014755158736361</v>
      </c>
      <c r="F5766" s="3" t="s">
        <v>20</v>
      </c>
      <c r="G5766" s="3">
        <v>5</v>
      </c>
      <c r="H5766" s="125">
        <v>0.2014755158736361</v>
      </c>
      <c r="I5766" s="3"/>
      <c r="J5766" s="3"/>
      <c r="K5766" s="3" t="s">
        <v>143</v>
      </c>
      <c r="L5766" s="125">
        <v>0.20977061453283</v>
      </c>
      <c r="M5766" s="3">
        <v>2</v>
      </c>
      <c r="N5766" s="125">
        <v>-2.4193812400298598E-2</v>
      </c>
      <c r="O5766" s="3">
        <v>15</v>
      </c>
      <c r="P5766" s="125">
        <v>-3.2488911059492503E-2</v>
      </c>
      <c r="Q5766" s="3">
        <v>26</v>
      </c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3"/>
    </row>
    <row r="5767" spans="1:30" hidden="1" x14ac:dyDescent="0.25">
      <c r="A5767" s="2">
        <v>11</v>
      </c>
      <c r="B5767" s="2">
        <v>2020</v>
      </c>
      <c r="C5767" s="4" t="str">
        <f>INDEX(Index!$B$1:$B$500,MATCH($F5767,Index!$A$1:$A$500,0)
)</f>
        <v>IND</v>
      </c>
      <c r="D5767" s="4">
        <v>0</v>
      </c>
      <c r="E5767" s="141">
        <f t="shared" si="90"/>
        <v>0.19775761705037331</v>
      </c>
      <c r="F5767" s="3" t="s">
        <v>35</v>
      </c>
      <c r="G5767" s="3">
        <v>6</v>
      </c>
      <c r="H5767" s="125">
        <v>0.19775761705037331</v>
      </c>
      <c r="I5767" s="3"/>
      <c r="J5767" s="3"/>
      <c r="K5767" s="3" t="s">
        <v>143</v>
      </c>
      <c r="L5767" s="125">
        <v>3.1366045394063902E-2</v>
      </c>
      <c r="M5767" s="3">
        <v>14</v>
      </c>
      <c r="N5767" s="125">
        <v>-0.131691300590382</v>
      </c>
      <c r="O5767" s="3">
        <v>5</v>
      </c>
      <c r="P5767" s="125">
        <v>3.47002710659274E-2</v>
      </c>
      <c r="Q5767" s="3">
        <v>6</v>
      </c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3"/>
      <c r="AD5767" s="3"/>
    </row>
    <row r="5768" spans="1:30" hidden="1" x14ac:dyDescent="0.25">
      <c r="A5768" s="2">
        <v>11</v>
      </c>
      <c r="B5768" s="2">
        <v>2020</v>
      </c>
      <c r="C5768" s="4" t="str">
        <f>INDEX(Index!$B$1:$B$500,MATCH($F5768,Index!$A$1:$A$500,0)
)</f>
        <v>SEA</v>
      </c>
      <c r="D5768" s="4">
        <v>0</v>
      </c>
      <c r="E5768" s="141">
        <f t="shared" si="90"/>
        <v>0.17582307208090719</v>
      </c>
      <c r="F5768" s="3" t="s">
        <v>30</v>
      </c>
      <c r="G5768" s="3">
        <v>7</v>
      </c>
      <c r="H5768" s="125">
        <v>0.17582307208090719</v>
      </c>
      <c r="I5768" s="3"/>
      <c r="J5768" s="3"/>
      <c r="K5768" s="3" t="s">
        <v>143</v>
      </c>
      <c r="L5768" s="125">
        <v>0.15382667655707799</v>
      </c>
      <c r="M5768" s="3">
        <v>3</v>
      </c>
      <c r="N5768" s="125">
        <v>4.2550477108977199E-2</v>
      </c>
      <c r="O5768" s="3">
        <v>19</v>
      </c>
      <c r="P5768" s="125">
        <v>6.4546872632806396E-2</v>
      </c>
      <c r="Q5768" s="3">
        <v>3</v>
      </c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3"/>
    </row>
    <row r="5769" spans="1:30" hidden="1" x14ac:dyDescent="0.25">
      <c r="A5769" s="2">
        <v>11</v>
      </c>
      <c r="B5769" s="2">
        <v>2020</v>
      </c>
      <c r="C5769" s="4" t="str">
        <f>INDEX(Index!$B$1:$B$500,MATCH($F5769,Index!$A$1:$A$500,0)
)</f>
        <v>BAL</v>
      </c>
      <c r="D5769" s="4">
        <v>0</v>
      </c>
      <c r="E5769" s="141">
        <f t="shared" si="90"/>
        <v>0.17260760524042379</v>
      </c>
      <c r="F5769" s="3" t="s">
        <v>18</v>
      </c>
      <c r="G5769" s="3">
        <v>8</v>
      </c>
      <c r="H5769" s="125">
        <v>0.17260760524042379</v>
      </c>
      <c r="I5769" s="3"/>
      <c r="J5769" s="3"/>
      <c r="K5769" s="3" t="s">
        <v>146</v>
      </c>
      <c r="L5769" s="125">
        <v>-4.4634232277581003E-2</v>
      </c>
      <c r="M5769" s="3">
        <v>22</v>
      </c>
      <c r="N5769" s="125">
        <v>-0.124834545546353</v>
      </c>
      <c r="O5769" s="3">
        <v>6</v>
      </c>
      <c r="P5769" s="125">
        <v>9.2407291971651803E-2</v>
      </c>
      <c r="Q5769" s="3">
        <v>2</v>
      </c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3"/>
    </row>
    <row r="5770" spans="1:30" hidden="1" x14ac:dyDescent="0.25">
      <c r="A5770" s="2">
        <v>11</v>
      </c>
      <c r="B5770" s="2">
        <v>2020</v>
      </c>
      <c r="C5770" s="4" t="str">
        <f>INDEX(Index!$B$1:$B$500,MATCH($F5770,Index!$A$1:$A$500,0)
)</f>
        <v>LAR</v>
      </c>
      <c r="D5770" s="4">
        <v>0</v>
      </c>
      <c r="E5770" s="141">
        <f t="shared" si="90"/>
        <v>0.10930523588745661</v>
      </c>
      <c r="F5770" s="3" t="s">
        <v>42</v>
      </c>
      <c r="G5770" s="3">
        <v>9</v>
      </c>
      <c r="H5770" s="125">
        <v>0.10930523588745661</v>
      </c>
      <c r="I5770" s="3"/>
      <c r="J5770" s="3"/>
      <c r="K5770" s="3" t="s">
        <v>143</v>
      </c>
      <c r="L5770" s="125">
        <v>0.107028991296336</v>
      </c>
      <c r="M5770" s="3">
        <v>6</v>
      </c>
      <c r="N5770" s="125">
        <v>-7.8548344832122599E-2</v>
      </c>
      <c r="O5770" s="3">
        <v>9</v>
      </c>
      <c r="P5770" s="125">
        <v>-7.6272100241002005E-2</v>
      </c>
      <c r="Q5770" s="3">
        <v>29</v>
      </c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3"/>
    </row>
    <row r="5771" spans="1:30" hidden="1" x14ac:dyDescent="0.25">
      <c r="A5771" s="2">
        <v>11</v>
      </c>
      <c r="B5771" s="2">
        <v>2020</v>
      </c>
      <c r="C5771" s="4" t="str">
        <f>INDEX(Index!$B$1:$B$500,MATCH($F5771,Index!$A$1:$A$500,0)
)</f>
        <v>MIA</v>
      </c>
      <c r="D5771" s="4">
        <v>0</v>
      </c>
      <c r="E5771" s="141">
        <f t="shared" si="90"/>
        <v>9.7922445831195609E-2</v>
      </c>
      <c r="F5771" s="3" t="s">
        <v>4</v>
      </c>
      <c r="G5771" s="3">
        <v>10</v>
      </c>
      <c r="H5771" s="125">
        <v>9.7922445831195609E-2</v>
      </c>
      <c r="I5771" s="3"/>
      <c r="J5771" s="3"/>
      <c r="K5771" s="3" t="s">
        <v>146</v>
      </c>
      <c r="L5771" s="125">
        <v>-2.3005228428032602E-2</v>
      </c>
      <c r="M5771" s="3">
        <v>21</v>
      </c>
      <c r="N5771" s="125">
        <v>-2.5950609479140602E-2</v>
      </c>
      <c r="O5771" s="3">
        <v>14</v>
      </c>
      <c r="P5771" s="125">
        <v>9.4977064780087606E-2</v>
      </c>
      <c r="Q5771" s="3">
        <v>1</v>
      </c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3"/>
    </row>
    <row r="5772" spans="1:30" hidden="1" x14ac:dyDescent="0.25">
      <c r="A5772" s="2">
        <v>11</v>
      </c>
      <c r="B5772" s="2">
        <v>2020</v>
      </c>
      <c r="C5772" s="4" t="str">
        <f>INDEX(Index!$B$1:$B$500,MATCH($F5772,Index!$A$1:$A$500,0)
)</f>
        <v>ARI</v>
      </c>
      <c r="D5772" s="4">
        <v>0</v>
      </c>
      <c r="E5772" s="141">
        <f t="shared" si="90"/>
        <v>6.8049818880797891E-2</v>
      </c>
      <c r="F5772" s="3" t="s">
        <v>23</v>
      </c>
      <c r="G5772" s="3">
        <v>11</v>
      </c>
      <c r="H5772" s="125">
        <v>6.8049818880797891E-2</v>
      </c>
      <c r="I5772" s="3"/>
      <c r="J5772" s="3"/>
      <c r="K5772" s="3" t="s">
        <v>146</v>
      </c>
      <c r="L5772" s="125">
        <v>8.8254471440523702E-2</v>
      </c>
      <c r="M5772" s="3">
        <v>8</v>
      </c>
      <c r="N5772" s="125">
        <v>9.63926941700798E-4</v>
      </c>
      <c r="O5772" s="3">
        <v>17</v>
      </c>
      <c r="P5772" s="125">
        <v>-1.9240725618024999E-2</v>
      </c>
      <c r="Q5772" s="3">
        <v>22</v>
      </c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3"/>
    </row>
    <row r="5773" spans="1:30" hidden="1" x14ac:dyDescent="0.25">
      <c r="A5773" s="2">
        <v>11</v>
      </c>
      <c r="B5773" s="2">
        <v>2020</v>
      </c>
      <c r="C5773" s="4" t="str">
        <f>INDEX(Index!$B$1:$B$500,MATCH($F5773,Index!$A$1:$A$500,0)
)</f>
        <v>BUF</v>
      </c>
      <c r="D5773" s="4">
        <v>0</v>
      </c>
      <c r="E5773" s="141">
        <f t="shared" si="90"/>
        <v>5.2794121574979397E-2</v>
      </c>
      <c r="F5773" s="3" t="s">
        <v>0</v>
      </c>
      <c r="G5773" s="3">
        <v>12</v>
      </c>
      <c r="H5773" s="125">
        <v>5.2794121574979397E-2</v>
      </c>
      <c r="I5773" s="3"/>
      <c r="J5773" s="3"/>
      <c r="K5773" s="3" t="s">
        <v>143</v>
      </c>
      <c r="L5773" s="125">
        <v>6.8333959588802895E-2</v>
      </c>
      <c r="M5773" s="3">
        <v>11</v>
      </c>
      <c r="N5773" s="125">
        <v>3.3986102196089801E-2</v>
      </c>
      <c r="O5773" s="3">
        <v>18</v>
      </c>
      <c r="P5773" s="125">
        <v>1.84462641822663E-2</v>
      </c>
      <c r="Q5773" s="3">
        <v>10</v>
      </c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3"/>
    </row>
    <row r="5774" spans="1:30" hidden="1" x14ac:dyDescent="0.25">
      <c r="A5774" s="2">
        <v>11</v>
      </c>
      <c r="B5774" s="2">
        <v>2020</v>
      </c>
      <c r="C5774" s="4" t="str">
        <f>INDEX(Index!$B$1:$B$500,MATCH($F5774,Index!$A$1:$A$500,0)
)</f>
        <v>SF</v>
      </c>
      <c r="D5774" s="4">
        <v>0</v>
      </c>
      <c r="E5774" s="141">
        <f t="shared" si="90"/>
        <v>2.7501757567240773E-2</v>
      </c>
      <c r="F5774" s="3" t="s">
        <v>1</v>
      </c>
      <c r="G5774" s="3">
        <v>13</v>
      </c>
      <c r="H5774" s="125">
        <v>2.7501757567240773E-2</v>
      </c>
      <c r="I5774" s="3"/>
      <c r="J5774" s="3"/>
      <c r="K5774" s="3" t="s">
        <v>148</v>
      </c>
      <c r="L5774" s="125">
        <v>-4.8283018815951401E-2</v>
      </c>
      <c r="M5774" s="3">
        <v>23</v>
      </c>
      <c r="N5774" s="125">
        <v>-8.2685569868751405E-2</v>
      </c>
      <c r="O5774" s="3">
        <v>8</v>
      </c>
      <c r="P5774" s="125">
        <v>-6.9007934855592297E-3</v>
      </c>
      <c r="Q5774" s="3">
        <v>18</v>
      </c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3"/>
      <c r="AD5774" s="3"/>
    </row>
    <row r="5775" spans="1:30" hidden="1" x14ac:dyDescent="0.25">
      <c r="A5775" s="2">
        <v>11</v>
      </c>
      <c r="B5775" s="2">
        <v>2020</v>
      </c>
      <c r="C5775" s="4" t="str">
        <f>INDEX(Index!$B$1:$B$500,MATCH($F5775,Index!$A$1:$A$500,0)
)</f>
        <v>LV</v>
      </c>
      <c r="D5775" s="4">
        <v>0</v>
      </c>
      <c r="E5775" s="141">
        <f t="shared" si="90"/>
        <v>2.1346074552342512E-2</v>
      </c>
      <c r="F5775" s="3" t="s">
        <v>53</v>
      </c>
      <c r="G5775" s="3">
        <v>14</v>
      </c>
      <c r="H5775" s="125">
        <v>2.1346074552342512E-2</v>
      </c>
      <c r="I5775" s="3"/>
      <c r="J5775" s="3"/>
      <c r="K5775" s="3" t="s">
        <v>146</v>
      </c>
      <c r="L5775" s="125">
        <v>9.7220310307635505E-2</v>
      </c>
      <c r="M5775" s="3">
        <v>7</v>
      </c>
      <c r="N5775" s="125">
        <v>7.7043526409182994E-2</v>
      </c>
      <c r="O5775" s="3">
        <v>23</v>
      </c>
      <c r="P5775" s="125">
        <v>1.16929065389E-3</v>
      </c>
      <c r="Q5775" s="3">
        <v>14</v>
      </c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3"/>
    </row>
    <row r="5776" spans="1:30" hidden="1" x14ac:dyDescent="0.25">
      <c r="A5776" s="2">
        <v>11</v>
      </c>
      <c r="B5776" s="2">
        <v>2020</v>
      </c>
      <c r="C5776" s="4" t="str">
        <f>INDEX(Index!$B$1:$B$500,MATCH($F5776,Index!$A$1:$A$500,0)
)</f>
        <v>MIN</v>
      </c>
      <c r="D5776" s="4">
        <v>0</v>
      </c>
      <c r="E5776" s="141">
        <f t="shared" si="90"/>
        <v>8.6031030742872022E-3</v>
      </c>
      <c r="F5776" s="3" t="s">
        <v>46</v>
      </c>
      <c r="G5776" s="3">
        <v>15</v>
      </c>
      <c r="H5776" s="125">
        <v>8.6031030742872022E-3</v>
      </c>
      <c r="I5776" s="3"/>
      <c r="J5776" s="3"/>
      <c r="K5776" s="3" t="s">
        <v>148</v>
      </c>
      <c r="L5776" s="125">
        <v>7.0587105327845207E-2</v>
      </c>
      <c r="M5776" s="3">
        <v>10</v>
      </c>
      <c r="N5776" s="125">
        <v>-2.8047842738542501E-2</v>
      </c>
      <c r="O5776" s="3">
        <v>13</v>
      </c>
      <c r="P5776" s="125">
        <v>-9.0031844992100499E-2</v>
      </c>
      <c r="Q5776" s="3">
        <v>30</v>
      </c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3"/>
      <c r="AD5776" s="3"/>
    </row>
    <row r="5777" spans="1:30" hidden="1" x14ac:dyDescent="0.25">
      <c r="A5777" s="2">
        <v>11</v>
      </c>
      <c r="B5777" s="2">
        <v>2020</v>
      </c>
      <c r="C5777" s="4" t="str">
        <f>INDEX(Index!$B$1:$B$500,MATCH($F5777,Index!$A$1:$A$500,0)
)</f>
        <v>CAR</v>
      </c>
      <c r="D5777" s="4">
        <v>0</v>
      </c>
      <c r="E5777" s="141">
        <f t="shared" si="90"/>
        <v>2.0184280387686958E-3</v>
      </c>
      <c r="F5777" s="3" t="s">
        <v>51</v>
      </c>
      <c r="G5777" s="3">
        <v>16</v>
      </c>
      <c r="H5777" s="125">
        <v>2.0184280387686958E-3</v>
      </c>
      <c r="I5777" s="3"/>
      <c r="J5777" s="3"/>
      <c r="K5777" s="3" t="s">
        <v>156</v>
      </c>
      <c r="L5777" s="125">
        <v>5.4810598270146303E-2</v>
      </c>
      <c r="M5777" s="3">
        <v>13</v>
      </c>
      <c r="N5777" s="125">
        <v>6.9815099503092906E-2</v>
      </c>
      <c r="O5777" s="3">
        <v>21</v>
      </c>
      <c r="P5777" s="125">
        <v>1.7022929271715299E-2</v>
      </c>
      <c r="Q5777" s="3">
        <v>11</v>
      </c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3"/>
    </row>
    <row r="5778" spans="1:30" hidden="1" x14ac:dyDescent="0.25">
      <c r="A5778" s="2">
        <v>11</v>
      </c>
      <c r="B5778" s="2">
        <v>2020</v>
      </c>
      <c r="C5778" s="4" t="str">
        <f>INDEX(Index!$B$1:$B$500,MATCH($F5778,Index!$A$1:$A$500,0)
)</f>
        <v>CLE</v>
      </c>
      <c r="D5778" s="4">
        <v>0</v>
      </c>
      <c r="E5778" s="141">
        <f t="shared" si="90"/>
        <v>-1.4677621464727342E-4</v>
      </c>
      <c r="F5778" s="3" t="s">
        <v>10</v>
      </c>
      <c r="G5778" s="3">
        <v>17</v>
      </c>
      <c r="H5778" s="125">
        <v>-1.4677621464727342E-4</v>
      </c>
      <c r="I5778" s="3"/>
      <c r="J5778" s="3"/>
      <c r="K5778" s="3" t="s">
        <v>143</v>
      </c>
      <c r="L5778" s="125">
        <v>-2.8074839977052799E-3</v>
      </c>
      <c r="M5778" s="3">
        <v>18</v>
      </c>
      <c r="N5778" s="125">
        <v>-6.1779105288225902E-2</v>
      </c>
      <c r="O5778" s="3">
        <v>10</v>
      </c>
      <c r="P5778" s="125">
        <v>-5.9118397505167897E-2</v>
      </c>
      <c r="Q5778" s="3">
        <v>28</v>
      </c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3"/>
      <c r="AD5778" s="3"/>
    </row>
    <row r="5779" spans="1:30" hidden="1" x14ac:dyDescent="0.25">
      <c r="A5779" s="2">
        <v>11</v>
      </c>
      <c r="B5779" s="2">
        <v>2020</v>
      </c>
      <c r="C5779" s="4" t="str">
        <f>INDEX(Index!$B$1:$B$500,MATCH($F5779,Index!$A$1:$A$500,0)
)</f>
        <v>TEN</v>
      </c>
      <c r="D5779" s="4">
        <v>0</v>
      </c>
      <c r="E5779" s="141">
        <f t="shared" si="90"/>
        <v>-3.6759206584587215E-2</v>
      </c>
      <c r="F5779" s="3" t="s">
        <v>45</v>
      </c>
      <c r="G5779" s="3">
        <v>18</v>
      </c>
      <c r="H5779" s="125">
        <v>-3.6759206584587215E-2</v>
      </c>
      <c r="I5779" s="3"/>
      <c r="J5779" s="3"/>
      <c r="K5779" s="3" t="s">
        <v>143</v>
      </c>
      <c r="L5779" s="125">
        <v>0.14747715895788099</v>
      </c>
      <c r="M5779" s="3">
        <v>5</v>
      </c>
      <c r="N5779" s="125">
        <v>9.3638408898517503E-2</v>
      </c>
      <c r="O5779" s="3">
        <v>26</v>
      </c>
      <c r="P5779" s="125">
        <v>-9.0597956643950706E-2</v>
      </c>
      <c r="Q5779" s="3">
        <v>31</v>
      </c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3"/>
    </row>
    <row r="5780" spans="1:30" hidden="1" x14ac:dyDescent="0.25">
      <c r="A5780" s="2">
        <v>11</v>
      </c>
      <c r="B5780" s="2">
        <v>2020</v>
      </c>
      <c r="C5780" s="4" t="str">
        <f>INDEX(Index!$B$1:$B$500,MATCH($F5780,Index!$A$1:$A$500,0)
)</f>
        <v>CHI</v>
      </c>
      <c r="D5780" s="4">
        <v>0</v>
      </c>
      <c r="E5780" s="141">
        <f t="shared" si="90"/>
        <v>-7.6087391376261401E-2</v>
      </c>
      <c r="F5780" s="3" t="s">
        <v>64</v>
      </c>
      <c r="G5780" s="3">
        <v>19</v>
      </c>
      <c r="H5780" s="125">
        <v>-7.6087391376261401E-2</v>
      </c>
      <c r="I5780" s="3"/>
      <c r="J5780" s="3"/>
      <c r="K5780" s="3" t="s">
        <v>145</v>
      </c>
      <c r="L5780" s="125">
        <v>-0.222291356427503</v>
      </c>
      <c r="M5780" s="3">
        <v>30</v>
      </c>
      <c r="N5780" s="125">
        <v>-0.13396448387807799</v>
      </c>
      <c r="O5780" s="3">
        <v>4</v>
      </c>
      <c r="P5780" s="125">
        <v>1.22394811731636E-2</v>
      </c>
      <c r="Q5780" s="3">
        <v>12</v>
      </c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3"/>
      <c r="AD5780" s="3"/>
    </row>
    <row r="5781" spans="1:30" hidden="1" x14ac:dyDescent="0.25">
      <c r="A5781" s="2">
        <v>11</v>
      </c>
      <c r="B5781" s="2">
        <v>2020</v>
      </c>
      <c r="C5781" s="4" t="str">
        <f>INDEX(Index!$B$1:$B$500,MATCH($F5781,Index!$A$1:$A$500,0)
)</f>
        <v>ATL</v>
      </c>
      <c r="D5781" s="4">
        <v>0</v>
      </c>
      <c r="E5781" s="141">
        <f t="shared" si="90"/>
        <v>-9.4710850376610006E-2</v>
      </c>
      <c r="F5781" s="3" t="s">
        <v>43</v>
      </c>
      <c r="G5781" s="3">
        <v>20</v>
      </c>
      <c r="H5781" s="125">
        <v>-9.4710850376610006E-2</v>
      </c>
      <c r="I5781" s="3"/>
      <c r="J5781" s="3"/>
      <c r="K5781" s="3" t="s">
        <v>147</v>
      </c>
      <c r="L5781" s="125">
        <v>-1.8804335494616999E-2</v>
      </c>
      <c r="M5781" s="3">
        <v>20</v>
      </c>
      <c r="N5781" s="125">
        <v>6.3846166580946398E-2</v>
      </c>
      <c r="O5781" s="3">
        <v>20</v>
      </c>
      <c r="P5781" s="125">
        <v>-1.2060348301046599E-2</v>
      </c>
      <c r="Q5781" s="3">
        <v>19</v>
      </c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3"/>
    </row>
    <row r="5782" spans="1:30" hidden="1" x14ac:dyDescent="0.25">
      <c r="A5782" s="2">
        <v>11</v>
      </c>
      <c r="B5782" s="2">
        <v>2020</v>
      </c>
      <c r="C5782" s="4" t="str">
        <f>INDEX(Index!$B$1:$B$500,MATCH($F5782,Index!$A$1:$A$500,0)
)</f>
        <v>DET</v>
      </c>
      <c r="D5782" s="4">
        <v>0</v>
      </c>
      <c r="E5782" s="141">
        <f t="shared" si="90"/>
        <v>-0.10584180264578195</v>
      </c>
      <c r="F5782" s="3" t="s">
        <v>21</v>
      </c>
      <c r="G5782" s="3">
        <v>21</v>
      </c>
      <c r="H5782" s="125">
        <v>-0.10584180264578195</v>
      </c>
      <c r="I5782" s="3"/>
      <c r="J5782" s="3"/>
      <c r="K5782" s="3" t="s">
        <v>148</v>
      </c>
      <c r="L5782" s="125">
        <v>-2.6496664123613302E-3</v>
      </c>
      <c r="M5782" s="3">
        <v>17</v>
      </c>
      <c r="N5782" s="125">
        <v>9.9493290438954704E-2</v>
      </c>
      <c r="O5782" s="3">
        <v>27</v>
      </c>
      <c r="P5782" s="125">
        <v>-3.6988457944659098E-3</v>
      </c>
      <c r="Q5782" s="3">
        <v>16</v>
      </c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3"/>
      <c r="AD5782" s="3"/>
    </row>
    <row r="5783" spans="1:30" hidden="1" x14ac:dyDescent="0.25">
      <c r="A5783" s="2">
        <v>11</v>
      </c>
      <c r="B5783" s="2">
        <v>2020</v>
      </c>
      <c r="C5783" s="4" t="str">
        <f>INDEX(Index!$B$1:$B$500,MATCH($F5783,Index!$A$1:$A$500,0)
)</f>
        <v>NE</v>
      </c>
      <c r="D5783" s="4">
        <v>0</v>
      </c>
      <c r="E5783" s="141">
        <f t="shared" si="90"/>
        <v>-0.11641664678784189</v>
      </c>
      <c r="F5783" s="3" t="s">
        <v>17</v>
      </c>
      <c r="G5783" s="3">
        <v>22</v>
      </c>
      <c r="H5783" s="125">
        <v>-0.11641664678784189</v>
      </c>
      <c r="I5783" s="3"/>
      <c r="J5783" s="3"/>
      <c r="K5783" s="3" t="s">
        <v>148</v>
      </c>
      <c r="L5783" s="125">
        <v>1.3070098374071E-2</v>
      </c>
      <c r="M5783" s="3">
        <v>16</v>
      </c>
      <c r="N5783" s="125">
        <v>0.15555768809511999</v>
      </c>
      <c r="O5783" s="3">
        <v>32</v>
      </c>
      <c r="P5783" s="125">
        <v>2.6070942933207102E-2</v>
      </c>
      <c r="Q5783" s="3">
        <v>7</v>
      </c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3"/>
    </row>
    <row r="5784" spans="1:30" hidden="1" x14ac:dyDescent="0.25">
      <c r="A5784" s="2">
        <v>11</v>
      </c>
      <c r="B5784" s="2">
        <v>2020</v>
      </c>
      <c r="C5784" s="4" t="str">
        <f>INDEX(Index!$B$1:$B$500,MATCH($F5784,Index!$A$1:$A$500,0)
)</f>
        <v>WAS</v>
      </c>
      <c r="D5784" s="4">
        <v>0</v>
      </c>
      <c r="E5784" s="141">
        <f t="shared" si="90"/>
        <v>-0.1168500150053562</v>
      </c>
      <c r="F5784" s="3" t="s">
        <v>26</v>
      </c>
      <c r="G5784" s="3">
        <v>23</v>
      </c>
      <c r="H5784" s="125">
        <v>-0.1168500150053562</v>
      </c>
      <c r="I5784" s="3"/>
      <c r="J5784" s="3"/>
      <c r="K5784" s="3" t="s">
        <v>147</v>
      </c>
      <c r="L5784" s="125">
        <v>-0.18849928228137799</v>
      </c>
      <c r="M5784" s="3">
        <v>29</v>
      </c>
      <c r="N5784" s="125">
        <v>-9.5158882951442994E-2</v>
      </c>
      <c r="O5784" s="3">
        <v>7</v>
      </c>
      <c r="P5784" s="125">
        <v>-2.3509615675421199E-2</v>
      </c>
      <c r="Q5784" s="3">
        <v>24</v>
      </c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3"/>
    </row>
    <row r="5785" spans="1:30" hidden="1" x14ac:dyDescent="0.25">
      <c r="A5785" s="2">
        <v>11</v>
      </c>
      <c r="B5785" s="2">
        <v>2020</v>
      </c>
      <c r="C5785" s="4" t="str">
        <f>INDEX(Index!$B$1:$B$500,MATCH($F5785,Index!$A$1:$A$500,0)
)</f>
        <v>HOU</v>
      </c>
      <c r="D5785" s="4">
        <v>0</v>
      </c>
      <c r="E5785" s="141">
        <f t="shared" si="90"/>
        <v>-0.12867089065598905</v>
      </c>
      <c r="F5785" s="3" t="s">
        <v>49</v>
      </c>
      <c r="G5785" s="3">
        <v>24</v>
      </c>
      <c r="H5785" s="125">
        <v>-0.12867089065598905</v>
      </c>
      <c r="I5785" s="3"/>
      <c r="J5785" s="3"/>
      <c r="K5785" s="3" t="s">
        <v>147</v>
      </c>
      <c r="L5785" s="125">
        <v>1.8299401176030398E-2</v>
      </c>
      <c r="M5785" s="3">
        <v>15</v>
      </c>
      <c r="N5785" s="125">
        <v>0.14171875642877399</v>
      </c>
      <c r="O5785" s="3">
        <v>30</v>
      </c>
      <c r="P5785" s="125">
        <v>-5.2515354032454603E-3</v>
      </c>
      <c r="Q5785" s="3">
        <v>17</v>
      </c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3"/>
      <c r="AD5785" s="3"/>
    </row>
    <row r="5786" spans="1:30" hidden="1" x14ac:dyDescent="0.25">
      <c r="A5786" s="2">
        <v>11</v>
      </c>
      <c r="B5786" s="2">
        <v>2020</v>
      </c>
      <c r="C5786" s="4" t="str">
        <f>INDEX(Index!$B$1:$B$500,MATCH($F5786,Index!$A$1:$A$500,0)
)</f>
        <v>LAC</v>
      </c>
      <c r="D5786" s="4">
        <v>0</v>
      </c>
      <c r="E5786" s="141">
        <f t="shared" si="90"/>
        <v>-0.13631087645311329</v>
      </c>
      <c r="F5786" s="3" t="s">
        <v>28</v>
      </c>
      <c r="G5786" s="3">
        <v>25</v>
      </c>
      <c r="H5786" s="125">
        <v>-0.13631087645311329</v>
      </c>
      <c r="I5786" s="3"/>
      <c r="J5786" s="3"/>
      <c r="K5786" s="3" t="s">
        <v>147</v>
      </c>
      <c r="L5786" s="125">
        <v>6.8277743343975905E-2</v>
      </c>
      <c r="M5786" s="3">
        <v>12</v>
      </c>
      <c r="N5786" s="125">
        <v>7.6168226493960198E-2</v>
      </c>
      <c r="O5786" s="3">
        <v>22</v>
      </c>
      <c r="P5786" s="125">
        <v>-0.12842039330312899</v>
      </c>
      <c r="Q5786" s="3">
        <v>32</v>
      </c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3"/>
    </row>
    <row r="5787" spans="1:30" hidden="1" x14ac:dyDescent="0.25">
      <c r="A5787" s="2">
        <v>11</v>
      </c>
      <c r="B5787" s="2">
        <v>2020</v>
      </c>
      <c r="C5787" s="4" t="str">
        <f>INDEX(Index!$B$1:$B$500,MATCH($F5787,Index!$A$1:$A$500,0)
)</f>
        <v>DAL</v>
      </c>
      <c r="D5787" s="4">
        <v>0</v>
      </c>
      <c r="E5787" s="141">
        <f t="shared" si="90"/>
        <v>-0.14875533995520221</v>
      </c>
      <c r="F5787" s="3" t="s">
        <v>3</v>
      </c>
      <c r="G5787" s="3">
        <v>26</v>
      </c>
      <c r="H5787" s="125">
        <v>-0.14875533995520221</v>
      </c>
      <c r="I5787" s="3"/>
      <c r="J5787" s="3"/>
      <c r="K5787" s="3" t="s">
        <v>147</v>
      </c>
      <c r="L5787" s="125">
        <v>-8.4393829543887994E-2</v>
      </c>
      <c r="M5787" s="3">
        <v>25</v>
      </c>
      <c r="N5787" s="125">
        <v>8.3563625796472807E-2</v>
      </c>
      <c r="O5787" s="3">
        <v>25</v>
      </c>
      <c r="P5787" s="125">
        <v>1.9202115385158602E-2</v>
      </c>
      <c r="Q5787" s="3">
        <v>9</v>
      </c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3"/>
    </row>
    <row r="5788" spans="1:30" hidden="1" x14ac:dyDescent="0.25">
      <c r="A5788" s="2">
        <v>11</v>
      </c>
      <c r="B5788" s="2">
        <v>2020</v>
      </c>
      <c r="C5788" s="4" t="str">
        <f>INDEX(Index!$B$1:$B$500,MATCH($F5788,Index!$A$1:$A$500,0)
)</f>
        <v>NYG</v>
      </c>
      <c r="D5788" s="4">
        <v>0</v>
      </c>
      <c r="E5788" s="141">
        <f t="shared" si="90"/>
        <v>-0.15302977739113852</v>
      </c>
      <c r="F5788" s="3" t="s">
        <v>15</v>
      </c>
      <c r="G5788" s="3">
        <v>27</v>
      </c>
      <c r="H5788" s="125">
        <v>-0.15302977739113852</v>
      </c>
      <c r="I5788" s="3"/>
      <c r="J5788" s="3"/>
      <c r="K5788" s="3" t="s">
        <v>147</v>
      </c>
      <c r="L5788" s="125">
        <v>-8.3042824850336303E-2</v>
      </c>
      <c r="M5788" s="3">
        <v>24</v>
      </c>
      <c r="N5788" s="125">
        <v>0.131713925080645</v>
      </c>
      <c r="O5788" s="3">
        <v>29</v>
      </c>
      <c r="P5788" s="125">
        <v>6.17269725398428E-2</v>
      </c>
      <c r="Q5788" s="3">
        <v>4</v>
      </c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3"/>
    </row>
    <row r="5789" spans="1:30" hidden="1" x14ac:dyDescent="0.25">
      <c r="A5789" s="2">
        <v>11</v>
      </c>
      <c r="B5789" s="2">
        <v>2020</v>
      </c>
      <c r="C5789" s="4" t="str">
        <f>INDEX(Index!$B$1:$B$500,MATCH($F5789,Index!$A$1:$A$500,0)
)</f>
        <v>PHI</v>
      </c>
      <c r="D5789" s="4">
        <v>0</v>
      </c>
      <c r="E5789" s="141">
        <f t="shared" si="90"/>
        <v>-0.19018500085898452</v>
      </c>
      <c r="F5789" s="3" t="s">
        <v>7</v>
      </c>
      <c r="G5789" s="3">
        <v>28</v>
      </c>
      <c r="H5789" s="125">
        <v>-0.19018500085898452</v>
      </c>
      <c r="I5789" s="3"/>
      <c r="J5789" s="3"/>
      <c r="K5789" s="3" t="s">
        <v>242</v>
      </c>
      <c r="L5789" s="125">
        <v>-0.177981227258802</v>
      </c>
      <c r="M5789" s="3">
        <v>28</v>
      </c>
      <c r="N5789" s="125">
        <v>-3.3507655300631899E-3</v>
      </c>
      <c r="O5789" s="3">
        <v>16</v>
      </c>
      <c r="P5789" s="125">
        <v>-1.5554539130245701E-2</v>
      </c>
      <c r="Q5789" s="3">
        <v>20</v>
      </c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3"/>
      <c r="AD5789" s="3"/>
    </row>
    <row r="5790" spans="1:30" hidden="1" x14ac:dyDescent="0.25">
      <c r="A5790" s="2">
        <v>11</v>
      </c>
      <c r="B5790" s="2">
        <v>2020</v>
      </c>
      <c r="C5790" s="4" t="str">
        <f>INDEX(Index!$B$1:$B$500,MATCH($F5790,Index!$A$1:$A$500,0)
)</f>
        <v>DEN</v>
      </c>
      <c r="D5790" s="4">
        <v>0</v>
      </c>
      <c r="E5790" s="141">
        <f t="shared" si="90"/>
        <v>-0.22103305006813048</v>
      </c>
      <c r="F5790" s="3" t="s">
        <v>39</v>
      </c>
      <c r="G5790" s="3">
        <v>29</v>
      </c>
      <c r="H5790" s="125">
        <v>-0.22103305006813048</v>
      </c>
      <c r="I5790" s="3"/>
      <c r="J5790" s="3"/>
      <c r="K5790" s="3" t="s">
        <v>148</v>
      </c>
      <c r="L5790" s="125">
        <v>-0.23166943534610299</v>
      </c>
      <c r="M5790" s="3">
        <v>31</v>
      </c>
      <c r="N5790" s="125">
        <v>-4.0808952794025799E-2</v>
      </c>
      <c r="O5790" s="3">
        <v>11</v>
      </c>
      <c r="P5790" s="125">
        <v>-3.0172567516053302E-2</v>
      </c>
      <c r="Q5790" s="3">
        <v>25</v>
      </c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3"/>
    </row>
    <row r="5791" spans="1:30" hidden="1" x14ac:dyDescent="0.25">
      <c r="A5791" s="2">
        <v>11</v>
      </c>
      <c r="B5791" s="2">
        <v>2020</v>
      </c>
      <c r="C5791" s="4" t="str">
        <f>INDEX(Index!$B$1:$B$500,MATCH($F5791,Index!$A$1:$A$500,0)
)</f>
        <v>CIN</v>
      </c>
      <c r="D5791" s="4">
        <v>0</v>
      </c>
      <c r="E5791" s="141">
        <f t="shared" si="90"/>
        <v>-0.24839457579439833</v>
      </c>
      <c r="F5791" s="3" t="s">
        <v>24</v>
      </c>
      <c r="G5791" s="3">
        <v>30</v>
      </c>
      <c r="H5791" s="125">
        <v>-0.24839457579439833</v>
      </c>
      <c r="I5791" s="3"/>
      <c r="J5791" s="3"/>
      <c r="K5791" s="3" t="s">
        <v>328</v>
      </c>
      <c r="L5791" s="125">
        <v>-0.13414997986916999</v>
      </c>
      <c r="M5791" s="3">
        <v>27</v>
      </c>
      <c r="N5791" s="125">
        <v>0.11184940536530801</v>
      </c>
      <c r="O5791" s="3">
        <v>28</v>
      </c>
      <c r="P5791" s="125">
        <v>-2.3951905599203099E-3</v>
      </c>
      <c r="Q5791" s="3">
        <v>15</v>
      </c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3"/>
      <c r="AD5791" s="3"/>
    </row>
    <row r="5792" spans="1:30" hidden="1" x14ac:dyDescent="0.25">
      <c r="A5792" s="2">
        <v>11</v>
      </c>
      <c r="B5792" s="2">
        <v>2020</v>
      </c>
      <c r="C5792" s="4" t="str">
        <f>INDEX(Index!$B$1:$B$500,MATCH($F5792,Index!$A$1:$A$500,0)
)</f>
        <v>JAX</v>
      </c>
      <c r="D5792" s="4">
        <v>0</v>
      </c>
      <c r="E5792" s="141">
        <f t="shared" si="90"/>
        <v>-0.26197240746124389</v>
      </c>
      <c r="F5792" s="3" t="s">
        <v>12</v>
      </c>
      <c r="G5792" s="3">
        <v>31</v>
      </c>
      <c r="H5792" s="125">
        <v>-0.26197240746124389</v>
      </c>
      <c r="I5792" s="3"/>
      <c r="J5792" s="3"/>
      <c r="K5792" s="3" t="s">
        <v>150</v>
      </c>
      <c r="L5792" s="125">
        <v>-0.11755553999829001</v>
      </c>
      <c r="M5792" s="3">
        <v>26</v>
      </c>
      <c r="N5792" s="125">
        <v>0.15399782396269901</v>
      </c>
      <c r="O5792" s="3">
        <v>31</v>
      </c>
      <c r="P5792" s="125">
        <v>9.5809564997450906E-3</v>
      </c>
      <c r="Q5792" s="3">
        <v>13</v>
      </c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  <c r="AC5792" s="3"/>
      <c r="AD5792" s="3"/>
    </row>
    <row r="5793" spans="1:30" hidden="1" x14ac:dyDescent="0.25">
      <c r="A5793" s="2">
        <v>11</v>
      </c>
      <c r="B5793" s="2">
        <v>2020</v>
      </c>
      <c r="C5793" s="4" t="str">
        <f>INDEX(Index!$B$1:$B$500,MATCH($F5793,Index!$A$1:$A$500,0)
)</f>
        <v>NYJ</v>
      </c>
      <c r="D5793" s="4">
        <v>0</v>
      </c>
      <c r="E5793" s="141">
        <f t="shared" si="90"/>
        <v>-0.37378417848315082</v>
      </c>
      <c r="F5793" s="3" t="s">
        <v>9</v>
      </c>
      <c r="G5793" s="3">
        <v>32</v>
      </c>
      <c r="H5793" s="125">
        <v>-0.37378417848315082</v>
      </c>
      <c r="I5793" s="3"/>
      <c r="J5793" s="3"/>
      <c r="K5793" s="3" t="s">
        <v>223</v>
      </c>
      <c r="L5793" s="125">
        <v>-0.24842678798535101</v>
      </c>
      <c r="M5793" s="3">
        <v>32</v>
      </c>
      <c r="N5793" s="125">
        <v>8.1754401977023397E-2</v>
      </c>
      <c r="O5793" s="3">
        <v>24</v>
      </c>
      <c r="P5793" s="125">
        <v>-4.3602988520776403E-2</v>
      </c>
      <c r="Q5793" s="3">
        <v>27</v>
      </c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3"/>
      <c r="AD5793" s="3"/>
    </row>
    <row r="5794" spans="1:30" hidden="1" x14ac:dyDescent="0.25">
      <c r="A5794" s="2">
        <v>12</v>
      </c>
      <c r="B5794" s="2">
        <v>2020</v>
      </c>
      <c r="C5794" s="4" t="str">
        <f>INDEX(Index!$B$1:$B$500,MATCH($F5794,Index!$A$1:$A$500,0)
)</f>
        <v>NO</v>
      </c>
      <c r="D5794" s="4">
        <v>0</v>
      </c>
      <c r="E5794" s="141">
        <f t="shared" si="90"/>
        <v>0.35850410251113318</v>
      </c>
      <c r="F5794" s="3" t="s">
        <v>27</v>
      </c>
      <c r="G5794" s="3">
        <v>1</v>
      </c>
      <c r="H5794" s="125">
        <v>0.35850410251113318</v>
      </c>
      <c r="I5794" s="3"/>
      <c r="J5794" s="3"/>
      <c r="K5794" s="3" t="s">
        <v>151</v>
      </c>
      <c r="L5794" s="125">
        <v>0.11898265334227</v>
      </c>
      <c r="M5794" s="3">
        <v>5</v>
      </c>
      <c r="N5794" s="125">
        <v>-0.200008295540132</v>
      </c>
      <c r="O5794" s="3">
        <v>2</v>
      </c>
      <c r="P5794" s="125">
        <v>3.9513153628731201E-2</v>
      </c>
      <c r="Q5794" s="3">
        <v>5</v>
      </c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3"/>
    </row>
    <row r="5795" spans="1:30" hidden="1" x14ac:dyDescent="0.25">
      <c r="A5795" s="2">
        <v>12</v>
      </c>
      <c r="B5795" s="2">
        <v>2020</v>
      </c>
      <c r="C5795" s="4" t="str">
        <f>INDEX(Index!$B$1:$B$500,MATCH($F5795,Index!$A$1:$A$500,0)
)</f>
        <v>PIT</v>
      </c>
      <c r="D5795" s="4">
        <v>0</v>
      </c>
      <c r="E5795" s="141">
        <f t="shared" si="90"/>
        <v>0.29280106642101628</v>
      </c>
      <c r="F5795" s="3" t="s">
        <v>32</v>
      </c>
      <c r="G5795" s="3">
        <v>2</v>
      </c>
      <c r="H5795" s="125">
        <v>0.29280106642101628</v>
      </c>
      <c r="I5795" s="3"/>
      <c r="J5795" s="3"/>
      <c r="K5795" s="3" t="s">
        <v>226</v>
      </c>
      <c r="L5795" s="125">
        <v>2.5856739597415201E-2</v>
      </c>
      <c r="M5795" s="3">
        <v>17</v>
      </c>
      <c r="N5795" s="125">
        <v>-0.258984873687784</v>
      </c>
      <c r="O5795" s="3">
        <v>1</v>
      </c>
      <c r="P5795" s="125">
        <v>7.9594531358170694E-3</v>
      </c>
      <c r="Q5795" s="3">
        <v>12</v>
      </c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</row>
    <row r="5796" spans="1:30" hidden="1" x14ac:dyDescent="0.25">
      <c r="A5796" s="2">
        <v>12</v>
      </c>
      <c r="B5796" s="2">
        <v>2020</v>
      </c>
      <c r="C5796" s="4" t="str">
        <f>INDEX(Index!$B$1:$B$500,MATCH($F5796,Index!$A$1:$A$500,0)
)</f>
        <v>KC</v>
      </c>
      <c r="D5796" s="4">
        <v>0</v>
      </c>
      <c r="E5796" s="141">
        <f t="shared" si="90"/>
        <v>0.2508876471747003</v>
      </c>
      <c r="F5796" s="3" t="s">
        <v>5</v>
      </c>
      <c r="G5796" s="3">
        <v>3</v>
      </c>
      <c r="H5796" s="125">
        <v>0.2508876471747003</v>
      </c>
      <c r="I5796" s="3"/>
      <c r="J5796" s="3"/>
      <c r="K5796" s="3" t="s">
        <v>244</v>
      </c>
      <c r="L5796" s="125">
        <v>0.25549467757132599</v>
      </c>
      <c r="M5796" s="3">
        <v>1</v>
      </c>
      <c r="N5796" s="125">
        <v>-1.53702998970535E-2</v>
      </c>
      <c r="O5796" s="3">
        <v>14</v>
      </c>
      <c r="P5796" s="125">
        <v>-1.99773302936792E-2</v>
      </c>
      <c r="Q5796" s="3">
        <v>23</v>
      </c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3"/>
      <c r="AD5796" s="3"/>
    </row>
    <row r="5797" spans="1:30" hidden="1" x14ac:dyDescent="0.25">
      <c r="A5797" s="2">
        <v>12</v>
      </c>
      <c r="B5797" s="2">
        <v>2020</v>
      </c>
      <c r="C5797" s="4" t="str">
        <f>INDEX(Index!$B$1:$B$500,MATCH($F5797,Index!$A$1:$A$500,0)
)</f>
        <v>GB</v>
      </c>
      <c r="D5797" s="4">
        <v>0</v>
      </c>
      <c r="E5797" s="141">
        <f t="shared" si="90"/>
        <v>0.22890499922390709</v>
      </c>
      <c r="F5797" s="3" t="s">
        <v>20</v>
      </c>
      <c r="G5797" s="3">
        <v>4</v>
      </c>
      <c r="H5797" s="125">
        <v>0.22890499922390709</v>
      </c>
      <c r="I5797" s="3"/>
      <c r="J5797" s="3"/>
      <c r="K5797" s="3" t="s">
        <v>153</v>
      </c>
      <c r="L5797" s="125">
        <v>0.24760818990613001</v>
      </c>
      <c r="M5797" s="3">
        <v>2</v>
      </c>
      <c r="N5797" s="125">
        <v>-8.3582416327554598E-3</v>
      </c>
      <c r="O5797" s="3">
        <v>16</v>
      </c>
      <c r="P5797" s="125">
        <v>-2.7061432314978401E-2</v>
      </c>
      <c r="Q5797" s="3">
        <v>25</v>
      </c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3"/>
    </row>
    <row r="5798" spans="1:30" hidden="1" x14ac:dyDescent="0.25">
      <c r="A5798" s="2">
        <v>12</v>
      </c>
      <c r="B5798" s="2">
        <v>2020</v>
      </c>
      <c r="C5798" s="4" t="str">
        <f>INDEX(Index!$B$1:$B$500,MATCH($F5798,Index!$A$1:$A$500,0)
)</f>
        <v>TB</v>
      </c>
      <c r="D5798" s="4">
        <v>0</v>
      </c>
      <c r="E5798" s="141">
        <f t="shared" si="90"/>
        <v>0.19443096513173491</v>
      </c>
      <c r="F5798" s="3" t="s">
        <v>38</v>
      </c>
      <c r="G5798" s="3">
        <v>5</v>
      </c>
      <c r="H5798" s="125">
        <v>0.19443096513173491</v>
      </c>
      <c r="I5798" s="3"/>
      <c r="J5798" s="3"/>
      <c r="K5798" s="3" t="s">
        <v>165</v>
      </c>
      <c r="L5798" s="125">
        <v>8.6288697237189294E-2</v>
      </c>
      <c r="M5798" s="3">
        <v>7</v>
      </c>
      <c r="N5798" s="125">
        <v>-0.12653428392039601</v>
      </c>
      <c r="O5798" s="3">
        <v>3</v>
      </c>
      <c r="P5798" s="125">
        <v>-1.8392016025850399E-2</v>
      </c>
      <c r="Q5798" s="3">
        <v>22</v>
      </c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3"/>
    </row>
    <row r="5799" spans="1:30" hidden="1" x14ac:dyDescent="0.25">
      <c r="A5799" s="2">
        <v>12</v>
      </c>
      <c r="B5799" s="2">
        <v>2020</v>
      </c>
      <c r="C5799" s="4" t="str">
        <f>INDEX(Index!$B$1:$B$500,MATCH($F5799,Index!$A$1:$A$500,0)
)</f>
        <v>SEA</v>
      </c>
      <c r="D5799" s="4">
        <v>0</v>
      </c>
      <c r="E5799" s="141">
        <f t="shared" si="90"/>
        <v>0.16834496849300831</v>
      </c>
      <c r="F5799" s="3" t="s">
        <v>30</v>
      </c>
      <c r="G5799" s="3">
        <v>6</v>
      </c>
      <c r="H5799" s="125">
        <v>0.16834496849300831</v>
      </c>
      <c r="I5799" s="3"/>
      <c r="J5799" s="3"/>
      <c r="K5799" s="3" t="s">
        <v>153</v>
      </c>
      <c r="L5799" s="125">
        <v>0.14997048808571001</v>
      </c>
      <c r="M5799" s="3">
        <v>4</v>
      </c>
      <c r="N5799" s="125">
        <v>4.4004885477463798E-2</v>
      </c>
      <c r="O5799" s="3">
        <v>20</v>
      </c>
      <c r="P5799" s="125">
        <v>6.2379365884762103E-2</v>
      </c>
      <c r="Q5799" s="3">
        <v>3</v>
      </c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3"/>
    </row>
    <row r="5800" spans="1:30" hidden="1" x14ac:dyDescent="0.25">
      <c r="A5800" s="2">
        <v>12</v>
      </c>
      <c r="B5800" s="2">
        <v>2020</v>
      </c>
      <c r="C5800" s="4" t="str">
        <f>INDEX(Index!$B$1:$B$500,MATCH($F5800,Index!$A$1:$A$500,0)
)</f>
        <v>BAL</v>
      </c>
      <c r="D5800" s="4">
        <v>0</v>
      </c>
      <c r="E5800" s="141">
        <f t="shared" si="90"/>
        <v>0.16225899694093548</v>
      </c>
      <c r="F5800" s="3" t="s">
        <v>18</v>
      </c>
      <c r="G5800" s="3">
        <v>7</v>
      </c>
      <c r="H5800" s="125">
        <v>0.16225899694093548</v>
      </c>
      <c r="I5800" s="3"/>
      <c r="J5800" s="3"/>
      <c r="K5800" s="3" t="s">
        <v>154</v>
      </c>
      <c r="L5800" s="125">
        <v>-4.6976250883796401E-2</v>
      </c>
      <c r="M5800" s="3">
        <v>22</v>
      </c>
      <c r="N5800" s="125">
        <v>-0.11469005154560501</v>
      </c>
      <c r="O5800" s="3">
        <v>4</v>
      </c>
      <c r="P5800" s="125">
        <v>9.45451962791269E-2</v>
      </c>
      <c r="Q5800" s="3">
        <v>2</v>
      </c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3"/>
      <c r="AD5800" s="3"/>
    </row>
    <row r="5801" spans="1:30" hidden="1" x14ac:dyDescent="0.25">
      <c r="A5801" s="2">
        <v>12</v>
      </c>
      <c r="B5801" s="2">
        <v>2020</v>
      </c>
      <c r="C5801" s="4" t="str">
        <f>INDEX(Index!$B$1:$B$500,MATCH($F5801,Index!$A$1:$A$500,0)
)</f>
        <v>IND</v>
      </c>
      <c r="D5801" s="4">
        <v>0</v>
      </c>
      <c r="E5801" s="141">
        <f t="shared" si="90"/>
        <v>0.14597083220483759</v>
      </c>
      <c r="F5801" s="3" t="s">
        <v>35</v>
      </c>
      <c r="G5801" s="3">
        <v>8</v>
      </c>
      <c r="H5801" s="125">
        <v>0.14597083220483759</v>
      </c>
      <c r="I5801" s="3"/>
      <c r="J5801" s="3"/>
      <c r="K5801" s="3" t="s">
        <v>152</v>
      </c>
      <c r="L5801" s="125">
        <v>2.7633515408284699E-2</v>
      </c>
      <c r="M5801" s="3">
        <v>16</v>
      </c>
      <c r="N5801" s="125">
        <v>-9.1756486393524503E-2</v>
      </c>
      <c r="O5801" s="3">
        <v>6</v>
      </c>
      <c r="P5801" s="125">
        <v>2.6580830403028399E-2</v>
      </c>
      <c r="Q5801" s="3">
        <v>9</v>
      </c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3"/>
    </row>
    <row r="5802" spans="1:30" hidden="1" x14ac:dyDescent="0.25">
      <c r="A5802" s="2">
        <v>12</v>
      </c>
      <c r="B5802" s="2">
        <v>2020</v>
      </c>
      <c r="C5802" s="4" t="str">
        <f>INDEX(Index!$B$1:$B$500,MATCH($F5802,Index!$A$1:$A$500,0)
)</f>
        <v>LAR</v>
      </c>
      <c r="D5802" s="4">
        <v>0</v>
      </c>
      <c r="E5802" s="141">
        <f t="shared" si="90"/>
        <v>0.11445135921488822</v>
      </c>
      <c r="F5802" s="3" t="s">
        <v>42</v>
      </c>
      <c r="G5802" s="3">
        <v>9</v>
      </c>
      <c r="H5802" s="125">
        <v>0.11445135921488822</v>
      </c>
      <c r="I5802" s="3"/>
      <c r="J5802" s="3"/>
      <c r="K5802" s="3" t="s">
        <v>152</v>
      </c>
      <c r="L5802" s="125">
        <v>8.9348774975661904E-2</v>
      </c>
      <c r="M5802" s="3">
        <v>6</v>
      </c>
      <c r="N5802" s="125">
        <v>-9.38547363168689E-2</v>
      </c>
      <c r="O5802" s="3">
        <v>5</v>
      </c>
      <c r="P5802" s="125">
        <v>-6.8752152077642598E-2</v>
      </c>
      <c r="Q5802" s="3">
        <v>29</v>
      </c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3"/>
      <c r="AD5802" s="3"/>
    </row>
    <row r="5803" spans="1:30" hidden="1" x14ac:dyDescent="0.25">
      <c r="A5803" s="2">
        <v>12</v>
      </c>
      <c r="B5803" s="2">
        <v>2020</v>
      </c>
      <c r="C5803" s="4" t="str">
        <f>INDEX(Index!$B$1:$B$500,MATCH($F5803,Index!$A$1:$A$500,0)
)</f>
        <v>MIA</v>
      </c>
      <c r="D5803" s="4">
        <v>0</v>
      </c>
      <c r="E5803" s="141">
        <f t="shared" si="90"/>
        <v>0.1096439980772034</v>
      </c>
      <c r="F5803" s="3" t="s">
        <v>4</v>
      </c>
      <c r="G5803" s="3">
        <v>10</v>
      </c>
      <c r="H5803" s="125">
        <v>0.1096439980772034</v>
      </c>
      <c r="I5803" s="3"/>
      <c r="J5803" s="3"/>
      <c r="K5803" s="3" t="s">
        <v>152</v>
      </c>
      <c r="L5803" s="125">
        <v>-1.92914558754099E-2</v>
      </c>
      <c r="M5803" s="3">
        <v>19</v>
      </c>
      <c r="N5803" s="125">
        <v>-3.2159778732084601E-2</v>
      </c>
      <c r="O5803" s="3">
        <v>11</v>
      </c>
      <c r="P5803" s="125">
        <v>9.6775675220528698E-2</v>
      </c>
      <c r="Q5803" s="3">
        <v>1</v>
      </c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3"/>
    </row>
    <row r="5804" spans="1:30" hidden="1" x14ac:dyDescent="0.25">
      <c r="A5804" s="2">
        <v>12</v>
      </c>
      <c r="B5804" s="2">
        <v>2020</v>
      </c>
      <c r="C5804" s="4" t="str">
        <f>INDEX(Index!$B$1:$B$500,MATCH($F5804,Index!$A$1:$A$500,0)
)</f>
        <v>BUF</v>
      </c>
      <c r="D5804" s="4">
        <v>0</v>
      </c>
      <c r="E5804" s="141">
        <f t="shared" si="90"/>
        <v>0.10866625460983803</v>
      </c>
      <c r="F5804" s="3" t="s">
        <v>0</v>
      </c>
      <c r="G5804" s="3">
        <v>11</v>
      </c>
      <c r="H5804" s="125">
        <v>0.10866625460983803</v>
      </c>
      <c r="I5804" s="3"/>
      <c r="J5804" s="3"/>
      <c r="K5804" s="3" t="s">
        <v>153</v>
      </c>
      <c r="L5804" s="125">
        <v>7.9357982529912899E-2</v>
      </c>
      <c r="M5804" s="3">
        <v>8</v>
      </c>
      <c r="N5804" s="125">
        <v>1.3229013174229599E-3</v>
      </c>
      <c r="O5804" s="3">
        <v>18</v>
      </c>
      <c r="P5804" s="125">
        <v>3.06311733973481E-2</v>
      </c>
      <c r="Q5804" s="3">
        <v>8</v>
      </c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3"/>
    </row>
    <row r="5805" spans="1:30" hidden="1" x14ac:dyDescent="0.25">
      <c r="A5805" s="2">
        <v>12</v>
      </c>
      <c r="B5805" s="2">
        <v>2020</v>
      </c>
      <c r="C5805" s="4" t="str">
        <f>INDEX(Index!$B$1:$B$500,MATCH($F5805,Index!$A$1:$A$500,0)
)</f>
        <v>ARI</v>
      </c>
      <c r="D5805" s="4">
        <v>0</v>
      </c>
      <c r="E5805" s="141">
        <f t="shared" si="90"/>
        <v>4.2992864989984489E-2</v>
      </c>
      <c r="F5805" s="3" t="s">
        <v>23</v>
      </c>
      <c r="G5805" s="3">
        <v>12</v>
      </c>
      <c r="H5805" s="125">
        <v>4.2992864989984489E-2</v>
      </c>
      <c r="I5805" s="3"/>
      <c r="J5805" s="3"/>
      <c r="K5805" s="3" t="s">
        <v>154</v>
      </c>
      <c r="L5805" s="125">
        <v>5.2982978913436597E-2</v>
      </c>
      <c r="M5805" s="3">
        <v>11</v>
      </c>
      <c r="N5805" s="125">
        <v>-2.5144245799770398E-2</v>
      </c>
      <c r="O5805" s="3">
        <v>12</v>
      </c>
      <c r="P5805" s="125">
        <v>-3.51343597232225E-2</v>
      </c>
      <c r="Q5805" s="3">
        <v>26</v>
      </c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3"/>
    </row>
    <row r="5806" spans="1:30" hidden="1" x14ac:dyDescent="0.25">
      <c r="A5806" s="2">
        <v>12</v>
      </c>
      <c r="B5806" s="2">
        <v>2020</v>
      </c>
      <c r="C5806" s="4" t="str">
        <f>INDEX(Index!$B$1:$B$500,MATCH($F5806,Index!$A$1:$A$500,0)
)</f>
        <v>SF</v>
      </c>
      <c r="D5806" s="4">
        <v>0</v>
      </c>
      <c r="E5806" s="141">
        <f t="shared" si="90"/>
        <v>3.1955253308068352E-2</v>
      </c>
      <c r="F5806" s="3" t="s">
        <v>1</v>
      </c>
      <c r="G5806" s="3">
        <v>13</v>
      </c>
      <c r="H5806" s="125">
        <v>3.1955253308068352E-2</v>
      </c>
      <c r="I5806" s="3"/>
      <c r="J5806" s="3"/>
      <c r="K5806" s="3" t="s">
        <v>155</v>
      </c>
      <c r="L5806" s="125">
        <v>-5.5762632802562002E-2</v>
      </c>
      <c r="M5806" s="3">
        <v>23</v>
      </c>
      <c r="N5806" s="125">
        <v>-9.1684726944592093E-2</v>
      </c>
      <c r="O5806" s="3">
        <v>7</v>
      </c>
      <c r="P5806" s="125">
        <v>-3.9668408339617401E-3</v>
      </c>
      <c r="Q5806" s="3">
        <v>16</v>
      </c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3"/>
      <c r="AD5806" s="3"/>
    </row>
    <row r="5807" spans="1:30" hidden="1" x14ac:dyDescent="0.25">
      <c r="A5807" s="2">
        <v>12</v>
      </c>
      <c r="B5807" s="2">
        <v>2020</v>
      </c>
      <c r="C5807" s="4" t="str">
        <f>INDEX(Index!$B$1:$B$500,MATCH($F5807,Index!$A$1:$A$500,0)
)</f>
        <v>TEN</v>
      </c>
      <c r="D5807" s="4">
        <v>0</v>
      </c>
      <c r="E5807" s="141">
        <f t="shared" si="90"/>
        <v>1.9110627616730005E-2</v>
      </c>
      <c r="F5807" s="3" t="s">
        <v>45</v>
      </c>
      <c r="G5807" s="3">
        <v>14</v>
      </c>
      <c r="H5807" s="125">
        <v>1.9110627616730005E-2</v>
      </c>
      <c r="I5807" s="3"/>
      <c r="J5807" s="3"/>
      <c r="K5807" s="3" t="s">
        <v>153</v>
      </c>
      <c r="L5807" s="125">
        <v>0.18136382277032501</v>
      </c>
      <c r="M5807" s="3">
        <v>3</v>
      </c>
      <c r="N5807" s="125">
        <v>8.8987483091705705E-2</v>
      </c>
      <c r="O5807" s="3">
        <v>24</v>
      </c>
      <c r="P5807" s="125">
        <v>-7.3265712061889296E-2</v>
      </c>
      <c r="Q5807" s="3">
        <v>30</v>
      </c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3"/>
    </row>
    <row r="5808" spans="1:30" hidden="1" x14ac:dyDescent="0.25">
      <c r="A5808" s="2">
        <v>12</v>
      </c>
      <c r="B5808" s="2">
        <v>2020</v>
      </c>
      <c r="C5808" s="4" t="str">
        <f>INDEX(Index!$B$1:$B$500,MATCH($F5808,Index!$A$1:$A$500,0)
)</f>
        <v>MIN</v>
      </c>
      <c r="D5808" s="4">
        <v>0</v>
      </c>
      <c r="E5808" s="141">
        <f t="shared" si="90"/>
        <v>4.5657662568124036E-3</v>
      </c>
      <c r="F5808" s="3" t="s">
        <v>46</v>
      </c>
      <c r="G5808" s="3">
        <v>15</v>
      </c>
      <c r="H5808" s="125">
        <v>4.5657662568124036E-3</v>
      </c>
      <c r="I5808" s="3"/>
      <c r="J5808" s="3"/>
      <c r="K5808" s="3" t="s">
        <v>155</v>
      </c>
      <c r="L5808" s="125">
        <v>6.07367293014714E-2</v>
      </c>
      <c r="M5808" s="3">
        <v>9</v>
      </c>
      <c r="N5808" s="125">
        <v>-2.5132855735831301E-2</v>
      </c>
      <c r="O5808" s="3">
        <v>13</v>
      </c>
      <c r="P5808" s="125">
        <v>-8.1303818780490297E-2</v>
      </c>
      <c r="Q5808" s="3">
        <v>31</v>
      </c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3"/>
    </row>
    <row r="5809" spans="1:30" hidden="1" x14ac:dyDescent="0.25">
      <c r="A5809" s="2">
        <v>12</v>
      </c>
      <c r="B5809" s="2">
        <v>2020</v>
      </c>
      <c r="C5809" s="4" t="str">
        <f>INDEX(Index!$B$1:$B$500,MATCH($F5809,Index!$A$1:$A$500,0)
)</f>
        <v>CLE</v>
      </c>
      <c r="D5809" s="4">
        <v>0</v>
      </c>
      <c r="E5809" s="141">
        <f t="shared" si="90"/>
        <v>-7.7805634588105563E-3</v>
      </c>
      <c r="F5809" s="3" t="s">
        <v>10</v>
      </c>
      <c r="G5809" s="3">
        <v>16</v>
      </c>
      <c r="H5809" s="125">
        <v>-7.7805634588105563E-3</v>
      </c>
      <c r="I5809" s="3"/>
      <c r="J5809" s="3"/>
      <c r="K5809" s="3" t="s">
        <v>153</v>
      </c>
      <c r="L5809" s="125">
        <v>3.6204215306280103E-2</v>
      </c>
      <c r="M5809" s="3">
        <v>14</v>
      </c>
      <c r="N5809" s="125">
        <v>-2.49934720411684E-3</v>
      </c>
      <c r="O5809" s="3">
        <v>17</v>
      </c>
      <c r="P5809" s="125">
        <v>-4.64841259692075E-2</v>
      </c>
      <c r="Q5809" s="3">
        <v>27</v>
      </c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3"/>
    </row>
    <row r="5810" spans="1:30" hidden="1" x14ac:dyDescent="0.25">
      <c r="A5810" s="2">
        <v>12</v>
      </c>
      <c r="B5810" s="2">
        <v>2020</v>
      </c>
      <c r="C5810" s="4" t="str">
        <f>INDEX(Index!$B$1:$B$500,MATCH($F5810,Index!$A$1:$A$500,0)
)</f>
        <v>CAR</v>
      </c>
      <c r="D5810" s="4">
        <v>0</v>
      </c>
      <c r="E5810" s="141">
        <f t="shared" si="90"/>
        <v>-1.4414265314433414E-2</v>
      </c>
      <c r="F5810" s="3" t="s">
        <v>51</v>
      </c>
      <c r="G5810" s="3">
        <v>17</v>
      </c>
      <c r="H5810" s="125">
        <v>-1.4414265314433414E-2</v>
      </c>
      <c r="I5810" s="3"/>
      <c r="J5810" s="3"/>
      <c r="K5810" s="3" t="s">
        <v>166</v>
      </c>
      <c r="L5810" s="125">
        <v>5.9302658576074099E-2</v>
      </c>
      <c r="M5810" s="3">
        <v>10</v>
      </c>
      <c r="N5810" s="125">
        <v>7.8141020918559803E-2</v>
      </c>
      <c r="O5810" s="3">
        <v>22</v>
      </c>
      <c r="P5810" s="125">
        <v>4.4240970280522898E-3</v>
      </c>
      <c r="Q5810" s="3">
        <v>15</v>
      </c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3"/>
    </row>
    <row r="5811" spans="1:30" hidden="1" x14ac:dyDescent="0.25">
      <c r="A5811" s="2">
        <v>12</v>
      </c>
      <c r="B5811" s="2">
        <v>2020</v>
      </c>
      <c r="C5811" s="4" t="str">
        <f>INDEX(Index!$B$1:$B$500,MATCH($F5811,Index!$A$1:$A$500,0)
)</f>
        <v>LV</v>
      </c>
      <c r="D5811" s="4">
        <v>0</v>
      </c>
      <c r="E5811" s="141">
        <f t="shared" si="90"/>
        <v>-2.9112078980037807E-2</v>
      </c>
      <c r="F5811" s="3" t="s">
        <v>53</v>
      </c>
      <c r="G5811" s="3">
        <v>18</v>
      </c>
      <c r="H5811" s="125">
        <v>-2.9112078980037807E-2</v>
      </c>
      <c r="I5811" s="3"/>
      <c r="J5811" s="3"/>
      <c r="K5811" s="3" t="s">
        <v>154</v>
      </c>
      <c r="L5811" s="125">
        <v>3.0465124275252099E-2</v>
      </c>
      <c r="M5811" s="3">
        <v>15</v>
      </c>
      <c r="N5811" s="125">
        <v>6.5057409548063494E-2</v>
      </c>
      <c r="O5811" s="3">
        <v>21</v>
      </c>
      <c r="P5811" s="125">
        <v>5.4802062927735897E-3</v>
      </c>
      <c r="Q5811" s="3">
        <v>13</v>
      </c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3"/>
    </row>
    <row r="5812" spans="1:30" hidden="1" x14ac:dyDescent="0.25">
      <c r="A5812" s="2">
        <v>12</v>
      </c>
      <c r="B5812" s="2">
        <v>2020</v>
      </c>
      <c r="C5812" s="4" t="str">
        <f>INDEX(Index!$B$1:$B$500,MATCH($F5812,Index!$A$1:$A$500,0)
)</f>
        <v>ATL</v>
      </c>
      <c r="D5812" s="4">
        <v>0</v>
      </c>
      <c r="E5812" s="141">
        <f t="shared" si="90"/>
        <v>-5.2796136362182895E-2</v>
      </c>
      <c r="F5812" s="3" t="s">
        <v>43</v>
      </c>
      <c r="G5812" s="3">
        <v>19</v>
      </c>
      <c r="H5812" s="125">
        <v>-5.2796136362182895E-2</v>
      </c>
      <c r="I5812" s="3"/>
      <c r="J5812" s="3"/>
      <c r="K5812" s="3" t="s">
        <v>156</v>
      </c>
      <c r="L5812" s="125">
        <v>-3.51603975829941E-2</v>
      </c>
      <c r="M5812" s="3">
        <v>20</v>
      </c>
      <c r="N5812" s="125">
        <v>5.8128470770724998E-3</v>
      </c>
      <c r="O5812" s="3">
        <v>19</v>
      </c>
      <c r="P5812" s="125">
        <v>-1.1822891702116299E-2</v>
      </c>
      <c r="Q5812" s="3">
        <v>19</v>
      </c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3"/>
    </row>
    <row r="5813" spans="1:30" hidden="1" x14ac:dyDescent="0.25">
      <c r="A5813" s="2">
        <v>12</v>
      </c>
      <c r="B5813" s="2">
        <v>2020</v>
      </c>
      <c r="C5813" s="4" t="str">
        <f>INDEX(Index!$B$1:$B$500,MATCH($F5813,Index!$A$1:$A$500,0)
)</f>
        <v>HOU</v>
      </c>
      <c r="D5813" s="4">
        <v>0</v>
      </c>
      <c r="E5813" s="141">
        <f t="shared" si="90"/>
        <v>-6.0657097357895463E-2</v>
      </c>
      <c r="F5813" s="3" t="s">
        <v>49</v>
      </c>
      <c r="G5813" s="3">
        <v>20</v>
      </c>
      <c r="H5813" s="125">
        <v>-6.0657097357895463E-2</v>
      </c>
      <c r="I5813" s="3"/>
      <c r="J5813" s="3"/>
      <c r="K5813" s="3" t="s">
        <v>156</v>
      </c>
      <c r="L5813" s="125">
        <v>4.32936822818576E-2</v>
      </c>
      <c r="M5813" s="3">
        <v>13</v>
      </c>
      <c r="N5813" s="125">
        <v>9.4519843630552894E-2</v>
      </c>
      <c r="O5813" s="3">
        <v>27</v>
      </c>
      <c r="P5813" s="125">
        <v>-9.4309360092001693E-3</v>
      </c>
      <c r="Q5813" s="3">
        <v>18</v>
      </c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3"/>
      <c r="AD5813" s="3"/>
    </row>
    <row r="5814" spans="1:30" hidden="1" x14ac:dyDescent="0.25">
      <c r="A5814" s="2">
        <v>12</v>
      </c>
      <c r="B5814" s="2">
        <v>2020</v>
      </c>
      <c r="C5814" s="4" t="str">
        <f>INDEX(Index!$B$1:$B$500,MATCH($F5814,Index!$A$1:$A$500,0)
)</f>
        <v>NE</v>
      </c>
      <c r="D5814" s="4">
        <v>0</v>
      </c>
      <c r="E5814" s="141">
        <f t="shared" si="90"/>
        <v>-9.0381511464445216E-2</v>
      </c>
      <c r="F5814" s="3" t="s">
        <v>17</v>
      </c>
      <c r="G5814" s="3">
        <v>21</v>
      </c>
      <c r="H5814" s="125">
        <v>-9.0381511464445216E-2</v>
      </c>
      <c r="I5814" s="3"/>
      <c r="J5814" s="3"/>
      <c r="K5814" s="3" t="s">
        <v>155</v>
      </c>
      <c r="L5814" s="125">
        <v>-1.0167400678310999E-2</v>
      </c>
      <c r="M5814" s="3">
        <v>18</v>
      </c>
      <c r="N5814" s="125">
        <v>0.12568788861348901</v>
      </c>
      <c r="O5814" s="3">
        <v>30</v>
      </c>
      <c r="P5814" s="125">
        <v>4.5473777827354803E-2</v>
      </c>
      <c r="Q5814" s="3">
        <v>4</v>
      </c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3"/>
    </row>
    <row r="5815" spans="1:30" hidden="1" x14ac:dyDescent="0.25">
      <c r="A5815" s="2">
        <v>12</v>
      </c>
      <c r="B5815" s="2">
        <v>2020</v>
      </c>
      <c r="C5815" s="4" t="str">
        <f>INDEX(Index!$B$1:$B$500,MATCH($F5815,Index!$A$1:$A$500,0)
)</f>
        <v>WAS</v>
      </c>
      <c r="D5815" s="4">
        <v>0</v>
      </c>
      <c r="E5815" s="141">
        <f t="shared" si="90"/>
        <v>-9.7796291278522879E-2</v>
      </c>
      <c r="F5815" s="3" t="s">
        <v>26</v>
      </c>
      <c r="G5815" s="3">
        <v>22</v>
      </c>
      <c r="H5815" s="125">
        <v>-9.7796291278522879E-2</v>
      </c>
      <c r="I5815" s="3"/>
      <c r="J5815" s="3"/>
      <c r="K5815" s="3" t="s">
        <v>156</v>
      </c>
      <c r="L5815" s="125">
        <v>-0.16329151286159599</v>
      </c>
      <c r="M5815" s="3">
        <v>27</v>
      </c>
      <c r="N5815" s="125">
        <v>-8.3616804986854101E-2</v>
      </c>
      <c r="O5815" s="3">
        <v>9</v>
      </c>
      <c r="P5815" s="125">
        <v>-1.8121583403780998E-2</v>
      </c>
      <c r="Q5815" s="3">
        <v>21</v>
      </c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3"/>
      <c r="AD5815" s="3"/>
    </row>
    <row r="5816" spans="1:30" hidden="1" x14ac:dyDescent="0.25">
      <c r="A5816" s="2">
        <v>12</v>
      </c>
      <c r="B5816" s="2">
        <v>2020</v>
      </c>
      <c r="C5816" s="4" t="str">
        <f>INDEX(Index!$B$1:$B$500,MATCH($F5816,Index!$A$1:$A$500,0)
)</f>
        <v>CHI</v>
      </c>
      <c r="D5816" s="4">
        <v>0</v>
      </c>
      <c r="E5816" s="141">
        <f t="shared" si="90"/>
        <v>-0.10066045253701611</v>
      </c>
      <c r="F5816" s="3" t="s">
        <v>64</v>
      </c>
      <c r="G5816" s="3">
        <v>23</v>
      </c>
      <c r="H5816" s="125">
        <v>-0.10066045253701611</v>
      </c>
      <c r="I5816" s="3"/>
      <c r="J5816" s="3"/>
      <c r="K5816" s="3" t="s">
        <v>155</v>
      </c>
      <c r="L5816" s="125">
        <v>-0.200984609294245</v>
      </c>
      <c r="M5816" s="3">
        <v>30</v>
      </c>
      <c r="N5816" s="125">
        <v>-8.9806622227714294E-2</v>
      </c>
      <c r="O5816" s="3">
        <v>8</v>
      </c>
      <c r="P5816" s="125">
        <v>1.0517534529514601E-2</v>
      </c>
      <c r="Q5816" s="3">
        <v>11</v>
      </c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</row>
    <row r="5817" spans="1:30" hidden="1" x14ac:dyDescent="0.25">
      <c r="A5817" s="2">
        <v>12</v>
      </c>
      <c r="B5817" s="2">
        <v>2020</v>
      </c>
      <c r="C5817" s="4" t="str">
        <f>INDEX(Index!$B$1:$B$500,MATCH($F5817,Index!$A$1:$A$500,0)
)</f>
        <v>NYG</v>
      </c>
      <c r="D5817" s="4">
        <v>0</v>
      </c>
      <c r="E5817" s="141">
        <f t="shared" si="90"/>
        <v>-0.15922194319981847</v>
      </c>
      <c r="F5817" s="3" t="s">
        <v>15</v>
      </c>
      <c r="G5817" s="3">
        <v>24</v>
      </c>
      <c r="H5817" s="125">
        <v>-0.15922194319981847</v>
      </c>
      <c r="I5817" s="3"/>
      <c r="J5817" s="3"/>
      <c r="K5817" s="3" t="s">
        <v>156</v>
      </c>
      <c r="L5817" s="125">
        <v>-9.6229907325328101E-2</v>
      </c>
      <c r="M5817" s="3">
        <v>26</v>
      </c>
      <c r="N5817" s="125">
        <v>9.5786204919329501E-2</v>
      </c>
      <c r="O5817" s="3">
        <v>28</v>
      </c>
      <c r="P5817" s="125">
        <v>3.2794169044839103E-2</v>
      </c>
      <c r="Q5817" s="3">
        <v>7</v>
      </c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</row>
    <row r="5818" spans="1:30" hidden="1" x14ac:dyDescent="0.25">
      <c r="A5818" s="2">
        <v>12</v>
      </c>
      <c r="B5818" s="2">
        <v>2020</v>
      </c>
      <c r="C5818" s="4" t="str">
        <f>INDEX(Index!$B$1:$B$500,MATCH($F5818,Index!$A$1:$A$500,0)
)</f>
        <v>DAL</v>
      </c>
      <c r="D5818" s="4">
        <v>0</v>
      </c>
      <c r="E5818" s="141">
        <f t="shared" si="90"/>
        <v>-0.15946751218190672</v>
      </c>
      <c r="F5818" s="3" t="s">
        <v>3</v>
      </c>
      <c r="G5818" s="3">
        <v>25</v>
      </c>
      <c r="H5818" s="125">
        <v>-0.15946751218190672</v>
      </c>
      <c r="I5818" s="3"/>
      <c r="J5818" s="3"/>
      <c r="K5818" s="3" t="s">
        <v>157</v>
      </c>
      <c r="L5818" s="125">
        <v>-7.4754068193058298E-2</v>
      </c>
      <c r="M5818" s="3">
        <v>24</v>
      </c>
      <c r="N5818" s="125">
        <v>0.10101484170363</v>
      </c>
      <c r="O5818" s="3">
        <v>29</v>
      </c>
      <c r="P5818" s="125">
        <v>1.6301397714781601E-2</v>
      </c>
      <c r="Q5818" s="3">
        <v>10</v>
      </c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</row>
    <row r="5819" spans="1:30" hidden="1" x14ac:dyDescent="0.25">
      <c r="A5819" s="2">
        <v>12</v>
      </c>
      <c r="B5819" s="2">
        <v>2020</v>
      </c>
      <c r="C5819" s="4" t="str">
        <f>INDEX(Index!$B$1:$B$500,MATCH($F5819,Index!$A$1:$A$500,0)
)</f>
        <v>PHI</v>
      </c>
      <c r="D5819" s="4">
        <v>0</v>
      </c>
      <c r="E5819" s="141">
        <f t="shared" si="90"/>
        <v>-0.1661037415469481</v>
      </c>
      <c r="F5819" s="3" t="s">
        <v>7</v>
      </c>
      <c r="G5819" s="3">
        <v>26</v>
      </c>
      <c r="H5819" s="125">
        <v>-0.1661037415469481</v>
      </c>
      <c r="I5819" s="3"/>
      <c r="J5819" s="3"/>
      <c r="K5819" s="3" t="s">
        <v>274</v>
      </c>
      <c r="L5819" s="125">
        <v>-0.16573490265837801</v>
      </c>
      <c r="M5819" s="3">
        <v>28</v>
      </c>
      <c r="N5819" s="125">
        <v>-1.33867550180283E-2</v>
      </c>
      <c r="O5819" s="3">
        <v>15</v>
      </c>
      <c r="P5819" s="125">
        <v>-1.3755593906598401E-2</v>
      </c>
      <c r="Q5819" s="3">
        <v>20</v>
      </c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</row>
    <row r="5820" spans="1:30" hidden="1" x14ac:dyDescent="0.25">
      <c r="A5820" s="2">
        <v>12</v>
      </c>
      <c r="B5820" s="2">
        <v>2020</v>
      </c>
      <c r="C5820" s="4" t="str">
        <f>INDEX(Index!$B$1:$B$500,MATCH($F5820,Index!$A$1:$A$500,0)
)</f>
        <v>DET</v>
      </c>
      <c r="D5820" s="4">
        <v>0</v>
      </c>
      <c r="E5820" s="141">
        <f t="shared" si="90"/>
        <v>-0.1696882868825095</v>
      </c>
      <c r="F5820" s="3" t="s">
        <v>21</v>
      </c>
      <c r="G5820" s="3">
        <v>27</v>
      </c>
      <c r="H5820" s="125">
        <v>-0.1696882868825095</v>
      </c>
      <c r="I5820" s="3"/>
      <c r="J5820" s="3"/>
      <c r="K5820" s="3" t="s">
        <v>156</v>
      </c>
      <c r="L5820" s="125">
        <v>-3.65368579573601E-2</v>
      </c>
      <c r="M5820" s="3">
        <v>21</v>
      </c>
      <c r="N5820" s="125">
        <v>0.126143225950372</v>
      </c>
      <c r="O5820" s="3">
        <v>31</v>
      </c>
      <c r="P5820" s="125">
        <v>-7.0082029747774201E-3</v>
      </c>
      <c r="Q5820" s="3">
        <v>17</v>
      </c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</row>
    <row r="5821" spans="1:30" hidden="1" x14ac:dyDescent="0.25">
      <c r="A5821" s="2">
        <v>12</v>
      </c>
      <c r="B5821" s="2">
        <v>2020</v>
      </c>
      <c r="C5821" s="4" t="str">
        <f>INDEX(Index!$B$1:$B$500,MATCH($F5821,Index!$A$1:$A$500,0)
)</f>
        <v>LAC</v>
      </c>
      <c r="D5821" s="4">
        <v>0</v>
      </c>
      <c r="E5821" s="141">
        <f t="shared" si="90"/>
        <v>-0.1771581054637251</v>
      </c>
      <c r="F5821" s="3" t="s">
        <v>28</v>
      </c>
      <c r="G5821" s="3">
        <v>28</v>
      </c>
      <c r="H5821" s="125">
        <v>-0.1771581054637251</v>
      </c>
      <c r="I5821" s="3"/>
      <c r="J5821" s="3"/>
      <c r="K5821" s="3" t="s">
        <v>157</v>
      </c>
      <c r="L5821" s="125">
        <v>4.33419157075133E-2</v>
      </c>
      <c r="M5821" s="3">
        <v>12</v>
      </c>
      <c r="N5821" s="125">
        <v>9.0064858286051402E-2</v>
      </c>
      <c r="O5821" s="3">
        <v>25</v>
      </c>
      <c r="P5821" s="125">
        <v>-0.130435162885187</v>
      </c>
      <c r="Q5821" s="3">
        <v>32</v>
      </c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</row>
    <row r="5822" spans="1:30" hidden="1" x14ac:dyDescent="0.25">
      <c r="A5822" s="2">
        <v>12</v>
      </c>
      <c r="B5822" s="2">
        <v>2020</v>
      </c>
      <c r="C5822" s="4" t="str">
        <f>INDEX(Index!$B$1:$B$500,MATCH($F5822,Index!$A$1:$A$500,0)
)</f>
        <v>DEN</v>
      </c>
      <c r="D5822" s="4">
        <v>0</v>
      </c>
      <c r="E5822" s="141">
        <f t="shared" si="90"/>
        <v>-0.22056501293919459</v>
      </c>
      <c r="F5822" s="3" t="s">
        <v>39</v>
      </c>
      <c r="G5822" s="3">
        <v>29</v>
      </c>
      <c r="H5822" s="125">
        <v>-0.22056501293919459</v>
      </c>
      <c r="I5822" s="3"/>
      <c r="J5822" s="3"/>
      <c r="K5822" s="3" t="s">
        <v>156</v>
      </c>
      <c r="L5822" s="125">
        <v>-0.25525047639172699</v>
      </c>
      <c r="M5822" s="3">
        <v>32</v>
      </c>
      <c r="N5822" s="125">
        <v>-5.6413371408775802E-2</v>
      </c>
      <c r="O5822" s="3">
        <v>10</v>
      </c>
      <c r="P5822" s="125">
        <v>-2.1727907956243402E-2</v>
      </c>
      <c r="Q5822" s="3">
        <v>24</v>
      </c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</row>
    <row r="5823" spans="1:30" hidden="1" x14ac:dyDescent="0.25">
      <c r="A5823" s="2">
        <v>12</v>
      </c>
      <c r="B5823" s="2">
        <v>2020</v>
      </c>
      <c r="C5823" s="4" t="str">
        <f>INDEX(Index!$B$1:$B$500,MATCH($F5823,Index!$A$1:$A$500,0)
)</f>
        <v>CIN</v>
      </c>
      <c r="D5823" s="4">
        <v>0</v>
      </c>
      <c r="E5823" s="141">
        <f t="shared" si="90"/>
        <v>-0.22430989344099089</v>
      </c>
      <c r="F5823" s="3" t="s">
        <v>24</v>
      </c>
      <c r="G5823" s="3">
        <v>30</v>
      </c>
      <c r="H5823" s="125">
        <v>-0.22430989344099089</v>
      </c>
      <c r="I5823" s="3"/>
      <c r="J5823" s="3"/>
      <c r="K5823" s="3" t="s">
        <v>258</v>
      </c>
      <c r="L5823" s="125">
        <v>-0.16616281904188099</v>
      </c>
      <c r="M5823" s="3">
        <v>29</v>
      </c>
      <c r="N5823" s="125">
        <v>9.1236631404387397E-2</v>
      </c>
      <c r="O5823" s="3">
        <v>26</v>
      </c>
      <c r="P5823" s="125">
        <v>3.3089557005277499E-2</v>
      </c>
      <c r="Q5823" s="3">
        <v>6</v>
      </c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</row>
    <row r="5824" spans="1:30" hidden="1" x14ac:dyDescent="0.25">
      <c r="A5824" s="2">
        <v>12</v>
      </c>
      <c r="B5824" s="2">
        <v>2020</v>
      </c>
      <c r="C5824" s="4" t="str">
        <f>INDEX(Index!$B$1:$B$500,MATCH($F5824,Index!$A$1:$A$500,0)
)</f>
        <v>JAX</v>
      </c>
      <c r="D5824" s="4">
        <v>0</v>
      </c>
      <c r="E5824" s="141">
        <f t="shared" si="90"/>
        <v>-0.2460474309512794</v>
      </c>
      <c r="F5824" s="3" t="s">
        <v>12</v>
      </c>
      <c r="G5824" s="3">
        <v>31</v>
      </c>
      <c r="H5824" s="125">
        <v>-0.2460474309512794</v>
      </c>
      <c r="I5824" s="3"/>
      <c r="J5824" s="3"/>
      <c r="K5824" s="3" t="s">
        <v>159</v>
      </c>
      <c r="L5824" s="125">
        <v>-7.5052436788714302E-2</v>
      </c>
      <c r="M5824" s="3">
        <v>25</v>
      </c>
      <c r="N5824" s="125">
        <v>0.175870956229294</v>
      </c>
      <c r="O5824" s="3">
        <v>32</v>
      </c>
      <c r="P5824" s="125">
        <v>4.8759620667289203E-3</v>
      </c>
      <c r="Q5824" s="3">
        <v>14</v>
      </c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</row>
    <row r="5825" spans="1:30" hidden="1" x14ac:dyDescent="0.25">
      <c r="A5825" s="2">
        <v>12</v>
      </c>
      <c r="B5825" s="2">
        <v>2020</v>
      </c>
      <c r="C5825" s="4" t="str">
        <f>INDEX(Index!$B$1:$B$500,MATCH($F5825,Index!$A$1:$A$500,0)
)</f>
        <v>NYJ</v>
      </c>
      <c r="D5825" s="4">
        <v>0</v>
      </c>
      <c r="E5825" s="141">
        <f t="shared" si="90"/>
        <v>-0.38396382705603949</v>
      </c>
      <c r="F5825" s="3" t="s">
        <v>9</v>
      </c>
      <c r="G5825" s="3">
        <v>32</v>
      </c>
      <c r="H5825" s="125">
        <v>-0.38396382705603949</v>
      </c>
      <c r="I5825" s="3"/>
      <c r="J5825" s="3"/>
      <c r="K5825" s="3" t="s">
        <v>227</v>
      </c>
      <c r="L5825" s="125">
        <v>-0.25365332503103899</v>
      </c>
      <c r="M5825" s="3">
        <v>31</v>
      </c>
      <c r="N5825" s="125">
        <v>7.9818989141403895E-2</v>
      </c>
      <c r="O5825" s="3">
        <v>23</v>
      </c>
      <c r="P5825" s="125">
        <v>-5.0491512883596601E-2</v>
      </c>
      <c r="Q5825" s="3">
        <v>28</v>
      </c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</row>
    <row r="5826" spans="1:30" hidden="1" x14ac:dyDescent="0.25">
      <c r="A5826" s="2">
        <v>13</v>
      </c>
      <c r="B5826" s="2">
        <v>2020</v>
      </c>
      <c r="C5826" s="4" t="str">
        <f>INDEX(Index!$B$1:$B$500,MATCH($F5826,Index!$A$1:$A$500,0)
)</f>
        <v>NO</v>
      </c>
      <c r="D5826" s="4">
        <v>0</v>
      </c>
      <c r="E5826" s="141">
        <f t="shared" ref="E5826:E5889" si="91">IF(D5826=1,H5826/100,H5826)</f>
        <v>0.32673578532607223</v>
      </c>
      <c r="F5826" s="3" t="s">
        <v>27</v>
      </c>
      <c r="G5826" s="3">
        <v>1</v>
      </c>
      <c r="H5826" s="125">
        <v>0.32673578532607223</v>
      </c>
      <c r="I5826" s="3"/>
      <c r="J5826" s="3"/>
      <c r="K5826" s="3" t="s">
        <v>160</v>
      </c>
      <c r="L5826" s="125">
        <v>0.104820955832197</v>
      </c>
      <c r="M5826" s="3">
        <v>7</v>
      </c>
      <c r="N5826" s="125">
        <v>-0.194869495962291</v>
      </c>
      <c r="O5826" s="3">
        <v>2</v>
      </c>
      <c r="P5826" s="125">
        <v>2.7045333531584202E-2</v>
      </c>
      <c r="Q5826" s="3">
        <v>7</v>
      </c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</row>
    <row r="5827" spans="1:30" hidden="1" x14ac:dyDescent="0.25">
      <c r="A5827" s="2">
        <v>13</v>
      </c>
      <c r="B5827" s="2">
        <v>2020</v>
      </c>
      <c r="C5827" s="4" t="str">
        <f>INDEX(Index!$B$1:$B$500,MATCH($F5827,Index!$A$1:$A$500,0)
)</f>
        <v>PIT</v>
      </c>
      <c r="D5827" s="4">
        <v>0</v>
      </c>
      <c r="E5827" s="141">
        <f t="shared" si="91"/>
        <v>0.26689203173250342</v>
      </c>
      <c r="F5827" s="3" t="s">
        <v>32</v>
      </c>
      <c r="G5827" s="3">
        <v>2</v>
      </c>
      <c r="H5827" s="125">
        <v>0.26689203173250342</v>
      </c>
      <c r="I5827" s="3"/>
      <c r="J5827" s="3"/>
      <c r="K5827" s="3" t="s">
        <v>247</v>
      </c>
      <c r="L5827" s="125">
        <v>6.01173589022442E-3</v>
      </c>
      <c r="M5827" s="3">
        <v>16</v>
      </c>
      <c r="N5827" s="125">
        <v>-0.25035242127256802</v>
      </c>
      <c r="O5827" s="3">
        <v>1</v>
      </c>
      <c r="P5827" s="125">
        <v>1.0527874569711E-2</v>
      </c>
      <c r="Q5827" s="3">
        <v>12</v>
      </c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</row>
    <row r="5828" spans="1:30" hidden="1" x14ac:dyDescent="0.25">
      <c r="A5828" s="2">
        <v>13</v>
      </c>
      <c r="B5828" s="2">
        <v>2020</v>
      </c>
      <c r="C5828" s="4" t="str">
        <f>INDEX(Index!$B$1:$B$500,MATCH($F5828,Index!$A$1:$A$500,0)
)</f>
        <v>KC</v>
      </c>
      <c r="D5828" s="4">
        <v>0</v>
      </c>
      <c r="E5828" s="141">
        <f t="shared" si="91"/>
        <v>0.25849817941781994</v>
      </c>
      <c r="F5828" s="3" t="s">
        <v>5</v>
      </c>
      <c r="G5828" s="3">
        <v>3</v>
      </c>
      <c r="H5828" s="125">
        <v>0.25849817941781994</v>
      </c>
      <c r="I5828" s="3"/>
      <c r="J5828" s="3"/>
      <c r="K5828" s="3" t="s">
        <v>247</v>
      </c>
      <c r="L5828" s="125">
        <v>0.27115162905834</v>
      </c>
      <c r="M5828" s="3">
        <v>1</v>
      </c>
      <c r="N5828" s="125">
        <v>1.1631814639827499E-3</v>
      </c>
      <c r="O5828" s="3">
        <v>16</v>
      </c>
      <c r="P5828" s="125">
        <v>-1.14902681765373E-2</v>
      </c>
      <c r="Q5828" s="3">
        <v>21</v>
      </c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3"/>
      <c r="AD5828" s="3"/>
    </row>
    <row r="5829" spans="1:30" hidden="1" x14ac:dyDescent="0.25">
      <c r="A5829" s="2">
        <v>13</v>
      </c>
      <c r="B5829" s="2">
        <v>2020</v>
      </c>
      <c r="C5829" s="4" t="str">
        <f>INDEX(Index!$B$1:$B$500,MATCH($F5829,Index!$A$1:$A$500,0)
)</f>
        <v>GB</v>
      </c>
      <c r="D5829" s="4">
        <v>0</v>
      </c>
      <c r="E5829" s="141">
        <f t="shared" si="91"/>
        <v>0.23924041984987729</v>
      </c>
      <c r="F5829" s="3" t="s">
        <v>20</v>
      </c>
      <c r="G5829" s="3">
        <v>4</v>
      </c>
      <c r="H5829" s="125">
        <v>0.23924041984987729</v>
      </c>
      <c r="I5829" s="3"/>
      <c r="J5829" s="3"/>
      <c r="K5829" s="3" t="s">
        <v>162</v>
      </c>
      <c r="L5829" s="125">
        <v>0.25376094300302998</v>
      </c>
      <c r="M5829" s="3">
        <v>2</v>
      </c>
      <c r="N5829" s="125">
        <v>-1.8454370225727702E-2</v>
      </c>
      <c r="O5829" s="3">
        <v>14</v>
      </c>
      <c r="P5829" s="125">
        <v>-3.2974893378880397E-2</v>
      </c>
      <c r="Q5829" s="3">
        <v>26</v>
      </c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3"/>
    </row>
    <row r="5830" spans="1:30" hidden="1" x14ac:dyDescent="0.25">
      <c r="A5830" s="2">
        <v>13</v>
      </c>
      <c r="B5830" s="2">
        <v>2020</v>
      </c>
      <c r="C5830" s="4" t="str">
        <f>INDEX(Index!$B$1:$B$500,MATCH($F5830,Index!$A$1:$A$500,0)
)</f>
        <v>TB</v>
      </c>
      <c r="D5830" s="4">
        <v>0</v>
      </c>
      <c r="E5830" s="141">
        <f t="shared" si="91"/>
        <v>0.19860256014667821</v>
      </c>
      <c r="F5830" s="3" t="s">
        <v>38</v>
      </c>
      <c r="G5830" s="3">
        <v>5</v>
      </c>
      <c r="H5830" s="125">
        <v>0.19860256014667821</v>
      </c>
      <c r="I5830" s="3"/>
      <c r="J5830" s="3"/>
      <c r="K5830" s="3" t="s">
        <v>165</v>
      </c>
      <c r="L5830" s="125">
        <v>8.7723764055078604E-2</v>
      </c>
      <c r="M5830" s="3">
        <v>8</v>
      </c>
      <c r="N5830" s="125">
        <v>-0.12927081211745001</v>
      </c>
      <c r="O5830" s="3">
        <v>3</v>
      </c>
      <c r="P5830" s="125">
        <v>-1.8392016025850399E-2</v>
      </c>
      <c r="Q5830" s="3">
        <v>24</v>
      </c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3"/>
      <c r="AD5830" s="3"/>
    </row>
    <row r="5831" spans="1:30" hidden="1" x14ac:dyDescent="0.25">
      <c r="A5831" s="2">
        <v>13</v>
      </c>
      <c r="B5831" s="2">
        <v>2020</v>
      </c>
      <c r="C5831" s="4" t="str">
        <f>INDEX(Index!$B$1:$B$500,MATCH($F5831,Index!$A$1:$A$500,0)
)</f>
        <v>BAL</v>
      </c>
      <c r="D5831" s="4">
        <v>0</v>
      </c>
      <c r="E5831" s="141">
        <f t="shared" si="91"/>
        <v>0.17119206959304523</v>
      </c>
      <c r="F5831" s="3" t="s">
        <v>18</v>
      </c>
      <c r="G5831" s="3">
        <v>6</v>
      </c>
      <c r="H5831" s="125">
        <v>0.17119206959304523</v>
      </c>
      <c r="I5831" s="3"/>
      <c r="J5831" s="3"/>
      <c r="K5831" s="3" t="s">
        <v>165</v>
      </c>
      <c r="L5831" s="125">
        <v>-1.52242441494538E-2</v>
      </c>
      <c r="M5831" s="3">
        <v>20</v>
      </c>
      <c r="N5831" s="125">
        <v>-0.109561745656928</v>
      </c>
      <c r="O5831" s="3">
        <v>4</v>
      </c>
      <c r="P5831" s="125">
        <v>7.6854568085571007E-2</v>
      </c>
      <c r="Q5831" s="3">
        <v>2</v>
      </c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3"/>
    </row>
    <row r="5832" spans="1:30" hidden="1" x14ac:dyDescent="0.25">
      <c r="A5832" s="2">
        <v>13</v>
      </c>
      <c r="B5832" s="2">
        <v>2020</v>
      </c>
      <c r="C5832" s="4" t="str">
        <f>INDEX(Index!$B$1:$B$500,MATCH($F5832,Index!$A$1:$A$500,0)
)</f>
        <v>IND</v>
      </c>
      <c r="D5832" s="4">
        <v>0</v>
      </c>
      <c r="E5832" s="141">
        <f t="shared" si="91"/>
        <v>0.15169904646635418</v>
      </c>
      <c r="F5832" s="3" t="s">
        <v>35</v>
      </c>
      <c r="G5832" s="3">
        <v>7</v>
      </c>
      <c r="H5832" s="125">
        <v>0.15169904646635418</v>
      </c>
      <c r="I5832" s="3"/>
      <c r="J5832" s="3"/>
      <c r="K5832" s="3" t="s">
        <v>161</v>
      </c>
      <c r="L5832" s="125">
        <v>3.0061774994808901E-2</v>
      </c>
      <c r="M5832" s="3">
        <v>14</v>
      </c>
      <c r="N5832" s="125">
        <v>-9.6208789167587794E-2</v>
      </c>
      <c r="O5832" s="3">
        <v>7</v>
      </c>
      <c r="P5832" s="125">
        <v>2.54284823039575E-2</v>
      </c>
      <c r="Q5832" s="3">
        <v>8</v>
      </c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3"/>
      <c r="AD5832" s="3"/>
    </row>
    <row r="5833" spans="1:30" hidden="1" x14ac:dyDescent="0.25">
      <c r="A5833" s="2">
        <v>13</v>
      </c>
      <c r="B5833" s="2">
        <v>2020</v>
      </c>
      <c r="C5833" s="4" t="str">
        <f>INDEX(Index!$B$1:$B$500,MATCH($F5833,Index!$A$1:$A$500,0)
)</f>
        <v>BUF</v>
      </c>
      <c r="D5833" s="4">
        <v>0</v>
      </c>
      <c r="E5833" s="141">
        <f t="shared" si="91"/>
        <v>0.13967559921555434</v>
      </c>
      <c r="F5833" s="3" t="s">
        <v>0</v>
      </c>
      <c r="G5833" s="3">
        <v>8</v>
      </c>
      <c r="H5833" s="125">
        <v>0.13967559921555434</v>
      </c>
      <c r="I5833" s="3"/>
      <c r="J5833" s="3"/>
      <c r="K5833" s="3" t="s">
        <v>162</v>
      </c>
      <c r="L5833" s="125">
        <v>0.114596158025422</v>
      </c>
      <c r="M5833" s="3">
        <v>4</v>
      </c>
      <c r="N5833" s="125">
        <v>6.3865923504949499E-3</v>
      </c>
      <c r="O5833" s="3">
        <v>19</v>
      </c>
      <c r="P5833" s="125">
        <v>3.1466033540627297E-2</v>
      </c>
      <c r="Q5833" s="3">
        <v>5</v>
      </c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3"/>
    </row>
    <row r="5834" spans="1:30" hidden="1" x14ac:dyDescent="0.25">
      <c r="A5834" s="2">
        <v>13</v>
      </c>
      <c r="B5834" s="2">
        <v>2020</v>
      </c>
      <c r="C5834" s="4" t="str">
        <f>INDEX(Index!$B$1:$B$500,MATCH($F5834,Index!$A$1:$A$500,0)
)</f>
        <v>LAR</v>
      </c>
      <c r="D5834" s="4">
        <v>0</v>
      </c>
      <c r="E5834" s="141">
        <f t="shared" si="91"/>
        <v>0.137638377677268</v>
      </c>
      <c r="F5834" s="3" t="s">
        <v>42</v>
      </c>
      <c r="G5834" s="3">
        <v>9</v>
      </c>
      <c r="H5834" s="125">
        <v>0.137638377677268</v>
      </c>
      <c r="I5834" s="3"/>
      <c r="J5834" s="3"/>
      <c r="K5834" s="3" t="s">
        <v>161</v>
      </c>
      <c r="L5834" s="125">
        <v>0.106789398553632</v>
      </c>
      <c r="M5834" s="3">
        <v>6</v>
      </c>
      <c r="N5834" s="125">
        <v>-0.10924595582372899</v>
      </c>
      <c r="O5834" s="3">
        <v>5</v>
      </c>
      <c r="P5834" s="125">
        <v>-7.8396976700093005E-2</v>
      </c>
      <c r="Q5834" s="3">
        <v>30</v>
      </c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3"/>
    </row>
    <row r="5835" spans="1:30" hidden="1" x14ac:dyDescent="0.25">
      <c r="A5835" s="2">
        <v>13</v>
      </c>
      <c r="B5835" s="2">
        <v>2020</v>
      </c>
      <c r="C5835" s="4" t="str">
        <f>INDEX(Index!$B$1:$B$500,MATCH($F5835,Index!$A$1:$A$500,0)
)</f>
        <v>SEA</v>
      </c>
      <c r="D5835" s="4">
        <v>0</v>
      </c>
      <c r="E5835" s="141">
        <f t="shared" si="91"/>
        <v>0.13606116355178979</v>
      </c>
      <c r="F5835" s="3" t="s">
        <v>30</v>
      </c>
      <c r="G5835" s="3">
        <v>10</v>
      </c>
      <c r="H5835" s="125">
        <v>0.13606116355178979</v>
      </c>
      <c r="I5835" s="3"/>
      <c r="J5835" s="3"/>
      <c r="K5835" s="3" t="s">
        <v>161</v>
      </c>
      <c r="L5835" s="125">
        <v>0.10817668489205499</v>
      </c>
      <c r="M5835" s="3">
        <v>5</v>
      </c>
      <c r="N5835" s="125">
        <v>3.6344124094053E-2</v>
      </c>
      <c r="O5835" s="3">
        <v>20</v>
      </c>
      <c r="P5835" s="125">
        <v>6.4228602753787806E-2</v>
      </c>
      <c r="Q5835" s="3">
        <v>4</v>
      </c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3"/>
    </row>
    <row r="5836" spans="1:30" hidden="1" x14ac:dyDescent="0.25">
      <c r="A5836" s="2">
        <v>13</v>
      </c>
      <c r="B5836" s="2">
        <v>2020</v>
      </c>
      <c r="C5836" s="4" t="str">
        <f>INDEX(Index!$B$1:$B$500,MATCH($F5836,Index!$A$1:$A$500,0)
)</f>
        <v>MIA</v>
      </c>
      <c r="D5836" s="4">
        <v>0</v>
      </c>
      <c r="E5836" s="141">
        <f t="shared" si="91"/>
        <v>0.1295328242024926</v>
      </c>
      <c r="F5836" s="3" t="s">
        <v>4</v>
      </c>
      <c r="G5836" s="3">
        <v>11</v>
      </c>
      <c r="H5836" s="125">
        <v>0.1295328242024926</v>
      </c>
      <c r="I5836" s="3"/>
      <c r="J5836" s="3"/>
      <c r="K5836" s="3" t="s">
        <v>161</v>
      </c>
      <c r="L5836" s="125">
        <v>-6.8272092948431099E-3</v>
      </c>
      <c r="M5836" s="3">
        <v>19</v>
      </c>
      <c r="N5836" s="125">
        <v>-5.0036566119545899E-2</v>
      </c>
      <c r="O5836" s="3">
        <v>10</v>
      </c>
      <c r="P5836" s="125">
        <v>8.63234673777898E-2</v>
      </c>
      <c r="Q5836" s="3">
        <v>1</v>
      </c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3"/>
    </row>
    <row r="5837" spans="1:30" hidden="1" x14ac:dyDescent="0.25">
      <c r="A5837" s="2">
        <v>13</v>
      </c>
      <c r="B5837" s="2">
        <v>2020</v>
      </c>
      <c r="C5837" s="4" t="str">
        <f>INDEX(Index!$B$1:$B$500,MATCH($F5837,Index!$A$1:$A$500,0)
)</f>
        <v>CLE</v>
      </c>
      <c r="D5837" s="4">
        <v>0</v>
      </c>
      <c r="E5837" s="141">
        <f t="shared" si="91"/>
        <v>1.6795545847868902E-2</v>
      </c>
      <c r="F5837" s="3" t="s">
        <v>10</v>
      </c>
      <c r="G5837" s="3">
        <v>12</v>
      </c>
      <c r="H5837" s="125">
        <v>1.6795545847868902E-2</v>
      </c>
      <c r="I5837" s="3"/>
      <c r="J5837" s="3"/>
      <c r="K5837" s="3" t="s">
        <v>162</v>
      </c>
      <c r="L5837" s="125">
        <v>3.88653051878547E-2</v>
      </c>
      <c r="M5837" s="3">
        <v>11</v>
      </c>
      <c r="N5837" s="125">
        <v>-1.9465884016130301E-2</v>
      </c>
      <c r="O5837" s="3">
        <v>13</v>
      </c>
      <c r="P5837" s="125">
        <v>-4.1535643356116099E-2</v>
      </c>
      <c r="Q5837" s="3">
        <v>27</v>
      </c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3"/>
    </row>
    <row r="5838" spans="1:30" hidden="1" x14ac:dyDescent="0.25">
      <c r="A5838" s="2">
        <v>13</v>
      </c>
      <c r="B5838" s="2">
        <v>2020</v>
      </c>
      <c r="C5838" s="4" t="str">
        <f>INDEX(Index!$B$1:$B$500,MATCH($F5838,Index!$A$1:$A$500,0)
)</f>
        <v>ARI</v>
      </c>
      <c r="D5838" s="4">
        <v>0</v>
      </c>
      <c r="E5838" s="141">
        <f t="shared" si="91"/>
        <v>8.2616104010879952E-3</v>
      </c>
      <c r="F5838" s="3" t="s">
        <v>23</v>
      </c>
      <c r="G5838" s="3">
        <v>13</v>
      </c>
      <c r="H5838" s="125">
        <v>8.2616104010879952E-3</v>
      </c>
      <c r="I5838" s="3"/>
      <c r="J5838" s="3"/>
      <c r="K5838" s="3" t="s">
        <v>163</v>
      </c>
      <c r="L5838" s="125">
        <v>3.6529059726882598E-2</v>
      </c>
      <c r="M5838" s="3">
        <v>12</v>
      </c>
      <c r="N5838" s="125">
        <v>-2.3273893919124001E-3</v>
      </c>
      <c r="O5838" s="3">
        <v>15</v>
      </c>
      <c r="P5838" s="125">
        <v>-3.0594838717707001E-2</v>
      </c>
      <c r="Q5838" s="3">
        <v>25</v>
      </c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3"/>
    </row>
    <row r="5839" spans="1:30" hidden="1" x14ac:dyDescent="0.25">
      <c r="A5839" s="2">
        <v>13</v>
      </c>
      <c r="B5839" s="2">
        <v>2020</v>
      </c>
      <c r="C5839" s="4" t="str">
        <f>INDEX(Index!$B$1:$B$500,MATCH($F5839,Index!$A$1:$A$500,0)
)</f>
        <v>SF</v>
      </c>
      <c r="D5839" s="4">
        <v>0</v>
      </c>
      <c r="E5839" s="141">
        <f t="shared" si="91"/>
        <v>-1.0128912832099899E-3</v>
      </c>
      <c r="F5839" s="3" t="s">
        <v>1</v>
      </c>
      <c r="G5839" s="3">
        <v>14</v>
      </c>
      <c r="H5839" s="125">
        <v>-1.0128912832099899E-3</v>
      </c>
      <c r="I5839" s="3"/>
      <c r="J5839" s="3"/>
      <c r="K5839" s="3" t="s">
        <v>164</v>
      </c>
      <c r="L5839" s="125">
        <v>-5.6235656270592099E-2</v>
      </c>
      <c r="M5839" s="3">
        <v>23</v>
      </c>
      <c r="N5839" s="125">
        <v>-5.9059437190856399E-2</v>
      </c>
      <c r="O5839" s="3">
        <v>9</v>
      </c>
      <c r="P5839" s="125">
        <v>-3.8366722034742901E-3</v>
      </c>
      <c r="Q5839" s="3">
        <v>18</v>
      </c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  <c r="AC5839" s="3"/>
      <c r="AD5839" s="3"/>
    </row>
    <row r="5840" spans="1:30" hidden="1" x14ac:dyDescent="0.25">
      <c r="A5840" s="2">
        <v>13</v>
      </c>
      <c r="B5840" s="2">
        <v>2020</v>
      </c>
      <c r="C5840" s="4" t="str">
        <f>INDEX(Index!$B$1:$B$500,MATCH($F5840,Index!$A$1:$A$500,0)
)</f>
        <v>TEN</v>
      </c>
      <c r="D5840" s="4">
        <v>0</v>
      </c>
      <c r="E5840" s="141">
        <f t="shared" si="91"/>
        <v>-2.8601517020786921E-3</v>
      </c>
      <c r="F5840" s="3" t="s">
        <v>45</v>
      </c>
      <c r="G5840" s="3">
        <v>15</v>
      </c>
      <c r="H5840" s="125">
        <v>-2.8601517020786921E-3</v>
      </c>
      <c r="I5840" s="3"/>
      <c r="J5840" s="3"/>
      <c r="K5840" s="3" t="s">
        <v>161</v>
      </c>
      <c r="L5840" s="125">
        <v>0.15305988939569901</v>
      </c>
      <c r="M5840" s="3">
        <v>3</v>
      </c>
      <c r="N5840" s="125">
        <v>9.1015306785225694E-2</v>
      </c>
      <c r="O5840" s="3">
        <v>27</v>
      </c>
      <c r="P5840" s="125">
        <v>-6.4904734312552004E-2</v>
      </c>
      <c r="Q5840" s="3">
        <v>29</v>
      </c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3"/>
    </row>
    <row r="5841" spans="1:30" hidden="1" x14ac:dyDescent="0.25">
      <c r="A5841" s="2">
        <v>13</v>
      </c>
      <c r="B5841" s="2">
        <v>2020</v>
      </c>
      <c r="C5841" s="4" t="str">
        <f>INDEX(Index!$B$1:$B$500,MATCH($F5841,Index!$A$1:$A$500,0)
)</f>
        <v>NE</v>
      </c>
      <c r="D5841" s="4">
        <v>0</v>
      </c>
      <c r="E5841" s="141">
        <f t="shared" si="91"/>
        <v>-1.4876262060566095E-2</v>
      </c>
      <c r="F5841" s="3" t="s">
        <v>17</v>
      </c>
      <c r="G5841" s="3">
        <v>16</v>
      </c>
      <c r="H5841" s="125">
        <v>-1.4876262060566095E-2</v>
      </c>
      <c r="I5841" s="3"/>
      <c r="J5841" s="3"/>
      <c r="K5841" s="3" t="s">
        <v>163</v>
      </c>
      <c r="L5841" s="125">
        <v>-3.0328182064335199E-2</v>
      </c>
      <c r="M5841" s="3">
        <v>21</v>
      </c>
      <c r="N5841" s="125">
        <v>6.1367881385071203E-2</v>
      </c>
      <c r="O5841" s="3">
        <v>22</v>
      </c>
      <c r="P5841" s="125">
        <v>7.68198013888403E-2</v>
      </c>
      <c r="Q5841" s="3">
        <v>3</v>
      </c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3"/>
    </row>
    <row r="5842" spans="1:30" hidden="1" x14ac:dyDescent="0.25">
      <c r="A5842" s="2">
        <v>13</v>
      </c>
      <c r="B5842" s="2">
        <v>2020</v>
      </c>
      <c r="C5842" s="4" t="str">
        <f>INDEX(Index!$B$1:$B$500,MATCH($F5842,Index!$A$1:$A$500,0)
)</f>
        <v>CAR</v>
      </c>
      <c r="D5842" s="4">
        <v>0</v>
      </c>
      <c r="E5842" s="141">
        <f t="shared" si="91"/>
        <v>-2.6350626320722707E-2</v>
      </c>
      <c r="F5842" s="3" t="s">
        <v>51</v>
      </c>
      <c r="G5842" s="3">
        <v>17</v>
      </c>
      <c r="H5842" s="125">
        <v>-2.6350626320722707E-2</v>
      </c>
      <c r="I5842" s="3"/>
      <c r="J5842" s="3"/>
      <c r="K5842" s="3" t="s">
        <v>166</v>
      </c>
      <c r="L5842" s="125">
        <v>5.2450868643319201E-2</v>
      </c>
      <c r="M5842" s="3">
        <v>10</v>
      </c>
      <c r="N5842" s="125">
        <v>8.32255919920942E-2</v>
      </c>
      <c r="O5842" s="3">
        <v>26</v>
      </c>
      <c r="P5842" s="125">
        <v>4.4240970280522898E-3</v>
      </c>
      <c r="Q5842" s="3">
        <v>15</v>
      </c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  <c r="AC5842" s="3"/>
      <c r="AD5842" s="3"/>
    </row>
    <row r="5843" spans="1:30" hidden="1" x14ac:dyDescent="0.25">
      <c r="A5843" s="2">
        <v>13</v>
      </c>
      <c r="B5843" s="2">
        <v>2020</v>
      </c>
      <c r="C5843" s="4" t="str">
        <f>INDEX(Index!$B$1:$B$500,MATCH($F5843,Index!$A$1:$A$500,0)
)</f>
        <v>LV</v>
      </c>
      <c r="D5843" s="4">
        <v>0</v>
      </c>
      <c r="E5843" s="141">
        <f t="shared" si="91"/>
        <v>-2.7323562203119996E-2</v>
      </c>
      <c r="F5843" s="3" t="s">
        <v>53</v>
      </c>
      <c r="G5843" s="3">
        <v>18</v>
      </c>
      <c r="H5843" s="125">
        <v>-2.7323562203119996E-2</v>
      </c>
      <c r="I5843" s="3"/>
      <c r="J5843" s="3"/>
      <c r="K5843" s="3" t="s">
        <v>165</v>
      </c>
      <c r="L5843" s="125">
        <v>3.2549874465929003E-2</v>
      </c>
      <c r="M5843" s="3">
        <v>13</v>
      </c>
      <c r="N5843" s="125">
        <v>7.30455965241259E-2</v>
      </c>
      <c r="O5843" s="3">
        <v>24</v>
      </c>
      <c r="P5843" s="125">
        <v>1.3172159855076899E-2</v>
      </c>
      <c r="Q5843" s="3">
        <v>11</v>
      </c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3"/>
      <c r="AD5843" s="3"/>
    </row>
    <row r="5844" spans="1:30" hidden="1" x14ac:dyDescent="0.25">
      <c r="A5844" s="2">
        <v>13</v>
      </c>
      <c r="B5844" s="2">
        <v>2020</v>
      </c>
      <c r="C5844" s="4" t="str">
        <f>INDEX(Index!$B$1:$B$500,MATCH($F5844,Index!$A$1:$A$500,0)
)</f>
        <v>MIN</v>
      </c>
      <c r="D5844" s="4">
        <v>0</v>
      </c>
      <c r="E5844" s="141">
        <f t="shared" si="91"/>
        <v>-4.3413725842161202E-2</v>
      </c>
      <c r="F5844" s="3" t="s">
        <v>46</v>
      </c>
      <c r="G5844" s="3">
        <v>19</v>
      </c>
      <c r="H5844" s="125">
        <v>-4.3413725842161202E-2</v>
      </c>
      <c r="I5844" s="3"/>
      <c r="J5844" s="3"/>
      <c r="K5844" s="3" t="s">
        <v>163</v>
      </c>
      <c r="L5844" s="125">
        <v>1.78807519970927E-2</v>
      </c>
      <c r="M5844" s="3">
        <v>15</v>
      </c>
      <c r="N5844" s="125">
        <v>-2.6420416449566098E-2</v>
      </c>
      <c r="O5844" s="3">
        <v>12</v>
      </c>
      <c r="P5844" s="125">
        <v>-8.7714894288819997E-2</v>
      </c>
      <c r="Q5844" s="3">
        <v>31</v>
      </c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3"/>
    </row>
    <row r="5845" spans="1:30" hidden="1" x14ac:dyDescent="0.25">
      <c r="A5845" s="2">
        <v>13</v>
      </c>
      <c r="B5845" s="2">
        <v>2020</v>
      </c>
      <c r="C5845" s="4" t="str">
        <f>INDEX(Index!$B$1:$B$500,MATCH($F5845,Index!$A$1:$A$500,0)
)</f>
        <v>ATL</v>
      </c>
      <c r="D5845" s="4">
        <v>0</v>
      </c>
      <c r="E5845" s="141">
        <f t="shared" si="91"/>
        <v>-4.5852262895840323E-2</v>
      </c>
      <c r="F5845" s="3" t="s">
        <v>43</v>
      </c>
      <c r="G5845" s="3">
        <v>20</v>
      </c>
      <c r="H5845" s="125">
        <v>-4.5852262895840323E-2</v>
      </c>
      <c r="I5845" s="3"/>
      <c r="J5845" s="3"/>
      <c r="K5845" s="3" t="s">
        <v>166</v>
      </c>
      <c r="L5845" s="125">
        <v>-3.34080377691192E-2</v>
      </c>
      <c r="M5845" s="3">
        <v>22</v>
      </c>
      <c r="N5845" s="125">
        <v>3.63022608104585E-3</v>
      </c>
      <c r="O5845" s="3">
        <v>17</v>
      </c>
      <c r="P5845" s="125">
        <v>-8.8139990456752703E-3</v>
      </c>
      <c r="Q5845" s="3">
        <v>20</v>
      </c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  <c r="AC5845" s="3"/>
      <c r="AD5845" s="3"/>
    </row>
    <row r="5846" spans="1:30" hidden="1" x14ac:dyDescent="0.25">
      <c r="A5846" s="2">
        <v>13</v>
      </c>
      <c r="B5846" s="2">
        <v>2020</v>
      </c>
      <c r="C5846" s="4" t="str">
        <f>INDEX(Index!$B$1:$B$500,MATCH($F5846,Index!$A$1:$A$500,0)
)</f>
        <v>HOU</v>
      </c>
      <c r="D5846" s="4">
        <v>0</v>
      </c>
      <c r="E5846" s="141">
        <f t="shared" si="91"/>
        <v>-6.4496315093616891E-2</v>
      </c>
      <c r="F5846" s="3" t="s">
        <v>49</v>
      </c>
      <c r="G5846" s="3">
        <v>21</v>
      </c>
      <c r="H5846" s="125">
        <v>-6.4496315093616891E-2</v>
      </c>
      <c r="I5846" s="3"/>
      <c r="J5846" s="3"/>
      <c r="K5846" s="3" t="s">
        <v>166</v>
      </c>
      <c r="L5846" s="125">
        <v>5.6341524979856103E-2</v>
      </c>
      <c r="M5846" s="3">
        <v>9</v>
      </c>
      <c r="N5846" s="125">
        <v>0.10726049895819</v>
      </c>
      <c r="O5846" s="3">
        <v>29</v>
      </c>
      <c r="P5846" s="125">
        <v>-1.3577341115283E-2</v>
      </c>
      <c r="Q5846" s="3">
        <v>22</v>
      </c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3"/>
    </row>
    <row r="5847" spans="1:30" hidden="1" x14ac:dyDescent="0.25">
      <c r="A5847" s="2">
        <v>13</v>
      </c>
      <c r="B5847" s="2">
        <v>2020</v>
      </c>
      <c r="C5847" s="4" t="str">
        <f>INDEX(Index!$B$1:$B$500,MATCH($F5847,Index!$A$1:$A$500,0)
)</f>
        <v>WAS</v>
      </c>
      <c r="D5847" s="4">
        <v>0</v>
      </c>
      <c r="E5847" s="141">
        <f t="shared" si="91"/>
        <v>-6.4958635847652546E-2</v>
      </c>
      <c r="F5847" s="3" t="s">
        <v>26</v>
      </c>
      <c r="G5847" s="3">
        <v>22</v>
      </c>
      <c r="H5847" s="125">
        <v>-6.4958635847652546E-2</v>
      </c>
      <c r="I5847" s="3"/>
      <c r="J5847" s="3"/>
      <c r="K5847" s="3" t="s">
        <v>164</v>
      </c>
      <c r="L5847" s="125">
        <v>-0.16170086329418901</v>
      </c>
      <c r="M5847" s="3">
        <v>27</v>
      </c>
      <c r="N5847" s="125">
        <v>-9.9692616345649299E-2</v>
      </c>
      <c r="O5847" s="3">
        <v>6</v>
      </c>
      <c r="P5847" s="125">
        <v>-2.9503888991128401E-3</v>
      </c>
      <c r="Q5847" s="3">
        <v>17</v>
      </c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3"/>
    </row>
    <row r="5848" spans="1:30" hidden="1" x14ac:dyDescent="0.25">
      <c r="A5848" s="2">
        <v>13</v>
      </c>
      <c r="B5848" s="2">
        <v>2020</v>
      </c>
      <c r="C5848" s="4" t="str">
        <f>INDEX(Index!$B$1:$B$500,MATCH($F5848,Index!$A$1:$A$500,0)
)</f>
        <v>CHI</v>
      </c>
      <c r="D5848" s="4">
        <v>0</v>
      </c>
      <c r="E5848" s="141">
        <f t="shared" si="91"/>
        <v>-9.0156820278098598E-2</v>
      </c>
      <c r="F5848" s="3" t="s">
        <v>64</v>
      </c>
      <c r="G5848" s="3">
        <v>23</v>
      </c>
      <c r="H5848" s="125">
        <v>-9.0156820278098598E-2</v>
      </c>
      <c r="I5848" s="3"/>
      <c r="J5848" s="3"/>
      <c r="K5848" s="3" t="s">
        <v>164</v>
      </c>
      <c r="L5848" s="125">
        <v>-0.16723390980328301</v>
      </c>
      <c r="M5848" s="3">
        <v>29</v>
      </c>
      <c r="N5848" s="125">
        <v>-6.3337808505056103E-2</v>
      </c>
      <c r="O5848" s="3">
        <v>8</v>
      </c>
      <c r="P5848" s="125">
        <v>1.3739281020128301E-2</v>
      </c>
      <c r="Q5848" s="3">
        <v>10</v>
      </c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3"/>
    </row>
    <row r="5849" spans="1:30" hidden="1" x14ac:dyDescent="0.25">
      <c r="A5849" s="2">
        <v>13</v>
      </c>
      <c r="B5849" s="2">
        <v>2020</v>
      </c>
      <c r="C5849" s="4" t="str">
        <f>INDEX(Index!$B$1:$B$500,MATCH($F5849,Index!$A$1:$A$500,0)
)</f>
        <v>NYG</v>
      </c>
      <c r="D5849" s="4">
        <v>0</v>
      </c>
      <c r="E5849" s="141">
        <f t="shared" si="91"/>
        <v>-0.12353682982712538</v>
      </c>
      <c r="F5849" s="3" t="s">
        <v>15</v>
      </c>
      <c r="G5849" s="3">
        <v>24</v>
      </c>
      <c r="H5849" s="125">
        <v>-0.12353682982712538</v>
      </c>
      <c r="I5849" s="3"/>
      <c r="J5849" s="3"/>
      <c r="K5849" s="3" t="s">
        <v>164</v>
      </c>
      <c r="L5849" s="125">
        <v>-0.10599865795121299</v>
      </c>
      <c r="M5849" s="3">
        <v>26</v>
      </c>
      <c r="N5849" s="125">
        <v>4.2887272687094503E-2</v>
      </c>
      <c r="O5849" s="3">
        <v>21</v>
      </c>
      <c r="P5849" s="125">
        <v>2.53491008111821E-2</v>
      </c>
      <c r="Q5849" s="3">
        <v>9</v>
      </c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3"/>
    </row>
    <row r="5850" spans="1:30" hidden="1" x14ac:dyDescent="0.25">
      <c r="A5850" s="2">
        <v>13</v>
      </c>
      <c r="B5850" s="2">
        <v>2020</v>
      </c>
      <c r="C5850" s="4" t="str">
        <f>INDEX(Index!$B$1:$B$500,MATCH($F5850,Index!$A$1:$A$500,0)
)</f>
        <v>PHI</v>
      </c>
      <c r="D5850" s="4">
        <v>0</v>
      </c>
      <c r="E5850" s="141">
        <f t="shared" si="91"/>
        <v>-0.16513442746016188</v>
      </c>
      <c r="F5850" s="3" t="s">
        <v>7</v>
      </c>
      <c r="G5850" s="3">
        <v>25</v>
      </c>
      <c r="H5850" s="125">
        <v>-0.16513442746016188</v>
      </c>
      <c r="I5850" s="3"/>
      <c r="J5850" s="3"/>
      <c r="K5850" s="3" t="s">
        <v>259</v>
      </c>
      <c r="L5850" s="125">
        <v>-0.16415708778211199</v>
      </c>
      <c r="M5850" s="3">
        <v>28</v>
      </c>
      <c r="N5850" s="125">
        <v>5.5644976465486504E-3</v>
      </c>
      <c r="O5850" s="3">
        <v>18</v>
      </c>
      <c r="P5850" s="125">
        <v>4.58715796849876E-3</v>
      </c>
      <c r="Q5850" s="3">
        <v>14</v>
      </c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3"/>
    </row>
    <row r="5851" spans="1:30" hidden="1" x14ac:dyDescent="0.25">
      <c r="A5851" s="2">
        <v>13</v>
      </c>
      <c r="B5851" s="2">
        <v>2020</v>
      </c>
      <c r="C5851" s="4" t="str">
        <f>INDEX(Index!$B$1:$B$500,MATCH($F5851,Index!$A$1:$A$500,0)
)</f>
        <v>DET</v>
      </c>
      <c r="D5851" s="4">
        <v>0</v>
      </c>
      <c r="E5851" s="141">
        <f t="shared" si="91"/>
        <v>-0.16535099385236773</v>
      </c>
      <c r="F5851" s="3" t="s">
        <v>21</v>
      </c>
      <c r="G5851" s="3">
        <v>26</v>
      </c>
      <c r="H5851" s="125">
        <v>-0.16535099385236773</v>
      </c>
      <c r="I5851" s="3"/>
      <c r="J5851" s="3"/>
      <c r="K5851" s="3" t="s">
        <v>164</v>
      </c>
      <c r="L5851" s="125">
        <v>-4.4698123152920001E-3</v>
      </c>
      <c r="M5851" s="3">
        <v>18</v>
      </c>
      <c r="N5851" s="125">
        <v>0.153094187651343</v>
      </c>
      <c r="O5851" s="3">
        <v>32</v>
      </c>
      <c r="P5851" s="125">
        <v>-7.7869938857327396E-3</v>
      </c>
      <c r="Q5851" s="3">
        <v>19</v>
      </c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3"/>
    </row>
    <row r="5852" spans="1:30" hidden="1" x14ac:dyDescent="0.25">
      <c r="A5852" s="2">
        <v>13</v>
      </c>
      <c r="B5852" s="2">
        <v>2020</v>
      </c>
      <c r="C5852" s="4" t="str">
        <f>INDEX(Index!$B$1:$B$500,MATCH($F5852,Index!$A$1:$A$500,0)
)</f>
        <v>DAL</v>
      </c>
      <c r="D5852" s="4">
        <v>0</v>
      </c>
      <c r="E5852" s="141">
        <f t="shared" si="91"/>
        <v>-0.18807442044922215</v>
      </c>
      <c r="F5852" s="3" t="s">
        <v>3</v>
      </c>
      <c r="G5852" s="3">
        <v>27</v>
      </c>
      <c r="H5852" s="125">
        <v>-0.18807442044922215</v>
      </c>
      <c r="I5852" s="3"/>
      <c r="J5852" s="3"/>
      <c r="K5852" s="3" t="s">
        <v>168</v>
      </c>
      <c r="L5852" s="125">
        <v>-6.5437049148341905E-2</v>
      </c>
      <c r="M5852" s="3">
        <v>24</v>
      </c>
      <c r="N5852" s="125">
        <v>0.13013434893503401</v>
      </c>
      <c r="O5852" s="3">
        <v>30</v>
      </c>
      <c r="P5852" s="125">
        <v>7.4969776341537696E-3</v>
      </c>
      <c r="Q5852" s="3">
        <v>13</v>
      </c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3"/>
      <c r="AD5852" s="3"/>
    </row>
    <row r="5853" spans="1:30" hidden="1" x14ac:dyDescent="0.25">
      <c r="A5853" s="2">
        <v>13</v>
      </c>
      <c r="B5853" s="2">
        <v>2020</v>
      </c>
      <c r="C5853" s="4" t="str">
        <f>INDEX(Index!$B$1:$B$500,MATCH($F5853,Index!$A$1:$A$500,0)
)</f>
        <v>DEN</v>
      </c>
      <c r="D5853" s="4">
        <v>0</v>
      </c>
      <c r="E5853" s="141">
        <f t="shared" si="91"/>
        <v>-0.199884640335142</v>
      </c>
      <c r="F5853" s="3" t="s">
        <v>39</v>
      </c>
      <c r="G5853" s="3">
        <v>28</v>
      </c>
      <c r="H5853" s="125">
        <v>-0.199884640335142</v>
      </c>
      <c r="I5853" s="3"/>
      <c r="J5853" s="3"/>
      <c r="K5853" s="3" t="s">
        <v>166</v>
      </c>
      <c r="L5853" s="125">
        <v>-0.224030779235661</v>
      </c>
      <c r="M5853" s="3">
        <v>31</v>
      </c>
      <c r="N5853" s="125">
        <v>-4.1676559645576199E-2</v>
      </c>
      <c r="O5853" s="3">
        <v>11</v>
      </c>
      <c r="P5853" s="125">
        <v>-1.7530420745057201E-2</v>
      </c>
      <c r="Q5853" s="3">
        <v>23</v>
      </c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3"/>
    </row>
    <row r="5854" spans="1:30" hidden="1" x14ac:dyDescent="0.25">
      <c r="A5854" s="2">
        <v>13</v>
      </c>
      <c r="B5854" s="2">
        <v>2020</v>
      </c>
      <c r="C5854" s="4" t="str">
        <f>INDEX(Index!$B$1:$B$500,MATCH($F5854,Index!$A$1:$A$500,0)
)</f>
        <v>LAC</v>
      </c>
      <c r="D5854" s="4">
        <v>0</v>
      </c>
      <c r="E5854" s="141">
        <f t="shared" si="91"/>
        <v>-0.23393618267816671</v>
      </c>
      <c r="F5854" s="3" t="s">
        <v>28</v>
      </c>
      <c r="G5854" s="3">
        <v>29</v>
      </c>
      <c r="H5854" s="125">
        <v>-0.23393618267816671</v>
      </c>
      <c r="I5854" s="3"/>
      <c r="J5854" s="3"/>
      <c r="K5854" s="3" t="s">
        <v>168</v>
      </c>
      <c r="L5854" s="125">
        <v>-2.62029180255181E-3</v>
      </c>
      <c r="M5854" s="3">
        <v>17</v>
      </c>
      <c r="N5854" s="125">
        <v>7.3650336720860896E-2</v>
      </c>
      <c r="O5854" s="3">
        <v>25</v>
      </c>
      <c r="P5854" s="125">
        <v>-0.157665554154754</v>
      </c>
      <c r="Q5854" s="3">
        <v>32</v>
      </c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3"/>
      <c r="AD5854" s="3"/>
    </row>
    <row r="5855" spans="1:30" hidden="1" x14ac:dyDescent="0.25">
      <c r="A5855" s="2">
        <v>13</v>
      </c>
      <c r="B5855" s="2">
        <v>2020</v>
      </c>
      <c r="C5855" s="4" t="str">
        <f>INDEX(Index!$B$1:$B$500,MATCH($F5855,Index!$A$1:$A$500,0)
)</f>
        <v>JAX</v>
      </c>
      <c r="D5855" s="4">
        <v>0</v>
      </c>
      <c r="E5855" s="141">
        <f t="shared" si="91"/>
        <v>-0.23404724701165763</v>
      </c>
      <c r="F5855" s="3" t="s">
        <v>12</v>
      </c>
      <c r="G5855" s="3">
        <v>30</v>
      </c>
      <c r="H5855" s="125">
        <v>-0.23404724701165763</v>
      </c>
      <c r="I5855" s="3"/>
      <c r="J5855" s="3"/>
      <c r="K5855" s="3" t="s">
        <v>169</v>
      </c>
      <c r="L5855" s="125">
        <v>-8.2184038382779601E-2</v>
      </c>
      <c r="M5855" s="3">
        <v>25</v>
      </c>
      <c r="N5855" s="125">
        <v>0.15292994907698401</v>
      </c>
      <c r="O5855" s="3">
        <v>31</v>
      </c>
      <c r="P5855" s="125">
        <v>1.0667404481059801E-3</v>
      </c>
      <c r="Q5855" s="3">
        <v>16</v>
      </c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3"/>
    </row>
    <row r="5856" spans="1:30" hidden="1" x14ac:dyDescent="0.25">
      <c r="A5856" s="2">
        <v>13</v>
      </c>
      <c r="B5856" s="2">
        <v>2020</v>
      </c>
      <c r="C5856" s="4" t="str">
        <f>INDEX(Index!$B$1:$B$500,MATCH($F5856,Index!$A$1:$A$500,0)
)</f>
        <v>CIN</v>
      </c>
      <c r="D5856" s="4">
        <v>0</v>
      </c>
      <c r="E5856" s="141">
        <f t="shared" si="91"/>
        <v>-0.24510192312749454</v>
      </c>
      <c r="F5856" s="3" t="s">
        <v>24</v>
      </c>
      <c r="G5856" s="3">
        <v>31</v>
      </c>
      <c r="H5856" s="125">
        <v>-0.24510192312749454</v>
      </c>
      <c r="I5856" s="3"/>
      <c r="J5856" s="3"/>
      <c r="K5856" s="3" t="s">
        <v>329</v>
      </c>
      <c r="L5856" s="125">
        <v>-0.16968208672727</v>
      </c>
      <c r="M5856" s="3">
        <v>30</v>
      </c>
      <c r="N5856" s="125">
        <v>0.105894434606569</v>
      </c>
      <c r="O5856" s="3">
        <v>28</v>
      </c>
      <c r="P5856" s="125">
        <v>3.0474598206344499E-2</v>
      </c>
      <c r="Q5856" s="3">
        <v>6</v>
      </c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3"/>
      <c r="AD5856" s="3"/>
    </row>
    <row r="5857" spans="1:30" hidden="1" x14ac:dyDescent="0.25">
      <c r="A5857" s="2">
        <v>13</v>
      </c>
      <c r="B5857" s="2">
        <v>2020</v>
      </c>
      <c r="C5857" s="4" t="str">
        <f>INDEX(Index!$B$1:$B$500,MATCH($F5857,Index!$A$1:$A$500,0)
)</f>
        <v>NYJ</v>
      </c>
      <c r="D5857" s="4">
        <v>0</v>
      </c>
      <c r="E5857" s="141">
        <f t="shared" si="91"/>
        <v>-0.33837654851175053</v>
      </c>
      <c r="F5857" s="3" t="s">
        <v>9</v>
      </c>
      <c r="G5857" s="3">
        <v>32</v>
      </c>
      <c r="H5857" s="125">
        <v>-0.33837654851175053</v>
      </c>
      <c r="I5857" s="3"/>
      <c r="J5857" s="3"/>
      <c r="K5857" s="3" t="s">
        <v>229</v>
      </c>
      <c r="L5857" s="125">
        <v>-0.226938026606789</v>
      </c>
      <c r="M5857" s="3">
        <v>32</v>
      </c>
      <c r="N5857" s="125">
        <v>6.5099643469259505E-2</v>
      </c>
      <c r="O5857" s="3">
        <v>23</v>
      </c>
      <c r="P5857" s="125">
        <v>-4.6338878435702002E-2</v>
      </c>
      <c r="Q5857" s="3">
        <v>28</v>
      </c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3"/>
    </row>
    <row r="5858" spans="1:30" hidden="1" x14ac:dyDescent="0.25">
      <c r="A5858" s="2">
        <v>14</v>
      </c>
      <c r="B5858" s="2">
        <v>2020</v>
      </c>
      <c r="C5858" s="4" t="str">
        <f>INDEX(Index!$B$1:$B$500,MATCH($F5858,Index!$A$1:$A$500,0)
)</f>
        <v>KC</v>
      </c>
      <c r="D5858" s="4">
        <v>0</v>
      </c>
      <c r="E5858" s="141">
        <f t="shared" si="91"/>
        <v>0.27949807663063675</v>
      </c>
      <c r="F5858" s="3" t="s">
        <v>5</v>
      </c>
      <c r="G5858" s="3">
        <v>1</v>
      </c>
      <c r="H5858" s="125">
        <v>0.27949807663063675</v>
      </c>
      <c r="I5858" s="3"/>
      <c r="J5858" s="3"/>
      <c r="K5858" s="3" t="s">
        <v>330</v>
      </c>
      <c r="L5858" s="125">
        <v>0.25053413283131698</v>
      </c>
      <c r="M5858" s="3">
        <v>2</v>
      </c>
      <c r="N5858" s="125">
        <v>-1.7540829499300099E-2</v>
      </c>
      <c r="O5858" s="3">
        <v>14</v>
      </c>
      <c r="P5858" s="125">
        <v>1.14231143000197E-2</v>
      </c>
      <c r="Q5858" s="3">
        <v>13</v>
      </c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3"/>
      <c r="AD5858" s="3"/>
    </row>
    <row r="5859" spans="1:30" hidden="1" x14ac:dyDescent="0.25">
      <c r="A5859" s="2">
        <v>14</v>
      </c>
      <c r="B5859" s="2">
        <v>2020</v>
      </c>
      <c r="C5859" s="4" t="str">
        <f>INDEX(Index!$B$1:$B$500,MATCH($F5859,Index!$A$1:$A$500,0)
)</f>
        <v>NO</v>
      </c>
      <c r="D5859" s="4">
        <v>0</v>
      </c>
      <c r="E5859" s="141">
        <f t="shared" si="91"/>
        <v>0.27255742066845479</v>
      </c>
      <c r="F5859" s="3" t="s">
        <v>27</v>
      </c>
      <c r="G5859" s="3">
        <v>2</v>
      </c>
      <c r="H5859" s="125">
        <v>0.27255742066845479</v>
      </c>
      <c r="I5859" s="3"/>
      <c r="J5859" s="3"/>
      <c r="K5859" s="3" t="s">
        <v>172</v>
      </c>
      <c r="L5859" s="125">
        <v>8.8202001135574901E-2</v>
      </c>
      <c r="M5859" s="3">
        <v>8</v>
      </c>
      <c r="N5859" s="125">
        <v>-0.163107895083624</v>
      </c>
      <c r="O5859" s="3">
        <v>2</v>
      </c>
      <c r="P5859" s="125">
        <v>2.12475244492559E-2</v>
      </c>
      <c r="Q5859" s="3">
        <v>8</v>
      </c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3"/>
    </row>
    <row r="5860" spans="1:30" hidden="1" x14ac:dyDescent="0.25">
      <c r="A5860" s="2">
        <v>14</v>
      </c>
      <c r="B5860" s="2">
        <v>2020</v>
      </c>
      <c r="C5860" s="4" t="str">
        <f>INDEX(Index!$B$1:$B$500,MATCH($F5860,Index!$A$1:$A$500,0)
)</f>
        <v>GB</v>
      </c>
      <c r="D5860" s="4">
        <v>0</v>
      </c>
      <c r="E5860" s="141">
        <f t="shared" si="91"/>
        <v>0.24126635834213758</v>
      </c>
      <c r="F5860" s="3" t="s">
        <v>20</v>
      </c>
      <c r="G5860" s="3">
        <v>3</v>
      </c>
      <c r="H5860" s="125">
        <v>0.24126635834213758</v>
      </c>
      <c r="I5860" s="3"/>
      <c r="J5860" s="3"/>
      <c r="K5860" s="3" t="s">
        <v>172</v>
      </c>
      <c r="L5860" s="125">
        <v>0.25697418392072502</v>
      </c>
      <c r="M5860" s="3">
        <v>1</v>
      </c>
      <c r="N5860" s="125">
        <v>-1.8419532898048901E-2</v>
      </c>
      <c r="O5860" s="3">
        <v>13</v>
      </c>
      <c r="P5860" s="125">
        <v>-3.4127358476636303E-2</v>
      </c>
      <c r="Q5860" s="3">
        <v>26</v>
      </c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3"/>
    </row>
    <row r="5861" spans="1:30" hidden="1" x14ac:dyDescent="0.25">
      <c r="A5861" s="2">
        <v>14</v>
      </c>
      <c r="B5861" s="2">
        <v>2020</v>
      </c>
      <c r="C5861" s="4" t="str">
        <f>INDEX(Index!$B$1:$B$500,MATCH($F5861,Index!$A$1:$A$500,0)
)</f>
        <v>PIT</v>
      </c>
      <c r="D5861" s="4">
        <v>0</v>
      </c>
      <c r="E5861" s="141">
        <f t="shared" si="91"/>
        <v>0.23093998406256691</v>
      </c>
      <c r="F5861" s="3" t="s">
        <v>32</v>
      </c>
      <c r="G5861" s="3">
        <v>4</v>
      </c>
      <c r="H5861" s="125">
        <v>0.23093998406256691</v>
      </c>
      <c r="I5861" s="3"/>
      <c r="J5861" s="3"/>
      <c r="K5861" s="3" t="s">
        <v>170</v>
      </c>
      <c r="L5861" s="125">
        <v>-1.8940168669886199E-2</v>
      </c>
      <c r="M5861" s="3">
        <v>20</v>
      </c>
      <c r="N5861" s="125">
        <v>-0.24187018824975401</v>
      </c>
      <c r="O5861" s="3">
        <v>1</v>
      </c>
      <c r="P5861" s="125">
        <v>8.0099644826991199E-3</v>
      </c>
      <c r="Q5861" s="3">
        <v>14</v>
      </c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</row>
    <row r="5862" spans="1:30" hidden="1" x14ac:dyDescent="0.25">
      <c r="A5862" s="2">
        <v>14</v>
      </c>
      <c r="B5862" s="2">
        <v>2020</v>
      </c>
      <c r="C5862" s="4" t="str">
        <f>INDEX(Index!$B$1:$B$500,MATCH($F5862,Index!$A$1:$A$500,0)
)</f>
        <v>TB</v>
      </c>
      <c r="D5862" s="4">
        <v>0</v>
      </c>
      <c r="E5862" s="141">
        <f t="shared" si="91"/>
        <v>0.22123433482183671</v>
      </c>
      <c r="F5862" s="3" t="s">
        <v>38</v>
      </c>
      <c r="G5862" s="3">
        <v>5</v>
      </c>
      <c r="H5862" s="125">
        <v>0.22123433482183671</v>
      </c>
      <c r="I5862" s="3"/>
      <c r="J5862" s="3"/>
      <c r="K5862" s="3" t="s">
        <v>173</v>
      </c>
      <c r="L5862" s="125">
        <v>0.11013686696578701</v>
      </c>
      <c r="M5862" s="3">
        <v>6</v>
      </c>
      <c r="N5862" s="125">
        <v>-0.12817745347088</v>
      </c>
      <c r="O5862" s="3">
        <v>4</v>
      </c>
      <c r="P5862" s="125">
        <v>-1.70799856148303E-2</v>
      </c>
      <c r="Q5862" s="3">
        <v>25</v>
      </c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3"/>
    </row>
    <row r="5863" spans="1:30" hidden="1" x14ac:dyDescent="0.25">
      <c r="A5863" s="2">
        <v>14</v>
      </c>
      <c r="B5863" s="2">
        <v>2020</v>
      </c>
      <c r="C5863" s="4" t="str">
        <f>INDEX(Index!$B$1:$B$500,MATCH($F5863,Index!$A$1:$A$500,0)
)</f>
        <v>BUF</v>
      </c>
      <c r="D5863" s="4">
        <v>0</v>
      </c>
      <c r="E5863" s="141">
        <f t="shared" si="91"/>
        <v>0.17593834945383119</v>
      </c>
      <c r="F5863" s="3" t="s">
        <v>0</v>
      </c>
      <c r="G5863" s="3">
        <v>6</v>
      </c>
      <c r="H5863" s="125">
        <v>0.17593834945383119</v>
      </c>
      <c r="I5863" s="3"/>
      <c r="J5863" s="3"/>
      <c r="K5863" s="3" t="s">
        <v>172</v>
      </c>
      <c r="L5863" s="125">
        <v>0.12723209763444299</v>
      </c>
      <c r="M5863" s="3">
        <v>5</v>
      </c>
      <c r="N5863" s="125">
        <v>-1.3933353617748201E-2</v>
      </c>
      <c r="O5863" s="3">
        <v>15</v>
      </c>
      <c r="P5863" s="125">
        <v>3.477289820164E-2</v>
      </c>
      <c r="Q5863" s="3">
        <v>5</v>
      </c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3"/>
    </row>
    <row r="5864" spans="1:30" hidden="1" x14ac:dyDescent="0.25">
      <c r="A5864" s="2">
        <v>14</v>
      </c>
      <c r="B5864" s="2">
        <v>2020</v>
      </c>
      <c r="C5864" s="4" t="str">
        <f>INDEX(Index!$B$1:$B$500,MATCH($F5864,Index!$A$1:$A$500,0)
)</f>
        <v>BAL</v>
      </c>
      <c r="D5864" s="4">
        <v>0</v>
      </c>
      <c r="E5864" s="141">
        <f t="shared" si="91"/>
        <v>0.17373779483147189</v>
      </c>
      <c r="F5864" s="3" t="s">
        <v>18</v>
      </c>
      <c r="G5864" s="3">
        <v>7</v>
      </c>
      <c r="H5864" s="125">
        <v>0.17373779483147189</v>
      </c>
      <c r="I5864" s="3"/>
      <c r="J5864" s="3"/>
      <c r="K5864" s="3" t="s">
        <v>173</v>
      </c>
      <c r="L5864" s="125">
        <v>1.47865049310201E-2</v>
      </c>
      <c r="M5864" s="3">
        <v>16</v>
      </c>
      <c r="N5864" s="125">
        <v>-8.1389970039308202E-2</v>
      </c>
      <c r="O5864" s="3">
        <v>8</v>
      </c>
      <c r="P5864" s="125">
        <v>7.7561319861143604E-2</v>
      </c>
      <c r="Q5864" s="3">
        <v>2</v>
      </c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3"/>
    </row>
    <row r="5865" spans="1:30" hidden="1" x14ac:dyDescent="0.25">
      <c r="A5865" s="2">
        <v>14</v>
      </c>
      <c r="B5865" s="2">
        <v>2020</v>
      </c>
      <c r="C5865" s="4" t="str">
        <f>INDEX(Index!$B$1:$B$500,MATCH($F5865,Index!$A$1:$A$500,0)
)</f>
        <v>SEA</v>
      </c>
      <c r="D5865" s="4">
        <v>0</v>
      </c>
      <c r="E5865" s="141">
        <f t="shared" si="91"/>
        <v>0.16596853296459249</v>
      </c>
      <c r="F5865" s="3" t="s">
        <v>30</v>
      </c>
      <c r="G5865" s="3">
        <v>8</v>
      </c>
      <c r="H5865" s="125">
        <v>0.16596853296459249</v>
      </c>
      <c r="I5865" s="3"/>
      <c r="J5865" s="3"/>
      <c r="K5865" s="3" t="s">
        <v>171</v>
      </c>
      <c r="L5865" s="125">
        <v>0.12946344790015199</v>
      </c>
      <c r="M5865" s="3">
        <v>4</v>
      </c>
      <c r="N5865" s="125">
        <v>2.0884061216198201E-2</v>
      </c>
      <c r="O5865" s="3">
        <v>20</v>
      </c>
      <c r="P5865" s="125">
        <v>5.7389146280638702E-2</v>
      </c>
      <c r="Q5865" s="3">
        <v>4</v>
      </c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3"/>
      <c r="AD5865" s="3"/>
    </row>
    <row r="5866" spans="1:30" hidden="1" x14ac:dyDescent="0.25">
      <c r="A5866" s="2">
        <v>14</v>
      </c>
      <c r="B5866" s="2">
        <v>2020</v>
      </c>
      <c r="C5866" s="4" t="str">
        <f>INDEX(Index!$B$1:$B$500,MATCH($F5866,Index!$A$1:$A$500,0)
)</f>
        <v>LAR</v>
      </c>
      <c r="D5866" s="4">
        <v>0</v>
      </c>
      <c r="E5866" s="141">
        <f t="shared" si="91"/>
        <v>0.16172897131921121</v>
      </c>
      <c r="F5866" s="3" t="s">
        <v>42</v>
      </c>
      <c r="G5866" s="3">
        <v>9</v>
      </c>
      <c r="H5866" s="125">
        <v>0.16172897131921121</v>
      </c>
      <c r="I5866" s="3"/>
      <c r="J5866" s="3"/>
      <c r="K5866" s="3" t="s">
        <v>171</v>
      </c>
      <c r="L5866" s="125">
        <v>9.9132502098073505E-2</v>
      </c>
      <c r="M5866" s="3">
        <v>7</v>
      </c>
      <c r="N5866" s="125">
        <v>-0.14093235963819301</v>
      </c>
      <c r="O5866" s="3">
        <v>3</v>
      </c>
      <c r="P5866" s="125">
        <v>-7.8335890417055298E-2</v>
      </c>
      <c r="Q5866" s="3">
        <v>30</v>
      </c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3"/>
    </row>
    <row r="5867" spans="1:30" hidden="1" x14ac:dyDescent="0.25">
      <c r="A5867" s="2">
        <v>14</v>
      </c>
      <c r="B5867" s="2">
        <v>2020</v>
      </c>
      <c r="C5867" s="4" t="str">
        <f>INDEX(Index!$B$1:$B$500,MATCH($F5867,Index!$A$1:$A$500,0)
)</f>
        <v>IND</v>
      </c>
      <c r="D5867" s="4">
        <v>0</v>
      </c>
      <c r="E5867" s="141">
        <f t="shared" si="91"/>
        <v>0.15195140652539829</v>
      </c>
      <c r="F5867" s="3" t="s">
        <v>35</v>
      </c>
      <c r="G5867" s="3">
        <v>10</v>
      </c>
      <c r="H5867" s="125">
        <v>0.15195140652539829</v>
      </c>
      <c r="I5867" s="3"/>
      <c r="J5867" s="3"/>
      <c r="K5867" s="3" t="s">
        <v>171</v>
      </c>
      <c r="L5867" s="125">
        <v>4.0011440401975601E-2</v>
      </c>
      <c r="M5867" s="3">
        <v>11</v>
      </c>
      <c r="N5867" s="125">
        <v>-8.67425583935722E-2</v>
      </c>
      <c r="O5867" s="3">
        <v>6</v>
      </c>
      <c r="P5867" s="125">
        <v>2.5197407729850501E-2</v>
      </c>
      <c r="Q5867" s="3">
        <v>6</v>
      </c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3"/>
      <c r="AD5867" s="3"/>
    </row>
    <row r="5868" spans="1:30" hidden="1" x14ac:dyDescent="0.25">
      <c r="A5868" s="2">
        <v>14</v>
      </c>
      <c r="B5868" s="2">
        <v>2020</v>
      </c>
      <c r="C5868" s="4" t="str">
        <f>INDEX(Index!$B$1:$B$500,MATCH($F5868,Index!$A$1:$A$500,0)
)</f>
        <v>MIA</v>
      </c>
      <c r="D5868" s="4">
        <v>0</v>
      </c>
      <c r="E5868" s="141">
        <f t="shared" si="91"/>
        <v>0.10240464020889561</v>
      </c>
      <c r="F5868" s="3" t="s">
        <v>4</v>
      </c>
      <c r="G5868" s="3">
        <v>11</v>
      </c>
      <c r="H5868" s="125">
        <v>0.10240464020889561</v>
      </c>
      <c r="I5868" s="3"/>
      <c r="J5868" s="3"/>
      <c r="K5868" s="3" t="s">
        <v>173</v>
      </c>
      <c r="L5868" s="125">
        <v>-6.3146345263550797E-3</v>
      </c>
      <c r="M5868" s="3">
        <v>18</v>
      </c>
      <c r="N5868" s="125">
        <v>-4.7828373627753801E-2</v>
      </c>
      <c r="O5868" s="3">
        <v>10</v>
      </c>
      <c r="P5868" s="125">
        <v>6.0890901107496898E-2</v>
      </c>
      <c r="Q5868" s="3">
        <v>3</v>
      </c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3"/>
    </row>
    <row r="5869" spans="1:30" hidden="1" x14ac:dyDescent="0.25">
      <c r="A5869" s="2">
        <v>14</v>
      </c>
      <c r="B5869" s="2">
        <v>2020</v>
      </c>
      <c r="C5869" s="4" t="str">
        <f>INDEX(Index!$B$1:$B$500,MATCH($F5869,Index!$A$1:$A$500,0)
)</f>
        <v>ARI</v>
      </c>
      <c r="D5869" s="4">
        <v>0</v>
      </c>
      <c r="E5869" s="141">
        <f t="shared" si="91"/>
        <v>4.1652265238678397E-2</v>
      </c>
      <c r="F5869" s="3" t="s">
        <v>23</v>
      </c>
      <c r="G5869" s="3">
        <v>12</v>
      </c>
      <c r="H5869" s="125">
        <v>4.1652265238678397E-2</v>
      </c>
      <c r="I5869" s="3"/>
      <c r="J5869" s="3"/>
      <c r="K5869" s="3" t="s">
        <v>174</v>
      </c>
      <c r="L5869" s="125">
        <v>2.60677244153566E-2</v>
      </c>
      <c r="M5869" s="3">
        <v>15</v>
      </c>
      <c r="N5869" s="125">
        <v>-2.6202070131462099E-2</v>
      </c>
      <c r="O5869" s="3">
        <v>11</v>
      </c>
      <c r="P5869" s="125">
        <v>-1.06175293081403E-2</v>
      </c>
      <c r="Q5869" s="3">
        <v>22</v>
      </c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3"/>
      <c r="AD5869" s="3"/>
    </row>
    <row r="5870" spans="1:30" hidden="1" x14ac:dyDescent="0.25">
      <c r="A5870" s="2">
        <v>14</v>
      </c>
      <c r="B5870" s="2">
        <v>2020</v>
      </c>
      <c r="C5870" s="4" t="str">
        <f>INDEX(Index!$B$1:$B$500,MATCH($F5870,Index!$A$1:$A$500,0)
)</f>
        <v>TEN</v>
      </c>
      <c r="D5870" s="4">
        <v>0</v>
      </c>
      <c r="E5870" s="141">
        <f t="shared" si="91"/>
        <v>2.6749027050535307E-2</v>
      </c>
      <c r="F5870" s="3" t="s">
        <v>45</v>
      </c>
      <c r="G5870" s="3">
        <v>13</v>
      </c>
      <c r="H5870" s="125">
        <v>2.6749027050535307E-2</v>
      </c>
      <c r="I5870" s="3"/>
      <c r="J5870" s="3"/>
      <c r="K5870" s="3" t="s">
        <v>171</v>
      </c>
      <c r="L5870" s="125">
        <v>0.155030646348217</v>
      </c>
      <c r="M5870" s="3">
        <v>3</v>
      </c>
      <c r="N5870" s="125">
        <v>7.2369896944058695E-2</v>
      </c>
      <c r="O5870" s="3">
        <v>24</v>
      </c>
      <c r="P5870" s="125">
        <v>-5.5911722353623003E-2</v>
      </c>
      <c r="Q5870" s="3">
        <v>29</v>
      </c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3"/>
      <c r="AD5870" s="3"/>
    </row>
    <row r="5871" spans="1:30" hidden="1" x14ac:dyDescent="0.25">
      <c r="A5871" s="2">
        <v>14</v>
      </c>
      <c r="B5871" s="2">
        <v>2020</v>
      </c>
      <c r="C5871" s="4" t="str">
        <f>INDEX(Index!$B$1:$B$500,MATCH($F5871,Index!$A$1:$A$500,0)
)</f>
        <v>CLE</v>
      </c>
      <c r="D5871" s="4">
        <v>0</v>
      </c>
      <c r="E5871" s="141">
        <f t="shared" si="91"/>
        <v>5.4283369626040995E-3</v>
      </c>
      <c r="F5871" s="3" t="s">
        <v>10</v>
      </c>
      <c r="G5871" s="3">
        <v>14</v>
      </c>
      <c r="H5871" s="125">
        <v>5.4283369626040995E-3</v>
      </c>
      <c r="I5871" s="3"/>
      <c r="J5871" s="3"/>
      <c r="K5871" s="3" t="s">
        <v>171</v>
      </c>
      <c r="L5871" s="125">
        <v>6.6122184183480398E-2</v>
      </c>
      <c r="M5871" s="3">
        <v>10</v>
      </c>
      <c r="N5871" s="125">
        <v>1.48924321768347E-2</v>
      </c>
      <c r="O5871" s="3">
        <v>19</v>
      </c>
      <c r="P5871" s="125">
        <v>-4.5801415044041602E-2</v>
      </c>
      <c r="Q5871" s="3">
        <v>27</v>
      </c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3"/>
    </row>
    <row r="5872" spans="1:30" hidden="1" x14ac:dyDescent="0.25">
      <c r="A5872" s="2">
        <v>14</v>
      </c>
      <c r="B5872" s="2">
        <v>2020</v>
      </c>
      <c r="C5872" s="4" t="str">
        <f>INDEX(Index!$B$1:$B$500,MATCH($F5872,Index!$A$1:$A$500,0)
)</f>
        <v>SF</v>
      </c>
      <c r="D5872" s="4">
        <v>0</v>
      </c>
      <c r="E5872" s="141">
        <f t="shared" si="91"/>
        <v>5.0259726804220799E-3</v>
      </c>
      <c r="F5872" s="3" t="s">
        <v>1</v>
      </c>
      <c r="G5872" s="3">
        <v>15</v>
      </c>
      <c r="H5872" s="125">
        <v>5.0259726804220799E-3</v>
      </c>
      <c r="I5872" s="3"/>
      <c r="J5872" s="3"/>
      <c r="K5872" s="3" t="s">
        <v>175</v>
      </c>
      <c r="L5872" s="125">
        <v>-6.3661790483176203E-2</v>
      </c>
      <c r="M5872" s="3">
        <v>23</v>
      </c>
      <c r="N5872" s="125">
        <v>-7.4299721527079393E-2</v>
      </c>
      <c r="O5872" s="3">
        <v>9</v>
      </c>
      <c r="P5872" s="125">
        <v>-5.61195836348111E-3</v>
      </c>
      <c r="Q5872" s="3">
        <v>20</v>
      </c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3"/>
      <c r="AD5872" s="3"/>
    </row>
    <row r="5873" spans="1:30" hidden="1" x14ac:dyDescent="0.25">
      <c r="A5873" s="2">
        <v>14</v>
      </c>
      <c r="B5873" s="2">
        <v>2020</v>
      </c>
      <c r="C5873" s="4" t="str">
        <f>INDEX(Index!$B$1:$B$500,MATCH($F5873,Index!$A$1:$A$500,0)
)</f>
        <v>NE</v>
      </c>
      <c r="D5873" s="4">
        <v>0</v>
      </c>
      <c r="E5873" s="141">
        <f t="shared" si="91"/>
        <v>-3.5746868341785504E-2</v>
      </c>
      <c r="F5873" s="3" t="s">
        <v>17</v>
      </c>
      <c r="G5873" s="3">
        <v>16</v>
      </c>
      <c r="H5873" s="125">
        <v>-3.5746868341785504E-2</v>
      </c>
      <c r="I5873" s="3"/>
      <c r="J5873" s="3"/>
      <c r="K5873" s="3" t="s">
        <v>178</v>
      </c>
      <c r="L5873" s="125">
        <v>-7.2621550977929397E-2</v>
      </c>
      <c r="M5873" s="3">
        <v>24</v>
      </c>
      <c r="N5873" s="125">
        <v>4.63288282307555E-2</v>
      </c>
      <c r="O5873" s="3">
        <v>22</v>
      </c>
      <c r="P5873" s="125">
        <v>8.3203510866899394E-2</v>
      </c>
      <c r="Q5873" s="3">
        <v>1</v>
      </c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3"/>
    </row>
    <row r="5874" spans="1:30" hidden="1" x14ac:dyDescent="0.25">
      <c r="A5874" s="2">
        <v>14</v>
      </c>
      <c r="B5874" s="2">
        <v>2020</v>
      </c>
      <c r="C5874" s="4" t="str">
        <f>INDEX(Index!$B$1:$B$500,MATCH($F5874,Index!$A$1:$A$500,0)
)</f>
        <v>CAR</v>
      </c>
      <c r="D5874" s="4">
        <v>0</v>
      </c>
      <c r="E5874" s="141">
        <f t="shared" si="91"/>
        <v>-4.3417415386513461E-2</v>
      </c>
      <c r="F5874" s="3" t="s">
        <v>51</v>
      </c>
      <c r="G5874" s="3">
        <v>17</v>
      </c>
      <c r="H5874" s="125">
        <v>-4.3417415386513461E-2</v>
      </c>
      <c r="I5874" s="3"/>
      <c r="J5874" s="3"/>
      <c r="K5874" s="3" t="s">
        <v>177</v>
      </c>
      <c r="L5874" s="125">
        <v>7.33078877752074E-2</v>
      </c>
      <c r="M5874" s="3">
        <v>9</v>
      </c>
      <c r="N5874" s="125">
        <v>0.108154744045205</v>
      </c>
      <c r="O5874" s="3">
        <v>29</v>
      </c>
      <c r="P5874" s="125">
        <v>-8.5705591165158596E-3</v>
      </c>
      <c r="Q5874" s="3">
        <v>21</v>
      </c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3"/>
      <c r="AD5874" s="3"/>
    </row>
    <row r="5875" spans="1:30" hidden="1" x14ac:dyDescent="0.25">
      <c r="A5875" s="2">
        <v>14</v>
      </c>
      <c r="B5875" s="2">
        <v>2020</v>
      </c>
      <c r="C5875" s="4" t="str">
        <f>INDEX(Index!$B$1:$B$500,MATCH($F5875,Index!$A$1:$A$500,0)
)</f>
        <v>CHI</v>
      </c>
      <c r="D5875" s="4">
        <v>0</v>
      </c>
      <c r="E5875" s="141">
        <f t="shared" si="91"/>
        <v>-4.3619137762241494E-2</v>
      </c>
      <c r="F5875" s="3" t="s">
        <v>64</v>
      </c>
      <c r="G5875" s="3">
        <v>18</v>
      </c>
      <c r="H5875" s="125">
        <v>-4.3619137762241494E-2</v>
      </c>
      <c r="I5875" s="3"/>
      <c r="J5875" s="3"/>
      <c r="K5875" s="3" t="s">
        <v>178</v>
      </c>
      <c r="L5875" s="125">
        <v>-0.14664016277779099</v>
      </c>
      <c r="M5875" s="3">
        <v>28</v>
      </c>
      <c r="N5875" s="125">
        <v>-8.3702219506881795E-2</v>
      </c>
      <c r="O5875" s="3">
        <v>7</v>
      </c>
      <c r="P5875" s="125">
        <v>1.93188055086677E-2</v>
      </c>
      <c r="Q5875" s="3">
        <v>9</v>
      </c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3"/>
    </row>
    <row r="5876" spans="1:30" hidden="1" x14ac:dyDescent="0.25">
      <c r="A5876" s="2">
        <v>14</v>
      </c>
      <c r="B5876" s="2">
        <v>2020</v>
      </c>
      <c r="C5876" s="4" t="str">
        <f>INDEX(Index!$B$1:$B$500,MATCH($F5876,Index!$A$1:$A$500,0)
)</f>
        <v>WAS</v>
      </c>
      <c r="D5876" s="4">
        <v>0</v>
      </c>
      <c r="E5876" s="141">
        <f t="shared" si="91"/>
        <v>-4.9692748060547923E-2</v>
      </c>
      <c r="F5876" s="3" t="s">
        <v>26</v>
      </c>
      <c r="G5876" s="3">
        <v>19</v>
      </c>
      <c r="H5876" s="125">
        <v>-4.9692748060547923E-2</v>
      </c>
      <c r="I5876" s="3"/>
      <c r="J5876" s="3"/>
      <c r="K5876" s="3" t="s">
        <v>178</v>
      </c>
      <c r="L5876" s="125">
        <v>-0.169318791163411</v>
      </c>
      <c r="M5876" s="3">
        <v>29</v>
      </c>
      <c r="N5876" s="125">
        <v>-0.114671744121116</v>
      </c>
      <c r="O5876" s="3">
        <v>5</v>
      </c>
      <c r="P5876" s="125">
        <v>4.9542989817470797E-3</v>
      </c>
      <c r="Q5876" s="3">
        <v>15</v>
      </c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3"/>
    </row>
    <row r="5877" spans="1:30" hidden="1" x14ac:dyDescent="0.25">
      <c r="A5877" s="2">
        <v>14</v>
      </c>
      <c r="B5877" s="2">
        <v>2020</v>
      </c>
      <c r="C5877" s="4" t="str">
        <f>INDEX(Index!$B$1:$B$500,MATCH($F5877,Index!$A$1:$A$500,0)
)</f>
        <v>LV</v>
      </c>
      <c r="D5877" s="4">
        <v>0</v>
      </c>
      <c r="E5877" s="141">
        <f t="shared" si="91"/>
        <v>-5.31639477974052E-2</v>
      </c>
      <c r="F5877" s="3" t="s">
        <v>53</v>
      </c>
      <c r="G5877" s="3">
        <v>20</v>
      </c>
      <c r="H5877" s="125">
        <v>-5.31639477974052E-2</v>
      </c>
      <c r="I5877" s="3"/>
      <c r="J5877" s="3"/>
      <c r="K5877" s="3" t="s">
        <v>174</v>
      </c>
      <c r="L5877" s="125">
        <v>3.3406501601525897E-2</v>
      </c>
      <c r="M5877" s="3">
        <v>12</v>
      </c>
      <c r="N5877" s="125">
        <v>9.8682284594062905E-2</v>
      </c>
      <c r="O5877" s="3">
        <v>27</v>
      </c>
      <c r="P5877" s="125">
        <v>1.2111835195131799E-2</v>
      </c>
      <c r="Q5877" s="3">
        <v>12</v>
      </c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3"/>
    </row>
    <row r="5878" spans="1:30" hidden="1" x14ac:dyDescent="0.25">
      <c r="A5878" s="2">
        <v>14</v>
      </c>
      <c r="B5878" s="2">
        <v>2020</v>
      </c>
      <c r="C5878" s="4" t="str">
        <f>INDEX(Index!$B$1:$B$500,MATCH($F5878,Index!$A$1:$A$500,0)
)</f>
        <v>ATL</v>
      </c>
      <c r="D5878" s="4">
        <v>0</v>
      </c>
      <c r="E5878" s="141">
        <f t="shared" si="91"/>
        <v>-6.2417872201722971E-2</v>
      </c>
      <c r="F5878" s="3" t="s">
        <v>43</v>
      </c>
      <c r="G5878" s="3">
        <v>21</v>
      </c>
      <c r="H5878" s="125">
        <v>-6.2417872201722971E-2</v>
      </c>
      <c r="I5878" s="3"/>
      <c r="J5878" s="3"/>
      <c r="K5878" s="3" t="s">
        <v>177</v>
      </c>
      <c r="L5878" s="125">
        <v>-4.8922493328769003E-2</v>
      </c>
      <c r="M5878" s="3">
        <v>21</v>
      </c>
      <c r="N5878" s="125">
        <v>1.5579372775523701E-3</v>
      </c>
      <c r="O5878" s="3">
        <v>18</v>
      </c>
      <c r="P5878" s="125">
        <v>-1.19374415954016E-2</v>
      </c>
      <c r="Q5878" s="3">
        <v>23</v>
      </c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  <c r="AC5878" s="3"/>
      <c r="AD5878" s="3"/>
    </row>
    <row r="5879" spans="1:30" hidden="1" x14ac:dyDescent="0.25">
      <c r="A5879" s="2">
        <v>14</v>
      </c>
      <c r="B5879" s="2">
        <v>2020</v>
      </c>
      <c r="C5879" s="4" t="str">
        <f>INDEX(Index!$B$1:$B$500,MATCH($F5879,Index!$A$1:$A$500,0)
)</f>
        <v>MIN</v>
      </c>
      <c r="D5879" s="4">
        <v>0</v>
      </c>
      <c r="E5879" s="141">
        <f t="shared" si="91"/>
        <v>-7.053149523723598E-2</v>
      </c>
      <c r="F5879" s="3" t="s">
        <v>46</v>
      </c>
      <c r="G5879" s="3">
        <v>22</v>
      </c>
      <c r="H5879" s="125">
        <v>-7.053149523723598E-2</v>
      </c>
      <c r="I5879" s="3"/>
      <c r="J5879" s="3"/>
      <c r="K5879" s="3" t="s">
        <v>178</v>
      </c>
      <c r="L5879" s="125">
        <v>2.9346973016175001E-2</v>
      </c>
      <c r="M5879" s="3">
        <v>13</v>
      </c>
      <c r="N5879" s="125">
        <v>-1.1328394001302299E-4</v>
      </c>
      <c r="O5879" s="3">
        <v>17</v>
      </c>
      <c r="P5879" s="125">
        <v>-9.9991752193424002E-2</v>
      </c>
      <c r="Q5879" s="3">
        <v>31</v>
      </c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3"/>
    </row>
    <row r="5880" spans="1:30" hidden="1" x14ac:dyDescent="0.25">
      <c r="A5880" s="2">
        <v>14</v>
      </c>
      <c r="B5880" s="2">
        <v>2020</v>
      </c>
      <c r="C5880" s="4" t="str">
        <f>INDEX(Index!$B$1:$B$500,MATCH($F5880,Index!$A$1:$A$500,0)
)</f>
        <v>PHI</v>
      </c>
      <c r="D5880" s="4">
        <v>0</v>
      </c>
      <c r="E5880" s="141">
        <f t="shared" si="91"/>
        <v>-0.12038094975128563</v>
      </c>
      <c r="F5880" s="3" t="s">
        <v>7</v>
      </c>
      <c r="G5880" s="3">
        <v>23</v>
      </c>
      <c r="H5880" s="125">
        <v>-0.12038094975128563</v>
      </c>
      <c r="I5880" s="3"/>
      <c r="J5880" s="3"/>
      <c r="K5880" s="3" t="s">
        <v>277</v>
      </c>
      <c r="L5880" s="125">
        <v>-0.127856379167849</v>
      </c>
      <c r="M5880" s="3">
        <v>27</v>
      </c>
      <c r="N5880" s="125">
        <v>-6.6501219148141803E-3</v>
      </c>
      <c r="O5880" s="3">
        <v>16</v>
      </c>
      <c r="P5880" s="125">
        <v>8.2530750174919097E-4</v>
      </c>
      <c r="Q5880" s="3">
        <v>16</v>
      </c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3"/>
      <c r="AD5880" s="3"/>
    </row>
    <row r="5881" spans="1:30" hidden="1" x14ac:dyDescent="0.25">
      <c r="A5881" s="2">
        <v>14</v>
      </c>
      <c r="B5881" s="2">
        <v>2020</v>
      </c>
      <c r="C5881" s="4" t="str">
        <f>INDEX(Index!$B$1:$B$500,MATCH($F5881,Index!$A$1:$A$500,0)
)</f>
        <v>HOU</v>
      </c>
      <c r="D5881" s="4">
        <v>0</v>
      </c>
      <c r="E5881" s="141">
        <f t="shared" si="91"/>
        <v>-0.12196591966548891</v>
      </c>
      <c r="F5881" s="3" t="s">
        <v>49</v>
      </c>
      <c r="G5881" s="3">
        <v>24</v>
      </c>
      <c r="H5881" s="125">
        <v>-0.12196591966548891</v>
      </c>
      <c r="I5881" s="3"/>
      <c r="J5881" s="3"/>
      <c r="K5881" s="3" t="s">
        <v>177</v>
      </c>
      <c r="L5881" s="125">
        <v>2.7831557438210398E-2</v>
      </c>
      <c r="M5881" s="3">
        <v>14</v>
      </c>
      <c r="N5881" s="125">
        <v>0.135211448455412</v>
      </c>
      <c r="O5881" s="3">
        <v>30</v>
      </c>
      <c r="P5881" s="125">
        <v>-1.45860286482873E-2</v>
      </c>
      <c r="Q5881" s="3">
        <v>24</v>
      </c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3"/>
    </row>
    <row r="5882" spans="1:30" hidden="1" x14ac:dyDescent="0.25">
      <c r="A5882" s="2">
        <v>14</v>
      </c>
      <c r="B5882" s="2">
        <v>2020</v>
      </c>
      <c r="C5882" s="4" t="str">
        <f>INDEX(Index!$B$1:$B$500,MATCH($F5882,Index!$A$1:$A$500,0)
)</f>
        <v>NYG</v>
      </c>
      <c r="D5882" s="4">
        <v>0</v>
      </c>
      <c r="E5882" s="141">
        <f t="shared" si="91"/>
        <v>-0.1323589563465043</v>
      </c>
      <c r="F5882" s="3" t="s">
        <v>15</v>
      </c>
      <c r="G5882" s="3">
        <v>25</v>
      </c>
      <c r="H5882" s="125">
        <v>-0.1323589563465043</v>
      </c>
      <c r="I5882" s="3"/>
      <c r="J5882" s="3"/>
      <c r="K5882" s="3" t="s">
        <v>175</v>
      </c>
      <c r="L5882" s="125">
        <v>-0.118294015949265</v>
      </c>
      <c r="M5882" s="3">
        <v>26</v>
      </c>
      <c r="N5882" s="125">
        <v>2.7258326518768701E-2</v>
      </c>
      <c r="O5882" s="3">
        <v>21</v>
      </c>
      <c r="P5882" s="125">
        <v>1.3193386121529401E-2</v>
      </c>
      <c r="Q5882" s="3">
        <v>11</v>
      </c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3"/>
      <c r="AD5882" s="3"/>
    </row>
    <row r="5883" spans="1:30" hidden="1" x14ac:dyDescent="0.25">
      <c r="A5883" s="2">
        <v>14</v>
      </c>
      <c r="B5883" s="2">
        <v>2020</v>
      </c>
      <c r="C5883" s="4" t="str">
        <f>INDEX(Index!$B$1:$B$500,MATCH($F5883,Index!$A$1:$A$500,0)
)</f>
        <v>DAL</v>
      </c>
      <c r="D5883" s="4">
        <v>0</v>
      </c>
      <c r="E5883" s="141">
        <f t="shared" si="91"/>
        <v>-0.14223167322015379</v>
      </c>
      <c r="F5883" s="3" t="s">
        <v>3</v>
      </c>
      <c r="G5883" s="3">
        <v>26</v>
      </c>
      <c r="H5883" s="125">
        <v>-0.14223167322015379</v>
      </c>
      <c r="I5883" s="3"/>
      <c r="J5883" s="3"/>
      <c r="K5883" s="3" t="s">
        <v>177</v>
      </c>
      <c r="L5883" s="125">
        <v>-6.2478983805417401E-2</v>
      </c>
      <c r="M5883" s="3">
        <v>22</v>
      </c>
      <c r="N5883" s="125">
        <v>9.7900602665913897E-2</v>
      </c>
      <c r="O5883" s="3">
        <v>26</v>
      </c>
      <c r="P5883" s="125">
        <v>1.8147913251177501E-2</v>
      </c>
      <c r="Q5883" s="3">
        <v>10</v>
      </c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  <c r="AC5883" s="3"/>
      <c r="AD5883" s="3"/>
    </row>
    <row r="5884" spans="1:30" hidden="1" x14ac:dyDescent="0.25">
      <c r="A5884" s="2">
        <v>14</v>
      </c>
      <c r="B5884" s="2">
        <v>2020</v>
      </c>
      <c r="C5884" s="4" t="str">
        <f>INDEX(Index!$B$1:$B$500,MATCH($F5884,Index!$A$1:$A$500,0)
)</f>
        <v>DET</v>
      </c>
      <c r="D5884" s="4">
        <v>0</v>
      </c>
      <c r="E5884" s="141">
        <f t="shared" si="91"/>
        <v>-0.15801523882421428</v>
      </c>
      <c r="F5884" s="3" t="s">
        <v>21</v>
      </c>
      <c r="G5884" s="3">
        <v>27</v>
      </c>
      <c r="H5884" s="125">
        <v>-0.15801523882421428</v>
      </c>
      <c r="I5884" s="3"/>
      <c r="J5884" s="3"/>
      <c r="K5884" s="3" t="s">
        <v>175</v>
      </c>
      <c r="L5884" s="125">
        <v>5.2758824052843503E-3</v>
      </c>
      <c r="M5884" s="3">
        <v>17</v>
      </c>
      <c r="N5884" s="125">
        <v>0.16308869017743099</v>
      </c>
      <c r="O5884" s="3">
        <v>31</v>
      </c>
      <c r="P5884" s="125">
        <v>-2.02431052067638E-4</v>
      </c>
      <c r="Q5884" s="3">
        <v>17</v>
      </c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  <c r="AC5884" s="3"/>
      <c r="AD5884" s="3"/>
    </row>
    <row r="5885" spans="1:30" hidden="1" x14ac:dyDescent="0.25">
      <c r="A5885" s="2">
        <v>14</v>
      </c>
      <c r="B5885" s="2">
        <v>2020</v>
      </c>
      <c r="C5885" s="4" t="str">
        <f>INDEX(Index!$B$1:$B$500,MATCH($F5885,Index!$A$1:$A$500,0)
)</f>
        <v>DEN</v>
      </c>
      <c r="D5885" s="4">
        <v>0</v>
      </c>
      <c r="E5885" s="141">
        <f t="shared" si="91"/>
        <v>-0.17365413408658412</v>
      </c>
      <c r="F5885" s="3" t="s">
        <v>39</v>
      </c>
      <c r="G5885" s="3">
        <v>28</v>
      </c>
      <c r="H5885" s="125">
        <v>-0.17365413408658412</v>
      </c>
      <c r="I5885" s="3"/>
      <c r="J5885" s="3"/>
      <c r="K5885" s="3" t="s">
        <v>175</v>
      </c>
      <c r="L5885" s="125">
        <v>-0.190423533383903</v>
      </c>
      <c r="M5885" s="3">
        <v>31</v>
      </c>
      <c r="N5885" s="125">
        <v>-2.07358918617047E-2</v>
      </c>
      <c r="O5885" s="3">
        <v>12</v>
      </c>
      <c r="P5885" s="125">
        <v>-3.9664925643858404E-3</v>
      </c>
      <c r="Q5885" s="3">
        <v>18</v>
      </c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3"/>
    </row>
    <row r="5886" spans="1:30" hidden="1" x14ac:dyDescent="0.25">
      <c r="A5886" s="2">
        <v>14</v>
      </c>
      <c r="B5886" s="2">
        <v>2020</v>
      </c>
      <c r="C5886" s="4" t="str">
        <f>INDEX(Index!$B$1:$B$500,MATCH($F5886,Index!$A$1:$A$500,0)
)</f>
        <v>LAC</v>
      </c>
      <c r="D5886" s="4">
        <v>0</v>
      </c>
      <c r="E5886" s="141">
        <f t="shared" si="91"/>
        <v>-0.22316626226679007</v>
      </c>
      <c r="F5886" s="3" t="s">
        <v>28</v>
      </c>
      <c r="G5886" s="3">
        <v>29</v>
      </c>
      <c r="H5886" s="125">
        <v>-0.22316626226679007</v>
      </c>
      <c r="I5886" s="3"/>
      <c r="J5886" s="3"/>
      <c r="K5886" s="3" t="s">
        <v>177</v>
      </c>
      <c r="L5886" s="125">
        <v>-8.9493597832992593E-3</v>
      </c>
      <c r="M5886" s="3">
        <v>19</v>
      </c>
      <c r="N5886" s="125">
        <v>7.5275691618673798E-2</v>
      </c>
      <c r="O5886" s="3">
        <v>25</v>
      </c>
      <c r="P5886" s="125">
        <v>-0.13894121086481701</v>
      </c>
      <c r="Q5886" s="3">
        <v>32</v>
      </c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3"/>
    </row>
    <row r="5887" spans="1:30" hidden="1" x14ac:dyDescent="0.25">
      <c r="A5887" s="2">
        <v>14</v>
      </c>
      <c r="B5887" s="2">
        <v>2020</v>
      </c>
      <c r="C5887" s="4" t="str">
        <f>INDEX(Index!$B$1:$B$500,MATCH($F5887,Index!$A$1:$A$500,0)
)</f>
        <v>CIN</v>
      </c>
      <c r="D5887" s="4">
        <v>0</v>
      </c>
      <c r="E5887" s="141">
        <f t="shared" si="91"/>
        <v>-0.26049291898756338</v>
      </c>
      <c r="F5887" s="3" t="s">
        <v>24</v>
      </c>
      <c r="G5887" s="3">
        <v>30</v>
      </c>
      <c r="H5887" s="125">
        <v>-0.26049291898756338</v>
      </c>
      <c r="I5887" s="3"/>
      <c r="J5887" s="3"/>
      <c r="K5887" s="3" t="s">
        <v>331</v>
      </c>
      <c r="L5887" s="125">
        <v>-0.18172683858177899</v>
      </c>
      <c r="M5887" s="3">
        <v>30</v>
      </c>
      <c r="N5887" s="125">
        <v>0.103882316504363</v>
      </c>
      <c r="O5887" s="3">
        <v>28</v>
      </c>
      <c r="P5887" s="125">
        <v>2.51162360985786E-2</v>
      </c>
      <c r="Q5887" s="3">
        <v>7</v>
      </c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3"/>
    </row>
    <row r="5888" spans="1:30" hidden="1" x14ac:dyDescent="0.25">
      <c r="A5888" s="2">
        <v>14</v>
      </c>
      <c r="B5888" s="2">
        <v>2020</v>
      </c>
      <c r="C5888" s="4" t="str">
        <f>INDEX(Index!$B$1:$B$500,MATCH($F5888,Index!$A$1:$A$500,0)
)</f>
        <v>JAX</v>
      </c>
      <c r="D5888" s="4">
        <v>0</v>
      </c>
      <c r="E5888" s="141">
        <f t="shared" si="91"/>
        <v>-0.28216865021601756</v>
      </c>
      <c r="F5888" s="3" t="s">
        <v>12</v>
      </c>
      <c r="G5888" s="3">
        <v>31</v>
      </c>
      <c r="H5888" s="125">
        <v>-0.28216865021601756</v>
      </c>
      <c r="I5888" s="3"/>
      <c r="J5888" s="3"/>
      <c r="K5888" s="3" t="s">
        <v>180</v>
      </c>
      <c r="L5888" s="125">
        <v>-0.111780171429559</v>
      </c>
      <c r="M5888" s="3">
        <v>25</v>
      </c>
      <c r="N5888" s="125">
        <v>0.166420829108364</v>
      </c>
      <c r="O5888" s="3">
        <v>32</v>
      </c>
      <c r="P5888" s="125">
        <v>-3.9676496780945703E-3</v>
      </c>
      <c r="Q5888" s="3">
        <v>18</v>
      </c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</row>
    <row r="5889" spans="1:30" hidden="1" x14ac:dyDescent="0.25">
      <c r="A5889" s="2">
        <v>14</v>
      </c>
      <c r="B5889" s="2">
        <v>2020</v>
      </c>
      <c r="C5889" s="4" t="str">
        <f>INDEX(Index!$B$1:$B$500,MATCH($F5889,Index!$A$1:$A$500,0)
)</f>
        <v>NYJ</v>
      </c>
      <c r="D5889" s="4">
        <v>0</v>
      </c>
      <c r="E5889" s="141">
        <f t="shared" si="91"/>
        <v>-0.37010555822008162</v>
      </c>
      <c r="F5889" s="3" t="s">
        <v>9</v>
      </c>
      <c r="G5889" s="3">
        <v>32</v>
      </c>
      <c r="H5889" s="125">
        <v>-0.37010555822008162</v>
      </c>
      <c r="I5889" s="3"/>
      <c r="J5889" s="3"/>
      <c r="K5889" s="3" t="s">
        <v>231</v>
      </c>
      <c r="L5889" s="125">
        <v>-0.24689592009717301</v>
      </c>
      <c r="M5889" s="3">
        <v>32</v>
      </c>
      <c r="N5889" s="125">
        <v>7.0597545831428798E-2</v>
      </c>
      <c r="O5889" s="3">
        <v>23</v>
      </c>
      <c r="P5889" s="125">
        <v>-5.2612092291479798E-2</v>
      </c>
      <c r="Q5889" s="3">
        <v>28</v>
      </c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3"/>
    </row>
    <row r="5890" spans="1:30" hidden="1" x14ac:dyDescent="0.25">
      <c r="A5890" s="2">
        <v>15</v>
      </c>
      <c r="B5890" s="2">
        <v>2020</v>
      </c>
      <c r="C5890" s="4" t="str">
        <f>INDEX(Index!$B$1:$B$500,MATCH($F5890,Index!$A$1:$A$500,0)
)</f>
        <v>KC</v>
      </c>
      <c r="D5890" s="4">
        <v>0</v>
      </c>
      <c r="E5890" s="141">
        <f t="shared" ref="E5890:E5953" si="92">IF(D5890=1,H5890/100,H5890)</f>
        <v>0.27297948323103383</v>
      </c>
      <c r="F5890" s="3" t="s">
        <v>5</v>
      </c>
      <c r="G5890" s="3">
        <v>1</v>
      </c>
      <c r="H5890" s="125">
        <v>0.27297948323103383</v>
      </c>
      <c r="I5890" s="3"/>
      <c r="J5890" s="3"/>
      <c r="K5890" s="3" t="s">
        <v>233</v>
      </c>
      <c r="L5890" s="125">
        <v>0.24066824118093599</v>
      </c>
      <c r="M5890" s="3">
        <v>1</v>
      </c>
      <c r="N5890" s="125">
        <v>-3.5324591131790199E-2</v>
      </c>
      <c r="O5890" s="3">
        <v>12</v>
      </c>
      <c r="P5890" s="125">
        <v>-3.0133490816923701E-3</v>
      </c>
      <c r="Q5890" s="3">
        <v>16</v>
      </c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3"/>
    </row>
    <row r="5891" spans="1:30" hidden="1" x14ac:dyDescent="0.25">
      <c r="A5891" s="2">
        <v>15</v>
      </c>
      <c r="B5891" s="2">
        <v>2020</v>
      </c>
      <c r="C5891" s="4" t="str">
        <f>INDEX(Index!$B$1:$B$500,MATCH($F5891,Index!$A$1:$A$500,0)
)</f>
        <v>NO</v>
      </c>
      <c r="D5891" s="4">
        <v>0</v>
      </c>
      <c r="E5891" s="141">
        <f t="shared" si="92"/>
        <v>0.27108059894478098</v>
      </c>
      <c r="F5891" s="3" t="s">
        <v>27</v>
      </c>
      <c r="G5891" s="3">
        <v>2</v>
      </c>
      <c r="H5891" s="125">
        <v>0.27108059894478098</v>
      </c>
      <c r="I5891" s="3"/>
      <c r="J5891" s="3"/>
      <c r="K5891" s="3" t="s">
        <v>182</v>
      </c>
      <c r="L5891" s="125">
        <v>7.4893624454062904E-2</v>
      </c>
      <c r="M5891" s="3">
        <v>9</v>
      </c>
      <c r="N5891" s="125">
        <v>-0.16335544375618999</v>
      </c>
      <c r="O5891" s="3">
        <v>2</v>
      </c>
      <c r="P5891" s="125">
        <v>3.2831530734528103E-2</v>
      </c>
      <c r="Q5891" s="3">
        <v>6</v>
      </c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3"/>
      <c r="AD5891" s="3"/>
    </row>
    <row r="5892" spans="1:30" hidden="1" x14ac:dyDescent="0.25">
      <c r="A5892" s="2">
        <v>15</v>
      </c>
      <c r="B5892" s="2">
        <v>2020</v>
      </c>
      <c r="C5892" s="4" t="str">
        <f>INDEX(Index!$B$1:$B$500,MATCH($F5892,Index!$A$1:$A$500,0)
)</f>
        <v>GB</v>
      </c>
      <c r="D5892" s="4">
        <v>0</v>
      </c>
      <c r="E5892" s="141">
        <f t="shared" si="92"/>
        <v>0.24424610530211288</v>
      </c>
      <c r="F5892" s="3" t="s">
        <v>20</v>
      </c>
      <c r="G5892" s="3">
        <v>3</v>
      </c>
      <c r="H5892" s="125">
        <v>0.24424610530211288</v>
      </c>
      <c r="I5892" s="3"/>
      <c r="J5892" s="3"/>
      <c r="K5892" s="3" t="s">
        <v>232</v>
      </c>
      <c r="L5892" s="125">
        <v>0.22922186954899901</v>
      </c>
      <c r="M5892" s="3">
        <v>2</v>
      </c>
      <c r="N5892" s="125">
        <v>-3.9168648984868701E-2</v>
      </c>
      <c r="O5892" s="3">
        <v>11</v>
      </c>
      <c r="P5892" s="125">
        <v>-2.4144413231754799E-2</v>
      </c>
      <c r="Q5892" s="3">
        <v>26</v>
      </c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3"/>
    </row>
    <row r="5893" spans="1:30" hidden="1" x14ac:dyDescent="0.25">
      <c r="A5893" s="2">
        <v>15</v>
      </c>
      <c r="B5893" s="2">
        <v>2020</v>
      </c>
      <c r="C5893" s="4" t="str">
        <f>INDEX(Index!$B$1:$B$500,MATCH($F5893,Index!$A$1:$A$500,0)
)</f>
        <v>BUF</v>
      </c>
      <c r="D5893" s="4">
        <v>0</v>
      </c>
      <c r="E5893" s="141">
        <f t="shared" si="92"/>
        <v>0.20580069738811529</v>
      </c>
      <c r="F5893" s="3" t="s">
        <v>0</v>
      </c>
      <c r="G5893" s="3">
        <v>4</v>
      </c>
      <c r="H5893" s="125">
        <v>0.20580069738811529</v>
      </c>
      <c r="I5893" s="3"/>
      <c r="J5893" s="3"/>
      <c r="K5893" s="3" t="s">
        <v>232</v>
      </c>
      <c r="L5893" s="125">
        <v>0.142624447085337</v>
      </c>
      <c r="M5893" s="3">
        <v>4</v>
      </c>
      <c r="N5893" s="125">
        <v>-2.6004322984672399E-2</v>
      </c>
      <c r="O5893" s="3">
        <v>13</v>
      </c>
      <c r="P5893" s="125">
        <v>3.7171927318105903E-2</v>
      </c>
      <c r="Q5893" s="3">
        <v>5</v>
      </c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3"/>
      <c r="AD5893" s="3"/>
    </row>
    <row r="5894" spans="1:30" hidden="1" x14ac:dyDescent="0.25">
      <c r="A5894" s="2">
        <v>15</v>
      </c>
      <c r="B5894" s="2">
        <v>2020</v>
      </c>
      <c r="C5894" s="4" t="str">
        <f>INDEX(Index!$B$1:$B$500,MATCH($F5894,Index!$A$1:$A$500,0)
)</f>
        <v>TB</v>
      </c>
      <c r="D5894" s="4">
        <v>0</v>
      </c>
      <c r="E5894" s="141">
        <f t="shared" si="92"/>
        <v>0.2011840553944903</v>
      </c>
      <c r="F5894" s="3" t="s">
        <v>38</v>
      </c>
      <c r="G5894" s="3">
        <v>5</v>
      </c>
      <c r="H5894" s="125">
        <v>0.2011840553944903</v>
      </c>
      <c r="I5894" s="3"/>
      <c r="J5894" s="3"/>
      <c r="K5894" s="3" t="s">
        <v>183</v>
      </c>
      <c r="L5894" s="125">
        <v>0.11771586033027601</v>
      </c>
      <c r="M5894" s="3">
        <v>6</v>
      </c>
      <c r="N5894" s="125">
        <v>-9.8133135399950694E-2</v>
      </c>
      <c r="O5894" s="3">
        <v>5</v>
      </c>
      <c r="P5894" s="125">
        <v>-1.46649403357364E-2</v>
      </c>
      <c r="Q5894" s="3">
        <v>24</v>
      </c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3"/>
    </row>
    <row r="5895" spans="1:30" hidden="1" x14ac:dyDescent="0.25">
      <c r="A5895" s="2">
        <v>15</v>
      </c>
      <c r="B5895" s="2">
        <v>2020</v>
      </c>
      <c r="C5895" s="4" t="str">
        <f>INDEX(Index!$B$1:$B$500,MATCH($F5895,Index!$A$1:$A$500,0)
)</f>
        <v>BAL</v>
      </c>
      <c r="D5895" s="4">
        <v>0</v>
      </c>
      <c r="E5895" s="141">
        <f t="shared" si="92"/>
        <v>0.19085315567369798</v>
      </c>
      <c r="F5895" s="3" t="s">
        <v>18</v>
      </c>
      <c r="G5895" s="3">
        <v>6</v>
      </c>
      <c r="H5895" s="125">
        <v>0.19085315567369798</v>
      </c>
      <c r="I5895" s="3"/>
      <c r="J5895" s="3"/>
      <c r="K5895" s="3" t="s">
        <v>183</v>
      </c>
      <c r="L5895" s="125">
        <v>2.6045858463739201E-2</v>
      </c>
      <c r="M5895" s="3">
        <v>15</v>
      </c>
      <c r="N5895" s="125">
        <v>-8.9727642475911099E-2</v>
      </c>
      <c r="O5895" s="3">
        <v>6</v>
      </c>
      <c r="P5895" s="125">
        <v>7.5079654734047693E-2</v>
      </c>
      <c r="Q5895" s="3">
        <v>2</v>
      </c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3"/>
      <c r="AD5895" s="3"/>
    </row>
    <row r="5896" spans="1:30" hidden="1" x14ac:dyDescent="0.25">
      <c r="A5896" s="2">
        <v>15</v>
      </c>
      <c r="B5896" s="2">
        <v>2020</v>
      </c>
      <c r="C5896" s="4" t="str">
        <f>INDEX(Index!$B$1:$B$500,MATCH($F5896,Index!$A$1:$A$500,0)
)</f>
        <v>PIT</v>
      </c>
      <c r="D5896" s="4">
        <v>0</v>
      </c>
      <c r="E5896" s="141">
        <f t="shared" si="92"/>
        <v>0.1849042492900009</v>
      </c>
      <c r="F5896" s="3" t="s">
        <v>32</v>
      </c>
      <c r="G5896" s="3">
        <v>7</v>
      </c>
      <c r="H5896" s="125">
        <v>0.1849042492900009</v>
      </c>
      <c r="I5896" s="3"/>
      <c r="J5896" s="3"/>
      <c r="K5896" s="3" t="s">
        <v>232</v>
      </c>
      <c r="L5896" s="125">
        <v>-5.5466751110128103E-2</v>
      </c>
      <c r="M5896" s="3">
        <v>21</v>
      </c>
      <c r="N5896" s="125">
        <v>-0.227491342505794</v>
      </c>
      <c r="O5896" s="3">
        <v>1</v>
      </c>
      <c r="P5896" s="125">
        <v>1.2879657894334999E-2</v>
      </c>
      <c r="Q5896" s="3">
        <v>12</v>
      </c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3"/>
    </row>
    <row r="5897" spans="1:30" hidden="1" x14ac:dyDescent="0.25">
      <c r="A5897" s="2">
        <v>15</v>
      </c>
      <c r="B5897" s="2">
        <v>2020</v>
      </c>
      <c r="C5897" s="4" t="str">
        <f>INDEX(Index!$B$1:$B$500,MATCH($F5897,Index!$A$1:$A$500,0)
)</f>
        <v>SEA</v>
      </c>
      <c r="D5897" s="4">
        <v>0</v>
      </c>
      <c r="E5897" s="141">
        <f t="shared" si="92"/>
        <v>0.18155351910708423</v>
      </c>
      <c r="F5897" s="3" t="s">
        <v>30</v>
      </c>
      <c r="G5897" s="3">
        <v>8</v>
      </c>
      <c r="H5897" s="125">
        <v>0.18155351910708423</v>
      </c>
      <c r="I5897" s="3"/>
      <c r="J5897" s="3"/>
      <c r="K5897" s="3" t="s">
        <v>182</v>
      </c>
      <c r="L5897" s="125">
        <v>0.124191785953377</v>
      </c>
      <c r="M5897" s="3">
        <v>5</v>
      </c>
      <c r="N5897" s="125">
        <v>4.9136405019235803E-3</v>
      </c>
      <c r="O5897" s="3">
        <v>16</v>
      </c>
      <c r="P5897" s="125">
        <v>6.2275373655630802E-2</v>
      </c>
      <c r="Q5897" s="3">
        <v>3</v>
      </c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3"/>
      <c r="AD5897" s="3"/>
    </row>
    <row r="5898" spans="1:30" hidden="1" x14ac:dyDescent="0.25">
      <c r="A5898" s="2">
        <v>15</v>
      </c>
      <c r="B5898" s="2">
        <v>2020</v>
      </c>
      <c r="C5898" s="4" t="str">
        <f>INDEX(Index!$B$1:$B$500,MATCH($F5898,Index!$A$1:$A$500,0)
)</f>
        <v>IND</v>
      </c>
      <c r="D5898" s="4">
        <v>0</v>
      </c>
      <c r="E5898" s="141">
        <f t="shared" si="92"/>
        <v>0.1622369283725599</v>
      </c>
      <c r="F5898" s="3" t="s">
        <v>35</v>
      </c>
      <c r="G5898" s="3">
        <v>9</v>
      </c>
      <c r="H5898" s="125">
        <v>0.1622369283725599</v>
      </c>
      <c r="I5898" s="3"/>
      <c r="J5898" s="3"/>
      <c r="K5898" s="3" t="s">
        <v>182</v>
      </c>
      <c r="L5898" s="125">
        <v>4.9489030057141101E-2</v>
      </c>
      <c r="M5898" s="3">
        <v>11</v>
      </c>
      <c r="N5898" s="125">
        <v>-8.6517939218727205E-2</v>
      </c>
      <c r="O5898" s="3">
        <v>7</v>
      </c>
      <c r="P5898" s="125">
        <v>2.62299590966916E-2</v>
      </c>
      <c r="Q5898" s="3">
        <v>7</v>
      </c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  <c r="AC5898" s="3"/>
      <c r="AD5898" s="3"/>
    </row>
    <row r="5899" spans="1:30" hidden="1" x14ac:dyDescent="0.25">
      <c r="A5899" s="2">
        <v>15</v>
      </c>
      <c r="B5899" s="2">
        <v>2020</v>
      </c>
      <c r="C5899" s="4" t="str">
        <f>INDEX(Index!$B$1:$B$500,MATCH($F5899,Index!$A$1:$A$500,0)
)</f>
        <v>LAR</v>
      </c>
      <c r="D5899" s="4">
        <v>0</v>
      </c>
      <c r="E5899" s="141">
        <f t="shared" si="92"/>
        <v>0.1306664919584789</v>
      </c>
      <c r="F5899" s="3" t="s">
        <v>42</v>
      </c>
      <c r="G5899" s="3">
        <v>10</v>
      </c>
      <c r="H5899" s="125">
        <v>0.1306664919584789</v>
      </c>
      <c r="I5899" s="3"/>
      <c r="J5899" s="3"/>
      <c r="K5899" s="3" t="s">
        <v>183</v>
      </c>
      <c r="L5899" s="125">
        <v>8.0407191173270096E-2</v>
      </c>
      <c r="M5899" s="3">
        <v>8</v>
      </c>
      <c r="N5899" s="125">
        <v>-0.123297186884667</v>
      </c>
      <c r="O5899" s="3">
        <v>3</v>
      </c>
      <c r="P5899" s="125">
        <v>-7.3037886099458202E-2</v>
      </c>
      <c r="Q5899" s="3">
        <v>30</v>
      </c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3"/>
    </row>
    <row r="5900" spans="1:30" hidden="1" x14ac:dyDescent="0.25">
      <c r="A5900" s="2">
        <v>15</v>
      </c>
      <c r="B5900" s="2">
        <v>2020</v>
      </c>
      <c r="C5900" s="4" t="str">
        <f>INDEX(Index!$B$1:$B$500,MATCH($F5900,Index!$A$1:$A$500,0)
)</f>
        <v>MIA</v>
      </c>
      <c r="D5900" s="4">
        <v>0</v>
      </c>
      <c r="E5900" s="141">
        <f t="shared" si="92"/>
        <v>0.10536411780187549</v>
      </c>
      <c r="F5900" s="3" t="s">
        <v>4</v>
      </c>
      <c r="G5900" s="3">
        <v>11</v>
      </c>
      <c r="H5900" s="125">
        <v>0.10536411780187549</v>
      </c>
      <c r="I5900" s="3"/>
      <c r="J5900" s="3"/>
      <c r="K5900" s="3" t="s">
        <v>183</v>
      </c>
      <c r="L5900" s="125">
        <v>4.4391490926091902E-3</v>
      </c>
      <c r="M5900" s="3">
        <v>18</v>
      </c>
      <c r="N5900" s="125">
        <v>-5.1004194040803398E-2</v>
      </c>
      <c r="O5900" s="3">
        <v>10</v>
      </c>
      <c r="P5900" s="125">
        <v>4.9920774668462897E-2</v>
      </c>
      <c r="Q5900" s="3">
        <v>4</v>
      </c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3"/>
    </row>
    <row r="5901" spans="1:30" hidden="1" x14ac:dyDescent="0.25">
      <c r="A5901" s="2">
        <v>15</v>
      </c>
      <c r="B5901" s="2">
        <v>2020</v>
      </c>
      <c r="C5901" s="4" t="str">
        <f>INDEX(Index!$B$1:$B$500,MATCH($F5901,Index!$A$1:$A$500,0)
)</f>
        <v>TEN</v>
      </c>
      <c r="D5901" s="4">
        <v>0</v>
      </c>
      <c r="E5901" s="141">
        <f t="shared" si="92"/>
        <v>4.6700020340759082E-2</v>
      </c>
      <c r="F5901" s="3" t="s">
        <v>45</v>
      </c>
      <c r="G5901" s="3">
        <v>12</v>
      </c>
      <c r="H5901" s="125">
        <v>4.6700020340759082E-2</v>
      </c>
      <c r="I5901" s="3"/>
      <c r="J5901" s="3"/>
      <c r="K5901" s="3" t="s">
        <v>182</v>
      </c>
      <c r="L5901" s="125">
        <v>0.17288747030732199</v>
      </c>
      <c r="M5901" s="3">
        <v>3</v>
      </c>
      <c r="N5901" s="125">
        <v>7.5106981565573105E-2</v>
      </c>
      <c r="O5901" s="3">
        <v>26</v>
      </c>
      <c r="P5901" s="125">
        <v>-5.1080468400989801E-2</v>
      </c>
      <c r="Q5901" s="3">
        <v>29</v>
      </c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3"/>
    </row>
    <row r="5902" spans="1:30" hidden="1" x14ac:dyDescent="0.25">
      <c r="A5902" s="2">
        <v>15</v>
      </c>
      <c r="B5902" s="2">
        <v>2020</v>
      </c>
      <c r="C5902" s="4" t="str">
        <f>INDEX(Index!$B$1:$B$500,MATCH($F5902,Index!$A$1:$A$500,0)
)</f>
        <v>ARI</v>
      </c>
      <c r="D5902" s="4">
        <v>0</v>
      </c>
      <c r="E5902" s="141">
        <f t="shared" si="92"/>
        <v>3.7654855226052102E-2</v>
      </c>
      <c r="F5902" s="3" t="s">
        <v>23</v>
      </c>
      <c r="G5902" s="3">
        <v>13</v>
      </c>
      <c r="H5902" s="125">
        <v>3.7654855226052102E-2</v>
      </c>
      <c r="I5902" s="3"/>
      <c r="J5902" s="3"/>
      <c r="K5902" s="3" t="s">
        <v>184</v>
      </c>
      <c r="L5902" s="125">
        <v>2.2388777353149099E-2</v>
      </c>
      <c r="M5902" s="3">
        <v>16</v>
      </c>
      <c r="N5902" s="125">
        <v>-2.30568586641831E-2</v>
      </c>
      <c r="O5902" s="3">
        <v>14</v>
      </c>
      <c r="P5902" s="125">
        <v>-7.7907807912801002E-3</v>
      </c>
      <c r="Q5902" s="3">
        <v>20</v>
      </c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3"/>
    </row>
    <row r="5903" spans="1:30" hidden="1" x14ac:dyDescent="0.25">
      <c r="A5903" s="2">
        <v>15</v>
      </c>
      <c r="B5903" s="2">
        <v>2020</v>
      </c>
      <c r="C5903" s="4" t="str">
        <f>INDEX(Index!$B$1:$B$500,MATCH($F5903,Index!$A$1:$A$500,0)
)</f>
        <v>CLE</v>
      </c>
      <c r="D5903" s="4">
        <v>0</v>
      </c>
      <c r="E5903" s="141">
        <f t="shared" si="92"/>
        <v>3.3712723988951906E-2</v>
      </c>
      <c r="F5903" s="3" t="s">
        <v>10</v>
      </c>
      <c r="G5903" s="3">
        <v>14</v>
      </c>
      <c r="H5903" s="125">
        <v>3.3712723988951906E-2</v>
      </c>
      <c r="I5903" s="3"/>
      <c r="J5903" s="3"/>
      <c r="K5903" s="3" t="s">
        <v>182</v>
      </c>
      <c r="L5903" s="125">
        <v>8.6654534497662195E-2</v>
      </c>
      <c r="M5903" s="3">
        <v>7</v>
      </c>
      <c r="N5903" s="125">
        <v>6.3171151962800902E-3</v>
      </c>
      <c r="O5903" s="3">
        <v>18</v>
      </c>
      <c r="P5903" s="125">
        <v>-4.66246953124302E-2</v>
      </c>
      <c r="Q5903" s="3">
        <v>27</v>
      </c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3"/>
    </row>
    <row r="5904" spans="1:30" hidden="1" x14ac:dyDescent="0.25">
      <c r="A5904" s="2">
        <v>15</v>
      </c>
      <c r="B5904" s="2">
        <v>2020</v>
      </c>
      <c r="C5904" s="4" t="str">
        <f>INDEX(Index!$B$1:$B$500,MATCH($F5904,Index!$A$1:$A$500,0)
)</f>
        <v>SF</v>
      </c>
      <c r="D5904" s="4">
        <v>0</v>
      </c>
      <c r="E5904" s="141">
        <f t="shared" si="92"/>
        <v>-1.95424942225658E-2</v>
      </c>
      <c r="F5904" s="3" t="s">
        <v>1</v>
      </c>
      <c r="G5904" s="3">
        <v>15</v>
      </c>
      <c r="H5904" s="125">
        <v>-1.95424942225658E-2</v>
      </c>
      <c r="I5904" s="3"/>
      <c r="J5904" s="3"/>
      <c r="K5904" s="3" t="s">
        <v>187</v>
      </c>
      <c r="L5904" s="125">
        <v>-7.6715401961331198E-2</v>
      </c>
      <c r="M5904" s="3">
        <v>24</v>
      </c>
      <c r="N5904" s="125">
        <v>-6.6320204470276298E-2</v>
      </c>
      <c r="O5904" s="3">
        <v>9</v>
      </c>
      <c r="P5904" s="125">
        <v>-9.1472967315108997E-3</v>
      </c>
      <c r="Q5904" s="3">
        <v>21</v>
      </c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3"/>
      <c r="AD5904" s="3"/>
    </row>
    <row r="5905" spans="1:30" hidden="1" x14ac:dyDescent="0.25">
      <c r="A5905" s="2">
        <v>15</v>
      </c>
      <c r="B5905" s="2">
        <v>2020</v>
      </c>
      <c r="C5905" s="4" t="str">
        <f>INDEX(Index!$B$1:$B$500,MATCH($F5905,Index!$A$1:$A$500,0)
)</f>
        <v>CHI</v>
      </c>
      <c r="D5905" s="4">
        <v>0</v>
      </c>
      <c r="E5905" s="141">
        <f t="shared" si="92"/>
        <v>-3.0538395688192606E-2</v>
      </c>
      <c r="F5905" s="3" t="s">
        <v>64</v>
      </c>
      <c r="G5905" s="3">
        <v>16</v>
      </c>
      <c r="H5905" s="125">
        <v>-3.0538395688192606E-2</v>
      </c>
      <c r="I5905" s="3"/>
      <c r="J5905" s="3"/>
      <c r="K5905" s="3" t="s">
        <v>186</v>
      </c>
      <c r="L5905" s="125">
        <v>-0.13061120599569601</v>
      </c>
      <c r="M5905" s="3">
        <v>28</v>
      </c>
      <c r="N5905" s="125">
        <v>-7.79593321375944E-2</v>
      </c>
      <c r="O5905" s="3">
        <v>8</v>
      </c>
      <c r="P5905" s="125">
        <v>2.2113478169908999E-2</v>
      </c>
      <c r="Q5905" s="3">
        <v>10</v>
      </c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3"/>
    </row>
    <row r="5906" spans="1:30" hidden="1" x14ac:dyDescent="0.25">
      <c r="A5906" s="2">
        <v>15</v>
      </c>
      <c r="B5906" s="2">
        <v>2020</v>
      </c>
      <c r="C5906" s="4" t="str">
        <f>INDEX(Index!$B$1:$B$500,MATCH($F5906,Index!$A$1:$A$500,0)
)</f>
        <v>NE</v>
      </c>
      <c r="D5906" s="4">
        <v>0</v>
      </c>
      <c r="E5906" s="141">
        <f t="shared" si="92"/>
        <v>-3.7815092006504819E-2</v>
      </c>
      <c r="F5906" s="3" t="s">
        <v>17</v>
      </c>
      <c r="G5906" s="3">
        <v>17</v>
      </c>
      <c r="H5906" s="125">
        <v>-3.7815092006504819E-2</v>
      </c>
      <c r="I5906" s="3"/>
      <c r="J5906" s="3"/>
      <c r="K5906" s="3" t="s">
        <v>185</v>
      </c>
      <c r="L5906" s="125">
        <v>-6.90505723398534E-2</v>
      </c>
      <c r="M5906" s="3">
        <v>23</v>
      </c>
      <c r="N5906" s="125">
        <v>5.64519979379111E-2</v>
      </c>
      <c r="O5906" s="3">
        <v>23</v>
      </c>
      <c r="P5906" s="125">
        <v>8.7687478271259695E-2</v>
      </c>
      <c r="Q5906" s="3">
        <v>1</v>
      </c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3"/>
      <c r="AD5906" s="3"/>
    </row>
    <row r="5907" spans="1:30" hidden="1" x14ac:dyDescent="0.25">
      <c r="A5907" s="2">
        <v>15</v>
      </c>
      <c r="B5907" s="2">
        <v>2020</v>
      </c>
      <c r="C5907" s="4" t="str">
        <f>INDEX(Index!$B$1:$B$500,MATCH($F5907,Index!$A$1:$A$500,0)
)</f>
        <v>CAR</v>
      </c>
      <c r="D5907" s="4">
        <v>0</v>
      </c>
      <c r="E5907" s="141">
        <f t="shared" si="92"/>
        <v>-3.9433882704764799E-2</v>
      </c>
      <c r="F5907" s="3" t="s">
        <v>51</v>
      </c>
      <c r="G5907" s="3">
        <v>18</v>
      </c>
      <c r="H5907" s="125">
        <v>-3.9433882704764799E-2</v>
      </c>
      <c r="I5907" s="3"/>
      <c r="J5907" s="3"/>
      <c r="K5907" s="3" t="s">
        <v>188</v>
      </c>
      <c r="L5907" s="125">
        <v>5.3862789521515402E-2</v>
      </c>
      <c r="M5907" s="3">
        <v>10</v>
      </c>
      <c r="N5907" s="125">
        <v>9.0290265841017001E-2</v>
      </c>
      <c r="O5907" s="3">
        <v>28</v>
      </c>
      <c r="P5907" s="125">
        <v>-3.0064063852631999E-3</v>
      </c>
      <c r="Q5907" s="3">
        <v>16</v>
      </c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3"/>
    </row>
    <row r="5908" spans="1:30" hidden="1" x14ac:dyDescent="0.25">
      <c r="A5908" s="2">
        <v>15</v>
      </c>
      <c r="B5908" s="2">
        <v>2020</v>
      </c>
      <c r="C5908" s="4" t="str">
        <f>INDEX(Index!$B$1:$B$500,MATCH($F5908,Index!$A$1:$A$500,0)
)</f>
        <v>ATL</v>
      </c>
      <c r="D5908" s="4">
        <v>0</v>
      </c>
      <c r="E5908" s="141">
        <f t="shared" si="92"/>
        <v>-4.9461460685957068E-2</v>
      </c>
      <c r="F5908" s="3" t="s">
        <v>43</v>
      </c>
      <c r="G5908" s="3">
        <v>19</v>
      </c>
      <c r="H5908" s="125">
        <v>-4.9461460685957068E-2</v>
      </c>
      <c r="I5908" s="3"/>
      <c r="J5908" s="3"/>
      <c r="K5908" s="3" t="s">
        <v>188</v>
      </c>
      <c r="L5908" s="125">
        <v>-2.87584553991998E-2</v>
      </c>
      <c r="M5908" s="3">
        <v>20</v>
      </c>
      <c r="N5908" s="125">
        <v>1.3719280825713999E-2</v>
      </c>
      <c r="O5908" s="3">
        <v>19</v>
      </c>
      <c r="P5908" s="125">
        <v>-6.9837244610432697E-3</v>
      </c>
      <c r="Q5908" s="3">
        <v>19</v>
      </c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3"/>
      <c r="AD5908" s="3"/>
    </row>
    <row r="5909" spans="1:30" hidden="1" x14ac:dyDescent="0.25">
      <c r="A5909" s="2">
        <v>15</v>
      </c>
      <c r="B5909" s="2">
        <v>2020</v>
      </c>
      <c r="C5909" s="4" t="str">
        <f>INDEX(Index!$B$1:$B$500,MATCH($F5909,Index!$A$1:$A$500,0)
)</f>
        <v>WAS</v>
      </c>
      <c r="D5909" s="4">
        <v>0</v>
      </c>
      <c r="E5909" s="141">
        <f t="shared" si="92"/>
        <v>-6.3774530833989124E-2</v>
      </c>
      <c r="F5909" s="3" t="s">
        <v>26</v>
      </c>
      <c r="G5909" s="3">
        <v>20</v>
      </c>
      <c r="H5909" s="125">
        <v>-6.3774530833989124E-2</v>
      </c>
      <c r="I5909" s="3"/>
      <c r="J5909" s="3"/>
      <c r="K5909" s="3" t="s">
        <v>185</v>
      </c>
      <c r="L5909" s="125">
        <v>-0.18174844452684499</v>
      </c>
      <c r="M5909" s="3">
        <v>30</v>
      </c>
      <c r="N5909" s="125">
        <v>-0.113272983628629</v>
      </c>
      <c r="O5909" s="3">
        <v>4</v>
      </c>
      <c r="P5909" s="125">
        <v>4.7009300642268702E-3</v>
      </c>
      <c r="Q5909" s="3">
        <v>14</v>
      </c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3"/>
    </row>
    <row r="5910" spans="1:30" hidden="1" x14ac:dyDescent="0.25">
      <c r="A5910" s="2">
        <v>15</v>
      </c>
      <c r="B5910" s="2">
        <v>2020</v>
      </c>
      <c r="C5910" s="4" t="str">
        <f>INDEX(Index!$B$1:$B$500,MATCH($F5910,Index!$A$1:$A$500,0)
)</f>
        <v>LV</v>
      </c>
      <c r="D5910" s="4">
        <v>0</v>
      </c>
      <c r="E5910" s="141">
        <f t="shared" si="92"/>
        <v>-6.468338842395506E-2</v>
      </c>
      <c r="F5910" s="3" t="s">
        <v>53</v>
      </c>
      <c r="G5910" s="3">
        <v>21</v>
      </c>
      <c r="H5910" s="125">
        <v>-6.468338842395506E-2</v>
      </c>
      <c r="I5910" s="3"/>
      <c r="J5910" s="3"/>
      <c r="K5910" s="3" t="s">
        <v>186</v>
      </c>
      <c r="L5910" s="125">
        <v>2.8804184170276598E-2</v>
      </c>
      <c r="M5910" s="3">
        <v>14</v>
      </c>
      <c r="N5910" s="125">
        <v>0.10323221993833701</v>
      </c>
      <c r="O5910" s="3">
        <v>29</v>
      </c>
      <c r="P5910" s="125">
        <v>9.7446473441053505E-3</v>
      </c>
      <c r="Q5910" s="3">
        <v>13</v>
      </c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3"/>
      <c r="AD5910" s="3"/>
    </row>
    <row r="5911" spans="1:30" hidden="1" x14ac:dyDescent="0.25">
      <c r="A5911" s="2">
        <v>15</v>
      </c>
      <c r="B5911" s="2">
        <v>2020</v>
      </c>
      <c r="C5911" s="4" t="str">
        <f>INDEX(Index!$B$1:$B$500,MATCH($F5911,Index!$A$1:$A$500,0)
)</f>
        <v>MIN</v>
      </c>
      <c r="D5911" s="4">
        <v>0</v>
      </c>
      <c r="E5911" s="141">
        <f t="shared" si="92"/>
        <v>-7.5049269099339302E-2</v>
      </c>
      <c r="F5911" s="3" t="s">
        <v>46</v>
      </c>
      <c r="G5911" s="3">
        <v>22</v>
      </c>
      <c r="H5911" s="125">
        <v>-7.5049269099339302E-2</v>
      </c>
      <c r="I5911" s="3"/>
      <c r="J5911" s="3"/>
      <c r="K5911" s="3" t="s">
        <v>185</v>
      </c>
      <c r="L5911" s="125">
        <v>4.2416976726494499E-2</v>
      </c>
      <c r="M5911" s="3">
        <v>12</v>
      </c>
      <c r="N5911" s="125">
        <v>2.2850412411297202E-2</v>
      </c>
      <c r="O5911" s="3">
        <v>20</v>
      </c>
      <c r="P5911" s="125">
        <v>-9.4615833414536596E-2</v>
      </c>
      <c r="Q5911" s="3">
        <v>31</v>
      </c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3"/>
    </row>
    <row r="5912" spans="1:30" hidden="1" x14ac:dyDescent="0.25">
      <c r="A5912" s="2">
        <v>15</v>
      </c>
      <c r="B5912" s="2">
        <v>2020</v>
      </c>
      <c r="C5912" s="4" t="str">
        <f>INDEX(Index!$B$1:$B$500,MATCH($F5912,Index!$A$1:$A$500,0)
)</f>
        <v>DAL</v>
      </c>
      <c r="D5912" s="4">
        <v>0</v>
      </c>
      <c r="E5912" s="141">
        <f t="shared" si="92"/>
        <v>-0.11580103126444491</v>
      </c>
      <c r="F5912" s="3" t="s">
        <v>3</v>
      </c>
      <c r="G5912" s="3">
        <v>23</v>
      </c>
      <c r="H5912" s="125">
        <v>-0.11580103126444491</v>
      </c>
      <c r="I5912" s="3"/>
      <c r="J5912" s="3"/>
      <c r="K5912" s="3" t="s">
        <v>187</v>
      </c>
      <c r="L5912" s="125">
        <v>-5.8348342442266402E-2</v>
      </c>
      <c r="M5912" s="3">
        <v>22</v>
      </c>
      <c r="N5912" s="125">
        <v>8.3516441756104301E-2</v>
      </c>
      <c r="O5912" s="3">
        <v>27</v>
      </c>
      <c r="P5912" s="125">
        <v>2.60637529339258E-2</v>
      </c>
      <c r="Q5912" s="3">
        <v>8</v>
      </c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3"/>
    </row>
    <row r="5913" spans="1:30" hidden="1" x14ac:dyDescent="0.25">
      <c r="A5913" s="2">
        <v>15</v>
      </c>
      <c r="B5913" s="2">
        <v>2020</v>
      </c>
      <c r="C5913" s="4" t="str">
        <f>INDEX(Index!$B$1:$B$500,MATCH($F5913,Index!$A$1:$A$500,0)
)</f>
        <v>HOU</v>
      </c>
      <c r="D5913" s="4">
        <v>0</v>
      </c>
      <c r="E5913" s="141">
        <f t="shared" si="92"/>
        <v>-0.1231115793613138</v>
      </c>
      <c r="F5913" s="3" t="s">
        <v>49</v>
      </c>
      <c r="G5913" s="3">
        <v>24</v>
      </c>
      <c r="H5913" s="125">
        <v>-0.1231115793613138</v>
      </c>
      <c r="I5913" s="3"/>
      <c r="J5913" s="3"/>
      <c r="K5913" s="3" t="s">
        <v>188</v>
      </c>
      <c r="L5913" s="125">
        <v>3.10633175099784E-2</v>
      </c>
      <c r="M5913" s="3">
        <v>13</v>
      </c>
      <c r="N5913" s="125">
        <v>0.140485299897775</v>
      </c>
      <c r="O5913" s="3">
        <v>30</v>
      </c>
      <c r="P5913" s="125">
        <v>-1.3689596973517199E-2</v>
      </c>
      <c r="Q5913" s="3">
        <v>22</v>
      </c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3"/>
    </row>
    <row r="5914" spans="1:30" hidden="1" x14ac:dyDescent="0.25">
      <c r="A5914" s="2">
        <v>15</v>
      </c>
      <c r="B5914" s="2">
        <v>2020</v>
      </c>
      <c r="C5914" s="4" t="str">
        <f>INDEX(Index!$B$1:$B$500,MATCH($F5914,Index!$A$1:$A$500,0)
)</f>
        <v>PHI</v>
      </c>
      <c r="D5914" s="4">
        <v>0</v>
      </c>
      <c r="E5914" s="141">
        <f t="shared" si="92"/>
        <v>-0.15107823424050321</v>
      </c>
      <c r="F5914" s="3" t="s">
        <v>7</v>
      </c>
      <c r="G5914" s="3">
        <v>25</v>
      </c>
      <c r="H5914" s="125">
        <v>-0.15107823424050321</v>
      </c>
      <c r="I5914" s="3"/>
      <c r="J5914" s="3"/>
      <c r="K5914" s="3" t="s">
        <v>262</v>
      </c>
      <c r="L5914" s="125">
        <v>-0.12878608672516001</v>
      </c>
      <c r="M5914" s="3">
        <v>27</v>
      </c>
      <c r="N5914" s="125">
        <v>5.4790266992234696E-3</v>
      </c>
      <c r="O5914" s="3">
        <v>17</v>
      </c>
      <c r="P5914" s="125">
        <v>-1.68131208161197E-2</v>
      </c>
      <c r="Q5914" s="3">
        <v>25</v>
      </c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3"/>
    </row>
    <row r="5915" spans="1:30" hidden="1" x14ac:dyDescent="0.25">
      <c r="A5915" s="2">
        <v>15</v>
      </c>
      <c r="B5915" s="2">
        <v>2020</v>
      </c>
      <c r="C5915" s="4" t="str">
        <f>INDEX(Index!$B$1:$B$500,MATCH($F5915,Index!$A$1:$A$500,0)
)</f>
        <v>NYG</v>
      </c>
      <c r="D5915" s="4">
        <v>0</v>
      </c>
      <c r="E5915" s="141">
        <f t="shared" si="92"/>
        <v>-0.16212614814702933</v>
      </c>
      <c r="F5915" s="3" t="s">
        <v>15</v>
      </c>
      <c r="G5915" s="3">
        <v>26</v>
      </c>
      <c r="H5915" s="125">
        <v>-0.16212614814702933</v>
      </c>
      <c r="I5915" s="3"/>
      <c r="J5915" s="3"/>
      <c r="K5915" s="3" t="s">
        <v>187</v>
      </c>
      <c r="L5915" s="125">
        <v>-0.12773749292283401</v>
      </c>
      <c r="M5915" s="3">
        <v>26</v>
      </c>
      <c r="N5915" s="125">
        <v>5.0444179775208001E-2</v>
      </c>
      <c r="O5915" s="3">
        <v>21</v>
      </c>
      <c r="P5915" s="125">
        <v>1.6055524551012699E-2</v>
      </c>
      <c r="Q5915" s="3">
        <v>11</v>
      </c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3"/>
    </row>
    <row r="5916" spans="1:30" hidden="1" x14ac:dyDescent="0.25">
      <c r="A5916" s="2">
        <v>15</v>
      </c>
      <c r="B5916" s="2">
        <v>2020</v>
      </c>
      <c r="C5916" s="4" t="str">
        <f>INDEX(Index!$B$1:$B$500,MATCH($F5916,Index!$A$1:$A$500,0)
)</f>
        <v>DET</v>
      </c>
      <c r="D5916" s="4">
        <v>0</v>
      </c>
      <c r="E5916" s="141">
        <f t="shared" si="92"/>
        <v>-0.17427423304262271</v>
      </c>
      <c r="F5916" s="3" t="s">
        <v>21</v>
      </c>
      <c r="G5916" s="3">
        <v>27</v>
      </c>
      <c r="H5916" s="125">
        <v>-0.17427423304262271</v>
      </c>
      <c r="I5916" s="3"/>
      <c r="J5916" s="3"/>
      <c r="K5916" s="3" t="s">
        <v>187</v>
      </c>
      <c r="L5916" s="125">
        <v>5.3552997515260697E-3</v>
      </c>
      <c r="M5916" s="3">
        <v>17</v>
      </c>
      <c r="N5916" s="125">
        <v>0.18398064487385099</v>
      </c>
      <c r="O5916" s="3">
        <v>32</v>
      </c>
      <c r="P5916" s="125">
        <v>4.3511120797022204E-3</v>
      </c>
      <c r="Q5916" s="3">
        <v>15</v>
      </c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3"/>
    </row>
    <row r="5917" spans="1:30" hidden="1" x14ac:dyDescent="0.25">
      <c r="A5917" s="2">
        <v>15</v>
      </c>
      <c r="B5917" s="2">
        <v>2020</v>
      </c>
      <c r="C5917" s="4" t="str">
        <f>INDEX(Index!$B$1:$B$500,MATCH($F5917,Index!$A$1:$A$500,0)
)</f>
        <v>CIN</v>
      </c>
      <c r="D5917" s="4">
        <v>0</v>
      </c>
      <c r="E5917" s="141">
        <f t="shared" si="92"/>
        <v>-0.2022654027077033</v>
      </c>
      <c r="F5917" s="3" t="s">
        <v>24</v>
      </c>
      <c r="G5917" s="3">
        <v>28</v>
      </c>
      <c r="H5917" s="125">
        <v>-0.2022654027077033</v>
      </c>
      <c r="I5917" s="3"/>
      <c r="J5917" s="3"/>
      <c r="K5917" s="3" t="s">
        <v>323</v>
      </c>
      <c r="L5917" s="125">
        <v>-0.16803947461267599</v>
      </c>
      <c r="M5917" s="3">
        <v>29</v>
      </c>
      <c r="N5917" s="125">
        <v>5.8365492632130297E-2</v>
      </c>
      <c r="O5917" s="3">
        <v>24</v>
      </c>
      <c r="P5917" s="125">
        <v>2.4139564537103E-2</v>
      </c>
      <c r="Q5917" s="3">
        <v>9</v>
      </c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3"/>
      <c r="AD5917" s="3"/>
    </row>
    <row r="5918" spans="1:30" hidden="1" x14ac:dyDescent="0.25">
      <c r="A5918" s="2">
        <v>15</v>
      </c>
      <c r="B5918" s="2">
        <v>2020</v>
      </c>
      <c r="C5918" s="4" t="str">
        <f>INDEX(Index!$B$1:$B$500,MATCH($F5918,Index!$A$1:$A$500,0)
)</f>
        <v>DEN</v>
      </c>
      <c r="D5918" s="4">
        <v>0</v>
      </c>
      <c r="E5918" s="141">
        <f t="shared" si="92"/>
        <v>-0.20645334654582842</v>
      </c>
      <c r="F5918" s="3" t="s">
        <v>39</v>
      </c>
      <c r="G5918" s="3">
        <v>29</v>
      </c>
      <c r="H5918" s="125">
        <v>-0.20645334654582842</v>
      </c>
      <c r="I5918" s="3"/>
      <c r="J5918" s="3"/>
      <c r="K5918" s="3" t="s">
        <v>187</v>
      </c>
      <c r="L5918" s="125">
        <v>-0.20258002162699201</v>
      </c>
      <c r="M5918" s="3">
        <v>31</v>
      </c>
      <c r="N5918" s="125">
        <v>-1.0005907529896199E-2</v>
      </c>
      <c r="O5918" s="3">
        <v>15</v>
      </c>
      <c r="P5918" s="125">
        <v>-1.38792324487326E-2</v>
      </c>
      <c r="Q5918" s="3">
        <v>23</v>
      </c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3"/>
    </row>
    <row r="5919" spans="1:30" hidden="1" x14ac:dyDescent="0.25">
      <c r="A5919" s="2">
        <v>15</v>
      </c>
      <c r="B5919" s="2">
        <v>2020</v>
      </c>
      <c r="C5919" s="4" t="str">
        <f>INDEX(Index!$B$1:$B$500,MATCH($F5919,Index!$A$1:$A$500,0)
)</f>
        <v>LAC</v>
      </c>
      <c r="D5919" s="4">
        <v>0</v>
      </c>
      <c r="E5919" s="141">
        <f t="shared" si="92"/>
        <v>-0.21063231514820666</v>
      </c>
      <c r="F5919" s="3" t="s">
        <v>28</v>
      </c>
      <c r="G5919" s="3">
        <v>30</v>
      </c>
      <c r="H5919" s="125">
        <v>-0.21063231514820666</v>
      </c>
      <c r="I5919" s="3"/>
      <c r="J5919" s="3"/>
      <c r="K5919" s="3" t="s">
        <v>187</v>
      </c>
      <c r="L5919" s="125">
        <v>-4.7404774303205603E-3</v>
      </c>
      <c r="M5919" s="3">
        <v>19</v>
      </c>
      <c r="N5919" s="125">
        <v>6.5150911545900095E-2</v>
      </c>
      <c r="O5919" s="3">
        <v>25</v>
      </c>
      <c r="P5919" s="125">
        <v>-0.140740926171986</v>
      </c>
      <c r="Q5919" s="3">
        <v>32</v>
      </c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3"/>
      <c r="AD5919" s="3"/>
    </row>
    <row r="5920" spans="1:30" hidden="1" x14ac:dyDescent="0.25">
      <c r="A5920" s="2">
        <v>15</v>
      </c>
      <c r="B5920" s="2">
        <v>2020</v>
      </c>
      <c r="C5920" s="4" t="str">
        <f>INDEX(Index!$B$1:$B$500,MATCH($F5920,Index!$A$1:$A$500,0)
)</f>
        <v>JAX</v>
      </c>
      <c r="D5920" s="4">
        <v>0</v>
      </c>
      <c r="E5920" s="141">
        <f t="shared" si="92"/>
        <v>-0.28193854549218478</v>
      </c>
      <c r="F5920" s="3" t="s">
        <v>12</v>
      </c>
      <c r="G5920" s="3">
        <v>31</v>
      </c>
      <c r="H5920" s="125">
        <v>-0.28193854549218478</v>
      </c>
      <c r="I5920" s="3"/>
      <c r="J5920" s="3"/>
      <c r="K5920" s="3" t="s">
        <v>234</v>
      </c>
      <c r="L5920" s="125">
        <v>-0.118472510541763</v>
      </c>
      <c r="M5920" s="3">
        <v>25</v>
      </c>
      <c r="N5920" s="125">
        <v>0.158560639054038</v>
      </c>
      <c r="O5920" s="3">
        <v>31</v>
      </c>
      <c r="P5920" s="125">
        <v>-4.90539589638379E-3</v>
      </c>
      <c r="Q5920" s="3">
        <v>18</v>
      </c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3"/>
    </row>
    <row r="5921" spans="1:30" hidden="1" x14ac:dyDescent="0.25">
      <c r="A5921" s="2">
        <v>15</v>
      </c>
      <c r="B5921" s="2">
        <v>2020</v>
      </c>
      <c r="C5921" s="4" t="str">
        <f>INDEX(Index!$B$1:$B$500,MATCH($F5921,Index!$A$1:$A$500,0)
)</f>
        <v>NYJ</v>
      </c>
      <c r="D5921" s="4">
        <v>0</v>
      </c>
      <c r="E5921" s="141">
        <f t="shared" si="92"/>
        <v>-0.32700440761981447</v>
      </c>
      <c r="F5921" s="3" t="s">
        <v>9</v>
      </c>
      <c r="G5921" s="3">
        <v>32</v>
      </c>
      <c r="H5921" s="125">
        <v>-0.32700440761981447</v>
      </c>
      <c r="I5921" s="3"/>
      <c r="J5921" s="3"/>
      <c r="K5921" s="3" t="s">
        <v>234</v>
      </c>
      <c r="L5921" s="125">
        <v>-0.225823105395765</v>
      </c>
      <c r="M5921" s="3">
        <v>32</v>
      </c>
      <c r="N5921" s="125">
        <v>5.1692552716816997E-2</v>
      </c>
      <c r="O5921" s="3">
        <v>22</v>
      </c>
      <c r="P5921" s="125">
        <v>-4.9488749507232498E-2</v>
      </c>
      <c r="Q5921" s="3">
        <v>28</v>
      </c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3"/>
      <c r="AD5921" s="3"/>
    </row>
    <row r="5922" spans="1:30" hidden="1" x14ac:dyDescent="0.25">
      <c r="A5922" s="2">
        <v>16</v>
      </c>
      <c r="B5922" s="2">
        <v>2020</v>
      </c>
      <c r="C5922" s="4" t="str">
        <f>INDEX(Index!$B$1:$B$500,MATCH($F5922,Index!$A$1:$A$500,0)
)</f>
        <v>NO</v>
      </c>
      <c r="D5922" s="4">
        <v>0</v>
      </c>
      <c r="E5922" s="141">
        <f t="shared" si="92"/>
        <v>0.31082041652160941</v>
      </c>
      <c r="F5922" s="3" t="s">
        <v>27</v>
      </c>
      <c r="G5922" s="3">
        <v>1</v>
      </c>
      <c r="H5922" s="125">
        <v>0.31082041652160941</v>
      </c>
      <c r="I5922" s="3"/>
      <c r="J5922" s="3"/>
      <c r="K5922" s="3" t="s">
        <v>192</v>
      </c>
      <c r="L5922" s="125">
        <v>0.11117114485762999</v>
      </c>
      <c r="M5922" s="3">
        <v>7</v>
      </c>
      <c r="N5922" s="125">
        <v>-0.16689364914795901</v>
      </c>
      <c r="O5922" s="3">
        <v>2</v>
      </c>
      <c r="P5922" s="125">
        <v>3.2755622516020398E-2</v>
      </c>
      <c r="Q5922" s="3">
        <v>6</v>
      </c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3"/>
    </row>
    <row r="5923" spans="1:30" hidden="1" x14ac:dyDescent="0.25">
      <c r="A5923" s="2">
        <v>16</v>
      </c>
      <c r="B5923" s="2">
        <v>2020</v>
      </c>
      <c r="C5923" s="4" t="str">
        <f>INDEX(Index!$B$1:$B$500,MATCH($F5923,Index!$A$1:$A$500,0)
)</f>
        <v>GB</v>
      </c>
      <c r="D5923" s="4">
        <v>0</v>
      </c>
      <c r="E5923" s="141">
        <f t="shared" si="92"/>
        <v>0.27522344305211338</v>
      </c>
      <c r="F5923" s="3" t="s">
        <v>20</v>
      </c>
      <c r="G5923" s="3">
        <v>2</v>
      </c>
      <c r="H5923" s="125">
        <v>0.27522344305211338</v>
      </c>
      <c r="I5923" s="3"/>
      <c r="J5923" s="3"/>
      <c r="K5923" s="3" t="s">
        <v>195</v>
      </c>
      <c r="L5923" s="125">
        <v>0.23055390559477201</v>
      </c>
      <c r="M5923" s="3">
        <v>1</v>
      </c>
      <c r="N5923" s="125">
        <v>-7.1236658625145902E-2</v>
      </c>
      <c r="O5923" s="3">
        <v>9</v>
      </c>
      <c r="P5923" s="125">
        <v>-2.6567121167804499E-2</v>
      </c>
      <c r="Q5923" s="3">
        <v>25</v>
      </c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3"/>
      <c r="AD5923" s="3"/>
    </row>
    <row r="5924" spans="1:30" hidden="1" x14ac:dyDescent="0.25">
      <c r="A5924" s="2">
        <v>16</v>
      </c>
      <c r="B5924" s="2">
        <v>2020</v>
      </c>
      <c r="C5924" s="4" t="str">
        <f>INDEX(Index!$B$1:$B$500,MATCH($F5924,Index!$A$1:$A$500,0)
)</f>
        <v>KC</v>
      </c>
      <c r="D5924" s="4">
        <v>0</v>
      </c>
      <c r="E5924" s="141">
        <f t="shared" si="92"/>
        <v>0.26383487559112972</v>
      </c>
      <c r="F5924" s="3" t="s">
        <v>5</v>
      </c>
      <c r="G5924" s="3">
        <v>3</v>
      </c>
      <c r="H5924" s="125">
        <v>0.26383487559112972</v>
      </c>
      <c r="I5924" s="3"/>
      <c r="J5924" s="3"/>
      <c r="K5924" s="3" t="s">
        <v>235</v>
      </c>
      <c r="L5924" s="125">
        <v>0.22809818758113001</v>
      </c>
      <c r="M5924" s="3">
        <v>2</v>
      </c>
      <c r="N5924" s="125">
        <v>-3.2997745777578899E-2</v>
      </c>
      <c r="O5924" s="3">
        <v>13</v>
      </c>
      <c r="P5924" s="125">
        <v>2.7389422324208099E-3</v>
      </c>
      <c r="Q5924" s="3">
        <v>17</v>
      </c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3"/>
    </row>
    <row r="5925" spans="1:30" hidden="1" x14ac:dyDescent="0.25">
      <c r="A5925" s="2">
        <v>16</v>
      </c>
      <c r="B5925" s="2">
        <v>2020</v>
      </c>
      <c r="C5925" s="4" t="str">
        <f>INDEX(Index!$B$1:$B$500,MATCH($F5925,Index!$A$1:$A$500,0)
)</f>
        <v>TB</v>
      </c>
      <c r="D5925" s="4">
        <v>0</v>
      </c>
      <c r="E5925" s="141">
        <f t="shared" si="92"/>
        <v>0.240127728915978</v>
      </c>
      <c r="F5925" s="3" t="s">
        <v>38</v>
      </c>
      <c r="G5925" s="3">
        <v>4</v>
      </c>
      <c r="H5925" s="125">
        <v>0.240127728915978</v>
      </c>
      <c r="I5925" s="3"/>
      <c r="J5925" s="3"/>
      <c r="K5925" s="3" t="s">
        <v>193</v>
      </c>
      <c r="L5925" s="125">
        <v>0.14104319179222399</v>
      </c>
      <c r="M5925" s="3">
        <v>4</v>
      </c>
      <c r="N5925" s="125">
        <v>-0.13332801726278501</v>
      </c>
      <c r="O5925" s="3">
        <v>4</v>
      </c>
      <c r="P5925" s="125">
        <v>-3.4243480139031002E-2</v>
      </c>
      <c r="Q5925" s="3">
        <v>26</v>
      </c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3"/>
    </row>
    <row r="5926" spans="1:30" hidden="1" x14ac:dyDescent="0.25">
      <c r="A5926" s="2">
        <v>16</v>
      </c>
      <c r="B5926" s="2">
        <v>2020</v>
      </c>
      <c r="C5926" s="4" t="str">
        <f>INDEX(Index!$B$1:$B$500,MATCH($F5926,Index!$A$1:$A$500,0)
)</f>
        <v>BUF</v>
      </c>
      <c r="D5926" s="4">
        <v>0</v>
      </c>
      <c r="E5926" s="141">
        <f t="shared" si="92"/>
        <v>0.2313829579004891</v>
      </c>
      <c r="F5926" s="3" t="s">
        <v>0</v>
      </c>
      <c r="G5926" s="3">
        <v>5</v>
      </c>
      <c r="H5926" s="125">
        <v>0.2313829579004891</v>
      </c>
      <c r="I5926" s="3"/>
      <c r="J5926" s="3"/>
      <c r="K5926" s="3" t="s">
        <v>195</v>
      </c>
      <c r="L5926" s="125">
        <v>0.149175315412066</v>
      </c>
      <c r="M5926" s="3">
        <v>3</v>
      </c>
      <c r="N5926" s="125">
        <v>-3.9048434593194202E-2</v>
      </c>
      <c r="O5926" s="3">
        <v>12</v>
      </c>
      <c r="P5926" s="125">
        <v>4.3159207895228903E-2</v>
      </c>
      <c r="Q5926" s="3">
        <v>5</v>
      </c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3"/>
    </row>
    <row r="5927" spans="1:30" hidden="1" x14ac:dyDescent="0.25">
      <c r="A5927" s="2">
        <v>16</v>
      </c>
      <c r="B5927" s="2">
        <v>2020</v>
      </c>
      <c r="C5927" s="4" t="str">
        <f>INDEX(Index!$B$1:$B$500,MATCH($F5927,Index!$A$1:$A$500,0)
)</f>
        <v>SEA</v>
      </c>
      <c r="D5927" s="4">
        <v>0</v>
      </c>
      <c r="E5927" s="141">
        <f t="shared" si="92"/>
        <v>0.2042321909791644</v>
      </c>
      <c r="F5927" s="3" t="s">
        <v>30</v>
      </c>
      <c r="G5927" s="3">
        <v>6</v>
      </c>
      <c r="H5927" s="125">
        <v>0.2042321909791644</v>
      </c>
      <c r="I5927" s="3"/>
      <c r="J5927" s="3"/>
      <c r="K5927" s="3" t="s">
        <v>192</v>
      </c>
      <c r="L5927" s="125">
        <v>0.116184626302758</v>
      </c>
      <c r="M5927" s="3">
        <v>6</v>
      </c>
      <c r="N5927" s="125">
        <v>-1.6552450306219199E-2</v>
      </c>
      <c r="O5927" s="3">
        <v>15</v>
      </c>
      <c r="P5927" s="125">
        <v>7.1495114370187199E-2</v>
      </c>
      <c r="Q5927" s="3">
        <v>3</v>
      </c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3"/>
      <c r="AD5927" s="3"/>
    </row>
    <row r="5928" spans="1:30" hidden="1" x14ac:dyDescent="0.25">
      <c r="A5928" s="2">
        <v>16</v>
      </c>
      <c r="B5928" s="2">
        <v>2020</v>
      </c>
      <c r="C5928" s="4" t="str">
        <f>INDEX(Index!$B$1:$B$500,MATCH($F5928,Index!$A$1:$A$500,0)
)</f>
        <v>BAL</v>
      </c>
      <c r="D5928" s="4">
        <v>0</v>
      </c>
      <c r="E5928" s="141">
        <f t="shared" si="92"/>
        <v>0.19027592001594729</v>
      </c>
      <c r="F5928" s="3" t="s">
        <v>18</v>
      </c>
      <c r="G5928" s="3">
        <v>7</v>
      </c>
      <c r="H5928" s="125">
        <v>0.19027592001594729</v>
      </c>
      <c r="I5928" s="3"/>
      <c r="J5928" s="3"/>
      <c r="K5928" s="3" t="s">
        <v>193</v>
      </c>
      <c r="L5928" s="125">
        <v>3.4192166505912197E-2</v>
      </c>
      <c r="M5928" s="3">
        <v>15</v>
      </c>
      <c r="N5928" s="125">
        <v>-8.0255108649826004E-2</v>
      </c>
      <c r="O5928" s="3">
        <v>8</v>
      </c>
      <c r="P5928" s="125">
        <v>7.5828644860209099E-2</v>
      </c>
      <c r="Q5928" s="3">
        <v>2</v>
      </c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</row>
    <row r="5929" spans="1:30" hidden="1" x14ac:dyDescent="0.25">
      <c r="A5929" s="2">
        <v>16</v>
      </c>
      <c r="B5929" s="2">
        <v>2020</v>
      </c>
      <c r="C5929" s="4" t="str">
        <f>INDEX(Index!$B$1:$B$500,MATCH($F5929,Index!$A$1:$A$500,0)
)</f>
        <v>PIT</v>
      </c>
      <c r="D5929" s="4">
        <v>0</v>
      </c>
      <c r="E5929" s="141">
        <f t="shared" si="92"/>
        <v>0.17460840503594377</v>
      </c>
      <c r="F5929" s="3" t="s">
        <v>32</v>
      </c>
      <c r="G5929" s="3">
        <v>8</v>
      </c>
      <c r="H5929" s="125">
        <v>0.17460840503594377</v>
      </c>
      <c r="I5929" s="3"/>
      <c r="J5929" s="3"/>
      <c r="K5929" s="3" t="s">
        <v>195</v>
      </c>
      <c r="L5929" s="125">
        <v>-4.20681145539391E-2</v>
      </c>
      <c r="M5929" s="3">
        <v>22</v>
      </c>
      <c r="N5929" s="125">
        <v>-0.207874794235618</v>
      </c>
      <c r="O5929" s="3">
        <v>1</v>
      </c>
      <c r="P5929" s="125">
        <v>8.8017253542648707E-3</v>
      </c>
      <c r="Q5929" s="3">
        <v>14</v>
      </c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3"/>
    </row>
    <row r="5930" spans="1:30" hidden="1" x14ac:dyDescent="0.25">
      <c r="A5930" s="2">
        <v>16</v>
      </c>
      <c r="B5930" s="2">
        <v>2020</v>
      </c>
      <c r="C5930" s="4" t="str">
        <f>INDEX(Index!$B$1:$B$500,MATCH($F5930,Index!$A$1:$A$500,0)
)</f>
        <v>IND</v>
      </c>
      <c r="D5930" s="4">
        <v>0</v>
      </c>
      <c r="E5930" s="141">
        <f t="shared" si="92"/>
        <v>0.14217167068147241</v>
      </c>
      <c r="F5930" s="3" t="s">
        <v>35</v>
      </c>
      <c r="G5930" s="3">
        <v>9</v>
      </c>
      <c r="H5930" s="125">
        <v>0.14217167068147241</v>
      </c>
      <c r="I5930" s="3"/>
      <c r="J5930" s="3"/>
      <c r="K5930" s="3" t="s">
        <v>193</v>
      </c>
      <c r="L5930" s="125">
        <v>4.5726836757155102E-2</v>
      </c>
      <c r="M5930" s="3">
        <v>11</v>
      </c>
      <c r="N5930" s="125">
        <v>-6.7088955857980706E-2</v>
      </c>
      <c r="O5930" s="3">
        <v>10</v>
      </c>
      <c r="P5930" s="125">
        <v>2.9355878066336601E-2</v>
      </c>
      <c r="Q5930" s="3">
        <v>7</v>
      </c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3"/>
      <c r="AD5930" s="3"/>
    </row>
    <row r="5931" spans="1:30" hidden="1" x14ac:dyDescent="0.25">
      <c r="A5931" s="2">
        <v>16</v>
      </c>
      <c r="B5931" s="2">
        <v>2020</v>
      </c>
      <c r="C5931" s="4" t="str">
        <f>INDEX(Index!$B$1:$B$500,MATCH($F5931,Index!$A$1:$A$500,0)
)</f>
        <v>LAR</v>
      </c>
      <c r="D5931" s="4">
        <v>0</v>
      </c>
      <c r="E5931" s="141">
        <f t="shared" si="92"/>
        <v>0.12190800031662272</v>
      </c>
      <c r="F5931" s="3" t="s">
        <v>42</v>
      </c>
      <c r="G5931" s="3">
        <v>10</v>
      </c>
      <c r="H5931" s="125">
        <v>0.12190800031662272</v>
      </c>
      <c r="I5931" s="3"/>
      <c r="J5931" s="3"/>
      <c r="K5931" s="3" t="s">
        <v>194</v>
      </c>
      <c r="L5931" s="125">
        <v>5.4867046023893598E-2</v>
      </c>
      <c r="M5931" s="3">
        <v>8</v>
      </c>
      <c r="N5931" s="125">
        <v>-0.135217623454953</v>
      </c>
      <c r="O5931" s="3">
        <v>3</v>
      </c>
      <c r="P5931" s="125">
        <v>-6.8176669162223896E-2</v>
      </c>
      <c r="Q5931" s="3">
        <v>30</v>
      </c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3"/>
    </row>
    <row r="5932" spans="1:30" hidden="1" x14ac:dyDescent="0.25">
      <c r="A5932" s="2">
        <v>16</v>
      </c>
      <c r="B5932" s="2">
        <v>2020</v>
      </c>
      <c r="C5932" s="4" t="str">
        <f>INDEX(Index!$B$1:$B$500,MATCH($F5932,Index!$A$1:$A$500,0)
)</f>
        <v>MIA</v>
      </c>
      <c r="D5932" s="4">
        <v>0</v>
      </c>
      <c r="E5932" s="141">
        <f t="shared" si="92"/>
        <v>8.1761005176141363E-2</v>
      </c>
      <c r="F5932" s="3" t="s">
        <v>4</v>
      </c>
      <c r="G5932" s="3">
        <v>11</v>
      </c>
      <c r="H5932" s="125">
        <v>8.1761005176141363E-2</v>
      </c>
      <c r="I5932" s="3"/>
      <c r="J5932" s="3"/>
      <c r="K5932" s="3" t="s">
        <v>193</v>
      </c>
      <c r="L5932" s="125">
        <v>-8.0283099402630297E-3</v>
      </c>
      <c r="M5932" s="3">
        <v>18</v>
      </c>
      <c r="N5932" s="125">
        <v>-4.4717523236537098E-2</v>
      </c>
      <c r="O5932" s="3">
        <v>11</v>
      </c>
      <c r="P5932" s="125">
        <v>4.5071791879867297E-2</v>
      </c>
      <c r="Q5932" s="3">
        <v>4</v>
      </c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  <c r="AC5932" s="3"/>
      <c r="AD5932" s="3"/>
    </row>
    <row r="5933" spans="1:30" hidden="1" x14ac:dyDescent="0.25">
      <c r="A5933" s="2">
        <v>16</v>
      </c>
      <c r="B5933" s="2">
        <v>2020</v>
      </c>
      <c r="C5933" s="4" t="str">
        <f>INDEX(Index!$B$1:$B$500,MATCH($F5933,Index!$A$1:$A$500,0)
)</f>
        <v>SF</v>
      </c>
      <c r="D5933" s="4">
        <v>0</v>
      </c>
      <c r="E5933" s="141">
        <f t="shared" si="92"/>
        <v>2.2959138176490798E-2</v>
      </c>
      <c r="F5933" s="3" t="s">
        <v>1</v>
      </c>
      <c r="G5933" s="3">
        <v>12</v>
      </c>
      <c r="H5933" s="125">
        <v>2.2959138176490798E-2</v>
      </c>
      <c r="I5933" s="3"/>
      <c r="J5933" s="3"/>
      <c r="K5933" s="3" t="s">
        <v>198</v>
      </c>
      <c r="L5933" s="125">
        <v>-4.8348266717226099E-2</v>
      </c>
      <c r="M5933" s="3">
        <v>23</v>
      </c>
      <c r="N5933" s="125">
        <v>-9.5007556309063795E-2</v>
      </c>
      <c r="O5933" s="3">
        <v>6</v>
      </c>
      <c r="P5933" s="125">
        <v>-2.3700151415346898E-2</v>
      </c>
      <c r="Q5933" s="3">
        <v>24</v>
      </c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  <c r="AC5933" s="3"/>
      <c r="AD5933" s="3"/>
    </row>
    <row r="5934" spans="1:30" hidden="1" x14ac:dyDescent="0.25">
      <c r="A5934" s="2">
        <v>16</v>
      </c>
      <c r="B5934" s="2">
        <v>2020</v>
      </c>
      <c r="C5934" s="4" t="str">
        <f>INDEX(Index!$B$1:$B$500,MATCH($F5934,Index!$A$1:$A$500,0)
)</f>
        <v>TEN</v>
      </c>
      <c r="D5934" s="4">
        <v>0</v>
      </c>
      <c r="E5934" s="141">
        <f t="shared" si="92"/>
        <v>3.6586495888312962E-3</v>
      </c>
      <c r="F5934" s="3" t="s">
        <v>45</v>
      </c>
      <c r="G5934" s="3">
        <v>13</v>
      </c>
      <c r="H5934" s="125">
        <v>3.6586495888312962E-3</v>
      </c>
      <c r="I5934" s="3"/>
      <c r="J5934" s="3"/>
      <c r="K5934" s="3" t="s">
        <v>193</v>
      </c>
      <c r="L5934" s="125">
        <v>0.137640083314716</v>
      </c>
      <c r="M5934" s="3">
        <v>5</v>
      </c>
      <c r="N5934" s="125">
        <v>8.7831606813867702E-2</v>
      </c>
      <c r="O5934" s="3">
        <v>29</v>
      </c>
      <c r="P5934" s="125">
        <v>-4.6149826912017002E-2</v>
      </c>
      <c r="Q5934" s="3">
        <v>28</v>
      </c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3"/>
      <c r="AD5934" s="3"/>
    </row>
    <row r="5935" spans="1:30" hidden="1" x14ac:dyDescent="0.25">
      <c r="A5935" s="2">
        <v>16</v>
      </c>
      <c r="B5935" s="2">
        <v>2020</v>
      </c>
      <c r="C5935" s="4" t="str">
        <f>INDEX(Index!$B$1:$B$500,MATCH($F5935,Index!$A$1:$A$500,0)
)</f>
        <v>ARI</v>
      </c>
      <c r="D5935" s="4">
        <v>0</v>
      </c>
      <c r="E5935" s="141">
        <f t="shared" si="92"/>
        <v>-6.7774716069415493E-3</v>
      </c>
      <c r="F5935" s="3" t="s">
        <v>23</v>
      </c>
      <c r="G5935" s="3">
        <v>14</v>
      </c>
      <c r="H5935" s="125">
        <v>-6.7774716069415493E-3</v>
      </c>
      <c r="I5935" s="3"/>
      <c r="J5935" s="3"/>
      <c r="K5935" s="3" t="s">
        <v>196</v>
      </c>
      <c r="L5935" s="125">
        <v>-2.6323245692680998E-3</v>
      </c>
      <c r="M5935" s="3">
        <v>16</v>
      </c>
      <c r="N5935" s="125">
        <v>1.13044355788279E-3</v>
      </c>
      <c r="O5935" s="3">
        <v>17</v>
      </c>
      <c r="P5935" s="125">
        <v>-3.01470347979066E-3</v>
      </c>
      <c r="Q5935" s="3">
        <v>19</v>
      </c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3"/>
    </row>
    <row r="5936" spans="1:30" hidden="1" x14ac:dyDescent="0.25">
      <c r="A5936" s="2">
        <v>16</v>
      </c>
      <c r="B5936" s="2">
        <v>2020</v>
      </c>
      <c r="C5936" s="4" t="str">
        <f>INDEX(Index!$B$1:$B$500,MATCH($F5936,Index!$A$1:$A$500,0)
)</f>
        <v>CLE</v>
      </c>
      <c r="D5936" s="4">
        <v>0</v>
      </c>
      <c r="E5936" s="141">
        <f t="shared" si="92"/>
        <v>-1.1926019916811696E-2</v>
      </c>
      <c r="F5936" s="3" t="s">
        <v>10</v>
      </c>
      <c r="G5936" s="3">
        <v>15</v>
      </c>
      <c r="H5936" s="125">
        <v>-1.1926019916811696E-2</v>
      </c>
      <c r="I5936" s="3"/>
      <c r="J5936" s="3"/>
      <c r="K5936" s="3" t="s">
        <v>193</v>
      </c>
      <c r="L5936" s="125">
        <v>4.7082356697757802E-2</v>
      </c>
      <c r="M5936" s="3">
        <v>10</v>
      </c>
      <c r="N5936" s="125">
        <v>1.8432508891628199E-2</v>
      </c>
      <c r="O5936" s="3">
        <v>18</v>
      </c>
      <c r="P5936" s="125">
        <v>-4.0575867722941299E-2</v>
      </c>
      <c r="Q5936" s="3">
        <v>27</v>
      </c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3"/>
      <c r="AD5936" s="3"/>
    </row>
    <row r="5937" spans="1:30" hidden="1" x14ac:dyDescent="0.25">
      <c r="A5937" s="2">
        <v>16</v>
      </c>
      <c r="B5937" s="2">
        <v>2020</v>
      </c>
      <c r="C5937" s="4" t="str">
        <f>INDEX(Index!$B$1:$B$500,MATCH($F5937,Index!$A$1:$A$500,0)
)</f>
        <v>CHI</v>
      </c>
      <c r="D5937" s="4">
        <v>0</v>
      </c>
      <c r="E5937" s="141">
        <f t="shared" si="92"/>
        <v>-1.2215638715101496E-2</v>
      </c>
      <c r="F5937" s="3" t="s">
        <v>64</v>
      </c>
      <c r="G5937" s="3">
        <v>16</v>
      </c>
      <c r="H5937" s="125">
        <v>-1.2215638715101496E-2</v>
      </c>
      <c r="I5937" s="3"/>
      <c r="J5937" s="3"/>
      <c r="K5937" s="3" t="s">
        <v>196</v>
      </c>
      <c r="L5937" s="125">
        <v>-0.127663454876354</v>
      </c>
      <c r="M5937" s="3">
        <v>26</v>
      </c>
      <c r="N5937" s="125">
        <v>-9.4291566769291804E-2</v>
      </c>
      <c r="O5937" s="3">
        <v>7</v>
      </c>
      <c r="P5937" s="125">
        <v>2.1156249391960699E-2</v>
      </c>
      <c r="Q5937" s="3">
        <v>9</v>
      </c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3"/>
    </row>
    <row r="5938" spans="1:30" hidden="1" x14ac:dyDescent="0.25">
      <c r="A5938" s="2">
        <v>16</v>
      </c>
      <c r="B5938" s="2">
        <v>2020</v>
      </c>
      <c r="C5938" s="4" t="str">
        <f>INDEX(Index!$B$1:$B$500,MATCH($F5938,Index!$A$1:$A$500,0)
)</f>
        <v>CAR</v>
      </c>
      <c r="D5938" s="4">
        <v>0</v>
      </c>
      <c r="E5938" s="141">
        <f t="shared" si="92"/>
        <v>-1.357295978772027E-2</v>
      </c>
      <c r="F5938" s="3" t="s">
        <v>51</v>
      </c>
      <c r="G5938" s="3">
        <v>17</v>
      </c>
      <c r="H5938" s="125">
        <v>-1.357295978772027E-2</v>
      </c>
      <c r="I5938" s="3"/>
      <c r="J5938" s="3"/>
      <c r="K5938" s="3" t="s">
        <v>199</v>
      </c>
      <c r="L5938" s="125">
        <v>3.6383575120196597E-2</v>
      </c>
      <c r="M5938" s="3">
        <v>13</v>
      </c>
      <c r="N5938" s="125">
        <v>5.7961106253777497E-2</v>
      </c>
      <c r="O5938" s="3">
        <v>24</v>
      </c>
      <c r="P5938" s="125">
        <v>8.0045713458606303E-3</v>
      </c>
      <c r="Q5938" s="3">
        <v>15</v>
      </c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3"/>
    </row>
    <row r="5939" spans="1:30" hidden="1" x14ac:dyDescent="0.25">
      <c r="A5939" s="2">
        <v>16</v>
      </c>
      <c r="B5939" s="2">
        <v>2020</v>
      </c>
      <c r="C5939" s="4" t="str">
        <f>INDEX(Index!$B$1:$B$500,MATCH($F5939,Index!$A$1:$A$500,0)
)</f>
        <v>ATL</v>
      </c>
      <c r="D5939" s="4">
        <v>0</v>
      </c>
      <c r="E5939" s="141">
        <f t="shared" si="92"/>
        <v>-1.8698651867656457E-2</v>
      </c>
      <c r="F5939" s="3" t="s">
        <v>43</v>
      </c>
      <c r="G5939" s="3">
        <v>18</v>
      </c>
      <c r="H5939" s="125">
        <v>-1.8698651867656457E-2</v>
      </c>
      <c r="I5939" s="3"/>
      <c r="J5939" s="3"/>
      <c r="K5939" s="3" t="s">
        <v>200</v>
      </c>
      <c r="L5939" s="125">
        <v>-1.6128722249361901E-2</v>
      </c>
      <c r="M5939" s="3">
        <v>19</v>
      </c>
      <c r="N5939" s="125">
        <v>-5.9771738296402503E-3</v>
      </c>
      <c r="O5939" s="3">
        <v>16</v>
      </c>
      <c r="P5939" s="125">
        <v>-8.5471034479348094E-3</v>
      </c>
      <c r="Q5939" s="3">
        <v>20</v>
      </c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3"/>
    </row>
    <row r="5940" spans="1:30" hidden="1" x14ac:dyDescent="0.25">
      <c r="A5940" s="2">
        <v>16</v>
      </c>
      <c r="B5940" s="2">
        <v>2020</v>
      </c>
      <c r="C5940" s="4" t="str">
        <f>INDEX(Index!$B$1:$B$500,MATCH($F5940,Index!$A$1:$A$500,0)
)</f>
        <v>LV</v>
      </c>
      <c r="D5940" s="4">
        <v>0</v>
      </c>
      <c r="E5940" s="141">
        <f t="shared" si="92"/>
        <v>-3.8058090802943839E-2</v>
      </c>
      <c r="F5940" s="3" t="s">
        <v>53</v>
      </c>
      <c r="G5940" s="3">
        <v>19</v>
      </c>
      <c r="H5940" s="125">
        <v>-3.8058090802943839E-2</v>
      </c>
      <c r="I5940" s="3"/>
      <c r="J5940" s="3"/>
      <c r="K5940" s="3" t="s">
        <v>197</v>
      </c>
      <c r="L5940" s="125">
        <v>3.7375932827261801E-2</v>
      </c>
      <c r="M5940" s="3">
        <v>12</v>
      </c>
      <c r="N5940" s="125">
        <v>8.5362100437498797E-2</v>
      </c>
      <c r="O5940" s="3">
        <v>27</v>
      </c>
      <c r="P5940" s="125">
        <v>9.9280768072931604E-3</v>
      </c>
      <c r="Q5940" s="3">
        <v>13</v>
      </c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3"/>
    </row>
    <row r="5941" spans="1:30" hidden="1" x14ac:dyDescent="0.25">
      <c r="A5941" s="2">
        <v>16</v>
      </c>
      <c r="B5941" s="2">
        <v>2020</v>
      </c>
      <c r="C5941" s="4" t="str">
        <f>INDEX(Index!$B$1:$B$500,MATCH($F5941,Index!$A$1:$A$500,0)
)</f>
        <v>NE</v>
      </c>
      <c r="D5941" s="4">
        <v>0</v>
      </c>
      <c r="E5941" s="141">
        <f t="shared" si="92"/>
        <v>-4.9399474697900514E-2</v>
      </c>
      <c r="F5941" s="3" t="s">
        <v>17</v>
      </c>
      <c r="G5941" s="3">
        <v>20</v>
      </c>
      <c r="H5941" s="125">
        <v>-4.9399474697900514E-2</v>
      </c>
      <c r="I5941" s="3"/>
      <c r="J5941" s="3"/>
      <c r="K5941" s="3" t="s">
        <v>198</v>
      </c>
      <c r="L5941" s="125">
        <v>-7.3770968300210807E-2</v>
      </c>
      <c r="M5941" s="3">
        <v>24</v>
      </c>
      <c r="N5941" s="125">
        <v>5.6905834475431599E-2</v>
      </c>
      <c r="O5941" s="3">
        <v>23</v>
      </c>
      <c r="P5941" s="125">
        <v>8.1277328077741906E-2</v>
      </c>
      <c r="Q5941" s="3">
        <v>1</v>
      </c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3"/>
    </row>
    <row r="5942" spans="1:30" hidden="1" x14ac:dyDescent="0.25">
      <c r="A5942" s="2">
        <v>16</v>
      </c>
      <c r="B5942" s="2">
        <v>2020</v>
      </c>
      <c r="C5942" s="4" t="str">
        <f>INDEX(Index!$B$1:$B$500,MATCH($F5942,Index!$A$1:$A$500,0)
)</f>
        <v>WAS</v>
      </c>
      <c r="D5942" s="4">
        <v>0</v>
      </c>
      <c r="E5942" s="141">
        <f t="shared" si="92"/>
        <v>-5.3670268572673006E-2</v>
      </c>
      <c r="F5942" s="3" t="s">
        <v>26</v>
      </c>
      <c r="G5942" s="3">
        <v>21</v>
      </c>
      <c r="H5942" s="125">
        <v>-5.3670268572673006E-2</v>
      </c>
      <c r="I5942" s="3"/>
      <c r="J5942" s="3"/>
      <c r="K5942" s="3" t="s">
        <v>198</v>
      </c>
      <c r="L5942" s="125">
        <v>-0.183555140719737</v>
      </c>
      <c r="M5942" s="3">
        <v>30</v>
      </c>
      <c r="N5942" s="125">
        <v>-0.124840944949655</v>
      </c>
      <c r="O5942" s="3">
        <v>5</v>
      </c>
      <c r="P5942" s="125">
        <v>5.0439271974089903E-3</v>
      </c>
      <c r="Q5942" s="3">
        <v>16</v>
      </c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3"/>
    </row>
    <row r="5943" spans="1:30" hidden="1" x14ac:dyDescent="0.25">
      <c r="A5943" s="2">
        <v>16</v>
      </c>
      <c r="B5943" s="2">
        <v>2020</v>
      </c>
      <c r="C5943" s="4" t="str">
        <f>INDEX(Index!$B$1:$B$500,MATCH($F5943,Index!$A$1:$A$500,0)
)</f>
        <v>DAL</v>
      </c>
      <c r="D5943" s="4">
        <v>0</v>
      </c>
      <c r="E5943" s="141">
        <f t="shared" si="92"/>
        <v>-8.26412347094862E-2</v>
      </c>
      <c r="F5943" s="3" t="s">
        <v>3</v>
      </c>
      <c r="G5943" s="3">
        <v>22</v>
      </c>
      <c r="H5943" s="125">
        <v>-8.26412347094862E-2</v>
      </c>
      <c r="I5943" s="3"/>
      <c r="J5943" s="3"/>
      <c r="K5943" s="3" t="s">
        <v>198</v>
      </c>
      <c r="L5943" s="125">
        <v>-3.8786376134328698E-2</v>
      </c>
      <c r="M5943" s="3">
        <v>21</v>
      </c>
      <c r="N5943" s="125">
        <v>7.2698212064823201E-2</v>
      </c>
      <c r="O5943" s="3">
        <v>26</v>
      </c>
      <c r="P5943" s="125">
        <v>2.8843353489665699E-2</v>
      </c>
      <c r="Q5943" s="3">
        <v>8</v>
      </c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3"/>
      <c r="AD5943" s="3"/>
    </row>
    <row r="5944" spans="1:30" hidden="1" x14ac:dyDescent="0.25">
      <c r="A5944" s="2">
        <v>16</v>
      </c>
      <c r="B5944" s="2">
        <v>2020</v>
      </c>
      <c r="C5944" s="4" t="str">
        <f>INDEX(Index!$B$1:$B$500,MATCH($F5944,Index!$A$1:$A$500,0)
)</f>
        <v>MIN</v>
      </c>
      <c r="D5944" s="4">
        <v>0</v>
      </c>
      <c r="E5944" s="141">
        <f t="shared" si="92"/>
        <v>-8.9936060599664594E-2</v>
      </c>
      <c r="F5944" s="3" t="s">
        <v>46</v>
      </c>
      <c r="G5944" s="3">
        <v>23</v>
      </c>
      <c r="H5944" s="125">
        <v>-8.9936060599664594E-2</v>
      </c>
      <c r="I5944" s="3"/>
      <c r="J5944" s="3"/>
      <c r="K5944" s="3" t="s">
        <v>198</v>
      </c>
      <c r="L5944" s="125">
        <v>5.1369594979224102E-2</v>
      </c>
      <c r="M5944" s="3">
        <v>9</v>
      </c>
      <c r="N5944" s="125">
        <v>5.0023213387900702E-2</v>
      </c>
      <c r="O5944" s="3">
        <v>21</v>
      </c>
      <c r="P5944" s="125">
        <v>-9.1282442190987995E-2</v>
      </c>
      <c r="Q5944" s="3">
        <v>31</v>
      </c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3"/>
    </row>
    <row r="5945" spans="1:30" hidden="1" x14ac:dyDescent="0.25">
      <c r="A5945" s="2">
        <v>16</v>
      </c>
      <c r="B5945" s="2">
        <v>2020</v>
      </c>
      <c r="C5945" s="4" t="str">
        <f>INDEX(Index!$B$1:$B$500,MATCH($F5945,Index!$A$1:$A$500,0)
)</f>
        <v>HOU</v>
      </c>
      <c r="D5945" s="4">
        <v>0</v>
      </c>
      <c r="E5945" s="141">
        <f t="shared" si="92"/>
        <v>-0.15013402450340413</v>
      </c>
      <c r="F5945" s="3" t="s">
        <v>49</v>
      </c>
      <c r="G5945" s="3">
        <v>24</v>
      </c>
      <c r="H5945" s="125">
        <v>-0.15013402450340413</v>
      </c>
      <c r="I5945" s="3"/>
      <c r="J5945" s="3"/>
      <c r="K5945" s="3" t="s">
        <v>200</v>
      </c>
      <c r="L5945" s="125">
        <v>3.5613224775162503E-2</v>
      </c>
      <c r="M5945" s="3">
        <v>14</v>
      </c>
      <c r="N5945" s="125">
        <v>0.17281739824467501</v>
      </c>
      <c r="O5945" s="3">
        <v>31</v>
      </c>
      <c r="P5945" s="125">
        <v>-1.29298510338916E-2</v>
      </c>
      <c r="Q5945" s="3">
        <v>21</v>
      </c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3"/>
      <c r="AD5945" s="3"/>
    </row>
    <row r="5946" spans="1:30" hidden="1" x14ac:dyDescent="0.25">
      <c r="A5946" s="2">
        <v>16</v>
      </c>
      <c r="B5946" s="2">
        <v>2020</v>
      </c>
      <c r="C5946" s="4" t="str">
        <f>INDEX(Index!$B$1:$B$500,MATCH($F5946,Index!$A$1:$A$500,0)
)</f>
        <v>NYG</v>
      </c>
      <c r="D5946" s="4">
        <v>0</v>
      </c>
      <c r="E5946" s="141">
        <f t="shared" si="92"/>
        <v>-0.18022989356955327</v>
      </c>
      <c r="F5946" s="3" t="s">
        <v>15</v>
      </c>
      <c r="G5946" s="3">
        <v>25</v>
      </c>
      <c r="H5946" s="125">
        <v>-0.18022989356955327</v>
      </c>
      <c r="I5946" s="3"/>
      <c r="J5946" s="3"/>
      <c r="K5946" s="3" t="s">
        <v>199</v>
      </c>
      <c r="L5946" s="125">
        <v>-0.124426804920485</v>
      </c>
      <c r="M5946" s="3">
        <v>25</v>
      </c>
      <c r="N5946" s="125">
        <v>6.8756789298014195E-2</v>
      </c>
      <c r="O5946" s="3">
        <v>25</v>
      </c>
      <c r="P5946" s="125">
        <v>1.2953700648945901E-2</v>
      </c>
      <c r="Q5946" s="3">
        <v>12</v>
      </c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3"/>
    </row>
    <row r="5947" spans="1:30" hidden="1" x14ac:dyDescent="0.25">
      <c r="A5947" s="2">
        <v>16</v>
      </c>
      <c r="B5947" s="2">
        <v>2020</v>
      </c>
      <c r="C5947" s="4" t="str">
        <f>INDEX(Index!$B$1:$B$500,MATCH($F5947,Index!$A$1:$A$500,0)
)</f>
        <v>LAC</v>
      </c>
      <c r="D5947" s="4">
        <v>0</v>
      </c>
      <c r="E5947" s="141">
        <f t="shared" si="92"/>
        <v>-0.18426115338638863</v>
      </c>
      <c r="F5947" s="3" t="s">
        <v>28</v>
      </c>
      <c r="G5947" s="3">
        <v>26</v>
      </c>
      <c r="H5947" s="125">
        <v>-0.18426115338638863</v>
      </c>
      <c r="I5947" s="3"/>
      <c r="J5947" s="3"/>
      <c r="K5947" s="3" t="s">
        <v>198</v>
      </c>
      <c r="L5947" s="125">
        <v>-7.6366143255545303E-3</v>
      </c>
      <c r="M5947" s="3">
        <v>17</v>
      </c>
      <c r="N5947" s="125">
        <v>5.0516233740487103E-2</v>
      </c>
      <c r="O5947" s="3">
        <v>22</v>
      </c>
      <c r="P5947" s="125">
        <v>-0.126108305320347</v>
      </c>
      <c r="Q5947" s="3">
        <v>32</v>
      </c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3"/>
      <c r="AD5947" s="3"/>
    </row>
    <row r="5948" spans="1:30" hidden="1" x14ac:dyDescent="0.25">
      <c r="A5948" s="2">
        <v>16</v>
      </c>
      <c r="B5948" s="2">
        <v>2020</v>
      </c>
      <c r="C5948" s="4" t="str">
        <f>INDEX(Index!$B$1:$B$500,MATCH($F5948,Index!$A$1:$A$500,0)
)</f>
        <v>PHI</v>
      </c>
      <c r="D5948" s="4">
        <v>0</v>
      </c>
      <c r="E5948" s="141">
        <f t="shared" si="92"/>
        <v>-0.19572833695620223</v>
      </c>
      <c r="F5948" s="3" t="s">
        <v>7</v>
      </c>
      <c r="G5948" s="3">
        <v>27</v>
      </c>
      <c r="H5948" s="125">
        <v>-0.19572833695620223</v>
      </c>
      <c r="I5948" s="3"/>
      <c r="J5948" s="3"/>
      <c r="K5948" s="3" t="s">
        <v>263</v>
      </c>
      <c r="L5948" s="125">
        <v>-0.145554434380951</v>
      </c>
      <c r="M5948" s="3">
        <v>28</v>
      </c>
      <c r="N5948" s="125">
        <v>3.0325893230440201E-2</v>
      </c>
      <c r="O5948" s="3">
        <v>20</v>
      </c>
      <c r="P5948" s="125">
        <v>-1.9848009344810999E-2</v>
      </c>
      <c r="Q5948" s="3">
        <v>23</v>
      </c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3"/>
    </row>
    <row r="5949" spans="1:30" hidden="1" x14ac:dyDescent="0.25">
      <c r="A5949" s="2">
        <v>16</v>
      </c>
      <c r="B5949" s="2">
        <v>2020</v>
      </c>
      <c r="C5949" s="4" t="str">
        <f>INDEX(Index!$B$1:$B$500,MATCH($F5949,Index!$A$1:$A$500,0)
)</f>
        <v>DEN</v>
      </c>
      <c r="D5949" s="4">
        <v>0</v>
      </c>
      <c r="E5949" s="141">
        <f t="shared" si="92"/>
        <v>-0.1958570310695083</v>
      </c>
      <c r="F5949" s="3" t="s">
        <v>39</v>
      </c>
      <c r="G5949" s="3">
        <v>28</v>
      </c>
      <c r="H5949" s="125">
        <v>-0.1958570310695083</v>
      </c>
      <c r="I5949" s="3"/>
      <c r="J5949" s="3"/>
      <c r="K5949" s="3" t="s">
        <v>199</v>
      </c>
      <c r="L5949" s="125">
        <v>-0.19489173401219301</v>
      </c>
      <c r="M5949" s="3">
        <v>31</v>
      </c>
      <c r="N5949" s="125">
        <v>-1.6640680725051E-2</v>
      </c>
      <c r="O5949" s="3">
        <v>14</v>
      </c>
      <c r="P5949" s="125">
        <v>-1.7605977782366299E-2</v>
      </c>
      <c r="Q5949" s="3">
        <v>22</v>
      </c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3"/>
      <c r="AD5949" s="3"/>
    </row>
    <row r="5950" spans="1:30" hidden="1" x14ac:dyDescent="0.25">
      <c r="A5950" s="2">
        <v>16</v>
      </c>
      <c r="B5950" s="2">
        <v>2020</v>
      </c>
      <c r="C5950" s="4" t="str">
        <f>INDEX(Index!$B$1:$B$500,MATCH($F5950,Index!$A$1:$A$500,0)
)</f>
        <v>CIN</v>
      </c>
      <c r="D5950" s="4">
        <v>0</v>
      </c>
      <c r="E5950" s="141">
        <f t="shared" si="92"/>
        <v>-0.19888619566985843</v>
      </c>
      <c r="F5950" s="3" t="s">
        <v>24</v>
      </c>
      <c r="G5950" s="3">
        <v>29</v>
      </c>
      <c r="H5950" s="125">
        <v>-0.19888619566985843</v>
      </c>
      <c r="I5950" s="3"/>
      <c r="J5950" s="3"/>
      <c r="K5950" s="3" t="s">
        <v>263</v>
      </c>
      <c r="L5950" s="125">
        <v>-0.13327396946360801</v>
      </c>
      <c r="M5950" s="3">
        <v>27</v>
      </c>
      <c r="N5950" s="125">
        <v>8.6536373012847903E-2</v>
      </c>
      <c r="O5950" s="3">
        <v>28</v>
      </c>
      <c r="P5950" s="125">
        <v>2.0924146806597502E-2</v>
      </c>
      <c r="Q5950" s="3">
        <v>10</v>
      </c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3"/>
    </row>
    <row r="5951" spans="1:30" hidden="1" x14ac:dyDescent="0.25">
      <c r="A5951" s="2">
        <v>16</v>
      </c>
      <c r="B5951" s="2">
        <v>2020</v>
      </c>
      <c r="C5951" s="4" t="str">
        <f>INDEX(Index!$B$1:$B$500,MATCH($F5951,Index!$A$1:$A$500,0)
)</f>
        <v>DET</v>
      </c>
      <c r="D5951" s="4">
        <v>0</v>
      </c>
      <c r="E5951" s="141">
        <f t="shared" si="92"/>
        <v>-0.21230970030781421</v>
      </c>
      <c r="F5951" s="3" t="s">
        <v>21</v>
      </c>
      <c r="G5951" s="3">
        <v>30</v>
      </c>
      <c r="H5951" s="125">
        <v>-0.21230970030781421</v>
      </c>
      <c r="I5951" s="3"/>
      <c r="J5951" s="3"/>
      <c r="K5951" s="3" t="s">
        <v>199</v>
      </c>
      <c r="L5951" s="125">
        <v>-3.6014978043986998E-2</v>
      </c>
      <c r="M5951" s="3">
        <v>20</v>
      </c>
      <c r="N5951" s="125">
        <v>0.19555080474030101</v>
      </c>
      <c r="O5951" s="3">
        <v>32</v>
      </c>
      <c r="P5951" s="125">
        <v>1.9256082476473799E-2</v>
      </c>
      <c r="Q5951" s="3">
        <v>11</v>
      </c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3"/>
    </row>
    <row r="5952" spans="1:30" hidden="1" x14ac:dyDescent="0.25">
      <c r="A5952" s="2">
        <v>16</v>
      </c>
      <c r="B5952" s="2">
        <v>2020</v>
      </c>
      <c r="C5952" s="4" t="str">
        <f>INDEX(Index!$B$1:$B$500,MATCH($F5952,Index!$A$1:$A$500,0)
)</f>
        <v>NYJ</v>
      </c>
      <c r="D5952" s="4">
        <v>0</v>
      </c>
      <c r="E5952" s="141">
        <f t="shared" si="92"/>
        <v>-0.28608725568115606</v>
      </c>
      <c r="F5952" s="3" t="s">
        <v>9</v>
      </c>
      <c r="G5952" s="3">
        <v>31</v>
      </c>
      <c r="H5952" s="125">
        <v>-0.28608725568115606</v>
      </c>
      <c r="I5952" s="3"/>
      <c r="J5952" s="3"/>
      <c r="K5952" s="3" t="s">
        <v>201</v>
      </c>
      <c r="L5952" s="125">
        <v>-0.209153266153083</v>
      </c>
      <c r="M5952" s="3">
        <v>32</v>
      </c>
      <c r="N5952" s="125">
        <v>2.2273104901832999E-2</v>
      </c>
      <c r="O5952" s="3">
        <v>19</v>
      </c>
      <c r="P5952" s="125">
        <v>-5.4660884626240101E-2</v>
      </c>
      <c r="Q5952" s="3">
        <v>29</v>
      </c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3"/>
    </row>
    <row r="5953" spans="1:30" hidden="1" x14ac:dyDescent="0.25">
      <c r="A5953" s="2">
        <v>16</v>
      </c>
      <c r="B5953" s="2">
        <v>2020</v>
      </c>
      <c r="C5953" s="4" t="str">
        <f>INDEX(Index!$B$1:$B$500,MATCH($F5953,Index!$A$1:$A$500,0)
)</f>
        <v>JAX</v>
      </c>
      <c r="D5953" s="4">
        <v>0</v>
      </c>
      <c r="E5953" s="141">
        <f t="shared" si="92"/>
        <v>-0.31110664521450493</v>
      </c>
      <c r="F5953" s="3" t="s">
        <v>12</v>
      </c>
      <c r="G5953" s="3">
        <v>32</v>
      </c>
      <c r="H5953" s="125">
        <v>-0.31110664521450493</v>
      </c>
      <c r="I5953" s="3"/>
      <c r="J5953" s="3"/>
      <c r="K5953" s="3" t="s">
        <v>297</v>
      </c>
      <c r="L5953" s="125">
        <v>-0.14771060554331</v>
      </c>
      <c r="M5953" s="3">
        <v>29</v>
      </c>
      <c r="N5953" s="125">
        <v>0.163463697889699</v>
      </c>
      <c r="O5953" s="3">
        <v>30</v>
      </c>
      <c r="P5953" s="125">
        <v>6.7658218504063498E-5</v>
      </c>
      <c r="Q5953" s="3">
        <v>18</v>
      </c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3"/>
    </row>
    <row r="5954" spans="1:30" hidden="1" x14ac:dyDescent="0.25">
      <c r="A5954" s="2">
        <v>17</v>
      </c>
      <c r="B5954" s="2">
        <v>2020</v>
      </c>
      <c r="C5954" s="4" t="str">
        <f>INDEX(Index!$B$1:$B$500,MATCH($F5954,Index!$A$1:$A$500,0)
)</f>
        <v>NO</v>
      </c>
      <c r="D5954" s="4">
        <v>0</v>
      </c>
      <c r="E5954" s="141">
        <f t="shared" ref="E5954:E6017" si="93">IF(D5954=1,H5954/100,H5954)</f>
        <v>0.32012056668364613</v>
      </c>
      <c r="F5954" s="3" t="s">
        <v>27</v>
      </c>
      <c r="G5954" s="3">
        <v>1</v>
      </c>
      <c r="H5954" s="125">
        <v>0.32012056668364613</v>
      </c>
      <c r="I5954" s="3"/>
      <c r="J5954" s="3"/>
      <c r="K5954" s="3" t="s">
        <v>203</v>
      </c>
      <c r="L5954" s="125">
        <v>0.202902819422111</v>
      </c>
      <c r="M5954" s="3">
        <v>4</v>
      </c>
      <c r="N5954" s="125">
        <v>-0.11409834153748501</v>
      </c>
      <c r="O5954" s="3">
        <v>6</v>
      </c>
      <c r="P5954" s="125">
        <v>3.64762527620104E-2</v>
      </c>
      <c r="Q5954" s="3">
        <v>3</v>
      </c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3"/>
    </row>
    <row r="5955" spans="1:30" hidden="1" x14ac:dyDescent="0.25">
      <c r="A5955" s="2">
        <v>17</v>
      </c>
      <c r="B5955" s="2">
        <v>2020</v>
      </c>
      <c r="C5955" s="4" t="str">
        <f>INDEX(Index!$B$1:$B$500,MATCH($F5955,Index!$A$1:$A$500,0)
)</f>
        <v>GB</v>
      </c>
      <c r="D5955" s="4">
        <v>0</v>
      </c>
      <c r="E5955" s="141">
        <f t="shared" si="93"/>
        <v>0.28386768880619828</v>
      </c>
      <c r="F5955" s="3" t="s">
        <v>20</v>
      </c>
      <c r="G5955" s="3">
        <v>2</v>
      </c>
      <c r="H5955" s="125">
        <v>0.28386768880619828</v>
      </c>
      <c r="I5955" s="3"/>
      <c r="J5955" s="3"/>
      <c r="K5955" s="3" t="s">
        <v>205</v>
      </c>
      <c r="L5955" s="125">
        <v>0.25041970376578998</v>
      </c>
      <c r="M5955" s="3">
        <v>1</v>
      </c>
      <c r="N5955" s="125">
        <v>-6.0773496244806401E-2</v>
      </c>
      <c r="O5955" s="3">
        <v>10</v>
      </c>
      <c r="P5955" s="125">
        <v>-2.7325511204398099E-2</v>
      </c>
      <c r="Q5955" s="3">
        <v>25</v>
      </c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</row>
    <row r="5956" spans="1:30" hidden="1" x14ac:dyDescent="0.25">
      <c r="A5956" s="2">
        <v>17</v>
      </c>
      <c r="B5956" s="2">
        <v>2020</v>
      </c>
      <c r="C5956" s="4" t="str">
        <f>INDEX(Index!$B$1:$B$500,MATCH($F5956,Index!$A$1:$A$500,0)
)</f>
        <v>BUF</v>
      </c>
      <c r="D5956" s="4">
        <v>0</v>
      </c>
      <c r="E5956" s="141">
        <f t="shared" si="93"/>
        <v>0.2697797674916893</v>
      </c>
      <c r="F5956" s="3" t="s">
        <v>0</v>
      </c>
      <c r="G5956" s="3">
        <v>3</v>
      </c>
      <c r="H5956" s="125">
        <v>0.2697797674916893</v>
      </c>
      <c r="I5956" s="3"/>
      <c r="J5956" s="3"/>
      <c r="K5956" s="3" t="s">
        <v>205</v>
      </c>
      <c r="L5956" s="125">
        <v>0.15320844189572899</v>
      </c>
      <c r="M5956" s="3">
        <v>4</v>
      </c>
      <c r="N5956" s="125">
        <v>-5.7553900510960397E-2</v>
      </c>
      <c r="O5956" s="3">
        <v>11</v>
      </c>
      <c r="P5956" s="125">
        <v>5.9017425084999901E-2</v>
      </c>
      <c r="Q5956" s="3">
        <v>4</v>
      </c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3"/>
      <c r="AD5956" s="3"/>
    </row>
    <row r="5957" spans="1:30" hidden="1" x14ac:dyDescent="0.25">
      <c r="A5957" s="2">
        <v>17</v>
      </c>
      <c r="B5957" s="2">
        <v>2020</v>
      </c>
      <c r="C5957" s="4" t="str">
        <f>INDEX(Index!$B$1:$B$500,MATCH($F5957,Index!$A$1:$A$500,0)
)</f>
        <v>TB</v>
      </c>
      <c r="D5957" s="4">
        <v>0</v>
      </c>
      <c r="E5957" s="141">
        <f t="shared" si="93"/>
        <v>0.26838720586288511</v>
      </c>
      <c r="F5957" s="3" t="s">
        <v>38</v>
      </c>
      <c r="G5957" s="3">
        <v>4</v>
      </c>
      <c r="H5957" s="125">
        <v>0.26838720586288511</v>
      </c>
      <c r="I5957" s="3"/>
      <c r="J5957" s="3"/>
      <c r="K5957" s="3" t="s">
        <v>206</v>
      </c>
      <c r="L5957" s="125">
        <v>-3.1338355124180803E-2</v>
      </c>
      <c r="M5957" s="3">
        <v>20</v>
      </c>
      <c r="N5957" s="125">
        <v>-7.1895344602355596E-2</v>
      </c>
      <c r="O5957" s="3">
        <v>10</v>
      </c>
      <c r="P5957" s="125">
        <v>-2.8005775633840001E-2</v>
      </c>
      <c r="Q5957" s="3">
        <v>27</v>
      </c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3"/>
    </row>
    <row r="5958" spans="1:30" hidden="1" x14ac:dyDescent="0.25">
      <c r="A5958" s="2">
        <v>17</v>
      </c>
      <c r="B5958" s="2">
        <v>2020</v>
      </c>
      <c r="C5958" s="4" t="str">
        <f>INDEX(Index!$B$1:$B$500,MATCH($F5958,Index!$A$1:$A$500,0)
)</f>
        <v>KC</v>
      </c>
      <c r="D5958" s="4">
        <v>0</v>
      </c>
      <c r="E5958" s="141">
        <f t="shared" si="93"/>
        <v>0.22492015232506013</v>
      </c>
      <c r="F5958" s="3" t="s">
        <v>5</v>
      </c>
      <c r="G5958" s="3">
        <v>5</v>
      </c>
      <c r="H5958" s="125">
        <v>0.22492015232506013</v>
      </c>
      <c r="I5958" s="3"/>
      <c r="J5958" s="3"/>
      <c r="K5958" s="3" t="s">
        <v>202</v>
      </c>
      <c r="L5958" s="125">
        <v>0.212410809980003</v>
      </c>
      <c r="M5958" s="3">
        <v>2</v>
      </c>
      <c r="N5958" s="125">
        <v>-7.2169561899154402E-3</v>
      </c>
      <c r="O5958" s="3">
        <v>16</v>
      </c>
      <c r="P5958" s="125">
        <v>5.2923861551417003E-3</v>
      </c>
      <c r="Q5958" s="3">
        <v>17</v>
      </c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3"/>
      <c r="AD5958" s="3"/>
    </row>
    <row r="5959" spans="1:30" hidden="1" x14ac:dyDescent="0.25">
      <c r="A5959" s="2">
        <v>17</v>
      </c>
      <c r="B5959" s="2">
        <v>2020</v>
      </c>
      <c r="C5959" s="4" t="str">
        <f>INDEX(Index!$B$1:$B$500,MATCH($F5959,Index!$A$1:$A$500,0)
)</f>
        <v>BAL</v>
      </c>
      <c r="D5959" s="4">
        <v>0</v>
      </c>
      <c r="E5959" s="141">
        <f t="shared" si="93"/>
        <v>0.22202137448519133</v>
      </c>
      <c r="F5959" s="3" t="s">
        <v>18</v>
      </c>
      <c r="G5959" s="3">
        <v>6</v>
      </c>
      <c r="H5959" s="125">
        <v>0.22202137448519133</v>
      </c>
      <c r="I5959" s="3"/>
      <c r="J5959" s="3"/>
      <c r="K5959" s="3" t="s">
        <v>206</v>
      </c>
      <c r="L5959" s="125">
        <v>4.7561437924706601E-2</v>
      </c>
      <c r="M5959" s="3">
        <v>11</v>
      </c>
      <c r="N5959" s="125">
        <v>-0.100862485502915</v>
      </c>
      <c r="O5959" s="3">
        <v>6</v>
      </c>
      <c r="P5959" s="125">
        <v>7.3597451057569693E-2</v>
      </c>
      <c r="Q5959" s="3">
        <v>2</v>
      </c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3"/>
    </row>
    <row r="5960" spans="1:30" hidden="1" x14ac:dyDescent="0.25">
      <c r="A5960" s="2">
        <v>17</v>
      </c>
      <c r="B5960" s="2">
        <v>2020</v>
      </c>
      <c r="C5960" s="4" t="str">
        <f>INDEX(Index!$B$1:$B$500,MATCH($F5960,Index!$A$1:$A$500,0)
)</f>
        <v>SEA</v>
      </c>
      <c r="D5960" s="4">
        <v>0</v>
      </c>
      <c r="E5960" s="141">
        <f t="shared" si="93"/>
        <v>0.20982726460396839</v>
      </c>
      <c r="F5960" s="3" t="s">
        <v>30</v>
      </c>
      <c r="G5960" s="3">
        <v>7</v>
      </c>
      <c r="H5960" s="125">
        <v>0.20982726460396839</v>
      </c>
      <c r="I5960" s="3"/>
      <c r="J5960" s="3"/>
      <c r="K5960" s="3" t="s">
        <v>203</v>
      </c>
      <c r="L5960" s="125">
        <v>0.14222393286927401</v>
      </c>
      <c r="M5960" s="3">
        <v>5</v>
      </c>
      <c r="N5960" s="125">
        <v>2.8110797040052898E-2</v>
      </c>
      <c r="O5960" s="3">
        <v>19</v>
      </c>
      <c r="P5960" s="125">
        <v>-9.4430447029589006E-3</v>
      </c>
      <c r="Q5960" s="3">
        <v>20</v>
      </c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3"/>
      <c r="AD5960" s="3"/>
    </row>
    <row r="5961" spans="1:30" hidden="1" x14ac:dyDescent="0.25">
      <c r="A5961" s="2">
        <v>17</v>
      </c>
      <c r="B5961" s="2">
        <v>2020</v>
      </c>
      <c r="C5961" s="4" t="str">
        <f>INDEX(Index!$B$1:$B$500,MATCH($F5961,Index!$A$1:$A$500,0)
)</f>
        <v>PIT</v>
      </c>
      <c r="D5961" s="4">
        <v>0</v>
      </c>
      <c r="E5961" s="141">
        <f t="shared" si="93"/>
        <v>0.14989240748186433</v>
      </c>
      <c r="F5961" s="3" t="s">
        <v>32</v>
      </c>
      <c r="G5961" s="3">
        <v>8</v>
      </c>
      <c r="H5961" s="125">
        <v>0.14989240748186433</v>
      </c>
      <c r="I5961" s="3"/>
      <c r="J5961" s="3"/>
      <c r="K5961" s="3" t="s">
        <v>203</v>
      </c>
      <c r="L5961" s="125">
        <v>-0.20133452760222501</v>
      </c>
      <c r="M5961" s="3">
        <v>31</v>
      </c>
      <c r="N5961" s="125">
        <v>-0.15258738171275399</v>
      </c>
      <c r="O5961" s="3">
        <v>3</v>
      </c>
      <c r="P5961" s="125">
        <v>1.4677066044546799E-2</v>
      </c>
      <c r="Q5961" s="3">
        <v>8</v>
      </c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3"/>
    </row>
    <row r="5962" spans="1:30" hidden="1" x14ac:dyDescent="0.25">
      <c r="A5962" s="2">
        <v>17</v>
      </c>
      <c r="B5962" s="2">
        <v>2020</v>
      </c>
      <c r="C5962" s="4" t="str">
        <f>INDEX(Index!$B$1:$B$500,MATCH($F5962,Index!$A$1:$A$500,0)
)</f>
        <v>IND</v>
      </c>
      <c r="D5962" s="4">
        <v>0</v>
      </c>
      <c r="E5962" s="141">
        <f t="shared" si="93"/>
        <v>0.13885458378790361</v>
      </c>
      <c r="F5962" s="3" t="s">
        <v>35</v>
      </c>
      <c r="G5962" s="3">
        <v>9</v>
      </c>
      <c r="H5962" s="125">
        <v>0.13885458378790361</v>
      </c>
      <c r="I5962" s="3"/>
      <c r="J5962" s="3"/>
      <c r="K5962" s="3" t="s">
        <v>206</v>
      </c>
      <c r="L5962" s="125">
        <v>5.3101919952258103E-2</v>
      </c>
      <c r="M5962" s="3">
        <v>10</v>
      </c>
      <c r="N5962" s="125">
        <v>-6.6144447185392197E-2</v>
      </c>
      <c r="O5962" s="3">
        <v>9</v>
      </c>
      <c r="P5962" s="125">
        <v>1.96082166502533E-2</v>
      </c>
      <c r="Q5962" s="3">
        <v>10</v>
      </c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  <c r="AC5962" s="3"/>
      <c r="AD5962" s="3"/>
    </row>
    <row r="5963" spans="1:30" hidden="1" x14ac:dyDescent="0.25">
      <c r="A5963" s="2">
        <v>17</v>
      </c>
      <c r="B5963" s="2">
        <v>2020</v>
      </c>
      <c r="C5963" s="4" t="str">
        <f>INDEX(Index!$B$1:$B$500,MATCH($F5963,Index!$A$1:$A$500,0)
)</f>
        <v>LAR</v>
      </c>
      <c r="D5963" s="4">
        <v>0</v>
      </c>
      <c r="E5963" s="141">
        <f t="shared" si="93"/>
        <v>0.12003147456637782</v>
      </c>
      <c r="F5963" s="3" t="s">
        <v>42</v>
      </c>
      <c r="G5963" s="3">
        <v>10</v>
      </c>
      <c r="H5963" s="125">
        <v>0.12003147456637782</v>
      </c>
      <c r="I5963" s="3"/>
      <c r="J5963" s="3"/>
      <c r="K5963" s="3" t="s">
        <v>204</v>
      </c>
      <c r="L5963" s="125">
        <v>2.6173691718215701E-2</v>
      </c>
      <c r="M5963" s="3">
        <v>14</v>
      </c>
      <c r="N5963" s="125">
        <v>-0.15345234437792701</v>
      </c>
      <c r="O5963" s="3">
        <v>3</v>
      </c>
      <c r="P5963" s="125">
        <v>-5.9594561529764903E-2</v>
      </c>
      <c r="Q5963" s="3">
        <v>30</v>
      </c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  <c r="AC5963" s="3"/>
      <c r="AD5963" s="3"/>
    </row>
    <row r="5964" spans="1:30" hidden="1" x14ac:dyDescent="0.25">
      <c r="A5964" s="2">
        <v>17</v>
      </c>
      <c r="B5964" s="2">
        <v>2020</v>
      </c>
      <c r="C5964" s="4" t="str">
        <f>INDEX(Index!$B$1:$B$500,MATCH($F5964,Index!$A$1:$A$500,0)
)</f>
        <v>MIA</v>
      </c>
      <c r="D5964" s="4">
        <v>0</v>
      </c>
      <c r="E5964" s="141">
        <f t="shared" si="93"/>
        <v>4.7722779188348802E-2</v>
      </c>
      <c r="F5964" s="3" t="s">
        <v>4</v>
      </c>
      <c r="G5964" s="3">
        <v>11</v>
      </c>
      <c r="H5964" s="125">
        <v>4.7722779188348802E-2</v>
      </c>
      <c r="I5964" s="3"/>
      <c r="J5964" s="3"/>
      <c r="K5964" s="3" t="s">
        <v>204</v>
      </c>
      <c r="L5964" s="125">
        <v>-2.6840420084974E-2</v>
      </c>
      <c r="M5964" s="3">
        <v>20</v>
      </c>
      <c r="N5964" s="125">
        <v>-4.1138447535419197E-2</v>
      </c>
      <c r="O5964" s="3">
        <v>12</v>
      </c>
      <c r="P5964" s="125">
        <v>3.3424751737903602E-2</v>
      </c>
      <c r="Q5964" s="3">
        <v>6</v>
      </c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3"/>
      <c r="AD5964" s="3"/>
    </row>
    <row r="5965" spans="1:30" hidden="1" x14ac:dyDescent="0.25">
      <c r="A5965" s="2">
        <v>17</v>
      </c>
      <c r="B5965" s="2">
        <v>2020</v>
      </c>
      <c r="C5965" s="4" t="str">
        <f>INDEX(Index!$B$1:$B$500,MATCH($F5965,Index!$A$1:$A$500,0)
)</f>
        <v>SF</v>
      </c>
      <c r="D5965" s="4">
        <v>0</v>
      </c>
      <c r="E5965" s="141">
        <f t="shared" si="93"/>
        <v>2.5607149531184904E-2</v>
      </c>
      <c r="F5965" s="3" t="s">
        <v>1</v>
      </c>
      <c r="G5965" s="3">
        <v>12</v>
      </c>
      <c r="H5965" s="125">
        <v>2.5607149531184904E-2</v>
      </c>
      <c r="I5965" s="3"/>
      <c r="J5965" s="3"/>
      <c r="K5965" s="3" t="s">
        <v>208</v>
      </c>
      <c r="L5965" s="125">
        <v>9.7563314310615504E-2</v>
      </c>
      <c r="M5965" s="3">
        <v>7</v>
      </c>
      <c r="N5965" s="125">
        <v>-0.203178732027717</v>
      </c>
      <c r="O5965" s="3">
        <v>2</v>
      </c>
      <c r="P5965" s="125">
        <v>9.7471758908880806E-3</v>
      </c>
      <c r="Q5965" s="3">
        <v>12</v>
      </c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3"/>
    </row>
    <row r="5966" spans="1:30" hidden="1" x14ac:dyDescent="0.25">
      <c r="A5966" s="2">
        <v>17</v>
      </c>
      <c r="B5966" s="2">
        <v>2020</v>
      </c>
      <c r="C5966" s="4" t="str">
        <f>INDEX(Index!$B$1:$B$500,MATCH($F5966,Index!$A$1:$A$500,0)
)</f>
        <v>CLE</v>
      </c>
      <c r="D5966" s="4">
        <v>0</v>
      </c>
      <c r="E5966" s="141">
        <f t="shared" si="93"/>
        <v>1.2411466599630598E-2</v>
      </c>
      <c r="F5966" s="3" t="s">
        <v>10</v>
      </c>
      <c r="G5966" s="3">
        <v>13</v>
      </c>
      <c r="H5966" s="125">
        <v>1.2411466599630598E-2</v>
      </c>
      <c r="I5966" s="3"/>
      <c r="J5966" s="3"/>
      <c r="K5966" s="3" t="s">
        <v>206</v>
      </c>
      <c r="L5966" s="125">
        <v>6.0655730752077898E-2</v>
      </c>
      <c r="M5966" s="3">
        <v>8</v>
      </c>
      <c r="N5966" s="125">
        <v>1.1623938767852501E-2</v>
      </c>
      <c r="O5966" s="3">
        <v>17</v>
      </c>
      <c r="P5966" s="125">
        <v>-3.6620325384594803E-2</v>
      </c>
      <c r="Q5966" s="3">
        <v>27</v>
      </c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3"/>
    </row>
    <row r="5967" spans="1:30" hidden="1" x14ac:dyDescent="0.25">
      <c r="A5967" s="2">
        <v>17</v>
      </c>
      <c r="B5967" s="2">
        <v>2020</v>
      </c>
      <c r="C5967" s="4" t="str">
        <f>INDEX(Index!$B$1:$B$500,MATCH($F5967,Index!$A$1:$A$500,0)
)</f>
        <v>ARI</v>
      </c>
      <c r="D5967" s="4">
        <v>0</v>
      </c>
      <c r="E5967" s="141">
        <f t="shared" si="93"/>
        <v>6.9897806753864283E-3</v>
      </c>
      <c r="F5967" s="3" t="s">
        <v>23</v>
      </c>
      <c r="G5967" s="3">
        <v>14</v>
      </c>
      <c r="H5967" s="125">
        <v>6.9897806753864283E-3</v>
      </c>
      <c r="I5967" s="3"/>
      <c r="J5967" s="3"/>
      <c r="K5967" s="3" t="s">
        <v>210</v>
      </c>
      <c r="L5967" s="125">
        <v>-6.5658520701011502E-3</v>
      </c>
      <c r="M5967" s="3">
        <v>17</v>
      </c>
      <c r="N5967" s="125">
        <v>-1.9451812311659E-2</v>
      </c>
      <c r="O5967" s="3">
        <v>14</v>
      </c>
      <c r="P5967" s="125">
        <v>-5.8961795661714202E-3</v>
      </c>
      <c r="Q5967" s="3">
        <v>19</v>
      </c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3"/>
    </row>
    <row r="5968" spans="1:30" hidden="1" x14ac:dyDescent="0.25">
      <c r="A5968" s="2">
        <v>17</v>
      </c>
      <c r="B5968" s="2">
        <v>2020</v>
      </c>
      <c r="C5968" s="4" t="str">
        <f>INDEX(Index!$B$1:$B$500,MATCH($F5968,Index!$A$1:$A$500,0)
)</f>
        <v>TEN</v>
      </c>
      <c r="D5968" s="4">
        <v>0</v>
      </c>
      <c r="E5968" s="141">
        <f t="shared" si="93"/>
        <v>-7.8228101331761363E-4</v>
      </c>
      <c r="F5968" s="3" t="s">
        <v>45</v>
      </c>
      <c r="G5968" s="3">
        <v>15</v>
      </c>
      <c r="H5968" s="125">
        <v>-7.8228101331761363E-4</v>
      </c>
      <c r="I5968" s="3"/>
      <c r="J5968" s="3"/>
      <c r="K5968" s="3" t="s">
        <v>206</v>
      </c>
      <c r="L5968" s="125">
        <v>0.13785530108524699</v>
      </c>
      <c r="M5968" s="3">
        <v>5</v>
      </c>
      <c r="N5968" s="125">
        <v>9.4880800046985403E-2</v>
      </c>
      <c r="O5968" s="3">
        <v>28</v>
      </c>
      <c r="P5968" s="125">
        <v>-4.37567820515792E-2</v>
      </c>
      <c r="Q5968" s="3">
        <v>28</v>
      </c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3"/>
    </row>
    <row r="5969" spans="1:30" hidden="1" x14ac:dyDescent="0.25">
      <c r="A5969" s="2">
        <v>17</v>
      </c>
      <c r="B5969" s="2">
        <v>2020</v>
      </c>
      <c r="C5969" s="4" t="str">
        <f>INDEX(Index!$B$1:$B$500,MATCH($F5969,Index!$A$1:$A$500,0)
)</f>
        <v>CHI</v>
      </c>
      <c r="D5969" s="4">
        <v>0</v>
      </c>
      <c r="E5969" s="141">
        <f t="shared" si="93"/>
        <v>-2.3339384377685592E-2</v>
      </c>
      <c r="F5969" s="3" t="s">
        <v>64</v>
      </c>
      <c r="G5969" s="3">
        <v>16</v>
      </c>
      <c r="H5969" s="125">
        <v>-2.3339384377685592E-2</v>
      </c>
      <c r="I5969" s="3"/>
      <c r="J5969" s="3"/>
      <c r="K5969" s="3" t="s">
        <v>210</v>
      </c>
      <c r="L5969" s="125">
        <v>-0.121123804585431</v>
      </c>
      <c r="M5969" s="3">
        <v>26</v>
      </c>
      <c r="N5969" s="125">
        <v>-7.2084701074988405E-2</v>
      </c>
      <c r="O5969" s="3">
        <v>8</v>
      </c>
      <c r="P5969" s="125">
        <v>2.5699719132756999E-2</v>
      </c>
      <c r="Q5969" s="3">
        <v>8</v>
      </c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3"/>
    </row>
    <row r="5970" spans="1:30" hidden="1" x14ac:dyDescent="0.25">
      <c r="A5970" s="2">
        <v>17</v>
      </c>
      <c r="B5970" s="2">
        <v>2020</v>
      </c>
      <c r="C5970" s="4" t="str">
        <f>INDEX(Index!$B$1:$B$500,MATCH($F5970,Index!$A$1:$A$500,0)
)</f>
        <v>NE</v>
      </c>
      <c r="D5970" s="4">
        <v>0</v>
      </c>
      <c r="E5970" s="141">
        <f t="shared" si="93"/>
        <v>-2.7294557182483997E-2</v>
      </c>
      <c r="F5970" s="3" t="s">
        <v>17</v>
      </c>
      <c r="G5970" s="3">
        <v>17</v>
      </c>
      <c r="H5970" s="125">
        <v>-2.7294557182483997E-2</v>
      </c>
      <c r="I5970" s="3"/>
      <c r="J5970" s="3"/>
      <c r="K5970" s="3" t="s">
        <v>209</v>
      </c>
      <c r="L5970" s="125">
        <v>1.8864348356528299E-2</v>
      </c>
      <c r="M5970" s="3">
        <v>16</v>
      </c>
      <c r="N5970" s="125">
        <v>-0.21138726741484501</v>
      </c>
      <c r="O5970" s="3">
        <v>1</v>
      </c>
      <c r="P5970" s="125">
        <v>1.1980166008706E-2</v>
      </c>
      <c r="Q5970" s="3">
        <v>11</v>
      </c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3"/>
    </row>
    <row r="5971" spans="1:30" hidden="1" x14ac:dyDescent="0.25">
      <c r="A5971" s="2">
        <v>17</v>
      </c>
      <c r="B5971" s="2">
        <v>2020</v>
      </c>
      <c r="C5971" s="4" t="str">
        <f>INDEX(Index!$B$1:$B$500,MATCH($F5971,Index!$A$1:$A$500,0)
)</f>
        <v>CAR</v>
      </c>
      <c r="D5971" s="4">
        <v>0</v>
      </c>
      <c r="E5971" s="141">
        <f t="shared" si="93"/>
        <v>-3.6302905829192177E-2</v>
      </c>
      <c r="F5971" s="3" t="s">
        <v>51</v>
      </c>
      <c r="G5971" s="3">
        <v>18</v>
      </c>
      <c r="H5971" s="125">
        <v>-3.6302905829192177E-2</v>
      </c>
      <c r="I5971" s="3"/>
      <c r="J5971" s="3"/>
      <c r="K5971" s="3" t="s">
        <v>212</v>
      </c>
      <c r="L5971" s="125">
        <v>1.0412403272105301E-2</v>
      </c>
      <c r="M5971" s="3">
        <v>16</v>
      </c>
      <c r="N5971" s="125">
        <v>5.5006030084515302E-2</v>
      </c>
      <c r="O5971" s="3">
        <v>23</v>
      </c>
      <c r="P5971" s="125">
        <v>8.2907209832178193E-3</v>
      </c>
      <c r="Q5971" s="3">
        <v>16</v>
      </c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3"/>
      <c r="AD5971" s="3"/>
    </row>
    <row r="5972" spans="1:30" hidden="1" x14ac:dyDescent="0.25">
      <c r="A5972" s="2">
        <v>17</v>
      </c>
      <c r="B5972" s="2">
        <v>2020</v>
      </c>
      <c r="C5972" s="4" t="str">
        <f>INDEX(Index!$B$1:$B$500,MATCH($F5972,Index!$A$1:$A$500,0)
)</f>
        <v>ATL</v>
      </c>
      <c r="D5972" s="4">
        <v>0</v>
      </c>
      <c r="E5972" s="141">
        <f t="shared" si="93"/>
        <v>-3.8583850362642252E-2</v>
      </c>
      <c r="F5972" s="3" t="s">
        <v>43</v>
      </c>
      <c r="G5972" s="3">
        <v>19</v>
      </c>
      <c r="H5972" s="125">
        <v>-3.8583850362642252E-2</v>
      </c>
      <c r="I5972" s="3"/>
      <c r="J5972" s="3"/>
      <c r="K5972" s="3" t="s">
        <v>211</v>
      </c>
      <c r="L5972" s="125">
        <v>-9.3306365281933291E-3</v>
      </c>
      <c r="M5972" s="3">
        <v>18</v>
      </c>
      <c r="N5972" s="125">
        <v>2.2738109905948701E-2</v>
      </c>
      <c r="O5972" s="3">
        <v>19</v>
      </c>
      <c r="P5972" s="125">
        <v>-6.5151039285002198E-3</v>
      </c>
      <c r="Q5972" s="3">
        <v>20</v>
      </c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  <c r="AC5972" s="3"/>
      <c r="AD5972" s="3"/>
    </row>
    <row r="5973" spans="1:30" hidden="1" x14ac:dyDescent="0.25">
      <c r="A5973" s="2">
        <v>17</v>
      </c>
      <c r="B5973" s="2">
        <v>2020</v>
      </c>
      <c r="C5973" s="4" t="str">
        <f>INDEX(Index!$B$1:$B$500,MATCH($F5973,Index!$A$1:$A$500,0)
)</f>
        <v>LV</v>
      </c>
      <c r="D5973" s="4">
        <v>0</v>
      </c>
      <c r="E5973" s="141">
        <f t="shared" si="93"/>
        <v>-4.1509367736175203E-2</v>
      </c>
      <c r="F5973" s="3" t="s">
        <v>53</v>
      </c>
      <c r="G5973" s="3">
        <v>20</v>
      </c>
      <c r="H5973" s="125">
        <v>-4.1509367736175203E-2</v>
      </c>
      <c r="I5973" s="3"/>
      <c r="J5973" s="3"/>
      <c r="K5973" s="3" t="s">
        <v>210</v>
      </c>
      <c r="L5973" s="125">
        <v>4.1894541460038001E-2</v>
      </c>
      <c r="M5973" s="3">
        <v>13</v>
      </c>
      <c r="N5973" s="125">
        <v>9.8899532357424505E-2</v>
      </c>
      <c r="O5973" s="3">
        <v>29</v>
      </c>
      <c r="P5973" s="125">
        <v>1.54956231612113E-2</v>
      </c>
      <c r="Q5973" s="3">
        <v>13</v>
      </c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  <c r="AC5973" s="3"/>
      <c r="AD5973" s="3"/>
    </row>
    <row r="5974" spans="1:30" hidden="1" x14ac:dyDescent="0.25">
      <c r="A5974" s="2">
        <v>17</v>
      </c>
      <c r="B5974" s="2">
        <v>2020</v>
      </c>
      <c r="C5974" s="4" t="str">
        <f>INDEX(Index!$B$1:$B$500,MATCH($F5974,Index!$A$1:$A$500,0)
)</f>
        <v>WAS</v>
      </c>
      <c r="D5974" s="4">
        <v>0</v>
      </c>
      <c r="E5974" s="141">
        <f t="shared" si="93"/>
        <v>-5.4932659941193299E-2</v>
      </c>
      <c r="F5974" s="3" t="s">
        <v>26</v>
      </c>
      <c r="G5974" s="3">
        <v>21</v>
      </c>
      <c r="H5974" s="125">
        <v>-5.4932659941193299E-2</v>
      </c>
      <c r="I5974" s="3"/>
      <c r="J5974" s="3"/>
      <c r="K5974" s="3" t="s">
        <v>209</v>
      </c>
      <c r="L5974" s="125">
        <v>-0.197826157612216</v>
      </c>
      <c r="M5974" s="3">
        <v>31</v>
      </c>
      <c r="N5974" s="125">
        <v>-0.131856557342969</v>
      </c>
      <c r="O5974" s="3">
        <v>4</v>
      </c>
      <c r="P5974" s="125">
        <v>1.1036940328053701E-2</v>
      </c>
      <c r="Q5974" s="3">
        <v>15</v>
      </c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3"/>
    </row>
    <row r="5975" spans="1:30" hidden="1" x14ac:dyDescent="0.25">
      <c r="A5975" s="2">
        <v>17</v>
      </c>
      <c r="B5975" s="2">
        <v>2020</v>
      </c>
      <c r="C5975" s="4" t="str">
        <f>INDEX(Index!$B$1:$B$500,MATCH($F5975,Index!$A$1:$A$500,0)
)</f>
        <v>DAL</v>
      </c>
      <c r="D5975" s="4">
        <v>0</v>
      </c>
      <c r="E5975" s="141">
        <f t="shared" si="93"/>
        <v>-0.10553137031612439</v>
      </c>
      <c r="F5975" s="3" t="s">
        <v>3</v>
      </c>
      <c r="G5975" s="3">
        <v>22</v>
      </c>
      <c r="H5975" s="125">
        <v>-0.10553137031612439</v>
      </c>
      <c r="I5975" s="3"/>
      <c r="J5975" s="3"/>
      <c r="K5975" s="3" t="s">
        <v>208</v>
      </c>
      <c r="L5975" s="125">
        <v>-5.4914290949682198E-2</v>
      </c>
      <c r="M5975" s="3">
        <v>24</v>
      </c>
      <c r="N5975" s="125">
        <v>8.3929103797375407E-2</v>
      </c>
      <c r="O5975" s="3">
        <v>27</v>
      </c>
      <c r="P5975" s="125">
        <v>3.3312024430933201E-2</v>
      </c>
      <c r="Q5975" s="3">
        <v>7</v>
      </c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  <c r="AC5975" s="3"/>
      <c r="AD5975" s="3"/>
    </row>
    <row r="5976" spans="1:30" hidden="1" x14ac:dyDescent="0.25">
      <c r="A5976" s="2">
        <v>17</v>
      </c>
      <c r="B5976" s="2">
        <v>2020</v>
      </c>
      <c r="C5976" s="4" t="str">
        <f>INDEX(Index!$B$1:$B$500,MATCH($F5976,Index!$A$1:$A$500,0)
)</f>
        <v>MIN</v>
      </c>
      <c r="D5976" s="4">
        <v>0</v>
      </c>
      <c r="E5976" s="141">
        <f t="shared" si="93"/>
        <v>-0.10975530760816291</v>
      </c>
      <c r="F5976" s="3" t="s">
        <v>46</v>
      </c>
      <c r="G5976" s="3">
        <v>23</v>
      </c>
      <c r="H5976" s="125">
        <v>-0.10975530760816291</v>
      </c>
      <c r="I5976" s="3"/>
      <c r="J5976" s="3"/>
      <c r="K5976" s="3" t="s">
        <v>209</v>
      </c>
      <c r="L5976" s="125">
        <v>5.4141604882144603E-2</v>
      </c>
      <c r="M5976" s="3">
        <v>9</v>
      </c>
      <c r="N5976" s="125">
        <v>7.0377116054916103E-2</v>
      </c>
      <c r="O5976" s="3">
        <v>25</v>
      </c>
      <c r="P5976" s="125">
        <v>-9.3519796435391406E-2</v>
      </c>
      <c r="Q5976" s="3">
        <v>31</v>
      </c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  <c r="AC5976" s="3"/>
      <c r="AD5976" s="3"/>
    </row>
    <row r="5977" spans="1:30" hidden="1" x14ac:dyDescent="0.25">
      <c r="A5977" s="2">
        <v>17</v>
      </c>
      <c r="B5977" s="2">
        <v>2020</v>
      </c>
      <c r="C5977" s="4" t="str">
        <f>INDEX(Index!$B$1:$B$500,MATCH($F5977,Index!$A$1:$A$500,0)
)</f>
        <v>HOU</v>
      </c>
      <c r="D5977" s="4">
        <v>0</v>
      </c>
      <c r="E5977" s="141">
        <f t="shared" si="93"/>
        <v>-0.13561336714349689</v>
      </c>
      <c r="F5977" s="3" t="s">
        <v>49</v>
      </c>
      <c r="G5977" s="3">
        <v>24</v>
      </c>
      <c r="H5977" s="125">
        <v>-0.13561336714349689</v>
      </c>
      <c r="I5977" s="3"/>
      <c r="J5977" s="3"/>
      <c r="K5977" s="3" t="s">
        <v>211</v>
      </c>
      <c r="L5977" s="125">
        <v>4.5795694686093402E-2</v>
      </c>
      <c r="M5977" s="3">
        <v>12</v>
      </c>
      <c r="N5977" s="125">
        <v>0.17114616619266901</v>
      </c>
      <c r="O5977" s="3">
        <v>31</v>
      </c>
      <c r="P5977" s="125">
        <v>-1.02628956369213E-2</v>
      </c>
      <c r="Q5977" s="3">
        <v>21</v>
      </c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3"/>
      <c r="AD5977" s="3"/>
    </row>
    <row r="5978" spans="1:30" hidden="1" x14ac:dyDescent="0.25">
      <c r="A5978" s="2">
        <v>17</v>
      </c>
      <c r="B5978" s="2">
        <v>2020</v>
      </c>
      <c r="C5978" s="4" t="str">
        <f>INDEX(Index!$B$1:$B$500,MATCH($F5978,Index!$A$1:$A$500,0)
)</f>
        <v>LAC</v>
      </c>
      <c r="D5978" s="4">
        <v>0</v>
      </c>
      <c r="E5978" s="141">
        <f t="shared" si="93"/>
        <v>-0.13985878759263501</v>
      </c>
      <c r="F5978" s="3" t="s">
        <v>28</v>
      </c>
      <c r="G5978" s="3">
        <v>25</v>
      </c>
      <c r="H5978" s="125">
        <v>-0.13985878759263501</v>
      </c>
      <c r="I5978" s="3"/>
      <c r="J5978" s="3"/>
      <c r="K5978" s="3" t="s">
        <v>209</v>
      </c>
      <c r="L5978" s="125">
        <v>1.43353610055054E-2</v>
      </c>
      <c r="M5978" s="3">
        <v>15</v>
      </c>
      <c r="N5978" s="125">
        <v>3.6180463691872403E-2</v>
      </c>
      <c r="O5978" s="3">
        <v>20</v>
      </c>
      <c r="P5978" s="125">
        <v>-0.118013684906268</v>
      </c>
      <c r="Q5978" s="3">
        <v>32</v>
      </c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3"/>
      <c r="AD5978" s="3"/>
    </row>
    <row r="5979" spans="1:30" hidden="1" x14ac:dyDescent="0.25">
      <c r="A5979" s="2">
        <v>17</v>
      </c>
      <c r="B5979" s="2">
        <v>2020</v>
      </c>
      <c r="C5979" s="4" t="str">
        <f>INDEX(Index!$B$1:$B$500,MATCH($F5979,Index!$A$1:$A$500,0)
)</f>
        <v>NYG</v>
      </c>
      <c r="D5979" s="4">
        <v>0</v>
      </c>
      <c r="E5979" s="141">
        <f t="shared" si="93"/>
        <v>-0.1498078606664541</v>
      </c>
      <c r="F5979" s="3" t="s">
        <v>15</v>
      </c>
      <c r="G5979" s="3">
        <v>26</v>
      </c>
      <c r="H5979" s="125">
        <v>-0.1498078606664541</v>
      </c>
      <c r="I5979" s="3"/>
      <c r="J5979" s="3"/>
      <c r="K5979" s="3" t="s">
        <v>208</v>
      </c>
      <c r="L5979" s="125">
        <v>-7.7745919106126202E-2</v>
      </c>
      <c r="M5979" s="3">
        <v>23</v>
      </c>
      <c r="N5979" s="125">
        <v>0.126030798405105</v>
      </c>
      <c r="O5979" s="3">
        <v>29</v>
      </c>
      <c r="P5979" s="125">
        <v>3.0234234769510198E-3</v>
      </c>
      <c r="Q5979" s="3">
        <v>17</v>
      </c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3"/>
      <c r="AD5979" s="3"/>
    </row>
    <row r="5980" spans="1:30" hidden="1" x14ac:dyDescent="0.25">
      <c r="A5980" s="2">
        <v>17</v>
      </c>
      <c r="B5980" s="2">
        <v>2020</v>
      </c>
      <c r="C5980" s="4" t="str">
        <f>INDEX(Index!$B$1:$B$500,MATCH($F5980,Index!$A$1:$A$500,0)
)</f>
        <v>PHI</v>
      </c>
      <c r="D5980" s="4">
        <v>0</v>
      </c>
      <c r="E5980" s="141">
        <f t="shared" si="93"/>
        <v>-0.18766094272202441</v>
      </c>
      <c r="F5980" s="3" t="s">
        <v>7</v>
      </c>
      <c r="G5980" s="3">
        <v>27</v>
      </c>
      <c r="H5980" s="125">
        <v>-0.18766094272202441</v>
      </c>
      <c r="I5980" s="3"/>
      <c r="J5980" s="3"/>
      <c r="K5980" s="3" t="s">
        <v>332</v>
      </c>
      <c r="L5980" s="125">
        <v>2.64742468846162E-2</v>
      </c>
      <c r="M5980" s="3">
        <v>14</v>
      </c>
      <c r="N5980" s="125">
        <v>-1.0707883889554201E-2</v>
      </c>
      <c r="O5980" s="3">
        <v>15</v>
      </c>
      <c r="P5980" s="125">
        <v>-4.38601029687299E-4</v>
      </c>
      <c r="Q5980" s="3">
        <v>19</v>
      </c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  <c r="AC5980" s="3"/>
      <c r="AD5980" s="3"/>
    </row>
    <row r="5981" spans="1:30" hidden="1" x14ac:dyDescent="0.25">
      <c r="A5981" s="2">
        <v>17</v>
      </c>
      <c r="B5981" s="2">
        <v>2020</v>
      </c>
      <c r="C5981" s="4" t="str">
        <f>INDEX(Index!$B$1:$B$500,MATCH($F5981,Index!$A$1:$A$500,0)
)</f>
        <v>DEN</v>
      </c>
      <c r="D5981" s="4">
        <v>0</v>
      </c>
      <c r="E5981" s="141">
        <f t="shared" si="93"/>
        <v>-0.19012852660052987</v>
      </c>
      <c r="F5981" s="3" t="s">
        <v>39</v>
      </c>
      <c r="G5981" s="3">
        <v>28</v>
      </c>
      <c r="H5981" s="125">
        <v>-0.19012852660052987</v>
      </c>
      <c r="I5981" s="3"/>
      <c r="J5981" s="3"/>
      <c r="K5981" s="3" t="s">
        <v>212</v>
      </c>
      <c r="L5981" s="125">
        <v>-0.18198473536512499</v>
      </c>
      <c r="M5981" s="3">
        <v>30</v>
      </c>
      <c r="N5981" s="125">
        <v>-1.2656798788679801E-2</v>
      </c>
      <c r="O5981" s="3">
        <v>15</v>
      </c>
      <c r="P5981" s="125">
        <v>-2.08005900240847E-2</v>
      </c>
      <c r="Q5981" s="3">
        <v>24</v>
      </c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3"/>
    </row>
    <row r="5982" spans="1:30" hidden="1" x14ac:dyDescent="0.25">
      <c r="A5982" s="2">
        <v>17</v>
      </c>
      <c r="B5982" s="2">
        <v>2020</v>
      </c>
      <c r="C5982" s="4" t="str">
        <f>INDEX(Index!$B$1:$B$500,MATCH($F5982,Index!$A$1:$A$500,0)
)</f>
        <v>DET</v>
      </c>
      <c r="D5982" s="4">
        <v>0</v>
      </c>
      <c r="E5982" s="141">
        <f t="shared" si="93"/>
        <v>-0.19225447298774781</v>
      </c>
      <c r="F5982" s="3" t="s">
        <v>21</v>
      </c>
      <c r="G5982" s="3">
        <v>29</v>
      </c>
      <c r="H5982" s="125">
        <v>-0.19225447298774781</v>
      </c>
      <c r="I5982" s="3"/>
      <c r="J5982" s="3"/>
      <c r="K5982" s="3" t="s">
        <v>212</v>
      </c>
      <c r="L5982" s="125">
        <v>-1.45553028488252E-2</v>
      </c>
      <c r="M5982" s="3">
        <v>19</v>
      </c>
      <c r="N5982" s="125">
        <v>0.19694231635760101</v>
      </c>
      <c r="O5982" s="3">
        <v>32</v>
      </c>
      <c r="P5982" s="125">
        <v>1.9243146218678401E-2</v>
      </c>
      <c r="Q5982" s="3">
        <v>11</v>
      </c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3"/>
      <c r="AD5982" s="3"/>
    </row>
    <row r="5983" spans="1:30" hidden="1" x14ac:dyDescent="0.25">
      <c r="A5983" s="2">
        <v>17</v>
      </c>
      <c r="B5983" s="2">
        <v>2020</v>
      </c>
      <c r="C5983" s="4" t="str">
        <f>INDEX(Index!$B$1:$B$500,MATCH($F5983,Index!$A$1:$A$500,0)
)</f>
        <v>CIN</v>
      </c>
      <c r="D5983" s="4">
        <v>0</v>
      </c>
      <c r="E5983" s="141">
        <f t="shared" si="93"/>
        <v>-0.2077961498808546</v>
      </c>
      <c r="F5983" s="3" t="s">
        <v>24</v>
      </c>
      <c r="G5983" s="3">
        <v>30</v>
      </c>
      <c r="H5983" s="125">
        <v>-0.2077961498808546</v>
      </c>
      <c r="I5983" s="3"/>
      <c r="J5983" s="3"/>
      <c r="K5983" s="3" t="s">
        <v>332</v>
      </c>
      <c r="L5983" s="125">
        <v>-0.15036103705125201</v>
      </c>
      <c r="M5983" s="3">
        <v>28</v>
      </c>
      <c r="N5983" s="125">
        <v>8.2978250684992802E-2</v>
      </c>
      <c r="O5983" s="3">
        <v>26</v>
      </c>
      <c r="P5983" s="125">
        <v>2.55431378553902E-2</v>
      </c>
      <c r="Q5983" s="3">
        <v>9</v>
      </c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3"/>
    </row>
    <row r="5984" spans="1:30" hidden="1" x14ac:dyDescent="0.25">
      <c r="A5984" s="2">
        <v>17</v>
      </c>
      <c r="B5984" s="2">
        <v>2020</v>
      </c>
      <c r="C5984" s="4" t="str">
        <f>INDEX(Index!$B$1:$B$500,MATCH($F5984,Index!$A$1:$A$500,0)
)</f>
        <v>NYJ</v>
      </c>
      <c r="D5984" s="4">
        <v>0</v>
      </c>
      <c r="E5984" s="141">
        <f t="shared" si="93"/>
        <v>-0.29994600403362326</v>
      </c>
      <c r="F5984" s="3" t="s">
        <v>9</v>
      </c>
      <c r="G5984" s="3">
        <v>31</v>
      </c>
      <c r="H5984" s="125">
        <v>-0.29994600403362326</v>
      </c>
      <c r="I5984" s="3"/>
      <c r="J5984" s="3"/>
      <c r="K5984" s="3" t="s">
        <v>213</v>
      </c>
      <c r="L5984" s="125">
        <v>-0.26173586101204599</v>
      </c>
      <c r="M5984" s="3">
        <v>32</v>
      </c>
      <c r="N5984" s="125">
        <v>-4.1256670523467397E-2</v>
      </c>
      <c r="O5984" s="3">
        <v>13</v>
      </c>
      <c r="P5984" s="125">
        <v>3.4253443600888799E-2</v>
      </c>
      <c r="Q5984" s="3">
        <v>4</v>
      </c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3"/>
      <c r="AD5984" s="3"/>
    </row>
    <row r="5985" spans="1:30" hidden="1" x14ac:dyDescent="0.25">
      <c r="A5985" s="2">
        <v>17</v>
      </c>
      <c r="B5985" s="2">
        <v>2020</v>
      </c>
      <c r="C5985" s="4" t="str">
        <f>INDEX(Index!$B$1:$B$500,MATCH($F5985,Index!$A$1:$A$500,0)
)</f>
        <v>JAX</v>
      </c>
      <c r="D5985" s="4">
        <v>0</v>
      </c>
      <c r="E5985" s="141">
        <f t="shared" si="93"/>
        <v>-0.31097556195363124</v>
      </c>
      <c r="F5985" s="3" t="s">
        <v>12</v>
      </c>
      <c r="G5985" s="3">
        <v>32</v>
      </c>
      <c r="H5985" s="125">
        <v>-0.31097556195363124</v>
      </c>
      <c r="I5985" s="3"/>
      <c r="J5985" s="3"/>
      <c r="K5985" s="3" t="s">
        <v>299</v>
      </c>
      <c r="L5985" s="125">
        <v>-0.14156273863087801</v>
      </c>
      <c r="M5985" s="3">
        <v>27</v>
      </c>
      <c r="N5985" s="125">
        <v>0.16819465371199999</v>
      </c>
      <c r="O5985" s="3">
        <v>30</v>
      </c>
      <c r="P5985" s="125">
        <v>-1.2181696107532399E-3</v>
      </c>
      <c r="Q5985" s="3">
        <v>18</v>
      </c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3"/>
    </row>
    <row r="5986" spans="1:30" hidden="1" x14ac:dyDescent="0.25">
      <c r="A5986" s="2">
        <v>1</v>
      </c>
      <c r="B5986" s="2">
        <v>2021</v>
      </c>
      <c r="C5986" s="4" t="str">
        <f>INDEX(Index!$B$1:$B$500,MATCH($F5986,Index!$A$1:$A$500,0)
)</f>
        <v>NO</v>
      </c>
      <c r="D5986" s="4">
        <v>0</v>
      </c>
      <c r="E5986" s="141">
        <f t="shared" si="93"/>
        <v>0.78112452249668818</v>
      </c>
      <c r="F5986" s="3" t="s">
        <v>27</v>
      </c>
      <c r="G5986" s="3">
        <v>1</v>
      </c>
      <c r="H5986" s="125">
        <v>0.78112452249668818</v>
      </c>
      <c r="I5986" s="3"/>
      <c r="J5986" s="3"/>
      <c r="K5986" s="3" t="s">
        <v>98</v>
      </c>
      <c r="L5986" s="125">
        <v>0.197182116205526</v>
      </c>
      <c r="M5986" s="3">
        <v>9</v>
      </c>
      <c r="N5986" s="125">
        <v>-0.52144988015180105</v>
      </c>
      <c r="O5986" s="3">
        <v>1</v>
      </c>
      <c r="P5986" s="125">
        <v>6.2492526139361099E-2</v>
      </c>
      <c r="Q5986" s="3">
        <v>5</v>
      </c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3"/>
      <c r="AD5986" s="3"/>
    </row>
    <row r="5987" spans="1:30" hidden="1" x14ac:dyDescent="0.25">
      <c r="A5987" s="2">
        <v>1</v>
      </c>
      <c r="B5987" s="2">
        <v>2021</v>
      </c>
      <c r="C5987" s="4" t="str">
        <f>INDEX(Index!$B$1:$B$500,MATCH($F5987,Index!$A$1:$A$500,0)
)</f>
        <v>LAR</v>
      </c>
      <c r="D5987" s="4">
        <v>0</v>
      </c>
      <c r="E5987" s="141">
        <f t="shared" si="93"/>
        <v>0.59130773366554235</v>
      </c>
      <c r="F5987" s="3" t="s">
        <v>42</v>
      </c>
      <c r="G5987" s="3">
        <v>2</v>
      </c>
      <c r="H5987" s="125">
        <v>0.59130773366554235</v>
      </c>
      <c r="I5987" s="3"/>
      <c r="J5987" s="3"/>
      <c r="K5987" s="3" t="s">
        <v>98</v>
      </c>
      <c r="L5987" s="125">
        <v>0.48871121334120299</v>
      </c>
      <c r="M5987" s="3">
        <v>2</v>
      </c>
      <c r="N5987" s="125">
        <v>-9.1911362489942305E-2</v>
      </c>
      <c r="O5987" s="3">
        <v>10</v>
      </c>
      <c r="P5987" s="125">
        <v>1.0685157834397E-2</v>
      </c>
      <c r="Q5987" s="3">
        <v>12</v>
      </c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3"/>
    </row>
    <row r="5988" spans="1:30" hidden="1" x14ac:dyDescent="0.25">
      <c r="A5988" s="2">
        <v>1</v>
      </c>
      <c r="B5988" s="2">
        <v>2021</v>
      </c>
      <c r="C5988" s="4" t="str">
        <f>INDEX(Index!$B$1:$B$500,MATCH($F5988,Index!$A$1:$A$500,0)
)</f>
        <v>ARI</v>
      </c>
      <c r="D5988" s="4">
        <v>0</v>
      </c>
      <c r="E5988" s="141">
        <f t="shared" si="93"/>
        <v>0.57294432688642627</v>
      </c>
      <c r="F5988" s="3" t="s">
        <v>23</v>
      </c>
      <c r="G5988" s="3">
        <v>3</v>
      </c>
      <c r="H5988" s="125">
        <v>0.57294432688642627</v>
      </c>
      <c r="I5988" s="3"/>
      <c r="J5988" s="3"/>
      <c r="K5988" s="3" t="s">
        <v>98</v>
      </c>
      <c r="L5988" s="125">
        <v>0.107085755200762</v>
      </c>
      <c r="M5988" s="3">
        <v>11</v>
      </c>
      <c r="N5988" s="125">
        <v>-0.49259501813069101</v>
      </c>
      <c r="O5988" s="3">
        <v>2</v>
      </c>
      <c r="P5988" s="125">
        <v>-2.67364464450267E-2</v>
      </c>
      <c r="Q5988" s="3">
        <v>20</v>
      </c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3"/>
      <c r="AD5988" s="3"/>
    </row>
    <row r="5989" spans="1:30" hidden="1" x14ac:dyDescent="0.25">
      <c r="A5989" s="2">
        <v>1</v>
      </c>
      <c r="B5989" s="2">
        <v>2021</v>
      </c>
      <c r="C5989" s="4" t="str">
        <f>INDEX(Index!$B$1:$B$500,MATCH($F5989,Index!$A$1:$A$500,0)
)</f>
        <v>SEA</v>
      </c>
      <c r="D5989" s="4">
        <v>0</v>
      </c>
      <c r="E5989" s="141">
        <f t="shared" si="93"/>
        <v>0.571736665220694</v>
      </c>
      <c r="F5989" s="3" t="s">
        <v>30</v>
      </c>
      <c r="G5989" s="3">
        <v>4</v>
      </c>
      <c r="H5989" s="125">
        <v>0.571736665220694</v>
      </c>
      <c r="I5989" s="3"/>
      <c r="J5989" s="3"/>
      <c r="K5989" s="3" t="s">
        <v>98</v>
      </c>
      <c r="L5989" s="125">
        <v>0.34220610560197401</v>
      </c>
      <c r="M5989" s="3">
        <v>4</v>
      </c>
      <c r="N5989" s="125">
        <v>-0.246194648813781</v>
      </c>
      <c r="O5989" s="3">
        <v>8</v>
      </c>
      <c r="P5989" s="125">
        <v>-1.6664089195060999E-2</v>
      </c>
      <c r="Q5989" s="3">
        <v>16</v>
      </c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3"/>
    </row>
    <row r="5990" spans="1:30" hidden="1" x14ac:dyDescent="0.25">
      <c r="A5990" s="2">
        <v>1</v>
      </c>
      <c r="B5990" s="2">
        <v>2021</v>
      </c>
      <c r="C5990" s="4" t="str">
        <f>INDEX(Index!$B$1:$B$500,MATCH($F5990,Index!$A$1:$A$500,0)
)</f>
        <v>SF</v>
      </c>
      <c r="D5990" s="4">
        <v>0</v>
      </c>
      <c r="E5990" s="141">
        <f t="shared" si="93"/>
        <v>0.57127592706458641</v>
      </c>
      <c r="F5990" s="3" t="s">
        <v>1</v>
      </c>
      <c r="G5990" s="3">
        <v>5</v>
      </c>
      <c r="H5990" s="125">
        <v>0.57127592706458641</v>
      </c>
      <c r="I5990" s="3"/>
      <c r="J5990" s="3"/>
      <c r="K5990" s="3" t="s">
        <v>98</v>
      </c>
      <c r="L5990" s="125">
        <v>0.35738309909499799</v>
      </c>
      <c r="M5990" s="3">
        <v>3</v>
      </c>
      <c r="N5990" s="125">
        <v>-0.26313131121444799</v>
      </c>
      <c r="O5990" s="3">
        <v>7</v>
      </c>
      <c r="P5990" s="125">
        <v>-4.9238483244859597E-2</v>
      </c>
      <c r="Q5990" s="3">
        <v>25</v>
      </c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3"/>
    </row>
    <row r="5991" spans="1:30" hidden="1" x14ac:dyDescent="0.25">
      <c r="A5991" s="2">
        <v>1</v>
      </c>
      <c r="B5991" s="2">
        <v>2021</v>
      </c>
      <c r="C5991" s="4" t="str">
        <f>INDEX(Index!$B$1:$B$500,MATCH($F5991,Index!$A$1:$A$500,0)
)</f>
        <v>PHI</v>
      </c>
      <c r="D5991" s="4">
        <v>0</v>
      </c>
      <c r="E5991" s="141">
        <f t="shared" si="93"/>
        <v>0.49215518120739493</v>
      </c>
      <c r="F5991" s="3" t="s">
        <v>7</v>
      </c>
      <c r="G5991" s="3">
        <v>6</v>
      </c>
      <c r="H5991" s="125">
        <v>0.49215518120739493</v>
      </c>
      <c r="I5991" s="3"/>
      <c r="J5991" s="3"/>
      <c r="K5991" s="3" t="s">
        <v>98</v>
      </c>
      <c r="L5991" s="125">
        <v>0.14545204514378601</v>
      </c>
      <c r="M5991" s="3">
        <v>10</v>
      </c>
      <c r="N5991" s="125">
        <v>-0.32268348799320601</v>
      </c>
      <c r="O5991" s="3">
        <v>5</v>
      </c>
      <c r="P5991" s="125">
        <v>2.40196480704029E-2</v>
      </c>
      <c r="Q5991" s="3">
        <v>8</v>
      </c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3"/>
      <c r="AD5991" s="3"/>
    </row>
    <row r="5992" spans="1:30" hidden="1" x14ac:dyDescent="0.25">
      <c r="A5992" s="2">
        <v>1</v>
      </c>
      <c r="B5992" s="2">
        <v>2021</v>
      </c>
      <c r="C5992" s="4" t="str">
        <f>INDEX(Index!$B$1:$B$500,MATCH($F5992,Index!$A$1:$A$500,0)
)</f>
        <v>CAR</v>
      </c>
      <c r="D5992" s="4">
        <v>0</v>
      </c>
      <c r="E5992" s="141">
        <f t="shared" si="93"/>
        <v>0.41024988271515489</v>
      </c>
      <c r="F5992" s="3" t="s">
        <v>51</v>
      </c>
      <c r="G5992" s="3">
        <v>7</v>
      </c>
      <c r="H5992" s="125">
        <v>0.41024988271515489</v>
      </c>
      <c r="I5992" s="3"/>
      <c r="J5992" s="3"/>
      <c r="K5992" s="3" t="s">
        <v>98</v>
      </c>
      <c r="L5992" s="125">
        <v>2.5280705291345601E-2</v>
      </c>
      <c r="M5992" s="3">
        <v>16</v>
      </c>
      <c r="N5992" s="125">
        <v>-0.40701216693321102</v>
      </c>
      <c r="O5992" s="3">
        <v>3</v>
      </c>
      <c r="P5992" s="125">
        <v>-2.20429895094017E-2</v>
      </c>
      <c r="Q5992" s="3">
        <v>18</v>
      </c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3"/>
    </row>
    <row r="5993" spans="1:30" hidden="1" x14ac:dyDescent="0.25">
      <c r="A5993" s="2">
        <v>1</v>
      </c>
      <c r="B5993" s="2">
        <v>2021</v>
      </c>
      <c r="C5993" s="4" t="str">
        <f>INDEX(Index!$B$1:$B$500,MATCH($F5993,Index!$A$1:$A$500,0)
)</f>
        <v>DEN</v>
      </c>
      <c r="D5993" s="4">
        <v>0</v>
      </c>
      <c r="E5993" s="141">
        <f t="shared" si="93"/>
        <v>0.39930420684974799</v>
      </c>
      <c r="F5993" s="3" t="s">
        <v>39</v>
      </c>
      <c r="G5993" s="3">
        <v>8</v>
      </c>
      <c r="H5993" s="125">
        <v>0.39930420684974799</v>
      </c>
      <c r="I5993" s="3"/>
      <c r="J5993" s="3"/>
      <c r="K5993" s="3" t="s">
        <v>98</v>
      </c>
      <c r="L5993" s="125">
        <v>0.24770211877689899</v>
      </c>
      <c r="M5993" s="3">
        <v>6</v>
      </c>
      <c r="N5993" s="125">
        <v>-0.154836808132707</v>
      </c>
      <c r="O5993" s="3">
        <v>9</v>
      </c>
      <c r="P5993" s="125">
        <v>-3.23472005985802E-3</v>
      </c>
      <c r="Q5993" s="3">
        <v>14</v>
      </c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3"/>
    </row>
    <row r="5994" spans="1:30" hidden="1" x14ac:dyDescent="0.25">
      <c r="A5994" s="2">
        <v>1</v>
      </c>
      <c r="B5994" s="2">
        <v>2021</v>
      </c>
      <c r="C5994" s="4" t="str">
        <f>INDEX(Index!$B$1:$B$500,MATCH($F5994,Index!$A$1:$A$500,0)
)</f>
        <v>HOU</v>
      </c>
      <c r="D5994" s="4">
        <v>0</v>
      </c>
      <c r="E5994" s="141">
        <f t="shared" si="93"/>
        <v>0.35505615728783152</v>
      </c>
      <c r="F5994" s="3" t="s">
        <v>49</v>
      </c>
      <c r="G5994" s="3">
        <v>9</v>
      </c>
      <c r="H5994" s="125">
        <v>0.35505615728783152</v>
      </c>
      <c r="I5994" s="3"/>
      <c r="J5994" s="3"/>
      <c r="K5994" s="3" t="s">
        <v>98</v>
      </c>
      <c r="L5994" s="125">
        <v>-1.49278897147658E-2</v>
      </c>
      <c r="M5994" s="3">
        <v>17</v>
      </c>
      <c r="N5994" s="125">
        <v>-0.34167397316940301</v>
      </c>
      <c r="O5994" s="3">
        <v>4</v>
      </c>
      <c r="P5994" s="125">
        <v>2.83100738331943E-2</v>
      </c>
      <c r="Q5994" s="3">
        <v>7</v>
      </c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3"/>
    </row>
    <row r="5995" spans="1:30" hidden="1" x14ac:dyDescent="0.25">
      <c r="A5995" s="2">
        <v>1</v>
      </c>
      <c r="B5995" s="2">
        <v>2021</v>
      </c>
      <c r="C5995" s="4" t="str">
        <f>INDEX(Index!$B$1:$B$500,MATCH($F5995,Index!$A$1:$A$500,0)
)</f>
        <v>CIN</v>
      </c>
      <c r="D5995" s="4">
        <v>0</v>
      </c>
      <c r="E5995" s="141">
        <f t="shared" si="93"/>
        <v>0.1802620338259224</v>
      </c>
      <c r="F5995" s="3" t="s">
        <v>24</v>
      </c>
      <c r="G5995" s="3">
        <v>10</v>
      </c>
      <c r="H5995" s="125">
        <v>0.1802620338259224</v>
      </c>
      <c r="I5995" s="3"/>
      <c r="J5995" s="3"/>
      <c r="K5995" s="3" t="s">
        <v>98</v>
      </c>
      <c r="L5995" s="125">
        <v>9.37848831023817E-2</v>
      </c>
      <c r="M5995" s="3">
        <v>12</v>
      </c>
      <c r="N5995" s="125">
        <v>-1.73849397354611E-2</v>
      </c>
      <c r="O5995" s="3">
        <v>14</v>
      </c>
      <c r="P5995" s="125">
        <v>6.9092210988079605E-2</v>
      </c>
      <c r="Q5995" s="3">
        <v>4</v>
      </c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</row>
    <row r="5996" spans="1:30" hidden="1" x14ac:dyDescent="0.25">
      <c r="A5996" s="2">
        <v>1</v>
      </c>
      <c r="B5996" s="2">
        <v>2021</v>
      </c>
      <c r="C5996" s="4" t="str">
        <f>INDEX(Index!$B$1:$B$500,MATCH($F5996,Index!$A$1:$A$500,0)
)</f>
        <v>CLE</v>
      </c>
      <c r="D5996" s="4">
        <v>0</v>
      </c>
      <c r="E5996" s="141">
        <f t="shared" si="93"/>
        <v>0.17804134428299789</v>
      </c>
      <c r="F5996" s="3" t="s">
        <v>10</v>
      </c>
      <c r="G5996" s="3">
        <v>11</v>
      </c>
      <c r="H5996" s="125">
        <v>0.17804134428299789</v>
      </c>
      <c r="I5996" s="3"/>
      <c r="J5996" s="3"/>
      <c r="K5996" s="3" t="s">
        <v>99</v>
      </c>
      <c r="L5996" s="125">
        <v>0.548621924048044</v>
      </c>
      <c r="M5996" s="3">
        <v>1</v>
      </c>
      <c r="N5996" s="125">
        <v>0.27387741512987501</v>
      </c>
      <c r="O5996" s="3">
        <v>28</v>
      </c>
      <c r="P5996" s="125">
        <v>-9.6703164635171104E-2</v>
      </c>
      <c r="Q5996" s="3">
        <v>29</v>
      </c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3"/>
    </row>
    <row r="5997" spans="1:30" hidden="1" x14ac:dyDescent="0.25">
      <c r="A5997" s="2">
        <v>1</v>
      </c>
      <c r="B5997" s="2">
        <v>2021</v>
      </c>
      <c r="C5997" s="4" t="str">
        <f>INDEX(Index!$B$1:$B$500,MATCH($F5997,Index!$A$1:$A$500,0)
)</f>
        <v>TB</v>
      </c>
      <c r="D5997" s="4">
        <v>0</v>
      </c>
      <c r="E5997" s="141">
        <f t="shared" si="93"/>
        <v>0.11061205986984501</v>
      </c>
      <c r="F5997" s="3" t="s">
        <v>38</v>
      </c>
      <c r="G5997" s="3">
        <v>12</v>
      </c>
      <c r="H5997" s="125">
        <v>0.11061205986984501</v>
      </c>
      <c r="I5997" s="3"/>
      <c r="J5997" s="3"/>
      <c r="K5997" s="3" t="s">
        <v>98</v>
      </c>
      <c r="L5997" s="125">
        <v>0.20603803400836901</v>
      </c>
      <c r="M5997" s="3">
        <v>8</v>
      </c>
      <c r="N5997" s="125">
        <v>0.21960911384331</v>
      </c>
      <c r="O5997" s="3">
        <v>24</v>
      </c>
      <c r="P5997" s="125">
        <v>0.12418313970478601</v>
      </c>
      <c r="Q5997" s="3">
        <v>1</v>
      </c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  <c r="AC5997" s="3"/>
      <c r="AD5997" s="3"/>
    </row>
    <row r="5998" spans="1:30" hidden="1" x14ac:dyDescent="0.25">
      <c r="A5998" s="2">
        <v>1</v>
      </c>
      <c r="B5998" s="2">
        <v>2021</v>
      </c>
      <c r="C5998" s="4" t="str">
        <f>INDEX(Index!$B$1:$B$500,MATCH($F5998,Index!$A$1:$A$500,0)
)</f>
        <v>PIT</v>
      </c>
      <c r="D5998" s="4">
        <v>0</v>
      </c>
      <c r="E5998" s="141">
        <f t="shared" si="93"/>
        <v>8.1341165316532016E-2</v>
      </c>
      <c r="F5998" s="3" t="s">
        <v>32</v>
      </c>
      <c r="G5998" s="3">
        <v>13</v>
      </c>
      <c r="H5998" s="125">
        <v>8.1341165316532016E-2</v>
      </c>
      <c r="I5998" s="3"/>
      <c r="J5998" s="3"/>
      <c r="K5998" s="3" t="s">
        <v>98</v>
      </c>
      <c r="L5998" s="125">
        <v>-0.13174991660287799</v>
      </c>
      <c r="M5998" s="3">
        <v>24</v>
      </c>
      <c r="N5998" s="125">
        <v>-0.318669876726971</v>
      </c>
      <c r="O5998" s="3">
        <v>6</v>
      </c>
      <c r="P5998" s="125">
        <v>-0.10557879480756099</v>
      </c>
      <c r="Q5998" s="3">
        <v>30</v>
      </c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  <c r="AC5998" s="3"/>
      <c r="AD5998" s="3"/>
    </row>
    <row r="5999" spans="1:30" hidden="1" x14ac:dyDescent="0.25">
      <c r="A5999" s="2">
        <v>1</v>
      </c>
      <c r="B5999" s="2">
        <v>2021</v>
      </c>
      <c r="C5999" s="4" t="str">
        <f>INDEX(Index!$B$1:$B$500,MATCH($F5999,Index!$A$1:$A$500,0)
)</f>
        <v>MIA</v>
      </c>
      <c r="D5999" s="4">
        <v>0</v>
      </c>
      <c r="E5999" s="141">
        <f t="shared" si="93"/>
        <v>5.825298171652836E-2</v>
      </c>
      <c r="F5999" s="3" t="s">
        <v>4</v>
      </c>
      <c r="G5999" s="3">
        <v>14</v>
      </c>
      <c r="H5999" s="125">
        <v>5.825298171652836E-2</v>
      </c>
      <c r="I5999" s="3"/>
      <c r="J5999" s="3"/>
      <c r="K5999" s="3" t="s">
        <v>98</v>
      </c>
      <c r="L5999" s="125">
        <v>3.9424682901585399E-2</v>
      </c>
      <c r="M5999" s="3">
        <v>13</v>
      </c>
      <c r="N5999" s="125">
        <v>4.0409943888512403E-3</v>
      </c>
      <c r="O5999" s="3">
        <v>16</v>
      </c>
      <c r="P5999" s="125">
        <v>2.2869293203794199E-2</v>
      </c>
      <c r="Q5999" s="3">
        <v>9</v>
      </c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  <c r="AC5999" s="3"/>
      <c r="AD5999" s="3"/>
    </row>
    <row r="6000" spans="1:30" hidden="1" x14ac:dyDescent="0.25">
      <c r="A6000" s="2">
        <v>1</v>
      </c>
      <c r="B6000" s="2">
        <v>2021</v>
      </c>
      <c r="C6000" s="4" t="str">
        <f>INDEX(Index!$B$1:$B$500,MATCH($F6000,Index!$A$1:$A$500,0)
)</f>
        <v>LAC</v>
      </c>
      <c r="D6000" s="4">
        <v>0</v>
      </c>
      <c r="E6000" s="141">
        <f t="shared" si="93"/>
        <v>3.7074486429714004E-2</v>
      </c>
      <c r="F6000" s="3" t="s">
        <v>28</v>
      </c>
      <c r="G6000" s="3">
        <v>15</v>
      </c>
      <c r="H6000" s="125">
        <v>3.7074486429714004E-2</v>
      </c>
      <c r="I6000" s="3"/>
      <c r="J6000" s="3"/>
      <c r="K6000" s="3" t="s">
        <v>98</v>
      </c>
      <c r="L6000" s="125">
        <v>2.72145647462263E-2</v>
      </c>
      <c r="M6000" s="3">
        <v>15</v>
      </c>
      <c r="N6000" s="125">
        <v>-5.1785677868155702E-2</v>
      </c>
      <c r="O6000" s="3">
        <v>12</v>
      </c>
      <c r="P6000" s="125">
        <v>-4.1925756184667998E-2</v>
      </c>
      <c r="Q6000" s="3">
        <v>24</v>
      </c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3"/>
      <c r="AD6000" s="3"/>
    </row>
    <row r="6001" spans="1:30" hidden="1" x14ac:dyDescent="0.25">
      <c r="A6001" s="2">
        <v>1</v>
      </c>
      <c r="B6001" s="2">
        <v>2021</v>
      </c>
      <c r="C6001" s="4" t="str">
        <f>INDEX(Index!$B$1:$B$500,MATCH($F6001,Index!$A$1:$A$500,0)
)</f>
        <v>MIN</v>
      </c>
      <c r="D6001" s="4">
        <v>0</v>
      </c>
      <c r="E6001" s="141">
        <f t="shared" si="93"/>
        <v>1.8909218389599594E-2</v>
      </c>
      <c r="F6001" s="3" t="s">
        <v>46</v>
      </c>
      <c r="G6001" s="3">
        <v>16</v>
      </c>
      <c r="H6001" s="125">
        <v>1.8909218389599594E-2</v>
      </c>
      <c r="I6001" s="3"/>
      <c r="J6001" s="3"/>
      <c r="K6001" s="3" t="s">
        <v>99</v>
      </c>
      <c r="L6001" s="125">
        <v>-2.9870303102281101E-2</v>
      </c>
      <c r="M6001" s="3">
        <v>20</v>
      </c>
      <c r="N6001" s="125">
        <v>5.7202687713970302E-2</v>
      </c>
      <c r="O6001" s="3">
        <v>18</v>
      </c>
      <c r="P6001" s="125">
        <v>0.105982209205851</v>
      </c>
      <c r="Q6001" s="3">
        <v>2</v>
      </c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3"/>
      <c r="AD6001" s="3"/>
    </row>
    <row r="6002" spans="1:30" hidden="1" x14ac:dyDescent="0.25">
      <c r="A6002" s="2">
        <v>1</v>
      </c>
      <c r="B6002" s="2">
        <v>2021</v>
      </c>
      <c r="C6002" s="4" t="str">
        <f>INDEX(Index!$B$1:$B$500,MATCH($F6002,Index!$A$1:$A$500,0)
)</f>
        <v>LV</v>
      </c>
      <c r="D6002" s="4">
        <v>0</v>
      </c>
      <c r="E6002" s="141">
        <f t="shared" si="93"/>
        <v>-2.6312202009682005E-3</v>
      </c>
      <c r="F6002" s="3" t="s">
        <v>53</v>
      </c>
      <c r="G6002" s="3">
        <v>17</v>
      </c>
      <c r="H6002" s="125">
        <v>-2.6312202009682005E-3</v>
      </c>
      <c r="I6002" s="3"/>
      <c r="J6002" s="3"/>
      <c r="K6002" s="3" t="s">
        <v>98</v>
      </c>
      <c r="L6002" s="125">
        <v>-2.39577627514495E-2</v>
      </c>
      <c r="M6002" s="3">
        <v>19</v>
      </c>
      <c r="N6002" s="125">
        <v>-4.74820164912906E-2</v>
      </c>
      <c r="O6002" s="3">
        <v>13</v>
      </c>
      <c r="P6002" s="125">
        <v>-2.6155473940809301E-2</v>
      </c>
      <c r="Q6002" s="3">
        <v>19</v>
      </c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  <c r="AC6002" s="3"/>
      <c r="AD6002" s="3"/>
    </row>
    <row r="6003" spans="1:30" hidden="1" x14ac:dyDescent="0.25">
      <c r="A6003" s="2">
        <v>1</v>
      </c>
      <c r="B6003" s="2">
        <v>2021</v>
      </c>
      <c r="C6003" s="4" t="str">
        <f>INDEX(Index!$B$1:$B$500,MATCH($F6003,Index!$A$1:$A$500,0)
)</f>
        <v>WAS</v>
      </c>
      <c r="D6003" s="4">
        <v>0</v>
      </c>
      <c r="E6003" s="141">
        <f t="shared" si="93"/>
        <v>-4.2791927554637586E-2</v>
      </c>
      <c r="F6003" s="3" t="s">
        <v>26</v>
      </c>
      <c r="G6003" s="3">
        <v>18</v>
      </c>
      <c r="H6003" s="125">
        <v>-4.2791927554637586E-2</v>
      </c>
      <c r="I6003" s="3"/>
      <c r="J6003" s="3"/>
      <c r="K6003" s="3" t="s">
        <v>99</v>
      </c>
      <c r="L6003" s="125">
        <v>-8.0262234763527798E-2</v>
      </c>
      <c r="M6003" s="3">
        <v>22</v>
      </c>
      <c r="N6003" s="125">
        <v>8.8117522650368908E-3</v>
      </c>
      <c r="O6003" s="3">
        <v>17</v>
      </c>
      <c r="P6003" s="125">
        <v>4.6282059473927099E-2</v>
      </c>
      <c r="Q6003" s="3">
        <v>6</v>
      </c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  <c r="AC6003" s="3"/>
      <c r="AD6003" s="3"/>
    </row>
    <row r="6004" spans="1:30" hidden="1" x14ac:dyDescent="0.25">
      <c r="A6004" s="2">
        <v>1</v>
      </c>
      <c r="B6004" s="2">
        <v>2021</v>
      </c>
      <c r="C6004" s="4" t="str">
        <f>INDEX(Index!$B$1:$B$500,MATCH($F6004,Index!$A$1:$A$500,0)
)</f>
        <v>NE</v>
      </c>
      <c r="D6004" s="4">
        <v>0</v>
      </c>
      <c r="E6004" s="141">
        <f t="shared" si="93"/>
        <v>-5.6986872392006699E-2</v>
      </c>
      <c r="F6004" s="3" t="s">
        <v>17</v>
      </c>
      <c r="G6004" s="3">
        <v>19</v>
      </c>
      <c r="H6004" s="125">
        <v>-5.6986872392006699E-2</v>
      </c>
      <c r="I6004" s="3"/>
      <c r="J6004" s="3"/>
      <c r="K6004" s="3" t="s">
        <v>99</v>
      </c>
      <c r="L6004" s="125">
        <v>3.3443346132491801E-2</v>
      </c>
      <c r="M6004" s="3">
        <v>14</v>
      </c>
      <c r="N6004" s="125">
        <v>5.8821290577396101E-2</v>
      </c>
      <c r="O6004" s="3">
        <v>19</v>
      </c>
      <c r="P6004" s="125">
        <v>-3.1608927947102398E-2</v>
      </c>
      <c r="Q6004" s="3">
        <v>22</v>
      </c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3"/>
      <c r="AD6004" s="3"/>
    </row>
    <row r="6005" spans="1:30" hidden="1" x14ac:dyDescent="0.25">
      <c r="A6005" s="2">
        <v>1</v>
      </c>
      <c r="B6005" s="2">
        <v>2021</v>
      </c>
      <c r="C6005" s="4" t="str">
        <f>INDEX(Index!$B$1:$B$500,MATCH($F6005,Index!$A$1:$A$500,0)
)</f>
        <v>BAL</v>
      </c>
      <c r="D6005" s="4">
        <v>0</v>
      </c>
      <c r="E6005" s="141">
        <f t="shared" si="93"/>
        <v>-0.1314429349984837</v>
      </c>
      <c r="F6005" s="3" t="s">
        <v>18</v>
      </c>
      <c r="G6005" s="3">
        <v>20</v>
      </c>
      <c r="H6005" s="125">
        <v>-0.1314429349984837</v>
      </c>
      <c r="I6005" s="3"/>
      <c r="J6005" s="3"/>
      <c r="K6005" s="3" t="s">
        <v>99</v>
      </c>
      <c r="L6005" s="125">
        <v>-0.11380637722590101</v>
      </c>
      <c r="M6005" s="3">
        <v>23</v>
      </c>
      <c r="N6005" s="125">
        <v>9.2201608638176502E-2</v>
      </c>
      <c r="O6005" s="3">
        <v>20</v>
      </c>
      <c r="P6005" s="125">
        <v>7.4565050865593799E-2</v>
      </c>
      <c r="Q6005" s="3">
        <v>3</v>
      </c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3"/>
      <c r="AD6005" s="3"/>
    </row>
    <row r="6006" spans="1:30" hidden="1" x14ac:dyDescent="0.25">
      <c r="A6006" s="2">
        <v>1</v>
      </c>
      <c r="B6006" s="2">
        <v>2021</v>
      </c>
      <c r="C6006" s="4" t="str">
        <f>INDEX(Index!$B$1:$B$500,MATCH($F6006,Index!$A$1:$A$500,0)
)</f>
        <v>KC</v>
      </c>
      <c r="D6006" s="4">
        <v>0</v>
      </c>
      <c r="E6006" s="141">
        <f t="shared" si="93"/>
        <v>-0.17617507620294678</v>
      </c>
      <c r="F6006" s="3" t="s">
        <v>5</v>
      </c>
      <c r="G6006" s="3">
        <v>21</v>
      </c>
      <c r="H6006" s="125">
        <v>-0.17617507620294678</v>
      </c>
      <c r="I6006" s="3"/>
      <c r="J6006" s="3"/>
      <c r="K6006" s="3" t="s">
        <v>98</v>
      </c>
      <c r="L6006" s="125">
        <v>0.30005485593730802</v>
      </c>
      <c r="M6006" s="3">
        <v>5</v>
      </c>
      <c r="N6006" s="125">
        <v>0.49055261493668001</v>
      </c>
      <c r="O6006" s="3">
        <v>32</v>
      </c>
      <c r="P6006" s="125">
        <v>1.43226827964252E-2</v>
      </c>
      <c r="Q6006" s="3">
        <v>11</v>
      </c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3"/>
    </row>
    <row r="6007" spans="1:30" hidden="1" x14ac:dyDescent="0.25">
      <c r="A6007" s="2">
        <v>1</v>
      </c>
      <c r="B6007" s="2">
        <v>2021</v>
      </c>
      <c r="C6007" s="4" t="str">
        <f>INDEX(Index!$B$1:$B$500,MATCH($F6007,Index!$A$1:$A$500,0)
)</f>
        <v>DAL</v>
      </c>
      <c r="D6007" s="4">
        <v>0</v>
      </c>
      <c r="E6007" s="141">
        <f t="shared" si="93"/>
        <v>-0.18962571174256201</v>
      </c>
      <c r="F6007" s="3" t="s">
        <v>3</v>
      </c>
      <c r="G6007" s="3">
        <v>22</v>
      </c>
      <c r="H6007" s="125">
        <v>-0.18962571174256201</v>
      </c>
      <c r="I6007" s="3"/>
      <c r="J6007" s="3"/>
      <c r="K6007" s="3" t="s">
        <v>99</v>
      </c>
      <c r="L6007" s="125">
        <v>0.23191681151586299</v>
      </c>
      <c r="M6007" s="3">
        <v>7</v>
      </c>
      <c r="N6007" s="125">
        <v>0.244857206501537</v>
      </c>
      <c r="O6007" s="3">
        <v>26</v>
      </c>
      <c r="P6007" s="125">
        <v>-0.17668531675688801</v>
      </c>
      <c r="Q6007" s="3">
        <v>32</v>
      </c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  <c r="AC6007" s="3"/>
      <c r="AD6007" s="3"/>
    </row>
    <row r="6008" spans="1:30" hidden="1" x14ac:dyDescent="0.25">
      <c r="A6008" s="2">
        <v>1</v>
      </c>
      <c r="B6008" s="2">
        <v>2021</v>
      </c>
      <c r="C6008" s="4" t="str">
        <f>INDEX(Index!$B$1:$B$500,MATCH($F6008,Index!$A$1:$A$500,0)
)</f>
        <v>BUF</v>
      </c>
      <c r="D6008" s="4">
        <v>0</v>
      </c>
      <c r="E6008" s="141">
        <f t="shared" si="93"/>
        <v>-0.20873395088331759</v>
      </c>
      <c r="F6008" s="3" t="s">
        <v>0</v>
      </c>
      <c r="G6008" s="3">
        <v>23</v>
      </c>
      <c r="H6008" s="125">
        <v>-0.20873395088331759</v>
      </c>
      <c r="I6008" s="3"/>
      <c r="J6008" s="3"/>
      <c r="K6008" s="3" t="s">
        <v>99</v>
      </c>
      <c r="L6008" s="125">
        <v>-0.21237341323835099</v>
      </c>
      <c r="M6008" s="3">
        <v>27</v>
      </c>
      <c r="N6008" s="125">
        <v>-7.3912978135251606E-2</v>
      </c>
      <c r="O6008" s="3">
        <v>11</v>
      </c>
      <c r="P6008" s="125">
        <v>-7.0273515780218204E-2</v>
      </c>
      <c r="Q6008" s="3">
        <v>28</v>
      </c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3"/>
    </row>
    <row r="6009" spans="1:30" hidden="1" x14ac:dyDescent="0.25">
      <c r="A6009" s="2">
        <v>1</v>
      </c>
      <c r="B6009" s="2">
        <v>2021</v>
      </c>
      <c r="C6009" s="4" t="str">
        <f>INDEX(Index!$B$1:$B$500,MATCH($F6009,Index!$A$1:$A$500,0)
)</f>
        <v>NYG</v>
      </c>
      <c r="D6009" s="4">
        <v>0</v>
      </c>
      <c r="E6009" s="141">
        <f t="shared" si="93"/>
        <v>-0.23985175437829812</v>
      </c>
      <c r="F6009" s="3" t="s">
        <v>15</v>
      </c>
      <c r="G6009" s="3">
        <v>24</v>
      </c>
      <c r="H6009" s="125">
        <v>-0.23985175437829812</v>
      </c>
      <c r="I6009" s="3"/>
      <c r="J6009" s="3"/>
      <c r="K6009" s="3" t="s">
        <v>99</v>
      </c>
      <c r="L6009" s="125">
        <v>-1.8801815344445701E-2</v>
      </c>
      <c r="M6009" s="3">
        <v>18</v>
      </c>
      <c r="N6009" s="125">
        <v>0.19951828441446201</v>
      </c>
      <c r="O6009" s="3">
        <v>23</v>
      </c>
      <c r="P6009" s="125">
        <v>-2.1531654619390401E-2</v>
      </c>
      <c r="Q6009" s="3">
        <v>17</v>
      </c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3"/>
      <c r="AD6009" s="3"/>
    </row>
    <row r="6010" spans="1:30" hidden="1" x14ac:dyDescent="0.25">
      <c r="A6010" s="2">
        <v>1</v>
      </c>
      <c r="B6010" s="2">
        <v>2021</v>
      </c>
      <c r="C6010" s="4" t="str">
        <f>INDEX(Index!$B$1:$B$500,MATCH($F6010,Index!$A$1:$A$500,0)
)</f>
        <v>JAX</v>
      </c>
      <c r="D6010" s="4">
        <v>0</v>
      </c>
      <c r="E6010" s="141">
        <f t="shared" si="93"/>
        <v>-0.32016931504104484</v>
      </c>
      <c r="F6010" s="3" t="s">
        <v>12</v>
      </c>
      <c r="G6010" s="3">
        <v>25</v>
      </c>
      <c r="H6010" s="125">
        <v>-0.32016931504104484</v>
      </c>
      <c r="I6010" s="3"/>
      <c r="J6010" s="3"/>
      <c r="K6010" s="3" t="s">
        <v>99</v>
      </c>
      <c r="L6010" s="125">
        <v>-0.27920948860439998</v>
      </c>
      <c r="M6010" s="3">
        <v>28</v>
      </c>
      <c r="N6010" s="125">
        <v>-1.4407849125855901E-2</v>
      </c>
      <c r="O6010" s="3">
        <v>15</v>
      </c>
      <c r="P6010" s="125">
        <v>-5.5367675562500801E-2</v>
      </c>
      <c r="Q6010" s="3">
        <v>26</v>
      </c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3"/>
      <c r="AD6010" s="3"/>
    </row>
    <row r="6011" spans="1:30" hidden="1" x14ac:dyDescent="0.25">
      <c r="A6011" s="2">
        <v>1</v>
      </c>
      <c r="B6011" s="2">
        <v>2021</v>
      </c>
      <c r="C6011" s="4" t="str">
        <f>INDEX(Index!$B$1:$B$500,MATCH($F6011,Index!$A$1:$A$500,0)
)</f>
        <v>NYJ</v>
      </c>
      <c r="D6011" s="4">
        <v>0</v>
      </c>
      <c r="E6011" s="141">
        <f t="shared" si="93"/>
        <v>-0.43313626465622673</v>
      </c>
      <c r="F6011" s="3" t="s">
        <v>9</v>
      </c>
      <c r="G6011" s="3">
        <v>26</v>
      </c>
      <c r="H6011" s="125">
        <v>-0.43313626465622673</v>
      </c>
      <c r="I6011" s="3"/>
      <c r="J6011" s="3"/>
      <c r="K6011" s="3" t="s">
        <v>99</v>
      </c>
      <c r="L6011" s="125">
        <v>-0.29024687953140699</v>
      </c>
      <c r="M6011" s="3">
        <v>29</v>
      </c>
      <c r="N6011" s="125">
        <v>0.12696202556584299</v>
      </c>
      <c r="O6011" s="3">
        <v>21</v>
      </c>
      <c r="P6011" s="125">
        <v>-1.5927359558976801E-2</v>
      </c>
      <c r="Q6011" s="3">
        <v>15</v>
      </c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3"/>
      <c r="AD6011" s="3"/>
    </row>
    <row r="6012" spans="1:30" hidden="1" x14ac:dyDescent="0.25">
      <c r="A6012" s="2">
        <v>1</v>
      </c>
      <c r="B6012" s="2">
        <v>2021</v>
      </c>
      <c r="C6012" s="4" t="str">
        <f>INDEX(Index!$B$1:$B$500,MATCH($F6012,Index!$A$1:$A$500,0)
)</f>
        <v>CHI</v>
      </c>
      <c r="D6012" s="4">
        <v>0</v>
      </c>
      <c r="E6012" s="141">
        <f t="shared" si="93"/>
        <v>-0.48559407606216953</v>
      </c>
      <c r="F6012" s="3" t="s">
        <v>64</v>
      </c>
      <c r="G6012" s="3">
        <v>27</v>
      </c>
      <c r="H6012" s="125">
        <v>-0.48559407606216953</v>
      </c>
      <c r="I6012" s="3"/>
      <c r="J6012" s="3"/>
      <c r="K6012" s="3" t="s">
        <v>99</v>
      </c>
      <c r="L6012" s="125">
        <v>-5.2591104151074701E-2</v>
      </c>
      <c r="M6012" s="3">
        <v>21</v>
      </c>
      <c r="N6012" s="125">
        <v>0.44865535108912702</v>
      </c>
      <c r="O6012" s="3">
        <v>31</v>
      </c>
      <c r="P6012" s="125">
        <v>1.5652379178032201E-2</v>
      </c>
      <c r="Q6012" s="3">
        <v>10</v>
      </c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3"/>
      <c r="AD6012" s="3"/>
    </row>
    <row r="6013" spans="1:30" hidden="1" x14ac:dyDescent="0.25">
      <c r="A6013" s="2">
        <v>1</v>
      </c>
      <c r="B6013" s="2">
        <v>2021</v>
      </c>
      <c r="C6013" s="4" t="str">
        <f>INDEX(Index!$B$1:$B$500,MATCH($F6013,Index!$A$1:$A$500,0)
)</f>
        <v>IND</v>
      </c>
      <c r="D6013" s="4">
        <v>0</v>
      </c>
      <c r="E6013" s="141">
        <f t="shared" si="93"/>
        <v>-0.49447030615869392</v>
      </c>
      <c r="F6013" s="3" t="s">
        <v>35</v>
      </c>
      <c r="G6013" s="3">
        <v>28</v>
      </c>
      <c r="H6013" s="125">
        <v>-0.49447030615869392</v>
      </c>
      <c r="I6013" s="3"/>
      <c r="J6013" s="3"/>
      <c r="K6013" s="3" t="s">
        <v>99</v>
      </c>
      <c r="L6013" s="125">
        <v>-0.14200327771430199</v>
      </c>
      <c r="M6013" s="3">
        <v>25</v>
      </c>
      <c r="N6013" s="125">
        <v>0.35228335041765002</v>
      </c>
      <c r="O6013" s="3">
        <v>29</v>
      </c>
      <c r="P6013" s="125">
        <v>-1.8367802674193001E-4</v>
      </c>
      <c r="Q6013" s="3">
        <v>13</v>
      </c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3"/>
      <c r="AD6013" s="3"/>
    </row>
    <row r="6014" spans="1:30" hidden="1" x14ac:dyDescent="0.25">
      <c r="A6014" s="2">
        <v>1</v>
      </c>
      <c r="B6014" s="2">
        <v>2021</v>
      </c>
      <c r="C6014" s="4" t="str">
        <f>INDEX(Index!$B$1:$B$500,MATCH($F6014,Index!$A$1:$A$500,0)
)</f>
        <v>DET</v>
      </c>
      <c r="D6014" s="4">
        <v>0</v>
      </c>
      <c r="E6014" s="141">
        <f t="shared" si="93"/>
        <v>-0.67302894146639591</v>
      </c>
      <c r="F6014" s="3" t="s">
        <v>21</v>
      </c>
      <c r="G6014" s="3">
        <v>29</v>
      </c>
      <c r="H6014" s="125">
        <v>-0.67302894146639591</v>
      </c>
      <c r="I6014" s="3"/>
      <c r="J6014" s="3"/>
      <c r="K6014" s="3" t="s">
        <v>99</v>
      </c>
      <c r="L6014" s="125">
        <v>-0.202728190960308</v>
      </c>
      <c r="M6014" s="3">
        <v>26</v>
      </c>
      <c r="N6014" s="125">
        <v>0.41205980160723099</v>
      </c>
      <c r="O6014" s="3">
        <v>30</v>
      </c>
      <c r="P6014" s="125">
        <v>-5.8240948898856899E-2</v>
      </c>
      <c r="Q6014" s="3">
        <v>27</v>
      </c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3"/>
      <c r="AD6014" s="3"/>
    </row>
    <row r="6015" spans="1:30" hidden="1" x14ac:dyDescent="0.25">
      <c r="A6015" s="2">
        <v>1</v>
      </c>
      <c r="B6015" s="2">
        <v>2021</v>
      </c>
      <c r="C6015" s="4" t="str">
        <f>INDEX(Index!$B$1:$B$500,MATCH($F6015,Index!$A$1:$A$500,0)
)</f>
        <v>ATL</v>
      </c>
      <c r="D6015" s="4">
        <v>0</v>
      </c>
      <c r="E6015" s="141">
        <f t="shared" si="93"/>
        <v>-0.75693797643020033</v>
      </c>
      <c r="F6015" s="3" t="s">
        <v>43</v>
      </c>
      <c r="G6015" s="3">
        <v>30</v>
      </c>
      <c r="H6015" s="125">
        <v>-0.75693797643020033</v>
      </c>
      <c r="I6015" s="3"/>
      <c r="J6015" s="3"/>
      <c r="K6015" s="3" t="s">
        <v>99</v>
      </c>
      <c r="L6015" s="125">
        <v>-0.47000036149352697</v>
      </c>
      <c r="M6015" s="3">
        <v>30</v>
      </c>
      <c r="N6015" s="125">
        <v>0.25674832043750501</v>
      </c>
      <c r="O6015" s="3">
        <v>27</v>
      </c>
      <c r="P6015" s="125">
        <v>-3.0189294499168299E-2</v>
      </c>
      <c r="Q6015" s="3">
        <v>21</v>
      </c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3"/>
      <c r="AD6015" s="3"/>
    </row>
    <row r="6016" spans="1:30" hidden="1" x14ac:dyDescent="0.25">
      <c r="A6016" s="2">
        <v>1</v>
      </c>
      <c r="B6016" s="2">
        <v>2021</v>
      </c>
      <c r="C6016" s="4" t="str">
        <f>INDEX(Index!$B$1:$B$500,MATCH($F6016,Index!$A$1:$A$500,0)
)</f>
        <v>GB</v>
      </c>
      <c r="D6016" s="4">
        <v>0</v>
      </c>
      <c r="E6016" s="141">
        <f t="shared" si="93"/>
        <v>-0.80994391094924534</v>
      </c>
      <c r="F6016" s="3" t="s">
        <v>20</v>
      </c>
      <c r="G6016" s="3">
        <v>31</v>
      </c>
      <c r="H6016" s="125">
        <v>-0.80994391094924534</v>
      </c>
      <c r="I6016" s="3"/>
      <c r="J6016" s="3"/>
      <c r="K6016" s="3" t="s">
        <v>99</v>
      </c>
      <c r="L6016" s="125">
        <v>-0.53553066336863098</v>
      </c>
      <c r="M6016" s="3">
        <v>32</v>
      </c>
      <c r="N6016" s="125">
        <v>0.23456060985101801</v>
      </c>
      <c r="O6016" s="3">
        <v>25</v>
      </c>
      <c r="P6016" s="125">
        <v>-3.9852637729596303E-2</v>
      </c>
      <c r="Q6016" s="3">
        <v>23</v>
      </c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3"/>
      <c r="AD6016" s="3"/>
    </row>
    <row r="6017" spans="1:30" hidden="1" x14ac:dyDescent="0.25">
      <c r="A6017" s="2">
        <v>1</v>
      </c>
      <c r="B6017" s="2">
        <v>2021</v>
      </c>
      <c r="C6017" s="4" t="str">
        <f>INDEX(Index!$B$1:$B$500,MATCH($F6017,Index!$A$1:$A$500,0)
)</f>
        <v>TEN</v>
      </c>
      <c r="D6017" s="4">
        <v>0</v>
      </c>
      <c r="E6017" s="141">
        <f t="shared" si="93"/>
        <v>-0.83215816818229893</v>
      </c>
      <c r="F6017" s="3" t="s">
        <v>45</v>
      </c>
      <c r="G6017" s="3">
        <v>32</v>
      </c>
      <c r="H6017" s="125">
        <v>-0.83215816818229893</v>
      </c>
      <c r="I6017" s="3"/>
      <c r="J6017" s="3"/>
      <c r="K6017" s="3" t="s">
        <v>99</v>
      </c>
      <c r="L6017" s="125">
        <v>-0.511095239484612</v>
      </c>
      <c r="M6017" s="3">
        <v>31</v>
      </c>
      <c r="N6017" s="125">
        <v>0.187447871037726</v>
      </c>
      <c r="O6017" s="3">
        <v>22</v>
      </c>
      <c r="P6017" s="125">
        <v>-0.13361505765996101</v>
      </c>
      <c r="Q6017" s="3">
        <v>31</v>
      </c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3"/>
      <c r="AD6017" s="3"/>
    </row>
    <row r="6018" spans="1:30" hidden="1" x14ac:dyDescent="0.25">
      <c r="A6018" s="2">
        <v>2</v>
      </c>
      <c r="B6018" s="2">
        <v>2021</v>
      </c>
      <c r="C6018" s="4" t="str">
        <f>INDEX(Index!$B$1:$B$500,MATCH($F6018,Index!$A$1:$A$500,0)
)</f>
        <v>CAR</v>
      </c>
      <c r="D6018" s="4">
        <v>0</v>
      </c>
      <c r="E6018" s="141">
        <f t="shared" ref="E6018:E6081" si="94">IF(D6018=1,H6018/100,H6018)</f>
        <v>0.49039279258019985</v>
      </c>
      <c r="F6018" s="3" t="s">
        <v>51</v>
      </c>
      <c r="G6018" s="3">
        <v>1</v>
      </c>
      <c r="H6018" s="125">
        <v>0.49039279258019985</v>
      </c>
      <c r="I6018" s="3"/>
      <c r="J6018" s="3"/>
      <c r="K6018" s="3" t="s">
        <v>100</v>
      </c>
      <c r="L6018" s="125">
        <v>4.24205493410219E-2</v>
      </c>
      <c r="M6018" s="3">
        <v>15</v>
      </c>
      <c r="N6018" s="125">
        <v>-0.54555054504591305</v>
      </c>
      <c r="O6018" s="3">
        <v>1</v>
      </c>
      <c r="P6018" s="125">
        <v>-9.7578301806735102E-2</v>
      </c>
      <c r="Q6018" s="3">
        <v>32</v>
      </c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3"/>
      <c r="AD6018" s="3"/>
    </row>
    <row r="6019" spans="1:30" hidden="1" x14ac:dyDescent="0.25">
      <c r="A6019" s="2">
        <v>2</v>
      </c>
      <c r="B6019" s="2">
        <v>2021</v>
      </c>
      <c r="C6019" s="4" t="str">
        <f>INDEX(Index!$B$1:$B$500,MATCH($F6019,Index!$A$1:$A$500,0)
)</f>
        <v>DEN</v>
      </c>
      <c r="D6019" s="4">
        <v>0</v>
      </c>
      <c r="E6019" s="141">
        <f t="shared" si="94"/>
        <v>0.47230908027090357</v>
      </c>
      <c r="F6019" s="3" t="s">
        <v>39</v>
      </c>
      <c r="G6019" s="3">
        <v>2</v>
      </c>
      <c r="H6019" s="125">
        <v>0.47230908027090357</v>
      </c>
      <c r="I6019" s="3"/>
      <c r="J6019" s="3"/>
      <c r="K6019" s="3" t="s">
        <v>100</v>
      </c>
      <c r="L6019" s="125">
        <v>0.29405899014215298</v>
      </c>
      <c r="M6019" s="3">
        <v>5</v>
      </c>
      <c r="N6019" s="125">
        <v>-0.25658106634512001</v>
      </c>
      <c r="O6019" s="3">
        <v>4</v>
      </c>
      <c r="P6019" s="125">
        <v>-7.8330976216369405E-2</v>
      </c>
      <c r="Q6019" s="3">
        <v>30</v>
      </c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3"/>
      <c r="AD6019" s="3"/>
    </row>
    <row r="6020" spans="1:30" hidden="1" x14ac:dyDescent="0.25">
      <c r="A6020" s="2">
        <v>2</v>
      </c>
      <c r="B6020" s="2">
        <v>2021</v>
      </c>
      <c r="C6020" s="4" t="str">
        <f>INDEX(Index!$B$1:$B$500,MATCH($F6020,Index!$A$1:$A$500,0)
)</f>
        <v>SF</v>
      </c>
      <c r="D6020" s="4">
        <v>0</v>
      </c>
      <c r="E6020" s="141">
        <f t="shared" si="94"/>
        <v>0.41789390912162105</v>
      </c>
      <c r="F6020" s="3" t="s">
        <v>1</v>
      </c>
      <c r="G6020" s="3">
        <v>3</v>
      </c>
      <c r="H6020" s="125">
        <v>0.41789390912162105</v>
      </c>
      <c r="I6020" s="3"/>
      <c r="J6020" s="3"/>
      <c r="K6020" s="3" t="s">
        <v>100</v>
      </c>
      <c r="L6020" s="125">
        <v>0.178645485719862</v>
      </c>
      <c r="M6020" s="3">
        <v>8</v>
      </c>
      <c r="N6020" s="125">
        <v>-0.23361503334865599</v>
      </c>
      <c r="O6020" s="3">
        <v>5</v>
      </c>
      <c r="P6020" s="125">
        <v>5.6333900531030396E-3</v>
      </c>
      <c r="Q6020" s="3">
        <v>10</v>
      </c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3"/>
      <c r="AD6020" s="3"/>
    </row>
    <row r="6021" spans="1:30" hidden="1" x14ac:dyDescent="0.25">
      <c r="A6021" s="2">
        <v>2</v>
      </c>
      <c r="B6021" s="2">
        <v>2021</v>
      </c>
      <c r="C6021" s="4" t="str">
        <f>INDEX(Index!$B$1:$B$500,MATCH($F6021,Index!$A$1:$A$500,0)
)</f>
        <v>LAR</v>
      </c>
      <c r="D6021" s="4">
        <v>0</v>
      </c>
      <c r="E6021" s="141">
        <f t="shared" si="94"/>
        <v>0.37427010277350659</v>
      </c>
      <c r="F6021" s="3" t="s">
        <v>42</v>
      </c>
      <c r="G6021" s="3">
        <v>4</v>
      </c>
      <c r="H6021" s="125">
        <v>0.37427010277350659</v>
      </c>
      <c r="I6021" s="3"/>
      <c r="J6021" s="3"/>
      <c r="K6021" s="3" t="s">
        <v>100</v>
      </c>
      <c r="L6021" s="125">
        <v>0.32457563167559</v>
      </c>
      <c r="M6021" s="3">
        <v>4</v>
      </c>
      <c r="N6021" s="125">
        <v>-0.14549634742675899</v>
      </c>
      <c r="O6021" s="3">
        <v>9</v>
      </c>
      <c r="P6021" s="125">
        <v>-9.5801876328842406E-2</v>
      </c>
      <c r="Q6021" s="3">
        <v>31</v>
      </c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3"/>
      <c r="AD6021" s="3"/>
    </row>
    <row r="6022" spans="1:30" hidden="1" x14ac:dyDescent="0.25">
      <c r="A6022" s="2">
        <v>2</v>
      </c>
      <c r="B6022" s="2">
        <v>2021</v>
      </c>
      <c r="C6022" s="4" t="str">
        <f>INDEX(Index!$B$1:$B$500,MATCH($F6022,Index!$A$1:$A$500,0)
)</f>
        <v>SEA</v>
      </c>
      <c r="D6022" s="4">
        <v>0</v>
      </c>
      <c r="E6022" s="141">
        <f t="shared" si="94"/>
        <v>0.35593466585767874</v>
      </c>
      <c r="F6022" s="3" t="s">
        <v>30</v>
      </c>
      <c r="G6022" s="3">
        <v>5</v>
      </c>
      <c r="H6022" s="125">
        <v>0.35593466585767874</v>
      </c>
      <c r="I6022" s="3"/>
      <c r="J6022" s="3"/>
      <c r="K6022" s="3" t="s">
        <v>101</v>
      </c>
      <c r="L6022" s="125">
        <v>0.33048238848214001</v>
      </c>
      <c r="M6022" s="3">
        <v>3</v>
      </c>
      <c r="N6022" s="125">
        <v>-6.0678649867912597E-2</v>
      </c>
      <c r="O6022" s="3">
        <v>15</v>
      </c>
      <c r="P6022" s="125">
        <v>-3.5226372492373897E-2</v>
      </c>
      <c r="Q6022" s="3">
        <v>22</v>
      </c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</row>
    <row r="6023" spans="1:30" hidden="1" x14ac:dyDescent="0.25">
      <c r="A6023" s="2">
        <v>2</v>
      </c>
      <c r="B6023" s="2">
        <v>2021</v>
      </c>
      <c r="C6023" s="4" t="str">
        <f>INDEX(Index!$B$1:$B$500,MATCH($F6023,Index!$A$1:$A$500,0)
)</f>
        <v>ARI</v>
      </c>
      <c r="D6023" s="4">
        <v>0</v>
      </c>
      <c r="E6023" s="141">
        <f t="shared" si="94"/>
        <v>0.34553277646855962</v>
      </c>
      <c r="F6023" s="3" t="s">
        <v>23</v>
      </c>
      <c r="G6023" s="3">
        <v>6</v>
      </c>
      <c r="H6023" s="125">
        <v>0.34553277646855962</v>
      </c>
      <c r="I6023" s="3"/>
      <c r="J6023" s="3"/>
      <c r="K6023" s="3" t="s">
        <v>100</v>
      </c>
      <c r="L6023" s="125">
        <v>0.14797374963341001</v>
      </c>
      <c r="M6023" s="3">
        <v>9</v>
      </c>
      <c r="N6023" s="125">
        <v>-0.16505828796483499</v>
      </c>
      <c r="O6023" s="3">
        <v>8</v>
      </c>
      <c r="P6023" s="125">
        <v>3.2500738870314599E-2</v>
      </c>
      <c r="Q6023" s="3">
        <v>8</v>
      </c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  <c r="AC6023" s="3"/>
      <c r="AD6023" s="3"/>
    </row>
    <row r="6024" spans="1:30" hidden="1" x14ac:dyDescent="0.25">
      <c r="A6024" s="2">
        <v>2</v>
      </c>
      <c r="B6024" s="2">
        <v>2021</v>
      </c>
      <c r="C6024" s="4" t="str">
        <f>INDEX(Index!$B$1:$B$500,MATCH($F6024,Index!$A$1:$A$500,0)
)</f>
        <v>TB</v>
      </c>
      <c r="D6024" s="4">
        <v>0</v>
      </c>
      <c r="E6024" s="141">
        <f t="shared" si="94"/>
        <v>0.2880606428921279</v>
      </c>
      <c r="F6024" s="3" t="s">
        <v>38</v>
      </c>
      <c r="G6024" s="3">
        <v>7</v>
      </c>
      <c r="H6024" s="125">
        <v>0.2880606428921279</v>
      </c>
      <c r="I6024" s="3"/>
      <c r="J6024" s="3"/>
      <c r="K6024" s="3" t="s">
        <v>100</v>
      </c>
      <c r="L6024" s="125">
        <v>0.24027998210784901</v>
      </c>
      <c r="M6024" s="3">
        <v>7</v>
      </c>
      <c r="N6024" s="125">
        <v>-1.9110121462828601E-4</v>
      </c>
      <c r="O6024" s="3">
        <v>17</v>
      </c>
      <c r="P6024" s="125">
        <v>4.7589559569650601E-2</v>
      </c>
      <c r="Q6024" s="3">
        <v>4</v>
      </c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  <c r="AC6024" s="3"/>
      <c r="AD6024" s="3"/>
    </row>
    <row r="6025" spans="1:30" hidden="1" x14ac:dyDescent="0.25">
      <c r="A6025" s="2">
        <v>2</v>
      </c>
      <c r="B6025" s="2">
        <v>2021</v>
      </c>
      <c r="C6025" s="4" t="str">
        <f>INDEX(Index!$B$1:$B$500,MATCH($F6025,Index!$A$1:$A$500,0)
)</f>
        <v>CLE</v>
      </c>
      <c r="D6025" s="4">
        <v>0</v>
      </c>
      <c r="E6025" s="141">
        <f t="shared" si="94"/>
        <v>0.27025811925960669</v>
      </c>
      <c r="F6025" s="3" t="s">
        <v>10</v>
      </c>
      <c r="G6025" s="3">
        <v>8</v>
      </c>
      <c r="H6025" s="125">
        <v>0.27025811925960669</v>
      </c>
      <c r="I6025" s="3"/>
      <c r="J6025" s="3"/>
      <c r="K6025" s="3" t="s">
        <v>101</v>
      </c>
      <c r="L6025" s="125">
        <v>0.41033571541983199</v>
      </c>
      <c r="M6025" s="3">
        <v>1</v>
      </c>
      <c r="N6025" s="125">
        <v>0.10316939359859199</v>
      </c>
      <c r="O6025" s="3">
        <v>20</v>
      </c>
      <c r="P6025" s="125">
        <v>-3.6908202561633303E-2</v>
      </c>
      <c r="Q6025" s="3">
        <v>23</v>
      </c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  <c r="AC6025" s="3"/>
      <c r="AD6025" s="3"/>
    </row>
    <row r="6026" spans="1:30" hidden="1" x14ac:dyDescent="0.25">
      <c r="A6026" s="2">
        <v>2</v>
      </c>
      <c r="B6026" s="2">
        <v>2021</v>
      </c>
      <c r="C6026" s="4" t="str">
        <f>INDEX(Index!$B$1:$B$500,MATCH($F6026,Index!$A$1:$A$500,0)
)</f>
        <v>NE</v>
      </c>
      <c r="D6026" s="4">
        <v>0</v>
      </c>
      <c r="E6026" s="141">
        <f t="shared" si="94"/>
        <v>0.2160387819915916</v>
      </c>
      <c r="F6026" s="3" t="s">
        <v>17</v>
      </c>
      <c r="G6026" s="3">
        <v>9</v>
      </c>
      <c r="H6026" s="125">
        <v>0.2160387819915916</v>
      </c>
      <c r="I6026" s="3"/>
      <c r="J6026" s="3"/>
      <c r="K6026" s="3" t="s">
        <v>101</v>
      </c>
      <c r="L6026" s="125">
        <v>-2.3911158978579001E-2</v>
      </c>
      <c r="M6026" s="3">
        <v>20</v>
      </c>
      <c r="N6026" s="125">
        <v>-0.25973972473117901</v>
      </c>
      <c r="O6026" s="3">
        <v>3</v>
      </c>
      <c r="P6026" s="125">
        <v>-1.97897837610084E-2</v>
      </c>
      <c r="Q6026" s="3">
        <v>18</v>
      </c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  <c r="AC6026" s="3"/>
      <c r="AD6026" s="3"/>
    </row>
    <row r="6027" spans="1:30" hidden="1" x14ac:dyDescent="0.25">
      <c r="A6027" s="2">
        <v>2</v>
      </c>
      <c r="B6027" s="2">
        <v>2021</v>
      </c>
      <c r="C6027" s="4" t="str">
        <f>INDEX(Index!$B$1:$B$500,MATCH($F6027,Index!$A$1:$A$500,0)
)</f>
        <v>PHI</v>
      </c>
      <c r="D6027" s="4">
        <v>0</v>
      </c>
      <c r="E6027" s="141">
        <f t="shared" si="94"/>
        <v>0.16489084988161451</v>
      </c>
      <c r="F6027" s="3" t="s">
        <v>7</v>
      </c>
      <c r="G6027" s="3">
        <v>10</v>
      </c>
      <c r="H6027" s="125">
        <v>0.16489084988161451</v>
      </c>
      <c r="I6027" s="3"/>
      <c r="J6027" s="3"/>
      <c r="K6027" s="3" t="s">
        <v>101</v>
      </c>
      <c r="L6027" s="125">
        <v>4.76511890349905E-2</v>
      </c>
      <c r="M6027" s="3">
        <v>13</v>
      </c>
      <c r="N6027" s="125">
        <v>-0.13190283333536601</v>
      </c>
      <c r="O6027" s="3">
        <v>10</v>
      </c>
      <c r="P6027" s="125">
        <v>-1.4663172488742E-2</v>
      </c>
      <c r="Q6027" s="3">
        <v>17</v>
      </c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  <c r="AC6027" s="3"/>
      <c r="AD6027" s="3"/>
    </row>
    <row r="6028" spans="1:30" hidden="1" x14ac:dyDescent="0.25">
      <c r="A6028" s="2">
        <v>2</v>
      </c>
      <c r="B6028" s="2">
        <v>2021</v>
      </c>
      <c r="C6028" s="4" t="str">
        <f>INDEX(Index!$B$1:$B$500,MATCH($F6028,Index!$A$1:$A$500,0)
)</f>
        <v>BUF</v>
      </c>
      <c r="D6028" s="4">
        <v>0</v>
      </c>
      <c r="E6028" s="141">
        <f t="shared" si="94"/>
        <v>0.1539052536449852</v>
      </c>
      <c r="F6028" s="3" t="s">
        <v>0</v>
      </c>
      <c r="G6028" s="3">
        <v>11</v>
      </c>
      <c r="H6028" s="125">
        <v>0.1539052536449852</v>
      </c>
      <c r="I6028" s="3"/>
      <c r="J6028" s="3"/>
      <c r="K6028" s="3" t="s">
        <v>101</v>
      </c>
      <c r="L6028" s="125">
        <v>-0.17760267310376501</v>
      </c>
      <c r="M6028" s="3">
        <v>26</v>
      </c>
      <c r="N6028" s="125">
        <v>-0.37438681883076103</v>
      </c>
      <c r="O6028" s="3">
        <v>2</v>
      </c>
      <c r="P6028" s="125">
        <v>-4.2878892082010803E-2</v>
      </c>
      <c r="Q6028" s="3">
        <v>24</v>
      </c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  <c r="AC6028" s="3"/>
      <c r="AD6028" s="3"/>
    </row>
    <row r="6029" spans="1:30" hidden="1" x14ac:dyDescent="0.25">
      <c r="A6029" s="2">
        <v>2</v>
      </c>
      <c r="B6029" s="2">
        <v>2021</v>
      </c>
      <c r="C6029" s="4" t="str">
        <f>INDEX(Index!$B$1:$B$500,MATCH($F6029,Index!$A$1:$A$500,0)
)</f>
        <v>WAS</v>
      </c>
      <c r="D6029" s="4">
        <v>0</v>
      </c>
      <c r="E6029" s="141">
        <f t="shared" si="94"/>
        <v>0.13710768126741407</v>
      </c>
      <c r="F6029" s="3" t="s">
        <v>26</v>
      </c>
      <c r="G6029" s="3">
        <v>12</v>
      </c>
      <c r="H6029" s="125">
        <v>0.13710768126741407</v>
      </c>
      <c r="I6029" s="3"/>
      <c r="J6029" s="3"/>
      <c r="K6029" s="3" t="s">
        <v>101</v>
      </c>
      <c r="L6029" s="125">
        <v>0.13474079086377899</v>
      </c>
      <c r="M6029" s="3">
        <v>10</v>
      </c>
      <c r="N6029" s="125">
        <v>6.43537721576007E-2</v>
      </c>
      <c r="O6029" s="3">
        <v>19</v>
      </c>
      <c r="P6029" s="125">
        <v>6.6720662561235794E-2</v>
      </c>
      <c r="Q6029" s="3">
        <v>2</v>
      </c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3"/>
      <c r="AD6029" s="3"/>
    </row>
    <row r="6030" spans="1:30" hidden="1" x14ac:dyDescent="0.25">
      <c r="A6030" s="2">
        <v>2</v>
      </c>
      <c r="B6030" s="2">
        <v>2021</v>
      </c>
      <c r="C6030" s="4" t="str">
        <f>INDEX(Index!$B$1:$B$500,MATCH($F6030,Index!$A$1:$A$500,0)
)</f>
        <v>NO</v>
      </c>
      <c r="D6030" s="4">
        <v>0</v>
      </c>
      <c r="E6030" s="141">
        <f t="shared" si="94"/>
        <v>0.10496690618655728</v>
      </c>
      <c r="F6030" s="3" t="s">
        <v>27</v>
      </c>
      <c r="G6030" s="3">
        <v>13</v>
      </c>
      <c r="H6030" s="125">
        <v>0.10496690618655728</v>
      </c>
      <c r="I6030" s="3"/>
      <c r="J6030" s="3"/>
      <c r="K6030" s="3" t="s">
        <v>101</v>
      </c>
      <c r="L6030" s="125">
        <v>-0.175837329806486</v>
      </c>
      <c r="M6030" s="3">
        <v>25</v>
      </c>
      <c r="N6030" s="125">
        <v>-0.20889493713791199</v>
      </c>
      <c r="O6030" s="3">
        <v>6</v>
      </c>
      <c r="P6030" s="125">
        <v>7.1909298855131296E-2</v>
      </c>
      <c r="Q6030" s="3">
        <v>1</v>
      </c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3"/>
      <c r="AD6030" s="3"/>
    </row>
    <row r="6031" spans="1:30" hidden="1" x14ac:dyDescent="0.25">
      <c r="A6031" s="2">
        <v>2</v>
      </c>
      <c r="B6031" s="2">
        <v>2021</v>
      </c>
      <c r="C6031" s="4" t="str">
        <f>INDEX(Index!$B$1:$B$500,MATCH($F6031,Index!$A$1:$A$500,0)
)</f>
        <v>LV</v>
      </c>
      <c r="D6031" s="4">
        <v>0</v>
      </c>
      <c r="E6031" s="141">
        <f t="shared" si="94"/>
        <v>9.5430351220523832E-2</v>
      </c>
      <c r="F6031" s="3" t="s">
        <v>53</v>
      </c>
      <c r="G6031" s="3">
        <v>14</v>
      </c>
      <c r="H6031" s="125">
        <v>9.5430351220523832E-2</v>
      </c>
      <c r="I6031" s="3"/>
      <c r="J6031" s="3"/>
      <c r="K6031" s="3" t="s">
        <v>100</v>
      </c>
      <c r="L6031" s="125">
        <v>2.6070390102401399E-2</v>
      </c>
      <c r="M6031" s="3">
        <v>16</v>
      </c>
      <c r="N6031" s="125">
        <v>-7.2867706006591301E-2</v>
      </c>
      <c r="O6031" s="3">
        <v>13</v>
      </c>
      <c r="P6031" s="125">
        <v>-3.5077448884688698E-3</v>
      </c>
      <c r="Q6031" s="3">
        <v>14</v>
      </c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3"/>
      <c r="AD6031" s="3"/>
    </row>
    <row r="6032" spans="1:30" hidden="1" x14ac:dyDescent="0.25">
      <c r="A6032" s="2">
        <v>2</v>
      </c>
      <c r="B6032" s="2">
        <v>2021</v>
      </c>
      <c r="C6032" s="4" t="str">
        <f>INDEX(Index!$B$1:$B$500,MATCH($F6032,Index!$A$1:$A$500,0)
)</f>
        <v>PIT</v>
      </c>
      <c r="D6032" s="4">
        <v>0</v>
      </c>
      <c r="E6032" s="141">
        <f t="shared" si="94"/>
        <v>5.6817284432283857E-2</v>
      </c>
      <c r="F6032" s="3" t="s">
        <v>32</v>
      </c>
      <c r="G6032" s="3">
        <v>15</v>
      </c>
      <c r="H6032" s="125">
        <v>5.6817284432283857E-2</v>
      </c>
      <c r="I6032" s="3"/>
      <c r="J6032" s="3"/>
      <c r="K6032" s="3" t="s">
        <v>101</v>
      </c>
      <c r="L6032" s="125">
        <v>-2.52945096537154E-3</v>
      </c>
      <c r="M6032" s="3">
        <v>19</v>
      </c>
      <c r="N6032" s="125">
        <v>-9.2868249802204594E-2</v>
      </c>
      <c r="O6032" s="3">
        <v>11</v>
      </c>
      <c r="P6032" s="125">
        <v>-3.3521514404549202E-2</v>
      </c>
      <c r="Q6032" s="3">
        <v>21</v>
      </c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3"/>
      <c r="AD6032" s="3"/>
    </row>
    <row r="6033" spans="1:30" hidden="1" x14ac:dyDescent="0.25">
      <c r="A6033" s="2">
        <v>2</v>
      </c>
      <c r="B6033" s="2">
        <v>2021</v>
      </c>
      <c r="C6033" s="4" t="str">
        <f>INDEX(Index!$B$1:$B$500,MATCH($F6033,Index!$A$1:$A$500,0)
)</f>
        <v>HOU</v>
      </c>
      <c r="D6033" s="4">
        <v>0</v>
      </c>
      <c r="E6033" s="141">
        <f t="shared" si="94"/>
        <v>4.4371979353758008E-2</v>
      </c>
      <c r="F6033" s="3" t="s">
        <v>49</v>
      </c>
      <c r="G6033" s="3">
        <v>16</v>
      </c>
      <c r="H6033" s="125">
        <v>4.4371979353758008E-2</v>
      </c>
      <c r="I6033" s="3"/>
      <c r="J6033" s="3"/>
      <c r="K6033" s="3" t="s">
        <v>101</v>
      </c>
      <c r="L6033" s="125">
        <v>2.4401869579970099E-2</v>
      </c>
      <c r="M6033" s="3">
        <v>17</v>
      </c>
      <c r="N6033" s="125">
        <v>-7.0895452372919401E-2</v>
      </c>
      <c r="O6033" s="3">
        <v>14</v>
      </c>
      <c r="P6033" s="125">
        <v>-5.09253425991315E-2</v>
      </c>
      <c r="Q6033" s="3">
        <v>25</v>
      </c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3"/>
      <c r="AD6033" s="3"/>
    </row>
    <row r="6034" spans="1:30" hidden="1" x14ac:dyDescent="0.25">
      <c r="A6034" s="2">
        <v>2</v>
      </c>
      <c r="B6034" s="2">
        <v>2021</v>
      </c>
      <c r="C6034" s="4" t="str">
        <f>INDEX(Index!$B$1:$B$500,MATCH($F6034,Index!$A$1:$A$500,0)
)</f>
        <v>DAL</v>
      </c>
      <c r="D6034" s="4">
        <v>0</v>
      </c>
      <c r="E6034" s="141">
        <f t="shared" si="94"/>
        <v>-1.7090328821772055E-3</v>
      </c>
      <c r="F6034" s="3" t="s">
        <v>3</v>
      </c>
      <c r="G6034" s="3">
        <v>17</v>
      </c>
      <c r="H6034" s="125">
        <v>-1.7090328821772055E-3</v>
      </c>
      <c r="I6034" s="3"/>
      <c r="J6034" s="3"/>
      <c r="K6034" s="3" t="s">
        <v>101</v>
      </c>
      <c r="L6034" s="125">
        <v>0.250025029427764</v>
      </c>
      <c r="M6034" s="3">
        <v>6</v>
      </c>
      <c r="N6034" s="125">
        <v>0.18861443312152401</v>
      </c>
      <c r="O6034" s="3">
        <v>25</v>
      </c>
      <c r="P6034" s="125">
        <v>-6.3119629188417195E-2</v>
      </c>
      <c r="Q6034" s="3">
        <v>28</v>
      </c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3"/>
      <c r="AD6034" s="3"/>
    </row>
    <row r="6035" spans="1:30" hidden="1" x14ac:dyDescent="0.25">
      <c r="A6035" s="2">
        <v>2</v>
      </c>
      <c r="B6035" s="2">
        <v>2021</v>
      </c>
      <c r="C6035" s="4" t="str">
        <f>INDEX(Index!$B$1:$B$500,MATCH($F6035,Index!$A$1:$A$500,0)
)</f>
        <v>BAL</v>
      </c>
      <c r="D6035" s="4">
        <v>0</v>
      </c>
      <c r="E6035" s="141">
        <f t="shared" si="94"/>
        <v>-1.8118563290585504E-2</v>
      </c>
      <c r="F6035" s="3" t="s">
        <v>18</v>
      </c>
      <c r="G6035" s="3">
        <v>18</v>
      </c>
      <c r="H6035" s="125">
        <v>-1.8118563290585504E-2</v>
      </c>
      <c r="I6035" s="3"/>
      <c r="J6035" s="3"/>
      <c r="K6035" s="3" t="s">
        <v>101</v>
      </c>
      <c r="L6035" s="125">
        <v>0.120668755657913</v>
      </c>
      <c r="M6035" s="3">
        <v>11</v>
      </c>
      <c r="N6035" s="125">
        <v>0.19315335924893601</v>
      </c>
      <c r="O6035" s="3">
        <v>26</v>
      </c>
      <c r="P6035" s="125">
        <v>5.4366040300437499E-2</v>
      </c>
      <c r="Q6035" s="3">
        <v>3</v>
      </c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3"/>
    </row>
    <row r="6036" spans="1:30" hidden="1" x14ac:dyDescent="0.25">
      <c r="A6036" s="2">
        <v>2</v>
      </c>
      <c r="B6036" s="2">
        <v>2021</v>
      </c>
      <c r="C6036" s="4" t="str">
        <f>INDEX(Index!$B$1:$B$500,MATCH($F6036,Index!$A$1:$A$500,0)
)</f>
        <v>KC</v>
      </c>
      <c r="D6036" s="4">
        <v>0</v>
      </c>
      <c r="E6036" s="141">
        <f t="shared" si="94"/>
        <v>-2.0071598949966789E-2</v>
      </c>
      <c r="F6036" s="3" t="s">
        <v>5</v>
      </c>
      <c r="G6036" s="3">
        <v>19</v>
      </c>
      <c r="H6036" s="125">
        <v>-2.0071598949966789E-2</v>
      </c>
      <c r="I6036" s="3"/>
      <c r="J6036" s="3"/>
      <c r="K6036" s="3" t="s">
        <v>101</v>
      </c>
      <c r="L6036" s="125">
        <v>0.36011332859131401</v>
      </c>
      <c r="M6036" s="3">
        <v>2</v>
      </c>
      <c r="N6036" s="125">
        <v>0.38231819577512999</v>
      </c>
      <c r="O6036" s="3">
        <v>32</v>
      </c>
      <c r="P6036" s="125">
        <v>2.1332682338491898E-3</v>
      </c>
      <c r="Q6036" s="3">
        <v>12</v>
      </c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3"/>
      <c r="AD6036" s="3"/>
    </row>
    <row r="6037" spans="1:30" hidden="1" x14ac:dyDescent="0.25">
      <c r="A6037" s="2">
        <v>2</v>
      </c>
      <c r="B6037" s="2">
        <v>2021</v>
      </c>
      <c r="C6037" s="4" t="str">
        <f>INDEX(Index!$B$1:$B$500,MATCH($F6037,Index!$A$1:$A$500,0)
)</f>
        <v>CIN</v>
      </c>
      <c r="D6037" s="4">
        <v>0</v>
      </c>
      <c r="E6037" s="141">
        <f t="shared" si="94"/>
        <v>-3.002979904246339E-2</v>
      </c>
      <c r="F6037" s="3" t="s">
        <v>24</v>
      </c>
      <c r="G6037" s="3">
        <v>20</v>
      </c>
      <c r="H6037" s="125">
        <v>-3.002979904246339E-2</v>
      </c>
      <c r="I6037" s="3"/>
      <c r="J6037" s="3"/>
      <c r="K6037" s="3" t="s">
        <v>101</v>
      </c>
      <c r="L6037" s="125">
        <v>-0.244227765897921</v>
      </c>
      <c r="M6037" s="3">
        <v>28</v>
      </c>
      <c r="N6037" s="125">
        <v>-0.17152635918662501</v>
      </c>
      <c r="O6037" s="3">
        <v>7</v>
      </c>
      <c r="P6037" s="125">
        <v>4.2671607668832601E-2</v>
      </c>
      <c r="Q6037" s="3">
        <v>6</v>
      </c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3"/>
    </row>
    <row r="6038" spans="1:30" hidden="1" x14ac:dyDescent="0.25">
      <c r="A6038" s="2">
        <v>2</v>
      </c>
      <c r="B6038" s="2">
        <v>2021</v>
      </c>
      <c r="C6038" s="4" t="str">
        <f>INDEX(Index!$B$1:$B$500,MATCH($F6038,Index!$A$1:$A$500,0)
)</f>
        <v>MIN</v>
      </c>
      <c r="D6038" s="4">
        <v>0</v>
      </c>
      <c r="E6038" s="141">
        <f t="shared" si="94"/>
        <v>-7.0664263053467402E-2</v>
      </c>
      <c r="F6038" s="3" t="s">
        <v>46</v>
      </c>
      <c r="G6038" s="3">
        <v>21</v>
      </c>
      <c r="H6038" s="125">
        <v>-7.0664263053467402E-2</v>
      </c>
      <c r="I6038" s="3"/>
      <c r="J6038" s="3"/>
      <c r="K6038" s="3" t="s">
        <v>102</v>
      </c>
      <c r="L6038" s="125">
        <v>5.9832781574740999E-2</v>
      </c>
      <c r="M6038" s="3">
        <v>12</v>
      </c>
      <c r="N6038" s="125">
        <v>0.12812524597897401</v>
      </c>
      <c r="O6038" s="3">
        <v>22</v>
      </c>
      <c r="P6038" s="125">
        <v>-2.3717986492343998E-3</v>
      </c>
      <c r="Q6038" s="3">
        <v>13</v>
      </c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3"/>
      <c r="AD6038" s="3"/>
    </row>
    <row r="6039" spans="1:30" hidden="1" x14ac:dyDescent="0.25">
      <c r="A6039" s="2">
        <v>2</v>
      </c>
      <c r="B6039" s="2">
        <v>2021</v>
      </c>
      <c r="C6039" s="4" t="str">
        <f>INDEX(Index!$B$1:$B$500,MATCH($F6039,Index!$A$1:$A$500,0)
)</f>
        <v>CHI</v>
      </c>
      <c r="D6039" s="4">
        <v>0</v>
      </c>
      <c r="E6039" s="141">
        <f t="shared" si="94"/>
        <v>-0.11741629735073292</v>
      </c>
      <c r="F6039" s="3" t="s">
        <v>64</v>
      </c>
      <c r="G6039" s="3">
        <v>22</v>
      </c>
      <c r="H6039" s="125">
        <v>-0.11741629735073292</v>
      </c>
      <c r="I6039" s="3"/>
      <c r="J6039" s="3"/>
      <c r="K6039" s="3" t="s">
        <v>101</v>
      </c>
      <c r="L6039" s="125">
        <v>-0.234547268529637</v>
      </c>
      <c r="M6039" s="3">
        <v>27</v>
      </c>
      <c r="N6039" s="125">
        <v>-9.1922957727187393E-2</v>
      </c>
      <c r="O6039" s="3">
        <v>12</v>
      </c>
      <c r="P6039" s="125">
        <v>2.52080134517167E-2</v>
      </c>
      <c r="Q6039" s="3">
        <v>9</v>
      </c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3"/>
      <c r="AD6039" s="3"/>
    </row>
    <row r="6040" spans="1:30" hidden="1" x14ac:dyDescent="0.25">
      <c r="A6040" s="2">
        <v>2</v>
      </c>
      <c r="B6040" s="2">
        <v>2021</v>
      </c>
      <c r="C6040" s="4" t="str">
        <f>INDEX(Index!$B$1:$B$500,MATCH($F6040,Index!$A$1:$A$500,0)
)</f>
        <v>LAC</v>
      </c>
      <c r="D6040" s="4">
        <v>0</v>
      </c>
      <c r="E6040" s="141">
        <f t="shared" si="94"/>
        <v>-0.12498332176403779</v>
      </c>
      <c r="F6040" s="3" t="s">
        <v>28</v>
      </c>
      <c r="G6040" s="3">
        <v>23</v>
      </c>
      <c r="H6040" s="125">
        <v>-0.12498332176403779</v>
      </c>
      <c r="I6040" s="3"/>
      <c r="J6040" s="3"/>
      <c r="K6040" s="3" t="s">
        <v>101</v>
      </c>
      <c r="L6040" s="125">
        <v>4.4726874594283698E-2</v>
      </c>
      <c r="M6040" s="3">
        <v>14</v>
      </c>
      <c r="N6040" s="125">
        <v>0.118649116027611</v>
      </c>
      <c r="O6040" s="3">
        <v>21</v>
      </c>
      <c r="P6040" s="125">
        <v>-5.1061080330710502E-2</v>
      </c>
      <c r="Q6040" s="3">
        <v>26</v>
      </c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  <c r="AC6040" s="3"/>
      <c r="AD6040" s="3"/>
    </row>
    <row r="6041" spans="1:30" hidden="1" x14ac:dyDescent="0.25">
      <c r="A6041" s="2">
        <v>2</v>
      </c>
      <c r="B6041" s="2">
        <v>2021</v>
      </c>
      <c r="C6041" s="4" t="str">
        <f>INDEX(Index!$B$1:$B$500,MATCH($F6041,Index!$A$1:$A$500,0)
)</f>
        <v>NYG</v>
      </c>
      <c r="D6041" s="4">
        <v>0</v>
      </c>
      <c r="E6041" s="141">
        <f t="shared" si="94"/>
        <v>-0.15887324843852879</v>
      </c>
      <c r="F6041" s="3" t="s">
        <v>15</v>
      </c>
      <c r="G6041" s="3">
        <v>24</v>
      </c>
      <c r="H6041" s="125">
        <v>-0.15887324843852879</v>
      </c>
      <c r="I6041" s="3"/>
      <c r="J6041" s="3"/>
      <c r="K6041" s="3" t="s">
        <v>102</v>
      </c>
      <c r="L6041" s="125">
        <v>8.8017580721852194E-3</v>
      </c>
      <c r="M6041" s="3">
        <v>18</v>
      </c>
      <c r="N6041" s="125">
        <v>0.21354754460394401</v>
      </c>
      <c r="O6041" s="3">
        <v>27</v>
      </c>
      <c r="P6041" s="125">
        <v>4.5872538093229998E-2</v>
      </c>
      <c r="Q6041" s="3">
        <v>5</v>
      </c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  <c r="AC6041" s="3"/>
      <c r="AD6041" s="3"/>
    </row>
    <row r="6042" spans="1:30" hidden="1" x14ac:dyDescent="0.25">
      <c r="A6042" s="2">
        <v>2</v>
      </c>
      <c r="B6042" s="2">
        <v>2021</v>
      </c>
      <c r="C6042" s="4" t="str">
        <f>INDEX(Index!$B$1:$B$500,MATCH($F6042,Index!$A$1:$A$500,0)
)</f>
        <v>GB</v>
      </c>
      <c r="D6042" s="4">
        <v>0</v>
      </c>
      <c r="E6042" s="141">
        <f t="shared" si="94"/>
        <v>-0.22703976647787913</v>
      </c>
      <c r="F6042" s="3" t="s">
        <v>20</v>
      </c>
      <c r="G6042" s="3">
        <v>25</v>
      </c>
      <c r="H6042" s="125">
        <v>-0.22703976647787913</v>
      </c>
      <c r="I6042" s="3"/>
      <c r="J6042" s="3"/>
      <c r="K6042" s="3" t="s">
        <v>101</v>
      </c>
      <c r="L6042" s="125">
        <v>-7.1621415956362303E-2</v>
      </c>
      <c r="M6042" s="3">
        <v>21</v>
      </c>
      <c r="N6042" s="125">
        <v>0.14484189078284701</v>
      </c>
      <c r="O6042" s="3">
        <v>24</v>
      </c>
      <c r="P6042" s="125">
        <v>-1.0576459738669801E-2</v>
      </c>
      <c r="Q6042" s="3">
        <v>15</v>
      </c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3"/>
      <c r="AD6042" s="3"/>
    </row>
    <row r="6043" spans="1:30" hidden="1" x14ac:dyDescent="0.25">
      <c r="A6043" s="2">
        <v>2</v>
      </c>
      <c r="B6043" s="2">
        <v>2021</v>
      </c>
      <c r="C6043" s="4" t="str">
        <f>INDEX(Index!$B$1:$B$500,MATCH($F6043,Index!$A$1:$A$500,0)
)</f>
        <v>MIA</v>
      </c>
      <c r="D6043" s="4">
        <v>0</v>
      </c>
      <c r="E6043" s="141">
        <f t="shared" si="94"/>
        <v>-0.3476064546316695</v>
      </c>
      <c r="F6043" s="3" t="s">
        <v>4</v>
      </c>
      <c r="G6043" s="3">
        <v>26</v>
      </c>
      <c r="H6043" s="125">
        <v>-0.3476064546316695</v>
      </c>
      <c r="I6043" s="3"/>
      <c r="J6043" s="3"/>
      <c r="K6043" s="3" t="s">
        <v>101</v>
      </c>
      <c r="L6043" s="125">
        <v>-0.37450661185533002</v>
      </c>
      <c r="M6043" s="3">
        <v>30</v>
      </c>
      <c r="N6043" s="125">
        <v>-4.8913417138917198E-2</v>
      </c>
      <c r="O6043" s="3">
        <v>16</v>
      </c>
      <c r="P6043" s="125">
        <v>-2.2013259915256701E-2</v>
      </c>
      <c r="Q6043" s="3">
        <v>19</v>
      </c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3"/>
      <c r="AD6043" s="3"/>
    </row>
    <row r="6044" spans="1:30" hidden="1" x14ac:dyDescent="0.25">
      <c r="A6044" s="2">
        <v>2</v>
      </c>
      <c r="B6044" s="2">
        <v>2021</v>
      </c>
      <c r="C6044" s="4" t="str">
        <f>INDEX(Index!$B$1:$B$500,MATCH($F6044,Index!$A$1:$A$500,0)
)</f>
        <v>IND</v>
      </c>
      <c r="D6044" s="4">
        <v>0</v>
      </c>
      <c r="E6044" s="141">
        <f t="shared" si="94"/>
        <v>-0.37234027738285919</v>
      </c>
      <c r="F6044" s="3" t="s">
        <v>35</v>
      </c>
      <c r="G6044" s="3">
        <v>27</v>
      </c>
      <c r="H6044" s="125">
        <v>-0.37234027738285919</v>
      </c>
      <c r="I6044" s="3"/>
      <c r="J6044" s="3"/>
      <c r="K6044" s="3" t="s">
        <v>102</v>
      </c>
      <c r="L6044" s="125">
        <v>-0.15550866235348301</v>
      </c>
      <c r="M6044" s="3">
        <v>24</v>
      </c>
      <c r="N6044" s="125">
        <v>0.25655547523371303</v>
      </c>
      <c r="O6044" s="3">
        <v>28</v>
      </c>
      <c r="P6044" s="125">
        <v>3.9723860204336901E-2</v>
      </c>
      <c r="Q6044" s="3">
        <v>7</v>
      </c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3"/>
    </row>
    <row r="6045" spans="1:30" hidden="1" x14ac:dyDescent="0.25">
      <c r="A6045" s="2">
        <v>2</v>
      </c>
      <c r="B6045" s="2">
        <v>2021</v>
      </c>
      <c r="C6045" s="4" t="str">
        <f>INDEX(Index!$B$1:$B$500,MATCH($F6045,Index!$A$1:$A$500,0)
)</f>
        <v>NYJ</v>
      </c>
      <c r="D6045" s="4">
        <v>0</v>
      </c>
      <c r="E6045" s="141">
        <f t="shared" si="94"/>
        <v>-0.43633719878387034</v>
      </c>
      <c r="F6045" s="3" t="s">
        <v>9</v>
      </c>
      <c r="G6045" s="3">
        <v>28</v>
      </c>
      <c r="H6045" s="125">
        <v>-0.43633719878387034</v>
      </c>
      <c r="I6045" s="3"/>
      <c r="J6045" s="3"/>
      <c r="K6045" s="3" t="s">
        <v>102</v>
      </c>
      <c r="L6045" s="125">
        <v>-0.39938479565910201</v>
      </c>
      <c r="M6045" s="3">
        <v>31</v>
      </c>
      <c r="N6045" s="125">
        <v>1.35972363248325E-2</v>
      </c>
      <c r="O6045" s="3">
        <v>18</v>
      </c>
      <c r="P6045" s="125">
        <v>-2.3355166799935798E-2</v>
      </c>
      <c r="Q6045" s="3">
        <v>20</v>
      </c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3"/>
      <c r="AD6045" s="3"/>
    </row>
    <row r="6046" spans="1:30" hidden="1" x14ac:dyDescent="0.25">
      <c r="A6046" s="2">
        <v>2</v>
      </c>
      <c r="B6046" s="2">
        <v>2021</v>
      </c>
      <c r="C6046" s="4" t="str">
        <f>INDEX(Index!$B$1:$B$500,MATCH($F6046,Index!$A$1:$A$500,0)
)</f>
        <v>TEN</v>
      </c>
      <c r="D6046" s="4">
        <v>0</v>
      </c>
      <c r="E6046" s="141">
        <f t="shared" si="94"/>
        <v>-0.46341048093439274</v>
      </c>
      <c r="F6046" s="3" t="s">
        <v>45</v>
      </c>
      <c r="G6046" s="3">
        <v>29</v>
      </c>
      <c r="H6046" s="125">
        <v>-0.46341048093439274</v>
      </c>
      <c r="I6046" s="3"/>
      <c r="J6046" s="3"/>
      <c r="K6046" s="3" t="s">
        <v>101</v>
      </c>
      <c r="L6046" s="125">
        <v>-0.12691696073505199</v>
      </c>
      <c r="M6046" s="3">
        <v>22</v>
      </c>
      <c r="N6046" s="125">
        <v>0.26125482046458698</v>
      </c>
      <c r="O6046" s="3">
        <v>30</v>
      </c>
      <c r="P6046" s="125">
        <v>-7.5238699734753806E-2</v>
      </c>
      <c r="Q6046" s="3">
        <v>29</v>
      </c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3"/>
      <c r="AD6046" s="3"/>
    </row>
    <row r="6047" spans="1:30" hidden="1" x14ac:dyDescent="0.25">
      <c r="A6047" s="2">
        <v>2</v>
      </c>
      <c r="B6047" s="2">
        <v>2021</v>
      </c>
      <c r="C6047" s="4" t="str">
        <f>INDEX(Index!$B$1:$B$500,MATCH($F6047,Index!$A$1:$A$500,0)
)</f>
        <v>JAX</v>
      </c>
      <c r="D6047" s="4">
        <v>0</v>
      </c>
      <c r="E6047" s="141">
        <f t="shared" si="94"/>
        <v>-0.4692161778631298</v>
      </c>
      <c r="F6047" s="3" t="s">
        <v>12</v>
      </c>
      <c r="G6047" s="3">
        <v>30</v>
      </c>
      <c r="H6047" s="125">
        <v>-0.4692161778631298</v>
      </c>
      <c r="I6047" s="3"/>
      <c r="J6047" s="3"/>
      <c r="K6047" s="3" t="s">
        <v>102</v>
      </c>
      <c r="L6047" s="125">
        <v>-0.33508258792176698</v>
      </c>
      <c r="M6047" s="3">
        <v>29</v>
      </c>
      <c r="N6047" s="125">
        <v>0.137422903303554</v>
      </c>
      <c r="O6047" s="3">
        <v>23</v>
      </c>
      <c r="P6047" s="125">
        <v>3.2893133621911602E-3</v>
      </c>
      <c r="Q6047" s="3">
        <v>11</v>
      </c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3"/>
      <c r="AD6047" s="3"/>
    </row>
    <row r="6048" spans="1:30" hidden="1" x14ac:dyDescent="0.25">
      <c r="A6048" s="2">
        <v>2</v>
      </c>
      <c r="B6048" s="2">
        <v>2021</v>
      </c>
      <c r="C6048" s="4" t="str">
        <f>INDEX(Index!$B$1:$B$500,MATCH($F6048,Index!$A$1:$A$500,0)
)</f>
        <v>DET</v>
      </c>
      <c r="D6048" s="4">
        <v>0</v>
      </c>
      <c r="E6048" s="141">
        <f t="shared" si="94"/>
        <v>-0.50010107655091729</v>
      </c>
      <c r="F6048" s="3" t="s">
        <v>21</v>
      </c>
      <c r="G6048" s="3">
        <v>31</v>
      </c>
      <c r="H6048" s="125">
        <v>-0.50010107655091729</v>
      </c>
      <c r="I6048" s="3"/>
      <c r="J6048" s="3"/>
      <c r="K6048" s="3" t="s">
        <v>102</v>
      </c>
      <c r="L6048" s="125">
        <v>-0.14117364374670099</v>
      </c>
      <c r="M6048" s="3">
        <v>23</v>
      </c>
      <c r="N6048" s="125">
        <v>0.344918314746613</v>
      </c>
      <c r="O6048" s="3">
        <v>31</v>
      </c>
      <c r="P6048" s="125">
        <v>-1.40091180576033E-2</v>
      </c>
      <c r="Q6048" s="3">
        <v>16</v>
      </c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  <c r="AC6048" s="3"/>
      <c r="AD6048" s="3"/>
    </row>
    <row r="6049" spans="1:30" hidden="1" x14ac:dyDescent="0.25">
      <c r="A6049" s="2">
        <v>2</v>
      </c>
      <c r="B6049" s="2">
        <v>2021</v>
      </c>
      <c r="C6049" s="4" t="str">
        <f>INDEX(Index!$B$1:$B$500,MATCH($F6049,Index!$A$1:$A$500,0)
)</f>
        <v>ATL</v>
      </c>
      <c r="D6049" s="4">
        <v>0</v>
      </c>
      <c r="E6049" s="141">
        <f t="shared" si="94"/>
        <v>-0.74446966153166316</v>
      </c>
      <c r="F6049" s="3" t="s">
        <v>43</v>
      </c>
      <c r="G6049" s="3">
        <v>32</v>
      </c>
      <c r="H6049" s="125">
        <v>-0.74446966153166316</v>
      </c>
      <c r="I6049" s="3"/>
      <c r="J6049" s="3"/>
      <c r="K6049" s="3" t="s">
        <v>102</v>
      </c>
      <c r="L6049" s="125">
        <v>-0.42809178160483102</v>
      </c>
      <c r="M6049" s="3">
        <v>32</v>
      </c>
      <c r="N6049" s="125">
        <v>0.26019201616270599</v>
      </c>
      <c r="O6049" s="3">
        <v>29</v>
      </c>
      <c r="P6049" s="125">
        <v>-5.6185863764126202E-2</v>
      </c>
      <c r="Q6049" s="3">
        <v>27</v>
      </c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  <c r="AC6049" s="3"/>
      <c r="AD6049" s="3"/>
    </row>
    <row r="6050" spans="1:30" hidden="1" x14ac:dyDescent="0.25">
      <c r="A6050" s="2">
        <v>3</v>
      </c>
      <c r="B6050" s="2">
        <v>2021</v>
      </c>
      <c r="C6050" s="4" t="str">
        <f>INDEX(Index!$B$1:$B$500,MATCH($F6050,Index!$A$1:$A$500,0)
)</f>
        <v>CAR</v>
      </c>
      <c r="D6050" s="4">
        <v>0</v>
      </c>
      <c r="E6050" s="141">
        <f t="shared" si="94"/>
        <v>0.44668304457750363</v>
      </c>
      <c r="F6050" s="3" t="s">
        <v>51</v>
      </c>
      <c r="G6050" s="3">
        <v>1</v>
      </c>
      <c r="H6050" s="125">
        <v>0.44668304457750363</v>
      </c>
      <c r="I6050" s="3"/>
      <c r="J6050" s="3"/>
      <c r="K6050" s="3" t="s">
        <v>104</v>
      </c>
      <c r="L6050" s="125">
        <v>4.8815659968693297E-2</v>
      </c>
      <c r="M6050" s="3">
        <v>14</v>
      </c>
      <c r="N6050" s="125">
        <v>-0.461807016746346</v>
      </c>
      <c r="O6050" s="3">
        <v>1</v>
      </c>
      <c r="P6050" s="125">
        <v>-6.3939632137535604E-2</v>
      </c>
      <c r="Q6050" s="3">
        <v>31</v>
      </c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  <c r="AC6050" s="3"/>
      <c r="AD6050" s="3"/>
    </row>
    <row r="6051" spans="1:30" hidden="1" x14ac:dyDescent="0.25">
      <c r="A6051" s="2">
        <v>3</v>
      </c>
      <c r="B6051" s="2">
        <v>2021</v>
      </c>
      <c r="C6051" s="4" t="str">
        <f>INDEX(Index!$B$1:$B$500,MATCH($F6051,Index!$A$1:$A$500,0)
)</f>
        <v>ARI</v>
      </c>
      <c r="D6051" s="4">
        <v>0</v>
      </c>
      <c r="E6051" s="141">
        <f t="shared" si="94"/>
        <v>0.42629799403777929</v>
      </c>
      <c r="F6051" s="3" t="s">
        <v>23</v>
      </c>
      <c r="G6051" s="3">
        <v>2</v>
      </c>
      <c r="H6051" s="125">
        <v>0.42629799403777929</v>
      </c>
      <c r="I6051" s="3"/>
      <c r="J6051" s="3"/>
      <c r="K6051" s="3" t="s">
        <v>104</v>
      </c>
      <c r="L6051" s="125">
        <v>0.21084772847855399</v>
      </c>
      <c r="M6051" s="3">
        <v>6</v>
      </c>
      <c r="N6051" s="125">
        <v>-0.18286808696176399</v>
      </c>
      <c r="O6051" s="3">
        <v>6</v>
      </c>
      <c r="P6051" s="125">
        <v>3.2582178597461299E-2</v>
      </c>
      <c r="Q6051" s="3">
        <v>6</v>
      </c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  <c r="AC6051" s="3"/>
      <c r="AD6051" s="3"/>
    </row>
    <row r="6052" spans="1:30" hidden="1" x14ac:dyDescent="0.25">
      <c r="A6052" s="2">
        <v>3</v>
      </c>
      <c r="B6052" s="2">
        <v>2021</v>
      </c>
      <c r="C6052" s="4" t="str">
        <f>INDEX(Index!$B$1:$B$500,MATCH($F6052,Index!$A$1:$A$500,0)
)</f>
        <v>DEN</v>
      </c>
      <c r="D6052" s="4">
        <v>0</v>
      </c>
      <c r="E6052" s="141">
        <f t="shared" si="94"/>
        <v>0.42522793598223674</v>
      </c>
      <c r="F6052" s="3" t="s">
        <v>39</v>
      </c>
      <c r="G6052" s="3">
        <v>3</v>
      </c>
      <c r="H6052" s="125">
        <v>0.42522793598223674</v>
      </c>
      <c r="I6052" s="3"/>
      <c r="J6052" s="3"/>
      <c r="K6052" s="3" t="s">
        <v>104</v>
      </c>
      <c r="L6052" s="125">
        <v>0.131826915613351</v>
      </c>
      <c r="M6052" s="3">
        <v>10</v>
      </c>
      <c r="N6052" s="125">
        <v>-0.33564053531049098</v>
      </c>
      <c r="O6052" s="3">
        <v>3</v>
      </c>
      <c r="P6052" s="125">
        <v>-4.22395149416053E-2</v>
      </c>
      <c r="Q6052" s="3">
        <v>26</v>
      </c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  <c r="AC6052" s="3"/>
      <c r="AD6052" s="3"/>
    </row>
    <row r="6053" spans="1:30" hidden="1" x14ac:dyDescent="0.25">
      <c r="A6053" s="2">
        <v>3</v>
      </c>
      <c r="B6053" s="2">
        <v>2021</v>
      </c>
      <c r="C6053" s="4" t="str">
        <f>INDEX(Index!$B$1:$B$500,MATCH($F6053,Index!$A$1:$A$500,0)
)</f>
        <v>CLE</v>
      </c>
      <c r="D6053" s="4">
        <v>0</v>
      </c>
      <c r="E6053" s="141">
        <f t="shared" si="94"/>
        <v>0.40021433566051745</v>
      </c>
      <c r="F6053" s="3" t="s">
        <v>10</v>
      </c>
      <c r="G6053" s="3">
        <v>4</v>
      </c>
      <c r="H6053" s="125">
        <v>0.40021433566051745</v>
      </c>
      <c r="I6053" s="3"/>
      <c r="J6053" s="3"/>
      <c r="K6053" s="3" t="s">
        <v>103</v>
      </c>
      <c r="L6053" s="125">
        <v>0.25506152655556902</v>
      </c>
      <c r="M6053" s="3">
        <v>4</v>
      </c>
      <c r="N6053" s="125">
        <v>-0.10799495599702701</v>
      </c>
      <c r="O6053" s="3">
        <v>9</v>
      </c>
      <c r="P6053" s="125">
        <v>3.7157853107921399E-2</v>
      </c>
      <c r="Q6053" s="3">
        <v>5</v>
      </c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3"/>
      <c r="AD6053" s="3"/>
    </row>
    <row r="6054" spans="1:30" hidden="1" x14ac:dyDescent="0.25">
      <c r="A6054" s="2">
        <v>3</v>
      </c>
      <c r="B6054" s="2">
        <v>2021</v>
      </c>
      <c r="C6054" s="4" t="str">
        <f>INDEX(Index!$B$1:$B$500,MATCH($F6054,Index!$A$1:$A$500,0)
)</f>
        <v>LAR</v>
      </c>
      <c r="D6054" s="4">
        <v>0</v>
      </c>
      <c r="E6054" s="141">
        <f t="shared" si="94"/>
        <v>0.37904196624757447</v>
      </c>
      <c r="F6054" s="3" t="s">
        <v>42</v>
      </c>
      <c r="G6054" s="3">
        <v>5</v>
      </c>
      <c r="H6054" s="125">
        <v>0.37904196624757447</v>
      </c>
      <c r="I6054" s="3"/>
      <c r="J6054" s="3"/>
      <c r="K6054" s="3" t="s">
        <v>104</v>
      </c>
      <c r="L6054" s="125">
        <v>0.36289296263422999</v>
      </c>
      <c r="M6054" s="3">
        <v>2</v>
      </c>
      <c r="N6054" s="125">
        <v>-6.5384967512975498E-2</v>
      </c>
      <c r="O6054" s="3">
        <v>10</v>
      </c>
      <c r="P6054" s="125">
        <v>-4.9235963899631002E-2</v>
      </c>
      <c r="Q6054" s="3">
        <v>29</v>
      </c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  <c r="AC6054" s="3"/>
      <c r="AD6054" s="3"/>
    </row>
    <row r="6055" spans="1:30" hidden="1" x14ac:dyDescent="0.25">
      <c r="A6055" s="2">
        <v>3</v>
      </c>
      <c r="B6055" s="2">
        <v>2021</v>
      </c>
      <c r="C6055" s="4" t="str">
        <f>INDEX(Index!$B$1:$B$500,MATCH($F6055,Index!$A$1:$A$500,0)
)</f>
        <v>BUF</v>
      </c>
      <c r="D6055" s="4">
        <v>0</v>
      </c>
      <c r="E6055" s="141">
        <f t="shared" si="94"/>
        <v>0.36994746366923037</v>
      </c>
      <c r="F6055" s="3" t="s">
        <v>0</v>
      </c>
      <c r="G6055" s="3">
        <v>6</v>
      </c>
      <c r="H6055" s="125">
        <v>0.36994746366923037</v>
      </c>
      <c r="I6055" s="3"/>
      <c r="J6055" s="3"/>
      <c r="K6055" s="3" t="s">
        <v>103</v>
      </c>
      <c r="L6055" s="125">
        <v>1.2375089444174101E-2</v>
      </c>
      <c r="M6055" s="3">
        <v>15</v>
      </c>
      <c r="N6055" s="125">
        <v>-0.38118200899944599</v>
      </c>
      <c r="O6055" s="3">
        <v>2</v>
      </c>
      <c r="P6055" s="125">
        <v>-2.3609634774389699E-2</v>
      </c>
      <c r="Q6055" s="3">
        <v>21</v>
      </c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3"/>
    </row>
    <row r="6056" spans="1:30" hidden="1" x14ac:dyDescent="0.25">
      <c r="A6056" s="2">
        <v>3</v>
      </c>
      <c r="B6056" s="2">
        <v>2021</v>
      </c>
      <c r="C6056" s="4" t="str">
        <f>INDEX(Index!$B$1:$B$500,MATCH($F6056,Index!$A$1:$A$500,0)
)</f>
        <v>SEA</v>
      </c>
      <c r="D6056" s="4">
        <v>0</v>
      </c>
      <c r="E6056" s="141">
        <f t="shared" si="94"/>
        <v>0.30296956965126004</v>
      </c>
      <c r="F6056" s="3" t="s">
        <v>30</v>
      </c>
      <c r="G6056" s="3">
        <v>7</v>
      </c>
      <c r="H6056" s="125">
        <v>0.30296956965126004</v>
      </c>
      <c r="I6056" s="3"/>
      <c r="J6056" s="3"/>
      <c r="K6056" s="3" t="s">
        <v>105</v>
      </c>
      <c r="L6056" s="125">
        <v>0.38417167312503098</v>
      </c>
      <c r="M6056" s="3">
        <v>1</v>
      </c>
      <c r="N6056" s="125">
        <v>4.9539087104116003E-2</v>
      </c>
      <c r="O6056" s="3">
        <v>18</v>
      </c>
      <c r="P6056" s="125">
        <v>-3.1663016369654899E-2</v>
      </c>
      <c r="Q6056" s="3">
        <v>23</v>
      </c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3"/>
    </row>
    <row r="6057" spans="1:30" hidden="1" x14ac:dyDescent="0.25">
      <c r="A6057" s="2">
        <v>3</v>
      </c>
      <c r="B6057" s="2">
        <v>2021</v>
      </c>
      <c r="C6057" s="4" t="str">
        <f>INDEX(Index!$B$1:$B$500,MATCH($F6057,Index!$A$1:$A$500,0)
)</f>
        <v>SF</v>
      </c>
      <c r="D6057" s="4">
        <v>0</v>
      </c>
      <c r="E6057" s="141">
        <f t="shared" si="94"/>
        <v>0.2274824478465029</v>
      </c>
      <c r="F6057" s="3" t="s">
        <v>1</v>
      </c>
      <c r="G6057" s="3">
        <v>8</v>
      </c>
      <c r="H6057" s="125">
        <v>0.2274824478465029</v>
      </c>
      <c r="I6057" s="3"/>
      <c r="J6057" s="3"/>
      <c r="K6057" s="3" t="s">
        <v>103</v>
      </c>
      <c r="L6057" s="125">
        <v>0.133076006066113</v>
      </c>
      <c r="M6057" s="3">
        <v>9</v>
      </c>
      <c r="N6057" s="125">
        <v>-5.5862144340378297E-2</v>
      </c>
      <c r="O6057" s="3">
        <v>11</v>
      </c>
      <c r="P6057" s="125">
        <v>3.8544297440011602E-2</v>
      </c>
      <c r="Q6057" s="3">
        <v>4</v>
      </c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3"/>
      <c r="AD6057" s="3"/>
    </row>
    <row r="6058" spans="1:30" hidden="1" x14ac:dyDescent="0.25">
      <c r="A6058" s="2">
        <v>3</v>
      </c>
      <c r="B6058" s="2">
        <v>2021</v>
      </c>
      <c r="C6058" s="4" t="str">
        <f>INDEX(Index!$B$1:$B$500,MATCH($F6058,Index!$A$1:$A$500,0)
)</f>
        <v>CIN</v>
      </c>
      <c r="D6058" s="4">
        <v>0</v>
      </c>
      <c r="E6058" s="141">
        <f t="shared" si="94"/>
        <v>0.2146076943337491</v>
      </c>
      <c r="F6058" s="3" t="s">
        <v>24</v>
      </c>
      <c r="G6058" s="3">
        <v>9</v>
      </c>
      <c r="H6058" s="125">
        <v>0.2146076943337491</v>
      </c>
      <c r="I6058" s="3"/>
      <c r="J6058" s="3"/>
      <c r="K6058" s="3" t="s">
        <v>103</v>
      </c>
      <c r="L6058" s="125">
        <v>-0.12480290191957499</v>
      </c>
      <c r="M6058" s="3">
        <v>24</v>
      </c>
      <c r="N6058" s="125">
        <v>-0.287960935322156</v>
      </c>
      <c r="O6058" s="3">
        <v>5</v>
      </c>
      <c r="P6058" s="125">
        <v>5.1449660931168102E-2</v>
      </c>
      <c r="Q6058" s="3">
        <v>2</v>
      </c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  <c r="AC6058" s="3"/>
      <c r="AD6058" s="3"/>
    </row>
    <row r="6059" spans="1:30" hidden="1" x14ac:dyDescent="0.25">
      <c r="A6059" s="2">
        <v>3</v>
      </c>
      <c r="B6059" s="2">
        <v>2021</v>
      </c>
      <c r="C6059" s="4" t="str">
        <f>INDEX(Index!$B$1:$B$500,MATCH($F6059,Index!$A$1:$A$500,0)
)</f>
        <v>NO</v>
      </c>
      <c r="D6059" s="4">
        <v>0</v>
      </c>
      <c r="E6059" s="141">
        <f t="shared" si="94"/>
        <v>0.21193163670547599</v>
      </c>
      <c r="F6059" s="3" t="s">
        <v>27</v>
      </c>
      <c r="G6059" s="3">
        <v>10</v>
      </c>
      <c r="H6059" s="125">
        <v>0.21193163670547599</v>
      </c>
      <c r="I6059" s="3"/>
      <c r="J6059" s="3"/>
      <c r="K6059" s="3" t="s">
        <v>103</v>
      </c>
      <c r="L6059" s="125">
        <v>-8.1620589313255207E-2</v>
      </c>
      <c r="M6059" s="3">
        <v>22</v>
      </c>
      <c r="N6059" s="125">
        <v>-0.29317482605988499</v>
      </c>
      <c r="O6059" s="3">
        <v>4</v>
      </c>
      <c r="P6059" s="125">
        <v>3.7739995884621401E-4</v>
      </c>
      <c r="Q6059" s="3">
        <v>9</v>
      </c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3"/>
      <c r="AD6059" s="3"/>
    </row>
    <row r="6060" spans="1:30" hidden="1" x14ac:dyDescent="0.25">
      <c r="A6060" s="2">
        <v>3</v>
      </c>
      <c r="B6060" s="2">
        <v>2021</v>
      </c>
      <c r="C6060" s="4" t="str">
        <f>INDEX(Index!$B$1:$B$500,MATCH($F6060,Index!$A$1:$A$500,0)
)</f>
        <v>LV</v>
      </c>
      <c r="D6060" s="4">
        <v>0</v>
      </c>
      <c r="E6060" s="141">
        <f t="shared" si="94"/>
        <v>0.14582803623335369</v>
      </c>
      <c r="F6060" s="3" t="s">
        <v>53</v>
      </c>
      <c r="G6060" s="3">
        <v>11</v>
      </c>
      <c r="H6060" s="125">
        <v>0.14582803623335369</v>
      </c>
      <c r="I6060" s="3"/>
      <c r="J6060" s="3"/>
      <c r="K6060" s="3" t="s">
        <v>104</v>
      </c>
      <c r="L6060" s="125">
        <v>8.0470571540134893E-3</v>
      </c>
      <c r="M6060" s="3">
        <v>16</v>
      </c>
      <c r="N6060" s="125">
        <v>-0.146297558562727</v>
      </c>
      <c r="O6060" s="3">
        <v>7</v>
      </c>
      <c r="P6060" s="125">
        <v>-8.5165794833867905E-3</v>
      </c>
      <c r="Q6060" s="3">
        <v>13</v>
      </c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3"/>
      <c r="AD6060" s="3"/>
    </row>
    <row r="6061" spans="1:30" hidden="1" x14ac:dyDescent="0.25">
      <c r="A6061" s="2">
        <v>3</v>
      </c>
      <c r="B6061" s="2">
        <v>2021</v>
      </c>
      <c r="C6061" s="4" t="str">
        <f>INDEX(Index!$B$1:$B$500,MATCH($F6061,Index!$A$1:$A$500,0)
)</f>
        <v>DAL</v>
      </c>
      <c r="D6061" s="4">
        <v>0</v>
      </c>
      <c r="E6061" s="141">
        <f t="shared" si="94"/>
        <v>0.14360624527072449</v>
      </c>
      <c r="F6061" s="3" t="s">
        <v>3</v>
      </c>
      <c r="G6061" s="3">
        <v>12</v>
      </c>
      <c r="H6061" s="125">
        <v>0.14360624527072449</v>
      </c>
      <c r="I6061" s="3"/>
      <c r="J6061" s="3"/>
      <c r="K6061" s="3" t="s">
        <v>103</v>
      </c>
      <c r="L6061" s="125">
        <v>0.23469277089920501</v>
      </c>
      <c r="M6061" s="3">
        <v>5</v>
      </c>
      <c r="N6061" s="125">
        <v>6.0511543258814603E-2</v>
      </c>
      <c r="O6061" s="3">
        <v>19</v>
      </c>
      <c r="P6061" s="125">
        <v>-3.0574982369665899E-2</v>
      </c>
      <c r="Q6061" s="3">
        <v>22</v>
      </c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  <c r="AC6061" s="3"/>
      <c r="AD6061" s="3"/>
    </row>
    <row r="6062" spans="1:30" hidden="1" x14ac:dyDescent="0.25">
      <c r="A6062" s="2">
        <v>3</v>
      </c>
      <c r="B6062" s="2">
        <v>2021</v>
      </c>
      <c r="C6062" s="4" t="str">
        <f>INDEX(Index!$B$1:$B$500,MATCH($F6062,Index!$A$1:$A$500,0)
)</f>
        <v>BAL</v>
      </c>
      <c r="D6062" s="4">
        <v>0</v>
      </c>
      <c r="E6062" s="141">
        <f t="shared" si="94"/>
        <v>9.74168694016668E-2</v>
      </c>
      <c r="F6062" s="3" t="s">
        <v>18</v>
      </c>
      <c r="G6062" s="3">
        <v>13</v>
      </c>
      <c r="H6062" s="125">
        <v>9.74168694016668E-2</v>
      </c>
      <c r="I6062" s="3"/>
      <c r="J6062" s="3"/>
      <c r="K6062" s="3" t="s">
        <v>103</v>
      </c>
      <c r="L6062" s="125">
        <v>0.117169167515354</v>
      </c>
      <c r="M6062" s="3">
        <v>11</v>
      </c>
      <c r="N6062" s="125">
        <v>9.3815747407708094E-2</v>
      </c>
      <c r="O6062" s="3">
        <v>21</v>
      </c>
      <c r="P6062" s="125">
        <v>7.4063449294020894E-2</v>
      </c>
      <c r="Q6062" s="3">
        <v>1</v>
      </c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3"/>
    </row>
    <row r="6063" spans="1:30" hidden="1" x14ac:dyDescent="0.25">
      <c r="A6063" s="2">
        <v>3</v>
      </c>
      <c r="B6063" s="2">
        <v>2021</v>
      </c>
      <c r="C6063" s="4" t="str">
        <f>INDEX(Index!$B$1:$B$500,MATCH($F6063,Index!$A$1:$A$500,0)
)</f>
        <v>TB</v>
      </c>
      <c r="D6063" s="4">
        <v>0</v>
      </c>
      <c r="E6063" s="141">
        <f t="shared" si="94"/>
        <v>7.5151845445408261E-2</v>
      </c>
      <c r="F6063" s="3" t="s">
        <v>38</v>
      </c>
      <c r="G6063" s="3">
        <v>14</v>
      </c>
      <c r="H6063" s="125">
        <v>7.5151845445408261E-2</v>
      </c>
      <c r="I6063" s="3"/>
      <c r="J6063" s="3"/>
      <c r="K6063" s="3" t="s">
        <v>103</v>
      </c>
      <c r="L6063" s="125">
        <v>0.17352700789899</v>
      </c>
      <c r="M6063" s="3">
        <v>7</v>
      </c>
      <c r="N6063" s="125">
        <v>9.77307433595931E-2</v>
      </c>
      <c r="O6063" s="3">
        <v>22</v>
      </c>
      <c r="P6063" s="125">
        <v>-6.4441909398864805E-4</v>
      </c>
      <c r="Q6063" s="3">
        <v>10</v>
      </c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3"/>
      <c r="AD6063" s="3"/>
    </row>
    <row r="6064" spans="1:30" hidden="1" x14ac:dyDescent="0.25">
      <c r="A6064" s="2">
        <v>3</v>
      </c>
      <c r="B6064" s="2">
        <v>2021</v>
      </c>
      <c r="C6064" s="4" t="str">
        <f>INDEX(Index!$B$1:$B$500,MATCH($F6064,Index!$A$1:$A$500,0)
)</f>
        <v>KC</v>
      </c>
      <c r="D6064" s="4">
        <v>0</v>
      </c>
      <c r="E6064" s="141">
        <f t="shared" si="94"/>
        <v>7.2864907867698364E-3</v>
      </c>
      <c r="F6064" s="3" t="s">
        <v>5</v>
      </c>
      <c r="G6064" s="3">
        <v>15</v>
      </c>
      <c r="H6064" s="125">
        <v>7.2864907867698364E-3</v>
      </c>
      <c r="I6064" s="3"/>
      <c r="J6064" s="3"/>
      <c r="K6064" s="3" t="s">
        <v>105</v>
      </c>
      <c r="L6064" s="125">
        <v>0.32203902462818601</v>
      </c>
      <c r="M6064" s="3">
        <v>3</v>
      </c>
      <c r="N6064" s="125">
        <v>0.33579605086069197</v>
      </c>
      <c r="O6064" s="3">
        <v>32</v>
      </c>
      <c r="P6064" s="125">
        <v>2.1043517019275801E-2</v>
      </c>
      <c r="Q6064" s="3">
        <v>8</v>
      </c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  <c r="AC6064" s="3"/>
      <c r="AD6064" s="3"/>
    </row>
    <row r="6065" spans="1:30" hidden="1" x14ac:dyDescent="0.25">
      <c r="A6065" s="2">
        <v>3</v>
      </c>
      <c r="B6065" s="2">
        <v>2021</v>
      </c>
      <c r="C6065" s="4" t="str">
        <f>INDEX(Index!$B$1:$B$500,MATCH($F6065,Index!$A$1:$A$500,0)
)</f>
        <v>GB</v>
      </c>
      <c r="D6065" s="4">
        <v>0</v>
      </c>
      <c r="E6065" s="141">
        <f t="shared" si="94"/>
        <v>-2.0600551365757603E-2</v>
      </c>
      <c r="F6065" s="3" t="s">
        <v>20</v>
      </c>
      <c r="G6065" s="3">
        <v>16</v>
      </c>
      <c r="H6065" s="125">
        <v>-2.0600551365757603E-2</v>
      </c>
      <c r="I6065" s="3"/>
      <c r="J6065" s="3"/>
      <c r="K6065" s="3" t="s">
        <v>103</v>
      </c>
      <c r="L6065" s="125">
        <v>6.7542090854579795E-2</v>
      </c>
      <c r="M6065" s="3">
        <v>13</v>
      </c>
      <c r="N6065" s="125">
        <v>7.3737439600786298E-2</v>
      </c>
      <c r="O6065" s="3">
        <v>20</v>
      </c>
      <c r="P6065" s="125">
        <v>-1.44052026195511E-2</v>
      </c>
      <c r="Q6065" s="3">
        <v>16</v>
      </c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  <c r="AC6065" s="3"/>
      <c r="AD6065" s="3"/>
    </row>
    <row r="6066" spans="1:30" hidden="1" x14ac:dyDescent="0.25">
      <c r="A6066" s="2">
        <v>3</v>
      </c>
      <c r="B6066" s="2">
        <v>2021</v>
      </c>
      <c r="C6066" s="4" t="str">
        <f>INDEX(Index!$B$1:$B$500,MATCH($F6066,Index!$A$1:$A$500,0)
)</f>
        <v>MIN</v>
      </c>
      <c r="D6066" s="4">
        <v>0</v>
      </c>
      <c r="E6066" s="141">
        <f t="shared" si="94"/>
        <v>-5.1965582243938144E-2</v>
      </c>
      <c r="F6066" s="3" t="s">
        <v>46</v>
      </c>
      <c r="G6066" s="3">
        <v>17</v>
      </c>
      <c r="H6066" s="125">
        <v>-5.1965582243938144E-2</v>
      </c>
      <c r="I6066" s="3"/>
      <c r="J6066" s="3"/>
      <c r="K6066" s="3" t="s">
        <v>105</v>
      </c>
      <c r="L6066" s="125">
        <v>0.14296420677462601</v>
      </c>
      <c r="M6066" s="3">
        <v>8</v>
      </c>
      <c r="N6066" s="125">
        <v>0.18884143499030301</v>
      </c>
      <c r="O6066" s="3">
        <v>28</v>
      </c>
      <c r="P6066" s="125">
        <v>-6.0883540282611502E-3</v>
      </c>
      <c r="Q6066" s="3">
        <v>12</v>
      </c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  <c r="AC6066" s="3"/>
      <c r="AD6066" s="3"/>
    </row>
    <row r="6067" spans="1:30" hidden="1" x14ac:dyDescent="0.25">
      <c r="A6067" s="2">
        <v>3</v>
      </c>
      <c r="B6067" s="2">
        <v>2021</v>
      </c>
      <c r="C6067" s="4" t="str">
        <f>INDEX(Index!$B$1:$B$500,MATCH($F6067,Index!$A$1:$A$500,0)
)</f>
        <v>PHI</v>
      </c>
      <c r="D6067" s="4">
        <v>0</v>
      </c>
      <c r="E6067" s="141">
        <f t="shared" si="94"/>
        <v>-6.3461195526327285E-2</v>
      </c>
      <c r="F6067" s="3" t="s">
        <v>7</v>
      </c>
      <c r="G6067" s="3">
        <v>18</v>
      </c>
      <c r="H6067" s="125">
        <v>-6.3461195526327285E-2</v>
      </c>
      <c r="I6067" s="3"/>
      <c r="J6067" s="3"/>
      <c r="K6067" s="3" t="s">
        <v>105</v>
      </c>
      <c r="L6067" s="125">
        <v>-4.5961014096082498E-2</v>
      </c>
      <c r="M6067" s="3">
        <v>19</v>
      </c>
      <c r="N6067" s="125">
        <v>-2.0282394406026202E-3</v>
      </c>
      <c r="O6067" s="3">
        <v>17</v>
      </c>
      <c r="P6067" s="125">
        <v>-1.9528420870847399E-2</v>
      </c>
      <c r="Q6067" s="3">
        <v>17</v>
      </c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  <c r="AC6067" s="3"/>
      <c r="AD6067" s="3"/>
    </row>
    <row r="6068" spans="1:30" hidden="1" x14ac:dyDescent="0.25">
      <c r="A6068" s="2">
        <v>3</v>
      </c>
      <c r="B6068" s="2">
        <v>2021</v>
      </c>
      <c r="C6068" s="4" t="str">
        <f>INDEX(Index!$B$1:$B$500,MATCH($F6068,Index!$A$1:$A$500,0)
)</f>
        <v>HOU</v>
      </c>
      <c r="D6068" s="4">
        <v>0</v>
      </c>
      <c r="E6068" s="141">
        <f t="shared" si="94"/>
        <v>-7.3368500624089394E-2</v>
      </c>
      <c r="F6068" s="3" t="s">
        <v>49</v>
      </c>
      <c r="G6068" s="3">
        <v>19</v>
      </c>
      <c r="H6068" s="125">
        <v>-7.3368500624089394E-2</v>
      </c>
      <c r="I6068" s="3"/>
      <c r="J6068" s="3"/>
      <c r="K6068" s="3" t="s">
        <v>105</v>
      </c>
      <c r="L6068" s="125">
        <v>-5.5379510631512897E-2</v>
      </c>
      <c r="M6068" s="3">
        <v>20</v>
      </c>
      <c r="N6068" s="125">
        <v>-2.59117138696193E-2</v>
      </c>
      <c r="O6068" s="3">
        <v>15</v>
      </c>
      <c r="P6068" s="125">
        <v>-4.39007038621958E-2</v>
      </c>
      <c r="Q6068" s="3">
        <v>28</v>
      </c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3"/>
      <c r="AD6068" s="3"/>
    </row>
    <row r="6069" spans="1:30" hidden="1" x14ac:dyDescent="0.25">
      <c r="A6069" s="2">
        <v>3</v>
      </c>
      <c r="B6069" s="2">
        <v>2021</v>
      </c>
      <c r="C6069" s="4" t="str">
        <f>INDEX(Index!$B$1:$B$500,MATCH($F6069,Index!$A$1:$A$500,0)
)</f>
        <v>NE</v>
      </c>
      <c r="D6069" s="4">
        <v>0</v>
      </c>
      <c r="E6069" s="141">
        <f t="shared" si="94"/>
        <v>-9.8946166348841791E-2</v>
      </c>
      <c r="F6069" s="3" t="s">
        <v>17</v>
      </c>
      <c r="G6069" s="3">
        <v>20</v>
      </c>
      <c r="H6069" s="125">
        <v>-9.8946166348841791E-2</v>
      </c>
      <c r="I6069" s="3"/>
      <c r="J6069" s="3"/>
      <c r="K6069" s="3" t="s">
        <v>105</v>
      </c>
      <c r="L6069" s="125">
        <v>-0.191941732039284</v>
      </c>
      <c r="M6069" s="3">
        <v>27</v>
      </c>
      <c r="N6069" s="125">
        <v>-0.13249981408092401</v>
      </c>
      <c r="O6069" s="3">
        <v>8</v>
      </c>
      <c r="P6069" s="125">
        <v>-3.9504248390481798E-2</v>
      </c>
      <c r="Q6069" s="3">
        <v>24</v>
      </c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  <c r="AC6069" s="3"/>
      <c r="AD6069" s="3"/>
    </row>
    <row r="6070" spans="1:30" hidden="1" x14ac:dyDescent="0.25">
      <c r="A6070" s="2">
        <v>3</v>
      </c>
      <c r="B6070" s="2">
        <v>2021</v>
      </c>
      <c r="C6070" s="4" t="str">
        <f>INDEX(Index!$B$1:$B$500,MATCH($F6070,Index!$A$1:$A$500,0)
)</f>
        <v>NYG</v>
      </c>
      <c r="D6070" s="4">
        <v>0</v>
      </c>
      <c r="E6070" s="141">
        <f t="shared" si="94"/>
        <v>-0.10704593908727099</v>
      </c>
      <c r="F6070" s="3" t="s">
        <v>15</v>
      </c>
      <c r="G6070" s="3">
        <v>21</v>
      </c>
      <c r="H6070" s="125">
        <v>-0.10704593908727099</v>
      </c>
      <c r="I6070" s="3"/>
      <c r="J6070" s="3"/>
      <c r="K6070" s="3" t="s">
        <v>106</v>
      </c>
      <c r="L6070" s="125">
        <v>-5.9094653368188801E-3</v>
      </c>
      <c r="M6070" s="3">
        <v>17</v>
      </c>
      <c r="N6070" s="125">
        <v>0.12989531843941701</v>
      </c>
      <c r="O6070" s="3">
        <v>24</v>
      </c>
      <c r="P6070" s="125">
        <v>2.8758844688964901E-2</v>
      </c>
      <c r="Q6070" s="3">
        <v>7</v>
      </c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</row>
    <row r="6071" spans="1:30" hidden="1" x14ac:dyDescent="0.25">
      <c r="A6071" s="2">
        <v>3</v>
      </c>
      <c r="B6071" s="2">
        <v>2021</v>
      </c>
      <c r="C6071" s="4" t="str">
        <f>INDEX(Index!$B$1:$B$500,MATCH($F6071,Index!$A$1:$A$500,0)
)</f>
        <v>WAS</v>
      </c>
      <c r="D6071" s="4">
        <v>0</v>
      </c>
      <c r="E6071" s="141">
        <f t="shared" si="94"/>
        <v>-0.15248314365162868</v>
      </c>
      <c r="F6071" s="3" t="s">
        <v>26</v>
      </c>
      <c r="G6071" s="3">
        <v>22</v>
      </c>
      <c r="H6071" s="125">
        <v>-0.15248314365162868</v>
      </c>
      <c r="I6071" s="3"/>
      <c r="J6071" s="3"/>
      <c r="K6071" s="3" t="s">
        <v>105</v>
      </c>
      <c r="L6071" s="125">
        <v>-2.18990324718389E-2</v>
      </c>
      <c r="M6071" s="3">
        <v>18</v>
      </c>
      <c r="N6071" s="125">
        <v>0.17284538031049701</v>
      </c>
      <c r="O6071" s="3">
        <v>25</v>
      </c>
      <c r="P6071" s="125">
        <v>4.2261269130707199E-2</v>
      </c>
      <c r="Q6071" s="3">
        <v>3</v>
      </c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3"/>
      <c r="AD6071" s="3"/>
    </row>
    <row r="6072" spans="1:30" hidden="1" x14ac:dyDescent="0.25">
      <c r="A6072" s="2">
        <v>3</v>
      </c>
      <c r="B6072" s="2">
        <v>2021</v>
      </c>
      <c r="C6072" s="4" t="str">
        <f>INDEX(Index!$B$1:$B$500,MATCH($F6072,Index!$A$1:$A$500,0)
)</f>
        <v>LAC</v>
      </c>
      <c r="D6072" s="4">
        <v>0</v>
      </c>
      <c r="E6072" s="141">
        <f t="shared" si="94"/>
        <v>-0.1790108431478532</v>
      </c>
      <c r="F6072" s="3" t="s">
        <v>28</v>
      </c>
      <c r="G6072" s="3">
        <v>23</v>
      </c>
      <c r="H6072" s="125">
        <v>-0.1790108431478532</v>
      </c>
      <c r="I6072" s="3"/>
      <c r="J6072" s="3"/>
      <c r="K6072" s="3" t="s">
        <v>103</v>
      </c>
      <c r="L6072" s="125">
        <v>8.3531549920703496E-2</v>
      </c>
      <c r="M6072" s="3">
        <v>12</v>
      </c>
      <c r="N6072" s="125">
        <v>0.18021271007516701</v>
      </c>
      <c r="O6072" s="3">
        <v>26</v>
      </c>
      <c r="P6072" s="125">
        <v>-8.2329682993389705E-2</v>
      </c>
      <c r="Q6072" s="3">
        <v>32</v>
      </c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  <c r="AC6072" s="3"/>
      <c r="AD6072" s="3"/>
    </row>
    <row r="6073" spans="1:30" hidden="1" x14ac:dyDescent="0.25">
      <c r="A6073" s="2">
        <v>3</v>
      </c>
      <c r="B6073" s="2">
        <v>2021</v>
      </c>
      <c r="C6073" s="4" t="str">
        <f>INDEX(Index!$B$1:$B$500,MATCH($F6073,Index!$A$1:$A$500,0)
)</f>
        <v>TEN</v>
      </c>
      <c r="D6073" s="4">
        <v>0</v>
      </c>
      <c r="E6073" s="141">
        <f t="shared" si="94"/>
        <v>-0.21559722658248409</v>
      </c>
      <c r="F6073" s="3" t="s">
        <v>45</v>
      </c>
      <c r="G6073" s="3">
        <v>24</v>
      </c>
      <c r="H6073" s="125">
        <v>-0.21559722658248409</v>
      </c>
      <c r="I6073" s="3"/>
      <c r="J6073" s="3"/>
      <c r="K6073" s="3" t="s">
        <v>103</v>
      </c>
      <c r="L6073" s="125">
        <v>-5.9488057610570903E-2</v>
      </c>
      <c r="M6073" s="3">
        <v>21</v>
      </c>
      <c r="N6073" s="125">
        <v>0.115426595489195</v>
      </c>
      <c r="O6073" s="3">
        <v>23</v>
      </c>
      <c r="P6073" s="125">
        <v>-4.0682573482718198E-2</v>
      </c>
      <c r="Q6073" s="3">
        <v>25</v>
      </c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  <c r="AC6073" s="3"/>
      <c r="AD6073" s="3"/>
    </row>
    <row r="6074" spans="1:30" hidden="1" x14ac:dyDescent="0.25">
      <c r="A6074" s="2">
        <v>3</v>
      </c>
      <c r="B6074" s="2">
        <v>2021</v>
      </c>
      <c r="C6074" s="4" t="str">
        <f>INDEX(Index!$B$1:$B$500,MATCH($F6074,Index!$A$1:$A$500,0)
)</f>
        <v>PIT</v>
      </c>
      <c r="D6074" s="4">
        <v>0</v>
      </c>
      <c r="E6074" s="141">
        <f t="shared" si="94"/>
        <v>-0.22354009681594578</v>
      </c>
      <c r="F6074" s="3" t="s">
        <v>32</v>
      </c>
      <c r="G6074" s="3">
        <v>25</v>
      </c>
      <c r="H6074" s="125">
        <v>-0.22354009681594578</v>
      </c>
      <c r="I6074" s="3"/>
      <c r="J6074" s="3"/>
      <c r="K6074" s="3" t="s">
        <v>105</v>
      </c>
      <c r="L6074" s="125">
        <v>-0.17365475140512901</v>
      </c>
      <c r="M6074" s="3">
        <v>26</v>
      </c>
      <c r="N6074" s="125">
        <v>-2.9379507046845298E-3</v>
      </c>
      <c r="O6074" s="3">
        <v>16</v>
      </c>
      <c r="P6074" s="125">
        <v>-5.2823296115501302E-2</v>
      </c>
      <c r="Q6074" s="3">
        <v>30</v>
      </c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  <c r="AC6074" s="3"/>
      <c r="AD6074" s="3"/>
    </row>
    <row r="6075" spans="1:30" hidden="1" x14ac:dyDescent="0.25">
      <c r="A6075" s="2">
        <v>3</v>
      </c>
      <c r="B6075" s="2">
        <v>2021</v>
      </c>
      <c r="C6075" s="4" t="str">
        <f>INDEX(Index!$B$1:$B$500,MATCH($F6075,Index!$A$1:$A$500,0)
)</f>
        <v>MIA</v>
      </c>
      <c r="D6075" s="4">
        <v>0</v>
      </c>
      <c r="E6075" s="141">
        <f t="shared" si="94"/>
        <v>-0.28819878772828211</v>
      </c>
      <c r="F6075" s="3" t="s">
        <v>4</v>
      </c>
      <c r="G6075" s="3">
        <v>26</v>
      </c>
      <c r="H6075" s="125">
        <v>-0.28819878772828211</v>
      </c>
      <c r="I6075" s="3"/>
      <c r="J6075" s="3"/>
      <c r="K6075" s="3" t="s">
        <v>105</v>
      </c>
      <c r="L6075" s="125">
        <v>-0.301444572105518</v>
      </c>
      <c r="M6075" s="3">
        <v>29</v>
      </c>
      <c r="N6075" s="125">
        <v>-3.6471272123945499E-2</v>
      </c>
      <c r="O6075" s="3">
        <v>13</v>
      </c>
      <c r="P6075" s="125">
        <v>-2.32254877467096E-2</v>
      </c>
      <c r="Q6075" s="3">
        <v>20</v>
      </c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  <c r="AC6075" s="3"/>
      <c r="AD6075" s="3"/>
    </row>
    <row r="6076" spans="1:30" hidden="1" x14ac:dyDescent="0.25">
      <c r="A6076" s="2">
        <v>3</v>
      </c>
      <c r="B6076" s="2">
        <v>2021</v>
      </c>
      <c r="C6076" s="4" t="str">
        <f>INDEX(Index!$B$1:$B$500,MATCH($F6076,Index!$A$1:$A$500,0)
)</f>
        <v>IND</v>
      </c>
      <c r="D6076" s="4">
        <v>0</v>
      </c>
      <c r="E6076" s="141">
        <f t="shared" si="94"/>
        <v>-0.329050249099472</v>
      </c>
      <c r="F6076" s="3" t="s">
        <v>35</v>
      </c>
      <c r="G6076" s="3">
        <v>27</v>
      </c>
      <c r="H6076" s="125">
        <v>-0.329050249099472</v>
      </c>
      <c r="I6076" s="3"/>
      <c r="J6076" s="3"/>
      <c r="K6076" s="3" t="s">
        <v>106</v>
      </c>
      <c r="L6076" s="125">
        <v>-0.12533017128295801</v>
      </c>
      <c r="M6076" s="3">
        <v>25</v>
      </c>
      <c r="N6076" s="125">
        <v>0.20163712695445099</v>
      </c>
      <c r="O6076" s="3">
        <v>30</v>
      </c>
      <c r="P6076" s="125">
        <v>-2.08295086206302E-3</v>
      </c>
      <c r="Q6076" s="3">
        <v>11</v>
      </c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  <c r="AC6076" s="3"/>
      <c r="AD6076" s="3"/>
    </row>
    <row r="6077" spans="1:30" hidden="1" x14ac:dyDescent="0.25">
      <c r="A6077" s="2">
        <v>3</v>
      </c>
      <c r="B6077" s="2">
        <v>2021</v>
      </c>
      <c r="C6077" s="4" t="str">
        <f>INDEX(Index!$B$1:$B$500,MATCH($F6077,Index!$A$1:$A$500,0)
)</f>
        <v>CHI</v>
      </c>
      <c r="D6077" s="4">
        <v>0</v>
      </c>
      <c r="E6077" s="141">
        <f t="shared" si="94"/>
        <v>-0.36304642387785035</v>
      </c>
      <c r="F6077" s="3" t="s">
        <v>64</v>
      </c>
      <c r="G6077" s="3">
        <v>28</v>
      </c>
      <c r="H6077" s="125">
        <v>-0.36304642387785035</v>
      </c>
      <c r="I6077" s="3"/>
      <c r="J6077" s="3"/>
      <c r="K6077" s="3" t="s">
        <v>105</v>
      </c>
      <c r="L6077" s="125">
        <v>-0.38001170004520701</v>
      </c>
      <c r="M6077" s="3">
        <v>31</v>
      </c>
      <c r="N6077" s="125">
        <v>-3.7846133965676397E-2</v>
      </c>
      <c r="O6077" s="3">
        <v>12</v>
      </c>
      <c r="P6077" s="125">
        <v>-2.0880857798319701E-2</v>
      </c>
      <c r="Q6077" s="3">
        <v>19</v>
      </c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  <c r="AC6077" s="3"/>
      <c r="AD6077" s="3"/>
    </row>
    <row r="6078" spans="1:30" hidden="1" x14ac:dyDescent="0.25">
      <c r="A6078" s="2">
        <v>3</v>
      </c>
      <c r="B6078" s="2">
        <v>2021</v>
      </c>
      <c r="C6078" s="4" t="str">
        <f>INDEX(Index!$B$1:$B$500,MATCH($F6078,Index!$A$1:$A$500,0)
)</f>
        <v>DET</v>
      </c>
      <c r="D6078" s="4">
        <v>0</v>
      </c>
      <c r="E6078" s="141">
        <f t="shared" si="94"/>
        <v>-0.40060142211040517</v>
      </c>
      <c r="F6078" s="3" t="s">
        <v>21</v>
      </c>
      <c r="G6078" s="3">
        <v>29</v>
      </c>
      <c r="H6078" s="125">
        <v>-0.40060142211040517</v>
      </c>
      <c r="I6078" s="3"/>
      <c r="J6078" s="3"/>
      <c r="K6078" s="3" t="s">
        <v>106</v>
      </c>
      <c r="L6078" s="125">
        <v>-0.12145722751271799</v>
      </c>
      <c r="M6078" s="3">
        <v>23</v>
      </c>
      <c r="N6078" s="125">
        <v>0.25868921544002899</v>
      </c>
      <c r="O6078" s="3">
        <v>31</v>
      </c>
      <c r="P6078" s="125">
        <v>-2.0454979157658201E-2</v>
      </c>
      <c r="Q6078" s="3">
        <v>18</v>
      </c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  <c r="AC6078" s="3"/>
      <c r="AD6078" s="3"/>
    </row>
    <row r="6079" spans="1:30" hidden="1" x14ac:dyDescent="0.25">
      <c r="A6079" s="2">
        <v>3</v>
      </c>
      <c r="B6079" s="2">
        <v>2021</v>
      </c>
      <c r="C6079" s="4" t="str">
        <f>INDEX(Index!$B$1:$B$500,MATCH($F6079,Index!$A$1:$A$500,0)
)</f>
        <v>NYJ</v>
      </c>
      <c r="D6079" s="4">
        <v>0</v>
      </c>
      <c r="E6079" s="141">
        <f t="shared" si="94"/>
        <v>-0.42457362675354687</v>
      </c>
      <c r="F6079" s="3" t="s">
        <v>9</v>
      </c>
      <c r="G6079" s="3">
        <v>30</v>
      </c>
      <c r="H6079" s="125">
        <v>-0.42457362675354687</v>
      </c>
      <c r="I6079" s="3"/>
      <c r="J6079" s="3"/>
      <c r="K6079" s="3" t="s">
        <v>106</v>
      </c>
      <c r="L6079" s="125">
        <v>-0.44581408096641301</v>
      </c>
      <c r="M6079" s="3">
        <v>32</v>
      </c>
      <c r="N6079" s="125">
        <v>-3.08430067306175E-2</v>
      </c>
      <c r="O6079" s="3">
        <v>14</v>
      </c>
      <c r="P6079" s="125">
        <v>-9.6025525177513803E-3</v>
      </c>
      <c r="Q6079" s="3">
        <v>14</v>
      </c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  <c r="AC6079" s="3"/>
      <c r="AD6079" s="3"/>
    </row>
    <row r="6080" spans="1:30" hidden="1" x14ac:dyDescent="0.25">
      <c r="A6080" s="2">
        <v>3</v>
      </c>
      <c r="B6080" s="2">
        <v>2021</v>
      </c>
      <c r="C6080" s="4" t="str">
        <f>INDEX(Index!$B$1:$B$500,MATCH($F6080,Index!$A$1:$A$500,0)
)</f>
        <v>JAX</v>
      </c>
      <c r="D6080" s="4">
        <v>0</v>
      </c>
      <c r="E6080" s="141">
        <f t="shared" si="94"/>
        <v>-0.46142111266564628</v>
      </c>
      <c r="F6080" s="3" t="s">
        <v>12</v>
      </c>
      <c r="G6080" s="3">
        <v>31</v>
      </c>
      <c r="H6080" s="125">
        <v>-0.46142111266564628</v>
      </c>
      <c r="I6080" s="3"/>
      <c r="J6080" s="3"/>
      <c r="K6080" s="3" t="s">
        <v>106</v>
      </c>
      <c r="L6080" s="125">
        <v>-0.26451540740070301</v>
      </c>
      <c r="M6080" s="3">
        <v>28</v>
      </c>
      <c r="N6080" s="125">
        <v>0.183442430571822</v>
      </c>
      <c r="O6080" s="3">
        <v>27</v>
      </c>
      <c r="P6080" s="125">
        <v>-1.3463274693121301E-2</v>
      </c>
      <c r="Q6080" s="3">
        <v>15</v>
      </c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  <c r="AC6080" s="3"/>
      <c r="AD6080" s="3"/>
    </row>
    <row r="6081" spans="1:30" hidden="1" x14ac:dyDescent="0.25">
      <c r="A6081" s="2">
        <v>3</v>
      </c>
      <c r="B6081" s="2">
        <v>2021</v>
      </c>
      <c r="C6081" s="4" t="str">
        <f>INDEX(Index!$B$1:$B$500,MATCH($F6081,Index!$A$1:$A$500,0)
)</f>
        <v>ATL</v>
      </c>
      <c r="D6081" s="4">
        <v>0</v>
      </c>
      <c r="E6081" s="141">
        <f t="shared" si="94"/>
        <v>-0.55571719931460961</v>
      </c>
      <c r="F6081" s="3" t="s">
        <v>43</v>
      </c>
      <c r="G6081" s="3">
        <v>32</v>
      </c>
      <c r="H6081" s="125">
        <v>-0.55571719931460961</v>
      </c>
      <c r="I6081" s="3"/>
      <c r="J6081" s="3"/>
      <c r="K6081" s="3" t="s">
        <v>105</v>
      </c>
      <c r="L6081" s="125">
        <v>-0.32379479783766701</v>
      </c>
      <c r="M6081" s="3">
        <v>30</v>
      </c>
      <c r="N6081" s="125">
        <v>0.18943677716669099</v>
      </c>
      <c r="O6081" s="3">
        <v>29</v>
      </c>
      <c r="P6081" s="125">
        <v>-4.2485624310251602E-2</v>
      </c>
      <c r="Q6081" s="3">
        <v>27</v>
      </c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  <c r="AC6081" s="3"/>
      <c r="AD6081" s="3"/>
    </row>
    <row r="6082" spans="1:30" hidden="1" x14ac:dyDescent="0.25">
      <c r="A6082" s="2">
        <v>4</v>
      </c>
      <c r="B6082" s="2">
        <v>2021</v>
      </c>
      <c r="C6082" s="4" t="str">
        <f>INDEX(Index!$B$1:$B$500,MATCH($F6082,Index!$A$1:$A$500,0)
)</f>
        <v>BUF</v>
      </c>
      <c r="D6082" s="4">
        <v>0</v>
      </c>
      <c r="E6082" s="141">
        <f t="shared" ref="E6082:E6145" si="95">IF(D6082=1,H6082/100,H6082)</f>
        <v>0.46743689148869511</v>
      </c>
      <c r="F6082" s="3" t="s">
        <v>0</v>
      </c>
      <c r="G6082" s="3">
        <v>1</v>
      </c>
      <c r="H6082" s="125">
        <v>0.46743689148869511</v>
      </c>
      <c r="I6082" s="3"/>
      <c r="J6082" s="3"/>
      <c r="K6082" s="3" t="s">
        <v>107</v>
      </c>
      <c r="L6082" s="125">
        <v>3.9608428010290504E-3</v>
      </c>
      <c r="M6082" s="3">
        <v>15</v>
      </c>
      <c r="N6082" s="125">
        <v>-0.471600378957862</v>
      </c>
      <c r="O6082" s="3">
        <v>1</v>
      </c>
      <c r="P6082" s="125">
        <v>-8.1243302701959601E-3</v>
      </c>
      <c r="Q6082" s="3">
        <v>12</v>
      </c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  <c r="AC6082" s="3"/>
      <c r="AD6082" s="3"/>
    </row>
    <row r="6083" spans="1:30" hidden="1" x14ac:dyDescent="0.25">
      <c r="A6083" s="2">
        <v>4</v>
      </c>
      <c r="B6083" s="2">
        <v>2021</v>
      </c>
      <c r="C6083" s="4" t="str">
        <f>INDEX(Index!$B$1:$B$500,MATCH($F6083,Index!$A$1:$A$500,0)
)</f>
        <v>ARI</v>
      </c>
      <c r="D6083" s="4">
        <v>0</v>
      </c>
      <c r="E6083" s="141">
        <f t="shared" si="95"/>
        <v>0.34336612113127435</v>
      </c>
      <c r="F6083" s="3" t="s">
        <v>23</v>
      </c>
      <c r="G6083" s="3">
        <v>2</v>
      </c>
      <c r="H6083" s="125">
        <v>0.34336612113127435</v>
      </c>
      <c r="I6083" s="3"/>
      <c r="J6083" s="3"/>
      <c r="K6083" s="3" t="s">
        <v>214</v>
      </c>
      <c r="L6083" s="125">
        <v>0.16296615879915699</v>
      </c>
      <c r="M6083" s="3">
        <v>5</v>
      </c>
      <c r="N6083" s="125">
        <v>-0.14709456856575501</v>
      </c>
      <c r="O6083" s="3">
        <v>6</v>
      </c>
      <c r="P6083" s="125">
        <v>3.33053937663624E-2</v>
      </c>
      <c r="Q6083" s="3">
        <v>3</v>
      </c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  <c r="AC6083" s="3"/>
      <c r="AD6083" s="3"/>
    </row>
    <row r="6084" spans="1:30" hidden="1" x14ac:dyDescent="0.25">
      <c r="A6084" s="2">
        <v>4</v>
      </c>
      <c r="B6084" s="2">
        <v>2021</v>
      </c>
      <c r="C6084" s="4" t="str">
        <f>INDEX(Index!$B$1:$B$500,MATCH($F6084,Index!$A$1:$A$500,0)
)</f>
        <v>DAL</v>
      </c>
      <c r="D6084" s="4">
        <v>0</v>
      </c>
      <c r="E6084" s="141">
        <f t="shared" si="95"/>
        <v>0.301394993767029</v>
      </c>
      <c r="F6084" s="3" t="s">
        <v>3</v>
      </c>
      <c r="G6084" s="3">
        <v>3</v>
      </c>
      <c r="H6084" s="125">
        <v>0.301394993767029</v>
      </c>
      <c r="I6084" s="3"/>
      <c r="J6084" s="3"/>
      <c r="K6084" s="3" t="s">
        <v>107</v>
      </c>
      <c r="L6084" s="125">
        <v>0.27595760452969098</v>
      </c>
      <c r="M6084" s="3">
        <v>2</v>
      </c>
      <c r="N6084" s="125">
        <v>-4.2752543804890901E-2</v>
      </c>
      <c r="O6084" s="3">
        <v>12</v>
      </c>
      <c r="P6084" s="125">
        <v>-1.73151545675529E-2</v>
      </c>
      <c r="Q6084" s="3">
        <v>19</v>
      </c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3"/>
      <c r="AD6084" s="3"/>
    </row>
    <row r="6085" spans="1:30" hidden="1" x14ac:dyDescent="0.25">
      <c r="A6085" s="2">
        <v>4</v>
      </c>
      <c r="B6085" s="2">
        <v>2021</v>
      </c>
      <c r="C6085" s="4" t="str">
        <f>INDEX(Index!$B$1:$B$500,MATCH($F6085,Index!$A$1:$A$500,0)
)</f>
        <v>CLE</v>
      </c>
      <c r="D6085" s="4">
        <v>0</v>
      </c>
      <c r="E6085" s="141">
        <f t="shared" si="95"/>
        <v>0.29722051302835162</v>
      </c>
      <c r="F6085" s="3" t="s">
        <v>10</v>
      </c>
      <c r="G6085" s="3">
        <v>4</v>
      </c>
      <c r="H6085" s="125">
        <v>0.29722051302835162</v>
      </c>
      <c r="I6085" s="3"/>
      <c r="J6085" s="3"/>
      <c r="K6085" s="3" t="s">
        <v>107</v>
      </c>
      <c r="L6085" s="125">
        <v>8.5427986730882893E-2</v>
      </c>
      <c r="M6085" s="3">
        <v>8</v>
      </c>
      <c r="N6085" s="125">
        <v>-0.184512065359278</v>
      </c>
      <c r="O6085" s="3">
        <v>3</v>
      </c>
      <c r="P6085" s="125">
        <v>2.7280460938190702E-2</v>
      </c>
      <c r="Q6085" s="3">
        <v>5</v>
      </c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  <c r="AC6085" s="3"/>
      <c r="AD6085" s="3"/>
    </row>
    <row r="6086" spans="1:30" hidden="1" x14ac:dyDescent="0.25">
      <c r="A6086" s="2">
        <v>4</v>
      </c>
      <c r="B6086" s="2">
        <v>2021</v>
      </c>
      <c r="C6086" s="4" t="str">
        <f>INDEX(Index!$B$1:$B$500,MATCH($F6086,Index!$A$1:$A$500,0)
)</f>
        <v>LAR</v>
      </c>
      <c r="D6086" s="4">
        <v>0</v>
      </c>
      <c r="E6086" s="141">
        <f t="shared" si="95"/>
        <v>0.22104522689998959</v>
      </c>
      <c r="F6086" s="3" t="s">
        <v>42</v>
      </c>
      <c r="G6086" s="3">
        <v>5</v>
      </c>
      <c r="H6086" s="125">
        <v>0.22104522689998959</v>
      </c>
      <c r="I6086" s="3"/>
      <c r="J6086" s="3"/>
      <c r="K6086" s="3" t="s">
        <v>107</v>
      </c>
      <c r="L6086" s="125">
        <v>0.26531990925545801</v>
      </c>
      <c r="M6086" s="3">
        <v>3</v>
      </c>
      <c r="N6086" s="125">
        <v>-7.7949058722829997E-3</v>
      </c>
      <c r="O6086" s="3">
        <v>16</v>
      </c>
      <c r="P6086" s="125">
        <v>-5.2069588227751401E-2</v>
      </c>
      <c r="Q6086" s="3">
        <v>28</v>
      </c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  <c r="AC6086" s="3"/>
      <c r="AD6086" s="3"/>
    </row>
    <row r="6087" spans="1:30" hidden="1" x14ac:dyDescent="0.25">
      <c r="A6087" s="2">
        <v>4</v>
      </c>
      <c r="B6087" s="2">
        <v>2021</v>
      </c>
      <c r="C6087" s="4" t="str">
        <f>INDEX(Index!$B$1:$B$500,MATCH($F6087,Index!$A$1:$A$500,0)
)</f>
        <v>BAL</v>
      </c>
      <c r="D6087" s="4">
        <v>0</v>
      </c>
      <c r="E6087" s="141">
        <f t="shared" si="95"/>
        <v>0.20893347175906157</v>
      </c>
      <c r="F6087" s="3" t="s">
        <v>18</v>
      </c>
      <c r="G6087" s="3">
        <v>6</v>
      </c>
      <c r="H6087" s="125">
        <v>0.20893347175906157</v>
      </c>
      <c r="I6087" s="3"/>
      <c r="J6087" s="3"/>
      <c r="K6087" s="3" t="s">
        <v>107</v>
      </c>
      <c r="L6087" s="125">
        <v>9.4218423938862594E-2</v>
      </c>
      <c r="M6087" s="3">
        <v>7</v>
      </c>
      <c r="N6087" s="125">
        <v>-4.7184417178969103E-2</v>
      </c>
      <c r="O6087" s="3">
        <v>10</v>
      </c>
      <c r="P6087" s="125">
        <v>6.7530630641229897E-2</v>
      </c>
      <c r="Q6087" s="3">
        <v>2</v>
      </c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3"/>
      <c r="AD6087" s="3"/>
    </row>
    <row r="6088" spans="1:30" hidden="1" x14ac:dyDescent="0.25">
      <c r="A6088" s="2">
        <v>4</v>
      </c>
      <c r="B6088" s="2">
        <v>2021</v>
      </c>
      <c r="C6088" s="4" t="str">
        <f>INDEX(Index!$B$1:$B$500,MATCH($F6088,Index!$A$1:$A$500,0)
)</f>
        <v>NO</v>
      </c>
      <c r="D6088" s="4">
        <v>0</v>
      </c>
      <c r="E6088" s="141">
        <f t="shared" si="95"/>
        <v>0.19158952696558409</v>
      </c>
      <c r="F6088" s="3" t="s">
        <v>27</v>
      </c>
      <c r="G6088" s="3">
        <v>7</v>
      </c>
      <c r="H6088" s="125">
        <v>0.19158952696558409</v>
      </c>
      <c r="I6088" s="3"/>
      <c r="J6088" s="3"/>
      <c r="K6088" s="3" t="s">
        <v>108</v>
      </c>
      <c r="L6088" s="125">
        <v>-1.01659278191761E-2</v>
      </c>
      <c r="M6088" s="3">
        <v>17</v>
      </c>
      <c r="N6088" s="125">
        <v>-0.21348622893889299</v>
      </c>
      <c r="O6088" s="3">
        <v>2</v>
      </c>
      <c r="P6088" s="125">
        <v>-1.17307741541328E-2</v>
      </c>
      <c r="Q6088" s="3">
        <v>13</v>
      </c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  <c r="AC6088" s="3"/>
      <c r="AD6088" s="3"/>
    </row>
    <row r="6089" spans="1:30" hidden="1" x14ac:dyDescent="0.25">
      <c r="A6089" s="2">
        <v>4</v>
      </c>
      <c r="B6089" s="2">
        <v>2021</v>
      </c>
      <c r="C6089" s="4" t="str">
        <f>INDEX(Index!$B$1:$B$500,MATCH($F6089,Index!$A$1:$A$500,0)
)</f>
        <v>SEA</v>
      </c>
      <c r="D6089" s="4">
        <v>0</v>
      </c>
      <c r="E6089" s="141">
        <f t="shared" si="95"/>
        <v>0.18769737905625319</v>
      </c>
      <c r="F6089" s="3" t="s">
        <v>30</v>
      </c>
      <c r="G6089" s="3">
        <v>8</v>
      </c>
      <c r="H6089" s="125">
        <v>0.18769737905625319</v>
      </c>
      <c r="I6089" s="3"/>
      <c r="J6089" s="3"/>
      <c r="K6089" s="3" t="s">
        <v>108</v>
      </c>
      <c r="L6089" s="125">
        <v>0.23836543781181099</v>
      </c>
      <c r="M6089" s="3">
        <v>4</v>
      </c>
      <c r="N6089" s="125">
        <v>3.7711581821056002E-2</v>
      </c>
      <c r="O6089" s="3">
        <v>22</v>
      </c>
      <c r="P6089" s="125">
        <v>-1.29564769345018E-2</v>
      </c>
      <c r="Q6089" s="3">
        <v>14</v>
      </c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  <c r="AC6089" s="3"/>
      <c r="AD6089" s="3"/>
    </row>
    <row r="6090" spans="1:30" hidden="1" x14ac:dyDescent="0.25">
      <c r="A6090" s="2">
        <v>4</v>
      </c>
      <c r="B6090" s="2">
        <v>2021</v>
      </c>
      <c r="C6090" s="4" t="str">
        <f>INDEX(Index!$B$1:$B$500,MATCH($F6090,Index!$A$1:$A$500,0)
)</f>
        <v>KC</v>
      </c>
      <c r="D6090" s="4">
        <v>0</v>
      </c>
      <c r="E6090" s="141">
        <f t="shared" si="95"/>
        <v>0.1788528748008188</v>
      </c>
      <c r="F6090" s="3" t="s">
        <v>5</v>
      </c>
      <c r="G6090" s="3">
        <v>9</v>
      </c>
      <c r="H6090" s="125">
        <v>0.1788528748008188</v>
      </c>
      <c r="I6090" s="3"/>
      <c r="J6090" s="3"/>
      <c r="K6090" s="3" t="s">
        <v>108</v>
      </c>
      <c r="L6090" s="125">
        <v>0.41094599344460198</v>
      </c>
      <c r="M6090" s="3">
        <v>1</v>
      </c>
      <c r="N6090" s="125">
        <v>0.24214179274854999</v>
      </c>
      <c r="O6090" s="3">
        <v>32</v>
      </c>
      <c r="P6090" s="125">
        <v>1.00486741047668E-2</v>
      </c>
      <c r="Q6090" s="3">
        <v>6</v>
      </c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  <c r="AC6090" s="3"/>
      <c r="AD6090" s="3"/>
    </row>
    <row r="6091" spans="1:30" hidden="1" x14ac:dyDescent="0.25">
      <c r="A6091" s="2">
        <v>4</v>
      </c>
      <c r="B6091" s="2">
        <v>2021</v>
      </c>
      <c r="C6091" s="4" t="str">
        <f>INDEX(Index!$B$1:$B$500,MATCH($F6091,Index!$A$1:$A$500,0)
)</f>
        <v>CIN</v>
      </c>
      <c r="D6091" s="4">
        <v>0</v>
      </c>
      <c r="E6091" s="141">
        <f t="shared" si="95"/>
        <v>0.1363809533441554</v>
      </c>
      <c r="F6091" s="3" t="s">
        <v>24</v>
      </c>
      <c r="G6091" s="3">
        <v>10</v>
      </c>
      <c r="H6091" s="125">
        <v>0.1363809533441554</v>
      </c>
      <c r="I6091" s="3"/>
      <c r="J6091" s="3"/>
      <c r="K6091" s="3" t="s">
        <v>107</v>
      </c>
      <c r="L6091" s="125">
        <v>-3.5977091552597602E-2</v>
      </c>
      <c r="M6091" s="3">
        <v>19</v>
      </c>
      <c r="N6091" s="125">
        <v>-0.139941544984969</v>
      </c>
      <c r="O6091" s="3">
        <v>7</v>
      </c>
      <c r="P6091" s="125">
        <v>3.2416499911783997E-2</v>
      </c>
      <c r="Q6091" s="3">
        <v>4</v>
      </c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3"/>
      <c r="AD6091" s="3"/>
    </row>
    <row r="6092" spans="1:30" hidden="1" x14ac:dyDescent="0.25">
      <c r="A6092" s="2">
        <v>4</v>
      </c>
      <c r="B6092" s="2">
        <v>2021</v>
      </c>
      <c r="C6092" s="4" t="str">
        <f>INDEX(Index!$B$1:$B$500,MATCH($F6092,Index!$A$1:$A$500,0)
)</f>
        <v>CAR</v>
      </c>
      <c r="D6092" s="4">
        <v>0</v>
      </c>
      <c r="E6092" s="141">
        <f t="shared" si="95"/>
        <v>0.11028149350300047</v>
      </c>
      <c r="F6092" s="3" t="s">
        <v>51</v>
      </c>
      <c r="G6092" s="3">
        <v>11</v>
      </c>
      <c r="H6092" s="125">
        <v>0.11028149350300047</v>
      </c>
      <c r="I6092" s="3"/>
      <c r="J6092" s="3"/>
      <c r="K6092" s="3" t="s">
        <v>107</v>
      </c>
      <c r="L6092" s="125">
        <v>-1.6024481507513301E-3</v>
      </c>
      <c r="M6092" s="3">
        <v>16</v>
      </c>
      <c r="N6092" s="125">
        <v>-0.168428278511108</v>
      </c>
      <c r="O6092" s="3">
        <v>4</v>
      </c>
      <c r="P6092" s="125">
        <v>-5.6544336857356201E-2</v>
      </c>
      <c r="Q6092" s="3">
        <v>30</v>
      </c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  <c r="AC6092" s="3"/>
      <c r="AD6092" s="3"/>
    </row>
    <row r="6093" spans="1:30" hidden="1" x14ac:dyDescent="0.25">
      <c r="A6093" s="2">
        <v>4</v>
      </c>
      <c r="B6093" s="2">
        <v>2021</v>
      </c>
      <c r="C6093" s="4" t="str">
        <f>INDEX(Index!$B$1:$B$500,MATCH($F6093,Index!$A$1:$A$500,0)
)</f>
        <v>SF</v>
      </c>
      <c r="D6093" s="4">
        <v>0</v>
      </c>
      <c r="E6093" s="141">
        <f t="shared" si="95"/>
        <v>9.1599933875522482E-2</v>
      </c>
      <c r="F6093" s="3" t="s">
        <v>1</v>
      </c>
      <c r="G6093" s="3">
        <v>12</v>
      </c>
      <c r="H6093" s="125">
        <v>9.1599933875522482E-2</v>
      </c>
      <c r="I6093" s="3"/>
      <c r="J6093" s="3"/>
      <c r="K6093" s="3" t="s">
        <v>108</v>
      </c>
      <c r="L6093" s="125">
        <v>6.9608426499629394E-2</v>
      </c>
      <c r="M6093" s="3">
        <v>10</v>
      </c>
      <c r="N6093" s="125">
        <v>-5.6613180486996102E-2</v>
      </c>
      <c r="O6093" s="3">
        <v>9</v>
      </c>
      <c r="P6093" s="125">
        <v>-3.4621673111103E-2</v>
      </c>
      <c r="Q6093" s="3">
        <v>25</v>
      </c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  <c r="AC6093" s="3"/>
      <c r="AD6093" s="3"/>
    </row>
    <row r="6094" spans="1:30" hidden="1" x14ac:dyDescent="0.25">
      <c r="A6094" s="2">
        <v>4</v>
      </c>
      <c r="B6094" s="2">
        <v>2021</v>
      </c>
      <c r="C6094" s="4" t="str">
        <f>INDEX(Index!$B$1:$B$500,MATCH($F6094,Index!$A$1:$A$500,0)
)</f>
        <v>DEN</v>
      </c>
      <c r="D6094" s="4">
        <v>0</v>
      </c>
      <c r="E6094" s="141">
        <f t="shared" si="95"/>
        <v>4.8378213363183695E-2</v>
      </c>
      <c r="F6094" s="3" t="s">
        <v>39</v>
      </c>
      <c r="G6094" s="3">
        <v>13</v>
      </c>
      <c r="H6094" s="125">
        <v>4.8378213363183695E-2</v>
      </c>
      <c r="I6094" s="3"/>
      <c r="J6094" s="3"/>
      <c r="K6094" s="3" t="s">
        <v>107</v>
      </c>
      <c r="L6094" s="125">
        <v>-4.5024355954476902E-2</v>
      </c>
      <c r="M6094" s="3">
        <v>20</v>
      </c>
      <c r="N6094" s="125">
        <v>-0.149810913952483</v>
      </c>
      <c r="O6094" s="3">
        <v>5</v>
      </c>
      <c r="P6094" s="125">
        <v>-5.6408344634822402E-2</v>
      </c>
      <c r="Q6094" s="3">
        <v>29</v>
      </c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3"/>
      <c r="AD6094" s="3"/>
    </row>
    <row r="6095" spans="1:30" hidden="1" x14ac:dyDescent="0.25">
      <c r="A6095" s="2">
        <v>4</v>
      </c>
      <c r="B6095" s="2">
        <v>2021</v>
      </c>
      <c r="C6095" s="4" t="str">
        <f>INDEX(Index!$B$1:$B$500,MATCH($F6095,Index!$A$1:$A$500,0)
)</f>
        <v>TB</v>
      </c>
      <c r="D6095" s="4">
        <v>0</v>
      </c>
      <c r="E6095" s="141">
        <f t="shared" si="95"/>
        <v>4.5755768836183208E-2</v>
      </c>
      <c r="F6095" s="3" t="s">
        <v>38</v>
      </c>
      <c r="G6095" s="3">
        <v>14</v>
      </c>
      <c r="H6095" s="125">
        <v>4.5755768836183208E-2</v>
      </c>
      <c r="I6095" s="3"/>
      <c r="J6095" s="3"/>
      <c r="K6095" s="3" t="s">
        <v>107</v>
      </c>
      <c r="L6095" s="125">
        <v>0.14350578006058201</v>
      </c>
      <c r="M6095" s="3">
        <v>6</v>
      </c>
      <c r="N6095" s="125">
        <v>5.8992072233802401E-2</v>
      </c>
      <c r="O6095" s="3">
        <v>23</v>
      </c>
      <c r="P6095" s="125">
        <v>-3.8757938990596402E-2</v>
      </c>
      <c r="Q6095" s="3">
        <v>27</v>
      </c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3"/>
      <c r="AD6095" s="3"/>
    </row>
    <row r="6096" spans="1:30" hidden="1" x14ac:dyDescent="0.25">
      <c r="A6096" s="2">
        <v>4</v>
      </c>
      <c r="B6096" s="2">
        <v>2021</v>
      </c>
      <c r="C6096" s="4" t="str">
        <f>INDEX(Index!$B$1:$B$500,MATCH($F6096,Index!$A$1:$A$500,0)
)</f>
        <v>LAC</v>
      </c>
      <c r="D6096" s="4">
        <v>0</v>
      </c>
      <c r="E6096" s="141">
        <f t="shared" si="95"/>
        <v>3.315629070285861E-2</v>
      </c>
      <c r="F6096" s="3" t="s">
        <v>28</v>
      </c>
      <c r="G6096" s="3">
        <v>15</v>
      </c>
      <c r="H6096" s="125">
        <v>3.315629070285861E-2</v>
      </c>
      <c r="I6096" s="3"/>
      <c r="J6096" s="3"/>
      <c r="K6096" s="3" t="s">
        <v>107</v>
      </c>
      <c r="L6096" s="125">
        <v>7.8911987718186402E-2</v>
      </c>
      <c r="M6096" s="3">
        <v>9</v>
      </c>
      <c r="N6096" s="125">
        <v>-1.2519746601457001E-2</v>
      </c>
      <c r="O6096" s="3">
        <v>15</v>
      </c>
      <c r="P6096" s="125">
        <v>-5.82754436167848E-2</v>
      </c>
      <c r="Q6096" s="3">
        <v>31</v>
      </c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3"/>
      <c r="AD6096" s="3"/>
    </row>
    <row r="6097" spans="1:30" hidden="1" x14ac:dyDescent="0.25">
      <c r="A6097" s="2">
        <v>4</v>
      </c>
      <c r="B6097" s="2">
        <v>2021</v>
      </c>
      <c r="C6097" s="4" t="str">
        <f>INDEX(Index!$B$1:$B$500,MATCH($F6097,Index!$A$1:$A$500,0)
)</f>
        <v>MIN</v>
      </c>
      <c r="D6097" s="4">
        <v>0</v>
      </c>
      <c r="E6097" s="141">
        <f t="shared" si="95"/>
        <v>3.0338897266410744E-2</v>
      </c>
      <c r="F6097" s="3" t="s">
        <v>46</v>
      </c>
      <c r="G6097" s="3">
        <v>16</v>
      </c>
      <c r="H6097" s="125">
        <v>3.0338897266410744E-2</v>
      </c>
      <c r="I6097" s="3"/>
      <c r="J6097" s="3"/>
      <c r="K6097" s="3" t="s">
        <v>109</v>
      </c>
      <c r="L6097" s="125">
        <v>4.8911335161253101E-2</v>
      </c>
      <c r="M6097" s="3">
        <v>13</v>
      </c>
      <c r="N6097" s="125">
        <v>1.5383018724362801E-2</v>
      </c>
      <c r="O6097" s="3">
        <v>19</v>
      </c>
      <c r="P6097" s="125">
        <v>-3.1894191704795599E-3</v>
      </c>
      <c r="Q6097" s="3">
        <v>10</v>
      </c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3"/>
      <c r="AD6097" s="3"/>
    </row>
    <row r="6098" spans="1:30" hidden="1" x14ac:dyDescent="0.25">
      <c r="A6098" s="2">
        <v>4</v>
      </c>
      <c r="B6098" s="2">
        <v>2021</v>
      </c>
      <c r="C6098" s="4" t="str">
        <f>INDEX(Index!$B$1:$B$500,MATCH($F6098,Index!$A$1:$A$500,0)
)</f>
        <v>GB</v>
      </c>
      <c r="D6098" s="4">
        <v>0</v>
      </c>
      <c r="E6098" s="141">
        <f t="shared" si="95"/>
        <v>2.3068597105990997E-2</v>
      </c>
      <c r="F6098" s="3" t="s">
        <v>20</v>
      </c>
      <c r="G6098" s="3">
        <v>17</v>
      </c>
      <c r="H6098" s="125">
        <v>2.3068597105990997E-2</v>
      </c>
      <c r="I6098" s="3"/>
      <c r="J6098" s="3"/>
      <c r="K6098" s="3" t="s">
        <v>107</v>
      </c>
      <c r="L6098" s="125">
        <v>6.6896966092994697E-2</v>
      </c>
      <c r="M6098" s="3">
        <v>12</v>
      </c>
      <c r="N6098" s="125">
        <v>2.6884320409383301E-2</v>
      </c>
      <c r="O6098" s="3">
        <v>21</v>
      </c>
      <c r="P6098" s="125">
        <v>-1.6944048577620399E-2</v>
      </c>
      <c r="Q6098" s="3">
        <v>18</v>
      </c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  <c r="AC6098" s="3"/>
      <c r="AD6098" s="3"/>
    </row>
    <row r="6099" spans="1:30" hidden="1" x14ac:dyDescent="0.25">
      <c r="A6099" s="2">
        <v>4</v>
      </c>
      <c r="B6099" s="2">
        <v>2021</v>
      </c>
      <c r="C6099" s="4" t="str">
        <f>INDEX(Index!$B$1:$B$500,MATCH($F6099,Index!$A$1:$A$500,0)
)</f>
        <v>WAS</v>
      </c>
      <c r="D6099" s="4">
        <v>0</v>
      </c>
      <c r="E6099" s="141">
        <f t="shared" si="95"/>
        <v>-3.6268663202072393E-2</v>
      </c>
      <c r="F6099" s="3" t="s">
        <v>26</v>
      </c>
      <c r="G6099" s="3">
        <v>18</v>
      </c>
      <c r="H6099" s="125">
        <v>-3.6268663202072393E-2</v>
      </c>
      <c r="I6099" s="3"/>
      <c r="J6099" s="3"/>
      <c r="K6099" s="3" t="s">
        <v>108</v>
      </c>
      <c r="L6099" s="125">
        <v>6.6913205088692806E-2</v>
      </c>
      <c r="M6099" s="3">
        <v>11</v>
      </c>
      <c r="N6099" s="125">
        <v>0.17433314700015901</v>
      </c>
      <c r="O6099" s="3">
        <v>28</v>
      </c>
      <c r="P6099" s="125">
        <v>7.1151278709393806E-2</v>
      </c>
      <c r="Q6099" s="3">
        <v>1</v>
      </c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  <c r="AC6099" s="3"/>
      <c r="AD6099" s="3"/>
    </row>
    <row r="6100" spans="1:30" hidden="1" x14ac:dyDescent="0.25">
      <c r="A6100" s="2">
        <v>4</v>
      </c>
      <c r="B6100" s="2">
        <v>2021</v>
      </c>
      <c r="C6100" s="4" t="str">
        <f>INDEX(Index!$B$1:$B$500,MATCH($F6100,Index!$A$1:$A$500,0)
)</f>
        <v>LV</v>
      </c>
      <c r="D6100" s="4">
        <v>0</v>
      </c>
      <c r="E6100" s="141">
        <f t="shared" si="95"/>
        <v>-5.1733938146192697E-2</v>
      </c>
      <c r="F6100" s="3" t="s">
        <v>53</v>
      </c>
      <c r="G6100" s="3">
        <v>19</v>
      </c>
      <c r="H6100" s="125">
        <v>-5.1733938146192697E-2</v>
      </c>
      <c r="I6100" s="3"/>
      <c r="J6100" s="3"/>
      <c r="K6100" s="3" t="s">
        <v>107</v>
      </c>
      <c r="L6100" s="125">
        <v>-6.4022218990724897E-2</v>
      </c>
      <c r="M6100" s="3">
        <v>21</v>
      </c>
      <c r="N6100" s="125">
        <v>-2.7839882164890799E-2</v>
      </c>
      <c r="O6100" s="3">
        <v>13</v>
      </c>
      <c r="P6100" s="125">
        <v>-1.5551601320358601E-2</v>
      </c>
      <c r="Q6100" s="3">
        <v>16</v>
      </c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  <c r="AC6100" s="3"/>
      <c r="AD6100" s="3"/>
    </row>
    <row r="6101" spans="1:30" hidden="1" x14ac:dyDescent="0.25">
      <c r="A6101" s="2">
        <v>4</v>
      </c>
      <c r="B6101" s="2">
        <v>2021</v>
      </c>
      <c r="C6101" s="4" t="str">
        <f>INDEX(Index!$B$1:$B$500,MATCH($F6101,Index!$A$1:$A$500,0)
)</f>
        <v>NE</v>
      </c>
      <c r="D6101" s="4">
        <v>0</v>
      </c>
      <c r="E6101" s="141">
        <f t="shared" si="95"/>
        <v>-9.7785065589379605E-2</v>
      </c>
      <c r="F6101" s="3" t="s">
        <v>17</v>
      </c>
      <c r="G6101" s="3">
        <v>20</v>
      </c>
      <c r="H6101" s="125">
        <v>-9.7785065589379605E-2</v>
      </c>
      <c r="I6101" s="3"/>
      <c r="J6101" s="3"/>
      <c r="K6101" s="3" t="s">
        <v>109</v>
      </c>
      <c r="L6101" s="125">
        <v>-0.120061140600334</v>
      </c>
      <c r="M6101" s="3">
        <v>26</v>
      </c>
      <c r="N6101" s="125">
        <v>-4.7081698099749998E-2</v>
      </c>
      <c r="O6101" s="3">
        <v>11</v>
      </c>
      <c r="P6101" s="125">
        <v>-2.4805623088795602E-2</v>
      </c>
      <c r="Q6101" s="3">
        <v>22</v>
      </c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  <c r="AC6101" s="3"/>
      <c r="AD6101" s="3"/>
    </row>
    <row r="6102" spans="1:30" hidden="1" x14ac:dyDescent="0.25">
      <c r="A6102" s="2">
        <v>4</v>
      </c>
      <c r="B6102" s="2">
        <v>2021</v>
      </c>
      <c r="C6102" s="4" t="str">
        <f>INDEX(Index!$B$1:$B$500,MATCH($F6102,Index!$A$1:$A$500,0)
)</f>
        <v>NYG</v>
      </c>
      <c r="D6102" s="4">
        <v>0</v>
      </c>
      <c r="E6102" s="141">
        <f t="shared" si="95"/>
        <v>-0.1169787815569133</v>
      </c>
      <c r="F6102" s="3" t="s">
        <v>15</v>
      </c>
      <c r="G6102" s="3">
        <v>21</v>
      </c>
      <c r="H6102" s="125">
        <v>-0.1169787815569133</v>
      </c>
      <c r="I6102" s="3"/>
      <c r="J6102" s="3"/>
      <c r="K6102" s="3" t="s">
        <v>109</v>
      </c>
      <c r="L6102" s="125">
        <v>3.5016747357513998E-2</v>
      </c>
      <c r="M6102" s="3">
        <v>14</v>
      </c>
      <c r="N6102" s="125">
        <v>0.158547365132782</v>
      </c>
      <c r="O6102" s="3">
        <v>27</v>
      </c>
      <c r="P6102" s="125">
        <v>6.5518362183546999E-3</v>
      </c>
      <c r="Q6102" s="3">
        <v>7</v>
      </c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  <c r="AC6102" s="3"/>
      <c r="AD6102" s="3"/>
    </row>
    <row r="6103" spans="1:30" hidden="1" x14ac:dyDescent="0.25">
      <c r="A6103" s="2">
        <v>4</v>
      </c>
      <c r="B6103" s="2">
        <v>2021</v>
      </c>
      <c r="C6103" s="4" t="str">
        <f>INDEX(Index!$B$1:$B$500,MATCH($F6103,Index!$A$1:$A$500,0)
)</f>
        <v>CHI</v>
      </c>
      <c r="D6103" s="4">
        <v>0</v>
      </c>
      <c r="E6103" s="141">
        <f t="shared" si="95"/>
        <v>-0.12199188358932998</v>
      </c>
      <c r="F6103" s="3" t="s">
        <v>64</v>
      </c>
      <c r="G6103" s="3">
        <v>22</v>
      </c>
      <c r="H6103" s="125">
        <v>-0.12199188358932998</v>
      </c>
      <c r="I6103" s="3"/>
      <c r="J6103" s="3"/>
      <c r="K6103" s="3" t="s">
        <v>108</v>
      </c>
      <c r="L6103" s="125">
        <v>-0.21950088868311099</v>
      </c>
      <c r="M6103" s="3">
        <v>28</v>
      </c>
      <c r="N6103" s="125">
        <v>-0.11107214712991401</v>
      </c>
      <c r="O6103" s="3">
        <v>8</v>
      </c>
      <c r="P6103" s="125">
        <v>-1.3563142036133E-2</v>
      </c>
      <c r="Q6103" s="3">
        <v>15</v>
      </c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  <c r="AC6103" s="3"/>
      <c r="AD6103" s="3"/>
    </row>
    <row r="6104" spans="1:30" hidden="1" x14ac:dyDescent="0.25">
      <c r="A6104" s="2">
        <v>4</v>
      </c>
      <c r="B6104" s="2">
        <v>2021</v>
      </c>
      <c r="C6104" s="4" t="str">
        <f>INDEX(Index!$B$1:$B$500,MATCH($F6104,Index!$A$1:$A$500,0)
)</f>
        <v>PHI</v>
      </c>
      <c r="D6104" s="4">
        <v>0</v>
      </c>
      <c r="E6104" s="141">
        <f t="shared" si="95"/>
        <v>-0.12570683216465126</v>
      </c>
      <c r="F6104" s="3" t="s">
        <v>7</v>
      </c>
      <c r="G6104" s="3">
        <v>23</v>
      </c>
      <c r="H6104" s="125">
        <v>-0.12570683216465126</v>
      </c>
      <c r="I6104" s="3"/>
      <c r="J6104" s="3"/>
      <c r="K6104" s="3" t="s">
        <v>109</v>
      </c>
      <c r="L6104" s="125">
        <v>-2.77775258215925E-2</v>
      </c>
      <c r="M6104" s="3">
        <v>18</v>
      </c>
      <c r="N6104" s="125">
        <v>9.8153775874205998E-2</v>
      </c>
      <c r="O6104" s="3">
        <v>26</v>
      </c>
      <c r="P6104" s="125">
        <v>2.24469531147232E-4</v>
      </c>
      <c r="Q6104" s="3">
        <v>8</v>
      </c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3"/>
      <c r="AD6104" s="3"/>
    </row>
    <row r="6105" spans="1:30" hidden="1" x14ac:dyDescent="0.25">
      <c r="A6105" s="2">
        <v>4</v>
      </c>
      <c r="B6105" s="2">
        <v>2021</v>
      </c>
      <c r="C6105" s="4" t="str">
        <f>INDEX(Index!$B$1:$B$500,MATCH($F6105,Index!$A$1:$A$500,0)
)</f>
        <v>PIT</v>
      </c>
      <c r="D6105" s="4">
        <v>0</v>
      </c>
      <c r="E6105" s="141">
        <f t="shared" si="95"/>
        <v>-0.17633550750642549</v>
      </c>
      <c r="F6105" s="3" t="s">
        <v>32</v>
      </c>
      <c r="G6105" s="3">
        <v>24</v>
      </c>
      <c r="H6105" s="125">
        <v>-0.17633550750642549</v>
      </c>
      <c r="I6105" s="3"/>
      <c r="J6105" s="3"/>
      <c r="K6105" s="3" t="s">
        <v>109</v>
      </c>
      <c r="L6105" s="125">
        <v>-0.13759606999082799</v>
      </c>
      <c r="M6105" s="3">
        <v>27</v>
      </c>
      <c r="N6105" s="125">
        <v>1.6210066388948001E-2</v>
      </c>
      <c r="O6105" s="3">
        <v>20</v>
      </c>
      <c r="P6105" s="125">
        <v>-2.2529371126649499E-2</v>
      </c>
      <c r="Q6105" s="3">
        <v>21</v>
      </c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  <c r="AC6105" s="3"/>
      <c r="AD6105" s="3"/>
    </row>
    <row r="6106" spans="1:30" hidden="1" x14ac:dyDescent="0.25">
      <c r="A6106" s="2">
        <v>4</v>
      </c>
      <c r="B6106" s="2">
        <v>2021</v>
      </c>
      <c r="C6106" s="4" t="str">
        <f>INDEX(Index!$B$1:$B$500,MATCH($F6106,Index!$A$1:$A$500,0)
)</f>
        <v>IND</v>
      </c>
      <c r="D6106" s="4">
        <v>0</v>
      </c>
      <c r="E6106" s="141">
        <f t="shared" si="95"/>
        <v>-0.18061777486399677</v>
      </c>
      <c r="F6106" s="3" t="s">
        <v>35</v>
      </c>
      <c r="G6106" s="3">
        <v>25</v>
      </c>
      <c r="H6106" s="125">
        <v>-0.18061777486399677</v>
      </c>
      <c r="I6106" s="3"/>
      <c r="J6106" s="3"/>
      <c r="K6106" s="3" t="s">
        <v>109</v>
      </c>
      <c r="L6106" s="125">
        <v>-0.109416373928376</v>
      </c>
      <c r="M6106" s="3">
        <v>24</v>
      </c>
      <c r="N6106" s="125">
        <v>6.7382466757364201E-2</v>
      </c>
      <c r="O6106" s="3">
        <v>24</v>
      </c>
      <c r="P6106" s="125">
        <v>-3.8189341782565701E-3</v>
      </c>
      <c r="Q6106" s="3">
        <v>11</v>
      </c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  <c r="AC6106" s="3"/>
      <c r="AD6106" s="3"/>
    </row>
    <row r="6107" spans="1:30" hidden="1" x14ac:dyDescent="0.25">
      <c r="A6107" s="2">
        <v>4</v>
      </c>
      <c r="B6107" s="2">
        <v>2021</v>
      </c>
      <c r="C6107" s="4" t="str">
        <f>INDEX(Index!$B$1:$B$500,MATCH($F6107,Index!$A$1:$A$500,0)
)</f>
        <v>TEN</v>
      </c>
      <c r="D6107" s="4">
        <v>0</v>
      </c>
      <c r="E6107" s="141">
        <f t="shared" si="95"/>
        <v>-0.20424335435618218</v>
      </c>
      <c r="F6107" s="3" t="s">
        <v>45</v>
      </c>
      <c r="G6107" s="3">
        <v>26</v>
      </c>
      <c r="H6107" s="125">
        <v>-0.20424335435618218</v>
      </c>
      <c r="I6107" s="3"/>
      <c r="J6107" s="3"/>
      <c r="K6107" s="3" t="s">
        <v>108</v>
      </c>
      <c r="L6107" s="125">
        <v>-7.6849612366161293E-2</v>
      </c>
      <c r="M6107" s="3">
        <v>22</v>
      </c>
      <c r="N6107" s="125">
        <v>9.1026918792717501E-2</v>
      </c>
      <c r="O6107" s="3">
        <v>25</v>
      </c>
      <c r="P6107" s="125">
        <v>-3.6366823197303402E-2</v>
      </c>
      <c r="Q6107" s="3">
        <v>26</v>
      </c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3"/>
      <c r="AD6107" s="3"/>
    </row>
    <row r="6108" spans="1:30" hidden="1" x14ac:dyDescent="0.25">
      <c r="A6108" s="2">
        <v>4</v>
      </c>
      <c r="B6108" s="2">
        <v>2021</v>
      </c>
      <c r="C6108" s="4" t="str">
        <f>INDEX(Index!$B$1:$B$500,MATCH($F6108,Index!$A$1:$A$500,0)
)</f>
        <v>HOU</v>
      </c>
      <c r="D6108" s="4">
        <v>0</v>
      </c>
      <c r="E6108" s="141">
        <f t="shared" si="95"/>
        <v>-0.2598798777264606</v>
      </c>
      <c r="F6108" s="3" t="s">
        <v>49</v>
      </c>
      <c r="G6108" s="3">
        <v>27</v>
      </c>
      <c r="H6108" s="125">
        <v>-0.2598798777264606</v>
      </c>
      <c r="I6108" s="3"/>
      <c r="J6108" s="3"/>
      <c r="K6108" s="3" t="s">
        <v>109</v>
      </c>
      <c r="L6108" s="125">
        <v>-0.223621578389473</v>
      </c>
      <c r="M6108" s="3">
        <v>29</v>
      </c>
      <c r="N6108" s="125">
        <v>2.4620593433333899E-3</v>
      </c>
      <c r="O6108" s="3">
        <v>17</v>
      </c>
      <c r="P6108" s="125">
        <v>-3.3796239993654199E-2</v>
      </c>
      <c r="Q6108" s="3">
        <v>24</v>
      </c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3"/>
      <c r="AD6108" s="3"/>
    </row>
    <row r="6109" spans="1:30" hidden="1" x14ac:dyDescent="0.25">
      <c r="A6109" s="2">
        <v>4</v>
      </c>
      <c r="B6109" s="2">
        <v>2021</v>
      </c>
      <c r="C6109" s="4" t="str">
        <f>INDEX(Index!$B$1:$B$500,MATCH($F6109,Index!$A$1:$A$500,0)
)</f>
        <v>MIA</v>
      </c>
      <c r="D6109" s="4">
        <v>0</v>
      </c>
      <c r="E6109" s="141">
        <f t="shared" si="95"/>
        <v>-0.29966837161123067</v>
      </c>
      <c r="F6109" s="3" t="s">
        <v>4</v>
      </c>
      <c r="G6109" s="3">
        <v>28</v>
      </c>
      <c r="H6109" s="125">
        <v>-0.29966837161123067</v>
      </c>
      <c r="I6109" s="3"/>
      <c r="J6109" s="3"/>
      <c r="K6109" s="3" t="s">
        <v>109</v>
      </c>
      <c r="L6109" s="125">
        <v>-0.266549841443326</v>
      </c>
      <c r="M6109" s="3">
        <v>31</v>
      </c>
      <c r="N6109" s="125">
        <v>6.6885085854116602E-3</v>
      </c>
      <c r="O6109" s="3">
        <v>18</v>
      </c>
      <c r="P6109" s="125">
        <v>-2.6430021582493E-2</v>
      </c>
      <c r="Q6109" s="3">
        <v>23</v>
      </c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3"/>
      <c r="AD6109" s="3"/>
    </row>
    <row r="6110" spans="1:30" hidden="1" x14ac:dyDescent="0.25">
      <c r="A6110" s="2">
        <v>4</v>
      </c>
      <c r="B6110" s="2">
        <v>2021</v>
      </c>
      <c r="C6110" s="4" t="str">
        <f>INDEX(Index!$B$1:$B$500,MATCH($F6110,Index!$A$1:$A$500,0)
)</f>
        <v>NYJ</v>
      </c>
      <c r="D6110" s="4">
        <v>0</v>
      </c>
      <c r="E6110" s="141">
        <f t="shared" si="95"/>
        <v>-0.30125825653898358</v>
      </c>
      <c r="F6110" s="3" t="s">
        <v>9</v>
      </c>
      <c r="G6110" s="3">
        <v>29</v>
      </c>
      <c r="H6110" s="125">
        <v>-0.30125825653898358</v>
      </c>
      <c r="I6110" s="3"/>
      <c r="J6110" s="3"/>
      <c r="K6110" s="3" t="s">
        <v>109</v>
      </c>
      <c r="L6110" s="125">
        <v>-0.30056606170801498</v>
      </c>
      <c r="M6110" s="3">
        <v>32</v>
      </c>
      <c r="N6110" s="125">
        <v>-1.7273433687782499E-2</v>
      </c>
      <c r="O6110" s="3">
        <v>14</v>
      </c>
      <c r="P6110" s="125">
        <v>-1.7965628518751098E-2</v>
      </c>
      <c r="Q6110" s="3">
        <v>20</v>
      </c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3"/>
      <c r="AD6110" s="3"/>
    </row>
    <row r="6111" spans="1:30" hidden="1" x14ac:dyDescent="0.25">
      <c r="A6111" s="2">
        <v>4</v>
      </c>
      <c r="B6111" s="2">
        <v>2021</v>
      </c>
      <c r="C6111" s="4" t="str">
        <f>INDEX(Index!$B$1:$B$500,MATCH($F6111,Index!$A$1:$A$500,0)
)</f>
        <v>JAX</v>
      </c>
      <c r="D6111" s="4">
        <v>0</v>
      </c>
      <c r="E6111" s="141">
        <f t="shared" si="95"/>
        <v>-0.32438347510664189</v>
      </c>
      <c r="F6111" s="3" t="s">
        <v>12</v>
      </c>
      <c r="G6111" s="3">
        <v>30</v>
      </c>
      <c r="H6111" s="125">
        <v>-0.32438347510664189</v>
      </c>
      <c r="I6111" s="3"/>
      <c r="J6111" s="3"/>
      <c r="K6111" s="3" t="s">
        <v>110</v>
      </c>
      <c r="L6111" s="125">
        <v>-8.9970139667973903E-2</v>
      </c>
      <c r="M6111" s="3">
        <v>23</v>
      </c>
      <c r="N6111" s="125">
        <v>0.218648362537531</v>
      </c>
      <c r="O6111" s="3">
        <v>30</v>
      </c>
      <c r="P6111" s="125">
        <v>-1.5764972901137E-2</v>
      </c>
      <c r="Q6111" s="3">
        <v>17</v>
      </c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  <c r="AC6111" s="3"/>
      <c r="AD6111" s="3"/>
    </row>
    <row r="6112" spans="1:30" hidden="1" x14ac:dyDescent="0.25">
      <c r="A6112" s="2">
        <v>4</v>
      </c>
      <c r="B6112" s="2">
        <v>2021</v>
      </c>
      <c r="C6112" s="4" t="str">
        <f>INDEX(Index!$B$1:$B$500,MATCH($F6112,Index!$A$1:$A$500,0)
)</f>
        <v>DET</v>
      </c>
      <c r="D6112" s="4">
        <v>0</v>
      </c>
      <c r="E6112" s="141">
        <f t="shared" si="95"/>
        <v>-0.34782982210443247</v>
      </c>
      <c r="F6112" s="3" t="s">
        <v>21</v>
      </c>
      <c r="G6112" s="3">
        <v>31</v>
      </c>
      <c r="H6112" s="125">
        <v>-0.34782982210443247</v>
      </c>
      <c r="I6112" s="3"/>
      <c r="J6112" s="3"/>
      <c r="K6112" s="3" t="s">
        <v>110</v>
      </c>
      <c r="L6112" s="125">
        <v>-0.118944240529563</v>
      </c>
      <c r="M6112" s="3">
        <v>25</v>
      </c>
      <c r="N6112" s="125">
        <v>0.229047965737981</v>
      </c>
      <c r="O6112" s="3">
        <v>31</v>
      </c>
      <c r="P6112" s="125">
        <v>1.62384163111535E-4</v>
      </c>
      <c r="Q6112" s="3">
        <v>9</v>
      </c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3"/>
      <c r="AD6112" s="3"/>
    </row>
    <row r="6113" spans="1:30" hidden="1" x14ac:dyDescent="0.25">
      <c r="A6113" s="2">
        <v>4</v>
      </c>
      <c r="B6113" s="2">
        <v>2021</v>
      </c>
      <c r="C6113" s="4" t="str">
        <f>INDEX(Index!$B$1:$B$500,MATCH($F6113,Index!$A$1:$A$500,0)
)</f>
        <v>ATL</v>
      </c>
      <c r="D6113" s="4">
        <v>0</v>
      </c>
      <c r="E6113" s="141">
        <f t="shared" si="95"/>
        <v>-0.53127471015209937</v>
      </c>
      <c r="F6113" s="3" t="s">
        <v>43</v>
      </c>
      <c r="G6113" s="3">
        <v>32</v>
      </c>
      <c r="H6113" s="125">
        <v>-0.53127471015209937</v>
      </c>
      <c r="I6113" s="3"/>
      <c r="J6113" s="3"/>
      <c r="K6113" s="3" t="s">
        <v>109</v>
      </c>
      <c r="L6113" s="125">
        <v>-0.242892448711924</v>
      </c>
      <c r="M6113" s="3">
        <v>30</v>
      </c>
      <c r="N6113" s="125">
        <v>0.19462330056109101</v>
      </c>
      <c r="O6113" s="3">
        <v>29</v>
      </c>
      <c r="P6113" s="125">
        <v>-9.3758960879084405E-2</v>
      </c>
      <c r="Q6113" s="3">
        <v>32</v>
      </c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  <c r="AC6113" s="3"/>
      <c r="AD6113" s="3"/>
    </row>
    <row r="6114" spans="1:30" hidden="1" x14ac:dyDescent="0.25">
      <c r="A6114" s="2">
        <v>5</v>
      </c>
      <c r="B6114" s="2">
        <v>2021</v>
      </c>
      <c r="C6114" s="4" t="str">
        <f>INDEX(Index!$B$1:$B$500,MATCH($F6114,Index!$A$1:$A$500,0)
)</f>
        <v>BUF</v>
      </c>
      <c r="D6114" s="4">
        <v>0</v>
      </c>
      <c r="E6114" s="141">
        <f t="shared" si="95"/>
        <v>0.45547875379293101</v>
      </c>
      <c r="F6114" s="3" t="s">
        <v>0</v>
      </c>
      <c r="G6114" s="3">
        <v>1</v>
      </c>
      <c r="H6114" s="125">
        <v>0.45547875379293101</v>
      </c>
      <c r="I6114" s="3"/>
      <c r="J6114" s="3"/>
      <c r="K6114" s="3" t="s">
        <v>111</v>
      </c>
      <c r="L6114" s="125">
        <v>4.9439166394003697E-2</v>
      </c>
      <c r="M6114" s="3">
        <v>12</v>
      </c>
      <c r="N6114" s="125">
        <v>-0.41635966446444</v>
      </c>
      <c r="O6114" s="3">
        <v>1</v>
      </c>
      <c r="P6114" s="125">
        <v>-1.03200770655127E-2</v>
      </c>
      <c r="Q6114" s="3">
        <v>16</v>
      </c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3"/>
      <c r="AD6114" s="3"/>
    </row>
    <row r="6115" spans="1:30" hidden="1" x14ac:dyDescent="0.25">
      <c r="A6115" s="2">
        <v>5</v>
      </c>
      <c r="B6115" s="2">
        <v>2021</v>
      </c>
      <c r="C6115" s="4" t="str">
        <f>INDEX(Index!$B$1:$B$500,MATCH($F6115,Index!$A$1:$A$500,0)
)</f>
        <v>ARI</v>
      </c>
      <c r="D6115" s="4">
        <v>0</v>
      </c>
      <c r="E6115" s="141">
        <f t="shared" si="95"/>
        <v>0.3265860382446274</v>
      </c>
      <c r="F6115" s="3" t="s">
        <v>23</v>
      </c>
      <c r="G6115" s="3">
        <v>2</v>
      </c>
      <c r="H6115" s="125">
        <v>0.3265860382446274</v>
      </c>
      <c r="I6115" s="3"/>
      <c r="J6115" s="3"/>
      <c r="K6115" s="3" t="s">
        <v>215</v>
      </c>
      <c r="L6115" s="125">
        <v>0.129331879093142</v>
      </c>
      <c r="M6115" s="3">
        <v>8</v>
      </c>
      <c r="N6115" s="125">
        <v>-0.167089200809828</v>
      </c>
      <c r="O6115" s="3">
        <v>3</v>
      </c>
      <c r="P6115" s="125">
        <v>3.0164958341657399E-2</v>
      </c>
      <c r="Q6115" s="3">
        <v>3</v>
      </c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  <c r="AC6115" s="3"/>
      <c r="AD6115" s="3"/>
    </row>
    <row r="6116" spans="1:30" hidden="1" x14ac:dyDescent="0.25">
      <c r="A6116" s="2">
        <v>5</v>
      </c>
      <c r="B6116" s="2">
        <v>2021</v>
      </c>
      <c r="C6116" s="4" t="str">
        <f>INDEX(Index!$B$1:$B$500,MATCH($F6116,Index!$A$1:$A$500,0)
)</f>
        <v>DAL</v>
      </c>
      <c r="D6116" s="4">
        <v>0</v>
      </c>
      <c r="E6116" s="141">
        <f t="shared" si="95"/>
        <v>0.3253492948535866</v>
      </c>
      <c r="F6116" s="3" t="s">
        <v>3</v>
      </c>
      <c r="G6116" s="3">
        <v>3</v>
      </c>
      <c r="H6116" s="125">
        <v>0.3253492948535866</v>
      </c>
      <c r="I6116" s="3"/>
      <c r="J6116" s="3"/>
      <c r="K6116" s="3" t="s">
        <v>111</v>
      </c>
      <c r="L6116" s="125">
        <v>0.23616616760930401</v>
      </c>
      <c r="M6116" s="3">
        <v>3</v>
      </c>
      <c r="N6116" s="125">
        <v>-9.1770884793571497E-2</v>
      </c>
      <c r="O6116" s="3">
        <v>7</v>
      </c>
      <c r="P6116" s="125">
        <v>-2.5877575492888999E-3</v>
      </c>
      <c r="Q6116" s="3">
        <v>13</v>
      </c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  <c r="AC6116" s="3"/>
      <c r="AD6116" s="3"/>
    </row>
    <row r="6117" spans="1:30" hidden="1" x14ac:dyDescent="0.25">
      <c r="A6117" s="2">
        <v>5</v>
      </c>
      <c r="B6117" s="2">
        <v>2021</v>
      </c>
      <c r="C6117" s="4" t="str">
        <f>INDEX(Index!$B$1:$B$500,MATCH($F6117,Index!$A$1:$A$500,0)
)</f>
        <v>LAR</v>
      </c>
      <c r="D6117" s="4">
        <v>0</v>
      </c>
      <c r="E6117" s="141">
        <f t="shared" si="95"/>
        <v>0.25674084191069491</v>
      </c>
      <c r="F6117" s="3" t="s">
        <v>42</v>
      </c>
      <c r="G6117" s="3">
        <v>4</v>
      </c>
      <c r="H6117" s="125">
        <v>0.25674084191069491</v>
      </c>
      <c r="I6117" s="3"/>
      <c r="J6117" s="3"/>
      <c r="K6117" s="3" t="s">
        <v>111</v>
      </c>
      <c r="L6117" s="125">
        <v>0.245881441836408</v>
      </c>
      <c r="M6117" s="3">
        <v>2</v>
      </c>
      <c r="N6117" s="125">
        <v>-7.7429375823547003E-2</v>
      </c>
      <c r="O6117" s="3">
        <v>8</v>
      </c>
      <c r="P6117" s="125">
        <v>-6.6569975749260102E-2</v>
      </c>
      <c r="Q6117" s="3">
        <v>30</v>
      </c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  <c r="AC6117" s="3"/>
      <c r="AD6117" s="3"/>
    </row>
    <row r="6118" spans="1:30" hidden="1" x14ac:dyDescent="0.25">
      <c r="A6118" s="2">
        <v>5</v>
      </c>
      <c r="B6118" s="2">
        <v>2021</v>
      </c>
      <c r="C6118" s="4" t="str">
        <f>INDEX(Index!$B$1:$B$500,MATCH($F6118,Index!$A$1:$A$500,0)
)</f>
        <v>CLE</v>
      </c>
      <c r="D6118" s="4">
        <v>0</v>
      </c>
      <c r="E6118" s="141">
        <f t="shared" si="95"/>
        <v>0.22700844237915971</v>
      </c>
      <c r="F6118" s="3" t="s">
        <v>10</v>
      </c>
      <c r="G6118" s="3">
        <v>5</v>
      </c>
      <c r="H6118" s="125">
        <v>0.22700844237915971</v>
      </c>
      <c r="I6118" s="3"/>
      <c r="J6118" s="3"/>
      <c r="K6118" s="3" t="s">
        <v>112</v>
      </c>
      <c r="L6118" s="125">
        <v>0.14726596017919799</v>
      </c>
      <c r="M6118" s="3">
        <v>7</v>
      </c>
      <c r="N6118" s="125">
        <v>-5.43663345785848E-2</v>
      </c>
      <c r="O6118" s="3">
        <v>10</v>
      </c>
      <c r="P6118" s="125">
        <v>2.53761476213769E-2</v>
      </c>
      <c r="Q6118" s="3">
        <v>4</v>
      </c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  <c r="AC6118" s="3"/>
      <c r="AD6118" s="3"/>
    </row>
    <row r="6119" spans="1:30" hidden="1" x14ac:dyDescent="0.25">
      <c r="A6119" s="2">
        <v>5</v>
      </c>
      <c r="B6119" s="2">
        <v>2021</v>
      </c>
      <c r="C6119" s="4" t="str">
        <f>INDEX(Index!$B$1:$B$500,MATCH($F6119,Index!$A$1:$A$500,0)
)</f>
        <v>NO</v>
      </c>
      <c r="D6119" s="4">
        <v>0</v>
      </c>
      <c r="E6119" s="141">
        <f t="shared" si="95"/>
        <v>0.1916672827017088</v>
      </c>
      <c r="F6119" s="3" t="s">
        <v>27</v>
      </c>
      <c r="G6119" s="3">
        <v>6</v>
      </c>
      <c r="H6119" s="125">
        <v>0.1916672827017088</v>
      </c>
      <c r="I6119" s="3"/>
      <c r="J6119" s="3"/>
      <c r="K6119" s="3" t="s">
        <v>112</v>
      </c>
      <c r="L6119" s="125">
        <v>-1.0570517553830201E-3</v>
      </c>
      <c r="M6119" s="3">
        <v>14</v>
      </c>
      <c r="N6119" s="125">
        <v>-0.19409923502445001</v>
      </c>
      <c r="O6119" s="3">
        <v>2</v>
      </c>
      <c r="P6119" s="125">
        <v>-1.3749005673582E-3</v>
      </c>
      <c r="Q6119" s="3">
        <v>12</v>
      </c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  <c r="AC6119" s="3"/>
      <c r="AD6119" s="3"/>
    </row>
    <row r="6120" spans="1:30" hidden="1" x14ac:dyDescent="0.25">
      <c r="A6120" s="2">
        <v>5</v>
      </c>
      <c r="B6120" s="2">
        <v>2021</v>
      </c>
      <c r="C6120" s="4" t="str">
        <f>INDEX(Index!$B$1:$B$500,MATCH($F6120,Index!$A$1:$A$500,0)
)</f>
        <v>SEA</v>
      </c>
      <c r="D6120" s="4">
        <v>0</v>
      </c>
      <c r="E6120" s="141">
        <f t="shared" si="95"/>
        <v>0.17148115311494577</v>
      </c>
      <c r="F6120" s="3" t="s">
        <v>30</v>
      </c>
      <c r="G6120" s="3">
        <v>7</v>
      </c>
      <c r="H6120" s="125">
        <v>0.17148115311494577</v>
      </c>
      <c r="I6120" s="3"/>
      <c r="J6120" s="3"/>
      <c r="K6120" s="3" t="s">
        <v>113</v>
      </c>
      <c r="L6120" s="125">
        <v>0.204532626501606</v>
      </c>
      <c r="M6120" s="3">
        <v>5</v>
      </c>
      <c r="N6120" s="125">
        <v>3.5374752454864197E-2</v>
      </c>
      <c r="O6120" s="3">
        <v>19</v>
      </c>
      <c r="P6120" s="125">
        <v>2.32327906820394E-3</v>
      </c>
      <c r="Q6120" s="3">
        <v>10</v>
      </c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3"/>
      <c r="AD6120" s="3"/>
    </row>
    <row r="6121" spans="1:30" hidden="1" x14ac:dyDescent="0.25">
      <c r="A6121" s="2">
        <v>5</v>
      </c>
      <c r="B6121" s="2">
        <v>2021</v>
      </c>
      <c r="C6121" s="4" t="str">
        <f>INDEX(Index!$B$1:$B$500,MATCH($F6121,Index!$A$1:$A$500,0)
)</f>
        <v>TB</v>
      </c>
      <c r="D6121" s="4">
        <v>0</v>
      </c>
      <c r="E6121" s="141">
        <f t="shared" si="95"/>
        <v>0.13240997580119429</v>
      </c>
      <c r="F6121" s="3" t="s">
        <v>38</v>
      </c>
      <c r="G6121" s="3">
        <v>8</v>
      </c>
      <c r="H6121" s="125">
        <v>0.13240997580119429</v>
      </c>
      <c r="I6121" s="3"/>
      <c r="J6121" s="3"/>
      <c r="K6121" s="3" t="s">
        <v>111</v>
      </c>
      <c r="L6121" s="125">
        <v>0.209779787410731</v>
      </c>
      <c r="M6121" s="3">
        <v>4</v>
      </c>
      <c r="N6121" s="125">
        <v>4.6093619526486301E-2</v>
      </c>
      <c r="O6121" s="3">
        <v>21</v>
      </c>
      <c r="P6121" s="125">
        <v>-3.1276192083050401E-2</v>
      </c>
      <c r="Q6121" s="3">
        <v>23</v>
      </c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3"/>
      <c r="AD6121" s="3"/>
    </row>
    <row r="6122" spans="1:30" hidden="1" x14ac:dyDescent="0.25">
      <c r="A6122" s="2">
        <v>5</v>
      </c>
      <c r="B6122" s="2">
        <v>2021</v>
      </c>
      <c r="C6122" s="4" t="str">
        <f>INDEX(Index!$B$1:$B$500,MATCH($F6122,Index!$A$1:$A$500,0)
)</f>
        <v>BAL</v>
      </c>
      <c r="D6122" s="4">
        <v>0</v>
      </c>
      <c r="E6122" s="141">
        <f t="shared" si="95"/>
        <v>9.1708422426101402E-2</v>
      </c>
      <c r="F6122" s="3" t="s">
        <v>18</v>
      </c>
      <c r="G6122" s="3">
        <v>9</v>
      </c>
      <c r="H6122" s="125">
        <v>9.1708422426101402E-2</v>
      </c>
      <c r="I6122" s="3"/>
      <c r="J6122" s="3"/>
      <c r="K6122" s="3" t="s">
        <v>111</v>
      </c>
      <c r="L6122" s="125">
        <v>0.117119917699521</v>
      </c>
      <c r="M6122" s="3">
        <v>9</v>
      </c>
      <c r="N6122" s="125">
        <v>7.5665300301761301E-2</v>
      </c>
      <c r="O6122" s="3">
        <v>24</v>
      </c>
      <c r="P6122" s="125">
        <v>5.0253805028341703E-2</v>
      </c>
      <c r="Q6122" s="3">
        <v>2</v>
      </c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3"/>
      <c r="AD6122" s="3"/>
    </row>
    <row r="6123" spans="1:30" hidden="1" x14ac:dyDescent="0.25">
      <c r="A6123" s="2">
        <v>5</v>
      </c>
      <c r="B6123" s="2">
        <v>2021</v>
      </c>
      <c r="C6123" s="4" t="str">
        <f>INDEX(Index!$B$1:$B$500,MATCH($F6123,Index!$A$1:$A$500,0)
)</f>
        <v>SF</v>
      </c>
      <c r="D6123" s="4">
        <v>0</v>
      </c>
      <c r="E6123" s="141">
        <f t="shared" si="95"/>
        <v>7.4721719061649997E-2</v>
      </c>
      <c r="F6123" s="3" t="s">
        <v>1</v>
      </c>
      <c r="G6123" s="3">
        <v>10</v>
      </c>
      <c r="H6123" s="125">
        <v>7.4721719061649997E-2</v>
      </c>
      <c r="I6123" s="3"/>
      <c r="J6123" s="3"/>
      <c r="K6123" s="3" t="s">
        <v>113</v>
      </c>
      <c r="L6123" s="125">
        <v>5.5406466279293201E-2</v>
      </c>
      <c r="M6123" s="3">
        <v>11</v>
      </c>
      <c r="N6123" s="125">
        <v>-4.40665178644696E-2</v>
      </c>
      <c r="O6123" s="3">
        <v>12</v>
      </c>
      <c r="P6123" s="125">
        <v>-2.4751265082112801E-2</v>
      </c>
      <c r="Q6123" s="3">
        <v>21</v>
      </c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3"/>
      <c r="AD6123" s="3"/>
    </row>
    <row r="6124" spans="1:30" hidden="1" x14ac:dyDescent="0.25">
      <c r="A6124" s="2">
        <v>5</v>
      </c>
      <c r="B6124" s="2">
        <v>2021</v>
      </c>
      <c r="C6124" s="4" t="str">
        <f>INDEX(Index!$B$1:$B$500,MATCH($F6124,Index!$A$1:$A$500,0)
)</f>
        <v>CIN</v>
      </c>
      <c r="D6124" s="4">
        <v>0</v>
      </c>
      <c r="E6124" s="141">
        <f t="shared" si="95"/>
        <v>5.7100928232830687E-2</v>
      </c>
      <c r="F6124" s="3" t="s">
        <v>24</v>
      </c>
      <c r="G6124" s="3">
        <v>11</v>
      </c>
      <c r="H6124" s="125">
        <v>5.7100928232830687E-2</v>
      </c>
      <c r="I6124" s="3"/>
      <c r="J6124" s="3"/>
      <c r="K6124" s="3" t="s">
        <v>112</v>
      </c>
      <c r="L6124" s="125">
        <v>-3.96164032699685E-2</v>
      </c>
      <c r="M6124" s="3">
        <v>19</v>
      </c>
      <c r="N6124" s="125">
        <v>-9.5871606643967502E-2</v>
      </c>
      <c r="O6124" s="3">
        <v>6</v>
      </c>
      <c r="P6124" s="125">
        <v>8.4572485883168498E-4</v>
      </c>
      <c r="Q6124" s="3">
        <v>11</v>
      </c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  <c r="AC6124" s="3"/>
      <c r="AD6124" s="3"/>
    </row>
    <row r="6125" spans="1:30" hidden="1" x14ac:dyDescent="0.25">
      <c r="A6125" s="2">
        <v>5</v>
      </c>
      <c r="B6125" s="2">
        <v>2021</v>
      </c>
      <c r="C6125" s="4" t="str">
        <f>INDEX(Index!$B$1:$B$500,MATCH($F6125,Index!$A$1:$A$500,0)
)</f>
        <v>KC</v>
      </c>
      <c r="D6125" s="4">
        <v>0</v>
      </c>
      <c r="E6125" s="141">
        <f t="shared" si="95"/>
        <v>3.6009720164258692E-2</v>
      </c>
      <c r="F6125" s="3" t="s">
        <v>5</v>
      </c>
      <c r="G6125" s="3">
        <v>12</v>
      </c>
      <c r="H6125" s="125">
        <v>3.6009720164258692E-2</v>
      </c>
      <c r="I6125" s="3"/>
      <c r="J6125" s="3"/>
      <c r="K6125" s="3" t="s">
        <v>113</v>
      </c>
      <c r="L6125" s="125">
        <v>0.28749770039709599</v>
      </c>
      <c r="M6125" s="3">
        <v>1</v>
      </c>
      <c r="N6125" s="125">
        <v>0.269481333561438</v>
      </c>
      <c r="O6125" s="3">
        <v>32</v>
      </c>
      <c r="P6125" s="125">
        <v>1.7993353328600699E-2</v>
      </c>
      <c r="Q6125" s="3">
        <v>6</v>
      </c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3"/>
      <c r="AD6125" s="3"/>
    </row>
    <row r="6126" spans="1:30" hidden="1" x14ac:dyDescent="0.25">
      <c r="A6126" s="2">
        <v>5</v>
      </c>
      <c r="B6126" s="2">
        <v>2021</v>
      </c>
      <c r="C6126" s="4" t="str">
        <f>INDEX(Index!$B$1:$B$500,MATCH($F6126,Index!$A$1:$A$500,0)
)</f>
        <v>LAC</v>
      </c>
      <c r="D6126" s="4">
        <v>0</v>
      </c>
      <c r="E6126" s="141">
        <f t="shared" si="95"/>
        <v>3.1220737795216391E-2</v>
      </c>
      <c r="F6126" s="3" t="s">
        <v>28</v>
      </c>
      <c r="G6126" s="3">
        <v>13</v>
      </c>
      <c r="H6126" s="125">
        <v>3.1220737795216391E-2</v>
      </c>
      <c r="I6126" s="3"/>
      <c r="J6126" s="3"/>
      <c r="K6126" s="3" t="s">
        <v>111</v>
      </c>
      <c r="L6126" s="125">
        <v>0.14777101030463799</v>
      </c>
      <c r="M6126" s="3">
        <v>6</v>
      </c>
      <c r="N6126" s="125">
        <v>5.9721028906294701E-2</v>
      </c>
      <c r="O6126" s="3">
        <v>22</v>
      </c>
      <c r="P6126" s="125">
        <v>-5.6829243603126897E-2</v>
      </c>
      <c r="Q6126" s="3">
        <v>27</v>
      </c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3"/>
      <c r="AD6126" s="3"/>
    </row>
    <row r="6127" spans="1:30" hidden="1" x14ac:dyDescent="0.25">
      <c r="A6127" s="2">
        <v>5</v>
      </c>
      <c r="B6127" s="2">
        <v>2021</v>
      </c>
      <c r="C6127" s="4" t="str">
        <f>INDEX(Index!$B$1:$B$500,MATCH($F6127,Index!$A$1:$A$500,0)
)</f>
        <v>MIN</v>
      </c>
      <c r="D6127" s="4">
        <v>0</v>
      </c>
      <c r="E6127" s="141">
        <f t="shared" si="95"/>
        <v>2.845552306988465E-2</v>
      </c>
      <c r="F6127" s="3" t="s">
        <v>46</v>
      </c>
      <c r="G6127" s="3">
        <v>14</v>
      </c>
      <c r="H6127" s="125">
        <v>2.845552306988465E-2</v>
      </c>
      <c r="I6127" s="3"/>
      <c r="J6127" s="3"/>
      <c r="K6127" s="3" t="s">
        <v>113</v>
      </c>
      <c r="L6127" s="125">
        <v>-5.7087386532215399E-3</v>
      </c>
      <c r="M6127" s="3">
        <v>15</v>
      </c>
      <c r="N6127" s="125">
        <v>-4.3902908624069398E-2</v>
      </c>
      <c r="O6127" s="3">
        <v>13</v>
      </c>
      <c r="P6127" s="125">
        <v>-9.7386469009632104E-3</v>
      </c>
      <c r="Q6127" s="3">
        <v>15</v>
      </c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3"/>
      <c r="AD6127" s="3"/>
    </row>
    <row r="6128" spans="1:30" hidden="1" x14ac:dyDescent="0.25">
      <c r="A6128" s="2">
        <v>5</v>
      </c>
      <c r="B6128" s="2">
        <v>2021</v>
      </c>
      <c r="C6128" s="4" t="str">
        <f>INDEX(Index!$B$1:$B$500,MATCH($F6128,Index!$A$1:$A$500,0)
)</f>
        <v>GB</v>
      </c>
      <c r="D6128" s="4">
        <v>0</v>
      </c>
      <c r="E6128" s="141">
        <f t="shared" si="95"/>
        <v>1.8311576460990825E-2</v>
      </c>
      <c r="F6128" s="3" t="s">
        <v>20</v>
      </c>
      <c r="G6128" s="3">
        <v>15</v>
      </c>
      <c r="H6128" s="125">
        <v>1.8311576460990825E-2</v>
      </c>
      <c r="I6128" s="3"/>
      <c r="J6128" s="3"/>
      <c r="K6128" s="3" t="s">
        <v>111</v>
      </c>
      <c r="L6128" s="125">
        <v>8.0819351350235394E-2</v>
      </c>
      <c r="M6128" s="3">
        <v>10</v>
      </c>
      <c r="N6128" s="125">
        <v>3.28558973758647E-3</v>
      </c>
      <c r="O6128" s="3">
        <v>17</v>
      </c>
      <c r="P6128" s="125">
        <v>-5.9222185151658099E-2</v>
      </c>
      <c r="Q6128" s="3">
        <v>29</v>
      </c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3"/>
      <c r="AD6128" s="3"/>
    </row>
    <row r="6129" spans="1:30" hidden="1" x14ac:dyDescent="0.25">
      <c r="A6129" s="2">
        <v>5</v>
      </c>
      <c r="B6129" s="2">
        <v>2021</v>
      </c>
      <c r="C6129" s="4" t="str">
        <f>INDEX(Index!$B$1:$B$500,MATCH($F6129,Index!$A$1:$A$500,0)
)</f>
        <v>CAR</v>
      </c>
      <c r="D6129" s="4">
        <v>0</v>
      </c>
      <c r="E6129" s="141">
        <f t="shared" si="95"/>
        <v>-1.1185944613120814E-2</v>
      </c>
      <c r="F6129" s="3" t="s">
        <v>51</v>
      </c>
      <c r="G6129" s="3">
        <v>16</v>
      </c>
      <c r="H6129" s="125">
        <v>-1.1185944613120814E-2</v>
      </c>
      <c r="I6129" s="3"/>
      <c r="J6129" s="3"/>
      <c r="K6129" s="3" t="s">
        <v>112</v>
      </c>
      <c r="L6129" s="125">
        <v>-0.113869526624195</v>
      </c>
      <c r="M6129" s="3">
        <v>24</v>
      </c>
      <c r="N6129" s="125">
        <v>-0.16119074347040699</v>
      </c>
      <c r="O6129" s="3">
        <v>4</v>
      </c>
      <c r="P6129" s="125">
        <v>-5.8507161459332803E-2</v>
      </c>
      <c r="Q6129" s="3">
        <v>28</v>
      </c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3"/>
      <c r="AD6129" s="3"/>
    </row>
    <row r="6130" spans="1:30" hidden="1" x14ac:dyDescent="0.25">
      <c r="A6130" s="2">
        <v>5</v>
      </c>
      <c r="B6130" s="2">
        <v>2021</v>
      </c>
      <c r="C6130" s="4" t="str">
        <f>INDEX(Index!$B$1:$B$500,MATCH($F6130,Index!$A$1:$A$500,0)
)</f>
        <v>WAS</v>
      </c>
      <c r="D6130" s="4">
        <v>0</v>
      </c>
      <c r="E6130" s="141">
        <f t="shared" si="95"/>
        <v>-4.095429674221121E-2</v>
      </c>
      <c r="F6130" s="3" t="s">
        <v>26</v>
      </c>
      <c r="G6130" s="3">
        <v>17</v>
      </c>
      <c r="H6130" s="125">
        <v>-4.095429674221121E-2</v>
      </c>
      <c r="I6130" s="3"/>
      <c r="J6130" s="3"/>
      <c r="K6130" s="3" t="s">
        <v>113</v>
      </c>
      <c r="L6130" s="125">
        <v>4.5794416462558302E-2</v>
      </c>
      <c r="M6130" s="3">
        <v>13</v>
      </c>
      <c r="N6130" s="125">
        <v>0.14680582727661101</v>
      </c>
      <c r="O6130" s="3">
        <v>29</v>
      </c>
      <c r="P6130" s="125">
        <v>6.00571140718415E-2</v>
      </c>
      <c r="Q6130" s="3">
        <v>1</v>
      </c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3"/>
      <c r="AD6130" s="3"/>
    </row>
    <row r="6131" spans="1:30" hidden="1" x14ac:dyDescent="0.25">
      <c r="A6131" s="2">
        <v>5</v>
      </c>
      <c r="B6131" s="2">
        <v>2021</v>
      </c>
      <c r="C6131" s="4" t="str">
        <f>INDEX(Index!$B$1:$B$500,MATCH($F6131,Index!$A$1:$A$500,0)
)</f>
        <v>CHI</v>
      </c>
      <c r="D6131" s="4">
        <v>0</v>
      </c>
      <c r="E6131" s="141">
        <f t="shared" si="95"/>
        <v>-4.6314906077637601E-2</v>
      </c>
      <c r="F6131" s="3" t="s">
        <v>64</v>
      </c>
      <c r="G6131" s="3">
        <v>18</v>
      </c>
      <c r="H6131" s="125">
        <v>-4.6314906077637601E-2</v>
      </c>
      <c r="I6131" s="3"/>
      <c r="J6131" s="3"/>
      <c r="K6131" s="3" t="s">
        <v>112</v>
      </c>
      <c r="L6131" s="125">
        <v>-0.21886656032816701</v>
      </c>
      <c r="M6131" s="3">
        <v>30</v>
      </c>
      <c r="N6131" s="125">
        <v>-0.15976506113790101</v>
      </c>
      <c r="O6131" s="3">
        <v>5</v>
      </c>
      <c r="P6131" s="125">
        <v>1.27865931126284E-2</v>
      </c>
      <c r="Q6131" s="3">
        <v>8</v>
      </c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3"/>
      <c r="AD6131" s="3"/>
    </row>
    <row r="6132" spans="1:30" hidden="1" x14ac:dyDescent="0.25">
      <c r="A6132" s="2">
        <v>5</v>
      </c>
      <c r="B6132" s="2">
        <v>2021</v>
      </c>
      <c r="C6132" s="4" t="str">
        <f>INDEX(Index!$B$1:$B$500,MATCH($F6132,Index!$A$1:$A$500,0)
)</f>
        <v>PHI</v>
      </c>
      <c r="D6132" s="4">
        <v>0</v>
      </c>
      <c r="E6132" s="141">
        <f t="shared" si="95"/>
        <v>-5.9333640065817941E-2</v>
      </c>
      <c r="F6132" s="3" t="s">
        <v>7</v>
      </c>
      <c r="G6132" s="3">
        <v>19</v>
      </c>
      <c r="H6132" s="125">
        <v>-5.9333640065817941E-2</v>
      </c>
      <c r="I6132" s="3"/>
      <c r="J6132" s="3"/>
      <c r="K6132" s="3" t="s">
        <v>113</v>
      </c>
      <c r="L6132" s="125">
        <v>-7.6576355347503205E-2</v>
      </c>
      <c r="M6132" s="3">
        <v>21</v>
      </c>
      <c r="N6132" s="125">
        <v>-1.48879536179759E-2</v>
      </c>
      <c r="O6132" s="3">
        <v>16</v>
      </c>
      <c r="P6132" s="125">
        <v>2.35476166370936E-3</v>
      </c>
      <c r="Q6132" s="3">
        <v>9</v>
      </c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3"/>
      <c r="AD6132" s="3"/>
    </row>
    <row r="6133" spans="1:30" hidden="1" x14ac:dyDescent="0.25">
      <c r="A6133" s="2">
        <v>5</v>
      </c>
      <c r="B6133" s="2">
        <v>2021</v>
      </c>
      <c r="C6133" s="4" t="str">
        <f>INDEX(Index!$B$1:$B$500,MATCH($F6133,Index!$A$1:$A$500,0)
)</f>
        <v>PIT</v>
      </c>
      <c r="D6133" s="4">
        <v>0</v>
      </c>
      <c r="E6133" s="141">
        <f t="shared" si="95"/>
        <v>-6.1663584525855492E-2</v>
      </c>
      <c r="F6133" s="3" t="s">
        <v>32</v>
      </c>
      <c r="G6133" s="3">
        <v>20</v>
      </c>
      <c r="H6133" s="125">
        <v>-6.1663584525855492E-2</v>
      </c>
      <c r="I6133" s="3"/>
      <c r="J6133" s="3"/>
      <c r="K6133" s="3" t="s">
        <v>113</v>
      </c>
      <c r="L6133" s="125">
        <v>-6.9924716437157197E-2</v>
      </c>
      <c r="M6133" s="3">
        <v>20</v>
      </c>
      <c r="N6133" s="125">
        <v>-2.2251092974996702E-2</v>
      </c>
      <c r="O6133" s="3">
        <v>15</v>
      </c>
      <c r="P6133" s="125">
        <v>-1.3989961063694999E-2</v>
      </c>
      <c r="Q6133" s="3">
        <v>17</v>
      </c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3"/>
      <c r="AD6133" s="3"/>
    </row>
    <row r="6134" spans="1:30" hidden="1" x14ac:dyDescent="0.25">
      <c r="A6134" s="2">
        <v>5</v>
      </c>
      <c r="B6134" s="2">
        <v>2021</v>
      </c>
      <c r="C6134" s="4" t="str">
        <f>INDEX(Index!$B$1:$B$500,MATCH($F6134,Index!$A$1:$A$500,0)
)</f>
        <v>DEN</v>
      </c>
      <c r="D6134" s="4">
        <v>0</v>
      </c>
      <c r="E6134" s="141">
        <f t="shared" si="95"/>
        <v>-7.2501504812148204E-2</v>
      </c>
      <c r="F6134" s="3" t="s">
        <v>39</v>
      </c>
      <c r="G6134" s="3">
        <v>21</v>
      </c>
      <c r="H6134" s="125">
        <v>-7.2501504812148204E-2</v>
      </c>
      <c r="I6134" s="3"/>
      <c r="J6134" s="3"/>
      <c r="K6134" s="3" t="s">
        <v>112</v>
      </c>
      <c r="L6134" s="125">
        <v>-0.101222654827195</v>
      </c>
      <c r="M6134" s="3">
        <v>23</v>
      </c>
      <c r="N6134" s="125">
        <v>-6.4666786471106796E-2</v>
      </c>
      <c r="O6134" s="3">
        <v>9</v>
      </c>
      <c r="P6134" s="125">
        <v>-3.5945636456059998E-2</v>
      </c>
      <c r="Q6134" s="3">
        <v>24</v>
      </c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3"/>
      <c r="AD6134" s="3"/>
    </row>
    <row r="6135" spans="1:30" hidden="1" x14ac:dyDescent="0.25">
      <c r="A6135" s="2">
        <v>5</v>
      </c>
      <c r="B6135" s="2">
        <v>2021</v>
      </c>
      <c r="C6135" s="4" t="str">
        <f>INDEX(Index!$B$1:$B$500,MATCH($F6135,Index!$A$1:$A$500,0)
)</f>
        <v>LV</v>
      </c>
      <c r="D6135" s="4">
        <v>0</v>
      </c>
      <c r="E6135" s="141">
        <f t="shared" si="95"/>
        <v>-0.1005819874071012</v>
      </c>
      <c r="F6135" s="3" t="s">
        <v>53</v>
      </c>
      <c r="G6135" s="3">
        <v>22</v>
      </c>
      <c r="H6135" s="125">
        <v>-0.1005819874071012</v>
      </c>
      <c r="I6135" s="3"/>
      <c r="J6135" s="3"/>
      <c r="K6135" s="3" t="s">
        <v>112</v>
      </c>
      <c r="L6135" s="125">
        <v>-0.12596848977306199</v>
      </c>
      <c r="M6135" s="3">
        <v>26</v>
      </c>
      <c r="N6135" s="125">
        <v>-4.8175050414645898E-2</v>
      </c>
      <c r="O6135" s="3">
        <v>11</v>
      </c>
      <c r="P6135" s="125">
        <v>-2.27885480486851E-2</v>
      </c>
      <c r="Q6135" s="3">
        <v>19</v>
      </c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3"/>
      <c r="AD6135" s="3"/>
    </row>
    <row r="6136" spans="1:30" hidden="1" x14ac:dyDescent="0.25">
      <c r="A6136" s="2">
        <v>5</v>
      </c>
      <c r="B6136" s="2">
        <v>2021</v>
      </c>
      <c r="C6136" s="4" t="str">
        <f>INDEX(Index!$B$1:$B$500,MATCH($F6136,Index!$A$1:$A$500,0)
)</f>
        <v>NE</v>
      </c>
      <c r="D6136" s="4">
        <v>0</v>
      </c>
      <c r="E6136" s="141">
        <f t="shared" si="95"/>
        <v>-0.10469245115455741</v>
      </c>
      <c r="F6136" s="3" t="s">
        <v>17</v>
      </c>
      <c r="G6136" s="3">
        <v>23</v>
      </c>
      <c r="H6136" s="125">
        <v>-0.10469245115455741</v>
      </c>
      <c r="I6136" s="3"/>
      <c r="J6136" s="3"/>
      <c r="K6136" s="3" t="s">
        <v>113</v>
      </c>
      <c r="L6136" s="125">
        <v>-0.11911862526525301</v>
      </c>
      <c r="M6136" s="3">
        <v>25</v>
      </c>
      <c r="N6136" s="125">
        <v>-2.9495667141097099E-2</v>
      </c>
      <c r="O6136" s="3">
        <v>14</v>
      </c>
      <c r="P6136" s="125">
        <v>-1.5069493030401501E-2</v>
      </c>
      <c r="Q6136" s="3">
        <v>18</v>
      </c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3"/>
      <c r="AD6136" s="3"/>
    </row>
    <row r="6137" spans="1:30" hidden="1" x14ac:dyDescent="0.25">
      <c r="A6137" s="2">
        <v>5</v>
      </c>
      <c r="B6137" s="2">
        <v>2021</v>
      </c>
      <c r="C6137" s="4" t="str">
        <f>INDEX(Index!$B$1:$B$500,MATCH($F6137,Index!$A$1:$A$500,0)
)</f>
        <v>TEN</v>
      </c>
      <c r="D6137" s="4">
        <v>0</v>
      </c>
      <c r="E6137" s="141">
        <f t="shared" si="95"/>
        <v>-0.13749939621303062</v>
      </c>
      <c r="F6137" s="3" t="s">
        <v>45</v>
      </c>
      <c r="G6137" s="3">
        <v>24</v>
      </c>
      <c r="H6137" s="125">
        <v>-0.13749939621303062</v>
      </c>
      <c r="I6137" s="3"/>
      <c r="J6137" s="3"/>
      <c r="K6137" s="3" t="s">
        <v>112</v>
      </c>
      <c r="L6137" s="125">
        <v>-3.1902120005675001E-2</v>
      </c>
      <c r="M6137" s="3">
        <v>17</v>
      </c>
      <c r="N6137" s="125">
        <v>6.7141790317107999E-2</v>
      </c>
      <c r="O6137" s="3">
        <v>23</v>
      </c>
      <c r="P6137" s="125">
        <v>-3.8455485890247602E-2</v>
      </c>
      <c r="Q6137" s="3">
        <v>26</v>
      </c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3"/>
      <c r="AD6137" s="3"/>
    </row>
    <row r="6138" spans="1:30" hidden="1" x14ac:dyDescent="0.25">
      <c r="A6138" s="2">
        <v>5</v>
      </c>
      <c r="B6138" s="2">
        <v>2021</v>
      </c>
      <c r="C6138" s="4" t="str">
        <f>INDEX(Index!$B$1:$B$500,MATCH($F6138,Index!$A$1:$A$500,0)
)</f>
        <v>IND</v>
      </c>
      <c r="D6138" s="4">
        <v>0</v>
      </c>
      <c r="E6138" s="141">
        <f t="shared" si="95"/>
        <v>-0.1395501938467919</v>
      </c>
      <c r="F6138" s="3" t="s">
        <v>35</v>
      </c>
      <c r="G6138" s="3">
        <v>25</v>
      </c>
      <c r="H6138" s="125">
        <v>-0.1395501938467919</v>
      </c>
      <c r="I6138" s="3"/>
      <c r="J6138" s="3"/>
      <c r="K6138" s="3" t="s">
        <v>114</v>
      </c>
      <c r="L6138" s="125">
        <v>-1.80584618649372E-2</v>
      </c>
      <c r="M6138" s="3">
        <v>16</v>
      </c>
      <c r="N6138" s="125">
        <v>9.4411611446971397E-2</v>
      </c>
      <c r="O6138" s="3">
        <v>26</v>
      </c>
      <c r="P6138" s="125">
        <v>-2.70801205348833E-2</v>
      </c>
      <c r="Q6138" s="3">
        <v>22</v>
      </c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3"/>
      <c r="AD6138" s="3"/>
    </row>
    <row r="6139" spans="1:30" hidden="1" x14ac:dyDescent="0.25">
      <c r="A6139" s="2">
        <v>5</v>
      </c>
      <c r="B6139" s="2">
        <v>2021</v>
      </c>
      <c r="C6139" s="4" t="str">
        <f>INDEX(Index!$B$1:$B$500,MATCH($F6139,Index!$A$1:$A$500,0)
)</f>
        <v>NYG</v>
      </c>
      <c r="D6139" s="4">
        <v>0</v>
      </c>
      <c r="E6139" s="141">
        <f t="shared" si="95"/>
        <v>-0.18647755191866822</v>
      </c>
      <c r="F6139" s="3" t="s">
        <v>15</v>
      </c>
      <c r="G6139" s="3">
        <v>26</v>
      </c>
      <c r="H6139" s="125">
        <v>-0.18647755191866822</v>
      </c>
      <c r="I6139" s="3"/>
      <c r="J6139" s="3"/>
      <c r="K6139" s="3" t="s">
        <v>114</v>
      </c>
      <c r="L6139" s="125">
        <v>-3.7749403940755599E-2</v>
      </c>
      <c r="M6139" s="3">
        <v>18</v>
      </c>
      <c r="N6139" s="125">
        <v>0.14115396830577101</v>
      </c>
      <c r="O6139" s="3">
        <v>28</v>
      </c>
      <c r="P6139" s="125">
        <v>-7.5741796721416101E-3</v>
      </c>
      <c r="Q6139" s="3">
        <v>14</v>
      </c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3"/>
      <c r="AD6139" s="3"/>
    </row>
    <row r="6140" spans="1:30" hidden="1" x14ac:dyDescent="0.25">
      <c r="A6140" s="2">
        <v>5</v>
      </c>
      <c r="B6140" s="2">
        <v>2021</v>
      </c>
      <c r="C6140" s="4" t="str">
        <f>INDEX(Index!$B$1:$B$500,MATCH($F6140,Index!$A$1:$A$500,0)
)</f>
        <v>DET</v>
      </c>
      <c r="D6140" s="4">
        <v>0</v>
      </c>
      <c r="E6140" s="141">
        <f t="shared" si="95"/>
        <v>-0.27483867725306554</v>
      </c>
      <c r="F6140" s="3" t="s">
        <v>21</v>
      </c>
      <c r="G6140" s="3">
        <v>27</v>
      </c>
      <c r="H6140" s="125">
        <v>-0.27483867725306554</v>
      </c>
      <c r="I6140" s="3"/>
      <c r="J6140" s="3"/>
      <c r="K6140" s="3" t="s">
        <v>115</v>
      </c>
      <c r="L6140" s="125">
        <v>-0.14664216319619899</v>
      </c>
      <c r="M6140" s="3">
        <v>27</v>
      </c>
      <c r="N6140" s="125">
        <v>0.14708980158636301</v>
      </c>
      <c r="O6140" s="3">
        <v>30</v>
      </c>
      <c r="P6140" s="125">
        <v>1.88932875294965E-2</v>
      </c>
      <c r="Q6140" s="3">
        <v>5</v>
      </c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3"/>
      <c r="AD6140" s="3"/>
    </row>
    <row r="6141" spans="1:30" hidden="1" x14ac:dyDescent="0.25">
      <c r="A6141" s="2">
        <v>5</v>
      </c>
      <c r="B6141" s="2">
        <v>2021</v>
      </c>
      <c r="C6141" s="4" t="str">
        <f>INDEX(Index!$B$1:$B$500,MATCH($F6141,Index!$A$1:$A$500,0)
)</f>
        <v>HOU</v>
      </c>
      <c r="D6141" s="4">
        <v>0</v>
      </c>
      <c r="E6141" s="141">
        <f t="shared" si="95"/>
        <v>-0.27576765820984533</v>
      </c>
      <c r="F6141" s="3" t="s">
        <v>49</v>
      </c>
      <c r="G6141" s="3">
        <v>28</v>
      </c>
      <c r="H6141" s="125">
        <v>-0.27576765820984533</v>
      </c>
      <c r="I6141" s="3"/>
      <c r="J6141" s="3"/>
      <c r="K6141" s="3" t="s">
        <v>114</v>
      </c>
      <c r="L6141" s="125">
        <v>-0.19438695636280501</v>
      </c>
      <c r="M6141" s="3">
        <v>29</v>
      </c>
      <c r="N6141" s="125">
        <v>6.9725650634105104E-3</v>
      </c>
      <c r="O6141" s="3">
        <v>18</v>
      </c>
      <c r="P6141" s="125">
        <v>-7.44081367836298E-2</v>
      </c>
      <c r="Q6141" s="3">
        <v>31</v>
      </c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</row>
    <row r="6142" spans="1:30" hidden="1" x14ac:dyDescent="0.25">
      <c r="A6142" s="2">
        <v>5</v>
      </c>
      <c r="B6142" s="2">
        <v>2021</v>
      </c>
      <c r="C6142" s="4" t="str">
        <f>INDEX(Index!$B$1:$B$500,MATCH($F6142,Index!$A$1:$A$500,0)
)</f>
        <v>NYJ</v>
      </c>
      <c r="D6142" s="4">
        <v>0</v>
      </c>
      <c r="E6142" s="141">
        <f t="shared" si="95"/>
        <v>-0.2952913692983114</v>
      </c>
      <c r="F6142" s="3" t="s">
        <v>9</v>
      </c>
      <c r="G6142" s="3">
        <v>29</v>
      </c>
      <c r="H6142" s="125">
        <v>-0.2952913692983114</v>
      </c>
      <c r="I6142" s="3"/>
      <c r="J6142" s="3"/>
      <c r="K6142" s="3" t="s">
        <v>114</v>
      </c>
      <c r="L6142" s="125">
        <v>-0.272674029049778</v>
      </c>
      <c r="M6142" s="3">
        <v>32</v>
      </c>
      <c r="N6142" s="125">
        <v>3.8242909452276201E-2</v>
      </c>
      <c r="O6142" s="3">
        <v>20</v>
      </c>
      <c r="P6142" s="125">
        <v>1.5625569203742799E-2</v>
      </c>
      <c r="Q6142" s="3">
        <v>7</v>
      </c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3"/>
      <c r="AD6142" s="3"/>
    </row>
    <row r="6143" spans="1:30" hidden="1" x14ac:dyDescent="0.25">
      <c r="A6143" s="2">
        <v>5</v>
      </c>
      <c r="B6143" s="2">
        <v>2021</v>
      </c>
      <c r="C6143" s="4" t="str">
        <f>INDEX(Index!$B$1:$B$500,MATCH($F6143,Index!$A$1:$A$500,0)
)</f>
        <v>MIA</v>
      </c>
      <c r="D6143" s="4">
        <v>0</v>
      </c>
      <c r="E6143" s="141">
        <f t="shared" si="95"/>
        <v>-0.33379605076847219</v>
      </c>
      <c r="F6143" s="3" t="s">
        <v>4</v>
      </c>
      <c r="G6143" s="3">
        <v>30</v>
      </c>
      <c r="H6143" s="125">
        <v>-0.33379605076847219</v>
      </c>
      <c r="I6143" s="3"/>
      <c r="J6143" s="3"/>
      <c r="K6143" s="3" t="s">
        <v>114</v>
      </c>
      <c r="L6143" s="125">
        <v>-0.22364838070530099</v>
      </c>
      <c r="M6143" s="3">
        <v>31</v>
      </c>
      <c r="N6143" s="125">
        <v>8.6903380887959306E-2</v>
      </c>
      <c r="O6143" s="3">
        <v>25</v>
      </c>
      <c r="P6143" s="125">
        <v>-2.3244289175211898E-2</v>
      </c>
      <c r="Q6143" s="3">
        <v>20</v>
      </c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3"/>
      <c r="AD6143" s="3"/>
    </row>
    <row r="6144" spans="1:30" hidden="1" x14ac:dyDescent="0.25">
      <c r="A6144" s="2">
        <v>5</v>
      </c>
      <c r="B6144" s="2">
        <v>2021</v>
      </c>
      <c r="C6144" s="4" t="str">
        <f>INDEX(Index!$B$1:$B$500,MATCH($F6144,Index!$A$1:$A$500,0)
)</f>
        <v>JAX</v>
      </c>
      <c r="D6144" s="4">
        <v>0</v>
      </c>
      <c r="E6144" s="141">
        <f t="shared" si="95"/>
        <v>-0.3630157380973344</v>
      </c>
      <c r="F6144" s="3" t="s">
        <v>12</v>
      </c>
      <c r="G6144" s="3">
        <v>31</v>
      </c>
      <c r="H6144" s="125">
        <v>-0.3630157380973344</v>
      </c>
      <c r="I6144" s="3"/>
      <c r="J6144" s="3"/>
      <c r="K6144" s="3" t="s">
        <v>115</v>
      </c>
      <c r="L6144" s="125">
        <v>-8.4011821519623803E-2</v>
      </c>
      <c r="M6144" s="3">
        <v>22</v>
      </c>
      <c r="N6144" s="125">
        <v>0.24254569446323801</v>
      </c>
      <c r="O6144" s="3">
        <v>31</v>
      </c>
      <c r="P6144" s="125">
        <v>-3.6458222114472597E-2</v>
      </c>
      <c r="Q6144" s="3">
        <v>25</v>
      </c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3"/>
      <c r="AD6144" s="3"/>
    </row>
    <row r="6145" spans="1:30" hidden="1" x14ac:dyDescent="0.25">
      <c r="A6145" s="2">
        <v>5</v>
      </c>
      <c r="B6145" s="2">
        <v>2021</v>
      </c>
      <c r="C6145" s="4" t="str">
        <f>INDEX(Index!$B$1:$B$500,MATCH($F6145,Index!$A$1:$A$500,0)
)</f>
        <v>ATL</v>
      </c>
      <c r="D6145" s="4">
        <v>0</v>
      </c>
      <c r="E6145" s="141">
        <f t="shared" si="95"/>
        <v>-0.39357524176960268</v>
      </c>
      <c r="F6145" s="3" t="s">
        <v>43</v>
      </c>
      <c r="G6145" s="3">
        <v>32</v>
      </c>
      <c r="H6145" s="125">
        <v>-0.39357524176960268</v>
      </c>
      <c r="I6145" s="3"/>
      <c r="J6145" s="3"/>
      <c r="K6145" s="3" t="s">
        <v>113</v>
      </c>
      <c r="L6145" s="125">
        <v>-0.161882063276065</v>
      </c>
      <c r="M6145" s="3">
        <v>28</v>
      </c>
      <c r="N6145" s="125">
        <v>0.14007664523849001</v>
      </c>
      <c r="O6145" s="3">
        <v>27</v>
      </c>
      <c r="P6145" s="125">
        <v>-9.1616533255047705E-2</v>
      </c>
      <c r="Q6145" s="3">
        <v>32</v>
      </c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3"/>
    </row>
    <row r="6146" spans="1:30" hidden="1" x14ac:dyDescent="0.25">
      <c r="A6146" s="2">
        <v>6</v>
      </c>
      <c r="B6146" s="2">
        <v>2021</v>
      </c>
      <c r="C6146" s="4" t="str">
        <f>INDEX(Index!$B$1:$B$500,MATCH($F6146,Index!$A$1:$A$500,0)
)</f>
        <v>BUF</v>
      </c>
      <c r="D6146" s="4">
        <v>0</v>
      </c>
      <c r="E6146" s="141">
        <f t="shared" ref="E6146:E6209" si="96">IF(D6146=1,H6146/100,H6146)</f>
        <v>0.35412146461240107</v>
      </c>
      <c r="F6146" s="3" t="s">
        <v>0</v>
      </c>
      <c r="G6146" s="3">
        <v>1</v>
      </c>
      <c r="H6146" s="125">
        <v>0.35412146461240107</v>
      </c>
      <c r="I6146" s="3"/>
      <c r="J6146" s="3"/>
      <c r="K6146" s="3" t="s">
        <v>116</v>
      </c>
      <c r="L6146" s="125">
        <v>5.6670161536580999E-2</v>
      </c>
      <c r="M6146" s="3">
        <v>13</v>
      </c>
      <c r="N6146" s="125">
        <v>-0.301945868555626</v>
      </c>
      <c r="O6146" s="3">
        <v>1</v>
      </c>
      <c r="P6146" s="125">
        <v>-4.4945654798059301E-3</v>
      </c>
      <c r="Q6146" s="3">
        <v>12</v>
      </c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3"/>
      <c r="AD6146" s="3"/>
    </row>
    <row r="6147" spans="1:30" hidden="1" x14ac:dyDescent="0.25">
      <c r="A6147" s="2">
        <v>6</v>
      </c>
      <c r="B6147" s="2">
        <v>2021</v>
      </c>
      <c r="C6147" s="4" t="str">
        <f>INDEX(Index!$B$1:$B$500,MATCH($F6147,Index!$A$1:$A$500,0)
)</f>
        <v>ARI</v>
      </c>
      <c r="D6147" s="4">
        <v>0</v>
      </c>
      <c r="E6147" s="141">
        <f t="shared" si="96"/>
        <v>0.33535284345070815</v>
      </c>
      <c r="F6147" s="3" t="s">
        <v>23</v>
      </c>
      <c r="G6147" s="3">
        <v>2</v>
      </c>
      <c r="H6147" s="125">
        <v>0.33535284345070815</v>
      </c>
      <c r="I6147" s="3"/>
      <c r="J6147" s="3"/>
      <c r="K6147" s="3" t="s">
        <v>216</v>
      </c>
      <c r="L6147" s="125">
        <v>0.101782937764513</v>
      </c>
      <c r="M6147" s="3">
        <v>9</v>
      </c>
      <c r="N6147" s="125">
        <v>-0.205635135191791</v>
      </c>
      <c r="O6147" s="3">
        <v>2</v>
      </c>
      <c r="P6147" s="125">
        <v>2.7934770494404199E-2</v>
      </c>
      <c r="Q6147" s="3">
        <v>4</v>
      </c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3"/>
      <c r="AD6147" s="3"/>
    </row>
    <row r="6148" spans="1:30" hidden="1" x14ac:dyDescent="0.25">
      <c r="A6148" s="2">
        <v>6</v>
      </c>
      <c r="B6148" s="2">
        <v>2021</v>
      </c>
      <c r="C6148" s="4" t="str">
        <f>INDEX(Index!$B$1:$B$500,MATCH($F6148,Index!$A$1:$A$500,0)
)</f>
        <v>LAR</v>
      </c>
      <c r="D6148" s="4">
        <v>0</v>
      </c>
      <c r="E6148" s="141">
        <f t="shared" si="96"/>
        <v>0.31858482336718702</v>
      </c>
      <c r="F6148" s="3" t="s">
        <v>42</v>
      </c>
      <c r="G6148" s="3">
        <v>3</v>
      </c>
      <c r="H6148" s="125">
        <v>0.31858482336718702</v>
      </c>
      <c r="I6148" s="3"/>
      <c r="J6148" s="3"/>
      <c r="K6148" s="3" t="s">
        <v>117</v>
      </c>
      <c r="L6148" s="125">
        <v>0.19688180706007499</v>
      </c>
      <c r="M6148" s="3">
        <v>4</v>
      </c>
      <c r="N6148" s="125">
        <v>-0.172889234939992</v>
      </c>
      <c r="O6148" s="3">
        <v>3</v>
      </c>
      <c r="P6148" s="125">
        <v>-5.1186218632879997E-2</v>
      </c>
      <c r="Q6148" s="3">
        <v>28</v>
      </c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3"/>
      <c r="AD6148" s="3"/>
    </row>
    <row r="6149" spans="1:30" hidden="1" x14ac:dyDescent="0.25">
      <c r="A6149" s="2">
        <v>6</v>
      </c>
      <c r="B6149" s="2">
        <v>2021</v>
      </c>
      <c r="C6149" s="4" t="str">
        <f>INDEX(Index!$B$1:$B$500,MATCH($F6149,Index!$A$1:$A$500,0)
)</f>
        <v>DAL</v>
      </c>
      <c r="D6149" s="4">
        <v>0</v>
      </c>
      <c r="E6149" s="141">
        <f t="shared" si="96"/>
        <v>0.22750630156346521</v>
      </c>
      <c r="F6149" s="3" t="s">
        <v>3</v>
      </c>
      <c r="G6149" s="3">
        <v>4</v>
      </c>
      <c r="H6149" s="125">
        <v>0.22750630156346521</v>
      </c>
      <c r="I6149" s="3"/>
      <c r="J6149" s="3"/>
      <c r="K6149" s="3" t="s">
        <v>117</v>
      </c>
      <c r="L6149" s="125">
        <v>0.21411975353109</v>
      </c>
      <c r="M6149" s="3">
        <v>3</v>
      </c>
      <c r="N6149" s="125">
        <v>-3.0005881477180599E-2</v>
      </c>
      <c r="O6149" s="3">
        <v>13</v>
      </c>
      <c r="P6149" s="125">
        <v>-1.6619333444805401E-2</v>
      </c>
      <c r="Q6149" s="3">
        <v>16</v>
      </c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3"/>
    </row>
    <row r="6150" spans="1:30" hidden="1" x14ac:dyDescent="0.25">
      <c r="A6150" s="2">
        <v>6</v>
      </c>
      <c r="B6150" s="2">
        <v>2021</v>
      </c>
      <c r="C6150" s="4" t="str">
        <f>INDEX(Index!$B$1:$B$500,MATCH($F6150,Index!$A$1:$A$500,0)
)</f>
        <v>CLE</v>
      </c>
      <c r="D6150" s="4">
        <v>0</v>
      </c>
      <c r="E6150" s="141">
        <f t="shared" si="96"/>
        <v>0.1932949414716143</v>
      </c>
      <c r="F6150" s="3" t="s">
        <v>10</v>
      </c>
      <c r="G6150" s="3">
        <v>5</v>
      </c>
      <c r="H6150" s="125">
        <v>0.1932949414716143</v>
      </c>
      <c r="I6150" s="3"/>
      <c r="J6150" s="3"/>
      <c r="K6150" s="3" t="s">
        <v>118</v>
      </c>
      <c r="L6150" s="125">
        <v>0.109189582253179</v>
      </c>
      <c r="M6150" s="3">
        <v>7</v>
      </c>
      <c r="N6150" s="125">
        <v>-5.5102547284162903E-2</v>
      </c>
      <c r="O6150" s="3">
        <v>9</v>
      </c>
      <c r="P6150" s="125">
        <v>2.9002811934272399E-2</v>
      </c>
      <c r="Q6150" s="3">
        <v>3</v>
      </c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3"/>
      <c r="AD6150" s="3"/>
    </row>
    <row r="6151" spans="1:30" hidden="1" x14ac:dyDescent="0.25">
      <c r="A6151" s="2">
        <v>6</v>
      </c>
      <c r="B6151" s="2">
        <v>2021</v>
      </c>
      <c r="C6151" s="4" t="str">
        <f>INDEX(Index!$B$1:$B$500,MATCH($F6151,Index!$A$1:$A$500,0)
)</f>
        <v>BAL</v>
      </c>
      <c r="D6151" s="4">
        <v>0</v>
      </c>
      <c r="E6151" s="141">
        <f t="shared" si="96"/>
        <v>0.18774321447164641</v>
      </c>
      <c r="F6151" s="3" t="s">
        <v>18</v>
      </c>
      <c r="G6151" s="3">
        <v>6</v>
      </c>
      <c r="H6151" s="125">
        <v>0.18774321447164641</v>
      </c>
      <c r="I6151" s="3"/>
      <c r="J6151" s="3"/>
      <c r="K6151" s="3" t="s">
        <v>117</v>
      </c>
      <c r="L6151" s="125">
        <v>0.108109727142877</v>
      </c>
      <c r="M6151" s="3">
        <v>8</v>
      </c>
      <c r="N6151" s="125">
        <v>-1.2638012533485199E-2</v>
      </c>
      <c r="O6151" s="3">
        <v>14</v>
      </c>
      <c r="P6151" s="125">
        <v>6.6995474795284199E-2</v>
      </c>
      <c r="Q6151" s="3">
        <v>1</v>
      </c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3"/>
      <c r="AD6151" s="3"/>
    </row>
    <row r="6152" spans="1:30" hidden="1" x14ac:dyDescent="0.25">
      <c r="A6152" s="2">
        <v>6</v>
      </c>
      <c r="B6152" s="2">
        <v>2021</v>
      </c>
      <c r="C6152" s="4" t="str">
        <f>INDEX(Index!$B$1:$B$500,MATCH($F6152,Index!$A$1:$A$500,0)
)</f>
        <v>TB</v>
      </c>
      <c r="D6152" s="4">
        <v>0</v>
      </c>
      <c r="E6152" s="141">
        <f t="shared" si="96"/>
        <v>0.18530273768075028</v>
      </c>
      <c r="F6152" s="3" t="s">
        <v>38</v>
      </c>
      <c r="G6152" s="3">
        <v>7</v>
      </c>
      <c r="H6152" s="125">
        <v>0.18530273768075028</v>
      </c>
      <c r="I6152" s="3"/>
      <c r="J6152" s="3"/>
      <c r="K6152" s="3" t="s">
        <v>117</v>
      </c>
      <c r="L6152" s="125">
        <v>0.23411650145419899</v>
      </c>
      <c r="M6152" s="3">
        <v>2</v>
      </c>
      <c r="N6152" s="125">
        <v>2.8821948392201702E-2</v>
      </c>
      <c r="O6152" s="3">
        <v>20</v>
      </c>
      <c r="P6152" s="125">
        <v>-1.9991815381246999E-2</v>
      </c>
      <c r="Q6152" s="3">
        <v>20</v>
      </c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3"/>
      <c r="AD6152" s="3"/>
    </row>
    <row r="6153" spans="1:30" hidden="1" x14ac:dyDescent="0.25">
      <c r="A6153" s="2">
        <v>6</v>
      </c>
      <c r="B6153" s="2">
        <v>2021</v>
      </c>
      <c r="C6153" s="4" t="str">
        <f>INDEX(Index!$B$1:$B$500,MATCH($F6153,Index!$A$1:$A$500,0)
)</f>
        <v>NO</v>
      </c>
      <c r="D6153" s="4">
        <v>0</v>
      </c>
      <c r="E6153" s="141">
        <f t="shared" si="96"/>
        <v>0.16672281886907228</v>
      </c>
      <c r="F6153" s="3" t="s">
        <v>27</v>
      </c>
      <c r="G6153" s="3">
        <v>8</v>
      </c>
      <c r="H6153" s="125">
        <v>0.16672281886907228</v>
      </c>
      <c r="I6153" s="3"/>
      <c r="J6153" s="3"/>
      <c r="K6153" s="3" t="s">
        <v>112</v>
      </c>
      <c r="L6153" s="125">
        <v>-1.45436086802953E-3</v>
      </c>
      <c r="M6153" s="3">
        <v>16</v>
      </c>
      <c r="N6153" s="125">
        <v>-0.16955208030446001</v>
      </c>
      <c r="O6153" s="3">
        <v>4</v>
      </c>
      <c r="P6153" s="125">
        <v>-1.3749005673582E-3</v>
      </c>
      <c r="Q6153" s="3">
        <v>10</v>
      </c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3"/>
      <c r="AD6153" s="3"/>
    </row>
    <row r="6154" spans="1:30" hidden="1" x14ac:dyDescent="0.25">
      <c r="A6154" s="2">
        <v>6</v>
      </c>
      <c r="B6154" s="2">
        <v>2021</v>
      </c>
      <c r="C6154" s="4" t="str">
        <f>INDEX(Index!$B$1:$B$500,MATCH($F6154,Index!$A$1:$A$500,0)
)</f>
        <v>SEA</v>
      </c>
      <c r="D6154" s="4">
        <v>0</v>
      </c>
      <c r="E6154" s="141">
        <f t="shared" si="96"/>
        <v>0.14697356857562244</v>
      </c>
      <c r="F6154" s="3" t="s">
        <v>30</v>
      </c>
      <c r="G6154" s="3">
        <v>9</v>
      </c>
      <c r="H6154" s="125">
        <v>0.14697356857562244</v>
      </c>
      <c r="I6154" s="3"/>
      <c r="J6154" s="3"/>
      <c r="K6154" s="3" t="s">
        <v>119</v>
      </c>
      <c r="L6154" s="125">
        <v>0.16681751030462599</v>
      </c>
      <c r="M6154" s="3">
        <v>5</v>
      </c>
      <c r="N6154" s="125">
        <v>2.3903891733452198E-2</v>
      </c>
      <c r="O6154" s="3">
        <v>19</v>
      </c>
      <c r="P6154" s="125">
        <v>4.0599500044486304E-3</v>
      </c>
      <c r="Q6154" s="3">
        <v>9</v>
      </c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3"/>
      <c r="AD6154" s="3"/>
    </row>
    <row r="6155" spans="1:30" hidden="1" x14ac:dyDescent="0.25">
      <c r="A6155" s="2">
        <v>6</v>
      </c>
      <c r="B6155" s="2">
        <v>2021</v>
      </c>
      <c r="C6155" s="4" t="str">
        <f>INDEX(Index!$B$1:$B$500,MATCH($F6155,Index!$A$1:$A$500,0)
)</f>
        <v>CIN</v>
      </c>
      <c r="D6155" s="4">
        <v>0</v>
      </c>
      <c r="E6155" s="141">
        <f t="shared" si="96"/>
        <v>0.10630231157157358</v>
      </c>
      <c r="F6155" s="3" t="s">
        <v>24</v>
      </c>
      <c r="G6155" s="3">
        <v>10</v>
      </c>
      <c r="H6155" s="125">
        <v>0.10630231157157358</v>
      </c>
      <c r="I6155" s="3"/>
      <c r="J6155" s="3"/>
      <c r="K6155" s="3" t="s">
        <v>116</v>
      </c>
      <c r="L6155" s="125">
        <v>-5.4355414918965499E-2</v>
      </c>
      <c r="M6155" s="3">
        <v>19</v>
      </c>
      <c r="N6155" s="125">
        <v>-0.16252892842307501</v>
      </c>
      <c r="O6155" s="3">
        <v>5</v>
      </c>
      <c r="P6155" s="125">
        <v>-1.8712019325359301E-3</v>
      </c>
      <c r="Q6155" s="3">
        <v>11</v>
      </c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3"/>
      <c r="AD6155" s="3"/>
    </row>
    <row r="6156" spans="1:30" hidden="1" x14ac:dyDescent="0.25">
      <c r="A6156" s="2">
        <v>6</v>
      </c>
      <c r="B6156" s="2">
        <v>2021</v>
      </c>
      <c r="C6156" s="4" t="str">
        <f>INDEX(Index!$B$1:$B$500,MATCH($F6156,Index!$A$1:$A$500,0)
)</f>
        <v>GB</v>
      </c>
      <c r="D6156" s="4">
        <v>0</v>
      </c>
      <c r="E6156" s="141">
        <f t="shared" si="96"/>
        <v>8.7958887602673702E-2</v>
      </c>
      <c r="F6156" s="3" t="s">
        <v>20</v>
      </c>
      <c r="G6156" s="3">
        <v>11</v>
      </c>
      <c r="H6156" s="125">
        <v>8.7958887602673702E-2</v>
      </c>
      <c r="I6156" s="3"/>
      <c r="J6156" s="3"/>
      <c r="K6156" s="3" t="s">
        <v>117</v>
      </c>
      <c r="L6156" s="125">
        <v>0.152745309254949</v>
      </c>
      <c r="M6156" s="3">
        <v>6</v>
      </c>
      <c r="N6156" s="125">
        <v>1.8889039686352999E-2</v>
      </c>
      <c r="O6156" s="3">
        <v>16</v>
      </c>
      <c r="P6156" s="125">
        <v>-4.5897381965922301E-2</v>
      </c>
      <c r="Q6156" s="3">
        <v>27</v>
      </c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3"/>
      <c r="AD6156" s="3"/>
    </row>
    <row r="6157" spans="1:30" hidden="1" x14ac:dyDescent="0.25">
      <c r="A6157" s="2">
        <v>6</v>
      </c>
      <c r="B6157" s="2">
        <v>2021</v>
      </c>
      <c r="C6157" s="4" t="str">
        <f>INDEX(Index!$B$1:$B$500,MATCH($F6157,Index!$A$1:$A$500,0)
)</f>
        <v>SF</v>
      </c>
      <c r="D6157" s="4">
        <v>0</v>
      </c>
      <c r="E6157" s="141">
        <f t="shared" si="96"/>
        <v>7.551032519201091E-2</v>
      </c>
      <c r="F6157" s="3" t="s">
        <v>1</v>
      </c>
      <c r="G6157" s="3">
        <v>12</v>
      </c>
      <c r="H6157" s="125">
        <v>7.551032519201091E-2</v>
      </c>
      <c r="I6157" s="3"/>
      <c r="J6157" s="3"/>
      <c r="K6157" s="3" t="s">
        <v>113</v>
      </c>
      <c r="L6157" s="125">
        <v>6.0314046214056699E-2</v>
      </c>
      <c r="M6157" s="3">
        <v>12</v>
      </c>
      <c r="N6157" s="125">
        <v>-3.9947544060067001E-2</v>
      </c>
      <c r="O6157" s="3">
        <v>12</v>
      </c>
      <c r="P6157" s="125">
        <v>-2.4751265082112801E-2</v>
      </c>
      <c r="Q6157" s="3">
        <v>21</v>
      </c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3"/>
      <c r="AD6157" s="3"/>
    </row>
    <row r="6158" spans="1:30" hidden="1" x14ac:dyDescent="0.25">
      <c r="A6158" s="2">
        <v>6</v>
      </c>
      <c r="B6158" s="2">
        <v>2021</v>
      </c>
      <c r="C6158" s="4" t="str">
        <f>INDEX(Index!$B$1:$B$500,MATCH($F6158,Index!$A$1:$A$500,0)
)</f>
        <v>KC</v>
      </c>
      <c r="D6158" s="4">
        <v>0</v>
      </c>
      <c r="E6158" s="141">
        <f t="shared" si="96"/>
        <v>7.5331758211920369E-2</v>
      </c>
      <c r="F6158" s="3" t="s">
        <v>5</v>
      </c>
      <c r="G6158" s="3">
        <v>13</v>
      </c>
      <c r="H6158" s="125">
        <v>7.5331758211920369E-2</v>
      </c>
      <c r="I6158" s="3"/>
      <c r="J6158" s="3"/>
      <c r="K6158" s="3" t="s">
        <v>118</v>
      </c>
      <c r="L6158" s="125">
        <v>0.25937032098225998</v>
      </c>
      <c r="M6158" s="3">
        <v>1</v>
      </c>
      <c r="N6158" s="125">
        <v>0.20648018042272601</v>
      </c>
      <c r="O6158" s="3">
        <v>31</v>
      </c>
      <c r="P6158" s="125">
        <v>2.2441617652386399E-2</v>
      </c>
      <c r="Q6158" s="3">
        <v>5</v>
      </c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3"/>
      <c r="AD6158" s="3"/>
    </row>
    <row r="6159" spans="1:30" hidden="1" x14ac:dyDescent="0.25">
      <c r="A6159" s="2">
        <v>6</v>
      </c>
      <c r="B6159" s="2">
        <v>2021</v>
      </c>
      <c r="C6159" s="4" t="str">
        <f>INDEX(Index!$B$1:$B$500,MATCH($F6159,Index!$A$1:$A$500,0)
)</f>
        <v>MIN</v>
      </c>
      <c r="D6159" s="4">
        <v>0</v>
      </c>
      <c r="E6159" s="141">
        <f t="shared" si="96"/>
        <v>6.8629414349107007E-2</v>
      </c>
      <c r="F6159" s="3" t="s">
        <v>46</v>
      </c>
      <c r="G6159" s="3">
        <v>14</v>
      </c>
      <c r="H6159" s="125">
        <v>6.8629414349107007E-2</v>
      </c>
      <c r="I6159" s="3"/>
      <c r="J6159" s="3"/>
      <c r="K6159" s="3" t="s">
        <v>118</v>
      </c>
      <c r="L6159" s="125">
        <v>6.3222237824003005E-2</v>
      </c>
      <c r="M6159" s="3">
        <v>11</v>
      </c>
      <c r="N6159" s="125">
        <v>-6.4571920195262103E-2</v>
      </c>
      <c r="O6159" s="3">
        <v>8</v>
      </c>
      <c r="P6159" s="125">
        <v>-5.9164743670158101E-2</v>
      </c>
      <c r="Q6159" s="3">
        <v>29</v>
      </c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3"/>
      <c r="AD6159" s="3"/>
    </row>
    <row r="6160" spans="1:30" hidden="1" x14ac:dyDescent="0.25">
      <c r="A6160" s="2">
        <v>6</v>
      </c>
      <c r="B6160" s="2">
        <v>2021</v>
      </c>
      <c r="C6160" s="4" t="str">
        <f>INDEX(Index!$B$1:$B$500,MATCH($F6160,Index!$A$1:$A$500,0)
)</f>
        <v>PIT</v>
      </c>
      <c r="D6160" s="4">
        <v>0</v>
      </c>
      <c r="E6160" s="141">
        <f t="shared" si="96"/>
        <v>-3.3617005359912952E-3</v>
      </c>
      <c r="F6160" s="3" t="s">
        <v>32</v>
      </c>
      <c r="G6160" s="3">
        <v>15</v>
      </c>
      <c r="H6160" s="125">
        <v>-3.3617005359912952E-3</v>
      </c>
      <c r="I6160" s="3"/>
      <c r="J6160" s="3"/>
      <c r="K6160" s="3" t="s">
        <v>118</v>
      </c>
      <c r="L6160" s="125">
        <v>-6.1290918986641199E-2</v>
      </c>
      <c r="M6160" s="3">
        <v>21</v>
      </c>
      <c r="N6160" s="125">
        <v>-6.7962279884538804E-2</v>
      </c>
      <c r="O6160" s="3">
        <v>7</v>
      </c>
      <c r="P6160" s="125">
        <v>-1.00330614338889E-2</v>
      </c>
      <c r="Q6160" s="3">
        <v>14</v>
      </c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3"/>
      <c r="AD6160" s="3"/>
    </row>
    <row r="6161" spans="1:30" hidden="1" x14ac:dyDescent="0.25">
      <c r="A6161" s="2">
        <v>6</v>
      </c>
      <c r="B6161" s="2">
        <v>2021</v>
      </c>
      <c r="C6161" s="4" t="str">
        <f>INDEX(Index!$B$1:$B$500,MATCH($F6161,Index!$A$1:$A$500,0)
)</f>
        <v>IND</v>
      </c>
      <c r="D6161" s="4">
        <v>0</v>
      </c>
      <c r="E6161" s="141">
        <f t="shared" si="96"/>
        <v>-2.3440981770490598E-2</v>
      </c>
      <c r="F6161" s="3" t="s">
        <v>35</v>
      </c>
      <c r="G6161" s="3">
        <v>16</v>
      </c>
      <c r="H6161" s="125">
        <v>-2.3440981770490598E-2</v>
      </c>
      <c r="I6161" s="3"/>
      <c r="J6161" s="3"/>
      <c r="K6161" s="3" t="s">
        <v>119</v>
      </c>
      <c r="L6161" s="125">
        <v>1.6666269264846201E-2</v>
      </c>
      <c r="M6161" s="3">
        <v>15</v>
      </c>
      <c r="N6161" s="125">
        <v>2.08546023198183E-2</v>
      </c>
      <c r="O6161" s="3">
        <v>17</v>
      </c>
      <c r="P6161" s="125">
        <v>-1.9252648715518499E-2</v>
      </c>
      <c r="Q6161" s="3">
        <v>19</v>
      </c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3"/>
      <c r="AD6161" s="3"/>
    </row>
    <row r="6162" spans="1:30" hidden="1" x14ac:dyDescent="0.25">
      <c r="A6162" s="2">
        <v>6</v>
      </c>
      <c r="B6162" s="2">
        <v>2021</v>
      </c>
      <c r="C6162" s="4" t="str">
        <f>INDEX(Index!$B$1:$B$500,MATCH($F6162,Index!$A$1:$A$500,0)
)</f>
        <v>LV</v>
      </c>
      <c r="D6162" s="4">
        <v>0</v>
      </c>
      <c r="E6162" s="141">
        <f t="shared" si="96"/>
        <v>-2.3595456813103502E-2</v>
      </c>
      <c r="F6162" s="3" t="s">
        <v>53</v>
      </c>
      <c r="G6162" s="3">
        <v>17</v>
      </c>
      <c r="H6162" s="125">
        <v>-2.3595456813103502E-2</v>
      </c>
      <c r="I6162" s="3"/>
      <c r="J6162" s="3"/>
      <c r="K6162" s="3" t="s">
        <v>116</v>
      </c>
      <c r="L6162" s="125">
        <v>-3.90037582756914E-2</v>
      </c>
      <c r="M6162" s="3">
        <v>18</v>
      </c>
      <c r="N6162" s="125">
        <v>-4.4158917567777498E-2</v>
      </c>
      <c r="O6162" s="3">
        <v>11</v>
      </c>
      <c r="P6162" s="125">
        <v>-2.87506161051896E-2</v>
      </c>
      <c r="Q6162" s="3">
        <v>23</v>
      </c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3"/>
      <c r="AD6162" s="3"/>
    </row>
    <row r="6163" spans="1:30" hidden="1" x14ac:dyDescent="0.25">
      <c r="A6163" s="2">
        <v>6</v>
      </c>
      <c r="B6163" s="2">
        <v>2021</v>
      </c>
      <c r="C6163" s="4" t="str">
        <f>INDEX(Index!$B$1:$B$500,MATCH($F6163,Index!$A$1:$A$500,0)
)</f>
        <v>CHI</v>
      </c>
      <c r="D6163" s="4">
        <v>0</v>
      </c>
      <c r="E6163" s="141">
        <f t="shared" si="96"/>
        <v>-3.3257229118917694E-2</v>
      </c>
      <c r="F6163" s="3" t="s">
        <v>64</v>
      </c>
      <c r="G6163" s="3">
        <v>18</v>
      </c>
      <c r="H6163" s="125">
        <v>-3.3257229118917694E-2</v>
      </c>
      <c r="I6163" s="3"/>
      <c r="J6163" s="3"/>
      <c r="K6163" s="3" t="s">
        <v>118</v>
      </c>
      <c r="L6163" s="125">
        <v>-0.14799341632638499</v>
      </c>
      <c r="M6163" s="3">
        <v>26</v>
      </c>
      <c r="N6163" s="125">
        <v>-9.4708335584108294E-2</v>
      </c>
      <c r="O6163" s="3">
        <v>6</v>
      </c>
      <c r="P6163" s="125">
        <v>2.0027851623358999E-2</v>
      </c>
      <c r="Q6163" s="3">
        <v>7</v>
      </c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  <c r="AC6163" s="3"/>
      <c r="AD6163" s="3"/>
    </row>
    <row r="6164" spans="1:30" hidden="1" x14ac:dyDescent="0.25">
      <c r="A6164" s="2">
        <v>6</v>
      </c>
      <c r="B6164" s="2">
        <v>2021</v>
      </c>
      <c r="C6164" s="4" t="str">
        <f>INDEX(Index!$B$1:$B$500,MATCH($F6164,Index!$A$1:$A$500,0)
)</f>
        <v>LAC</v>
      </c>
      <c r="D6164" s="4">
        <v>0</v>
      </c>
      <c r="E6164" s="141">
        <f t="shared" si="96"/>
        <v>-4.0936379878717198E-2</v>
      </c>
      <c r="F6164" s="3" t="s">
        <v>28</v>
      </c>
      <c r="G6164" s="3">
        <v>19</v>
      </c>
      <c r="H6164" s="125">
        <v>-4.0936379878717198E-2</v>
      </c>
      <c r="I6164" s="3"/>
      <c r="J6164" s="3"/>
      <c r="K6164" s="3" t="s">
        <v>116</v>
      </c>
      <c r="L6164" s="125">
        <v>7.8074221770838101E-2</v>
      </c>
      <c r="M6164" s="3">
        <v>10</v>
      </c>
      <c r="N6164" s="125">
        <v>4.7453343618779197E-2</v>
      </c>
      <c r="O6164" s="3">
        <v>23</v>
      </c>
      <c r="P6164" s="125">
        <v>-7.1557258030776102E-2</v>
      </c>
      <c r="Q6164" s="3">
        <v>31</v>
      </c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  <c r="AC6164" s="3"/>
      <c r="AD6164" s="3"/>
    </row>
    <row r="6165" spans="1:30" hidden="1" x14ac:dyDescent="0.25">
      <c r="A6165" s="2">
        <v>6</v>
      </c>
      <c r="B6165" s="2">
        <v>2021</v>
      </c>
      <c r="C6165" s="4" t="str">
        <f>INDEX(Index!$B$1:$B$500,MATCH($F6165,Index!$A$1:$A$500,0)
)</f>
        <v>TEN</v>
      </c>
      <c r="D6165" s="4">
        <v>0</v>
      </c>
      <c r="E6165" s="141">
        <f t="shared" si="96"/>
        <v>-6.7549336396054899E-2</v>
      </c>
      <c r="F6165" s="3" t="s">
        <v>45</v>
      </c>
      <c r="G6165" s="3">
        <v>20</v>
      </c>
      <c r="H6165" s="125">
        <v>-6.7549336396054899E-2</v>
      </c>
      <c r="I6165" s="3"/>
      <c r="J6165" s="3"/>
      <c r="K6165" s="3" t="s">
        <v>116</v>
      </c>
      <c r="L6165" s="125">
        <v>3.8078113129146197E-2</v>
      </c>
      <c r="M6165" s="3">
        <v>14</v>
      </c>
      <c r="N6165" s="125">
        <v>7.2334131830380899E-2</v>
      </c>
      <c r="O6165" s="3">
        <v>25</v>
      </c>
      <c r="P6165" s="125">
        <v>-3.3293317694820197E-2</v>
      </c>
      <c r="Q6165" s="3">
        <v>24</v>
      </c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  <c r="AC6165" s="3"/>
      <c r="AD6165" s="3"/>
    </row>
    <row r="6166" spans="1:30" hidden="1" x14ac:dyDescent="0.25">
      <c r="A6166" s="2">
        <v>6</v>
      </c>
      <c r="B6166" s="2">
        <v>2021</v>
      </c>
      <c r="C6166" s="4" t="str">
        <f>INDEX(Index!$B$1:$B$500,MATCH($F6166,Index!$A$1:$A$500,0)
)</f>
        <v>NE</v>
      </c>
      <c r="D6166" s="4">
        <v>0</v>
      </c>
      <c r="E6166" s="141">
        <f t="shared" si="96"/>
        <v>-9.3132838691903141E-2</v>
      </c>
      <c r="F6166" s="3" t="s">
        <v>17</v>
      </c>
      <c r="G6166" s="3">
        <v>21</v>
      </c>
      <c r="H6166" s="125">
        <v>-9.3132838691903141E-2</v>
      </c>
      <c r="I6166" s="3"/>
      <c r="J6166" s="3"/>
      <c r="K6166" s="3" t="s">
        <v>119</v>
      </c>
      <c r="L6166" s="125">
        <v>-8.4231301424743804E-2</v>
      </c>
      <c r="M6166" s="3">
        <v>24</v>
      </c>
      <c r="N6166" s="125">
        <v>-8.6597972733581698E-3</v>
      </c>
      <c r="O6166" s="3">
        <v>15</v>
      </c>
      <c r="P6166" s="125">
        <v>-1.75613345405175E-2</v>
      </c>
      <c r="Q6166" s="3">
        <v>17</v>
      </c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  <c r="AC6166" s="3"/>
      <c r="AD6166" s="3"/>
    </row>
    <row r="6167" spans="1:30" hidden="1" x14ac:dyDescent="0.25">
      <c r="A6167" s="2">
        <v>6</v>
      </c>
      <c r="B6167" s="2">
        <v>2021</v>
      </c>
      <c r="C6167" s="4" t="str">
        <f>INDEX(Index!$B$1:$B$500,MATCH($F6167,Index!$A$1:$A$500,0)
)</f>
        <v>PHI</v>
      </c>
      <c r="D6167" s="4">
        <v>0</v>
      </c>
      <c r="E6167" s="141">
        <f t="shared" si="96"/>
        <v>-9.3441918575058902E-2</v>
      </c>
      <c r="F6167" s="3" t="s">
        <v>7</v>
      </c>
      <c r="G6167" s="3">
        <v>22</v>
      </c>
      <c r="H6167" s="125">
        <v>-9.3441918575058902E-2</v>
      </c>
      <c r="I6167" s="3"/>
      <c r="J6167" s="3"/>
      <c r="K6167" s="3" t="s">
        <v>119</v>
      </c>
      <c r="L6167" s="125">
        <v>-5.8067621387478598E-2</v>
      </c>
      <c r="M6167" s="3">
        <v>20</v>
      </c>
      <c r="N6167" s="125">
        <v>2.2608477450080398E-2</v>
      </c>
      <c r="O6167" s="3">
        <v>18</v>
      </c>
      <c r="P6167" s="125">
        <v>-1.2765819737499901E-2</v>
      </c>
      <c r="Q6167" s="3">
        <v>15</v>
      </c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3"/>
    </row>
    <row r="6168" spans="1:30" hidden="1" x14ac:dyDescent="0.25">
      <c r="A6168" s="2">
        <v>6</v>
      </c>
      <c r="B6168" s="2">
        <v>2021</v>
      </c>
      <c r="C6168" s="4" t="str">
        <f>INDEX(Index!$B$1:$B$500,MATCH($F6168,Index!$A$1:$A$500,0)
)</f>
        <v>WAS</v>
      </c>
      <c r="D6168" s="4">
        <v>0</v>
      </c>
      <c r="E6168" s="141">
        <f t="shared" si="96"/>
        <v>-0.11461997292524298</v>
      </c>
      <c r="F6168" s="3" t="s">
        <v>26</v>
      </c>
      <c r="G6168" s="3">
        <v>23</v>
      </c>
      <c r="H6168" s="125">
        <v>-0.11461997292524298</v>
      </c>
      <c r="I6168" s="3"/>
      <c r="J6168" s="3"/>
      <c r="K6168" s="3" t="s">
        <v>119</v>
      </c>
      <c r="L6168" s="125">
        <v>-1.5845763180584099E-2</v>
      </c>
      <c r="M6168" s="3">
        <v>17</v>
      </c>
      <c r="N6168" s="125">
        <v>0.14499305906978599</v>
      </c>
      <c r="O6168" s="3">
        <v>29</v>
      </c>
      <c r="P6168" s="125">
        <v>4.6218849325127098E-2</v>
      </c>
      <c r="Q6168" s="3">
        <v>2</v>
      </c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3"/>
      <c r="AD6168" s="3"/>
    </row>
    <row r="6169" spans="1:30" hidden="1" x14ac:dyDescent="0.25">
      <c r="A6169" s="2">
        <v>6</v>
      </c>
      <c r="B6169" s="2">
        <v>2021</v>
      </c>
      <c r="C6169" s="4" t="str">
        <f>INDEX(Index!$B$1:$B$500,MATCH($F6169,Index!$A$1:$A$500,0)
)</f>
        <v>CAR</v>
      </c>
      <c r="D6169" s="4">
        <v>0</v>
      </c>
      <c r="E6169" s="141">
        <f t="shared" si="96"/>
        <v>-0.13777172892321118</v>
      </c>
      <c r="F6169" s="3" t="s">
        <v>51</v>
      </c>
      <c r="G6169" s="3">
        <v>24</v>
      </c>
      <c r="H6169" s="125">
        <v>-0.13777172892321118</v>
      </c>
      <c r="I6169" s="3"/>
      <c r="J6169" s="3"/>
      <c r="K6169" s="3" t="s">
        <v>118</v>
      </c>
      <c r="L6169" s="125">
        <v>-0.14480586151858499</v>
      </c>
      <c r="M6169" s="3">
        <v>25</v>
      </c>
      <c r="N6169" s="125">
        <v>-5.2557999494886001E-2</v>
      </c>
      <c r="O6169" s="3">
        <v>10</v>
      </c>
      <c r="P6169" s="125">
        <v>-4.5523866899512197E-2</v>
      </c>
      <c r="Q6169" s="3">
        <v>26</v>
      </c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3"/>
    </row>
    <row r="6170" spans="1:30" hidden="1" x14ac:dyDescent="0.25">
      <c r="A6170" s="2">
        <v>6</v>
      </c>
      <c r="B6170" s="2">
        <v>2021</v>
      </c>
      <c r="C6170" s="4" t="str">
        <f>INDEX(Index!$B$1:$B$500,MATCH($F6170,Index!$A$1:$A$500,0)
)</f>
        <v>DEN</v>
      </c>
      <c r="D6170" s="4">
        <v>0</v>
      </c>
      <c r="E6170" s="141">
        <f t="shared" si="96"/>
        <v>-0.17144519267243058</v>
      </c>
      <c r="F6170" s="3" t="s">
        <v>39</v>
      </c>
      <c r="G6170" s="3">
        <v>25</v>
      </c>
      <c r="H6170" s="125">
        <v>-0.17144519267243058</v>
      </c>
      <c r="I6170" s="3"/>
      <c r="J6170" s="3"/>
      <c r="K6170" s="3" t="s">
        <v>118</v>
      </c>
      <c r="L6170" s="125">
        <v>-8.1503637465116893E-2</v>
      </c>
      <c r="M6170" s="3">
        <v>23</v>
      </c>
      <c r="N6170" s="125">
        <v>5.1754795103124002E-2</v>
      </c>
      <c r="O6170" s="3">
        <v>24</v>
      </c>
      <c r="P6170" s="125">
        <v>-3.8186760104189699E-2</v>
      </c>
      <c r="Q6170" s="3">
        <v>25</v>
      </c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3"/>
      <c r="AD6170" s="3"/>
    </row>
    <row r="6171" spans="1:30" hidden="1" x14ac:dyDescent="0.25">
      <c r="A6171" s="2">
        <v>6</v>
      </c>
      <c r="B6171" s="2">
        <v>2021</v>
      </c>
      <c r="C6171" s="4" t="str">
        <f>INDEX(Index!$B$1:$B$500,MATCH($F6171,Index!$A$1:$A$500,0)
)</f>
        <v>NYG</v>
      </c>
      <c r="D6171" s="4">
        <v>0</v>
      </c>
      <c r="E6171" s="141">
        <f t="shared" si="96"/>
        <v>-0.28148616795562287</v>
      </c>
      <c r="F6171" s="3" t="s">
        <v>15</v>
      </c>
      <c r="G6171" s="3">
        <v>26</v>
      </c>
      <c r="H6171" s="125">
        <v>-0.28148616795562287</v>
      </c>
      <c r="I6171" s="3"/>
      <c r="J6171" s="3"/>
      <c r="K6171" s="3" t="s">
        <v>120</v>
      </c>
      <c r="L6171" s="125">
        <v>-0.161299452240659</v>
      </c>
      <c r="M6171" s="3">
        <v>27</v>
      </c>
      <c r="N6171" s="125">
        <v>0.11148254024471101</v>
      </c>
      <c r="O6171" s="3">
        <v>28</v>
      </c>
      <c r="P6171" s="125">
        <v>-8.7041754702528503E-3</v>
      </c>
      <c r="Q6171" s="3">
        <v>13</v>
      </c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3"/>
      <c r="AD6171" s="3"/>
    </row>
    <row r="6172" spans="1:30" hidden="1" x14ac:dyDescent="0.25">
      <c r="A6172" s="2">
        <v>6</v>
      </c>
      <c r="B6172" s="2">
        <v>2021</v>
      </c>
      <c r="C6172" s="4" t="str">
        <f>INDEX(Index!$B$1:$B$500,MATCH($F6172,Index!$A$1:$A$500,0)
)</f>
        <v>DET</v>
      </c>
      <c r="D6172" s="4">
        <v>0</v>
      </c>
      <c r="E6172" s="141">
        <f t="shared" si="96"/>
        <v>-0.28365269904094026</v>
      </c>
      <c r="F6172" s="3" t="s">
        <v>21</v>
      </c>
      <c r="G6172" s="3">
        <v>27</v>
      </c>
      <c r="H6172" s="125">
        <v>-0.28365269904094026</v>
      </c>
      <c r="I6172" s="3"/>
      <c r="J6172" s="3"/>
      <c r="K6172" s="3" t="s">
        <v>126</v>
      </c>
      <c r="L6172" s="125">
        <v>-0.20298986009042599</v>
      </c>
      <c r="M6172" s="3">
        <v>29</v>
      </c>
      <c r="N6172" s="125">
        <v>0.102237390701566</v>
      </c>
      <c r="O6172" s="3">
        <v>27</v>
      </c>
      <c r="P6172" s="125">
        <v>2.1574551751051701E-2</v>
      </c>
      <c r="Q6172" s="3">
        <v>6</v>
      </c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3"/>
      <c r="AD6172" s="3"/>
    </row>
    <row r="6173" spans="1:30" hidden="1" x14ac:dyDescent="0.25">
      <c r="A6173" s="2">
        <v>6</v>
      </c>
      <c r="B6173" s="2">
        <v>2021</v>
      </c>
      <c r="C6173" s="4" t="str">
        <f>INDEX(Index!$B$1:$B$500,MATCH($F6173,Index!$A$1:$A$500,0)
)</f>
        <v>NYJ</v>
      </c>
      <c r="D6173" s="4">
        <v>0</v>
      </c>
      <c r="E6173" s="141">
        <f t="shared" si="96"/>
        <v>-0.31220210709916923</v>
      </c>
      <c r="F6173" s="3" t="s">
        <v>9</v>
      </c>
      <c r="G6173" s="3">
        <v>28</v>
      </c>
      <c r="H6173" s="125">
        <v>-0.31220210709916923</v>
      </c>
      <c r="I6173" s="3"/>
      <c r="J6173" s="3"/>
      <c r="K6173" s="3" t="s">
        <v>114</v>
      </c>
      <c r="L6173" s="125">
        <v>-0.29164058643784002</v>
      </c>
      <c r="M6173" s="3">
        <v>32</v>
      </c>
      <c r="N6173" s="125">
        <v>3.6187089865071999E-2</v>
      </c>
      <c r="O6173" s="3">
        <v>22</v>
      </c>
      <c r="P6173" s="125">
        <v>1.5625569203742799E-2</v>
      </c>
      <c r="Q6173" s="3">
        <v>8</v>
      </c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3"/>
      <c r="AD6173" s="3"/>
    </row>
    <row r="6174" spans="1:30" hidden="1" x14ac:dyDescent="0.25">
      <c r="A6174" s="2">
        <v>6</v>
      </c>
      <c r="B6174" s="2">
        <v>2021</v>
      </c>
      <c r="C6174" s="4" t="str">
        <f>INDEX(Index!$B$1:$B$500,MATCH($F6174,Index!$A$1:$A$500,0)
)</f>
        <v>MIA</v>
      </c>
      <c r="D6174" s="4">
        <v>0</v>
      </c>
      <c r="E6174" s="141">
        <f t="shared" si="96"/>
        <v>-0.3251323175338463</v>
      </c>
      <c r="F6174" s="3" t="s">
        <v>4</v>
      </c>
      <c r="G6174" s="3">
        <v>29</v>
      </c>
      <c r="H6174" s="125">
        <v>-0.3251323175338463</v>
      </c>
      <c r="I6174" s="3"/>
      <c r="J6174" s="3"/>
      <c r="K6174" s="3" t="s">
        <v>120</v>
      </c>
      <c r="L6174" s="125">
        <v>-0.20394903899192399</v>
      </c>
      <c r="M6174" s="3">
        <v>30</v>
      </c>
      <c r="N6174" s="125">
        <v>9.4887012278129096E-2</v>
      </c>
      <c r="O6174" s="3">
        <v>26</v>
      </c>
      <c r="P6174" s="125">
        <v>-2.6296266263793201E-2</v>
      </c>
      <c r="Q6174" s="3">
        <v>22</v>
      </c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3"/>
      <c r="AD6174" s="3"/>
    </row>
    <row r="6175" spans="1:30" hidden="1" x14ac:dyDescent="0.25">
      <c r="A6175" s="2">
        <v>6</v>
      </c>
      <c r="B6175" s="2">
        <v>2021</v>
      </c>
      <c r="C6175" s="4" t="str">
        <f>INDEX(Index!$B$1:$B$500,MATCH($F6175,Index!$A$1:$A$500,0)
)</f>
        <v>JAX</v>
      </c>
      <c r="D6175" s="4">
        <v>0</v>
      </c>
      <c r="E6175" s="141">
        <f t="shared" si="96"/>
        <v>-0.32611664804624896</v>
      </c>
      <c r="F6175" s="3" t="s">
        <v>12</v>
      </c>
      <c r="G6175" s="3">
        <v>30</v>
      </c>
      <c r="H6175" s="125">
        <v>-0.32611664804624896</v>
      </c>
      <c r="I6175" s="3"/>
      <c r="J6175" s="3"/>
      <c r="K6175" s="3" t="s">
        <v>120</v>
      </c>
      <c r="L6175" s="125">
        <v>-6.3430906273064205E-2</v>
      </c>
      <c r="M6175" s="3">
        <v>22</v>
      </c>
      <c r="N6175" s="125">
        <v>0.24458853210700901</v>
      </c>
      <c r="O6175" s="3">
        <v>32</v>
      </c>
      <c r="P6175" s="125">
        <v>-1.8097209666175701E-2</v>
      </c>
      <c r="Q6175" s="3">
        <v>18</v>
      </c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3"/>
      <c r="AD6175" s="3"/>
    </row>
    <row r="6176" spans="1:30" hidden="1" x14ac:dyDescent="0.25">
      <c r="A6176" s="2">
        <v>6</v>
      </c>
      <c r="B6176" s="2">
        <v>2021</v>
      </c>
      <c r="C6176" s="4" t="str">
        <f>INDEX(Index!$B$1:$B$500,MATCH($F6176,Index!$A$1:$A$500,0)
)</f>
        <v>HOU</v>
      </c>
      <c r="D6176" s="4">
        <v>0</v>
      </c>
      <c r="E6176" s="141">
        <f t="shared" si="96"/>
        <v>-0.33113834640180856</v>
      </c>
      <c r="F6176" s="3" t="s">
        <v>49</v>
      </c>
      <c r="G6176" s="3">
        <v>31</v>
      </c>
      <c r="H6176" s="125">
        <v>-0.33113834640180856</v>
      </c>
      <c r="I6176" s="3"/>
      <c r="J6176" s="3"/>
      <c r="K6176" s="3" t="s">
        <v>120</v>
      </c>
      <c r="L6176" s="125">
        <v>-0.238905596435424</v>
      </c>
      <c r="M6176" s="3">
        <v>31</v>
      </c>
      <c r="N6176" s="125">
        <v>3.2652726420906102E-2</v>
      </c>
      <c r="O6176" s="3">
        <v>21</v>
      </c>
      <c r="P6176" s="125">
        <v>-5.9580023545478498E-2</v>
      </c>
      <c r="Q6176" s="3">
        <v>30</v>
      </c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3"/>
    </row>
    <row r="6177" spans="1:30" hidden="1" x14ac:dyDescent="0.25">
      <c r="A6177" s="2">
        <v>6</v>
      </c>
      <c r="B6177" s="2">
        <v>2021</v>
      </c>
      <c r="C6177" s="4" t="str">
        <f>INDEX(Index!$B$1:$B$500,MATCH($F6177,Index!$A$1:$A$500,0)
)</f>
        <v>ATL</v>
      </c>
      <c r="D6177" s="4">
        <v>0</v>
      </c>
      <c r="E6177" s="141">
        <f t="shared" si="96"/>
        <v>-0.4217577199686447</v>
      </c>
      <c r="F6177" s="3" t="s">
        <v>43</v>
      </c>
      <c r="G6177" s="3">
        <v>32</v>
      </c>
      <c r="H6177" s="125">
        <v>-0.4217577199686447</v>
      </c>
      <c r="I6177" s="3"/>
      <c r="J6177" s="3"/>
      <c r="K6177" s="3" t="s">
        <v>113</v>
      </c>
      <c r="L6177" s="125">
        <v>-0.162840587764953</v>
      </c>
      <c r="M6177" s="3">
        <v>28</v>
      </c>
      <c r="N6177" s="125">
        <v>0.16730059894864399</v>
      </c>
      <c r="O6177" s="3">
        <v>30</v>
      </c>
      <c r="P6177" s="125">
        <v>-9.1616533255047705E-2</v>
      </c>
      <c r="Q6177" s="3">
        <v>32</v>
      </c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3"/>
      <c r="AD6177" s="3"/>
    </row>
    <row r="6178" spans="1:30" hidden="1" x14ac:dyDescent="0.25">
      <c r="A6178" s="2">
        <v>7</v>
      </c>
      <c r="B6178" s="2">
        <v>2021</v>
      </c>
      <c r="C6178" s="4" t="str">
        <f>INDEX(Index!$B$1:$B$500,MATCH($F6178,Index!$A$1:$A$500,0)
)</f>
        <v>BUF</v>
      </c>
      <c r="D6178" s="4">
        <v>0</v>
      </c>
      <c r="E6178" s="141">
        <f t="shared" si="96"/>
        <v>0.34959581978967025</v>
      </c>
      <c r="F6178" s="3" t="s">
        <v>0</v>
      </c>
      <c r="G6178" s="3">
        <v>1</v>
      </c>
      <c r="H6178" s="125">
        <v>0.34959581978967025</v>
      </c>
      <c r="I6178" s="3"/>
      <c r="J6178" s="3"/>
      <c r="K6178" s="3" t="s">
        <v>116</v>
      </c>
      <c r="L6178" s="125">
        <v>7.0842400958298204E-2</v>
      </c>
      <c r="M6178" s="3">
        <v>11</v>
      </c>
      <c r="N6178" s="125">
        <v>-0.28324798431117798</v>
      </c>
      <c r="O6178" s="3">
        <v>1</v>
      </c>
      <c r="P6178" s="125">
        <v>-4.4945654798059301E-3</v>
      </c>
      <c r="Q6178" s="3">
        <v>12</v>
      </c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3"/>
      <c r="AD6178" s="3"/>
    </row>
    <row r="6179" spans="1:30" hidden="1" x14ac:dyDescent="0.25">
      <c r="A6179" s="2">
        <v>7</v>
      </c>
      <c r="B6179" s="2">
        <v>2021</v>
      </c>
      <c r="C6179" s="4" t="str">
        <f>INDEX(Index!$B$1:$B$500,MATCH($F6179,Index!$A$1:$A$500,0)
)</f>
        <v>ARI</v>
      </c>
      <c r="D6179" s="4">
        <v>0</v>
      </c>
      <c r="E6179" s="141">
        <f t="shared" si="96"/>
        <v>0.32091890600232192</v>
      </c>
      <c r="F6179" s="3" t="s">
        <v>23</v>
      </c>
      <c r="G6179" s="3">
        <v>2</v>
      </c>
      <c r="H6179" s="125">
        <v>0.32091890600232192</v>
      </c>
      <c r="I6179" s="3"/>
      <c r="J6179" s="3"/>
      <c r="K6179" s="3" t="s">
        <v>217</v>
      </c>
      <c r="L6179" s="125">
        <v>7.0364930992999605E-2</v>
      </c>
      <c r="M6179" s="3">
        <v>12</v>
      </c>
      <c r="N6179" s="125">
        <v>-0.231209551675707</v>
      </c>
      <c r="O6179" s="3">
        <v>2</v>
      </c>
      <c r="P6179" s="125">
        <v>1.9344423333615302E-2</v>
      </c>
      <c r="Q6179" s="3">
        <v>5</v>
      </c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3"/>
      <c r="AD6179" s="3"/>
    </row>
    <row r="6180" spans="1:30" hidden="1" x14ac:dyDescent="0.25">
      <c r="A6180" s="2">
        <v>7</v>
      </c>
      <c r="B6180" s="2">
        <v>2021</v>
      </c>
      <c r="C6180" s="4" t="str">
        <f>INDEX(Index!$B$1:$B$500,MATCH($F6180,Index!$A$1:$A$500,0)
)</f>
        <v>LAR</v>
      </c>
      <c r="D6180" s="4">
        <v>0</v>
      </c>
      <c r="E6180" s="141">
        <f t="shared" si="96"/>
        <v>0.3164124805317664</v>
      </c>
      <c r="F6180" s="3" t="s">
        <v>42</v>
      </c>
      <c r="G6180" s="3">
        <v>3</v>
      </c>
      <c r="H6180" s="125">
        <v>0.3164124805317664</v>
      </c>
      <c r="I6180" s="3"/>
      <c r="J6180" s="3"/>
      <c r="K6180" s="3" t="s">
        <v>127</v>
      </c>
      <c r="L6180" s="125">
        <v>0.22411872343436601</v>
      </c>
      <c r="M6180" s="3">
        <v>2</v>
      </c>
      <c r="N6180" s="125">
        <v>-0.135805291742851</v>
      </c>
      <c r="O6180" s="3">
        <v>5</v>
      </c>
      <c r="P6180" s="125">
        <v>-4.35115346454506E-2</v>
      </c>
      <c r="Q6180" s="3">
        <v>29</v>
      </c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3"/>
      <c r="AD6180" s="3"/>
    </row>
    <row r="6181" spans="1:30" hidden="1" x14ac:dyDescent="0.25">
      <c r="A6181" s="2">
        <v>7</v>
      </c>
      <c r="B6181" s="2">
        <v>2021</v>
      </c>
      <c r="C6181" s="4" t="str">
        <f>INDEX(Index!$B$1:$B$500,MATCH($F6181,Index!$A$1:$A$500,0)
)</f>
        <v>TB</v>
      </c>
      <c r="D6181" s="4">
        <v>0</v>
      </c>
      <c r="E6181" s="141">
        <f t="shared" si="96"/>
        <v>0.23458215237768418</v>
      </c>
      <c r="F6181" s="3" t="s">
        <v>38</v>
      </c>
      <c r="G6181" s="3">
        <v>4</v>
      </c>
      <c r="H6181" s="125">
        <v>0.23458215237768418</v>
      </c>
      <c r="I6181" s="3"/>
      <c r="J6181" s="3"/>
      <c r="K6181" s="3" t="s">
        <v>127</v>
      </c>
      <c r="L6181" s="125">
        <v>0.214615204591982</v>
      </c>
      <c r="M6181" s="3">
        <v>3</v>
      </c>
      <c r="N6181" s="125">
        <v>-4.2521317902942501E-2</v>
      </c>
      <c r="O6181" s="3">
        <v>10</v>
      </c>
      <c r="P6181" s="125">
        <v>-2.2554370117240301E-2</v>
      </c>
      <c r="Q6181" s="3">
        <v>23</v>
      </c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3"/>
      <c r="AD6181" s="3"/>
    </row>
    <row r="6182" spans="1:30" hidden="1" x14ac:dyDescent="0.25">
      <c r="A6182" s="2">
        <v>7</v>
      </c>
      <c r="B6182" s="2">
        <v>2021</v>
      </c>
      <c r="C6182" s="4" t="str">
        <f>INDEX(Index!$B$1:$B$500,MATCH($F6182,Index!$A$1:$A$500,0)
)</f>
        <v>DAL</v>
      </c>
      <c r="D6182" s="4">
        <v>0</v>
      </c>
      <c r="E6182" s="141">
        <f t="shared" si="96"/>
        <v>0.23230062252740449</v>
      </c>
      <c r="F6182" s="3" t="s">
        <v>3</v>
      </c>
      <c r="G6182" s="3">
        <v>5</v>
      </c>
      <c r="H6182" s="125">
        <v>0.23230062252740449</v>
      </c>
      <c r="I6182" s="3"/>
      <c r="J6182" s="3"/>
      <c r="K6182" s="3" t="s">
        <v>117</v>
      </c>
      <c r="L6182" s="125">
        <v>0.22992382744374801</v>
      </c>
      <c r="M6182" s="3">
        <v>1</v>
      </c>
      <c r="N6182" s="125">
        <v>-1.89961285284619E-2</v>
      </c>
      <c r="O6182" s="3">
        <v>14</v>
      </c>
      <c r="P6182" s="125">
        <v>-1.6619333444805401E-2</v>
      </c>
      <c r="Q6182" s="3">
        <v>18</v>
      </c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3"/>
      <c r="AD6182" s="3"/>
    </row>
    <row r="6183" spans="1:30" hidden="1" x14ac:dyDescent="0.25">
      <c r="A6183" s="2">
        <v>7</v>
      </c>
      <c r="B6183" s="2">
        <v>2021</v>
      </c>
      <c r="C6183" s="4" t="str">
        <f>INDEX(Index!$B$1:$B$500,MATCH($F6183,Index!$A$1:$A$500,0)
)</f>
        <v>CLE</v>
      </c>
      <c r="D6183" s="4">
        <v>0</v>
      </c>
      <c r="E6183" s="141">
        <f t="shared" si="96"/>
        <v>0.20024752449648608</v>
      </c>
      <c r="F6183" s="3" t="s">
        <v>10</v>
      </c>
      <c r="G6183" s="3">
        <v>6</v>
      </c>
      <c r="H6183" s="125">
        <v>0.20024752449648608</v>
      </c>
      <c r="I6183" s="3"/>
      <c r="J6183" s="3"/>
      <c r="K6183" s="3" t="s">
        <v>122</v>
      </c>
      <c r="L6183" s="125">
        <v>0.13879711003533399</v>
      </c>
      <c r="M6183" s="3">
        <v>6</v>
      </c>
      <c r="N6183" s="125">
        <v>-3.9959708505816899E-2</v>
      </c>
      <c r="O6183" s="3">
        <v>12</v>
      </c>
      <c r="P6183" s="125">
        <v>2.1490705955335199E-2</v>
      </c>
      <c r="Q6183" s="3">
        <v>4</v>
      </c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  <c r="AC6183" s="3"/>
      <c r="AD6183" s="3"/>
    </row>
    <row r="6184" spans="1:30" hidden="1" x14ac:dyDescent="0.25">
      <c r="A6184" s="2">
        <v>7</v>
      </c>
      <c r="B6184" s="2">
        <v>2021</v>
      </c>
      <c r="C6184" s="4" t="str">
        <f>INDEX(Index!$B$1:$B$500,MATCH($F6184,Index!$A$1:$A$500,0)
)</f>
        <v>NO</v>
      </c>
      <c r="D6184" s="4">
        <v>0</v>
      </c>
      <c r="E6184" s="141">
        <f t="shared" si="96"/>
        <v>0.17530710633796198</v>
      </c>
      <c r="F6184" s="3" t="s">
        <v>27</v>
      </c>
      <c r="G6184" s="3">
        <v>7</v>
      </c>
      <c r="H6184" s="125">
        <v>0.17530710633796198</v>
      </c>
      <c r="I6184" s="3"/>
      <c r="J6184" s="3"/>
      <c r="K6184" s="3" t="s">
        <v>116</v>
      </c>
      <c r="L6184" s="125">
        <v>-1.45413042951461E-2</v>
      </c>
      <c r="M6184" s="3">
        <v>19</v>
      </c>
      <c r="N6184" s="125">
        <v>-0.18682058023138101</v>
      </c>
      <c r="O6184" s="3">
        <v>3</v>
      </c>
      <c r="P6184" s="125">
        <v>3.02783040172709E-3</v>
      </c>
      <c r="Q6184" s="3">
        <v>9</v>
      </c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3"/>
      <c r="AD6184" s="3"/>
    </row>
    <row r="6185" spans="1:30" hidden="1" x14ac:dyDescent="0.25">
      <c r="A6185" s="2">
        <v>7</v>
      </c>
      <c r="B6185" s="2">
        <v>2021</v>
      </c>
      <c r="C6185" s="4" t="str">
        <f>INDEX(Index!$B$1:$B$500,MATCH($F6185,Index!$A$1:$A$500,0)
)</f>
        <v>CIN</v>
      </c>
      <c r="D6185" s="4">
        <v>0</v>
      </c>
      <c r="E6185" s="141">
        <f t="shared" si="96"/>
        <v>0.15228802935227634</v>
      </c>
      <c r="F6185" s="3" t="s">
        <v>24</v>
      </c>
      <c r="G6185" s="3">
        <v>8</v>
      </c>
      <c r="H6185" s="125">
        <v>0.15228802935227634</v>
      </c>
      <c r="I6185" s="3"/>
      <c r="J6185" s="3"/>
      <c r="K6185" s="3" t="s">
        <v>121</v>
      </c>
      <c r="L6185" s="125">
        <v>-1.0216108380582499E-2</v>
      </c>
      <c r="M6185" s="3">
        <v>18</v>
      </c>
      <c r="N6185" s="125">
        <v>-0.158516715996359</v>
      </c>
      <c r="O6185" s="3">
        <v>4</v>
      </c>
      <c r="P6185" s="125">
        <v>3.98742173649984E-3</v>
      </c>
      <c r="Q6185" s="3">
        <v>8</v>
      </c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3"/>
    </row>
    <row r="6186" spans="1:30" hidden="1" x14ac:dyDescent="0.25">
      <c r="A6186" s="2">
        <v>7</v>
      </c>
      <c r="B6186" s="2">
        <v>2021</v>
      </c>
      <c r="C6186" s="4" t="str">
        <f>INDEX(Index!$B$1:$B$500,MATCH($F6186,Index!$A$1:$A$500,0)
)</f>
        <v>BAL</v>
      </c>
      <c r="D6186" s="4">
        <v>0</v>
      </c>
      <c r="E6186" s="141">
        <f t="shared" si="96"/>
        <v>0.1230447064244517</v>
      </c>
      <c r="F6186" s="3" t="s">
        <v>18</v>
      </c>
      <c r="G6186" s="3">
        <v>9</v>
      </c>
      <c r="H6186" s="125">
        <v>0.1230447064244517</v>
      </c>
      <c r="I6186" s="3"/>
      <c r="J6186" s="3"/>
      <c r="K6186" s="3" t="s">
        <v>121</v>
      </c>
      <c r="L6186" s="125">
        <v>8.3796034122844407E-2</v>
      </c>
      <c r="M6186" s="3">
        <v>8</v>
      </c>
      <c r="N6186" s="125">
        <v>2.57661942987066E-2</v>
      </c>
      <c r="O6186" s="3">
        <v>21</v>
      </c>
      <c r="P6186" s="125">
        <v>6.50148666003139E-2</v>
      </c>
      <c r="Q6186" s="3">
        <v>1</v>
      </c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3"/>
      <c r="AD6186" s="3"/>
    </row>
    <row r="6187" spans="1:30" hidden="1" x14ac:dyDescent="0.25">
      <c r="A6187" s="2">
        <v>7</v>
      </c>
      <c r="B6187" s="2">
        <v>2021</v>
      </c>
      <c r="C6187" s="4" t="str">
        <f>INDEX(Index!$B$1:$B$500,MATCH($F6187,Index!$A$1:$A$500,0)
)</f>
        <v>SEA</v>
      </c>
      <c r="D6187" s="4">
        <v>0</v>
      </c>
      <c r="E6187" s="141">
        <f t="shared" si="96"/>
        <v>0.11724130164034287</v>
      </c>
      <c r="F6187" s="3" t="s">
        <v>30</v>
      </c>
      <c r="G6187" s="3">
        <v>10</v>
      </c>
      <c r="H6187" s="125">
        <v>0.11724130164034287</v>
      </c>
      <c r="I6187" s="3"/>
      <c r="J6187" s="3"/>
      <c r="K6187" s="3" t="s">
        <v>123</v>
      </c>
      <c r="L6187" s="125">
        <v>0.13169853526625899</v>
      </c>
      <c r="M6187" s="3">
        <v>7</v>
      </c>
      <c r="N6187" s="125">
        <v>2.9770236630605302E-3</v>
      </c>
      <c r="O6187" s="3">
        <v>19</v>
      </c>
      <c r="P6187" s="125">
        <v>-1.1480209962855601E-2</v>
      </c>
      <c r="Q6187" s="3">
        <v>16</v>
      </c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3"/>
      <c r="AD6187" s="3"/>
    </row>
    <row r="6188" spans="1:30" hidden="1" x14ac:dyDescent="0.25">
      <c r="A6188" s="2">
        <v>7</v>
      </c>
      <c r="B6188" s="2">
        <v>2021</v>
      </c>
      <c r="C6188" s="4" t="str">
        <f>INDEX(Index!$B$1:$B$500,MATCH($F6188,Index!$A$1:$A$500,0)
)</f>
        <v>GB</v>
      </c>
      <c r="D6188" s="4">
        <v>0</v>
      </c>
      <c r="E6188" s="141">
        <f t="shared" si="96"/>
        <v>0.11329670771360495</v>
      </c>
      <c r="F6188" s="3" t="s">
        <v>20</v>
      </c>
      <c r="G6188" s="3">
        <v>11</v>
      </c>
      <c r="H6188" s="125">
        <v>0.11329670771360495</v>
      </c>
      <c r="I6188" s="3"/>
      <c r="J6188" s="3"/>
      <c r="K6188" s="3" t="s">
        <v>127</v>
      </c>
      <c r="L6188" s="125">
        <v>0.15393453682834801</v>
      </c>
      <c r="M6188" s="3">
        <v>5</v>
      </c>
      <c r="N6188" s="125">
        <v>-2.5119072762643701E-4</v>
      </c>
      <c r="O6188" s="3">
        <v>17</v>
      </c>
      <c r="P6188" s="125">
        <v>-4.0889019842369499E-2</v>
      </c>
      <c r="Q6188" s="3">
        <v>27</v>
      </c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3"/>
      <c r="AD6188" s="3"/>
    </row>
    <row r="6189" spans="1:30" hidden="1" x14ac:dyDescent="0.25">
      <c r="A6189" s="2">
        <v>7</v>
      </c>
      <c r="B6189" s="2">
        <v>2021</v>
      </c>
      <c r="C6189" s="4" t="str">
        <f>INDEX(Index!$B$1:$B$500,MATCH($F6189,Index!$A$1:$A$500,0)
)</f>
        <v>MIN</v>
      </c>
      <c r="D6189" s="4">
        <v>0</v>
      </c>
      <c r="E6189" s="141">
        <f t="shared" si="96"/>
        <v>7.7130945845823376E-2</v>
      </c>
      <c r="F6189" s="3" t="s">
        <v>46</v>
      </c>
      <c r="G6189" s="3">
        <v>12</v>
      </c>
      <c r="H6189" s="125">
        <v>7.7130945845823376E-2</v>
      </c>
      <c r="I6189" s="3"/>
      <c r="J6189" s="3"/>
      <c r="K6189" s="3" t="s">
        <v>118</v>
      </c>
      <c r="L6189" s="125">
        <v>7.7291303830795993E-2</v>
      </c>
      <c r="M6189" s="3">
        <v>9</v>
      </c>
      <c r="N6189" s="125">
        <v>-5.9004385685185498E-2</v>
      </c>
      <c r="O6189" s="3">
        <v>8</v>
      </c>
      <c r="P6189" s="125">
        <v>-5.9164743670158101E-2</v>
      </c>
      <c r="Q6189" s="3">
        <v>30</v>
      </c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3"/>
      <c r="AD6189" s="3"/>
    </row>
    <row r="6190" spans="1:30" hidden="1" x14ac:dyDescent="0.25">
      <c r="A6190" s="2">
        <v>7</v>
      </c>
      <c r="B6190" s="2">
        <v>2021</v>
      </c>
      <c r="C6190" s="4" t="str">
        <f>INDEX(Index!$B$1:$B$500,MATCH($F6190,Index!$A$1:$A$500,0)
)</f>
        <v>SF</v>
      </c>
      <c r="D6190" s="4">
        <v>0</v>
      </c>
      <c r="E6190" s="141">
        <f t="shared" si="96"/>
        <v>3.986412550300171E-2</v>
      </c>
      <c r="F6190" s="3" t="s">
        <v>1</v>
      </c>
      <c r="G6190" s="3">
        <v>13</v>
      </c>
      <c r="H6190" s="125">
        <v>3.986412550300171E-2</v>
      </c>
      <c r="I6190" s="3"/>
      <c r="J6190" s="3"/>
      <c r="K6190" s="3" t="s">
        <v>119</v>
      </c>
      <c r="L6190" s="125">
        <v>1.5537168668609399E-2</v>
      </c>
      <c r="M6190" s="3">
        <v>14</v>
      </c>
      <c r="N6190" s="125">
        <v>-2.94819145531801E-2</v>
      </c>
      <c r="O6190" s="3">
        <v>13</v>
      </c>
      <c r="P6190" s="125">
        <v>-5.1549577187877896E-3</v>
      </c>
      <c r="Q6190" s="3">
        <v>13</v>
      </c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3"/>
      <c r="AD6190" s="3"/>
    </row>
    <row r="6191" spans="1:30" hidden="1" x14ac:dyDescent="0.25">
      <c r="A6191" s="2">
        <v>7</v>
      </c>
      <c r="B6191" s="2">
        <v>2021</v>
      </c>
      <c r="C6191" s="4" t="str">
        <f>INDEX(Index!$B$1:$B$500,MATCH($F6191,Index!$A$1:$A$500,0)
)</f>
        <v>LV</v>
      </c>
      <c r="D6191" s="4">
        <v>0</v>
      </c>
      <c r="E6191" s="141">
        <f t="shared" si="96"/>
        <v>3.6714274345117232E-2</v>
      </c>
      <c r="F6191" s="3" t="s">
        <v>53</v>
      </c>
      <c r="G6191" s="3">
        <v>14</v>
      </c>
      <c r="H6191" s="125">
        <v>3.6714274345117232E-2</v>
      </c>
      <c r="I6191" s="3"/>
      <c r="J6191" s="3"/>
      <c r="K6191" s="3" t="s">
        <v>121</v>
      </c>
      <c r="L6191" s="125">
        <v>6.22042868326423E-3</v>
      </c>
      <c r="M6191" s="3">
        <v>16</v>
      </c>
      <c r="N6191" s="125">
        <v>-4.99077956092224E-2</v>
      </c>
      <c r="O6191" s="3">
        <v>9</v>
      </c>
      <c r="P6191" s="125">
        <v>-1.9413949947369401E-2</v>
      </c>
      <c r="Q6191" s="3">
        <v>21</v>
      </c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3"/>
    </row>
    <row r="6192" spans="1:30" hidden="1" x14ac:dyDescent="0.25">
      <c r="A6192" s="2">
        <v>7</v>
      </c>
      <c r="B6192" s="2">
        <v>2021</v>
      </c>
      <c r="C6192" s="4" t="str">
        <f>INDEX(Index!$B$1:$B$500,MATCH($F6192,Index!$A$1:$A$500,0)
)</f>
        <v>TEN</v>
      </c>
      <c r="D6192" s="4">
        <v>0</v>
      </c>
      <c r="E6192" s="141">
        <f t="shared" si="96"/>
        <v>2.2858165002076845E-2</v>
      </c>
      <c r="F6192" s="3" t="s">
        <v>45</v>
      </c>
      <c r="G6192" s="3">
        <v>15</v>
      </c>
      <c r="H6192" s="125">
        <v>2.2858165002076845E-2</v>
      </c>
      <c r="I6192" s="3"/>
      <c r="J6192" s="3"/>
      <c r="K6192" s="3" t="s">
        <v>121</v>
      </c>
      <c r="L6192" s="125">
        <v>4.14272038164782E-2</v>
      </c>
      <c r="M6192" s="3">
        <v>13</v>
      </c>
      <c r="N6192" s="125">
        <v>-2.7575633877864603E-4</v>
      </c>
      <c r="O6192" s="3">
        <v>16</v>
      </c>
      <c r="P6192" s="125">
        <v>-1.8844795153180001E-2</v>
      </c>
      <c r="Q6192" s="3">
        <v>20</v>
      </c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3"/>
      <c r="AD6192" s="3"/>
    </row>
    <row r="6193" spans="1:30" hidden="1" x14ac:dyDescent="0.25">
      <c r="A6193" s="2">
        <v>7</v>
      </c>
      <c r="B6193" s="2">
        <v>2021</v>
      </c>
      <c r="C6193" s="4" t="str">
        <f>INDEX(Index!$B$1:$B$500,MATCH($F6193,Index!$A$1:$A$500,0)
)</f>
        <v>PIT</v>
      </c>
      <c r="D6193" s="4">
        <v>0</v>
      </c>
      <c r="E6193" s="141">
        <f t="shared" si="96"/>
        <v>7.9511766759434999E-3</v>
      </c>
      <c r="F6193" s="3" t="s">
        <v>32</v>
      </c>
      <c r="G6193" s="3">
        <v>16</v>
      </c>
      <c r="H6193" s="125">
        <v>7.9511766759434999E-3</v>
      </c>
      <c r="I6193" s="3"/>
      <c r="J6193" s="3"/>
      <c r="K6193" s="3" t="s">
        <v>118</v>
      </c>
      <c r="L6193" s="125">
        <v>-4.8392434594579002E-2</v>
      </c>
      <c r="M6193" s="3">
        <v>22</v>
      </c>
      <c r="N6193" s="125">
        <v>-6.6376672704411402E-2</v>
      </c>
      <c r="O6193" s="3">
        <v>7</v>
      </c>
      <c r="P6193" s="125">
        <v>-1.00330614338889E-2</v>
      </c>
      <c r="Q6193" s="3">
        <v>15</v>
      </c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3"/>
      <c r="AD6193" s="3"/>
    </row>
    <row r="6194" spans="1:30" hidden="1" x14ac:dyDescent="0.25">
      <c r="A6194" s="2">
        <v>7</v>
      </c>
      <c r="B6194" s="2">
        <v>2021</v>
      </c>
      <c r="C6194" s="4" t="str">
        <f>INDEX(Index!$B$1:$B$500,MATCH($F6194,Index!$A$1:$A$500,0)
)</f>
        <v>IND</v>
      </c>
      <c r="D6194" s="4">
        <v>0</v>
      </c>
      <c r="E6194" s="141">
        <f t="shared" si="96"/>
        <v>2.512948131224331E-3</v>
      </c>
      <c r="F6194" s="3" t="s">
        <v>35</v>
      </c>
      <c r="G6194" s="3">
        <v>17</v>
      </c>
      <c r="H6194" s="125">
        <v>2.512948131224331E-3</v>
      </c>
      <c r="I6194" s="3"/>
      <c r="J6194" s="3"/>
      <c r="K6194" s="3" t="s">
        <v>125</v>
      </c>
      <c r="L6194" s="125">
        <v>1.3936111670884399E-2</v>
      </c>
      <c r="M6194" s="3">
        <v>15</v>
      </c>
      <c r="N6194" s="125">
        <v>-9.0220769518313294E-3</v>
      </c>
      <c r="O6194" s="3">
        <v>15</v>
      </c>
      <c r="P6194" s="125">
        <v>-2.04452404914914E-2</v>
      </c>
      <c r="Q6194" s="3">
        <v>22</v>
      </c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  <c r="AC6194" s="3"/>
      <c r="AD6194" s="3"/>
    </row>
    <row r="6195" spans="1:30" hidden="1" x14ac:dyDescent="0.25">
      <c r="A6195" s="2">
        <v>7</v>
      </c>
      <c r="B6195" s="2">
        <v>2021</v>
      </c>
      <c r="C6195" s="4" t="str">
        <f>INDEX(Index!$B$1:$B$500,MATCH($F6195,Index!$A$1:$A$500,0)
)</f>
        <v>NE</v>
      </c>
      <c r="D6195" s="4">
        <v>0</v>
      </c>
      <c r="E6195" s="141">
        <f t="shared" si="96"/>
        <v>-1.8879430854907378E-3</v>
      </c>
      <c r="F6195" s="3" t="s">
        <v>17</v>
      </c>
      <c r="G6195" s="3">
        <v>18</v>
      </c>
      <c r="H6195" s="125">
        <v>-1.8879430854907378E-3</v>
      </c>
      <c r="I6195" s="3"/>
      <c r="J6195" s="3"/>
      <c r="K6195" s="3" t="s">
        <v>125</v>
      </c>
      <c r="L6195" s="125">
        <v>3.8150761252889599E-3</v>
      </c>
      <c r="M6195" s="3">
        <v>17</v>
      </c>
      <c r="N6195" s="125">
        <v>2.9948888818577801E-4</v>
      </c>
      <c r="O6195" s="3">
        <v>18</v>
      </c>
      <c r="P6195" s="125">
        <v>-5.4035303225939196E-3</v>
      </c>
      <c r="Q6195" s="3">
        <v>14</v>
      </c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3"/>
      <c r="AD6195" s="3"/>
    </row>
    <row r="6196" spans="1:30" hidden="1" x14ac:dyDescent="0.25">
      <c r="A6196" s="2">
        <v>7</v>
      </c>
      <c r="B6196" s="2">
        <v>2021</v>
      </c>
      <c r="C6196" s="4" t="str">
        <f>INDEX(Index!$B$1:$B$500,MATCH($F6196,Index!$A$1:$A$500,0)
)</f>
        <v>KC</v>
      </c>
      <c r="D6196" s="4">
        <v>0</v>
      </c>
      <c r="E6196" s="141">
        <f t="shared" si="96"/>
        <v>-2.5370498442189235E-3</v>
      </c>
      <c r="F6196" s="3" t="s">
        <v>5</v>
      </c>
      <c r="G6196" s="3">
        <v>19</v>
      </c>
      <c r="H6196" s="125">
        <v>-2.5370498442189235E-3</v>
      </c>
      <c r="I6196" s="3"/>
      <c r="J6196" s="3"/>
      <c r="K6196" s="3" t="s">
        <v>125</v>
      </c>
      <c r="L6196" s="125">
        <v>0.17734223215376299</v>
      </c>
      <c r="M6196" s="3">
        <v>4</v>
      </c>
      <c r="N6196" s="125">
        <v>0.19770600701302701</v>
      </c>
      <c r="O6196" s="3">
        <v>31</v>
      </c>
      <c r="P6196" s="125">
        <v>1.7826725015045099E-2</v>
      </c>
      <c r="Q6196" s="3">
        <v>6</v>
      </c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3"/>
      <c r="AD6196" s="3"/>
    </row>
    <row r="6197" spans="1:30" hidden="1" x14ac:dyDescent="0.25">
      <c r="A6197" s="2">
        <v>7</v>
      </c>
      <c r="B6197" s="2">
        <v>2021</v>
      </c>
      <c r="C6197" s="4" t="str">
        <f>INDEX(Index!$B$1:$B$500,MATCH($F6197,Index!$A$1:$A$500,0)
)</f>
        <v>LAC</v>
      </c>
      <c r="D6197" s="4">
        <v>0</v>
      </c>
      <c r="E6197" s="141">
        <f t="shared" si="96"/>
        <v>-4.5413282801007607E-2</v>
      </c>
      <c r="F6197" s="3" t="s">
        <v>28</v>
      </c>
      <c r="G6197" s="3">
        <v>20</v>
      </c>
      <c r="H6197" s="125">
        <v>-4.5413282801007607E-2</v>
      </c>
      <c r="I6197" s="3"/>
      <c r="J6197" s="3"/>
      <c r="K6197" s="3" t="s">
        <v>116</v>
      </c>
      <c r="L6197" s="125">
        <v>7.5398619556746996E-2</v>
      </c>
      <c r="M6197" s="3">
        <v>10</v>
      </c>
      <c r="N6197" s="125">
        <v>4.92546443269785E-2</v>
      </c>
      <c r="O6197" s="3">
        <v>23</v>
      </c>
      <c r="P6197" s="125">
        <v>-7.1557258030776102E-2</v>
      </c>
      <c r="Q6197" s="3">
        <v>32</v>
      </c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3"/>
      <c r="AD6197" s="3"/>
    </row>
    <row r="6198" spans="1:30" hidden="1" x14ac:dyDescent="0.25">
      <c r="A6198" s="2">
        <v>7</v>
      </c>
      <c r="B6198" s="2">
        <v>2021</v>
      </c>
      <c r="C6198" s="4" t="str">
        <f>INDEX(Index!$B$1:$B$500,MATCH($F6198,Index!$A$1:$A$500,0)
)</f>
        <v>CHI</v>
      </c>
      <c r="D6198" s="4">
        <v>0</v>
      </c>
      <c r="E6198" s="141">
        <f t="shared" si="96"/>
        <v>-8.6073390513735762E-2</v>
      </c>
      <c r="F6198" s="3" t="s">
        <v>64</v>
      </c>
      <c r="G6198" s="3">
        <v>21</v>
      </c>
      <c r="H6198" s="125">
        <v>-8.6073390513735762E-2</v>
      </c>
      <c r="I6198" s="3"/>
      <c r="J6198" s="3"/>
      <c r="K6198" s="3" t="s">
        <v>125</v>
      </c>
      <c r="L6198" s="125">
        <v>-0.19240741447752199</v>
      </c>
      <c r="M6198" s="3">
        <v>29</v>
      </c>
      <c r="N6198" s="125">
        <v>-0.105182567402268</v>
      </c>
      <c r="O6198" s="3">
        <v>6</v>
      </c>
      <c r="P6198" s="125">
        <v>1.1514565615182301E-3</v>
      </c>
      <c r="Q6198" s="3">
        <v>10</v>
      </c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3"/>
      <c r="AD6198" s="3"/>
    </row>
    <row r="6199" spans="1:30" hidden="1" x14ac:dyDescent="0.25">
      <c r="A6199" s="2">
        <v>7</v>
      </c>
      <c r="B6199" s="2">
        <v>2021</v>
      </c>
      <c r="C6199" s="4" t="str">
        <f>INDEX(Index!$B$1:$B$500,MATCH($F6199,Index!$A$1:$A$500,0)
)</f>
        <v>WAS</v>
      </c>
      <c r="D6199" s="4">
        <v>0</v>
      </c>
      <c r="E6199" s="141">
        <f t="shared" si="96"/>
        <v>-0.13967330263452629</v>
      </c>
      <c r="F6199" s="3" t="s">
        <v>26</v>
      </c>
      <c r="G6199" s="3">
        <v>22</v>
      </c>
      <c r="H6199" s="125">
        <v>-0.13967330263452629</v>
      </c>
      <c r="I6199" s="3"/>
      <c r="J6199" s="3"/>
      <c r="K6199" s="3" t="s">
        <v>123</v>
      </c>
      <c r="L6199" s="125">
        <v>-2.2357523716388699E-2</v>
      </c>
      <c r="M6199" s="3">
        <v>20</v>
      </c>
      <c r="N6199" s="125">
        <v>0.14893914077088199</v>
      </c>
      <c r="O6199" s="3">
        <v>29</v>
      </c>
      <c r="P6199" s="125">
        <v>3.1623361852744399E-2</v>
      </c>
      <c r="Q6199" s="3">
        <v>2</v>
      </c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3"/>
    </row>
    <row r="6200" spans="1:30" hidden="1" x14ac:dyDescent="0.25">
      <c r="A6200" s="2">
        <v>7</v>
      </c>
      <c r="B6200" s="2">
        <v>2021</v>
      </c>
      <c r="C6200" s="4" t="str">
        <f>INDEX(Index!$B$1:$B$500,MATCH($F6200,Index!$A$1:$A$500,0)
)</f>
        <v>PHI</v>
      </c>
      <c r="D6200" s="4">
        <v>0</v>
      </c>
      <c r="E6200" s="141">
        <f t="shared" si="96"/>
        <v>-0.1676876431337411</v>
      </c>
      <c r="F6200" s="3" t="s">
        <v>7</v>
      </c>
      <c r="G6200" s="3">
        <v>23</v>
      </c>
      <c r="H6200" s="125">
        <v>-0.1676876431337411</v>
      </c>
      <c r="I6200" s="3"/>
      <c r="J6200" s="3"/>
      <c r="K6200" s="3" t="s">
        <v>123</v>
      </c>
      <c r="L6200" s="125">
        <v>-8.3145024513608903E-2</v>
      </c>
      <c r="M6200" s="3">
        <v>24</v>
      </c>
      <c r="N6200" s="125">
        <v>6.9464451030446198E-2</v>
      </c>
      <c r="O6200" s="3">
        <v>24</v>
      </c>
      <c r="P6200" s="125">
        <v>-1.5078167589686E-2</v>
      </c>
      <c r="Q6200" s="3">
        <v>17</v>
      </c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3"/>
      <c r="AD6200" s="3"/>
    </row>
    <row r="6201" spans="1:30" hidden="1" x14ac:dyDescent="0.25">
      <c r="A6201" s="2">
        <v>7</v>
      </c>
      <c r="B6201" s="2">
        <v>2021</v>
      </c>
      <c r="C6201" s="4" t="str">
        <f>INDEX(Index!$B$1:$B$500,MATCH($F6201,Index!$A$1:$A$500,0)
)</f>
        <v>DEN</v>
      </c>
      <c r="D6201" s="4">
        <v>0</v>
      </c>
      <c r="E6201" s="141">
        <f t="shared" si="96"/>
        <v>-0.18509395222070019</v>
      </c>
      <c r="F6201" s="3" t="s">
        <v>39</v>
      </c>
      <c r="G6201" s="3">
        <v>24</v>
      </c>
      <c r="H6201" s="125">
        <v>-0.18509395222070019</v>
      </c>
      <c r="I6201" s="3"/>
      <c r="J6201" s="3"/>
      <c r="K6201" s="3" t="s">
        <v>125</v>
      </c>
      <c r="L6201" s="125">
        <v>-6.9706456977578102E-2</v>
      </c>
      <c r="M6201" s="3">
        <v>23</v>
      </c>
      <c r="N6201" s="125">
        <v>8.3985021734099496E-2</v>
      </c>
      <c r="O6201" s="3">
        <v>25</v>
      </c>
      <c r="P6201" s="125">
        <v>-3.1402473509022602E-2</v>
      </c>
      <c r="Q6201" s="3">
        <v>25</v>
      </c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3"/>
      <c r="AD6201" s="3"/>
    </row>
    <row r="6202" spans="1:30" hidden="1" x14ac:dyDescent="0.25">
      <c r="A6202" s="2">
        <v>7</v>
      </c>
      <c r="B6202" s="2">
        <v>2021</v>
      </c>
      <c r="C6202" s="4" t="str">
        <f>INDEX(Index!$B$1:$B$500,MATCH($F6202,Index!$A$1:$A$500,0)
)</f>
        <v>NYG</v>
      </c>
      <c r="D6202" s="4">
        <v>0</v>
      </c>
      <c r="E6202" s="141">
        <f t="shared" si="96"/>
        <v>-0.20351053137766495</v>
      </c>
      <c r="F6202" s="3" t="s">
        <v>15</v>
      </c>
      <c r="G6202" s="3">
        <v>25</v>
      </c>
      <c r="H6202" s="125">
        <v>-0.20351053137766495</v>
      </c>
      <c r="I6202" s="3"/>
      <c r="J6202" s="3"/>
      <c r="K6202" s="3" t="s">
        <v>123</v>
      </c>
      <c r="L6202" s="125">
        <v>-0.16040194656842799</v>
      </c>
      <c r="M6202" s="3">
        <v>27</v>
      </c>
      <c r="N6202" s="125">
        <v>4.8788810789862698E-2</v>
      </c>
      <c r="O6202" s="3">
        <v>22</v>
      </c>
      <c r="P6202" s="125">
        <v>5.6802259806257201E-3</v>
      </c>
      <c r="Q6202" s="3">
        <v>7</v>
      </c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3"/>
      <c r="AD6202" s="3"/>
    </row>
    <row r="6203" spans="1:30" hidden="1" x14ac:dyDescent="0.25">
      <c r="A6203" s="2">
        <v>7</v>
      </c>
      <c r="B6203" s="2">
        <v>2021</v>
      </c>
      <c r="C6203" s="4" t="str">
        <f>INDEX(Index!$B$1:$B$500,MATCH($F6203,Index!$A$1:$A$500,0)
)</f>
        <v>CAR</v>
      </c>
      <c r="D6203" s="4">
        <v>0</v>
      </c>
      <c r="E6203" s="141">
        <f t="shared" si="96"/>
        <v>-0.20918922172854609</v>
      </c>
      <c r="F6203" s="3" t="s">
        <v>51</v>
      </c>
      <c r="G6203" s="3">
        <v>26</v>
      </c>
      <c r="H6203" s="125">
        <v>-0.20918922172854609</v>
      </c>
      <c r="I6203" s="3"/>
      <c r="J6203" s="3"/>
      <c r="K6203" s="3" t="s">
        <v>125</v>
      </c>
      <c r="L6203" s="125">
        <v>-0.20810529413467499</v>
      </c>
      <c r="M6203" s="3">
        <v>30</v>
      </c>
      <c r="N6203" s="125">
        <v>-4.0393548616213498E-2</v>
      </c>
      <c r="O6203" s="3">
        <v>11</v>
      </c>
      <c r="P6203" s="125">
        <v>-4.1477476210084602E-2</v>
      </c>
      <c r="Q6203" s="3">
        <v>28</v>
      </c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3"/>
      <c r="AD6203" s="3"/>
    </row>
    <row r="6204" spans="1:30" hidden="1" x14ac:dyDescent="0.25">
      <c r="A6204" s="2">
        <v>7</v>
      </c>
      <c r="B6204" s="2">
        <v>2021</v>
      </c>
      <c r="C6204" s="4" t="str">
        <f>INDEX(Index!$B$1:$B$500,MATCH($F6204,Index!$A$1:$A$500,0)
)</f>
        <v>DET</v>
      </c>
      <c r="D6204" s="4">
        <v>0</v>
      </c>
      <c r="E6204" s="141">
        <f t="shared" si="96"/>
        <v>-0.26428432219390741</v>
      </c>
      <c r="F6204" s="3" t="s">
        <v>21</v>
      </c>
      <c r="G6204" s="3">
        <v>27</v>
      </c>
      <c r="H6204" s="125">
        <v>-0.26428432219390741</v>
      </c>
      <c r="I6204" s="3"/>
      <c r="J6204" s="3"/>
      <c r="K6204" s="3" t="s">
        <v>132</v>
      </c>
      <c r="L6204" s="125">
        <v>-0.18025335165443401</v>
      </c>
      <c r="M6204" s="3">
        <v>28</v>
      </c>
      <c r="N6204" s="125">
        <v>0.109947555190321</v>
      </c>
      <c r="O6204" s="3">
        <v>28</v>
      </c>
      <c r="P6204" s="125">
        <v>2.5916584650847601E-2</v>
      </c>
      <c r="Q6204" s="3">
        <v>3</v>
      </c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3"/>
      <c r="AD6204" s="3"/>
    </row>
    <row r="6205" spans="1:30" hidden="1" x14ac:dyDescent="0.25">
      <c r="A6205" s="2">
        <v>7</v>
      </c>
      <c r="B6205" s="2">
        <v>2021</v>
      </c>
      <c r="C6205" s="4" t="str">
        <f>INDEX(Index!$B$1:$B$500,MATCH($F6205,Index!$A$1:$A$500,0)
)</f>
        <v>MIA</v>
      </c>
      <c r="D6205" s="4">
        <v>0</v>
      </c>
      <c r="E6205" s="141">
        <f t="shared" si="96"/>
        <v>-0.27751785635988169</v>
      </c>
      <c r="F6205" s="3" t="s">
        <v>4</v>
      </c>
      <c r="G6205" s="3">
        <v>28</v>
      </c>
      <c r="H6205" s="125">
        <v>-0.27751785635988169</v>
      </c>
      <c r="I6205" s="3"/>
      <c r="J6205" s="3"/>
      <c r="K6205" s="3" t="s">
        <v>124</v>
      </c>
      <c r="L6205" s="125">
        <v>-0.15095106285836499</v>
      </c>
      <c r="M6205" s="3">
        <v>26</v>
      </c>
      <c r="N6205" s="125">
        <v>9.6231426524650998E-2</v>
      </c>
      <c r="O6205" s="3">
        <v>26</v>
      </c>
      <c r="P6205" s="125">
        <v>-3.0335366976865698E-2</v>
      </c>
      <c r="Q6205" s="3">
        <v>24</v>
      </c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3"/>
      <c r="AD6205" s="3"/>
    </row>
    <row r="6206" spans="1:30" hidden="1" x14ac:dyDescent="0.25">
      <c r="A6206" s="2">
        <v>7</v>
      </c>
      <c r="B6206" s="2">
        <v>2021</v>
      </c>
      <c r="C6206" s="4" t="str">
        <f>INDEX(Index!$B$1:$B$500,MATCH($F6206,Index!$A$1:$A$500,0)
)</f>
        <v>HOU</v>
      </c>
      <c r="D6206" s="4">
        <v>0</v>
      </c>
      <c r="E6206" s="141">
        <f t="shared" si="96"/>
        <v>-0.30198445409013869</v>
      </c>
      <c r="F6206" s="3" t="s">
        <v>49</v>
      </c>
      <c r="G6206" s="3">
        <v>29</v>
      </c>
      <c r="H6206" s="125">
        <v>-0.30198445409013869</v>
      </c>
      <c r="I6206" s="3"/>
      <c r="J6206" s="3"/>
      <c r="K6206" s="3" t="s">
        <v>124</v>
      </c>
      <c r="L6206" s="125">
        <v>-0.24946611362773599</v>
      </c>
      <c r="M6206" s="3">
        <v>31</v>
      </c>
      <c r="N6206" s="125">
        <v>1.4513941718883301E-2</v>
      </c>
      <c r="O6206" s="3">
        <v>20</v>
      </c>
      <c r="P6206" s="125">
        <v>-3.8004398743519401E-2</v>
      </c>
      <c r="Q6206" s="3">
        <v>26</v>
      </c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3"/>
    </row>
    <row r="6207" spans="1:30" hidden="1" x14ac:dyDescent="0.25">
      <c r="A6207" s="2">
        <v>7</v>
      </c>
      <c r="B6207" s="2">
        <v>2021</v>
      </c>
      <c r="C6207" s="4" t="str">
        <f>INDEX(Index!$B$1:$B$500,MATCH($F6207,Index!$A$1:$A$500,0)
)</f>
        <v>JAX</v>
      </c>
      <c r="D6207" s="4">
        <v>0</v>
      </c>
      <c r="E6207" s="141">
        <f t="shared" si="96"/>
        <v>-0.31897163773361537</v>
      </c>
      <c r="F6207" s="3" t="s">
        <v>12</v>
      </c>
      <c r="G6207" s="3">
        <v>30</v>
      </c>
      <c r="H6207" s="125">
        <v>-0.31897163773361537</v>
      </c>
      <c r="I6207" s="3"/>
      <c r="J6207" s="3"/>
      <c r="K6207" s="3" t="s">
        <v>120</v>
      </c>
      <c r="L6207" s="125">
        <v>-4.8239163090546697E-2</v>
      </c>
      <c r="M6207" s="3">
        <v>21</v>
      </c>
      <c r="N6207" s="125">
        <v>0.25263526497689298</v>
      </c>
      <c r="O6207" s="3">
        <v>32</v>
      </c>
      <c r="P6207" s="125">
        <v>-1.8097209666175701E-2</v>
      </c>
      <c r="Q6207" s="3">
        <v>19</v>
      </c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3"/>
      <c r="AD6207" s="3"/>
    </row>
    <row r="6208" spans="1:30" hidden="1" x14ac:dyDescent="0.25">
      <c r="A6208" s="2">
        <v>7</v>
      </c>
      <c r="B6208" s="2">
        <v>2021</v>
      </c>
      <c r="C6208" s="4" t="str">
        <f>INDEX(Index!$B$1:$B$500,MATCH($F6208,Index!$A$1:$A$500,0)
)</f>
        <v>ATL</v>
      </c>
      <c r="D6208" s="4">
        <v>0</v>
      </c>
      <c r="E6208" s="141">
        <f t="shared" si="96"/>
        <v>-0.36566286367408823</v>
      </c>
      <c r="F6208" s="3" t="s">
        <v>43</v>
      </c>
      <c r="G6208" s="3">
        <v>31</v>
      </c>
      <c r="H6208" s="125">
        <v>-0.36566286367408823</v>
      </c>
      <c r="I6208" s="3"/>
      <c r="J6208" s="3"/>
      <c r="K6208" s="3" t="s">
        <v>118</v>
      </c>
      <c r="L6208" s="125">
        <v>-0.11542013278213401</v>
      </c>
      <c r="M6208" s="3">
        <v>25</v>
      </c>
      <c r="N6208" s="125">
        <v>0.18404700532162599</v>
      </c>
      <c r="O6208" s="3">
        <v>30</v>
      </c>
      <c r="P6208" s="125">
        <v>-6.6195725570328198E-2</v>
      </c>
      <c r="Q6208" s="3">
        <v>31</v>
      </c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3"/>
      <c r="AD6208" s="3"/>
    </row>
    <row r="6209" spans="1:30" hidden="1" x14ac:dyDescent="0.25">
      <c r="A6209" s="2">
        <v>7</v>
      </c>
      <c r="B6209" s="2">
        <v>2021</v>
      </c>
      <c r="C6209" s="4" t="str">
        <f>INDEX(Index!$B$1:$B$500,MATCH($F6209,Index!$A$1:$A$500,0)
)</f>
        <v>NYJ</v>
      </c>
      <c r="D6209" s="4">
        <v>0</v>
      </c>
      <c r="E6209" s="141">
        <f t="shared" si="96"/>
        <v>-0.38584247883245104</v>
      </c>
      <c r="F6209" s="3" t="s">
        <v>9</v>
      </c>
      <c r="G6209" s="3">
        <v>32</v>
      </c>
      <c r="H6209" s="125">
        <v>-0.38584247883245104</v>
      </c>
      <c r="I6209" s="3"/>
      <c r="J6209" s="3"/>
      <c r="K6209" s="3" t="s">
        <v>120</v>
      </c>
      <c r="L6209" s="125">
        <v>-0.27491498586419599</v>
      </c>
      <c r="M6209" s="3">
        <v>32</v>
      </c>
      <c r="N6209" s="125">
        <v>0.106524041570209</v>
      </c>
      <c r="O6209" s="3">
        <v>27</v>
      </c>
      <c r="P6209" s="125">
        <v>-4.4034513980460502E-3</v>
      </c>
      <c r="Q6209" s="3">
        <v>11</v>
      </c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3"/>
      <c r="AD6209" s="3"/>
    </row>
    <row r="6210" spans="1:30" hidden="1" x14ac:dyDescent="0.25">
      <c r="A6210" s="2">
        <v>8</v>
      </c>
      <c r="B6210" s="2">
        <v>2021</v>
      </c>
      <c r="C6210" s="4" t="str">
        <f>INDEX(Index!$B$1:$B$500,MATCH($F6210,Index!$A$1:$A$500,0)
)</f>
        <v>LAR</v>
      </c>
      <c r="D6210" s="4">
        <v>0</v>
      </c>
      <c r="E6210" s="141">
        <f t="shared" ref="E6210:E6273" si="97">IF(D6210=1,H6210/100,H6210)</f>
        <v>0.33751599159701912</v>
      </c>
      <c r="F6210" s="3" t="s">
        <v>42</v>
      </c>
      <c r="G6210" s="3">
        <v>1</v>
      </c>
      <c r="H6210" s="125">
        <v>0.33751599159701912</v>
      </c>
      <c r="I6210" s="3"/>
      <c r="J6210" s="3"/>
      <c r="K6210" s="3" t="s">
        <v>219</v>
      </c>
      <c r="L6210" s="125">
        <v>0.24638931398762001</v>
      </c>
      <c r="M6210" s="3">
        <v>1</v>
      </c>
      <c r="N6210" s="125">
        <v>-0.13503144484868701</v>
      </c>
      <c r="O6210" s="3">
        <v>4</v>
      </c>
      <c r="P6210" s="125">
        <v>-4.3904767239287899E-2</v>
      </c>
      <c r="Q6210" s="3">
        <v>29</v>
      </c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3"/>
      <c r="AD6210" s="3"/>
    </row>
    <row r="6211" spans="1:30" hidden="1" x14ac:dyDescent="0.25">
      <c r="A6211" s="2">
        <v>8</v>
      </c>
      <c r="B6211" s="2">
        <v>2021</v>
      </c>
      <c r="C6211" s="4" t="str">
        <f>INDEX(Index!$B$1:$B$500,MATCH($F6211,Index!$A$1:$A$500,0)
)</f>
        <v>BUF</v>
      </c>
      <c r="D6211" s="4">
        <v>0</v>
      </c>
      <c r="E6211" s="141">
        <f t="shared" si="97"/>
        <v>0.33619593312394469</v>
      </c>
      <c r="F6211" s="3" t="s">
        <v>0</v>
      </c>
      <c r="G6211" s="3">
        <v>2</v>
      </c>
      <c r="H6211" s="125">
        <v>0.33619593312394469</v>
      </c>
      <c r="I6211" s="3"/>
      <c r="J6211" s="3"/>
      <c r="K6211" s="3" t="s">
        <v>121</v>
      </c>
      <c r="L6211" s="125">
        <v>6.6495124122349106E-2</v>
      </c>
      <c r="M6211" s="3">
        <v>12</v>
      </c>
      <c r="N6211" s="125">
        <v>-0.26171183397575798</v>
      </c>
      <c r="O6211" s="3">
        <v>1</v>
      </c>
      <c r="P6211" s="125">
        <v>7.9889750258376295E-3</v>
      </c>
      <c r="Q6211" s="3">
        <v>8</v>
      </c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3"/>
      <c r="AD6211" s="3"/>
    </row>
    <row r="6212" spans="1:30" hidden="1" x14ac:dyDescent="0.25">
      <c r="A6212" s="2">
        <v>8</v>
      </c>
      <c r="B6212" s="2">
        <v>2021</v>
      </c>
      <c r="C6212" s="4" t="str">
        <f>INDEX(Index!$B$1:$B$500,MATCH($F6212,Index!$A$1:$A$500,0)
)</f>
        <v>ARI</v>
      </c>
      <c r="D6212" s="4">
        <v>0</v>
      </c>
      <c r="E6212" s="141">
        <f t="shared" si="97"/>
        <v>0.310000591792019</v>
      </c>
      <c r="F6212" s="3" t="s">
        <v>23</v>
      </c>
      <c r="G6212" s="3">
        <v>3</v>
      </c>
      <c r="H6212" s="125">
        <v>0.310000591792019</v>
      </c>
      <c r="I6212" s="3"/>
      <c r="J6212" s="3"/>
      <c r="K6212" s="3" t="s">
        <v>219</v>
      </c>
      <c r="L6212" s="125">
        <v>7.3316340113069006E-2</v>
      </c>
      <c r="M6212" s="3">
        <v>11</v>
      </c>
      <c r="N6212" s="125">
        <v>-0.21472605012811699</v>
      </c>
      <c r="O6212" s="3">
        <v>2</v>
      </c>
      <c r="P6212" s="125">
        <v>2.1958201550833001E-2</v>
      </c>
      <c r="Q6212" s="3">
        <v>3</v>
      </c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3"/>
      <c r="AD6212" s="3"/>
    </row>
    <row r="6213" spans="1:30" hidden="1" x14ac:dyDescent="0.25">
      <c r="A6213" s="2">
        <v>8</v>
      </c>
      <c r="B6213" s="2">
        <v>2021</v>
      </c>
      <c r="C6213" s="4" t="str">
        <f>INDEX(Index!$B$1:$B$500,MATCH($F6213,Index!$A$1:$A$500,0)
)</f>
        <v>TB</v>
      </c>
      <c r="D6213" s="4">
        <v>0</v>
      </c>
      <c r="E6213" s="141">
        <f t="shared" si="97"/>
        <v>0.25091209825786992</v>
      </c>
      <c r="F6213" s="3" t="s">
        <v>38</v>
      </c>
      <c r="G6213" s="3">
        <v>4</v>
      </c>
      <c r="H6213" s="125">
        <v>0.25091209825786992</v>
      </c>
      <c r="I6213" s="3"/>
      <c r="J6213" s="3"/>
      <c r="K6213" s="3" t="s">
        <v>133</v>
      </c>
      <c r="L6213" s="125">
        <v>0.225005565632652</v>
      </c>
      <c r="M6213" s="3">
        <v>2</v>
      </c>
      <c r="N6213" s="125">
        <v>-4.6840756037812598E-2</v>
      </c>
      <c r="O6213" s="3">
        <v>11</v>
      </c>
      <c r="P6213" s="125">
        <v>-2.09342234125947E-2</v>
      </c>
      <c r="Q6213" s="3">
        <v>22</v>
      </c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3"/>
      <c r="AD6213" s="3"/>
    </row>
    <row r="6214" spans="1:30" hidden="1" x14ac:dyDescent="0.25">
      <c r="A6214" s="2">
        <v>8</v>
      </c>
      <c r="B6214" s="2">
        <v>2021</v>
      </c>
      <c r="C6214" s="4" t="str">
        <f>INDEX(Index!$B$1:$B$500,MATCH($F6214,Index!$A$1:$A$500,0)
)</f>
        <v>DAL</v>
      </c>
      <c r="D6214" s="4">
        <v>0</v>
      </c>
      <c r="E6214" s="141">
        <f t="shared" si="97"/>
        <v>0.24792468926242112</v>
      </c>
      <c r="F6214" s="3" t="s">
        <v>3</v>
      </c>
      <c r="G6214" s="3">
        <v>5</v>
      </c>
      <c r="H6214" s="125">
        <v>0.24792468926242112</v>
      </c>
      <c r="I6214" s="3"/>
      <c r="J6214" s="3"/>
      <c r="K6214" s="3" t="s">
        <v>127</v>
      </c>
      <c r="L6214" s="125">
        <v>0.214395838383204</v>
      </c>
      <c r="M6214" s="3">
        <v>3</v>
      </c>
      <c r="N6214" s="125">
        <v>-5.9635482039061903E-2</v>
      </c>
      <c r="O6214" s="3">
        <v>8</v>
      </c>
      <c r="P6214" s="125">
        <v>-2.6106631159844799E-2</v>
      </c>
      <c r="Q6214" s="3">
        <v>24</v>
      </c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</row>
    <row r="6215" spans="1:30" hidden="1" x14ac:dyDescent="0.25">
      <c r="A6215" s="2">
        <v>8</v>
      </c>
      <c r="B6215" s="2">
        <v>2021</v>
      </c>
      <c r="C6215" s="4" t="str">
        <f>INDEX(Index!$B$1:$B$500,MATCH($F6215,Index!$A$1:$A$500,0)
)</f>
        <v>CLE</v>
      </c>
      <c r="D6215" s="4">
        <v>0</v>
      </c>
      <c r="E6215" s="141">
        <f t="shared" si="97"/>
        <v>0.15408349117727602</v>
      </c>
      <c r="F6215" s="3" t="s">
        <v>10</v>
      </c>
      <c r="G6215" s="3">
        <v>6</v>
      </c>
      <c r="H6215" s="125">
        <v>0.15408349117727602</v>
      </c>
      <c r="I6215" s="3"/>
      <c r="J6215" s="3"/>
      <c r="K6215" s="3" t="s">
        <v>131</v>
      </c>
      <c r="L6215" s="125">
        <v>0.123357715351821</v>
      </c>
      <c r="M6215" s="3">
        <v>6</v>
      </c>
      <c r="N6215" s="125">
        <v>-1.06001441171731E-2</v>
      </c>
      <c r="O6215" s="3">
        <v>17</v>
      </c>
      <c r="P6215" s="125">
        <v>2.01256317082819E-2</v>
      </c>
      <c r="Q6215" s="3">
        <v>4</v>
      </c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3"/>
      <c r="AD6215" s="3"/>
    </row>
    <row r="6216" spans="1:30" hidden="1" x14ac:dyDescent="0.25">
      <c r="A6216" s="2">
        <v>8</v>
      </c>
      <c r="B6216" s="2">
        <v>2021</v>
      </c>
      <c r="C6216" s="4" t="str">
        <f>INDEX(Index!$B$1:$B$500,MATCH($F6216,Index!$A$1:$A$500,0)
)</f>
        <v>NO</v>
      </c>
      <c r="D6216" s="4">
        <v>0</v>
      </c>
      <c r="E6216" s="141">
        <f t="shared" si="97"/>
        <v>0.14382165701997079</v>
      </c>
      <c r="F6216" s="3" t="s">
        <v>27</v>
      </c>
      <c r="G6216" s="3">
        <v>7</v>
      </c>
      <c r="H6216" s="125">
        <v>0.14382165701997079</v>
      </c>
      <c r="I6216" s="3"/>
      <c r="J6216" s="3"/>
      <c r="K6216" s="3" t="s">
        <v>121</v>
      </c>
      <c r="L6216" s="125">
        <v>-1.5300838239794799E-2</v>
      </c>
      <c r="M6216" s="3">
        <v>18</v>
      </c>
      <c r="N6216" s="125">
        <v>-0.155791202558826</v>
      </c>
      <c r="O6216" s="3">
        <v>3</v>
      </c>
      <c r="P6216" s="125">
        <v>3.3312927009396102E-3</v>
      </c>
      <c r="Q6216" s="3">
        <v>9</v>
      </c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  <c r="AC6216" s="3"/>
      <c r="AD6216" s="3"/>
    </row>
    <row r="6217" spans="1:30" hidden="1" x14ac:dyDescent="0.25">
      <c r="A6217" s="2">
        <v>8</v>
      </c>
      <c r="B6217" s="2">
        <v>2021</v>
      </c>
      <c r="C6217" s="4" t="str">
        <f>INDEX(Index!$B$1:$B$500,MATCH($F6217,Index!$A$1:$A$500,0)
)</f>
        <v>SEA</v>
      </c>
      <c r="D6217" s="4">
        <v>0</v>
      </c>
      <c r="E6217" s="141">
        <f t="shared" si="97"/>
        <v>0.13463880579123871</v>
      </c>
      <c r="F6217" s="3" t="s">
        <v>30</v>
      </c>
      <c r="G6217" s="3">
        <v>8</v>
      </c>
      <c r="H6217" s="125">
        <v>0.13463880579123871</v>
      </c>
      <c r="I6217" s="3"/>
      <c r="J6217" s="3"/>
      <c r="K6217" s="3" t="s">
        <v>129</v>
      </c>
      <c r="L6217" s="125">
        <v>0.102613412801945</v>
      </c>
      <c r="M6217" s="3">
        <v>7</v>
      </c>
      <c r="N6217" s="125">
        <v>-3.09544784187528E-2</v>
      </c>
      <c r="O6217" s="3">
        <v>13</v>
      </c>
      <c r="P6217" s="125">
        <v>1.0709145705409199E-3</v>
      </c>
      <c r="Q6217" s="3">
        <v>11</v>
      </c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3"/>
      <c r="AD6217" s="3"/>
    </row>
    <row r="6218" spans="1:30" hidden="1" x14ac:dyDescent="0.25">
      <c r="A6218" s="2">
        <v>8</v>
      </c>
      <c r="B6218" s="2">
        <v>2021</v>
      </c>
      <c r="C6218" s="4" t="str">
        <f>INDEX(Index!$B$1:$B$500,MATCH($F6218,Index!$A$1:$A$500,0)
)</f>
        <v>BAL</v>
      </c>
      <c r="D6218" s="4">
        <v>0</v>
      </c>
      <c r="E6218" s="141">
        <f t="shared" si="97"/>
        <v>0.10647944030794999</v>
      </c>
      <c r="F6218" s="3" t="s">
        <v>18</v>
      </c>
      <c r="G6218" s="3">
        <v>9</v>
      </c>
      <c r="H6218" s="125">
        <v>0.10647944030794999</v>
      </c>
      <c r="I6218" s="3"/>
      <c r="J6218" s="3"/>
      <c r="K6218" s="3" t="s">
        <v>121</v>
      </c>
      <c r="L6218" s="125">
        <v>8.9296493696220794E-2</v>
      </c>
      <c r="M6218" s="3">
        <v>9</v>
      </c>
      <c r="N6218" s="125">
        <v>4.7831919988584701E-2</v>
      </c>
      <c r="O6218" s="3">
        <v>24</v>
      </c>
      <c r="P6218" s="125">
        <v>6.50148666003139E-2</v>
      </c>
      <c r="Q6218" s="3">
        <v>1</v>
      </c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3"/>
      <c r="AD6218" s="3"/>
    </row>
    <row r="6219" spans="1:30" hidden="1" x14ac:dyDescent="0.25">
      <c r="A6219" s="2">
        <v>8</v>
      </c>
      <c r="B6219" s="2">
        <v>2021</v>
      </c>
      <c r="C6219" s="4" t="str">
        <f>INDEX(Index!$B$1:$B$500,MATCH($F6219,Index!$A$1:$A$500,0)
)</f>
        <v>GB</v>
      </c>
      <c r="D6219" s="4">
        <v>0</v>
      </c>
      <c r="E6219" s="141">
        <f t="shared" si="97"/>
        <v>9.7646398172100496E-2</v>
      </c>
      <c r="F6219" s="3" t="s">
        <v>20</v>
      </c>
      <c r="G6219" s="3">
        <v>10</v>
      </c>
      <c r="H6219" s="125">
        <v>9.7646398172100496E-2</v>
      </c>
      <c r="I6219" s="3"/>
      <c r="J6219" s="3"/>
      <c r="K6219" s="3" t="s">
        <v>219</v>
      </c>
      <c r="L6219" s="125">
        <v>0.12464127520940201</v>
      </c>
      <c r="M6219" s="3">
        <v>5</v>
      </c>
      <c r="N6219" s="125">
        <v>-1.32881090211876E-2</v>
      </c>
      <c r="O6219" s="3">
        <v>16</v>
      </c>
      <c r="P6219" s="125">
        <v>-4.0282986058489102E-2</v>
      </c>
      <c r="Q6219" s="3">
        <v>27</v>
      </c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3"/>
    </row>
    <row r="6220" spans="1:30" hidden="1" x14ac:dyDescent="0.25">
      <c r="A6220" s="2">
        <v>8</v>
      </c>
      <c r="B6220" s="2">
        <v>2021</v>
      </c>
      <c r="C6220" s="4" t="str">
        <f>INDEX(Index!$B$1:$B$500,MATCH($F6220,Index!$A$1:$A$500,0)
)</f>
        <v>SF</v>
      </c>
      <c r="D6220" s="4">
        <v>0</v>
      </c>
      <c r="E6220" s="141">
        <f t="shared" si="97"/>
        <v>9.6073260777672961E-2</v>
      </c>
      <c r="F6220" s="3" t="s">
        <v>1</v>
      </c>
      <c r="G6220" s="3">
        <v>11</v>
      </c>
      <c r="H6220" s="125">
        <v>9.6073260777672961E-2</v>
      </c>
      <c r="I6220" s="3"/>
      <c r="J6220" s="3"/>
      <c r="K6220" s="3" t="s">
        <v>125</v>
      </c>
      <c r="L6220" s="125">
        <v>9.9165393694592499E-2</v>
      </c>
      <c r="M6220" s="3">
        <v>8</v>
      </c>
      <c r="N6220" s="125">
        <v>-1.49582241044054E-3</v>
      </c>
      <c r="O6220" s="3">
        <v>18</v>
      </c>
      <c r="P6220" s="125">
        <v>-4.5879553273600699E-3</v>
      </c>
      <c r="Q6220" s="3">
        <v>15</v>
      </c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3"/>
      <c r="AD6220" s="3"/>
    </row>
    <row r="6221" spans="1:30" hidden="1" x14ac:dyDescent="0.25">
      <c r="A6221" s="2">
        <v>8</v>
      </c>
      <c r="B6221" s="2">
        <v>2021</v>
      </c>
      <c r="C6221" s="4" t="str">
        <f>INDEX(Index!$B$1:$B$500,MATCH($F6221,Index!$A$1:$A$500,0)
)</f>
        <v>MIN</v>
      </c>
      <c r="D6221" s="4">
        <v>0</v>
      </c>
      <c r="E6221" s="141">
        <f t="shared" si="97"/>
        <v>5.99106233303731E-2</v>
      </c>
      <c r="F6221" s="3" t="s">
        <v>46</v>
      </c>
      <c r="G6221" s="3">
        <v>12</v>
      </c>
      <c r="H6221" s="125">
        <v>5.99106233303731E-2</v>
      </c>
      <c r="I6221" s="3"/>
      <c r="J6221" s="3"/>
      <c r="K6221" s="3" t="s">
        <v>125</v>
      </c>
      <c r="L6221" s="125">
        <v>3.7127106652909199E-2</v>
      </c>
      <c r="M6221" s="3">
        <v>13</v>
      </c>
      <c r="N6221" s="125">
        <v>-7.0373387429557496E-2</v>
      </c>
      <c r="O6221" s="3">
        <v>5</v>
      </c>
      <c r="P6221" s="125">
        <v>-4.7589870752093602E-2</v>
      </c>
      <c r="Q6221" s="3">
        <v>30</v>
      </c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3"/>
    </row>
    <row r="6222" spans="1:30" hidden="1" x14ac:dyDescent="0.25">
      <c r="A6222" s="2">
        <v>8</v>
      </c>
      <c r="B6222" s="2">
        <v>2021</v>
      </c>
      <c r="C6222" s="4" t="str">
        <f>INDEX(Index!$B$1:$B$500,MATCH($F6222,Index!$A$1:$A$500,0)
)</f>
        <v>IND</v>
      </c>
      <c r="D6222" s="4">
        <v>0</v>
      </c>
      <c r="E6222" s="141">
        <f t="shared" si="97"/>
        <v>4.7499138476951579E-2</v>
      </c>
      <c r="F6222" s="3" t="s">
        <v>35</v>
      </c>
      <c r="G6222" s="3">
        <v>13</v>
      </c>
      <c r="H6222" s="125">
        <v>4.7499138476951579E-2</v>
      </c>
      <c r="I6222" s="3"/>
      <c r="J6222" s="3"/>
      <c r="K6222" s="3" t="s">
        <v>129</v>
      </c>
      <c r="L6222" s="125">
        <v>1.45849607269558E-2</v>
      </c>
      <c r="M6222" s="3">
        <v>16</v>
      </c>
      <c r="N6222" s="125">
        <v>-4.2667103677881499E-2</v>
      </c>
      <c r="O6222" s="3">
        <v>12</v>
      </c>
      <c r="P6222" s="125">
        <v>-9.7529259278857205E-3</v>
      </c>
      <c r="Q6222" s="3">
        <v>16</v>
      </c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3"/>
      <c r="AD6222" s="3"/>
    </row>
    <row r="6223" spans="1:30" hidden="1" x14ac:dyDescent="0.25">
      <c r="A6223" s="2">
        <v>8</v>
      </c>
      <c r="B6223" s="2">
        <v>2021</v>
      </c>
      <c r="C6223" s="4" t="str">
        <f>INDEX(Index!$B$1:$B$500,MATCH($F6223,Index!$A$1:$A$500,0)
)</f>
        <v>LV</v>
      </c>
      <c r="D6223" s="4">
        <v>0</v>
      </c>
      <c r="E6223" s="141">
        <f t="shared" si="97"/>
        <v>4.2461148210404295E-2</v>
      </c>
      <c r="F6223" s="3" t="s">
        <v>53</v>
      </c>
      <c r="G6223" s="3">
        <v>14</v>
      </c>
      <c r="H6223" s="125">
        <v>4.2461148210404295E-2</v>
      </c>
      <c r="I6223" s="3"/>
      <c r="J6223" s="3"/>
      <c r="K6223" s="3" t="s">
        <v>121</v>
      </c>
      <c r="L6223" s="125">
        <v>1.47237462525088E-2</v>
      </c>
      <c r="M6223" s="3">
        <v>15</v>
      </c>
      <c r="N6223" s="125">
        <v>-4.7151351905264899E-2</v>
      </c>
      <c r="O6223" s="3">
        <v>10</v>
      </c>
      <c r="P6223" s="125">
        <v>-1.9413949947369401E-2</v>
      </c>
      <c r="Q6223" s="3">
        <v>20</v>
      </c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3"/>
    </row>
    <row r="6224" spans="1:30" hidden="1" x14ac:dyDescent="0.25">
      <c r="A6224" s="2">
        <v>8</v>
      </c>
      <c r="B6224" s="2">
        <v>2021</v>
      </c>
      <c r="C6224" s="4" t="str">
        <f>INDEX(Index!$B$1:$B$500,MATCH($F6224,Index!$A$1:$A$500,0)
)</f>
        <v>NE</v>
      </c>
      <c r="D6224" s="4">
        <v>0</v>
      </c>
      <c r="E6224" s="141">
        <f t="shared" si="97"/>
        <v>3.4714629041752557E-2</v>
      </c>
      <c r="F6224" s="3" t="s">
        <v>17</v>
      </c>
      <c r="G6224" s="3">
        <v>15</v>
      </c>
      <c r="H6224" s="125">
        <v>3.4714629041752557E-2</v>
      </c>
      <c r="I6224" s="3"/>
      <c r="J6224" s="3"/>
      <c r="K6224" s="3" t="s">
        <v>131</v>
      </c>
      <c r="L6224" s="125">
        <v>-7.3914810790289397E-3</v>
      </c>
      <c r="M6224" s="3">
        <v>17</v>
      </c>
      <c r="N6224" s="125">
        <v>-2.8111902311804299E-2</v>
      </c>
      <c r="O6224" s="3">
        <v>15</v>
      </c>
      <c r="P6224" s="125">
        <v>1.3994207808977199E-2</v>
      </c>
      <c r="Q6224" s="3">
        <v>6</v>
      </c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3"/>
      <c r="AD6224" s="3"/>
    </row>
    <row r="6225" spans="1:30" hidden="1" x14ac:dyDescent="0.25">
      <c r="A6225" s="2">
        <v>8</v>
      </c>
      <c r="B6225" s="2">
        <v>2021</v>
      </c>
      <c r="C6225" s="4" t="str">
        <f>INDEX(Index!$B$1:$B$500,MATCH($F6225,Index!$A$1:$A$500,0)
)</f>
        <v>CIN</v>
      </c>
      <c r="D6225" s="4">
        <v>0</v>
      </c>
      <c r="E6225" s="141">
        <f t="shared" si="97"/>
        <v>3.4656961970197506E-2</v>
      </c>
      <c r="F6225" s="3" t="s">
        <v>24</v>
      </c>
      <c r="G6225" s="3">
        <v>16</v>
      </c>
      <c r="H6225" s="125">
        <v>3.4656961970197506E-2</v>
      </c>
      <c r="I6225" s="3"/>
      <c r="J6225" s="3"/>
      <c r="K6225" s="3" t="s">
        <v>128</v>
      </c>
      <c r="L6225" s="125">
        <v>-3.7258445829767999E-2</v>
      </c>
      <c r="M6225" s="3">
        <v>22</v>
      </c>
      <c r="N6225" s="125">
        <v>-6.8658049023384196E-2</v>
      </c>
      <c r="O6225" s="3">
        <v>6</v>
      </c>
      <c r="P6225" s="125">
        <v>3.2573587765813098E-3</v>
      </c>
      <c r="Q6225" s="3">
        <v>10</v>
      </c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3"/>
      <c r="AD6225" s="3"/>
    </row>
    <row r="6226" spans="1:30" hidden="1" x14ac:dyDescent="0.25">
      <c r="A6226" s="2">
        <v>8</v>
      </c>
      <c r="B6226" s="2">
        <v>2021</v>
      </c>
      <c r="C6226" s="4" t="str">
        <f>INDEX(Index!$B$1:$B$500,MATCH($F6226,Index!$A$1:$A$500,0)
)</f>
        <v>TEN</v>
      </c>
      <c r="D6226" s="4">
        <v>0</v>
      </c>
      <c r="E6226" s="141">
        <f t="shared" si="97"/>
        <v>2.3060406363730968E-2</v>
      </c>
      <c r="F6226" s="3" t="s">
        <v>45</v>
      </c>
      <c r="G6226" s="3">
        <v>17</v>
      </c>
      <c r="H6226" s="125">
        <v>2.3060406363730968E-2</v>
      </c>
      <c r="I6226" s="3"/>
      <c r="J6226" s="3"/>
      <c r="K6226" s="3" t="s">
        <v>133</v>
      </c>
      <c r="L6226" s="125">
        <v>3.5549484610575402E-2</v>
      </c>
      <c r="M6226" s="3">
        <v>14</v>
      </c>
      <c r="N6226" s="125">
        <v>8.2939968051843596E-4</v>
      </c>
      <c r="O6226" s="3">
        <v>19</v>
      </c>
      <c r="P6226" s="125">
        <v>-1.1659678566326E-2</v>
      </c>
      <c r="Q6226" s="3">
        <v>18</v>
      </c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3"/>
      <c r="AD6226" s="3"/>
    </row>
    <row r="6227" spans="1:30" hidden="1" x14ac:dyDescent="0.25">
      <c r="A6227" s="2">
        <v>8</v>
      </c>
      <c r="B6227" s="2">
        <v>2021</v>
      </c>
      <c r="C6227" s="4" t="str">
        <f>INDEX(Index!$B$1:$B$500,MATCH($F6227,Index!$A$1:$A$500,0)
)</f>
        <v>PIT</v>
      </c>
      <c r="D6227" s="4">
        <v>0</v>
      </c>
      <c r="E6227" s="141">
        <f t="shared" si="97"/>
        <v>2.0150479628154902E-2</v>
      </c>
      <c r="F6227" s="3" t="s">
        <v>32</v>
      </c>
      <c r="G6227" s="3">
        <v>18</v>
      </c>
      <c r="H6227" s="125">
        <v>2.0150479628154902E-2</v>
      </c>
      <c r="I6227" s="3"/>
      <c r="J6227" s="3"/>
      <c r="K6227" s="3" t="s">
        <v>122</v>
      </c>
      <c r="L6227" s="125">
        <v>-3.1937249899887797E-2</v>
      </c>
      <c r="M6227" s="3">
        <v>20</v>
      </c>
      <c r="N6227" s="125">
        <v>-6.3459735202391399E-2</v>
      </c>
      <c r="O6227" s="3">
        <v>7</v>
      </c>
      <c r="P6227" s="125">
        <v>-1.1372005674348699E-2</v>
      </c>
      <c r="Q6227" s="3">
        <v>17</v>
      </c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3"/>
      <c r="AD6227" s="3"/>
    </row>
    <row r="6228" spans="1:30" hidden="1" x14ac:dyDescent="0.25">
      <c r="A6228" s="2">
        <v>8</v>
      </c>
      <c r="B6228" s="2">
        <v>2021</v>
      </c>
      <c r="C6228" s="4" t="str">
        <f>INDEX(Index!$B$1:$B$500,MATCH($F6228,Index!$A$1:$A$500,0)
)</f>
        <v>KC</v>
      </c>
      <c r="D6228" s="4">
        <v>0</v>
      </c>
      <c r="E6228" s="141">
        <f t="shared" si="97"/>
        <v>1.1521344027783601E-2</v>
      </c>
      <c r="F6228" s="3" t="s">
        <v>5</v>
      </c>
      <c r="G6228" s="3">
        <v>19</v>
      </c>
      <c r="H6228" s="125">
        <v>1.1521344027783601E-2</v>
      </c>
      <c r="I6228" s="3"/>
      <c r="J6228" s="3"/>
      <c r="K6228" s="3" t="s">
        <v>131</v>
      </c>
      <c r="L6228" s="125">
        <v>0.15939242935050901</v>
      </c>
      <c r="M6228" s="3">
        <v>4</v>
      </c>
      <c r="N6228" s="125">
        <v>0.17875109445992701</v>
      </c>
      <c r="O6228" s="3">
        <v>31</v>
      </c>
      <c r="P6228" s="125">
        <v>3.0880009137201601E-2</v>
      </c>
      <c r="Q6228" s="3">
        <v>2</v>
      </c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3"/>
      <c r="AD6228" s="3"/>
    </row>
    <row r="6229" spans="1:30" hidden="1" x14ac:dyDescent="0.25">
      <c r="A6229" s="2">
        <v>8</v>
      </c>
      <c r="B6229" s="2">
        <v>2021</v>
      </c>
      <c r="C6229" s="4" t="str">
        <f>INDEX(Index!$B$1:$B$500,MATCH($F6229,Index!$A$1:$A$500,0)
)</f>
        <v>LAC</v>
      </c>
      <c r="D6229" s="4">
        <v>0</v>
      </c>
      <c r="E6229" s="141">
        <f t="shared" si="97"/>
        <v>-2.8727472203712592E-2</v>
      </c>
      <c r="F6229" s="3" t="s">
        <v>28</v>
      </c>
      <c r="G6229" s="3">
        <v>20</v>
      </c>
      <c r="H6229" s="125">
        <v>-2.8727472203712592E-2</v>
      </c>
      <c r="I6229" s="3"/>
      <c r="J6229" s="3"/>
      <c r="K6229" s="3" t="s">
        <v>122</v>
      </c>
      <c r="L6229" s="125">
        <v>7.8929286903221804E-2</v>
      </c>
      <c r="M6229" s="3">
        <v>10</v>
      </c>
      <c r="N6229" s="125">
        <v>3.3878875070369199E-2</v>
      </c>
      <c r="O6229" s="3">
        <v>22</v>
      </c>
      <c r="P6229" s="125">
        <v>-7.3777884036565197E-2</v>
      </c>
      <c r="Q6229" s="3">
        <v>32</v>
      </c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3"/>
      <c r="AD6229" s="3"/>
    </row>
    <row r="6230" spans="1:30" hidden="1" x14ac:dyDescent="0.25">
      <c r="A6230" s="2">
        <v>8</v>
      </c>
      <c r="B6230" s="2">
        <v>2021</v>
      </c>
      <c r="C6230" s="4" t="str">
        <f>INDEX(Index!$B$1:$B$500,MATCH($F6230,Index!$A$1:$A$500,0)
)</f>
        <v>PHI</v>
      </c>
      <c r="D6230" s="4">
        <v>0</v>
      </c>
      <c r="E6230" s="141">
        <f t="shared" si="97"/>
        <v>-6.78309021373453E-2</v>
      </c>
      <c r="F6230" s="3" t="s">
        <v>7</v>
      </c>
      <c r="G6230" s="3">
        <v>21</v>
      </c>
      <c r="H6230" s="125">
        <v>-6.78309021373453E-2</v>
      </c>
      <c r="I6230" s="3"/>
      <c r="J6230" s="3"/>
      <c r="K6230" s="3" t="s">
        <v>129</v>
      </c>
      <c r="L6230" s="125">
        <v>-3.3861988308214297E-2</v>
      </c>
      <c r="M6230" s="3">
        <v>21</v>
      </c>
      <c r="N6230" s="125">
        <v>1.7293196459109601E-2</v>
      </c>
      <c r="O6230" s="3">
        <v>20</v>
      </c>
      <c r="P6230" s="125">
        <v>-1.6675717370021399E-2</v>
      </c>
      <c r="Q6230" s="3">
        <v>19</v>
      </c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3"/>
      <c r="AD6230" s="3"/>
    </row>
    <row r="6231" spans="1:30" hidden="1" x14ac:dyDescent="0.25">
      <c r="A6231" s="2">
        <v>8</v>
      </c>
      <c r="B6231" s="2">
        <v>2021</v>
      </c>
      <c r="C6231" s="4" t="str">
        <f>INDEX(Index!$B$1:$B$500,MATCH($F6231,Index!$A$1:$A$500,0)
)</f>
        <v>CAR</v>
      </c>
      <c r="D6231" s="4">
        <v>0</v>
      </c>
      <c r="E6231" s="141">
        <f t="shared" si="97"/>
        <v>-0.15739378626466227</v>
      </c>
      <c r="F6231" s="3" t="s">
        <v>51</v>
      </c>
      <c r="G6231" s="3">
        <v>22</v>
      </c>
      <c r="H6231" s="125">
        <v>-0.15739378626466227</v>
      </c>
      <c r="I6231" s="3"/>
      <c r="J6231" s="3"/>
      <c r="K6231" s="3" t="s">
        <v>131</v>
      </c>
      <c r="L6231" s="125">
        <v>-0.18625255620973499</v>
      </c>
      <c r="M6231" s="3">
        <v>29</v>
      </c>
      <c r="N6231" s="125">
        <v>-5.7681714863347298E-2</v>
      </c>
      <c r="O6231" s="3">
        <v>9</v>
      </c>
      <c r="P6231" s="125">
        <v>-2.8822944918274598E-2</v>
      </c>
      <c r="Q6231" s="3">
        <v>25</v>
      </c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3"/>
      <c r="AD6231" s="3"/>
    </row>
    <row r="6232" spans="1:30" hidden="1" x14ac:dyDescent="0.25">
      <c r="A6232" s="2">
        <v>8</v>
      </c>
      <c r="B6232" s="2">
        <v>2021</v>
      </c>
      <c r="C6232" s="4" t="str">
        <f>INDEX(Index!$B$1:$B$500,MATCH($F6232,Index!$A$1:$A$500,0)
)</f>
        <v>CHI</v>
      </c>
      <c r="D6232" s="4">
        <v>0</v>
      </c>
      <c r="E6232" s="141">
        <f t="shared" si="97"/>
        <v>-0.15838535142654525</v>
      </c>
      <c r="F6232" s="3" t="s">
        <v>64</v>
      </c>
      <c r="G6232" s="3">
        <v>23</v>
      </c>
      <c r="H6232" s="125">
        <v>-0.15838535142654525</v>
      </c>
      <c r="I6232" s="3"/>
      <c r="J6232" s="3"/>
      <c r="K6232" s="3" t="s">
        <v>129</v>
      </c>
      <c r="L6232" s="125">
        <v>-0.18752019831983499</v>
      </c>
      <c r="M6232" s="3">
        <v>30</v>
      </c>
      <c r="N6232" s="125">
        <v>-3.0755896544940299E-2</v>
      </c>
      <c r="O6232" s="3">
        <v>14</v>
      </c>
      <c r="P6232" s="125">
        <v>-1.62104965165055E-3</v>
      </c>
      <c r="Q6232" s="3">
        <v>12</v>
      </c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3"/>
      <c r="AD6232" s="3"/>
    </row>
    <row r="6233" spans="1:30" hidden="1" x14ac:dyDescent="0.25">
      <c r="A6233" s="2">
        <v>8</v>
      </c>
      <c r="B6233" s="2">
        <v>2021</v>
      </c>
      <c r="C6233" s="4" t="str">
        <f>INDEX(Index!$B$1:$B$500,MATCH($F6233,Index!$A$1:$A$500,0)
)</f>
        <v>DEN</v>
      </c>
      <c r="D6233" s="4">
        <v>0</v>
      </c>
      <c r="E6233" s="141">
        <f t="shared" si="97"/>
        <v>-0.1658069448970371</v>
      </c>
      <c r="F6233" s="3" t="s">
        <v>39</v>
      </c>
      <c r="G6233" s="3">
        <v>24</v>
      </c>
      <c r="H6233" s="125">
        <v>-0.1658069448970371</v>
      </c>
      <c r="I6233" s="3"/>
      <c r="J6233" s="3"/>
      <c r="K6233" s="3" t="s">
        <v>131</v>
      </c>
      <c r="L6233" s="125">
        <v>-5.4151363861041003E-2</v>
      </c>
      <c r="M6233" s="3">
        <v>23</v>
      </c>
      <c r="N6233" s="125">
        <v>7.9257171193448106E-2</v>
      </c>
      <c r="O6233" s="3">
        <v>25</v>
      </c>
      <c r="P6233" s="125">
        <v>-3.2398409842548E-2</v>
      </c>
      <c r="Q6233" s="3">
        <v>26</v>
      </c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3"/>
      <c r="AD6233" s="3"/>
    </row>
    <row r="6234" spans="1:30" hidden="1" x14ac:dyDescent="0.25">
      <c r="A6234" s="2">
        <v>8</v>
      </c>
      <c r="B6234" s="2">
        <v>2021</v>
      </c>
      <c r="C6234" s="4" t="str">
        <f>INDEX(Index!$B$1:$B$500,MATCH($F6234,Index!$A$1:$A$500,0)
)</f>
        <v>WAS</v>
      </c>
      <c r="D6234" s="4">
        <v>0</v>
      </c>
      <c r="E6234" s="141">
        <f t="shared" si="97"/>
        <v>-0.1777928821503138</v>
      </c>
      <c r="F6234" s="3" t="s">
        <v>26</v>
      </c>
      <c r="G6234" s="3">
        <v>25</v>
      </c>
      <c r="H6234" s="125">
        <v>-0.1777928821503138</v>
      </c>
      <c r="I6234" s="3"/>
      <c r="J6234" s="3"/>
      <c r="K6234" s="3" t="s">
        <v>130</v>
      </c>
      <c r="L6234" s="125">
        <v>-2.4380029582026602E-2</v>
      </c>
      <c r="M6234" s="3">
        <v>19</v>
      </c>
      <c r="N6234" s="125">
        <v>0.16524800465152101</v>
      </c>
      <c r="O6234" s="3">
        <v>30</v>
      </c>
      <c r="P6234" s="125">
        <v>1.18351520832338E-2</v>
      </c>
      <c r="Q6234" s="3">
        <v>7</v>
      </c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3"/>
      <c r="AD6234" s="3"/>
    </row>
    <row r="6235" spans="1:30" hidden="1" x14ac:dyDescent="0.25">
      <c r="A6235" s="2">
        <v>8</v>
      </c>
      <c r="B6235" s="2">
        <v>2021</v>
      </c>
      <c r="C6235" s="4" t="str">
        <f>INDEX(Index!$B$1:$B$500,MATCH($F6235,Index!$A$1:$A$500,0)
)</f>
        <v>NYG</v>
      </c>
      <c r="D6235" s="4">
        <v>0</v>
      </c>
      <c r="E6235" s="141">
        <f t="shared" si="97"/>
        <v>-0.19451544863771014</v>
      </c>
      <c r="F6235" s="3" t="s">
        <v>15</v>
      </c>
      <c r="G6235" s="3">
        <v>26</v>
      </c>
      <c r="H6235" s="125">
        <v>-0.19451544863771014</v>
      </c>
      <c r="I6235" s="3"/>
      <c r="J6235" s="3"/>
      <c r="K6235" s="3" t="s">
        <v>130</v>
      </c>
      <c r="L6235" s="125">
        <v>-0.16278061223398799</v>
      </c>
      <c r="M6235" s="3">
        <v>27</v>
      </c>
      <c r="N6235" s="125">
        <v>2.90449367098649E-2</v>
      </c>
      <c r="O6235" s="3">
        <v>21</v>
      </c>
      <c r="P6235" s="125">
        <v>-2.6898996938572398E-3</v>
      </c>
      <c r="Q6235" s="3">
        <v>13</v>
      </c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3"/>
      <c r="AD6235" s="3"/>
    </row>
    <row r="6236" spans="1:30" hidden="1" x14ac:dyDescent="0.25">
      <c r="A6236" s="2">
        <v>8</v>
      </c>
      <c r="B6236" s="2">
        <v>2021</v>
      </c>
      <c r="C6236" s="4" t="str">
        <f>INDEX(Index!$B$1:$B$500,MATCH($F6236,Index!$A$1:$A$500,0)
)</f>
        <v>NYJ</v>
      </c>
      <c r="D6236" s="4">
        <v>0</v>
      </c>
      <c r="E6236" s="141">
        <f t="shared" si="97"/>
        <v>-0.26298763109927215</v>
      </c>
      <c r="F6236" s="3" t="s">
        <v>9</v>
      </c>
      <c r="G6236" s="3">
        <v>27</v>
      </c>
      <c r="H6236" s="125">
        <v>-0.26298763109927215</v>
      </c>
      <c r="I6236" s="3"/>
      <c r="J6236" s="3"/>
      <c r="K6236" s="3" t="s">
        <v>123</v>
      </c>
      <c r="L6236" s="125">
        <v>-0.165402883180328</v>
      </c>
      <c r="M6236" s="3">
        <v>28</v>
      </c>
      <c r="N6236" s="125">
        <v>9.4631045214564197E-2</v>
      </c>
      <c r="O6236" s="3">
        <v>26</v>
      </c>
      <c r="P6236" s="125">
        <v>-2.9537027043799401E-3</v>
      </c>
      <c r="Q6236" s="3">
        <v>14</v>
      </c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3"/>
      <c r="AD6236" s="3"/>
    </row>
    <row r="6237" spans="1:30" hidden="1" x14ac:dyDescent="0.25">
      <c r="A6237" s="2">
        <v>8</v>
      </c>
      <c r="B6237" s="2">
        <v>2021</v>
      </c>
      <c r="C6237" s="4" t="str">
        <f>INDEX(Index!$B$1:$B$500,MATCH($F6237,Index!$A$1:$A$500,0)
)</f>
        <v>MIA</v>
      </c>
      <c r="D6237" s="4">
        <v>0</v>
      </c>
      <c r="E6237" s="141">
        <f t="shared" si="97"/>
        <v>-0.29349594697739834</v>
      </c>
      <c r="F6237" s="3" t="s">
        <v>4</v>
      </c>
      <c r="G6237" s="3">
        <v>28</v>
      </c>
      <c r="H6237" s="125">
        <v>-0.29349594697739834</v>
      </c>
      <c r="I6237" s="3"/>
      <c r="J6237" s="3"/>
      <c r="K6237" s="3" t="s">
        <v>137</v>
      </c>
      <c r="L6237" s="125">
        <v>-0.141746752185061</v>
      </c>
      <c r="M6237" s="3">
        <v>26</v>
      </c>
      <c r="N6237" s="125">
        <v>0.108821921352578</v>
      </c>
      <c r="O6237" s="3">
        <v>27</v>
      </c>
      <c r="P6237" s="125">
        <v>-4.29272734397593E-2</v>
      </c>
      <c r="Q6237" s="3">
        <v>28</v>
      </c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3"/>
      <c r="AD6237" s="3"/>
    </row>
    <row r="6238" spans="1:30" hidden="1" x14ac:dyDescent="0.25">
      <c r="A6238" s="2">
        <v>8</v>
      </c>
      <c r="B6238" s="2">
        <v>2021</v>
      </c>
      <c r="C6238" s="4" t="str">
        <f>INDEX(Index!$B$1:$B$500,MATCH($F6238,Index!$A$1:$A$500,0)
)</f>
        <v>HOU</v>
      </c>
      <c r="D6238" s="4">
        <v>0</v>
      </c>
      <c r="E6238" s="141">
        <f t="shared" si="97"/>
        <v>-0.31839818657631891</v>
      </c>
      <c r="F6238" s="3" t="s">
        <v>49</v>
      </c>
      <c r="G6238" s="3">
        <v>29</v>
      </c>
      <c r="H6238" s="125">
        <v>-0.31839818657631891</v>
      </c>
      <c r="I6238" s="3"/>
      <c r="J6238" s="3"/>
      <c r="K6238" s="3" t="s">
        <v>137</v>
      </c>
      <c r="L6238" s="125">
        <v>-0.254115114469109</v>
      </c>
      <c r="M6238" s="3">
        <v>32</v>
      </c>
      <c r="N6238" s="125">
        <v>4.01972527405162E-2</v>
      </c>
      <c r="O6238" s="3">
        <v>23</v>
      </c>
      <c r="P6238" s="125">
        <v>-2.4085819366693701E-2</v>
      </c>
      <c r="Q6238" s="3">
        <v>23</v>
      </c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3"/>
    </row>
    <row r="6239" spans="1:30" hidden="1" x14ac:dyDescent="0.25">
      <c r="A6239" s="2">
        <v>8</v>
      </c>
      <c r="B6239" s="2">
        <v>2021</v>
      </c>
      <c r="C6239" s="4" t="str">
        <f>INDEX(Index!$B$1:$B$500,MATCH($F6239,Index!$A$1:$A$500,0)
)</f>
        <v>DET</v>
      </c>
      <c r="D6239" s="4">
        <v>0</v>
      </c>
      <c r="E6239" s="141">
        <f t="shared" si="97"/>
        <v>-0.3401632302733138</v>
      </c>
      <c r="F6239" s="3" t="s">
        <v>21</v>
      </c>
      <c r="G6239" s="3">
        <v>30</v>
      </c>
      <c r="H6239" s="125">
        <v>-0.3401632302733138</v>
      </c>
      <c r="I6239" s="3"/>
      <c r="J6239" s="3"/>
      <c r="K6239" s="3" t="s">
        <v>138</v>
      </c>
      <c r="L6239" s="125">
        <v>-0.23859296001737099</v>
      </c>
      <c r="M6239" s="3">
        <v>31</v>
      </c>
      <c r="N6239" s="125">
        <v>0.120496239045321</v>
      </c>
      <c r="O6239" s="3">
        <v>28</v>
      </c>
      <c r="P6239" s="125">
        <v>1.89259687893782E-2</v>
      </c>
      <c r="Q6239" s="3">
        <v>5</v>
      </c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3"/>
      <c r="AD6239" s="3"/>
    </row>
    <row r="6240" spans="1:30" hidden="1" x14ac:dyDescent="0.25">
      <c r="A6240" s="2">
        <v>8</v>
      </c>
      <c r="B6240" s="2">
        <v>2021</v>
      </c>
      <c r="C6240" s="4" t="str">
        <f>INDEX(Index!$B$1:$B$500,MATCH($F6240,Index!$A$1:$A$500,0)
)</f>
        <v>JAX</v>
      </c>
      <c r="D6240" s="4">
        <v>0</v>
      </c>
      <c r="E6240" s="141">
        <f t="shared" si="97"/>
        <v>-0.34165325833713805</v>
      </c>
      <c r="F6240" s="3" t="s">
        <v>12</v>
      </c>
      <c r="G6240" s="3">
        <v>31</v>
      </c>
      <c r="H6240" s="125">
        <v>-0.34165325833713805</v>
      </c>
      <c r="I6240" s="3"/>
      <c r="J6240" s="3"/>
      <c r="K6240" s="3" t="s">
        <v>124</v>
      </c>
      <c r="L6240" s="125">
        <v>-9.8618895397056899E-2</v>
      </c>
      <c r="M6240" s="3">
        <v>24</v>
      </c>
      <c r="N6240" s="125">
        <v>0.22259278745285099</v>
      </c>
      <c r="O6240" s="3">
        <v>32</v>
      </c>
      <c r="P6240" s="125">
        <v>-2.0441575487230201E-2</v>
      </c>
      <c r="Q6240" s="3">
        <v>21</v>
      </c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3"/>
      <c r="AD6240" s="3"/>
    </row>
    <row r="6241" spans="1:30" hidden="1" x14ac:dyDescent="0.25">
      <c r="A6241" s="2">
        <v>8</v>
      </c>
      <c r="B6241" s="2">
        <v>2021</v>
      </c>
      <c r="C6241" s="4" t="str">
        <f>INDEX(Index!$B$1:$B$500,MATCH($F6241,Index!$A$1:$A$500,0)
)</f>
        <v>ATL</v>
      </c>
      <c r="D6241" s="4">
        <v>0</v>
      </c>
      <c r="E6241" s="141">
        <f t="shared" si="97"/>
        <v>-0.34188748087298182</v>
      </c>
      <c r="F6241" s="3" t="s">
        <v>43</v>
      </c>
      <c r="G6241" s="3">
        <v>32</v>
      </c>
      <c r="H6241" s="125">
        <v>-0.34188748087298182</v>
      </c>
      <c r="I6241" s="3"/>
      <c r="J6241" s="3"/>
      <c r="K6241" s="3" t="s">
        <v>125</v>
      </c>
      <c r="L6241" s="125">
        <v>-0.121497344882136</v>
      </c>
      <c r="M6241" s="3">
        <v>25</v>
      </c>
      <c r="N6241" s="125">
        <v>0.16478127362039</v>
      </c>
      <c r="O6241" s="3">
        <v>29</v>
      </c>
      <c r="P6241" s="125">
        <v>-5.56088623704558E-2</v>
      </c>
      <c r="Q6241" s="3">
        <v>31</v>
      </c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3"/>
      <c r="AD6241" s="3"/>
    </row>
    <row r="6242" spans="1:30" hidden="1" x14ac:dyDescent="0.25">
      <c r="A6242" s="2">
        <v>9</v>
      </c>
      <c r="B6242" s="2">
        <v>2021</v>
      </c>
      <c r="C6242" s="4" t="str">
        <f>INDEX(Index!$B$1:$B$500,MATCH($F6242,Index!$A$1:$A$500,0)
)</f>
        <v>ARI</v>
      </c>
      <c r="D6242" s="4">
        <v>0</v>
      </c>
      <c r="E6242" s="141">
        <f t="shared" si="97"/>
        <v>0.32724703781660602</v>
      </c>
      <c r="F6242" s="3" t="s">
        <v>23</v>
      </c>
      <c r="G6242" s="3">
        <v>1</v>
      </c>
      <c r="H6242" s="125">
        <v>0.32724703781660602</v>
      </c>
      <c r="I6242" s="3"/>
      <c r="J6242" s="3"/>
      <c r="K6242" s="3" t="s">
        <v>222</v>
      </c>
      <c r="L6242" s="125">
        <v>0.127870118267986</v>
      </c>
      <c r="M6242" s="3">
        <v>4</v>
      </c>
      <c r="N6242" s="125">
        <v>-0.184860696244114</v>
      </c>
      <c r="O6242" s="3">
        <v>2</v>
      </c>
      <c r="P6242" s="125">
        <v>1.4516223304506E-2</v>
      </c>
      <c r="Q6242" s="3">
        <v>6</v>
      </c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  <c r="AC6242" s="3"/>
      <c r="AD6242" s="3"/>
    </row>
    <row r="6243" spans="1:30" hidden="1" x14ac:dyDescent="0.25">
      <c r="A6243" s="2">
        <v>9</v>
      </c>
      <c r="B6243" s="2">
        <v>2021</v>
      </c>
      <c r="C6243" s="4" t="str">
        <f>INDEX(Index!$B$1:$B$500,MATCH($F6243,Index!$A$1:$A$500,0)
)</f>
        <v>LAR</v>
      </c>
      <c r="D6243" s="4">
        <v>0</v>
      </c>
      <c r="E6243" s="141">
        <f t="shared" si="97"/>
        <v>0.2952995727592998</v>
      </c>
      <c r="F6243" s="3" t="s">
        <v>42</v>
      </c>
      <c r="G6243" s="3">
        <v>2</v>
      </c>
      <c r="H6243" s="125">
        <v>0.2952995727592998</v>
      </c>
      <c r="I6243" s="3"/>
      <c r="J6243" s="3"/>
      <c r="K6243" s="3" t="s">
        <v>139</v>
      </c>
      <c r="L6243" s="125">
        <v>0.17720776244322201</v>
      </c>
      <c r="M6243" s="3">
        <v>2</v>
      </c>
      <c r="N6243" s="125">
        <v>-0.15284280723171001</v>
      </c>
      <c r="O6243" s="3">
        <v>3</v>
      </c>
      <c r="P6243" s="125">
        <v>-3.4750996915632201E-2</v>
      </c>
      <c r="Q6243" s="3">
        <v>28</v>
      </c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  <c r="AC6243" s="3"/>
      <c r="AD6243" s="3"/>
    </row>
    <row r="6244" spans="1:30" hidden="1" x14ac:dyDescent="0.25">
      <c r="A6244" s="2">
        <v>9</v>
      </c>
      <c r="B6244" s="2">
        <v>2021</v>
      </c>
      <c r="C6244" s="4" t="str">
        <f>INDEX(Index!$B$1:$B$500,MATCH($F6244,Index!$A$1:$A$500,0)
)</f>
        <v>BUF</v>
      </c>
      <c r="D6244" s="4">
        <v>0</v>
      </c>
      <c r="E6244" s="141">
        <f t="shared" si="97"/>
        <v>0.24830005208907119</v>
      </c>
      <c r="F6244" s="3" t="s">
        <v>0</v>
      </c>
      <c r="G6244" s="3">
        <v>3</v>
      </c>
      <c r="H6244" s="125">
        <v>0.24830005208907119</v>
      </c>
      <c r="I6244" s="3"/>
      <c r="J6244" s="3"/>
      <c r="K6244" s="3" t="s">
        <v>128</v>
      </c>
      <c r="L6244" s="125">
        <v>-5.9168632962536003E-3</v>
      </c>
      <c r="M6244" s="3">
        <v>17</v>
      </c>
      <c r="N6244" s="125">
        <v>-0.24258749640152699</v>
      </c>
      <c r="O6244" s="3">
        <v>1</v>
      </c>
      <c r="P6244" s="125">
        <v>1.1629418983797799E-2</v>
      </c>
      <c r="Q6244" s="3">
        <v>8</v>
      </c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  <c r="AC6244" s="3"/>
      <c r="AD6244" s="3"/>
    </row>
    <row r="6245" spans="1:30" hidden="1" x14ac:dyDescent="0.25">
      <c r="A6245" s="2">
        <v>9</v>
      </c>
      <c r="B6245" s="2">
        <v>2021</v>
      </c>
      <c r="C6245" s="4" t="str">
        <f>INDEX(Index!$B$1:$B$500,MATCH($F6245,Index!$A$1:$A$500,0)
)</f>
        <v>TB</v>
      </c>
      <c r="D6245" s="4">
        <v>0</v>
      </c>
      <c r="E6245" s="141">
        <f t="shared" si="97"/>
        <v>0.24291151918732018</v>
      </c>
      <c r="F6245" s="3" t="s">
        <v>38</v>
      </c>
      <c r="G6245" s="3">
        <v>4</v>
      </c>
      <c r="H6245" s="125">
        <v>0.24291151918732018</v>
      </c>
      <c r="I6245" s="3"/>
      <c r="J6245" s="3"/>
      <c r="K6245" s="3" t="s">
        <v>133</v>
      </c>
      <c r="L6245" s="125">
        <v>0.23808022890854699</v>
      </c>
      <c r="M6245" s="3">
        <v>1</v>
      </c>
      <c r="N6245" s="125">
        <v>-2.5765513691367901E-2</v>
      </c>
      <c r="O6245" s="3">
        <v>16</v>
      </c>
      <c r="P6245" s="125">
        <v>-2.09342234125947E-2</v>
      </c>
      <c r="Q6245" s="3">
        <v>23</v>
      </c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  <c r="AC6245" s="3"/>
      <c r="AD6245" s="3"/>
    </row>
    <row r="6246" spans="1:30" hidden="1" x14ac:dyDescent="0.25">
      <c r="A6246" s="2">
        <v>9</v>
      </c>
      <c r="B6246" s="2">
        <v>2021</v>
      </c>
      <c r="C6246" s="4" t="str">
        <f>INDEX(Index!$B$1:$B$500,MATCH($F6246,Index!$A$1:$A$500,0)
)</f>
        <v>DAL</v>
      </c>
      <c r="D6246" s="4">
        <v>0</v>
      </c>
      <c r="E6246" s="141">
        <f t="shared" si="97"/>
        <v>0.18010268152604697</v>
      </c>
      <c r="F6246" s="3" t="s">
        <v>3</v>
      </c>
      <c r="G6246" s="3">
        <v>5</v>
      </c>
      <c r="H6246" s="125">
        <v>0.18010268152604697</v>
      </c>
      <c r="I6246" s="3"/>
      <c r="J6246" s="3"/>
      <c r="K6246" s="3" t="s">
        <v>133</v>
      </c>
      <c r="L6246" s="125">
        <v>0.162522065943114</v>
      </c>
      <c r="M6246" s="3">
        <v>3</v>
      </c>
      <c r="N6246" s="125">
        <v>-3.9114402382333699E-2</v>
      </c>
      <c r="O6246" s="3">
        <v>11</v>
      </c>
      <c r="P6246" s="125">
        <v>-2.1533786799400701E-2</v>
      </c>
      <c r="Q6246" s="3">
        <v>24</v>
      </c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  <c r="AC6246" s="3"/>
      <c r="AD6246" s="3"/>
    </row>
    <row r="6247" spans="1:30" hidden="1" x14ac:dyDescent="0.25">
      <c r="A6247" s="2">
        <v>9</v>
      </c>
      <c r="B6247" s="2">
        <v>2021</v>
      </c>
      <c r="C6247" s="4" t="str">
        <f>INDEX(Index!$B$1:$B$500,MATCH($F6247,Index!$A$1:$A$500,0)
)</f>
        <v>CLE</v>
      </c>
      <c r="D6247" s="4">
        <v>0</v>
      </c>
      <c r="E6247" s="141">
        <f t="shared" si="97"/>
        <v>0.1756564889392892</v>
      </c>
      <c r="F6247" s="3" t="s">
        <v>10</v>
      </c>
      <c r="G6247" s="3">
        <v>6</v>
      </c>
      <c r="H6247" s="125">
        <v>0.1756564889392892</v>
      </c>
      <c r="I6247" s="3"/>
      <c r="J6247" s="3"/>
      <c r="K6247" s="3" t="s">
        <v>136</v>
      </c>
      <c r="L6247" s="125">
        <v>0.115847964365438</v>
      </c>
      <c r="M6247" s="3">
        <v>9</v>
      </c>
      <c r="N6247" s="125">
        <v>-4.4988364796076798E-2</v>
      </c>
      <c r="O6247" s="3">
        <v>9</v>
      </c>
      <c r="P6247" s="125">
        <v>1.48201597777744E-2</v>
      </c>
      <c r="Q6247" s="3">
        <v>5</v>
      </c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  <c r="AC6247" s="3"/>
      <c r="AD6247" s="3"/>
    </row>
    <row r="6248" spans="1:30" hidden="1" x14ac:dyDescent="0.25">
      <c r="A6248" s="2">
        <v>9</v>
      </c>
      <c r="B6248" s="2">
        <v>2021</v>
      </c>
      <c r="C6248" s="4" t="str">
        <f>INDEX(Index!$B$1:$B$500,MATCH($F6248,Index!$A$1:$A$500,0)
)</f>
        <v>SEA</v>
      </c>
      <c r="D6248" s="4">
        <v>0</v>
      </c>
      <c r="E6248" s="141">
        <f t="shared" si="97"/>
        <v>0.15392346616709263</v>
      </c>
      <c r="F6248" s="3" t="s">
        <v>30</v>
      </c>
      <c r="G6248" s="3">
        <v>7</v>
      </c>
      <c r="H6248" s="125">
        <v>0.15392346616709263</v>
      </c>
      <c r="I6248" s="3"/>
      <c r="J6248" s="3"/>
      <c r="K6248" s="3" t="s">
        <v>129</v>
      </c>
      <c r="L6248" s="125">
        <v>0.120845364120229</v>
      </c>
      <c r="M6248" s="3">
        <v>6</v>
      </c>
      <c r="N6248" s="125">
        <v>-3.2007187476322703E-2</v>
      </c>
      <c r="O6248" s="3">
        <v>13</v>
      </c>
      <c r="P6248" s="125">
        <v>1.0709145705409199E-3</v>
      </c>
      <c r="Q6248" s="3">
        <v>13</v>
      </c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  <c r="AC6248" s="3"/>
      <c r="AD6248" s="3"/>
    </row>
    <row r="6249" spans="1:30" hidden="1" x14ac:dyDescent="0.25">
      <c r="A6249" s="2">
        <v>9</v>
      </c>
      <c r="B6249" s="2">
        <v>2021</v>
      </c>
      <c r="C6249" s="4" t="str">
        <f>INDEX(Index!$B$1:$B$500,MATCH($F6249,Index!$A$1:$A$500,0)
)</f>
        <v>BAL</v>
      </c>
      <c r="D6249" s="4">
        <v>0</v>
      </c>
      <c r="E6249" s="141">
        <f t="shared" si="97"/>
        <v>0.12546629984460722</v>
      </c>
      <c r="F6249" s="3" t="s">
        <v>18</v>
      </c>
      <c r="G6249" s="3">
        <v>8</v>
      </c>
      <c r="H6249" s="125">
        <v>0.12546629984460722</v>
      </c>
      <c r="I6249" s="3"/>
      <c r="J6249" s="3"/>
      <c r="K6249" s="3" t="s">
        <v>133</v>
      </c>
      <c r="L6249" s="125">
        <v>0.12574965369219601</v>
      </c>
      <c r="M6249" s="3">
        <v>5</v>
      </c>
      <c r="N6249" s="125">
        <v>4.0861293290181198E-2</v>
      </c>
      <c r="O6249" s="3">
        <v>22</v>
      </c>
      <c r="P6249" s="125">
        <v>4.0577939442592401E-2</v>
      </c>
      <c r="Q6249" s="3">
        <v>2</v>
      </c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  <c r="AC6249" s="3"/>
      <c r="AD6249" s="3"/>
    </row>
    <row r="6250" spans="1:30" hidden="1" x14ac:dyDescent="0.25">
      <c r="A6250" s="2">
        <v>9</v>
      </c>
      <c r="B6250" s="2">
        <v>2021</v>
      </c>
      <c r="C6250" s="4" t="str">
        <f>INDEX(Index!$B$1:$B$500,MATCH($F6250,Index!$A$1:$A$500,0)
)</f>
        <v>IND</v>
      </c>
      <c r="D6250" s="4">
        <v>0</v>
      </c>
      <c r="E6250" s="141">
        <f t="shared" si="97"/>
        <v>0.11056607018744301</v>
      </c>
      <c r="F6250" s="3" t="s">
        <v>35</v>
      </c>
      <c r="G6250" s="3">
        <v>9</v>
      </c>
      <c r="H6250" s="125">
        <v>0.11056607018744301</v>
      </c>
      <c r="I6250" s="3"/>
      <c r="J6250" s="3"/>
      <c r="K6250" s="3" t="s">
        <v>135</v>
      </c>
      <c r="L6250" s="125">
        <v>8.6397127984192107E-2</v>
      </c>
      <c r="M6250" s="3">
        <v>11</v>
      </c>
      <c r="N6250" s="125">
        <v>-3.07364006697762E-2</v>
      </c>
      <c r="O6250" s="3">
        <v>14</v>
      </c>
      <c r="P6250" s="125">
        <v>-6.5674584665253001E-3</v>
      </c>
      <c r="Q6250" s="3">
        <v>18</v>
      </c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3"/>
      <c r="AD6250" s="3"/>
    </row>
    <row r="6251" spans="1:30" hidden="1" x14ac:dyDescent="0.25">
      <c r="A6251" s="2">
        <v>9</v>
      </c>
      <c r="B6251" s="2">
        <v>2021</v>
      </c>
      <c r="C6251" s="4" t="str">
        <f>INDEX(Index!$B$1:$B$500,MATCH($F6251,Index!$A$1:$A$500,0)
)</f>
        <v>NO</v>
      </c>
      <c r="D6251" s="4">
        <v>0</v>
      </c>
      <c r="E6251" s="141">
        <f t="shared" si="97"/>
        <v>0.10388841342065611</v>
      </c>
      <c r="F6251" s="3" t="s">
        <v>27</v>
      </c>
      <c r="G6251" s="3">
        <v>10</v>
      </c>
      <c r="H6251" s="125">
        <v>0.10388841342065611</v>
      </c>
      <c r="I6251" s="3"/>
      <c r="J6251" s="3"/>
      <c r="K6251" s="3" t="s">
        <v>128</v>
      </c>
      <c r="L6251" s="125">
        <v>-3.0646304038606999E-2</v>
      </c>
      <c r="M6251" s="3">
        <v>20</v>
      </c>
      <c r="N6251" s="125">
        <v>-0.114071869172747</v>
      </c>
      <c r="O6251" s="3">
        <v>4</v>
      </c>
      <c r="P6251" s="125">
        <v>2.0462848286516101E-2</v>
      </c>
      <c r="Q6251" s="3">
        <v>3</v>
      </c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3"/>
      <c r="AD6251" s="3"/>
    </row>
    <row r="6252" spans="1:30" hidden="1" x14ac:dyDescent="0.25">
      <c r="A6252" s="2">
        <v>9</v>
      </c>
      <c r="B6252" s="2">
        <v>2021</v>
      </c>
      <c r="C6252" s="4" t="str">
        <f>INDEX(Index!$B$1:$B$500,MATCH($F6252,Index!$A$1:$A$500,0)
)</f>
        <v>SF</v>
      </c>
      <c r="D6252" s="4">
        <v>0</v>
      </c>
      <c r="E6252" s="141">
        <f t="shared" si="97"/>
        <v>0.10119475275074664</v>
      </c>
      <c r="F6252" s="3" t="s">
        <v>1</v>
      </c>
      <c r="G6252" s="3">
        <v>11</v>
      </c>
      <c r="H6252" s="125">
        <v>0.10119475275074664</v>
      </c>
      <c r="I6252" s="3"/>
      <c r="J6252" s="3"/>
      <c r="K6252" s="3" t="s">
        <v>129</v>
      </c>
      <c r="L6252" s="125">
        <v>0.118352629569468</v>
      </c>
      <c r="M6252" s="3">
        <v>7</v>
      </c>
      <c r="N6252" s="125">
        <v>1.657515249248E-2</v>
      </c>
      <c r="O6252" s="3">
        <v>20</v>
      </c>
      <c r="P6252" s="125">
        <v>-5.82724326241358E-4</v>
      </c>
      <c r="Q6252" s="3">
        <v>14</v>
      </c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3"/>
      <c r="AD6252" s="3"/>
    </row>
    <row r="6253" spans="1:30" hidden="1" x14ac:dyDescent="0.25">
      <c r="A6253" s="2">
        <v>9</v>
      </c>
      <c r="B6253" s="2">
        <v>2021</v>
      </c>
      <c r="C6253" s="4" t="str">
        <f>INDEX(Index!$B$1:$B$500,MATCH($F6253,Index!$A$1:$A$500,0)
)</f>
        <v>TEN</v>
      </c>
      <c r="D6253" s="4">
        <v>0</v>
      </c>
      <c r="E6253" s="141">
        <f t="shared" si="97"/>
        <v>8.5183321618755872E-2</v>
      </c>
      <c r="F6253" s="3" t="s">
        <v>45</v>
      </c>
      <c r="G6253" s="3">
        <v>12</v>
      </c>
      <c r="H6253" s="125">
        <v>8.5183321618755872E-2</v>
      </c>
      <c r="I6253" s="3"/>
      <c r="J6253" s="3"/>
      <c r="K6253" s="3" t="s">
        <v>139</v>
      </c>
      <c r="L6253" s="125">
        <v>2.1083693039351599E-2</v>
      </c>
      <c r="M6253" s="3">
        <v>14</v>
      </c>
      <c r="N6253" s="125">
        <v>-7.0026014533770498E-2</v>
      </c>
      <c r="O6253" s="3">
        <v>5</v>
      </c>
      <c r="P6253" s="125">
        <v>-5.9263859543662199E-3</v>
      </c>
      <c r="Q6253" s="3">
        <v>17</v>
      </c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  <c r="AC6253" s="3"/>
      <c r="AD6253" s="3"/>
    </row>
    <row r="6254" spans="1:30" hidden="1" x14ac:dyDescent="0.25">
      <c r="A6254" s="2">
        <v>9</v>
      </c>
      <c r="B6254" s="2">
        <v>2021</v>
      </c>
      <c r="C6254" s="4" t="str">
        <f>INDEX(Index!$B$1:$B$500,MATCH($F6254,Index!$A$1:$A$500,0)
)</f>
        <v>GB</v>
      </c>
      <c r="D6254" s="4">
        <v>0</v>
      </c>
      <c r="E6254" s="141">
        <f t="shared" si="97"/>
        <v>6.792099588191039E-2</v>
      </c>
      <c r="F6254" s="3" t="s">
        <v>20</v>
      </c>
      <c r="G6254" s="3">
        <v>13</v>
      </c>
      <c r="H6254" s="125">
        <v>6.792099588191039E-2</v>
      </c>
      <c r="I6254" s="3"/>
      <c r="J6254" s="3"/>
      <c r="K6254" s="3" t="s">
        <v>139</v>
      </c>
      <c r="L6254" s="125">
        <v>8.4549995145201701E-2</v>
      </c>
      <c r="M6254" s="3">
        <v>12</v>
      </c>
      <c r="N6254" s="125">
        <v>-4.0078153739943702E-2</v>
      </c>
      <c r="O6254" s="3">
        <v>10</v>
      </c>
      <c r="P6254" s="125">
        <v>-5.6707153003234999E-2</v>
      </c>
      <c r="Q6254" s="3">
        <v>30</v>
      </c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  <c r="AC6254" s="3"/>
      <c r="AD6254" s="3"/>
    </row>
    <row r="6255" spans="1:30" hidden="1" x14ac:dyDescent="0.25">
      <c r="A6255" s="2">
        <v>9</v>
      </c>
      <c r="B6255" s="2">
        <v>2021</v>
      </c>
      <c r="C6255" s="4" t="str">
        <f>INDEX(Index!$B$1:$B$500,MATCH($F6255,Index!$A$1:$A$500,0)
)</f>
        <v>MIN</v>
      </c>
      <c r="D6255" s="4">
        <v>0</v>
      </c>
      <c r="E6255" s="141">
        <f t="shared" si="97"/>
        <v>5.9805083777025501E-2</v>
      </c>
      <c r="F6255" s="3" t="s">
        <v>46</v>
      </c>
      <c r="G6255" s="3">
        <v>14</v>
      </c>
      <c r="H6255" s="125">
        <v>5.9805083777025501E-2</v>
      </c>
      <c r="I6255" s="3"/>
      <c r="J6255" s="3"/>
      <c r="K6255" s="3" t="s">
        <v>129</v>
      </c>
      <c r="L6255" s="125">
        <v>4.3708295566595702E-2</v>
      </c>
      <c r="M6255" s="3">
        <v>13</v>
      </c>
      <c r="N6255" s="125">
        <v>-2.6711035309785101E-2</v>
      </c>
      <c r="O6255" s="3">
        <v>15</v>
      </c>
      <c r="P6255" s="125">
        <v>-1.06142470993553E-2</v>
      </c>
      <c r="Q6255" s="3">
        <v>19</v>
      </c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  <c r="AC6255" s="3"/>
      <c r="AD6255" s="3"/>
    </row>
    <row r="6256" spans="1:30" hidden="1" x14ac:dyDescent="0.25">
      <c r="A6256" s="2">
        <v>9</v>
      </c>
      <c r="B6256" s="2">
        <v>2021</v>
      </c>
      <c r="C6256" s="4" t="str">
        <f>INDEX(Index!$B$1:$B$500,MATCH($F6256,Index!$A$1:$A$500,0)
)</f>
        <v>KC</v>
      </c>
      <c r="D6256" s="4">
        <v>0</v>
      </c>
      <c r="E6256" s="141">
        <f t="shared" si="97"/>
        <v>3.6979530448492497E-2</v>
      </c>
      <c r="F6256" s="3" t="s">
        <v>5</v>
      </c>
      <c r="G6256" s="3">
        <v>15</v>
      </c>
      <c r="H6256" s="125">
        <v>3.6979530448492497E-2</v>
      </c>
      <c r="I6256" s="3"/>
      <c r="J6256" s="3"/>
      <c r="K6256" s="3" t="s">
        <v>136</v>
      </c>
      <c r="L6256" s="125">
        <v>0.11700916741811999</v>
      </c>
      <c r="M6256" s="3">
        <v>8</v>
      </c>
      <c r="N6256" s="125">
        <v>0.121580074653346</v>
      </c>
      <c r="O6256" s="3">
        <v>27</v>
      </c>
      <c r="P6256" s="125">
        <v>4.1550437683718501E-2</v>
      </c>
      <c r="Q6256" s="3">
        <v>1</v>
      </c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  <c r="AC6256" s="3"/>
      <c r="AD6256" s="3"/>
    </row>
    <row r="6257" spans="1:30" hidden="1" x14ac:dyDescent="0.25">
      <c r="A6257" s="2">
        <v>9</v>
      </c>
      <c r="B6257" s="2">
        <v>2021</v>
      </c>
      <c r="C6257" s="4" t="str">
        <f>INDEX(Index!$B$1:$B$500,MATCH($F6257,Index!$A$1:$A$500,0)
)</f>
        <v>LV</v>
      </c>
      <c r="D6257" s="4">
        <v>0</v>
      </c>
      <c r="E6257" s="141">
        <f t="shared" si="97"/>
        <v>1.2355509472937114E-2</v>
      </c>
      <c r="F6257" s="3" t="s">
        <v>53</v>
      </c>
      <c r="G6257" s="3">
        <v>16</v>
      </c>
      <c r="H6257" s="125">
        <v>1.2355509472937114E-2</v>
      </c>
      <c r="I6257" s="3"/>
      <c r="J6257" s="3"/>
      <c r="K6257" s="3" t="s">
        <v>128</v>
      </c>
      <c r="L6257" s="125">
        <v>7.9255947097860192E-3</v>
      </c>
      <c r="M6257" s="3">
        <v>15</v>
      </c>
      <c r="N6257" s="125">
        <v>-3.67847347477082E-2</v>
      </c>
      <c r="O6257" s="3">
        <v>12</v>
      </c>
      <c r="P6257" s="125">
        <v>-3.2354819984557102E-2</v>
      </c>
      <c r="Q6257" s="3">
        <v>26</v>
      </c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  <c r="AC6257" s="3"/>
      <c r="AD6257" s="3"/>
    </row>
    <row r="6258" spans="1:30" hidden="1" x14ac:dyDescent="0.25">
      <c r="A6258" s="2">
        <v>9</v>
      </c>
      <c r="B6258" s="2">
        <v>2021</v>
      </c>
      <c r="C6258" s="4" t="str">
        <f>INDEX(Index!$B$1:$B$500,MATCH($F6258,Index!$A$1:$A$500,0)
)</f>
        <v>NE</v>
      </c>
      <c r="D6258" s="4">
        <v>0</v>
      </c>
      <c r="E6258" s="141">
        <f t="shared" si="97"/>
        <v>7.8974320810420544E-3</v>
      </c>
      <c r="F6258" s="3" t="s">
        <v>17</v>
      </c>
      <c r="G6258" s="3">
        <v>17</v>
      </c>
      <c r="H6258" s="125">
        <v>7.8974320810420544E-3</v>
      </c>
      <c r="I6258" s="3"/>
      <c r="J6258" s="3"/>
      <c r="K6258" s="3" t="s">
        <v>136</v>
      </c>
      <c r="L6258" s="125">
        <v>-5.07211106490605E-2</v>
      </c>
      <c r="M6258" s="3">
        <v>22</v>
      </c>
      <c r="N6258" s="125">
        <v>-5.3282756708795703E-2</v>
      </c>
      <c r="O6258" s="3">
        <v>7</v>
      </c>
      <c r="P6258" s="125">
        <v>5.3357860213068499E-3</v>
      </c>
      <c r="Q6258" s="3">
        <v>10</v>
      </c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  <c r="AC6258" s="3"/>
      <c r="AD6258" s="3"/>
    </row>
    <row r="6259" spans="1:30" hidden="1" x14ac:dyDescent="0.25">
      <c r="A6259" s="2">
        <v>9</v>
      </c>
      <c r="B6259" s="2">
        <v>2021</v>
      </c>
      <c r="C6259" s="4" t="str">
        <f>INDEX(Index!$B$1:$B$500,MATCH($F6259,Index!$A$1:$A$500,0)
)</f>
        <v>PIT</v>
      </c>
      <c r="D6259" s="4">
        <v>0</v>
      </c>
      <c r="E6259" s="141">
        <f t="shared" si="97"/>
        <v>-3.0575897607418414E-3</v>
      </c>
      <c r="F6259" s="3" t="s">
        <v>32</v>
      </c>
      <c r="G6259" s="3">
        <v>18</v>
      </c>
      <c r="H6259" s="125">
        <v>-3.0575897607418414E-3</v>
      </c>
      <c r="I6259" s="3"/>
      <c r="J6259" s="3"/>
      <c r="K6259" s="3" t="s">
        <v>128</v>
      </c>
      <c r="L6259" s="125">
        <v>-1.2924379476179301E-2</v>
      </c>
      <c r="M6259" s="3">
        <v>19</v>
      </c>
      <c r="N6259" s="125">
        <v>-1.5391380246167799E-2</v>
      </c>
      <c r="O6259" s="3">
        <v>18</v>
      </c>
      <c r="P6259" s="125">
        <v>-5.5245905307303401E-3</v>
      </c>
      <c r="Q6259" s="3">
        <v>16</v>
      </c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  <c r="AC6259" s="3"/>
      <c r="AD6259" s="3"/>
    </row>
    <row r="6260" spans="1:30" hidden="1" x14ac:dyDescent="0.25">
      <c r="A6260" s="2">
        <v>9</v>
      </c>
      <c r="B6260" s="2">
        <v>2021</v>
      </c>
      <c r="C6260" s="4" t="str">
        <f>INDEX(Index!$B$1:$B$500,MATCH($F6260,Index!$A$1:$A$500,0)
)</f>
        <v>LAC</v>
      </c>
      <c r="D6260" s="4">
        <v>0</v>
      </c>
      <c r="E6260" s="141">
        <f t="shared" si="97"/>
        <v>-1.9204540681756602E-2</v>
      </c>
      <c r="F6260" s="3" t="s">
        <v>28</v>
      </c>
      <c r="G6260" s="3">
        <v>19</v>
      </c>
      <c r="H6260" s="125">
        <v>-1.9204540681756602E-2</v>
      </c>
      <c r="I6260" s="3"/>
      <c r="J6260" s="3"/>
      <c r="K6260" s="3" t="s">
        <v>128</v>
      </c>
      <c r="L6260" s="125">
        <v>0.109613430205937</v>
      </c>
      <c r="M6260" s="3">
        <v>10</v>
      </c>
      <c r="N6260" s="125">
        <v>6.7944762210927601E-2</v>
      </c>
      <c r="O6260" s="3">
        <v>25</v>
      </c>
      <c r="P6260" s="125">
        <v>-6.0873208676766002E-2</v>
      </c>
      <c r="Q6260" s="3">
        <v>31</v>
      </c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  <c r="AC6260" s="3"/>
      <c r="AD6260" s="3"/>
    </row>
    <row r="6261" spans="1:30" hidden="1" x14ac:dyDescent="0.25">
      <c r="A6261" s="2">
        <v>9</v>
      </c>
      <c r="B6261" s="2">
        <v>2021</v>
      </c>
      <c r="C6261" s="4" t="str">
        <f>INDEX(Index!$B$1:$B$500,MATCH($F6261,Index!$A$1:$A$500,0)
)</f>
        <v>CIN</v>
      </c>
      <c r="D6261" s="4">
        <v>0</v>
      </c>
      <c r="E6261" s="141">
        <f t="shared" si="97"/>
        <v>-1.9272454675141149E-2</v>
      </c>
      <c r="F6261" s="3" t="s">
        <v>24</v>
      </c>
      <c r="G6261" s="3">
        <v>20</v>
      </c>
      <c r="H6261" s="125">
        <v>-1.9272454675141149E-2</v>
      </c>
      <c r="I6261" s="3"/>
      <c r="J6261" s="3"/>
      <c r="K6261" s="3" t="s">
        <v>136</v>
      </c>
      <c r="L6261" s="125">
        <v>-6.6222918825345894E-2</v>
      </c>
      <c r="M6261" s="3">
        <v>23</v>
      </c>
      <c r="N6261" s="125">
        <v>-4.7617945043202402E-2</v>
      </c>
      <c r="O6261" s="3">
        <v>8</v>
      </c>
      <c r="P6261" s="125">
        <v>-6.6748089299765502E-4</v>
      </c>
      <c r="Q6261" s="3">
        <v>15</v>
      </c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  <c r="AC6261" s="3"/>
      <c r="AD6261" s="3"/>
    </row>
    <row r="6262" spans="1:30" hidden="1" x14ac:dyDescent="0.25">
      <c r="A6262" s="2">
        <v>9</v>
      </c>
      <c r="B6262" s="2">
        <v>2021</v>
      </c>
      <c r="C6262" s="4" t="str">
        <f>INDEX(Index!$B$1:$B$500,MATCH($F6262,Index!$A$1:$A$500,0)
)</f>
        <v>PHI</v>
      </c>
      <c r="D6262" s="4">
        <v>0</v>
      </c>
      <c r="E6262" s="141">
        <f t="shared" si="97"/>
        <v>-6.3645924184513591E-2</v>
      </c>
      <c r="F6262" s="3" t="s">
        <v>7</v>
      </c>
      <c r="G6262" s="3">
        <v>21</v>
      </c>
      <c r="H6262" s="125">
        <v>-6.3645924184513591E-2</v>
      </c>
      <c r="I6262" s="3"/>
      <c r="J6262" s="3"/>
      <c r="K6262" s="3" t="s">
        <v>140</v>
      </c>
      <c r="L6262" s="125">
        <v>6.4791923807081099E-3</v>
      </c>
      <c r="M6262" s="3">
        <v>16</v>
      </c>
      <c r="N6262" s="125">
        <v>5.2826379335539901E-2</v>
      </c>
      <c r="O6262" s="3">
        <v>24</v>
      </c>
      <c r="P6262" s="125">
        <v>-1.7298737229681799E-2</v>
      </c>
      <c r="Q6262" s="3">
        <v>20</v>
      </c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  <c r="AC6262" s="3"/>
      <c r="AD6262" s="3"/>
    </row>
    <row r="6263" spans="1:30" hidden="1" x14ac:dyDescent="0.25">
      <c r="A6263" s="2">
        <v>9</v>
      </c>
      <c r="B6263" s="2">
        <v>2021</v>
      </c>
      <c r="C6263" s="4" t="str">
        <f>INDEX(Index!$B$1:$B$500,MATCH($F6263,Index!$A$1:$A$500,0)
)</f>
        <v>DEN</v>
      </c>
      <c r="D6263" s="4">
        <v>0</v>
      </c>
      <c r="E6263" s="141">
        <f t="shared" si="97"/>
        <v>-9.5890830277875094E-2</v>
      </c>
      <c r="F6263" s="3" t="s">
        <v>39</v>
      </c>
      <c r="G6263" s="3">
        <v>22</v>
      </c>
      <c r="H6263" s="125">
        <v>-9.5890830277875094E-2</v>
      </c>
      <c r="I6263" s="3"/>
      <c r="J6263" s="3"/>
      <c r="K6263" s="3" t="s">
        <v>136</v>
      </c>
      <c r="L6263" s="125">
        <v>-3.1748064998981099E-2</v>
      </c>
      <c r="M6263" s="3">
        <v>21</v>
      </c>
      <c r="N6263" s="125">
        <v>1.36279606331851E-2</v>
      </c>
      <c r="O6263" s="3">
        <v>19</v>
      </c>
      <c r="P6263" s="125">
        <v>-5.0514804645708899E-2</v>
      </c>
      <c r="Q6263" s="3">
        <v>29</v>
      </c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3"/>
      <c r="AD6263" s="3"/>
    </row>
    <row r="6264" spans="1:30" hidden="1" x14ac:dyDescent="0.25">
      <c r="A6264" s="2">
        <v>9</v>
      </c>
      <c r="B6264" s="2">
        <v>2021</v>
      </c>
      <c r="C6264" s="4" t="str">
        <f>INDEX(Index!$B$1:$B$500,MATCH($F6264,Index!$A$1:$A$500,0)
)</f>
        <v>CHI</v>
      </c>
      <c r="D6264" s="4">
        <v>0</v>
      </c>
      <c r="E6264" s="141">
        <f t="shared" si="97"/>
        <v>-0.12093640776089155</v>
      </c>
      <c r="F6264" s="3" t="s">
        <v>64</v>
      </c>
      <c r="G6264" s="3">
        <v>23</v>
      </c>
      <c r="H6264" s="125">
        <v>-0.12093640776089155</v>
      </c>
      <c r="I6264" s="3"/>
      <c r="J6264" s="3"/>
      <c r="K6264" s="3" t="s">
        <v>140</v>
      </c>
      <c r="L6264" s="125">
        <v>-0.14010338840768399</v>
      </c>
      <c r="M6264" s="3">
        <v>27</v>
      </c>
      <c r="N6264" s="125">
        <v>-1.5980799520028802E-2</v>
      </c>
      <c r="O6264" s="3">
        <v>17</v>
      </c>
      <c r="P6264" s="125">
        <v>3.1861811267636401E-3</v>
      </c>
      <c r="Q6264" s="3">
        <v>11</v>
      </c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3"/>
      <c r="AD6264" s="3"/>
    </row>
    <row r="6265" spans="1:30" hidden="1" x14ac:dyDescent="0.25">
      <c r="A6265" s="2">
        <v>9</v>
      </c>
      <c r="B6265" s="2">
        <v>2021</v>
      </c>
      <c r="C6265" s="4" t="str">
        <f>INDEX(Index!$B$1:$B$500,MATCH($F6265,Index!$A$1:$A$500,0)
)</f>
        <v>NYG</v>
      </c>
      <c r="D6265" s="4">
        <v>0</v>
      </c>
      <c r="E6265" s="141">
        <f t="shared" si="97"/>
        <v>-0.17411352025978963</v>
      </c>
      <c r="F6265" s="3" t="s">
        <v>15</v>
      </c>
      <c r="G6265" s="3">
        <v>24</v>
      </c>
      <c r="H6265" s="125">
        <v>-0.17411352025978963</v>
      </c>
      <c r="I6265" s="3"/>
      <c r="J6265" s="3"/>
      <c r="K6265" s="3" t="s">
        <v>140</v>
      </c>
      <c r="L6265" s="125">
        <v>-0.13666316697067901</v>
      </c>
      <c r="M6265" s="3">
        <v>26</v>
      </c>
      <c r="N6265" s="125">
        <v>4.5555888269187397E-2</v>
      </c>
      <c r="O6265" s="3">
        <v>23</v>
      </c>
      <c r="P6265" s="125">
        <v>8.1055349800768003E-3</v>
      </c>
      <c r="Q6265" s="3">
        <v>9</v>
      </c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  <c r="AC6265" s="3"/>
      <c r="AD6265" s="3"/>
    </row>
    <row r="6266" spans="1:30" hidden="1" x14ac:dyDescent="0.25">
      <c r="A6266" s="2">
        <v>9</v>
      </c>
      <c r="B6266" s="2">
        <v>2021</v>
      </c>
      <c r="C6266" s="4" t="str">
        <f>INDEX(Index!$B$1:$B$500,MATCH($F6266,Index!$A$1:$A$500,0)
)</f>
        <v>WAS</v>
      </c>
      <c r="D6266" s="4">
        <v>0</v>
      </c>
      <c r="E6266" s="141">
        <f t="shared" si="97"/>
        <v>-0.17681346930687472</v>
      </c>
      <c r="F6266" s="3" t="s">
        <v>26</v>
      </c>
      <c r="G6266" s="3">
        <v>25</v>
      </c>
      <c r="H6266" s="125">
        <v>-0.17681346930687472</v>
      </c>
      <c r="I6266" s="3"/>
      <c r="J6266" s="3"/>
      <c r="K6266" s="3" t="s">
        <v>130</v>
      </c>
      <c r="L6266" s="125">
        <v>-7.1193875184225102E-3</v>
      </c>
      <c r="M6266" s="3">
        <v>18</v>
      </c>
      <c r="N6266" s="125">
        <v>0.18152923387168601</v>
      </c>
      <c r="O6266" s="3">
        <v>32</v>
      </c>
      <c r="P6266" s="125">
        <v>1.18351520832338E-2</v>
      </c>
      <c r="Q6266" s="3">
        <v>7</v>
      </c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3"/>
      <c r="AD6266" s="3"/>
    </row>
    <row r="6267" spans="1:30" hidden="1" x14ac:dyDescent="0.25">
      <c r="A6267" s="2">
        <v>9</v>
      </c>
      <c r="B6267" s="2">
        <v>2021</v>
      </c>
      <c r="C6267" s="4" t="str">
        <f>INDEX(Index!$B$1:$B$500,MATCH($F6267,Index!$A$1:$A$500,0)
)</f>
        <v>CAR</v>
      </c>
      <c r="D6267" s="4">
        <v>0</v>
      </c>
      <c r="E6267" s="141">
        <f t="shared" si="97"/>
        <v>-0.1939084650353628</v>
      </c>
      <c r="F6267" s="3" t="s">
        <v>51</v>
      </c>
      <c r="G6267" s="3">
        <v>26</v>
      </c>
      <c r="H6267" s="125">
        <v>-0.1939084650353628</v>
      </c>
      <c r="I6267" s="3"/>
      <c r="J6267" s="3"/>
      <c r="K6267" s="3" t="s">
        <v>135</v>
      </c>
      <c r="L6267" s="125">
        <v>-0.23075735610238601</v>
      </c>
      <c r="M6267" s="3">
        <v>30</v>
      </c>
      <c r="N6267" s="125">
        <v>-5.64895401162675E-2</v>
      </c>
      <c r="O6267" s="3">
        <v>6</v>
      </c>
      <c r="P6267" s="125">
        <v>-1.9640649049244299E-2</v>
      </c>
      <c r="Q6267" s="3">
        <v>22</v>
      </c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  <c r="AC6267" s="3"/>
      <c r="AD6267" s="3"/>
    </row>
    <row r="6268" spans="1:30" hidden="1" x14ac:dyDescent="0.25">
      <c r="A6268" s="2">
        <v>9</v>
      </c>
      <c r="B6268" s="2">
        <v>2021</v>
      </c>
      <c r="C6268" s="4" t="str">
        <f>INDEX(Index!$B$1:$B$500,MATCH($F6268,Index!$A$1:$A$500,0)
)</f>
        <v>MIA</v>
      </c>
      <c r="D6268" s="4">
        <v>0</v>
      </c>
      <c r="E6268" s="141">
        <f t="shared" si="97"/>
        <v>-0.25927655006298461</v>
      </c>
      <c r="F6268" s="3" t="s">
        <v>4</v>
      </c>
      <c r="G6268" s="3">
        <v>27</v>
      </c>
      <c r="H6268" s="125">
        <v>-0.25927655006298461</v>
      </c>
      <c r="I6268" s="3"/>
      <c r="J6268" s="3"/>
      <c r="K6268" s="3" t="s">
        <v>141</v>
      </c>
      <c r="L6268" s="125">
        <v>-0.15382567883731099</v>
      </c>
      <c r="M6268" s="3">
        <v>29</v>
      </c>
      <c r="N6268" s="125">
        <v>7.1767745498596505E-2</v>
      </c>
      <c r="O6268" s="3">
        <v>26</v>
      </c>
      <c r="P6268" s="125">
        <v>-3.3683125727077101E-2</v>
      </c>
      <c r="Q6268" s="3">
        <v>27</v>
      </c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  <c r="AC6268" s="3"/>
      <c r="AD6268" s="3"/>
    </row>
    <row r="6269" spans="1:30" hidden="1" x14ac:dyDescent="0.25">
      <c r="A6269" s="2">
        <v>9</v>
      </c>
      <c r="B6269" s="2">
        <v>2021</v>
      </c>
      <c r="C6269" s="4" t="str">
        <f>INDEX(Index!$B$1:$B$500,MATCH($F6269,Index!$A$1:$A$500,0)
)</f>
        <v>JAX</v>
      </c>
      <c r="D6269" s="4">
        <v>0</v>
      </c>
      <c r="E6269" s="141">
        <f t="shared" si="97"/>
        <v>-0.26478287124671873</v>
      </c>
      <c r="F6269" s="3" t="s">
        <v>12</v>
      </c>
      <c r="G6269" s="3">
        <v>28</v>
      </c>
      <c r="H6269" s="125">
        <v>-0.26478287124671873</v>
      </c>
      <c r="I6269" s="3"/>
      <c r="J6269" s="3"/>
      <c r="K6269" s="3" t="s">
        <v>130</v>
      </c>
      <c r="L6269" s="125">
        <v>-8.4549131299164498E-2</v>
      </c>
      <c r="M6269" s="3">
        <v>24</v>
      </c>
      <c r="N6269" s="125">
        <v>0.155776478089929</v>
      </c>
      <c r="O6269" s="3">
        <v>31</v>
      </c>
      <c r="P6269" s="125">
        <v>-2.4457261857625201E-2</v>
      </c>
      <c r="Q6269" s="3">
        <v>25</v>
      </c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  <c r="AC6269" s="3"/>
      <c r="AD6269" s="3"/>
    </row>
    <row r="6270" spans="1:30" hidden="1" x14ac:dyDescent="0.25">
      <c r="A6270" s="2">
        <v>9</v>
      </c>
      <c r="B6270" s="2">
        <v>2021</v>
      </c>
      <c r="C6270" s="4" t="str">
        <f>INDEX(Index!$B$1:$B$500,MATCH($F6270,Index!$A$1:$A$500,0)
)</f>
        <v>NYJ</v>
      </c>
      <c r="D6270" s="4">
        <v>0</v>
      </c>
      <c r="E6270" s="141">
        <f t="shared" si="97"/>
        <v>-0.28963771197499905</v>
      </c>
      <c r="F6270" s="3" t="s">
        <v>9</v>
      </c>
      <c r="G6270" s="3">
        <v>29</v>
      </c>
      <c r="H6270" s="125">
        <v>-0.28963771197499905</v>
      </c>
      <c r="I6270" s="3"/>
      <c r="J6270" s="3"/>
      <c r="K6270" s="3" t="s">
        <v>130</v>
      </c>
      <c r="L6270" s="125">
        <v>-0.140702188552915</v>
      </c>
      <c r="M6270" s="3">
        <v>28</v>
      </c>
      <c r="N6270" s="125">
        <v>0.150793268932265</v>
      </c>
      <c r="O6270" s="3">
        <v>30</v>
      </c>
      <c r="P6270" s="125">
        <v>1.85774551018096E-3</v>
      </c>
      <c r="Q6270" s="3">
        <v>12</v>
      </c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  <c r="AC6270" s="3"/>
      <c r="AD6270" s="3"/>
    </row>
    <row r="6271" spans="1:30" hidden="1" x14ac:dyDescent="0.25">
      <c r="A6271" s="2">
        <v>9</v>
      </c>
      <c r="B6271" s="2">
        <v>2021</v>
      </c>
      <c r="C6271" s="4" t="str">
        <f>INDEX(Index!$B$1:$B$500,MATCH($F6271,Index!$A$1:$A$500,0)
)</f>
        <v>HOU</v>
      </c>
      <c r="D6271" s="4">
        <v>0</v>
      </c>
      <c r="E6271" s="141">
        <f t="shared" si="97"/>
        <v>-0.30371301582988441</v>
      </c>
      <c r="F6271" s="3" t="s">
        <v>49</v>
      </c>
      <c r="G6271" s="3">
        <v>30</v>
      </c>
      <c r="H6271" s="125">
        <v>-0.30371301582988441</v>
      </c>
      <c r="I6271" s="3"/>
      <c r="J6271" s="3"/>
      <c r="K6271" s="3" t="s">
        <v>142</v>
      </c>
      <c r="L6271" s="125">
        <v>-0.262270222267798</v>
      </c>
      <c r="M6271" s="3">
        <v>32</v>
      </c>
      <c r="N6271" s="125">
        <v>2.1931140367462298E-2</v>
      </c>
      <c r="O6271" s="3">
        <v>21</v>
      </c>
      <c r="P6271" s="125">
        <v>-1.9511653194624098E-2</v>
      </c>
      <c r="Q6271" s="3">
        <v>21</v>
      </c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  <c r="AC6271" s="3"/>
      <c r="AD6271" s="3"/>
    </row>
    <row r="6272" spans="1:30" hidden="1" x14ac:dyDescent="0.25">
      <c r="A6272" s="2">
        <v>9</v>
      </c>
      <c r="B6272" s="2">
        <v>2021</v>
      </c>
      <c r="C6272" s="4" t="str">
        <f>INDEX(Index!$B$1:$B$500,MATCH($F6272,Index!$A$1:$A$500,0)
)</f>
        <v>ATL</v>
      </c>
      <c r="D6272" s="4">
        <v>0</v>
      </c>
      <c r="E6272" s="141">
        <f t="shared" si="97"/>
        <v>-0.3127666741155764</v>
      </c>
      <c r="F6272" s="3" t="s">
        <v>43</v>
      </c>
      <c r="G6272" s="3">
        <v>31</v>
      </c>
      <c r="H6272" s="125">
        <v>-0.3127666741155764</v>
      </c>
      <c r="I6272" s="3"/>
      <c r="J6272" s="3"/>
      <c r="K6272" s="3" t="s">
        <v>131</v>
      </c>
      <c r="L6272" s="125">
        <v>-0.101246551843569</v>
      </c>
      <c r="M6272" s="3">
        <v>25</v>
      </c>
      <c r="N6272" s="125">
        <v>0.14575319235994599</v>
      </c>
      <c r="O6272" s="3">
        <v>29</v>
      </c>
      <c r="P6272" s="125">
        <v>-6.57669299120614E-2</v>
      </c>
      <c r="Q6272" s="3">
        <v>32</v>
      </c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3"/>
      <c r="AD6272" s="3"/>
    </row>
    <row r="6273" spans="1:30" hidden="1" x14ac:dyDescent="0.25">
      <c r="A6273" s="2">
        <v>9</v>
      </c>
      <c r="B6273" s="2">
        <v>2021</v>
      </c>
      <c r="C6273" s="4" t="str">
        <f>INDEX(Index!$B$1:$B$500,MATCH($F6273,Index!$A$1:$A$500,0)
)</f>
        <v>DET</v>
      </c>
      <c r="D6273" s="4">
        <v>0</v>
      </c>
      <c r="E6273" s="141">
        <f t="shared" si="97"/>
        <v>-0.35750442754031481</v>
      </c>
      <c r="F6273" s="3" t="s">
        <v>21</v>
      </c>
      <c r="G6273" s="3">
        <v>32</v>
      </c>
      <c r="H6273" s="125">
        <v>-0.35750442754031481</v>
      </c>
      <c r="I6273" s="3"/>
      <c r="J6273" s="3"/>
      <c r="K6273" s="3" t="s">
        <v>138</v>
      </c>
      <c r="L6273" s="125">
        <v>-0.23730873584555501</v>
      </c>
      <c r="M6273" s="3">
        <v>31</v>
      </c>
      <c r="N6273" s="125">
        <v>0.13912166048413799</v>
      </c>
      <c r="O6273" s="3">
        <v>28</v>
      </c>
      <c r="P6273" s="125">
        <v>1.89259687893782E-2</v>
      </c>
      <c r="Q6273" s="3">
        <v>4</v>
      </c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  <c r="AC6273" s="3"/>
      <c r="AD6273" s="3"/>
    </row>
    <row r="6274" spans="1:30" hidden="1" x14ac:dyDescent="0.25">
      <c r="A6274" s="2">
        <v>10</v>
      </c>
      <c r="B6274" s="2">
        <v>2021</v>
      </c>
      <c r="C6274" s="4" t="str">
        <f>INDEX(Index!$B$1:$B$500,MATCH($F6274,Index!$A$1:$A$500,0)
)</f>
        <v>BUF</v>
      </c>
      <c r="D6274" s="4">
        <v>0</v>
      </c>
      <c r="E6274" s="141">
        <f t="shared" ref="E6274:E6337" si="98">IF(D6274=1,H6274/100,H6274)</f>
        <v>0.30555089898875526</v>
      </c>
      <c r="F6274" s="3" t="s">
        <v>0</v>
      </c>
      <c r="G6274" s="3">
        <v>1</v>
      </c>
      <c r="H6274" s="125">
        <v>0.30555089898875526</v>
      </c>
      <c r="I6274" s="3"/>
      <c r="J6274" s="3"/>
      <c r="K6274" s="3" t="s">
        <v>134</v>
      </c>
      <c r="L6274" s="125">
        <v>4.5333411788604998E-2</v>
      </c>
      <c r="M6274" s="3">
        <v>14</v>
      </c>
      <c r="N6274" s="125">
        <v>-0.23997785789126799</v>
      </c>
      <c r="O6274" s="3">
        <v>1</v>
      </c>
      <c r="P6274" s="125">
        <v>2.02396293088823E-2</v>
      </c>
      <c r="Q6274" s="3">
        <v>3</v>
      </c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  <c r="AC6274" s="3"/>
      <c r="AD6274" s="3"/>
    </row>
    <row r="6275" spans="1:30" hidden="1" x14ac:dyDescent="0.25">
      <c r="A6275" s="2">
        <v>10</v>
      </c>
      <c r="B6275" s="2">
        <v>2021</v>
      </c>
      <c r="C6275" s="4" t="str">
        <f>INDEX(Index!$B$1:$B$500,MATCH($F6275,Index!$A$1:$A$500,0)
)</f>
        <v>DAL</v>
      </c>
      <c r="D6275" s="4">
        <v>0</v>
      </c>
      <c r="E6275" s="141">
        <f t="shared" si="98"/>
        <v>0.24864429524812759</v>
      </c>
      <c r="F6275" s="3" t="s">
        <v>3</v>
      </c>
      <c r="G6275" s="3">
        <v>2</v>
      </c>
      <c r="H6275" s="125">
        <v>0.24864429524812759</v>
      </c>
      <c r="I6275" s="3"/>
      <c r="J6275" s="3"/>
      <c r="K6275" s="3" t="s">
        <v>139</v>
      </c>
      <c r="L6275" s="125">
        <v>0.16876756305360099</v>
      </c>
      <c r="M6275" s="3">
        <v>2</v>
      </c>
      <c r="N6275" s="125">
        <v>-9.5738974577293606E-2</v>
      </c>
      <c r="O6275" s="3">
        <v>7</v>
      </c>
      <c r="P6275" s="125">
        <v>-1.5862242382767001E-2</v>
      </c>
      <c r="Q6275" s="3">
        <v>22</v>
      </c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  <c r="AC6275" s="3"/>
      <c r="AD6275" s="3"/>
    </row>
    <row r="6276" spans="1:30" hidden="1" x14ac:dyDescent="0.25">
      <c r="A6276" s="2">
        <v>10</v>
      </c>
      <c r="B6276" s="2">
        <v>2021</v>
      </c>
      <c r="C6276" s="4" t="str">
        <f>INDEX(Index!$B$1:$B$500,MATCH($F6276,Index!$A$1:$A$500,0)
)</f>
        <v>ARI</v>
      </c>
      <c r="D6276" s="4">
        <v>0</v>
      </c>
      <c r="E6276" s="141">
        <f t="shared" si="98"/>
        <v>0.23285248540020331</v>
      </c>
      <c r="F6276" s="3" t="s">
        <v>23</v>
      </c>
      <c r="G6276" s="3">
        <v>3</v>
      </c>
      <c r="H6276" s="125">
        <v>0.23285248540020331</v>
      </c>
      <c r="I6276" s="3"/>
      <c r="J6276" s="3"/>
      <c r="K6276" s="3" t="s">
        <v>144</v>
      </c>
      <c r="L6276" s="125">
        <v>6.9489393749418399E-2</v>
      </c>
      <c r="M6276" s="3">
        <v>10</v>
      </c>
      <c r="N6276" s="125">
        <v>-0.14690823934605801</v>
      </c>
      <c r="O6276" s="3">
        <v>2</v>
      </c>
      <c r="P6276" s="125">
        <v>1.6454852304726899E-2</v>
      </c>
      <c r="Q6276" s="3">
        <v>5</v>
      </c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  <c r="AC6276" s="3"/>
      <c r="AD6276" s="3"/>
    </row>
    <row r="6277" spans="1:30" hidden="1" x14ac:dyDescent="0.25">
      <c r="A6277" s="2">
        <v>10</v>
      </c>
      <c r="B6277" s="2">
        <v>2021</v>
      </c>
      <c r="C6277" s="4" t="str">
        <f>INDEX(Index!$B$1:$B$500,MATCH($F6277,Index!$A$1:$A$500,0)
)</f>
        <v>LAR</v>
      </c>
      <c r="D6277" s="4">
        <v>0</v>
      </c>
      <c r="E6277" s="141">
        <f t="shared" si="98"/>
        <v>0.21877733785381381</v>
      </c>
      <c r="F6277" s="3" t="s">
        <v>42</v>
      </c>
      <c r="G6277" s="3">
        <v>4</v>
      </c>
      <c r="H6277" s="125">
        <v>0.21877733785381381</v>
      </c>
      <c r="I6277" s="3"/>
      <c r="J6277" s="3"/>
      <c r="K6277" s="3" t="s">
        <v>143</v>
      </c>
      <c r="L6277" s="125">
        <v>0.126372325644696</v>
      </c>
      <c r="M6277" s="3">
        <v>3</v>
      </c>
      <c r="N6277" s="125">
        <v>-0.12400987925206</v>
      </c>
      <c r="O6277" s="3">
        <v>4</v>
      </c>
      <c r="P6277" s="125">
        <v>-3.16048670429422E-2</v>
      </c>
      <c r="Q6277" s="3">
        <v>26</v>
      </c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  <c r="AC6277" s="3"/>
      <c r="AD6277" s="3"/>
    </row>
    <row r="6278" spans="1:30" hidden="1" x14ac:dyDescent="0.25">
      <c r="A6278" s="2">
        <v>10</v>
      </c>
      <c r="B6278" s="2">
        <v>2021</v>
      </c>
      <c r="C6278" s="4" t="str">
        <f>INDEX(Index!$B$1:$B$500,MATCH($F6278,Index!$A$1:$A$500,0)
)</f>
        <v>TB</v>
      </c>
      <c r="D6278" s="4">
        <v>0</v>
      </c>
      <c r="E6278" s="141">
        <f t="shared" si="98"/>
        <v>0.21230350720821109</v>
      </c>
      <c r="F6278" s="3" t="s">
        <v>38</v>
      </c>
      <c r="G6278" s="3">
        <v>5</v>
      </c>
      <c r="H6278" s="125">
        <v>0.21230350720821109</v>
      </c>
      <c r="I6278" s="3"/>
      <c r="J6278" s="3"/>
      <c r="K6278" s="3" t="s">
        <v>134</v>
      </c>
      <c r="L6278" s="125">
        <v>0.217187084447201</v>
      </c>
      <c r="M6278" s="3">
        <v>1</v>
      </c>
      <c r="N6278" s="125">
        <v>-1.33956293174721E-2</v>
      </c>
      <c r="O6278" s="3">
        <v>15</v>
      </c>
      <c r="P6278" s="125">
        <v>-1.8279206556462001E-2</v>
      </c>
      <c r="Q6278" s="3">
        <v>23</v>
      </c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3"/>
      <c r="AD6278" s="3"/>
    </row>
    <row r="6279" spans="1:30" hidden="1" x14ac:dyDescent="0.25">
      <c r="A6279" s="2">
        <v>10</v>
      </c>
      <c r="B6279" s="2">
        <v>2021</v>
      </c>
      <c r="C6279" s="4" t="str">
        <f>INDEX(Index!$B$1:$B$500,MATCH($F6279,Index!$A$1:$A$500,0)
)</f>
        <v>SF</v>
      </c>
      <c r="D6279" s="4">
        <v>0</v>
      </c>
      <c r="E6279" s="141">
        <f t="shared" si="98"/>
        <v>0.14335706201266965</v>
      </c>
      <c r="F6279" s="3" t="s">
        <v>1</v>
      </c>
      <c r="G6279" s="3">
        <v>6</v>
      </c>
      <c r="H6279" s="125">
        <v>0.14335706201266965</v>
      </c>
      <c r="I6279" s="3"/>
      <c r="J6279" s="3"/>
      <c r="K6279" s="3" t="s">
        <v>135</v>
      </c>
      <c r="L6279" s="125">
        <v>0.123078614547565</v>
      </c>
      <c r="M6279" s="3">
        <v>5</v>
      </c>
      <c r="N6279" s="125">
        <v>-1.44902111046915E-2</v>
      </c>
      <c r="O6279" s="3">
        <v>14</v>
      </c>
      <c r="P6279" s="125">
        <v>5.7882363604131503E-3</v>
      </c>
      <c r="Q6279" s="3">
        <v>10</v>
      </c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</row>
    <row r="6280" spans="1:30" hidden="1" x14ac:dyDescent="0.25">
      <c r="A6280" s="2">
        <v>10</v>
      </c>
      <c r="B6280" s="2">
        <v>2021</v>
      </c>
      <c r="C6280" s="4" t="str">
        <f>INDEX(Index!$B$1:$B$500,MATCH($F6280,Index!$A$1:$A$500,0)
)</f>
        <v>NE</v>
      </c>
      <c r="D6280" s="4">
        <v>0</v>
      </c>
      <c r="E6280" s="141">
        <f t="shared" si="98"/>
        <v>0.1403027547674725</v>
      </c>
      <c r="F6280" s="3" t="s">
        <v>17</v>
      </c>
      <c r="G6280" s="3">
        <v>7</v>
      </c>
      <c r="H6280" s="125">
        <v>0.1403027547674725</v>
      </c>
      <c r="I6280" s="3"/>
      <c r="J6280" s="3"/>
      <c r="K6280" s="3" t="s">
        <v>146</v>
      </c>
      <c r="L6280" s="125">
        <v>1.6161910151594398E-2</v>
      </c>
      <c r="M6280" s="3">
        <v>17</v>
      </c>
      <c r="N6280" s="125">
        <v>-0.112473570037544</v>
      </c>
      <c r="O6280" s="3">
        <v>5</v>
      </c>
      <c r="P6280" s="125">
        <v>1.1667274578334099E-2</v>
      </c>
      <c r="Q6280" s="3">
        <v>8</v>
      </c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  <c r="AC6280" s="3"/>
      <c r="AD6280" s="3"/>
    </row>
    <row r="6281" spans="1:30" hidden="1" x14ac:dyDescent="0.25">
      <c r="A6281" s="2">
        <v>10</v>
      </c>
      <c r="B6281" s="2">
        <v>2021</v>
      </c>
      <c r="C6281" s="4" t="str">
        <f>INDEX(Index!$B$1:$B$500,MATCH($F6281,Index!$A$1:$A$500,0)
)</f>
        <v>NO</v>
      </c>
      <c r="D6281" s="4">
        <v>0</v>
      </c>
      <c r="E6281" s="141">
        <f t="shared" si="98"/>
        <v>0.12969923479424092</v>
      </c>
      <c r="F6281" s="3" t="s">
        <v>27</v>
      </c>
      <c r="G6281" s="3">
        <v>8</v>
      </c>
      <c r="H6281" s="125">
        <v>0.12969923479424092</v>
      </c>
      <c r="I6281" s="3"/>
      <c r="J6281" s="3"/>
      <c r="K6281" s="3" t="s">
        <v>136</v>
      </c>
      <c r="L6281" s="125">
        <v>1.8760163156779999E-2</v>
      </c>
      <c r="M6281" s="3">
        <v>16</v>
      </c>
      <c r="N6281" s="125">
        <v>-0.109569764949493</v>
      </c>
      <c r="O6281" s="3">
        <v>6</v>
      </c>
      <c r="P6281" s="125">
        <v>1.3693066879679301E-3</v>
      </c>
      <c r="Q6281" s="3">
        <v>15</v>
      </c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  <c r="AC6281" s="3"/>
      <c r="AD6281" s="3"/>
    </row>
    <row r="6282" spans="1:30" hidden="1" x14ac:dyDescent="0.25">
      <c r="A6282" s="2">
        <v>10</v>
      </c>
      <c r="B6282" s="2">
        <v>2021</v>
      </c>
      <c r="C6282" s="4" t="str">
        <f>INDEX(Index!$B$1:$B$500,MATCH($F6282,Index!$A$1:$A$500,0)
)</f>
        <v>SEA</v>
      </c>
      <c r="D6282" s="4">
        <v>0</v>
      </c>
      <c r="E6282" s="141">
        <f t="shared" si="98"/>
        <v>0.10877225485031193</v>
      </c>
      <c r="F6282" s="3" t="s">
        <v>30</v>
      </c>
      <c r="G6282" s="3">
        <v>9</v>
      </c>
      <c r="H6282" s="125">
        <v>0.10877225485031193</v>
      </c>
      <c r="I6282" s="3"/>
      <c r="J6282" s="3"/>
      <c r="K6282" s="3" t="s">
        <v>140</v>
      </c>
      <c r="L6282" s="125">
        <v>8.5626123862624304E-2</v>
      </c>
      <c r="M6282" s="3">
        <v>8</v>
      </c>
      <c r="N6282" s="125">
        <v>-1.9301706561527798E-2</v>
      </c>
      <c r="O6282" s="3">
        <v>12</v>
      </c>
      <c r="P6282" s="125">
        <v>3.84442442615983E-3</v>
      </c>
      <c r="Q6282" s="3">
        <v>12</v>
      </c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  <c r="AC6282" s="3"/>
      <c r="AD6282" s="3"/>
    </row>
    <row r="6283" spans="1:30" hidden="1" x14ac:dyDescent="0.25">
      <c r="A6283" s="2">
        <v>10</v>
      </c>
      <c r="B6283" s="2">
        <v>2021</v>
      </c>
      <c r="C6283" s="4" t="str">
        <f>INDEX(Index!$B$1:$B$500,MATCH($F6283,Index!$A$1:$A$500,0)
)</f>
        <v>GB</v>
      </c>
      <c r="D6283" s="4">
        <v>0</v>
      </c>
      <c r="E6283" s="141">
        <f t="shared" si="98"/>
        <v>0.10438532638022172</v>
      </c>
      <c r="F6283" s="3" t="s">
        <v>20</v>
      </c>
      <c r="G6283" s="3">
        <v>10</v>
      </c>
      <c r="H6283" s="125">
        <v>0.10438532638022172</v>
      </c>
      <c r="I6283" s="3"/>
      <c r="J6283" s="3"/>
      <c r="K6283" s="3" t="s">
        <v>144</v>
      </c>
      <c r="L6283" s="125">
        <v>9.1749674329112504E-2</v>
      </c>
      <c r="M6283" s="3">
        <v>7</v>
      </c>
      <c r="N6283" s="125">
        <v>-6.6090879286063497E-2</v>
      </c>
      <c r="O6283" s="3">
        <v>8</v>
      </c>
      <c r="P6283" s="125">
        <v>-5.34552272349543E-2</v>
      </c>
      <c r="Q6283" s="3">
        <v>30</v>
      </c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  <c r="AC6283" s="3"/>
      <c r="AD6283" s="3"/>
    </row>
    <row r="6284" spans="1:30" hidden="1" x14ac:dyDescent="0.25">
      <c r="A6284" s="2">
        <v>10</v>
      </c>
      <c r="B6284" s="2">
        <v>2021</v>
      </c>
      <c r="C6284" s="4" t="str">
        <f>INDEX(Index!$B$1:$B$500,MATCH($F6284,Index!$A$1:$A$500,0)
)</f>
        <v>MIN</v>
      </c>
      <c r="D6284" s="4">
        <v>0</v>
      </c>
      <c r="E6284" s="141">
        <f t="shared" si="98"/>
        <v>0.10002678386842856</v>
      </c>
      <c r="F6284" s="3" t="s">
        <v>46</v>
      </c>
      <c r="G6284" s="3">
        <v>11</v>
      </c>
      <c r="H6284" s="125">
        <v>0.10002678386842856</v>
      </c>
      <c r="I6284" s="3"/>
      <c r="J6284" s="3"/>
      <c r="K6284" s="3" t="s">
        <v>135</v>
      </c>
      <c r="L6284" s="125">
        <v>6.8366094767046401E-2</v>
      </c>
      <c r="M6284" s="3">
        <v>11</v>
      </c>
      <c r="N6284" s="125">
        <v>-2.7615687006192501E-2</v>
      </c>
      <c r="O6284" s="3">
        <v>10</v>
      </c>
      <c r="P6284" s="125">
        <v>4.0450020951896502E-3</v>
      </c>
      <c r="Q6284" s="3">
        <v>11</v>
      </c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  <c r="AC6284" s="3"/>
      <c r="AD6284" s="3"/>
    </row>
    <row r="6285" spans="1:30" hidden="1" x14ac:dyDescent="0.25">
      <c r="A6285" s="2">
        <v>10</v>
      </c>
      <c r="B6285" s="2">
        <v>2021</v>
      </c>
      <c r="C6285" s="4" t="str">
        <f>INDEX(Index!$B$1:$B$500,MATCH($F6285,Index!$A$1:$A$500,0)
)</f>
        <v>IND</v>
      </c>
      <c r="D6285" s="4">
        <v>0</v>
      </c>
      <c r="E6285" s="141">
        <f t="shared" si="98"/>
        <v>7.2260456050952132E-2</v>
      </c>
      <c r="F6285" s="3" t="s">
        <v>35</v>
      </c>
      <c r="G6285" s="3">
        <v>12</v>
      </c>
      <c r="H6285" s="125">
        <v>7.2260456050952132E-2</v>
      </c>
      <c r="I6285" s="3"/>
      <c r="J6285" s="3"/>
      <c r="K6285" s="3" t="s">
        <v>145</v>
      </c>
      <c r="L6285" s="125">
        <v>5.57214210646493E-2</v>
      </c>
      <c r="M6285" s="3">
        <v>12</v>
      </c>
      <c r="N6285" s="125">
        <v>-1.8303415789229199E-2</v>
      </c>
      <c r="O6285" s="3">
        <v>13</v>
      </c>
      <c r="P6285" s="125">
        <v>-1.76438080292637E-3</v>
      </c>
      <c r="Q6285" s="3">
        <v>18</v>
      </c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  <c r="AC6285" s="3"/>
      <c r="AD6285" s="3"/>
    </row>
    <row r="6286" spans="1:30" hidden="1" x14ac:dyDescent="0.25">
      <c r="A6286" s="2">
        <v>10</v>
      </c>
      <c r="B6286" s="2">
        <v>2021</v>
      </c>
      <c r="C6286" s="4" t="str">
        <f>INDEX(Index!$B$1:$B$500,MATCH($F6286,Index!$A$1:$A$500,0)
)</f>
        <v>BAL</v>
      </c>
      <c r="D6286" s="4">
        <v>0</v>
      </c>
      <c r="E6286" s="141">
        <f t="shared" si="98"/>
        <v>6.5006861228168789E-2</v>
      </c>
      <c r="F6286" s="3" t="s">
        <v>18</v>
      </c>
      <c r="G6286" s="3">
        <v>13</v>
      </c>
      <c r="H6286" s="125">
        <v>6.5006861228168789E-2</v>
      </c>
      <c r="I6286" s="3"/>
      <c r="J6286" s="3"/>
      <c r="K6286" s="3" t="s">
        <v>134</v>
      </c>
      <c r="L6286" s="125">
        <v>8.4955834265777894E-2</v>
      </c>
      <c r="M6286" s="3">
        <v>9</v>
      </c>
      <c r="N6286" s="125">
        <v>5.2347722731665401E-2</v>
      </c>
      <c r="O6286" s="3">
        <v>23</v>
      </c>
      <c r="P6286" s="125">
        <v>3.2398749694056303E-2</v>
      </c>
      <c r="Q6286" s="3">
        <v>2</v>
      </c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3"/>
      <c r="AC6286" s="3"/>
      <c r="AD6286" s="3"/>
    </row>
    <row r="6287" spans="1:30" hidden="1" x14ac:dyDescent="0.25">
      <c r="A6287" s="2">
        <v>10</v>
      </c>
      <c r="B6287" s="2">
        <v>2021</v>
      </c>
      <c r="C6287" s="4" t="str">
        <f>INDEX(Index!$B$1:$B$500,MATCH($F6287,Index!$A$1:$A$500,0)
)</f>
        <v>KC</v>
      </c>
      <c r="D6287" s="4">
        <v>0</v>
      </c>
      <c r="E6287" s="141">
        <f t="shared" si="98"/>
        <v>5.9739713649815097E-2</v>
      </c>
      <c r="F6287" s="3" t="s">
        <v>5</v>
      </c>
      <c r="G6287" s="3">
        <v>14</v>
      </c>
      <c r="H6287" s="125">
        <v>5.9739713649815097E-2</v>
      </c>
      <c r="I6287" s="3"/>
      <c r="J6287" s="3"/>
      <c r="K6287" s="3" t="s">
        <v>146</v>
      </c>
      <c r="L6287" s="125">
        <v>0.126280150811799</v>
      </c>
      <c r="M6287" s="3">
        <v>4</v>
      </c>
      <c r="N6287" s="125">
        <v>9.9095147202713299E-2</v>
      </c>
      <c r="O6287" s="3">
        <v>27</v>
      </c>
      <c r="P6287" s="125">
        <v>3.25547100407294E-2</v>
      </c>
      <c r="Q6287" s="3">
        <v>1</v>
      </c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  <c r="AC6287" s="3"/>
      <c r="AD6287" s="3"/>
    </row>
    <row r="6288" spans="1:30" hidden="1" x14ac:dyDescent="0.25">
      <c r="A6288" s="2">
        <v>10</v>
      </c>
      <c r="B6288" s="2">
        <v>2021</v>
      </c>
      <c r="C6288" s="4" t="str">
        <f>INDEX(Index!$B$1:$B$500,MATCH($F6288,Index!$A$1:$A$500,0)
)</f>
        <v>TEN</v>
      </c>
      <c r="D6288" s="4">
        <v>0</v>
      </c>
      <c r="E6288" s="141">
        <f t="shared" si="98"/>
        <v>4.8613325467923567E-2</v>
      </c>
      <c r="F6288" s="3" t="s">
        <v>45</v>
      </c>
      <c r="G6288" s="3">
        <v>15</v>
      </c>
      <c r="H6288" s="125">
        <v>4.8613325467923567E-2</v>
      </c>
      <c r="I6288" s="3"/>
      <c r="J6288" s="3"/>
      <c r="K6288" s="3" t="s">
        <v>144</v>
      </c>
      <c r="L6288" s="125">
        <v>3.5828234668398699E-3</v>
      </c>
      <c r="M6288" s="3">
        <v>19</v>
      </c>
      <c r="N6288" s="125">
        <v>-4.4875867422915501E-2</v>
      </c>
      <c r="O6288" s="3">
        <v>9</v>
      </c>
      <c r="P6288" s="125">
        <v>1.54634578168194E-4</v>
      </c>
      <c r="Q6288" s="3">
        <v>16</v>
      </c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  <c r="AC6288" s="3"/>
      <c r="AD6288" s="3"/>
    </row>
    <row r="6289" spans="1:30" hidden="1" x14ac:dyDescent="0.25">
      <c r="A6289" s="2">
        <v>10</v>
      </c>
      <c r="B6289" s="2">
        <v>2021</v>
      </c>
      <c r="C6289" s="4" t="str">
        <f>INDEX(Index!$B$1:$B$500,MATCH($F6289,Index!$A$1:$A$500,0)
)</f>
        <v>CLE</v>
      </c>
      <c r="D6289" s="4">
        <v>0</v>
      </c>
      <c r="E6289" s="141">
        <f t="shared" si="98"/>
        <v>4.0143307887629695E-2</v>
      </c>
      <c r="F6289" s="3" t="s">
        <v>10</v>
      </c>
      <c r="G6289" s="3">
        <v>16</v>
      </c>
      <c r="H6289" s="125">
        <v>4.0143307887629695E-2</v>
      </c>
      <c r="I6289" s="3"/>
      <c r="J6289" s="3"/>
      <c r="K6289" s="3" t="s">
        <v>145</v>
      </c>
      <c r="L6289" s="125">
        <v>4.7458976351513797E-2</v>
      </c>
      <c r="M6289" s="3">
        <v>13</v>
      </c>
      <c r="N6289" s="125">
        <v>2.4267093539590199E-2</v>
      </c>
      <c r="O6289" s="3">
        <v>20</v>
      </c>
      <c r="P6289" s="125">
        <v>1.69514250757061E-2</v>
      </c>
      <c r="Q6289" s="3">
        <v>4</v>
      </c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  <c r="AC6289" s="3"/>
      <c r="AD6289" s="3"/>
    </row>
    <row r="6290" spans="1:30" hidden="1" x14ac:dyDescent="0.25">
      <c r="A6290" s="2">
        <v>10</v>
      </c>
      <c r="B6290" s="2">
        <v>2021</v>
      </c>
      <c r="C6290" s="4" t="str">
        <f>INDEX(Index!$B$1:$B$500,MATCH($F6290,Index!$A$1:$A$500,0)
)</f>
        <v>LAC</v>
      </c>
      <c r="D6290" s="4">
        <v>0</v>
      </c>
      <c r="E6290" s="141">
        <f t="shared" si="98"/>
        <v>-2.2158842253332006E-2</v>
      </c>
      <c r="F6290" s="3" t="s">
        <v>28</v>
      </c>
      <c r="G6290" s="3">
        <v>17</v>
      </c>
      <c r="H6290" s="125">
        <v>-2.2158842253332006E-2</v>
      </c>
      <c r="I6290" s="3"/>
      <c r="J6290" s="3"/>
      <c r="K6290" s="3" t="s">
        <v>136</v>
      </c>
      <c r="L6290" s="125">
        <v>0.114982216794285</v>
      </c>
      <c r="M6290" s="3">
        <v>6</v>
      </c>
      <c r="N6290" s="125">
        <v>7.3345467666589698E-2</v>
      </c>
      <c r="O6290" s="3">
        <v>26</v>
      </c>
      <c r="P6290" s="125">
        <v>-6.3795591381027306E-2</v>
      </c>
      <c r="Q6290" s="3">
        <v>31</v>
      </c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  <c r="AC6290" s="3"/>
      <c r="AD6290" s="3"/>
    </row>
    <row r="6291" spans="1:30" hidden="1" x14ac:dyDescent="0.25">
      <c r="A6291" s="2">
        <v>10</v>
      </c>
      <c r="B6291" s="2">
        <v>2021</v>
      </c>
      <c r="C6291" s="4" t="str">
        <f>INDEX(Index!$B$1:$B$500,MATCH($F6291,Index!$A$1:$A$500,0)
)</f>
        <v>PHI</v>
      </c>
      <c r="D6291" s="4">
        <v>0</v>
      </c>
      <c r="E6291" s="141">
        <f t="shared" si="98"/>
        <v>-2.8288768545809001E-2</v>
      </c>
      <c r="F6291" s="3" t="s">
        <v>7</v>
      </c>
      <c r="G6291" s="3">
        <v>18</v>
      </c>
      <c r="H6291" s="125">
        <v>-2.8288768545809001E-2</v>
      </c>
      <c r="I6291" s="3"/>
      <c r="J6291" s="3"/>
      <c r="K6291" s="3" t="s">
        <v>148</v>
      </c>
      <c r="L6291" s="125">
        <v>4.0740751295518997E-2</v>
      </c>
      <c r="M6291" s="3">
        <v>15</v>
      </c>
      <c r="N6291" s="125">
        <v>5.4015443838081198E-2</v>
      </c>
      <c r="O6291" s="3">
        <v>25</v>
      </c>
      <c r="P6291" s="125">
        <v>-1.50140760032468E-2</v>
      </c>
      <c r="Q6291" s="3">
        <v>21</v>
      </c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  <c r="AC6291" s="3"/>
      <c r="AD6291" s="3"/>
    </row>
    <row r="6292" spans="1:30" hidden="1" x14ac:dyDescent="0.25">
      <c r="A6292" s="2">
        <v>10</v>
      </c>
      <c r="B6292" s="2">
        <v>2021</v>
      </c>
      <c r="C6292" s="4" t="str">
        <f>INDEX(Index!$B$1:$B$500,MATCH($F6292,Index!$A$1:$A$500,0)
)</f>
        <v>LV</v>
      </c>
      <c r="D6292" s="4">
        <v>0</v>
      </c>
      <c r="E6292" s="141">
        <f t="shared" si="98"/>
        <v>-4.6776271402366829E-2</v>
      </c>
      <c r="F6292" s="3" t="s">
        <v>53</v>
      </c>
      <c r="G6292" s="3">
        <v>19</v>
      </c>
      <c r="H6292" s="125">
        <v>-4.6776271402366829E-2</v>
      </c>
      <c r="I6292" s="3"/>
      <c r="J6292" s="3"/>
      <c r="K6292" s="3" t="s">
        <v>136</v>
      </c>
      <c r="L6292" s="125">
        <v>-1.7741747417107899E-2</v>
      </c>
      <c r="M6292" s="3">
        <v>20</v>
      </c>
      <c r="N6292" s="125">
        <v>-3.16843351611507E-3</v>
      </c>
      <c r="O6292" s="3">
        <v>16</v>
      </c>
      <c r="P6292" s="125">
        <v>-3.2202957501374002E-2</v>
      </c>
      <c r="Q6292" s="3">
        <v>27</v>
      </c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  <c r="AC6292" s="3"/>
      <c r="AD6292" s="3"/>
    </row>
    <row r="6293" spans="1:30" hidden="1" x14ac:dyDescent="0.25">
      <c r="A6293" s="2">
        <v>10</v>
      </c>
      <c r="B6293" s="2">
        <v>2021</v>
      </c>
      <c r="C6293" s="4" t="str">
        <f>INDEX(Index!$B$1:$B$500,MATCH($F6293,Index!$A$1:$A$500,0)
)</f>
        <v>CIN</v>
      </c>
      <c r="D6293" s="4">
        <v>0</v>
      </c>
      <c r="E6293" s="141">
        <f t="shared" si="98"/>
        <v>-4.7163252478243253E-2</v>
      </c>
      <c r="F6293" s="3" t="s">
        <v>24</v>
      </c>
      <c r="G6293" s="3">
        <v>20</v>
      </c>
      <c r="H6293" s="125">
        <v>-4.7163252478243253E-2</v>
      </c>
      <c r="I6293" s="3"/>
      <c r="J6293" s="3"/>
      <c r="K6293" s="3" t="s">
        <v>136</v>
      </c>
      <c r="L6293" s="125">
        <v>-7.2198044668535299E-2</v>
      </c>
      <c r="M6293" s="3">
        <v>23</v>
      </c>
      <c r="N6293" s="125">
        <v>-2.5702273083289699E-2</v>
      </c>
      <c r="O6293" s="3">
        <v>11</v>
      </c>
      <c r="P6293" s="125">
        <v>-6.6748089299765502E-4</v>
      </c>
      <c r="Q6293" s="3">
        <v>17</v>
      </c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  <c r="AC6293" s="3"/>
      <c r="AD6293" s="3"/>
    </row>
    <row r="6294" spans="1:30" hidden="1" x14ac:dyDescent="0.25">
      <c r="A6294" s="2">
        <v>10</v>
      </c>
      <c r="B6294" s="2">
        <v>2021</v>
      </c>
      <c r="C6294" s="4" t="str">
        <f>INDEX(Index!$B$1:$B$500,MATCH($F6294,Index!$A$1:$A$500,0)
)</f>
        <v>CAR</v>
      </c>
      <c r="D6294" s="4">
        <v>0</v>
      </c>
      <c r="E6294" s="141">
        <f t="shared" si="98"/>
        <v>-6.2374052567407405E-2</v>
      </c>
      <c r="F6294" s="3" t="s">
        <v>51</v>
      </c>
      <c r="G6294" s="3">
        <v>21</v>
      </c>
      <c r="H6294" s="125">
        <v>-6.2374052567407405E-2</v>
      </c>
      <c r="I6294" s="3"/>
      <c r="J6294" s="3"/>
      <c r="K6294" s="3" t="s">
        <v>145</v>
      </c>
      <c r="L6294" s="125">
        <v>-0.179612671486237</v>
      </c>
      <c r="M6294" s="3">
        <v>30</v>
      </c>
      <c r="N6294" s="125">
        <v>-0.12802728787317799</v>
      </c>
      <c r="O6294" s="3">
        <v>3</v>
      </c>
      <c r="P6294" s="125">
        <v>-1.07886689543484E-2</v>
      </c>
      <c r="Q6294" s="3">
        <v>19</v>
      </c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  <c r="AC6294" s="3"/>
      <c r="AD6294" s="3"/>
    </row>
    <row r="6295" spans="1:30" hidden="1" x14ac:dyDescent="0.25">
      <c r="A6295" s="2">
        <v>10</v>
      </c>
      <c r="B6295" s="2">
        <v>2021</v>
      </c>
      <c r="C6295" s="4" t="str">
        <f>INDEX(Index!$B$1:$B$500,MATCH($F6295,Index!$A$1:$A$500,0)
)</f>
        <v>PIT</v>
      </c>
      <c r="D6295" s="4">
        <v>0</v>
      </c>
      <c r="E6295" s="141">
        <f t="shared" si="98"/>
        <v>-7.4107476332319178E-2</v>
      </c>
      <c r="F6295" s="3" t="s">
        <v>32</v>
      </c>
      <c r="G6295" s="3">
        <v>22</v>
      </c>
      <c r="H6295" s="125">
        <v>-7.4107476332319178E-2</v>
      </c>
      <c r="I6295" s="3"/>
      <c r="J6295" s="3"/>
      <c r="K6295" s="3" t="s">
        <v>272</v>
      </c>
      <c r="L6295" s="125">
        <v>-6.3439675257041805E-2</v>
      </c>
      <c r="M6295" s="3">
        <v>22</v>
      </c>
      <c r="N6295" s="125">
        <v>-2.24063937413632E-3</v>
      </c>
      <c r="O6295" s="3">
        <v>17</v>
      </c>
      <c r="P6295" s="125">
        <v>-1.2908440449413699E-2</v>
      </c>
      <c r="Q6295" s="3">
        <v>20</v>
      </c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3"/>
    </row>
    <row r="6296" spans="1:30" hidden="1" x14ac:dyDescent="0.25">
      <c r="A6296" s="2">
        <v>10</v>
      </c>
      <c r="B6296" s="2">
        <v>2021</v>
      </c>
      <c r="C6296" s="4" t="str">
        <f>INDEX(Index!$B$1:$B$500,MATCH($F6296,Index!$A$1:$A$500,0)
)</f>
        <v>WAS</v>
      </c>
      <c r="D6296" s="4">
        <v>0</v>
      </c>
      <c r="E6296" s="141">
        <f t="shared" si="98"/>
        <v>-0.10540097870025542</v>
      </c>
      <c r="F6296" s="3" t="s">
        <v>26</v>
      </c>
      <c r="G6296" s="3">
        <v>23</v>
      </c>
      <c r="H6296" s="125">
        <v>-0.10540097870025542</v>
      </c>
      <c r="I6296" s="3"/>
      <c r="J6296" s="3"/>
      <c r="K6296" s="3" t="s">
        <v>140</v>
      </c>
      <c r="L6296" s="125">
        <v>1.21881050670654E-2</v>
      </c>
      <c r="M6296" s="3">
        <v>18</v>
      </c>
      <c r="N6296" s="125">
        <v>0.13298353225742501</v>
      </c>
      <c r="O6296" s="3">
        <v>29</v>
      </c>
      <c r="P6296" s="125">
        <v>1.53944484901042E-2</v>
      </c>
      <c r="Q6296" s="3">
        <v>6</v>
      </c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  <c r="AC6296" s="3"/>
      <c r="AD6296" s="3"/>
    </row>
    <row r="6297" spans="1:30" hidden="1" x14ac:dyDescent="0.25">
      <c r="A6297" s="2">
        <v>10</v>
      </c>
      <c r="B6297" s="2">
        <v>2021</v>
      </c>
      <c r="C6297" s="4" t="str">
        <f>INDEX(Index!$B$1:$B$500,MATCH($F6297,Index!$A$1:$A$500,0)
)</f>
        <v>CHI</v>
      </c>
      <c r="D6297" s="4">
        <v>0</v>
      </c>
      <c r="E6297" s="141">
        <f t="shared" si="98"/>
        <v>-0.136103351728671</v>
      </c>
      <c r="F6297" s="3" t="s">
        <v>64</v>
      </c>
      <c r="G6297" s="3">
        <v>24</v>
      </c>
      <c r="H6297" s="125">
        <v>-0.136103351728671</v>
      </c>
      <c r="I6297" s="3"/>
      <c r="J6297" s="3"/>
      <c r="K6297" s="3" t="s">
        <v>140</v>
      </c>
      <c r="L6297" s="125">
        <v>-0.13286150538821601</v>
      </c>
      <c r="M6297" s="3">
        <v>27</v>
      </c>
      <c r="N6297" s="125">
        <v>6.4280274672186199E-3</v>
      </c>
      <c r="O6297" s="3">
        <v>18</v>
      </c>
      <c r="P6297" s="125">
        <v>3.1861811267636401E-3</v>
      </c>
      <c r="Q6297" s="3">
        <v>13</v>
      </c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  <c r="AC6297" s="3"/>
      <c r="AD6297" s="3"/>
    </row>
    <row r="6298" spans="1:30" hidden="1" x14ac:dyDescent="0.25">
      <c r="A6298" s="2">
        <v>10</v>
      </c>
      <c r="B6298" s="2">
        <v>2021</v>
      </c>
      <c r="C6298" s="4" t="str">
        <f>INDEX(Index!$B$1:$B$500,MATCH($F6298,Index!$A$1:$A$500,0)
)</f>
        <v>DEN</v>
      </c>
      <c r="D6298" s="4">
        <v>0</v>
      </c>
      <c r="E6298" s="141">
        <f t="shared" si="98"/>
        <v>-0.13899452348856431</v>
      </c>
      <c r="F6298" s="3" t="s">
        <v>39</v>
      </c>
      <c r="G6298" s="3">
        <v>25</v>
      </c>
      <c r="H6298" s="125">
        <v>-0.13899452348856431</v>
      </c>
      <c r="I6298" s="3"/>
      <c r="J6298" s="3"/>
      <c r="K6298" s="3" t="s">
        <v>145</v>
      </c>
      <c r="L6298" s="125">
        <v>-4.2533320771299503E-2</v>
      </c>
      <c r="M6298" s="3">
        <v>21</v>
      </c>
      <c r="N6298" s="125">
        <v>4.4496631993745699E-2</v>
      </c>
      <c r="O6298" s="3">
        <v>22</v>
      </c>
      <c r="P6298" s="125">
        <v>-5.19645707235191E-2</v>
      </c>
      <c r="Q6298" s="3">
        <v>29</v>
      </c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  <c r="AC6298" s="3"/>
      <c r="AD6298" s="3"/>
    </row>
    <row r="6299" spans="1:30" hidden="1" x14ac:dyDescent="0.25">
      <c r="A6299" s="2">
        <v>10</v>
      </c>
      <c r="B6299" s="2">
        <v>2021</v>
      </c>
      <c r="C6299" s="4" t="str">
        <f>INDEX(Index!$B$1:$B$500,MATCH($F6299,Index!$A$1:$A$500,0)
)</f>
        <v>NYG</v>
      </c>
      <c r="D6299" s="4">
        <v>0</v>
      </c>
      <c r="E6299" s="141">
        <f t="shared" si="98"/>
        <v>-0.16095557862232091</v>
      </c>
      <c r="F6299" s="3" t="s">
        <v>15</v>
      </c>
      <c r="G6299" s="3">
        <v>26</v>
      </c>
      <c r="H6299" s="125">
        <v>-0.16095557862232091</v>
      </c>
      <c r="I6299" s="3"/>
      <c r="J6299" s="3"/>
      <c r="K6299" s="3" t="s">
        <v>140</v>
      </c>
      <c r="L6299" s="125">
        <v>-0.11592550708483899</v>
      </c>
      <c r="M6299" s="3">
        <v>25</v>
      </c>
      <c r="N6299" s="125">
        <v>5.3135606517558699E-2</v>
      </c>
      <c r="O6299" s="3">
        <v>24</v>
      </c>
      <c r="P6299" s="125">
        <v>8.1055349800768003E-3</v>
      </c>
      <c r="Q6299" s="3">
        <v>9</v>
      </c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  <c r="AC6299" s="3"/>
      <c r="AD6299" s="3"/>
    </row>
    <row r="6300" spans="1:30" hidden="1" x14ac:dyDescent="0.25">
      <c r="A6300" s="2">
        <v>10</v>
      </c>
      <c r="B6300" s="2">
        <v>2021</v>
      </c>
      <c r="C6300" s="4" t="str">
        <f>INDEX(Index!$B$1:$B$500,MATCH($F6300,Index!$A$1:$A$500,0)
)</f>
        <v>MIA</v>
      </c>
      <c r="D6300" s="4">
        <v>0</v>
      </c>
      <c r="E6300" s="141">
        <f t="shared" si="98"/>
        <v>-0.20282701777654522</v>
      </c>
      <c r="F6300" s="3" t="s">
        <v>4</v>
      </c>
      <c r="G6300" s="3">
        <v>27</v>
      </c>
      <c r="H6300" s="125">
        <v>-0.20282701777654522</v>
      </c>
      <c r="I6300" s="3"/>
      <c r="J6300" s="3"/>
      <c r="K6300" s="3" t="s">
        <v>147</v>
      </c>
      <c r="L6300" s="125">
        <v>-0.15383716864807201</v>
      </c>
      <c r="M6300" s="3">
        <v>29</v>
      </c>
      <c r="N6300" s="125">
        <v>2.10254036823255E-2</v>
      </c>
      <c r="O6300" s="3">
        <v>19</v>
      </c>
      <c r="P6300" s="125">
        <v>-2.79644454461477E-2</v>
      </c>
      <c r="Q6300" s="3">
        <v>25</v>
      </c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  <c r="AC6300" s="3"/>
      <c r="AD6300" s="3"/>
    </row>
    <row r="6301" spans="1:30" hidden="1" x14ac:dyDescent="0.25">
      <c r="A6301" s="2">
        <v>10</v>
      </c>
      <c r="B6301" s="2">
        <v>2021</v>
      </c>
      <c r="C6301" s="4" t="str">
        <f>INDEX(Index!$B$1:$B$500,MATCH($F6301,Index!$A$1:$A$500,0)
)</f>
        <v>JAX</v>
      </c>
      <c r="D6301" s="4">
        <v>0</v>
      </c>
      <c r="E6301" s="141">
        <f t="shared" si="98"/>
        <v>-0.27632939958255492</v>
      </c>
      <c r="F6301" s="3" t="s">
        <v>12</v>
      </c>
      <c r="G6301" s="3">
        <v>28</v>
      </c>
      <c r="H6301" s="125">
        <v>-0.27632939958255492</v>
      </c>
      <c r="I6301" s="3"/>
      <c r="J6301" s="3"/>
      <c r="K6301" s="3" t="s">
        <v>141</v>
      </c>
      <c r="L6301" s="125">
        <v>-8.33905125905193E-2</v>
      </c>
      <c r="M6301" s="3">
        <v>24</v>
      </c>
      <c r="N6301" s="125">
        <v>0.14544922721621001</v>
      </c>
      <c r="O6301" s="3">
        <v>31</v>
      </c>
      <c r="P6301" s="125">
        <v>-4.7489659775825602E-2</v>
      </c>
      <c r="Q6301" s="3">
        <v>28</v>
      </c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  <c r="AC6301" s="3"/>
      <c r="AD6301" s="3"/>
    </row>
    <row r="6302" spans="1:30" hidden="1" x14ac:dyDescent="0.25">
      <c r="A6302" s="2">
        <v>10</v>
      </c>
      <c r="B6302" s="2">
        <v>2021</v>
      </c>
      <c r="C6302" s="4" t="str">
        <f>INDEX(Index!$B$1:$B$500,MATCH($F6302,Index!$A$1:$A$500,0)
)</f>
        <v>HOU</v>
      </c>
      <c r="D6302" s="4">
        <v>0</v>
      </c>
      <c r="E6302" s="141">
        <f t="shared" si="98"/>
        <v>-0.30122744426394732</v>
      </c>
      <c r="F6302" s="3" t="s">
        <v>49</v>
      </c>
      <c r="G6302" s="3">
        <v>29</v>
      </c>
      <c r="H6302" s="125">
        <v>-0.30122744426394732</v>
      </c>
      <c r="I6302" s="3"/>
      <c r="J6302" s="3"/>
      <c r="K6302" s="3" t="s">
        <v>142</v>
      </c>
      <c r="L6302" s="125">
        <v>-0.25166960640856401</v>
      </c>
      <c r="M6302" s="3">
        <v>32</v>
      </c>
      <c r="N6302" s="125">
        <v>3.0046184660759201E-2</v>
      </c>
      <c r="O6302" s="3">
        <v>21</v>
      </c>
      <c r="P6302" s="125">
        <v>-1.9511653194624098E-2</v>
      </c>
      <c r="Q6302" s="3">
        <v>24</v>
      </c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3"/>
      <c r="AD6302" s="3"/>
    </row>
    <row r="6303" spans="1:30" hidden="1" x14ac:dyDescent="0.25">
      <c r="A6303" s="2">
        <v>10</v>
      </c>
      <c r="B6303" s="2">
        <v>2021</v>
      </c>
      <c r="C6303" s="4" t="str">
        <f>INDEX(Index!$B$1:$B$500,MATCH($F6303,Index!$A$1:$A$500,0)
)</f>
        <v>NYJ</v>
      </c>
      <c r="D6303" s="4">
        <v>0</v>
      </c>
      <c r="E6303" s="141">
        <f t="shared" si="98"/>
        <v>-0.31266658879630604</v>
      </c>
      <c r="F6303" s="3" t="s">
        <v>9</v>
      </c>
      <c r="G6303" s="3">
        <v>30</v>
      </c>
      <c r="H6303" s="125">
        <v>-0.31266658879630604</v>
      </c>
      <c r="I6303" s="3"/>
      <c r="J6303" s="3"/>
      <c r="K6303" s="3" t="s">
        <v>141</v>
      </c>
      <c r="L6303" s="125">
        <v>-0.126931649370324</v>
      </c>
      <c r="M6303" s="3">
        <v>26</v>
      </c>
      <c r="N6303" s="125">
        <v>0.18875930995644699</v>
      </c>
      <c r="O6303" s="3">
        <v>32</v>
      </c>
      <c r="P6303" s="125">
        <v>3.0243705304649599E-3</v>
      </c>
      <c r="Q6303" s="3">
        <v>14</v>
      </c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  <c r="AC6303" s="3"/>
      <c r="AD6303" s="3"/>
    </row>
    <row r="6304" spans="1:30" hidden="1" x14ac:dyDescent="0.25">
      <c r="A6304" s="2">
        <v>10</v>
      </c>
      <c r="B6304" s="2">
        <v>2021</v>
      </c>
      <c r="C6304" s="4" t="str">
        <f>INDEX(Index!$B$1:$B$500,MATCH($F6304,Index!$A$1:$A$500,0)
)</f>
        <v>DET</v>
      </c>
      <c r="D6304" s="4">
        <v>0</v>
      </c>
      <c r="E6304" s="141">
        <f t="shared" si="98"/>
        <v>-0.32911063986561373</v>
      </c>
      <c r="F6304" s="3" t="s">
        <v>21</v>
      </c>
      <c r="G6304" s="3">
        <v>31</v>
      </c>
      <c r="H6304" s="125">
        <v>-0.32911063986561373</v>
      </c>
      <c r="I6304" s="3"/>
      <c r="J6304" s="3"/>
      <c r="K6304" s="3" t="s">
        <v>333</v>
      </c>
      <c r="L6304" s="125">
        <v>-0.22311313374727401</v>
      </c>
      <c r="M6304" s="3">
        <v>31</v>
      </c>
      <c r="N6304" s="125">
        <v>0.119518174043451</v>
      </c>
      <c r="O6304" s="3">
        <v>28</v>
      </c>
      <c r="P6304" s="125">
        <v>1.35206679251113E-2</v>
      </c>
      <c r="Q6304" s="3">
        <v>7</v>
      </c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3"/>
      <c r="AD6304" s="3"/>
    </row>
    <row r="6305" spans="1:30" hidden="1" x14ac:dyDescent="0.25">
      <c r="A6305" s="2">
        <v>10</v>
      </c>
      <c r="B6305" s="2">
        <v>2021</v>
      </c>
      <c r="C6305" s="4" t="str">
        <f>INDEX(Index!$B$1:$B$500,MATCH($F6305,Index!$A$1:$A$500,0)
)</f>
        <v>ATL</v>
      </c>
      <c r="D6305" s="4">
        <v>0</v>
      </c>
      <c r="E6305" s="141">
        <f t="shared" si="98"/>
        <v>-0.35510704771508284</v>
      </c>
      <c r="F6305" s="3" t="s">
        <v>43</v>
      </c>
      <c r="G6305" s="3">
        <v>32</v>
      </c>
      <c r="H6305" s="125">
        <v>-0.35510704771508284</v>
      </c>
      <c r="I6305" s="3"/>
      <c r="J6305" s="3"/>
      <c r="K6305" s="3" t="s">
        <v>135</v>
      </c>
      <c r="L6305" s="125">
        <v>-0.135863035683843</v>
      </c>
      <c r="M6305" s="3">
        <v>28</v>
      </c>
      <c r="N6305" s="125">
        <v>0.13730487361579899</v>
      </c>
      <c r="O6305" s="3">
        <v>30</v>
      </c>
      <c r="P6305" s="125">
        <v>-8.1939138415440899E-2</v>
      </c>
      <c r="Q6305" s="3">
        <v>32</v>
      </c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  <c r="AC6305" s="3"/>
      <c r="AD6305" s="3"/>
    </row>
    <row r="6306" spans="1:30" hidden="1" x14ac:dyDescent="0.25">
      <c r="A6306" s="2">
        <v>11</v>
      </c>
      <c r="B6306" s="2">
        <v>2021</v>
      </c>
      <c r="C6306" s="4" t="str">
        <f>INDEX(Index!$B$1:$B$500,MATCH($F6306,Index!$A$1:$A$500,0)
)</f>
        <v>ARI</v>
      </c>
      <c r="D6306" s="4">
        <v>0</v>
      </c>
      <c r="E6306" s="141">
        <f t="shared" si="98"/>
        <v>0.23029804419446342</v>
      </c>
      <c r="F6306" s="3" t="s">
        <v>23</v>
      </c>
      <c r="G6306" s="3">
        <v>1</v>
      </c>
      <c r="H6306" s="125">
        <v>0.23029804419446342</v>
      </c>
      <c r="I6306" s="3"/>
      <c r="J6306" s="3"/>
      <c r="K6306" s="3" t="s">
        <v>151</v>
      </c>
      <c r="L6306" s="125">
        <v>7.8899417920018103E-2</v>
      </c>
      <c r="M6306" s="3">
        <v>10</v>
      </c>
      <c r="N6306" s="125">
        <v>-0.14804149696841001</v>
      </c>
      <c r="O6306" s="3">
        <v>2</v>
      </c>
      <c r="P6306" s="125">
        <v>3.3571293060353099E-3</v>
      </c>
      <c r="Q6306" s="3">
        <v>11</v>
      </c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  <c r="AC6306" s="3"/>
      <c r="AD6306" s="3"/>
    </row>
    <row r="6307" spans="1:30" hidden="1" x14ac:dyDescent="0.25">
      <c r="A6307" s="2">
        <v>11</v>
      </c>
      <c r="B6307" s="2">
        <v>2021</v>
      </c>
      <c r="C6307" s="4" t="str">
        <f>INDEX(Index!$B$1:$B$500,MATCH($F6307,Index!$A$1:$A$500,0)
)</f>
        <v>TB</v>
      </c>
      <c r="D6307" s="4">
        <v>0</v>
      </c>
      <c r="E6307" s="141">
        <f t="shared" si="98"/>
        <v>0.22820494146679982</v>
      </c>
      <c r="F6307" s="3" t="s">
        <v>38</v>
      </c>
      <c r="G6307" s="3">
        <v>2</v>
      </c>
      <c r="H6307" s="125">
        <v>0.22820494146679982</v>
      </c>
      <c r="I6307" s="3"/>
      <c r="J6307" s="3"/>
      <c r="K6307" s="3" t="s">
        <v>143</v>
      </c>
      <c r="L6307" s="125">
        <v>0.21912881363147901</v>
      </c>
      <c r="M6307" s="3">
        <v>1</v>
      </c>
      <c r="N6307" s="125">
        <v>-2.1005429086421501E-2</v>
      </c>
      <c r="O6307" s="3">
        <v>12</v>
      </c>
      <c r="P6307" s="125">
        <v>-1.1929301251100701E-2</v>
      </c>
      <c r="Q6307" s="3">
        <v>23</v>
      </c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  <c r="AC6307" s="3"/>
      <c r="AD6307" s="3"/>
    </row>
    <row r="6308" spans="1:30" hidden="1" x14ac:dyDescent="0.25">
      <c r="A6308" s="2">
        <v>11</v>
      </c>
      <c r="B6308" s="2">
        <v>2021</v>
      </c>
      <c r="C6308" s="4" t="str">
        <f>INDEX(Index!$B$1:$B$500,MATCH($F6308,Index!$A$1:$A$500,0)
)</f>
        <v>LAR</v>
      </c>
      <c r="D6308" s="4">
        <v>0</v>
      </c>
      <c r="E6308" s="141">
        <f t="shared" si="98"/>
        <v>0.22473113361796382</v>
      </c>
      <c r="F6308" s="3" t="s">
        <v>42</v>
      </c>
      <c r="G6308" s="3">
        <v>3</v>
      </c>
      <c r="H6308" s="125">
        <v>0.22473113361796382</v>
      </c>
      <c r="I6308" s="3"/>
      <c r="J6308" s="3"/>
      <c r="K6308" s="3" t="s">
        <v>143</v>
      </c>
      <c r="L6308" s="125">
        <v>0.13655637728386</v>
      </c>
      <c r="M6308" s="3">
        <v>3</v>
      </c>
      <c r="N6308" s="125">
        <v>-0.11977962337704599</v>
      </c>
      <c r="O6308" s="3">
        <v>4</v>
      </c>
      <c r="P6308" s="125">
        <v>-3.16048670429422E-2</v>
      </c>
      <c r="Q6308" s="3">
        <v>26</v>
      </c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  <c r="AC6308" s="3"/>
      <c r="AD6308" s="3"/>
    </row>
    <row r="6309" spans="1:30" hidden="1" x14ac:dyDescent="0.25">
      <c r="A6309" s="2">
        <v>11</v>
      </c>
      <c r="B6309" s="2">
        <v>2021</v>
      </c>
      <c r="C6309" s="4" t="str">
        <f>INDEX(Index!$B$1:$B$500,MATCH($F6309,Index!$A$1:$A$500,0)
)</f>
        <v>BUF</v>
      </c>
      <c r="D6309" s="4">
        <v>0</v>
      </c>
      <c r="E6309" s="141">
        <f t="shared" si="98"/>
        <v>0.21324696541304189</v>
      </c>
      <c r="F6309" s="3" t="s">
        <v>0</v>
      </c>
      <c r="G6309" s="3">
        <v>4</v>
      </c>
      <c r="H6309" s="125">
        <v>0.21324696541304189</v>
      </c>
      <c r="I6309" s="3"/>
      <c r="J6309" s="3"/>
      <c r="K6309" s="3" t="s">
        <v>146</v>
      </c>
      <c r="L6309" s="125">
        <v>1.6017405939553399E-2</v>
      </c>
      <c r="M6309" s="3">
        <v>16</v>
      </c>
      <c r="N6309" s="125">
        <v>-0.19995449855238401</v>
      </c>
      <c r="O6309" s="3">
        <v>1</v>
      </c>
      <c r="P6309" s="125">
        <v>-2.7249390788955199E-3</v>
      </c>
      <c r="Q6309" s="3">
        <v>18</v>
      </c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  <c r="AC6309" s="3"/>
      <c r="AD6309" s="3"/>
    </row>
    <row r="6310" spans="1:30" hidden="1" x14ac:dyDescent="0.25">
      <c r="A6310" s="2">
        <v>11</v>
      </c>
      <c r="B6310" s="2">
        <v>2021</v>
      </c>
      <c r="C6310" s="4" t="str">
        <f>INDEX(Index!$B$1:$B$500,MATCH($F6310,Index!$A$1:$A$500,0)
)</f>
        <v>DAL</v>
      </c>
      <c r="D6310" s="4">
        <v>0</v>
      </c>
      <c r="E6310" s="141">
        <f t="shared" si="98"/>
        <v>0.20966617490727349</v>
      </c>
      <c r="F6310" s="3" t="s">
        <v>3</v>
      </c>
      <c r="G6310" s="3">
        <v>5</v>
      </c>
      <c r="H6310" s="125">
        <v>0.20966617490727349</v>
      </c>
      <c r="I6310" s="3"/>
      <c r="J6310" s="3"/>
      <c r="K6310" s="3" t="s">
        <v>143</v>
      </c>
      <c r="L6310" s="125">
        <v>0.12074363804668201</v>
      </c>
      <c r="M6310" s="3">
        <v>6</v>
      </c>
      <c r="N6310" s="125">
        <v>-9.7587571695412906E-2</v>
      </c>
      <c r="O6310" s="3">
        <v>5</v>
      </c>
      <c r="P6310" s="125">
        <v>-8.6650348348214102E-3</v>
      </c>
      <c r="Q6310" s="3">
        <v>22</v>
      </c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</row>
    <row r="6311" spans="1:30" hidden="1" x14ac:dyDescent="0.25">
      <c r="A6311" s="2">
        <v>11</v>
      </c>
      <c r="B6311" s="2">
        <v>2021</v>
      </c>
      <c r="C6311" s="4" t="str">
        <f>INDEX(Index!$B$1:$B$500,MATCH($F6311,Index!$A$1:$A$500,0)
)</f>
        <v>SF</v>
      </c>
      <c r="D6311" s="4">
        <v>0</v>
      </c>
      <c r="E6311" s="141">
        <f t="shared" si="98"/>
        <v>0.16457999008358365</v>
      </c>
      <c r="F6311" s="3" t="s">
        <v>1</v>
      </c>
      <c r="G6311" s="3">
        <v>6</v>
      </c>
      <c r="H6311" s="125">
        <v>0.16457999008358365</v>
      </c>
      <c r="I6311" s="3"/>
      <c r="J6311" s="3"/>
      <c r="K6311" s="3" t="s">
        <v>145</v>
      </c>
      <c r="L6311" s="125">
        <v>0.112714992254328</v>
      </c>
      <c r="M6311" s="3">
        <v>7</v>
      </c>
      <c r="N6311" s="125">
        <v>-4.2091206682308799E-2</v>
      </c>
      <c r="O6311" s="3">
        <v>9</v>
      </c>
      <c r="P6311" s="125">
        <v>9.7737911469468405E-3</v>
      </c>
      <c r="Q6311" s="3">
        <v>8</v>
      </c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  <c r="AC6311" s="3"/>
      <c r="AD6311" s="3"/>
    </row>
    <row r="6312" spans="1:30" hidden="1" x14ac:dyDescent="0.25">
      <c r="A6312" s="2">
        <v>11</v>
      </c>
      <c r="B6312" s="2">
        <v>2021</v>
      </c>
      <c r="C6312" s="4" t="str">
        <f>INDEX(Index!$B$1:$B$500,MATCH($F6312,Index!$A$1:$A$500,0)
)</f>
        <v>NE</v>
      </c>
      <c r="D6312" s="4">
        <v>0</v>
      </c>
      <c r="E6312" s="141">
        <f t="shared" si="98"/>
        <v>0.15195051677321736</v>
      </c>
      <c r="F6312" s="3" t="s">
        <v>17</v>
      </c>
      <c r="G6312" s="3">
        <v>7</v>
      </c>
      <c r="H6312" s="125">
        <v>0.15195051677321736</v>
      </c>
      <c r="I6312" s="3"/>
      <c r="J6312" s="3"/>
      <c r="K6312" s="3" t="s">
        <v>152</v>
      </c>
      <c r="L6312" s="125">
        <v>-1.90830510572116E-3</v>
      </c>
      <c r="M6312" s="3">
        <v>17</v>
      </c>
      <c r="N6312" s="125">
        <v>-0.141943787408391</v>
      </c>
      <c r="O6312" s="3">
        <v>3</v>
      </c>
      <c r="P6312" s="125">
        <v>1.19150344705475E-2</v>
      </c>
      <c r="Q6312" s="3">
        <v>6</v>
      </c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  <c r="AC6312" s="3"/>
      <c r="AD6312" s="3"/>
    </row>
    <row r="6313" spans="1:30" hidden="1" x14ac:dyDescent="0.25">
      <c r="A6313" s="2">
        <v>11</v>
      </c>
      <c r="B6313" s="2">
        <v>2021</v>
      </c>
      <c r="C6313" s="4" t="str">
        <f>INDEX(Index!$B$1:$B$500,MATCH($F6313,Index!$A$1:$A$500,0)
)</f>
        <v>KC</v>
      </c>
      <c r="D6313" s="4">
        <v>0</v>
      </c>
      <c r="E6313" s="141">
        <f t="shared" si="98"/>
        <v>0.12845134301481298</v>
      </c>
      <c r="F6313" s="3" t="s">
        <v>5</v>
      </c>
      <c r="G6313" s="3">
        <v>8</v>
      </c>
      <c r="H6313" s="125">
        <v>0.12845134301481298</v>
      </c>
      <c r="I6313" s="3"/>
      <c r="J6313" s="3"/>
      <c r="K6313" s="3" t="s">
        <v>152</v>
      </c>
      <c r="L6313" s="125">
        <v>0.12723122504244</v>
      </c>
      <c r="M6313" s="3">
        <v>5</v>
      </c>
      <c r="N6313" s="125">
        <v>3.4080722034974302E-2</v>
      </c>
      <c r="O6313" s="3">
        <v>21</v>
      </c>
      <c r="P6313" s="125">
        <v>3.5300840007347303E-2</v>
      </c>
      <c r="Q6313" s="3">
        <v>1</v>
      </c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  <c r="AC6313" s="3"/>
      <c r="AD6313" s="3"/>
    </row>
    <row r="6314" spans="1:30" hidden="1" x14ac:dyDescent="0.25">
      <c r="A6314" s="2">
        <v>11</v>
      </c>
      <c r="B6314" s="2">
        <v>2021</v>
      </c>
      <c r="C6314" s="4" t="str">
        <f>INDEX(Index!$B$1:$B$500,MATCH($F6314,Index!$A$1:$A$500,0)
)</f>
        <v>IND</v>
      </c>
      <c r="D6314" s="4">
        <v>0</v>
      </c>
      <c r="E6314" s="141">
        <f t="shared" si="98"/>
        <v>0.11333383162814829</v>
      </c>
      <c r="F6314" s="3" t="s">
        <v>35</v>
      </c>
      <c r="G6314" s="3">
        <v>9</v>
      </c>
      <c r="H6314" s="125">
        <v>0.11333383162814829</v>
      </c>
      <c r="I6314" s="3"/>
      <c r="J6314" s="3"/>
      <c r="K6314" s="3" t="s">
        <v>154</v>
      </c>
      <c r="L6314" s="125">
        <v>8.4005406185784198E-2</v>
      </c>
      <c r="M6314" s="3">
        <v>9</v>
      </c>
      <c r="N6314" s="125">
        <v>-1.61606641987843E-2</v>
      </c>
      <c r="O6314" s="3">
        <v>14</v>
      </c>
      <c r="P6314" s="125">
        <v>1.31677612435798E-2</v>
      </c>
      <c r="Q6314" s="3">
        <v>5</v>
      </c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3"/>
      <c r="AD6314" s="3"/>
    </row>
    <row r="6315" spans="1:30" hidden="1" x14ac:dyDescent="0.25">
      <c r="A6315" s="2">
        <v>11</v>
      </c>
      <c r="B6315" s="2">
        <v>2021</v>
      </c>
      <c r="C6315" s="4" t="str">
        <f>INDEX(Index!$B$1:$B$500,MATCH($F6315,Index!$A$1:$A$500,0)
)</f>
        <v>GB</v>
      </c>
      <c r="D6315" s="4">
        <v>0</v>
      </c>
      <c r="E6315" s="141">
        <f t="shared" si="98"/>
        <v>0.11224266898474893</v>
      </c>
      <c r="F6315" s="3" t="s">
        <v>20</v>
      </c>
      <c r="G6315" s="3">
        <v>10</v>
      </c>
      <c r="H6315" s="125">
        <v>0.11224266898474893</v>
      </c>
      <c r="I6315" s="3"/>
      <c r="J6315" s="3"/>
      <c r="K6315" s="3" t="s">
        <v>153</v>
      </c>
      <c r="L6315" s="125">
        <v>0.12982415172790401</v>
      </c>
      <c r="M6315" s="3">
        <v>4</v>
      </c>
      <c r="N6315" s="125">
        <v>-3.3372582135172399E-2</v>
      </c>
      <c r="O6315" s="3">
        <v>11</v>
      </c>
      <c r="P6315" s="125">
        <v>-5.0954064878327501E-2</v>
      </c>
      <c r="Q6315" s="3">
        <v>29</v>
      </c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3"/>
      <c r="AD6315" s="3"/>
    </row>
    <row r="6316" spans="1:30" hidden="1" x14ac:dyDescent="0.25">
      <c r="A6316" s="2">
        <v>11</v>
      </c>
      <c r="B6316" s="2">
        <v>2021</v>
      </c>
      <c r="C6316" s="4" t="str">
        <f>INDEX(Index!$B$1:$B$500,MATCH($F6316,Index!$A$1:$A$500,0)
)</f>
        <v>MIN</v>
      </c>
      <c r="D6316" s="4">
        <v>0</v>
      </c>
      <c r="E6316" s="141">
        <f t="shared" si="98"/>
        <v>7.9903732650472278E-2</v>
      </c>
      <c r="F6316" s="3" t="s">
        <v>46</v>
      </c>
      <c r="G6316" s="3">
        <v>11</v>
      </c>
      <c r="H6316" s="125">
        <v>7.9903732650472278E-2</v>
      </c>
      <c r="I6316" s="3"/>
      <c r="J6316" s="3"/>
      <c r="K6316" s="3" t="s">
        <v>145</v>
      </c>
      <c r="L6316" s="125">
        <v>9.3861520465804399E-2</v>
      </c>
      <c r="M6316" s="3">
        <v>8</v>
      </c>
      <c r="N6316" s="125">
        <v>1.35360788656088E-2</v>
      </c>
      <c r="O6316" s="3">
        <v>19</v>
      </c>
      <c r="P6316" s="125">
        <v>-4.2170894972332599E-4</v>
      </c>
      <c r="Q6316" s="3">
        <v>14</v>
      </c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3"/>
      <c r="AD6316" s="3"/>
    </row>
    <row r="6317" spans="1:30" hidden="1" x14ac:dyDescent="0.25">
      <c r="A6317" s="2">
        <v>11</v>
      </c>
      <c r="B6317" s="2">
        <v>2021</v>
      </c>
      <c r="C6317" s="4" t="str">
        <f>INDEX(Index!$B$1:$B$500,MATCH($F6317,Index!$A$1:$A$500,0)
)</f>
        <v>SEA</v>
      </c>
      <c r="D6317" s="4">
        <v>0</v>
      </c>
      <c r="E6317" s="141">
        <f t="shared" si="98"/>
        <v>7.94663425708695E-2</v>
      </c>
      <c r="F6317" s="3" t="s">
        <v>30</v>
      </c>
      <c r="G6317" s="3">
        <v>12</v>
      </c>
      <c r="H6317" s="125">
        <v>7.94663425708695E-2</v>
      </c>
      <c r="I6317" s="3"/>
      <c r="J6317" s="3"/>
      <c r="K6317" s="3" t="s">
        <v>147</v>
      </c>
      <c r="L6317" s="125">
        <v>6.8020968161338999E-2</v>
      </c>
      <c r="M6317" s="3">
        <v>11</v>
      </c>
      <c r="N6317" s="125">
        <v>-8.9550602120854195E-3</v>
      </c>
      <c r="O6317" s="3">
        <v>16</v>
      </c>
      <c r="P6317" s="125">
        <v>2.4903141974450798E-3</v>
      </c>
      <c r="Q6317" s="3">
        <v>12</v>
      </c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3"/>
      <c r="AD6317" s="3"/>
    </row>
    <row r="6318" spans="1:30" hidden="1" x14ac:dyDescent="0.25">
      <c r="A6318" s="2">
        <v>11</v>
      </c>
      <c r="B6318" s="2">
        <v>2021</v>
      </c>
      <c r="C6318" s="4" t="str">
        <f>INDEX(Index!$B$1:$B$500,MATCH($F6318,Index!$A$1:$A$500,0)
)</f>
        <v>NO</v>
      </c>
      <c r="D6318" s="4">
        <v>0</v>
      </c>
      <c r="E6318" s="141">
        <f t="shared" si="98"/>
        <v>7.8426965893087244E-2</v>
      </c>
      <c r="F6318" s="3" t="s">
        <v>27</v>
      </c>
      <c r="G6318" s="3">
        <v>13</v>
      </c>
      <c r="H6318" s="125">
        <v>7.8426965893087244E-2</v>
      </c>
      <c r="I6318" s="3"/>
      <c r="J6318" s="3"/>
      <c r="K6318" s="3" t="s">
        <v>145</v>
      </c>
      <c r="L6318" s="125">
        <v>-1.7197748434913E-2</v>
      </c>
      <c r="M6318" s="3">
        <v>18</v>
      </c>
      <c r="N6318" s="125">
        <v>-9.4520237945585603E-2</v>
      </c>
      <c r="O6318" s="3">
        <v>6</v>
      </c>
      <c r="P6318" s="125">
        <v>1.10447638241463E-3</v>
      </c>
      <c r="Q6318" s="3">
        <v>13</v>
      </c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3"/>
      <c r="AD6318" s="3"/>
    </row>
    <row r="6319" spans="1:30" hidden="1" x14ac:dyDescent="0.25">
      <c r="A6319" s="2">
        <v>11</v>
      </c>
      <c r="B6319" s="2">
        <v>2021</v>
      </c>
      <c r="C6319" s="4" t="str">
        <f>INDEX(Index!$B$1:$B$500,MATCH($F6319,Index!$A$1:$A$500,0)
)</f>
        <v>BAL</v>
      </c>
      <c r="D6319" s="4">
        <v>0</v>
      </c>
      <c r="E6319" s="141">
        <f t="shared" si="98"/>
        <v>5.3871580986486513E-2</v>
      </c>
      <c r="F6319" s="3" t="s">
        <v>18</v>
      </c>
      <c r="G6319" s="3">
        <v>14</v>
      </c>
      <c r="H6319" s="125">
        <v>5.3871580986486513E-2</v>
      </c>
      <c r="I6319" s="3"/>
      <c r="J6319" s="3"/>
      <c r="K6319" s="3" t="s">
        <v>143</v>
      </c>
      <c r="L6319" s="125">
        <v>6.6001616527687906E-2</v>
      </c>
      <c r="M6319" s="3">
        <v>13</v>
      </c>
      <c r="N6319" s="125">
        <v>4.7038176820616097E-2</v>
      </c>
      <c r="O6319" s="3">
        <v>23</v>
      </c>
      <c r="P6319" s="125">
        <v>3.4908141279414703E-2</v>
      </c>
      <c r="Q6319" s="3">
        <v>2</v>
      </c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  <c r="AC6319" s="3"/>
      <c r="AD6319" s="3"/>
    </row>
    <row r="6320" spans="1:30" hidden="1" x14ac:dyDescent="0.25">
      <c r="A6320" s="2">
        <v>11</v>
      </c>
      <c r="B6320" s="2">
        <v>2021</v>
      </c>
      <c r="C6320" s="4" t="str">
        <f>INDEX(Index!$B$1:$B$500,MATCH($F6320,Index!$A$1:$A$500,0)
)</f>
        <v>PHI</v>
      </c>
      <c r="D6320" s="4">
        <v>0</v>
      </c>
      <c r="E6320" s="141">
        <f t="shared" si="98"/>
        <v>4.9517388625180674E-2</v>
      </c>
      <c r="F6320" s="3" t="s">
        <v>7</v>
      </c>
      <c r="G6320" s="3">
        <v>15</v>
      </c>
      <c r="H6320" s="125">
        <v>4.9517388625180674E-2</v>
      </c>
      <c r="I6320" s="3"/>
      <c r="J6320" s="3"/>
      <c r="K6320" s="3" t="s">
        <v>155</v>
      </c>
      <c r="L6320" s="125">
        <v>6.6398540942087206E-2</v>
      </c>
      <c r="M6320" s="3">
        <v>12</v>
      </c>
      <c r="N6320" s="125">
        <v>2.0677528522554001E-2</v>
      </c>
      <c r="O6320" s="3">
        <v>20</v>
      </c>
      <c r="P6320" s="125">
        <v>3.7963762056474702E-3</v>
      </c>
      <c r="Q6320" s="3">
        <v>10</v>
      </c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3"/>
      <c r="AD6320" s="3"/>
    </row>
    <row r="6321" spans="1:30" hidden="1" x14ac:dyDescent="0.25">
      <c r="A6321" s="2">
        <v>11</v>
      </c>
      <c r="B6321" s="2">
        <v>2021</v>
      </c>
      <c r="C6321" s="4" t="str">
        <f>INDEX(Index!$B$1:$B$500,MATCH($F6321,Index!$A$1:$A$500,0)
)</f>
        <v>CLE</v>
      </c>
      <c r="D6321" s="4">
        <v>0</v>
      </c>
      <c r="E6321" s="141">
        <f t="shared" si="98"/>
        <v>4.1616108404980902E-2</v>
      </c>
      <c r="F6321" s="3" t="s">
        <v>10</v>
      </c>
      <c r="G6321" s="3">
        <v>16</v>
      </c>
      <c r="H6321" s="125">
        <v>4.1616108404980902E-2</v>
      </c>
      <c r="I6321" s="3"/>
      <c r="J6321" s="3"/>
      <c r="K6321" s="3" t="s">
        <v>154</v>
      </c>
      <c r="L6321" s="125">
        <v>5.52911828418685E-2</v>
      </c>
      <c r="M6321" s="3">
        <v>14</v>
      </c>
      <c r="N6321" s="125">
        <v>1.27385113557972E-2</v>
      </c>
      <c r="O6321" s="3">
        <v>18</v>
      </c>
      <c r="P6321" s="125">
        <v>-9.3656308109039705E-4</v>
      </c>
      <c r="Q6321" s="3">
        <v>15</v>
      </c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3"/>
      <c r="AD6321" s="3"/>
    </row>
    <row r="6322" spans="1:30" hidden="1" x14ac:dyDescent="0.25">
      <c r="A6322" s="2">
        <v>11</v>
      </c>
      <c r="B6322" s="2">
        <v>2021</v>
      </c>
      <c r="C6322" s="4" t="str">
        <f>INDEX(Index!$B$1:$B$500,MATCH($F6322,Index!$A$1:$A$500,0)
)</f>
        <v>LAC</v>
      </c>
      <c r="D6322" s="4">
        <v>0</v>
      </c>
      <c r="E6322" s="141">
        <f t="shared" si="98"/>
        <v>1.9584388257131602E-2</v>
      </c>
      <c r="F6322" s="3" t="s">
        <v>28</v>
      </c>
      <c r="G6322" s="3">
        <v>17</v>
      </c>
      <c r="H6322" s="125">
        <v>1.9584388257131602E-2</v>
      </c>
      <c r="I6322" s="3"/>
      <c r="J6322" s="3"/>
      <c r="K6322" s="3" t="s">
        <v>146</v>
      </c>
      <c r="L6322" s="125">
        <v>0.16312972189967501</v>
      </c>
      <c r="M6322" s="3">
        <v>2</v>
      </c>
      <c r="N6322" s="125">
        <v>6.88652193994502E-2</v>
      </c>
      <c r="O6322" s="3">
        <v>27</v>
      </c>
      <c r="P6322" s="125">
        <v>-7.4680114243093204E-2</v>
      </c>
      <c r="Q6322" s="3">
        <v>31</v>
      </c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  <c r="AC6322" s="3"/>
      <c r="AD6322" s="3"/>
    </row>
    <row r="6323" spans="1:30" hidden="1" x14ac:dyDescent="0.25">
      <c r="A6323" s="2">
        <v>11</v>
      </c>
      <c r="B6323" s="2">
        <v>2021</v>
      </c>
      <c r="C6323" s="4" t="str">
        <f>INDEX(Index!$B$1:$B$500,MATCH($F6323,Index!$A$1:$A$500,0)
)</f>
        <v>TEN</v>
      </c>
      <c r="D6323" s="4">
        <v>0</v>
      </c>
      <c r="E6323" s="141">
        <f t="shared" si="98"/>
        <v>-3.4306118875933799E-3</v>
      </c>
      <c r="F6323" s="3" t="s">
        <v>45</v>
      </c>
      <c r="G6323" s="3">
        <v>18</v>
      </c>
      <c r="H6323" s="125">
        <v>-3.4306118875933799E-3</v>
      </c>
      <c r="I6323" s="3"/>
      <c r="J6323" s="3"/>
      <c r="K6323" s="3" t="s">
        <v>153</v>
      </c>
      <c r="L6323" s="125">
        <v>-3.0466284609559899E-2</v>
      </c>
      <c r="M6323" s="3">
        <v>20</v>
      </c>
      <c r="N6323" s="125">
        <v>-3.3892364868585399E-2</v>
      </c>
      <c r="O6323" s="3">
        <v>10</v>
      </c>
      <c r="P6323" s="125">
        <v>-6.8566921466188804E-3</v>
      </c>
      <c r="Q6323" s="3">
        <v>19</v>
      </c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  <c r="AC6323" s="3"/>
      <c r="AD6323" s="3"/>
    </row>
    <row r="6324" spans="1:30" hidden="1" x14ac:dyDescent="0.25">
      <c r="A6324" s="2">
        <v>11</v>
      </c>
      <c r="B6324" s="2">
        <v>2021</v>
      </c>
      <c r="C6324" s="4" t="str">
        <f>INDEX(Index!$B$1:$B$500,MATCH($F6324,Index!$A$1:$A$500,0)
)</f>
        <v>CIN</v>
      </c>
      <c r="D6324" s="4">
        <v>0</v>
      </c>
      <c r="E6324" s="141">
        <f t="shared" si="98"/>
        <v>-1.2266480177010557E-2</v>
      </c>
      <c r="F6324" s="3" t="s">
        <v>24</v>
      </c>
      <c r="G6324" s="3">
        <v>19</v>
      </c>
      <c r="H6324" s="125">
        <v>-1.2266480177010557E-2</v>
      </c>
      <c r="I6324" s="3"/>
      <c r="J6324" s="3"/>
      <c r="K6324" s="3" t="s">
        <v>146</v>
      </c>
      <c r="L6324" s="125">
        <v>-6.95109487178633E-2</v>
      </c>
      <c r="M6324" s="3">
        <v>23</v>
      </c>
      <c r="N6324" s="125">
        <v>-4.9214172217534602E-2</v>
      </c>
      <c r="O6324" s="3">
        <v>8</v>
      </c>
      <c r="P6324" s="125">
        <v>8.0302963233181406E-3</v>
      </c>
      <c r="Q6324" s="3">
        <v>9</v>
      </c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  <c r="AC6324" s="3"/>
      <c r="AD6324" s="3"/>
    </row>
    <row r="6325" spans="1:30" hidden="1" x14ac:dyDescent="0.25">
      <c r="A6325" s="2">
        <v>11</v>
      </c>
      <c r="B6325" s="2">
        <v>2021</v>
      </c>
      <c r="C6325" s="4" t="str">
        <f>INDEX(Index!$B$1:$B$500,MATCH($F6325,Index!$A$1:$A$500,0)
)</f>
        <v>LV</v>
      </c>
      <c r="D6325" s="4">
        <v>0</v>
      </c>
      <c r="E6325" s="141">
        <f t="shared" si="98"/>
        <v>-4.9154838028438709E-2</v>
      </c>
      <c r="F6325" s="3" t="s">
        <v>53</v>
      </c>
      <c r="G6325" s="3">
        <v>20</v>
      </c>
      <c r="H6325" s="125">
        <v>-4.9154838028438709E-2</v>
      </c>
      <c r="I6325" s="3"/>
      <c r="J6325" s="3"/>
      <c r="K6325" s="3" t="s">
        <v>145</v>
      </c>
      <c r="L6325" s="125">
        <v>-2.4128479126123599E-2</v>
      </c>
      <c r="M6325" s="3">
        <v>19</v>
      </c>
      <c r="N6325" s="125">
        <v>-5.3299474488696904E-3</v>
      </c>
      <c r="O6325" s="3">
        <v>17</v>
      </c>
      <c r="P6325" s="125">
        <v>-3.03563063511848E-2</v>
      </c>
      <c r="Q6325" s="3">
        <v>25</v>
      </c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  <c r="AC6325" s="3"/>
      <c r="AD6325" s="3"/>
    </row>
    <row r="6326" spans="1:30" hidden="1" x14ac:dyDescent="0.25">
      <c r="A6326" s="2">
        <v>11</v>
      </c>
      <c r="B6326" s="2">
        <v>2021</v>
      </c>
      <c r="C6326" s="4" t="str">
        <f>INDEX(Index!$B$1:$B$500,MATCH($F6326,Index!$A$1:$A$500,0)
)</f>
        <v>CAR</v>
      </c>
      <c r="D6326" s="4">
        <v>0</v>
      </c>
      <c r="E6326" s="141">
        <f t="shared" si="98"/>
        <v>-7.392042961668982E-2</v>
      </c>
      <c r="F6326" s="3" t="s">
        <v>51</v>
      </c>
      <c r="G6326" s="3">
        <v>21</v>
      </c>
      <c r="H6326" s="125">
        <v>-7.392042961668982E-2</v>
      </c>
      <c r="I6326" s="3"/>
      <c r="J6326" s="3"/>
      <c r="K6326" s="3" t="s">
        <v>155</v>
      </c>
      <c r="L6326" s="125">
        <v>-0.15367636309782201</v>
      </c>
      <c r="M6326" s="3">
        <v>29</v>
      </c>
      <c r="N6326" s="125">
        <v>-8.6973554127366001E-2</v>
      </c>
      <c r="O6326" s="3">
        <v>7</v>
      </c>
      <c r="P6326" s="125">
        <v>-7.2176206462338096E-3</v>
      </c>
      <c r="Q6326" s="3">
        <v>20</v>
      </c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  <c r="AC6326" s="3"/>
      <c r="AD6326" s="3"/>
    </row>
    <row r="6327" spans="1:30" hidden="1" x14ac:dyDescent="0.25">
      <c r="A6327" s="2">
        <v>11</v>
      </c>
      <c r="B6327" s="2">
        <v>2021</v>
      </c>
      <c r="C6327" s="4" t="str">
        <f>INDEX(Index!$B$1:$B$500,MATCH($F6327,Index!$A$1:$A$500,0)
)</f>
        <v>PIT</v>
      </c>
      <c r="D6327" s="4">
        <v>0</v>
      </c>
      <c r="E6327" s="141">
        <f t="shared" si="98"/>
        <v>-9.892191250619875E-2</v>
      </c>
      <c r="F6327" s="3" t="s">
        <v>32</v>
      </c>
      <c r="G6327" s="3">
        <v>22</v>
      </c>
      <c r="H6327" s="125">
        <v>-9.892191250619875E-2</v>
      </c>
      <c r="I6327" s="3"/>
      <c r="J6327" s="3"/>
      <c r="K6327" s="3" t="s">
        <v>315</v>
      </c>
      <c r="L6327" s="125">
        <v>-4.9665657767960697E-2</v>
      </c>
      <c r="M6327" s="3">
        <v>22</v>
      </c>
      <c r="N6327" s="125">
        <v>4.7370120124435401E-2</v>
      </c>
      <c r="O6327" s="3">
        <v>24</v>
      </c>
      <c r="P6327" s="125">
        <v>-1.88613461380266E-3</v>
      </c>
      <c r="Q6327" s="3">
        <v>17</v>
      </c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3"/>
    </row>
    <row r="6328" spans="1:30" hidden="1" x14ac:dyDescent="0.25">
      <c r="A6328" s="2">
        <v>11</v>
      </c>
      <c r="B6328" s="2">
        <v>2021</v>
      </c>
      <c r="C6328" s="4" t="str">
        <f>INDEX(Index!$B$1:$B$500,MATCH($F6328,Index!$A$1:$A$500,0)
)</f>
        <v>WAS</v>
      </c>
      <c r="D6328" s="4">
        <v>0</v>
      </c>
      <c r="E6328" s="141">
        <f t="shared" si="98"/>
        <v>-0.12239555458158702</v>
      </c>
      <c r="F6328" s="3" t="s">
        <v>26</v>
      </c>
      <c r="G6328" s="3">
        <v>23</v>
      </c>
      <c r="H6328" s="125">
        <v>-0.12239555458158702</v>
      </c>
      <c r="I6328" s="3"/>
      <c r="J6328" s="3"/>
      <c r="K6328" s="3" t="s">
        <v>148</v>
      </c>
      <c r="L6328" s="125">
        <v>2.2926107962399699E-2</v>
      </c>
      <c r="M6328" s="3">
        <v>15</v>
      </c>
      <c r="N6328" s="125">
        <v>0.16156633616105601</v>
      </c>
      <c r="O6328" s="3">
        <v>31</v>
      </c>
      <c r="P6328" s="125">
        <v>1.62446736170693E-2</v>
      </c>
      <c r="Q6328" s="3">
        <v>4</v>
      </c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  <c r="AC6328" s="3"/>
      <c r="AD6328" s="3"/>
    </row>
    <row r="6329" spans="1:30" hidden="1" x14ac:dyDescent="0.25">
      <c r="A6329" s="2">
        <v>11</v>
      </c>
      <c r="B6329" s="2">
        <v>2021</v>
      </c>
      <c r="C6329" s="4" t="str">
        <f>INDEX(Index!$B$1:$B$500,MATCH($F6329,Index!$A$1:$A$500,0)
)</f>
        <v>CHI</v>
      </c>
      <c r="D6329" s="4">
        <v>0</v>
      </c>
      <c r="E6329" s="141">
        <f t="shared" si="98"/>
        <v>-0.12815039431226496</v>
      </c>
      <c r="F6329" s="3" t="s">
        <v>64</v>
      </c>
      <c r="G6329" s="3">
        <v>24</v>
      </c>
      <c r="H6329" s="125">
        <v>-0.12815039431226496</v>
      </c>
      <c r="I6329" s="3"/>
      <c r="J6329" s="3"/>
      <c r="K6329" s="3" t="s">
        <v>147</v>
      </c>
      <c r="L6329" s="125">
        <v>-0.12888546490960101</v>
      </c>
      <c r="M6329" s="3">
        <v>26</v>
      </c>
      <c r="N6329" s="125">
        <v>-9.2771091552762593E-3</v>
      </c>
      <c r="O6329" s="3">
        <v>15</v>
      </c>
      <c r="P6329" s="125">
        <v>-8.5420385579401993E-3</v>
      </c>
      <c r="Q6329" s="3">
        <v>21</v>
      </c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3"/>
      <c r="AD6329" s="3"/>
    </row>
    <row r="6330" spans="1:30" hidden="1" x14ac:dyDescent="0.25">
      <c r="A6330" s="2">
        <v>11</v>
      </c>
      <c r="B6330" s="2">
        <v>2021</v>
      </c>
      <c r="C6330" s="4" t="str">
        <f>INDEX(Index!$B$1:$B$500,MATCH($F6330,Index!$A$1:$A$500,0)
)</f>
        <v>DEN</v>
      </c>
      <c r="D6330" s="4">
        <v>0</v>
      </c>
      <c r="E6330" s="141">
        <f t="shared" si="98"/>
        <v>-0.1495379899233949</v>
      </c>
      <c r="F6330" s="3" t="s">
        <v>39</v>
      </c>
      <c r="G6330" s="3">
        <v>25</v>
      </c>
      <c r="H6330" s="125">
        <v>-0.1495379899233949</v>
      </c>
      <c r="I6330" s="3"/>
      <c r="J6330" s="3"/>
      <c r="K6330" s="3" t="s">
        <v>145</v>
      </c>
      <c r="L6330" s="125">
        <v>-4.7627503215802801E-2</v>
      </c>
      <c r="M6330" s="3">
        <v>21</v>
      </c>
      <c r="N6330" s="125">
        <v>4.9945915984072997E-2</v>
      </c>
      <c r="O6330" s="3">
        <v>25</v>
      </c>
      <c r="P6330" s="125">
        <v>-5.19645707235191E-2</v>
      </c>
      <c r="Q6330" s="3">
        <v>30</v>
      </c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3"/>
    </row>
    <row r="6331" spans="1:30" hidden="1" x14ac:dyDescent="0.25">
      <c r="A6331" s="2">
        <v>11</v>
      </c>
      <c r="B6331" s="2">
        <v>2021</v>
      </c>
      <c r="C6331" s="4" t="str">
        <f>INDEX(Index!$B$1:$B$500,MATCH($F6331,Index!$A$1:$A$500,0)
)</f>
        <v>NYG</v>
      </c>
      <c r="D6331" s="4">
        <v>0</v>
      </c>
      <c r="E6331" s="141">
        <f t="shared" si="98"/>
        <v>-0.18914703012266618</v>
      </c>
      <c r="F6331" s="3" t="s">
        <v>15</v>
      </c>
      <c r="G6331" s="3">
        <v>26</v>
      </c>
      <c r="H6331" s="125">
        <v>-0.18914703012266618</v>
      </c>
      <c r="I6331" s="3"/>
      <c r="J6331" s="3"/>
      <c r="K6331" s="3" t="s">
        <v>147</v>
      </c>
      <c r="L6331" s="125">
        <v>-0.13847180024278399</v>
      </c>
      <c r="M6331" s="3">
        <v>27</v>
      </c>
      <c r="N6331" s="125">
        <v>6.0551839203805899E-2</v>
      </c>
      <c r="O6331" s="3">
        <v>26</v>
      </c>
      <c r="P6331" s="125">
        <v>9.8766093239237192E-3</v>
      </c>
      <c r="Q6331" s="3">
        <v>7</v>
      </c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3"/>
      <c r="AD6331" s="3"/>
    </row>
    <row r="6332" spans="1:30" hidden="1" x14ac:dyDescent="0.25">
      <c r="A6332" s="2">
        <v>11</v>
      </c>
      <c r="B6332" s="2">
        <v>2021</v>
      </c>
      <c r="C6332" s="4" t="str">
        <f>INDEX(Index!$B$1:$B$500,MATCH($F6332,Index!$A$1:$A$500,0)
)</f>
        <v>MIA</v>
      </c>
      <c r="D6332" s="4">
        <v>0</v>
      </c>
      <c r="E6332" s="141">
        <f t="shared" si="98"/>
        <v>-0.21678728363408661</v>
      </c>
      <c r="F6332" s="3" t="s">
        <v>4</v>
      </c>
      <c r="G6332" s="3">
        <v>27</v>
      </c>
      <c r="H6332" s="125">
        <v>-0.21678728363408661</v>
      </c>
      <c r="I6332" s="3"/>
      <c r="J6332" s="3"/>
      <c r="K6332" s="3" t="s">
        <v>156</v>
      </c>
      <c r="L6332" s="125">
        <v>-0.143536295384596</v>
      </c>
      <c r="M6332" s="3">
        <v>28</v>
      </c>
      <c r="N6332" s="125">
        <v>3.6871825671858302E-2</v>
      </c>
      <c r="O6332" s="3">
        <v>22</v>
      </c>
      <c r="P6332" s="125">
        <v>-3.6379162577632303E-2</v>
      </c>
      <c r="Q6332" s="3">
        <v>27</v>
      </c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  <c r="AC6332" s="3"/>
      <c r="AD6332" s="3"/>
    </row>
    <row r="6333" spans="1:30" hidden="1" x14ac:dyDescent="0.25">
      <c r="A6333" s="2">
        <v>11</v>
      </c>
      <c r="B6333" s="2">
        <v>2021</v>
      </c>
      <c r="C6333" s="4" t="str">
        <f>INDEX(Index!$B$1:$B$500,MATCH($F6333,Index!$A$1:$A$500,0)
)</f>
        <v>HOU</v>
      </c>
      <c r="D6333" s="4">
        <v>0</v>
      </c>
      <c r="E6333" s="141">
        <f t="shared" si="98"/>
        <v>-0.23989170522101258</v>
      </c>
      <c r="F6333" s="3" t="s">
        <v>49</v>
      </c>
      <c r="G6333" s="3">
        <v>28</v>
      </c>
      <c r="H6333" s="125">
        <v>-0.23989170522101258</v>
      </c>
      <c r="I6333" s="3"/>
      <c r="J6333" s="3"/>
      <c r="K6333" s="3" t="s">
        <v>149</v>
      </c>
      <c r="L6333" s="125">
        <v>-0.245081051134553</v>
      </c>
      <c r="M6333" s="3">
        <v>32</v>
      </c>
      <c r="N6333" s="125">
        <v>-1.92361033149024E-2</v>
      </c>
      <c r="O6333" s="3">
        <v>13</v>
      </c>
      <c r="P6333" s="125">
        <v>-1.4046757401361999E-2</v>
      </c>
      <c r="Q6333" s="3">
        <v>24</v>
      </c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  <c r="AC6333" s="3"/>
      <c r="AD6333" s="3"/>
    </row>
    <row r="6334" spans="1:30" hidden="1" x14ac:dyDescent="0.25">
      <c r="A6334" s="2">
        <v>11</v>
      </c>
      <c r="B6334" s="2">
        <v>2021</v>
      </c>
      <c r="C6334" s="4" t="str">
        <f>INDEX(Index!$B$1:$B$500,MATCH($F6334,Index!$A$1:$A$500,0)
)</f>
        <v>JAX</v>
      </c>
      <c r="D6334" s="4">
        <v>0</v>
      </c>
      <c r="E6334" s="141">
        <f t="shared" si="98"/>
        <v>-0.26553729306237861</v>
      </c>
      <c r="F6334" s="3" t="s">
        <v>12</v>
      </c>
      <c r="G6334" s="3">
        <v>29</v>
      </c>
      <c r="H6334" s="125">
        <v>-0.26553729306237861</v>
      </c>
      <c r="I6334" s="3"/>
      <c r="J6334" s="3"/>
      <c r="K6334" s="3" t="s">
        <v>149</v>
      </c>
      <c r="L6334" s="125">
        <v>-9.9917139733659704E-2</v>
      </c>
      <c r="M6334" s="3">
        <v>25</v>
      </c>
      <c r="N6334" s="125">
        <v>0.12790547585418199</v>
      </c>
      <c r="O6334" s="3">
        <v>29</v>
      </c>
      <c r="P6334" s="125">
        <v>-3.7714677474536898E-2</v>
      </c>
      <c r="Q6334" s="3">
        <v>28</v>
      </c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  <c r="AC6334" s="3"/>
      <c r="AD6334" s="3"/>
    </row>
    <row r="6335" spans="1:30" hidden="1" x14ac:dyDescent="0.25">
      <c r="A6335" s="2">
        <v>11</v>
      </c>
      <c r="B6335" s="2">
        <v>2021</v>
      </c>
      <c r="C6335" s="4" t="str">
        <f>INDEX(Index!$B$1:$B$500,MATCH($F6335,Index!$A$1:$A$500,0)
)</f>
        <v>NYJ</v>
      </c>
      <c r="D6335" s="4">
        <v>0</v>
      </c>
      <c r="E6335" s="141">
        <f t="shared" si="98"/>
        <v>-0.29604790842337597</v>
      </c>
      <c r="F6335" s="3" t="s">
        <v>9</v>
      </c>
      <c r="G6335" s="3">
        <v>30</v>
      </c>
      <c r="H6335" s="125">
        <v>-0.29604790842337597</v>
      </c>
      <c r="I6335" s="3"/>
      <c r="J6335" s="3"/>
      <c r="K6335" s="3" t="s">
        <v>149</v>
      </c>
      <c r="L6335" s="125">
        <v>-9.5362153504551198E-2</v>
      </c>
      <c r="M6335" s="3">
        <v>24</v>
      </c>
      <c r="N6335" s="125">
        <v>0.19922207703845801</v>
      </c>
      <c r="O6335" s="3">
        <v>32</v>
      </c>
      <c r="P6335" s="125">
        <v>-1.4636778803667899E-3</v>
      </c>
      <c r="Q6335" s="3">
        <v>16</v>
      </c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3"/>
      <c r="AD6335" s="3"/>
    </row>
    <row r="6336" spans="1:30" hidden="1" x14ac:dyDescent="0.25">
      <c r="A6336" s="2">
        <v>11</v>
      </c>
      <c r="B6336" s="2">
        <v>2021</v>
      </c>
      <c r="C6336" s="4" t="str">
        <f>INDEX(Index!$B$1:$B$500,MATCH($F6336,Index!$A$1:$A$500,0)
)</f>
        <v>DET</v>
      </c>
      <c r="D6336" s="4">
        <v>0</v>
      </c>
      <c r="E6336" s="141">
        <f t="shared" si="98"/>
        <v>-0.30681257731598538</v>
      </c>
      <c r="F6336" s="3" t="s">
        <v>21</v>
      </c>
      <c r="G6336" s="3">
        <v>31</v>
      </c>
      <c r="H6336" s="125">
        <v>-0.30681257731598538</v>
      </c>
      <c r="I6336" s="3"/>
      <c r="J6336" s="3"/>
      <c r="K6336" s="3" t="s">
        <v>334</v>
      </c>
      <c r="L6336" s="125">
        <v>-0.22051634457593999</v>
      </c>
      <c r="M6336" s="3">
        <v>31</v>
      </c>
      <c r="N6336" s="125">
        <v>0.103335577960553</v>
      </c>
      <c r="O6336" s="3">
        <v>28</v>
      </c>
      <c r="P6336" s="125">
        <v>1.7039345220507599E-2</v>
      </c>
      <c r="Q6336" s="3">
        <v>3</v>
      </c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  <c r="AC6336" s="3"/>
      <c r="AD6336" s="3"/>
    </row>
    <row r="6337" spans="1:30" hidden="1" x14ac:dyDescent="0.25">
      <c r="A6337" s="2">
        <v>11</v>
      </c>
      <c r="B6337" s="2">
        <v>2021</v>
      </c>
      <c r="C6337" s="4" t="str">
        <f>INDEX(Index!$B$1:$B$500,MATCH($F6337,Index!$A$1:$A$500,0)
)</f>
        <v>ATL</v>
      </c>
      <c r="D6337" s="4">
        <v>0</v>
      </c>
      <c r="E6337" s="141">
        <f t="shared" si="98"/>
        <v>-0.39176304097384945</v>
      </c>
      <c r="F6337" s="3" t="s">
        <v>43</v>
      </c>
      <c r="G6337" s="3">
        <v>32</v>
      </c>
      <c r="H6337" s="125">
        <v>-0.39176304097384945</v>
      </c>
      <c r="I6337" s="3"/>
      <c r="J6337" s="3"/>
      <c r="K6337" s="3" t="s">
        <v>148</v>
      </c>
      <c r="L6337" s="125">
        <v>-0.18612347391748801</v>
      </c>
      <c r="M6337" s="3">
        <v>30</v>
      </c>
      <c r="N6337" s="125">
        <v>0.128506805599956</v>
      </c>
      <c r="O6337" s="3">
        <v>30</v>
      </c>
      <c r="P6337" s="125">
        <v>-7.7132761456405394E-2</v>
      </c>
      <c r="Q6337" s="3">
        <v>32</v>
      </c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  <c r="AC6337" s="3"/>
      <c r="AD6337" s="3"/>
    </row>
    <row r="6338" spans="1:30" hidden="1" x14ac:dyDescent="0.25">
      <c r="A6338" s="2">
        <v>12</v>
      </c>
      <c r="B6338" s="2">
        <v>2021</v>
      </c>
      <c r="C6338" s="4" t="str">
        <f>INDEX(Index!$B$1:$B$500,MATCH($F6338,Index!$A$1:$A$500,0)
)</f>
        <v>BUF</v>
      </c>
      <c r="D6338" s="4">
        <v>0</v>
      </c>
      <c r="E6338" s="141">
        <f t="shared" ref="E6338:E6401" si="99">IF(D6338=1,H6338/100,H6338)</f>
        <v>0.27172784611890738</v>
      </c>
      <c r="F6338" s="3" t="s">
        <v>0</v>
      </c>
      <c r="G6338" s="3">
        <v>1</v>
      </c>
      <c r="H6338" s="125">
        <v>0.27172784611890738</v>
      </c>
      <c r="I6338" s="3"/>
      <c r="J6338" s="3"/>
      <c r="K6338" s="3" t="s">
        <v>152</v>
      </c>
      <c r="L6338" s="125">
        <v>3.1125451006278299E-2</v>
      </c>
      <c r="M6338" s="3">
        <v>15</v>
      </c>
      <c r="N6338" s="125">
        <v>-0.23917289278624401</v>
      </c>
      <c r="O6338" s="3">
        <v>1</v>
      </c>
      <c r="P6338" s="125">
        <v>1.4295023263850501E-3</v>
      </c>
      <c r="Q6338" s="3">
        <v>14</v>
      </c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  <c r="AC6338" s="3"/>
      <c r="AD6338" s="3"/>
    </row>
    <row r="6339" spans="1:30" hidden="1" x14ac:dyDescent="0.25">
      <c r="A6339" s="2">
        <v>12</v>
      </c>
      <c r="B6339" s="2">
        <v>2021</v>
      </c>
      <c r="C6339" s="4" t="str">
        <f>INDEX(Index!$B$1:$B$500,MATCH($F6339,Index!$A$1:$A$500,0)
)</f>
        <v>TB</v>
      </c>
      <c r="D6339" s="4">
        <v>0</v>
      </c>
      <c r="E6339" s="141">
        <f t="shared" si="99"/>
        <v>0.22429507277187599</v>
      </c>
      <c r="F6339" s="3" t="s">
        <v>38</v>
      </c>
      <c r="G6339" s="3">
        <v>2</v>
      </c>
      <c r="H6339" s="125">
        <v>0.22429507277187599</v>
      </c>
      <c r="I6339" s="3"/>
      <c r="J6339" s="3"/>
      <c r="K6339" s="3" t="s">
        <v>153</v>
      </c>
      <c r="L6339" s="125">
        <v>0.229009342410327</v>
      </c>
      <c r="M6339" s="3">
        <v>1</v>
      </c>
      <c r="N6339" s="125">
        <v>-1.6725029848275699E-2</v>
      </c>
      <c r="O6339" s="3">
        <v>13</v>
      </c>
      <c r="P6339" s="125">
        <v>-2.1439299486726699E-2</v>
      </c>
      <c r="Q6339" s="3">
        <v>24</v>
      </c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3"/>
      <c r="AD6339" s="3"/>
    </row>
    <row r="6340" spans="1:30" hidden="1" x14ac:dyDescent="0.25">
      <c r="A6340" s="2">
        <v>12</v>
      </c>
      <c r="B6340" s="2">
        <v>2021</v>
      </c>
      <c r="C6340" s="4" t="str">
        <f>INDEX(Index!$B$1:$B$500,MATCH($F6340,Index!$A$1:$A$500,0)
)</f>
        <v>ARI</v>
      </c>
      <c r="D6340" s="4">
        <v>0</v>
      </c>
      <c r="E6340" s="141">
        <f t="shared" si="99"/>
        <v>0.21518490131390272</v>
      </c>
      <c r="F6340" s="3" t="s">
        <v>23</v>
      </c>
      <c r="G6340" s="3">
        <v>3</v>
      </c>
      <c r="H6340" s="125">
        <v>0.21518490131390272</v>
      </c>
      <c r="I6340" s="3"/>
      <c r="J6340" s="3"/>
      <c r="K6340" s="3" t="s">
        <v>151</v>
      </c>
      <c r="L6340" s="125">
        <v>7.9304583734281398E-2</v>
      </c>
      <c r="M6340" s="3">
        <v>10</v>
      </c>
      <c r="N6340" s="125">
        <v>-0.132523188273586</v>
      </c>
      <c r="O6340" s="3">
        <v>3</v>
      </c>
      <c r="P6340" s="125">
        <v>3.3571293060353099E-3</v>
      </c>
      <c r="Q6340" s="3">
        <v>13</v>
      </c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</row>
    <row r="6341" spans="1:30" hidden="1" x14ac:dyDescent="0.25">
      <c r="A6341" s="2">
        <v>12</v>
      </c>
      <c r="B6341" s="2">
        <v>2021</v>
      </c>
      <c r="C6341" s="4" t="str">
        <f>INDEX(Index!$B$1:$B$500,MATCH($F6341,Index!$A$1:$A$500,0)
)</f>
        <v>NE</v>
      </c>
      <c r="D6341" s="4">
        <v>0</v>
      </c>
      <c r="E6341" s="141">
        <f t="shared" si="99"/>
        <v>0.20380487295408248</v>
      </c>
      <c r="F6341" s="3" t="s">
        <v>17</v>
      </c>
      <c r="G6341" s="3">
        <v>4</v>
      </c>
      <c r="H6341" s="125">
        <v>0.20380487295408248</v>
      </c>
      <c r="I6341" s="3"/>
      <c r="J6341" s="3"/>
      <c r="K6341" s="3" t="s">
        <v>161</v>
      </c>
      <c r="L6341" s="125">
        <v>4.1433995592192303E-2</v>
      </c>
      <c r="M6341" s="3">
        <v>13</v>
      </c>
      <c r="N6341" s="125">
        <v>-0.14071846482307099</v>
      </c>
      <c r="O6341" s="3">
        <v>2</v>
      </c>
      <c r="P6341" s="125">
        <v>2.16524125388192E-2</v>
      </c>
      <c r="Q6341" s="3">
        <v>3</v>
      </c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3"/>
      <c r="AD6341" s="3"/>
    </row>
    <row r="6342" spans="1:30" hidden="1" x14ac:dyDescent="0.25">
      <c r="A6342" s="2">
        <v>12</v>
      </c>
      <c r="B6342" s="2">
        <v>2021</v>
      </c>
      <c r="C6342" s="4" t="str">
        <f>INDEX(Index!$B$1:$B$500,MATCH($F6342,Index!$A$1:$A$500,0)
)</f>
        <v>DAL</v>
      </c>
      <c r="D6342" s="4">
        <v>0</v>
      </c>
      <c r="E6342" s="141">
        <f t="shared" si="99"/>
        <v>0.19841814968351762</v>
      </c>
      <c r="F6342" s="3" t="s">
        <v>3</v>
      </c>
      <c r="G6342" s="3">
        <v>5</v>
      </c>
      <c r="H6342" s="125">
        <v>0.19841814968351762</v>
      </c>
      <c r="I6342" s="3"/>
      <c r="J6342" s="3"/>
      <c r="K6342" s="3" t="s">
        <v>152</v>
      </c>
      <c r="L6342" s="125">
        <v>0.13335464021518101</v>
      </c>
      <c r="M6342" s="3">
        <v>5</v>
      </c>
      <c r="N6342" s="125">
        <v>-5.50735780851377E-2</v>
      </c>
      <c r="O6342" s="3">
        <v>8</v>
      </c>
      <c r="P6342" s="125">
        <v>9.9899313831989193E-3</v>
      </c>
      <c r="Q6342" s="3">
        <v>9</v>
      </c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3"/>
      <c r="AD6342" s="3"/>
    </row>
    <row r="6343" spans="1:30" hidden="1" x14ac:dyDescent="0.25">
      <c r="A6343" s="2">
        <v>12</v>
      </c>
      <c r="B6343" s="2">
        <v>2021</v>
      </c>
      <c r="C6343" s="4" t="str">
        <f>INDEX(Index!$B$1:$B$500,MATCH($F6343,Index!$A$1:$A$500,0)
)</f>
        <v>LAR</v>
      </c>
      <c r="D6343" s="4">
        <v>0</v>
      </c>
      <c r="E6343" s="141">
        <f t="shared" si="99"/>
        <v>0.19184502557216732</v>
      </c>
      <c r="F6343" s="3" t="s">
        <v>42</v>
      </c>
      <c r="G6343" s="3">
        <v>6</v>
      </c>
      <c r="H6343" s="125">
        <v>0.19184502557216732</v>
      </c>
      <c r="I6343" s="3"/>
      <c r="J6343" s="3"/>
      <c r="K6343" s="3" t="s">
        <v>152</v>
      </c>
      <c r="L6343" s="125">
        <v>0.11104146733756599</v>
      </c>
      <c r="M6343" s="3">
        <v>7</v>
      </c>
      <c r="N6343" s="125">
        <v>-0.10382333414504</v>
      </c>
      <c r="O6343" s="3">
        <v>4</v>
      </c>
      <c r="P6343" s="125">
        <v>-2.3019775910438699E-2</v>
      </c>
      <c r="Q6343" s="3">
        <v>25</v>
      </c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3"/>
      <c r="AD6343" s="3"/>
    </row>
    <row r="6344" spans="1:30" hidden="1" x14ac:dyDescent="0.25">
      <c r="A6344" s="2">
        <v>12</v>
      </c>
      <c r="B6344" s="2">
        <v>2021</v>
      </c>
      <c r="C6344" s="4" t="str">
        <f>INDEX(Index!$B$1:$B$500,MATCH($F6344,Index!$A$1:$A$500,0)
)</f>
        <v>GB</v>
      </c>
      <c r="D6344" s="4">
        <v>0</v>
      </c>
      <c r="E6344" s="141">
        <f t="shared" si="99"/>
        <v>0.1407372856488926</v>
      </c>
      <c r="F6344" s="3" t="s">
        <v>20</v>
      </c>
      <c r="G6344" s="3">
        <v>7</v>
      </c>
      <c r="H6344" s="125">
        <v>0.1407372856488926</v>
      </c>
      <c r="I6344" s="3"/>
      <c r="J6344" s="3"/>
      <c r="K6344" s="3" t="s">
        <v>162</v>
      </c>
      <c r="L6344" s="125">
        <v>0.14037234203607099</v>
      </c>
      <c r="M6344" s="3">
        <v>2</v>
      </c>
      <c r="N6344" s="125">
        <v>-4.9648415575732498E-2</v>
      </c>
      <c r="O6344" s="3">
        <v>9</v>
      </c>
      <c r="P6344" s="125">
        <v>-4.9283471962910899E-2</v>
      </c>
      <c r="Q6344" s="3">
        <v>30</v>
      </c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3"/>
      <c r="AD6344" s="3"/>
    </row>
    <row r="6345" spans="1:30" hidden="1" x14ac:dyDescent="0.25">
      <c r="A6345" s="2">
        <v>12</v>
      </c>
      <c r="B6345" s="2">
        <v>2021</v>
      </c>
      <c r="C6345" s="4" t="str">
        <f>INDEX(Index!$B$1:$B$500,MATCH($F6345,Index!$A$1:$A$500,0)
)</f>
        <v>SF</v>
      </c>
      <c r="D6345" s="4">
        <v>0</v>
      </c>
      <c r="E6345" s="141">
        <f t="shared" si="99"/>
        <v>0.13746403629763582</v>
      </c>
      <c r="F6345" s="3" t="s">
        <v>1</v>
      </c>
      <c r="G6345" s="3">
        <v>8</v>
      </c>
      <c r="H6345" s="125">
        <v>0.13746403629763582</v>
      </c>
      <c r="I6345" s="3"/>
      <c r="J6345" s="3"/>
      <c r="K6345" s="3" t="s">
        <v>154</v>
      </c>
      <c r="L6345" s="125">
        <v>0.115927341417821</v>
      </c>
      <c r="M6345" s="3">
        <v>6</v>
      </c>
      <c r="N6345" s="125">
        <v>-3.77548032175846E-2</v>
      </c>
      <c r="O6345" s="3">
        <v>10</v>
      </c>
      <c r="P6345" s="125">
        <v>-1.62181083377698E-2</v>
      </c>
      <c r="Q6345" s="3">
        <v>21</v>
      </c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3"/>
      <c r="AD6345" s="3"/>
    </row>
    <row r="6346" spans="1:30" hidden="1" x14ac:dyDescent="0.25">
      <c r="A6346" s="2">
        <v>12</v>
      </c>
      <c r="B6346" s="2">
        <v>2021</v>
      </c>
      <c r="C6346" s="4" t="str">
        <f>INDEX(Index!$B$1:$B$500,MATCH($F6346,Index!$A$1:$A$500,0)
)</f>
        <v>KC</v>
      </c>
      <c r="D6346" s="4">
        <v>0</v>
      </c>
      <c r="E6346" s="141">
        <f t="shared" si="99"/>
        <v>0.13079855071556301</v>
      </c>
      <c r="F6346" s="3" t="s">
        <v>5</v>
      </c>
      <c r="G6346" s="3">
        <v>9</v>
      </c>
      <c r="H6346" s="125">
        <v>0.13079855071556301</v>
      </c>
      <c r="I6346" s="3"/>
      <c r="J6346" s="3"/>
      <c r="K6346" s="3" t="s">
        <v>152</v>
      </c>
      <c r="L6346" s="125">
        <v>0.13578163279047401</v>
      </c>
      <c r="M6346" s="3">
        <v>4</v>
      </c>
      <c r="N6346" s="125">
        <v>4.0283922082258297E-2</v>
      </c>
      <c r="O6346" s="3">
        <v>25</v>
      </c>
      <c r="P6346" s="125">
        <v>3.5300840007347303E-2</v>
      </c>
      <c r="Q6346" s="3">
        <v>2</v>
      </c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  <c r="AC6346" s="3"/>
      <c r="AD6346" s="3"/>
    </row>
    <row r="6347" spans="1:30" hidden="1" x14ac:dyDescent="0.25">
      <c r="A6347" s="2">
        <v>12</v>
      </c>
      <c r="B6347" s="2">
        <v>2021</v>
      </c>
      <c r="C6347" s="4" t="str">
        <f>INDEX(Index!$B$1:$B$500,MATCH($F6347,Index!$A$1:$A$500,0)
)</f>
        <v>IND</v>
      </c>
      <c r="D6347" s="4">
        <v>0</v>
      </c>
      <c r="E6347" s="141">
        <f t="shared" si="99"/>
        <v>0.10213185242681459</v>
      </c>
      <c r="F6347" s="3" t="s">
        <v>35</v>
      </c>
      <c r="G6347" s="3">
        <v>10</v>
      </c>
      <c r="H6347" s="125">
        <v>0.10213185242681459</v>
      </c>
      <c r="I6347" s="3"/>
      <c r="J6347" s="3"/>
      <c r="K6347" s="3" t="s">
        <v>163</v>
      </c>
      <c r="L6347" s="125">
        <v>9.4854683774739698E-2</v>
      </c>
      <c r="M6347" s="3">
        <v>8</v>
      </c>
      <c r="N6347" s="125">
        <v>1.20854255294152E-2</v>
      </c>
      <c r="O6347" s="3">
        <v>19</v>
      </c>
      <c r="P6347" s="125">
        <v>1.9362594181490101E-2</v>
      </c>
      <c r="Q6347" s="3">
        <v>4</v>
      </c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3"/>
      <c r="AD6347" s="3"/>
    </row>
    <row r="6348" spans="1:30" hidden="1" x14ac:dyDescent="0.25">
      <c r="A6348" s="2">
        <v>12</v>
      </c>
      <c r="B6348" s="2">
        <v>2021</v>
      </c>
      <c r="C6348" s="4" t="str">
        <f>INDEX(Index!$B$1:$B$500,MATCH($F6348,Index!$A$1:$A$500,0)
)</f>
        <v>MIN</v>
      </c>
      <c r="D6348" s="4">
        <v>0</v>
      </c>
      <c r="E6348" s="141">
        <f t="shared" si="99"/>
        <v>8.1065404836458396E-2</v>
      </c>
      <c r="F6348" s="3" t="s">
        <v>46</v>
      </c>
      <c r="G6348" s="3">
        <v>11</v>
      </c>
      <c r="H6348" s="125">
        <v>8.1065404836458396E-2</v>
      </c>
      <c r="I6348" s="3"/>
      <c r="J6348" s="3"/>
      <c r="K6348" s="3" t="s">
        <v>155</v>
      </c>
      <c r="L6348" s="125">
        <v>9.41047754498648E-2</v>
      </c>
      <c r="M6348" s="3">
        <v>9</v>
      </c>
      <c r="N6348" s="125">
        <v>3.16942139172968E-2</v>
      </c>
      <c r="O6348" s="3">
        <v>23</v>
      </c>
      <c r="P6348" s="125">
        <v>1.86548433038904E-2</v>
      </c>
      <c r="Q6348" s="3">
        <v>5</v>
      </c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3"/>
      <c r="AD6348" s="3"/>
    </row>
    <row r="6349" spans="1:30" hidden="1" x14ac:dyDescent="0.25">
      <c r="A6349" s="2">
        <v>12</v>
      </c>
      <c r="B6349" s="2">
        <v>2021</v>
      </c>
      <c r="C6349" s="4" t="str">
        <f>INDEX(Index!$B$1:$B$500,MATCH($F6349,Index!$A$1:$A$500,0)
)</f>
        <v>SEA</v>
      </c>
      <c r="D6349" s="4">
        <v>0</v>
      </c>
      <c r="E6349" s="141">
        <f t="shared" si="99"/>
        <v>5.8221486380200971E-2</v>
      </c>
      <c r="F6349" s="3" t="s">
        <v>30</v>
      </c>
      <c r="G6349" s="3">
        <v>12</v>
      </c>
      <c r="H6349" s="125">
        <v>5.8221486380200971E-2</v>
      </c>
      <c r="I6349" s="3"/>
      <c r="J6349" s="3"/>
      <c r="K6349" s="3" t="s">
        <v>157</v>
      </c>
      <c r="L6349" s="125">
        <v>4.5317909388298501E-2</v>
      </c>
      <c r="M6349" s="3">
        <v>11</v>
      </c>
      <c r="N6349" s="125">
        <v>5.5464993154463304E-3</v>
      </c>
      <c r="O6349" s="3">
        <v>17</v>
      </c>
      <c r="P6349" s="125">
        <v>1.8450076307348798E-2</v>
      </c>
      <c r="Q6349" s="3">
        <v>6</v>
      </c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3"/>
      <c r="AD6349" s="3"/>
    </row>
    <row r="6350" spans="1:30" hidden="1" x14ac:dyDescent="0.25">
      <c r="A6350" s="2">
        <v>12</v>
      </c>
      <c r="B6350" s="2">
        <v>2021</v>
      </c>
      <c r="C6350" s="4" t="str">
        <f>INDEX(Index!$B$1:$B$500,MATCH($F6350,Index!$A$1:$A$500,0)
)</f>
        <v>BAL</v>
      </c>
      <c r="D6350" s="4">
        <v>0</v>
      </c>
      <c r="E6350" s="141">
        <f t="shared" si="99"/>
        <v>5.3141733059244502E-2</v>
      </c>
      <c r="F6350" s="3" t="s">
        <v>18</v>
      </c>
      <c r="G6350" s="3">
        <v>13</v>
      </c>
      <c r="H6350" s="125">
        <v>5.3141733059244502E-2</v>
      </c>
      <c r="I6350" s="3"/>
      <c r="J6350" s="3"/>
      <c r="K6350" s="3" t="s">
        <v>153</v>
      </c>
      <c r="L6350" s="125">
        <v>2.6740449458302399E-2</v>
      </c>
      <c r="M6350" s="3">
        <v>17</v>
      </c>
      <c r="N6350" s="125">
        <v>1.8370249439524599E-2</v>
      </c>
      <c r="O6350" s="3">
        <v>20</v>
      </c>
      <c r="P6350" s="125">
        <v>4.4771533040466702E-2</v>
      </c>
      <c r="Q6350" s="3">
        <v>1</v>
      </c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3"/>
      <c r="AD6350" s="3"/>
    </row>
    <row r="6351" spans="1:30" hidden="1" x14ac:dyDescent="0.25">
      <c r="A6351" s="2">
        <v>12</v>
      </c>
      <c r="B6351" s="2">
        <v>2021</v>
      </c>
      <c r="C6351" s="4" t="str">
        <f>INDEX(Index!$B$1:$B$500,MATCH($F6351,Index!$A$1:$A$500,0)
)</f>
        <v>CIN</v>
      </c>
      <c r="D6351" s="4">
        <v>0</v>
      </c>
      <c r="E6351" s="141">
        <f t="shared" si="99"/>
        <v>5.1591724536852096E-2</v>
      </c>
      <c r="F6351" s="3" t="s">
        <v>24</v>
      </c>
      <c r="G6351" s="3">
        <v>14</v>
      </c>
      <c r="H6351" s="125">
        <v>5.1591724536852096E-2</v>
      </c>
      <c r="I6351" s="3"/>
      <c r="J6351" s="3"/>
      <c r="K6351" s="3" t="s">
        <v>152</v>
      </c>
      <c r="L6351" s="125">
        <v>-3.6992171665663903E-2</v>
      </c>
      <c r="M6351" s="3">
        <v>20</v>
      </c>
      <c r="N6351" s="125">
        <v>-7.4000518078706903E-2</v>
      </c>
      <c r="O6351" s="3">
        <v>6</v>
      </c>
      <c r="P6351" s="125">
        <v>1.4583378123809099E-2</v>
      </c>
      <c r="Q6351" s="3">
        <v>8</v>
      </c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3"/>
      <c r="AD6351" s="3"/>
    </row>
    <row r="6352" spans="1:30" hidden="1" x14ac:dyDescent="0.25">
      <c r="A6352" s="2">
        <v>12</v>
      </c>
      <c r="B6352" s="2">
        <v>2021</v>
      </c>
      <c r="C6352" s="4" t="str">
        <f>INDEX(Index!$B$1:$B$500,MATCH($F6352,Index!$A$1:$A$500,0)
)</f>
        <v>CLE</v>
      </c>
      <c r="D6352" s="4">
        <v>0</v>
      </c>
      <c r="E6352" s="141">
        <f t="shared" si="99"/>
        <v>5.0875952267327308E-2</v>
      </c>
      <c r="F6352" s="3" t="s">
        <v>10</v>
      </c>
      <c r="G6352" s="3">
        <v>15</v>
      </c>
      <c r="H6352" s="125">
        <v>5.0875952267327308E-2</v>
      </c>
      <c r="I6352" s="3"/>
      <c r="J6352" s="3"/>
      <c r="K6352" s="3" t="s">
        <v>163</v>
      </c>
      <c r="L6352" s="125">
        <v>4.0447662618222101E-2</v>
      </c>
      <c r="M6352" s="3">
        <v>14</v>
      </c>
      <c r="N6352" s="125">
        <v>-2.0011168051558999E-2</v>
      </c>
      <c r="O6352" s="3">
        <v>12</v>
      </c>
      <c r="P6352" s="125">
        <v>-9.5828784024537903E-3</v>
      </c>
      <c r="Q6352" s="3">
        <v>18</v>
      </c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3"/>
      <c r="AD6352" s="3"/>
    </row>
    <row r="6353" spans="1:30" hidden="1" x14ac:dyDescent="0.25">
      <c r="A6353" s="2">
        <v>12</v>
      </c>
      <c r="B6353" s="2">
        <v>2021</v>
      </c>
      <c r="C6353" s="4" t="str">
        <f>INDEX(Index!$B$1:$B$500,MATCH($F6353,Index!$A$1:$A$500,0)
)</f>
        <v>NO</v>
      </c>
      <c r="D6353" s="4">
        <v>0</v>
      </c>
      <c r="E6353" s="141">
        <f t="shared" si="99"/>
        <v>4.1094989914538603E-2</v>
      </c>
      <c r="F6353" s="3" t="s">
        <v>27</v>
      </c>
      <c r="G6353" s="3">
        <v>16</v>
      </c>
      <c r="H6353" s="125">
        <v>4.1094989914538603E-2</v>
      </c>
      <c r="I6353" s="3"/>
      <c r="J6353" s="3"/>
      <c r="K6353" s="3" t="s">
        <v>155</v>
      </c>
      <c r="L6353" s="125">
        <v>-4.8816126993638E-2</v>
      </c>
      <c r="M6353" s="3">
        <v>22</v>
      </c>
      <c r="N6353" s="125">
        <v>-9.1783340635656893E-2</v>
      </c>
      <c r="O6353" s="3">
        <v>5</v>
      </c>
      <c r="P6353" s="125">
        <v>-1.8722237274802901E-3</v>
      </c>
      <c r="Q6353" s="3">
        <v>16</v>
      </c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  <c r="AC6353" s="3"/>
      <c r="AD6353" s="3"/>
    </row>
    <row r="6354" spans="1:30" hidden="1" x14ac:dyDescent="0.25">
      <c r="A6354" s="2">
        <v>12</v>
      </c>
      <c r="B6354" s="2">
        <v>2021</v>
      </c>
      <c r="C6354" s="4" t="str">
        <f>INDEX(Index!$B$1:$B$500,MATCH($F6354,Index!$A$1:$A$500,0)
)</f>
        <v>PHI</v>
      </c>
      <c r="D6354" s="4">
        <v>0</v>
      </c>
      <c r="E6354" s="141">
        <f t="shared" si="99"/>
        <v>2.145309106310047E-2</v>
      </c>
      <c r="F6354" s="3" t="s">
        <v>7</v>
      </c>
      <c r="G6354" s="3">
        <v>17</v>
      </c>
      <c r="H6354" s="125">
        <v>2.145309106310047E-2</v>
      </c>
      <c r="I6354" s="3"/>
      <c r="J6354" s="3"/>
      <c r="K6354" s="3" t="s">
        <v>164</v>
      </c>
      <c r="L6354" s="125">
        <v>4.3748314339990102E-2</v>
      </c>
      <c r="M6354" s="3">
        <v>12</v>
      </c>
      <c r="N6354" s="125">
        <v>2.6462686549236801E-2</v>
      </c>
      <c r="O6354" s="3">
        <v>22</v>
      </c>
      <c r="P6354" s="125">
        <v>4.1674632723471697E-3</v>
      </c>
      <c r="Q6354" s="3">
        <v>12</v>
      </c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3"/>
      <c r="AD6354" s="3"/>
    </row>
    <row r="6355" spans="1:30" hidden="1" x14ac:dyDescent="0.25">
      <c r="A6355" s="2">
        <v>12</v>
      </c>
      <c r="B6355" s="2">
        <v>2021</v>
      </c>
      <c r="C6355" s="4" t="str">
        <f>INDEX(Index!$B$1:$B$500,MATCH($F6355,Index!$A$1:$A$500,0)
)</f>
        <v>LAC</v>
      </c>
      <c r="D6355" s="4">
        <v>0</v>
      </c>
      <c r="E6355" s="141">
        <f t="shared" si="99"/>
        <v>-7.5220119083602988E-3</v>
      </c>
      <c r="F6355" s="3" t="s">
        <v>28</v>
      </c>
      <c r="G6355" s="3">
        <v>18</v>
      </c>
      <c r="H6355" s="125">
        <v>-7.5220119083602988E-3</v>
      </c>
      <c r="I6355" s="3"/>
      <c r="J6355" s="3"/>
      <c r="K6355" s="3" t="s">
        <v>154</v>
      </c>
      <c r="L6355" s="125">
        <v>0.138702516558603</v>
      </c>
      <c r="M6355" s="3">
        <v>3</v>
      </c>
      <c r="N6355" s="125">
        <v>7.17355393548193E-2</v>
      </c>
      <c r="O6355" s="3">
        <v>27</v>
      </c>
      <c r="P6355" s="125">
        <v>-7.4488989112143994E-2</v>
      </c>
      <c r="Q6355" s="3">
        <v>32</v>
      </c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3"/>
      <c r="AD6355" s="3"/>
    </row>
    <row r="6356" spans="1:30" hidden="1" x14ac:dyDescent="0.25">
      <c r="A6356" s="2">
        <v>12</v>
      </c>
      <c r="B6356" s="2">
        <v>2021</v>
      </c>
      <c r="C6356" s="4" t="str">
        <f>INDEX(Index!$B$1:$B$500,MATCH($F6356,Index!$A$1:$A$500,0)
)</f>
        <v>LV</v>
      </c>
      <c r="D6356" s="4">
        <v>0</v>
      </c>
      <c r="E6356" s="141">
        <f t="shared" si="99"/>
        <v>-1.9999715312722394E-2</v>
      </c>
      <c r="F6356" s="3" t="s">
        <v>53</v>
      </c>
      <c r="G6356" s="3">
        <v>19</v>
      </c>
      <c r="H6356" s="125">
        <v>-1.9999715312722394E-2</v>
      </c>
      <c r="I6356" s="3"/>
      <c r="J6356" s="3"/>
      <c r="K6356" s="3" t="s">
        <v>154</v>
      </c>
      <c r="L6356" s="125">
        <v>2.4301609021206198E-2</v>
      </c>
      <c r="M6356" s="3">
        <v>18</v>
      </c>
      <c r="N6356" s="125">
        <v>6.22202039028159E-3</v>
      </c>
      <c r="O6356" s="3">
        <v>18</v>
      </c>
      <c r="P6356" s="125">
        <v>-3.8079303943647003E-2</v>
      </c>
      <c r="Q6356" s="3">
        <v>28</v>
      </c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3"/>
      <c r="AD6356" s="3"/>
    </row>
    <row r="6357" spans="1:30" hidden="1" x14ac:dyDescent="0.25">
      <c r="A6357" s="2">
        <v>12</v>
      </c>
      <c r="B6357" s="2">
        <v>2021</v>
      </c>
      <c r="C6357" s="4" t="str">
        <f>INDEX(Index!$B$1:$B$500,MATCH($F6357,Index!$A$1:$A$500,0)
)</f>
        <v>TEN</v>
      </c>
      <c r="D6357" s="4">
        <v>0</v>
      </c>
      <c r="E6357" s="141">
        <f t="shared" si="99"/>
        <v>-5.0971008615404226E-2</v>
      </c>
      <c r="F6357" s="3" t="s">
        <v>45</v>
      </c>
      <c r="G6357" s="3">
        <v>20</v>
      </c>
      <c r="H6357" s="125">
        <v>-5.0971008615404226E-2</v>
      </c>
      <c r="I6357" s="3"/>
      <c r="J6357" s="3"/>
      <c r="K6357" s="3" t="s">
        <v>161</v>
      </c>
      <c r="L6357" s="125">
        <v>-3.1151271926089501E-2</v>
      </c>
      <c r="M6357" s="3">
        <v>19</v>
      </c>
      <c r="N6357" s="125">
        <v>2.7855702305143201E-3</v>
      </c>
      <c r="O6357" s="3">
        <v>15</v>
      </c>
      <c r="P6357" s="125">
        <v>-1.70341664588004E-2</v>
      </c>
      <c r="Q6357" s="3">
        <v>22</v>
      </c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3"/>
    </row>
    <row r="6358" spans="1:30" hidden="1" x14ac:dyDescent="0.25">
      <c r="A6358" s="2">
        <v>12</v>
      </c>
      <c r="B6358" s="2">
        <v>2021</v>
      </c>
      <c r="C6358" s="4" t="str">
        <f>INDEX(Index!$B$1:$B$500,MATCH($F6358,Index!$A$1:$A$500,0)
)</f>
        <v>DEN</v>
      </c>
      <c r="D6358" s="4">
        <v>0</v>
      </c>
      <c r="E6358" s="141">
        <f t="shared" si="99"/>
        <v>-0.11117843851858769</v>
      </c>
      <c r="F6358" s="3" t="s">
        <v>39</v>
      </c>
      <c r="G6358" s="3">
        <v>21</v>
      </c>
      <c r="H6358" s="125">
        <v>-0.11117843851858769</v>
      </c>
      <c r="I6358" s="3"/>
      <c r="J6358" s="3"/>
      <c r="K6358" s="3" t="s">
        <v>154</v>
      </c>
      <c r="L6358" s="125">
        <v>-3.80605368963228E-2</v>
      </c>
      <c r="M6358" s="3">
        <v>21</v>
      </c>
      <c r="N6358" s="125">
        <v>2.61190012501895E-2</v>
      </c>
      <c r="O6358" s="3">
        <v>21</v>
      </c>
      <c r="P6358" s="125">
        <v>-4.6998900372075401E-2</v>
      </c>
      <c r="Q6358" s="3">
        <v>29</v>
      </c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  <c r="AC6358" s="3"/>
      <c r="AD6358" s="3"/>
    </row>
    <row r="6359" spans="1:30" hidden="1" x14ac:dyDescent="0.25">
      <c r="A6359" s="2">
        <v>12</v>
      </c>
      <c r="B6359" s="2">
        <v>2021</v>
      </c>
      <c r="C6359" s="4" t="str">
        <f>INDEX(Index!$B$1:$B$500,MATCH($F6359,Index!$A$1:$A$500,0)
)</f>
        <v>WAS</v>
      </c>
      <c r="D6359" s="4">
        <v>0</v>
      </c>
      <c r="E6359" s="141">
        <f t="shared" si="99"/>
        <v>-0.11618708712370418</v>
      </c>
      <c r="F6359" s="3" t="s">
        <v>26</v>
      </c>
      <c r="G6359" s="3">
        <v>22</v>
      </c>
      <c r="H6359" s="125">
        <v>-0.11618708712370418</v>
      </c>
      <c r="I6359" s="3"/>
      <c r="J6359" s="3"/>
      <c r="K6359" s="3" t="s">
        <v>155</v>
      </c>
      <c r="L6359" s="125">
        <v>3.0401336079192799E-2</v>
      </c>
      <c r="M6359" s="3">
        <v>16</v>
      </c>
      <c r="N6359" s="125">
        <v>0.15577043106442201</v>
      </c>
      <c r="O6359" s="3">
        <v>31</v>
      </c>
      <c r="P6359" s="125">
        <v>9.1820078615250308E-3</v>
      </c>
      <c r="Q6359" s="3">
        <v>10</v>
      </c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3"/>
      <c r="AD6359" s="3"/>
    </row>
    <row r="6360" spans="1:30" hidden="1" x14ac:dyDescent="0.25">
      <c r="A6360" s="2">
        <v>12</v>
      </c>
      <c r="B6360" s="2">
        <v>2021</v>
      </c>
      <c r="C6360" s="4" t="str">
        <f>INDEX(Index!$B$1:$B$500,MATCH($F6360,Index!$A$1:$A$500,0)
)</f>
        <v>CHI</v>
      </c>
      <c r="D6360" s="4">
        <v>0</v>
      </c>
      <c r="E6360" s="141">
        <f t="shared" si="99"/>
        <v>-0.117999487794213</v>
      </c>
      <c r="F6360" s="3" t="s">
        <v>64</v>
      </c>
      <c r="G6360" s="3">
        <v>23</v>
      </c>
      <c r="H6360" s="125">
        <v>-0.117999487794213</v>
      </c>
      <c r="I6360" s="3"/>
      <c r="J6360" s="3"/>
      <c r="K6360" s="3" t="s">
        <v>156</v>
      </c>
      <c r="L6360" s="125">
        <v>-0.11112657523474</v>
      </c>
      <c r="M6360" s="3">
        <v>26</v>
      </c>
      <c r="N6360" s="125">
        <v>-5.8698007054659598E-4</v>
      </c>
      <c r="O6360" s="3">
        <v>14</v>
      </c>
      <c r="P6360" s="125">
        <v>-7.4598926300195999E-3</v>
      </c>
      <c r="Q6360" s="3">
        <v>17</v>
      </c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3"/>
      <c r="AD6360" s="3"/>
    </row>
    <row r="6361" spans="1:30" hidden="1" x14ac:dyDescent="0.25">
      <c r="A6361" s="2">
        <v>12</v>
      </c>
      <c r="B6361" s="2">
        <v>2021</v>
      </c>
      <c r="C6361" s="4" t="str">
        <f>INDEX(Index!$B$1:$B$500,MATCH($F6361,Index!$A$1:$A$500,0)
)</f>
        <v>PIT</v>
      </c>
      <c r="D6361" s="4">
        <v>0</v>
      </c>
      <c r="E6361" s="141">
        <f t="shared" si="99"/>
        <v>-0.12874694581861007</v>
      </c>
      <c r="F6361" s="3" t="s">
        <v>32</v>
      </c>
      <c r="G6361" s="3">
        <v>24</v>
      </c>
      <c r="H6361" s="125">
        <v>-0.12874694581861007</v>
      </c>
      <c r="I6361" s="3"/>
      <c r="J6361" s="3"/>
      <c r="K6361" s="3" t="s">
        <v>257</v>
      </c>
      <c r="L6361" s="125">
        <v>-6.9509071605461506E-2</v>
      </c>
      <c r="M6361" s="3">
        <v>23</v>
      </c>
      <c r="N6361" s="125">
        <v>5.9698590573851497E-2</v>
      </c>
      <c r="O6361" s="3">
        <v>26</v>
      </c>
      <c r="P6361" s="125">
        <v>4.6071636070292598E-4</v>
      </c>
      <c r="Q6361" s="3">
        <v>15</v>
      </c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  <c r="AC6361" s="3"/>
      <c r="AD6361" s="3"/>
    </row>
    <row r="6362" spans="1:30" hidden="1" x14ac:dyDescent="0.25">
      <c r="A6362" s="2">
        <v>12</v>
      </c>
      <c r="B6362" s="2">
        <v>2021</v>
      </c>
      <c r="C6362" s="4" t="str">
        <f>INDEX(Index!$B$1:$B$500,MATCH($F6362,Index!$A$1:$A$500,0)
)</f>
        <v>CAR</v>
      </c>
      <c r="D6362" s="4">
        <v>0</v>
      </c>
      <c r="E6362" s="141">
        <f t="shared" si="99"/>
        <v>-0.14448435366731799</v>
      </c>
      <c r="F6362" s="3" t="s">
        <v>51</v>
      </c>
      <c r="G6362" s="3">
        <v>25</v>
      </c>
      <c r="H6362" s="125">
        <v>-0.14448435366731799</v>
      </c>
      <c r="I6362" s="3"/>
      <c r="J6362" s="3"/>
      <c r="K6362" s="3" t="s">
        <v>164</v>
      </c>
      <c r="L6362" s="125">
        <v>-0.187440382600846</v>
      </c>
      <c r="M6362" s="3">
        <v>30</v>
      </c>
      <c r="N6362" s="125">
        <v>-6.1195464877233902E-2</v>
      </c>
      <c r="O6362" s="3">
        <v>7</v>
      </c>
      <c r="P6362" s="125">
        <v>-1.82394359437059E-2</v>
      </c>
      <c r="Q6362" s="3">
        <v>23</v>
      </c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  <c r="AC6362" s="3"/>
      <c r="AD6362" s="3"/>
    </row>
    <row r="6363" spans="1:30" hidden="1" x14ac:dyDescent="0.25">
      <c r="A6363" s="2">
        <v>12</v>
      </c>
      <c r="B6363" s="2">
        <v>2021</v>
      </c>
      <c r="C6363" s="4" t="str">
        <f>INDEX(Index!$B$1:$B$500,MATCH($F6363,Index!$A$1:$A$500,0)
)</f>
        <v>MIA</v>
      </c>
      <c r="D6363" s="4">
        <v>0</v>
      </c>
      <c r="E6363" s="141">
        <f t="shared" si="99"/>
        <v>-0.16148183099163183</v>
      </c>
      <c r="F6363" s="3" t="s">
        <v>4</v>
      </c>
      <c r="G6363" s="3">
        <v>26</v>
      </c>
      <c r="H6363" s="125">
        <v>-0.16148183099163183</v>
      </c>
      <c r="I6363" s="3"/>
      <c r="J6363" s="3"/>
      <c r="K6363" s="3" t="s">
        <v>164</v>
      </c>
      <c r="L6363" s="125">
        <v>-0.124602674392185</v>
      </c>
      <c r="M6363" s="3">
        <v>27</v>
      </c>
      <c r="N6363" s="125">
        <v>3.8276024244546301E-3</v>
      </c>
      <c r="O6363" s="3">
        <v>16</v>
      </c>
      <c r="P6363" s="125">
        <v>-3.3051554174992198E-2</v>
      </c>
      <c r="Q6363" s="3">
        <v>26</v>
      </c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  <c r="AC6363" s="3"/>
      <c r="AD6363" s="3"/>
    </row>
    <row r="6364" spans="1:30" hidden="1" x14ac:dyDescent="0.25">
      <c r="A6364" s="2">
        <v>12</v>
      </c>
      <c r="B6364" s="2">
        <v>2021</v>
      </c>
      <c r="C6364" s="4" t="str">
        <f>INDEX(Index!$B$1:$B$500,MATCH($F6364,Index!$A$1:$A$500,0)
)</f>
        <v>NYG</v>
      </c>
      <c r="D6364" s="4">
        <v>0</v>
      </c>
      <c r="E6364" s="141">
        <f t="shared" si="99"/>
        <v>-0.16452256100828552</v>
      </c>
      <c r="F6364" s="3" t="s">
        <v>15</v>
      </c>
      <c r="G6364" s="3">
        <v>27</v>
      </c>
      <c r="H6364" s="125">
        <v>-0.16452256100828552</v>
      </c>
      <c r="I6364" s="3"/>
      <c r="J6364" s="3"/>
      <c r="K6364" s="3" t="s">
        <v>156</v>
      </c>
      <c r="L6364" s="125">
        <v>-0.133633825807663</v>
      </c>
      <c r="M6364" s="3">
        <v>28</v>
      </c>
      <c r="N6364" s="125">
        <v>3.8978915813014603E-2</v>
      </c>
      <c r="O6364" s="3">
        <v>24</v>
      </c>
      <c r="P6364" s="125">
        <v>8.0901806123920908E-3</v>
      </c>
      <c r="Q6364" s="3">
        <v>11</v>
      </c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  <c r="AC6364" s="3"/>
      <c r="AD6364" s="3"/>
    </row>
    <row r="6365" spans="1:30" hidden="1" x14ac:dyDescent="0.25">
      <c r="A6365" s="2">
        <v>12</v>
      </c>
      <c r="B6365" s="2">
        <v>2021</v>
      </c>
      <c r="C6365" s="4" t="str">
        <f>INDEX(Index!$B$1:$B$500,MATCH($F6365,Index!$A$1:$A$500,0)
)</f>
        <v>HOU</v>
      </c>
      <c r="D6365" s="4">
        <v>0</v>
      </c>
      <c r="E6365" s="141">
        <f t="shared" si="99"/>
        <v>-0.26079700669143263</v>
      </c>
      <c r="F6365" s="3" t="s">
        <v>49</v>
      </c>
      <c r="G6365" s="3">
        <v>28</v>
      </c>
      <c r="H6365" s="125">
        <v>-0.26079700669143263</v>
      </c>
      <c r="I6365" s="3"/>
      <c r="J6365" s="3"/>
      <c r="K6365" s="3" t="s">
        <v>158</v>
      </c>
      <c r="L6365" s="125">
        <v>-0.27377095011035701</v>
      </c>
      <c r="M6365" s="3">
        <v>32</v>
      </c>
      <c r="N6365" s="125">
        <v>-2.79066540087986E-2</v>
      </c>
      <c r="O6365" s="3">
        <v>11</v>
      </c>
      <c r="P6365" s="125">
        <v>-1.49327105898742E-2</v>
      </c>
      <c r="Q6365" s="3">
        <v>20</v>
      </c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  <c r="AC6365" s="3"/>
      <c r="AD6365" s="3"/>
    </row>
    <row r="6366" spans="1:30" hidden="1" x14ac:dyDescent="0.25">
      <c r="A6366" s="2">
        <v>12</v>
      </c>
      <c r="B6366" s="2">
        <v>2021</v>
      </c>
      <c r="C6366" s="4" t="str">
        <f>INDEX(Index!$B$1:$B$500,MATCH($F6366,Index!$A$1:$A$500,0)
)</f>
        <v>NYJ</v>
      </c>
      <c r="D6366" s="4">
        <v>0</v>
      </c>
      <c r="E6366" s="141">
        <f t="shared" si="99"/>
        <v>-0.27678457252253658</v>
      </c>
      <c r="F6366" s="3" t="s">
        <v>9</v>
      </c>
      <c r="G6366" s="3">
        <v>29</v>
      </c>
      <c r="H6366" s="125">
        <v>-0.27678457252253658</v>
      </c>
      <c r="I6366" s="3"/>
      <c r="J6366" s="3"/>
      <c r="K6366" s="3" t="s">
        <v>157</v>
      </c>
      <c r="L6366" s="125">
        <v>-0.101833009111455</v>
      </c>
      <c r="M6366" s="3">
        <v>24</v>
      </c>
      <c r="N6366" s="125">
        <v>0.16262765371449101</v>
      </c>
      <c r="O6366" s="3">
        <v>32</v>
      </c>
      <c r="P6366" s="125">
        <v>-1.23239096965906E-2</v>
      </c>
      <c r="Q6366" s="3">
        <v>19</v>
      </c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  <c r="AC6366" s="3"/>
      <c r="AD6366" s="3"/>
    </row>
    <row r="6367" spans="1:30" hidden="1" x14ac:dyDescent="0.25">
      <c r="A6367" s="2">
        <v>12</v>
      </c>
      <c r="B6367" s="2">
        <v>2021</v>
      </c>
      <c r="C6367" s="4" t="str">
        <f>INDEX(Index!$B$1:$B$500,MATCH($F6367,Index!$A$1:$A$500,0)
)</f>
        <v>JAX</v>
      </c>
      <c r="D6367" s="4">
        <v>0</v>
      </c>
      <c r="E6367" s="141">
        <f t="shared" si="99"/>
        <v>-0.28784334781579834</v>
      </c>
      <c r="F6367" s="3" t="s">
        <v>12</v>
      </c>
      <c r="G6367" s="3">
        <v>30</v>
      </c>
      <c r="H6367" s="125">
        <v>-0.28784334781579834</v>
      </c>
      <c r="I6367" s="3"/>
      <c r="J6367" s="3"/>
      <c r="K6367" s="3" t="s">
        <v>158</v>
      </c>
      <c r="L6367" s="125">
        <v>-0.107794879334856</v>
      </c>
      <c r="M6367" s="3">
        <v>25</v>
      </c>
      <c r="N6367" s="125">
        <v>0.14400615321319299</v>
      </c>
      <c r="O6367" s="3">
        <v>30</v>
      </c>
      <c r="P6367" s="125">
        <v>-3.6042315267749397E-2</v>
      </c>
      <c r="Q6367" s="3">
        <v>27</v>
      </c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3"/>
      <c r="AD6367" s="3"/>
    </row>
    <row r="6368" spans="1:30" hidden="1" x14ac:dyDescent="0.25">
      <c r="A6368" s="2">
        <v>12</v>
      </c>
      <c r="B6368" s="2">
        <v>2021</v>
      </c>
      <c r="C6368" s="4" t="str">
        <f>INDEX(Index!$B$1:$B$500,MATCH($F6368,Index!$A$1:$A$500,0)
)</f>
        <v>DET</v>
      </c>
      <c r="D6368" s="4">
        <v>0</v>
      </c>
      <c r="E6368" s="141">
        <f t="shared" si="99"/>
        <v>-0.3132682985808668</v>
      </c>
      <c r="F6368" s="3" t="s">
        <v>21</v>
      </c>
      <c r="G6368" s="3">
        <v>31</v>
      </c>
      <c r="H6368" s="125">
        <v>-0.3132682985808668</v>
      </c>
      <c r="I6368" s="3"/>
      <c r="J6368" s="3"/>
      <c r="K6368" s="3" t="s">
        <v>335</v>
      </c>
      <c r="L6368" s="125">
        <v>-0.213979929324978</v>
      </c>
      <c r="M6368" s="3">
        <v>31</v>
      </c>
      <c r="N6368" s="125">
        <v>0.11455343405877</v>
      </c>
      <c r="O6368" s="3">
        <v>29</v>
      </c>
      <c r="P6368" s="125">
        <v>1.5265064802881201E-2</v>
      </c>
      <c r="Q6368" s="3">
        <v>7</v>
      </c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  <c r="AC6368" s="3"/>
      <c r="AD6368" s="3"/>
    </row>
    <row r="6369" spans="1:30" hidden="1" x14ac:dyDescent="0.25">
      <c r="A6369" s="2">
        <v>12</v>
      </c>
      <c r="B6369" s="2">
        <v>2021</v>
      </c>
      <c r="C6369" s="4" t="str">
        <f>INDEX(Index!$B$1:$B$500,MATCH($F6369,Index!$A$1:$A$500,0)
)</f>
        <v>ATL</v>
      </c>
      <c r="D6369" s="4">
        <v>0</v>
      </c>
      <c r="E6369" s="141">
        <f t="shared" si="99"/>
        <v>-0.34514741531455717</v>
      </c>
      <c r="F6369" s="3" t="s">
        <v>43</v>
      </c>
      <c r="G6369" s="3">
        <v>32</v>
      </c>
      <c r="H6369" s="125">
        <v>-0.34514741531455717</v>
      </c>
      <c r="I6369" s="3"/>
      <c r="J6369" s="3"/>
      <c r="K6369" s="3" t="s">
        <v>155</v>
      </c>
      <c r="L6369" s="125">
        <v>-0.16693983586696001</v>
      </c>
      <c r="M6369" s="3">
        <v>29</v>
      </c>
      <c r="N6369" s="125">
        <v>0.109318333398695</v>
      </c>
      <c r="O6369" s="3">
        <v>28</v>
      </c>
      <c r="P6369" s="125">
        <v>-6.8889246048902203E-2</v>
      </c>
      <c r="Q6369" s="3">
        <v>31</v>
      </c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3"/>
      <c r="AD6369" s="3"/>
    </row>
    <row r="6370" spans="1:30" hidden="1" x14ac:dyDescent="0.25">
      <c r="A6370" s="2">
        <v>13</v>
      </c>
      <c r="B6370" s="2">
        <v>2021</v>
      </c>
      <c r="C6370" s="4" t="str">
        <f>INDEX(Index!$B$1:$B$500,MATCH($F6370,Index!$A$1:$A$500,0)
)</f>
        <v>BUF</v>
      </c>
      <c r="D6370" s="4">
        <v>0</v>
      </c>
      <c r="E6370" s="141">
        <f t="shared" si="99"/>
        <v>0.2561286216964021</v>
      </c>
      <c r="F6370" s="3" t="s">
        <v>0</v>
      </c>
      <c r="G6370" s="3">
        <v>1</v>
      </c>
      <c r="H6370" s="125">
        <v>0.2561286216964021</v>
      </c>
      <c r="I6370" s="3"/>
      <c r="J6370" s="3"/>
      <c r="K6370" s="3" t="s">
        <v>165</v>
      </c>
      <c r="L6370" s="125">
        <v>3.2745262517451301E-2</v>
      </c>
      <c r="M6370" s="3">
        <v>14</v>
      </c>
      <c r="N6370" s="125">
        <v>-0.224521629972458</v>
      </c>
      <c r="O6370" s="3">
        <v>1</v>
      </c>
      <c r="P6370" s="125">
        <v>-1.1382707935072001E-3</v>
      </c>
      <c r="Q6370" s="3">
        <v>15</v>
      </c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3"/>
      <c r="AD6370" s="3"/>
    </row>
    <row r="6371" spans="1:30" hidden="1" x14ac:dyDescent="0.25">
      <c r="A6371" s="2">
        <v>13</v>
      </c>
      <c r="B6371" s="2">
        <v>2021</v>
      </c>
      <c r="C6371" s="4" t="str">
        <f>INDEX(Index!$B$1:$B$500,MATCH($F6371,Index!$A$1:$A$500,0)
)</f>
        <v>LAR</v>
      </c>
      <c r="D6371" s="4">
        <v>0</v>
      </c>
      <c r="E6371" s="141">
        <f t="shared" si="99"/>
        <v>0.2270265793091934</v>
      </c>
      <c r="F6371" s="3" t="s">
        <v>42</v>
      </c>
      <c r="G6371" s="3">
        <v>2</v>
      </c>
      <c r="H6371" s="125">
        <v>0.2270265793091934</v>
      </c>
      <c r="I6371" s="3"/>
      <c r="J6371" s="3"/>
      <c r="K6371" s="3" t="s">
        <v>161</v>
      </c>
      <c r="L6371" s="125">
        <v>0.11069361389408</v>
      </c>
      <c r="M6371" s="3">
        <v>7</v>
      </c>
      <c r="N6371" s="125">
        <v>-0.127072685382877</v>
      </c>
      <c r="O6371" s="3">
        <v>4</v>
      </c>
      <c r="P6371" s="125">
        <v>-1.07397199677636E-2</v>
      </c>
      <c r="Q6371" s="3">
        <v>20</v>
      </c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  <c r="AC6371" s="3"/>
      <c r="AD6371" s="3"/>
    </row>
    <row r="6372" spans="1:30" hidden="1" x14ac:dyDescent="0.25">
      <c r="A6372" s="2">
        <v>13</v>
      </c>
      <c r="B6372" s="2">
        <v>2021</v>
      </c>
      <c r="C6372" s="4" t="str">
        <f>INDEX(Index!$B$1:$B$500,MATCH($F6372,Index!$A$1:$A$500,0)
)</f>
        <v>TB</v>
      </c>
      <c r="D6372" s="4">
        <v>0</v>
      </c>
      <c r="E6372" s="141">
        <f t="shared" si="99"/>
        <v>0.2269787371012377</v>
      </c>
      <c r="F6372" s="3" t="s">
        <v>38</v>
      </c>
      <c r="G6372" s="3">
        <v>3</v>
      </c>
      <c r="H6372" s="125">
        <v>0.2269787371012377</v>
      </c>
      <c r="I6372" s="3"/>
      <c r="J6372" s="3"/>
      <c r="K6372" s="3" t="s">
        <v>162</v>
      </c>
      <c r="L6372" s="125">
        <v>0.23333605906757399</v>
      </c>
      <c r="M6372" s="3">
        <v>1</v>
      </c>
      <c r="N6372" s="125">
        <v>-1.34235040925E-2</v>
      </c>
      <c r="O6372" s="3">
        <v>12</v>
      </c>
      <c r="P6372" s="125">
        <v>-1.9780826058836298E-2</v>
      </c>
      <c r="Q6372" s="3">
        <v>25</v>
      </c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  <c r="AC6372" s="3"/>
      <c r="AD6372" s="3"/>
    </row>
    <row r="6373" spans="1:30" hidden="1" x14ac:dyDescent="0.25">
      <c r="A6373" s="2">
        <v>13</v>
      </c>
      <c r="B6373" s="2">
        <v>2021</v>
      </c>
      <c r="C6373" s="4" t="str">
        <f>INDEX(Index!$B$1:$B$500,MATCH($F6373,Index!$A$1:$A$500,0)
)</f>
        <v>ARI</v>
      </c>
      <c r="D6373" s="4">
        <v>0</v>
      </c>
      <c r="E6373" s="141">
        <f t="shared" si="99"/>
        <v>0.22677035409253721</v>
      </c>
      <c r="F6373" s="3" t="s">
        <v>23</v>
      </c>
      <c r="G6373" s="3">
        <v>4</v>
      </c>
      <c r="H6373" s="125">
        <v>0.22677035409253721</v>
      </c>
      <c r="I6373" s="3"/>
      <c r="J6373" s="3"/>
      <c r="K6373" s="3" t="s">
        <v>160</v>
      </c>
      <c r="L6373" s="125">
        <v>8.0213674341450103E-2</v>
      </c>
      <c r="M6373" s="3">
        <v>10</v>
      </c>
      <c r="N6373" s="125">
        <v>-0.14112171855693001</v>
      </c>
      <c r="O6373" s="3">
        <v>2</v>
      </c>
      <c r="P6373" s="125">
        <v>5.4349611941571004E-3</v>
      </c>
      <c r="Q6373" s="3">
        <v>12</v>
      </c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  <c r="AC6373" s="3"/>
      <c r="AD6373" s="3"/>
    </row>
    <row r="6374" spans="1:30" hidden="1" x14ac:dyDescent="0.25">
      <c r="A6374" s="2">
        <v>13</v>
      </c>
      <c r="B6374" s="2">
        <v>2021</v>
      </c>
      <c r="C6374" s="4" t="str">
        <f>INDEX(Index!$B$1:$B$500,MATCH($F6374,Index!$A$1:$A$500,0)
)</f>
        <v>DAL</v>
      </c>
      <c r="D6374" s="4">
        <v>0</v>
      </c>
      <c r="E6374" s="141">
        <f t="shared" si="99"/>
        <v>0.22096614544852219</v>
      </c>
      <c r="F6374" s="3" t="s">
        <v>3</v>
      </c>
      <c r="G6374" s="3">
        <v>5</v>
      </c>
      <c r="H6374" s="125">
        <v>0.22096614544852219</v>
      </c>
      <c r="I6374" s="3"/>
      <c r="J6374" s="3"/>
      <c r="K6374" s="3" t="s">
        <v>161</v>
      </c>
      <c r="L6374" s="125">
        <v>0.14119370405295001</v>
      </c>
      <c r="M6374" s="3">
        <v>4</v>
      </c>
      <c r="N6374" s="125">
        <v>-6.5751517670969595E-2</v>
      </c>
      <c r="O6374" s="3">
        <v>7</v>
      </c>
      <c r="P6374" s="125">
        <v>1.40209237246026E-2</v>
      </c>
      <c r="Q6374" s="3">
        <v>6</v>
      </c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3"/>
      <c r="AD6374" s="3"/>
    </row>
    <row r="6375" spans="1:30" hidden="1" x14ac:dyDescent="0.25">
      <c r="A6375" s="2">
        <v>13</v>
      </c>
      <c r="B6375" s="2">
        <v>2021</v>
      </c>
      <c r="C6375" s="4" t="str">
        <f>INDEX(Index!$B$1:$B$500,MATCH($F6375,Index!$A$1:$A$500,0)
)</f>
        <v>NE</v>
      </c>
      <c r="D6375" s="4">
        <v>0</v>
      </c>
      <c r="E6375" s="141">
        <f t="shared" si="99"/>
        <v>0.19958692499962483</v>
      </c>
      <c r="F6375" s="3" t="s">
        <v>17</v>
      </c>
      <c r="G6375" s="3">
        <v>6</v>
      </c>
      <c r="H6375" s="125">
        <v>0.19958692499962483</v>
      </c>
      <c r="I6375" s="3"/>
      <c r="J6375" s="3"/>
      <c r="K6375" s="3" t="s">
        <v>171</v>
      </c>
      <c r="L6375" s="125">
        <v>4.6941708637164702E-2</v>
      </c>
      <c r="M6375" s="3">
        <v>12</v>
      </c>
      <c r="N6375" s="125">
        <v>-0.13496618708595301</v>
      </c>
      <c r="O6375" s="3">
        <v>3</v>
      </c>
      <c r="P6375" s="125">
        <v>1.7679029276507101E-2</v>
      </c>
      <c r="Q6375" s="3">
        <v>5</v>
      </c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  <c r="AC6375" s="3"/>
      <c r="AD6375" s="3"/>
    </row>
    <row r="6376" spans="1:30" hidden="1" x14ac:dyDescent="0.25">
      <c r="A6376" s="2">
        <v>13</v>
      </c>
      <c r="B6376" s="2">
        <v>2021</v>
      </c>
      <c r="C6376" s="4" t="str">
        <f>INDEX(Index!$B$1:$B$500,MATCH($F6376,Index!$A$1:$A$500,0)
)</f>
        <v>SF</v>
      </c>
      <c r="D6376" s="4">
        <v>0</v>
      </c>
      <c r="E6376" s="141">
        <f t="shared" si="99"/>
        <v>0.16397025528833861</v>
      </c>
      <c r="F6376" s="3" t="s">
        <v>1</v>
      </c>
      <c r="G6376" s="3">
        <v>7</v>
      </c>
      <c r="H6376" s="125">
        <v>0.16397025528833861</v>
      </c>
      <c r="I6376" s="3"/>
      <c r="J6376" s="3"/>
      <c r="K6376" s="3" t="s">
        <v>163</v>
      </c>
      <c r="L6376" s="125">
        <v>0.118869671516935</v>
      </c>
      <c r="M6376" s="3">
        <v>6</v>
      </c>
      <c r="N6376" s="125">
        <v>-6.3708352791630202E-2</v>
      </c>
      <c r="O6376" s="3">
        <v>8</v>
      </c>
      <c r="P6376" s="125">
        <v>-1.8607769020226601E-2</v>
      </c>
      <c r="Q6376" s="3">
        <v>24</v>
      </c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3"/>
      <c r="AD6376" s="3"/>
    </row>
    <row r="6377" spans="1:30" hidden="1" x14ac:dyDescent="0.25">
      <c r="A6377" s="2">
        <v>13</v>
      </c>
      <c r="B6377" s="2">
        <v>2021</v>
      </c>
      <c r="C6377" s="4" t="str">
        <f>INDEX(Index!$B$1:$B$500,MATCH($F6377,Index!$A$1:$A$500,0)
)</f>
        <v>KC</v>
      </c>
      <c r="D6377" s="4">
        <v>0</v>
      </c>
      <c r="E6377" s="141">
        <f t="shared" si="99"/>
        <v>0.16205343515127521</v>
      </c>
      <c r="F6377" s="3" t="s">
        <v>5</v>
      </c>
      <c r="G6377" s="3">
        <v>8</v>
      </c>
      <c r="H6377" s="125">
        <v>0.16205343515127521</v>
      </c>
      <c r="I6377" s="3"/>
      <c r="J6377" s="3"/>
      <c r="K6377" s="3" t="s">
        <v>161</v>
      </c>
      <c r="L6377" s="125">
        <v>0.131821282165904</v>
      </c>
      <c r="M6377" s="3">
        <v>5</v>
      </c>
      <c r="N6377" s="125">
        <v>1.3358771233305901E-2</v>
      </c>
      <c r="O6377" s="3">
        <v>20</v>
      </c>
      <c r="P6377" s="125">
        <v>4.35909242186771E-2</v>
      </c>
      <c r="Q6377" s="3">
        <v>2</v>
      </c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  <c r="AC6377" s="3"/>
      <c r="AD6377" s="3"/>
    </row>
    <row r="6378" spans="1:30" hidden="1" x14ac:dyDescent="0.25">
      <c r="A6378" s="2">
        <v>13</v>
      </c>
      <c r="B6378" s="2">
        <v>2021</v>
      </c>
      <c r="C6378" s="4" t="str">
        <f>INDEX(Index!$B$1:$B$500,MATCH($F6378,Index!$A$1:$A$500,0)
)</f>
        <v>GB</v>
      </c>
      <c r="D6378" s="4">
        <v>0</v>
      </c>
      <c r="E6378" s="141">
        <f t="shared" si="99"/>
        <v>0.14785953009540248</v>
      </c>
      <c r="F6378" s="3" t="s">
        <v>20</v>
      </c>
      <c r="G6378" s="3">
        <v>9</v>
      </c>
      <c r="H6378" s="125">
        <v>0.14785953009540248</v>
      </c>
      <c r="I6378" s="3"/>
      <c r="J6378" s="3"/>
      <c r="K6378" s="3" t="s">
        <v>162</v>
      </c>
      <c r="L6378" s="125">
        <v>0.15162283270016599</v>
      </c>
      <c r="M6378" s="3">
        <v>2</v>
      </c>
      <c r="N6378" s="125">
        <v>-4.55201693581474E-2</v>
      </c>
      <c r="O6378" s="3">
        <v>10</v>
      </c>
      <c r="P6378" s="125">
        <v>-4.9283471962910899E-2</v>
      </c>
      <c r="Q6378" s="3">
        <v>30</v>
      </c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  <c r="AC6378" s="3"/>
      <c r="AD6378" s="3"/>
    </row>
    <row r="6379" spans="1:30" hidden="1" x14ac:dyDescent="0.25">
      <c r="A6379" s="2">
        <v>13</v>
      </c>
      <c r="B6379" s="2">
        <v>2021</v>
      </c>
      <c r="C6379" s="4" t="str">
        <f>INDEX(Index!$B$1:$B$500,MATCH($F6379,Index!$A$1:$A$500,0)
)</f>
        <v>IND</v>
      </c>
      <c r="D6379" s="4">
        <v>0</v>
      </c>
      <c r="E6379" s="141">
        <f t="shared" si="99"/>
        <v>0.11257832612592894</v>
      </c>
      <c r="F6379" s="3" t="s">
        <v>35</v>
      </c>
      <c r="G6379" s="3">
        <v>10</v>
      </c>
      <c r="H6379" s="125">
        <v>0.11257832612592894</v>
      </c>
      <c r="I6379" s="3"/>
      <c r="J6379" s="3"/>
      <c r="K6379" s="3" t="s">
        <v>174</v>
      </c>
      <c r="L6379" s="125">
        <v>9.2298399641991297E-2</v>
      </c>
      <c r="M6379" s="3">
        <v>9</v>
      </c>
      <c r="N6379" s="125">
        <v>-7.1431159312922397E-3</v>
      </c>
      <c r="O6379" s="3">
        <v>14</v>
      </c>
      <c r="P6379" s="125">
        <v>1.31368105526454E-2</v>
      </c>
      <c r="Q6379" s="3">
        <v>7</v>
      </c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  <c r="AC6379" s="3"/>
      <c r="AD6379" s="3"/>
    </row>
    <row r="6380" spans="1:30" hidden="1" x14ac:dyDescent="0.25">
      <c r="A6380" s="2">
        <v>13</v>
      </c>
      <c r="B6380" s="2">
        <v>2021</v>
      </c>
      <c r="C6380" s="4" t="str">
        <f>INDEX(Index!$B$1:$B$500,MATCH($F6380,Index!$A$1:$A$500,0)
)</f>
        <v>MIN</v>
      </c>
      <c r="D6380" s="4">
        <v>0</v>
      </c>
      <c r="E6380" s="141">
        <f t="shared" si="99"/>
        <v>7.1493848544210592E-2</v>
      </c>
      <c r="F6380" s="3" t="s">
        <v>46</v>
      </c>
      <c r="G6380" s="3">
        <v>11</v>
      </c>
      <c r="H6380" s="125">
        <v>7.1493848544210592E-2</v>
      </c>
      <c r="I6380" s="3"/>
      <c r="J6380" s="3"/>
      <c r="K6380" s="3" t="s">
        <v>164</v>
      </c>
      <c r="L6380" s="125">
        <v>9.9750222212783901E-2</v>
      </c>
      <c r="M6380" s="3">
        <v>8</v>
      </c>
      <c r="N6380" s="125">
        <v>4.6143655527245801E-2</v>
      </c>
      <c r="O6380" s="3">
        <v>24</v>
      </c>
      <c r="P6380" s="125">
        <v>1.7887281858672499E-2</v>
      </c>
      <c r="Q6380" s="3">
        <v>4</v>
      </c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3"/>
    </row>
    <row r="6381" spans="1:30" hidden="1" x14ac:dyDescent="0.25">
      <c r="A6381" s="2">
        <v>13</v>
      </c>
      <c r="B6381" s="2">
        <v>2021</v>
      </c>
      <c r="C6381" s="4" t="str">
        <f>INDEX(Index!$B$1:$B$500,MATCH($F6381,Index!$A$1:$A$500,0)
)</f>
        <v>CLE</v>
      </c>
      <c r="D6381" s="4">
        <v>0</v>
      </c>
      <c r="E6381" s="141">
        <f t="shared" si="99"/>
        <v>4.8815747918877314E-2</v>
      </c>
      <c r="F6381" s="3" t="s">
        <v>10</v>
      </c>
      <c r="G6381" s="3">
        <v>12</v>
      </c>
      <c r="H6381" s="125">
        <v>4.8815747918877314E-2</v>
      </c>
      <c r="I6381" s="3"/>
      <c r="J6381" s="3"/>
      <c r="K6381" s="3" t="s">
        <v>163</v>
      </c>
      <c r="L6381" s="125">
        <v>4.5130903831523801E-2</v>
      </c>
      <c r="M6381" s="3">
        <v>13</v>
      </c>
      <c r="N6381" s="125">
        <v>-1.32677224898073E-2</v>
      </c>
      <c r="O6381" s="3">
        <v>13</v>
      </c>
      <c r="P6381" s="125">
        <v>-9.5828784024537903E-3</v>
      </c>
      <c r="Q6381" s="3">
        <v>19</v>
      </c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3"/>
      <c r="AD6381" s="3"/>
    </row>
    <row r="6382" spans="1:30" hidden="1" x14ac:dyDescent="0.25">
      <c r="A6382" s="2">
        <v>13</v>
      </c>
      <c r="B6382" s="2">
        <v>2021</v>
      </c>
      <c r="C6382" s="4" t="str">
        <f>INDEX(Index!$B$1:$B$500,MATCH($F6382,Index!$A$1:$A$500,0)
)</f>
        <v>LAC</v>
      </c>
      <c r="D6382" s="4">
        <v>0</v>
      </c>
      <c r="E6382" s="141">
        <f t="shared" si="99"/>
        <v>3.3030209970451099E-2</v>
      </c>
      <c r="F6382" s="3" t="s">
        <v>28</v>
      </c>
      <c r="G6382" s="3">
        <v>13</v>
      </c>
      <c r="H6382" s="125">
        <v>3.3030209970451099E-2</v>
      </c>
      <c r="I6382" s="3"/>
      <c r="J6382" s="3"/>
      <c r="K6382" s="3" t="s">
        <v>165</v>
      </c>
      <c r="L6382" s="125">
        <v>0.144594006345098</v>
      </c>
      <c r="M6382" s="3">
        <v>3</v>
      </c>
      <c r="N6382" s="125">
        <v>5.2444145875856302E-2</v>
      </c>
      <c r="O6382" s="3">
        <v>26</v>
      </c>
      <c r="P6382" s="125">
        <v>-5.9119650498790602E-2</v>
      </c>
      <c r="Q6382" s="3">
        <v>31</v>
      </c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3"/>
      <c r="AD6382" s="3"/>
    </row>
    <row r="6383" spans="1:30" hidden="1" x14ac:dyDescent="0.25">
      <c r="A6383" s="2">
        <v>13</v>
      </c>
      <c r="B6383" s="2">
        <v>2021</v>
      </c>
      <c r="C6383" s="4" t="str">
        <f>INDEX(Index!$B$1:$B$500,MATCH($F6383,Index!$A$1:$A$500,0)
)</f>
        <v>SEA</v>
      </c>
      <c r="D6383" s="4">
        <v>0</v>
      </c>
      <c r="E6383" s="141">
        <f t="shared" si="99"/>
        <v>3.1043219665151972E-2</v>
      </c>
      <c r="F6383" s="3" t="s">
        <v>30</v>
      </c>
      <c r="G6383" s="3">
        <v>14</v>
      </c>
      <c r="H6383" s="125">
        <v>3.1043219665151972E-2</v>
      </c>
      <c r="I6383" s="3"/>
      <c r="J6383" s="3"/>
      <c r="K6383" s="3" t="s">
        <v>166</v>
      </c>
      <c r="L6383" s="125">
        <v>9.36967721718583E-3</v>
      </c>
      <c r="M6383" s="3">
        <v>18</v>
      </c>
      <c r="N6383" s="125">
        <v>4.6828830467346601E-3</v>
      </c>
      <c r="O6383" s="3">
        <v>16</v>
      </c>
      <c r="P6383" s="125">
        <v>2.63564254947008E-2</v>
      </c>
      <c r="Q6383" s="3">
        <v>3</v>
      </c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3"/>
    </row>
    <row r="6384" spans="1:30" hidden="1" x14ac:dyDescent="0.25">
      <c r="A6384" s="2">
        <v>13</v>
      </c>
      <c r="B6384" s="2">
        <v>2021</v>
      </c>
      <c r="C6384" s="4" t="str">
        <f>INDEX(Index!$B$1:$B$500,MATCH($F6384,Index!$A$1:$A$500,0)
)</f>
        <v>CIN</v>
      </c>
      <c r="D6384" s="4">
        <v>0</v>
      </c>
      <c r="E6384" s="141">
        <f t="shared" si="99"/>
        <v>2.5454233601647953E-2</v>
      </c>
      <c r="F6384" s="3" t="s">
        <v>24</v>
      </c>
      <c r="G6384" s="3">
        <v>15</v>
      </c>
      <c r="H6384" s="125">
        <v>2.5454233601647953E-2</v>
      </c>
      <c r="I6384" s="3"/>
      <c r="J6384" s="3"/>
      <c r="K6384" s="3" t="s">
        <v>165</v>
      </c>
      <c r="L6384" s="125">
        <v>-5.46432566636725E-2</v>
      </c>
      <c r="M6384" s="3">
        <v>22</v>
      </c>
      <c r="N6384" s="125">
        <v>-7.0109473953504003E-2</v>
      </c>
      <c r="O6384" s="3">
        <v>6</v>
      </c>
      <c r="P6384" s="125">
        <v>9.98801631181645E-3</v>
      </c>
      <c r="Q6384" s="3">
        <v>10</v>
      </c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  <c r="AC6384" s="3"/>
      <c r="AD6384" s="3"/>
    </row>
    <row r="6385" spans="1:30" hidden="1" x14ac:dyDescent="0.25">
      <c r="A6385" s="2">
        <v>13</v>
      </c>
      <c r="B6385" s="2">
        <v>2021</v>
      </c>
      <c r="C6385" s="4" t="str">
        <f>INDEX(Index!$B$1:$B$500,MATCH($F6385,Index!$A$1:$A$500,0)
)</f>
        <v>BAL</v>
      </c>
      <c r="D6385" s="4">
        <v>0</v>
      </c>
      <c r="E6385" s="141">
        <f t="shared" si="99"/>
        <v>1.96024808235826E-2</v>
      </c>
      <c r="F6385" s="3" t="s">
        <v>18</v>
      </c>
      <c r="G6385" s="3">
        <v>16</v>
      </c>
      <c r="H6385" s="125">
        <v>1.96024808235826E-2</v>
      </c>
      <c r="I6385" s="3"/>
      <c r="J6385" s="3"/>
      <c r="K6385" s="3" t="s">
        <v>161</v>
      </c>
      <c r="L6385" s="125">
        <v>1.7830504737966799E-2</v>
      </c>
      <c r="M6385" s="3">
        <v>17</v>
      </c>
      <c r="N6385" s="125">
        <v>4.4473818304778201E-2</v>
      </c>
      <c r="O6385" s="3">
        <v>23</v>
      </c>
      <c r="P6385" s="125">
        <v>4.6245794390394002E-2</v>
      </c>
      <c r="Q6385" s="3">
        <v>1</v>
      </c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3"/>
      <c r="AD6385" s="3"/>
    </row>
    <row r="6386" spans="1:30" hidden="1" x14ac:dyDescent="0.25">
      <c r="A6386" s="2">
        <v>13</v>
      </c>
      <c r="B6386" s="2">
        <v>2021</v>
      </c>
      <c r="C6386" s="4" t="str">
        <f>INDEX(Index!$B$1:$B$500,MATCH($F6386,Index!$A$1:$A$500,0)
)</f>
        <v>PHI</v>
      </c>
      <c r="D6386" s="4">
        <v>0</v>
      </c>
      <c r="E6386" s="141">
        <f t="shared" si="99"/>
        <v>1.9260938820874474E-2</v>
      </c>
      <c r="F6386" s="3" t="s">
        <v>7</v>
      </c>
      <c r="G6386" s="3">
        <v>17</v>
      </c>
      <c r="H6386" s="125">
        <v>1.9260938820874474E-2</v>
      </c>
      <c r="I6386" s="3"/>
      <c r="J6386" s="3"/>
      <c r="K6386" s="3" t="s">
        <v>178</v>
      </c>
      <c r="L6386" s="125">
        <v>5.7668997572428E-2</v>
      </c>
      <c r="M6386" s="3">
        <v>11</v>
      </c>
      <c r="N6386" s="125">
        <v>3.3906850935157197E-2</v>
      </c>
      <c r="O6386" s="3">
        <v>22</v>
      </c>
      <c r="P6386" s="125">
        <v>-4.50120781639633E-3</v>
      </c>
      <c r="Q6386" s="3">
        <v>17</v>
      </c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  <c r="AC6386" s="3"/>
      <c r="AD6386" s="3"/>
    </row>
    <row r="6387" spans="1:30" hidden="1" x14ac:dyDescent="0.25">
      <c r="A6387" s="2">
        <v>13</v>
      </c>
      <c r="B6387" s="2">
        <v>2021</v>
      </c>
      <c r="C6387" s="4" t="str">
        <f>INDEX(Index!$B$1:$B$500,MATCH($F6387,Index!$A$1:$A$500,0)
)</f>
        <v>NO</v>
      </c>
      <c r="D6387" s="4">
        <v>0</v>
      </c>
      <c r="E6387" s="141">
        <f t="shared" si="99"/>
        <v>1.6294034507803E-2</v>
      </c>
      <c r="F6387" s="3" t="s">
        <v>27</v>
      </c>
      <c r="G6387" s="3">
        <v>18</v>
      </c>
      <c r="H6387" s="125">
        <v>1.6294034507803E-2</v>
      </c>
      <c r="I6387" s="3"/>
      <c r="J6387" s="3"/>
      <c r="K6387" s="3" t="s">
        <v>164</v>
      </c>
      <c r="L6387" s="125">
        <v>-7.0474113418860507E-2</v>
      </c>
      <c r="M6387" s="3">
        <v>23</v>
      </c>
      <c r="N6387" s="125">
        <v>-9.1031237088877295E-2</v>
      </c>
      <c r="O6387" s="3">
        <v>5</v>
      </c>
      <c r="P6387" s="125">
        <v>-4.2630891622137904E-3</v>
      </c>
      <c r="Q6387" s="3">
        <v>16</v>
      </c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  <c r="AC6387" s="3"/>
      <c r="AD6387" s="3"/>
    </row>
    <row r="6388" spans="1:30" hidden="1" x14ac:dyDescent="0.25">
      <c r="A6388" s="2">
        <v>13</v>
      </c>
      <c r="B6388" s="2">
        <v>2021</v>
      </c>
      <c r="C6388" s="4" t="str">
        <f>INDEX(Index!$B$1:$B$500,MATCH($F6388,Index!$A$1:$A$500,0)
)</f>
        <v>LV</v>
      </c>
      <c r="D6388" s="4">
        <v>0</v>
      </c>
      <c r="E6388" s="141">
        <f t="shared" si="99"/>
        <v>-1.5719943147775674E-2</v>
      </c>
      <c r="F6388" s="3" t="s">
        <v>53</v>
      </c>
      <c r="G6388" s="3">
        <v>19</v>
      </c>
      <c r="H6388" s="125">
        <v>-1.5719943147775674E-2</v>
      </c>
      <c r="I6388" s="3"/>
      <c r="J6388" s="3"/>
      <c r="K6388" s="3" t="s">
        <v>163</v>
      </c>
      <c r="L6388" s="125">
        <v>2.2412128687940298E-2</v>
      </c>
      <c r="M6388" s="3">
        <v>16</v>
      </c>
      <c r="N6388" s="125">
        <v>6.8468322172830698E-3</v>
      </c>
      <c r="O6388" s="3">
        <v>18</v>
      </c>
      <c r="P6388" s="125">
        <v>-3.1285239618432902E-2</v>
      </c>
      <c r="Q6388" s="3">
        <v>27</v>
      </c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  <c r="AC6388" s="3"/>
      <c r="AD6388" s="3"/>
    </row>
    <row r="6389" spans="1:30" hidden="1" x14ac:dyDescent="0.25">
      <c r="A6389" s="2">
        <v>13</v>
      </c>
      <c r="B6389" s="2">
        <v>2021</v>
      </c>
      <c r="C6389" s="4" t="str">
        <f>INDEX(Index!$B$1:$B$500,MATCH($F6389,Index!$A$1:$A$500,0)
)</f>
        <v>TEN</v>
      </c>
      <c r="D6389" s="4">
        <v>0</v>
      </c>
      <c r="E6389" s="141">
        <f t="shared" si="99"/>
        <v>-4.8856800757650198E-2</v>
      </c>
      <c r="F6389" s="3" t="s">
        <v>45</v>
      </c>
      <c r="G6389" s="3">
        <v>20</v>
      </c>
      <c r="H6389" s="125">
        <v>-4.8856800757650198E-2</v>
      </c>
      <c r="I6389" s="3"/>
      <c r="J6389" s="3"/>
      <c r="K6389" s="3" t="s">
        <v>161</v>
      </c>
      <c r="L6389" s="125">
        <v>-2.1803366326301799E-2</v>
      </c>
      <c r="M6389" s="3">
        <v>19</v>
      </c>
      <c r="N6389" s="125">
        <v>1.0019267972548001E-2</v>
      </c>
      <c r="O6389" s="3">
        <v>19</v>
      </c>
      <c r="P6389" s="125">
        <v>-1.70341664588004E-2</v>
      </c>
      <c r="Q6389" s="3">
        <v>22</v>
      </c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3"/>
      <c r="AD6389" s="3"/>
    </row>
    <row r="6390" spans="1:30" hidden="1" x14ac:dyDescent="0.25">
      <c r="A6390" s="2">
        <v>13</v>
      </c>
      <c r="B6390" s="2">
        <v>2021</v>
      </c>
      <c r="C6390" s="4" t="str">
        <f>INDEX(Index!$B$1:$B$500,MATCH($F6390,Index!$A$1:$A$500,0)
)</f>
        <v>PIT</v>
      </c>
      <c r="D6390" s="4">
        <v>0</v>
      </c>
      <c r="E6390" s="141">
        <f t="shared" si="99"/>
        <v>-0.10187150574583517</v>
      </c>
      <c r="F6390" s="3" t="s">
        <v>32</v>
      </c>
      <c r="G6390" s="3">
        <v>21</v>
      </c>
      <c r="H6390" s="125">
        <v>-0.10187150574583517</v>
      </c>
      <c r="I6390" s="3"/>
      <c r="J6390" s="3"/>
      <c r="K6390" s="3" t="s">
        <v>289</v>
      </c>
      <c r="L6390" s="125">
        <v>-3.7461206352629901E-2</v>
      </c>
      <c r="M6390" s="3">
        <v>20</v>
      </c>
      <c r="N6390" s="125">
        <v>6.3810484407694004E-2</v>
      </c>
      <c r="O6390" s="3">
        <v>27</v>
      </c>
      <c r="P6390" s="125">
        <v>-5.9981498551126499E-4</v>
      </c>
      <c r="Q6390" s="3">
        <v>14</v>
      </c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  <c r="AC6390" s="3"/>
      <c r="AD6390" s="3"/>
    </row>
    <row r="6391" spans="1:30" hidden="1" x14ac:dyDescent="0.25">
      <c r="A6391" s="2">
        <v>13</v>
      </c>
      <c r="B6391" s="2">
        <v>2021</v>
      </c>
      <c r="C6391" s="4" t="str">
        <f>INDEX(Index!$B$1:$B$500,MATCH($F6391,Index!$A$1:$A$500,0)
)</f>
        <v>DEN</v>
      </c>
      <c r="D6391" s="4">
        <v>0</v>
      </c>
      <c r="E6391" s="141">
        <f t="shared" si="99"/>
        <v>-0.11200175716104191</v>
      </c>
      <c r="F6391" s="3" t="s">
        <v>39</v>
      </c>
      <c r="G6391" s="3">
        <v>22</v>
      </c>
      <c r="H6391" s="125">
        <v>-0.11200175716104191</v>
      </c>
      <c r="I6391" s="3"/>
      <c r="J6391" s="3"/>
      <c r="K6391" s="3" t="s">
        <v>163</v>
      </c>
      <c r="L6391" s="125">
        <v>-4.8720684898991402E-2</v>
      </c>
      <c r="M6391" s="3">
        <v>21</v>
      </c>
      <c r="N6391" s="125">
        <v>1.8281285134937701E-2</v>
      </c>
      <c r="O6391" s="3">
        <v>21</v>
      </c>
      <c r="P6391" s="125">
        <v>-4.4999787127112799E-2</v>
      </c>
      <c r="Q6391" s="3">
        <v>29</v>
      </c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  <c r="AC6391" s="3"/>
      <c r="AD6391" s="3"/>
    </row>
    <row r="6392" spans="1:30" hidden="1" x14ac:dyDescent="0.25">
      <c r="A6392" s="2">
        <v>13</v>
      </c>
      <c r="B6392" s="2">
        <v>2021</v>
      </c>
      <c r="C6392" s="4" t="str">
        <f>INDEX(Index!$B$1:$B$500,MATCH($F6392,Index!$A$1:$A$500,0)
)</f>
        <v>WAS</v>
      </c>
      <c r="D6392" s="4">
        <v>0</v>
      </c>
      <c r="E6392" s="141">
        <f t="shared" si="99"/>
        <v>-0.11406643520533578</v>
      </c>
      <c r="F6392" s="3" t="s">
        <v>26</v>
      </c>
      <c r="G6392" s="3">
        <v>23</v>
      </c>
      <c r="H6392" s="125">
        <v>-0.11406643520533578</v>
      </c>
      <c r="I6392" s="3"/>
      <c r="J6392" s="3"/>
      <c r="K6392" s="3" t="s">
        <v>163</v>
      </c>
      <c r="L6392" s="125">
        <v>2.6764911338854301E-2</v>
      </c>
      <c r="M6392" s="3">
        <v>15</v>
      </c>
      <c r="N6392" s="125">
        <v>0.15184907985079299</v>
      </c>
      <c r="O6392" s="3">
        <v>31</v>
      </c>
      <c r="P6392" s="125">
        <v>1.1017733306602899E-2</v>
      </c>
      <c r="Q6392" s="3">
        <v>9</v>
      </c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  <c r="AC6392" s="3"/>
      <c r="AD6392" s="3"/>
    </row>
    <row r="6393" spans="1:30" hidden="1" x14ac:dyDescent="0.25">
      <c r="A6393" s="2">
        <v>13</v>
      </c>
      <c r="B6393" s="2">
        <v>2021</v>
      </c>
      <c r="C6393" s="4" t="str">
        <f>INDEX(Index!$B$1:$B$500,MATCH($F6393,Index!$A$1:$A$500,0)
)</f>
        <v>CHI</v>
      </c>
      <c r="D6393" s="4">
        <v>0</v>
      </c>
      <c r="E6393" s="141">
        <f t="shared" si="99"/>
        <v>-0.13281667765645011</v>
      </c>
      <c r="F6393" s="3" t="s">
        <v>64</v>
      </c>
      <c r="G6393" s="3">
        <v>24</v>
      </c>
      <c r="H6393" s="125">
        <v>-0.13281667765645011</v>
      </c>
      <c r="I6393" s="3"/>
      <c r="J6393" s="3"/>
      <c r="K6393" s="3" t="s">
        <v>166</v>
      </c>
      <c r="L6393" s="125">
        <v>-0.12073137933289101</v>
      </c>
      <c r="M6393" s="3">
        <v>26</v>
      </c>
      <c r="N6393" s="125">
        <v>6.4087402553782797E-3</v>
      </c>
      <c r="O6393" s="3">
        <v>17</v>
      </c>
      <c r="P6393" s="125">
        <v>-5.6765580681808203E-3</v>
      </c>
      <c r="Q6393" s="3">
        <v>18</v>
      </c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3"/>
      <c r="AD6393" s="3"/>
    </row>
    <row r="6394" spans="1:30" hidden="1" x14ac:dyDescent="0.25">
      <c r="A6394" s="2">
        <v>13</v>
      </c>
      <c r="B6394" s="2">
        <v>2021</v>
      </c>
      <c r="C6394" s="4" t="str">
        <f>INDEX(Index!$B$1:$B$500,MATCH($F6394,Index!$A$1:$A$500,0)
)</f>
        <v>MIA</v>
      </c>
      <c r="D6394" s="4">
        <v>0</v>
      </c>
      <c r="E6394" s="141">
        <f t="shared" si="99"/>
        <v>-0.13735566060154267</v>
      </c>
      <c r="F6394" s="3" t="s">
        <v>4</v>
      </c>
      <c r="G6394" s="3">
        <v>25</v>
      </c>
      <c r="H6394" s="125">
        <v>-0.13735566060154267</v>
      </c>
      <c r="I6394" s="3"/>
      <c r="J6394" s="3"/>
      <c r="K6394" s="3" t="s">
        <v>178</v>
      </c>
      <c r="L6394" s="125">
        <v>-0.11168541390562201</v>
      </c>
      <c r="M6394" s="3">
        <v>25</v>
      </c>
      <c r="N6394" s="125">
        <v>-5.7853495742303399E-3</v>
      </c>
      <c r="O6394" s="3">
        <v>15</v>
      </c>
      <c r="P6394" s="125">
        <v>-3.1455596270151001E-2</v>
      </c>
      <c r="Q6394" s="3">
        <v>28</v>
      </c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3"/>
      <c r="AD6394" s="3"/>
    </row>
    <row r="6395" spans="1:30" hidden="1" x14ac:dyDescent="0.25">
      <c r="A6395" s="2">
        <v>13</v>
      </c>
      <c r="B6395" s="2">
        <v>2021</v>
      </c>
      <c r="C6395" s="4" t="str">
        <f>INDEX(Index!$B$1:$B$500,MATCH($F6395,Index!$A$1:$A$500,0)
)</f>
        <v>CAR</v>
      </c>
      <c r="D6395" s="4">
        <v>0</v>
      </c>
      <c r="E6395" s="141">
        <f t="shared" si="99"/>
        <v>-0.1448464356243048</v>
      </c>
      <c r="F6395" s="3" t="s">
        <v>51</v>
      </c>
      <c r="G6395" s="3">
        <v>26</v>
      </c>
      <c r="H6395" s="125">
        <v>-0.1448464356243048</v>
      </c>
      <c r="I6395" s="3"/>
      <c r="J6395" s="3"/>
      <c r="K6395" s="3" t="s">
        <v>164</v>
      </c>
      <c r="L6395" s="125">
        <v>-0.183771184524197</v>
      </c>
      <c r="M6395" s="3">
        <v>30</v>
      </c>
      <c r="N6395" s="125">
        <v>-5.7164184843598101E-2</v>
      </c>
      <c r="O6395" s="3">
        <v>9</v>
      </c>
      <c r="P6395" s="125">
        <v>-1.82394359437059E-2</v>
      </c>
      <c r="Q6395" s="3">
        <v>23</v>
      </c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3"/>
    </row>
    <row r="6396" spans="1:30" hidden="1" x14ac:dyDescent="0.25">
      <c r="A6396" s="2">
        <v>13</v>
      </c>
      <c r="B6396" s="2">
        <v>2021</v>
      </c>
      <c r="C6396" s="4" t="str">
        <f>INDEX(Index!$B$1:$B$500,MATCH($F6396,Index!$A$1:$A$500,0)
)</f>
        <v>NYG</v>
      </c>
      <c r="D6396" s="4">
        <v>0</v>
      </c>
      <c r="E6396" s="141">
        <f t="shared" si="99"/>
        <v>-0.1745940723968587</v>
      </c>
      <c r="F6396" s="3" t="s">
        <v>15</v>
      </c>
      <c r="G6396" s="3">
        <v>27</v>
      </c>
      <c r="H6396" s="125">
        <v>-0.1745940723968587</v>
      </c>
      <c r="I6396" s="3"/>
      <c r="J6396" s="3"/>
      <c r="K6396" s="3" t="s">
        <v>166</v>
      </c>
      <c r="L6396" s="125">
        <v>-0.134302542796395</v>
      </c>
      <c r="M6396" s="3">
        <v>28</v>
      </c>
      <c r="N6396" s="125">
        <v>4.8273619479980601E-2</v>
      </c>
      <c r="O6396" s="3">
        <v>25</v>
      </c>
      <c r="P6396" s="125">
        <v>7.9820898795168998E-3</v>
      </c>
      <c r="Q6396" s="3">
        <v>11</v>
      </c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3"/>
    </row>
    <row r="6397" spans="1:30" hidden="1" x14ac:dyDescent="0.25">
      <c r="A6397" s="2">
        <v>13</v>
      </c>
      <c r="B6397" s="2">
        <v>2021</v>
      </c>
      <c r="C6397" s="4" t="str">
        <f>INDEX(Index!$B$1:$B$500,MATCH($F6397,Index!$A$1:$A$500,0)
)</f>
        <v>NYJ</v>
      </c>
      <c r="D6397" s="4">
        <v>0</v>
      </c>
      <c r="E6397" s="141">
        <f t="shared" si="99"/>
        <v>-0.26208428736426009</v>
      </c>
      <c r="F6397" s="3" t="s">
        <v>9</v>
      </c>
      <c r="G6397" s="3">
        <v>28</v>
      </c>
      <c r="H6397" s="125">
        <v>-0.26208428736426009</v>
      </c>
      <c r="I6397" s="3"/>
      <c r="J6397" s="3"/>
      <c r="K6397" s="3" t="s">
        <v>168</v>
      </c>
      <c r="L6397" s="125">
        <v>-9.2436822706660801E-2</v>
      </c>
      <c r="M6397" s="3">
        <v>24</v>
      </c>
      <c r="N6397" s="125">
        <v>0.16908175265679801</v>
      </c>
      <c r="O6397" s="3">
        <v>32</v>
      </c>
      <c r="P6397" s="125">
        <v>-5.6571200080128895E-4</v>
      </c>
      <c r="Q6397" s="3">
        <v>13</v>
      </c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3"/>
      <c r="AD6397" s="3"/>
    </row>
    <row r="6398" spans="1:30" hidden="1" x14ac:dyDescent="0.25">
      <c r="A6398" s="2">
        <v>13</v>
      </c>
      <c r="B6398" s="2">
        <v>2021</v>
      </c>
      <c r="C6398" s="4" t="str">
        <f>INDEX(Index!$B$1:$B$500,MATCH($F6398,Index!$A$1:$A$500,0)
)</f>
        <v>HOU</v>
      </c>
      <c r="D6398" s="4">
        <v>0</v>
      </c>
      <c r="E6398" s="141">
        <f t="shared" si="99"/>
        <v>-0.2906602738036036</v>
      </c>
      <c r="F6398" s="3" t="s">
        <v>49</v>
      </c>
      <c r="G6398" s="3">
        <v>29</v>
      </c>
      <c r="H6398" s="125">
        <v>-0.2906602738036036</v>
      </c>
      <c r="I6398" s="3"/>
      <c r="J6398" s="3"/>
      <c r="K6398" s="3" t="s">
        <v>167</v>
      </c>
      <c r="L6398" s="125">
        <v>-0.30113610028373999</v>
      </c>
      <c r="M6398" s="3">
        <v>32</v>
      </c>
      <c r="N6398" s="125">
        <v>-2.3245583083390701E-2</v>
      </c>
      <c r="O6398" s="3">
        <v>11</v>
      </c>
      <c r="P6398" s="125">
        <v>-1.2769756603254301E-2</v>
      </c>
      <c r="Q6398" s="3">
        <v>21</v>
      </c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  <c r="AC6398" s="3"/>
      <c r="AD6398" s="3"/>
    </row>
    <row r="6399" spans="1:30" hidden="1" x14ac:dyDescent="0.25">
      <c r="A6399" s="2">
        <v>13</v>
      </c>
      <c r="B6399" s="2">
        <v>2021</v>
      </c>
      <c r="C6399" s="4" t="str">
        <f>INDEX(Index!$B$1:$B$500,MATCH($F6399,Index!$A$1:$A$500,0)
)</f>
        <v>DET</v>
      </c>
      <c r="D6399" s="4">
        <v>0</v>
      </c>
      <c r="E6399" s="141">
        <f t="shared" si="99"/>
        <v>-0.29978383706622735</v>
      </c>
      <c r="F6399" s="3" t="s">
        <v>21</v>
      </c>
      <c r="G6399" s="3">
        <v>30</v>
      </c>
      <c r="H6399" s="125">
        <v>-0.29978383706622735</v>
      </c>
      <c r="I6399" s="3"/>
      <c r="J6399" s="3"/>
      <c r="K6399" s="3" t="s">
        <v>336</v>
      </c>
      <c r="L6399" s="125">
        <v>-0.19794440188870299</v>
      </c>
      <c r="M6399" s="3">
        <v>31</v>
      </c>
      <c r="N6399" s="125">
        <v>0.113959692837623</v>
      </c>
      <c r="O6399" s="3">
        <v>29</v>
      </c>
      <c r="P6399" s="125">
        <v>1.21202576600986E-2</v>
      </c>
      <c r="Q6399" s="3">
        <v>8</v>
      </c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  <c r="AC6399" s="3"/>
      <c r="AD6399" s="3"/>
    </row>
    <row r="6400" spans="1:30" hidden="1" x14ac:dyDescent="0.25">
      <c r="A6400" s="2">
        <v>13</v>
      </c>
      <c r="B6400" s="2">
        <v>2021</v>
      </c>
      <c r="C6400" s="4" t="str">
        <f>INDEX(Index!$B$1:$B$500,MATCH($F6400,Index!$A$1:$A$500,0)
)</f>
        <v>JAX</v>
      </c>
      <c r="D6400" s="4">
        <v>0</v>
      </c>
      <c r="E6400" s="141">
        <f t="shared" si="99"/>
        <v>-0.30234314093434861</v>
      </c>
      <c r="F6400" s="3" t="s">
        <v>12</v>
      </c>
      <c r="G6400" s="3">
        <v>31</v>
      </c>
      <c r="H6400" s="125">
        <v>-0.30234314093434861</v>
      </c>
      <c r="I6400" s="3"/>
      <c r="J6400" s="3"/>
      <c r="K6400" s="3" t="s">
        <v>167</v>
      </c>
      <c r="L6400" s="125">
        <v>-0.12437872131489</v>
      </c>
      <c r="M6400" s="3">
        <v>27</v>
      </c>
      <c r="N6400" s="125">
        <v>0.14736748479118</v>
      </c>
      <c r="O6400" s="3">
        <v>30</v>
      </c>
      <c r="P6400" s="125">
        <v>-3.0596934828278601E-2</v>
      </c>
      <c r="Q6400" s="3">
        <v>26</v>
      </c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  <c r="AC6400" s="3"/>
      <c r="AD6400" s="3"/>
    </row>
    <row r="6401" spans="1:30" hidden="1" x14ac:dyDescent="0.25">
      <c r="A6401" s="2">
        <v>13</v>
      </c>
      <c r="B6401" s="2">
        <v>2021</v>
      </c>
      <c r="C6401" s="4" t="str">
        <f>INDEX(Index!$B$1:$B$500,MATCH($F6401,Index!$A$1:$A$500,0)
)</f>
        <v>ATL</v>
      </c>
      <c r="D6401" s="4">
        <v>0</v>
      </c>
      <c r="E6401" s="141">
        <f t="shared" si="99"/>
        <v>-0.33663290154043118</v>
      </c>
      <c r="F6401" s="3" t="s">
        <v>43</v>
      </c>
      <c r="G6401" s="3">
        <v>32</v>
      </c>
      <c r="H6401" s="125">
        <v>-0.33663290154043118</v>
      </c>
      <c r="I6401" s="3"/>
      <c r="J6401" s="3"/>
      <c r="K6401" s="3" t="s">
        <v>164</v>
      </c>
      <c r="L6401" s="125">
        <v>-0.16001302674682899</v>
      </c>
      <c r="M6401" s="3">
        <v>29</v>
      </c>
      <c r="N6401" s="125">
        <v>0.112583633584229</v>
      </c>
      <c r="O6401" s="3">
        <v>28</v>
      </c>
      <c r="P6401" s="125">
        <v>-6.4036241209373193E-2</v>
      </c>
      <c r="Q6401" s="3">
        <v>32</v>
      </c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  <c r="AC6401" s="3"/>
      <c r="AD6401" s="3"/>
    </row>
    <row r="6402" spans="1:30" hidden="1" x14ac:dyDescent="0.25">
      <c r="A6402" s="2">
        <v>14</v>
      </c>
      <c r="B6402" s="2">
        <v>2021</v>
      </c>
      <c r="C6402" s="4" t="str">
        <f>INDEX(Index!$B$1:$B$500,MATCH($F6402,Index!$A$1:$A$500,0)
)</f>
        <v>LAR</v>
      </c>
      <c r="D6402" s="4">
        <v>0</v>
      </c>
      <c r="E6402" s="141">
        <f t="shared" ref="E6402:E6465" si="100">IF(D6402=1,H6402/100,H6402)</f>
        <v>0.26267412015494074</v>
      </c>
      <c r="F6402" s="3" t="s">
        <v>42</v>
      </c>
      <c r="G6402" s="3">
        <v>1</v>
      </c>
      <c r="H6402" s="125">
        <v>0.26267412015494074</v>
      </c>
      <c r="I6402" s="3"/>
      <c r="J6402" s="3"/>
      <c r="K6402" s="3" t="s">
        <v>171</v>
      </c>
      <c r="L6402" s="125">
        <v>0.120668350578473</v>
      </c>
      <c r="M6402" s="3">
        <v>5</v>
      </c>
      <c r="N6402" s="125">
        <v>-0.14815413627156199</v>
      </c>
      <c r="O6402" s="3">
        <v>2</v>
      </c>
      <c r="P6402" s="125">
        <v>-6.1483666950942302E-3</v>
      </c>
      <c r="Q6402" s="3">
        <v>19</v>
      </c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  <c r="AC6402" s="3"/>
      <c r="AD6402" s="3"/>
    </row>
    <row r="6403" spans="1:30" hidden="1" x14ac:dyDescent="0.25">
      <c r="A6403" s="2">
        <v>14</v>
      </c>
      <c r="B6403" s="2">
        <v>2021</v>
      </c>
      <c r="C6403" s="4" t="str">
        <f>INDEX(Index!$B$1:$B$500,MATCH($F6403,Index!$A$1:$A$500,0)
)</f>
        <v>TB</v>
      </c>
      <c r="D6403" s="4">
        <v>0</v>
      </c>
      <c r="E6403" s="141">
        <f t="shared" si="100"/>
        <v>0.25978575444662355</v>
      </c>
      <c r="F6403" s="3" t="s">
        <v>38</v>
      </c>
      <c r="G6403" s="3">
        <v>2</v>
      </c>
      <c r="H6403" s="125">
        <v>0.25978575444662355</v>
      </c>
      <c r="I6403" s="3"/>
      <c r="J6403" s="3"/>
      <c r="K6403" s="3" t="s">
        <v>172</v>
      </c>
      <c r="L6403" s="125">
        <v>0.25984305537247299</v>
      </c>
      <c r="M6403" s="3">
        <v>1</v>
      </c>
      <c r="N6403" s="125">
        <v>-2.0499327992713E-2</v>
      </c>
      <c r="O6403" s="3">
        <v>12</v>
      </c>
      <c r="P6403" s="125">
        <v>-2.05566289185624E-2</v>
      </c>
      <c r="Q6403" s="3">
        <v>24</v>
      </c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  <c r="AC6403" s="3"/>
      <c r="AD6403" s="3"/>
    </row>
    <row r="6404" spans="1:30" hidden="1" x14ac:dyDescent="0.25">
      <c r="A6404" s="2">
        <v>14</v>
      </c>
      <c r="B6404" s="2">
        <v>2021</v>
      </c>
      <c r="C6404" s="4" t="str">
        <f>INDEX(Index!$B$1:$B$500,MATCH($F6404,Index!$A$1:$A$500,0)
)</f>
        <v>DAL</v>
      </c>
      <c r="D6404" s="4">
        <v>0</v>
      </c>
      <c r="E6404" s="141">
        <f t="shared" si="100"/>
        <v>0.24368010150269073</v>
      </c>
      <c r="F6404" s="3" t="s">
        <v>3</v>
      </c>
      <c r="G6404" s="3">
        <v>3</v>
      </c>
      <c r="H6404" s="125">
        <v>0.24368010150269073</v>
      </c>
      <c r="I6404" s="3"/>
      <c r="J6404" s="3"/>
      <c r="K6404" s="3" t="s">
        <v>171</v>
      </c>
      <c r="L6404" s="125">
        <v>0.11783083799811001</v>
      </c>
      <c r="M6404" s="3">
        <v>6</v>
      </c>
      <c r="N6404" s="125">
        <v>-0.109852129717927</v>
      </c>
      <c r="O6404" s="3">
        <v>5</v>
      </c>
      <c r="P6404" s="125">
        <v>1.5997133786653701E-2</v>
      </c>
      <c r="Q6404" s="3">
        <v>7</v>
      </c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</row>
    <row r="6405" spans="1:30" hidden="1" x14ac:dyDescent="0.25">
      <c r="A6405" s="2">
        <v>14</v>
      </c>
      <c r="B6405" s="2">
        <v>2021</v>
      </c>
      <c r="C6405" s="4" t="str">
        <f>INDEX(Index!$B$1:$B$500,MATCH($F6405,Index!$A$1:$A$500,0)
)</f>
        <v>BUF</v>
      </c>
      <c r="D6405" s="4">
        <v>0</v>
      </c>
      <c r="E6405" s="141">
        <f t="shared" si="100"/>
        <v>0.23305023589795537</v>
      </c>
      <c r="F6405" s="3" t="s">
        <v>0</v>
      </c>
      <c r="G6405" s="3">
        <v>4</v>
      </c>
      <c r="H6405" s="125">
        <v>0.23305023589795537</v>
      </c>
      <c r="I6405" s="3"/>
      <c r="J6405" s="3"/>
      <c r="K6405" s="3" t="s">
        <v>174</v>
      </c>
      <c r="L6405" s="125">
        <v>4.6117884986532701E-2</v>
      </c>
      <c r="M6405" s="3">
        <v>14</v>
      </c>
      <c r="N6405" s="125">
        <v>-0.18199595023168699</v>
      </c>
      <c r="O6405" s="3">
        <v>1</v>
      </c>
      <c r="P6405" s="125">
        <v>4.9364006797356702E-3</v>
      </c>
      <c r="Q6405" s="3">
        <v>14</v>
      </c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3"/>
    </row>
    <row r="6406" spans="1:30" hidden="1" x14ac:dyDescent="0.25">
      <c r="A6406" s="2">
        <v>14</v>
      </c>
      <c r="B6406" s="2">
        <v>2021</v>
      </c>
      <c r="C6406" s="4" t="str">
        <f>INDEX(Index!$B$1:$B$500,MATCH($F6406,Index!$A$1:$A$500,0)
)</f>
        <v>KC</v>
      </c>
      <c r="D6406" s="4">
        <v>0</v>
      </c>
      <c r="E6406" s="141">
        <f t="shared" si="100"/>
        <v>0.21228354820630949</v>
      </c>
      <c r="F6406" s="3" t="s">
        <v>5</v>
      </c>
      <c r="G6406" s="3">
        <v>5</v>
      </c>
      <c r="H6406" s="125">
        <v>0.21228354820630949</v>
      </c>
      <c r="I6406" s="3"/>
      <c r="J6406" s="3"/>
      <c r="K6406" s="3" t="s">
        <v>171</v>
      </c>
      <c r="L6406" s="125">
        <v>0.145575629442046</v>
      </c>
      <c r="M6406" s="3">
        <v>4</v>
      </c>
      <c r="N6406" s="125">
        <v>-1.5632548859974699E-2</v>
      </c>
      <c r="O6406" s="3">
        <v>13</v>
      </c>
      <c r="P6406" s="125">
        <v>5.1075369904288799E-2</v>
      </c>
      <c r="Q6406" s="3">
        <v>2</v>
      </c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3"/>
      <c r="AD6406" s="3"/>
    </row>
    <row r="6407" spans="1:30" hidden="1" x14ac:dyDescent="0.25">
      <c r="A6407" s="2">
        <v>14</v>
      </c>
      <c r="B6407" s="2">
        <v>2021</v>
      </c>
      <c r="C6407" s="4" t="str">
        <f>INDEX(Index!$B$1:$B$500,MATCH($F6407,Index!$A$1:$A$500,0)
)</f>
        <v>ARI</v>
      </c>
      <c r="D6407" s="4">
        <v>0</v>
      </c>
      <c r="E6407" s="141">
        <f t="shared" si="100"/>
        <v>0.20916289426664181</v>
      </c>
      <c r="F6407" s="3" t="s">
        <v>23</v>
      </c>
      <c r="G6407" s="3">
        <v>6</v>
      </c>
      <c r="H6407" s="125">
        <v>0.20916289426664181</v>
      </c>
      <c r="I6407" s="3"/>
      <c r="J6407" s="3"/>
      <c r="K6407" s="3" t="s">
        <v>172</v>
      </c>
      <c r="L6407" s="125">
        <v>6.9600695567622897E-2</v>
      </c>
      <c r="M6407" s="3">
        <v>10</v>
      </c>
      <c r="N6407" s="125">
        <v>-0.12783644295945301</v>
      </c>
      <c r="O6407" s="3">
        <v>4</v>
      </c>
      <c r="P6407" s="125">
        <v>1.1725755739565901E-2</v>
      </c>
      <c r="Q6407" s="3">
        <v>10</v>
      </c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3"/>
    </row>
    <row r="6408" spans="1:30" hidden="1" x14ac:dyDescent="0.25">
      <c r="A6408" s="2">
        <v>14</v>
      </c>
      <c r="B6408" s="2">
        <v>2021</v>
      </c>
      <c r="C6408" s="4" t="str">
        <f>INDEX(Index!$B$1:$B$500,MATCH($F6408,Index!$A$1:$A$500,0)
)</f>
        <v>NE</v>
      </c>
      <c r="D6408" s="4">
        <v>0</v>
      </c>
      <c r="E6408" s="141">
        <f t="shared" si="100"/>
        <v>0.19948874605258501</v>
      </c>
      <c r="F6408" s="3" t="s">
        <v>17</v>
      </c>
      <c r="G6408" s="3">
        <v>7</v>
      </c>
      <c r="H6408" s="125">
        <v>0.19948874605258501</v>
      </c>
      <c r="I6408" s="3"/>
      <c r="J6408" s="3"/>
      <c r="K6408" s="3" t="s">
        <v>171</v>
      </c>
      <c r="L6408" s="125">
        <v>4.8147110809128903E-2</v>
      </c>
      <c r="M6408" s="3">
        <v>13</v>
      </c>
      <c r="N6408" s="125">
        <v>-0.13366260596694901</v>
      </c>
      <c r="O6408" s="3">
        <v>3</v>
      </c>
      <c r="P6408" s="125">
        <v>1.7679029276507101E-2</v>
      </c>
      <c r="Q6408" s="3">
        <v>5</v>
      </c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3"/>
      <c r="AD6408" s="3"/>
    </row>
    <row r="6409" spans="1:30" hidden="1" x14ac:dyDescent="0.25">
      <c r="A6409" s="2">
        <v>14</v>
      </c>
      <c r="B6409" s="2">
        <v>2021</v>
      </c>
      <c r="C6409" s="4" t="str">
        <f>INDEX(Index!$B$1:$B$500,MATCH($F6409,Index!$A$1:$A$500,0)
)</f>
        <v>SF</v>
      </c>
      <c r="D6409" s="4">
        <v>0</v>
      </c>
      <c r="E6409" s="141">
        <f t="shared" si="100"/>
        <v>0.16442318142992321</v>
      </c>
      <c r="F6409" s="3" t="s">
        <v>1</v>
      </c>
      <c r="G6409" s="3">
        <v>8</v>
      </c>
      <c r="H6409" s="125">
        <v>0.16442318142992321</v>
      </c>
      <c r="I6409" s="3"/>
      <c r="J6409" s="3"/>
      <c r="K6409" s="3" t="s">
        <v>174</v>
      </c>
      <c r="L6409" s="125">
        <v>0.114355711993135</v>
      </c>
      <c r="M6409" s="3">
        <v>7</v>
      </c>
      <c r="N6409" s="125">
        <v>-6.5014140352380997E-2</v>
      </c>
      <c r="O6409" s="3">
        <v>7</v>
      </c>
      <c r="P6409" s="125">
        <v>-1.49466709155928E-2</v>
      </c>
      <c r="Q6409" s="3">
        <v>21</v>
      </c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3"/>
      <c r="AD6409" s="3"/>
    </row>
    <row r="6410" spans="1:30" hidden="1" x14ac:dyDescent="0.25">
      <c r="A6410" s="2">
        <v>14</v>
      </c>
      <c r="B6410" s="2">
        <v>2021</v>
      </c>
      <c r="C6410" s="4" t="str">
        <f>INDEX(Index!$B$1:$B$500,MATCH($F6410,Index!$A$1:$A$500,0)
)</f>
        <v>GB</v>
      </c>
      <c r="D6410" s="4">
        <v>0</v>
      </c>
      <c r="E6410" s="141">
        <f t="shared" si="100"/>
        <v>0.15536598957734599</v>
      </c>
      <c r="F6410" s="3" t="s">
        <v>20</v>
      </c>
      <c r="G6410" s="3">
        <v>9</v>
      </c>
      <c r="H6410" s="125">
        <v>0.15536598957734599</v>
      </c>
      <c r="I6410" s="3"/>
      <c r="J6410" s="3"/>
      <c r="K6410" s="3" t="s">
        <v>172</v>
      </c>
      <c r="L6410" s="125">
        <v>0.180678748932869</v>
      </c>
      <c r="M6410" s="3">
        <v>2</v>
      </c>
      <c r="N6410" s="125">
        <v>-4.28311995128993E-2</v>
      </c>
      <c r="O6410" s="3">
        <v>9</v>
      </c>
      <c r="P6410" s="125">
        <v>-6.8143958868422297E-2</v>
      </c>
      <c r="Q6410" s="3">
        <v>32</v>
      </c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3"/>
      <c r="AD6410" s="3"/>
    </row>
    <row r="6411" spans="1:30" hidden="1" x14ac:dyDescent="0.25">
      <c r="A6411" s="2">
        <v>14</v>
      </c>
      <c r="B6411" s="2">
        <v>2021</v>
      </c>
      <c r="C6411" s="4" t="str">
        <f>INDEX(Index!$B$1:$B$500,MATCH($F6411,Index!$A$1:$A$500,0)
)</f>
        <v>IND</v>
      </c>
      <c r="D6411" s="4">
        <v>0</v>
      </c>
      <c r="E6411" s="141">
        <f t="shared" si="100"/>
        <v>0.10657822098960648</v>
      </c>
      <c r="F6411" s="3" t="s">
        <v>35</v>
      </c>
      <c r="G6411" s="3">
        <v>10</v>
      </c>
      <c r="H6411" s="125">
        <v>0.10657822098960648</v>
      </c>
      <c r="I6411" s="3"/>
      <c r="J6411" s="3"/>
      <c r="K6411" s="3" t="s">
        <v>174</v>
      </c>
      <c r="L6411" s="125">
        <v>8.9286102844807605E-2</v>
      </c>
      <c r="M6411" s="3">
        <v>9</v>
      </c>
      <c r="N6411" s="125">
        <v>-4.1553075921534699E-3</v>
      </c>
      <c r="O6411" s="3">
        <v>15</v>
      </c>
      <c r="P6411" s="125">
        <v>1.31368105526454E-2</v>
      </c>
      <c r="Q6411" s="3">
        <v>9</v>
      </c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  <c r="AC6411" s="3"/>
      <c r="AD6411" s="3"/>
    </row>
    <row r="6412" spans="1:30" hidden="1" x14ac:dyDescent="0.25">
      <c r="A6412" s="2">
        <v>14</v>
      </c>
      <c r="B6412" s="2">
        <v>2021</v>
      </c>
      <c r="C6412" s="4" t="str">
        <f>INDEX(Index!$B$1:$B$500,MATCH($F6412,Index!$A$1:$A$500,0)
)</f>
        <v>MIN</v>
      </c>
      <c r="D6412" s="4">
        <v>0</v>
      </c>
      <c r="E6412" s="141">
        <f t="shared" si="100"/>
        <v>8.0542136344767493E-2</v>
      </c>
      <c r="F6412" s="3" t="s">
        <v>46</v>
      </c>
      <c r="G6412" s="3">
        <v>11</v>
      </c>
      <c r="H6412" s="125">
        <v>8.0542136344767493E-2</v>
      </c>
      <c r="I6412" s="3"/>
      <c r="J6412" s="3"/>
      <c r="K6412" s="3" t="s">
        <v>178</v>
      </c>
      <c r="L6412" s="125">
        <v>9.6310889196715904E-2</v>
      </c>
      <c r="M6412" s="3">
        <v>8</v>
      </c>
      <c r="N6412" s="125">
        <v>3.3137570957589201E-2</v>
      </c>
      <c r="O6412" s="3">
        <v>22</v>
      </c>
      <c r="P6412" s="125">
        <v>1.7368818105640799E-2</v>
      </c>
      <c r="Q6412" s="3">
        <v>6</v>
      </c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3"/>
    </row>
    <row r="6413" spans="1:30" hidden="1" x14ac:dyDescent="0.25">
      <c r="A6413" s="2">
        <v>14</v>
      </c>
      <c r="B6413" s="2">
        <v>2021</v>
      </c>
      <c r="C6413" s="4" t="str">
        <f>INDEX(Index!$B$1:$B$500,MATCH($F6413,Index!$A$1:$A$500,0)
)</f>
        <v>LAC</v>
      </c>
      <c r="D6413" s="4">
        <v>0</v>
      </c>
      <c r="E6413" s="141">
        <f t="shared" si="100"/>
        <v>6.11277740822051E-2</v>
      </c>
      <c r="F6413" s="3" t="s">
        <v>28</v>
      </c>
      <c r="G6413" s="3">
        <v>12</v>
      </c>
      <c r="H6413" s="125">
        <v>6.11277740822051E-2</v>
      </c>
      <c r="I6413" s="3"/>
      <c r="J6413" s="3"/>
      <c r="K6413" s="3" t="s">
        <v>173</v>
      </c>
      <c r="L6413" s="125">
        <v>0.157739894768547</v>
      </c>
      <c r="M6413" s="3">
        <v>3</v>
      </c>
      <c r="N6413" s="125">
        <v>4.21393964946103E-2</v>
      </c>
      <c r="O6413" s="3">
        <v>24</v>
      </c>
      <c r="P6413" s="125">
        <v>-5.4472724191731603E-2</v>
      </c>
      <c r="Q6413" s="3">
        <v>31</v>
      </c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  <c r="AC6413" s="3"/>
      <c r="AD6413" s="3"/>
    </row>
    <row r="6414" spans="1:30" hidden="1" x14ac:dyDescent="0.25">
      <c r="A6414" s="2">
        <v>14</v>
      </c>
      <c r="B6414" s="2">
        <v>2021</v>
      </c>
      <c r="C6414" s="4" t="str">
        <f>INDEX(Index!$B$1:$B$500,MATCH($F6414,Index!$A$1:$A$500,0)
)</f>
        <v>SEA</v>
      </c>
      <c r="D6414" s="4">
        <v>0</v>
      </c>
      <c r="E6414" s="141">
        <f t="shared" si="100"/>
        <v>5.7892010345013796E-2</v>
      </c>
      <c r="F6414" s="3" t="s">
        <v>30</v>
      </c>
      <c r="G6414" s="3">
        <v>13</v>
      </c>
      <c r="H6414" s="125">
        <v>5.7892010345013796E-2</v>
      </c>
      <c r="I6414" s="3"/>
      <c r="J6414" s="3"/>
      <c r="K6414" s="3" t="s">
        <v>175</v>
      </c>
      <c r="L6414" s="125">
        <v>5.6345124410477697E-2</v>
      </c>
      <c r="M6414" s="3">
        <v>12</v>
      </c>
      <c r="N6414" s="125">
        <v>1.9850260458699299E-2</v>
      </c>
      <c r="O6414" s="3">
        <v>18</v>
      </c>
      <c r="P6414" s="125">
        <v>2.1397146393235401E-2</v>
      </c>
      <c r="Q6414" s="3">
        <v>4</v>
      </c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3"/>
    </row>
    <row r="6415" spans="1:30" hidden="1" x14ac:dyDescent="0.25">
      <c r="A6415" s="2">
        <v>14</v>
      </c>
      <c r="B6415" s="2">
        <v>2021</v>
      </c>
      <c r="C6415" s="4" t="str">
        <f>INDEX(Index!$B$1:$B$500,MATCH($F6415,Index!$A$1:$A$500,0)
)</f>
        <v>CLE</v>
      </c>
      <c r="D6415" s="4">
        <v>0</v>
      </c>
      <c r="E6415" s="141">
        <f t="shared" si="100"/>
        <v>5.5359460854134901E-2</v>
      </c>
      <c r="F6415" s="3" t="s">
        <v>10</v>
      </c>
      <c r="G6415" s="3">
        <v>14</v>
      </c>
      <c r="H6415" s="125">
        <v>5.5359460854134901E-2</v>
      </c>
      <c r="I6415" s="3"/>
      <c r="J6415" s="3"/>
      <c r="K6415" s="3" t="s">
        <v>174</v>
      </c>
      <c r="L6415" s="125">
        <v>4.5159970775979399E-2</v>
      </c>
      <c r="M6415" s="3">
        <v>15</v>
      </c>
      <c r="N6415" s="125">
        <v>-2.78304031835678E-2</v>
      </c>
      <c r="O6415" s="3">
        <v>11</v>
      </c>
      <c r="P6415" s="125">
        <v>-1.7630913105412298E-2</v>
      </c>
      <c r="Q6415" s="3">
        <v>23</v>
      </c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  <c r="AC6415" s="3"/>
      <c r="AD6415" s="3"/>
    </row>
    <row r="6416" spans="1:30" hidden="1" x14ac:dyDescent="0.25">
      <c r="A6416" s="2">
        <v>14</v>
      </c>
      <c r="B6416" s="2">
        <v>2021</v>
      </c>
      <c r="C6416" s="4" t="str">
        <f>INDEX(Index!$B$1:$B$500,MATCH($F6416,Index!$A$1:$A$500,0)
)</f>
        <v>NO</v>
      </c>
      <c r="D6416" s="4">
        <v>0</v>
      </c>
      <c r="E6416" s="141">
        <f t="shared" si="100"/>
        <v>3.6958186622420675E-2</v>
      </c>
      <c r="F6416" s="3" t="s">
        <v>27</v>
      </c>
      <c r="G6416" s="3">
        <v>15</v>
      </c>
      <c r="H6416" s="125">
        <v>3.6958186622420675E-2</v>
      </c>
      <c r="I6416" s="3"/>
      <c r="J6416" s="3"/>
      <c r="K6416" s="3" t="s">
        <v>178</v>
      </c>
      <c r="L6416" s="125">
        <v>-6.4280237480317706E-2</v>
      </c>
      <c r="M6416" s="3">
        <v>23</v>
      </c>
      <c r="N6416" s="125">
        <v>-0.101540898257945</v>
      </c>
      <c r="O6416" s="3">
        <v>6</v>
      </c>
      <c r="P6416" s="125">
        <v>-3.0247415520662197E-4</v>
      </c>
      <c r="Q6416" s="3">
        <v>15</v>
      </c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3"/>
      <c r="AD6416" s="3"/>
    </row>
    <row r="6417" spans="1:30" hidden="1" x14ac:dyDescent="0.25">
      <c r="A6417" s="2">
        <v>14</v>
      </c>
      <c r="B6417" s="2">
        <v>2021</v>
      </c>
      <c r="C6417" s="4" t="str">
        <f>INDEX(Index!$B$1:$B$500,MATCH($F6417,Index!$A$1:$A$500,0)
)</f>
        <v>BAL</v>
      </c>
      <c r="D6417" s="4">
        <v>0</v>
      </c>
      <c r="E6417" s="141">
        <f t="shared" si="100"/>
        <v>2.8476276212313596E-2</v>
      </c>
      <c r="F6417" s="3" t="s">
        <v>18</v>
      </c>
      <c r="G6417" s="3">
        <v>16</v>
      </c>
      <c r="H6417" s="125">
        <v>2.8476276212313596E-2</v>
      </c>
      <c r="I6417" s="3"/>
      <c r="J6417" s="3"/>
      <c r="K6417" s="3" t="s">
        <v>173</v>
      </c>
      <c r="L6417" s="125">
        <v>1.79834089453965E-2</v>
      </c>
      <c r="M6417" s="3">
        <v>16</v>
      </c>
      <c r="N6417" s="125">
        <v>4.4164178672408003E-2</v>
      </c>
      <c r="O6417" s="3">
        <v>25</v>
      </c>
      <c r="P6417" s="125">
        <v>5.4657045939325098E-2</v>
      </c>
      <c r="Q6417" s="3">
        <v>1</v>
      </c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  <c r="AC6417" s="3"/>
      <c r="AD6417" s="3"/>
    </row>
    <row r="6418" spans="1:30" hidden="1" x14ac:dyDescent="0.25">
      <c r="A6418" s="2">
        <v>14</v>
      </c>
      <c r="B6418" s="2">
        <v>2021</v>
      </c>
      <c r="C6418" s="4" t="str">
        <f>INDEX(Index!$B$1:$B$500,MATCH($F6418,Index!$A$1:$A$500,0)
)</f>
        <v>PHI</v>
      </c>
      <c r="D6418" s="4">
        <v>0</v>
      </c>
      <c r="E6418" s="141">
        <f t="shared" si="100"/>
        <v>2.4318655556131771E-2</v>
      </c>
      <c r="F6418" s="3" t="s">
        <v>7</v>
      </c>
      <c r="G6418" s="3">
        <v>17</v>
      </c>
      <c r="H6418" s="125">
        <v>2.4318655556131771E-2</v>
      </c>
      <c r="I6418" s="3"/>
      <c r="J6418" s="3"/>
      <c r="K6418" s="3" t="s">
        <v>178</v>
      </c>
      <c r="L6418" s="125">
        <v>6.0071744598412899E-2</v>
      </c>
      <c r="M6418" s="3">
        <v>11</v>
      </c>
      <c r="N6418" s="125">
        <v>3.1251881225884799E-2</v>
      </c>
      <c r="O6418" s="3">
        <v>21</v>
      </c>
      <c r="P6418" s="125">
        <v>-4.50120781639633E-3</v>
      </c>
      <c r="Q6418" s="3">
        <v>17</v>
      </c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  <c r="AC6418" s="3"/>
      <c r="AD6418" s="3"/>
    </row>
    <row r="6419" spans="1:30" hidden="1" x14ac:dyDescent="0.25">
      <c r="A6419" s="2">
        <v>14</v>
      </c>
      <c r="B6419" s="2">
        <v>2021</v>
      </c>
      <c r="C6419" s="4" t="str">
        <f>INDEX(Index!$B$1:$B$500,MATCH($F6419,Index!$A$1:$A$500,0)
)</f>
        <v>CIN</v>
      </c>
      <c r="D6419" s="4">
        <v>0</v>
      </c>
      <c r="E6419" s="141">
        <f t="shared" si="100"/>
        <v>2.0968611677702451E-2</v>
      </c>
      <c r="F6419" s="3" t="s">
        <v>24</v>
      </c>
      <c r="G6419" s="3">
        <v>18</v>
      </c>
      <c r="H6419" s="125">
        <v>2.0968611677702451E-2</v>
      </c>
      <c r="I6419" s="3"/>
      <c r="J6419" s="3"/>
      <c r="K6419" s="3" t="s">
        <v>174</v>
      </c>
      <c r="L6419" s="125">
        <v>-4.3054621360594701E-2</v>
      </c>
      <c r="M6419" s="3">
        <v>21</v>
      </c>
      <c r="N6419" s="125">
        <v>-6.4445368086571794E-2</v>
      </c>
      <c r="O6419" s="3">
        <v>8</v>
      </c>
      <c r="P6419" s="125">
        <v>-4.2213504827464201E-4</v>
      </c>
      <c r="Q6419" s="3">
        <v>16</v>
      </c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3"/>
      <c r="AD6419" s="3"/>
    </row>
    <row r="6420" spans="1:30" hidden="1" x14ac:dyDescent="0.25">
      <c r="A6420" s="2">
        <v>14</v>
      </c>
      <c r="B6420" s="2">
        <v>2021</v>
      </c>
      <c r="C6420" s="4" t="str">
        <f>INDEX(Index!$B$1:$B$500,MATCH($F6420,Index!$A$1:$A$500,0)
)</f>
        <v>TEN</v>
      </c>
      <c r="D6420" s="4">
        <v>0</v>
      </c>
      <c r="E6420" s="141">
        <f t="shared" si="100"/>
        <v>-4.7364369912298601E-2</v>
      </c>
      <c r="F6420" s="3" t="s">
        <v>45</v>
      </c>
      <c r="G6420" s="3">
        <v>19</v>
      </c>
      <c r="H6420" s="125">
        <v>-4.7364369912298601E-2</v>
      </c>
      <c r="I6420" s="3"/>
      <c r="J6420" s="3"/>
      <c r="K6420" s="3" t="s">
        <v>171</v>
      </c>
      <c r="L6420" s="125">
        <v>-3.6310155777410903E-2</v>
      </c>
      <c r="M6420" s="3">
        <v>20</v>
      </c>
      <c r="N6420" s="125">
        <v>-1.14563979767025E-2</v>
      </c>
      <c r="O6420" s="3">
        <v>14</v>
      </c>
      <c r="P6420" s="125">
        <v>-2.2510612111590202E-2</v>
      </c>
      <c r="Q6420" s="3">
        <v>25</v>
      </c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3"/>
      <c r="AD6420" s="3"/>
    </row>
    <row r="6421" spans="1:30" hidden="1" x14ac:dyDescent="0.25">
      <c r="A6421" s="2">
        <v>14</v>
      </c>
      <c r="B6421" s="2">
        <v>2021</v>
      </c>
      <c r="C6421" s="4" t="str">
        <f>INDEX(Index!$B$1:$B$500,MATCH($F6421,Index!$A$1:$A$500,0)
)</f>
        <v>LV</v>
      </c>
      <c r="D6421" s="4">
        <v>0</v>
      </c>
      <c r="E6421" s="141">
        <f t="shared" si="100"/>
        <v>-5.4265741266090892E-2</v>
      </c>
      <c r="F6421" s="3" t="s">
        <v>53</v>
      </c>
      <c r="G6421" s="3">
        <v>20</v>
      </c>
      <c r="H6421" s="125">
        <v>-5.4265741266090892E-2</v>
      </c>
      <c r="I6421" s="3"/>
      <c r="J6421" s="3"/>
      <c r="K6421" s="3" t="s">
        <v>178</v>
      </c>
      <c r="L6421" s="125">
        <v>2.4215902009176102E-3</v>
      </c>
      <c r="M6421" s="3">
        <v>17</v>
      </c>
      <c r="N6421" s="125">
        <v>2.3442719954127299E-2</v>
      </c>
      <c r="O6421" s="3">
        <v>19</v>
      </c>
      <c r="P6421" s="125">
        <v>-3.3244611512881203E-2</v>
      </c>
      <c r="Q6421" s="3">
        <v>28</v>
      </c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3"/>
    </row>
    <row r="6422" spans="1:30" hidden="1" x14ac:dyDescent="0.25">
      <c r="A6422" s="2">
        <v>14</v>
      </c>
      <c r="B6422" s="2">
        <v>2021</v>
      </c>
      <c r="C6422" s="4" t="str">
        <f>INDEX(Index!$B$1:$B$500,MATCH($F6422,Index!$A$1:$A$500,0)
)</f>
        <v>DEN</v>
      </c>
      <c r="D6422" s="4">
        <v>0</v>
      </c>
      <c r="E6422" s="141">
        <f t="shared" si="100"/>
        <v>-7.2220935718832299E-2</v>
      </c>
      <c r="F6422" s="3" t="s">
        <v>39</v>
      </c>
      <c r="G6422" s="3">
        <v>21</v>
      </c>
      <c r="H6422" s="125">
        <v>-7.2220935718832299E-2</v>
      </c>
      <c r="I6422" s="3"/>
      <c r="J6422" s="3"/>
      <c r="K6422" s="3" t="s">
        <v>174</v>
      </c>
      <c r="L6422" s="125">
        <v>-1.0910499112201299E-2</v>
      </c>
      <c r="M6422" s="3">
        <v>18</v>
      </c>
      <c r="N6422" s="125">
        <v>2.3536745012925499E-2</v>
      </c>
      <c r="O6422" s="3">
        <v>20</v>
      </c>
      <c r="P6422" s="125">
        <v>-3.77736915937055E-2</v>
      </c>
      <c r="Q6422" s="3">
        <v>29</v>
      </c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3"/>
      <c r="AD6422" s="3"/>
    </row>
    <row r="6423" spans="1:30" hidden="1" x14ac:dyDescent="0.25">
      <c r="A6423" s="2">
        <v>14</v>
      </c>
      <c r="B6423" s="2">
        <v>2021</v>
      </c>
      <c r="C6423" s="4" t="str">
        <f>INDEX(Index!$B$1:$B$500,MATCH($F6423,Index!$A$1:$A$500,0)
)</f>
        <v>WAS</v>
      </c>
      <c r="D6423" s="4">
        <v>0</v>
      </c>
      <c r="E6423" s="141">
        <f t="shared" si="100"/>
        <v>-0.1028940380658788</v>
      </c>
      <c r="F6423" s="3" t="s">
        <v>26</v>
      </c>
      <c r="G6423" s="3">
        <v>22</v>
      </c>
      <c r="H6423" s="125">
        <v>-0.1028940380658788</v>
      </c>
      <c r="I6423" s="3"/>
      <c r="J6423" s="3"/>
      <c r="K6423" s="3" t="s">
        <v>178</v>
      </c>
      <c r="L6423" s="125">
        <v>-1.2999721963178199E-2</v>
      </c>
      <c r="M6423" s="3">
        <v>19</v>
      </c>
      <c r="N6423" s="125">
        <v>0.104255945805714</v>
      </c>
      <c r="O6423" s="3">
        <v>28</v>
      </c>
      <c r="P6423" s="125">
        <v>1.43616297030134E-2</v>
      </c>
      <c r="Q6423" s="3">
        <v>8</v>
      </c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  <c r="AC6423" s="3"/>
      <c r="AD6423" s="3"/>
    </row>
    <row r="6424" spans="1:30" hidden="1" x14ac:dyDescent="0.25">
      <c r="A6424" s="2">
        <v>14</v>
      </c>
      <c r="B6424" s="2">
        <v>2021</v>
      </c>
      <c r="C6424" s="4" t="str">
        <f>INDEX(Index!$B$1:$B$500,MATCH($F6424,Index!$A$1:$A$500,0)
)</f>
        <v>PIT</v>
      </c>
      <c r="D6424" s="4">
        <v>0</v>
      </c>
      <c r="E6424" s="141">
        <f t="shared" si="100"/>
        <v>-0.13251357887989745</v>
      </c>
      <c r="F6424" s="3" t="s">
        <v>32</v>
      </c>
      <c r="G6424" s="3">
        <v>23</v>
      </c>
      <c r="H6424" s="125">
        <v>-0.13251357887989745</v>
      </c>
      <c r="I6424" s="3"/>
      <c r="J6424" s="3"/>
      <c r="K6424" s="3" t="s">
        <v>250</v>
      </c>
      <c r="L6424" s="125">
        <v>-6.3278505867048307E-2</v>
      </c>
      <c r="M6424" s="3">
        <v>22</v>
      </c>
      <c r="N6424" s="125">
        <v>6.0794621207303202E-2</v>
      </c>
      <c r="O6424" s="3">
        <v>27</v>
      </c>
      <c r="P6424" s="125">
        <v>-8.4404518055459597E-3</v>
      </c>
      <c r="Q6424" s="3">
        <v>20</v>
      </c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  <c r="AC6424" s="3"/>
      <c r="AD6424" s="3"/>
    </row>
    <row r="6425" spans="1:30" hidden="1" x14ac:dyDescent="0.25">
      <c r="A6425" s="2">
        <v>14</v>
      </c>
      <c r="B6425" s="2">
        <v>2021</v>
      </c>
      <c r="C6425" s="4" t="str">
        <f>INDEX(Index!$B$1:$B$500,MATCH($F6425,Index!$A$1:$A$500,0)
)</f>
        <v>CHI</v>
      </c>
      <c r="D6425" s="4">
        <v>0</v>
      </c>
      <c r="E6425" s="141">
        <f t="shared" si="100"/>
        <v>-0.13792604921878179</v>
      </c>
      <c r="F6425" s="3" t="s">
        <v>64</v>
      </c>
      <c r="G6425" s="3">
        <v>24</v>
      </c>
      <c r="H6425" s="125">
        <v>-0.13792604921878179</v>
      </c>
      <c r="I6425" s="3"/>
      <c r="J6425" s="3"/>
      <c r="K6425" s="3" t="s">
        <v>177</v>
      </c>
      <c r="L6425" s="125">
        <v>-0.121333216088981</v>
      </c>
      <c r="M6425" s="3">
        <v>25</v>
      </c>
      <c r="N6425" s="125">
        <v>3.8403959380900202E-2</v>
      </c>
      <c r="O6425" s="3">
        <v>23</v>
      </c>
      <c r="P6425" s="125">
        <v>2.1811126251099398E-2</v>
      </c>
      <c r="Q6425" s="3">
        <v>3</v>
      </c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3"/>
      <c r="AD6425" s="3"/>
    </row>
    <row r="6426" spans="1:30" hidden="1" x14ac:dyDescent="0.25">
      <c r="A6426" s="2">
        <v>14</v>
      </c>
      <c r="B6426" s="2">
        <v>2021</v>
      </c>
      <c r="C6426" s="4" t="str">
        <f>INDEX(Index!$B$1:$B$500,MATCH($F6426,Index!$A$1:$A$500,0)
)</f>
        <v>MIA</v>
      </c>
      <c r="D6426" s="4">
        <v>0</v>
      </c>
      <c r="E6426" s="141">
        <f t="shared" si="100"/>
        <v>-0.15189924698453433</v>
      </c>
      <c r="F6426" s="3" t="s">
        <v>4</v>
      </c>
      <c r="G6426" s="3">
        <v>25</v>
      </c>
      <c r="H6426" s="125">
        <v>-0.15189924698453433</v>
      </c>
      <c r="I6426" s="3"/>
      <c r="J6426" s="3"/>
      <c r="K6426" s="3" t="s">
        <v>178</v>
      </c>
      <c r="L6426" s="125">
        <v>-0.124600807475088</v>
      </c>
      <c r="M6426" s="3">
        <v>26</v>
      </c>
      <c r="N6426" s="125">
        <v>-4.1571567607046897E-3</v>
      </c>
      <c r="O6426" s="3">
        <v>15</v>
      </c>
      <c r="P6426" s="125">
        <v>-3.1455596270151001E-2</v>
      </c>
      <c r="Q6426" s="3">
        <v>27</v>
      </c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3"/>
      <c r="AD6426" s="3"/>
    </row>
    <row r="6427" spans="1:30" hidden="1" x14ac:dyDescent="0.25">
      <c r="A6427" s="2">
        <v>14</v>
      </c>
      <c r="B6427" s="2">
        <v>2021</v>
      </c>
      <c r="C6427" s="4" t="str">
        <f>INDEX(Index!$B$1:$B$500,MATCH($F6427,Index!$A$1:$A$500,0)
)</f>
        <v>CAR</v>
      </c>
      <c r="D6427" s="4">
        <v>0</v>
      </c>
      <c r="E6427" s="141">
        <f t="shared" si="100"/>
        <v>-0.1809740345597268</v>
      </c>
      <c r="F6427" s="3" t="s">
        <v>51</v>
      </c>
      <c r="G6427" s="3">
        <v>26</v>
      </c>
      <c r="H6427" s="125">
        <v>-0.1809740345597268</v>
      </c>
      <c r="I6427" s="3"/>
      <c r="J6427" s="3"/>
      <c r="K6427" s="3" t="s">
        <v>175</v>
      </c>
      <c r="L6427" s="125">
        <v>-0.19233573261110601</v>
      </c>
      <c r="M6427" s="3">
        <v>30</v>
      </c>
      <c r="N6427" s="125">
        <v>-2.8051015845797E-2</v>
      </c>
      <c r="O6427" s="3">
        <v>10</v>
      </c>
      <c r="P6427" s="125">
        <v>-1.6689317794417801E-2</v>
      </c>
      <c r="Q6427" s="3">
        <v>22</v>
      </c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3"/>
      <c r="AD6427" s="3"/>
    </row>
    <row r="6428" spans="1:30" hidden="1" x14ac:dyDescent="0.25">
      <c r="A6428" s="2">
        <v>14</v>
      </c>
      <c r="B6428" s="2">
        <v>2021</v>
      </c>
      <c r="C6428" s="4" t="str">
        <f>INDEX(Index!$B$1:$B$500,MATCH($F6428,Index!$A$1:$A$500,0)
)</f>
        <v>NYG</v>
      </c>
      <c r="D6428" s="4">
        <v>0</v>
      </c>
      <c r="E6428" s="141">
        <f t="shared" si="100"/>
        <v>-0.19224708217787739</v>
      </c>
      <c r="F6428" s="3" t="s">
        <v>15</v>
      </c>
      <c r="G6428" s="3">
        <v>27</v>
      </c>
      <c r="H6428" s="125">
        <v>-0.19224708217787739</v>
      </c>
      <c r="I6428" s="3"/>
      <c r="J6428" s="3"/>
      <c r="K6428" s="3" t="s">
        <v>177</v>
      </c>
      <c r="L6428" s="125">
        <v>-0.1430206184011</v>
      </c>
      <c r="M6428" s="3">
        <v>28</v>
      </c>
      <c r="N6428" s="125">
        <v>5.5347116800309903E-2</v>
      </c>
      <c r="O6428" s="3">
        <v>26</v>
      </c>
      <c r="P6428" s="125">
        <v>6.1206530235324999E-3</v>
      </c>
      <c r="Q6428" s="3">
        <v>13</v>
      </c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3"/>
      <c r="AD6428" s="3"/>
    </row>
    <row r="6429" spans="1:30" hidden="1" x14ac:dyDescent="0.25">
      <c r="A6429" s="2">
        <v>14</v>
      </c>
      <c r="B6429" s="2">
        <v>2021</v>
      </c>
      <c r="C6429" s="4" t="str">
        <f>INDEX(Index!$B$1:$B$500,MATCH($F6429,Index!$A$1:$A$500,0)
)</f>
        <v>NYJ</v>
      </c>
      <c r="D6429" s="4">
        <v>0</v>
      </c>
      <c r="E6429" s="141">
        <f t="shared" si="100"/>
        <v>-0.26896149820778809</v>
      </c>
      <c r="F6429" s="3" t="s">
        <v>9</v>
      </c>
      <c r="G6429" s="3">
        <v>28</v>
      </c>
      <c r="H6429" s="125">
        <v>-0.26896149820778809</v>
      </c>
      <c r="I6429" s="3"/>
      <c r="J6429" s="3"/>
      <c r="K6429" s="3" t="s">
        <v>176</v>
      </c>
      <c r="L6429" s="125">
        <v>-0.111988514105288</v>
      </c>
      <c r="M6429" s="3">
        <v>24</v>
      </c>
      <c r="N6429" s="125">
        <v>0.166955646497983</v>
      </c>
      <c r="O6429" s="3">
        <v>32</v>
      </c>
      <c r="P6429" s="125">
        <v>9.9826623954829101E-3</v>
      </c>
      <c r="Q6429" s="3">
        <v>12</v>
      </c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</row>
    <row r="6430" spans="1:30" hidden="1" x14ac:dyDescent="0.25">
      <c r="A6430" s="2">
        <v>14</v>
      </c>
      <c r="B6430" s="2">
        <v>2021</v>
      </c>
      <c r="C6430" s="4" t="str">
        <f>INDEX(Index!$B$1:$B$500,MATCH($F6430,Index!$A$1:$A$500,0)
)</f>
        <v>ATL</v>
      </c>
      <c r="D6430" s="4">
        <v>0</v>
      </c>
      <c r="E6430" s="141">
        <f t="shared" si="100"/>
        <v>-0.29730039396445279</v>
      </c>
      <c r="F6430" s="3" t="s">
        <v>43</v>
      </c>
      <c r="G6430" s="3">
        <v>29</v>
      </c>
      <c r="H6430" s="125">
        <v>-0.29730039396445279</v>
      </c>
      <c r="I6430" s="3"/>
      <c r="J6430" s="3"/>
      <c r="K6430" s="3" t="s">
        <v>178</v>
      </c>
      <c r="L6430" s="125">
        <v>-0.134183174479415</v>
      </c>
      <c r="M6430" s="3">
        <v>27</v>
      </c>
      <c r="N6430" s="125">
        <v>0.11212742445399999</v>
      </c>
      <c r="O6430" s="3">
        <v>29</v>
      </c>
      <c r="P6430" s="125">
        <v>-5.0989795031037802E-2</v>
      </c>
      <c r="Q6430" s="3">
        <v>30</v>
      </c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  <c r="AC6430" s="3"/>
      <c r="AD6430" s="3"/>
    </row>
    <row r="6431" spans="1:30" hidden="1" x14ac:dyDescent="0.25">
      <c r="A6431" s="2">
        <v>14</v>
      </c>
      <c r="B6431" s="2">
        <v>2021</v>
      </c>
      <c r="C6431" s="4" t="str">
        <f>INDEX(Index!$B$1:$B$500,MATCH($F6431,Index!$A$1:$A$500,0)
)</f>
        <v>JAX</v>
      </c>
      <c r="D6431" s="4">
        <v>0</v>
      </c>
      <c r="E6431" s="141">
        <f t="shared" si="100"/>
        <v>-0.3095151164712247</v>
      </c>
      <c r="F6431" s="3" t="s">
        <v>12</v>
      </c>
      <c r="G6431" s="3">
        <v>30</v>
      </c>
      <c r="H6431" s="125">
        <v>-0.3095151164712247</v>
      </c>
      <c r="I6431" s="3"/>
      <c r="J6431" s="3"/>
      <c r="K6431" s="3" t="s">
        <v>179</v>
      </c>
      <c r="L6431" s="125">
        <v>-0.15896075067571799</v>
      </c>
      <c r="M6431" s="3">
        <v>29</v>
      </c>
      <c r="N6431" s="125">
        <v>0.126802285709224</v>
      </c>
      <c r="O6431" s="3">
        <v>30</v>
      </c>
      <c r="P6431" s="125">
        <v>-2.3752080086282702E-2</v>
      </c>
      <c r="Q6431" s="3">
        <v>26</v>
      </c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  <c r="AC6431" s="3"/>
      <c r="AD6431" s="3"/>
    </row>
    <row r="6432" spans="1:30" hidden="1" x14ac:dyDescent="0.25">
      <c r="A6432" s="2">
        <v>14</v>
      </c>
      <c r="B6432" s="2">
        <v>2021</v>
      </c>
      <c r="C6432" s="4" t="str">
        <f>INDEX(Index!$B$1:$B$500,MATCH($F6432,Index!$A$1:$A$500,0)
)</f>
        <v>HOU</v>
      </c>
      <c r="D6432" s="4">
        <v>0</v>
      </c>
      <c r="E6432" s="141">
        <f t="shared" si="100"/>
        <v>-0.31037300284485619</v>
      </c>
      <c r="F6432" s="3" t="s">
        <v>49</v>
      </c>
      <c r="G6432" s="3">
        <v>31</v>
      </c>
      <c r="H6432" s="125">
        <v>-0.31037300284485619</v>
      </c>
      <c r="I6432" s="3"/>
      <c r="J6432" s="3"/>
      <c r="K6432" s="3" t="s">
        <v>179</v>
      </c>
      <c r="L6432" s="125">
        <v>-0.28549134611798699</v>
      </c>
      <c r="M6432" s="3">
        <v>32</v>
      </c>
      <c r="N6432" s="125">
        <v>1.9456512096076701E-2</v>
      </c>
      <c r="O6432" s="3">
        <v>17</v>
      </c>
      <c r="P6432" s="125">
        <v>-5.4251446307925404E-3</v>
      </c>
      <c r="Q6432" s="3">
        <v>18</v>
      </c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3"/>
      <c r="AD6432" s="3"/>
    </row>
    <row r="6433" spans="1:30" hidden="1" x14ac:dyDescent="0.25">
      <c r="A6433" s="2">
        <v>14</v>
      </c>
      <c r="B6433" s="2">
        <v>2021</v>
      </c>
      <c r="C6433" s="4" t="str">
        <f>INDEX(Index!$B$1:$B$500,MATCH($F6433,Index!$A$1:$A$500,0)
)</f>
        <v>DET</v>
      </c>
      <c r="D6433" s="4">
        <v>0</v>
      </c>
      <c r="E6433" s="141">
        <f t="shared" si="100"/>
        <v>-0.32779034446039201</v>
      </c>
      <c r="F6433" s="3" t="s">
        <v>21</v>
      </c>
      <c r="G6433" s="3">
        <v>32</v>
      </c>
      <c r="H6433" s="125">
        <v>-0.32779034446039201</v>
      </c>
      <c r="I6433" s="3"/>
      <c r="J6433" s="3"/>
      <c r="K6433" s="3" t="s">
        <v>337</v>
      </c>
      <c r="L6433" s="125">
        <v>-0.202615854424402</v>
      </c>
      <c r="M6433" s="3">
        <v>31</v>
      </c>
      <c r="N6433" s="125">
        <v>0.13651183030987299</v>
      </c>
      <c r="O6433" s="3">
        <v>31</v>
      </c>
      <c r="P6433" s="125">
        <v>1.1337340273882999E-2</v>
      </c>
      <c r="Q6433" s="3">
        <v>11</v>
      </c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3"/>
      <c r="AD6433" s="3"/>
    </row>
    <row r="6434" spans="1:30" hidden="1" x14ac:dyDescent="0.25">
      <c r="A6434" s="2">
        <v>15</v>
      </c>
      <c r="B6434" s="2">
        <v>2021</v>
      </c>
      <c r="C6434" s="4" t="str">
        <f>INDEX(Index!$B$1:$B$500,MATCH($F6434,Index!$A$1:$A$500,0)
)</f>
        <v>LAR</v>
      </c>
      <c r="D6434" s="4">
        <v>0</v>
      </c>
      <c r="E6434" s="141">
        <f t="shared" si="100"/>
        <v>0.26170697678586186</v>
      </c>
      <c r="F6434" s="3" t="s">
        <v>42</v>
      </c>
      <c r="G6434" s="3">
        <v>1</v>
      </c>
      <c r="H6434" s="125">
        <v>0.26170697678586186</v>
      </c>
      <c r="I6434" s="3"/>
      <c r="J6434" s="3"/>
      <c r="K6434" s="3" t="s">
        <v>182</v>
      </c>
      <c r="L6434" s="125">
        <v>0.12783999141560801</v>
      </c>
      <c r="M6434" s="3">
        <v>6</v>
      </c>
      <c r="N6434" s="125">
        <v>-0.134893864828561</v>
      </c>
      <c r="O6434" s="3">
        <v>2</v>
      </c>
      <c r="P6434" s="125">
        <v>-1.0268794583071399E-3</v>
      </c>
      <c r="Q6434" s="3">
        <v>17</v>
      </c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3"/>
    </row>
    <row r="6435" spans="1:30" hidden="1" x14ac:dyDescent="0.25">
      <c r="A6435" s="2">
        <v>15</v>
      </c>
      <c r="B6435" s="2">
        <v>2021</v>
      </c>
      <c r="C6435" s="4" t="str">
        <f>INDEX(Index!$B$1:$B$500,MATCH($F6435,Index!$A$1:$A$500,0)
)</f>
        <v>DAL</v>
      </c>
      <c r="D6435" s="4">
        <v>0</v>
      </c>
      <c r="E6435" s="141">
        <f t="shared" si="100"/>
        <v>0.24484410085219649</v>
      </c>
      <c r="F6435" s="3" t="s">
        <v>3</v>
      </c>
      <c r="G6435" s="3">
        <v>2</v>
      </c>
      <c r="H6435" s="125">
        <v>0.24484410085219649</v>
      </c>
      <c r="I6435" s="3"/>
      <c r="J6435" s="3"/>
      <c r="K6435" s="3" t="s">
        <v>182</v>
      </c>
      <c r="L6435" s="125">
        <v>0.113902522719098</v>
      </c>
      <c r="M6435" s="3">
        <v>7</v>
      </c>
      <c r="N6435" s="125">
        <v>-0.11004454322418999</v>
      </c>
      <c r="O6435" s="3">
        <v>5</v>
      </c>
      <c r="P6435" s="125">
        <v>2.0897034908908499E-2</v>
      </c>
      <c r="Q6435" s="3">
        <v>4</v>
      </c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3"/>
      <c r="AD6435" s="3"/>
    </row>
    <row r="6436" spans="1:30" hidden="1" x14ac:dyDescent="0.25">
      <c r="A6436" s="2">
        <v>15</v>
      </c>
      <c r="B6436" s="2">
        <v>2021</v>
      </c>
      <c r="C6436" s="4" t="str">
        <f>INDEX(Index!$B$1:$B$500,MATCH($F6436,Index!$A$1:$A$500,0)
)</f>
        <v>BUF</v>
      </c>
      <c r="D6436" s="4">
        <v>0</v>
      </c>
      <c r="E6436" s="141">
        <f t="shared" si="100"/>
        <v>0.23763367814948741</v>
      </c>
      <c r="F6436" s="3" t="s">
        <v>0</v>
      </c>
      <c r="G6436" s="3">
        <v>3</v>
      </c>
      <c r="H6436" s="125">
        <v>0.23763367814948741</v>
      </c>
      <c r="I6436" s="3"/>
      <c r="J6436" s="3"/>
      <c r="K6436" s="3" t="s">
        <v>184</v>
      </c>
      <c r="L6436" s="125">
        <v>5.50572887674999E-2</v>
      </c>
      <c r="M6436" s="3">
        <v>12</v>
      </c>
      <c r="N6436" s="125">
        <v>-0.17823810681161101</v>
      </c>
      <c r="O6436" s="3">
        <v>1</v>
      </c>
      <c r="P6436" s="125">
        <v>4.3382825703764897E-3</v>
      </c>
      <c r="Q6436" s="3">
        <v>16</v>
      </c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  <c r="AC6436" s="3"/>
      <c r="AD6436" s="3"/>
    </row>
    <row r="6437" spans="1:30" hidden="1" x14ac:dyDescent="0.25">
      <c r="A6437" s="2">
        <v>15</v>
      </c>
      <c r="B6437" s="2">
        <v>2021</v>
      </c>
      <c r="C6437" s="4" t="str">
        <f>INDEX(Index!$B$1:$B$500,MATCH($F6437,Index!$A$1:$A$500,0)
)</f>
        <v>TB</v>
      </c>
      <c r="D6437" s="4">
        <v>0</v>
      </c>
      <c r="E6437" s="141">
        <f t="shared" si="100"/>
        <v>0.23139010252126946</v>
      </c>
      <c r="F6437" s="3" t="s">
        <v>38</v>
      </c>
      <c r="G6437" s="3">
        <v>4</v>
      </c>
      <c r="H6437" s="125">
        <v>0.23139010252126946</v>
      </c>
      <c r="I6437" s="3"/>
      <c r="J6437" s="3"/>
      <c r="K6437" s="3" t="s">
        <v>182</v>
      </c>
      <c r="L6437" s="125">
        <v>0.23275133900442399</v>
      </c>
      <c r="M6437" s="3">
        <v>1</v>
      </c>
      <c r="N6437" s="125">
        <v>-2.9474675237779299E-2</v>
      </c>
      <c r="O6437" s="3">
        <v>10</v>
      </c>
      <c r="P6437" s="125">
        <v>-3.0835911720933799E-2</v>
      </c>
      <c r="Q6437" s="3">
        <v>27</v>
      </c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3"/>
      <c r="AD6437" s="3"/>
    </row>
    <row r="6438" spans="1:30" hidden="1" x14ac:dyDescent="0.25">
      <c r="A6438" s="2">
        <v>15</v>
      </c>
      <c r="B6438" s="2">
        <v>2021</v>
      </c>
      <c r="C6438" s="4" t="str">
        <f>INDEX(Index!$B$1:$B$500,MATCH($F6438,Index!$A$1:$A$500,0)
)</f>
        <v>KC</v>
      </c>
      <c r="D6438" s="4">
        <v>0</v>
      </c>
      <c r="E6438" s="141">
        <f t="shared" si="100"/>
        <v>0.2083578053247083</v>
      </c>
      <c r="F6438" s="3" t="s">
        <v>5</v>
      </c>
      <c r="G6438" s="3">
        <v>5</v>
      </c>
      <c r="H6438" s="125">
        <v>0.2083578053247083</v>
      </c>
      <c r="I6438" s="3"/>
      <c r="J6438" s="3"/>
      <c r="K6438" s="3" t="s">
        <v>182</v>
      </c>
      <c r="L6438" s="125">
        <v>0.155704637196142</v>
      </c>
      <c r="M6438" s="3">
        <v>4</v>
      </c>
      <c r="N6438" s="125">
        <v>-1.23967461505582E-2</v>
      </c>
      <c r="O6438" s="3">
        <v>14</v>
      </c>
      <c r="P6438" s="125">
        <v>4.0256421978008099E-2</v>
      </c>
      <c r="Q6438" s="3">
        <v>2</v>
      </c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  <c r="AC6438" s="3"/>
      <c r="AD6438" s="3"/>
    </row>
    <row r="6439" spans="1:30" hidden="1" x14ac:dyDescent="0.25">
      <c r="A6439" s="2">
        <v>15</v>
      </c>
      <c r="B6439" s="2">
        <v>2021</v>
      </c>
      <c r="C6439" s="4" t="str">
        <f>INDEX(Index!$B$1:$B$500,MATCH($F6439,Index!$A$1:$A$500,0)
)</f>
        <v>SF</v>
      </c>
      <c r="D6439" s="4">
        <v>0</v>
      </c>
      <c r="E6439" s="141">
        <f t="shared" si="100"/>
        <v>0.1886928170735499</v>
      </c>
      <c r="F6439" s="3" t="s">
        <v>1</v>
      </c>
      <c r="G6439" s="3">
        <v>6</v>
      </c>
      <c r="H6439" s="125">
        <v>0.1886928170735499</v>
      </c>
      <c r="I6439" s="3"/>
      <c r="J6439" s="3"/>
      <c r="K6439" s="3" t="s">
        <v>184</v>
      </c>
      <c r="L6439" s="125">
        <v>0.131998390797507</v>
      </c>
      <c r="M6439" s="3">
        <v>5</v>
      </c>
      <c r="N6439" s="125">
        <v>-8.5768788620415704E-2</v>
      </c>
      <c r="O6439" s="3">
        <v>7</v>
      </c>
      <c r="P6439" s="125">
        <v>-2.9074362344372801E-2</v>
      </c>
      <c r="Q6439" s="3">
        <v>25</v>
      </c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  <c r="AC6439" s="3"/>
      <c r="AD6439" s="3"/>
    </row>
    <row r="6440" spans="1:30" hidden="1" x14ac:dyDescent="0.25">
      <c r="A6440" s="2">
        <v>15</v>
      </c>
      <c r="B6440" s="2">
        <v>2021</v>
      </c>
      <c r="C6440" s="4" t="str">
        <f>INDEX(Index!$B$1:$B$500,MATCH($F6440,Index!$A$1:$A$500,0)
)</f>
        <v>GB</v>
      </c>
      <c r="D6440" s="4">
        <v>0</v>
      </c>
      <c r="E6440" s="141">
        <f t="shared" si="100"/>
        <v>0.16441626849944763</v>
      </c>
      <c r="F6440" s="3" t="s">
        <v>20</v>
      </c>
      <c r="G6440" s="3">
        <v>7</v>
      </c>
      <c r="H6440" s="125">
        <v>0.16441626849944763</v>
      </c>
      <c r="I6440" s="3"/>
      <c r="J6440" s="3"/>
      <c r="K6440" s="3" t="s">
        <v>232</v>
      </c>
      <c r="L6440" s="125">
        <v>0.204200633299083</v>
      </c>
      <c r="M6440" s="3">
        <v>2</v>
      </c>
      <c r="N6440" s="125">
        <v>-2.5260493273592002E-2</v>
      </c>
      <c r="O6440" s="3">
        <v>11</v>
      </c>
      <c r="P6440" s="125">
        <v>-6.5044858073227393E-2</v>
      </c>
      <c r="Q6440" s="3">
        <v>32</v>
      </c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  <c r="AC6440" s="3"/>
      <c r="AD6440" s="3"/>
    </row>
    <row r="6441" spans="1:30" hidden="1" x14ac:dyDescent="0.25">
      <c r="A6441" s="2">
        <v>15</v>
      </c>
      <c r="B6441" s="2">
        <v>2021</v>
      </c>
      <c r="C6441" s="4" t="str">
        <f>INDEX(Index!$B$1:$B$500,MATCH($F6441,Index!$A$1:$A$500,0)
)</f>
        <v>NE</v>
      </c>
      <c r="D6441" s="4">
        <v>0</v>
      </c>
      <c r="E6441" s="141">
        <f t="shared" si="100"/>
        <v>0.14570438578813985</v>
      </c>
      <c r="F6441" s="3" t="s">
        <v>17</v>
      </c>
      <c r="G6441" s="3">
        <v>8</v>
      </c>
      <c r="H6441" s="125">
        <v>0.14570438578813985</v>
      </c>
      <c r="I6441" s="3"/>
      <c r="J6441" s="3"/>
      <c r="K6441" s="3" t="s">
        <v>183</v>
      </c>
      <c r="L6441" s="125">
        <v>2.34304740854629E-2</v>
      </c>
      <c r="M6441" s="3">
        <v>16</v>
      </c>
      <c r="N6441" s="125">
        <v>-0.12688628341597699</v>
      </c>
      <c r="O6441" s="3">
        <v>4</v>
      </c>
      <c r="P6441" s="125">
        <v>-4.6123717133000298E-3</v>
      </c>
      <c r="Q6441" s="3">
        <v>19</v>
      </c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  <c r="AC6441" s="3"/>
      <c r="AD6441" s="3"/>
    </row>
    <row r="6442" spans="1:30" hidden="1" x14ac:dyDescent="0.25">
      <c r="A6442" s="2">
        <v>15</v>
      </c>
      <c r="B6442" s="2">
        <v>2021</v>
      </c>
      <c r="C6442" s="4" t="str">
        <f>INDEX(Index!$B$1:$B$500,MATCH($F6442,Index!$A$1:$A$500,0)
)</f>
        <v>ARI</v>
      </c>
      <c r="D6442" s="4">
        <v>0</v>
      </c>
      <c r="E6442" s="141">
        <f t="shared" si="100"/>
        <v>0.1439851452072051</v>
      </c>
      <c r="F6442" s="3" t="s">
        <v>23</v>
      </c>
      <c r="G6442" s="3">
        <v>9</v>
      </c>
      <c r="H6442" s="125">
        <v>0.1439851452072051</v>
      </c>
      <c r="I6442" s="3"/>
      <c r="J6442" s="3"/>
      <c r="K6442" s="3" t="s">
        <v>182</v>
      </c>
      <c r="L6442" s="125">
        <v>2.8170892862012201E-2</v>
      </c>
      <c r="M6442" s="3">
        <v>15</v>
      </c>
      <c r="N6442" s="125">
        <v>-0.103798509919183</v>
      </c>
      <c r="O6442" s="3">
        <v>6</v>
      </c>
      <c r="P6442" s="125">
        <v>1.20157424260099E-2</v>
      </c>
      <c r="Q6442" s="3">
        <v>12</v>
      </c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  <c r="AC6442" s="3"/>
      <c r="AD6442" s="3"/>
    </row>
    <row r="6443" spans="1:30" hidden="1" x14ac:dyDescent="0.25">
      <c r="A6443" s="2">
        <v>15</v>
      </c>
      <c r="B6443" s="2">
        <v>2021</v>
      </c>
      <c r="C6443" s="4" t="str">
        <f>INDEX(Index!$B$1:$B$500,MATCH($F6443,Index!$A$1:$A$500,0)
)</f>
        <v>IND</v>
      </c>
      <c r="D6443" s="4">
        <v>0</v>
      </c>
      <c r="E6443" s="141">
        <f t="shared" si="100"/>
        <v>0.1350333099044177</v>
      </c>
      <c r="F6443" s="3" t="s">
        <v>35</v>
      </c>
      <c r="G6443" s="3">
        <v>10</v>
      </c>
      <c r="H6443" s="125">
        <v>0.1350333099044177</v>
      </c>
      <c r="I6443" s="3"/>
      <c r="J6443" s="3"/>
      <c r="K6443" s="3" t="s">
        <v>184</v>
      </c>
      <c r="L6443" s="125">
        <v>9.2150294755985504E-2</v>
      </c>
      <c r="M6443" s="3">
        <v>8</v>
      </c>
      <c r="N6443" s="125">
        <v>-3.1749803202069701E-2</v>
      </c>
      <c r="O6443" s="3">
        <v>9</v>
      </c>
      <c r="P6443" s="125">
        <v>1.1133211946362499E-2</v>
      </c>
      <c r="Q6443" s="3">
        <v>13</v>
      </c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3"/>
      <c r="AD6443" s="3"/>
    </row>
    <row r="6444" spans="1:30" hidden="1" x14ac:dyDescent="0.25">
      <c r="A6444" s="2">
        <v>15</v>
      </c>
      <c r="B6444" s="2">
        <v>2021</v>
      </c>
      <c r="C6444" s="4" t="str">
        <f>INDEX(Index!$B$1:$B$500,MATCH($F6444,Index!$A$1:$A$500,0)
)</f>
        <v>MIN</v>
      </c>
      <c r="D6444" s="4">
        <v>0</v>
      </c>
      <c r="E6444" s="141">
        <f t="shared" si="100"/>
        <v>7.7395744276244793E-2</v>
      </c>
      <c r="F6444" s="3" t="s">
        <v>46</v>
      </c>
      <c r="G6444" s="3">
        <v>11</v>
      </c>
      <c r="H6444" s="125">
        <v>7.7395744276244793E-2</v>
      </c>
      <c r="I6444" s="3"/>
      <c r="J6444" s="3"/>
      <c r="K6444" s="3" t="s">
        <v>186</v>
      </c>
      <c r="L6444" s="125">
        <v>7.3635971825626395E-2</v>
      </c>
      <c r="M6444" s="3">
        <v>10</v>
      </c>
      <c r="N6444" s="125">
        <v>1.46234222378239E-2</v>
      </c>
      <c r="O6444" s="3">
        <v>18</v>
      </c>
      <c r="P6444" s="125">
        <v>1.8383194688442302E-2</v>
      </c>
      <c r="Q6444" s="3">
        <v>5</v>
      </c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  <c r="AC6444" s="3"/>
      <c r="AD6444" s="3"/>
    </row>
    <row r="6445" spans="1:30" hidden="1" x14ac:dyDescent="0.25">
      <c r="A6445" s="2">
        <v>15</v>
      </c>
      <c r="B6445" s="2">
        <v>2021</v>
      </c>
      <c r="C6445" s="4" t="str">
        <f>INDEX(Index!$B$1:$B$500,MATCH($F6445,Index!$A$1:$A$500,0)
)</f>
        <v>SEA</v>
      </c>
      <c r="D6445" s="4">
        <v>0</v>
      </c>
      <c r="E6445" s="141">
        <f t="shared" si="100"/>
        <v>6.6352320119048999E-2</v>
      </c>
      <c r="F6445" s="3" t="s">
        <v>30</v>
      </c>
      <c r="G6445" s="3">
        <v>12</v>
      </c>
      <c r="H6445" s="125">
        <v>6.6352320119048999E-2</v>
      </c>
      <c r="I6445" s="3"/>
      <c r="J6445" s="3"/>
      <c r="K6445" s="3" t="s">
        <v>187</v>
      </c>
      <c r="L6445" s="125">
        <v>6.2330673882618398E-2</v>
      </c>
      <c r="M6445" s="3">
        <v>11</v>
      </c>
      <c r="N6445" s="125">
        <v>2.4005808683121702E-2</v>
      </c>
      <c r="O6445" s="3">
        <v>21</v>
      </c>
      <c r="P6445" s="125">
        <v>2.8027454919552299E-2</v>
      </c>
      <c r="Q6445" s="3">
        <v>3</v>
      </c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3"/>
      <c r="AD6445" s="3"/>
    </row>
    <row r="6446" spans="1:30" hidden="1" x14ac:dyDescent="0.25">
      <c r="A6446" s="2">
        <v>15</v>
      </c>
      <c r="B6446" s="2">
        <v>2021</v>
      </c>
      <c r="C6446" s="4" t="str">
        <f>INDEX(Index!$B$1:$B$500,MATCH($F6446,Index!$A$1:$A$500,0)
)</f>
        <v>LAC</v>
      </c>
      <c r="D6446" s="4">
        <v>0</v>
      </c>
      <c r="E6446" s="141">
        <f t="shared" si="100"/>
        <v>6.0398753888283301E-2</v>
      </c>
      <c r="F6446" s="3" t="s">
        <v>28</v>
      </c>
      <c r="G6446" s="3">
        <v>13</v>
      </c>
      <c r="H6446" s="125">
        <v>6.0398753888283301E-2</v>
      </c>
      <c r="I6446" s="3"/>
      <c r="J6446" s="3"/>
      <c r="K6446" s="3" t="s">
        <v>184</v>
      </c>
      <c r="L6446" s="125">
        <v>0.15869118537881299</v>
      </c>
      <c r="M6446" s="3">
        <v>3</v>
      </c>
      <c r="N6446" s="125">
        <v>5.7025330848447499E-2</v>
      </c>
      <c r="O6446" s="3">
        <v>26</v>
      </c>
      <c r="P6446" s="125">
        <v>-4.1267100642082201E-2</v>
      </c>
      <c r="Q6446" s="3">
        <v>31</v>
      </c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</row>
    <row r="6447" spans="1:30" hidden="1" x14ac:dyDescent="0.25">
      <c r="A6447" s="2">
        <v>15</v>
      </c>
      <c r="B6447" s="2">
        <v>2021</v>
      </c>
      <c r="C6447" s="4" t="str">
        <f>INDEX(Index!$B$1:$B$500,MATCH($F6447,Index!$A$1:$A$500,0)
)</f>
        <v>PHI</v>
      </c>
      <c r="D6447" s="4">
        <v>0</v>
      </c>
      <c r="E6447" s="141">
        <f t="shared" si="100"/>
        <v>5.379902300352675E-2</v>
      </c>
      <c r="F6447" s="3" t="s">
        <v>7</v>
      </c>
      <c r="G6447" s="3">
        <v>14</v>
      </c>
      <c r="H6447" s="125">
        <v>5.379902300352675E-2</v>
      </c>
      <c r="I6447" s="3"/>
      <c r="J6447" s="3"/>
      <c r="K6447" s="3" t="s">
        <v>186</v>
      </c>
      <c r="L6447" s="125">
        <v>7.6701078985356705E-2</v>
      </c>
      <c r="M6447" s="3">
        <v>9</v>
      </c>
      <c r="N6447" s="125">
        <v>1.87372527461576E-2</v>
      </c>
      <c r="O6447" s="3">
        <v>20</v>
      </c>
      <c r="P6447" s="125">
        <v>-4.1648032356723496E-3</v>
      </c>
      <c r="Q6447" s="3">
        <v>18</v>
      </c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3"/>
      <c r="AD6447" s="3"/>
    </row>
    <row r="6448" spans="1:30" hidden="1" x14ac:dyDescent="0.25">
      <c r="A6448" s="2">
        <v>15</v>
      </c>
      <c r="B6448" s="2">
        <v>2021</v>
      </c>
      <c r="C6448" s="4" t="str">
        <f>INDEX(Index!$B$1:$B$500,MATCH($F6448,Index!$A$1:$A$500,0)
)</f>
        <v>NO</v>
      </c>
      <c r="D6448" s="4">
        <v>0</v>
      </c>
      <c r="E6448" s="141">
        <f t="shared" si="100"/>
        <v>5.2735362616069946E-2</v>
      </c>
      <c r="F6448" s="3" t="s">
        <v>27</v>
      </c>
      <c r="G6448" s="3">
        <v>15</v>
      </c>
      <c r="H6448" s="125">
        <v>5.2735362616069946E-2</v>
      </c>
      <c r="I6448" s="3"/>
      <c r="J6448" s="3"/>
      <c r="K6448" s="3" t="s">
        <v>186</v>
      </c>
      <c r="L6448" s="125">
        <v>-8.52673300633911E-2</v>
      </c>
      <c r="M6448" s="3">
        <v>23</v>
      </c>
      <c r="N6448" s="125">
        <v>-0.13022949180490201</v>
      </c>
      <c r="O6448" s="3">
        <v>3</v>
      </c>
      <c r="P6448" s="125">
        <v>7.7732008745590398E-3</v>
      </c>
      <c r="Q6448" s="3">
        <v>15</v>
      </c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3"/>
      <c r="AD6448" s="3"/>
    </row>
    <row r="6449" spans="1:30" hidden="1" x14ac:dyDescent="0.25">
      <c r="A6449" s="2">
        <v>15</v>
      </c>
      <c r="B6449" s="2">
        <v>2021</v>
      </c>
      <c r="C6449" s="4" t="str">
        <f>INDEX(Index!$B$1:$B$500,MATCH($F6449,Index!$A$1:$A$500,0)
)</f>
        <v>CLE</v>
      </c>
      <c r="D6449" s="4">
        <v>0</v>
      </c>
      <c r="E6449" s="141">
        <f t="shared" si="100"/>
        <v>4.8987551977237698E-2</v>
      </c>
      <c r="F6449" s="3" t="s">
        <v>10</v>
      </c>
      <c r="G6449" s="3">
        <v>16</v>
      </c>
      <c r="H6449" s="125">
        <v>4.8987551977237698E-2</v>
      </c>
      <c r="I6449" s="3"/>
      <c r="J6449" s="3"/>
      <c r="K6449" s="3" t="s">
        <v>186</v>
      </c>
      <c r="L6449" s="125">
        <v>4.9477625011339697E-2</v>
      </c>
      <c r="M6449" s="3">
        <v>13</v>
      </c>
      <c r="N6449" s="125">
        <v>-1.2583417492949099E-2</v>
      </c>
      <c r="O6449" s="3">
        <v>13</v>
      </c>
      <c r="P6449" s="125">
        <v>-1.3073490527051101E-2</v>
      </c>
      <c r="Q6449" s="3">
        <v>21</v>
      </c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</row>
    <row r="6450" spans="1:30" hidden="1" x14ac:dyDescent="0.25">
      <c r="A6450" s="2">
        <v>15</v>
      </c>
      <c r="B6450" s="2">
        <v>2021</v>
      </c>
      <c r="C6450" s="4" t="str">
        <f>INDEX(Index!$B$1:$B$500,MATCH($F6450,Index!$A$1:$A$500,0)
)</f>
        <v>CIN</v>
      </c>
      <c r="D6450" s="4">
        <v>0</v>
      </c>
      <c r="E6450" s="141">
        <f t="shared" si="100"/>
        <v>3.7534340397774903E-2</v>
      </c>
      <c r="F6450" s="3" t="s">
        <v>24</v>
      </c>
      <c r="G6450" s="3">
        <v>17</v>
      </c>
      <c r="H6450" s="125">
        <v>3.7534340397774903E-2</v>
      </c>
      <c r="I6450" s="3"/>
      <c r="J6450" s="3"/>
      <c r="K6450" s="3" t="s">
        <v>184</v>
      </c>
      <c r="L6450" s="125">
        <v>-3.9110216164659803E-2</v>
      </c>
      <c r="M6450" s="3">
        <v>20</v>
      </c>
      <c r="N6450" s="125">
        <v>-6.1903077548626603E-2</v>
      </c>
      <c r="O6450" s="3">
        <v>8</v>
      </c>
      <c r="P6450" s="125">
        <v>1.4741479013808101E-2</v>
      </c>
      <c r="Q6450" s="3">
        <v>9</v>
      </c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  <c r="AC6450" s="3"/>
      <c r="AD6450" s="3"/>
    </row>
    <row r="6451" spans="1:30" hidden="1" x14ac:dyDescent="0.25">
      <c r="A6451" s="2">
        <v>15</v>
      </c>
      <c r="B6451" s="2">
        <v>2021</v>
      </c>
      <c r="C6451" s="4" t="str">
        <f>INDEX(Index!$B$1:$B$500,MATCH($F6451,Index!$A$1:$A$500,0)
)</f>
        <v>BAL</v>
      </c>
      <c r="D6451" s="4">
        <v>0</v>
      </c>
      <c r="E6451" s="141">
        <f t="shared" si="100"/>
        <v>3.7520721599521904E-2</v>
      </c>
      <c r="F6451" s="3" t="s">
        <v>18</v>
      </c>
      <c r="G6451" s="3">
        <v>18</v>
      </c>
      <c r="H6451" s="125">
        <v>3.7520721599521904E-2</v>
      </c>
      <c r="I6451" s="3"/>
      <c r="J6451" s="3"/>
      <c r="K6451" s="3" t="s">
        <v>184</v>
      </c>
      <c r="L6451" s="125">
        <v>4.3412861428822003E-2</v>
      </c>
      <c r="M6451" s="3">
        <v>14</v>
      </c>
      <c r="N6451" s="125">
        <v>6.3303377774534597E-2</v>
      </c>
      <c r="O6451" s="3">
        <v>27</v>
      </c>
      <c r="P6451" s="125">
        <v>5.7411237945234499E-2</v>
      </c>
      <c r="Q6451" s="3">
        <v>1</v>
      </c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3"/>
      <c r="AD6451" s="3"/>
    </row>
    <row r="6452" spans="1:30" hidden="1" x14ac:dyDescent="0.25">
      <c r="A6452" s="2">
        <v>15</v>
      </c>
      <c r="B6452" s="2">
        <v>2021</v>
      </c>
      <c r="C6452" s="4" t="str">
        <f>INDEX(Index!$B$1:$B$500,MATCH($F6452,Index!$A$1:$A$500,0)
)</f>
        <v>LV</v>
      </c>
      <c r="D6452" s="4">
        <v>0</v>
      </c>
      <c r="E6452" s="141">
        <f t="shared" si="100"/>
        <v>-4.08507865553508E-2</v>
      </c>
      <c r="F6452" s="3" t="s">
        <v>53</v>
      </c>
      <c r="G6452" s="3">
        <v>19</v>
      </c>
      <c r="H6452" s="125">
        <v>-4.08507865553508E-2</v>
      </c>
      <c r="I6452" s="3"/>
      <c r="J6452" s="3"/>
      <c r="K6452" s="3" t="s">
        <v>186</v>
      </c>
      <c r="L6452" s="125">
        <v>1.35276804669681E-2</v>
      </c>
      <c r="M6452" s="3">
        <v>17</v>
      </c>
      <c r="N6452" s="125">
        <v>2.4959784872449299E-2</v>
      </c>
      <c r="O6452" s="3">
        <v>22</v>
      </c>
      <c r="P6452" s="125">
        <v>-2.9418682149869601E-2</v>
      </c>
      <c r="Q6452" s="3">
        <v>26</v>
      </c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  <c r="AC6452" s="3"/>
      <c r="AD6452" s="3"/>
    </row>
    <row r="6453" spans="1:30" hidden="1" x14ac:dyDescent="0.25">
      <c r="A6453" s="2">
        <v>15</v>
      </c>
      <c r="B6453" s="2">
        <v>2021</v>
      </c>
      <c r="C6453" s="4" t="str">
        <f>INDEX(Index!$B$1:$B$500,MATCH($F6453,Index!$A$1:$A$500,0)
)</f>
        <v>DEN</v>
      </c>
      <c r="D6453" s="4">
        <v>0</v>
      </c>
      <c r="E6453" s="141">
        <f t="shared" si="100"/>
        <v>-5.0940738808722859E-2</v>
      </c>
      <c r="F6453" s="3" t="s">
        <v>39</v>
      </c>
      <c r="G6453" s="3">
        <v>20</v>
      </c>
      <c r="H6453" s="125">
        <v>-5.0940738808722859E-2</v>
      </c>
      <c r="I6453" s="3"/>
      <c r="J6453" s="3"/>
      <c r="K6453" s="3" t="s">
        <v>186</v>
      </c>
      <c r="L6453" s="125">
        <v>2.3099006296193399E-3</v>
      </c>
      <c r="M6453" s="3">
        <v>18</v>
      </c>
      <c r="N6453" s="125">
        <v>1.7075980247227299E-2</v>
      </c>
      <c r="O6453" s="3">
        <v>19</v>
      </c>
      <c r="P6453" s="125">
        <v>-3.61746591911149E-2</v>
      </c>
      <c r="Q6453" s="3">
        <v>29</v>
      </c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3"/>
      <c r="AD6453" s="3"/>
    </row>
    <row r="6454" spans="1:30" hidden="1" x14ac:dyDescent="0.25">
      <c r="A6454" s="2">
        <v>15</v>
      </c>
      <c r="B6454" s="2">
        <v>2021</v>
      </c>
      <c r="C6454" s="4" t="str">
        <f>INDEX(Index!$B$1:$B$500,MATCH($F6454,Index!$A$1:$A$500,0)
)</f>
        <v>TEN</v>
      </c>
      <c r="D6454" s="4">
        <v>0</v>
      </c>
      <c r="E6454" s="141">
        <f t="shared" si="100"/>
        <v>-6.5318936523321408E-2</v>
      </c>
      <c r="F6454" s="3" t="s">
        <v>45</v>
      </c>
      <c r="G6454" s="3">
        <v>21</v>
      </c>
      <c r="H6454" s="125">
        <v>-6.5318936523321408E-2</v>
      </c>
      <c r="I6454" s="3"/>
      <c r="J6454" s="3"/>
      <c r="K6454" s="3" t="s">
        <v>183</v>
      </c>
      <c r="L6454" s="125">
        <v>-6.00455286909422E-2</v>
      </c>
      <c r="M6454" s="3">
        <v>21</v>
      </c>
      <c r="N6454" s="125">
        <v>-1.42373730820599E-2</v>
      </c>
      <c r="O6454" s="3">
        <v>12</v>
      </c>
      <c r="P6454" s="125">
        <v>-1.9510780914439099E-2</v>
      </c>
      <c r="Q6454" s="3">
        <v>23</v>
      </c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  <c r="AC6454" s="3"/>
      <c r="AD6454" s="3"/>
    </row>
    <row r="6455" spans="1:30" hidden="1" x14ac:dyDescent="0.25">
      <c r="A6455" s="2">
        <v>15</v>
      </c>
      <c r="B6455" s="2">
        <v>2021</v>
      </c>
      <c r="C6455" s="4" t="str">
        <f>INDEX(Index!$B$1:$B$500,MATCH($F6455,Index!$A$1:$A$500,0)
)</f>
        <v>CHI</v>
      </c>
      <c r="D6455" s="4">
        <v>0</v>
      </c>
      <c r="E6455" s="141">
        <f t="shared" si="100"/>
        <v>-0.1022419167855475</v>
      </c>
      <c r="F6455" s="3" t="s">
        <v>64</v>
      </c>
      <c r="G6455" s="3">
        <v>22</v>
      </c>
      <c r="H6455" s="125">
        <v>-0.1022419167855475</v>
      </c>
      <c r="I6455" s="3"/>
      <c r="J6455" s="3"/>
      <c r="K6455" s="3" t="s">
        <v>188</v>
      </c>
      <c r="L6455" s="125">
        <v>-0.111627930739401</v>
      </c>
      <c r="M6455" s="3">
        <v>25</v>
      </c>
      <c r="N6455" s="125">
        <v>6.2548411117450201E-3</v>
      </c>
      <c r="O6455" s="3">
        <v>17</v>
      </c>
      <c r="P6455" s="125">
        <v>1.5640855065598501E-2</v>
      </c>
      <c r="Q6455" s="3">
        <v>8</v>
      </c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3"/>
      <c r="AD6455" s="3"/>
    </row>
    <row r="6456" spans="1:30" hidden="1" x14ac:dyDescent="0.25">
      <c r="A6456" s="2">
        <v>15</v>
      </c>
      <c r="B6456" s="2">
        <v>2021</v>
      </c>
      <c r="C6456" s="4" t="str">
        <f>INDEX(Index!$B$1:$B$500,MATCH($F6456,Index!$A$1:$A$500,0)
)</f>
        <v>PIT</v>
      </c>
      <c r="D6456" s="4">
        <v>0</v>
      </c>
      <c r="E6456" s="141">
        <f t="shared" si="100"/>
        <v>-0.10406836287387221</v>
      </c>
      <c r="F6456" s="3" t="s">
        <v>32</v>
      </c>
      <c r="G6456" s="3">
        <v>23</v>
      </c>
      <c r="H6456" s="125">
        <v>-0.10406836287387221</v>
      </c>
      <c r="I6456" s="3"/>
      <c r="J6456" s="3"/>
      <c r="K6456" s="3" t="s">
        <v>261</v>
      </c>
      <c r="L6456" s="125">
        <v>-6.8922766469314306E-2</v>
      </c>
      <c r="M6456" s="3">
        <v>22</v>
      </c>
      <c r="N6456" s="125">
        <v>3.04896851349074E-2</v>
      </c>
      <c r="O6456" s="3">
        <v>24</v>
      </c>
      <c r="P6456" s="125">
        <v>-4.6559112696504899E-3</v>
      </c>
      <c r="Q6456" s="3">
        <v>20</v>
      </c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  <c r="AC6456" s="3"/>
      <c r="AD6456" s="3"/>
    </row>
    <row r="6457" spans="1:30" hidden="1" x14ac:dyDescent="0.25">
      <c r="A6457" s="2">
        <v>15</v>
      </c>
      <c r="B6457" s="2">
        <v>2021</v>
      </c>
      <c r="C6457" s="4" t="str">
        <f>INDEX(Index!$B$1:$B$500,MATCH($F6457,Index!$A$1:$A$500,0)
)</f>
        <v>WAS</v>
      </c>
      <c r="D6457" s="4">
        <v>0</v>
      </c>
      <c r="E6457" s="141">
        <f t="shared" si="100"/>
        <v>-0.11935154722419782</v>
      </c>
      <c r="F6457" s="3" t="s">
        <v>26</v>
      </c>
      <c r="G6457" s="3">
        <v>24</v>
      </c>
      <c r="H6457" s="125">
        <v>-0.11935154722419782</v>
      </c>
      <c r="I6457" s="3"/>
      <c r="J6457" s="3"/>
      <c r="K6457" s="3" t="s">
        <v>185</v>
      </c>
      <c r="L6457" s="125">
        <v>-1.57808884986975E-2</v>
      </c>
      <c r="M6457" s="3">
        <v>19</v>
      </c>
      <c r="N6457" s="125">
        <v>0.120755188953669</v>
      </c>
      <c r="O6457" s="3">
        <v>29</v>
      </c>
      <c r="P6457" s="125">
        <v>1.7184530228168699E-2</v>
      </c>
      <c r="Q6457" s="3">
        <v>6</v>
      </c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  <c r="AC6457" s="3"/>
      <c r="AD6457" s="3"/>
    </row>
    <row r="6458" spans="1:30" hidden="1" x14ac:dyDescent="0.25">
      <c r="A6458" s="2">
        <v>15</v>
      </c>
      <c r="B6458" s="2">
        <v>2021</v>
      </c>
      <c r="C6458" s="4" t="str">
        <f>INDEX(Index!$B$1:$B$500,MATCH($F6458,Index!$A$1:$A$500,0)
)</f>
        <v>MIA</v>
      </c>
      <c r="D6458" s="4">
        <v>0</v>
      </c>
      <c r="E6458" s="141">
        <f t="shared" si="100"/>
        <v>-0.15094032958625944</v>
      </c>
      <c r="F6458" s="3" t="s">
        <v>4</v>
      </c>
      <c r="G6458" s="3">
        <v>25</v>
      </c>
      <c r="H6458" s="125">
        <v>-0.15094032958625944</v>
      </c>
      <c r="I6458" s="3"/>
      <c r="J6458" s="3"/>
      <c r="K6458" s="3" t="s">
        <v>186</v>
      </c>
      <c r="L6458" s="125">
        <v>-0.121359012282154</v>
      </c>
      <c r="M6458" s="3">
        <v>26</v>
      </c>
      <c r="N6458" s="125">
        <v>1.3636858287915401E-3</v>
      </c>
      <c r="O6458" s="3">
        <v>16</v>
      </c>
      <c r="P6458" s="125">
        <v>-2.8217631475313899E-2</v>
      </c>
      <c r="Q6458" s="3">
        <v>24</v>
      </c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3"/>
      <c r="AD6458" s="3"/>
    </row>
    <row r="6459" spans="1:30" hidden="1" x14ac:dyDescent="0.25">
      <c r="A6459" s="2">
        <v>15</v>
      </c>
      <c r="B6459" s="2">
        <v>2021</v>
      </c>
      <c r="C6459" s="4" t="str">
        <f>INDEX(Index!$B$1:$B$500,MATCH($F6459,Index!$A$1:$A$500,0)
)</f>
        <v>NYG</v>
      </c>
      <c r="D6459" s="4">
        <v>0</v>
      </c>
      <c r="E6459" s="141">
        <f t="shared" si="100"/>
        <v>-0.20566888911010969</v>
      </c>
      <c r="F6459" s="3" t="s">
        <v>15</v>
      </c>
      <c r="G6459" s="3">
        <v>26</v>
      </c>
      <c r="H6459" s="125">
        <v>-0.20566888911010969</v>
      </c>
      <c r="I6459" s="3"/>
      <c r="J6459" s="3"/>
      <c r="K6459" s="3" t="s">
        <v>188</v>
      </c>
      <c r="L6459" s="125">
        <v>-0.16074287487632299</v>
      </c>
      <c r="M6459" s="3">
        <v>29</v>
      </c>
      <c r="N6459" s="125">
        <v>5.5685821559826799E-2</v>
      </c>
      <c r="O6459" s="3">
        <v>25</v>
      </c>
      <c r="P6459" s="125">
        <v>1.0759807326040099E-2</v>
      </c>
      <c r="Q6459" s="3">
        <v>14</v>
      </c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3"/>
      <c r="AD6459" s="3"/>
    </row>
    <row r="6460" spans="1:30" hidden="1" x14ac:dyDescent="0.25">
      <c r="A6460" s="2">
        <v>15</v>
      </c>
      <c r="B6460" s="2">
        <v>2021</v>
      </c>
      <c r="C6460" s="4" t="str">
        <f>INDEX(Index!$B$1:$B$500,MATCH($F6460,Index!$A$1:$A$500,0)
)</f>
        <v>CAR</v>
      </c>
      <c r="D6460" s="4">
        <v>0</v>
      </c>
      <c r="E6460" s="141">
        <f t="shared" si="100"/>
        <v>-0.20980025190620818</v>
      </c>
      <c r="F6460" s="3" t="s">
        <v>51</v>
      </c>
      <c r="G6460" s="3">
        <v>27</v>
      </c>
      <c r="H6460" s="125">
        <v>-0.20980025190620818</v>
      </c>
      <c r="I6460" s="3"/>
      <c r="J6460" s="3"/>
      <c r="K6460" s="3" t="s">
        <v>187</v>
      </c>
      <c r="L6460" s="125">
        <v>-0.19851915307471901</v>
      </c>
      <c r="M6460" s="3">
        <v>31</v>
      </c>
      <c r="N6460" s="125">
        <v>-7.79952347822792E-3</v>
      </c>
      <c r="O6460" s="3">
        <v>15</v>
      </c>
      <c r="P6460" s="125">
        <v>-1.9080622309717101E-2</v>
      </c>
      <c r="Q6460" s="3">
        <v>22</v>
      </c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3"/>
      <c r="AD6460" s="3"/>
    </row>
    <row r="6461" spans="1:30" hidden="1" x14ac:dyDescent="0.25">
      <c r="A6461" s="2">
        <v>15</v>
      </c>
      <c r="B6461" s="2">
        <v>2021</v>
      </c>
      <c r="C6461" s="4" t="str">
        <f>INDEX(Index!$B$1:$B$500,MATCH($F6461,Index!$A$1:$A$500,0)
)</f>
        <v>DET</v>
      </c>
      <c r="D6461" s="4">
        <v>0</v>
      </c>
      <c r="E6461" s="141">
        <f t="shared" si="100"/>
        <v>-0.25570546430902913</v>
      </c>
      <c r="F6461" s="3" t="s">
        <v>21</v>
      </c>
      <c r="G6461" s="3">
        <v>28</v>
      </c>
      <c r="H6461" s="125">
        <v>-0.25570546430902913</v>
      </c>
      <c r="I6461" s="3"/>
      <c r="J6461" s="3"/>
      <c r="K6461" s="3" t="s">
        <v>338</v>
      </c>
      <c r="L6461" s="125">
        <v>-0.17269830247037499</v>
      </c>
      <c r="M6461" s="3">
        <v>30</v>
      </c>
      <c r="N6461" s="125">
        <v>9.5622154384711305E-2</v>
      </c>
      <c r="O6461" s="3">
        <v>28</v>
      </c>
      <c r="P6461" s="125">
        <v>1.26149925460572E-2</v>
      </c>
      <c r="Q6461" s="3">
        <v>11</v>
      </c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</row>
    <row r="6462" spans="1:30" hidden="1" x14ac:dyDescent="0.25">
      <c r="A6462" s="2">
        <v>15</v>
      </c>
      <c r="B6462" s="2">
        <v>2021</v>
      </c>
      <c r="C6462" s="4" t="str">
        <f>INDEX(Index!$B$1:$B$500,MATCH($F6462,Index!$A$1:$A$500,0)
)</f>
        <v>NYJ</v>
      </c>
      <c r="D6462" s="4">
        <v>0</v>
      </c>
      <c r="E6462" s="141">
        <f t="shared" si="100"/>
        <v>-0.2770919347093358</v>
      </c>
      <c r="F6462" s="3" t="s">
        <v>9</v>
      </c>
      <c r="G6462" s="3">
        <v>29</v>
      </c>
      <c r="H6462" s="125">
        <v>-0.2770919347093358</v>
      </c>
      <c r="I6462" s="3"/>
      <c r="J6462" s="3"/>
      <c r="K6462" s="3" t="s">
        <v>189</v>
      </c>
      <c r="L6462" s="125">
        <v>-0.10764872965458699</v>
      </c>
      <c r="M6462" s="3">
        <v>24</v>
      </c>
      <c r="N6462" s="125">
        <v>0.182413298994127</v>
      </c>
      <c r="O6462" s="3">
        <v>32</v>
      </c>
      <c r="P6462" s="125">
        <v>1.29700939393782E-2</v>
      </c>
      <c r="Q6462" s="3">
        <v>10</v>
      </c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3"/>
      <c r="AD6462" s="3"/>
    </row>
    <row r="6463" spans="1:30" hidden="1" x14ac:dyDescent="0.25">
      <c r="A6463" s="2">
        <v>15</v>
      </c>
      <c r="B6463" s="2">
        <v>2021</v>
      </c>
      <c r="C6463" s="4" t="str">
        <f>INDEX(Index!$B$1:$B$500,MATCH($F6463,Index!$A$1:$A$500,0)
)</f>
        <v>HOU</v>
      </c>
      <c r="D6463" s="4">
        <v>0</v>
      </c>
      <c r="E6463" s="141">
        <f t="shared" si="100"/>
        <v>-0.28986338848158727</v>
      </c>
      <c r="F6463" s="3" t="s">
        <v>49</v>
      </c>
      <c r="G6463" s="3">
        <v>30</v>
      </c>
      <c r="H6463" s="125">
        <v>-0.28986338848158727</v>
      </c>
      <c r="I6463" s="3"/>
      <c r="J6463" s="3"/>
      <c r="K6463" s="3" t="s">
        <v>189</v>
      </c>
      <c r="L6463" s="125">
        <v>-0.27653190073773898</v>
      </c>
      <c r="M6463" s="3">
        <v>32</v>
      </c>
      <c r="N6463" s="125">
        <v>2.9667743863435202E-2</v>
      </c>
      <c r="O6463" s="3">
        <v>23</v>
      </c>
      <c r="P6463" s="125">
        <v>1.63362561195869E-2</v>
      </c>
      <c r="Q6463" s="3">
        <v>7</v>
      </c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  <c r="AC6463" s="3"/>
      <c r="AD6463" s="3"/>
    </row>
    <row r="6464" spans="1:30" hidden="1" x14ac:dyDescent="0.25">
      <c r="A6464" s="2">
        <v>15</v>
      </c>
      <c r="B6464" s="2">
        <v>2021</v>
      </c>
      <c r="C6464" s="4" t="str">
        <f>INDEX(Index!$B$1:$B$500,MATCH($F6464,Index!$A$1:$A$500,0)
)</f>
        <v>JAX</v>
      </c>
      <c r="D6464" s="4">
        <v>0</v>
      </c>
      <c r="E6464" s="141">
        <f t="shared" si="100"/>
        <v>-0.31967591420497093</v>
      </c>
      <c r="F6464" s="3" t="s">
        <v>12</v>
      </c>
      <c r="G6464" s="3">
        <v>31</v>
      </c>
      <c r="H6464" s="125">
        <v>-0.31967591420497093</v>
      </c>
      <c r="I6464" s="3"/>
      <c r="J6464" s="3"/>
      <c r="K6464" s="3" t="s">
        <v>190</v>
      </c>
      <c r="L6464" s="125">
        <v>-0.14681289111962401</v>
      </c>
      <c r="M6464" s="3">
        <v>27</v>
      </c>
      <c r="N6464" s="125">
        <v>0.13592148425242501</v>
      </c>
      <c r="O6464" s="3">
        <v>30</v>
      </c>
      <c r="P6464" s="125">
        <v>-3.6941538832921901E-2</v>
      </c>
      <c r="Q6464" s="3">
        <v>30</v>
      </c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  <c r="AC6464" s="3"/>
      <c r="AD6464" s="3"/>
    </row>
    <row r="6465" spans="1:30" hidden="1" x14ac:dyDescent="0.25">
      <c r="A6465" s="2">
        <v>15</v>
      </c>
      <c r="B6465" s="2">
        <v>2021</v>
      </c>
      <c r="C6465" s="4" t="str">
        <f>INDEX(Index!$B$1:$B$500,MATCH($F6465,Index!$A$1:$A$500,0)
)</f>
        <v>ATL</v>
      </c>
      <c r="D6465" s="4">
        <v>0</v>
      </c>
      <c r="E6465" s="141">
        <f t="shared" si="100"/>
        <v>-0.32681250943151935</v>
      </c>
      <c r="F6465" s="3" t="s">
        <v>43</v>
      </c>
      <c r="G6465" s="3">
        <v>32</v>
      </c>
      <c r="H6465" s="125">
        <v>-0.32681250943151935</v>
      </c>
      <c r="I6465" s="3"/>
      <c r="J6465" s="3"/>
      <c r="K6465" s="3" t="s">
        <v>185</v>
      </c>
      <c r="L6465" s="125">
        <v>-0.15633484912734599</v>
      </c>
      <c r="M6465" s="3">
        <v>28</v>
      </c>
      <c r="N6465" s="125">
        <v>0.13897805703194399</v>
      </c>
      <c r="O6465" s="3">
        <v>31</v>
      </c>
      <c r="P6465" s="125">
        <v>-3.14996032722294E-2</v>
      </c>
      <c r="Q6465" s="3">
        <v>28</v>
      </c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  <c r="AC6465" s="3"/>
      <c r="AD6465" s="3"/>
    </row>
    <row r="6466" spans="1:30" hidden="1" x14ac:dyDescent="0.25">
      <c r="A6466" s="2">
        <v>16</v>
      </c>
      <c r="B6466" s="2">
        <v>2021</v>
      </c>
      <c r="C6466" s="4" t="str">
        <f>INDEX(Index!$B$1:$B$500,MATCH($F6466,Index!$A$1:$A$500,0)
)</f>
        <v>DAL</v>
      </c>
      <c r="D6466" s="4">
        <v>0</v>
      </c>
      <c r="E6466" s="141">
        <f t="shared" ref="E6466:E6529" si="101">IF(D6466=1,H6466/100,H6466)</f>
        <v>0.28178454465717789</v>
      </c>
      <c r="F6466" s="3" t="s">
        <v>3</v>
      </c>
      <c r="G6466" s="3">
        <v>1</v>
      </c>
      <c r="H6466" s="125">
        <v>0.28178454465717789</v>
      </c>
      <c r="I6466" s="3"/>
      <c r="J6466" s="3"/>
      <c r="K6466" s="3" t="s">
        <v>192</v>
      </c>
      <c r="L6466" s="125">
        <v>0.131073176108745</v>
      </c>
      <c r="M6466" s="3">
        <v>5</v>
      </c>
      <c r="N6466" s="125">
        <v>-0.12715237830299</v>
      </c>
      <c r="O6466" s="3">
        <v>3</v>
      </c>
      <c r="P6466" s="125">
        <v>2.3558990245442901E-2</v>
      </c>
      <c r="Q6466" s="3">
        <v>4</v>
      </c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  <c r="AC6466" s="3"/>
      <c r="AD6466" s="3"/>
    </row>
    <row r="6467" spans="1:30" hidden="1" x14ac:dyDescent="0.25">
      <c r="A6467" s="2">
        <v>16</v>
      </c>
      <c r="B6467" s="2">
        <v>2021</v>
      </c>
      <c r="C6467" s="4" t="str">
        <f>INDEX(Index!$B$1:$B$500,MATCH($F6467,Index!$A$1:$A$500,0)
)</f>
        <v>BUF</v>
      </c>
      <c r="D6467" s="4">
        <v>0</v>
      </c>
      <c r="E6467" s="141">
        <f t="shared" si="101"/>
        <v>0.28054693817962639</v>
      </c>
      <c r="F6467" s="3" t="s">
        <v>0</v>
      </c>
      <c r="G6467" s="3">
        <v>2</v>
      </c>
      <c r="H6467" s="125">
        <v>0.28054693817962639</v>
      </c>
      <c r="I6467" s="3"/>
      <c r="J6467" s="3"/>
      <c r="K6467" s="3" t="s">
        <v>194</v>
      </c>
      <c r="L6467" s="125">
        <v>9.3733431331274306E-2</v>
      </c>
      <c r="M6467" s="3">
        <v>9</v>
      </c>
      <c r="N6467" s="125">
        <v>-0.17577688472276701</v>
      </c>
      <c r="O6467" s="3">
        <v>1</v>
      </c>
      <c r="P6467" s="125">
        <v>1.1036622125585101E-2</v>
      </c>
      <c r="Q6467" s="3">
        <v>11</v>
      </c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  <c r="AC6467" s="3"/>
      <c r="AD6467" s="3"/>
    </row>
    <row r="6468" spans="1:30" hidden="1" x14ac:dyDescent="0.25">
      <c r="A6468" s="2">
        <v>16</v>
      </c>
      <c r="B6468" s="2">
        <v>2021</v>
      </c>
      <c r="C6468" s="4" t="str">
        <f>INDEX(Index!$B$1:$B$500,MATCH($F6468,Index!$A$1:$A$500,0)
)</f>
        <v>LAR</v>
      </c>
      <c r="D6468" s="4">
        <v>0</v>
      </c>
      <c r="E6468" s="141">
        <f t="shared" si="101"/>
        <v>0.27380125173997089</v>
      </c>
      <c r="F6468" s="3" t="s">
        <v>42</v>
      </c>
      <c r="G6468" s="3">
        <v>3</v>
      </c>
      <c r="H6468" s="125">
        <v>0.27380125173997089</v>
      </c>
      <c r="I6468" s="3"/>
      <c r="J6468" s="3"/>
      <c r="K6468" s="3" t="s">
        <v>192</v>
      </c>
      <c r="L6468" s="125">
        <v>0.10960221145880999</v>
      </c>
      <c r="M6468" s="3">
        <v>7</v>
      </c>
      <c r="N6468" s="125">
        <v>-0.14416517691358799</v>
      </c>
      <c r="O6468" s="3">
        <v>2</v>
      </c>
      <c r="P6468" s="125">
        <v>2.0033863367572902E-2</v>
      </c>
      <c r="Q6468" s="3">
        <v>5</v>
      </c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  <c r="AC6468" s="3"/>
      <c r="AD6468" s="3"/>
    </row>
    <row r="6469" spans="1:30" hidden="1" x14ac:dyDescent="0.25">
      <c r="A6469" s="2">
        <v>16</v>
      </c>
      <c r="B6469" s="2">
        <v>2021</v>
      </c>
      <c r="C6469" s="4" t="str">
        <f>INDEX(Index!$B$1:$B$500,MATCH($F6469,Index!$A$1:$A$500,0)
)</f>
        <v>TB</v>
      </c>
      <c r="D6469" s="4">
        <v>0</v>
      </c>
      <c r="E6469" s="141">
        <f t="shared" si="101"/>
        <v>0.25737158334156107</v>
      </c>
      <c r="F6469" s="3" t="s">
        <v>38</v>
      </c>
      <c r="G6469" s="3">
        <v>4</v>
      </c>
      <c r="H6469" s="125">
        <v>0.25737158334156107</v>
      </c>
      <c r="I6469" s="3"/>
      <c r="J6469" s="3"/>
      <c r="K6469" s="3" t="s">
        <v>192</v>
      </c>
      <c r="L6469" s="125">
        <v>0.23246782778167999</v>
      </c>
      <c r="M6469" s="3">
        <v>1</v>
      </c>
      <c r="N6469" s="125">
        <v>-4.9490153815343801E-2</v>
      </c>
      <c r="O6469" s="3">
        <v>9</v>
      </c>
      <c r="P6469" s="125">
        <v>-2.4586398255462698E-2</v>
      </c>
      <c r="Q6469" s="3">
        <v>25</v>
      </c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3"/>
    </row>
    <row r="6470" spans="1:30" hidden="1" x14ac:dyDescent="0.25">
      <c r="A6470" s="2">
        <v>16</v>
      </c>
      <c r="B6470" s="2">
        <v>2021</v>
      </c>
      <c r="C6470" s="4" t="str">
        <f>INDEX(Index!$B$1:$B$500,MATCH($F6470,Index!$A$1:$A$500,0)
)</f>
        <v>KC</v>
      </c>
      <c r="D6470" s="4">
        <v>0</v>
      </c>
      <c r="E6470" s="141">
        <f t="shared" si="101"/>
        <v>0.21178514771960652</v>
      </c>
      <c r="F6470" s="3" t="s">
        <v>5</v>
      </c>
      <c r="G6470" s="3">
        <v>5</v>
      </c>
      <c r="H6470" s="125">
        <v>0.21178514771960652</v>
      </c>
      <c r="I6470" s="3"/>
      <c r="J6470" s="3"/>
      <c r="K6470" s="3" t="s">
        <v>192</v>
      </c>
      <c r="L6470" s="125">
        <v>0.15115064918041701</v>
      </c>
      <c r="M6470" s="3">
        <v>4</v>
      </c>
      <c r="N6470" s="125">
        <v>-2.5327302960790402E-2</v>
      </c>
      <c r="O6470" s="3">
        <v>13</v>
      </c>
      <c r="P6470" s="125">
        <v>3.5307195578399099E-2</v>
      </c>
      <c r="Q6470" s="3">
        <v>2</v>
      </c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  <c r="AC6470" s="3"/>
      <c r="AD6470" s="3"/>
    </row>
    <row r="6471" spans="1:30" hidden="1" x14ac:dyDescent="0.25">
      <c r="A6471" s="2">
        <v>16</v>
      </c>
      <c r="B6471" s="2">
        <v>2021</v>
      </c>
      <c r="C6471" s="4" t="str">
        <f>INDEX(Index!$B$1:$B$500,MATCH($F6471,Index!$A$1:$A$500,0)
)</f>
        <v>SF</v>
      </c>
      <c r="D6471" s="4">
        <v>0</v>
      </c>
      <c r="E6471" s="141">
        <f t="shared" si="101"/>
        <v>0.17827310014959041</v>
      </c>
      <c r="F6471" s="3" t="s">
        <v>1</v>
      </c>
      <c r="G6471" s="3">
        <v>6</v>
      </c>
      <c r="H6471" s="125">
        <v>0.17827310014959041</v>
      </c>
      <c r="I6471" s="3"/>
      <c r="J6471" s="3"/>
      <c r="K6471" s="3" t="s">
        <v>196</v>
      </c>
      <c r="L6471" s="125">
        <v>0.122377950266466</v>
      </c>
      <c r="M6471" s="3">
        <v>6</v>
      </c>
      <c r="N6471" s="125">
        <v>-8.1669923272932904E-2</v>
      </c>
      <c r="O6471" s="3">
        <v>7</v>
      </c>
      <c r="P6471" s="125">
        <v>-2.5774773389808499E-2</v>
      </c>
      <c r="Q6471" s="3">
        <v>27</v>
      </c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  <c r="AC6471" s="3"/>
      <c r="AD6471" s="3"/>
    </row>
    <row r="6472" spans="1:30" hidden="1" x14ac:dyDescent="0.25">
      <c r="A6472" s="2">
        <v>16</v>
      </c>
      <c r="B6472" s="2">
        <v>2021</v>
      </c>
      <c r="C6472" s="4" t="str">
        <f>INDEX(Index!$B$1:$B$500,MATCH($F6472,Index!$A$1:$A$500,0)
)</f>
        <v>GB</v>
      </c>
      <c r="D6472" s="4">
        <v>0</v>
      </c>
      <c r="E6472" s="141">
        <f t="shared" si="101"/>
        <v>0.1684244804960271</v>
      </c>
      <c r="F6472" s="3" t="s">
        <v>20</v>
      </c>
      <c r="G6472" s="3">
        <v>7</v>
      </c>
      <c r="H6472" s="125">
        <v>0.1684244804960271</v>
      </c>
      <c r="I6472" s="3"/>
      <c r="J6472" s="3"/>
      <c r="K6472" s="3" t="s">
        <v>195</v>
      </c>
      <c r="L6472" s="125">
        <v>0.203589533999289</v>
      </c>
      <c r="M6472" s="3">
        <v>2</v>
      </c>
      <c r="N6472" s="125">
        <v>-2.2581381323768301E-2</v>
      </c>
      <c r="O6472" s="3">
        <v>14</v>
      </c>
      <c r="P6472" s="125">
        <v>-5.7746434827030201E-2</v>
      </c>
      <c r="Q6472" s="3">
        <v>32</v>
      </c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  <c r="AC6472" s="3"/>
      <c r="AD6472" s="3"/>
    </row>
    <row r="6473" spans="1:30" hidden="1" x14ac:dyDescent="0.25">
      <c r="A6473" s="2">
        <v>16</v>
      </c>
      <c r="B6473" s="2">
        <v>2021</v>
      </c>
      <c r="C6473" s="4" t="str">
        <f>INDEX(Index!$B$1:$B$500,MATCH($F6473,Index!$A$1:$A$500,0)
)</f>
        <v>IND</v>
      </c>
      <c r="D6473" s="4">
        <v>0</v>
      </c>
      <c r="E6473" s="141">
        <f t="shared" si="101"/>
        <v>0.15322408902953144</v>
      </c>
      <c r="F6473" s="3" t="s">
        <v>35</v>
      </c>
      <c r="G6473" s="3">
        <v>8</v>
      </c>
      <c r="H6473" s="125">
        <v>0.15322408902953144</v>
      </c>
      <c r="I6473" s="3"/>
      <c r="J6473" s="3"/>
      <c r="K6473" s="3" t="s">
        <v>194</v>
      </c>
      <c r="L6473" s="125">
        <v>0.10146210015575199</v>
      </c>
      <c r="M6473" s="3">
        <v>8</v>
      </c>
      <c r="N6473" s="125">
        <v>-4.7056167959612198E-2</v>
      </c>
      <c r="O6473" s="3">
        <v>11</v>
      </c>
      <c r="P6473" s="125">
        <v>4.7058209141672301E-3</v>
      </c>
      <c r="Q6473" s="3">
        <v>15</v>
      </c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  <c r="AC6473" s="3"/>
      <c r="AD6473" s="3"/>
    </row>
    <row r="6474" spans="1:30" hidden="1" x14ac:dyDescent="0.25">
      <c r="A6474" s="2">
        <v>16</v>
      </c>
      <c r="B6474" s="2">
        <v>2021</v>
      </c>
      <c r="C6474" s="4" t="str">
        <f>INDEX(Index!$B$1:$B$500,MATCH($F6474,Index!$A$1:$A$500,0)
)</f>
        <v>ARI</v>
      </c>
      <c r="D6474" s="4">
        <v>0</v>
      </c>
      <c r="E6474" s="141">
        <f t="shared" si="101"/>
        <v>0.13286829951960413</v>
      </c>
      <c r="F6474" s="3" t="s">
        <v>23</v>
      </c>
      <c r="G6474" s="3">
        <v>9</v>
      </c>
      <c r="H6474" s="125">
        <v>0.13286829951960413</v>
      </c>
      <c r="I6474" s="3"/>
      <c r="J6474" s="3"/>
      <c r="K6474" s="3" t="s">
        <v>193</v>
      </c>
      <c r="L6474" s="125">
        <v>3.5665768721674998E-2</v>
      </c>
      <c r="M6474" s="3">
        <v>16</v>
      </c>
      <c r="N6474" s="125">
        <v>-9.4810320134571205E-2</v>
      </c>
      <c r="O6474" s="3">
        <v>6</v>
      </c>
      <c r="P6474" s="125">
        <v>2.3922106633579199E-3</v>
      </c>
      <c r="Q6474" s="3">
        <v>17</v>
      </c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  <c r="AC6474" s="3"/>
      <c r="AD6474" s="3"/>
    </row>
    <row r="6475" spans="1:30" hidden="1" x14ac:dyDescent="0.25">
      <c r="A6475" s="2">
        <v>16</v>
      </c>
      <c r="B6475" s="2">
        <v>2021</v>
      </c>
      <c r="C6475" s="4" t="str">
        <f>INDEX(Index!$B$1:$B$500,MATCH($F6475,Index!$A$1:$A$500,0)
)</f>
        <v>NE</v>
      </c>
      <c r="D6475" s="4">
        <v>0</v>
      </c>
      <c r="E6475" s="141">
        <f t="shared" si="101"/>
        <v>0.12989296286681365</v>
      </c>
      <c r="F6475" s="3" t="s">
        <v>17</v>
      </c>
      <c r="G6475" s="3">
        <v>10</v>
      </c>
      <c r="H6475" s="125">
        <v>0.12989296286681365</v>
      </c>
      <c r="I6475" s="3"/>
      <c r="J6475" s="3"/>
      <c r="K6475" s="3" t="s">
        <v>194</v>
      </c>
      <c r="L6475" s="125">
        <v>3.5963134455452399E-2</v>
      </c>
      <c r="M6475" s="3">
        <v>15</v>
      </c>
      <c r="N6475" s="125">
        <v>-0.101349355477722</v>
      </c>
      <c r="O6475" s="3">
        <v>5</v>
      </c>
      <c r="P6475" s="125">
        <v>-7.4195270663607697E-3</v>
      </c>
      <c r="Q6475" s="3">
        <v>19</v>
      </c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  <c r="AC6475" s="3"/>
      <c r="AD6475" s="3"/>
    </row>
    <row r="6476" spans="1:30" hidden="1" x14ac:dyDescent="0.25">
      <c r="A6476" s="2">
        <v>16</v>
      </c>
      <c r="B6476" s="2">
        <v>2021</v>
      </c>
      <c r="C6476" s="4" t="str">
        <f>INDEX(Index!$B$1:$B$500,MATCH($F6476,Index!$A$1:$A$500,0)
)</f>
        <v>PHI</v>
      </c>
      <c r="D6476" s="4">
        <v>0</v>
      </c>
      <c r="E6476" s="141">
        <f t="shared" si="101"/>
        <v>7.8991227954296014E-2</v>
      </c>
      <c r="F6476" s="3" t="s">
        <v>7</v>
      </c>
      <c r="G6476" s="3">
        <v>11</v>
      </c>
      <c r="H6476" s="125">
        <v>7.8991227954296014E-2</v>
      </c>
      <c r="I6476" s="3"/>
      <c r="J6476" s="3"/>
      <c r="K6476" s="3" t="s">
        <v>196</v>
      </c>
      <c r="L6476" s="125">
        <v>6.9353195713849403E-2</v>
      </c>
      <c r="M6476" s="3">
        <v>11</v>
      </c>
      <c r="N6476" s="125">
        <v>-1.3393976543694E-2</v>
      </c>
      <c r="O6476" s="3">
        <v>15</v>
      </c>
      <c r="P6476" s="125">
        <v>-3.7559443032473801E-3</v>
      </c>
      <c r="Q6476" s="3">
        <v>18</v>
      </c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  <c r="AC6476" s="3"/>
      <c r="AD6476" s="3"/>
    </row>
    <row r="6477" spans="1:30" hidden="1" x14ac:dyDescent="0.25">
      <c r="A6477" s="2">
        <v>16</v>
      </c>
      <c r="B6477" s="2">
        <v>2021</v>
      </c>
      <c r="C6477" s="4" t="str">
        <f>INDEX(Index!$B$1:$B$500,MATCH($F6477,Index!$A$1:$A$500,0)
)</f>
        <v>CIN</v>
      </c>
      <c r="D6477" s="4">
        <v>0</v>
      </c>
      <c r="E6477" s="141">
        <f t="shared" si="101"/>
        <v>5.9318664396580199E-2</v>
      </c>
      <c r="F6477" s="3" t="s">
        <v>24</v>
      </c>
      <c r="G6477" s="3">
        <v>12</v>
      </c>
      <c r="H6477" s="125">
        <v>5.9318664396580199E-2</v>
      </c>
      <c r="I6477" s="3"/>
      <c r="J6477" s="3"/>
      <c r="K6477" s="3" t="s">
        <v>194</v>
      </c>
      <c r="L6477" s="125">
        <v>-7.3759645606096E-3</v>
      </c>
      <c r="M6477" s="3">
        <v>18</v>
      </c>
      <c r="N6477" s="125">
        <v>-5.0196760514465998E-2</v>
      </c>
      <c r="O6477" s="3">
        <v>8</v>
      </c>
      <c r="P6477" s="125">
        <v>1.6497868442723801E-2</v>
      </c>
      <c r="Q6477" s="3">
        <v>7</v>
      </c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  <c r="AC6477" s="3"/>
      <c r="AD6477" s="3"/>
    </row>
    <row r="6478" spans="1:30" hidden="1" x14ac:dyDescent="0.25">
      <c r="A6478" s="2">
        <v>16</v>
      </c>
      <c r="B6478" s="2">
        <v>2021</v>
      </c>
      <c r="C6478" s="4" t="str">
        <f>INDEX(Index!$B$1:$B$500,MATCH($F6478,Index!$A$1:$A$500,0)
)</f>
        <v>SEA</v>
      </c>
      <c r="D6478" s="4">
        <v>0</v>
      </c>
      <c r="E6478" s="141">
        <f t="shared" si="101"/>
        <v>5.8632969713210401E-2</v>
      </c>
      <c r="F6478" s="3" t="s">
        <v>30</v>
      </c>
      <c r="G6478" s="3">
        <v>13</v>
      </c>
      <c r="H6478" s="125">
        <v>5.8632969713210401E-2</v>
      </c>
      <c r="I6478" s="3"/>
      <c r="J6478" s="3"/>
      <c r="K6478" s="3" t="s">
        <v>199</v>
      </c>
      <c r="L6478" s="125">
        <v>7.1809143286338598E-2</v>
      </c>
      <c r="M6478" s="3">
        <v>10</v>
      </c>
      <c r="N6478" s="125">
        <v>3.2968577708773601E-2</v>
      </c>
      <c r="O6478" s="3">
        <v>23</v>
      </c>
      <c r="P6478" s="125">
        <v>1.9792404135645401E-2</v>
      </c>
      <c r="Q6478" s="3">
        <v>6</v>
      </c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  <c r="AC6478" s="3"/>
      <c r="AD6478" s="3"/>
    </row>
    <row r="6479" spans="1:30" hidden="1" x14ac:dyDescent="0.25">
      <c r="A6479" s="2">
        <v>16</v>
      </c>
      <c r="B6479" s="2">
        <v>2021</v>
      </c>
      <c r="C6479" s="4" t="str">
        <f>INDEX(Index!$B$1:$B$500,MATCH($F6479,Index!$A$1:$A$500,0)
)</f>
        <v>MIN</v>
      </c>
      <c r="D6479" s="4">
        <v>0</v>
      </c>
      <c r="E6479" s="141">
        <f t="shared" si="101"/>
        <v>5.6163193376172003E-2</v>
      </c>
      <c r="F6479" s="3" t="s">
        <v>46</v>
      </c>
      <c r="G6479" s="3">
        <v>14</v>
      </c>
      <c r="H6479" s="125">
        <v>5.6163193376172003E-2</v>
      </c>
      <c r="I6479" s="3"/>
      <c r="J6479" s="3"/>
      <c r="K6479" s="3" t="s">
        <v>197</v>
      </c>
      <c r="L6479" s="125">
        <v>5.9530979021842102E-2</v>
      </c>
      <c r="M6479" s="3">
        <v>12</v>
      </c>
      <c r="N6479" s="125">
        <v>6.5312620114328498E-3</v>
      </c>
      <c r="O6479" s="3">
        <v>18</v>
      </c>
      <c r="P6479" s="125">
        <v>3.1634763657627501E-3</v>
      </c>
      <c r="Q6479" s="3">
        <v>16</v>
      </c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  <c r="AC6479" s="3"/>
      <c r="AD6479" s="3"/>
    </row>
    <row r="6480" spans="1:30" hidden="1" x14ac:dyDescent="0.25">
      <c r="A6480" s="2">
        <v>16</v>
      </c>
      <c r="B6480" s="2">
        <v>2021</v>
      </c>
      <c r="C6480" s="4" t="str">
        <f>INDEX(Index!$B$1:$B$500,MATCH($F6480,Index!$A$1:$A$500,0)
)</f>
        <v>CLE</v>
      </c>
      <c r="D6480" s="4">
        <v>0</v>
      </c>
      <c r="E6480" s="141">
        <f t="shared" si="101"/>
        <v>3.7377446035579603E-2</v>
      </c>
      <c r="F6480" s="3" t="s">
        <v>10</v>
      </c>
      <c r="G6480" s="3">
        <v>15</v>
      </c>
      <c r="H6480" s="125">
        <v>3.7377446035579603E-2</v>
      </c>
      <c r="I6480" s="3"/>
      <c r="J6480" s="3"/>
      <c r="K6480" s="3" t="s">
        <v>197</v>
      </c>
      <c r="L6480" s="125">
        <v>3.9404849129064203E-2</v>
      </c>
      <c r="M6480" s="3">
        <v>14</v>
      </c>
      <c r="N6480" s="125">
        <v>-1.09380781928482E-2</v>
      </c>
      <c r="O6480" s="3">
        <v>16</v>
      </c>
      <c r="P6480" s="125">
        <v>-1.29654812863328E-2</v>
      </c>
      <c r="Q6480" s="3">
        <v>22</v>
      </c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  <c r="AC6480" s="3"/>
      <c r="AD6480" s="3"/>
    </row>
    <row r="6481" spans="1:30" hidden="1" x14ac:dyDescent="0.25">
      <c r="A6481" s="2">
        <v>16</v>
      </c>
      <c r="B6481" s="2">
        <v>2021</v>
      </c>
      <c r="C6481" s="4" t="str">
        <f>INDEX(Index!$B$1:$B$500,MATCH($F6481,Index!$A$1:$A$500,0)
)</f>
        <v>LAC</v>
      </c>
      <c r="D6481" s="4">
        <v>0</v>
      </c>
      <c r="E6481" s="141">
        <f t="shared" si="101"/>
        <v>2.4496300085728208E-2</v>
      </c>
      <c r="F6481" s="3" t="s">
        <v>28</v>
      </c>
      <c r="G6481" s="3">
        <v>16</v>
      </c>
      <c r="H6481" s="125">
        <v>2.4496300085728208E-2</v>
      </c>
      <c r="I6481" s="3"/>
      <c r="J6481" s="3"/>
      <c r="K6481" s="3" t="s">
        <v>196</v>
      </c>
      <c r="L6481" s="125">
        <v>0.16205851021375201</v>
      </c>
      <c r="M6481" s="3">
        <v>3</v>
      </c>
      <c r="N6481" s="125">
        <v>0.101215255680219</v>
      </c>
      <c r="O6481" s="3">
        <v>26</v>
      </c>
      <c r="P6481" s="125">
        <v>-3.6346954447804801E-2</v>
      </c>
      <c r="Q6481" s="3">
        <v>30</v>
      </c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  <c r="AC6481" s="3"/>
      <c r="AD6481" s="3"/>
    </row>
    <row r="6482" spans="1:30" hidden="1" x14ac:dyDescent="0.25">
      <c r="A6482" s="2">
        <v>16</v>
      </c>
      <c r="B6482" s="2">
        <v>2021</v>
      </c>
      <c r="C6482" s="4" t="str">
        <f>INDEX(Index!$B$1:$B$500,MATCH($F6482,Index!$A$1:$A$500,0)
)</f>
        <v>NO</v>
      </c>
      <c r="D6482" s="4">
        <v>0</v>
      </c>
      <c r="E6482" s="141">
        <f t="shared" si="101"/>
        <v>1.3475674382187912E-2</v>
      </c>
      <c r="F6482" s="3" t="s">
        <v>27</v>
      </c>
      <c r="G6482" s="3">
        <v>17</v>
      </c>
      <c r="H6482" s="125">
        <v>1.3475674382187912E-2</v>
      </c>
      <c r="I6482" s="3"/>
      <c r="J6482" s="3"/>
      <c r="K6482" s="3" t="s">
        <v>197</v>
      </c>
      <c r="L6482" s="125">
        <v>-0.123364345544221</v>
      </c>
      <c r="M6482" s="3">
        <v>26</v>
      </c>
      <c r="N6482" s="125">
        <v>-0.12638736562487601</v>
      </c>
      <c r="O6482" s="3">
        <v>4</v>
      </c>
      <c r="P6482" s="125">
        <v>1.04526543015329E-2</v>
      </c>
      <c r="Q6482" s="3">
        <v>12</v>
      </c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  <c r="AC6482" s="3"/>
      <c r="AD6482" s="3"/>
    </row>
    <row r="6483" spans="1:30" hidden="1" x14ac:dyDescent="0.25">
      <c r="A6483" s="2">
        <v>16</v>
      </c>
      <c r="B6483" s="2">
        <v>2021</v>
      </c>
      <c r="C6483" s="4" t="str">
        <f>INDEX(Index!$B$1:$B$500,MATCH($F6483,Index!$A$1:$A$500,0)
)</f>
        <v>BAL</v>
      </c>
      <c r="D6483" s="4">
        <v>0</v>
      </c>
      <c r="E6483" s="141">
        <f t="shared" si="101"/>
        <v>-1.4655033719073403E-2</v>
      </c>
      <c r="F6483" s="3" t="s">
        <v>18</v>
      </c>
      <c r="G6483" s="3">
        <v>18</v>
      </c>
      <c r="H6483" s="125">
        <v>-1.4655033719073403E-2</v>
      </c>
      <c r="I6483" s="3"/>
      <c r="J6483" s="3"/>
      <c r="K6483" s="3" t="s">
        <v>196</v>
      </c>
      <c r="L6483" s="125">
        <v>4.0432953067235003E-2</v>
      </c>
      <c r="M6483" s="3">
        <v>13</v>
      </c>
      <c r="N6483" s="125">
        <v>0.10510503479656901</v>
      </c>
      <c r="O6483" s="3">
        <v>27</v>
      </c>
      <c r="P6483" s="125">
        <v>5.0017048010260599E-2</v>
      </c>
      <c r="Q6483" s="3">
        <v>1</v>
      </c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  <c r="AC6483" s="3"/>
      <c r="AD6483" s="3"/>
    </row>
    <row r="6484" spans="1:30" hidden="1" x14ac:dyDescent="0.25">
      <c r="A6484" s="2">
        <v>16</v>
      </c>
      <c r="B6484" s="2">
        <v>2021</v>
      </c>
      <c r="C6484" s="4" t="str">
        <f>INDEX(Index!$B$1:$B$500,MATCH($F6484,Index!$A$1:$A$500,0)
)</f>
        <v>LV</v>
      </c>
      <c r="D6484" s="4">
        <v>0</v>
      </c>
      <c r="E6484" s="141">
        <f t="shared" si="101"/>
        <v>-2.6474372818293103E-2</v>
      </c>
      <c r="F6484" s="3" t="s">
        <v>53</v>
      </c>
      <c r="G6484" s="3">
        <v>19</v>
      </c>
      <c r="H6484" s="125">
        <v>-2.6474372818293103E-2</v>
      </c>
      <c r="I6484" s="3"/>
      <c r="J6484" s="3"/>
      <c r="K6484" s="3" t="s">
        <v>196</v>
      </c>
      <c r="L6484" s="125">
        <v>1.3298631605393799E-2</v>
      </c>
      <c r="M6484" s="3">
        <v>17</v>
      </c>
      <c r="N6484" s="125">
        <v>1.4867190327992E-2</v>
      </c>
      <c r="O6484" s="3">
        <v>19</v>
      </c>
      <c r="P6484" s="125">
        <v>-2.4905814095694902E-2</v>
      </c>
      <c r="Q6484" s="3">
        <v>26</v>
      </c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  <c r="AC6484" s="3"/>
      <c r="AD6484" s="3"/>
    </row>
    <row r="6485" spans="1:30" hidden="1" x14ac:dyDescent="0.25">
      <c r="A6485" s="2">
        <v>16</v>
      </c>
      <c r="B6485" s="2">
        <v>2021</v>
      </c>
      <c r="C6485" s="4" t="str">
        <f>INDEX(Index!$B$1:$B$500,MATCH($F6485,Index!$A$1:$A$500,0)
)</f>
        <v>TEN</v>
      </c>
      <c r="D6485" s="4">
        <v>0</v>
      </c>
      <c r="E6485" s="141">
        <f t="shared" si="101"/>
        <v>-4.1275840489744302E-2</v>
      </c>
      <c r="F6485" s="3" t="s">
        <v>45</v>
      </c>
      <c r="G6485" s="3">
        <v>20</v>
      </c>
      <c r="H6485" s="125">
        <v>-4.1275840489744302E-2</v>
      </c>
      <c r="I6485" s="3"/>
      <c r="J6485" s="3"/>
      <c r="K6485" s="3" t="s">
        <v>193</v>
      </c>
      <c r="L6485" s="125">
        <v>-5.5571682488514601E-2</v>
      </c>
      <c r="M6485" s="3">
        <v>21</v>
      </c>
      <c r="N6485" s="125">
        <v>-2.62329928120551E-2</v>
      </c>
      <c r="O6485" s="3">
        <v>12</v>
      </c>
      <c r="P6485" s="125">
        <v>-1.1937150813284799E-2</v>
      </c>
      <c r="Q6485" s="3">
        <v>21</v>
      </c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  <c r="AC6485" s="3"/>
      <c r="AD6485" s="3"/>
    </row>
    <row r="6486" spans="1:30" hidden="1" x14ac:dyDescent="0.25">
      <c r="A6486" s="2">
        <v>16</v>
      </c>
      <c r="B6486" s="2">
        <v>2021</v>
      </c>
      <c r="C6486" s="4" t="str">
        <f>INDEX(Index!$B$1:$B$500,MATCH($F6486,Index!$A$1:$A$500,0)
)</f>
        <v>DEN</v>
      </c>
      <c r="D6486" s="4">
        <v>0</v>
      </c>
      <c r="E6486" s="141">
        <f t="shared" si="101"/>
        <v>-6.7045300284778092E-2</v>
      </c>
      <c r="F6486" s="3" t="s">
        <v>39</v>
      </c>
      <c r="G6486" s="3">
        <v>21</v>
      </c>
      <c r="H6486" s="125">
        <v>-6.7045300284778092E-2</v>
      </c>
      <c r="I6486" s="3"/>
      <c r="J6486" s="3"/>
      <c r="K6486" s="3" t="s">
        <v>197</v>
      </c>
      <c r="L6486" s="125">
        <v>-1.66166588114008E-2</v>
      </c>
      <c r="M6486" s="3">
        <v>19</v>
      </c>
      <c r="N6486" s="125">
        <v>1.7188556390057799E-2</v>
      </c>
      <c r="O6486" s="3">
        <v>20</v>
      </c>
      <c r="P6486" s="125">
        <v>-3.32400850833195E-2</v>
      </c>
      <c r="Q6486" s="3">
        <v>29</v>
      </c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3"/>
      <c r="AD6486" s="3"/>
    </row>
    <row r="6487" spans="1:30" hidden="1" x14ac:dyDescent="0.25">
      <c r="A6487" s="2">
        <v>16</v>
      </c>
      <c r="B6487" s="2">
        <v>2021</v>
      </c>
      <c r="C6487" s="4" t="str">
        <f>INDEX(Index!$B$1:$B$500,MATCH($F6487,Index!$A$1:$A$500,0)
)</f>
        <v>MIA</v>
      </c>
      <c r="D6487" s="4">
        <v>0</v>
      </c>
      <c r="E6487" s="141">
        <f t="shared" si="101"/>
        <v>-9.8688152917725105E-2</v>
      </c>
      <c r="F6487" s="3" t="s">
        <v>4</v>
      </c>
      <c r="G6487" s="3">
        <v>22</v>
      </c>
      <c r="H6487" s="125">
        <v>-9.8688152917725105E-2</v>
      </c>
      <c r="I6487" s="3"/>
      <c r="J6487" s="3"/>
      <c r="K6487" s="3" t="s">
        <v>196</v>
      </c>
      <c r="L6487" s="125">
        <v>-0.117110692333804</v>
      </c>
      <c r="M6487" s="3">
        <v>25</v>
      </c>
      <c r="N6487" s="125">
        <v>-4.8058391393420899E-2</v>
      </c>
      <c r="O6487" s="3">
        <v>10</v>
      </c>
      <c r="P6487" s="125">
        <v>-2.9635851977342E-2</v>
      </c>
      <c r="Q6487" s="3">
        <v>28</v>
      </c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  <c r="AC6487" s="3"/>
      <c r="AD6487" s="3"/>
    </row>
    <row r="6488" spans="1:30" hidden="1" x14ac:dyDescent="0.25">
      <c r="A6488" s="2">
        <v>16</v>
      </c>
      <c r="B6488" s="2">
        <v>2021</v>
      </c>
      <c r="C6488" s="4" t="str">
        <f>INDEX(Index!$B$1:$B$500,MATCH($F6488,Index!$A$1:$A$500,0)
)</f>
        <v>CHI</v>
      </c>
      <c r="D6488" s="4">
        <v>0</v>
      </c>
      <c r="E6488" s="141">
        <f t="shared" si="101"/>
        <v>-0.1159465609239016</v>
      </c>
      <c r="F6488" s="3" t="s">
        <v>64</v>
      </c>
      <c r="G6488" s="3">
        <v>23</v>
      </c>
      <c r="H6488" s="125">
        <v>-0.1159465609239016</v>
      </c>
      <c r="I6488" s="3"/>
      <c r="J6488" s="3"/>
      <c r="K6488" s="3" t="s">
        <v>199</v>
      </c>
      <c r="L6488" s="125">
        <v>-0.103587815894576</v>
      </c>
      <c r="M6488" s="3">
        <v>24</v>
      </c>
      <c r="N6488" s="125">
        <v>2.57167556645772E-2</v>
      </c>
      <c r="O6488" s="3">
        <v>22</v>
      </c>
      <c r="P6488" s="125">
        <v>1.33580106352516E-2</v>
      </c>
      <c r="Q6488" s="3">
        <v>10</v>
      </c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  <c r="AC6488" s="3"/>
      <c r="AD6488" s="3"/>
    </row>
    <row r="6489" spans="1:30" hidden="1" x14ac:dyDescent="0.25">
      <c r="A6489" s="2">
        <v>16</v>
      </c>
      <c r="B6489" s="2">
        <v>2021</v>
      </c>
      <c r="C6489" s="4" t="str">
        <f>INDEX(Index!$B$1:$B$500,MATCH($F6489,Index!$A$1:$A$500,0)
)</f>
        <v>PIT</v>
      </c>
      <c r="D6489" s="4">
        <v>0</v>
      </c>
      <c r="E6489" s="141">
        <f t="shared" si="101"/>
        <v>-0.13524706963530578</v>
      </c>
      <c r="F6489" s="3" t="s">
        <v>32</v>
      </c>
      <c r="G6489" s="3">
        <v>24</v>
      </c>
      <c r="H6489" s="125">
        <v>-0.13524706963530578</v>
      </c>
      <c r="I6489" s="3"/>
      <c r="J6489" s="3"/>
      <c r="K6489" s="3" t="s">
        <v>254</v>
      </c>
      <c r="L6489" s="125">
        <v>-9.2631346563203695E-2</v>
      </c>
      <c r="M6489" s="3">
        <v>23</v>
      </c>
      <c r="N6489" s="125">
        <v>3.4843469233282902E-2</v>
      </c>
      <c r="O6489" s="3">
        <v>24</v>
      </c>
      <c r="P6489" s="125">
        <v>-7.7722538388191997E-3</v>
      </c>
      <c r="Q6489" s="3">
        <v>20</v>
      </c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  <c r="AC6489" s="3"/>
      <c r="AD6489" s="3"/>
    </row>
    <row r="6490" spans="1:30" hidden="1" x14ac:dyDescent="0.25">
      <c r="A6490" s="2">
        <v>16</v>
      </c>
      <c r="B6490" s="2">
        <v>2021</v>
      </c>
      <c r="C6490" s="4" t="str">
        <f>INDEX(Index!$B$1:$B$500,MATCH($F6490,Index!$A$1:$A$500,0)
)</f>
        <v>WAS</v>
      </c>
      <c r="D6490" s="4">
        <v>0</v>
      </c>
      <c r="E6490" s="141">
        <f t="shared" si="101"/>
        <v>-0.16033060934152091</v>
      </c>
      <c r="F6490" s="3" t="s">
        <v>26</v>
      </c>
      <c r="G6490" s="3">
        <v>25</v>
      </c>
      <c r="H6490" s="125">
        <v>-0.16033060934152091</v>
      </c>
      <c r="I6490" s="3"/>
      <c r="J6490" s="3"/>
      <c r="K6490" s="3" t="s">
        <v>198</v>
      </c>
      <c r="L6490" s="125">
        <v>-3.4969256475314701E-2</v>
      </c>
      <c r="M6490" s="3">
        <v>20</v>
      </c>
      <c r="N6490" s="125">
        <v>0.131864305633943</v>
      </c>
      <c r="O6490" s="3">
        <v>29</v>
      </c>
      <c r="P6490" s="125">
        <v>6.5029527677367997E-3</v>
      </c>
      <c r="Q6490" s="3">
        <v>14</v>
      </c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  <c r="AC6490" s="3"/>
      <c r="AD6490" s="3"/>
    </row>
    <row r="6491" spans="1:30" hidden="1" x14ac:dyDescent="0.25">
      <c r="A6491" s="2">
        <v>16</v>
      </c>
      <c r="B6491" s="2">
        <v>2021</v>
      </c>
      <c r="C6491" s="4" t="str">
        <f>INDEX(Index!$B$1:$B$500,MATCH($F6491,Index!$A$1:$A$500,0)
)</f>
        <v>CAR</v>
      </c>
      <c r="D6491" s="4">
        <v>0</v>
      </c>
      <c r="E6491" s="141">
        <f t="shared" si="101"/>
        <v>-0.22070004851050551</v>
      </c>
      <c r="F6491" s="3" t="s">
        <v>51</v>
      </c>
      <c r="G6491" s="3">
        <v>26</v>
      </c>
      <c r="H6491" s="125">
        <v>-0.22070004851050551</v>
      </c>
      <c r="I6491" s="3"/>
      <c r="J6491" s="3"/>
      <c r="K6491" s="3" t="s">
        <v>199</v>
      </c>
      <c r="L6491" s="125">
        <v>-0.21425296143619299</v>
      </c>
      <c r="M6491" s="3">
        <v>31</v>
      </c>
      <c r="N6491" s="125">
        <v>-1.0268611187080201E-2</v>
      </c>
      <c r="O6491" s="3">
        <v>17</v>
      </c>
      <c r="P6491" s="125">
        <v>-1.67156982613927E-2</v>
      </c>
      <c r="Q6491" s="3">
        <v>23</v>
      </c>
      <c r="R6491" s="3"/>
      <c r="S6491" s="3"/>
      <c r="T6491" s="3"/>
      <c r="U6491" s="3"/>
      <c r="V6491" s="3"/>
      <c r="W6491" s="3"/>
      <c r="X6491" s="3"/>
      <c r="Y6491" s="3"/>
      <c r="Z6491" s="3"/>
      <c r="AA6491" s="3"/>
      <c r="AB6491" s="3"/>
      <c r="AC6491" s="3"/>
      <c r="AD6491" s="3"/>
    </row>
    <row r="6492" spans="1:30" hidden="1" x14ac:dyDescent="0.25">
      <c r="A6492" s="2">
        <v>16</v>
      </c>
      <c r="B6492" s="2">
        <v>2021</v>
      </c>
      <c r="C6492" s="4" t="str">
        <f>INDEX(Index!$B$1:$B$500,MATCH($F6492,Index!$A$1:$A$500,0)
)</f>
        <v>HOU</v>
      </c>
      <c r="D6492" s="4">
        <v>0</v>
      </c>
      <c r="E6492" s="141">
        <f t="shared" si="101"/>
        <v>-0.23388833545477622</v>
      </c>
      <c r="F6492" s="3" t="s">
        <v>49</v>
      </c>
      <c r="G6492" s="3">
        <v>27</v>
      </c>
      <c r="H6492" s="125">
        <v>-0.23388833545477622</v>
      </c>
      <c r="I6492" s="3"/>
      <c r="J6492" s="3"/>
      <c r="K6492" s="3" t="s">
        <v>200</v>
      </c>
      <c r="L6492" s="125">
        <v>-0.226661539833168</v>
      </c>
      <c r="M6492" s="3">
        <v>32</v>
      </c>
      <c r="N6492" s="125">
        <v>2.1591050431881802E-2</v>
      </c>
      <c r="O6492" s="3">
        <v>21</v>
      </c>
      <c r="P6492" s="125">
        <v>1.43642548102736E-2</v>
      </c>
      <c r="Q6492" s="3">
        <v>9</v>
      </c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  <c r="AC6492" s="3"/>
      <c r="AD6492" s="3"/>
    </row>
    <row r="6493" spans="1:30" hidden="1" x14ac:dyDescent="0.25">
      <c r="A6493" s="2">
        <v>16</v>
      </c>
      <c r="B6493" s="2">
        <v>2021</v>
      </c>
      <c r="C6493" s="4" t="str">
        <f>INDEX(Index!$B$1:$B$500,MATCH($F6493,Index!$A$1:$A$500,0)
)</f>
        <v>NYJ</v>
      </c>
      <c r="D6493" s="4">
        <v>0</v>
      </c>
      <c r="E6493" s="141">
        <f t="shared" si="101"/>
        <v>-0.24134139950656083</v>
      </c>
      <c r="F6493" s="3" t="s">
        <v>9</v>
      </c>
      <c r="G6493" s="3">
        <v>28</v>
      </c>
      <c r="H6493" s="125">
        <v>-0.24134139950656083</v>
      </c>
      <c r="I6493" s="3"/>
      <c r="J6493" s="3"/>
      <c r="K6493" s="3" t="s">
        <v>200</v>
      </c>
      <c r="L6493" s="125">
        <v>-9.0599951697078504E-2</v>
      </c>
      <c r="M6493" s="3">
        <v>22</v>
      </c>
      <c r="N6493" s="125">
        <v>0.182813142887427</v>
      </c>
      <c r="O6493" s="3">
        <v>32</v>
      </c>
      <c r="P6493" s="125">
        <v>3.2071695077944697E-2</v>
      </c>
      <c r="Q6493" s="3">
        <v>3</v>
      </c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  <c r="AC6493" s="3"/>
      <c r="AD6493" s="3"/>
    </row>
    <row r="6494" spans="1:30" hidden="1" x14ac:dyDescent="0.25">
      <c r="A6494" s="2">
        <v>16</v>
      </c>
      <c r="B6494" s="2">
        <v>2021</v>
      </c>
      <c r="C6494" s="4" t="str">
        <f>INDEX(Index!$B$1:$B$500,MATCH($F6494,Index!$A$1:$A$500,0)
)</f>
        <v>NYG</v>
      </c>
      <c r="D6494" s="4">
        <v>0</v>
      </c>
      <c r="E6494" s="141">
        <f t="shared" si="101"/>
        <v>-0.24177355843468346</v>
      </c>
      <c r="F6494" s="3" t="s">
        <v>15</v>
      </c>
      <c r="G6494" s="3">
        <v>29</v>
      </c>
      <c r="H6494" s="125">
        <v>-0.24177355843468346</v>
      </c>
      <c r="I6494" s="3"/>
      <c r="J6494" s="3"/>
      <c r="K6494" s="3" t="s">
        <v>200</v>
      </c>
      <c r="L6494" s="125">
        <v>-0.19796104633404801</v>
      </c>
      <c r="M6494" s="3">
        <v>30</v>
      </c>
      <c r="N6494" s="125">
        <v>5.20503179834267E-2</v>
      </c>
      <c r="O6494" s="3">
        <v>25</v>
      </c>
      <c r="P6494" s="125">
        <v>8.2378058827912697E-3</v>
      </c>
      <c r="Q6494" s="3">
        <v>13</v>
      </c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  <c r="AC6494" s="3"/>
      <c r="AD6494" s="3"/>
    </row>
    <row r="6495" spans="1:30" hidden="1" x14ac:dyDescent="0.25">
      <c r="A6495" s="2">
        <v>16</v>
      </c>
      <c r="B6495" s="2">
        <v>2021</v>
      </c>
      <c r="C6495" s="4" t="str">
        <f>INDEX(Index!$B$1:$B$500,MATCH($F6495,Index!$A$1:$A$500,0)
)</f>
        <v>DET</v>
      </c>
      <c r="D6495" s="4">
        <v>0</v>
      </c>
      <c r="E6495" s="141">
        <f t="shared" si="101"/>
        <v>-0.28000470776462383</v>
      </c>
      <c r="F6495" s="3" t="s">
        <v>21</v>
      </c>
      <c r="G6495" s="3">
        <v>30</v>
      </c>
      <c r="H6495" s="125">
        <v>-0.28000470776462383</v>
      </c>
      <c r="I6495" s="3"/>
      <c r="J6495" s="3"/>
      <c r="K6495" s="3" t="s">
        <v>339</v>
      </c>
      <c r="L6495" s="125">
        <v>-0.188216086675978</v>
      </c>
      <c r="M6495" s="3">
        <v>29</v>
      </c>
      <c r="N6495" s="125">
        <v>0.10660060554938</v>
      </c>
      <c r="O6495" s="3">
        <v>28</v>
      </c>
      <c r="P6495" s="125">
        <v>1.4811984460734199E-2</v>
      </c>
      <c r="Q6495" s="3">
        <v>8</v>
      </c>
      <c r="R6495" s="3"/>
      <c r="S6495" s="3"/>
      <c r="T6495" s="3"/>
      <c r="U6495" s="3"/>
      <c r="V6495" s="3"/>
      <c r="W6495" s="3"/>
      <c r="X6495" s="3"/>
      <c r="Y6495" s="3"/>
      <c r="Z6495" s="3"/>
      <c r="AA6495" s="3"/>
      <c r="AB6495" s="3"/>
      <c r="AC6495" s="3"/>
      <c r="AD6495" s="3"/>
    </row>
    <row r="6496" spans="1:30" hidden="1" x14ac:dyDescent="0.25">
      <c r="A6496" s="2">
        <v>16</v>
      </c>
      <c r="B6496" s="2">
        <v>2021</v>
      </c>
      <c r="C6496" s="4" t="str">
        <f>INDEX(Index!$B$1:$B$500,MATCH($F6496,Index!$A$1:$A$500,0)
)</f>
        <v>ATL</v>
      </c>
      <c r="D6496" s="4">
        <v>0</v>
      </c>
      <c r="E6496" s="141">
        <f t="shared" si="101"/>
        <v>-0.30040602225190782</v>
      </c>
      <c r="F6496" s="3" t="s">
        <v>43</v>
      </c>
      <c r="G6496" s="3">
        <v>31</v>
      </c>
      <c r="H6496" s="125">
        <v>-0.30040602225190782</v>
      </c>
      <c r="I6496" s="3"/>
      <c r="J6496" s="3"/>
      <c r="K6496" s="3" t="s">
        <v>197</v>
      </c>
      <c r="L6496" s="125">
        <v>-0.141151451925979</v>
      </c>
      <c r="M6496" s="3">
        <v>28</v>
      </c>
      <c r="N6496" s="125">
        <v>0.135155762985359</v>
      </c>
      <c r="O6496" s="3">
        <v>30</v>
      </c>
      <c r="P6496" s="125">
        <v>-2.4098807340569801E-2</v>
      </c>
      <c r="Q6496" s="3">
        <v>24</v>
      </c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  <c r="AC6496" s="3"/>
      <c r="AD6496" s="3"/>
    </row>
    <row r="6497" spans="1:30" hidden="1" x14ac:dyDescent="0.25">
      <c r="A6497" s="2">
        <v>16</v>
      </c>
      <c r="B6497" s="2">
        <v>2021</v>
      </c>
      <c r="C6497" s="4" t="str">
        <f>INDEX(Index!$B$1:$B$500,MATCH($F6497,Index!$A$1:$A$500,0)
)</f>
        <v>JAX</v>
      </c>
      <c r="D6497" s="4">
        <v>0</v>
      </c>
      <c r="E6497" s="141">
        <f t="shared" si="101"/>
        <v>-0.31749426342535214</v>
      </c>
      <c r="F6497" s="3" t="s">
        <v>12</v>
      </c>
      <c r="G6497" s="3">
        <v>32</v>
      </c>
      <c r="H6497" s="125">
        <v>-0.31749426342535214</v>
      </c>
      <c r="I6497" s="3"/>
      <c r="J6497" s="3"/>
      <c r="K6497" s="3" t="s">
        <v>201</v>
      </c>
      <c r="L6497" s="125">
        <v>-0.13114443283803301</v>
      </c>
      <c r="M6497" s="3">
        <v>27</v>
      </c>
      <c r="N6497" s="125">
        <v>0.13609489677258901</v>
      </c>
      <c r="O6497" s="3">
        <v>31</v>
      </c>
      <c r="P6497" s="125">
        <v>-5.0254933814730098E-2</v>
      </c>
      <c r="Q6497" s="3">
        <v>31</v>
      </c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3"/>
      <c r="AD6497" s="3"/>
    </row>
    <row r="6498" spans="1:30" hidden="1" x14ac:dyDescent="0.25">
      <c r="A6498" s="2">
        <v>17</v>
      </c>
      <c r="B6498" s="2">
        <v>2021</v>
      </c>
      <c r="C6498" s="4" t="str">
        <f>INDEX(Index!$B$1:$B$500,MATCH($F6498,Index!$A$1:$A$500,0)
)</f>
        <v>BUF</v>
      </c>
      <c r="D6498" s="4">
        <v>0</v>
      </c>
      <c r="E6498" s="141">
        <f t="shared" si="101"/>
        <v>0.26899541486865047</v>
      </c>
      <c r="F6498" s="3" t="s">
        <v>0</v>
      </c>
      <c r="G6498" s="3">
        <v>1</v>
      </c>
      <c r="H6498" s="125">
        <v>0.26899541486865047</v>
      </c>
      <c r="I6498" s="3"/>
      <c r="J6498" s="3"/>
      <c r="K6498" s="3" t="s">
        <v>204</v>
      </c>
      <c r="L6498" s="125">
        <v>8.3719513698815903E-2</v>
      </c>
      <c r="M6498" s="3">
        <v>10</v>
      </c>
      <c r="N6498" s="125">
        <v>-0.175342305363478</v>
      </c>
      <c r="O6498" s="3">
        <v>1</v>
      </c>
      <c r="P6498" s="125">
        <v>9.9335958063565301E-3</v>
      </c>
      <c r="Q6498" s="3">
        <v>12</v>
      </c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  <c r="AC6498" s="3"/>
      <c r="AD6498" s="3"/>
    </row>
    <row r="6499" spans="1:30" hidden="1" x14ac:dyDescent="0.25">
      <c r="A6499" s="2">
        <v>17</v>
      </c>
      <c r="B6499" s="2">
        <v>2021</v>
      </c>
      <c r="C6499" s="4" t="str">
        <f>INDEX(Index!$B$1:$B$500,MATCH($F6499,Index!$A$1:$A$500,0)
)</f>
        <v>LAR</v>
      </c>
      <c r="D6499" s="4">
        <v>0</v>
      </c>
      <c r="E6499" s="141">
        <f t="shared" si="101"/>
        <v>0.2644115663798981</v>
      </c>
      <c r="F6499" s="3" t="s">
        <v>42</v>
      </c>
      <c r="G6499" s="3">
        <v>2</v>
      </c>
      <c r="H6499" s="125">
        <v>0.2644115663798981</v>
      </c>
      <c r="I6499" s="3"/>
      <c r="J6499" s="3"/>
      <c r="K6499" s="3" t="s">
        <v>203</v>
      </c>
      <c r="L6499" s="125">
        <v>0.109810319711281</v>
      </c>
      <c r="M6499" s="3">
        <v>7</v>
      </c>
      <c r="N6499" s="125">
        <v>-0.13519707584677901</v>
      </c>
      <c r="O6499" s="3">
        <v>3</v>
      </c>
      <c r="P6499" s="125">
        <v>1.9404170821838099E-2</v>
      </c>
      <c r="Q6499" s="3">
        <v>6</v>
      </c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3"/>
      <c r="AD6499" s="3"/>
    </row>
    <row r="6500" spans="1:30" hidden="1" x14ac:dyDescent="0.25">
      <c r="A6500" s="2">
        <v>17</v>
      </c>
      <c r="B6500" s="2">
        <v>2021</v>
      </c>
      <c r="C6500" s="4" t="str">
        <f>INDEX(Index!$B$1:$B$500,MATCH($F6500,Index!$A$1:$A$500,0)
)</f>
        <v>DAL</v>
      </c>
      <c r="D6500" s="4">
        <v>0</v>
      </c>
      <c r="E6500" s="141">
        <f t="shared" si="101"/>
        <v>0.26178781377784227</v>
      </c>
      <c r="F6500" s="3" t="s">
        <v>3</v>
      </c>
      <c r="G6500" s="3">
        <v>3</v>
      </c>
      <c r="H6500" s="125">
        <v>0.26178781377784227</v>
      </c>
      <c r="I6500" s="3"/>
      <c r="J6500" s="3"/>
      <c r="K6500" s="3" t="s">
        <v>206</v>
      </c>
      <c r="L6500" s="125">
        <v>0.13115669751697101</v>
      </c>
      <c r="M6500" s="3">
        <v>5</v>
      </c>
      <c r="N6500" s="125">
        <v>-0.110529608168787</v>
      </c>
      <c r="O6500" s="3">
        <v>5</v>
      </c>
      <c r="P6500" s="125">
        <v>2.0101508092084299E-2</v>
      </c>
      <c r="Q6500" s="3">
        <v>5</v>
      </c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  <c r="AC6500" s="3"/>
      <c r="AD6500" s="3"/>
    </row>
    <row r="6501" spans="1:30" hidden="1" x14ac:dyDescent="0.25">
      <c r="A6501" s="2">
        <v>17</v>
      </c>
      <c r="B6501" s="2">
        <v>2021</v>
      </c>
      <c r="C6501" s="4" t="str">
        <f>INDEX(Index!$B$1:$B$500,MATCH($F6501,Index!$A$1:$A$500,0)
)</f>
        <v>TB</v>
      </c>
      <c r="D6501" s="4">
        <v>0</v>
      </c>
      <c r="E6501" s="141">
        <f t="shared" si="101"/>
        <v>0.22707107535335749</v>
      </c>
      <c r="F6501" s="3" t="s">
        <v>38</v>
      </c>
      <c r="G6501" s="3">
        <v>4</v>
      </c>
      <c r="H6501" s="125">
        <v>0.22707107535335749</v>
      </c>
      <c r="I6501" s="3"/>
      <c r="J6501" s="3"/>
      <c r="K6501" s="3" t="s">
        <v>203</v>
      </c>
      <c r="L6501" s="125">
        <v>0.23098846261991601</v>
      </c>
      <c r="M6501" s="3">
        <v>1</v>
      </c>
      <c r="N6501" s="125">
        <v>-2.0050175987783699E-2</v>
      </c>
      <c r="O6501" s="3">
        <v>13</v>
      </c>
      <c r="P6501" s="125">
        <v>-2.3967563254342201E-2</v>
      </c>
      <c r="Q6501" s="3">
        <v>27</v>
      </c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  <c r="AC6501" s="3"/>
      <c r="AD6501" s="3"/>
    </row>
    <row r="6502" spans="1:30" hidden="1" x14ac:dyDescent="0.25">
      <c r="A6502" s="2">
        <v>17</v>
      </c>
      <c r="B6502" s="2">
        <v>2021</v>
      </c>
      <c r="C6502" s="4" t="str">
        <f>INDEX(Index!$B$1:$B$500,MATCH($F6502,Index!$A$1:$A$500,0)
)</f>
        <v>KC</v>
      </c>
      <c r="D6502" s="4">
        <v>0</v>
      </c>
      <c r="E6502" s="141">
        <f t="shared" si="101"/>
        <v>0.21475338565805491</v>
      </c>
      <c r="F6502" s="3" t="s">
        <v>5</v>
      </c>
      <c r="G6502" s="3">
        <v>5</v>
      </c>
      <c r="H6502" s="125">
        <v>0.21475338565805491</v>
      </c>
      <c r="I6502" s="3"/>
      <c r="J6502" s="3"/>
      <c r="K6502" s="3" t="s">
        <v>206</v>
      </c>
      <c r="L6502" s="125">
        <v>0.18376569257789199</v>
      </c>
      <c r="M6502" s="3">
        <v>3</v>
      </c>
      <c r="N6502" s="125">
        <v>8.4151054522752806E-3</v>
      </c>
      <c r="O6502" s="3">
        <v>20</v>
      </c>
      <c r="P6502" s="125">
        <v>3.94027985324382E-2</v>
      </c>
      <c r="Q6502" s="3">
        <v>2</v>
      </c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  <c r="AC6502" s="3"/>
      <c r="AD6502" s="3"/>
    </row>
    <row r="6503" spans="1:30" hidden="1" x14ac:dyDescent="0.25">
      <c r="A6503" s="2">
        <v>17</v>
      </c>
      <c r="B6503" s="2">
        <v>2021</v>
      </c>
      <c r="C6503" s="4" t="str">
        <f>INDEX(Index!$B$1:$B$500,MATCH($F6503,Index!$A$1:$A$500,0)
)</f>
        <v>GB</v>
      </c>
      <c r="D6503" s="4">
        <v>0</v>
      </c>
      <c r="E6503" s="141">
        <f t="shared" si="101"/>
        <v>0.2139086364964051</v>
      </c>
      <c r="F6503" s="3" t="s">
        <v>20</v>
      </c>
      <c r="G6503" s="3">
        <v>6</v>
      </c>
      <c r="H6503" s="125">
        <v>0.2139086364964051</v>
      </c>
      <c r="I6503" s="3"/>
      <c r="J6503" s="3"/>
      <c r="K6503" s="3" t="s">
        <v>205</v>
      </c>
      <c r="L6503" s="125">
        <v>0.21606453535009101</v>
      </c>
      <c r="M6503" s="3">
        <v>2</v>
      </c>
      <c r="N6503" s="125">
        <v>-5.0863510534885602E-2</v>
      </c>
      <c r="O6503" s="3">
        <v>9</v>
      </c>
      <c r="P6503" s="125">
        <v>-5.3019409388571498E-2</v>
      </c>
      <c r="Q6503" s="3">
        <v>32</v>
      </c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  <c r="AC6503" s="3"/>
      <c r="AD6503" s="3"/>
    </row>
    <row r="6504" spans="1:30" hidden="1" x14ac:dyDescent="0.25">
      <c r="A6504" s="2">
        <v>17</v>
      </c>
      <c r="B6504" s="2">
        <v>2021</v>
      </c>
      <c r="C6504" s="4" t="str">
        <f>INDEX(Index!$B$1:$B$500,MATCH($F6504,Index!$A$1:$A$500,0)
)</f>
        <v>SF</v>
      </c>
      <c r="D6504" s="4">
        <v>0</v>
      </c>
      <c r="E6504" s="141">
        <f t="shared" si="101"/>
        <v>0.1898301409996602</v>
      </c>
      <c r="F6504" s="3" t="s">
        <v>1</v>
      </c>
      <c r="G6504" s="3">
        <v>7</v>
      </c>
      <c r="H6504" s="125">
        <v>0.1898301409996602</v>
      </c>
      <c r="I6504" s="3"/>
      <c r="J6504" s="3"/>
      <c r="K6504" s="3" t="s">
        <v>207</v>
      </c>
      <c r="L6504" s="125">
        <v>0.118822680147688</v>
      </c>
      <c r="M6504" s="3">
        <v>6</v>
      </c>
      <c r="N6504" s="125">
        <v>-9.5466221886700106E-2</v>
      </c>
      <c r="O6504" s="3">
        <v>6</v>
      </c>
      <c r="P6504" s="125">
        <v>-2.44587610347279E-2</v>
      </c>
      <c r="Q6504" s="3">
        <v>28</v>
      </c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  <c r="AC6504" s="3"/>
      <c r="AD6504" s="3"/>
    </row>
    <row r="6505" spans="1:30" hidden="1" x14ac:dyDescent="0.25">
      <c r="A6505" s="2">
        <v>17</v>
      </c>
      <c r="B6505" s="2">
        <v>2021</v>
      </c>
      <c r="C6505" s="4" t="str">
        <f>INDEX(Index!$B$1:$B$500,MATCH($F6505,Index!$A$1:$A$500,0)
)</f>
        <v>NE</v>
      </c>
      <c r="D6505" s="4">
        <v>0</v>
      </c>
      <c r="E6505" s="141">
        <f t="shared" si="101"/>
        <v>0.18417715344095187</v>
      </c>
      <c r="F6505" s="3" t="s">
        <v>17</v>
      </c>
      <c r="G6505" s="3">
        <v>8</v>
      </c>
      <c r="H6505" s="125">
        <v>0.18417715344095187</v>
      </c>
      <c r="I6505" s="3"/>
      <c r="J6505" s="3"/>
      <c r="K6505" s="3" t="s">
        <v>204</v>
      </c>
      <c r="L6505" s="125">
        <v>7.3915384659521105E-2</v>
      </c>
      <c r="M6505" s="3">
        <v>11</v>
      </c>
      <c r="N6505" s="125">
        <v>-0.115181871827622</v>
      </c>
      <c r="O6505" s="3">
        <v>4</v>
      </c>
      <c r="P6505" s="125">
        <v>-4.92010304619123E-3</v>
      </c>
      <c r="Q6505" s="3">
        <v>21</v>
      </c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  <c r="AC6505" s="3"/>
      <c r="AD6505" s="3"/>
    </row>
    <row r="6506" spans="1:30" hidden="1" x14ac:dyDescent="0.25">
      <c r="A6506" s="2">
        <v>17</v>
      </c>
      <c r="B6506" s="2">
        <v>2021</v>
      </c>
      <c r="C6506" s="4" t="str">
        <f>INDEX(Index!$B$1:$B$500,MATCH($F6506,Index!$A$1:$A$500,0)
)</f>
        <v>IND</v>
      </c>
      <c r="D6506" s="4">
        <v>0</v>
      </c>
      <c r="E6506" s="141">
        <f t="shared" si="101"/>
        <v>0.14558060808467099</v>
      </c>
      <c r="F6506" s="3" t="s">
        <v>35</v>
      </c>
      <c r="G6506" s="3">
        <v>9</v>
      </c>
      <c r="H6506" s="125">
        <v>0.14558060808467099</v>
      </c>
      <c r="I6506" s="3"/>
      <c r="J6506" s="3"/>
      <c r="K6506" s="3" t="s">
        <v>207</v>
      </c>
      <c r="L6506" s="125">
        <v>9.1636524082031795E-2</v>
      </c>
      <c r="M6506" s="3">
        <v>9</v>
      </c>
      <c r="N6506" s="125">
        <v>-5.1219922785014103E-2</v>
      </c>
      <c r="O6506" s="3">
        <v>8</v>
      </c>
      <c r="P6506" s="125">
        <v>2.72416121762508E-3</v>
      </c>
      <c r="Q6506" s="3">
        <v>16</v>
      </c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  <c r="AC6506" s="3"/>
      <c r="AD6506" s="3"/>
    </row>
    <row r="6507" spans="1:30" hidden="1" x14ac:dyDescent="0.25">
      <c r="A6507" s="2">
        <v>17</v>
      </c>
      <c r="B6507" s="2">
        <v>2021</v>
      </c>
      <c r="C6507" s="4" t="str">
        <f>INDEX(Index!$B$1:$B$500,MATCH($F6507,Index!$A$1:$A$500,0)
)</f>
        <v>ARI</v>
      </c>
      <c r="D6507" s="4">
        <v>0</v>
      </c>
      <c r="E6507" s="141">
        <f t="shared" si="101"/>
        <v>0.14094566294639355</v>
      </c>
      <c r="F6507" s="3" t="s">
        <v>23</v>
      </c>
      <c r="G6507" s="3">
        <v>10</v>
      </c>
      <c r="H6507" s="125">
        <v>0.14094566294639355</v>
      </c>
      <c r="I6507" s="3"/>
      <c r="J6507" s="3"/>
      <c r="K6507" s="3" t="s">
        <v>206</v>
      </c>
      <c r="L6507" s="125">
        <v>4.5922081993794002E-2</v>
      </c>
      <c r="M6507" s="3">
        <v>14</v>
      </c>
      <c r="N6507" s="125">
        <v>-9.3875663324129305E-2</v>
      </c>
      <c r="O6507" s="3">
        <v>7</v>
      </c>
      <c r="P6507" s="125">
        <v>1.1479176284702401E-3</v>
      </c>
      <c r="Q6507" s="3">
        <v>18</v>
      </c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  <c r="AC6507" s="3"/>
      <c r="AD6507" s="3"/>
    </row>
    <row r="6508" spans="1:30" hidden="1" x14ac:dyDescent="0.25">
      <c r="A6508" s="2">
        <v>17</v>
      </c>
      <c r="B6508" s="2">
        <v>2021</v>
      </c>
      <c r="C6508" s="4" t="str">
        <f>INDEX(Index!$B$1:$B$500,MATCH($F6508,Index!$A$1:$A$500,0)
)</f>
        <v>SEA</v>
      </c>
      <c r="D6508" s="4">
        <v>0</v>
      </c>
      <c r="E6508" s="141">
        <f t="shared" si="101"/>
        <v>9.1875326348271086E-2</v>
      </c>
      <c r="F6508" s="3" t="s">
        <v>30</v>
      </c>
      <c r="G6508" s="3">
        <v>11</v>
      </c>
      <c r="H6508" s="125">
        <v>9.1875326348271086E-2</v>
      </c>
      <c r="I6508" s="3"/>
      <c r="J6508" s="3"/>
      <c r="K6508" s="3" t="s">
        <v>208</v>
      </c>
      <c r="L6508" s="125">
        <v>9.90251786689932E-2</v>
      </c>
      <c r="M6508" s="3">
        <v>8</v>
      </c>
      <c r="N6508" s="125">
        <v>3.0729337155295001E-2</v>
      </c>
      <c r="O6508" s="3">
        <v>24</v>
      </c>
      <c r="P6508" s="125">
        <v>2.3579484834572902E-2</v>
      </c>
      <c r="Q6508" s="3">
        <v>4</v>
      </c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  <c r="AC6508" s="3"/>
      <c r="AD6508" s="3"/>
    </row>
    <row r="6509" spans="1:30" hidden="1" x14ac:dyDescent="0.25">
      <c r="A6509" s="2">
        <v>17</v>
      </c>
      <c r="B6509" s="2">
        <v>2021</v>
      </c>
      <c r="C6509" s="4" t="str">
        <f>INDEX(Index!$B$1:$B$500,MATCH($F6509,Index!$A$1:$A$500,0)
)</f>
        <v>PHI</v>
      </c>
      <c r="D6509" s="4">
        <v>0</v>
      </c>
      <c r="E6509" s="141">
        <f t="shared" si="101"/>
        <v>6.6652556863495152E-2</v>
      </c>
      <c r="F6509" s="3" t="s">
        <v>7</v>
      </c>
      <c r="G6509" s="3">
        <v>12</v>
      </c>
      <c r="H6509" s="125">
        <v>6.6652556863495152E-2</v>
      </c>
      <c r="I6509" s="3"/>
      <c r="J6509" s="3"/>
      <c r="K6509" s="3" t="s">
        <v>207</v>
      </c>
      <c r="L6509" s="125">
        <v>6.3467133149366001E-2</v>
      </c>
      <c r="M6509" s="3">
        <v>12</v>
      </c>
      <c r="N6509" s="125">
        <v>-1.3741724523166801E-3</v>
      </c>
      <c r="O6509" s="3">
        <v>17</v>
      </c>
      <c r="P6509" s="125">
        <v>1.81125126181247E-3</v>
      </c>
      <c r="Q6509" s="3">
        <v>17</v>
      </c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  <c r="AC6509" s="3"/>
      <c r="AD6509" s="3"/>
    </row>
    <row r="6510" spans="1:30" hidden="1" x14ac:dyDescent="0.25">
      <c r="A6510" s="2">
        <v>17</v>
      </c>
      <c r="B6510" s="2">
        <v>2021</v>
      </c>
      <c r="C6510" s="4" t="str">
        <f>INDEX(Index!$B$1:$B$500,MATCH($F6510,Index!$A$1:$A$500,0)
)</f>
        <v>CIN</v>
      </c>
      <c r="D6510" s="4">
        <v>0</v>
      </c>
      <c r="E6510" s="141">
        <f t="shared" si="101"/>
        <v>6.12469322998795E-2</v>
      </c>
      <c r="F6510" s="3" t="s">
        <v>24</v>
      </c>
      <c r="G6510" s="3">
        <v>13</v>
      </c>
      <c r="H6510" s="125">
        <v>6.12469322998795E-2</v>
      </c>
      <c r="I6510" s="3"/>
      <c r="J6510" s="3"/>
      <c r="K6510" s="3" t="s">
        <v>204</v>
      </c>
      <c r="L6510" s="125">
        <v>3.0360234395983399E-2</v>
      </c>
      <c r="M6510" s="3">
        <v>16</v>
      </c>
      <c r="N6510" s="125">
        <v>-1.7195589425364598E-2</v>
      </c>
      <c r="O6510" s="3">
        <v>14</v>
      </c>
      <c r="P6510" s="125">
        <v>1.36911084785315E-2</v>
      </c>
      <c r="Q6510" s="3">
        <v>9</v>
      </c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3"/>
      <c r="AD6510" s="3"/>
    </row>
    <row r="6511" spans="1:30" hidden="1" x14ac:dyDescent="0.25">
      <c r="A6511" s="2">
        <v>17</v>
      </c>
      <c r="B6511" s="2">
        <v>2021</v>
      </c>
      <c r="C6511" s="4" t="str">
        <f>INDEX(Index!$B$1:$B$500,MATCH($F6511,Index!$A$1:$A$500,0)
)</f>
        <v>LAC</v>
      </c>
      <c r="D6511" s="4">
        <v>0</v>
      </c>
      <c r="E6511" s="141">
        <f t="shared" si="101"/>
        <v>4.9461667292829116E-2</v>
      </c>
      <c r="F6511" s="3" t="s">
        <v>28</v>
      </c>
      <c r="G6511" s="3">
        <v>14</v>
      </c>
      <c r="H6511" s="125">
        <v>4.9461667292829116E-2</v>
      </c>
      <c r="I6511" s="3"/>
      <c r="J6511" s="3"/>
      <c r="K6511" s="3" t="s">
        <v>207</v>
      </c>
      <c r="L6511" s="125">
        <v>0.15075808014217201</v>
      </c>
      <c r="M6511" s="3">
        <v>4</v>
      </c>
      <c r="N6511" s="125">
        <v>8.5329017525828998E-2</v>
      </c>
      <c r="O6511" s="3">
        <v>26</v>
      </c>
      <c r="P6511" s="125">
        <v>-1.5967395323513899E-2</v>
      </c>
      <c r="Q6511" s="3">
        <v>23</v>
      </c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3"/>
      <c r="AD6511" s="3"/>
    </row>
    <row r="6512" spans="1:30" hidden="1" x14ac:dyDescent="0.25">
      <c r="A6512" s="2">
        <v>17</v>
      </c>
      <c r="B6512" s="2">
        <v>2021</v>
      </c>
      <c r="C6512" s="4" t="str">
        <f>INDEX(Index!$B$1:$B$500,MATCH($F6512,Index!$A$1:$A$500,0)
)</f>
        <v>MIN</v>
      </c>
      <c r="D6512" s="4">
        <v>0</v>
      </c>
      <c r="E6512" s="141">
        <f t="shared" si="101"/>
        <v>3.9658697838636361E-2</v>
      </c>
      <c r="F6512" s="3" t="s">
        <v>46</v>
      </c>
      <c r="G6512" s="3">
        <v>15</v>
      </c>
      <c r="H6512" s="125">
        <v>3.9658697838636361E-2</v>
      </c>
      <c r="I6512" s="3"/>
      <c r="J6512" s="3"/>
      <c r="K6512" s="3" t="s">
        <v>209</v>
      </c>
      <c r="L6512" s="125">
        <v>4.66605161024422E-2</v>
      </c>
      <c r="M6512" s="3">
        <v>13</v>
      </c>
      <c r="N6512" s="125">
        <v>1.52410551356175E-2</v>
      </c>
      <c r="O6512" s="3">
        <v>21</v>
      </c>
      <c r="P6512" s="125">
        <v>8.2392368718116598E-3</v>
      </c>
      <c r="Q6512" s="3">
        <v>14</v>
      </c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3"/>
      <c r="AD6512" s="3"/>
    </row>
    <row r="6513" spans="1:30" hidden="1" x14ac:dyDescent="0.25">
      <c r="A6513" s="2">
        <v>17</v>
      </c>
      <c r="B6513" s="2">
        <v>2021</v>
      </c>
      <c r="C6513" s="4" t="str">
        <f>INDEX(Index!$B$1:$B$500,MATCH($F6513,Index!$A$1:$A$500,0)
)</f>
        <v>CLE</v>
      </c>
      <c r="D6513" s="4">
        <v>0</v>
      </c>
      <c r="E6513" s="141">
        <f t="shared" si="101"/>
        <v>2.47997546902754E-2</v>
      </c>
      <c r="F6513" s="3" t="s">
        <v>10</v>
      </c>
      <c r="G6513" s="3">
        <v>16</v>
      </c>
      <c r="H6513" s="125">
        <v>2.47997546902754E-2</v>
      </c>
      <c r="I6513" s="3"/>
      <c r="J6513" s="3"/>
      <c r="K6513" s="3" t="s">
        <v>209</v>
      </c>
      <c r="L6513" s="125">
        <v>1.5817414470286801E-2</v>
      </c>
      <c r="M6513" s="3">
        <v>17</v>
      </c>
      <c r="N6513" s="125">
        <v>-2.22190716203651E-2</v>
      </c>
      <c r="O6513" s="3">
        <v>12</v>
      </c>
      <c r="P6513" s="125">
        <v>-1.3236731400376499E-2</v>
      </c>
      <c r="Q6513" s="3">
        <v>22</v>
      </c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  <c r="AC6513" s="3"/>
      <c r="AD6513" s="3"/>
    </row>
    <row r="6514" spans="1:30" hidden="1" x14ac:dyDescent="0.25">
      <c r="A6514" s="2">
        <v>17</v>
      </c>
      <c r="B6514" s="2">
        <v>2021</v>
      </c>
      <c r="C6514" s="4" t="str">
        <f>INDEX(Index!$B$1:$B$500,MATCH($F6514,Index!$A$1:$A$500,0)
)</f>
        <v>NO</v>
      </c>
      <c r="D6514" s="4">
        <v>0</v>
      </c>
      <c r="E6514" s="141">
        <f t="shared" si="101"/>
        <v>2.0864530640119127E-2</v>
      </c>
      <c r="F6514" s="3" t="s">
        <v>27</v>
      </c>
      <c r="G6514" s="3">
        <v>17</v>
      </c>
      <c r="H6514" s="125">
        <v>2.0864530640119127E-2</v>
      </c>
      <c r="I6514" s="3"/>
      <c r="J6514" s="3"/>
      <c r="K6514" s="3" t="s">
        <v>210</v>
      </c>
      <c r="L6514" s="125">
        <v>-0.125537230119905</v>
      </c>
      <c r="M6514" s="3">
        <v>25</v>
      </c>
      <c r="N6514" s="125">
        <v>-0.13732212515558201</v>
      </c>
      <c r="O6514" s="3">
        <v>2</v>
      </c>
      <c r="P6514" s="125">
        <v>9.0796356044421205E-3</v>
      </c>
      <c r="Q6514" s="3">
        <v>13</v>
      </c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  <c r="AC6514" s="3"/>
      <c r="AD6514" s="3"/>
    </row>
    <row r="6515" spans="1:30" hidden="1" x14ac:dyDescent="0.25">
      <c r="A6515" s="2">
        <v>17</v>
      </c>
      <c r="B6515" s="2">
        <v>2021</v>
      </c>
      <c r="C6515" s="4" t="str">
        <f>INDEX(Index!$B$1:$B$500,MATCH($F6515,Index!$A$1:$A$500,0)
)</f>
        <v>TEN</v>
      </c>
      <c r="D6515" s="4">
        <v>0</v>
      </c>
      <c r="E6515" s="141">
        <f t="shared" si="101"/>
        <v>-6.0079729629222414E-3</v>
      </c>
      <c r="F6515" s="3" t="s">
        <v>45</v>
      </c>
      <c r="G6515" s="3">
        <v>18</v>
      </c>
      <c r="H6515" s="125">
        <v>-6.0079729629222414E-3</v>
      </c>
      <c r="I6515" s="3"/>
      <c r="J6515" s="3"/>
      <c r="K6515" s="3" t="s">
        <v>206</v>
      </c>
      <c r="L6515" s="125">
        <v>-4.91427211028585E-2</v>
      </c>
      <c r="M6515" s="3">
        <v>21</v>
      </c>
      <c r="N6515" s="125">
        <v>-4.6117568498218998E-2</v>
      </c>
      <c r="O6515" s="3">
        <v>10</v>
      </c>
      <c r="P6515" s="125">
        <v>-2.98282035828274E-3</v>
      </c>
      <c r="Q6515" s="3">
        <v>20</v>
      </c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  <c r="AC6515" s="3"/>
      <c r="AD6515" s="3"/>
    </row>
    <row r="6516" spans="1:30" hidden="1" x14ac:dyDescent="0.25">
      <c r="A6516" s="2">
        <v>17</v>
      </c>
      <c r="B6516" s="2">
        <v>2021</v>
      </c>
      <c r="C6516" s="4" t="str">
        <f>INDEX(Index!$B$1:$B$500,MATCH($F6516,Index!$A$1:$A$500,0)
)</f>
        <v>BAL</v>
      </c>
      <c r="D6516" s="4">
        <v>0</v>
      </c>
      <c r="E6516" s="141">
        <f t="shared" si="101"/>
        <v>-1.6225999165860809E-2</v>
      </c>
      <c r="F6516" s="3" t="s">
        <v>18</v>
      </c>
      <c r="G6516" s="3">
        <v>19</v>
      </c>
      <c r="H6516" s="125">
        <v>-1.6225999165860809E-2</v>
      </c>
      <c r="I6516" s="3"/>
      <c r="J6516" s="3"/>
      <c r="K6516" s="3" t="s">
        <v>210</v>
      </c>
      <c r="L6516" s="125">
        <v>3.6704481729589497E-2</v>
      </c>
      <c r="M6516" s="3">
        <v>15</v>
      </c>
      <c r="N6516" s="125">
        <v>0.10758662268589</v>
      </c>
      <c r="O6516" s="3">
        <v>27</v>
      </c>
      <c r="P6516" s="125">
        <v>5.4656141790439698E-2</v>
      </c>
      <c r="Q6516" s="3">
        <v>1</v>
      </c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  <c r="AC6516" s="3"/>
      <c r="AD6516" s="3"/>
    </row>
    <row r="6517" spans="1:30" hidden="1" x14ac:dyDescent="0.25">
      <c r="A6517" s="2">
        <v>17</v>
      </c>
      <c r="B6517" s="2">
        <v>2021</v>
      </c>
      <c r="C6517" s="4" t="str">
        <f>INDEX(Index!$B$1:$B$500,MATCH($F6517,Index!$A$1:$A$500,0)
)</f>
        <v>LV</v>
      </c>
      <c r="D6517" s="4">
        <v>0</v>
      </c>
      <c r="E6517" s="141">
        <f t="shared" si="101"/>
        <v>-2.2073102218450078E-2</v>
      </c>
      <c r="F6517" s="3" t="s">
        <v>53</v>
      </c>
      <c r="G6517" s="3">
        <v>20</v>
      </c>
      <c r="H6517" s="125">
        <v>-2.2073102218450078E-2</v>
      </c>
      <c r="I6517" s="3"/>
      <c r="J6517" s="3"/>
      <c r="K6517" s="3" t="s">
        <v>207</v>
      </c>
      <c r="L6517" s="125">
        <v>3.87810504297295E-3</v>
      </c>
      <c r="M6517" s="3">
        <v>18</v>
      </c>
      <c r="N6517" s="125">
        <v>7.3103745964992299E-3</v>
      </c>
      <c r="O6517" s="3">
        <v>19</v>
      </c>
      <c r="P6517" s="125">
        <v>-1.86408326649238E-2</v>
      </c>
      <c r="Q6517" s="3">
        <v>24</v>
      </c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  <c r="AC6517" s="3"/>
      <c r="AD6517" s="3"/>
    </row>
    <row r="6518" spans="1:30" hidden="1" x14ac:dyDescent="0.25">
      <c r="A6518" s="2">
        <v>17</v>
      </c>
      <c r="B6518" s="2">
        <v>2021</v>
      </c>
      <c r="C6518" s="4" t="str">
        <f>INDEX(Index!$B$1:$B$500,MATCH($F6518,Index!$A$1:$A$500,0)
)</f>
        <v>CHI</v>
      </c>
      <c r="D6518" s="4">
        <v>0</v>
      </c>
      <c r="E6518" s="141">
        <f t="shared" si="101"/>
        <v>-7.7447572732444306E-2</v>
      </c>
      <c r="F6518" s="3" t="s">
        <v>64</v>
      </c>
      <c r="G6518" s="3">
        <v>21</v>
      </c>
      <c r="H6518" s="125">
        <v>-7.7447572732444306E-2</v>
      </c>
      <c r="I6518" s="3"/>
      <c r="J6518" s="3"/>
      <c r="K6518" s="3" t="s">
        <v>208</v>
      </c>
      <c r="L6518" s="125">
        <v>-0.10752710803679</v>
      </c>
      <c r="M6518" s="3">
        <v>24</v>
      </c>
      <c r="N6518" s="125">
        <v>-1.4570927454720399E-2</v>
      </c>
      <c r="O6518" s="3">
        <v>15</v>
      </c>
      <c r="P6518" s="125">
        <v>1.55086078496253E-2</v>
      </c>
      <c r="Q6518" s="3">
        <v>7</v>
      </c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3"/>
      <c r="AD6518" s="3"/>
    </row>
    <row r="6519" spans="1:30" hidden="1" x14ac:dyDescent="0.25">
      <c r="A6519" s="2">
        <v>17</v>
      </c>
      <c r="B6519" s="2">
        <v>2021</v>
      </c>
      <c r="C6519" s="4" t="str">
        <f>INDEX(Index!$B$1:$B$500,MATCH($F6519,Index!$A$1:$A$500,0)
)</f>
        <v>DEN</v>
      </c>
      <c r="D6519" s="4">
        <v>0</v>
      </c>
      <c r="E6519" s="141">
        <f t="shared" si="101"/>
        <v>-8.9930270892724207E-2</v>
      </c>
      <c r="F6519" s="3" t="s">
        <v>39</v>
      </c>
      <c r="G6519" s="3">
        <v>22</v>
      </c>
      <c r="H6519" s="125">
        <v>-8.9930270892724207E-2</v>
      </c>
      <c r="I6519" s="3"/>
      <c r="J6519" s="3"/>
      <c r="K6519" s="3" t="s">
        <v>209</v>
      </c>
      <c r="L6519" s="125">
        <v>-2.68721488326161E-2</v>
      </c>
      <c r="M6519" s="3">
        <v>19</v>
      </c>
      <c r="N6519" s="125">
        <v>1.9661534862278701E-2</v>
      </c>
      <c r="O6519" s="3">
        <v>22</v>
      </c>
      <c r="P6519" s="125">
        <v>-4.3396587197829399E-2</v>
      </c>
      <c r="Q6519" s="3">
        <v>30</v>
      </c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  <c r="AC6519" s="3"/>
      <c r="AD6519" s="3"/>
    </row>
    <row r="6520" spans="1:30" hidden="1" x14ac:dyDescent="0.25">
      <c r="A6520" s="2">
        <v>17</v>
      </c>
      <c r="B6520" s="2">
        <v>2021</v>
      </c>
      <c r="C6520" s="4" t="str">
        <f>INDEX(Index!$B$1:$B$500,MATCH($F6520,Index!$A$1:$A$500,0)
)</f>
        <v>PIT</v>
      </c>
      <c r="D6520" s="4">
        <v>0</v>
      </c>
      <c r="E6520" s="141">
        <f t="shared" si="101"/>
        <v>-0.11292700401108641</v>
      </c>
      <c r="F6520" s="3" t="s">
        <v>32</v>
      </c>
      <c r="G6520" s="3">
        <v>23</v>
      </c>
      <c r="H6520" s="125">
        <v>-0.11292700401108641</v>
      </c>
      <c r="I6520" s="3"/>
      <c r="J6520" s="3"/>
      <c r="K6520" s="3" t="s">
        <v>264</v>
      </c>
      <c r="L6520" s="125">
        <v>-0.10695544736271299</v>
      </c>
      <c r="M6520" s="3">
        <v>23</v>
      </c>
      <c r="N6520" s="125">
        <v>5.5127478862563896E-3</v>
      </c>
      <c r="O6520" s="3">
        <v>18</v>
      </c>
      <c r="P6520" s="125">
        <v>-4.58808762117022E-4</v>
      </c>
      <c r="Q6520" s="3">
        <v>19</v>
      </c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  <c r="AC6520" s="3"/>
      <c r="AD6520" s="3"/>
    </row>
    <row r="6521" spans="1:30" hidden="1" x14ac:dyDescent="0.25">
      <c r="A6521" s="2">
        <v>17</v>
      </c>
      <c r="B6521" s="2">
        <v>2021</v>
      </c>
      <c r="C6521" s="4" t="str">
        <f>INDEX(Index!$B$1:$B$500,MATCH($F6521,Index!$A$1:$A$500,0)
)</f>
        <v>MIA</v>
      </c>
      <c r="D6521" s="4">
        <v>0</v>
      </c>
      <c r="E6521" s="141">
        <f t="shared" si="101"/>
        <v>-0.13820512935060822</v>
      </c>
      <c r="F6521" s="3" t="s">
        <v>4</v>
      </c>
      <c r="G6521" s="3">
        <v>24</v>
      </c>
      <c r="H6521" s="125">
        <v>-0.13820512935060822</v>
      </c>
      <c r="I6521" s="3"/>
      <c r="J6521" s="3"/>
      <c r="K6521" s="3" t="s">
        <v>210</v>
      </c>
      <c r="L6521" s="125">
        <v>-0.13238417605331701</v>
      </c>
      <c r="M6521" s="3">
        <v>27</v>
      </c>
      <c r="N6521" s="125">
        <v>-3.03391235856958E-2</v>
      </c>
      <c r="O6521" s="3">
        <v>11</v>
      </c>
      <c r="P6521" s="125">
        <v>-3.6160076882987002E-2</v>
      </c>
      <c r="Q6521" s="3">
        <v>29</v>
      </c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  <c r="AC6521" s="3"/>
      <c r="AD6521" s="3"/>
    </row>
    <row r="6522" spans="1:30" hidden="1" x14ac:dyDescent="0.25">
      <c r="A6522" s="2">
        <v>17</v>
      </c>
      <c r="B6522" s="2">
        <v>2021</v>
      </c>
      <c r="C6522" s="4" t="str">
        <f>INDEX(Index!$B$1:$B$500,MATCH($F6522,Index!$A$1:$A$500,0)
)</f>
        <v>WAS</v>
      </c>
      <c r="D6522" s="4">
        <v>0</v>
      </c>
      <c r="E6522" s="141">
        <f t="shared" si="101"/>
        <v>-0.13988797375111189</v>
      </c>
      <c r="F6522" s="3" t="s">
        <v>26</v>
      </c>
      <c r="G6522" s="3">
        <v>25</v>
      </c>
      <c r="H6522" s="125">
        <v>-0.13988797375111189</v>
      </c>
      <c r="I6522" s="3"/>
      <c r="J6522" s="3"/>
      <c r="K6522" s="3" t="s">
        <v>208</v>
      </c>
      <c r="L6522" s="125">
        <v>-3.2122191376945497E-2</v>
      </c>
      <c r="M6522" s="3">
        <v>20</v>
      </c>
      <c r="N6522" s="125">
        <v>0.121337978076566</v>
      </c>
      <c r="O6522" s="3">
        <v>28</v>
      </c>
      <c r="P6522" s="125">
        <v>1.3572195702399601E-2</v>
      </c>
      <c r="Q6522" s="3">
        <v>10</v>
      </c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  <c r="AC6522" s="3"/>
      <c r="AD6522" s="3"/>
    </row>
    <row r="6523" spans="1:30" hidden="1" x14ac:dyDescent="0.25">
      <c r="A6523" s="2">
        <v>17</v>
      </c>
      <c r="B6523" s="2">
        <v>2021</v>
      </c>
      <c r="C6523" s="4" t="str">
        <f>INDEX(Index!$B$1:$B$500,MATCH($F6523,Index!$A$1:$A$500,0)
)</f>
        <v>NYJ</v>
      </c>
      <c r="D6523" s="4">
        <v>0</v>
      </c>
      <c r="E6523" s="141">
        <f t="shared" si="101"/>
        <v>-0.2136739195557085</v>
      </c>
      <c r="F6523" s="3" t="s">
        <v>9</v>
      </c>
      <c r="G6523" s="3">
        <v>26</v>
      </c>
      <c r="H6523" s="125">
        <v>-0.2136739195557085</v>
      </c>
      <c r="I6523" s="3"/>
      <c r="J6523" s="3"/>
      <c r="K6523" s="3" t="s">
        <v>211</v>
      </c>
      <c r="L6523" s="125">
        <v>-7.8838089454194807E-2</v>
      </c>
      <c r="M6523" s="3">
        <v>22</v>
      </c>
      <c r="N6523" s="125">
        <v>0.174186612918033</v>
      </c>
      <c r="O6523" s="3">
        <v>32</v>
      </c>
      <c r="P6523" s="125">
        <v>3.9350782816519297E-2</v>
      </c>
      <c r="Q6523" s="3">
        <v>3</v>
      </c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3"/>
      <c r="AD6523" s="3"/>
    </row>
    <row r="6524" spans="1:30" hidden="1" x14ac:dyDescent="0.25">
      <c r="A6524" s="2">
        <v>17</v>
      </c>
      <c r="B6524" s="2">
        <v>2021</v>
      </c>
      <c r="C6524" s="4" t="str">
        <f>INDEX(Index!$B$1:$B$500,MATCH($F6524,Index!$A$1:$A$500,0)
)</f>
        <v>CAR</v>
      </c>
      <c r="D6524" s="4">
        <v>0</v>
      </c>
      <c r="E6524" s="141">
        <f t="shared" si="101"/>
        <v>-0.23511819914519824</v>
      </c>
      <c r="F6524" s="3" t="s">
        <v>51</v>
      </c>
      <c r="G6524" s="3">
        <v>27</v>
      </c>
      <c r="H6524" s="125">
        <v>-0.23511819914519824</v>
      </c>
      <c r="I6524" s="3"/>
      <c r="J6524" s="3"/>
      <c r="K6524" s="3" t="s">
        <v>212</v>
      </c>
      <c r="L6524" s="125">
        <v>-0.22318822269555499</v>
      </c>
      <c r="M6524" s="3">
        <v>30</v>
      </c>
      <c r="N6524" s="125">
        <v>-8.0509837017375407E-3</v>
      </c>
      <c r="O6524" s="3">
        <v>16</v>
      </c>
      <c r="P6524" s="125">
        <v>-1.9980960151380799E-2</v>
      </c>
      <c r="Q6524" s="3">
        <v>25</v>
      </c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  <c r="AC6524" s="3"/>
      <c r="AD6524" s="3"/>
    </row>
    <row r="6525" spans="1:30" hidden="1" x14ac:dyDescent="0.25">
      <c r="A6525" s="2">
        <v>17</v>
      </c>
      <c r="B6525" s="2">
        <v>2021</v>
      </c>
      <c r="C6525" s="4" t="str">
        <f>INDEX(Index!$B$1:$B$500,MATCH($F6525,Index!$A$1:$A$500,0)
)</f>
        <v>HOU</v>
      </c>
      <c r="D6525" s="4">
        <v>0</v>
      </c>
      <c r="E6525" s="141">
        <f t="shared" si="101"/>
        <v>-0.24520133704848102</v>
      </c>
      <c r="F6525" s="3" t="s">
        <v>49</v>
      </c>
      <c r="G6525" s="3">
        <v>28</v>
      </c>
      <c r="H6525" s="125">
        <v>-0.24520133704848102</v>
      </c>
      <c r="I6525" s="3"/>
      <c r="J6525" s="3"/>
      <c r="K6525" s="3" t="s">
        <v>211</v>
      </c>
      <c r="L6525" s="125">
        <v>-0.229636607257343</v>
      </c>
      <c r="M6525" s="3">
        <v>31</v>
      </c>
      <c r="N6525" s="125">
        <v>2.7643362679381799E-2</v>
      </c>
      <c r="O6525" s="3">
        <v>23</v>
      </c>
      <c r="P6525" s="125">
        <v>1.20786328882438E-2</v>
      </c>
      <c r="Q6525" s="3">
        <v>11</v>
      </c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  <c r="AC6525" s="3"/>
      <c r="AD6525" s="3"/>
    </row>
    <row r="6526" spans="1:30" hidden="1" x14ac:dyDescent="0.25">
      <c r="A6526" s="2">
        <v>17</v>
      </c>
      <c r="B6526" s="2">
        <v>2021</v>
      </c>
      <c r="C6526" s="4" t="str">
        <f>INDEX(Index!$B$1:$B$500,MATCH($F6526,Index!$A$1:$A$500,0)
)</f>
        <v>ATL</v>
      </c>
      <c r="D6526" s="4">
        <v>0</v>
      </c>
      <c r="E6526" s="141">
        <f t="shared" si="101"/>
        <v>-0.27490533116885368</v>
      </c>
      <c r="F6526" s="3" t="s">
        <v>43</v>
      </c>
      <c r="G6526" s="3">
        <v>29</v>
      </c>
      <c r="H6526" s="125">
        <v>-0.27490533116885368</v>
      </c>
      <c r="I6526" s="3"/>
      <c r="J6526" s="3"/>
      <c r="K6526" s="3" t="s">
        <v>209</v>
      </c>
      <c r="L6526" s="125">
        <v>-0.12918381437128801</v>
      </c>
      <c r="M6526" s="3">
        <v>26</v>
      </c>
      <c r="N6526" s="125">
        <v>0.12563879462813801</v>
      </c>
      <c r="O6526" s="3">
        <v>29</v>
      </c>
      <c r="P6526" s="125">
        <v>-2.0082722169427698E-2</v>
      </c>
      <c r="Q6526" s="3">
        <v>26</v>
      </c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  <c r="AC6526" s="3"/>
      <c r="AD6526" s="3"/>
    </row>
    <row r="6527" spans="1:30" hidden="1" x14ac:dyDescent="0.25">
      <c r="A6527" s="2">
        <v>17</v>
      </c>
      <c r="B6527" s="2">
        <v>2021</v>
      </c>
      <c r="C6527" s="4" t="str">
        <f>INDEX(Index!$B$1:$B$500,MATCH($F6527,Index!$A$1:$A$500,0)
)</f>
        <v>NYG</v>
      </c>
      <c r="D6527" s="4">
        <v>0</v>
      </c>
      <c r="E6527" s="141">
        <f t="shared" si="101"/>
        <v>-0.28444979538262366</v>
      </c>
      <c r="F6527" s="3" t="s">
        <v>15</v>
      </c>
      <c r="G6527" s="3">
        <v>30</v>
      </c>
      <c r="H6527" s="125">
        <v>-0.28444979538262366</v>
      </c>
      <c r="I6527" s="3"/>
      <c r="J6527" s="3"/>
      <c r="K6527" s="3" t="s">
        <v>211</v>
      </c>
      <c r="L6527" s="125">
        <v>-0.24490773303632901</v>
      </c>
      <c r="M6527" s="3">
        <v>32</v>
      </c>
      <c r="N6527" s="125">
        <v>4.7308102430327299E-2</v>
      </c>
      <c r="O6527" s="3">
        <v>25</v>
      </c>
      <c r="P6527" s="125">
        <v>7.7660400840326698E-3</v>
      </c>
      <c r="Q6527" s="3">
        <v>15</v>
      </c>
      <c r="R6527" s="3"/>
      <c r="S6527" s="3"/>
      <c r="T6527" s="3"/>
      <c r="U6527" s="3"/>
      <c r="V6527" s="3"/>
      <c r="W6527" s="3"/>
      <c r="X6527" s="3"/>
      <c r="Y6527" s="3"/>
      <c r="Z6527" s="3"/>
      <c r="AA6527" s="3"/>
      <c r="AB6527" s="3"/>
      <c r="AC6527" s="3"/>
      <c r="AD6527" s="3"/>
    </row>
    <row r="6528" spans="1:30" hidden="1" x14ac:dyDescent="0.25">
      <c r="A6528" s="2">
        <v>17</v>
      </c>
      <c r="B6528" s="2">
        <v>2021</v>
      </c>
      <c r="C6528" s="4" t="str">
        <f>INDEX(Index!$B$1:$B$500,MATCH($F6528,Index!$A$1:$A$500,0)
)</f>
        <v>DET</v>
      </c>
      <c r="D6528" s="4">
        <v>0</v>
      </c>
      <c r="E6528" s="141">
        <f t="shared" si="101"/>
        <v>-0.30614174924330789</v>
      </c>
      <c r="F6528" s="3" t="s">
        <v>21</v>
      </c>
      <c r="G6528" s="3">
        <v>31</v>
      </c>
      <c r="H6528" s="125">
        <v>-0.30614174924330789</v>
      </c>
      <c r="I6528" s="3"/>
      <c r="J6528" s="3"/>
      <c r="K6528" s="3" t="s">
        <v>340</v>
      </c>
      <c r="L6528" s="125">
        <v>-0.19297908614168</v>
      </c>
      <c r="M6528" s="3">
        <v>29</v>
      </c>
      <c r="N6528" s="125">
        <v>0.12846234630317899</v>
      </c>
      <c r="O6528" s="3">
        <v>30</v>
      </c>
      <c r="P6528" s="125">
        <v>1.52996832015511E-2</v>
      </c>
      <c r="Q6528" s="3">
        <v>8</v>
      </c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3"/>
      <c r="AD6528" s="3"/>
    </row>
    <row r="6529" spans="1:30" hidden="1" x14ac:dyDescent="0.25">
      <c r="A6529" s="2">
        <v>17</v>
      </c>
      <c r="B6529" s="2">
        <v>2021</v>
      </c>
      <c r="C6529" s="4" t="str">
        <f>INDEX(Index!$B$1:$B$500,MATCH($F6529,Index!$A$1:$A$500,0)
)</f>
        <v>JAX</v>
      </c>
      <c r="D6529" s="4">
        <v>0</v>
      </c>
      <c r="E6529" s="141">
        <f t="shared" si="101"/>
        <v>-0.36401718873468542</v>
      </c>
      <c r="F6529" s="3" t="s">
        <v>12</v>
      </c>
      <c r="G6529" s="3">
        <v>32</v>
      </c>
      <c r="H6529" s="125">
        <v>-0.36401718873468542</v>
      </c>
      <c r="I6529" s="3"/>
      <c r="J6529" s="3"/>
      <c r="K6529" s="3" t="s">
        <v>213</v>
      </c>
      <c r="L6529" s="125">
        <v>-0.16083184563368</v>
      </c>
      <c r="M6529" s="3">
        <v>28</v>
      </c>
      <c r="N6529" s="125">
        <v>0.15637887577429499</v>
      </c>
      <c r="O6529" s="3">
        <v>31</v>
      </c>
      <c r="P6529" s="125">
        <v>-4.6806467326710399E-2</v>
      </c>
      <c r="Q6529" s="3">
        <v>31</v>
      </c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  <c r="AC6529" s="3"/>
      <c r="AD6529" s="3"/>
    </row>
    <row r="6530" spans="1:30" hidden="1" x14ac:dyDescent="0.25">
      <c r="A6530" s="2">
        <v>18</v>
      </c>
      <c r="B6530" s="2">
        <v>2021</v>
      </c>
      <c r="C6530" s="4" t="str">
        <f>INDEX(Index!$B$1:$B$500,MATCH($F6530,Index!$A$1:$A$500,0)
)</f>
        <v>DAL</v>
      </c>
      <c r="D6530" s="4">
        <v>0</v>
      </c>
      <c r="E6530" s="141">
        <f t="shared" ref="E6530:E6593" si="102">IF(D6530=1,H6530/100,H6530)</f>
        <v>0.29327806946976809</v>
      </c>
      <c r="F6530" s="3" t="s">
        <v>3</v>
      </c>
      <c r="G6530" s="3">
        <v>1</v>
      </c>
      <c r="H6530" s="125">
        <v>0.29327806946976809</v>
      </c>
      <c r="I6530" s="3"/>
      <c r="J6530" s="3"/>
      <c r="K6530" s="3" t="s">
        <v>341</v>
      </c>
      <c r="L6530" s="125">
        <v>0.15782424838665601</v>
      </c>
      <c r="M6530" s="3">
        <v>4</v>
      </c>
      <c r="N6530" s="125">
        <v>-0.114295189813058</v>
      </c>
      <c r="O6530" s="3">
        <v>4</v>
      </c>
      <c r="P6530" s="125">
        <v>2.1158631270054101E-2</v>
      </c>
      <c r="Q6530" s="3">
        <v>6</v>
      </c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  <c r="AC6530" s="3"/>
      <c r="AD6530" s="3"/>
    </row>
    <row r="6531" spans="1:30" hidden="1" x14ac:dyDescent="0.25">
      <c r="A6531" s="2">
        <v>18</v>
      </c>
      <c r="B6531" s="2">
        <v>2021</v>
      </c>
      <c r="C6531" s="4" t="str">
        <f>INDEX(Index!$B$1:$B$500,MATCH($F6531,Index!$A$1:$A$500,0)
)</f>
        <v>BUF</v>
      </c>
      <c r="D6531" s="4">
        <v>0</v>
      </c>
      <c r="E6531" s="141">
        <f t="shared" si="102"/>
        <v>0.27268202981167206</v>
      </c>
      <c r="F6531" s="3" t="s">
        <v>0</v>
      </c>
      <c r="G6531" s="3">
        <v>2</v>
      </c>
      <c r="H6531" s="125">
        <v>0.27268202981167206</v>
      </c>
      <c r="I6531" s="3"/>
      <c r="J6531" s="3"/>
      <c r="K6531" s="3" t="s">
        <v>342</v>
      </c>
      <c r="L6531" s="125">
        <v>7.7905142438824099E-2</v>
      </c>
      <c r="M6531" s="3">
        <v>9</v>
      </c>
      <c r="N6531" s="125">
        <v>-0.19618405641290201</v>
      </c>
      <c r="O6531" s="3">
        <v>1</v>
      </c>
      <c r="P6531" s="125">
        <v>-1.4071690400540801E-3</v>
      </c>
      <c r="Q6531" s="3">
        <v>19</v>
      </c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  <c r="AC6531" s="3"/>
      <c r="AD6531" s="3"/>
    </row>
    <row r="6532" spans="1:30" hidden="1" x14ac:dyDescent="0.25">
      <c r="A6532" s="2">
        <v>18</v>
      </c>
      <c r="B6532" s="2">
        <v>2021</v>
      </c>
      <c r="C6532" s="4" t="str">
        <f>INDEX(Index!$B$1:$B$500,MATCH($F6532,Index!$A$1:$A$500,0)
)</f>
        <v>LAR</v>
      </c>
      <c r="D6532" s="4">
        <v>0</v>
      </c>
      <c r="E6532" s="141">
        <f t="shared" si="102"/>
        <v>0.24939086414301248</v>
      </c>
      <c r="F6532" s="3" t="s">
        <v>42</v>
      </c>
      <c r="G6532" s="3">
        <v>3</v>
      </c>
      <c r="H6532" s="125">
        <v>0.24939086414301248</v>
      </c>
      <c r="I6532" s="3"/>
      <c r="J6532" s="3"/>
      <c r="K6532" s="3" t="s">
        <v>341</v>
      </c>
      <c r="L6532" s="125">
        <v>0.10326321810990299</v>
      </c>
      <c r="M6532" s="3">
        <v>8</v>
      </c>
      <c r="N6532" s="125">
        <v>-0.120794609851267</v>
      </c>
      <c r="O6532" s="3">
        <v>3</v>
      </c>
      <c r="P6532" s="125">
        <v>2.5333036181842499E-2</v>
      </c>
      <c r="Q6532" s="3">
        <v>4</v>
      </c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  <c r="AC6532" s="3"/>
      <c r="AD6532" s="3"/>
    </row>
    <row r="6533" spans="1:30" hidden="1" x14ac:dyDescent="0.25">
      <c r="A6533" s="2">
        <v>18</v>
      </c>
      <c r="B6533" s="2">
        <v>2021</v>
      </c>
      <c r="C6533" s="4" t="str">
        <f>INDEX(Index!$B$1:$B$500,MATCH($F6533,Index!$A$1:$A$500,0)
)</f>
        <v>TB</v>
      </c>
      <c r="D6533" s="4">
        <v>0</v>
      </c>
      <c r="E6533" s="141">
        <f t="shared" si="102"/>
        <v>0.23860796821794472</v>
      </c>
      <c r="F6533" s="3" t="s">
        <v>38</v>
      </c>
      <c r="G6533" s="3">
        <v>4</v>
      </c>
      <c r="H6533" s="125">
        <v>0.23860796821794472</v>
      </c>
      <c r="I6533" s="3"/>
      <c r="J6533" s="3"/>
      <c r="K6533" s="3" t="s">
        <v>343</v>
      </c>
      <c r="L6533" s="125">
        <v>0.242454554185775</v>
      </c>
      <c r="M6533" s="3">
        <v>1</v>
      </c>
      <c r="N6533" s="125">
        <v>-1.9947912675830001E-2</v>
      </c>
      <c r="O6533" s="3">
        <v>13</v>
      </c>
      <c r="P6533" s="125">
        <v>-2.3794498643660299E-2</v>
      </c>
      <c r="Q6533" s="3">
        <v>27</v>
      </c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  <c r="AC6533" s="3"/>
      <c r="AD6533" s="3"/>
    </row>
    <row r="6534" spans="1:30" hidden="1" x14ac:dyDescent="0.25">
      <c r="A6534" s="2">
        <v>18</v>
      </c>
      <c r="B6534" s="2">
        <v>2021</v>
      </c>
      <c r="C6534" s="4" t="str">
        <f>INDEX(Index!$B$1:$B$500,MATCH($F6534,Index!$A$1:$A$500,0)
)</f>
        <v>SF</v>
      </c>
      <c r="D6534" s="4">
        <v>0</v>
      </c>
      <c r="E6534" s="141">
        <f t="shared" si="102"/>
        <v>0.2134723494550021</v>
      </c>
      <c r="F6534" s="3" t="s">
        <v>1</v>
      </c>
      <c r="G6534" s="3">
        <v>5</v>
      </c>
      <c r="H6534" s="125">
        <v>0.2134723494550021</v>
      </c>
      <c r="I6534" s="3"/>
      <c r="J6534" s="3"/>
      <c r="K6534" s="3" t="s">
        <v>344</v>
      </c>
      <c r="L6534" s="125">
        <v>0.135158959886203</v>
      </c>
      <c r="M6534" s="3">
        <v>6</v>
      </c>
      <c r="N6534" s="125">
        <v>-0.101856291008891</v>
      </c>
      <c r="O6534" s="3">
        <v>5</v>
      </c>
      <c r="P6534" s="125">
        <v>-2.3542901440091898E-2</v>
      </c>
      <c r="Q6534" s="3">
        <v>26</v>
      </c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  <c r="AC6534" s="3"/>
      <c r="AD6534" s="3"/>
    </row>
    <row r="6535" spans="1:30" hidden="1" x14ac:dyDescent="0.25">
      <c r="A6535" s="2">
        <v>18</v>
      </c>
      <c r="B6535" s="2">
        <v>2021</v>
      </c>
      <c r="C6535" s="4" t="str">
        <f>INDEX(Index!$B$1:$B$500,MATCH($F6535,Index!$A$1:$A$500,0)
)</f>
        <v>KC</v>
      </c>
      <c r="D6535" s="4">
        <v>0</v>
      </c>
      <c r="E6535" s="141">
        <f t="shared" si="102"/>
        <v>0.2039888303227621</v>
      </c>
      <c r="F6535" s="3" t="s">
        <v>5</v>
      </c>
      <c r="G6535" s="3">
        <v>6</v>
      </c>
      <c r="H6535" s="125">
        <v>0.2039888303227621</v>
      </c>
      <c r="I6535" s="3"/>
      <c r="J6535" s="3"/>
      <c r="K6535" s="3" t="s">
        <v>341</v>
      </c>
      <c r="L6535" s="125">
        <v>0.19090956807265</v>
      </c>
      <c r="M6535" s="3">
        <v>3</v>
      </c>
      <c r="N6535" s="125">
        <v>2.37572095937417E-2</v>
      </c>
      <c r="O6535" s="3">
        <v>22</v>
      </c>
      <c r="P6535" s="125">
        <v>3.6836471843853802E-2</v>
      </c>
      <c r="Q6535" s="3">
        <v>3</v>
      </c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  <c r="AC6535" s="3"/>
      <c r="AD6535" s="3"/>
    </row>
    <row r="6536" spans="1:30" hidden="1" x14ac:dyDescent="0.25">
      <c r="A6536" s="2">
        <v>18</v>
      </c>
      <c r="B6536" s="2">
        <v>2021</v>
      </c>
      <c r="C6536" s="4" t="str">
        <f>INDEX(Index!$B$1:$B$500,MATCH($F6536,Index!$A$1:$A$500,0)
)</f>
        <v>GB</v>
      </c>
      <c r="D6536" s="4">
        <v>0</v>
      </c>
      <c r="E6536" s="141">
        <f t="shared" si="102"/>
        <v>0.1680702889061379</v>
      </c>
      <c r="F6536" s="3" t="s">
        <v>20</v>
      </c>
      <c r="G6536" s="3">
        <v>7</v>
      </c>
      <c r="H6536" s="125">
        <v>0.1680702889061379</v>
      </c>
      <c r="I6536" s="3"/>
      <c r="J6536" s="3"/>
      <c r="K6536" s="3" t="s">
        <v>343</v>
      </c>
      <c r="L6536" s="125">
        <v>0.19237315736331001</v>
      </c>
      <c r="M6536" s="3">
        <v>2</v>
      </c>
      <c r="N6536" s="125">
        <v>-2.4313450132550599E-2</v>
      </c>
      <c r="O6536" s="3">
        <v>12</v>
      </c>
      <c r="P6536" s="125">
        <v>-4.86163185897227E-2</v>
      </c>
      <c r="Q6536" s="3">
        <v>32</v>
      </c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  <c r="AC6536" s="3"/>
      <c r="AD6536" s="3"/>
    </row>
    <row r="6537" spans="1:30" hidden="1" x14ac:dyDescent="0.25">
      <c r="A6537" s="2">
        <v>18</v>
      </c>
      <c r="B6537" s="2">
        <v>2021</v>
      </c>
      <c r="C6537" s="4" t="str">
        <f>INDEX(Index!$B$1:$B$500,MATCH($F6537,Index!$A$1:$A$500,0)
)</f>
        <v>NE</v>
      </c>
      <c r="D6537" s="4">
        <v>0</v>
      </c>
      <c r="E6537" s="141">
        <f t="shared" si="102"/>
        <v>0.15997743027820205</v>
      </c>
      <c r="F6537" s="3" t="s">
        <v>17</v>
      </c>
      <c r="G6537" s="3">
        <v>8</v>
      </c>
      <c r="H6537" s="125">
        <v>0.15997743027820205</v>
      </c>
      <c r="I6537" s="3"/>
      <c r="J6537" s="3"/>
      <c r="K6537" s="3" t="s">
        <v>344</v>
      </c>
      <c r="L6537" s="125">
        <v>6.9936991620680095E-2</v>
      </c>
      <c r="M6537" s="3">
        <v>10</v>
      </c>
      <c r="N6537" s="125">
        <v>-9.0471497156216302E-2</v>
      </c>
      <c r="O6537" s="3">
        <v>6</v>
      </c>
      <c r="P6537" s="125">
        <v>-4.3105849869434402E-4</v>
      </c>
      <c r="Q6537" s="3">
        <v>18</v>
      </c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  <c r="AC6537" s="3"/>
      <c r="AD6537" s="3"/>
    </row>
    <row r="6538" spans="1:30" hidden="1" x14ac:dyDescent="0.25">
      <c r="A6538" s="2">
        <v>18</v>
      </c>
      <c r="B6538" s="2">
        <v>2021</v>
      </c>
      <c r="C6538" s="4" t="str">
        <f>INDEX(Index!$B$1:$B$500,MATCH($F6538,Index!$A$1:$A$500,0)
)</f>
        <v>SEA</v>
      </c>
      <c r="D6538" s="4">
        <v>0</v>
      </c>
      <c r="E6538" s="141">
        <f t="shared" si="102"/>
        <v>0.1316207635172858</v>
      </c>
      <c r="F6538" s="3" t="s">
        <v>30</v>
      </c>
      <c r="G6538" s="3">
        <v>9</v>
      </c>
      <c r="H6538" s="125">
        <v>0.1316207635172858</v>
      </c>
      <c r="I6538" s="3"/>
      <c r="J6538" s="3"/>
      <c r="K6538" s="3" t="s">
        <v>345</v>
      </c>
      <c r="L6538" s="125">
        <v>0.12115236676836801</v>
      </c>
      <c r="M6538" s="3">
        <v>7</v>
      </c>
      <c r="N6538" s="125">
        <v>1.41544969960466E-2</v>
      </c>
      <c r="O6538" s="3">
        <v>20</v>
      </c>
      <c r="P6538" s="125">
        <v>2.4622893744964399E-2</v>
      </c>
      <c r="Q6538" s="3">
        <v>5</v>
      </c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  <c r="AC6538" s="3"/>
      <c r="AD6538" s="3"/>
    </row>
    <row r="6539" spans="1:30" hidden="1" x14ac:dyDescent="0.25">
      <c r="A6539" s="2">
        <v>18</v>
      </c>
      <c r="B6539" s="2">
        <v>2021</v>
      </c>
      <c r="C6539" s="4" t="str">
        <f>INDEX(Index!$B$1:$B$500,MATCH($F6539,Index!$A$1:$A$500,0)
)</f>
        <v>ARI</v>
      </c>
      <c r="D6539" s="4">
        <v>0</v>
      </c>
      <c r="E6539" s="141">
        <f t="shared" si="102"/>
        <v>0.10684663993114417</v>
      </c>
      <c r="F6539" s="3" t="s">
        <v>23</v>
      </c>
      <c r="G6539" s="3">
        <v>10</v>
      </c>
      <c r="H6539" s="125">
        <v>0.10684663993114417</v>
      </c>
      <c r="I6539" s="3"/>
      <c r="J6539" s="3"/>
      <c r="K6539" s="3" t="s">
        <v>342</v>
      </c>
      <c r="L6539" s="125">
        <v>3.5732381863319999E-2</v>
      </c>
      <c r="M6539" s="3">
        <v>14</v>
      </c>
      <c r="N6539" s="125">
        <v>-7.5525873413928094E-2</v>
      </c>
      <c r="O6539" s="3">
        <v>7</v>
      </c>
      <c r="P6539" s="125">
        <v>-4.4116153461039196E-3</v>
      </c>
      <c r="Q6539" s="3">
        <v>20</v>
      </c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  <c r="AC6539" s="3"/>
      <c r="AD6539" s="3"/>
    </row>
    <row r="6540" spans="1:30" hidden="1" x14ac:dyDescent="0.25">
      <c r="A6540" s="2">
        <v>18</v>
      </c>
      <c r="B6540" s="2">
        <v>2021</v>
      </c>
      <c r="C6540" s="4" t="str">
        <f>INDEX(Index!$B$1:$B$500,MATCH($F6540,Index!$A$1:$A$500,0)
)</f>
        <v>IND</v>
      </c>
      <c r="D6540" s="4">
        <v>0</v>
      </c>
      <c r="E6540" s="141">
        <f t="shared" si="102"/>
        <v>9.2766196878185034E-2</v>
      </c>
      <c r="F6540" s="3" t="s">
        <v>35</v>
      </c>
      <c r="G6540" s="3">
        <v>11</v>
      </c>
      <c r="H6540" s="125">
        <v>9.2766196878185034E-2</v>
      </c>
      <c r="I6540" s="3"/>
      <c r="J6540" s="3"/>
      <c r="K6540" s="3" t="s">
        <v>346</v>
      </c>
      <c r="L6540" s="125">
        <v>5.5870763503459701E-2</v>
      </c>
      <c r="M6540" s="3">
        <v>12</v>
      </c>
      <c r="N6540" s="125">
        <v>-3.3307920489578202E-2</v>
      </c>
      <c r="O6540" s="3">
        <v>11</v>
      </c>
      <c r="P6540" s="125">
        <v>3.5875128851471298E-3</v>
      </c>
      <c r="Q6540" s="3">
        <v>14</v>
      </c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  <c r="AC6540" s="3"/>
      <c r="AD6540" s="3"/>
    </row>
    <row r="6541" spans="1:30" hidden="1" x14ac:dyDescent="0.25">
      <c r="A6541" s="2">
        <v>18</v>
      </c>
      <c r="B6541" s="2">
        <v>2021</v>
      </c>
      <c r="C6541" s="4" t="str">
        <f>INDEX(Index!$B$1:$B$500,MATCH($F6541,Index!$A$1:$A$500,0)
)</f>
        <v>CLE</v>
      </c>
      <c r="D6541" s="4">
        <v>0</v>
      </c>
      <c r="E6541" s="141">
        <f t="shared" si="102"/>
        <v>5.2798916318692511E-2</v>
      </c>
      <c r="F6541" s="3" t="s">
        <v>10</v>
      </c>
      <c r="G6541" s="3">
        <v>12</v>
      </c>
      <c r="H6541" s="125">
        <v>5.2798916318692511E-2</v>
      </c>
      <c r="I6541" s="3"/>
      <c r="J6541" s="3"/>
      <c r="K6541" s="3" t="s">
        <v>347</v>
      </c>
      <c r="L6541" s="125">
        <v>3.2074893057765202E-2</v>
      </c>
      <c r="M6541" s="3">
        <v>15</v>
      </c>
      <c r="N6541" s="125">
        <v>-3.9667777705922301E-2</v>
      </c>
      <c r="O6541" s="3">
        <v>8</v>
      </c>
      <c r="P6541" s="125">
        <v>-1.8943754444994999E-2</v>
      </c>
      <c r="Q6541" s="3">
        <v>25</v>
      </c>
      <c r="R6541" s="3"/>
      <c r="S6541" s="3"/>
      <c r="T6541" s="3"/>
      <c r="U6541" s="3"/>
      <c r="V6541" s="3"/>
      <c r="W6541" s="3"/>
      <c r="X6541" s="3"/>
      <c r="Y6541" s="3"/>
      <c r="Z6541" s="3"/>
      <c r="AA6541" s="3"/>
      <c r="AB6541" s="3"/>
      <c r="AC6541" s="3"/>
      <c r="AD6541" s="3"/>
    </row>
    <row r="6542" spans="1:30" hidden="1" x14ac:dyDescent="0.25">
      <c r="A6542" s="2">
        <v>18</v>
      </c>
      <c r="B6542" s="2">
        <v>2021</v>
      </c>
      <c r="C6542" s="4" t="str">
        <f>INDEX(Index!$B$1:$B$500,MATCH($F6542,Index!$A$1:$A$500,0)
)</f>
        <v>MIN</v>
      </c>
      <c r="D6542" s="4">
        <v>0</v>
      </c>
      <c r="E6542" s="141">
        <f t="shared" si="102"/>
        <v>4.5703952114615108E-2</v>
      </c>
      <c r="F6542" s="3" t="s">
        <v>46</v>
      </c>
      <c r="G6542" s="3">
        <v>13</v>
      </c>
      <c r="H6542" s="125">
        <v>4.5703952114615108E-2</v>
      </c>
      <c r="I6542" s="3"/>
      <c r="J6542" s="3"/>
      <c r="K6542" s="3" t="s">
        <v>347</v>
      </c>
      <c r="L6542" s="125">
        <v>5.0537541972801102E-2</v>
      </c>
      <c r="M6542" s="3">
        <v>13</v>
      </c>
      <c r="N6542" s="125">
        <v>8.8833566002704308E-3</v>
      </c>
      <c r="O6542" s="3">
        <v>19</v>
      </c>
      <c r="P6542" s="125">
        <v>4.0497667420844397E-3</v>
      </c>
      <c r="Q6542" s="3">
        <v>13</v>
      </c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3"/>
      <c r="AC6542" s="3"/>
      <c r="AD6542" s="3"/>
    </row>
    <row r="6543" spans="1:30" hidden="1" x14ac:dyDescent="0.25">
      <c r="A6543" s="2">
        <v>18</v>
      </c>
      <c r="B6543" s="2">
        <v>2021</v>
      </c>
      <c r="C6543" s="4" t="str">
        <f>INDEX(Index!$B$1:$B$500,MATCH($F6543,Index!$A$1:$A$500,0)
)</f>
        <v>LAC</v>
      </c>
      <c r="D6543" s="4">
        <v>0</v>
      </c>
      <c r="E6543" s="141">
        <f t="shared" si="102"/>
        <v>3.8737932052629695E-2</v>
      </c>
      <c r="F6543" s="3" t="s">
        <v>28</v>
      </c>
      <c r="G6543" s="3">
        <v>14</v>
      </c>
      <c r="H6543" s="125">
        <v>3.8737932052629695E-2</v>
      </c>
      <c r="I6543" s="3"/>
      <c r="J6543" s="3"/>
      <c r="K6543" s="3" t="s">
        <v>346</v>
      </c>
      <c r="L6543" s="125">
        <v>0.135696716270641</v>
      </c>
      <c r="M6543" s="3">
        <v>5</v>
      </c>
      <c r="N6543" s="125">
        <v>7.2786478687027506E-2</v>
      </c>
      <c r="O6543" s="3">
        <v>26</v>
      </c>
      <c r="P6543" s="125">
        <v>-2.41723055309838E-2</v>
      </c>
      <c r="Q6543" s="3">
        <v>28</v>
      </c>
      <c r="R6543" s="3"/>
      <c r="S6543" s="3"/>
      <c r="T6543" s="3"/>
      <c r="U6543" s="3"/>
      <c r="V6543" s="3"/>
      <c r="W6543" s="3"/>
      <c r="X6543" s="3"/>
      <c r="Y6543" s="3"/>
      <c r="Z6543" s="3"/>
      <c r="AA6543" s="3"/>
      <c r="AB6543" s="3"/>
      <c r="AC6543" s="3"/>
      <c r="AD6543" s="3"/>
    </row>
    <row r="6544" spans="1:30" hidden="1" x14ac:dyDescent="0.25">
      <c r="A6544" s="2">
        <v>18</v>
      </c>
      <c r="B6544" s="2">
        <v>2021</v>
      </c>
      <c r="C6544" s="4" t="str">
        <f>INDEX(Index!$B$1:$B$500,MATCH($F6544,Index!$A$1:$A$500,0)
)</f>
        <v>PHI</v>
      </c>
      <c r="D6544" s="4">
        <v>0</v>
      </c>
      <c r="E6544" s="141">
        <f t="shared" si="102"/>
        <v>3.7187537188780491E-2</v>
      </c>
      <c r="F6544" s="3" t="s">
        <v>7</v>
      </c>
      <c r="G6544" s="3">
        <v>15</v>
      </c>
      <c r="H6544" s="125">
        <v>3.7187537188780491E-2</v>
      </c>
      <c r="I6544" s="3"/>
      <c r="J6544" s="3"/>
      <c r="K6544" s="3" t="s">
        <v>346</v>
      </c>
      <c r="L6544" s="125">
        <v>6.1599032355834103E-2</v>
      </c>
      <c r="M6544" s="3">
        <v>11</v>
      </c>
      <c r="N6544" s="125">
        <v>2.7396891581228201E-2</v>
      </c>
      <c r="O6544" s="3">
        <v>23</v>
      </c>
      <c r="P6544" s="125">
        <v>2.98539641417459E-3</v>
      </c>
      <c r="Q6544" s="3">
        <v>15</v>
      </c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  <c r="AC6544" s="3"/>
      <c r="AD6544" s="3"/>
    </row>
    <row r="6545" spans="1:30" hidden="1" x14ac:dyDescent="0.25">
      <c r="A6545" s="2">
        <v>18</v>
      </c>
      <c r="B6545" s="2">
        <v>2021</v>
      </c>
      <c r="C6545" s="4" t="str">
        <f>INDEX(Index!$B$1:$B$500,MATCH($F6545,Index!$A$1:$A$500,0)
)</f>
        <v>CIN</v>
      </c>
      <c r="D6545" s="4">
        <v>0</v>
      </c>
      <c r="E6545" s="141">
        <f t="shared" si="102"/>
        <v>3.6522448299130018E-2</v>
      </c>
      <c r="F6545" s="3" t="s">
        <v>24</v>
      </c>
      <c r="G6545" s="3">
        <v>16</v>
      </c>
      <c r="H6545" s="125">
        <v>3.6522448299130018E-2</v>
      </c>
      <c r="I6545" s="3"/>
      <c r="J6545" s="3"/>
      <c r="K6545" s="3" t="s">
        <v>344</v>
      </c>
      <c r="L6545" s="125">
        <v>1.39323657932453E-2</v>
      </c>
      <c r="M6545" s="3">
        <v>17</v>
      </c>
      <c r="N6545" s="125">
        <v>-6.26550827398842E-3</v>
      </c>
      <c r="O6545" s="3">
        <v>16</v>
      </c>
      <c r="P6545" s="125">
        <v>1.6324574231896299E-2</v>
      </c>
      <c r="Q6545" s="3">
        <v>8</v>
      </c>
      <c r="R6545" s="3"/>
      <c r="S6545" s="3"/>
      <c r="T6545" s="3"/>
      <c r="U6545" s="3"/>
      <c r="V6545" s="3"/>
      <c r="W6545" s="3"/>
      <c r="X6545" s="3"/>
      <c r="Y6545" s="3"/>
      <c r="Z6545" s="3"/>
      <c r="AA6545" s="3"/>
      <c r="AB6545" s="3"/>
      <c r="AC6545" s="3"/>
      <c r="AD6545" s="3"/>
    </row>
    <row r="6546" spans="1:30" hidden="1" x14ac:dyDescent="0.25">
      <c r="A6546" s="2">
        <v>18</v>
      </c>
      <c r="B6546" s="2">
        <v>2021</v>
      </c>
      <c r="C6546" s="4" t="str">
        <f>INDEX(Index!$B$1:$B$500,MATCH($F6546,Index!$A$1:$A$500,0)
)</f>
        <v>NO</v>
      </c>
      <c r="D6546" s="4">
        <v>0</v>
      </c>
      <c r="E6546" s="141">
        <f t="shared" si="102"/>
        <v>1.9072939092451842E-2</v>
      </c>
      <c r="F6546" s="3" t="s">
        <v>27</v>
      </c>
      <c r="G6546" s="3">
        <v>17</v>
      </c>
      <c r="H6546" s="125">
        <v>1.9072939092451842E-2</v>
      </c>
      <c r="I6546" s="3"/>
      <c r="J6546" s="3"/>
      <c r="K6546" s="3" t="s">
        <v>346</v>
      </c>
      <c r="L6546" s="125">
        <v>-0.124117240600815</v>
      </c>
      <c r="M6546" s="3">
        <v>26</v>
      </c>
      <c r="N6546" s="125">
        <v>-0.14052259552166099</v>
      </c>
      <c r="O6546" s="3">
        <v>2</v>
      </c>
      <c r="P6546" s="125">
        <v>2.6675841716058499E-3</v>
      </c>
      <c r="Q6546" s="3">
        <v>16</v>
      </c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3"/>
      <c r="AC6546" s="3"/>
      <c r="AD6546" s="3"/>
    </row>
    <row r="6547" spans="1:30" hidden="1" x14ac:dyDescent="0.25">
      <c r="A6547" s="2">
        <v>18</v>
      </c>
      <c r="B6547" s="2">
        <v>2021</v>
      </c>
      <c r="C6547" s="4" t="str">
        <f>INDEX(Index!$B$1:$B$500,MATCH($F6547,Index!$A$1:$A$500,0)
)</f>
        <v>TEN</v>
      </c>
      <c r="D6547" s="4">
        <v>0</v>
      </c>
      <c r="E6547" s="141">
        <f t="shared" si="102"/>
        <v>-2.0713575499393573E-3</v>
      </c>
      <c r="F6547" s="3" t="s">
        <v>45</v>
      </c>
      <c r="G6547" s="3">
        <v>18</v>
      </c>
      <c r="H6547" s="125">
        <v>-2.0713575499393573E-3</v>
      </c>
      <c r="I6547" s="3"/>
      <c r="J6547" s="3"/>
      <c r="K6547" s="3" t="s">
        <v>341</v>
      </c>
      <c r="L6547" s="125">
        <v>-2.5591393615911E-2</v>
      </c>
      <c r="M6547" s="3">
        <v>20</v>
      </c>
      <c r="N6547" s="125">
        <v>-3.3472242416566503E-2</v>
      </c>
      <c r="O6547" s="3">
        <v>10</v>
      </c>
      <c r="P6547" s="125">
        <v>-9.9522063505948603E-3</v>
      </c>
      <c r="Q6547" s="3">
        <v>23</v>
      </c>
      <c r="R6547" s="3"/>
      <c r="S6547" s="3"/>
      <c r="T6547" s="3"/>
      <c r="U6547" s="3"/>
      <c r="V6547" s="3"/>
      <c r="W6547" s="3"/>
      <c r="X6547" s="3"/>
      <c r="Y6547" s="3"/>
      <c r="Z6547" s="3"/>
      <c r="AA6547" s="3"/>
      <c r="AB6547" s="3"/>
      <c r="AC6547" s="3"/>
      <c r="AD6547" s="3"/>
    </row>
    <row r="6548" spans="1:30" hidden="1" x14ac:dyDescent="0.25">
      <c r="A6548" s="2">
        <v>18</v>
      </c>
      <c r="B6548" s="2">
        <v>2021</v>
      </c>
      <c r="C6548" s="4" t="str">
        <f>INDEX(Index!$B$1:$B$500,MATCH($F6548,Index!$A$1:$A$500,0)
)</f>
        <v>LV</v>
      </c>
      <c r="D6548" s="4">
        <v>0</v>
      </c>
      <c r="E6548" s="141">
        <f t="shared" si="102"/>
        <v>-4.4963168666817908E-3</v>
      </c>
      <c r="F6548" s="3" t="s">
        <v>53</v>
      </c>
      <c r="G6548" s="3">
        <v>19</v>
      </c>
      <c r="H6548" s="125">
        <v>-4.4963168666817908E-3</v>
      </c>
      <c r="I6548" s="3"/>
      <c r="J6548" s="3"/>
      <c r="K6548" s="3" t="s">
        <v>344</v>
      </c>
      <c r="L6548" s="125">
        <v>-4.7832534799246203E-3</v>
      </c>
      <c r="M6548" s="3">
        <v>18</v>
      </c>
      <c r="N6548" s="125">
        <v>-9.6698955718286603E-3</v>
      </c>
      <c r="O6548" s="3">
        <v>14</v>
      </c>
      <c r="P6548" s="125">
        <v>-9.3829589585858308E-3</v>
      </c>
      <c r="Q6548" s="3">
        <v>21</v>
      </c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3"/>
      <c r="AC6548" s="3"/>
      <c r="AD6548" s="3"/>
    </row>
    <row r="6549" spans="1:30" hidden="1" x14ac:dyDescent="0.25">
      <c r="A6549" s="2">
        <v>18</v>
      </c>
      <c r="B6549" s="2">
        <v>2021</v>
      </c>
      <c r="C6549" s="4" t="str">
        <f>INDEX(Index!$B$1:$B$500,MATCH($F6549,Index!$A$1:$A$500,0)
)</f>
        <v>BAL</v>
      </c>
      <c r="D6549" s="4">
        <v>0</v>
      </c>
      <c r="E6549" s="141">
        <f t="shared" si="102"/>
        <v>-2.6193559619690797E-2</v>
      </c>
      <c r="F6549" s="3" t="s">
        <v>18</v>
      </c>
      <c r="G6549" s="3">
        <v>20</v>
      </c>
      <c r="H6549" s="125">
        <v>-2.6193559619690797E-2</v>
      </c>
      <c r="I6549" s="3"/>
      <c r="J6549" s="3"/>
      <c r="K6549" s="3" t="s">
        <v>347</v>
      </c>
      <c r="L6549" s="125">
        <v>2.3966145679026399E-2</v>
      </c>
      <c r="M6549" s="3">
        <v>16</v>
      </c>
      <c r="N6549" s="125">
        <v>9.9863655227769396E-2</v>
      </c>
      <c r="O6549" s="3">
        <v>28</v>
      </c>
      <c r="P6549" s="125">
        <v>4.97039499290522E-2</v>
      </c>
      <c r="Q6549" s="3">
        <v>1</v>
      </c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  <c r="AC6549" s="3"/>
      <c r="AD6549" s="3"/>
    </row>
    <row r="6550" spans="1:30" hidden="1" x14ac:dyDescent="0.25">
      <c r="A6550" s="2">
        <v>18</v>
      </c>
      <c r="B6550" s="2">
        <v>2021</v>
      </c>
      <c r="C6550" s="4" t="str">
        <f>INDEX(Index!$B$1:$B$500,MATCH($F6550,Index!$A$1:$A$500,0)
)</f>
        <v>DEN</v>
      </c>
      <c r="D6550" s="4">
        <v>0</v>
      </c>
      <c r="E6550" s="141">
        <f t="shared" si="102"/>
        <v>-7.6736686476229707E-2</v>
      </c>
      <c r="F6550" s="3" t="s">
        <v>39</v>
      </c>
      <c r="G6550" s="3">
        <v>21</v>
      </c>
      <c r="H6550" s="125">
        <v>-7.6736686476229707E-2</v>
      </c>
      <c r="I6550" s="3"/>
      <c r="J6550" s="3"/>
      <c r="K6550" s="3" t="s">
        <v>345</v>
      </c>
      <c r="L6550" s="125">
        <v>-1.3977102581343701E-2</v>
      </c>
      <c r="M6550" s="3">
        <v>19</v>
      </c>
      <c r="N6550" s="125">
        <v>2.33854044050773E-2</v>
      </c>
      <c r="O6550" s="3">
        <v>21</v>
      </c>
      <c r="P6550" s="125">
        <v>-3.9374179489808703E-2</v>
      </c>
      <c r="Q6550" s="3">
        <v>30</v>
      </c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  <c r="AC6550" s="3"/>
      <c r="AD6550" s="3"/>
    </row>
    <row r="6551" spans="1:30" hidden="1" x14ac:dyDescent="0.25">
      <c r="A6551" s="2">
        <v>18</v>
      </c>
      <c r="B6551" s="2">
        <v>2021</v>
      </c>
      <c r="C6551" s="4" t="str">
        <f>INDEX(Index!$B$1:$B$500,MATCH($F6551,Index!$A$1:$A$500,0)
)</f>
        <v>CHI</v>
      </c>
      <c r="D6551" s="4">
        <v>0</v>
      </c>
      <c r="E6551" s="141">
        <f t="shared" si="102"/>
        <v>-8.5557270912717823E-2</v>
      </c>
      <c r="F6551" s="3" t="s">
        <v>64</v>
      </c>
      <c r="G6551" s="3">
        <v>22</v>
      </c>
      <c r="H6551" s="125">
        <v>-8.5557270912717823E-2</v>
      </c>
      <c r="I6551" s="3"/>
      <c r="J6551" s="3"/>
      <c r="K6551" s="3" t="s">
        <v>348</v>
      </c>
      <c r="L6551" s="125">
        <v>-0.114442966450987</v>
      </c>
      <c r="M6551" s="3">
        <v>24</v>
      </c>
      <c r="N6551" s="125">
        <v>-7.9476898373540793E-3</v>
      </c>
      <c r="O6551" s="3">
        <v>15</v>
      </c>
      <c r="P6551" s="125">
        <v>2.0938005700915099E-2</v>
      </c>
      <c r="Q6551" s="3">
        <v>7</v>
      </c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  <c r="AC6551" s="3"/>
      <c r="AD6551" s="3"/>
    </row>
    <row r="6552" spans="1:30" hidden="1" x14ac:dyDescent="0.25">
      <c r="A6552" s="2">
        <v>18</v>
      </c>
      <c r="B6552" s="2">
        <v>2021</v>
      </c>
      <c r="C6552" s="4" t="str">
        <f>INDEX(Index!$B$1:$B$500,MATCH($F6552,Index!$A$1:$A$500,0)
)</f>
        <v>MIA</v>
      </c>
      <c r="D6552" s="4">
        <v>0</v>
      </c>
      <c r="E6552" s="141">
        <f t="shared" si="102"/>
        <v>-0.103414842204923</v>
      </c>
      <c r="F6552" s="3" t="s">
        <v>4</v>
      </c>
      <c r="G6552" s="3">
        <v>23</v>
      </c>
      <c r="H6552" s="125">
        <v>-0.103414842204923</v>
      </c>
      <c r="I6552" s="3"/>
      <c r="J6552" s="3"/>
      <c r="K6552" s="3" t="s">
        <v>346</v>
      </c>
      <c r="L6552" s="125">
        <v>-0.108841626954819</v>
      </c>
      <c r="M6552" s="3">
        <v>23</v>
      </c>
      <c r="N6552" s="125">
        <v>-3.4710812526678403E-2</v>
      </c>
      <c r="O6552" s="3">
        <v>9</v>
      </c>
      <c r="P6552" s="125">
        <v>-2.9284027776782399E-2</v>
      </c>
      <c r="Q6552" s="3">
        <v>29</v>
      </c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3"/>
      <c r="AD6552" s="3"/>
    </row>
    <row r="6553" spans="1:30" hidden="1" x14ac:dyDescent="0.25">
      <c r="A6553" s="2">
        <v>18</v>
      </c>
      <c r="B6553" s="2">
        <v>2021</v>
      </c>
      <c r="C6553" s="4" t="str">
        <f>INDEX(Index!$B$1:$B$500,MATCH($F6553,Index!$A$1:$A$500,0)
)</f>
        <v>PIT</v>
      </c>
      <c r="D6553" s="4">
        <v>0</v>
      </c>
      <c r="E6553" s="141">
        <f t="shared" si="102"/>
        <v>-0.11147195586639999</v>
      </c>
      <c r="F6553" s="3" t="s">
        <v>32</v>
      </c>
      <c r="G6553" s="3">
        <v>24</v>
      </c>
      <c r="H6553" s="125">
        <v>-0.11147195586639999</v>
      </c>
      <c r="I6553" s="3"/>
      <c r="J6553" s="3"/>
      <c r="K6553" s="3" t="s">
        <v>349</v>
      </c>
      <c r="L6553" s="125">
        <v>-0.119168753383414</v>
      </c>
      <c r="M6553" s="3">
        <v>25</v>
      </c>
      <c r="N6553" s="125">
        <v>-6.1795232037454096E-3</v>
      </c>
      <c r="O6553" s="3">
        <v>17</v>
      </c>
      <c r="P6553" s="125">
        <v>1.51727431326859E-3</v>
      </c>
      <c r="Q6553" s="3">
        <v>17</v>
      </c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  <c r="AC6553" s="3"/>
      <c r="AD6553" s="3"/>
    </row>
    <row r="6554" spans="1:30" hidden="1" x14ac:dyDescent="0.25">
      <c r="A6554" s="2">
        <v>18</v>
      </c>
      <c r="B6554" s="2">
        <v>2021</v>
      </c>
      <c r="C6554" s="4" t="str">
        <f>INDEX(Index!$B$1:$B$500,MATCH($F6554,Index!$A$1:$A$500,0)
)</f>
        <v>WAS</v>
      </c>
      <c r="D6554" s="4">
        <v>0</v>
      </c>
      <c r="E6554" s="141">
        <f t="shared" si="102"/>
        <v>-0.113994812538525</v>
      </c>
      <c r="F6554" s="3" t="s">
        <v>26</v>
      </c>
      <c r="G6554" s="3">
        <v>25</v>
      </c>
      <c r="H6554" s="125">
        <v>-0.113994812538525</v>
      </c>
      <c r="I6554" s="3"/>
      <c r="J6554" s="3"/>
      <c r="K6554" s="3" t="s">
        <v>345</v>
      </c>
      <c r="L6554" s="125">
        <v>-2.97838232328617E-2</v>
      </c>
      <c r="M6554" s="3">
        <v>21</v>
      </c>
      <c r="N6554" s="125">
        <v>9.4656593442544304E-2</v>
      </c>
      <c r="O6554" s="3">
        <v>27</v>
      </c>
      <c r="P6554" s="125">
        <v>1.0445604136881E-2</v>
      </c>
      <c r="Q6554" s="3">
        <v>12</v>
      </c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  <c r="AC6554" s="3"/>
      <c r="AD6554" s="3"/>
    </row>
    <row r="6555" spans="1:30" hidden="1" x14ac:dyDescent="0.25">
      <c r="A6555" s="2">
        <v>18</v>
      </c>
      <c r="B6555" s="2">
        <v>2021</v>
      </c>
      <c r="C6555" s="4" t="str">
        <f>INDEX(Index!$B$1:$B$500,MATCH($F6555,Index!$A$1:$A$500,0)
)</f>
        <v>NYJ</v>
      </c>
      <c r="D6555" s="4">
        <v>0</v>
      </c>
      <c r="E6555" s="141">
        <f t="shared" si="102"/>
        <v>-0.23045389554959189</v>
      </c>
      <c r="F6555" s="3" t="s">
        <v>9</v>
      </c>
      <c r="G6555" s="3">
        <v>26</v>
      </c>
      <c r="H6555" s="125">
        <v>-0.23045389554959189</v>
      </c>
      <c r="I6555" s="3"/>
      <c r="J6555" s="3"/>
      <c r="K6555" s="3" t="s">
        <v>350</v>
      </c>
      <c r="L6555" s="125">
        <v>-0.103935718012204</v>
      </c>
      <c r="M6555" s="3">
        <v>22</v>
      </c>
      <c r="N6555" s="125">
        <v>0.167736480996481</v>
      </c>
      <c r="O6555" s="3">
        <v>32</v>
      </c>
      <c r="P6555" s="125">
        <v>4.1218303459093102E-2</v>
      </c>
      <c r="Q6555" s="3">
        <v>2</v>
      </c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  <c r="AC6555" s="3"/>
      <c r="AD6555" s="3"/>
    </row>
    <row r="6556" spans="1:30" hidden="1" x14ac:dyDescent="0.25">
      <c r="A6556" s="2">
        <v>18</v>
      </c>
      <c r="B6556" s="2">
        <v>2021</v>
      </c>
      <c r="C6556" s="4" t="str">
        <f>INDEX(Index!$B$1:$B$500,MATCH($F6556,Index!$A$1:$A$500,0)
)</f>
        <v>CAR</v>
      </c>
      <c r="D6556" s="4">
        <v>0</v>
      </c>
      <c r="E6556" s="141">
        <f t="shared" si="102"/>
        <v>-0.23569791813236435</v>
      </c>
      <c r="F6556" s="3" t="s">
        <v>51</v>
      </c>
      <c r="G6556" s="3">
        <v>27</v>
      </c>
      <c r="H6556" s="125">
        <v>-0.23569791813236435</v>
      </c>
      <c r="I6556" s="3"/>
      <c r="J6556" s="3"/>
      <c r="K6556" s="3" t="s">
        <v>351</v>
      </c>
      <c r="L6556" s="125">
        <v>-0.21450696395840399</v>
      </c>
      <c r="M6556" s="3">
        <v>31</v>
      </c>
      <c r="N6556" s="125">
        <v>5.6497633454531803E-3</v>
      </c>
      <c r="O6556" s="3">
        <v>18</v>
      </c>
      <c r="P6556" s="125">
        <v>-1.55411908285072E-2</v>
      </c>
      <c r="Q6556" s="3">
        <v>24</v>
      </c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  <c r="AC6556" s="3"/>
      <c r="AD6556" s="3"/>
    </row>
    <row r="6557" spans="1:30" hidden="1" x14ac:dyDescent="0.25">
      <c r="A6557" s="2">
        <v>18</v>
      </c>
      <c r="B6557" s="2">
        <v>2021</v>
      </c>
      <c r="C6557" s="4" t="str">
        <f>INDEX(Index!$B$1:$B$500,MATCH($F6557,Index!$A$1:$A$500,0)
)</f>
        <v>HOU</v>
      </c>
      <c r="D6557" s="4">
        <v>0</v>
      </c>
      <c r="E6557" s="141">
        <f t="shared" si="102"/>
        <v>-0.24117653294655061</v>
      </c>
      <c r="F6557" s="3" t="s">
        <v>49</v>
      </c>
      <c r="G6557" s="3">
        <v>28</v>
      </c>
      <c r="H6557" s="125">
        <v>-0.24117653294655061</v>
      </c>
      <c r="I6557" s="3"/>
      <c r="J6557" s="3"/>
      <c r="K6557" s="3" t="s">
        <v>350</v>
      </c>
      <c r="L6557" s="125">
        <v>-0.20390439724816101</v>
      </c>
      <c r="M6557" s="3">
        <v>30</v>
      </c>
      <c r="N6557" s="125">
        <v>5.0572323240434702E-2</v>
      </c>
      <c r="O6557" s="3">
        <v>24</v>
      </c>
      <c r="P6557" s="125">
        <v>1.33001875420451E-2</v>
      </c>
      <c r="Q6557" s="3">
        <v>9</v>
      </c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  <c r="AC6557" s="3"/>
      <c r="AD6557" s="3"/>
    </row>
    <row r="6558" spans="1:30" hidden="1" x14ac:dyDescent="0.25">
      <c r="A6558" s="2">
        <v>18</v>
      </c>
      <c r="B6558" s="2">
        <v>2021</v>
      </c>
      <c r="C6558" s="4" t="str">
        <f>INDEX(Index!$B$1:$B$500,MATCH($F6558,Index!$A$1:$A$500,0)
)</f>
        <v>DET</v>
      </c>
      <c r="D6558" s="4">
        <v>0</v>
      </c>
      <c r="E6558" s="141">
        <f t="shared" si="102"/>
        <v>-0.25779941848178495</v>
      </c>
      <c r="F6558" s="3" t="s">
        <v>21</v>
      </c>
      <c r="G6558" s="3">
        <v>29</v>
      </c>
      <c r="H6558" s="125">
        <v>-0.25779941848178495</v>
      </c>
      <c r="I6558" s="3"/>
      <c r="J6558" s="3"/>
      <c r="K6558" s="3" t="s">
        <v>352</v>
      </c>
      <c r="L6558" s="125">
        <v>-0.16486008277641001</v>
      </c>
      <c r="M6558" s="3">
        <v>29</v>
      </c>
      <c r="N6558" s="125">
        <v>0.10591880836143</v>
      </c>
      <c r="O6558" s="3">
        <v>29</v>
      </c>
      <c r="P6558" s="125">
        <v>1.29794726560551E-2</v>
      </c>
      <c r="Q6558" s="3">
        <v>10</v>
      </c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  <c r="AC6558" s="3"/>
      <c r="AD6558" s="3"/>
    </row>
    <row r="6559" spans="1:30" hidden="1" x14ac:dyDescent="0.25">
      <c r="A6559" s="2">
        <v>18</v>
      </c>
      <c r="B6559" s="2">
        <v>2021</v>
      </c>
      <c r="C6559" s="4" t="str">
        <f>INDEX(Index!$B$1:$B$500,MATCH($F6559,Index!$A$1:$A$500,0)
)</f>
        <v>ATL</v>
      </c>
      <c r="D6559" s="4">
        <v>0</v>
      </c>
      <c r="E6559" s="141">
        <f t="shared" si="102"/>
        <v>-0.2707926437493659</v>
      </c>
      <c r="F6559" s="3" t="s">
        <v>43</v>
      </c>
      <c r="G6559" s="3">
        <v>30</v>
      </c>
      <c r="H6559" s="125">
        <v>-0.2707926437493659</v>
      </c>
      <c r="I6559" s="3"/>
      <c r="J6559" s="3"/>
      <c r="K6559" s="3" t="s">
        <v>345</v>
      </c>
      <c r="L6559" s="125">
        <v>-0.13219675174825901</v>
      </c>
      <c r="M6559" s="3">
        <v>27</v>
      </c>
      <c r="N6559" s="125">
        <v>0.128946908471297</v>
      </c>
      <c r="O6559" s="3">
        <v>31</v>
      </c>
      <c r="P6559" s="125">
        <v>-9.6489835298098695E-3</v>
      </c>
      <c r="Q6559" s="3">
        <v>22</v>
      </c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  <c r="AC6559" s="3"/>
      <c r="AD6559" s="3"/>
    </row>
    <row r="6560" spans="1:30" hidden="1" x14ac:dyDescent="0.25">
      <c r="A6560" s="2">
        <v>18</v>
      </c>
      <c r="B6560" s="2">
        <v>2021</v>
      </c>
      <c r="C6560" s="4" t="str">
        <f>INDEX(Index!$B$1:$B$500,MATCH($F6560,Index!$A$1:$A$500,0)
)</f>
        <v>JAX</v>
      </c>
      <c r="D6560" s="4">
        <v>0</v>
      </c>
      <c r="E6560" s="141">
        <f t="shared" si="102"/>
        <v>-0.30639996750903298</v>
      </c>
      <c r="F6560" s="3" t="s">
        <v>12</v>
      </c>
      <c r="G6560" s="3">
        <v>31</v>
      </c>
      <c r="H6560" s="125">
        <v>-0.30639996750903298</v>
      </c>
      <c r="I6560" s="3"/>
      <c r="J6560" s="3"/>
      <c r="K6560" s="3" t="s">
        <v>353</v>
      </c>
      <c r="L6560" s="125">
        <v>-0.143747962495648</v>
      </c>
      <c r="M6560" s="3">
        <v>28</v>
      </c>
      <c r="N6560" s="125">
        <v>0.12083478717542</v>
      </c>
      <c r="O6560" s="3">
        <v>30</v>
      </c>
      <c r="P6560" s="125">
        <v>-4.1817217837965E-2</v>
      </c>
      <c r="Q6560" s="3">
        <v>31</v>
      </c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  <c r="AC6560" s="3"/>
      <c r="AD6560" s="3"/>
    </row>
    <row r="6561" spans="1:30" hidden="1" x14ac:dyDescent="0.25">
      <c r="A6561" s="2">
        <v>18</v>
      </c>
      <c r="B6561" s="2">
        <v>2021</v>
      </c>
      <c r="C6561" s="4" t="str">
        <f>INDEX(Index!$B$1:$B$500,MATCH($F6561,Index!$A$1:$A$500,0)
)</f>
        <v>NYG</v>
      </c>
      <c r="D6561" s="4">
        <v>0</v>
      </c>
      <c r="E6561" s="141">
        <f t="shared" si="102"/>
        <v>-0.31407297893081859</v>
      </c>
      <c r="F6561" s="3" t="s">
        <v>15</v>
      </c>
      <c r="G6561" s="3">
        <v>32</v>
      </c>
      <c r="H6561" s="125">
        <v>-0.31407297893081859</v>
      </c>
      <c r="I6561" s="3"/>
      <c r="J6561" s="3"/>
      <c r="K6561" s="3" t="s">
        <v>350</v>
      </c>
      <c r="L6561" s="125">
        <v>-0.274238645758699</v>
      </c>
      <c r="M6561" s="3">
        <v>32</v>
      </c>
      <c r="N6561" s="125">
        <v>5.2740802443687701E-2</v>
      </c>
      <c r="O6561" s="3">
        <v>25</v>
      </c>
      <c r="P6561" s="125">
        <v>1.29064692715681E-2</v>
      </c>
      <c r="Q6561" s="3">
        <v>11</v>
      </c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  <c r="AC6561" s="3"/>
      <c r="AD6561" s="3"/>
    </row>
    <row r="6562" spans="1:30" hidden="1" x14ac:dyDescent="0.25">
      <c r="A6562" s="2">
        <v>1</v>
      </c>
      <c r="B6562" s="2">
        <v>2022</v>
      </c>
      <c r="C6562" s="4" t="str">
        <f>INDEX(Index!$B$1:$B$500,MATCH($F6562,Index!$A$1:$A$500,0)
)</f>
        <v>BUF</v>
      </c>
      <c r="D6562" s="4">
        <v>0</v>
      </c>
      <c r="E6562" s="141">
        <f t="shared" si="102"/>
        <v>0.79913441671285435</v>
      </c>
      <c r="F6562" s="3" t="s">
        <v>0</v>
      </c>
      <c r="G6562" s="3">
        <v>1</v>
      </c>
      <c r="H6562" s="125">
        <v>0.79913441671285435</v>
      </c>
      <c r="I6562" s="3"/>
      <c r="J6562" s="3"/>
      <c r="K6562" s="3" t="s">
        <v>98</v>
      </c>
      <c r="L6562" s="125">
        <v>0.25776850949153102</v>
      </c>
      <c r="M6562" s="3">
        <v>4</v>
      </c>
      <c r="N6562" s="125">
        <v>-0.49609777393302301</v>
      </c>
      <c r="O6562" s="3">
        <v>1</v>
      </c>
      <c r="P6562" s="125">
        <v>4.52681332883004E-2</v>
      </c>
      <c r="Q6562" s="3">
        <v>4</v>
      </c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  <c r="AC6562" s="3"/>
      <c r="AD6562" s="3"/>
    </row>
    <row r="6563" spans="1:30" hidden="1" x14ac:dyDescent="0.25">
      <c r="A6563" s="2">
        <v>1</v>
      </c>
      <c r="B6563" s="2">
        <v>2022</v>
      </c>
      <c r="C6563" s="4" t="str">
        <f>INDEX(Index!$B$1:$B$500,MATCH($F6563,Index!$A$1:$A$500,0)
)</f>
        <v>KC</v>
      </c>
      <c r="D6563" s="4">
        <v>0</v>
      </c>
      <c r="E6563" s="141">
        <f t="shared" si="102"/>
        <v>0.60747094616112418</v>
      </c>
      <c r="F6563" s="3" t="s">
        <v>5</v>
      </c>
      <c r="G6563" s="3">
        <v>2</v>
      </c>
      <c r="H6563" s="125">
        <v>0.60747094616112418</v>
      </c>
      <c r="I6563" s="3"/>
      <c r="J6563" s="3"/>
      <c r="K6563" s="3" t="s">
        <v>98</v>
      </c>
      <c r="L6563" s="125">
        <v>0.49786931435506299</v>
      </c>
      <c r="M6563" s="3">
        <v>1</v>
      </c>
      <c r="N6563" s="125">
        <v>-0.165804964917461</v>
      </c>
      <c r="O6563" s="3">
        <v>11</v>
      </c>
      <c r="P6563" s="125">
        <v>-5.62033331113998E-2</v>
      </c>
      <c r="Q6563" s="3">
        <v>24</v>
      </c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  <c r="AC6563" s="3"/>
      <c r="AD6563" s="3"/>
    </row>
    <row r="6564" spans="1:30" hidden="1" x14ac:dyDescent="0.25">
      <c r="A6564" s="2">
        <v>1</v>
      </c>
      <c r="B6564" s="2">
        <v>2022</v>
      </c>
      <c r="C6564" s="4" t="str">
        <f>INDEX(Index!$B$1:$B$500,MATCH($F6564,Index!$A$1:$A$500,0)
)</f>
        <v>BAL</v>
      </c>
      <c r="D6564" s="4">
        <v>0</v>
      </c>
      <c r="E6564" s="141">
        <f t="shared" si="102"/>
        <v>0.48624668135587351</v>
      </c>
      <c r="F6564" s="3" t="s">
        <v>18</v>
      </c>
      <c r="G6564" s="3">
        <v>3</v>
      </c>
      <c r="H6564" s="125">
        <v>0.48624668135587351</v>
      </c>
      <c r="I6564" s="3"/>
      <c r="J6564" s="3"/>
      <c r="K6564" s="3" t="s">
        <v>98</v>
      </c>
      <c r="L6564" s="125">
        <v>0.193277589917253</v>
      </c>
      <c r="M6564" s="3">
        <v>6</v>
      </c>
      <c r="N6564" s="125">
        <v>-0.28975090184533497</v>
      </c>
      <c r="O6564" s="3">
        <v>4</v>
      </c>
      <c r="P6564" s="125">
        <v>3.2181895932854999E-3</v>
      </c>
      <c r="Q6564" s="3">
        <v>13</v>
      </c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3"/>
      <c r="AD6564" s="3"/>
    </row>
    <row r="6565" spans="1:30" hidden="1" x14ac:dyDescent="0.25">
      <c r="A6565" s="2">
        <v>1</v>
      </c>
      <c r="B6565" s="2">
        <v>2022</v>
      </c>
      <c r="C6565" s="4" t="str">
        <f>INDEX(Index!$B$1:$B$500,MATCH($F6565,Index!$A$1:$A$500,0)
)</f>
        <v>TB</v>
      </c>
      <c r="D6565" s="4">
        <v>0</v>
      </c>
      <c r="E6565" s="141">
        <f t="shared" si="102"/>
        <v>0.4697971884928932</v>
      </c>
      <c r="F6565" s="3" t="s">
        <v>38</v>
      </c>
      <c r="G6565" s="3">
        <v>4</v>
      </c>
      <c r="H6565" s="125">
        <v>0.4697971884928932</v>
      </c>
      <c r="I6565" s="3"/>
      <c r="J6565" s="3"/>
      <c r="K6565" s="3" t="s">
        <v>98</v>
      </c>
      <c r="L6565" s="125">
        <v>3.5659852492461598E-2</v>
      </c>
      <c r="M6565" s="3">
        <v>17</v>
      </c>
      <c r="N6565" s="125">
        <v>-0.45745465644367</v>
      </c>
      <c r="O6565" s="3">
        <v>2</v>
      </c>
      <c r="P6565" s="125">
        <v>-2.33173204432384E-2</v>
      </c>
      <c r="Q6565" s="3">
        <v>20</v>
      </c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  <c r="AC6565" s="3"/>
      <c r="AD6565" s="3"/>
    </row>
    <row r="6566" spans="1:30" hidden="1" x14ac:dyDescent="0.25">
      <c r="A6566" s="2">
        <v>1</v>
      </c>
      <c r="B6566" s="2">
        <v>2022</v>
      </c>
      <c r="C6566" s="4" t="str">
        <f>INDEX(Index!$B$1:$B$500,MATCH($F6566,Index!$A$1:$A$500,0)
)</f>
        <v>MIN</v>
      </c>
      <c r="D6566" s="4">
        <v>0</v>
      </c>
      <c r="E6566" s="141">
        <f t="shared" si="102"/>
        <v>0.418610249175557</v>
      </c>
      <c r="F6566" s="3" t="s">
        <v>46</v>
      </c>
      <c r="G6566" s="3">
        <v>5</v>
      </c>
      <c r="H6566" s="125">
        <v>0.418610249175557</v>
      </c>
      <c r="I6566" s="3"/>
      <c r="J6566" s="3"/>
      <c r="K6566" s="3" t="s">
        <v>98</v>
      </c>
      <c r="L6566" s="125">
        <v>0.261092096622076</v>
      </c>
      <c r="M6566" s="3">
        <v>3</v>
      </c>
      <c r="N6566" s="125">
        <v>-0.12397045252022</v>
      </c>
      <c r="O6566" s="3">
        <v>12</v>
      </c>
      <c r="P6566" s="125">
        <v>3.3547700033260998E-2</v>
      </c>
      <c r="Q6566" s="3">
        <v>6</v>
      </c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  <c r="AC6566" s="3"/>
      <c r="AD6566" s="3"/>
    </row>
    <row r="6567" spans="1:30" hidden="1" x14ac:dyDescent="0.25">
      <c r="A6567" s="2">
        <v>1</v>
      </c>
      <c r="B6567" s="2">
        <v>2022</v>
      </c>
      <c r="C6567" s="4" t="str">
        <f>INDEX(Index!$B$1:$B$500,MATCH($F6567,Index!$A$1:$A$500,0)
)</f>
        <v>LAC</v>
      </c>
      <c r="D6567" s="4">
        <v>0</v>
      </c>
      <c r="E6567" s="141">
        <f t="shared" si="102"/>
        <v>0.36574825477256667</v>
      </c>
      <c r="F6567" s="3" t="s">
        <v>28</v>
      </c>
      <c r="G6567" s="3">
        <v>6</v>
      </c>
      <c r="H6567" s="125">
        <v>0.36574825477256667</v>
      </c>
      <c r="I6567" s="3"/>
      <c r="J6567" s="3"/>
      <c r="K6567" s="3" t="s">
        <v>98</v>
      </c>
      <c r="L6567" s="125">
        <v>0.111590188420352</v>
      </c>
      <c r="M6567" s="3">
        <v>11</v>
      </c>
      <c r="N6567" s="125">
        <v>-0.29407122904112798</v>
      </c>
      <c r="O6567" s="3">
        <v>3</v>
      </c>
      <c r="P6567" s="125">
        <v>-3.9913162688913303E-2</v>
      </c>
      <c r="Q6567" s="3">
        <v>21</v>
      </c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  <c r="AC6567" s="3"/>
      <c r="AD6567" s="3"/>
    </row>
    <row r="6568" spans="1:30" hidden="1" x14ac:dyDescent="0.25">
      <c r="A6568" s="2">
        <v>1</v>
      </c>
      <c r="B6568" s="2">
        <v>2022</v>
      </c>
      <c r="C6568" s="4" t="str">
        <f>INDEX(Index!$B$1:$B$500,MATCH($F6568,Index!$A$1:$A$500,0)
)</f>
        <v>CLE</v>
      </c>
      <c r="D6568" s="4">
        <v>0</v>
      </c>
      <c r="E6568" s="141">
        <f t="shared" si="102"/>
        <v>0.3482364771154462</v>
      </c>
      <c r="F6568" s="3" t="s">
        <v>10</v>
      </c>
      <c r="G6568" s="3">
        <v>7</v>
      </c>
      <c r="H6568" s="125">
        <v>0.3482364771154462</v>
      </c>
      <c r="I6568" s="3"/>
      <c r="J6568" s="3"/>
      <c r="K6568" s="3" t="s">
        <v>98</v>
      </c>
      <c r="L6568" s="125">
        <v>0.110035133233457</v>
      </c>
      <c r="M6568" s="3">
        <v>12</v>
      </c>
      <c r="N6568" s="125">
        <v>-0.196595150783101</v>
      </c>
      <c r="O6568" s="3">
        <v>8</v>
      </c>
      <c r="P6568" s="125">
        <v>4.1606193098888203E-2</v>
      </c>
      <c r="Q6568" s="3">
        <v>5</v>
      </c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  <c r="AC6568" s="3"/>
      <c r="AD6568" s="3"/>
    </row>
    <row r="6569" spans="1:30" hidden="1" x14ac:dyDescent="0.25">
      <c r="A6569" s="2">
        <v>1</v>
      </c>
      <c r="B6569" s="2">
        <v>2022</v>
      </c>
      <c r="C6569" s="4" t="str">
        <f>INDEX(Index!$B$1:$B$500,MATCH($F6569,Index!$A$1:$A$500,0)
)</f>
        <v>MIA</v>
      </c>
      <c r="D6569" s="4">
        <v>0</v>
      </c>
      <c r="E6569" s="141">
        <f t="shared" si="102"/>
        <v>0.24776327906310097</v>
      </c>
      <c r="F6569" s="3" t="s">
        <v>4</v>
      </c>
      <c r="G6569" s="3">
        <v>8</v>
      </c>
      <c r="H6569" s="125">
        <v>0.24776327906310097</v>
      </c>
      <c r="I6569" s="3"/>
      <c r="J6569" s="3"/>
      <c r="K6569" s="3" t="s">
        <v>98</v>
      </c>
      <c r="L6569" s="125">
        <v>4.0749308829669803E-2</v>
      </c>
      <c r="M6569" s="3">
        <v>16</v>
      </c>
      <c r="N6569" s="125">
        <v>-0.18454760278231699</v>
      </c>
      <c r="O6569" s="3">
        <v>10</v>
      </c>
      <c r="P6569" s="125">
        <v>2.2466367451114199E-2</v>
      </c>
      <c r="Q6569" s="3">
        <v>9</v>
      </c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  <c r="AC6569" s="3"/>
      <c r="AD6569" s="3"/>
    </row>
    <row r="6570" spans="1:30" hidden="1" x14ac:dyDescent="0.25">
      <c r="A6570" s="2">
        <v>1</v>
      </c>
      <c r="B6570" s="2">
        <v>2022</v>
      </c>
      <c r="C6570" s="4" t="str">
        <f>INDEX(Index!$B$1:$B$500,MATCH($F6570,Index!$A$1:$A$500,0)
)</f>
        <v>ATL</v>
      </c>
      <c r="D6570" s="4">
        <v>0</v>
      </c>
      <c r="E6570" s="141">
        <f t="shared" si="102"/>
        <v>0.22611780895701478</v>
      </c>
      <c r="F6570" s="3" t="s">
        <v>43</v>
      </c>
      <c r="G6570" s="3">
        <v>9</v>
      </c>
      <c r="H6570" s="125">
        <v>0.22611780895701478</v>
      </c>
      <c r="I6570" s="3"/>
      <c r="J6570" s="3"/>
      <c r="K6570" s="3" t="s">
        <v>99</v>
      </c>
      <c r="L6570" s="125">
        <v>0.27977883468401499</v>
      </c>
      <c r="M6570" s="3">
        <v>2</v>
      </c>
      <c r="N6570" s="125">
        <v>0.13424547039944101</v>
      </c>
      <c r="O6570" s="3">
        <v>23</v>
      </c>
      <c r="P6570" s="125">
        <v>8.0584444672440803E-2</v>
      </c>
      <c r="Q6570" s="3">
        <v>3</v>
      </c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  <c r="AC6570" s="3"/>
      <c r="AD6570" s="3"/>
    </row>
    <row r="6571" spans="1:30" hidden="1" x14ac:dyDescent="0.25">
      <c r="A6571" s="2">
        <v>1</v>
      </c>
      <c r="B6571" s="2">
        <v>2022</v>
      </c>
      <c r="C6571" s="4" t="str">
        <f>INDEX(Index!$B$1:$B$500,MATCH($F6571,Index!$A$1:$A$500,0)
)</f>
        <v>PHI</v>
      </c>
      <c r="D6571" s="4">
        <v>0</v>
      </c>
      <c r="E6571" s="141">
        <f t="shared" si="102"/>
        <v>0.18040145253544779</v>
      </c>
      <c r="F6571" s="3" t="s">
        <v>7</v>
      </c>
      <c r="G6571" s="3">
        <v>10</v>
      </c>
      <c r="H6571" s="125">
        <v>0.18040145253544779</v>
      </c>
      <c r="I6571" s="3"/>
      <c r="J6571" s="3"/>
      <c r="K6571" s="3" t="s">
        <v>98</v>
      </c>
      <c r="L6571" s="125">
        <v>0.205559019766235</v>
      </c>
      <c r="M6571" s="3">
        <v>5</v>
      </c>
      <c r="N6571" s="125">
        <v>-1.5933240927743599E-2</v>
      </c>
      <c r="O6571" s="3">
        <v>13</v>
      </c>
      <c r="P6571" s="125">
        <v>-4.1090808158530799E-2</v>
      </c>
      <c r="Q6571" s="3">
        <v>22</v>
      </c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  <c r="AC6571" s="3"/>
      <c r="AD6571" s="3"/>
    </row>
    <row r="6572" spans="1:30" hidden="1" x14ac:dyDescent="0.25">
      <c r="A6572" s="2">
        <v>1</v>
      </c>
      <c r="B6572" s="2">
        <v>2022</v>
      </c>
      <c r="C6572" s="4" t="str">
        <f>INDEX(Index!$B$1:$B$500,MATCH($F6572,Index!$A$1:$A$500,0)
)</f>
        <v>HOU</v>
      </c>
      <c r="D6572" s="4">
        <v>0</v>
      </c>
      <c r="E6572" s="141">
        <f t="shared" si="102"/>
        <v>0.1165775534057279</v>
      </c>
      <c r="F6572" s="3" t="s">
        <v>49</v>
      </c>
      <c r="G6572" s="3">
        <v>11</v>
      </c>
      <c r="H6572" s="125">
        <v>0.1165775534057279</v>
      </c>
      <c r="I6572" s="3"/>
      <c r="J6572" s="3"/>
      <c r="K6572" s="3" t="s">
        <v>304</v>
      </c>
      <c r="L6572" s="125">
        <v>1.24607874110781E-2</v>
      </c>
      <c r="M6572" s="3">
        <v>19</v>
      </c>
      <c r="N6572" s="125">
        <v>-1.33456392994584E-2</v>
      </c>
      <c r="O6572" s="3">
        <v>14</v>
      </c>
      <c r="P6572" s="125">
        <v>9.0771126695191398E-2</v>
      </c>
      <c r="Q6572" s="3">
        <v>2</v>
      </c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  <c r="AC6572" s="3"/>
      <c r="AD6572" s="3"/>
    </row>
    <row r="6573" spans="1:30" hidden="1" x14ac:dyDescent="0.25">
      <c r="A6573" s="2">
        <v>1</v>
      </c>
      <c r="B6573" s="2">
        <v>2022</v>
      </c>
      <c r="C6573" s="4" t="str">
        <f>INDEX(Index!$B$1:$B$500,MATCH($F6573,Index!$A$1:$A$500,0)
)</f>
        <v>PIT</v>
      </c>
      <c r="D6573" s="4">
        <v>0</v>
      </c>
      <c r="E6573" s="141">
        <f t="shared" si="102"/>
        <v>8.6803459537446101E-2</v>
      </c>
      <c r="F6573" s="3" t="s">
        <v>32</v>
      </c>
      <c r="G6573" s="3">
        <v>12</v>
      </c>
      <c r="H6573" s="125">
        <v>8.6803459537446101E-2</v>
      </c>
      <c r="I6573" s="3"/>
      <c r="J6573" s="3"/>
      <c r="K6573" s="3" t="s">
        <v>98</v>
      </c>
      <c r="L6573" s="125">
        <v>-0.16554494666323799</v>
      </c>
      <c r="M6573" s="3">
        <v>24</v>
      </c>
      <c r="N6573" s="125">
        <v>-0.23126856040840399</v>
      </c>
      <c r="O6573" s="3">
        <v>5</v>
      </c>
      <c r="P6573" s="125">
        <v>2.1079845792280099E-2</v>
      </c>
      <c r="Q6573" s="3">
        <v>10</v>
      </c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  <c r="AC6573" s="3"/>
      <c r="AD6573" s="3"/>
    </row>
    <row r="6574" spans="1:30" hidden="1" x14ac:dyDescent="0.25">
      <c r="A6574" s="2">
        <v>1</v>
      </c>
      <c r="B6574" s="2">
        <v>2022</v>
      </c>
      <c r="C6574" s="4" t="str">
        <f>INDEX(Index!$B$1:$B$500,MATCH($F6574,Index!$A$1:$A$500,0)
)</f>
        <v>WAS</v>
      </c>
      <c r="D6574" s="4">
        <v>0</v>
      </c>
      <c r="E6574" s="141">
        <f t="shared" si="102"/>
        <v>-3.5573115962725041E-4</v>
      </c>
      <c r="F6574" s="3" t="s">
        <v>26</v>
      </c>
      <c r="G6574" s="3">
        <v>13</v>
      </c>
      <c r="H6574" s="125">
        <v>-3.5573115962725041E-4</v>
      </c>
      <c r="I6574" s="3"/>
      <c r="J6574" s="3"/>
      <c r="K6574" s="3" t="s">
        <v>98</v>
      </c>
      <c r="L6574" s="125">
        <v>0.13649927604204801</v>
      </c>
      <c r="M6574" s="3">
        <v>8</v>
      </c>
      <c r="N6574" s="125">
        <v>0.14162224931318099</v>
      </c>
      <c r="O6574" s="3">
        <v>25</v>
      </c>
      <c r="P6574" s="125">
        <v>4.7672421115057297E-3</v>
      </c>
      <c r="Q6574" s="3">
        <v>12</v>
      </c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  <c r="AC6574" s="3"/>
      <c r="AD6574" s="3"/>
    </row>
    <row r="6575" spans="1:30" hidden="1" x14ac:dyDescent="0.25">
      <c r="A6575" s="2">
        <v>1</v>
      </c>
      <c r="B6575" s="2">
        <v>2022</v>
      </c>
      <c r="C6575" s="4" t="str">
        <f>INDEX(Index!$B$1:$B$500,MATCH($F6575,Index!$A$1:$A$500,0)
)</f>
        <v>SF</v>
      </c>
      <c r="D6575" s="4">
        <v>0</v>
      </c>
      <c r="E6575" s="141">
        <f t="shared" si="102"/>
        <v>-1.8789693597270739E-3</v>
      </c>
      <c r="F6575" s="3" t="s">
        <v>1</v>
      </c>
      <c r="G6575" s="3">
        <v>14</v>
      </c>
      <c r="H6575" s="125">
        <v>-1.8789693597270739E-3</v>
      </c>
      <c r="I6575" s="3"/>
      <c r="J6575" s="3"/>
      <c r="K6575" s="3" t="s">
        <v>99</v>
      </c>
      <c r="L6575" s="125">
        <v>-0.21377148758799999</v>
      </c>
      <c r="M6575" s="3">
        <v>28</v>
      </c>
      <c r="N6575" s="125">
        <v>-0.20237092427398601</v>
      </c>
      <c r="O6575" s="3">
        <v>7</v>
      </c>
      <c r="P6575" s="125">
        <v>9.52159395428691E-3</v>
      </c>
      <c r="Q6575" s="3">
        <v>11</v>
      </c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  <c r="AC6575" s="3"/>
      <c r="AD6575" s="3"/>
    </row>
    <row r="6576" spans="1:30" hidden="1" x14ac:dyDescent="0.25">
      <c r="A6576" s="2">
        <v>1</v>
      </c>
      <c r="B6576" s="2">
        <v>2022</v>
      </c>
      <c r="C6576" s="4" t="str">
        <f>INDEX(Index!$B$1:$B$500,MATCH($F6576,Index!$A$1:$A$500,0)
)</f>
        <v>DEN</v>
      </c>
      <c r="D6576" s="4">
        <v>0</v>
      </c>
      <c r="E6576" s="141">
        <f t="shared" si="102"/>
        <v>-1.9723455026648101E-2</v>
      </c>
      <c r="F6576" s="3" t="s">
        <v>39</v>
      </c>
      <c r="G6576" s="3">
        <v>15</v>
      </c>
      <c r="H6576" s="125">
        <v>-1.9723455026648101E-2</v>
      </c>
      <c r="I6576" s="3"/>
      <c r="J6576" s="3"/>
      <c r="K6576" s="3" t="s">
        <v>99</v>
      </c>
      <c r="L6576" s="125">
        <v>5.9746910981912302E-2</v>
      </c>
      <c r="M6576" s="3">
        <v>15</v>
      </c>
      <c r="N6576" s="125">
        <v>1.8720281457731601E-2</v>
      </c>
      <c r="O6576" s="3">
        <v>15</v>
      </c>
      <c r="P6576" s="125">
        <v>-6.0750084550828802E-2</v>
      </c>
      <c r="Q6576" s="3">
        <v>26</v>
      </c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3"/>
      <c r="AD6576" s="3"/>
    </row>
    <row r="6577" spans="1:30" hidden="1" x14ac:dyDescent="0.25">
      <c r="A6577" s="2">
        <v>1</v>
      </c>
      <c r="B6577" s="2">
        <v>2022</v>
      </c>
      <c r="C6577" s="4" t="str">
        <f>INDEX(Index!$B$1:$B$500,MATCH($F6577,Index!$A$1:$A$500,0)
)</f>
        <v>JAX</v>
      </c>
      <c r="D6577" s="4">
        <v>0</v>
      </c>
      <c r="E6577" s="141">
        <f t="shared" si="102"/>
        <v>-2.6544466639923492E-2</v>
      </c>
      <c r="F6577" s="3" t="s">
        <v>12</v>
      </c>
      <c r="G6577" s="3">
        <v>16</v>
      </c>
      <c r="H6577" s="125">
        <v>-2.6544466639923492E-2</v>
      </c>
      <c r="I6577" s="3"/>
      <c r="J6577" s="3"/>
      <c r="K6577" s="3" t="s">
        <v>99</v>
      </c>
      <c r="L6577" s="125">
        <v>0.116531567673977</v>
      </c>
      <c r="M6577" s="3">
        <v>10</v>
      </c>
      <c r="N6577" s="125">
        <v>8.2548570272421795E-2</v>
      </c>
      <c r="O6577" s="3">
        <v>19</v>
      </c>
      <c r="P6577" s="125">
        <v>-6.0527464041478699E-2</v>
      </c>
      <c r="Q6577" s="3">
        <v>25</v>
      </c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3"/>
      <c r="AD6577" s="3"/>
    </row>
    <row r="6578" spans="1:30" hidden="1" x14ac:dyDescent="0.25">
      <c r="A6578" s="2">
        <v>1</v>
      </c>
      <c r="B6578" s="2">
        <v>2022</v>
      </c>
      <c r="C6578" s="4" t="str">
        <f>INDEX(Index!$B$1:$B$500,MATCH($F6578,Index!$A$1:$A$500,0)
)</f>
        <v>CHI</v>
      </c>
      <c r="D6578" s="4">
        <v>0</v>
      </c>
      <c r="E6578" s="141">
        <f t="shared" si="102"/>
        <v>-5.5367346706841791E-2</v>
      </c>
      <c r="F6578" s="3" t="s">
        <v>64</v>
      </c>
      <c r="G6578" s="3">
        <v>17</v>
      </c>
      <c r="H6578" s="125">
        <v>-5.5367346706841791E-2</v>
      </c>
      <c r="I6578" s="3"/>
      <c r="J6578" s="3"/>
      <c r="K6578" s="3" t="s">
        <v>98</v>
      </c>
      <c r="L6578" s="125">
        <v>-0.17456006844180699</v>
      </c>
      <c r="M6578" s="3">
        <v>26</v>
      </c>
      <c r="N6578" s="125">
        <v>-0.214228172368161</v>
      </c>
      <c r="O6578" s="3">
        <v>6</v>
      </c>
      <c r="P6578" s="125">
        <v>-9.5035450633195795E-2</v>
      </c>
      <c r="Q6578" s="3">
        <v>30</v>
      </c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  <c r="AC6578" s="3"/>
      <c r="AD6578" s="3"/>
    </row>
    <row r="6579" spans="1:30" hidden="1" x14ac:dyDescent="0.25">
      <c r="A6579" s="2">
        <v>1</v>
      </c>
      <c r="B6579" s="2">
        <v>2022</v>
      </c>
      <c r="C6579" s="4" t="str">
        <f>INDEX(Index!$B$1:$B$500,MATCH($F6579,Index!$A$1:$A$500,0)
)</f>
        <v>TEN</v>
      </c>
      <c r="D6579" s="4">
        <v>0</v>
      </c>
      <c r="E6579" s="141">
        <f t="shared" si="102"/>
        <v>-6.2507413253304792E-2</v>
      </c>
      <c r="F6579" s="3" t="s">
        <v>45</v>
      </c>
      <c r="G6579" s="3">
        <v>18</v>
      </c>
      <c r="H6579" s="125">
        <v>-6.2507413253304792E-2</v>
      </c>
      <c r="I6579" s="3"/>
      <c r="J6579" s="3"/>
      <c r="K6579" s="3" t="s">
        <v>99</v>
      </c>
      <c r="L6579" s="125">
        <v>0.10437404452053101</v>
      </c>
      <c r="M6579" s="3">
        <v>13</v>
      </c>
      <c r="N6579" s="125">
        <v>9.9624022364229195E-2</v>
      </c>
      <c r="O6579" s="3">
        <v>20</v>
      </c>
      <c r="P6579" s="125">
        <v>-6.7257435409606603E-2</v>
      </c>
      <c r="Q6579" s="3">
        <v>27</v>
      </c>
      <c r="R6579" s="3"/>
      <c r="S6579" s="3"/>
      <c r="T6579" s="3"/>
      <c r="U6579" s="3"/>
      <c r="V6579" s="3"/>
      <c r="W6579" s="3"/>
      <c r="X6579" s="3"/>
      <c r="Y6579" s="3"/>
      <c r="Z6579" s="3"/>
      <c r="AA6579" s="3"/>
      <c r="AB6579" s="3"/>
      <c r="AC6579" s="3"/>
      <c r="AD6579" s="3"/>
    </row>
    <row r="6580" spans="1:30" hidden="1" x14ac:dyDescent="0.25">
      <c r="A6580" s="2">
        <v>1</v>
      </c>
      <c r="B6580" s="2">
        <v>2022</v>
      </c>
      <c r="C6580" s="4" t="str">
        <f>INDEX(Index!$B$1:$B$500,MATCH($F6580,Index!$A$1:$A$500,0)
)</f>
        <v>SEA</v>
      </c>
      <c r="D6580" s="4">
        <v>0</v>
      </c>
      <c r="E6580" s="141">
        <f t="shared" si="102"/>
        <v>-6.5797853341732798E-2</v>
      </c>
      <c r="F6580" s="3" t="s">
        <v>30</v>
      </c>
      <c r="G6580" s="3">
        <v>19</v>
      </c>
      <c r="H6580" s="125">
        <v>-6.5797853341732798E-2</v>
      </c>
      <c r="I6580" s="3"/>
      <c r="J6580" s="3"/>
      <c r="K6580" s="3" t="s">
        <v>98</v>
      </c>
      <c r="L6580" s="125">
        <v>1.54630952910865E-2</v>
      </c>
      <c r="M6580" s="3">
        <v>18</v>
      </c>
      <c r="N6580" s="125">
        <v>0.17260129725925699</v>
      </c>
      <c r="O6580" s="3">
        <v>26</v>
      </c>
      <c r="P6580" s="125">
        <v>9.1340348626437695E-2</v>
      </c>
      <c r="Q6580" s="3">
        <v>1</v>
      </c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  <c r="AC6580" s="3"/>
      <c r="AD6580" s="3"/>
    </row>
    <row r="6581" spans="1:30" hidden="1" x14ac:dyDescent="0.25">
      <c r="A6581" s="2">
        <v>1</v>
      </c>
      <c r="B6581" s="2">
        <v>2022</v>
      </c>
      <c r="C6581" s="4" t="str">
        <f>INDEX(Index!$B$1:$B$500,MATCH($F6581,Index!$A$1:$A$500,0)
)</f>
        <v>NE</v>
      </c>
      <c r="D6581" s="4">
        <v>0</v>
      </c>
      <c r="E6581" s="141">
        <f t="shared" si="102"/>
        <v>-8.4771836983235288E-2</v>
      </c>
      <c r="F6581" s="3" t="s">
        <v>17</v>
      </c>
      <c r="G6581" s="3">
        <v>20</v>
      </c>
      <c r="H6581" s="125">
        <v>-8.4771836983235288E-2</v>
      </c>
      <c r="I6581" s="3"/>
      <c r="J6581" s="3"/>
      <c r="K6581" s="3" t="s">
        <v>99</v>
      </c>
      <c r="L6581" s="125">
        <v>-8.3656950700517096E-2</v>
      </c>
      <c r="M6581" s="3">
        <v>21</v>
      </c>
      <c r="N6581" s="125">
        <v>2.8188300648435E-2</v>
      </c>
      <c r="O6581" s="3">
        <v>17</v>
      </c>
      <c r="P6581" s="125">
        <v>2.7073414365716801E-2</v>
      </c>
      <c r="Q6581" s="3">
        <v>8</v>
      </c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  <c r="AC6581" s="3"/>
      <c r="AD6581" s="3"/>
    </row>
    <row r="6582" spans="1:30" hidden="1" x14ac:dyDescent="0.25">
      <c r="A6582" s="2">
        <v>1</v>
      </c>
      <c r="B6582" s="2">
        <v>2022</v>
      </c>
      <c r="C6582" s="4" t="str">
        <f>INDEX(Index!$B$1:$B$500,MATCH($F6582,Index!$A$1:$A$500,0)
)</f>
        <v>DET</v>
      </c>
      <c r="D6582" s="4">
        <v>0</v>
      </c>
      <c r="E6582" s="141">
        <f t="shared" si="102"/>
        <v>-0.13559011520472355</v>
      </c>
      <c r="F6582" s="3" t="s">
        <v>21</v>
      </c>
      <c r="G6582" s="3">
        <v>21</v>
      </c>
      <c r="H6582" s="125">
        <v>-0.13559011520472355</v>
      </c>
      <c r="I6582" s="3"/>
      <c r="J6582" s="3"/>
      <c r="K6582" s="3" t="s">
        <v>99</v>
      </c>
      <c r="L6582" s="125">
        <v>0.118077056353113</v>
      </c>
      <c r="M6582" s="3">
        <v>9</v>
      </c>
      <c r="N6582" s="125">
        <v>0.25341314786941999</v>
      </c>
      <c r="O6582" s="3">
        <v>29</v>
      </c>
      <c r="P6582" s="125">
        <v>-2.5402368841657698E-4</v>
      </c>
      <c r="Q6582" s="3">
        <v>14</v>
      </c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  <c r="AC6582" s="3"/>
      <c r="AD6582" s="3"/>
    </row>
    <row r="6583" spans="1:30" hidden="1" x14ac:dyDescent="0.25">
      <c r="A6583" s="2">
        <v>1</v>
      </c>
      <c r="B6583" s="2">
        <v>2022</v>
      </c>
      <c r="C6583" s="4" t="str">
        <f>INDEX(Index!$B$1:$B$500,MATCH($F6583,Index!$A$1:$A$500,0)
)</f>
        <v>CIN</v>
      </c>
      <c r="D6583" s="4">
        <v>0</v>
      </c>
      <c r="E6583" s="141">
        <f t="shared" si="102"/>
        <v>-0.1442985613985594</v>
      </c>
      <c r="F6583" s="3" t="s">
        <v>24</v>
      </c>
      <c r="G6583" s="3">
        <v>22</v>
      </c>
      <c r="H6583" s="125">
        <v>-0.1442985613985594</v>
      </c>
      <c r="I6583" s="3"/>
      <c r="J6583" s="3"/>
      <c r="K6583" s="3" t="s">
        <v>99</v>
      </c>
      <c r="L6583" s="125">
        <v>-0.25284288367848501</v>
      </c>
      <c r="M6583" s="3">
        <v>29</v>
      </c>
      <c r="N6583" s="125">
        <v>-0.19001682481194501</v>
      </c>
      <c r="O6583" s="3">
        <v>9</v>
      </c>
      <c r="P6583" s="125">
        <v>-8.1472502532019403E-2</v>
      </c>
      <c r="Q6583" s="3">
        <v>29</v>
      </c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  <c r="AC6583" s="3"/>
      <c r="AD6583" s="3"/>
    </row>
    <row r="6584" spans="1:30" hidden="1" x14ac:dyDescent="0.25">
      <c r="A6584" s="2">
        <v>1</v>
      </c>
      <c r="B6584" s="2">
        <v>2022</v>
      </c>
      <c r="C6584" s="4" t="str">
        <f>INDEX(Index!$B$1:$B$500,MATCH($F6584,Index!$A$1:$A$500,0)
)</f>
        <v>IND</v>
      </c>
      <c r="D6584" s="4">
        <v>0</v>
      </c>
      <c r="E6584" s="141">
        <f t="shared" si="102"/>
        <v>-0.1865832073330036</v>
      </c>
      <c r="F6584" s="3" t="s">
        <v>35</v>
      </c>
      <c r="G6584" s="3">
        <v>23</v>
      </c>
      <c r="H6584" s="125">
        <v>-0.1865832073330036</v>
      </c>
      <c r="I6584" s="3"/>
      <c r="J6584" s="3"/>
      <c r="K6584" s="3" t="s">
        <v>304</v>
      </c>
      <c r="L6584" s="125">
        <v>-4.2168892675096999E-2</v>
      </c>
      <c r="M6584" s="3">
        <v>20</v>
      </c>
      <c r="N6584" s="125">
        <v>2.46374537066196E-2</v>
      </c>
      <c r="O6584" s="3">
        <v>16</v>
      </c>
      <c r="P6584" s="125">
        <v>-0.11977686095128701</v>
      </c>
      <c r="Q6584" s="3">
        <v>32</v>
      </c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3"/>
      <c r="AD6584" s="3"/>
    </row>
    <row r="6585" spans="1:30" hidden="1" x14ac:dyDescent="0.25">
      <c r="A6585" s="2">
        <v>1</v>
      </c>
      <c r="B6585" s="2">
        <v>2022</v>
      </c>
      <c r="C6585" s="4" t="str">
        <f>INDEX(Index!$B$1:$B$500,MATCH($F6585,Index!$A$1:$A$500,0)
)</f>
        <v>NYG</v>
      </c>
      <c r="D6585" s="4">
        <v>0</v>
      </c>
      <c r="E6585" s="141">
        <f t="shared" si="102"/>
        <v>-0.19627737721401353</v>
      </c>
      <c r="F6585" s="3" t="s">
        <v>15</v>
      </c>
      <c r="G6585" s="3">
        <v>24</v>
      </c>
      <c r="H6585" s="125">
        <v>-0.19627737721401353</v>
      </c>
      <c r="I6585" s="3"/>
      <c r="J6585" s="3"/>
      <c r="K6585" s="3" t="s">
        <v>98</v>
      </c>
      <c r="L6585" s="125">
        <v>8.6055158861092093E-2</v>
      </c>
      <c r="M6585" s="3">
        <v>14</v>
      </c>
      <c r="N6585" s="125">
        <v>0.23720361356081501</v>
      </c>
      <c r="O6585" s="3">
        <v>28</v>
      </c>
      <c r="P6585" s="125">
        <v>-4.5128922514290598E-2</v>
      </c>
      <c r="Q6585" s="3">
        <v>23</v>
      </c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  <c r="AC6585" s="3"/>
      <c r="AD6585" s="3"/>
    </row>
    <row r="6586" spans="1:30" hidden="1" x14ac:dyDescent="0.25">
      <c r="A6586" s="2">
        <v>1</v>
      </c>
      <c r="B6586" s="2">
        <v>2022</v>
      </c>
      <c r="C6586" s="4" t="str">
        <f>INDEX(Index!$B$1:$B$500,MATCH($F6586,Index!$A$1:$A$500,0)
)</f>
        <v>NO</v>
      </c>
      <c r="D6586" s="4">
        <v>0</v>
      </c>
      <c r="E6586" s="141">
        <f t="shared" si="102"/>
        <v>-0.20043608873697652</v>
      </c>
      <c r="F6586" s="3" t="s">
        <v>27</v>
      </c>
      <c r="G6586" s="3">
        <v>25</v>
      </c>
      <c r="H6586" s="125">
        <v>-0.20043608873697652</v>
      </c>
      <c r="I6586" s="3"/>
      <c r="J6586" s="3"/>
      <c r="K6586" s="3" t="s">
        <v>98</v>
      </c>
      <c r="L6586" s="125">
        <v>0.18358992350573</v>
      </c>
      <c r="M6586" s="3">
        <v>7</v>
      </c>
      <c r="N6586" s="125">
        <v>0.31671683289346803</v>
      </c>
      <c r="O6586" s="3">
        <v>31</v>
      </c>
      <c r="P6586" s="125">
        <v>-6.7309179349238496E-2</v>
      </c>
      <c r="Q6586" s="3">
        <v>28</v>
      </c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  <c r="AC6586" s="3"/>
      <c r="AD6586" s="3"/>
    </row>
    <row r="6587" spans="1:30" hidden="1" x14ac:dyDescent="0.25">
      <c r="A6587" s="2">
        <v>1</v>
      </c>
      <c r="B6587" s="2">
        <v>2022</v>
      </c>
      <c r="C6587" s="4" t="str">
        <f>INDEX(Index!$B$1:$B$500,MATCH($F6587,Index!$A$1:$A$500,0)
)</f>
        <v>LV</v>
      </c>
      <c r="D6587" s="4">
        <v>0</v>
      </c>
      <c r="E6587" s="141">
        <f t="shared" si="102"/>
        <v>-0.30213737816955538</v>
      </c>
      <c r="F6587" s="3" t="s">
        <v>53</v>
      </c>
      <c r="G6587" s="3">
        <v>26</v>
      </c>
      <c r="H6587" s="125">
        <v>-0.30213737816955538</v>
      </c>
      <c r="I6587" s="3"/>
      <c r="J6587" s="3"/>
      <c r="K6587" s="3" t="s">
        <v>99</v>
      </c>
      <c r="L6587" s="125">
        <v>-0.21121246554724701</v>
      </c>
      <c r="M6587" s="3">
        <v>27</v>
      </c>
      <c r="N6587" s="125">
        <v>0.11843487435271099</v>
      </c>
      <c r="O6587" s="3">
        <v>21</v>
      </c>
      <c r="P6587" s="125">
        <v>2.7509961730402599E-2</v>
      </c>
      <c r="Q6587" s="3">
        <v>7</v>
      </c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  <c r="AC6587" s="3"/>
      <c r="AD6587" s="3"/>
    </row>
    <row r="6588" spans="1:30" hidden="1" x14ac:dyDescent="0.25">
      <c r="A6588" s="2">
        <v>1</v>
      </c>
      <c r="B6588" s="2">
        <v>2022</v>
      </c>
      <c r="C6588" s="4" t="str">
        <f>INDEX(Index!$B$1:$B$500,MATCH($F6588,Index!$A$1:$A$500,0)
)</f>
        <v>CAR</v>
      </c>
      <c r="D6588" s="4">
        <v>0</v>
      </c>
      <c r="E6588" s="141">
        <f t="shared" si="102"/>
        <v>-0.30949491678764007</v>
      </c>
      <c r="F6588" s="3" t="s">
        <v>51</v>
      </c>
      <c r="G6588" s="3">
        <v>27</v>
      </c>
      <c r="H6588" s="125">
        <v>-0.30949491678764007</v>
      </c>
      <c r="I6588" s="3"/>
      <c r="J6588" s="3"/>
      <c r="K6588" s="3" t="s">
        <v>99</v>
      </c>
      <c r="L6588" s="125">
        <v>-0.17113279530427999</v>
      </c>
      <c r="M6588" s="3">
        <v>25</v>
      </c>
      <c r="N6588" s="125">
        <v>0.123508083692442</v>
      </c>
      <c r="O6588" s="3">
        <v>22</v>
      </c>
      <c r="P6588" s="125">
        <v>-1.4854037790918101E-2</v>
      </c>
      <c r="Q6588" s="3">
        <v>17</v>
      </c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  <c r="AC6588" s="3"/>
      <c r="AD6588" s="3"/>
    </row>
    <row r="6589" spans="1:30" hidden="1" x14ac:dyDescent="0.25">
      <c r="A6589" s="2">
        <v>1</v>
      </c>
      <c r="B6589" s="2">
        <v>2022</v>
      </c>
      <c r="C6589" s="4" t="str">
        <f>INDEX(Index!$B$1:$B$500,MATCH($F6589,Index!$A$1:$A$500,0)
)</f>
        <v>GB</v>
      </c>
      <c r="D6589" s="4">
        <v>0</v>
      </c>
      <c r="E6589" s="141">
        <f t="shared" si="102"/>
        <v>-0.32975243350666938</v>
      </c>
      <c r="F6589" s="3" t="s">
        <v>20</v>
      </c>
      <c r="G6589" s="3">
        <v>28</v>
      </c>
      <c r="H6589" s="125">
        <v>-0.32975243350666938</v>
      </c>
      <c r="I6589" s="3"/>
      <c r="J6589" s="3"/>
      <c r="K6589" s="3" t="s">
        <v>99</v>
      </c>
      <c r="L6589" s="125">
        <v>-8.8145051677560093E-2</v>
      </c>
      <c r="M6589" s="3">
        <v>22</v>
      </c>
      <c r="N6589" s="125">
        <v>0.232690084634326</v>
      </c>
      <c r="O6589" s="3">
        <v>27</v>
      </c>
      <c r="P6589" s="125">
        <v>-8.9172971947832792E-3</v>
      </c>
      <c r="Q6589" s="3">
        <v>16</v>
      </c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  <c r="AC6589" s="3"/>
      <c r="AD6589" s="3"/>
    </row>
    <row r="6590" spans="1:30" hidden="1" x14ac:dyDescent="0.25">
      <c r="A6590" s="2">
        <v>1</v>
      </c>
      <c r="B6590" s="2">
        <v>2022</v>
      </c>
      <c r="C6590" s="4" t="str">
        <f>INDEX(Index!$B$1:$B$500,MATCH($F6590,Index!$A$1:$A$500,0)
)</f>
        <v>NYJ</v>
      </c>
      <c r="D6590" s="4">
        <v>0</v>
      </c>
      <c r="E6590" s="141">
        <f t="shared" si="102"/>
        <v>-0.50962667928460603</v>
      </c>
      <c r="F6590" s="3" t="s">
        <v>9</v>
      </c>
      <c r="G6590" s="3">
        <v>29</v>
      </c>
      <c r="H6590" s="125">
        <v>-0.50962667928460603</v>
      </c>
      <c r="I6590" s="3"/>
      <c r="J6590" s="3"/>
      <c r="K6590" s="3" t="s">
        <v>99</v>
      </c>
      <c r="L6590" s="125">
        <v>-0.271651673255207</v>
      </c>
      <c r="M6590" s="3">
        <v>30</v>
      </c>
      <c r="N6590" s="125">
        <v>0.138586589066167</v>
      </c>
      <c r="O6590" s="3">
        <v>24</v>
      </c>
      <c r="P6590" s="125">
        <v>-9.9388416963232001E-2</v>
      </c>
      <c r="Q6590" s="3">
        <v>31</v>
      </c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  <c r="AC6590" s="3"/>
      <c r="AD6590" s="3"/>
    </row>
    <row r="6591" spans="1:30" hidden="1" x14ac:dyDescent="0.25">
      <c r="A6591" s="2">
        <v>1</v>
      </c>
      <c r="B6591" s="2">
        <v>2022</v>
      </c>
      <c r="C6591" s="4" t="str">
        <f>INDEX(Index!$B$1:$B$500,MATCH($F6591,Index!$A$1:$A$500,0)
)</f>
        <v>ARI</v>
      </c>
      <c r="D6591" s="4">
        <v>0</v>
      </c>
      <c r="E6591" s="141">
        <f t="shared" si="102"/>
        <v>-0.60685296992667104</v>
      </c>
      <c r="F6591" s="3" t="s">
        <v>23</v>
      </c>
      <c r="G6591" s="3">
        <v>30</v>
      </c>
      <c r="H6591" s="125">
        <v>-0.60685296992667104</v>
      </c>
      <c r="I6591" s="3"/>
      <c r="J6591" s="3"/>
      <c r="K6591" s="3" t="s">
        <v>99</v>
      </c>
      <c r="L6591" s="125">
        <v>-0.12525401296998701</v>
      </c>
      <c r="M6591" s="3">
        <v>23</v>
      </c>
      <c r="N6591" s="125">
        <v>0.47659420393223301</v>
      </c>
      <c r="O6591" s="3">
        <v>32</v>
      </c>
      <c r="P6591" s="125">
        <v>-5.0047530244509896E-3</v>
      </c>
      <c r="Q6591" s="3">
        <v>15</v>
      </c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  <c r="AC6591" s="3"/>
      <c r="AD6591" s="3"/>
    </row>
    <row r="6592" spans="1:30" hidden="1" x14ac:dyDescent="0.25">
      <c r="A6592" s="2">
        <v>1</v>
      </c>
      <c r="B6592" s="2">
        <v>2022</v>
      </c>
      <c r="C6592" s="4" t="str">
        <f>INDEX(Index!$B$1:$B$500,MATCH($F6592,Index!$A$1:$A$500,0)
)</f>
        <v>DAL</v>
      </c>
      <c r="D6592" s="4">
        <v>0</v>
      </c>
      <c r="E6592" s="141">
        <f t="shared" si="102"/>
        <v>-0.66401064116136033</v>
      </c>
      <c r="F6592" s="3" t="s">
        <v>3</v>
      </c>
      <c r="G6592" s="3">
        <v>31</v>
      </c>
      <c r="H6592" s="125">
        <v>-0.66401064116136033</v>
      </c>
      <c r="I6592" s="3"/>
      <c r="J6592" s="3"/>
      <c r="K6592" s="3" t="s">
        <v>99</v>
      </c>
      <c r="L6592" s="125">
        <v>-0.58248824843306002</v>
      </c>
      <c r="M6592" s="3">
        <v>32</v>
      </c>
      <c r="N6592" s="125">
        <v>5.9168997218148202E-2</v>
      </c>
      <c r="O6592" s="3">
        <v>18</v>
      </c>
      <c r="P6592" s="125">
        <v>-2.2353395510152099E-2</v>
      </c>
      <c r="Q6592" s="3">
        <v>18</v>
      </c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  <c r="AC6592" s="3"/>
      <c r="AD6592" s="3"/>
    </row>
    <row r="6593" spans="1:30" hidden="1" x14ac:dyDescent="0.25">
      <c r="A6593" s="2">
        <v>1</v>
      </c>
      <c r="B6593" s="2">
        <v>2022</v>
      </c>
      <c r="C6593" s="4" t="str">
        <f>INDEX(Index!$B$1:$B$500,MATCH($F6593,Index!$A$1:$A$500,0)
)</f>
        <v>LAR</v>
      </c>
      <c r="D6593" s="4">
        <v>0</v>
      </c>
      <c r="E6593" s="141">
        <f t="shared" si="102"/>
        <v>-0.83143074765933134</v>
      </c>
      <c r="F6593" s="3" t="s">
        <v>42</v>
      </c>
      <c r="G6593" s="3">
        <v>32</v>
      </c>
      <c r="H6593" s="125">
        <v>-0.83143074765933134</v>
      </c>
      <c r="I6593" s="3"/>
      <c r="J6593" s="3"/>
      <c r="K6593" s="3" t="s">
        <v>99</v>
      </c>
      <c r="L6593" s="125">
        <v>-0.51249136121767402</v>
      </c>
      <c r="M6593" s="3">
        <v>31</v>
      </c>
      <c r="N6593" s="125">
        <v>0.29598206867774601</v>
      </c>
      <c r="O6593" s="3">
        <v>30</v>
      </c>
      <c r="P6593" s="125">
        <v>-2.29573177639113E-2</v>
      </c>
      <c r="Q6593" s="3">
        <v>19</v>
      </c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3"/>
      <c r="AD6593" s="3"/>
    </row>
    <row r="6594" spans="1:30" hidden="1" x14ac:dyDescent="0.25">
      <c r="A6594" s="2">
        <v>2</v>
      </c>
      <c r="B6594" s="2">
        <v>2022</v>
      </c>
      <c r="C6594" s="4" t="str">
        <f>INDEX(Index!$B$1:$B$500,MATCH($F6594,Index!$A$1:$A$500,0)
)</f>
        <v>BUF</v>
      </c>
      <c r="D6594" s="4">
        <v>0</v>
      </c>
      <c r="E6594" s="141">
        <f t="shared" ref="E6594:E6657" si="103">IF(D6594=1,H6594/100,H6594)</f>
        <v>0.81751371007721307</v>
      </c>
      <c r="F6594" s="3" t="s">
        <v>0</v>
      </c>
      <c r="G6594" s="3">
        <v>1</v>
      </c>
      <c r="H6594" s="125">
        <v>0.81751371007721307</v>
      </c>
      <c r="I6594" s="3"/>
      <c r="J6594" s="3"/>
      <c r="K6594" s="3" t="s">
        <v>100</v>
      </c>
      <c r="L6594" s="125">
        <v>0.21861047645713599</v>
      </c>
      <c r="M6594" s="3">
        <v>6</v>
      </c>
      <c r="N6594" s="125">
        <v>-0.50855666598243698</v>
      </c>
      <c r="O6594" s="3">
        <v>1</v>
      </c>
      <c r="P6594" s="125">
        <v>9.0346567637640193E-2</v>
      </c>
      <c r="Q6594" s="3">
        <v>2</v>
      </c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  <c r="AC6594" s="3"/>
      <c r="AD6594" s="3"/>
    </row>
    <row r="6595" spans="1:30" hidden="1" x14ac:dyDescent="0.25">
      <c r="A6595" s="2">
        <v>2</v>
      </c>
      <c r="B6595" s="2">
        <v>2022</v>
      </c>
      <c r="C6595" s="4" t="str">
        <f>INDEX(Index!$B$1:$B$500,MATCH($F6595,Index!$A$1:$A$500,0)
)</f>
        <v>KC</v>
      </c>
      <c r="D6595" s="4">
        <v>0</v>
      </c>
      <c r="E6595" s="141">
        <f t="shared" si="103"/>
        <v>0.41142621082090225</v>
      </c>
      <c r="F6595" s="3" t="s">
        <v>5</v>
      </c>
      <c r="G6595" s="3">
        <v>2</v>
      </c>
      <c r="H6595" s="125">
        <v>0.41142621082090225</v>
      </c>
      <c r="I6595" s="3"/>
      <c r="J6595" s="3"/>
      <c r="K6595" s="3" t="s">
        <v>100</v>
      </c>
      <c r="L6595" s="125">
        <v>0.328708220068816</v>
      </c>
      <c r="M6595" s="3">
        <v>1</v>
      </c>
      <c r="N6595" s="125">
        <v>-7.4591607610567295E-2</v>
      </c>
      <c r="O6595" s="3">
        <v>9</v>
      </c>
      <c r="P6595" s="125">
        <v>8.1263831415188999E-3</v>
      </c>
      <c r="Q6595" s="3">
        <v>11</v>
      </c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  <c r="AC6595" s="3"/>
      <c r="AD6595" s="3"/>
    </row>
    <row r="6596" spans="1:30" hidden="1" x14ac:dyDescent="0.25">
      <c r="A6596" s="2">
        <v>2</v>
      </c>
      <c r="B6596" s="2">
        <v>2022</v>
      </c>
      <c r="C6596" s="4" t="str">
        <f>INDEX(Index!$B$1:$B$500,MATCH($F6596,Index!$A$1:$A$500,0)
)</f>
        <v>BAL</v>
      </c>
      <c r="D6596" s="4">
        <v>0</v>
      </c>
      <c r="E6596" s="141">
        <f t="shared" si="103"/>
        <v>0.39947005848083139</v>
      </c>
      <c r="F6596" s="3" t="s">
        <v>18</v>
      </c>
      <c r="G6596" s="3">
        <v>3</v>
      </c>
      <c r="H6596" s="125">
        <v>0.39947005848083139</v>
      </c>
      <c r="I6596" s="3"/>
      <c r="J6596" s="3"/>
      <c r="K6596" s="3" t="s">
        <v>101</v>
      </c>
      <c r="L6596" s="125">
        <v>0.289120551357891</v>
      </c>
      <c r="M6596" s="3">
        <v>3</v>
      </c>
      <c r="N6596" s="125">
        <v>3.5568486513756301E-3</v>
      </c>
      <c r="O6596" s="3">
        <v>17</v>
      </c>
      <c r="P6596" s="125">
        <v>0.113906355774316</v>
      </c>
      <c r="Q6596" s="3">
        <v>1</v>
      </c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  <c r="AC6596" s="3"/>
      <c r="AD6596" s="3"/>
    </row>
    <row r="6597" spans="1:30" hidden="1" x14ac:dyDescent="0.25">
      <c r="A6597" s="2">
        <v>2</v>
      </c>
      <c r="B6597" s="2">
        <v>2022</v>
      </c>
      <c r="C6597" s="4" t="str">
        <f>INDEX(Index!$B$1:$B$500,MATCH($F6597,Index!$A$1:$A$500,0)
)</f>
        <v>JAX</v>
      </c>
      <c r="D6597" s="4">
        <v>0</v>
      </c>
      <c r="E6597" s="141">
        <f t="shared" si="103"/>
        <v>0.39399532699621359</v>
      </c>
      <c r="F6597" s="3" t="s">
        <v>12</v>
      </c>
      <c r="G6597" s="3">
        <v>4</v>
      </c>
      <c r="H6597" s="125">
        <v>0.39399532699621359</v>
      </c>
      <c r="I6597" s="3"/>
      <c r="J6597" s="3"/>
      <c r="K6597" s="3" t="s">
        <v>101</v>
      </c>
      <c r="L6597" s="125">
        <v>0.17360887003398401</v>
      </c>
      <c r="M6597" s="3">
        <v>8</v>
      </c>
      <c r="N6597" s="125">
        <v>-0.25633096151378798</v>
      </c>
      <c r="O6597" s="3">
        <v>3</v>
      </c>
      <c r="P6597" s="125">
        <v>-3.5944504551558398E-2</v>
      </c>
      <c r="Q6597" s="3">
        <v>24</v>
      </c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  <c r="AC6597" s="3"/>
      <c r="AD6597" s="3"/>
    </row>
    <row r="6598" spans="1:30" hidden="1" x14ac:dyDescent="0.25">
      <c r="A6598" s="2">
        <v>2</v>
      </c>
      <c r="B6598" s="2">
        <v>2022</v>
      </c>
      <c r="C6598" s="4" t="str">
        <f>INDEX(Index!$B$1:$B$500,MATCH($F6598,Index!$A$1:$A$500,0)
)</f>
        <v>PHI</v>
      </c>
      <c r="D6598" s="4">
        <v>0</v>
      </c>
      <c r="E6598" s="141">
        <f t="shared" si="103"/>
        <v>0.38931555787233446</v>
      </c>
      <c r="F6598" s="3" t="s">
        <v>7</v>
      </c>
      <c r="G6598" s="3">
        <v>5</v>
      </c>
      <c r="H6598" s="125">
        <v>0.38931555787233446</v>
      </c>
      <c r="I6598" s="3"/>
      <c r="J6598" s="3"/>
      <c r="K6598" s="3" t="s">
        <v>100</v>
      </c>
      <c r="L6598" s="125">
        <v>0.26619438310884103</v>
      </c>
      <c r="M6598" s="3">
        <v>5</v>
      </c>
      <c r="N6598" s="125">
        <v>-0.18882935935761799</v>
      </c>
      <c r="O6598" s="3">
        <v>5</v>
      </c>
      <c r="P6598" s="125">
        <v>-6.57081845941246E-2</v>
      </c>
      <c r="Q6598" s="3">
        <v>29</v>
      </c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  <c r="AC6598" s="3"/>
      <c r="AD6598" s="3"/>
    </row>
    <row r="6599" spans="1:30" hidden="1" x14ac:dyDescent="0.25">
      <c r="A6599" s="2">
        <v>2</v>
      </c>
      <c r="B6599" s="2">
        <v>2022</v>
      </c>
      <c r="C6599" s="4" t="str">
        <f>INDEX(Index!$B$1:$B$500,MATCH($F6599,Index!$A$1:$A$500,0)
)</f>
        <v>CLE</v>
      </c>
      <c r="D6599" s="4">
        <v>0</v>
      </c>
      <c r="E6599" s="141">
        <f t="shared" si="103"/>
        <v>0.29514234152943802</v>
      </c>
      <c r="F6599" s="3" t="s">
        <v>10</v>
      </c>
      <c r="G6599" s="3">
        <v>6</v>
      </c>
      <c r="H6599" s="125">
        <v>0.29514234152943802</v>
      </c>
      <c r="I6599" s="3"/>
      <c r="J6599" s="3"/>
      <c r="K6599" s="3" t="s">
        <v>101</v>
      </c>
      <c r="L6599" s="125">
        <v>0.26844930861636801</v>
      </c>
      <c r="M6599" s="3">
        <v>4</v>
      </c>
      <c r="N6599" s="125">
        <v>-1.2394897982936201E-3</v>
      </c>
      <c r="O6599" s="3">
        <v>15</v>
      </c>
      <c r="P6599" s="125">
        <v>2.5453543114776399E-2</v>
      </c>
      <c r="Q6599" s="3">
        <v>4</v>
      </c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  <c r="AC6599" s="3"/>
      <c r="AD6599" s="3"/>
    </row>
    <row r="6600" spans="1:30" hidden="1" x14ac:dyDescent="0.25">
      <c r="A6600" s="2">
        <v>2</v>
      </c>
      <c r="B6600" s="2">
        <v>2022</v>
      </c>
      <c r="C6600" s="4" t="str">
        <f>INDEX(Index!$B$1:$B$500,MATCH($F6600,Index!$A$1:$A$500,0)
)</f>
        <v>TB</v>
      </c>
      <c r="D6600" s="4">
        <v>0</v>
      </c>
      <c r="E6600" s="141">
        <f t="shared" si="103"/>
        <v>0.28795115696013268</v>
      </c>
      <c r="F6600" s="3" t="s">
        <v>38</v>
      </c>
      <c r="G6600" s="3">
        <v>7</v>
      </c>
      <c r="H6600" s="125">
        <v>0.28795115696013268</v>
      </c>
      <c r="I6600" s="3"/>
      <c r="J6600" s="3"/>
      <c r="K6600" s="3" t="s">
        <v>100</v>
      </c>
      <c r="L6600" s="125">
        <v>-0.13719636737897001</v>
      </c>
      <c r="M6600" s="3">
        <v>25</v>
      </c>
      <c r="N6600" s="125">
        <v>-0.44162290749254601</v>
      </c>
      <c r="O6600" s="3">
        <v>2</v>
      </c>
      <c r="P6600" s="125">
        <v>-1.6475383153443299E-2</v>
      </c>
      <c r="Q6600" s="3">
        <v>21</v>
      </c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  <c r="AC6600" s="3"/>
      <c r="AD6600" s="3"/>
    </row>
    <row r="6601" spans="1:30" hidden="1" x14ac:dyDescent="0.25">
      <c r="A6601" s="2">
        <v>2</v>
      </c>
      <c r="B6601" s="2">
        <v>2022</v>
      </c>
      <c r="C6601" s="4" t="str">
        <f>INDEX(Index!$B$1:$B$500,MATCH($F6601,Index!$A$1:$A$500,0)
)</f>
        <v>DET</v>
      </c>
      <c r="D6601" s="4">
        <v>0</v>
      </c>
      <c r="E6601" s="141">
        <f t="shared" si="103"/>
        <v>0.24703575826515728</v>
      </c>
      <c r="F6601" s="3" t="s">
        <v>21</v>
      </c>
      <c r="G6601" s="3">
        <v>8</v>
      </c>
      <c r="H6601" s="125">
        <v>0.24703575826515728</v>
      </c>
      <c r="I6601" s="3"/>
      <c r="J6601" s="3"/>
      <c r="K6601" s="3" t="s">
        <v>101</v>
      </c>
      <c r="L6601" s="125">
        <v>0.18606222167738701</v>
      </c>
      <c r="M6601" s="3">
        <v>7</v>
      </c>
      <c r="N6601" s="125">
        <v>-6.3330620991648397E-4</v>
      </c>
      <c r="O6601" s="3">
        <v>16</v>
      </c>
      <c r="P6601" s="125">
        <v>6.0340230377853799E-2</v>
      </c>
      <c r="Q6601" s="3">
        <v>3</v>
      </c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  <c r="AC6601" s="3"/>
      <c r="AD6601" s="3"/>
    </row>
    <row r="6602" spans="1:30" hidden="1" x14ac:dyDescent="0.25">
      <c r="A6602" s="2">
        <v>2</v>
      </c>
      <c r="B6602" s="2">
        <v>2022</v>
      </c>
      <c r="C6602" s="4" t="str">
        <f>INDEX(Index!$B$1:$B$500,MATCH($F6602,Index!$A$1:$A$500,0)
)</f>
        <v>SF</v>
      </c>
      <c r="D6602" s="4">
        <v>0</v>
      </c>
      <c r="E6602" s="141">
        <f t="shared" si="103"/>
        <v>0.20410788531945534</v>
      </c>
      <c r="F6602" s="3" t="s">
        <v>1</v>
      </c>
      <c r="G6602" s="3">
        <v>9</v>
      </c>
      <c r="H6602" s="125">
        <v>0.20410788531945534</v>
      </c>
      <c r="I6602" s="3"/>
      <c r="J6602" s="3"/>
      <c r="K6602" s="3" t="s">
        <v>101</v>
      </c>
      <c r="L6602" s="125">
        <v>-3.5734631762190598E-2</v>
      </c>
      <c r="M6602" s="3">
        <v>14</v>
      </c>
      <c r="N6602" s="125">
        <v>-0.23663763258041701</v>
      </c>
      <c r="O6602" s="3">
        <v>4</v>
      </c>
      <c r="P6602" s="125">
        <v>3.2048845012289302E-3</v>
      </c>
      <c r="Q6602" s="3">
        <v>13</v>
      </c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  <c r="AC6602" s="3"/>
      <c r="AD6602" s="3"/>
    </row>
    <row r="6603" spans="1:30" hidden="1" x14ac:dyDescent="0.25">
      <c r="A6603" s="2">
        <v>2</v>
      </c>
      <c r="B6603" s="2">
        <v>2022</v>
      </c>
      <c r="C6603" s="4" t="str">
        <f>INDEX(Index!$B$1:$B$500,MATCH($F6603,Index!$A$1:$A$500,0)
)</f>
        <v>LAC</v>
      </c>
      <c r="D6603" s="4">
        <v>0</v>
      </c>
      <c r="E6603" s="141">
        <f t="shared" si="103"/>
        <v>0.20320108468311271</v>
      </c>
      <c r="F6603" s="3" t="s">
        <v>28</v>
      </c>
      <c r="G6603" s="3">
        <v>10</v>
      </c>
      <c r="H6603" s="125">
        <v>0.20320108468311271</v>
      </c>
      <c r="I6603" s="3"/>
      <c r="J6603" s="3"/>
      <c r="K6603" s="3" t="s">
        <v>101</v>
      </c>
      <c r="L6603" s="125">
        <v>0.121280076820797</v>
      </c>
      <c r="M6603" s="3">
        <v>10</v>
      </c>
      <c r="N6603" s="125">
        <v>-0.105663727410301</v>
      </c>
      <c r="O6603" s="3">
        <v>8</v>
      </c>
      <c r="P6603" s="125">
        <v>-2.3742719547985298E-2</v>
      </c>
      <c r="Q6603" s="3">
        <v>22</v>
      </c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  <c r="AC6603" s="3"/>
      <c r="AD6603" s="3"/>
    </row>
    <row r="6604" spans="1:30" hidden="1" x14ac:dyDescent="0.25">
      <c r="A6604" s="2">
        <v>2</v>
      </c>
      <c r="B6604" s="2">
        <v>2022</v>
      </c>
      <c r="C6604" s="4" t="str">
        <f>INDEX(Index!$B$1:$B$500,MATCH($F6604,Index!$A$1:$A$500,0)
)</f>
        <v>DEN</v>
      </c>
      <c r="D6604" s="4">
        <v>0</v>
      </c>
      <c r="E6604" s="141">
        <f t="shared" si="103"/>
        <v>0.1482989361491418</v>
      </c>
      <c r="F6604" s="3" t="s">
        <v>39</v>
      </c>
      <c r="G6604" s="3">
        <v>11</v>
      </c>
      <c r="H6604" s="125">
        <v>0.1482989361491418</v>
      </c>
      <c r="I6604" s="3"/>
      <c r="J6604" s="3"/>
      <c r="K6604" s="3" t="s">
        <v>101</v>
      </c>
      <c r="L6604" s="125">
        <v>5.1103264614509002E-2</v>
      </c>
      <c r="M6604" s="3">
        <v>13</v>
      </c>
      <c r="N6604" s="125">
        <v>-0.14732438686489199</v>
      </c>
      <c r="O6604" s="3">
        <v>6</v>
      </c>
      <c r="P6604" s="125">
        <v>-5.0128715330259199E-2</v>
      </c>
      <c r="Q6604" s="3">
        <v>26</v>
      </c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3"/>
      <c r="AD6604" s="3"/>
    </row>
    <row r="6605" spans="1:30" hidden="1" x14ac:dyDescent="0.25">
      <c r="A6605" s="2">
        <v>2</v>
      </c>
      <c r="B6605" s="2">
        <v>2022</v>
      </c>
      <c r="C6605" s="4" t="str">
        <f>INDEX(Index!$B$1:$B$500,MATCH($F6605,Index!$A$1:$A$500,0)
)</f>
        <v>GB</v>
      </c>
      <c r="D6605" s="4">
        <v>0</v>
      </c>
      <c r="E6605" s="141">
        <f t="shared" si="103"/>
        <v>8.345258480676071E-2</v>
      </c>
      <c r="F6605" s="3" t="s">
        <v>20</v>
      </c>
      <c r="G6605" s="3">
        <v>12</v>
      </c>
      <c r="H6605" s="125">
        <v>8.345258480676071E-2</v>
      </c>
      <c r="I6605" s="3"/>
      <c r="J6605" s="3"/>
      <c r="K6605" s="3" t="s">
        <v>101</v>
      </c>
      <c r="L6605" s="125">
        <v>0.13727427730922001</v>
      </c>
      <c r="M6605" s="3">
        <v>9</v>
      </c>
      <c r="N6605" s="125">
        <v>5.9754722880017701E-2</v>
      </c>
      <c r="O6605" s="3">
        <v>19</v>
      </c>
      <c r="P6605" s="125">
        <v>5.9330303775584001E-3</v>
      </c>
      <c r="Q6605" s="3">
        <v>12</v>
      </c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  <c r="AC6605" s="3"/>
      <c r="AD6605" s="3"/>
    </row>
    <row r="6606" spans="1:30" hidden="1" x14ac:dyDescent="0.25">
      <c r="A6606" s="2">
        <v>2</v>
      </c>
      <c r="B6606" s="2">
        <v>2022</v>
      </c>
      <c r="C6606" s="4" t="str">
        <f>INDEX(Index!$B$1:$B$500,MATCH($F6606,Index!$A$1:$A$500,0)
)</f>
        <v>NE</v>
      </c>
      <c r="D6606" s="4">
        <v>0</v>
      </c>
      <c r="E6606" s="141">
        <f t="shared" si="103"/>
        <v>7.5386373112839661E-2</v>
      </c>
      <c r="F6606" s="3" t="s">
        <v>17</v>
      </c>
      <c r="G6606" s="3">
        <v>13</v>
      </c>
      <c r="H6606" s="125">
        <v>7.5386373112839661E-2</v>
      </c>
      <c r="I6606" s="3"/>
      <c r="J6606" s="3"/>
      <c r="K6606" s="3" t="s">
        <v>101</v>
      </c>
      <c r="L6606" s="125">
        <v>7.7940269484618394E-2</v>
      </c>
      <c r="M6606" s="3">
        <v>11</v>
      </c>
      <c r="N6606" s="125">
        <v>-2.6952590897517201E-3</v>
      </c>
      <c r="O6606" s="3">
        <v>14</v>
      </c>
      <c r="P6606" s="125">
        <v>-5.2491554615304598E-3</v>
      </c>
      <c r="Q6606" s="3">
        <v>18</v>
      </c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  <c r="AC6606" s="3"/>
      <c r="AD6606" s="3"/>
    </row>
    <row r="6607" spans="1:30" hidden="1" x14ac:dyDescent="0.25">
      <c r="A6607" s="2">
        <v>2</v>
      </c>
      <c r="B6607" s="2">
        <v>2022</v>
      </c>
      <c r="C6607" s="4" t="str">
        <f>INDEX(Index!$B$1:$B$500,MATCH($F6607,Index!$A$1:$A$500,0)
)</f>
        <v>MIA</v>
      </c>
      <c r="D6607" s="4">
        <v>0</v>
      </c>
      <c r="E6607" s="141">
        <f t="shared" si="103"/>
        <v>6.6674427911132275E-2</v>
      </c>
      <c r="F6607" s="3" t="s">
        <v>4</v>
      </c>
      <c r="G6607" s="3">
        <v>14</v>
      </c>
      <c r="H6607" s="125">
        <v>6.6674427911132275E-2</v>
      </c>
      <c r="I6607" s="3"/>
      <c r="J6607" s="3"/>
      <c r="K6607" s="3" t="s">
        <v>100</v>
      </c>
      <c r="L6607" s="125">
        <v>0.29519990356646397</v>
      </c>
      <c r="M6607" s="3">
        <v>2</v>
      </c>
      <c r="N6607" s="125">
        <v>0.135994716842641</v>
      </c>
      <c r="O6607" s="3">
        <v>25</v>
      </c>
      <c r="P6607" s="125">
        <v>-9.2530758812690697E-2</v>
      </c>
      <c r="Q6607" s="3">
        <v>31</v>
      </c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  <c r="AC6607" s="3"/>
      <c r="AD6607" s="3"/>
    </row>
    <row r="6608" spans="1:30" hidden="1" x14ac:dyDescent="0.25">
      <c r="A6608" s="2">
        <v>2</v>
      </c>
      <c r="B6608" s="2">
        <v>2022</v>
      </c>
      <c r="C6608" s="4" t="str">
        <f>INDEX(Index!$B$1:$B$500,MATCH($F6608,Index!$A$1:$A$500,0)
)</f>
        <v>ATL</v>
      </c>
      <c r="D6608" s="4">
        <v>0</v>
      </c>
      <c r="E6608" s="141">
        <f t="shared" si="103"/>
        <v>-6.6483930086613297E-2</v>
      </c>
      <c r="F6608" s="3" t="s">
        <v>43</v>
      </c>
      <c r="G6608" s="3">
        <v>15</v>
      </c>
      <c r="H6608" s="125">
        <v>-6.6483930086613297E-2</v>
      </c>
      <c r="I6608" s="3"/>
      <c r="J6608" s="3"/>
      <c r="K6608" s="3" t="s">
        <v>102</v>
      </c>
      <c r="L6608" s="125">
        <v>6.6691177754936104E-2</v>
      </c>
      <c r="M6608" s="3">
        <v>12</v>
      </c>
      <c r="N6608" s="125">
        <v>0.144248202374861</v>
      </c>
      <c r="O6608" s="3">
        <v>27</v>
      </c>
      <c r="P6608" s="125">
        <v>1.10730945333116E-2</v>
      </c>
      <c r="Q6608" s="3">
        <v>10</v>
      </c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  <c r="AC6608" s="3"/>
      <c r="AD6608" s="3"/>
    </row>
    <row r="6609" spans="1:30" hidden="1" x14ac:dyDescent="0.25">
      <c r="A6609" s="2">
        <v>2</v>
      </c>
      <c r="B6609" s="2">
        <v>2022</v>
      </c>
      <c r="C6609" s="4" t="str">
        <f>INDEX(Index!$B$1:$B$500,MATCH($F6609,Index!$A$1:$A$500,0)
)</f>
        <v>DAL</v>
      </c>
      <c r="D6609" s="4">
        <v>0</v>
      </c>
      <c r="E6609" s="141">
        <f t="shared" si="103"/>
        <v>-7.0284315982874199E-2</v>
      </c>
      <c r="F6609" s="3" t="s">
        <v>3</v>
      </c>
      <c r="G6609" s="3">
        <v>16</v>
      </c>
      <c r="H6609" s="125">
        <v>-7.0284315982874199E-2</v>
      </c>
      <c r="I6609" s="3"/>
      <c r="J6609" s="3"/>
      <c r="K6609" s="3" t="s">
        <v>101</v>
      </c>
      <c r="L6609" s="125">
        <v>-0.19278164646764701</v>
      </c>
      <c r="M6609" s="3">
        <v>30</v>
      </c>
      <c r="N6609" s="125">
        <v>-0.108249508484204</v>
      </c>
      <c r="O6609" s="3">
        <v>7</v>
      </c>
      <c r="P6609" s="125">
        <v>1.42478220005688E-2</v>
      </c>
      <c r="Q6609" s="3">
        <v>9</v>
      </c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  <c r="AC6609" s="3"/>
      <c r="AD6609" s="3"/>
    </row>
    <row r="6610" spans="1:30" hidden="1" x14ac:dyDescent="0.25">
      <c r="A6610" s="2">
        <v>2</v>
      </c>
      <c r="B6610" s="2">
        <v>2022</v>
      </c>
      <c r="C6610" s="4" t="str">
        <f>INDEX(Index!$B$1:$B$500,MATCH($F6610,Index!$A$1:$A$500,0)
)</f>
        <v>LV</v>
      </c>
      <c r="D6610" s="4">
        <v>0</v>
      </c>
      <c r="E6610" s="141">
        <f t="shared" si="103"/>
        <v>-7.0486625453626467E-2</v>
      </c>
      <c r="F6610" s="3" t="s">
        <v>53</v>
      </c>
      <c r="G6610" s="3">
        <v>17</v>
      </c>
      <c r="H6610" s="125">
        <v>-7.0486625453626467E-2</v>
      </c>
      <c r="I6610" s="3"/>
      <c r="J6610" s="3"/>
      <c r="K6610" s="3" t="s">
        <v>102</v>
      </c>
      <c r="L6610" s="125">
        <v>-9.5051543443000902E-2</v>
      </c>
      <c r="M6610" s="3">
        <v>19</v>
      </c>
      <c r="N6610" s="125">
        <v>-4.8920199856010401E-3</v>
      </c>
      <c r="O6610" s="3">
        <v>13</v>
      </c>
      <c r="P6610" s="125">
        <v>1.9672898003773399E-2</v>
      </c>
      <c r="Q6610" s="3">
        <v>7</v>
      </c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  <c r="AC6610" s="3"/>
      <c r="AD6610" s="3"/>
    </row>
    <row r="6611" spans="1:30" hidden="1" x14ac:dyDescent="0.25">
      <c r="A6611" s="2">
        <v>2</v>
      </c>
      <c r="B6611" s="2">
        <v>2022</v>
      </c>
      <c r="C6611" s="4" t="str">
        <f>INDEX(Index!$B$1:$B$500,MATCH($F6611,Index!$A$1:$A$500,0)
)</f>
        <v>PIT</v>
      </c>
      <c r="D6611" s="4">
        <v>0</v>
      </c>
      <c r="E6611" s="141">
        <f t="shared" si="103"/>
        <v>-8.568340475467856E-2</v>
      </c>
      <c r="F6611" s="3" t="s">
        <v>32</v>
      </c>
      <c r="G6611" s="3">
        <v>18</v>
      </c>
      <c r="H6611" s="125">
        <v>-8.568340475467856E-2</v>
      </c>
      <c r="I6611" s="3"/>
      <c r="J6611" s="3"/>
      <c r="K6611" s="3" t="s">
        <v>101</v>
      </c>
      <c r="L6611" s="125">
        <v>-0.121875498585385</v>
      </c>
      <c r="M6611" s="3">
        <v>23</v>
      </c>
      <c r="N6611" s="125">
        <v>-4.1184800185701101E-2</v>
      </c>
      <c r="O6611" s="3">
        <v>10</v>
      </c>
      <c r="P6611" s="125">
        <v>-4.9927063549946599E-3</v>
      </c>
      <c r="Q6611" s="3">
        <v>17</v>
      </c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  <c r="AC6611" s="3"/>
      <c r="AD6611" s="3"/>
    </row>
    <row r="6612" spans="1:30" hidden="1" x14ac:dyDescent="0.25">
      <c r="A6612" s="2">
        <v>2</v>
      </c>
      <c r="B6612" s="2">
        <v>2022</v>
      </c>
      <c r="C6612" s="4" t="str">
        <f>INDEX(Index!$B$1:$B$500,MATCH($F6612,Index!$A$1:$A$500,0)
)</f>
        <v>CAR</v>
      </c>
      <c r="D6612" s="4">
        <v>0</v>
      </c>
      <c r="E6612" s="141">
        <f t="shared" si="103"/>
        <v>-0.1084020943348514</v>
      </c>
      <c r="F6612" s="3" t="s">
        <v>51</v>
      </c>
      <c r="G6612" s="3">
        <v>19</v>
      </c>
      <c r="H6612" s="125">
        <v>-0.1084020943348514</v>
      </c>
      <c r="I6612" s="3"/>
      <c r="J6612" s="3"/>
      <c r="K6612" s="3" t="s">
        <v>102</v>
      </c>
      <c r="L6612" s="125">
        <v>-0.11856458874785999</v>
      </c>
      <c r="M6612" s="3">
        <v>22</v>
      </c>
      <c r="N6612" s="125">
        <v>-8.5800517759900292E-3</v>
      </c>
      <c r="O6612" s="3">
        <v>11</v>
      </c>
      <c r="P6612" s="125">
        <v>1.58244263701856E-3</v>
      </c>
      <c r="Q6612" s="3">
        <v>14</v>
      </c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  <c r="AC6612" s="3"/>
      <c r="AD6612" s="3"/>
    </row>
    <row r="6613" spans="1:30" hidden="1" x14ac:dyDescent="0.25">
      <c r="A6613" s="2">
        <v>2</v>
      </c>
      <c r="B6613" s="2">
        <v>2022</v>
      </c>
      <c r="C6613" s="4" t="str">
        <f>INDEX(Index!$B$1:$B$500,MATCH($F6613,Index!$A$1:$A$500,0)
)</f>
        <v>NYG</v>
      </c>
      <c r="D6613" s="4">
        <v>0</v>
      </c>
      <c r="E6613" s="141">
        <f t="shared" si="103"/>
        <v>-0.12625518348636339</v>
      </c>
      <c r="F6613" s="3" t="s">
        <v>15</v>
      </c>
      <c r="G6613" s="3">
        <v>20</v>
      </c>
      <c r="H6613" s="125">
        <v>-0.12625518348636339</v>
      </c>
      <c r="I6613" s="3"/>
      <c r="J6613" s="3"/>
      <c r="K6613" s="3" t="s">
        <v>100</v>
      </c>
      <c r="L6613" s="125">
        <v>-4.73495807068956E-2</v>
      </c>
      <c r="M6613" s="3">
        <v>16</v>
      </c>
      <c r="N6613" s="125">
        <v>9.7738611743889994E-2</v>
      </c>
      <c r="O6613" s="3">
        <v>23</v>
      </c>
      <c r="P6613" s="125">
        <v>1.88330089644222E-2</v>
      </c>
      <c r="Q6613" s="3">
        <v>8</v>
      </c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  <c r="AC6613" s="3"/>
      <c r="AD6613" s="3"/>
    </row>
    <row r="6614" spans="1:30" hidden="1" x14ac:dyDescent="0.25">
      <c r="A6614" s="2">
        <v>2</v>
      </c>
      <c r="B6614" s="2">
        <v>2022</v>
      </c>
      <c r="C6614" s="4" t="str">
        <f>INDEX(Index!$B$1:$B$500,MATCH($F6614,Index!$A$1:$A$500,0)
)</f>
        <v>HOU</v>
      </c>
      <c r="D6614" s="4">
        <v>0</v>
      </c>
      <c r="E6614" s="141">
        <f t="shared" si="103"/>
        <v>-0.15784546935277496</v>
      </c>
      <c r="F6614" s="3" t="s">
        <v>49</v>
      </c>
      <c r="G6614" s="3">
        <v>21</v>
      </c>
      <c r="H6614" s="125">
        <v>-0.15784546935277496</v>
      </c>
      <c r="I6614" s="3"/>
      <c r="J6614" s="3"/>
      <c r="K6614" s="3" t="s">
        <v>306</v>
      </c>
      <c r="L6614" s="125">
        <v>-0.12786644305549</v>
      </c>
      <c r="M6614" s="3">
        <v>24</v>
      </c>
      <c r="N6614" s="125">
        <v>2.8616024774550601E-2</v>
      </c>
      <c r="O6614" s="3">
        <v>18</v>
      </c>
      <c r="P6614" s="125">
        <v>-1.3630015227343701E-3</v>
      </c>
      <c r="Q6614" s="3">
        <v>15</v>
      </c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  <c r="AC6614" s="3"/>
      <c r="AD6614" s="3"/>
    </row>
    <row r="6615" spans="1:30" hidden="1" x14ac:dyDescent="0.25">
      <c r="A6615" s="2">
        <v>2</v>
      </c>
      <c r="B6615" s="2">
        <v>2022</v>
      </c>
      <c r="C6615" s="4" t="str">
        <f>INDEX(Index!$B$1:$B$500,MATCH($F6615,Index!$A$1:$A$500,0)
)</f>
        <v>MIN</v>
      </c>
      <c r="D6615" s="4">
        <v>0</v>
      </c>
      <c r="E6615" s="141">
        <f t="shared" si="103"/>
        <v>-0.1760701714111495</v>
      </c>
      <c r="F6615" s="3" t="s">
        <v>46</v>
      </c>
      <c r="G6615" s="3">
        <v>22</v>
      </c>
      <c r="H6615" s="125">
        <v>-0.1760701714111495</v>
      </c>
      <c r="I6615" s="3"/>
      <c r="J6615" s="3"/>
      <c r="K6615" s="3" t="s">
        <v>101</v>
      </c>
      <c r="L6615" s="125">
        <v>-6.2105737010816398E-2</v>
      </c>
      <c r="M6615" s="3">
        <v>18</v>
      </c>
      <c r="N6615" s="125">
        <v>0.13653528472264201</v>
      </c>
      <c r="O6615" s="3">
        <v>26</v>
      </c>
      <c r="P6615" s="125">
        <v>2.2570850322308902E-2</v>
      </c>
      <c r="Q6615" s="3">
        <v>6</v>
      </c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  <c r="AC6615" s="3"/>
      <c r="AD6615" s="3"/>
    </row>
    <row r="6616" spans="1:30" hidden="1" x14ac:dyDescent="0.25">
      <c r="A6616" s="2">
        <v>2</v>
      </c>
      <c r="B6616" s="2">
        <v>2022</v>
      </c>
      <c r="C6616" s="4" t="str">
        <f>INDEX(Index!$B$1:$B$500,MATCH($F6616,Index!$A$1:$A$500,0)
)</f>
        <v>SEA</v>
      </c>
      <c r="D6616" s="4">
        <v>0</v>
      </c>
      <c r="E6616" s="141">
        <f t="shared" si="103"/>
        <v>-0.2377854221648821</v>
      </c>
      <c r="F6616" s="3" t="s">
        <v>30</v>
      </c>
      <c r="G6616" s="3">
        <v>23</v>
      </c>
      <c r="H6616" s="125">
        <v>-0.2377854221648821</v>
      </c>
      <c r="I6616" s="3"/>
      <c r="J6616" s="3"/>
      <c r="K6616" s="3" t="s">
        <v>101</v>
      </c>
      <c r="L6616" s="125">
        <v>-0.110264526989687</v>
      </c>
      <c r="M6616" s="3">
        <v>20</v>
      </c>
      <c r="N6616" s="125">
        <v>0.15028655798941401</v>
      </c>
      <c r="O6616" s="3">
        <v>28</v>
      </c>
      <c r="P6616" s="125">
        <v>2.27656628142189E-2</v>
      </c>
      <c r="Q6616" s="3">
        <v>5</v>
      </c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3"/>
      <c r="AD6616" s="3"/>
    </row>
    <row r="6617" spans="1:30" hidden="1" x14ac:dyDescent="0.25">
      <c r="A6617" s="2">
        <v>2</v>
      </c>
      <c r="B6617" s="2">
        <v>2022</v>
      </c>
      <c r="C6617" s="4" t="str">
        <f>INDEX(Index!$B$1:$B$500,MATCH($F6617,Index!$A$1:$A$500,0)
)</f>
        <v>NO</v>
      </c>
      <c r="D6617" s="4">
        <v>0</v>
      </c>
      <c r="E6617" s="141">
        <f t="shared" si="103"/>
        <v>-0.28571268851234782</v>
      </c>
      <c r="F6617" s="3" t="s">
        <v>27</v>
      </c>
      <c r="G6617" s="3">
        <v>24</v>
      </c>
      <c r="H6617" s="125">
        <v>-0.28571268851234782</v>
      </c>
      <c r="I6617" s="3"/>
      <c r="J6617" s="3"/>
      <c r="K6617" s="3" t="s">
        <v>101</v>
      </c>
      <c r="L6617" s="125">
        <v>-0.174714760507265</v>
      </c>
      <c r="M6617" s="3">
        <v>28</v>
      </c>
      <c r="N6617" s="125">
        <v>6.6304179918158707E-2</v>
      </c>
      <c r="O6617" s="3">
        <v>21</v>
      </c>
      <c r="P6617" s="125">
        <v>-4.4693748086924098E-2</v>
      </c>
      <c r="Q6617" s="3">
        <v>25</v>
      </c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  <c r="AC6617" s="3"/>
      <c r="AD6617" s="3"/>
    </row>
    <row r="6618" spans="1:30" hidden="1" x14ac:dyDescent="0.25">
      <c r="A6618" s="2">
        <v>2</v>
      </c>
      <c r="B6618" s="2">
        <v>2022</v>
      </c>
      <c r="C6618" s="4" t="str">
        <f>INDEX(Index!$B$1:$B$500,MATCH($F6618,Index!$A$1:$A$500,0)
)</f>
        <v>WAS</v>
      </c>
      <c r="D6618" s="4">
        <v>0</v>
      </c>
      <c r="E6618" s="141">
        <f t="shared" si="103"/>
        <v>-0.29089254723846503</v>
      </c>
      <c r="F6618" s="3" t="s">
        <v>26</v>
      </c>
      <c r="G6618" s="3">
        <v>25</v>
      </c>
      <c r="H6618" s="125">
        <v>-0.29089254723846503</v>
      </c>
      <c r="I6618" s="3"/>
      <c r="J6618" s="3"/>
      <c r="K6618" s="3" t="s">
        <v>101</v>
      </c>
      <c r="L6618" s="125">
        <v>-3.6670737027553399E-2</v>
      </c>
      <c r="M6618" s="3">
        <v>15</v>
      </c>
      <c r="N6618" s="125">
        <v>0.19764447743475699</v>
      </c>
      <c r="O6618" s="3">
        <v>30</v>
      </c>
      <c r="P6618" s="125">
        <v>-5.65773327761546E-2</v>
      </c>
      <c r="Q6618" s="3">
        <v>27</v>
      </c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  <c r="AC6618" s="3"/>
      <c r="AD6618" s="3"/>
    </row>
    <row r="6619" spans="1:30" hidden="1" x14ac:dyDescent="0.25">
      <c r="A6619" s="2">
        <v>2</v>
      </c>
      <c r="B6619" s="2">
        <v>2022</v>
      </c>
      <c r="C6619" s="4" t="str">
        <f>INDEX(Index!$B$1:$B$500,MATCH($F6619,Index!$A$1:$A$500,0)
)</f>
        <v>CIN</v>
      </c>
      <c r="D6619" s="4">
        <v>0</v>
      </c>
      <c r="E6619" s="141">
        <f t="shared" si="103"/>
        <v>-0.30058736726777302</v>
      </c>
      <c r="F6619" s="3" t="s">
        <v>24</v>
      </c>
      <c r="G6619" s="3">
        <v>26</v>
      </c>
      <c r="H6619" s="125">
        <v>-0.30058736726777302</v>
      </c>
      <c r="I6619" s="3"/>
      <c r="J6619" s="3"/>
      <c r="K6619" s="3" t="s">
        <v>102</v>
      </c>
      <c r="L6619" s="125">
        <v>-0.29325617691916001</v>
      </c>
      <c r="M6619" s="3">
        <v>32</v>
      </c>
      <c r="N6619" s="125">
        <v>-7.5037747500380199E-3</v>
      </c>
      <c r="O6619" s="3">
        <v>12</v>
      </c>
      <c r="P6619" s="125">
        <v>-1.4834965098650999E-2</v>
      </c>
      <c r="Q6619" s="3">
        <v>19</v>
      </c>
      <c r="R6619" s="3"/>
      <c r="S6619" s="3"/>
      <c r="T6619" s="3"/>
      <c r="U6619" s="3"/>
      <c r="V6619" s="3"/>
      <c r="W6619" s="3"/>
      <c r="X6619" s="3"/>
      <c r="Y6619" s="3"/>
      <c r="Z6619" s="3"/>
      <c r="AA6619" s="3"/>
      <c r="AB6619" s="3"/>
      <c r="AC6619" s="3"/>
      <c r="AD6619" s="3"/>
    </row>
    <row r="6620" spans="1:30" hidden="1" x14ac:dyDescent="0.25">
      <c r="A6620" s="2">
        <v>2</v>
      </c>
      <c r="B6620" s="2">
        <v>2022</v>
      </c>
      <c r="C6620" s="4" t="str">
        <f>INDEX(Index!$B$1:$B$500,MATCH($F6620,Index!$A$1:$A$500,0)
)</f>
        <v>CHI</v>
      </c>
      <c r="D6620" s="4">
        <v>0</v>
      </c>
      <c r="E6620" s="141">
        <f t="shared" si="103"/>
        <v>-0.32239076931505561</v>
      </c>
      <c r="F6620" s="3" t="s">
        <v>64</v>
      </c>
      <c r="G6620" s="3">
        <v>27</v>
      </c>
      <c r="H6620" s="125">
        <v>-0.32239076931505561</v>
      </c>
      <c r="I6620" s="3"/>
      <c r="J6620" s="3"/>
      <c r="K6620" s="3" t="s">
        <v>101</v>
      </c>
      <c r="L6620" s="125">
        <v>-0.180945955558585</v>
      </c>
      <c r="M6620" s="3">
        <v>29</v>
      </c>
      <c r="N6620" s="125">
        <v>0.11047419566923</v>
      </c>
      <c r="O6620" s="3">
        <v>24</v>
      </c>
      <c r="P6620" s="125">
        <v>-3.0970618087240599E-2</v>
      </c>
      <c r="Q6620" s="3">
        <v>23</v>
      </c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  <c r="AC6620" s="3"/>
      <c r="AD6620" s="3"/>
    </row>
    <row r="6621" spans="1:30" hidden="1" x14ac:dyDescent="0.25">
      <c r="A6621" s="2">
        <v>2</v>
      </c>
      <c r="B6621" s="2">
        <v>2022</v>
      </c>
      <c r="C6621" s="4" t="str">
        <f>INDEX(Index!$B$1:$B$500,MATCH($F6621,Index!$A$1:$A$500,0)
)</f>
        <v>NYJ</v>
      </c>
      <c r="D6621" s="4">
        <v>0</v>
      </c>
      <c r="E6621" s="141">
        <f t="shared" si="103"/>
        <v>-0.35434762677214915</v>
      </c>
      <c r="F6621" s="3" t="s">
        <v>9</v>
      </c>
      <c r="G6621" s="3">
        <v>28</v>
      </c>
      <c r="H6621" s="125">
        <v>-0.35434762677214915</v>
      </c>
      <c r="I6621" s="3"/>
      <c r="J6621" s="3"/>
      <c r="K6621" s="3" t="s">
        <v>101</v>
      </c>
      <c r="L6621" s="125">
        <v>-5.1575146520201502E-2</v>
      </c>
      <c r="M6621" s="3">
        <v>17</v>
      </c>
      <c r="N6621" s="125">
        <v>0.29899083035995699</v>
      </c>
      <c r="O6621" s="3">
        <v>32</v>
      </c>
      <c r="P6621" s="125">
        <v>-3.78164989199064E-3</v>
      </c>
      <c r="Q6621" s="3">
        <v>16</v>
      </c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  <c r="AC6621" s="3"/>
      <c r="AD6621" s="3"/>
    </row>
    <row r="6622" spans="1:30" hidden="1" x14ac:dyDescent="0.25">
      <c r="A6622" s="2">
        <v>2</v>
      </c>
      <c r="B6622" s="2">
        <v>2022</v>
      </c>
      <c r="C6622" s="4" t="str">
        <f>INDEX(Index!$B$1:$B$500,MATCH($F6622,Index!$A$1:$A$500,0)
)</f>
        <v>LAR</v>
      </c>
      <c r="D6622" s="4">
        <v>0</v>
      </c>
      <c r="E6622" s="141">
        <f t="shared" si="103"/>
        <v>-0.36558607376628904</v>
      </c>
      <c r="F6622" s="3" t="s">
        <v>42</v>
      </c>
      <c r="G6622" s="3">
        <v>29</v>
      </c>
      <c r="H6622" s="125">
        <v>-0.36558607376628904</v>
      </c>
      <c r="I6622" s="3"/>
      <c r="J6622" s="3"/>
      <c r="K6622" s="3" t="s">
        <v>101</v>
      </c>
      <c r="L6622" s="125">
        <v>-0.15416942419832499</v>
      </c>
      <c r="M6622" s="3">
        <v>26</v>
      </c>
      <c r="N6622" s="125">
        <v>6.3487219325176994E-2</v>
      </c>
      <c r="O6622" s="3">
        <v>20</v>
      </c>
      <c r="P6622" s="125">
        <v>-0.14792943024278701</v>
      </c>
      <c r="Q6622" s="3">
        <v>32</v>
      </c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  <c r="AC6622" s="3"/>
      <c r="AD6622" s="3"/>
    </row>
    <row r="6623" spans="1:30" hidden="1" x14ac:dyDescent="0.25">
      <c r="A6623" s="2">
        <v>2</v>
      </c>
      <c r="B6623" s="2">
        <v>2022</v>
      </c>
      <c r="C6623" s="4" t="str">
        <f>INDEX(Index!$B$1:$B$500,MATCH($F6623,Index!$A$1:$A$500,0)
)</f>
        <v>ARI</v>
      </c>
      <c r="D6623" s="4">
        <v>0</v>
      </c>
      <c r="E6623" s="141">
        <f t="shared" si="103"/>
        <v>-0.37981850722889088</v>
      </c>
      <c r="F6623" s="3" t="s">
        <v>23</v>
      </c>
      <c r="G6623" s="3">
        <v>30</v>
      </c>
      <c r="H6623" s="125">
        <v>-0.37981850722889088</v>
      </c>
      <c r="I6623" s="3"/>
      <c r="J6623" s="3"/>
      <c r="K6623" s="3" t="s">
        <v>101</v>
      </c>
      <c r="L6623" s="125">
        <v>-0.114209142028115</v>
      </c>
      <c r="M6623" s="3">
        <v>21</v>
      </c>
      <c r="N6623" s="125">
        <v>0.25026593654845097</v>
      </c>
      <c r="O6623" s="3">
        <v>31</v>
      </c>
      <c r="P6623" s="125">
        <v>-1.53434286523249E-2</v>
      </c>
      <c r="Q6623" s="3">
        <v>20</v>
      </c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  <c r="AC6623" s="3"/>
      <c r="AD6623" s="3"/>
    </row>
    <row r="6624" spans="1:30" hidden="1" x14ac:dyDescent="0.25">
      <c r="A6624" s="2">
        <v>2</v>
      </c>
      <c r="B6624" s="2">
        <v>2022</v>
      </c>
      <c r="C6624" s="4" t="str">
        <f>INDEX(Index!$B$1:$B$500,MATCH($F6624,Index!$A$1:$A$500,0)
)</f>
        <v>TEN</v>
      </c>
      <c r="D6624" s="4">
        <v>0</v>
      </c>
      <c r="E6624" s="141">
        <f t="shared" si="103"/>
        <v>-0.41042216015474797</v>
      </c>
      <c r="F6624" s="3" t="s">
        <v>45</v>
      </c>
      <c r="G6624" s="3">
        <v>31</v>
      </c>
      <c r="H6624" s="125">
        <v>-0.41042216015474797</v>
      </c>
      <c r="I6624" s="3"/>
      <c r="J6624" s="3"/>
      <c r="K6624" s="3" t="s">
        <v>102</v>
      </c>
      <c r="L6624" s="125">
        <v>-0.16599753918024501</v>
      </c>
      <c r="M6624" s="3">
        <v>27</v>
      </c>
      <c r="N6624" s="125">
        <v>0.16471472950534999</v>
      </c>
      <c r="O6624" s="3">
        <v>29</v>
      </c>
      <c r="P6624" s="125">
        <v>-7.9709891469152999E-2</v>
      </c>
      <c r="Q6624" s="3">
        <v>30</v>
      </c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  <c r="AC6624" s="3"/>
      <c r="AD6624" s="3"/>
    </row>
    <row r="6625" spans="1:30" hidden="1" x14ac:dyDescent="0.25">
      <c r="A6625" s="2">
        <v>2</v>
      </c>
      <c r="B6625" s="2">
        <v>2022</v>
      </c>
      <c r="C6625" s="4" t="str">
        <f>INDEX(Index!$B$1:$B$500,MATCH($F6625,Index!$A$1:$A$500,0)
)</f>
        <v>IND</v>
      </c>
      <c r="D6625" s="4">
        <v>0</v>
      </c>
      <c r="E6625" s="141">
        <f t="shared" si="103"/>
        <v>-0.4457282411916883</v>
      </c>
      <c r="F6625" s="3" t="s">
        <v>35</v>
      </c>
      <c r="G6625" s="3">
        <v>32</v>
      </c>
      <c r="H6625" s="125">
        <v>-0.4457282411916883</v>
      </c>
      <c r="I6625" s="3"/>
      <c r="J6625" s="3"/>
      <c r="K6625" s="3" t="s">
        <v>306</v>
      </c>
      <c r="L6625" s="125">
        <v>-0.29197883070131903</v>
      </c>
      <c r="M6625" s="3">
        <v>31</v>
      </c>
      <c r="N6625" s="125">
        <v>9.6673739306177897E-2</v>
      </c>
      <c r="O6625" s="3">
        <v>22</v>
      </c>
      <c r="P6625" s="125">
        <v>-5.70756711841914E-2</v>
      </c>
      <c r="Q6625" s="3">
        <v>28</v>
      </c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  <c r="AC6625" s="3"/>
      <c r="AD6625" s="3"/>
    </row>
    <row r="6626" spans="1:30" hidden="1" x14ac:dyDescent="0.25">
      <c r="A6626" s="2">
        <v>3</v>
      </c>
      <c r="B6626" s="2">
        <v>2022</v>
      </c>
      <c r="C6626" s="4" t="str">
        <f>INDEX(Index!$B$1:$B$500,MATCH($F6626,Index!$A$1:$A$500,0)
)</f>
        <v>BUF</v>
      </c>
      <c r="D6626" s="4">
        <v>0</v>
      </c>
      <c r="E6626" s="141">
        <f t="shared" si="103"/>
        <v>0.53343489288707846</v>
      </c>
      <c r="F6626" s="3" t="s">
        <v>0</v>
      </c>
      <c r="G6626" s="3">
        <v>1</v>
      </c>
      <c r="H6626" s="125">
        <v>0.53343489288707846</v>
      </c>
      <c r="I6626" s="3"/>
      <c r="J6626" s="3"/>
      <c r="K6626" s="3" t="s">
        <v>103</v>
      </c>
      <c r="L6626" s="125">
        <v>0.17545918026034199</v>
      </c>
      <c r="M6626" s="3">
        <v>6</v>
      </c>
      <c r="N6626" s="125">
        <v>-0.33606781910074202</v>
      </c>
      <c r="O6626" s="3">
        <v>1</v>
      </c>
      <c r="P6626" s="125">
        <v>2.1907893525994399E-2</v>
      </c>
      <c r="Q6626" s="3">
        <v>8</v>
      </c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  <c r="AC6626" s="3"/>
      <c r="AD6626" s="3"/>
    </row>
    <row r="6627" spans="1:30" hidden="1" x14ac:dyDescent="0.25">
      <c r="A6627" s="2">
        <v>3</v>
      </c>
      <c r="B6627" s="2">
        <v>2022</v>
      </c>
      <c r="C6627" s="4" t="str">
        <f>INDEX(Index!$B$1:$B$500,MATCH($F6627,Index!$A$1:$A$500,0)
)</f>
        <v>PHI</v>
      </c>
      <c r="D6627" s="4">
        <v>0</v>
      </c>
      <c r="E6627" s="141">
        <f t="shared" si="103"/>
        <v>0.51595707242237587</v>
      </c>
      <c r="F6627" s="3" t="s">
        <v>7</v>
      </c>
      <c r="G6627" s="3">
        <v>2</v>
      </c>
      <c r="H6627" s="125">
        <v>0.51595707242237587</v>
      </c>
      <c r="I6627" s="3"/>
      <c r="J6627" s="3"/>
      <c r="K6627" s="3" t="s">
        <v>104</v>
      </c>
      <c r="L6627" s="125">
        <v>0.24180798336106199</v>
      </c>
      <c r="M6627" s="3">
        <v>4</v>
      </c>
      <c r="N6627" s="125">
        <v>-0.33330277351016102</v>
      </c>
      <c r="O6627" s="3">
        <v>2</v>
      </c>
      <c r="P6627" s="125">
        <v>-5.9153684448847201E-2</v>
      </c>
      <c r="Q6627" s="3">
        <v>28</v>
      </c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3"/>
      <c r="AD6627" s="3"/>
    </row>
    <row r="6628" spans="1:30" hidden="1" x14ac:dyDescent="0.25">
      <c r="A6628" s="2">
        <v>3</v>
      </c>
      <c r="B6628" s="2">
        <v>2022</v>
      </c>
      <c r="C6628" s="4" t="str">
        <f>INDEX(Index!$B$1:$B$500,MATCH($F6628,Index!$A$1:$A$500,0)
)</f>
        <v>BAL</v>
      </c>
      <c r="D6628" s="4">
        <v>0</v>
      </c>
      <c r="E6628" s="141">
        <f t="shared" si="103"/>
        <v>0.41032352502916691</v>
      </c>
      <c r="F6628" s="3" t="s">
        <v>18</v>
      </c>
      <c r="G6628" s="3">
        <v>3</v>
      </c>
      <c r="H6628" s="125">
        <v>0.41032352502916691</v>
      </c>
      <c r="I6628" s="3"/>
      <c r="J6628" s="3"/>
      <c r="K6628" s="3" t="s">
        <v>103</v>
      </c>
      <c r="L6628" s="125">
        <v>0.31476422611421501</v>
      </c>
      <c r="M6628" s="3">
        <v>1</v>
      </c>
      <c r="N6628" s="125">
        <v>1.4538544883831101E-2</v>
      </c>
      <c r="O6628" s="3">
        <v>15</v>
      </c>
      <c r="P6628" s="125">
        <v>0.110097843798783</v>
      </c>
      <c r="Q6628" s="3">
        <v>1</v>
      </c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3"/>
      <c r="AD6628" s="3"/>
    </row>
    <row r="6629" spans="1:30" hidden="1" x14ac:dyDescent="0.25">
      <c r="A6629" s="2">
        <v>3</v>
      </c>
      <c r="B6629" s="2">
        <v>2022</v>
      </c>
      <c r="C6629" s="4" t="str">
        <f>INDEX(Index!$B$1:$B$500,MATCH($F6629,Index!$A$1:$A$500,0)
)</f>
        <v>JAX</v>
      </c>
      <c r="D6629" s="4">
        <v>0</v>
      </c>
      <c r="E6629" s="141">
        <f t="shared" si="103"/>
        <v>0.36252598751552562</v>
      </c>
      <c r="F6629" s="3" t="s">
        <v>12</v>
      </c>
      <c r="G6629" s="3">
        <v>4</v>
      </c>
      <c r="H6629" s="125">
        <v>0.36252598751552562</v>
      </c>
      <c r="I6629" s="3"/>
      <c r="J6629" s="3"/>
      <c r="K6629" s="3" t="s">
        <v>103</v>
      </c>
      <c r="L6629" s="125">
        <v>0.14249323666556499</v>
      </c>
      <c r="M6629" s="3">
        <v>9</v>
      </c>
      <c r="N6629" s="125">
        <v>-0.238219789551496</v>
      </c>
      <c r="O6629" s="3">
        <v>5</v>
      </c>
      <c r="P6629" s="125">
        <v>-1.8187038701535398E-2</v>
      </c>
      <c r="Q6629" s="3">
        <v>18</v>
      </c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3"/>
      <c r="AD6629" s="3"/>
    </row>
    <row r="6630" spans="1:30" hidden="1" x14ac:dyDescent="0.25">
      <c r="A6630" s="2">
        <v>3</v>
      </c>
      <c r="B6630" s="2">
        <v>2022</v>
      </c>
      <c r="C6630" s="4" t="str">
        <f>INDEX(Index!$B$1:$B$500,MATCH($F6630,Index!$A$1:$A$500,0)
)</f>
        <v>KC</v>
      </c>
      <c r="D6630" s="4">
        <v>0</v>
      </c>
      <c r="E6630" s="141">
        <f t="shared" si="103"/>
        <v>0.23112811113630066</v>
      </c>
      <c r="F6630" s="3" t="s">
        <v>5</v>
      </c>
      <c r="G6630" s="3">
        <v>5</v>
      </c>
      <c r="H6630" s="125">
        <v>0.23112811113630066</v>
      </c>
      <c r="I6630" s="3"/>
      <c r="J6630" s="3"/>
      <c r="K6630" s="3" t="s">
        <v>103</v>
      </c>
      <c r="L6630" s="125">
        <v>0.188547710876136</v>
      </c>
      <c r="M6630" s="3">
        <v>5</v>
      </c>
      <c r="N6630" s="125">
        <v>-0.121747282498188</v>
      </c>
      <c r="O6630" s="3">
        <v>8</v>
      </c>
      <c r="P6630" s="125">
        <v>-7.9166882238023303E-2</v>
      </c>
      <c r="Q6630" s="3">
        <v>30</v>
      </c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3"/>
      <c r="AD6630" s="3"/>
    </row>
    <row r="6631" spans="1:30" hidden="1" x14ac:dyDescent="0.25">
      <c r="A6631" s="2">
        <v>3</v>
      </c>
      <c r="B6631" s="2">
        <v>2022</v>
      </c>
      <c r="C6631" s="4" t="str">
        <f>INDEX(Index!$B$1:$B$500,MATCH($F6631,Index!$A$1:$A$500,0)
)</f>
        <v>CLE</v>
      </c>
      <c r="D6631" s="4">
        <v>0</v>
      </c>
      <c r="E6631" s="141">
        <f t="shared" si="103"/>
        <v>0.22017311069052914</v>
      </c>
      <c r="F6631" s="3" t="s">
        <v>10</v>
      </c>
      <c r="G6631" s="3">
        <v>6</v>
      </c>
      <c r="H6631" s="125">
        <v>0.22017311069052914</v>
      </c>
      <c r="I6631" s="3"/>
      <c r="J6631" s="3"/>
      <c r="K6631" s="3" t="s">
        <v>103</v>
      </c>
      <c r="L6631" s="125">
        <v>0.244338741873558</v>
      </c>
      <c r="M6631" s="3">
        <v>3</v>
      </c>
      <c r="N6631" s="125">
        <v>2.6463465298755699E-2</v>
      </c>
      <c r="O6631" s="3">
        <v>18</v>
      </c>
      <c r="P6631" s="125">
        <v>2.2978341157268499E-3</v>
      </c>
      <c r="Q6631" s="3">
        <v>13</v>
      </c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  <c r="AC6631" s="3"/>
      <c r="AD6631" s="3"/>
    </row>
    <row r="6632" spans="1:30" hidden="1" x14ac:dyDescent="0.25">
      <c r="A6632" s="2">
        <v>3</v>
      </c>
      <c r="B6632" s="2">
        <v>2022</v>
      </c>
      <c r="C6632" s="4" t="str">
        <f>INDEX(Index!$B$1:$B$500,MATCH($F6632,Index!$A$1:$A$500,0)
)</f>
        <v>TB</v>
      </c>
      <c r="D6632" s="4">
        <v>0</v>
      </c>
      <c r="E6632" s="141">
        <f t="shared" si="103"/>
        <v>0.18853479755912039</v>
      </c>
      <c r="F6632" s="3" t="s">
        <v>38</v>
      </c>
      <c r="G6632" s="3">
        <v>7</v>
      </c>
      <c r="H6632" s="125">
        <v>0.18853479755912039</v>
      </c>
      <c r="I6632" s="3"/>
      <c r="J6632" s="3"/>
      <c r="K6632" s="3" t="s">
        <v>103</v>
      </c>
      <c r="L6632" s="125">
        <v>-0.12038866235075001</v>
      </c>
      <c r="M6632" s="3">
        <v>24</v>
      </c>
      <c r="N6632" s="125">
        <v>-0.31131010739304499</v>
      </c>
      <c r="O6632" s="3">
        <v>3</v>
      </c>
      <c r="P6632" s="125">
        <v>-2.3866474831745802E-3</v>
      </c>
      <c r="Q6632" s="3">
        <v>14</v>
      </c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  <c r="AC6632" s="3"/>
      <c r="AD6632" s="3"/>
    </row>
    <row r="6633" spans="1:30" hidden="1" x14ac:dyDescent="0.25">
      <c r="A6633" s="2">
        <v>3</v>
      </c>
      <c r="B6633" s="2">
        <v>2022</v>
      </c>
      <c r="C6633" s="4" t="str">
        <f>INDEX(Index!$B$1:$B$500,MATCH($F6633,Index!$A$1:$A$500,0)
)</f>
        <v>SF</v>
      </c>
      <c r="D6633" s="4">
        <v>0</v>
      </c>
      <c r="E6633" s="141">
        <f t="shared" si="103"/>
        <v>0.15655402279395444</v>
      </c>
      <c r="F6633" s="3" t="s">
        <v>1</v>
      </c>
      <c r="G6633" s="3">
        <v>8</v>
      </c>
      <c r="H6633" s="125">
        <v>0.15655402279395444</v>
      </c>
      <c r="I6633" s="3"/>
      <c r="J6633" s="3"/>
      <c r="K6633" s="3" t="s">
        <v>105</v>
      </c>
      <c r="L6633" s="125">
        <v>-0.110312818246038</v>
      </c>
      <c r="M6633" s="3">
        <v>23</v>
      </c>
      <c r="N6633" s="125">
        <v>-0.27348541820509398</v>
      </c>
      <c r="O6633" s="3">
        <v>4</v>
      </c>
      <c r="P6633" s="125">
        <v>-6.6185771651015197E-3</v>
      </c>
      <c r="Q6633" s="3">
        <v>15</v>
      </c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  <c r="AC6633" s="3"/>
      <c r="AD6633" s="3"/>
    </row>
    <row r="6634" spans="1:30" hidden="1" x14ac:dyDescent="0.25">
      <c r="A6634" s="2">
        <v>3</v>
      </c>
      <c r="B6634" s="2">
        <v>2022</v>
      </c>
      <c r="C6634" s="4" t="str">
        <f>INDEX(Index!$B$1:$B$500,MATCH($F6634,Index!$A$1:$A$500,0)
)</f>
        <v>DAL</v>
      </c>
      <c r="D6634" s="4">
        <v>0</v>
      </c>
      <c r="E6634" s="141">
        <f t="shared" si="103"/>
        <v>0.1240930489952332</v>
      </c>
      <c r="F6634" s="3" t="s">
        <v>3</v>
      </c>
      <c r="G6634" s="3">
        <v>9</v>
      </c>
      <c r="H6634" s="125">
        <v>0.1240930489952332</v>
      </c>
      <c r="I6634" s="3"/>
      <c r="J6634" s="3"/>
      <c r="K6634" s="3" t="s">
        <v>103</v>
      </c>
      <c r="L6634" s="125">
        <v>-1.4399186578608499E-2</v>
      </c>
      <c r="M6634" s="3">
        <v>15</v>
      </c>
      <c r="N6634" s="125">
        <v>-0.10864208545064601</v>
      </c>
      <c r="O6634" s="3">
        <v>9</v>
      </c>
      <c r="P6634" s="125">
        <v>2.9850150123195699E-2</v>
      </c>
      <c r="Q6634" s="3">
        <v>5</v>
      </c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  <c r="AC6634" s="3"/>
      <c r="AD6634" s="3"/>
    </row>
    <row r="6635" spans="1:30" hidden="1" x14ac:dyDescent="0.25">
      <c r="A6635" s="2">
        <v>3</v>
      </c>
      <c r="B6635" s="2">
        <v>2022</v>
      </c>
      <c r="C6635" s="4" t="str">
        <f>INDEX(Index!$B$1:$B$500,MATCH($F6635,Index!$A$1:$A$500,0)
)</f>
        <v>DET</v>
      </c>
      <c r="D6635" s="4">
        <v>0</v>
      </c>
      <c r="E6635" s="141">
        <f t="shared" si="103"/>
        <v>0.1121798091787535</v>
      </c>
      <c r="F6635" s="3" t="s">
        <v>21</v>
      </c>
      <c r="G6635" s="3">
        <v>10</v>
      </c>
      <c r="H6635" s="125">
        <v>0.1121798091787535</v>
      </c>
      <c r="I6635" s="3"/>
      <c r="J6635" s="3"/>
      <c r="K6635" s="3" t="s">
        <v>105</v>
      </c>
      <c r="L6635" s="125">
        <v>0.16162073290785101</v>
      </c>
      <c r="M6635" s="3">
        <v>7</v>
      </c>
      <c r="N6635" s="125">
        <v>5.4272100130055199E-2</v>
      </c>
      <c r="O6635" s="3">
        <v>21</v>
      </c>
      <c r="P6635" s="125">
        <v>4.8311764009576997E-3</v>
      </c>
      <c r="Q6635" s="3">
        <v>12</v>
      </c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  <c r="AC6635" s="3"/>
      <c r="AD6635" s="3"/>
    </row>
    <row r="6636" spans="1:30" hidden="1" x14ac:dyDescent="0.25">
      <c r="A6636" s="2">
        <v>3</v>
      </c>
      <c r="B6636" s="2">
        <v>2022</v>
      </c>
      <c r="C6636" s="4" t="str">
        <f>INDEX(Index!$B$1:$B$500,MATCH($F6636,Index!$A$1:$A$500,0)
)</f>
        <v>DEN</v>
      </c>
      <c r="D6636" s="4">
        <v>0</v>
      </c>
      <c r="E6636" s="141">
        <f t="shared" si="103"/>
        <v>6.7085840608131497E-2</v>
      </c>
      <c r="F6636" s="3" t="s">
        <v>39</v>
      </c>
      <c r="G6636" s="3">
        <v>11</v>
      </c>
      <c r="H6636" s="125">
        <v>6.7085840608131497E-2</v>
      </c>
      <c r="I6636" s="3"/>
      <c r="J6636" s="3"/>
      <c r="K6636" s="3" t="s">
        <v>103</v>
      </c>
      <c r="L6636" s="125">
        <v>-7.6771365100080494E-2</v>
      </c>
      <c r="M6636" s="3">
        <v>21</v>
      </c>
      <c r="N6636" s="125">
        <v>-0.17927195185640399</v>
      </c>
      <c r="O6636" s="3">
        <v>6</v>
      </c>
      <c r="P6636" s="125">
        <v>-3.5414746148191997E-2</v>
      </c>
      <c r="Q6636" s="3">
        <v>25</v>
      </c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  <c r="AC6636" s="3"/>
      <c r="AD6636" s="3"/>
    </row>
    <row r="6637" spans="1:30" hidden="1" x14ac:dyDescent="0.25">
      <c r="A6637" s="2">
        <v>3</v>
      </c>
      <c r="B6637" s="2">
        <v>2022</v>
      </c>
      <c r="C6637" s="4" t="str">
        <f>INDEX(Index!$B$1:$B$500,MATCH($F6637,Index!$A$1:$A$500,0)
)</f>
        <v>MIA</v>
      </c>
      <c r="D6637" s="4">
        <v>0</v>
      </c>
      <c r="E6637" s="141">
        <f t="shared" si="103"/>
        <v>5.4258507182165877E-2</v>
      </c>
      <c r="F6637" s="3" t="s">
        <v>4</v>
      </c>
      <c r="G6637" s="3">
        <v>12</v>
      </c>
      <c r="H6637" s="125">
        <v>5.4258507182165877E-2</v>
      </c>
      <c r="I6637" s="3"/>
      <c r="J6637" s="3"/>
      <c r="K6637" s="3" t="s">
        <v>104</v>
      </c>
      <c r="L6637" s="125">
        <v>0.25625982384767898</v>
      </c>
      <c r="M6637" s="3">
        <v>2</v>
      </c>
      <c r="N6637" s="125">
        <v>0.138988854453926</v>
      </c>
      <c r="O6637" s="3">
        <v>26</v>
      </c>
      <c r="P6637" s="125">
        <v>-6.30124622115871E-2</v>
      </c>
      <c r="Q6637" s="3">
        <v>29</v>
      </c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  <c r="AC6637" s="3"/>
      <c r="AD6637" s="3"/>
    </row>
    <row r="6638" spans="1:30" hidden="1" x14ac:dyDescent="0.25">
      <c r="A6638" s="2">
        <v>3</v>
      </c>
      <c r="B6638" s="2">
        <v>2022</v>
      </c>
      <c r="C6638" s="4" t="str">
        <f>INDEX(Index!$B$1:$B$500,MATCH($F6638,Index!$A$1:$A$500,0)
)</f>
        <v>LAC</v>
      </c>
      <c r="D6638" s="4">
        <v>0</v>
      </c>
      <c r="E6638" s="141">
        <f t="shared" si="103"/>
        <v>3.7166091083483295E-2</v>
      </c>
      <c r="F6638" s="3" t="s">
        <v>28</v>
      </c>
      <c r="G6638" s="3">
        <v>13</v>
      </c>
      <c r="H6638" s="125">
        <v>3.7166091083483295E-2</v>
      </c>
      <c r="I6638" s="3"/>
      <c r="J6638" s="3"/>
      <c r="K6638" s="3" t="s">
        <v>105</v>
      </c>
      <c r="L6638" s="125">
        <v>3.9215650398266501E-2</v>
      </c>
      <c r="M6638" s="3">
        <v>14</v>
      </c>
      <c r="N6638" s="125">
        <v>-2.42491501092649E-2</v>
      </c>
      <c r="O6638" s="3">
        <v>11</v>
      </c>
      <c r="P6638" s="125">
        <v>-2.6298709424048099E-2</v>
      </c>
      <c r="Q6638" s="3">
        <v>22</v>
      </c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  <c r="AC6638" s="3"/>
      <c r="AD6638" s="3"/>
    </row>
    <row r="6639" spans="1:30" hidden="1" x14ac:dyDescent="0.25">
      <c r="A6639" s="2">
        <v>3</v>
      </c>
      <c r="B6639" s="2">
        <v>2022</v>
      </c>
      <c r="C6639" s="4" t="str">
        <f>INDEX(Index!$B$1:$B$500,MATCH($F6639,Index!$A$1:$A$500,0)
)</f>
        <v>GB</v>
      </c>
      <c r="D6639" s="4">
        <v>0</v>
      </c>
      <c r="E6639" s="141">
        <f t="shared" si="103"/>
        <v>2.8449217060978117E-2</v>
      </c>
      <c r="F6639" s="3" t="s">
        <v>20</v>
      </c>
      <c r="G6639" s="3">
        <v>14</v>
      </c>
      <c r="H6639" s="125">
        <v>2.8449217060978117E-2</v>
      </c>
      <c r="I6639" s="3"/>
      <c r="J6639" s="3"/>
      <c r="K6639" s="3" t="s">
        <v>103</v>
      </c>
      <c r="L6639" s="125">
        <v>7.3483157046683997E-2</v>
      </c>
      <c r="M6639" s="3">
        <v>10</v>
      </c>
      <c r="N6639" s="125">
        <v>5.15671658793425E-2</v>
      </c>
      <c r="O6639" s="3">
        <v>20</v>
      </c>
      <c r="P6639" s="125">
        <v>6.5332258936366197E-3</v>
      </c>
      <c r="Q6639" s="3">
        <v>11</v>
      </c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  <c r="AC6639" s="3"/>
      <c r="AD6639" s="3"/>
    </row>
    <row r="6640" spans="1:30" hidden="1" x14ac:dyDescent="0.25">
      <c r="A6640" s="2">
        <v>3</v>
      </c>
      <c r="B6640" s="2">
        <v>2022</v>
      </c>
      <c r="C6640" s="4" t="str">
        <f>INDEX(Index!$B$1:$B$500,MATCH($F6640,Index!$A$1:$A$500,0)
)</f>
        <v>ATL</v>
      </c>
      <c r="D6640" s="4">
        <v>0</v>
      </c>
      <c r="E6640" s="141">
        <f t="shared" si="103"/>
        <v>-3.5274656346334157E-3</v>
      </c>
      <c r="F6640" s="3" t="s">
        <v>43</v>
      </c>
      <c r="G6640" s="3">
        <v>15</v>
      </c>
      <c r="H6640" s="125">
        <v>-3.5274656346334157E-3</v>
      </c>
      <c r="I6640" s="3"/>
      <c r="J6640" s="3"/>
      <c r="K6640" s="3" t="s">
        <v>105</v>
      </c>
      <c r="L6640" s="125">
        <v>0.14874160708303999</v>
      </c>
      <c r="M6640" s="3">
        <v>8</v>
      </c>
      <c r="N6640" s="125">
        <v>0.17469225798629801</v>
      </c>
      <c r="O6640" s="3">
        <v>27</v>
      </c>
      <c r="P6640" s="125">
        <v>2.24231852686246E-2</v>
      </c>
      <c r="Q6640" s="3">
        <v>7</v>
      </c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3"/>
      <c r="AD6640" s="3"/>
    </row>
    <row r="6641" spans="1:30" hidden="1" x14ac:dyDescent="0.25">
      <c r="A6641" s="2">
        <v>3</v>
      </c>
      <c r="B6641" s="2">
        <v>2022</v>
      </c>
      <c r="C6641" s="4" t="str">
        <f>INDEX(Index!$B$1:$B$500,MATCH($F6641,Index!$A$1:$A$500,0)
)</f>
        <v>PIT</v>
      </c>
      <c r="D6641" s="4">
        <v>0</v>
      </c>
      <c r="E6641" s="141">
        <f t="shared" si="103"/>
        <v>-6.92736833740666E-2</v>
      </c>
      <c r="F6641" s="3" t="s">
        <v>32</v>
      </c>
      <c r="G6641" s="3">
        <v>16</v>
      </c>
      <c r="H6641" s="125">
        <v>-6.92736833740666E-2</v>
      </c>
      <c r="I6641" s="3"/>
      <c r="J6641" s="3"/>
      <c r="K6641" s="3" t="s">
        <v>105</v>
      </c>
      <c r="L6641" s="125">
        <v>-2.5208312251300002E-2</v>
      </c>
      <c r="M6641" s="3">
        <v>17</v>
      </c>
      <c r="N6641" s="125">
        <v>2.2299564138560001E-2</v>
      </c>
      <c r="O6641" s="3">
        <v>17</v>
      </c>
      <c r="P6641" s="125">
        <v>-2.17658069842066E-2</v>
      </c>
      <c r="Q6641" s="3">
        <v>20</v>
      </c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</row>
    <row r="6642" spans="1:30" hidden="1" x14ac:dyDescent="0.25">
      <c r="A6642" s="2">
        <v>3</v>
      </c>
      <c r="B6642" s="2">
        <v>2022</v>
      </c>
      <c r="C6642" s="4" t="str">
        <f>INDEX(Index!$B$1:$B$500,MATCH($F6642,Index!$A$1:$A$500,0)
)</f>
        <v>CAR</v>
      </c>
      <c r="D6642" s="4">
        <v>0</v>
      </c>
      <c r="E6642" s="141">
        <f t="shared" si="103"/>
        <v>-7.1203961777244196E-2</v>
      </c>
      <c r="F6642" s="3" t="s">
        <v>51</v>
      </c>
      <c r="G6642" s="3">
        <v>17</v>
      </c>
      <c r="H6642" s="125">
        <v>-7.1203961777244196E-2</v>
      </c>
      <c r="I6642" s="3"/>
      <c r="J6642" s="3"/>
      <c r="K6642" s="3" t="s">
        <v>105</v>
      </c>
      <c r="L6642" s="125">
        <v>-0.12713233000379401</v>
      </c>
      <c r="M6642" s="3">
        <v>25</v>
      </c>
      <c r="N6642" s="125">
        <v>-2.1164580214791E-2</v>
      </c>
      <c r="O6642" s="3">
        <v>12</v>
      </c>
      <c r="P6642" s="125">
        <v>3.4763788011758799E-2</v>
      </c>
      <c r="Q6642" s="3">
        <v>4</v>
      </c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3"/>
      <c r="AD6642" s="3"/>
    </row>
    <row r="6643" spans="1:30" hidden="1" x14ac:dyDescent="0.25">
      <c r="A6643" s="2">
        <v>3</v>
      </c>
      <c r="B6643" s="2">
        <v>2022</v>
      </c>
      <c r="C6643" s="4" t="str">
        <f>INDEX(Index!$B$1:$B$500,MATCH($F6643,Index!$A$1:$A$500,0)
)</f>
        <v>MIN</v>
      </c>
      <c r="D6643" s="4">
        <v>0</v>
      </c>
      <c r="E6643" s="141">
        <f t="shared" si="103"/>
        <v>-8.04329301416154E-2</v>
      </c>
      <c r="F6643" s="3" t="s">
        <v>46</v>
      </c>
      <c r="G6643" s="3">
        <v>18</v>
      </c>
      <c r="H6643" s="125">
        <v>-8.04329301416154E-2</v>
      </c>
      <c r="I6643" s="3"/>
      <c r="J6643" s="3"/>
      <c r="K6643" s="3" t="s">
        <v>103</v>
      </c>
      <c r="L6643" s="125">
        <v>6.1440323883007297E-2</v>
      </c>
      <c r="M6643" s="3">
        <v>12</v>
      </c>
      <c r="N6643" s="125">
        <v>0.114824142973097</v>
      </c>
      <c r="O6643" s="3">
        <v>24</v>
      </c>
      <c r="P6643" s="125">
        <v>-2.7049111051525701E-2</v>
      </c>
      <c r="Q6643" s="3">
        <v>23</v>
      </c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  <c r="AC6643" s="3"/>
      <c r="AD6643" s="3"/>
    </row>
    <row r="6644" spans="1:30" hidden="1" x14ac:dyDescent="0.25">
      <c r="A6644" s="2">
        <v>3</v>
      </c>
      <c r="B6644" s="2">
        <v>2022</v>
      </c>
      <c r="C6644" s="4" t="str">
        <f>INDEX(Index!$B$1:$B$500,MATCH($F6644,Index!$A$1:$A$500,0)
)</f>
        <v>NE</v>
      </c>
      <c r="D6644" s="4">
        <v>0</v>
      </c>
      <c r="E6644" s="141">
        <f t="shared" si="103"/>
        <v>-9.4570581740941018E-2</v>
      </c>
      <c r="F6644" s="3" t="s">
        <v>17</v>
      </c>
      <c r="G6644" s="3">
        <v>19</v>
      </c>
      <c r="H6644" s="125">
        <v>-9.4570581740941018E-2</v>
      </c>
      <c r="I6644" s="3"/>
      <c r="J6644" s="3"/>
      <c r="K6644" s="3" t="s">
        <v>105</v>
      </c>
      <c r="L6644" s="125">
        <v>7.1537874714672198E-2</v>
      </c>
      <c r="M6644" s="3">
        <v>11</v>
      </c>
      <c r="N6644" s="125">
        <v>0.12983140541018801</v>
      </c>
      <c r="O6644" s="3">
        <v>25</v>
      </c>
      <c r="P6644" s="125">
        <v>-3.6277051045425203E-2</v>
      </c>
      <c r="Q6644" s="3">
        <v>26</v>
      </c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  <c r="AC6644" s="3"/>
      <c r="AD6644" s="3"/>
    </row>
    <row r="6645" spans="1:30" hidden="1" x14ac:dyDescent="0.25">
      <c r="A6645" s="2">
        <v>3</v>
      </c>
      <c r="B6645" s="2">
        <v>2022</v>
      </c>
      <c r="C6645" s="4" t="str">
        <f>INDEX(Index!$B$1:$B$500,MATCH($F6645,Index!$A$1:$A$500,0)
)</f>
        <v>CIN</v>
      </c>
      <c r="D6645" s="4">
        <v>0</v>
      </c>
      <c r="E6645" s="141">
        <f t="shared" si="103"/>
        <v>-0.10073775185890918</v>
      </c>
      <c r="F6645" s="3" t="s">
        <v>24</v>
      </c>
      <c r="G6645" s="3">
        <v>20</v>
      </c>
      <c r="H6645" s="125">
        <v>-0.10073775185890918</v>
      </c>
      <c r="I6645" s="3"/>
      <c r="J6645" s="3"/>
      <c r="K6645" s="3" t="s">
        <v>105</v>
      </c>
      <c r="L6645" s="125">
        <v>-0.232946108261333</v>
      </c>
      <c r="M6645" s="3">
        <v>31</v>
      </c>
      <c r="N6645" s="125">
        <v>-0.15149638060659701</v>
      </c>
      <c r="O6645" s="3">
        <v>7</v>
      </c>
      <c r="P6645" s="125">
        <v>-1.92880242041732E-2</v>
      </c>
      <c r="Q6645" s="3">
        <v>19</v>
      </c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  <c r="AC6645" s="3"/>
      <c r="AD6645" s="3"/>
    </row>
    <row r="6646" spans="1:30" hidden="1" x14ac:dyDescent="0.25">
      <c r="A6646" s="2">
        <v>3</v>
      </c>
      <c r="B6646" s="2">
        <v>2022</v>
      </c>
      <c r="C6646" s="4" t="str">
        <f>INDEX(Index!$B$1:$B$500,MATCH($F6646,Index!$A$1:$A$500,0)
)</f>
        <v>LV</v>
      </c>
      <c r="D6646" s="4">
        <v>0</v>
      </c>
      <c r="E6646" s="141">
        <f t="shared" si="103"/>
        <v>-0.1139797158006241</v>
      </c>
      <c r="F6646" s="3" t="s">
        <v>53</v>
      </c>
      <c r="G6646" s="3">
        <v>21</v>
      </c>
      <c r="H6646" s="125">
        <v>-0.1139797158006241</v>
      </c>
      <c r="I6646" s="3"/>
      <c r="J6646" s="3"/>
      <c r="K6646" s="3" t="s">
        <v>106</v>
      </c>
      <c r="L6646" s="125">
        <v>-5.7930551929165297E-2</v>
      </c>
      <c r="M6646" s="3">
        <v>18</v>
      </c>
      <c r="N6646" s="125">
        <v>6.65707482858892E-2</v>
      </c>
      <c r="O6646" s="3">
        <v>22</v>
      </c>
      <c r="P6646" s="125">
        <v>1.05215844144304E-2</v>
      </c>
      <c r="Q6646" s="3">
        <v>10</v>
      </c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  <c r="AC6646" s="3"/>
      <c r="AD6646" s="3"/>
    </row>
    <row r="6647" spans="1:30" hidden="1" x14ac:dyDescent="0.25">
      <c r="A6647" s="2">
        <v>3</v>
      </c>
      <c r="B6647" s="2">
        <v>2022</v>
      </c>
      <c r="C6647" s="4" t="str">
        <f>INDEX(Index!$B$1:$B$500,MATCH($F6647,Index!$A$1:$A$500,0)
)</f>
        <v>LAR</v>
      </c>
      <c r="D6647" s="4">
        <v>0</v>
      </c>
      <c r="E6647" s="141">
        <f t="shared" si="103"/>
        <v>-0.1187478294651749</v>
      </c>
      <c r="F6647" s="3" t="s">
        <v>42</v>
      </c>
      <c r="G6647" s="3">
        <v>22</v>
      </c>
      <c r="H6647" s="125">
        <v>-0.1187478294651749</v>
      </c>
      <c r="I6647" s="3"/>
      <c r="J6647" s="3"/>
      <c r="K6647" s="3" t="s">
        <v>103</v>
      </c>
      <c r="L6647" s="125">
        <v>-7.6018325983814403E-2</v>
      </c>
      <c r="M6647" s="3">
        <v>20</v>
      </c>
      <c r="N6647" s="125">
        <v>-4.4692145296140899E-2</v>
      </c>
      <c r="O6647" s="3">
        <v>10</v>
      </c>
      <c r="P6647" s="125">
        <v>-8.7421648777501401E-2</v>
      </c>
      <c r="Q6647" s="3">
        <v>31</v>
      </c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  <c r="AC6647" s="3"/>
      <c r="AD6647" s="3"/>
    </row>
    <row r="6648" spans="1:30" hidden="1" x14ac:dyDescent="0.25">
      <c r="A6648" s="2">
        <v>3</v>
      </c>
      <c r="B6648" s="2">
        <v>2022</v>
      </c>
      <c r="C6648" s="4" t="str">
        <f>INDEX(Index!$B$1:$B$500,MATCH($F6648,Index!$A$1:$A$500,0)
)</f>
        <v>SEA</v>
      </c>
      <c r="D6648" s="4">
        <v>0</v>
      </c>
      <c r="E6648" s="141">
        <f t="shared" si="103"/>
        <v>-0.14347911472349548</v>
      </c>
      <c r="F6648" s="3" t="s">
        <v>30</v>
      </c>
      <c r="G6648" s="3">
        <v>23</v>
      </c>
      <c r="H6648" s="125">
        <v>-0.14347911472349548</v>
      </c>
      <c r="I6648" s="3"/>
      <c r="J6648" s="3"/>
      <c r="K6648" s="3" t="s">
        <v>105</v>
      </c>
      <c r="L6648" s="125">
        <v>4.5879261939565E-2</v>
      </c>
      <c r="M6648" s="3">
        <v>13</v>
      </c>
      <c r="N6648" s="125">
        <v>0.226776759729969</v>
      </c>
      <c r="O6648" s="3">
        <v>31</v>
      </c>
      <c r="P6648" s="125">
        <v>3.7418383066908499E-2</v>
      </c>
      <c r="Q6648" s="3">
        <v>3</v>
      </c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  <c r="AC6648" s="3"/>
      <c r="AD6648" s="3"/>
    </row>
    <row r="6649" spans="1:30" hidden="1" x14ac:dyDescent="0.25">
      <c r="A6649" s="2">
        <v>3</v>
      </c>
      <c r="B6649" s="2">
        <v>2022</v>
      </c>
      <c r="C6649" s="4" t="str">
        <f>INDEX(Index!$B$1:$B$500,MATCH($F6649,Index!$A$1:$A$500,0)
)</f>
        <v>HOU</v>
      </c>
      <c r="D6649" s="4">
        <v>0</v>
      </c>
      <c r="E6649" s="141">
        <f t="shared" si="103"/>
        <v>-0.14419278567613608</v>
      </c>
      <c r="F6649" s="3" t="s">
        <v>49</v>
      </c>
      <c r="G6649" s="3">
        <v>24</v>
      </c>
      <c r="H6649" s="125">
        <v>-0.14419278567613608</v>
      </c>
      <c r="I6649" s="3"/>
      <c r="J6649" s="3"/>
      <c r="K6649" s="3" t="s">
        <v>320</v>
      </c>
      <c r="L6649" s="125">
        <v>-0.16960642048941499</v>
      </c>
      <c r="M6649" s="3">
        <v>28</v>
      </c>
      <c r="N6649" s="125">
        <v>2.1977824372000701E-2</v>
      </c>
      <c r="O6649" s="3">
        <v>16</v>
      </c>
      <c r="P6649" s="125">
        <v>4.7391459185279601E-2</v>
      </c>
      <c r="Q6649" s="3">
        <v>2</v>
      </c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  <c r="AC6649" s="3"/>
      <c r="AD6649" s="3"/>
    </row>
    <row r="6650" spans="1:30" hidden="1" x14ac:dyDescent="0.25">
      <c r="A6650" s="2">
        <v>3</v>
      </c>
      <c r="B6650" s="2">
        <v>2022</v>
      </c>
      <c r="C6650" s="4" t="str">
        <f>INDEX(Index!$B$1:$B$500,MATCH($F6650,Index!$A$1:$A$500,0)
)</f>
        <v>CHI</v>
      </c>
      <c r="D6650" s="4">
        <v>0</v>
      </c>
      <c r="E6650" s="141">
        <f t="shared" si="103"/>
        <v>-0.14932820821711712</v>
      </c>
      <c r="F6650" s="3" t="s">
        <v>64</v>
      </c>
      <c r="G6650" s="3">
        <v>25</v>
      </c>
      <c r="H6650" s="125">
        <v>-0.14932820821711712</v>
      </c>
      <c r="I6650" s="3"/>
      <c r="J6650" s="3"/>
      <c r="K6650" s="3" t="s">
        <v>103</v>
      </c>
      <c r="L6650" s="125">
        <v>-0.13524040049206901</v>
      </c>
      <c r="M6650" s="3">
        <v>26</v>
      </c>
      <c r="N6650" s="125">
        <v>-9.7576707345173805E-3</v>
      </c>
      <c r="O6650" s="3">
        <v>13</v>
      </c>
      <c r="P6650" s="125">
        <v>-2.38454784595655E-2</v>
      </c>
      <c r="Q6650" s="3">
        <v>21</v>
      </c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  <c r="AC6650" s="3"/>
      <c r="AD6650" s="3"/>
    </row>
    <row r="6651" spans="1:30" hidden="1" x14ac:dyDescent="0.25">
      <c r="A6651" s="2">
        <v>3</v>
      </c>
      <c r="B6651" s="2">
        <v>2022</v>
      </c>
      <c r="C6651" s="4" t="str">
        <f>INDEX(Index!$B$1:$B$500,MATCH($F6651,Index!$A$1:$A$500,0)
)</f>
        <v>TEN</v>
      </c>
      <c r="D6651" s="4">
        <v>0</v>
      </c>
      <c r="E6651" s="141">
        <f t="shared" si="103"/>
        <v>-0.15972486260389251</v>
      </c>
      <c r="F6651" s="3" t="s">
        <v>45</v>
      </c>
      <c r="G6651" s="3">
        <v>26</v>
      </c>
      <c r="H6651" s="125">
        <v>-0.15972486260389251</v>
      </c>
      <c r="I6651" s="3"/>
      <c r="J6651" s="3"/>
      <c r="K6651" s="3" t="s">
        <v>105</v>
      </c>
      <c r="L6651" s="125">
        <v>-1.4653992448785701E-2</v>
      </c>
      <c r="M6651" s="3">
        <v>16</v>
      </c>
      <c r="N6651" s="125">
        <v>0.112612793424678</v>
      </c>
      <c r="O6651" s="3">
        <v>23</v>
      </c>
      <c r="P6651" s="125">
        <v>-3.2458076730428803E-2</v>
      </c>
      <c r="Q6651" s="3">
        <v>24</v>
      </c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  <c r="AC6651" s="3"/>
      <c r="AD6651" s="3"/>
    </row>
    <row r="6652" spans="1:30" hidden="1" x14ac:dyDescent="0.25">
      <c r="A6652" s="2">
        <v>3</v>
      </c>
      <c r="B6652" s="2">
        <v>2022</v>
      </c>
      <c r="C6652" s="4" t="str">
        <f>INDEX(Index!$B$1:$B$500,MATCH($F6652,Index!$A$1:$A$500,0)
)</f>
        <v>NO</v>
      </c>
      <c r="D6652" s="4">
        <v>0</v>
      </c>
      <c r="E6652" s="141">
        <f t="shared" si="103"/>
        <v>-0.25479809240903456</v>
      </c>
      <c r="F6652" s="3" t="s">
        <v>27</v>
      </c>
      <c r="G6652" s="3">
        <v>27</v>
      </c>
      <c r="H6652" s="125">
        <v>-0.25479809240903456</v>
      </c>
      <c r="I6652" s="3"/>
      <c r="J6652" s="3"/>
      <c r="K6652" s="3" t="s">
        <v>105</v>
      </c>
      <c r="L6652" s="125">
        <v>-0.140627318226929</v>
      </c>
      <c r="M6652" s="3">
        <v>27</v>
      </c>
      <c r="N6652" s="125">
        <v>7.42401342830538E-4</v>
      </c>
      <c r="O6652" s="3">
        <v>14</v>
      </c>
      <c r="P6652" s="125">
        <v>-0.113428372839275</v>
      </c>
      <c r="Q6652" s="3">
        <v>32</v>
      </c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  <c r="AC6652" s="3"/>
      <c r="AD6652" s="3"/>
    </row>
    <row r="6653" spans="1:30" hidden="1" x14ac:dyDescent="0.25">
      <c r="A6653" s="2">
        <v>3</v>
      </c>
      <c r="B6653" s="2">
        <v>2022</v>
      </c>
      <c r="C6653" s="4" t="str">
        <f>INDEX(Index!$B$1:$B$500,MATCH($F6653,Index!$A$1:$A$500,0)
)</f>
        <v>NYG</v>
      </c>
      <c r="D6653" s="4">
        <v>0</v>
      </c>
      <c r="E6653" s="141">
        <f t="shared" si="103"/>
        <v>-0.26282137121125532</v>
      </c>
      <c r="F6653" s="3" t="s">
        <v>15</v>
      </c>
      <c r="G6653" s="3">
        <v>28</v>
      </c>
      <c r="H6653" s="125">
        <v>-0.26282137121125532</v>
      </c>
      <c r="I6653" s="3"/>
      <c r="J6653" s="3"/>
      <c r="K6653" s="3" t="s">
        <v>103</v>
      </c>
      <c r="L6653" s="125">
        <v>-6.2992054629572206E-2</v>
      </c>
      <c r="M6653" s="3">
        <v>19</v>
      </c>
      <c r="N6653" s="125">
        <v>0.18850827483007601</v>
      </c>
      <c r="O6653" s="3">
        <v>30</v>
      </c>
      <c r="P6653" s="125">
        <v>-1.13210417516071E-2</v>
      </c>
      <c r="Q6653" s="3">
        <v>17</v>
      </c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3"/>
      <c r="AD6653" s="3"/>
    </row>
    <row r="6654" spans="1:30" hidden="1" x14ac:dyDescent="0.25">
      <c r="A6654" s="2">
        <v>3</v>
      </c>
      <c r="B6654" s="2">
        <v>2022</v>
      </c>
      <c r="C6654" s="4" t="str">
        <f>INDEX(Index!$B$1:$B$500,MATCH($F6654,Index!$A$1:$A$500,0)
)</f>
        <v>IND</v>
      </c>
      <c r="D6654" s="4">
        <v>0</v>
      </c>
      <c r="E6654" s="141">
        <f t="shared" si="103"/>
        <v>-0.29341813480098106</v>
      </c>
      <c r="F6654" s="3" t="s">
        <v>35</v>
      </c>
      <c r="G6654" s="3">
        <v>29</v>
      </c>
      <c r="H6654" s="125">
        <v>-0.29341813480098106</v>
      </c>
      <c r="I6654" s="3"/>
      <c r="J6654" s="3"/>
      <c r="K6654" s="3" t="s">
        <v>307</v>
      </c>
      <c r="L6654" s="125">
        <v>-0.268585497218013</v>
      </c>
      <c r="M6654" s="3">
        <v>32</v>
      </c>
      <c r="N6654" s="125">
        <v>4.77489581985511E-2</v>
      </c>
      <c r="O6654" s="3">
        <v>19</v>
      </c>
      <c r="P6654" s="125">
        <v>2.2916320615583099E-2</v>
      </c>
      <c r="Q6654" s="3">
        <v>6</v>
      </c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  <c r="AC6654" s="3"/>
      <c r="AD6654" s="3"/>
    </row>
    <row r="6655" spans="1:30" hidden="1" x14ac:dyDescent="0.25">
      <c r="A6655" s="2">
        <v>3</v>
      </c>
      <c r="B6655" s="2">
        <v>2022</v>
      </c>
      <c r="C6655" s="4" t="str">
        <f>INDEX(Index!$B$1:$B$500,MATCH($F6655,Index!$A$1:$A$500,0)
)</f>
        <v>NYJ</v>
      </c>
      <c r="D6655" s="4">
        <v>0</v>
      </c>
      <c r="E6655" s="141">
        <f t="shared" si="103"/>
        <v>-0.33963627249399059</v>
      </c>
      <c r="F6655" s="3" t="s">
        <v>9</v>
      </c>
      <c r="G6655" s="3">
        <v>30</v>
      </c>
      <c r="H6655" s="125">
        <v>-0.33963627249399059</v>
      </c>
      <c r="I6655" s="3"/>
      <c r="J6655" s="3"/>
      <c r="K6655" s="3" t="s">
        <v>105</v>
      </c>
      <c r="L6655" s="125">
        <v>-0.17284610392924599</v>
      </c>
      <c r="M6655" s="3">
        <v>29</v>
      </c>
      <c r="N6655" s="125">
        <v>0.186534800563353</v>
      </c>
      <c r="O6655" s="3">
        <v>29</v>
      </c>
      <c r="P6655" s="125">
        <v>1.9744631998608399E-2</v>
      </c>
      <c r="Q6655" s="3">
        <v>9</v>
      </c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3"/>
      <c r="AD6655" s="3"/>
    </row>
    <row r="6656" spans="1:30" hidden="1" x14ac:dyDescent="0.25">
      <c r="A6656" s="2">
        <v>3</v>
      </c>
      <c r="B6656" s="2">
        <v>2022</v>
      </c>
      <c r="C6656" s="4" t="str">
        <f>INDEX(Index!$B$1:$B$500,MATCH($F6656,Index!$A$1:$A$500,0)
)</f>
        <v>WAS</v>
      </c>
      <c r="D6656" s="4">
        <v>0</v>
      </c>
      <c r="E6656" s="141">
        <f t="shared" si="103"/>
        <v>-0.39245847998813344</v>
      </c>
      <c r="F6656" s="3" t="s">
        <v>26</v>
      </c>
      <c r="G6656" s="3">
        <v>31</v>
      </c>
      <c r="H6656" s="125">
        <v>-0.39245847998813344</v>
      </c>
      <c r="I6656" s="3"/>
      <c r="J6656" s="3"/>
      <c r="K6656" s="3" t="s">
        <v>105</v>
      </c>
      <c r="L6656" s="125">
        <v>-0.20292432216999301</v>
      </c>
      <c r="M6656" s="3">
        <v>30</v>
      </c>
      <c r="N6656" s="125">
        <v>0.17981062778998699</v>
      </c>
      <c r="O6656" s="3">
        <v>28</v>
      </c>
      <c r="P6656" s="125">
        <v>-9.7235300281534199E-3</v>
      </c>
      <c r="Q6656" s="3">
        <v>16</v>
      </c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3"/>
      <c r="AD6656" s="3"/>
    </row>
    <row r="6657" spans="1:30" hidden="1" x14ac:dyDescent="0.25">
      <c r="A6657" s="2">
        <v>3</v>
      </c>
      <c r="B6657" s="2">
        <v>2022</v>
      </c>
      <c r="C6657" s="4" t="str">
        <f>INDEX(Index!$B$1:$B$500,MATCH($F6657,Index!$A$1:$A$500,0)
)</f>
        <v>ARI</v>
      </c>
      <c r="D6657" s="4">
        <v>0</v>
      </c>
      <c r="E6657" s="141">
        <f t="shared" si="103"/>
        <v>-0.39444549448377098</v>
      </c>
      <c r="F6657" s="3" t="s">
        <v>23</v>
      </c>
      <c r="G6657" s="3">
        <v>32</v>
      </c>
      <c r="H6657" s="125">
        <v>-0.39444549448377098</v>
      </c>
      <c r="I6657" s="3"/>
      <c r="J6657" s="3"/>
      <c r="K6657" s="3" t="s">
        <v>105</v>
      </c>
      <c r="L6657" s="125">
        <v>-8.9806300110316498E-2</v>
      </c>
      <c r="M6657" s="3">
        <v>22</v>
      </c>
      <c r="N6657" s="125">
        <v>0.26127621980681098</v>
      </c>
      <c r="O6657" s="3">
        <v>32</v>
      </c>
      <c r="P6657" s="125">
        <v>-4.3362974566643502E-2</v>
      </c>
      <c r="Q6657" s="3">
        <v>27</v>
      </c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</row>
    <row r="6658" spans="1:30" hidden="1" x14ac:dyDescent="0.25">
      <c r="A6658" s="2">
        <v>4</v>
      </c>
      <c r="B6658" s="2">
        <v>2022</v>
      </c>
      <c r="C6658" s="4" t="str">
        <f>INDEX(Index!$B$1:$B$500,MATCH($F6658,Index!$A$1:$A$500,0)
)</f>
        <v>PHI</v>
      </c>
      <c r="D6658" s="4">
        <v>0</v>
      </c>
      <c r="E6658" s="141">
        <f t="shared" ref="E6658:E6721" si="104">IF(D6658=1,H6658/100,H6658)</f>
        <v>0.45205454624843233</v>
      </c>
      <c r="F6658" s="3" t="s">
        <v>7</v>
      </c>
      <c r="G6658" s="3">
        <v>1</v>
      </c>
      <c r="H6658" s="125">
        <v>0.45205454624843233</v>
      </c>
      <c r="I6658" s="3"/>
      <c r="J6658" s="3"/>
      <c r="K6658" s="3" t="s">
        <v>214</v>
      </c>
      <c r="L6658" s="125">
        <v>0.163947561182785</v>
      </c>
      <c r="M6658" s="3">
        <v>7</v>
      </c>
      <c r="N6658" s="125">
        <v>-0.34369504870867101</v>
      </c>
      <c r="O6658" s="3">
        <v>1</v>
      </c>
      <c r="P6658" s="125">
        <v>-5.5588063643023697E-2</v>
      </c>
      <c r="Q6658" s="3">
        <v>30</v>
      </c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  <c r="AC6658" s="3"/>
      <c r="AD6658" s="3"/>
    </row>
    <row r="6659" spans="1:30" hidden="1" x14ac:dyDescent="0.25">
      <c r="A6659" s="2">
        <v>4</v>
      </c>
      <c r="B6659" s="2">
        <v>2022</v>
      </c>
      <c r="C6659" s="4" t="str">
        <f>INDEX(Index!$B$1:$B$500,MATCH($F6659,Index!$A$1:$A$500,0)
)</f>
        <v>BUF</v>
      </c>
      <c r="D6659" s="4">
        <v>0</v>
      </c>
      <c r="E6659" s="141">
        <f t="shared" si="104"/>
        <v>0.4247936344956717</v>
      </c>
      <c r="F6659" s="3" t="s">
        <v>0</v>
      </c>
      <c r="G6659" s="3">
        <v>2</v>
      </c>
      <c r="H6659" s="125">
        <v>0.4247936344956717</v>
      </c>
      <c r="I6659" s="3"/>
      <c r="J6659" s="3"/>
      <c r="K6659" s="3" t="s">
        <v>107</v>
      </c>
      <c r="L6659" s="125">
        <v>0.10770799842472401</v>
      </c>
      <c r="M6659" s="3">
        <v>9</v>
      </c>
      <c r="N6659" s="125">
        <v>-0.281931853298579</v>
      </c>
      <c r="O6659" s="3">
        <v>3</v>
      </c>
      <c r="P6659" s="125">
        <v>3.5153782772368698E-2</v>
      </c>
      <c r="Q6659" s="3">
        <v>3</v>
      </c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  <c r="AC6659" s="3"/>
      <c r="AD6659" s="3"/>
    </row>
    <row r="6660" spans="1:30" hidden="1" x14ac:dyDescent="0.25">
      <c r="A6660" s="2">
        <v>4</v>
      </c>
      <c r="B6660" s="2">
        <v>2022</v>
      </c>
      <c r="C6660" s="4" t="str">
        <f>INDEX(Index!$B$1:$B$500,MATCH($F6660,Index!$A$1:$A$500,0)
)</f>
        <v>BAL</v>
      </c>
      <c r="D6660" s="4">
        <v>0</v>
      </c>
      <c r="E6660" s="141">
        <f t="shared" si="104"/>
        <v>0.27872028803148541</v>
      </c>
      <c r="F6660" s="3" t="s">
        <v>18</v>
      </c>
      <c r="G6660" s="3">
        <v>3</v>
      </c>
      <c r="H6660" s="125">
        <v>0.27872028803148541</v>
      </c>
      <c r="I6660" s="3"/>
      <c r="J6660" s="3"/>
      <c r="K6660" s="3" t="s">
        <v>108</v>
      </c>
      <c r="L6660" s="125">
        <v>0.21240449641687201</v>
      </c>
      <c r="M6660" s="3">
        <v>1</v>
      </c>
      <c r="N6660" s="125">
        <v>1.99698219685377E-2</v>
      </c>
      <c r="O6660" s="3">
        <v>15</v>
      </c>
      <c r="P6660" s="125">
        <v>8.6285613583151094E-2</v>
      </c>
      <c r="Q6660" s="3">
        <v>1</v>
      </c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  <c r="AC6660" s="3"/>
      <c r="AD6660" s="3"/>
    </row>
    <row r="6661" spans="1:30" hidden="1" x14ac:dyDescent="0.25">
      <c r="A6661" s="2">
        <v>4</v>
      </c>
      <c r="B6661" s="2">
        <v>2022</v>
      </c>
      <c r="C6661" s="4" t="str">
        <f>INDEX(Index!$B$1:$B$500,MATCH($F6661,Index!$A$1:$A$500,0)
)</f>
        <v>KC</v>
      </c>
      <c r="D6661" s="4">
        <v>0</v>
      </c>
      <c r="E6661" s="141">
        <f t="shared" si="104"/>
        <v>0.2041493967677537</v>
      </c>
      <c r="F6661" s="3" t="s">
        <v>5</v>
      </c>
      <c r="G6661" s="3">
        <v>4</v>
      </c>
      <c r="H6661" s="125">
        <v>0.2041493967677537</v>
      </c>
      <c r="I6661" s="3"/>
      <c r="J6661" s="3"/>
      <c r="K6661" s="3" t="s">
        <v>107</v>
      </c>
      <c r="L6661" s="125">
        <v>0.20263751916832801</v>
      </c>
      <c r="M6661" s="3">
        <v>3</v>
      </c>
      <c r="N6661" s="125">
        <v>-3.1381439967697003E-2</v>
      </c>
      <c r="O6661" s="3">
        <v>10</v>
      </c>
      <c r="P6661" s="125">
        <v>-2.9869562368271301E-2</v>
      </c>
      <c r="Q6661" s="3">
        <v>24</v>
      </c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  <c r="AC6661" s="3"/>
      <c r="AD6661" s="3"/>
    </row>
    <row r="6662" spans="1:30" hidden="1" x14ac:dyDescent="0.25">
      <c r="A6662" s="2">
        <v>4</v>
      </c>
      <c r="B6662" s="2">
        <v>2022</v>
      </c>
      <c r="C6662" s="4" t="str">
        <f>INDEX(Index!$B$1:$B$500,MATCH($F6662,Index!$A$1:$A$500,0)
)</f>
        <v>SF</v>
      </c>
      <c r="D6662" s="4">
        <v>0</v>
      </c>
      <c r="E6662" s="141">
        <f t="shared" si="104"/>
        <v>0.19419021891358249</v>
      </c>
      <c r="F6662" s="3" t="s">
        <v>1</v>
      </c>
      <c r="G6662" s="3">
        <v>5</v>
      </c>
      <c r="H6662" s="125">
        <v>0.19419021891358249</v>
      </c>
      <c r="I6662" s="3"/>
      <c r="J6662" s="3"/>
      <c r="K6662" s="3" t="s">
        <v>108</v>
      </c>
      <c r="L6662" s="125">
        <v>-7.0151321343220205E-2</v>
      </c>
      <c r="M6662" s="3">
        <v>21</v>
      </c>
      <c r="N6662" s="125">
        <v>-0.301645552139438</v>
      </c>
      <c r="O6662" s="3">
        <v>2</v>
      </c>
      <c r="P6662" s="125">
        <v>-3.7304011882635303E-2</v>
      </c>
      <c r="Q6662" s="3">
        <v>28</v>
      </c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  <c r="AC6662" s="3"/>
      <c r="AD6662" s="3"/>
    </row>
    <row r="6663" spans="1:30" hidden="1" x14ac:dyDescent="0.25">
      <c r="A6663" s="2">
        <v>4</v>
      </c>
      <c r="B6663" s="2">
        <v>2022</v>
      </c>
      <c r="C6663" s="4" t="str">
        <f>INDEX(Index!$B$1:$B$500,MATCH($F6663,Index!$A$1:$A$500,0)
)</f>
        <v>DAL</v>
      </c>
      <c r="D6663" s="4">
        <v>0</v>
      </c>
      <c r="E6663" s="141">
        <f t="shared" si="104"/>
        <v>0.1688906209838226</v>
      </c>
      <c r="F6663" s="3" t="s">
        <v>3</v>
      </c>
      <c r="G6663" s="3">
        <v>6</v>
      </c>
      <c r="H6663" s="125">
        <v>0.1688906209838226</v>
      </c>
      <c r="I6663" s="3"/>
      <c r="J6663" s="3"/>
      <c r="K6663" s="3" t="s">
        <v>107</v>
      </c>
      <c r="L6663" s="125">
        <v>1.17098090267362E-2</v>
      </c>
      <c r="M6663" s="3">
        <v>16</v>
      </c>
      <c r="N6663" s="125">
        <v>-0.136148063981963</v>
      </c>
      <c r="O6663" s="3">
        <v>5</v>
      </c>
      <c r="P6663" s="125">
        <v>2.10327479751234E-2</v>
      </c>
      <c r="Q6663" s="3">
        <v>6</v>
      </c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3"/>
      <c r="AD6663" s="3"/>
    </row>
    <row r="6664" spans="1:30" hidden="1" x14ac:dyDescent="0.25">
      <c r="A6664" s="2">
        <v>4</v>
      </c>
      <c r="B6664" s="2">
        <v>2022</v>
      </c>
      <c r="C6664" s="4" t="str">
        <f>INDEX(Index!$B$1:$B$500,MATCH($F6664,Index!$A$1:$A$500,0)
)</f>
        <v>TB</v>
      </c>
      <c r="D6664" s="4">
        <v>0</v>
      </c>
      <c r="E6664" s="141">
        <f t="shared" si="104"/>
        <v>0.14998374767493827</v>
      </c>
      <c r="F6664" s="3" t="s">
        <v>38</v>
      </c>
      <c r="G6664" s="3">
        <v>7</v>
      </c>
      <c r="H6664" s="125">
        <v>0.14998374767493827</v>
      </c>
      <c r="I6664" s="3"/>
      <c r="J6664" s="3"/>
      <c r="K6664" s="3" t="s">
        <v>108</v>
      </c>
      <c r="L6664" s="125">
        <v>1.05748350553527E-3</v>
      </c>
      <c r="M6664" s="3">
        <v>18</v>
      </c>
      <c r="N6664" s="125">
        <v>-0.18161839108644501</v>
      </c>
      <c r="O6664" s="3">
        <v>4</v>
      </c>
      <c r="P6664" s="125">
        <v>-3.2692126917042E-2</v>
      </c>
      <c r="Q6664" s="3">
        <v>26</v>
      </c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  <c r="AC6664" s="3"/>
      <c r="AD6664" s="3"/>
    </row>
    <row r="6665" spans="1:30" hidden="1" x14ac:dyDescent="0.25">
      <c r="A6665" s="2">
        <v>4</v>
      </c>
      <c r="B6665" s="2">
        <v>2022</v>
      </c>
      <c r="C6665" s="4" t="str">
        <f>INDEX(Index!$B$1:$B$500,MATCH($F6665,Index!$A$1:$A$500,0)
)</f>
        <v>JAX</v>
      </c>
      <c r="D6665" s="4">
        <v>0</v>
      </c>
      <c r="E6665" s="141">
        <f t="shared" si="104"/>
        <v>0.13178167370395691</v>
      </c>
      <c r="F6665" s="3" t="s">
        <v>12</v>
      </c>
      <c r="G6665" s="3">
        <v>8</v>
      </c>
      <c r="H6665" s="125">
        <v>0.13178167370395691</v>
      </c>
      <c r="I6665" s="3"/>
      <c r="J6665" s="3"/>
      <c r="K6665" s="3" t="s">
        <v>108</v>
      </c>
      <c r="L6665" s="125">
        <v>1.7131132513490101E-2</v>
      </c>
      <c r="M6665" s="3">
        <v>15</v>
      </c>
      <c r="N6665" s="125">
        <v>-0.120667394817324</v>
      </c>
      <c r="O6665" s="3">
        <v>6</v>
      </c>
      <c r="P6665" s="125">
        <v>-6.0168536268571998E-3</v>
      </c>
      <c r="Q6665" s="3">
        <v>15</v>
      </c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  <c r="AC6665" s="3"/>
      <c r="AD6665" s="3"/>
    </row>
    <row r="6666" spans="1:30" hidden="1" x14ac:dyDescent="0.25">
      <c r="A6666" s="2">
        <v>4</v>
      </c>
      <c r="B6666" s="2">
        <v>2022</v>
      </c>
      <c r="C6666" s="4" t="str">
        <f>INDEX(Index!$B$1:$B$500,MATCH($F6666,Index!$A$1:$A$500,0)
)</f>
        <v>LAC</v>
      </c>
      <c r="D6666" s="4">
        <v>0</v>
      </c>
      <c r="E6666" s="141">
        <f t="shared" si="104"/>
        <v>0.11711666315791981</v>
      </c>
      <c r="F6666" s="3" t="s">
        <v>28</v>
      </c>
      <c r="G6666" s="3">
        <v>9</v>
      </c>
      <c r="H6666" s="125">
        <v>0.11711666315791981</v>
      </c>
      <c r="I6666" s="3"/>
      <c r="J6666" s="3"/>
      <c r="K6666" s="3" t="s">
        <v>108</v>
      </c>
      <c r="L6666" s="125">
        <v>0.10145248887976301</v>
      </c>
      <c r="M6666" s="3">
        <v>10</v>
      </c>
      <c r="N6666" s="125">
        <v>-4.81383659227013E-2</v>
      </c>
      <c r="O6666" s="3">
        <v>9</v>
      </c>
      <c r="P6666" s="125">
        <v>-3.2474191644544501E-2</v>
      </c>
      <c r="Q6666" s="3">
        <v>25</v>
      </c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  <c r="AC6666" s="3"/>
      <c r="AD6666" s="3"/>
    </row>
    <row r="6667" spans="1:30" hidden="1" x14ac:dyDescent="0.25">
      <c r="A6667" s="2">
        <v>4</v>
      </c>
      <c r="B6667" s="2">
        <v>2022</v>
      </c>
      <c r="C6667" s="4" t="str">
        <f>INDEX(Index!$B$1:$B$500,MATCH($F6667,Index!$A$1:$A$500,0)
)</f>
        <v>CLE</v>
      </c>
      <c r="D6667" s="4">
        <v>0</v>
      </c>
      <c r="E6667" s="141">
        <f t="shared" si="104"/>
        <v>8.6549215844096819E-2</v>
      </c>
      <c r="F6667" s="3" t="s">
        <v>10</v>
      </c>
      <c r="G6667" s="3">
        <v>10</v>
      </c>
      <c r="H6667" s="125">
        <v>8.6549215844096819E-2</v>
      </c>
      <c r="I6667" s="3"/>
      <c r="J6667" s="3"/>
      <c r="K6667" s="3" t="s">
        <v>108</v>
      </c>
      <c r="L6667" s="125">
        <v>0.16747831296971799</v>
      </c>
      <c r="M6667" s="3">
        <v>5</v>
      </c>
      <c r="N6667" s="125">
        <v>7.6895733011205405E-2</v>
      </c>
      <c r="O6667" s="3">
        <v>22</v>
      </c>
      <c r="P6667" s="125">
        <v>-4.0333641144157696E-3</v>
      </c>
      <c r="Q6667" s="3">
        <v>13</v>
      </c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  <c r="AC6667" s="3"/>
      <c r="AD6667" s="3"/>
    </row>
    <row r="6668" spans="1:30" hidden="1" x14ac:dyDescent="0.25">
      <c r="A6668" s="2">
        <v>4</v>
      </c>
      <c r="B6668" s="2">
        <v>2022</v>
      </c>
      <c r="C6668" s="4" t="str">
        <f>INDEX(Index!$B$1:$B$500,MATCH($F6668,Index!$A$1:$A$500,0)
)</f>
        <v>GB</v>
      </c>
      <c r="D6668" s="4">
        <v>0</v>
      </c>
      <c r="E6668" s="141">
        <f t="shared" si="104"/>
        <v>4.8155855964417196E-2</v>
      </c>
      <c r="F6668" s="3" t="s">
        <v>20</v>
      </c>
      <c r="G6668" s="3">
        <v>11</v>
      </c>
      <c r="H6668" s="125">
        <v>4.8155855964417196E-2</v>
      </c>
      <c r="I6668" s="3"/>
      <c r="J6668" s="3"/>
      <c r="K6668" s="3" t="s">
        <v>107</v>
      </c>
      <c r="L6668" s="125">
        <v>8.5172144269366298E-2</v>
      </c>
      <c r="M6668" s="3">
        <v>11</v>
      </c>
      <c r="N6668" s="125">
        <v>2.36427344423213E-2</v>
      </c>
      <c r="O6668" s="3">
        <v>16</v>
      </c>
      <c r="P6668" s="125">
        <v>-1.3373553862627801E-2</v>
      </c>
      <c r="Q6668" s="3">
        <v>19</v>
      </c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  <c r="AC6668" s="3"/>
      <c r="AD6668" s="3"/>
    </row>
    <row r="6669" spans="1:30" hidden="1" x14ac:dyDescent="0.25">
      <c r="A6669" s="2">
        <v>4</v>
      </c>
      <c r="B6669" s="2">
        <v>2022</v>
      </c>
      <c r="C6669" s="4" t="str">
        <f>INDEX(Index!$B$1:$B$500,MATCH($F6669,Index!$A$1:$A$500,0)
)</f>
        <v>SEA</v>
      </c>
      <c r="D6669" s="4">
        <v>0</v>
      </c>
      <c r="E6669" s="141">
        <f t="shared" si="104"/>
        <v>4.3837390514530783E-2</v>
      </c>
      <c r="F6669" s="3" t="s">
        <v>30</v>
      </c>
      <c r="G6669" s="3">
        <v>12</v>
      </c>
      <c r="H6669" s="125">
        <v>4.3837390514530783E-2</v>
      </c>
      <c r="I6669" s="3"/>
      <c r="J6669" s="3"/>
      <c r="K6669" s="3" t="s">
        <v>108</v>
      </c>
      <c r="L6669" s="125">
        <v>0.20739973408467199</v>
      </c>
      <c r="M6669" s="3">
        <v>2</v>
      </c>
      <c r="N6669" s="125">
        <v>0.17012106103305499</v>
      </c>
      <c r="O6669" s="3">
        <v>32</v>
      </c>
      <c r="P6669" s="125">
        <v>6.5587174629137797E-3</v>
      </c>
      <c r="Q6669" s="3">
        <v>10</v>
      </c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3"/>
      <c r="AD6669" s="3"/>
    </row>
    <row r="6670" spans="1:30" hidden="1" x14ac:dyDescent="0.25">
      <c r="A6670" s="2">
        <v>4</v>
      </c>
      <c r="B6670" s="2">
        <v>2022</v>
      </c>
      <c r="C6670" s="4" t="str">
        <f>INDEX(Index!$B$1:$B$500,MATCH($F6670,Index!$A$1:$A$500,0)
)</f>
        <v>ATL</v>
      </c>
      <c r="D6670" s="4">
        <v>0</v>
      </c>
      <c r="E6670" s="141">
        <f t="shared" si="104"/>
        <v>3.8835443974526901E-2</v>
      </c>
      <c r="F6670" s="3" t="s">
        <v>43</v>
      </c>
      <c r="G6670" s="3">
        <v>13</v>
      </c>
      <c r="H6670" s="125">
        <v>3.8835443974526901E-2</v>
      </c>
      <c r="I6670" s="3"/>
      <c r="J6670" s="3"/>
      <c r="K6670" s="3" t="s">
        <v>108</v>
      </c>
      <c r="L6670" s="125">
        <v>0.116808573016057</v>
      </c>
      <c r="M6670" s="3">
        <v>8</v>
      </c>
      <c r="N6670" s="125">
        <v>0.108071278224581</v>
      </c>
      <c r="O6670" s="3">
        <v>28</v>
      </c>
      <c r="P6670" s="125">
        <v>3.0098149183050898E-2</v>
      </c>
      <c r="Q6670" s="3">
        <v>5</v>
      </c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  <c r="AC6670" s="3"/>
      <c r="AD6670" s="3"/>
    </row>
    <row r="6671" spans="1:30" hidden="1" x14ac:dyDescent="0.25">
      <c r="A6671" s="2">
        <v>4</v>
      </c>
      <c r="B6671" s="2">
        <v>2022</v>
      </c>
      <c r="C6671" s="4" t="str">
        <f>INDEX(Index!$B$1:$B$500,MATCH($F6671,Index!$A$1:$A$500,0)
)</f>
        <v>MIA</v>
      </c>
      <c r="D6671" s="4">
        <v>0</v>
      </c>
      <c r="E6671" s="141">
        <f t="shared" si="104"/>
        <v>2.3619865305896201E-2</v>
      </c>
      <c r="F6671" s="3" t="s">
        <v>4</v>
      </c>
      <c r="G6671" s="3">
        <v>14</v>
      </c>
      <c r="H6671" s="125">
        <v>2.3619865305896201E-2</v>
      </c>
      <c r="I6671" s="3"/>
      <c r="J6671" s="3"/>
      <c r="K6671" s="3" t="s">
        <v>107</v>
      </c>
      <c r="L6671" s="125">
        <v>0.200868497998966</v>
      </c>
      <c r="M6671" s="3">
        <v>4</v>
      </c>
      <c r="N6671" s="125">
        <v>0.105064436874147</v>
      </c>
      <c r="O6671" s="3">
        <v>27</v>
      </c>
      <c r="P6671" s="125">
        <v>-7.2184195818922797E-2</v>
      </c>
      <c r="Q6671" s="3">
        <v>31</v>
      </c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  <c r="AC6671" s="3"/>
      <c r="AD6671" s="3"/>
    </row>
    <row r="6672" spans="1:30" hidden="1" x14ac:dyDescent="0.25">
      <c r="A6672" s="2">
        <v>4</v>
      </c>
      <c r="B6672" s="2">
        <v>2022</v>
      </c>
      <c r="C6672" s="4" t="str">
        <f>INDEX(Index!$B$1:$B$500,MATCH($F6672,Index!$A$1:$A$500,0)
)</f>
        <v>DET</v>
      </c>
      <c r="D6672" s="4">
        <v>0</v>
      </c>
      <c r="E6672" s="141">
        <f t="shared" si="104"/>
        <v>-7.8066305285534616E-3</v>
      </c>
      <c r="F6672" s="3" t="s">
        <v>21</v>
      </c>
      <c r="G6672" s="3">
        <v>15</v>
      </c>
      <c r="H6672" s="125">
        <v>-7.8066305285534616E-3</v>
      </c>
      <c r="I6672" s="3"/>
      <c r="J6672" s="3"/>
      <c r="K6672" s="3" t="s">
        <v>109</v>
      </c>
      <c r="L6672" s="125">
        <v>0.16636279760476699</v>
      </c>
      <c r="M6672" s="3">
        <v>6</v>
      </c>
      <c r="N6672" s="125">
        <v>0.16876420329110201</v>
      </c>
      <c r="O6672" s="3">
        <v>31</v>
      </c>
      <c r="P6672" s="125">
        <v>-5.4052248422184496E-3</v>
      </c>
      <c r="Q6672" s="3">
        <v>14</v>
      </c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3"/>
      <c r="AD6672" s="3"/>
    </row>
    <row r="6673" spans="1:30" hidden="1" x14ac:dyDescent="0.25">
      <c r="A6673" s="2">
        <v>4</v>
      </c>
      <c r="B6673" s="2">
        <v>2022</v>
      </c>
      <c r="C6673" s="4" t="str">
        <f>INDEX(Index!$B$1:$B$500,MATCH($F6673,Index!$A$1:$A$500,0)
)</f>
        <v>CIN</v>
      </c>
      <c r="D6673" s="4">
        <v>0</v>
      </c>
      <c r="E6673" s="141">
        <f t="shared" si="104"/>
        <v>-3.1586043143924186E-2</v>
      </c>
      <c r="F6673" s="3" t="s">
        <v>24</v>
      </c>
      <c r="G6673" s="3">
        <v>16</v>
      </c>
      <c r="H6673" s="125">
        <v>-3.1586043143924186E-2</v>
      </c>
      <c r="I6673" s="3"/>
      <c r="J6673" s="3"/>
      <c r="K6673" s="3" t="s">
        <v>108</v>
      </c>
      <c r="L6673" s="125">
        <v>-0.14767272092793099</v>
      </c>
      <c r="M6673" s="3">
        <v>27</v>
      </c>
      <c r="N6673" s="125">
        <v>-0.11460633684173201</v>
      </c>
      <c r="O6673" s="3">
        <v>7</v>
      </c>
      <c r="P6673" s="125">
        <v>1.4803409422748E-3</v>
      </c>
      <c r="Q6673" s="3">
        <v>12</v>
      </c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  <c r="AC6673" s="3"/>
      <c r="AD6673" s="3"/>
    </row>
    <row r="6674" spans="1:30" hidden="1" x14ac:dyDescent="0.25">
      <c r="A6674" s="2">
        <v>4</v>
      </c>
      <c r="B6674" s="2">
        <v>2022</v>
      </c>
      <c r="C6674" s="4" t="str">
        <f>INDEX(Index!$B$1:$B$500,MATCH($F6674,Index!$A$1:$A$500,0)
)</f>
        <v>DEN</v>
      </c>
      <c r="D6674" s="4">
        <v>0</v>
      </c>
      <c r="E6674" s="141">
        <f t="shared" si="104"/>
        <v>-3.3470543847899305E-2</v>
      </c>
      <c r="F6674" s="3" t="s">
        <v>39</v>
      </c>
      <c r="G6674" s="3">
        <v>17</v>
      </c>
      <c r="H6674" s="125">
        <v>-3.3470543847899305E-2</v>
      </c>
      <c r="I6674" s="3"/>
      <c r="J6674" s="3"/>
      <c r="K6674" s="3" t="s">
        <v>108</v>
      </c>
      <c r="L6674" s="125">
        <v>-8.0299913040264001E-2</v>
      </c>
      <c r="M6674" s="3">
        <v>23</v>
      </c>
      <c r="N6674" s="125">
        <v>-6.6743264422078397E-2</v>
      </c>
      <c r="O6674" s="3">
        <v>8</v>
      </c>
      <c r="P6674" s="125">
        <v>-1.99138952297137E-2</v>
      </c>
      <c r="Q6674" s="3">
        <v>22</v>
      </c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  <c r="AC6674" s="3"/>
      <c r="AD6674" s="3"/>
    </row>
    <row r="6675" spans="1:30" hidden="1" x14ac:dyDescent="0.25">
      <c r="A6675" s="2">
        <v>4</v>
      </c>
      <c r="B6675" s="2">
        <v>2022</v>
      </c>
      <c r="C6675" s="4" t="str">
        <f>INDEX(Index!$B$1:$B$500,MATCH($F6675,Index!$A$1:$A$500,0)
)</f>
        <v>TEN</v>
      </c>
      <c r="D6675" s="4">
        <v>0</v>
      </c>
      <c r="E6675" s="141">
        <f t="shared" si="104"/>
        <v>-5.1288253379170506E-2</v>
      </c>
      <c r="F6675" s="3" t="s">
        <v>45</v>
      </c>
      <c r="G6675" s="3">
        <v>18</v>
      </c>
      <c r="H6675" s="125">
        <v>-5.1288253379170506E-2</v>
      </c>
      <c r="I6675" s="3"/>
      <c r="J6675" s="3"/>
      <c r="K6675" s="3" t="s">
        <v>108</v>
      </c>
      <c r="L6675" s="125">
        <v>3.0304683196847801E-2</v>
      </c>
      <c r="M6675" s="3">
        <v>12</v>
      </c>
      <c r="N6675" s="125">
        <v>6.6428298156237103E-2</v>
      </c>
      <c r="O6675" s="3">
        <v>20</v>
      </c>
      <c r="P6675" s="125">
        <v>-1.5164638419781201E-2</v>
      </c>
      <c r="Q6675" s="3">
        <v>21</v>
      </c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  <c r="AC6675" s="3"/>
      <c r="AD6675" s="3"/>
    </row>
    <row r="6676" spans="1:30" hidden="1" x14ac:dyDescent="0.25">
      <c r="A6676" s="2">
        <v>4</v>
      </c>
      <c r="B6676" s="2">
        <v>2022</v>
      </c>
      <c r="C6676" s="4" t="str">
        <f>INDEX(Index!$B$1:$B$500,MATCH($F6676,Index!$A$1:$A$500,0)
)</f>
        <v>LV</v>
      </c>
      <c r="D6676" s="4">
        <v>0</v>
      </c>
      <c r="E6676" s="141">
        <f t="shared" si="104"/>
        <v>-6.1981472753038905E-2</v>
      </c>
      <c r="F6676" s="3" t="s">
        <v>53</v>
      </c>
      <c r="G6676" s="3">
        <v>19</v>
      </c>
      <c r="H6676" s="125">
        <v>-6.1981472753038905E-2</v>
      </c>
      <c r="I6676" s="3"/>
      <c r="J6676" s="3"/>
      <c r="K6676" s="3" t="s">
        <v>109</v>
      </c>
      <c r="L6676" s="125">
        <v>-1.3553789767573999E-2</v>
      </c>
      <c r="M6676" s="3">
        <v>19</v>
      </c>
      <c r="N6676" s="125">
        <v>3.3477904247926703E-2</v>
      </c>
      <c r="O6676" s="3">
        <v>17</v>
      </c>
      <c r="P6676" s="125">
        <v>-1.4949778737538199E-2</v>
      </c>
      <c r="Q6676" s="3">
        <v>20</v>
      </c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  <c r="AC6676" s="3"/>
      <c r="AD6676" s="3"/>
    </row>
    <row r="6677" spans="1:30" hidden="1" x14ac:dyDescent="0.25">
      <c r="A6677" s="2">
        <v>4</v>
      </c>
      <c r="B6677" s="2">
        <v>2022</v>
      </c>
      <c r="C6677" s="4" t="str">
        <f>INDEX(Index!$B$1:$B$500,MATCH($F6677,Index!$A$1:$A$500,0)
)</f>
        <v>MIN</v>
      </c>
      <c r="D6677" s="4">
        <v>0</v>
      </c>
      <c r="E6677" s="141">
        <f t="shared" si="104"/>
        <v>-6.354400610670051E-2</v>
      </c>
      <c r="F6677" s="3" t="s">
        <v>46</v>
      </c>
      <c r="G6677" s="3">
        <v>20</v>
      </c>
      <c r="H6677" s="125">
        <v>-6.354400610670051E-2</v>
      </c>
      <c r="I6677" s="3"/>
      <c r="J6677" s="3"/>
      <c r="K6677" s="3" t="s">
        <v>107</v>
      </c>
      <c r="L6677" s="125">
        <v>1.83914198571914E-2</v>
      </c>
      <c r="M6677" s="3">
        <v>14</v>
      </c>
      <c r="N6677" s="125">
        <v>9.38527235471808E-2</v>
      </c>
      <c r="O6677" s="3">
        <v>24</v>
      </c>
      <c r="P6677" s="125">
        <v>1.19172975832889E-2</v>
      </c>
      <c r="Q6677" s="3">
        <v>8</v>
      </c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  <c r="AC6677" s="3"/>
      <c r="AD6677" s="3"/>
    </row>
    <row r="6678" spans="1:30" hidden="1" x14ac:dyDescent="0.25">
      <c r="A6678" s="2">
        <v>4</v>
      </c>
      <c r="B6678" s="2">
        <v>2022</v>
      </c>
      <c r="C6678" s="4" t="str">
        <f>INDEX(Index!$B$1:$B$500,MATCH($F6678,Index!$A$1:$A$500,0)
)</f>
        <v>NE</v>
      </c>
      <c r="D6678" s="4">
        <v>0</v>
      </c>
      <c r="E6678" s="141">
        <f t="shared" si="104"/>
        <v>-7.6888842255313283E-2</v>
      </c>
      <c r="F6678" s="3" t="s">
        <v>17</v>
      </c>
      <c r="G6678" s="3">
        <v>21</v>
      </c>
      <c r="H6678" s="125">
        <v>-7.6888842255313283E-2</v>
      </c>
      <c r="I6678" s="3"/>
      <c r="J6678" s="3"/>
      <c r="K6678" s="3" t="s">
        <v>109</v>
      </c>
      <c r="L6678" s="125">
        <v>1.8998870506583599E-2</v>
      </c>
      <c r="M6678" s="3">
        <v>13</v>
      </c>
      <c r="N6678" s="125">
        <v>8.9035294116925498E-2</v>
      </c>
      <c r="O6678" s="3">
        <v>23</v>
      </c>
      <c r="P6678" s="125">
        <v>-6.85241864497138E-3</v>
      </c>
      <c r="Q6678" s="3">
        <v>16</v>
      </c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  <c r="AC6678" s="3"/>
      <c r="AD6678" s="3"/>
    </row>
    <row r="6679" spans="1:30" hidden="1" x14ac:dyDescent="0.25">
      <c r="A6679" s="2">
        <v>4</v>
      </c>
      <c r="B6679" s="2">
        <v>2022</v>
      </c>
      <c r="C6679" s="4" t="str">
        <f>INDEX(Index!$B$1:$B$500,MATCH($F6679,Index!$A$1:$A$500,0)
)</f>
        <v>PIT</v>
      </c>
      <c r="D6679" s="4">
        <v>0</v>
      </c>
      <c r="E6679" s="141">
        <f t="shared" si="104"/>
        <v>-9.1264739640366091E-2</v>
      </c>
      <c r="F6679" s="3" t="s">
        <v>32</v>
      </c>
      <c r="G6679" s="3">
        <v>22</v>
      </c>
      <c r="H6679" s="125">
        <v>-9.1264739640366091E-2</v>
      </c>
      <c r="I6679" s="3"/>
      <c r="J6679" s="3"/>
      <c r="K6679" s="3" t="s">
        <v>109</v>
      </c>
      <c r="L6679" s="125">
        <v>-9.2997999174099594E-2</v>
      </c>
      <c r="M6679" s="3">
        <v>24</v>
      </c>
      <c r="N6679" s="125">
        <v>-1.4278795228177E-2</v>
      </c>
      <c r="O6679" s="3">
        <v>12</v>
      </c>
      <c r="P6679" s="125">
        <v>-1.2545535694443499E-2</v>
      </c>
      <c r="Q6679" s="3">
        <v>18</v>
      </c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  <c r="AC6679" s="3"/>
      <c r="AD6679" s="3"/>
    </row>
    <row r="6680" spans="1:30" hidden="1" x14ac:dyDescent="0.25">
      <c r="A6680" s="2">
        <v>4</v>
      </c>
      <c r="B6680" s="2">
        <v>2022</v>
      </c>
      <c r="C6680" s="4" t="str">
        <f>INDEX(Index!$B$1:$B$500,MATCH($F6680,Index!$A$1:$A$500,0)
)</f>
        <v>NYG</v>
      </c>
      <c r="D6680" s="4">
        <v>0</v>
      </c>
      <c r="E6680" s="141">
        <f t="shared" si="104"/>
        <v>-0.12994150806470894</v>
      </c>
      <c r="F6680" s="3" t="s">
        <v>15</v>
      </c>
      <c r="G6680" s="3">
        <v>23</v>
      </c>
      <c r="H6680" s="125">
        <v>-0.12994150806470894</v>
      </c>
      <c r="I6680" s="3"/>
      <c r="J6680" s="3"/>
      <c r="K6680" s="3" t="s">
        <v>107</v>
      </c>
      <c r="L6680" s="125">
        <v>4.9357820598402401E-3</v>
      </c>
      <c r="M6680" s="3">
        <v>17</v>
      </c>
      <c r="N6680" s="125">
        <v>9.8070912358911702E-2</v>
      </c>
      <c r="O6680" s="3">
        <v>25</v>
      </c>
      <c r="P6680" s="125">
        <v>-3.6806377765637499E-2</v>
      </c>
      <c r="Q6680" s="3">
        <v>27</v>
      </c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3"/>
    </row>
    <row r="6681" spans="1:30" hidden="1" x14ac:dyDescent="0.25">
      <c r="A6681" s="2">
        <v>4</v>
      </c>
      <c r="B6681" s="2">
        <v>2022</v>
      </c>
      <c r="C6681" s="4" t="str">
        <f>INDEX(Index!$B$1:$B$500,MATCH($F6681,Index!$A$1:$A$500,0)
)</f>
        <v>NO</v>
      </c>
      <c r="D6681" s="4">
        <v>0</v>
      </c>
      <c r="E6681" s="141">
        <f t="shared" si="104"/>
        <v>-0.13464206760384489</v>
      </c>
      <c r="F6681" s="3" t="s">
        <v>27</v>
      </c>
      <c r="G6681" s="3">
        <v>24</v>
      </c>
      <c r="H6681" s="125">
        <v>-0.13464206760384489</v>
      </c>
      <c r="I6681" s="3"/>
      <c r="J6681" s="3"/>
      <c r="K6681" s="3" t="s">
        <v>109</v>
      </c>
      <c r="L6681" s="125">
        <v>-6.4679470357168006E-2</v>
      </c>
      <c r="M6681" s="3">
        <v>20</v>
      </c>
      <c r="N6681" s="125">
        <v>-2.24710196089851E-2</v>
      </c>
      <c r="O6681" s="3">
        <v>11</v>
      </c>
      <c r="P6681" s="125">
        <v>-9.2433616855661996E-2</v>
      </c>
      <c r="Q6681" s="3">
        <v>32</v>
      </c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  <c r="AC6681" s="3"/>
      <c r="AD6681" s="3"/>
    </row>
    <row r="6682" spans="1:30" hidden="1" x14ac:dyDescent="0.25">
      <c r="A6682" s="2">
        <v>4</v>
      </c>
      <c r="B6682" s="2">
        <v>2022</v>
      </c>
      <c r="C6682" s="4" t="str">
        <f>INDEX(Index!$B$1:$B$500,MATCH($F6682,Index!$A$1:$A$500,0)
)</f>
        <v>LAR</v>
      </c>
      <c r="D6682" s="4">
        <v>0</v>
      </c>
      <c r="E6682" s="141">
        <f t="shared" si="104"/>
        <v>-0.1703040975940997</v>
      </c>
      <c r="F6682" s="3" t="s">
        <v>42</v>
      </c>
      <c r="G6682" s="3">
        <v>25</v>
      </c>
      <c r="H6682" s="125">
        <v>-0.1703040975940997</v>
      </c>
      <c r="I6682" s="3"/>
      <c r="J6682" s="3"/>
      <c r="K6682" s="3" t="s">
        <v>108</v>
      </c>
      <c r="L6682" s="125">
        <v>-0.12743482034255699</v>
      </c>
      <c r="M6682" s="3">
        <v>25</v>
      </c>
      <c r="N6682" s="125">
        <v>-6.2491756194478004E-3</v>
      </c>
      <c r="O6682" s="3">
        <v>13</v>
      </c>
      <c r="P6682" s="125">
        <v>-4.9118452870990502E-2</v>
      </c>
      <c r="Q6682" s="3">
        <v>29</v>
      </c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  <c r="AC6682" s="3"/>
      <c r="AD6682" s="3"/>
    </row>
    <row r="6683" spans="1:30" hidden="1" x14ac:dyDescent="0.25">
      <c r="A6683" s="2">
        <v>4</v>
      </c>
      <c r="B6683" s="2">
        <v>2022</v>
      </c>
      <c r="C6683" s="4" t="str">
        <f>INDEX(Index!$B$1:$B$500,MATCH($F6683,Index!$A$1:$A$500,0)
)</f>
        <v>CHI</v>
      </c>
      <c r="D6683" s="4">
        <v>0</v>
      </c>
      <c r="E6683" s="141">
        <f t="shared" si="104"/>
        <v>-0.1922942661758166</v>
      </c>
      <c r="F6683" s="3" t="s">
        <v>64</v>
      </c>
      <c r="G6683" s="3">
        <v>26</v>
      </c>
      <c r="H6683" s="125">
        <v>-0.1922942661758166</v>
      </c>
      <c r="I6683" s="3"/>
      <c r="J6683" s="3"/>
      <c r="K6683" s="3" t="s">
        <v>108</v>
      </c>
      <c r="L6683" s="125">
        <v>-0.168203999959119</v>
      </c>
      <c r="M6683" s="3">
        <v>29</v>
      </c>
      <c r="N6683" s="125">
        <v>3.7913464715172901E-2</v>
      </c>
      <c r="O6683" s="3">
        <v>18</v>
      </c>
      <c r="P6683" s="125">
        <v>1.3823198498475299E-2</v>
      </c>
      <c r="Q6683" s="3">
        <v>7</v>
      </c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  <c r="AC6683" s="3"/>
      <c r="AD6683" s="3"/>
    </row>
    <row r="6684" spans="1:30" hidden="1" x14ac:dyDescent="0.25">
      <c r="A6684" s="2">
        <v>4</v>
      </c>
      <c r="B6684" s="2">
        <v>2022</v>
      </c>
      <c r="C6684" s="4" t="str">
        <f>INDEX(Index!$B$1:$B$500,MATCH($F6684,Index!$A$1:$A$500,0)
)</f>
        <v>NYJ</v>
      </c>
      <c r="D6684" s="4">
        <v>0</v>
      </c>
      <c r="E6684" s="141">
        <f t="shared" si="104"/>
        <v>-0.20815395327937081</v>
      </c>
      <c r="F6684" s="3" t="s">
        <v>9</v>
      </c>
      <c r="G6684" s="3">
        <v>27</v>
      </c>
      <c r="H6684" s="125">
        <v>-0.20815395327937081</v>
      </c>
      <c r="I6684" s="3"/>
      <c r="J6684" s="3"/>
      <c r="K6684" s="3" t="s">
        <v>108</v>
      </c>
      <c r="L6684" s="125">
        <v>-0.16775119588294901</v>
      </c>
      <c r="M6684" s="3">
        <v>28</v>
      </c>
      <c r="N6684" s="125">
        <v>7.6497155898903504E-2</v>
      </c>
      <c r="O6684" s="3">
        <v>21</v>
      </c>
      <c r="P6684" s="125">
        <v>3.6094398502481702E-2</v>
      </c>
      <c r="Q6684" s="3">
        <v>2</v>
      </c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  <c r="AC6684" s="3"/>
      <c r="AD6684" s="3"/>
    </row>
    <row r="6685" spans="1:30" hidden="1" x14ac:dyDescent="0.25">
      <c r="A6685" s="2">
        <v>4</v>
      </c>
      <c r="B6685" s="2">
        <v>2022</v>
      </c>
      <c r="C6685" s="4" t="str">
        <f>INDEX(Index!$B$1:$B$500,MATCH($F6685,Index!$A$1:$A$500,0)
)</f>
        <v>ARI</v>
      </c>
      <c r="D6685" s="4">
        <v>0</v>
      </c>
      <c r="E6685" s="141">
        <f t="shared" si="104"/>
        <v>-0.21485954208074709</v>
      </c>
      <c r="F6685" s="3" t="s">
        <v>23</v>
      </c>
      <c r="G6685" s="3">
        <v>28</v>
      </c>
      <c r="H6685" s="125">
        <v>-0.21485954208074709</v>
      </c>
      <c r="I6685" s="3"/>
      <c r="J6685" s="3"/>
      <c r="K6685" s="3" t="s">
        <v>108</v>
      </c>
      <c r="L6685" s="125">
        <v>-7.2610035669584502E-2</v>
      </c>
      <c r="M6685" s="3">
        <v>22</v>
      </c>
      <c r="N6685" s="125">
        <v>0.119788479810122</v>
      </c>
      <c r="O6685" s="3">
        <v>29</v>
      </c>
      <c r="P6685" s="125">
        <v>-2.2461026601040601E-2</v>
      </c>
      <c r="Q6685" s="3">
        <v>23</v>
      </c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  <c r="AC6685" s="3"/>
      <c r="AD6685" s="3"/>
    </row>
    <row r="6686" spans="1:30" hidden="1" x14ac:dyDescent="0.25">
      <c r="A6686" s="2">
        <v>4</v>
      </c>
      <c r="B6686" s="2">
        <v>2022</v>
      </c>
      <c r="C6686" s="4" t="str">
        <f>INDEX(Index!$B$1:$B$500,MATCH($F6686,Index!$A$1:$A$500,0)
)</f>
        <v>HOU</v>
      </c>
      <c r="D6686" s="4">
        <v>0</v>
      </c>
      <c r="E6686" s="141">
        <f t="shared" si="104"/>
        <v>-0.2292502075479082</v>
      </c>
      <c r="F6686" s="3" t="s">
        <v>49</v>
      </c>
      <c r="G6686" s="3">
        <v>29</v>
      </c>
      <c r="H6686" s="125">
        <v>-0.2292502075479082</v>
      </c>
      <c r="I6686" s="3"/>
      <c r="J6686" s="3"/>
      <c r="K6686" s="3" t="s">
        <v>321</v>
      </c>
      <c r="L6686" s="125">
        <v>-0.14030047708681601</v>
      </c>
      <c r="M6686" s="3">
        <v>26</v>
      </c>
      <c r="N6686" s="125">
        <v>0.123152783339899</v>
      </c>
      <c r="O6686" s="3">
        <v>30</v>
      </c>
      <c r="P6686" s="125">
        <v>3.4203052878806803E-2</v>
      </c>
      <c r="Q6686" s="3">
        <v>4</v>
      </c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  <c r="AC6686" s="3"/>
      <c r="AD6686" s="3"/>
    </row>
    <row r="6687" spans="1:30" hidden="1" x14ac:dyDescent="0.25">
      <c r="A6687" s="2">
        <v>4</v>
      </c>
      <c r="B6687" s="2">
        <v>2022</v>
      </c>
      <c r="C6687" s="4" t="str">
        <f>INDEX(Index!$B$1:$B$500,MATCH($F6687,Index!$A$1:$A$500,0)
)</f>
        <v>CAR</v>
      </c>
      <c r="D6687" s="4">
        <v>0</v>
      </c>
      <c r="E6687" s="141">
        <f t="shared" si="104"/>
        <v>-0.24405774480006678</v>
      </c>
      <c r="F6687" s="3" t="s">
        <v>51</v>
      </c>
      <c r="G6687" s="3">
        <v>30</v>
      </c>
      <c r="H6687" s="125">
        <v>-0.24405774480006678</v>
      </c>
      <c r="I6687" s="3"/>
      <c r="J6687" s="3"/>
      <c r="K6687" s="3" t="s">
        <v>109</v>
      </c>
      <c r="L6687" s="125">
        <v>-0.25653030261385601</v>
      </c>
      <c r="M6687" s="3">
        <v>31</v>
      </c>
      <c r="N6687" s="125">
        <v>-4.2445619023866602E-3</v>
      </c>
      <c r="O6687" s="3">
        <v>14</v>
      </c>
      <c r="P6687" s="125">
        <v>8.2279959114025802E-3</v>
      </c>
      <c r="Q6687" s="3">
        <v>9</v>
      </c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  <c r="AC6687" s="3"/>
      <c r="AD6687" s="3"/>
    </row>
    <row r="6688" spans="1:30" hidden="1" x14ac:dyDescent="0.25">
      <c r="A6688" s="2">
        <v>4</v>
      </c>
      <c r="B6688" s="2">
        <v>2022</v>
      </c>
      <c r="C6688" s="4" t="str">
        <f>INDEX(Index!$B$1:$B$500,MATCH($F6688,Index!$A$1:$A$500,0)
)</f>
        <v>WAS</v>
      </c>
      <c r="D6688" s="4">
        <v>0</v>
      </c>
      <c r="E6688" s="141">
        <f t="shared" si="104"/>
        <v>-0.29885810388766498</v>
      </c>
      <c r="F6688" s="3" t="s">
        <v>26</v>
      </c>
      <c r="G6688" s="3">
        <v>31</v>
      </c>
      <c r="H6688" s="125">
        <v>-0.29885810388766498</v>
      </c>
      <c r="I6688" s="3"/>
      <c r="J6688" s="3"/>
      <c r="K6688" s="3" t="s">
        <v>109</v>
      </c>
      <c r="L6688" s="125">
        <v>-0.200974450835497</v>
      </c>
      <c r="M6688" s="3">
        <v>30</v>
      </c>
      <c r="N6688" s="125">
        <v>9.9582356905318498E-2</v>
      </c>
      <c r="O6688" s="3">
        <v>26</v>
      </c>
      <c r="P6688" s="125">
        <v>1.69870385315054E-3</v>
      </c>
      <c r="Q6688" s="3">
        <v>11</v>
      </c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  <c r="AC6688" s="3"/>
      <c r="AD6688" s="3"/>
    </row>
    <row r="6689" spans="1:30" hidden="1" x14ac:dyDescent="0.25">
      <c r="A6689" s="2">
        <v>4</v>
      </c>
      <c r="B6689" s="2">
        <v>2022</v>
      </c>
      <c r="C6689" s="4" t="str">
        <f>INDEX(Index!$B$1:$B$500,MATCH($F6689,Index!$A$1:$A$500,0)
)</f>
        <v>IND</v>
      </c>
      <c r="D6689" s="4">
        <v>0</v>
      </c>
      <c r="E6689" s="141">
        <f t="shared" si="104"/>
        <v>-0.33171407752209631</v>
      </c>
      <c r="F6689" s="3" t="s">
        <v>35</v>
      </c>
      <c r="G6689" s="3">
        <v>32</v>
      </c>
      <c r="H6689" s="125">
        <v>-0.33171407752209631</v>
      </c>
      <c r="I6689" s="3"/>
      <c r="J6689" s="3"/>
      <c r="K6689" s="3" t="s">
        <v>309</v>
      </c>
      <c r="L6689" s="125">
        <v>-0.261649103914051</v>
      </c>
      <c r="M6689" s="3">
        <v>32</v>
      </c>
      <c r="N6689" s="125">
        <v>6.06643856684497E-2</v>
      </c>
      <c r="O6689" s="3">
        <v>19</v>
      </c>
      <c r="P6689" s="125">
        <v>-9.4005879395955907E-3</v>
      </c>
      <c r="Q6689" s="3">
        <v>17</v>
      </c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  <c r="AC6689" s="3"/>
      <c r="AD6689" s="3"/>
    </row>
    <row r="6690" spans="1:30" hidden="1" x14ac:dyDescent="0.25">
      <c r="A6690" s="2">
        <v>5</v>
      </c>
      <c r="B6690" s="2">
        <v>2022</v>
      </c>
      <c r="C6690" s="4" t="str">
        <f>INDEX(Index!$B$1:$B$500,MATCH($F6690,Index!$A$1:$A$500,0)
)</f>
        <v>BUF</v>
      </c>
      <c r="D6690" s="4">
        <v>0</v>
      </c>
      <c r="E6690" s="141">
        <f t="shared" si="104"/>
        <v>0.43754074658625902</v>
      </c>
      <c r="F6690" s="3" t="s">
        <v>0</v>
      </c>
      <c r="G6690" s="3">
        <v>1</v>
      </c>
      <c r="H6690" s="125">
        <v>0.43754074658625902</v>
      </c>
      <c r="I6690" s="3"/>
      <c r="J6690" s="3"/>
      <c r="K6690" s="3" t="s">
        <v>111</v>
      </c>
      <c r="L6690" s="125">
        <v>0.15538957522604299</v>
      </c>
      <c r="M6690" s="3">
        <v>5</v>
      </c>
      <c r="N6690" s="125">
        <v>-0.27077824957089902</v>
      </c>
      <c r="O6690" s="3">
        <v>2</v>
      </c>
      <c r="P6690" s="125">
        <v>1.1372921789317E-2</v>
      </c>
      <c r="Q6690" s="3">
        <v>6</v>
      </c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  <c r="AC6690" s="3"/>
      <c r="AD6690" s="3"/>
    </row>
    <row r="6691" spans="1:30" hidden="1" x14ac:dyDescent="0.25">
      <c r="A6691" s="2">
        <v>5</v>
      </c>
      <c r="B6691" s="2">
        <v>2022</v>
      </c>
      <c r="C6691" s="4" t="str">
        <f>INDEX(Index!$B$1:$B$500,MATCH($F6691,Index!$A$1:$A$500,0)
)</f>
        <v>PHI</v>
      </c>
      <c r="D6691" s="4">
        <v>0</v>
      </c>
      <c r="E6691" s="141">
        <f t="shared" si="104"/>
        <v>0.35733896809134863</v>
      </c>
      <c r="F6691" s="3" t="s">
        <v>7</v>
      </c>
      <c r="G6691" s="3">
        <v>2</v>
      </c>
      <c r="H6691" s="125">
        <v>0.35733896809134863</v>
      </c>
      <c r="I6691" s="3"/>
      <c r="J6691" s="3"/>
      <c r="K6691" s="3" t="s">
        <v>215</v>
      </c>
      <c r="L6691" s="125">
        <v>0.15416633331325699</v>
      </c>
      <c r="M6691" s="3">
        <v>6</v>
      </c>
      <c r="N6691" s="125">
        <v>-0.244217616190056</v>
      </c>
      <c r="O6691" s="3">
        <v>3</v>
      </c>
      <c r="P6691" s="125">
        <v>-4.1044981411964401E-2</v>
      </c>
      <c r="Q6691" s="3">
        <v>26</v>
      </c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  <c r="AC6691" s="3"/>
      <c r="AD6691" s="3"/>
    </row>
    <row r="6692" spans="1:30" hidden="1" x14ac:dyDescent="0.25">
      <c r="A6692" s="2">
        <v>5</v>
      </c>
      <c r="B6692" s="2">
        <v>2022</v>
      </c>
      <c r="C6692" s="4" t="str">
        <f>INDEX(Index!$B$1:$B$500,MATCH($F6692,Index!$A$1:$A$500,0)
)</f>
        <v>BAL</v>
      </c>
      <c r="D6692" s="4">
        <v>0</v>
      </c>
      <c r="E6692" s="141">
        <f t="shared" si="104"/>
        <v>0.2461412306670312</v>
      </c>
      <c r="F6692" s="3" t="s">
        <v>18</v>
      </c>
      <c r="G6692" s="3">
        <v>3</v>
      </c>
      <c r="H6692" s="125">
        <v>0.2461412306670312</v>
      </c>
      <c r="I6692" s="3"/>
      <c r="J6692" s="3"/>
      <c r="K6692" s="3" t="s">
        <v>112</v>
      </c>
      <c r="L6692" s="125">
        <v>0.18203359224455901</v>
      </c>
      <c r="M6692" s="3">
        <v>3</v>
      </c>
      <c r="N6692" s="125">
        <v>1.6966936150365899E-2</v>
      </c>
      <c r="O6692" s="3">
        <v>14</v>
      </c>
      <c r="P6692" s="125">
        <v>8.1074574572838107E-2</v>
      </c>
      <c r="Q6692" s="3">
        <v>1</v>
      </c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  <c r="AC6692" s="3"/>
      <c r="AD6692" s="3"/>
    </row>
    <row r="6693" spans="1:30" hidden="1" x14ac:dyDescent="0.25">
      <c r="A6693" s="2">
        <v>5</v>
      </c>
      <c r="B6693" s="2">
        <v>2022</v>
      </c>
      <c r="C6693" s="4" t="str">
        <f>INDEX(Index!$B$1:$B$500,MATCH($F6693,Index!$A$1:$A$500,0)
)</f>
        <v>TB</v>
      </c>
      <c r="D6693" s="4">
        <v>0</v>
      </c>
      <c r="E6693" s="141">
        <f t="shared" si="104"/>
        <v>0.23246695972796447</v>
      </c>
      <c r="F6693" s="3" t="s">
        <v>38</v>
      </c>
      <c r="G6693" s="3">
        <v>4</v>
      </c>
      <c r="H6693" s="125">
        <v>0.23246695972796447</v>
      </c>
      <c r="I6693" s="3"/>
      <c r="J6693" s="3"/>
      <c r="K6693" s="3" t="s">
        <v>112</v>
      </c>
      <c r="L6693" s="125">
        <v>3.8499830065203702E-2</v>
      </c>
      <c r="M6693" s="3">
        <v>13</v>
      </c>
      <c r="N6693" s="125">
        <v>-0.22191518189616999</v>
      </c>
      <c r="O6693" s="3">
        <v>4</v>
      </c>
      <c r="P6693" s="125">
        <v>-2.7948052233409199E-2</v>
      </c>
      <c r="Q6693" s="3">
        <v>23</v>
      </c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  <c r="AC6693" s="3"/>
      <c r="AD6693" s="3"/>
    </row>
    <row r="6694" spans="1:30" hidden="1" x14ac:dyDescent="0.25">
      <c r="A6694" s="2">
        <v>5</v>
      </c>
      <c r="B6694" s="2">
        <v>2022</v>
      </c>
      <c r="C6694" s="4" t="str">
        <f>INDEX(Index!$B$1:$B$500,MATCH($F6694,Index!$A$1:$A$500,0)
)</f>
        <v>SF</v>
      </c>
      <c r="D6694" s="4">
        <v>0</v>
      </c>
      <c r="E6694" s="141">
        <f t="shared" si="104"/>
        <v>0.21427606504077185</v>
      </c>
      <c r="F6694" s="3" t="s">
        <v>1</v>
      </c>
      <c r="G6694" s="3">
        <v>5</v>
      </c>
      <c r="H6694" s="125">
        <v>0.21427606504077185</v>
      </c>
      <c r="I6694" s="3"/>
      <c r="J6694" s="3"/>
      <c r="K6694" s="3" t="s">
        <v>112</v>
      </c>
      <c r="L6694" s="125">
        <v>-4.8402406808065604E-3</v>
      </c>
      <c r="M6694" s="3">
        <v>17</v>
      </c>
      <c r="N6694" s="125">
        <v>-0.28189398397975302</v>
      </c>
      <c r="O6694" s="3">
        <v>1</v>
      </c>
      <c r="P6694" s="125">
        <v>-6.2777678258174596E-2</v>
      </c>
      <c r="Q6694" s="3">
        <v>29</v>
      </c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  <c r="AC6694" s="3"/>
      <c r="AD6694" s="3"/>
    </row>
    <row r="6695" spans="1:30" hidden="1" x14ac:dyDescent="0.25">
      <c r="A6695" s="2">
        <v>5</v>
      </c>
      <c r="B6695" s="2">
        <v>2022</v>
      </c>
      <c r="C6695" s="4" t="str">
        <f>INDEX(Index!$B$1:$B$500,MATCH($F6695,Index!$A$1:$A$500,0)
)</f>
        <v>KC</v>
      </c>
      <c r="D6695" s="4">
        <v>0</v>
      </c>
      <c r="E6695" s="141">
        <f t="shared" si="104"/>
        <v>0.18946025123180182</v>
      </c>
      <c r="F6695" s="3" t="s">
        <v>5</v>
      </c>
      <c r="G6695" s="3">
        <v>6</v>
      </c>
      <c r="H6695" s="125">
        <v>0.18946025123180182</v>
      </c>
      <c r="I6695" s="3"/>
      <c r="J6695" s="3"/>
      <c r="K6695" s="3" t="s">
        <v>111</v>
      </c>
      <c r="L6695" s="125">
        <v>0.20133230163272001</v>
      </c>
      <c r="M6695" s="3">
        <v>2</v>
      </c>
      <c r="N6695" s="125">
        <v>-1.0455079243739E-2</v>
      </c>
      <c r="O6695" s="3">
        <v>12</v>
      </c>
      <c r="P6695" s="125">
        <v>-2.23271296446572E-2</v>
      </c>
      <c r="Q6695" s="3">
        <v>20</v>
      </c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  <c r="AC6695" s="3"/>
      <c r="AD6695" s="3"/>
    </row>
    <row r="6696" spans="1:30" hidden="1" x14ac:dyDescent="0.25">
      <c r="A6696" s="2">
        <v>5</v>
      </c>
      <c r="B6696" s="2">
        <v>2022</v>
      </c>
      <c r="C6696" s="4" t="str">
        <f>INDEX(Index!$B$1:$B$500,MATCH($F6696,Index!$A$1:$A$500,0)
)</f>
        <v>DAL</v>
      </c>
      <c r="D6696" s="4">
        <v>0</v>
      </c>
      <c r="E6696" s="141">
        <f t="shared" si="104"/>
        <v>0.18763874679298936</v>
      </c>
      <c r="F6696" s="3" t="s">
        <v>3</v>
      </c>
      <c r="G6696" s="3">
        <v>7</v>
      </c>
      <c r="H6696" s="125">
        <v>0.18763874679298936</v>
      </c>
      <c r="I6696" s="3"/>
      <c r="J6696" s="3"/>
      <c r="K6696" s="3" t="s">
        <v>111</v>
      </c>
      <c r="L6696" s="125">
        <v>-6.7655763659315599E-3</v>
      </c>
      <c r="M6696" s="3">
        <v>18</v>
      </c>
      <c r="N6696" s="125">
        <v>-0.17863620009881001</v>
      </c>
      <c r="O6696" s="3">
        <v>5</v>
      </c>
      <c r="P6696" s="125">
        <v>1.5768123060110901E-2</v>
      </c>
      <c r="Q6696" s="3">
        <v>5</v>
      </c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  <c r="AC6696" s="3"/>
      <c r="AD6696" s="3"/>
    </row>
    <row r="6697" spans="1:30" hidden="1" x14ac:dyDescent="0.25">
      <c r="A6697" s="2">
        <v>5</v>
      </c>
      <c r="B6697" s="2">
        <v>2022</v>
      </c>
      <c r="C6697" s="4" t="str">
        <f>INDEX(Index!$B$1:$B$500,MATCH($F6697,Index!$A$1:$A$500,0)
)</f>
        <v>JAX</v>
      </c>
      <c r="D6697" s="4">
        <v>0</v>
      </c>
      <c r="E6697" s="141">
        <f t="shared" si="104"/>
        <v>0.11193263311422222</v>
      </c>
      <c r="F6697" s="3" t="s">
        <v>12</v>
      </c>
      <c r="G6697" s="3">
        <v>8</v>
      </c>
      <c r="H6697" s="125">
        <v>0.11193263311422222</v>
      </c>
      <c r="I6697" s="3"/>
      <c r="J6697" s="3"/>
      <c r="K6697" s="3" t="s">
        <v>113</v>
      </c>
      <c r="L6697" s="125">
        <v>9.9929075239343097E-3</v>
      </c>
      <c r="M6697" s="3">
        <v>16</v>
      </c>
      <c r="N6697" s="125">
        <v>-0.104401109247174</v>
      </c>
      <c r="O6697" s="3">
        <v>7</v>
      </c>
      <c r="P6697" s="125">
        <v>-2.4613836568860899E-3</v>
      </c>
      <c r="Q6697" s="3">
        <v>15</v>
      </c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3"/>
      <c r="AC6697" s="3"/>
      <c r="AD6697" s="3"/>
    </row>
    <row r="6698" spans="1:30" hidden="1" x14ac:dyDescent="0.25">
      <c r="A6698" s="2">
        <v>5</v>
      </c>
      <c r="B6698" s="2">
        <v>2022</v>
      </c>
      <c r="C6698" s="4" t="str">
        <f>INDEX(Index!$B$1:$B$500,MATCH($F6698,Index!$A$1:$A$500,0)
)</f>
        <v>LAC</v>
      </c>
      <c r="D6698" s="4">
        <v>0</v>
      </c>
      <c r="E6698" s="141">
        <f t="shared" si="104"/>
        <v>8.9677723843372872E-2</v>
      </c>
      <c r="F6698" s="3" t="s">
        <v>28</v>
      </c>
      <c r="G6698" s="3">
        <v>9</v>
      </c>
      <c r="H6698" s="125">
        <v>8.9677723843372872E-2</v>
      </c>
      <c r="I6698" s="3"/>
      <c r="J6698" s="3"/>
      <c r="K6698" s="3" t="s">
        <v>112</v>
      </c>
      <c r="L6698" s="125">
        <v>0.10906519695976399</v>
      </c>
      <c r="M6698" s="3">
        <v>8</v>
      </c>
      <c r="N6698" s="125">
        <v>-8.0018432112857699E-3</v>
      </c>
      <c r="O6698" s="3">
        <v>13</v>
      </c>
      <c r="P6698" s="125">
        <v>-2.73893163276769E-2</v>
      </c>
      <c r="Q6698" s="3">
        <v>22</v>
      </c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  <c r="AC6698" s="3"/>
      <c r="AD6698" s="3"/>
    </row>
    <row r="6699" spans="1:30" hidden="1" x14ac:dyDescent="0.25">
      <c r="A6699" s="2">
        <v>5</v>
      </c>
      <c r="B6699" s="2">
        <v>2022</v>
      </c>
      <c r="C6699" s="4" t="str">
        <f>INDEX(Index!$B$1:$B$500,MATCH($F6699,Index!$A$1:$A$500,0)
)</f>
        <v>SEA</v>
      </c>
      <c r="D6699" s="4">
        <v>0</v>
      </c>
      <c r="E6699" s="141">
        <f t="shared" si="104"/>
        <v>4.597416027308087E-2</v>
      </c>
      <c r="F6699" s="3" t="s">
        <v>30</v>
      </c>
      <c r="G6699" s="3">
        <v>10</v>
      </c>
      <c r="H6699" s="125">
        <v>4.597416027308087E-2</v>
      </c>
      <c r="I6699" s="3"/>
      <c r="J6699" s="3"/>
      <c r="K6699" s="3" t="s">
        <v>113</v>
      </c>
      <c r="L6699" s="125">
        <v>0.21941917085030599</v>
      </c>
      <c r="M6699" s="3">
        <v>1</v>
      </c>
      <c r="N6699" s="125">
        <v>0.170600424536206</v>
      </c>
      <c r="O6699" s="3">
        <v>32</v>
      </c>
      <c r="P6699" s="125">
        <v>-2.84458604101912E-3</v>
      </c>
      <c r="Q6699" s="3">
        <v>16</v>
      </c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  <c r="AC6699" s="3"/>
      <c r="AD6699" s="3"/>
    </row>
    <row r="6700" spans="1:30" hidden="1" x14ac:dyDescent="0.25">
      <c r="A6700" s="2">
        <v>5</v>
      </c>
      <c r="B6700" s="2">
        <v>2022</v>
      </c>
      <c r="C6700" s="4" t="str">
        <f>INDEX(Index!$B$1:$B$500,MATCH($F6700,Index!$A$1:$A$500,0)
)</f>
        <v>GB</v>
      </c>
      <c r="D6700" s="4">
        <v>0</v>
      </c>
      <c r="E6700" s="141">
        <f t="shared" si="104"/>
        <v>2.6967992361576862E-2</v>
      </c>
      <c r="F6700" s="3" t="s">
        <v>20</v>
      </c>
      <c r="G6700" s="3">
        <v>11</v>
      </c>
      <c r="H6700" s="125">
        <v>2.6967992361576862E-2</v>
      </c>
      <c r="I6700" s="3"/>
      <c r="J6700" s="3"/>
      <c r="K6700" s="3" t="s">
        <v>112</v>
      </c>
      <c r="L6700" s="125">
        <v>8.9418331287830305E-2</v>
      </c>
      <c r="M6700" s="3">
        <v>9</v>
      </c>
      <c r="N6700" s="125">
        <v>6.5571479944173602E-2</v>
      </c>
      <c r="O6700" s="3">
        <v>22</v>
      </c>
      <c r="P6700" s="125">
        <v>3.1211410179201602E-3</v>
      </c>
      <c r="Q6700" s="3">
        <v>9</v>
      </c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  <c r="AC6700" s="3"/>
      <c r="AD6700" s="3"/>
    </row>
    <row r="6701" spans="1:30" hidden="1" x14ac:dyDescent="0.25">
      <c r="A6701" s="2">
        <v>5</v>
      </c>
      <c r="B6701" s="2">
        <v>2022</v>
      </c>
      <c r="C6701" s="4" t="str">
        <f>INDEX(Index!$B$1:$B$500,MATCH($F6701,Index!$A$1:$A$500,0)
)</f>
        <v>CLE</v>
      </c>
      <c r="D6701" s="4">
        <v>0</v>
      </c>
      <c r="E6701" s="141">
        <f t="shared" si="104"/>
        <v>2.3805714394180909E-2</v>
      </c>
      <c r="F6701" s="3" t="s">
        <v>10</v>
      </c>
      <c r="G6701" s="3">
        <v>12</v>
      </c>
      <c r="H6701" s="125">
        <v>2.3805714394180909E-2</v>
      </c>
      <c r="I6701" s="3"/>
      <c r="J6701" s="3"/>
      <c r="K6701" s="3" t="s">
        <v>113</v>
      </c>
      <c r="L6701" s="125">
        <v>0.17389394429556401</v>
      </c>
      <c r="M6701" s="3">
        <v>4</v>
      </c>
      <c r="N6701" s="125">
        <v>0.123473533335354</v>
      </c>
      <c r="O6701" s="3">
        <v>30</v>
      </c>
      <c r="P6701" s="125">
        <v>-2.6614696566029099E-2</v>
      </c>
      <c r="Q6701" s="3">
        <v>21</v>
      </c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  <c r="AC6701" s="3"/>
      <c r="AD6701" s="3"/>
    </row>
    <row r="6702" spans="1:30" hidden="1" x14ac:dyDescent="0.25">
      <c r="A6702" s="2">
        <v>5</v>
      </c>
      <c r="B6702" s="2">
        <v>2022</v>
      </c>
      <c r="C6702" s="4" t="str">
        <f>INDEX(Index!$B$1:$B$500,MATCH($F6702,Index!$A$1:$A$500,0)
)</f>
        <v>NE</v>
      </c>
      <c r="D6702" s="4">
        <v>0</v>
      </c>
      <c r="E6702" s="141">
        <f t="shared" si="104"/>
        <v>1.0954786903108792E-2</v>
      </c>
      <c r="F6702" s="3" t="s">
        <v>17</v>
      </c>
      <c r="G6702" s="3">
        <v>13</v>
      </c>
      <c r="H6702" s="125">
        <v>1.0954786903108792E-2</v>
      </c>
      <c r="I6702" s="3"/>
      <c r="J6702" s="3"/>
      <c r="K6702" s="3" t="s">
        <v>113</v>
      </c>
      <c r="L6702" s="125">
        <v>-9.0822797671285694E-3</v>
      </c>
      <c r="M6702" s="3">
        <v>19</v>
      </c>
      <c r="N6702" s="125">
        <v>-2.2052051546741301E-2</v>
      </c>
      <c r="O6702" s="3">
        <v>10</v>
      </c>
      <c r="P6702" s="125">
        <v>-2.0149848765039398E-3</v>
      </c>
      <c r="Q6702" s="3">
        <v>14</v>
      </c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  <c r="AC6702" s="3"/>
      <c r="AD6702" s="3"/>
    </row>
    <row r="6703" spans="1:30" hidden="1" x14ac:dyDescent="0.25">
      <c r="A6703" s="2">
        <v>5</v>
      </c>
      <c r="B6703" s="2">
        <v>2022</v>
      </c>
      <c r="C6703" s="4" t="str">
        <f>INDEX(Index!$B$1:$B$500,MATCH($F6703,Index!$A$1:$A$500,0)
)</f>
        <v>CIN</v>
      </c>
      <c r="D6703" s="4">
        <v>0</v>
      </c>
      <c r="E6703" s="141">
        <f t="shared" si="104"/>
        <v>-1.8943527026385461E-2</v>
      </c>
      <c r="F6703" s="3" t="s">
        <v>24</v>
      </c>
      <c r="G6703" s="3">
        <v>14</v>
      </c>
      <c r="H6703" s="125">
        <v>-1.8943527026385461E-2</v>
      </c>
      <c r="I6703" s="3"/>
      <c r="J6703" s="3"/>
      <c r="K6703" s="3" t="s">
        <v>113</v>
      </c>
      <c r="L6703" s="125">
        <v>-0.11865442872134201</v>
      </c>
      <c r="M6703" s="3">
        <v>25</v>
      </c>
      <c r="N6703" s="125">
        <v>-0.103673988338217</v>
      </c>
      <c r="O6703" s="3">
        <v>8</v>
      </c>
      <c r="P6703" s="125">
        <v>-3.9630866432604599E-3</v>
      </c>
      <c r="Q6703" s="3">
        <v>17</v>
      </c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  <c r="AC6703" s="3"/>
      <c r="AD6703" s="3"/>
    </row>
    <row r="6704" spans="1:30" hidden="1" x14ac:dyDescent="0.25">
      <c r="A6704" s="2">
        <v>5</v>
      </c>
      <c r="B6704" s="2">
        <v>2022</v>
      </c>
      <c r="C6704" s="4" t="str">
        <f>INDEX(Index!$B$1:$B$500,MATCH($F6704,Index!$A$1:$A$500,0)
)</f>
        <v>DEN</v>
      </c>
      <c r="D6704" s="4">
        <v>0</v>
      </c>
      <c r="E6704" s="141">
        <f t="shared" si="104"/>
        <v>-2.5644817901847992E-2</v>
      </c>
      <c r="F6704" s="3" t="s">
        <v>39</v>
      </c>
      <c r="G6704" s="3">
        <v>15</v>
      </c>
      <c r="H6704" s="125">
        <v>-2.5644817901847992E-2</v>
      </c>
      <c r="I6704" s="3"/>
      <c r="J6704" s="3"/>
      <c r="K6704" s="3" t="s">
        <v>113</v>
      </c>
      <c r="L6704" s="125">
        <v>-0.114660001123815</v>
      </c>
      <c r="M6704" s="3">
        <v>24</v>
      </c>
      <c r="N6704" s="125">
        <v>-0.139279200080271</v>
      </c>
      <c r="O6704" s="3">
        <v>6</v>
      </c>
      <c r="P6704" s="125">
        <v>-5.0264016858303999E-2</v>
      </c>
      <c r="Q6704" s="3">
        <v>28</v>
      </c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  <c r="AC6704" s="3"/>
      <c r="AD6704" s="3"/>
    </row>
    <row r="6705" spans="1:30" hidden="1" x14ac:dyDescent="0.25">
      <c r="A6705" s="2">
        <v>5</v>
      </c>
      <c r="B6705" s="2">
        <v>2022</v>
      </c>
      <c r="C6705" s="4" t="str">
        <f>INDEX(Index!$B$1:$B$500,MATCH($F6705,Index!$A$1:$A$500,0)
)</f>
        <v>LV</v>
      </c>
      <c r="D6705" s="4">
        <v>0</v>
      </c>
      <c r="E6705" s="141">
        <f t="shared" si="104"/>
        <v>-3.6065280365601339E-2</v>
      </c>
      <c r="F6705" s="3" t="s">
        <v>53</v>
      </c>
      <c r="G6705" s="3">
        <v>16</v>
      </c>
      <c r="H6705" s="125">
        <v>-3.6065280365601339E-2</v>
      </c>
      <c r="I6705" s="3"/>
      <c r="J6705" s="3"/>
      <c r="K6705" s="3" t="s">
        <v>114</v>
      </c>
      <c r="L6705" s="125">
        <v>1.5573382494142401E-2</v>
      </c>
      <c r="M6705" s="3">
        <v>15</v>
      </c>
      <c r="N6705" s="125">
        <v>5.1179800652267099E-2</v>
      </c>
      <c r="O6705" s="3">
        <v>19</v>
      </c>
      <c r="P6705" s="125">
        <v>-4.5886220747664203E-4</v>
      </c>
      <c r="Q6705" s="3">
        <v>12</v>
      </c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  <c r="AC6705" s="3"/>
      <c r="AD6705" s="3"/>
    </row>
    <row r="6706" spans="1:30" hidden="1" x14ac:dyDescent="0.25">
      <c r="A6706" s="2">
        <v>5</v>
      </c>
      <c r="B6706" s="2">
        <v>2022</v>
      </c>
      <c r="C6706" s="4" t="str">
        <f>INDEX(Index!$B$1:$B$500,MATCH($F6706,Index!$A$1:$A$500,0)
)</f>
        <v>ATL</v>
      </c>
      <c r="D6706" s="4">
        <v>0</v>
      </c>
      <c r="E6706" s="141">
        <f t="shared" si="104"/>
        <v>-3.8879388899124116E-2</v>
      </c>
      <c r="F6706" s="3" t="s">
        <v>43</v>
      </c>
      <c r="G6706" s="3">
        <v>17</v>
      </c>
      <c r="H6706" s="125">
        <v>-3.8879388899124116E-2</v>
      </c>
      <c r="I6706" s="3"/>
      <c r="J6706" s="3"/>
      <c r="K6706" s="3" t="s">
        <v>113</v>
      </c>
      <c r="L6706" s="125">
        <v>6.7971286278156601E-2</v>
      </c>
      <c r="M6706" s="3">
        <v>11</v>
      </c>
      <c r="N6706" s="125">
        <v>0.116568561752928</v>
      </c>
      <c r="O6706" s="3">
        <v>29</v>
      </c>
      <c r="P6706" s="125">
        <v>9.7178865756472801E-3</v>
      </c>
      <c r="Q6706" s="3">
        <v>7</v>
      </c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3"/>
      <c r="AD6706" s="3"/>
    </row>
    <row r="6707" spans="1:30" hidden="1" x14ac:dyDescent="0.25">
      <c r="A6707" s="2">
        <v>5</v>
      </c>
      <c r="B6707" s="2">
        <v>2022</v>
      </c>
      <c r="C6707" s="4" t="str">
        <f>INDEX(Index!$B$1:$B$500,MATCH($F6707,Index!$A$1:$A$500,0)
)</f>
        <v>MIA</v>
      </c>
      <c r="D6707" s="4">
        <v>0</v>
      </c>
      <c r="E6707" s="141">
        <f t="shared" si="104"/>
        <v>-4.125381291315762E-2</v>
      </c>
      <c r="F6707" s="3" t="s">
        <v>4</v>
      </c>
      <c r="G6707" s="3">
        <v>18</v>
      </c>
      <c r="H6707" s="125">
        <v>-4.125381291315762E-2</v>
      </c>
      <c r="I6707" s="3"/>
      <c r="J6707" s="3"/>
      <c r="K6707" s="3" t="s">
        <v>112</v>
      </c>
      <c r="L6707" s="125">
        <v>0.14335925689311699</v>
      </c>
      <c r="M6707" s="3">
        <v>7</v>
      </c>
      <c r="N6707" s="125">
        <v>0.11415255639793601</v>
      </c>
      <c r="O6707" s="3">
        <v>28</v>
      </c>
      <c r="P6707" s="125">
        <v>-7.0460513408338601E-2</v>
      </c>
      <c r="Q6707" s="3">
        <v>30</v>
      </c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  <c r="AC6707" s="3"/>
      <c r="AD6707" s="3"/>
    </row>
    <row r="6708" spans="1:30" hidden="1" x14ac:dyDescent="0.25">
      <c r="A6708" s="2">
        <v>5</v>
      </c>
      <c r="B6708" s="2">
        <v>2022</v>
      </c>
      <c r="C6708" s="4" t="str">
        <f>INDEX(Index!$B$1:$B$500,MATCH($F6708,Index!$A$1:$A$500,0)
)</f>
        <v>NYG</v>
      </c>
      <c r="D6708" s="4">
        <v>0</v>
      </c>
      <c r="E6708" s="141">
        <f t="shared" si="104"/>
        <v>-8.1440092006621195E-2</v>
      </c>
      <c r="F6708" s="3" t="s">
        <v>15</v>
      </c>
      <c r="G6708" s="3">
        <v>19</v>
      </c>
      <c r="H6708" s="125">
        <v>-8.1440092006621195E-2</v>
      </c>
      <c r="I6708" s="3"/>
      <c r="J6708" s="3"/>
      <c r="K6708" s="3" t="s">
        <v>111</v>
      </c>
      <c r="L6708" s="125">
        <v>4.1620088439130697E-2</v>
      </c>
      <c r="M6708" s="3">
        <v>12</v>
      </c>
      <c r="N6708" s="125">
        <v>0.10100138356897299</v>
      </c>
      <c r="O6708" s="3">
        <v>24</v>
      </c>
      <c r="P6708" s="125">
        <v>-2.2058796876778902E-2</v>
      </c>
      <c r="Q6708" s="3">
        <v>19</v>
      </c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  <c r="AC6708" s="3"/>
      <c r="AD6708" s="3"/>
    </row>
    <row r="6709" spans="1:30" hidden="1" x14ac:dyDescent="0.25">
      <c r="A6709" s="2">
        <v>5</v>
      </c>
      <c r="B6709" s="2">
        <v>2022</v>
      </c>
      <c r="C6709" s="4" t="str">
        <f>INDEX(Index!$B$1:$B$500,MATCH($F6709,Index!$A$1:$A$500,0)
)</f>
        <v>TEN</v>
      </c>
      <c r="D6709" s="4">
        <v>0</v>
      </c>
      <c r="E6709" s="141">
        <f t="shared" si="104"/>
        <v>-8.5959099411265769E-2</v>
      </c>
      <c r="F6709" s="3" t="s">
        <v>45</v>
      </c>
      <c r="G6709" s="3">
        <v>20</v>
      </c>
      <c r="H6709" s="125">
        <v>-8.5959099411265769E-2</v>
      </c>
      <c r="I6709" s="3"/>
      <c r="J6709" s="3"/>
      <c r="K6709" s="3" t="s">
        <v>112</v>
      </c>
      <c r="L6709" s="125">
        <v>-1.8271649119850599E-2</v>
      </c>
      <c r="M6709" s="3">
        <v>20</v>
      </c>
      <c r="N6709" s="125">
        <v>6.7005501953168498E-2</v>
      </c>
      <c r="O6709" s="3">
        <v>23</v>
      </c>
      <c r="P6709" s="125">
        <v>-6.8194833824667398E-4</v>
      </c>
      <c r="Q6709" s="3">
        <v>13</v>
      </c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  <c r="AC6709" s="3"/>
      <c r="AD6709" s="3"/>
    </row>
    <row r="6710" spans="1:30" hidden="1" x14ac:dyDescent="0.25">
      <c r="A6710" s="2">
        <v>5</v>
      </c>
      <c r="B6710" s="2">
        <v>2022</v>
      </c>
      <c r="C6710" s="4" t="str">
        <f>INDEX(Index!$B$1:$B$500,MATCH($F6710,Index!$A$1:$A$500,0)
)</f>
        <v>DET</v>
      </c>
      <c r="D6710" s="4">
        <v>0</v>
      </c>
      <c r="E6710" s="141">
        <f t="shared" si="104"/>
        <v>-8.7371511504165444E-2</v>
      </c>
      <c r="F6710" s="3" t="s">
        <v>21</v>
      </c>
      <c r="G6710" s="3">
        <v>21</v>
      </c>
      <c r="H6710" s="125">
        <v>-8.7371511504165444E-2</v>
      </c>
      <c r="I6710" s="3"/>
      <c r="J6710" s="3"/>
      <c r="K6710" s="3" t="s">
        <v>114</v>
      </c>
      <c r="L6710" s="125">
        <v>7.0247436928918106E-2</v>
      </c>
      <c r="M6710" s="3">
        <v>10</v>
      </c>
      <c r="N6710" s="125">
        <v>0.15892367298474799</v>
      </c>
      <c r="O6710" s="3">
        <v>31</v>
      </c>
      <c r="P6710" s="125">
        <v>1.30472455166445E-3</v>
      </c>
      <c r="Q6710" s="3">
        <v>10</v>
      </c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  <c r="AC6710" s="3"/>
      <c r="AD6710" s="3"/>
    </row>
    <row r="6711" spans="1:30" hidden="1" x14ac:dyDescent="0.25">
      <c r="A6711" s="2">
        <v>5</v>
      </c>
      <c r="B6711" s="2">
        <v>2022</v>
      </c>
      <c r="C6711" s="4" t="str">
        <f>INDEX(Index!$B$1:$B$500,MATCH($F6711,Index!$A$1:$A$500,0)
)</f>
        <v>MIN</v>
      </c>
      <c r="D6711" s="4">
        <v>0</v>
      </c>
      <c r="E6711" s="141">
        <f t="shared" si="104"/>
        <v>-0.11046417708282341</v>
      </c>
      <c r="F6711" s="3" t="s">
        <v>46</v>
      </c>
      <c r="G6711" s="3">
        <v>22</v>
      </c>
      <c r="H6711" s="125">
        <v>-0.11046417708282341</v>
      </c>
      <c r="I6711" s="3"/>
      <c r="J6711" s="3"/>
      <c r="K6711" s="3" t="s">
        <v>111</v>
      </c>
      <c r="L6711" s="125">
        <v>3.1773554752449203E-2</v>
      </c>
      <c r="M6711" s="3">
        <v>14</v>
      </c>
      <c r="N6711" s="125">
        <v>0.101287732267754</v>
      </c>
      <c r="O6711" s="3">
        <v>25</v>
      </c>
      <c r="P6711" s="125">
        <v>-4.0949999567518602E-2</v>
      </c>
      <c r="Q6711" s="3">
        <v>25</v>
      </c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  <c r="AC6711" s="3"/>
      <c r="AD6711" s="3"/>
    </row>
    <row r="6712" spans="1:30" hidden="1" x14ac:dyDescent="0.25">
      <c r="A6712" s="2">
        <v>5</v>
      </c>
      <c r="B6712" s="2">
        <v>2022</v>
      </c>
      <c r="C6712" s="4" t="str">
        <f>INDEX(Index!$B$1:$B$500,MATCH($F6712,Index!$A$1:$A$500,0)
)</f>
        <v>NYJ</v>
      </c>
      <c r="D6712" s="4">
        <v>0</v>
      </c>
      <c r="E6712" s="141">
        <f t="shared" si="104"/>
        <v>-0.11133834957071921</v>
      </c>
      <c r="F6712" s="3" t="s">
        <v>9</v>
      </c>
      <c r="G6712" s="3">
        <v>23</v>
      </c>
      <c r="H6712" s="125">
        <v>-0.11133834957071921</v>
      </c>
      <c r="I6712" s="3"/>
      <c r="J6712" s="3"/>
      <c r="K6712" s="3" t="s">
        <v>112</v>
      </c>
      <c r="L6712" s="125">
        <v>-0.12434009355291301</v>
      </c>
      <c r="M6712" s="3">
        <v>27</v>
      </c>
      <c r="N6712" s="125">
        <v>3.6324107361602097E-2</v>
      </c>
      <c r="O6712" s="3">
        <v>17</v>
      </c>
      <c r="P6712" s="125">
        <v>4.9325851343795898E-2</v>
      </c>
      <c r="Q6712" s="3">
        <v>2</v>
      </c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  <c r="AC6712" s="3"/>
      <c r="AD6712" s="3"/>
    </row>
    <row r="6713" spans="1:30" hidden="1" x14ac:dyDescent="0.25">
      <c r="A6713" s="2">
        <v>5</v>
      </c>
      <c r="B6713" s="2">
        <v>2022</v>
      </c>
      <c r="C6713" s="4" t="str">
        <f>INDEX(Index!$B$1:$B$500,MATCH($F6713,Index!$A$1:$A$500,0)
)</f>
        <v>NO</v>
      </c>
      <c r="D6713" s="4">
        <v>0</v>
      </c>
      <c r="E6713" s="141">
        <f t="shared" si="104"/>
        <v>-0.1146940016903359</v>
      </c>
      <c r="F6713" s="3" t="s">
        <v>27</v>
      </c>
      <c r="G6713" s="3">
        <v>24</v>
      </c>
      <c r="H6713" s="125">
        <v>-0.1146940016903359</v>
      </c>
      <c r="I6713" s="3"/>
      <c r="J6713" s="3"/>
      <c r="K6713" s="3" t="s">
        <v>113</v>
      </c>
      <c r="L6713" s="125">
        <v>-3.94413589625024E-2</v>
      </c>
      <c r="M6713" s="3">
        <v>22</v>
      </c>
      <c r="N6713" s="125">
        <v>-1.08936313733131E-2</v>
      </c>
      <c r="O6713" s="3">
        <v>11</v>
      </c>
      <c r="P6713" s="125">
        <v>-8.61462741011466E-2</v>
      </c>
      <c r="Q6713" s="3">
        <v>32</v>
      </c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  <c r="AC6713" s="3"/>
      <c r="AD6713" s="3"/>
    </row>
    <row r="6714" spans="1:30" hidden="1" x14ac:dyDescent="0.25">
      <c r="A6714" s="2">
        <v>5</v>
      </c>
      <c r="B6714" s="2">
        <v>2022</v>
      </c>
      <c r="C6714" s="4" t="str">
        <f>INDEX(Index!$B$1:$B$500,MATCH($F6714,Index!$A$1:$A$500,0)
)</f>
        <v>LAR</v>
      </c>
      <c r="D6714" s="4">
        <v>0</v>
      </c>
      <c r="E6714" s="141">
        <f t="shared" si="104"/>
        <v>-0.1671137726845274</v>
      </c>
      <c r="F6714" s="3" t="s">
        <v>42</v>
      </c>
      <c r="G6714" s="3">
        <v>25</v>
      </c>
      <c r="H6714" s="125">
        <v>-0.1671137726845274</v>
      </c>
      <c r="I6714" s="3"/>
      <c r="J6714" s="3"/>
      <c r="K6714" s="3" t="s">
        <v>113</v>
      </c>
      <c r="L6714" s="125">
        <v>-0.14282070186712201</v>
      </c>
      <c r="M6714" s="3">
        <v>28</v>
      </c>
      <c r="N6714" s="125">
        <v>-5.13423513618049E-2</v>
      </c>
      <c r="O6714" s="3">
        <v>9</v>
      </c>
      <c r="P6714" s="125">
        <v>-7.5635422179210293E-2</v>
      </c>
      <c r="Q6714" s="3">
        <v>31</v>
      </c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  <c r="AC6714" s="3"/>
      <c r="AD6714" s="3"/>
    </row>
    <row r="6715" spans="1:30" hidden="1" x14ac:dyDescent="0.25">
      <c r="A6715" s="2">
        <v>5</v>
      </c>
      <c r="B6715" s="2">
        <v>2022</v>
      </c>
      <c r="C6715" s="4" t="str">
        <f>INDEX(Index!$B$1:$B$500,MATCH($F6715,Index!$A$1:$A$500,0)
)</f>
        <v>ARI</v>
      </c>
      <c r="D6715" s="4">
        <v>0</v>
      </c>
      <c r="E6715" s="141">
        <f t="shared" si="104"/>
        <v>-0.17505840234430631</v>
      </c>
      <c r="F6715" s="3" t="s">
        <v>23</v>
      </c>
      <c r="G6715" s="3">
        <v>26</v>
      </c>
      <c r="H6715" s="125">
        <v>-0.17505840234430631</v>
      </c>
      <c r="I6715" s="3"/>
      <c r="J6715" s="3"/>
      <c r="K6715" s="3" t="s">
        <v>113</v>
      </c>
      <c r="L6715" s="125">
        <v>-3.7593713196506902E-2</v>
      </c>
      <c r="M6715" s="3">
        <v>21</v>
      </c>
      <c r="N6715" s="125">
        <v>0.106140968521883</v>
      </c>
      <c r="O6715" s="3">
        <v>27</v>
      </c>
      <c r="P6715" s="125">
        <v>-3.1323720625916401E-2</v>
      </c>
      <c r="Q6715" s="3">
        <v>24</v>
      </c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  <c r="AC6715" s="3"/>
      <c r="AD6715" s="3"/>
    </row>
    <row r="6716" spans="1:30" hidden="1" x14ac:dyDescent="0.25">
      <c r="A6716" s="2">
        <v>5</v>
      </c>
      <c r="B6716" s="2">
        <v>2022</v>
      </c>
      <c r="C6716" s="4" t="str">
        <f>INDEX(Index!$B$1:$B$500,MATCH($F6716,Index!$A$1:$A$500,0)
)</f>
        <v>PIT</v>
      </c>
      <c r="D6716" s="4">
        <v>0</v>
      </c>
      <c r="E6716" s="141">
        <f t="shared" si="104"/>
        <v>-0.18529943568313778</v>
      </c>
      <c r="F6716" s="3" t="s">
        <v>32</v>
      </c>
      <c r="G6716" s="3">
        <v>27</v>
      </c>
      <c r="H6716" s="125">
        <v>-0.18529943568313778</v>
      </c>
      <c r="I6716" s="3"/>
      <c r="J6716" s="3"/>
      <c r="K6716" s="3" t="s">
        <v>114</v>
      </c>
      <c r="L6716" s="125">
        <v>-9.5360260054101795E-2</v>
      </c>
      <c r="M6716" s="3">
        <v>23</v>
      </c>
      <c r="N6716" s="125">
        <v>4.15450871705252E-2</v>
      </c>
      <c r="O6716" s="3">
        <v>18</v>
      </c>
      <c r="P6716" s="125">
        <v>-4.8394088458510801E-2</v>
      </c>
      <c r="Q6716" s="3">
        <v>27</v>
      </c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  <c r="AC6716" s="3"/>
      <c r="AD6716" s="3"/>
    </row>
    <row r="6717" spans="1:30" hidden="1" x14ac:dyDescent="0.25">
      <c r="A6717" s="2">
        <v>5</v>
      </c>
      <c r="B6717" s="2">
        <v>2022</v>
      </c>
      <c r="C6717" s="4" t="str">
        <f>INDEX(Index!$B$1:$B$500,MATCH($F6717,Index!$A$1:$A$500,0)
)</f>
        <v>HOU</v>
      </c>
      <c r="D6717" s="4">
        <v>0</v>
      </c>
      <c r="E6717" s="141">
        <f t="shared" si="104"/>
        <v>-0.1935963980501971</v>
      </c>
      <c r="F6717" s="3" t="s">
        <v>49</v>
      </c>
      <c r="G6717" s="3">
        <v>28</v>
      </c>
      <c r="H6717" s="125">
        <v>-0.1935963980501971</v>
      </c>
      <c r="I6717" s="3"/>
      <c r="J6717" s="3"/>
      <c r="K6717" s="3" t="s">
        <v>322</v>
      </c>
      <c r="L6717" s="125">
        <v>-0.12406983141963999</v>
      </c>
      <c r="M6717" s="3">
        <v>26</v>
      </c>
      <c r="N6717" s="125">
        <v>0.103118065312734</v>
      </c>
      <c r="O6717" s="3">
        <v>26</v>
      </c>
      <c r="P6717" s="125">
        <v>3.3591498682176903E-2</v>
      </c>
      <c r="Q6717" s="3">
        <v>3</v>
      </c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3"/>
    </row>
    <row r="6718" spans="1:30" hidden="1" x14ac:dyDescent="0.25">
      <c r="A6718" s="2">
        <v>5</v>
      </c>
      <c r="B6718" s="2">
        <v>2022</v>
      </c>
      <c r="C6718" s="4" t="str">
        <f>INDEX(Index!$B$1:$B$500,MATCH($F6718,Index!$A$1:$A$500,0)
)</f>
        <v>CHI</v>
      </c>
      <c r="D6718" s="4">
        <v>0</v>
      </c>
      <c r="E6718" s="141">
        <f t="shared" si="104"/>
        <v>-0.19693475600559882</v>
      </c>
      <c r="F6718" s="3" t="s">
        <v>64</v>
      </c>
      <c r="G6718" s="3">
        <v>29</v>
      </c>
      <c r="H6718" s="125">
        <v>-0.19693475600559882</v>
      </c>
      <c r="I6718" s="3"/>
      <c r="J6718" s="3"/>
      <c r="K6718" s="3" t="s">
        <v>113</v>
      </c>
      <c r="L6718" s="125">
        <v>-0.16084880818949501</v>
      </c>
      <c r="M6718" s="3">
        <v>29</v>
      </c>
      <c r="N6718" s="125">
        <v>6.2357205237696202E-2</v>
      </c>
      <c r="O6718" s="3">
        <v>21</v>
      </c>
      <c r="P6718" s="125">
        <v>2.6271257421592399E-2</v>
      </c>
      <c r="Q6718" s="3">
        <v>4</v>
      </c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  <c r="AC6718" s="3"/>
      <c r="AD6718" s="3"/>
    </row>
    <row r="6719" spans="1:30" hidden="1" x14ac:dyDescent="0.25">
      <c r="A6719" s="2">
        <v>5</v>
      </c>
      <c r="B6719" s="2">
        <v>2022</v>
      </c>
      <c r="C6719" s="4" t="str">
        <f>INDEX(Index!$B$1:$B$500,MATCH($F6719,Index!$A$1:$A$500,0)
)</f>
        <v>WAS</v>
      </c>
      <c r="D6719" s="4">
        <v>0</v>
      </c>
      <c r="E6719" s="141">
        <f t="shared" si="104"/>
        <v>-0.26126452642002329</v>
      </c>
      <c r="F6719" s="3" t="s">
        <v>26</v>
      </c>
      <c r="G6719" s="3">
        <v>30</v>
      </c>
      <c r="H6719" s="125">
        <v>-0.26126452642002329</v>
      </c>
      <c r="I6719" s="3"/>
      <c r="J6719" s="3"/>
      <c r="K6719" s="3" t="s">
        <v>114</v>
      </c>
      <c r="L6719" s="125">
        <v>-0.20499470456665</v>
      </c>
      <c r="M6719" s="3">
        <v>30</v>
      </c>
      <c r="N6719" s="125">
        <v>5.6124085331778401E-2</v>
      </c>
      <c r="O6719" s="3">
        <v>20</v>
      </c>
      <c r="P6719" s="125">
        <v>-1.45736521594912E-4</v>
      </c>
      <c r="Q6719" s="3">
        <v>11</v>
      </c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  <c r="AC6719" s="3"/>
      <c r="AD6719" s="3"/>
    </row>
    <row r="6720" spans="1:30" hidden="1" x14ac:dyDescent="0.25">
      <c r="A6720" s="2">
        <v>5</v>
      </c>
      <c r="B6720" s="2">
        <v>2022</v>
      </c>
      <c r="C6720" s="4" t="str">
        <f>INDEX(Index!$B$1:$B$500,MATCH($F6720,Index!$A$1:$A$500,0)
)</f>
        <v>CAR</v>
      </c>
      <c r="D6720" s="4">
        <v>0</v>
      </c>
      <c r="E6720" s="141">
        <f t="shared" si="104"/>
        <v>-0.28220816495238954</v>
      </c>
      <c r="F6720" s="3" t="s">
        <v>51</v>
      </c>
      <c r="G6720" s="3">
        <v>31</v>
      </c>
      <c r="H6720" s="125">
        <v>-0.28220816495238954</v>
      </c>
      <c r="I6720" s="3"/>
      <c r="J6720" s="3"/>
      <c r="K6720" s="3" t="s">
        <v>114</v>
      </c>
      <c r="L6720" s="125">
        <v>-0.25638017179747302</v>
      </c>
      <c r="M6720" s="3">
        <v>31</v>
      </c>
      <c r="N6720" s="125">
        <v>3.47540163056183E-2</v>
      </c>
      <c r="O6720" s="3">
        <v>16</v>
      </c>
      <c r="P6720" s="125">
        <v>8.9260231507017895E-3</v>
      </c>
      <c r="Q6720" s="3">
        <v>8</v>
      </c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  <c r="AC6720" s="3"/>
      <c r="AD6720" s="3"/>
    </row>
    <row r="6721" spans="1:30" hidden="1" x14ac:dyDescent="0.25">
      <c r="A6721" s="2">
        <v>5</v>
      </c>
      <c r="B6721" s="2">
        <v>2022</v>
      </c>
      <c r="C6721" s="4" t="str">
        <f>INDEX(Index!$B$1:$B$500,MATCH($F6721,Index!$A$1:$A$500,0)
)</f>
        <v>IND</v>
      </c>
      <c r="D6721" s="4">
        <v>0</v>
      </c>
      <c r="E6721" s="141">
        <f t="shared" si="104"/>
        <v>-0.33576155478862368</v>
      </c>
      <c r="F6721" s="3" t="s">
        <v>35</v>
      </c>
      <c r="G6721" s="3">
        <v>32</v>
      </c>
      <c r="H6721" s="125">
        <v>-0.33576155478862368</v>
      </c>
      <c r="I6721" s="3"/>
      <c r="J6721" s="3"/>
      <c r="K6721" s="3" t="s">
        <v>310</v>
      </c>
      <c r="L6721" s="125">
        <v>-0.30652977326791198</v>
      </c>
      <c r="M6721" s="3">
        <v>32</v>
      </c>
      <c r="N6721" s="125">
        <v>2.4364287655906799E-2</v>
      </c>
      <c r="O6721" s="3">
        <v>15</v>
      </c>
      <c r="P6721" s="125">
        <v>-4.86749386480492E-3</v>
      </c>
      <c r="Q6721" s="3">
        <v>18</v>
      </c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</row>
    <row r="6722" spans="1:30" hidden="1" x14ac:dyDescent="0.25">
      <c r="A6722" s="2">
        <v>6</v>
      </c>
      <c r="B6722" s="2">
        <v>2022</v>
      </c>
      <c r="C6722" s="4" t="str">
        <f>INDEX(Index!$B$1:$B$500,MATCH($F6722,Index!$A$1:$A$500,0)
)</f>
        <v>BUF</v>
      </c>
      <c r="D6722" s="4">
        <v>0</v>
      </c>
      <c r="E6722" s="141">
        <f t="shared" ref="E6722:E6785" si="105">IF(D6722=1,H6722/100,H6722)</f>
        <v>0.46095076117254891</v>
      </c>
      <c r="F6722" s="3" t="s">
        <v>0</v>
      </c>
      <c r="G6722" s="3">
        <v>1</v>
      </c>
      <c r="H6722" s="125">
        <v>0.46095076117254891</v>
      </c>
      <c r="I6722" s="3"/>
      <c r="J6722" s="3"/>
      <c r="K6722" s="3" t="s">
        <v>117</v>
      </c>
      <c r="L6722" s="125">
        <v>0.20036316947480901</v>
      </c>
      <c r="M6722" s="3">
        <v>2</v>
      </c>
      <c r="N6722" s="125">
        <v>-0.24417660502284899</v>
      </c>
      <c r="O6722" s="3">
        <v>1</v>
      </c>
      <c r="P6722" s="125">
        <v>1.6410986674890899E-2</v>
      </c>
      <c r="Q6722" s="3">
        <v>5</v>
      </c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  <c r="AC6722" s="3"/>
      <c r="AD6722" s="3"/>
    </row>
    <row r="6723" spans="1:30" hidden="1" x14ac:dyDescent="0.25">
      <c r="A6723" s="2">
        <v>6</v>
      </c>
      <c r="B6723" s="2">
        <v>2022</v>
      </c>
      <c r="C6723" s="4" t="str">
        <f>INDEX(Index!$B$1:$B$500,MATCH($F6723,Index!$A$1:$A$500,0)
)</f>
        <v>PHI</v>
      </c>
      <c r="D6723" s="4">
        <v>0</v>
      </c>
      <c r="E6723" s="141">
        <f t="shared" si="105"/>
        <v>0.31640571023215441</v>
      </c>
      <c r="F6723" s="3" t="s">
        <v>7</v>
      </c>
      <c r="G6723" s="3">
        <v>2</v>
      </c>
      <c r="H6723" s="125">
        <v>0.31640571023215441</v>
      </c>
      <c r="I6723" s="3"/>
      <c r="J6723" s="3"/>
      <c r="K6723" s="3" t="s">
        <v>216</v>
      </c>
      <c r="L6723" s="125">
        <v>0.13292630013827</v>
      </c>
      <c r="M6723" s="3">
        <v>6</v>
      </c>
      <c r="N6723" s="125">
        <v>-0.222208480222787</v>
      </c>
      <c r="O6723" s="3">
        <v>2</v>
      </c>
      <c r="P6723" s="125">
        <v>-3.8729070128902601E-2</v>
      </c>
      <c r="Q6723" s="3">
        <v>25</v>
      </c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  <c r="AC6723" s="3"/>
      <c r="AD6723" s="3"/>
    </row>
    <row r="6724" spans="1:30" hidden="1" x14ac:dyDescent="0.25">
      <c r="A6724" s="2">
        <v>6</v>
      </c>
      <c r="B6724" s="2">
        <v>2022</v>
      </c>
      <c r="C6724" s="4" t="str">
        <f>INDEX(Index!$B$1:$B$500,MATCH($F6724,Index!$A$1:$A$500,0)
)</f>
        <v>BAL</v>
      </c>
      <c r="D6724" s="4">
        <v>0</v>
      </c>
      <c r="E6724" s="141">
        <f t="shared" si="105"/>
        <v>0.23034548344459746</v>
      </c>
      <c r="F6724" s="3" t="s">
        <v>18</v>
      </c>
      <c r="G6724" s="3">
        <v>3</v>
      </c>
      <c r="H6724" s="125">
        <v>0.23034548344459746</v>
      </c>
      <c r="I6724" s="3"/>
      <c r="J6724" s="3"/>
      <c r="K6724" s="3" t="s">
        <v>118</v>
      </c>
      <c r="L6724" s="125">
        <v>0.168690879463607</v>
      </c>
      <c r="M6724" s="3">
        <v>3</v>
      </c>
      <c r="N6724" s="125">
        <v>-9.8628012164983497E-3</v>
      </c>
      <c r="O6724" s="3">
        <v>12</v>
      </c>
      <c r="P6724" s="125">
        <v>5.1791802764492099E-2</v>
      </c>
      <c r="Q6724" s="3">
        <v>1</v>
      </c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  <c r="AC6724" s="3"/>
      <c r="AD6724" s="3"/>
    </row>
    <row r="6725" spans="1:30" hidden="1" x14ac:dyDescent="0.25">
      <c r="A6725" s="2">
        <v>6</v>
      </c>
      <c r="B6725" s="2">
        <v>2022</v>
      </c>
      <c r="C6725" s="4" t="str">
        <f>INDEX(Index!$B$1:$B$500,MATCH($F6725,Index!$A$1:$A$500,0)
)</f>
        <v>DAL</v>
      </c>
      <c r="D6725" s="4">
        <v>0</v>
      </c>
      <c r="E6725" s="141">
        <f t="shared" si="105"/>
        <v>0.18062212770714123</v>
      </c>
      <c r="F6725" s="3" t="s">
        <v>3</v>
      </c>
      <c r="G6725" s="3">
        <v>4</v>
      </c>
      <c r="H6725" s="125">
        <v>0.18062212770714123</v>
      </c>
      <c r="I6725" s="3"/>
      <c r="J6725" s="3"/>
      <c r="K6725" s="3" t="s">
        <v>116</v>
      </c>
      <c r="L6725" s="125">
        <v>4.6311759847825198E-3</v>
      </c>
      <c r="M6725" s="3">
        <v>17</v>
      </c>
      <c r="N6725" s="125">
        <v>-0.158533644654485</v>
      </c>
      <c r="O6725" s="3">
        <v>5</v>
      </c>
      <c r="P6725" s="125">
        <v>1.7457307067873701E-2</v>
      </c>
      <c r="Q6725" s="3">
        <v>4</v>
      </c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  <c r="AC6725" s="3"/>
      <c r="AD6725" s="3"/>
    </row>
    <row r="6726" spans="1:30" hidden="1" x14ac:dyDescent="0.25">
      <c r="A6726" s="2">
        <v>6</v>
      </c>
      <c r="B6726" s="2">
        <v>2022</v>
      </c>
      <c r="C6726" s="4" t="str">
        <f>INDEX(Index!$B$1:$B$500,MATCH($F6726,Index!$A$1:$A$500,0)
)</f>
        <v>SF</v>
      </c>
      <c r="D6726" s="4">
        <v>0</v>
      </c>
      <c r="E6726" s="141">
        <f t="shared" si="105"/>
        <v>0.16007932737325872</v>
      </c>
      <c r="F6726" s="3" t="s">
        <v>1</v>
      </c>
      <c r="G6726" s="3">
        <v>5</v>
      </c>
      <c r="H6726" s="125">
        <v>0.16007932737325872</v>
      </c>
      <c r="I6726" s="3"/>
      <c r="J6726" s="3"/>
      <c r="K6726" s="3" t="s">
        <v>118</v>
      </c>
      <c r="L6726" s="125">
        <v>2.5920714877054898E-2</v>
      </c>
      <c r="M6726" s="3">
        <v>13</v>
      </c>
      <c r="N6726" s="125">
        <v>-0.18357902493995701</v>
      </c>
      <c r="O6726" s="3">
        <v>4</v>
      </c>
      <c r="P6726" s="125">
        <v>-4.9420412443753198E-2</v>
      </c>
      <c r="Q6726" s="3">
        <v>27</v>
      </c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  <c r="AC6726" s="3"/>
      <c r="AD6726" s="3"/>
    </row>
    <row r="6727" spans="1:30" hidden="1" x14ac:dyDescent="0.25">
      <c r="A6727" s="2">
        <v>6</v>
      </c>
      <c r="B6727" s="2">
        <v>2022</v>
      </c>
      <c r="C6727" s="4" t="str">
        <f>INDEX(Index!$B$1:$B$500,MATCH($F6727,Index!$A$1:$A$500,0)
)</f>
        <v>TB</v>
      </c>
      <c r="D6727" s="4">
        <v>0</v>
      </c>
      <c r="E6727" s="141">
        <f t="shared" si="105"/>
        <v>0.14411267056331412</v>
      </c>
      <c r="F6727" s="3" t="s">
        <v>38</v>
      </c>
      <c r="G6727" s="3">
        <v>6</v>
      </c>
      <c r="H6727" s="125">
        <v>0.14411267056331412</v>
      </c>
      <c r="I6727" s="3"/>
      <c r="J6727" s="3"/>
      <c r="K6727" s="3" t="s">
        <v>118</v>
      </c>
      <c r="L6727" s="125">
        <v>-6.8233761000410899E-3</v>
      </c>
      <c r="M6727" s="3">
        <v>18</v>
      </c>
      <c r="N6727" s="125">
        <v>-0.18722748567557501</v>
      </c>
      <c r="O6727" s="3">
        <v>3</v>
      </c>
      <c r="P6727" s="125">
        <v>-3.6291439012219803E-2</v>
      </c>
      <c r="Q6727" s="3">
        <v>24</v>
      </c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  <c r="AC6727" s="3"/>
      <c r="AD6727" s="3"/>
    </row>
    <row r="6728" spans="1:30" hidden="1" x14ac:dyDescent="0.25">
      <c r="A6728" s="2">
        <v>6</v>
      </c>
      <c r="B6728" s="2">
        <v>2022</v>
      </c>
      <c r="C6728" s="4" t="str">
        <f>INDEX(Index!$B$1:$B$500,MATCH($F6728,Index!$A$1:$A$500,0)
)</f>
        <v>KC</v>
      </c>
      <c r="D6728" s="4">
        <v>0</v>
      </c>
      <c r="E6728" s="141">
        <f t="shared" si="105"/>
        <v>0.13764162752252201</v>
      </c>
      <c r="F6728" s="3" t="s">
        <v>5</v>
      </c>
      <c r="G6728" s="3">
        <v>7</v>
      </c>
      <c r="H6728" s="125">
        <v>0.13764162752252201</v>
      </c>
      <c r="I6728" s="3"/>
      <c r="J6728" s="3"/>
      <c r="K6728" s="3" t="s">
        <v>116</v>
      </c>
      <c r="L6728" s="125">
        <v>0.20317414461227401</v>
      </c>
      <c r="M6728" s="3">
        <v>1</v>
      </c>
      <c r="N6728" s="125">
        <v>5.2571878646543203E-2</v>
      </c>
      <c r="O6728" s="3">
        <v>17</v>
      </c>
      <c r="P6728" s="125">
        <v>-1.29606384432088E-2</v>
      </c>
      <c r="Q6728" s="3">
        <v>19</v>
      </c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  <c r="AC6728" s="3"/>
      <c r="AD6728" s="3"/>
    </row>
    <row r="6729" spans="1:30" hidden="1" x14ac:dyDescent="0.25">
      <c r="A6729" s="2">
        <v>6</v>
      </c>
      <c r="B6729" s="2">
        <v>2022</v>
      </c>
      <c r="C6729" s="4" t="str">
        <f>INDEX(Index!$B$1:$B$500,MATCH($F6729,Index!$A$1:$A$500,0)
)</f>
        <v>LAC</v>
      </c>
      <c r="D6729" s="4">
        <v>0</v>
      </c>
      <c r="E6729" s="141">
        <f t="shared" si="105"/>
        <v>8.3495661735529428E-2</v>
      </c>
      <c r="F6729" s="3" t="s">
        <v>28</v>
      </c>
      <c r="G6729" s="3">
        <v>8</v>
      </c>
      <c r="H6729" s="125">
        <v>8.3495661735529428E-2</v>
      </c>
      <c r="I6729" s="3"/>
      <c r="J6729" s="3"/>
      <c r="K6729" s="3" t="s">
        <v>116</v>
      </c>
      <c r="L6729" s="125">
        <v>6.9701902661996301E-2</v>
      </c>
      <c r="M6729" s="3">
        <v>10</v>
      </c>
      <c r="N6729" s="125">
        <v>-1.4878782428252199E-2</v>
      </c>
      <c r="O6729" s="3">
        <v>11</v>
      </c>
      <c r="P6729" s="125">
        <v>-1.0850233547190799E-3</v>
      </c>
      <c r="Q6729" s="3">
        <v>13</v>
      </c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  <c r="AC6729" s="3"/>
      <c r="AD6729" s="3"/>
    </row>
    <row r="6730" spans="1:30" hidden="1" x14ac:dyDescent="0.25">
      <c r="A6730" s="2">
        <v>6</v>
      </c>
      <c r="B6730" s="2">
        <v>2022</v>
      </c>
      <c r="C6730" s="4" t="str">
        <f>INDEX(Index!$B$1:$B$500,MATCH($F6730,Index!$A$1:$A$500,0)
)</f>
        <v>NE</v>
      </c>
      <c r="D6730" s="4">
        <v>0</v>
      </c>
      <c r="E6730" s="141">
        <f t="shared" si="105"/>
        <v>6.5868835317936081E-2</v>
      </c>
      <c r="F6730" s="3" t="s">
        <v>17</v>
      </c>
      <c r="G6730" s="3">
        <v>9</v>
      </c>
      <c r="H6730" s="125">
        <v>6.5868835317936081E-2</v>
      </c>
      <c r="I6730" s="3"/>
      <c r="J6730" s="3"/>
      <c r="K6730" s="3" t="s">
        <v>118</v>
      </c>
      <c r="L6730" s="125">
        <v>-1.88438772611213E-2</v>
      </c>
      <c r="M6730" s="3">
        <v>20</v>
      </c>
      <c r="N6730" s="125">
        <v>-8.8990877313273001E-2</v>
      </c>
      <c r="O6730" s="3">
        <v>7</v>
      </c>
      <c r="P6730" s="125">
        <v>-4.2781647342156198E-3</v>
      </c>
      <c r="Q6730" s="3">
        <v>16</v>
      </c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3"/>
      <c r="AD6730" s="3"/>
    </row>
    <row r="6731" spans="1:30" hidden="1" x14ac:dyDescent="0.25">
      <c r="A6731" s="2">
        <v>6</v>
      </c>
      <c r="B6731" s="2">
        <v>2022</v>
      </c>
      <c r="C6731" s="4" t="str">
        <f>INDEX(Index!$B$1:$B$500,MATCH($F6731,Index!$A$1:$A$500,0)
)</f>
        <v>SEA</v>
      </c>
      <c r="D6731" s="4">
        <v>0</v>
      </c>
      <c r="E6731" s="141">
        <f t="shared" si="105"/>
        <v>5.4531530428661393E-2</v>
      </c>
      <c r="F6731" s="3" t="s">
        <v>30</v>
      </c>
      <c r="G6731" s="3">
        <v>10</v>
      </c>
      <c r="H6731" s="125">
        <v>5.4531530428661393E-2</v>
      </c>
      <c r="I6731" s="3"/>
      <c r="J6731" s="3"/>
      <c r="K6731" s="3" t="s">
        <v>118</v>
      </c>
      <c r="L6731" s="125">
        <v>0.14963795964221499</v>
      </c>
      <c r="M6731" s="3">
        <v>4</v>
      </c>
      <c r="N6731" s="125">
        <v>7.0572273167733901E-2</v>
      </c>
      <c r="O6731" s="3">
        <v>22</v>
      </c>
      <c r="P6731" s="125">
        <v>-2.45341560458197E-2</v>
      </c>
      <c r="Q6731" s="3">
        <v>22</v>
      </c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3"/>
      <c r="AD6731" s="3"/>
    </row>
    <row r="6732" spans="1:30" hidden="1" x14ac:dyDescent="0.25">
      <c r="A6732" s="2">
        <v>6</v>
      </c>
      <c r="B6732" s="2">
        <v>2022</v>
      </c>
      <c r="C6732" s="4" t="str">
        <f>INDEX(Index!$B$1:$B$500,MATCH($F6732,Index!$A$1:$A$500,0)
)</f>
        <v>JAX</v>
      </c>
      <c r="D6732" s="4">
        <v>0</v>
      </c>
      <c r="E6732" s="141">
        <f t="shared" si="105"/>
        <v>4.1771827589876034E-2</v>
      </c>
      <c r="F6732" s="3" t="s">
        <v>12</v>
      </c>
      <c r="G6732" s="3">
        <v>11</v>
      </c>
      <c r="H6732" s="125">
        <v>4.1771827589876034E-2</v>
      </c>
      <c r="I6732" s="3"/>
      <c r="J6732" s="3"/>
      <c r="K6732" s="3" t="s">
        <v>119</v>
      </c>
      <c r="L6732" s="125">
        <v>4.1828723537282203E-2</v>
      </c>
      <c r="M6732" s="3">
        <v>11</v>
      </c>
      <c r="N6732" s="125">
        <v>-3.5259973088155698E-3</v>
      </c>
      <c r="O6732" s="3">
        <v>13</v>
      </c>
      <c r="P6732" s="125">
        <v>-3.5828932562217402E-3</v>
      </c>
      <c r="Q6732" s="3">
        <v>15</v>
      </c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3"/>
      <c r="AD6732" s="3"/>
    </row>
    <row r="6733" spans="1:30" hidden="1" x14ac:dyDescent="0.25">
      <c r="A6733" s="2">
        <v>6</v>
      </c>
      <c r="B6733" s="2">
        <v>2022</v>
      </c>
      <c r="C6733" s="4" t="str">
        <f>INDEX(Index!$B$1:$B$500,MATCH($F6733,Index!$A$1:$A$500,0)
)</f>
        <v>ATL</v>
      </c>
      <c r="D6733" s="4">
        <v>0</v>
      </c>
      <c r="E6733" s="141">
        <f t="shared" si="105"/>
        <v>3.0892126398429198E-2</v>
      </c>
      <c r="F6733" s="3" t="s">
        <v>43</v>
      </c>
      <c r="G6733" s="3">
        <v>12</v>
      </c>
      <c r="H6733" s="125">
        <v>3.0892126398429198E-2</v>
      </c>
      <c r="I6733" s="3"/>
      <c r="J6733" s="3"/>
      <c r="K6733" s="3" t="s">
        <v>118</v>
      </c>
      <c r="L6733" s="125">
        <v>0.122146215749993</v>
      </c>
      <c r="M6733" s="3">
        <v>7</v>
      </c>
      <c r="N6733" s="125">
        <v>0.102779338485792</v>
      </c>
      <c r="O6733" s="3">
        <v>28</v>
      </c>
      <c r="P6733" s="125">
        <v>1.1525249134228199E-2</v>
      </c>
      <c r="Q6733" s="3">
        <v>6</v>
      </c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  <c r="AC6733" s="3"/>
      <c r="AD6733" s="3"/>
    </row>
    <row r="6734" spans="1:30" hidden="1" x14ac:dyDescent="0.25">
      <c r="A6734" s="2">
        <v>6</v>
      </c>
      <c r="B6734" s="2">
        <v>2022</v>
      </c>
      <c r="C6734" s="4" t="str">
        <f>INDEX(Index!$B$1:$B$500,MATCH($F6734,Index!$A$1:$A$500,0)
)</f>
        <v>CIN</v>
      </c>
      <c r="D6734" s="4">
        <v>0</v>
      </c>
      <c r="E6734" s="141">
        <f t="shared" si="105"/>
        <v>2.8154270904662583E-2</v>
      </c>
      <c r="F6734" s="3" t="s">
        <v>24</v>
      </c>
      <c r="G6734" s="3">
        <v>13</v>
      </c>
      <c r="H6734" s="125">
        <v>2.8154270904662583E-2</v>
      </c>
      <c r="I6734" s="3"/>
      <c r="J6734" s="3"/>
      <c r="K6734" s="3" t="s">
        <v>118</v>
      </c>
      <c r="L6734" s="125">
        <v>-3.6429694147998501E-2</v>
      </c>
      <c r="M6734" s="3">
        <v>22</v>
      </c>
      <c r="N6734" s="125">
        <v>-6.7313256518762493E-2</v>
      </c>
      <c r="O6734" s="3">
        <v>9</v>
      </c>
      <c r="P6734" s="125">
        <v>-2.7292914661014101E-3</v>
      </c>
      <c r="Q6734" s="3">
        <v>14</v>
      </c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3"/>
      <c r="AD6734" s="3"/>
    </row>
    <row r="6735" spans="1:30" hidden="1" x14ac:dyDescent="0.25">
      <c r="A6735" s="2">
        <v>6</v>
      </c>
      <c r="B6735" s="2">
        <v>2022</v>
      </c>
      <c r="C6735" s="4" t="str">
        <f>INDEX(Index!$B$1:$B$500,MATCH($F6735,Index!$A$1:$A$500,0)
)</f>
        <v>MIA</v>
      </c>
      <c r="D6735" s="4">
        <v>0</v>
      </c>
      <c r="E6735" s="141">
        <f t="shared" si="105"/>
        <v>-2.5918816546458182E-2</v>
      </c>
      <c r="F6735" s="3" t="s">
        <v>4</v>
      </c>
      <c r="G6735" s="3">
        <v>14</v>
      </c>
      <c r="H6735" s="125">
        <v>-2.5918816546458182E-2</v>
      </c>
      <c r="I6735" s="3"/>
      <c r="J6735" s="3"/>
      <c r="K6735" s="3" t="s">
        <v>118</v>
      </c>
      <c r="L6735" s="125">
        <v>0.13380973668534801</v>
      </c>
      <c r="M6735" s="3">
        <v>5</v>
      </c>
      <c r="N6735" s="125">
        <v>7.7084669383807397E-2</v>
      </c>
      <c r="O6735" s="3">
        <v>26</v>
      </c>
      <c r="P6735" s="125">
        <v>-8.2643883847998797E-2</v>
      </c>
      <c r="Q6735" s="3">
        <v>32</v>
      </c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  <c r="AC6735" s="3"/>
      <c r="AD6735" s="3"/>
    </row>
    <row r="6736" spans="1:30" hidden="1" x14ac:dyDescent="0.25">
      <c r="A6736" s="2">
        <v>6</v>
      </c>
      <c r="B6736" s="2">
        <v>2022</v>
      </c>
      <c r="C6736" s="4" t="str">
        <f>INDEX(Index!$B$1:$B$500,MATCH($F6736,Index!$A$1:$A$500,0)
)</f>
        <v>DEN</v>
      </c>
      <c r="D6736" s="4">
        <v>0</v>
      </c>
      <c r="E6736" s="141">
        <f t="shared" si="105"/>
        <v>-3.2400306314744484E-2</v>
      </c>
      <c r="F6736" s="3" t="s">
        <v>39</v>
      </c>
      <c r="G6736" s="3">
        <v>15</v>
      </c>
      <c r="H6736" s="125">
        <v>-3.2400306314744484E-2</v>
      </c>
      <c r="I6736" s="3"/>
      <c r="J6736" s="3"/>
      <c r="K6736" s="3" t="s">
        <v>119</v>
      </c>
      <c r="L6736" s="125">
        <v>-0.11881118976053</v>
      </c>
      <c r="M6736" s="3">
        <v>27</v>
      </c>
      <c r="N6736" s="125">
        <v>-0.14193900603680201</v>
      </c>
      <c r="O6736" s="3">
        <v>6</v>
      </c>
      <c r="P6736" s="125">
        <v>-5.5528122591016499E-2</v>
      </c>
      <c r="Q6736" s="3">
        <v>30</v>
      </c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  <c r="AC6736" s="3"/>
      <c r="AD6736" s="3"/>
    </row>
    <row r="6737" spans="1:30" hidden="1" x14ac:dyDescent="0.25">
      <c r="A6737" s="2">
        <v>6</v>
      </c>
      <c r="B6737" s="2">
        <v>2022</v>
      </c>
      <c r="C6737" s="4" t="str">
        <f>INDEX(Index!$B$1:$B$500,MATCH($F6737,Index!$A$1:$A$500,0)
)</f>
        <v>CLE</v>
      </c>
      <c r="D6737" s="4">
        <v>0</v>
      </c>
      <c r="E6737" s="141">
        <f t="shared" si="105"/>
        <v>-4.1795505968297501E-2</v>
      </c>
      <c r="F6737" s="3" t="s">
        <v>10</v>
      </c>
      <c r="G6737" s="3">
        <v>16</v>
      </c>
      <c r="H6737" s="125">
        <v>-4.1795505968297501E-2</v>
      </c>
      <c r="I6737" s="3"/>
      <c r="J6737" s="3"/>
      <c r="K6737" s="3" t="s">
        <v>119</v>
      </c>
      <c r="L6737" s="125">
        <v>0.111982204561638</v>
      </c>
      <c r="M6737" s="3">
        <v>8</v>
      </c>
      <c r="N6737" s="125">
        <v>0.131513903559102</v>
      </c>
      <c r="O6737" s="3">
        <v>31</v>
      </c>
      <c r="P6737" s="125">
        <v>-2.2263806970833501E-2</v>
      </c>
      <c r="Q6737" s="3">
        <v>21</v>
      </c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  <c r="AC6737" s="3"/>
      <c r="AD6737" s="3"/>
    </row>
    <row r="6738" spans="1:30" hidden="1" x14ac:dyDescent="0.25">
      <c r="A6738" s="2">
        <v>6</v>
      </c>
      <c r="B6738" s="2">
        <v>2022</v>
      </c>
      <c r="C6738" s="4" t="str">
        <f>INDEX(Index!$B$1:$B$500,MATCH($F6738,Index!$A$1:$A$500,0)
)</f>
        <v>LV</v>
      </c>
      <c r="D6738" s="4">
        <v>0</v>
      </c>
      <c r="E6738" s="141">
        <f t="shared" si="105"/>
        <v>-5.2297534461967742E-2</v>
      </c>
      <c r="F6738" s="3" t="s">
        <v>53</v>
      </c>
      <c r="G6738" s="3">
        <v>17</v>
      </c>
      <c r="H6738" s="125">
        <v>-5.2297534461967742E-2</v>
      </c>
      <c r="I6738" s="3"/>
      <c r="J6738" s="3"/>
      <c r="K6738" s="3" t="s">
        <v>114</v>
      </c>
      <c r="L6738" s="125">
        <v>1.64438182016865E-2</v>
      </c>
      <c r="M6738" s="3">
        <v>15</v>
      </c>
      <c r="N6738" s="125">
        <v>6.8282490456177597E-2</v>
      </c>
      <c r="O6738" s="3">
        <v>21</v>
      </c>
      <c r="P6738" s="125">
        <v>-4.5886220747664203E-4</v>
      </c>
      <c r="Q6738" s="3">
        <v>11</v>
      </c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  <c r="AC6738" s="3"/>
      <c r="AD6738" s="3"/>
    </row>
    <row r="6739" spans="1:30" hidden="1" x14ac:dyDescent="0.25">
      <c r="A6739" s="2">
        <v>6</v>
      </c>
      <c r="B6739" s="2">
        <v>2022</v>
      </c>
      <c r="C6739" s="4" t="str">
        <f>INDEX(Index!$B$1:$B$500,MATCH($F6739,Index!$A$1:$A$500,0)
)</f>
        <v>NYJ</v>
      </c>
      <c r="D6739" s="4">
        <v>0</v>
      </c>
      <c r="E6739" s="141">
        <f t="shared" si="105"/>
        <v>-5.8772549069712687E-2</v>
      </c>
      <c r="F6739" s="3" t="s">
        <v>9</v>
      </c>
      <c r="G6739" s="3">
        <v>18</v>
      </c>
      <c r="H6739" s="125">
        <v>-5.8772549069712687E-2</v>
      </c>
      <c r="I6739" s="3"/>
      <c r="J6739" s="3"/>
      <c r="K6739" s="3" t="s">
        <v>116</v>
      </c>
      <c r="L6739" s="125">
        <v>-0.116695951567779</v>
      </c>
      <c r="M6739" s="3">
        <v>26</v>
      </c>
      <c r="N6739" s="125">
        <v>-3.0620658614842401E-2</v>
      </c>
      <c r="O6739" s="3">
        <v>10</v>
      </c>
      <c r="P6739" s="125">
        <v>2.7302743883223901E-2</v>
      </c>
      <c r="Q6739" s="3">
        <v>3</v>
      </c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  <c r="AC6739" s="3"/>
      <c r="AD6739" s="3"/>
    </row>
    <row r="6740" spans="1:30" hidden="1" x14ac:dyDescent="0.25">
      <c r="A6740" s="2">
        <v>6</v>
      </c>
      <c r="B6740" s="2">
        <v>2022</v>
      </c>
      <c r="C6740" s="4" t="str">
        <f>INDEX(Index!$B$1:$B$500,MATCH($F6740,Index!$A$1:$A$500,0)
)</f>
        <v>DET</v>
      </c>
      <c r="D6740" s="4">
        <v>0</v>
      </c>
      <c r="E6740" s="141">
        <f t="shared" si="105"/>
        <v>-6.9531782993555155E-2</v>
      </c>
      <c r="F6740" s="3" t="s">
        <v>21</v>
      </c>
      <c r="G6740" s="3">
        <v>19</v>
      </c>
      <c r="H6740" s="125">
        <v>-6.9531782993555155E-2</v>
      </c>
      <c r="I6740" s="3"/>
      <c r="J6740" s="3"/>
      <c r="K6740" s="3" t="s">
        <v>114</v>
      </c>
      <c r="L6740" s="125">
        <v>9.5101037415744397E-2</v>
      </c>
      <c r="M6740" s="3">
        <v>9</v>
      </c>
      <c r="N6740" s="125">
        <v>0.165937544960964</v>
      </c>
      <c r="O6740" s="3">
        <v>32</v>
      </c>
      <c r="P6740" s="125">
        <v>1.30472455166445E-3</v>
      </c>
      <c r="Q6740" s="3">
        <v>10</v>
      </c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  <c r="AC6740" s="3"/>
      <c r="AD6740" s="3"/>
    </row>
    <row r="6741" spans="1:30" hidden="1" x14ac:dyDescent="0.25">
      <c r="A6741" s="2">
        <v>6</v>
      </c>
      <c r="B6741" s="2">
        <v>2022</v>
      </c>
      <c r="C6741" s="4" t="str">
        <f>INDEX(Index!$B$1:$B$500,MATCH($F6741,Index!$A$1:$A$500,0)
)</f>
        <v>MIN</v>
      </c>
      <c r="D6741" s="4">
        <v>0</v>
      </c>
      <c r="E6741" s="141">
        <f t="shared" si="105"/>
        <v>-7.0615218298943599E-2</v>
      </c>
      <c r="F6741" s="3" t="s">
        <v>46</v>
      </c>
      <c r="G6741" s="3">
        <v>20</v>
      </c>
      <c r="H6741" s="125">
        <v>-7.0615218298943599E-2</v>
      </c>
      <c r="I6741" s="3"/>
      <c r="J6741" s="3"/>
      <c r="K6741" s="3" t="s">
        <v>117</v>
      </c>
      <c r="L6741" s="125">
        <v>7.6271307644303898E-3</v>
      </c>
      <c r="M6741" s="3">
        <v>16</v>
      </c>
      <c r="N6741" s="125">
        <v>5.1795238872857897E-2</v>
      </c>
      <c r="O6741" s="3">
        <v>16</v>
      </c>
      <c r="P6741" s="125">
        <v>-2.6447110190516099E-2</v>
      </c>
      <c r="Q6741" s="3">
        <v>23</v>
      </c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  <c r="AC6741" s="3"/>
      <c r="AD6741" s="3"/>
    </row>
    <row r="6742" spans="1:30" hidden="1" x14ac:dyDescent="0.25">
      <c r="A6742" s="2">
        <v>6</v>
      </c>
      <c r="B6742" s="2">
        <v>2022</v>
      </c>
      <c r="C6742" s="4" t="str">
        <f>INDEX(Index!$B$1:$B$500,MATCH($F6742,Index!$A$1:$A$500,0)
)</f>
        <v>TEN</v>
      </c>
      <c r="D6742" s="4">
        <v>0</v>
      </c>
      <c r="E6742" s="141">
        <f t="shared" si="105"/>
        <v>-7.9247909127676069E-2</v>
      </c>
      <c r="F6742" s="3" t="s">
        <v>45</v>
      </c>
      <c r="G6742" s="3">
        <v>21</v>
      </c>
      <c r="H6742" s="125">
        <v>-7.9247909127676069E-2</v>
      </c>
      <c r="I6742" s="3"/>
      <c r="J6742" s="3"/>
      <c r="K6742" s="3" t="s">
        <v>112</v>
      </c>
      <c r="L6742" s="125">
        <v>-1.97701651263518E-2</v>
      </c>
      <c r="M6742" s="3">
        <v>21</v>
      </c>
      <c r="N6742" s="125">
        <v>5.8795795663077598E-2</v>
      </c>
      <c r="O6742" s="3">
        <v>20</v>
      </c>
      <c r="P6742" s="125">
        <v>-6.8194833824667398E-4</v>
      </c>
      <c r="Q6742" s="3">
        <v>12</v>
      </c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  <c r="AC6742" s="3"/>
      <c r="AD6742" s="3"/>
    </row>
    <row r="6743" spans="1:30" hidden="1" x14ac:dyDescent="0.25">
      <c r="A6743" s="2">
        <v>6</v>
      </c>
      <c r="B6743" s="2">
        <v>2022</v>
      </c>
      <c r="C6743" s="4" t="str">
        <f>INDEX(Index!$B$1:$B$500,MATCH($F6743,Index!$A$1:$A$500,0)
)</f>
        <v>LAR</v>
      </c>
      <c r="D6743" s="4">
        <v>0</v>
      </c>
      <c r="E6743" s="141">
        <f t="shared" si="105"/>
        <v>-8.3118798543126399E-2</v>
      </c>
      <c r="F6743" s="3" t="s">
        <v>42</v>
      </c>
      <c r="G6743" s="3">
        <v>22</v>
      </c>
      <c r="H6743" s="125">
        <v>-8.3118798543126399E-2</v>
      </c>
      <c r="I6743" s="3"/>
      <c r="J6743" s="3"/>
      <c r="K6743" s="3" t="s">
        <v>118</v>
      </c>
      <c r="L6743" s="125">
        <v>-0.114152726495134</v>
      </c>
      <c r="M6743" s="3">
        <v>25</v>
      </c>
      <c r="N6743" s="125">
        <v>-8.44534316312677E-2</v>
      </c>
      <c r="O6743" s="3">
        <v>8</v>
      </c>
      <c r="P6743" s="125">
        <v>-5.34195036792601E-2</v>
      </c>
      <c r="Q6743" s="3">
        <v>28</v>
      </c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  <c r="AC6743" s="3"/>
      <c r="AD6743" s="3"/>
    </row>
    <row r="6744" spans="1:30" hidden="1" x14ac:dyDescent="0.25">
      <c r="A6744" s="2">
        <v>6</v>
      </c>
      <c r="B6744" s="2">
        <v>2022</v>
      </c>
      <c r="C6744" s="4" t="str">
        <f>INDEX(Index!$B$1:$B$500,MATCH($F6744,Index!$A$1:$A$500,0)
)</f>
        <v>NYG</v>
      </c>
      <c r="D6744" s="4">
        <v>0</v>
      </c>
      <c r="E6744" s="141">
        <f t="shared" si="105"/>
        <v>-9.1348271052772864E-2</v>
      </c>
      <c r="F6744" s="3" t="s">
        <v>15</v>
      </c>
      <c r="G6744" s="3">
        <v>23</v>
      </c>
      <c r="H6744" s="125">
        <v>-9.1348271052772864E-2</v>
      </c>
      <c r="I6744" s="3"/>
      <c r="J6744" s="3"/>
      <c r="K6744" s="3" t="s">
        <v>117</v>
      </c>
      <c r="L6744" s="125">
        <v>3.6200680698930898E-2</v>
      </c>
      <c r="M6744" s="3">
        <v>12</v>
      </c>
      <c r="N6744" s="125">
        <v>0.119747857005194</v>
      </c>
      <c r="O6744" s="3">
        <v>30</v>
      </c>
      <c r="P6744" s="125">
        <v>-7.80109474650976E-3</v>
      </c>
      <c r="Q6744" s="3">
        <v>18</v>
      </c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  <c r="AC6744" s="3"/>
      <c r="AD6744" s="3"/>
    </row>
    <row r="6745" spans="1:30" hidden="1" x14ac:dyDescent="0.25">
      <c r="A6745" s="2">
        <v>6</v>
      </c>
      <c r="B6745" s="2">
        <v>2022</v>
      </c>
      <c r="C6745" s="4" t="str">
        <f>INDEX(Index!$B$1:$B$500,MATCH($F6745,Index!$A$1:$A$500,0)
)</f>
        <v>PIT</v>
      </c>
      <c r="D6745" s="4">
        <v>0</v>
      </c>
      <c r="E6745" s="141">
        <f t="shared" si="105"/>
        <v>-9.9323161419321612E-2</v>
      </c>
      <c r="F6745" s="3" t="s">
        <v>32</v>
      </c>
      <c r="G6745" s="3">
        <v>24</v>
      </c>
      <c r="H6745" s="125">
        <v>-9.9323161419321612E-2</v>
      </c>
      <c r="I6745" s="3"/>
      <c r="J6745" s="3"/>
      <c r="K6745" s="3" t="s">
        <v>119</v>
      </c>
      <c r="L6745" s="125">
        <v>-7.2193178297340205E-2</v>
      </c>
      <c r="M6745" s="3">
        <v>23</v>
      </c>
      <c r="N6745" s="125">
        <v>1.05416556163837E-2</v>
      </c>
      <c r="O6745" s="3">
        <v>14</v>
      </c>
      <c r="P6745" s="125">
        <v>-1.6588327505597699E-2</v>
      </c>
      <c r="Q6745" s="3">
        <v>20</v>
      </c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3"/>
      <c r="AD6745" s="3"/>
    </row>
    <row r="6746" spans="1:30" hidden="1" x14ac:dyDescent="0.25">
      <c r="A6746" s="2">
        <v>6</v>
      </c>
      <c r="B6746" s="2">
        <v>2022</v>
      </c>
      <c r="C6746" s="4" t="str">
        <f>INDEX(Index!$B$1:$B$500,MATCH($F6746,Index!$A$1:$A$500,0)
)</f>
        <v>GB</v>
      </c>
      <c r="D6746" s="4">
        <v>0</v>
      </c>
      <c r="E6746" s="141">
        <f t="shared" si="105"/>
        <v>-0.1049955033571341</v>
      </c>
      <c r="F6746" s="3" t="s">
        <v>20</v>
      </c>
      <c r="G6746" s="3">
        <v>25</v>
      </c>
      <c r="H6746" s="125">
        <v>-0.1049955033571341</v>
      </c>
      <c r="I6746" s="3"/>
      <c r="J6746" s="3"/>
      <c r="K6746" s="3" t="s">
        <v>118</v>
      </c>
      <c r="L6746" s="125">
        <v>2.54665315265118E-2</v>
      </c>
      <c r="M6746" s="3">
        <v>14</v>
      </c>
      <c r="N6746" s="125">
        <v>7.5646021858043103E-2</v>
      </c>
      <c r="O6746" s="3">
        <v>25</v>
      </c>
      <c r="P6746" s="125">
        <v>-5.4816013025602801E-2</v>
      </c>
      <c r="Q6746" s="3">
        <v>29</v>
      </c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3"/>
      <c r="AD6746" s="3"/>
    </row>
    <row r="6747" spans="1:30" hidden="1" x14ac:dyDescent="0.25">
      <c r="A6747" s="2">
        <v>6</v>
      </c>
      <c r="B6747" s="2">
        <v>2022</v>
      </c>
      <c r="C6747" s="4" t="str">
        <f>INDEX(Index!$B$1:$B$500,MATCH($F6747,Index!$A$1:$A$500,0)
)</f>
        <v>NO</v>
      </c>
      <c r="D6747" s="4">
        <v>0</v>
      </c>
      <c r="E6747" s="141">
        <f t="shared" si="105"/>
        <v>-0.14938086378059301</v>
      </c>
      <c r="F6747" s="3" t="s">
        <v>27</v>
      </c>
      <c r="G6747" s="3">
        <v>26</v>
      </c>
      <c r="H6747" s="125">
        <v>-0.14938086378059301</v>
      </c>
      <c r="I6747" s="3"/>
      <c r="J6747" s="3"/>
      <c r="K6747" s="3" t="s">
        <v>119</v>
      </c>
      <c r="L6747" s="125">
        <v>-1.8158409965153301E-2</v>
      </c>
      <c r="M6747" s="3">
        <v>19</v>
      </c>
      <c r="N6747" s="125">
        <v>5.6142846510863202E-2</v>
      </c>
      <c r="O6747" s="3">
        <v>19</v>
      </c>
      <c r="P6747" s="125">
        <v>-7.5079607304576496E-2</v>
      </c>
      <c r="Q6747" s="3">
        <v>31</v>
      </c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  <c r="AC6747" s="3"/>
      <c r="AD6747" s="3"/>
    </row>
    <row r="6748" spans="1:30" hidden="1" x14ac:dyDescent="0.25">
      <c r="A6748" s="2">
        <v>6</v>
      </c>
      <c r="B6748" s="2">
        <v>2022</v>
      </c>
      <c r="C6748" s="4" t="str">
        <f>INDEX(Index!$B$1:$B$500,MATCH($F6748,Index!$A$1:$A$500,0)
)</f>
        <v>HOU</v>
      </c>
      <c r="D6748" s="4">
        <v>0</v>
      </c>
      <c r="E6748" s="141">
        <f t="shared" si="105"/>
        <v>-0.20334708106245611</v>
      </c>
      <c r="F6748" s="3" t="s">
        <v>49</v>
      </c>
      <c r="G6748" s="3">
        <v>27</v>
      </c>
      <c r="H6748" s="125">
        <v>-0.20334708106245611</v>
      </c>
      <c r="I6748" s="3"/>
      <c r="J6748" s="3"/>
      <c r="K6748" s="3" t="s">
        <v>322</v>
      </c>
      <c r="L6748" s="125">
        <v>-0.131195654063851</v>
      </c>
      <c r="M6748" s="3">
        <v>28</v>
      </c>
      <c r="N6748" s="125">
        <v>0.105742925680782</v>
      </c>
      <c r="O6748" s="3">
        <v>29</v>
      </c>
      <c r="P6748" s="125">
        <v>3.3591498682176903E-2</v>
      </c>
      <c r="Q6748" s="3">
        <v>2</v>
      </c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  <c r="AC6748" s="3"/>
      <c r="AD6748" s="3"/>
    </row>
    <row r="6749" spans="1:30" hidden="1" x14ac:dyDescent="0.25">
      <c r="A6749" s="2">
        <v>6</v>
      </c>
      <c r="B6749" s="2">
        <v>2022</v>
      </c>
      <c r="C6749" s="4" t="str">
        <f>INDEX(Index!$B$1:$B$500,MATCH($F6749,Index!$A$1:$A$500,0)
)</f>
        <v>WAS</v>
      </c>
      <c r="D6749" s="4">
        <v>0</v>
      </c>
      <c r="E6749" s="141">
        <f t="shared" si="105"/>
        <v>-0.21425436458247191</v>
      </c>
      <c r="F6749" s="3" t="s">
        <v>26</v>
      </c>
      <c r="G6749" s="3">
        <v>28</v>
      </c>
      <c r="H6749" s="125">
        <v>-0.21425436458247191</v>
      </c>
      <c r="I6749" s="3"/>
      <c r="J6749" s="3"/>
      <c r="K6749" s="3" t="s">
        <v>119</v>
      </c>
      <c r="L6749" s="125">
        <v>-0.20719255395789599</v>
      </c>
      <c r="M6749" s="3">
        <v>31</v>
      </c>
      <c r="N6749" s="125">
        <v>1.7196910813105998E-2</v>
      </c>
      <c r="O6749" s="3">
        <v>15</v>
      </c>
      <c r="P6749" s="125">
        <v>1.0135100188530101E-2</v>
      </c>
      <c r="Q6749" s="3">
        <v>7</v>
      </c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  <c r="AC6749" s="3"/>
      <c r="AD6749" s="3"/>
    </row>
    <row r="6750" spans="1:30" hidden="1" x14ac:dyDescent="0.25">
      <c r="A6750" s="2">
        <v>6</v>
      </c>
      <c r="B6750" s="2">
        <v>2022</v>
      </c>
      <c r="C6750" s="4" t="str">
        <f>INDEX(Index!$B$1:$B$500,MATCH($F6750,Index!$A$1:$A$500,0)
)</f>
        <v>ARI</v>
      </c>
      <c r="D6750" s="4">
        <v>0</v>
      </c>
      <c r="E6750" s="141">
        <f t="shared" si="105"/>
        <v>-0.23182938724035598</v>
      </c>
      <c r="F6750" s="3" t="s">
        <v>23</v>
      </c>
      <c r="G6750" s="3">
        <v>29</v>
      </c>
      <c r="H6750" s="125">
        <v>-0.23182938724035598</v>
      </c>
      <c r="I6750" s="3"/>
      <c r="J6750" s="3"/>
      <c r="K6750" s="3" t="s">
        <v>119</v>
      </c>
      <c r="L6750" s="125">
        <v>-0.113805141054767</v>
      </c>
      <c r="M6750" s="3">
        <v>24</v>
      </c>
      <c r="N6750" s="125">
        <v>7.9154338746533298E-2</v>
      </c>
      <c r="O6750" s="3">
        <v>27</v>
      </c>
      <c r="P6750" s="125">
        <v>-3.8869907439055697E-2</v>
      </c>
      <c r="Q6750" s="3">
        <v>26</v>
      </c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  <c r="AC6750" s="3"/>
      <c r="AD6750" s="3"/>
    </row>
    <row r="6751" spans="1:30" hidden="1" x14ac:dyDescent="0.25">
      <c r="A6751" s="2">
        <v>6</v>
      </c>
      <c r="B6751" s="2">
        <v>2022</v>
      </c>
      <c r="C6751" s="4" t="str">
        <f>INDEX(Index!$B$1:$B$500,MATCH($F6751,Index!$A$1:$A$500,0)
)</f>
        <v>CHI</v>
      </c>
      <c r="D6751" s="4">
        <v>0</v>
      </c>
      <c r="E6751" s="141">
        <f t="shared" si="105"/>
        <v>-0.24972467683733307</v>
      </c>
      <c r="F6751" s="3" t="s">
        <v>64</v>
      </c>
      <c r="G6751" s="3">
        <v>30</v>
      </c>
      <c r="H6751" s="125">
        <v>-0.24972467683733307</v>
      </c>
      <c r="I6751" s="3"/>
      <c r="J6751" s="3"/>
      <c r="K6751" s="3" t="s">
        <v>119</v>
      </c>
      <c r="L6751" s="125">
        <v>-0.18272919108676799</v>
      </c>
      <c r="M6751" s="3">
        <v>29</v>
      </c>
      <c r="N6751" s="125">
        <v>7.3516478668158095E-2</v>
      </c>
      <c r="O6751" s="3">
        <v>23</v>
      </c>
      <c r="P6751" s="125">
        <v>6.52099291759301E-3</v>
      </c>
      <c r="Q6751" s="3">
        <v>8</v>
      </c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  <c r="AC6751" s="3"/>
      <c r="AD6751" s="3"/>
    </row>
    <row r="6752" spans="1:30" hidden="1" x14ac:dyDescent="0.25">
      <c r="A6752" s="2">
        <v>6</v>
      </c>
      <c r="B6752" s="2">
        <v>2022</v>
      </c>
      <c r="C6752" s="4" t="str">
        <f>INDEX(Index!$B$1:$B$500,MATCH($F6752,Index!$A$1:$A$500,0)
)</f>
        <v>IND</v>
      </c>
      <c r="D6752" s="4">
        <v>0</v>
      </c>
      <c r="E6752" s="141">
        <f t="shared" si="105"/>
        <v>-0.26116386557885407</v>
      </c>
      <c r="F6752" s="3" t="s">
        <v>35</v>
      </c>
      <c r="G6752" s="3">
        <v>31</v>
      </c>
      <c r="H6752" s="125">
        <v>-0.26116386557885407</v>
      </c>
      <c r="I6752" s="3"/>
      <c r="J6752" s="3"/>
      <c r="K6752" s="3" t="s">
        <v>267</v>
      </c>
      <c r="L6752" s="125">
        <v>-0.201920420509902</v>
      </c>
      <c r="M6752" s="3">
        <v>30</v>
      </c>
      <c r="N6752" s="125">
        <v>5.3174342153002499E-2</v>
      </c>
      <c r="O6752" s="3">
        <v>18</v>
      </c>
      <c r="P6752" s="125">
        <v>-6.0691029159495903E-3</v>
      </c>
      <c r="Q6752" s="3">
        <v>17</v>
      </c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  <c r="AC6752" s="3"/>
      <c r="AD6752" s="3"/>
    </row>
    <row r="6753" spans="1:30" hidden="1" x14ac:dyDescent="0.25">
      <c r="A6753" s="2">
        <v>6</v>
      </c>
      <c r="B6753" s="2">
        <v>2022</v>
      </c>
      <c r="C6753" s="4" t="str">
        <f>INDEX(Index!$B$1:$B$500,MATCH($F6753,Index!$A$1:$A$500,0)
)</f>
        <v>CAR</v>
      </c>
      <c r="D6753" s="4">
        <v>0</v>
      </c>
      <c r="E6753" s="141">
        <f t="shared" si="105"/>
        <v>-0.33946225533617502</v>
      </c>
      <c r="F6753" s="3" t="s">
        <v>51</v>
      </c>
      <c r="G6753" s="3">
        <v>32</v>
      </c>
      <c r="H6753" s="125">
        <v>-0.33946225533617502</v>
      </c>
      <c r="I6753" s="3"/>
      <c r="J6753" s="3"/>
      <c r="K6753" s="3" t="s">
        <v>120</v>
      </c>
      <c r="L6753" s="125">
        <v>-0.26995409557585598</v>
      </c>
      <c r="M6753" s="3">
        <v>32</v>
      </c>
      <c r="N6753" s="125">
        <v>7.3738672075447098E-2</v>
      </c>
      <c r="O6753" s="3">
        <v>24</v>
      </c>
      <c r="P6753" s="125">
        <v>4.2305123151280301E-3</v>
      </c>
      <c r="Q6753" s="3">
        <v>9</v>
      </c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  <c r="AC6753" s="3"/>
      <c r="AD6753" s="3"/>
    </row>
    <row r="6754" spans="1:30" hidden="1" x14ac:dyDescent="0.25">
      <c r="A6754" s="2">
        <v>7</v>
      </c>
      <c r="B6754" s="2">
        <v>2022</v>
      </c>
      <c r="C6754" s="4" t="str">
        <f>INDEX(Index!$B$1:$B$500,MATCH($F6754,Index!$A$1:$A$500,0)
)</f>
        <v>BUF</v>
      </c>
      <c r="D6754" s="4">
        <v>0</v>
      </c>
      <c r="E6754" s="141">
        <f t="shared" si="105"/>
        <v>0.47712761395711684</v>
      </c>
      <c r="F6754" s="3" t="s">
        <v>0</v>
      </c>
      <c r="G6754" s="3">
        <v>1</v>
      </c>
      <c r="H6754" s="125">
        <v>0.47712761395711684</v>
      </c>
      <c r="I6754" s="3"/>
      <c r="J6754" s="3"/>
      <c r="K6754" s="3" t="s">
        <v>117</v>
      </c>
      <c r="L6754" s="125">
        <v>0.20563785030877099</v>
      </c>
      <c r="M6754" s="3">
        <v>2</v>
      </c>
      <c r="N6754" s="125">
        <v>-0.25507877697345499</v>
      </c>
      <c r="O6754" s="3">
        <v>1</v>
      </c>
      <c r="P6754" s="125">
        <v>1.6410986674890899E-2</v>
      </c>
      <c r="Q6754" s="3">
        <v>7</v>
      </c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  <c r="AC6754" s="3"/>
      <c r="AD6754" s="3"/>
    </row>
    <row r="6755" spans="1:30" hidden="1" x14ac:dyDescent="0.25">
      <c r="A6755" s="2">
        <v>7</v>
      </c>
      <c r="B6755" s="2">
        <v>2022</v>
      </c>
      <c r="C6755" s="4" t="str">
        <f>INDEX(Index!$B$1:$B$500,MATCH($F6755,Index!$A$1:$A$500,0)
)</f>
        <v>PHI</v>
      </c>
      <c r="D6755" s="4">
        <v>0</v>
      </c>
      <c r="E6755" s="141">
        <f t="shared" si="105"/>
        <v>0.32144526642799642</v>
      </c>
      <c r="F6755" s="3" t="s">
        <v>7</v>
      </c>
      <c r="G6755" s="3">
        <v>2</v>
      </c>
      <c r="H6755" s="125">
        <v>0.32144526642799642</v>
      </c>
      <c r="I6755" s="3"/>
      <c r="J6755" s="3"/>
      <c r="K6755" s="3" t="s">
        <v>216</v>
      </c>
      <c r="L6755" s="125">
        <v>0.128049734075324</v>
      </c>
      <c r="M6755" s="3">
        <v>4</v>
      </c>
      <c r="N6755" s="125">
        <v>-0.23212460248157499</v>
      </c>
      <c r="O6755" s="3">
        <v>2</v>
      </c>
      <c r="P6755" s="125">
        <v>-3.8729070128902601E-2</v>
      </c>
      <c r="Q6755" s="3">
        <v>25</v>
      </c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  <c r="AC6755" s="3"/>
      <c r="AD6755" s="3"/>
    </row>
    <row r="6756" spans="1:30" hidden="1" x14ac:dyDescent="0.25">
      <c r="A6756" s="2">
        <v>7</v>
      </c>
      <c r="B6756" s="2">
        <v>2022</v>
      </c>
      <c r="C6756" s="4" t="str">
        <f>INDEX(Index!$B$1:$B$500,MATCH($F6756,Index!$A$1:$A$500,0)
)</f>
        <v>KC</v>
      </c>
      <c r="D6756" s="4">
        <v>0</v>
      </c>
      <c r="E6756" s="141">
        <f t="shared" si="105"/>
        <v>0.24815249783948679</v>
      </c>
      <c r="F6756" s="3" t="s">
        <v>5</v>
      </c>
      <c r="G6756" s="3">
        <v>3</v>
      </c>
      <c r="H6756" s="125">
        <v>0.24815249783948679</v>
      </c>
      <c r="I6756" s="3"/>
      <c r="J6756" s="3"/>
      <c r="K6756" s="3" t="s">
        <v>121</v>
      </c>
      <c r="L6756" s="125">
        <v>0.29643692526624699</v>
      </c>
      <c r="M6756" s="3">
        <v>1</v>
      </c>
      <c r="N6756" s="125">
        <v>3.4031852165781799E-2</v>
      </c>
      <c r="O6756" s="3">
        <v>19</v>
      </c>
      <c r="P6756" s="125">
        <v>-1.42525752609784E-2</v>
      </c>
      <c r="Q6756" s="3">
        <v>19</v>
      </c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  <c r="AC6756" s="3"/>
      <c r="AD6756" s="3"/>
    </row>
    <row r="6757" spans="1:30" hidden="1" x14ac:dyDescent="0.25">
      <c r="A6757" s="2">
        <v>7</v>
      </c>
      <c r="B6757" s="2">
        <v>2022</v>
      </c>
      <c r="C6757" s="4" t="str">
        <f>INDEX(Index!$B$1:$B$500,MATCH($F6757,Index!$A$1:$A$500,0)
)</f>
        <v>BAL</v>
      </c>
      <c r="D6757" s="4">
        <v>0</v>
      </c>
      <c r="E6757" s="141">
        <f t="shared" si="105"/>
        <v>0.21061797218091299</v>
      </c>
      <c r="F6757" s="3" t="s">
        <v>18</v>
      </c>
      <c r="G6757" s="3">
        <v>4</v>
      </c>
      <c r="H6757" s="125">
        <v>0.21061797218091299</v>
      </c>
      <c r="I6757" s="3"/>
      <c r="J6757" s="3"/>
      <c r="K6757" s="3" t="s">
        <v>122</v>
      </c>
      <c r="L6757" s="125">
        <v>0.115822618153022</v>
      </c>
      <c r="M6757" s="3">
        <v>6</v>
      </c>
      <c r="N6757" s="125">
        <v>-2.88120584954146E-2</v>
      </c>
      <c r="O6757" s="3">
        <v>11</v>
      </c>
      <c r="P6757" s="125">
        <v>6.5983295532476394E-2</v>
      </c>
      <c r="Q6757" s="3">
        <v>1</v>
      </c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  <c r="AC6757" s="3"/>
      <c r="AD6757" s="3"/>
    </row>
    <row r="6758" spans="1:30" hidden="1" x14ac:dyDescent="0.25">
      <c r="A6758" s="2">
        <v>7</v>
      </c>
      <c r="B6758" s="2">
        <v>2022</v>
      </c>
      <c r="C6758" s="4" t="str">
        <f>INDEX(Index!$B$1:$B$500,MATCH($F6758,Index!$A$1:$A$500,0)
)</f>
        <v>DAL</v>
      </c>
      <c r="D6758" s="4">
        <v>0</v>
      </c>
      <c r="E6758" s="141">
        <f t="shared" si="105"/>
        <v>0.20889892109770741</v>
      </c>
      <c r="F6758" s="3" t="s">
        <v>3</v>
      </c>
      <c r="G6758" s="3">
        <v>5</v>
      </c>
      <c r="H6758" s="125">
        <v>0.20889892109770741</v>
      </c>
      <c r="I6758" s="3"/>
      <c r="J6758" s="3"/>
      <c r="K6758" s="3" t="s">
        <v>121</v>
      </c>
      <c r="L6758" s="125">
        <v>2.1969892729215299E-3</v>
      </c>
      <c r="M6758" s="3">
        <v>18</v>
      </c>
      <c r="N6758" s="125">
        <v>-0.17844205994199799</v>
      </c>
      <c r="O6758" s="3">
        <v>3</v>
      </c>
      <c r="P6758" s="125">
        <v>2.8259871882787901E-2</v>
      </c>
      <c r="Q6758" s="3">
        <v>4</v>
      </c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  <c r="AC6758" s="3"/>
      <c r="AD6758" s="3"/>
    </row>
    <row r="6759" spans="1:30" hidden="1" x14ac:dyDescent="0.25">
      <c r="A6759" s="2">
        <v>7</v>
      </c>
      <c r="B6759" s="2">
        <v>2022</v>
      </c>
      <c r="C6759" s="4" t="str">
        <f>INDEX(Index!$B$1:$B$500,MATCH($F6759,Index!$A$1:$A$500,0)
)</f>
        <v>SEA</v>
      </c>
      <c r="D6759" s="4">
        <v>0</v>
      </c>
      <c r="E6759" s="141">
        <f t="shared" si="105"/>
        <v>0.12377745908496751</v>
      </c>
      <c r="F6759" s="3" t="s">
        <v>30</v>
      </c>
      <c r="G6759" s="3">
        <v>6</v>
      </c>
      <c r="H6759" s="125">
        <v>0.12377745908496751</v>
      </c>
      <c r="I6759" s="3"/>
      <c r="J6759" s="3"/>
      <c r="K6759" s="3" t="s">
        <v>122</v>
      </c>
      <c r="L6759" s="125">
        <v>0.15326599226652901</v>
      </c>
      <c r="M6759" s="3">
        <v>3</v>
      </c>
      <c r="N6759" s="125">
        <v>1.9090020182257E-2</v>
      </c>
      <c r="O6759" s="3">
        <v>16</v>
      </c>
      <c r="P6759" s="125">
        <v>-1.0398512999304501E-2</v>
      </c>
      <c r="Q6759" s="3">
        <v>16</v>
      </c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3"/>
      <c r="AD6759" s="3"/>
    </row>
    <row r="6760" spans="1:30" hidden="1" x14ac:dyDescent="0.25">
      <c r="A6760" s="2">
        <v>7</v>
      </c>
      <c r="B6760" s="2">
        <v>2022</v>
      </c>
      <c r="C6760" s="4" t="str">
        <f>INDEX(Index!$B$1:$B$500,MATCH($F6760,Index!$A$1:$A$500,0)
)</f>
        <v>CIN</v>
      </c>
      <c r="D6760" s="4">
        <v>0</v>
      </c>
      <c r="E6760" s="141">
        <f t="shared" si="105"/>
        <v>9.9105786740815299E-2</v>
      </c>
      <c r="F6760" s="3" t="s">
        <v>24</v>
      </c>
      <c r="G6760" s="3">
        <v>7</v>
      </c>
      <c r="H6760" s="125">
        <v>9.9105786740815299E-2</v>
      </c>
      <c r="I6760" s="3"/>
      <c r="J6760" s="3"/>
      <c r="K6760" s="3" t="s">
        <v>122</v>
      </c>
      <c r="L6760" s="125">
        <v>2.0151773610503899E-2</v>
      </c>
      <c r="M6760" s="3">
        <v>14</v>
      </c>
      <c r="N6760" s="125">
        <v>-9.1013504059694605E-2</v>
      </c>
      <c r="O6760" s="3">
        <v>7</v>
      </c>
      <c r="P6760" s="125">
        <v>-1.20594909293832E-2</v>
      </c>
      <c r="Q6760" s="3">
        <v>18</v>
      </c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  <c r="AC6760" s="3"/>
      <c r="AD6760" s="3"/>
    </row>
    <row r="6761" spans="1:30" hidden="1" x14ac:dyDescent="0.25">
      <c r="A6761" s="2">
        <v>7</v>
      </c>
      <c r="B6761" s="2">
        <v>2022</v>
      </c>
      <c r="C6761" s="4" t="str">
        <f>INDEX(Index!$B$1:$B$500,MATCH($F6761,Index!$A$1:$A$500,0)
)</f>
        <v>TB</v>
      </c>
      <c r="D6761" s="4">
        <v>0</v>
      </c>
      <c r="E6761" s="141">
        <f t="shared" si="105"/>
        <v>6.6511901871143697E-2</v>
      </c>
      <c r="F6761" s="3" t="s">
        <v>38</v>
      </c>
      <c r="G6761" s="3">
        <v>8</v>
      </c>
      <c r="H6761" s="125">
        <v>6.6511901871143697E-2</v>
      </c>
      <c r="I6761" s="3"/>
      <c r="J6761" s="3"/>
      <c r="K6761" s="3" t="s">
        <v>125</v>
      </c>
      <c r="L6761" s="125">
        <v>-4.4309074116075903E-2</v>
      </c>
      <c r="M6761" s="3">
        <v>21</v>
      </c>
      <c r="N6761" s="125">
        <v>-0.13942281404915399</v>
      </c>
      <c r="O6761" s="3">
        <v>4</v>
      </c>
      <c r="P6761" s="125">
        <v>-2.86018380619344E-2</v>
      </c>
      <c r="Q6761" s="3">
        <v>24</v>
      </c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  <c r="AC6761" s="3"/>
      <c r="AD6761" s="3"/>
    </row>
    <row r="6762" spans="1:30" hidden="1" x14ac:dyDescent="0.25">
      <c r="A6762" s="2">
        <v>7</v>
      </c>
      <c r="B6762" s="2">
        <v>2022</v>
      </c>
      <c r="C6762" s="4" t="str">
        <f>INDEX(Index!$B$1:$B$500,MATCH($F6762,Index!$A$1:$A$500,0)
)</f>
        <v>SF</v>
      </c>
      <c r="D6762" s="4">
        <v>0</v>
      </c>
      <c r="E6762" s="141">
        <f t="shared" si="105"/>
        <v>4.2887089294979037E-2</v>
      </c>
      <c r="F6762" s="3" t="s">
        <v>1</v>
      </c>
      <c r="G6762" s="3">
        <v>9</v>
      </c>
      <c r="H6762" s="125">
        <v>4.2887089294979037E-2</v>
      </c>
      <c r="I6762" s="3"/>
      <c r="J6762" s="3"/>
      <c r="K6762" s="3" t="s">
        <v>125</v>
      </c>
      <c r="L6762" s="125">
        <v>5.9127003079733403E-3</v>
      </c>
      <c r="M6762" s="3">
        <v>17</v>
      </c>
      <c r="N6762" s="125">
        <v>-7.9034451604825307E-2</v>
      </c>
      <c r="O6762" s="3">
        <v>8</v>
      </c>
      <c r="P6762" s="125">
        <v>-4.2060062617819603E-2</v>
      </c>
      <c r="Q6762" s="3">
        <v>26</v>
      </c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  <c r="AC6762" s="3"/>
      <c r="AD6762" s="3"/>
    </row>
    <row r="6763" spans="1:30" hidden="1" x14ac:dyDescent="0.25">
      <c r="A6763" s="2">
        <v>7</v>
      </c>
      <c r="B6763" s="2">
        <v>2022</v>
      </c>
      <c r="C6763" s="4" t="str">
        <f>INDEX(Index!$B$1:$B$500,MATCH($F6763,Index!$A$1:$A$500,0)
)</f>
        <v>LV</v>
      </c>
      <c r="D6763" s="4">
        <v>0</v>
      </c>
      <c r="E6763" s="141">
        <f t="shared" si="105"/>
        <v>2.0052685390434952E-2</v>
      </c>
      <c r="F6763" s="3" t="s">
        <v>53</v>
      </c>
      <c r="G6763" s="3">
        <v>10</v>
      </c>
      <c r="H6763" s="125">
        <v>2.0052685390434952E-2</v>
      </c>
      <c r="I6763" s="3"/>
      <c r="J6763" s="3"/>
      <c r="K6763" s="3" t="s">
        <v>119</v>
      </c>
      <c r="L6763" s="125">
        <v>8.2350289079054603E-2</v>
      </c>
      <c r="M6763" s="3">
        <v>10</v>
      </c>
      <c r="N6763" s="125">
        <v>5.94687054251965E-2</v>
      </c>
      <c r="O6763" s="3">
        <v>25</v>
      </c>
      <c r="P6763" s="125">
        <v>-2.8288982634231499E-3</v>
      </c>
      <c r="Q6763" s="3">
        <v>11</v>
      </c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  <c r="AC6763" s="3"/>
      <c r="AD6763" s="3"/>
    </row>
    <row r="6764" spans="1:30" hidden="1" x14ac:dyDescent="0.25">
      <c r="A6764" s="2">
        <v>7</v>
      </c>
      <c r="B6764" s="2">
        <v>2022</v>
      </c>
      <c r="C6764" s="4" t="str">
        <f>INDEX(Index!$B$1:$B$500,MATCH($F6764,Index!$A$1:$A$500,0)
)</f>
        <v>MIA</v>
      </c>
      <c r="D6764" s="4">
        <v>0</v>
      </c>
      <c r="E6764" s="141">
        <f t="shared" si="105"/>
        <v>5.8962545521729914E-3</v>
      </c>
      <c r="F6764" s="3" t="s">
        <v>4</v>
      </c>
      <c r="G6764" s="3">
        <v>11</v>
      </c>
      <c r="H6764" s="125">
        <v>5.8962545521729914E-3</v>
      </c>
      <c r="I6764" s="3"/>
      <c r="J6764" s="3"/>
      <c r="K6764" s="3" t="s">
        <v>122</v>
      </c>
      <c r="L6764" s="125">
        <v>0.122092824780311</v>
      </c>
      <c r="M6764" s="3">
        <v>5</v>
      </c>
      <c r="N6764" s="125">
        <v>4.0793628563211101E-2</v>
      </c>
      <c r="O6764" s="3">
        <v>22</v>
      </c>
      <c r="P6764" s="125">
        <v>-7.5402941664926906E-2</v>
      </c>
      <c r="Q6764" s="3">
        <v>32</v>
      </c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  <c r="AC6764" s="3"/>
      <c r="AD6764" s="3"/>
    </row>
    <row r="6765" spans="1:30" hidden="1" x14ac:dyDescent="0.25">
      <c r="A6765" s="2">
        <v>7</v>
      </c>
      <c r="B6765" s="2">
        <v>2022</v>
      </c>
      <c r="C6765" s="4" t="str">
        <f>INDEX(Index!$B$1:$B$500,MATCH($F6765,Index!$A$1:$A$500,0)
)</f>
        <v>LAC</v>
      </c>
      <c r="D6765" s="4">
        <v>0</v>
      </c>
      <c r="E6765" s="141">
        <f t="shared" si="105"/>
        <v>3.0997391112550197E-3</v>
      </c>
      <c r="F6765" s="3" t="s">
        <v>28</v>
      </c>
      <c r="G6765" s="3">
        <v>12</v>
      </c>
      <c r="H6765" s="125">
        <v>3.0997391112550197E-3</v>
      </c>
      <c r="I6765" s="3"/>
      <c r="J6765" s="3"/>
      <c r="K6765" s="3" t="s">
        <v>122</v>
      </c>
      <c r="L6765" s="125">
        <v>7.0706405649084703E-3</v>
      </c>
      <c r="M6765" s="3">
        <v>16</v>
      </c>
      <c r="N6765" s="125">
        <v>6.5820774196048704E-3</v>
      </c>
      <c r="O6765" s="3">
        <v>13</v>
      </c>
      <c r="P6765" s="125">
        <v>2.6111759659514198E-3</v>
      </c>
      <c r="Q6765" s="3">
        <v>9</v>
      </c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  <c r="AC6765" s="3"/>
      <c r="AD6765" s="3"/>
    </row>
    <row r="6766" spans="1:30" hidden="1" x14ac:dyDescent="0.25">
      <c r="A6766" s="2">
        <v>7</v>
      </c>
      <c r="B6766" s="2">
        <v>2022</v>
      </c>
      <c r="C6766" s="4" t="str">
        <f>INDEX(Index!$B$1:$B$500,MATCH($F6766,Index!$A$1:$A$500,0)
)</f>
        <v>JAX</v>
      </c>
      <c r="D6766" s="4">
        <v>0</v>
      </c>
      <c r="E6766" s="141">
        <f t="shared" si="105"/>
        <v>2.3120130775212758E-3</v>
      </c>
      <c r="F6766" s="3" t="s">
        <v>12</v>
      </c>
      <c r="G6766" s="3">
        <v>13</v>
      </c>
      <c r="H6766" s="125">
        <v>2.3120130775212758E-3</v>
      </c>
      <c r="I6766" s="3"/>
      <c r="J6766" s="3"/>
      <c r="K6766" s="3" t="s">
        <v>123</v>
      </c>
      <c r="L6766" s="125">
        <v>4.9246711491217697E-2</v>
      </c>
      <c r="M6766" s="3">
        <v>12</v>
      </c>
      <c r="N6766" s="125">
        <v>4.3923534533114601E-2</v>
      </c>
      <c r="O6766" s="3">
        <v>23</v>
      </c>
      <c r="P6766" s="125">
        <v>-3.01116388058182E-3</v>
      </c>
      <c r="Q6766" s="3">
        <v>12</v>
      </c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  <c r="AC6766" s="3"/>
      <c r="AD6766" s="3"/>
    </row>
    <row r="6767" spans="1:30" hidden="1" x14ac:dyDescent="0.25">
      <c r="A6767" s="2">
        <v>7</v>
      </c>
      <c r="B6767" s="2">
        <v>2022</v>
      </c>
      <c r="C6767" s="4" t="str">
        <f>INDEX(Index!$B$1:$B$500,MATCH($F6767,Index!$A$1:$A$500,0)
)</f>
        <v>CLE</v>
      </c>
      <c r="D6767" s="4">
        <v>0</v>
      </c>
      <c r="E6767" s="141">
        <f t="shared" si="105"/>
        <v>-8.4065682862100033E-4</v>
      </c>
      <c r="F6767" s="3" t="s">
        <v>10</v>
      </c>
      <c r="G6767" s="3">
        <v>14</v>
      </c>
      <c r="H6767" s="125">
        <v>-8.4065682862100033E-4</v>
      </c>
      <c r="I6767" s="3"/>
      <c r="J6767" s="3"/>
      <c r="K6767" s="3" t="s">
        <v>123</v>
      </c>
      <c r="L6767" s="125">
        <v>0.11442818786895</v>
      </c>
      <c r="M6767" s="3">
        <v>7</v>
      </c>
      <c r="N6767" s="125">
        <v>8.8556180831172795E-2</v>
      </c>
      <c r="O6767" s="3">
        <v>28</v>
      </c>
      <c r="P6767" s="125">
        <v>-2.6712663866398201E-2</v>
      </c>
      <c r="Q6767" s="3">
        <v>23</v>
      </c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  <c r="AC6767" s="3"/>
      <c r="AD6767" s="3"/>
    </row>
    <row r="6768" spans="1:30" hidden="1" x14ac:dyDescent="0.25">
      <c r="A6768" s="2">
        <v>7</v>
      </c>
      <c r="B6768" s="2">
        <v>2022</v>
      </c>
      <c r="C6768" s="4" t="str">
        <f>INDEX(Index!$B$1:$B$500,MATCH($F6768,Index!$A$1:$A$500,0)
)</f>
        <v>NE</v>
      </c>
      <c r="D6768" s="4">
        <v>0</v>
      </c>
      <c r="E6768" s="141">
        <f t="shared" si="105"/>
        <v>-1.8421454711321172E-2</v>
      </c>
      <c r="F6768" s="3" t="s">
        <v>17</v>
      </c>
      <c r="G6768" s="3">
        <v>15</v>
      </c>
      <c r="H6768" s="125">
        <v>-1.8421454711321172E-2</v>
      </c>
      <c r="I6768" s="3"/>
      <c r="J6768" s="3"/>
      <c r="K6768" s="3" t="s">
        <v>125</v>
      </c>
      <c r="L6768" s="125">
        <v>-5.9671370679476102E-2</v>
      </c>
      <c r="M6768" s="3">
        <v>22</v>
      </c>
      <c r="N6768" s="125">
        <v>-4.9770454645739197E-2</v>
      </c>
      <c r="O6768" s="3">
        <v>9</v>
      </c>
      <c r="P6768" s="125">
        <v>-8.5205386775842693E-3</v>
      </c>
      <c r="Q6768" s="3">
        <v>14</v>
      </c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  <c r="AC6768" s="3"/>
      <c r="AD6768" s="3"/>
    </row>
    <row r="6769" spans="1:30" hidden="1" x14ac:dyDescent="0.25">
      <c r="A6769" s="2">
        <v>7</v>
      </c>
      <c r="B6769" s="2">
        <v>2022</v>
      </c>
      <c r="C6769" s="4" t="str">
        <f>INDEX(Index!$B$1:$B$500,MATCH($F6769,Index!$A$1:$A$500,0)
)</f>
        <v>NYJ</v>
      </c>
      <c r="D6769" s="4">
        <v>0</v>
      </c>
      <c r="E6769" s="141">
        <f t="shared" si="105"/>
        <v>-3.0201213625980605E-2</v>
      </c>
      <c r="F6769" s="3" t="s">
        <v>9</v>
      </c>
      <c r="G6769" s="3">
        <v>16</v>
      </c>
      <c r="H6769" s="125">
        <v>-3.0201213625980605E-2</v>
      </c>
      <c r="I6769" s="3"/>
      <c r="J6769" s="3"/>
      <c r="K6769" s="3" t="s">
        <v>121</v>
      </c>
      <c r="L6769" s="125">
        <v>-0.104530062796596</v>
      </c>
      <c r="M6769" s="3">
        <v>25</v>
      </c>
      <c r="N6769" s="125">
        <v>-4.43688367084294E-2</v>
      </c>
      <c r="O6769" s="3">
        <v>10</v>
      </c>
      <c r="P6769" s="125">
        <v>2.9960012462185999E-2</v>
      </c>
      <c r="Q6769" s="3">
        <v>2</v>
      </c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  <c r="AC6769" s="3"/>
      <c r="AD6769" s="3"/>
    </row>
    <row r="6770" spans="1:30" hidden="1" x14ac:dyDescent="0.25">
      <c r="A6770" s="2">
        <v>7</v>
      </c>
      <c r="B6770" s="2">
        <v>2022</v>
      </c>
      <c r="C6770" s="4" t="str">
        <f>INDEX(Index!$B$1:$B$500,MATCH($F6770,Index!$A$1:$A$500,0)
)</f>
        <v>ATL</v>
      </c>
      <c r="D6770" s="4">
        <v>0</v>
      </c>
      <c r="E6770" s="141">
        <f t="shared" si="105"/>
        <v>-4.2812516592193595E-2</v>
      </c>
      <c r="F6770" s="3" t="s">
        <v>43</v>
      </c>
      <c r="G6770" s="3">
        <v>17</v>
      </c>
      <c r="H6770" s="125">
        <v>-4.2812516592193595E-2</v>
      </c>
      <c r="I6770" s="3"/>
      <c r="J6770" s="3"/>
      <c r="K6770" s="3" t="s">
        <v>125</v>
      </c>
      <c r="L6770" s="125">
        <v>8.3183620250235402E-2</v>
      </c>
      <c r="M6770" s="3">
        <v>9</v>
      </c>
      <c r="N6770" s="125">
        <v>0.15580999162341599</v>
      </c>
      <c r="O6770" s="3">
        <v>31</v>
      </c>
      <c r="P6770" s="125">
        <v>2.9813854780987002E-2</v>
      </c>
      <c r="Q6770" s="3">
        <v>3</v>
      </c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3"/>
      <c r="AD6770" s="3"/>
    </row>
    <row r="6771" spans="1:30" hidden="1" x14ac:dyDescent="0.25">
      <c r="A6771" s="2">
        <v>7</v>
      </c>
      <c r="B6771" s="2">
        <v>2022</v>
      </c>
      <c r="C6771" s="4" t="str">
        <f>INDEX(Index!$B$1:$B$500,MATCH($F6771,Index!$A$1:$A$500,0)
)</f>
        <v>TEN</v>
      </c>
      <c r="D6771" s="4">
        <v>0</v>
      </c>
      <c r="E6771" s="141">
        <f t="shared" si="105"/>
        <v>-4.3981965239584843E-2</v>
      </c>
      <c r="F6771" s="3" t="s">
        <v>45</v>
      </c>
      <c r="G6771" s="3">
        <v>18</v>
      </c>
      <c r="H6771" s="125">
        <v>-4.3981965239584843E-2</v>
      </c>
      <c r="I6771" s="3"/>
      <c r="J6771" s="3"/>
      <c r="K6771" s="3" t="s">
        <v>116</v>
      </c>
      <c r="L6771" s="125">
        <v>-4.0466394331175701E-2</v>
      </c>
      <c r="M6771" s="3">
        <v>20</v>
      </c>
      <c r="N6771" s="125">
        <v>4.7050216546407004E-3</v>
      </c>
      <c r="O6771" s="3">
        <v>12</v>
      </c>
      <c r="P6771" s="125">
        <v>1.1894507462315599E-3</v>
      </c>
      <c r="Q6771" s="3">
        <v>10</v>
      </c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  <c r="AC6771" s="3"/>
      <c r="AD6771" s="3"/>
    </row>
    <row r="6772" spans="1:30" hidden="1" x14ac:dyDescent="0.25">
      <c r="A6772" s="2">
        <v>7</v>
      </c>
      <c r="B6772" s="2">
        <v>2022</v>
      </c>
      <c r="C6772" s="4" t="str">
        <f>INDEX(Index!$B$1:$B$500,MATCH($F6772,Index!$A$1:$A$500,0)
)</f>
        <v>NYG</v>
      </c>
      <c r="D6772" s="4">
        <v>0</v>
      </c>
      <c r="E6772" s="141">
        <f t="shared" si="105"/>
        <v>-6.1271079180261895E-2</v>
      </c>
      <c r="F6772" s="3" t="s">
        <v>15</v>
      </c>
      <c r="G6772" s="3">
        <v>19</v>
      </c>
      <c r="H6772" s="125">
        <v>-6.1271079180261895E-2</v>
      </c>
      <c r="I6772" s="3"/>
      <c r="J6772" s="3"/>
      <c r="K6772" s="3" t="s">
        <v>127</v>
      </c>
      <c r="L6772" s="125">
        <v>8.9089311075139094E-2</v>
      </c>
      <c r="M6772" s="3">
        <v>8</v>
      </c>
      <c r="N6772" s="125">
        <v>0.14016985847024399</v>
      </c>
      <c r="O6772" s="3">
        <v>29</v>
      </c>
      <c r="P6772" s="125">
        <v>-1.0190531785156999E-2</v>
      </c>
      <c r="Q6772" s="3">
        <v>15</v>
      </c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  <c r="AC6772" s="3"/>
      <c r="AD6772" s="3"/>
    </row>
    <row r="6773" spans="1:30" hidden="1" x14ac:dyDescent="0.25">
      <c r="A6773" s="2">
        <v>7</v>
      </c>
      <c r="B6773" s="2">
        <v>2022</v>
      </c>
      <c r="C6773" s="4" t="str">
        <f>INDEX(Index!$B$1:$B$500,MATCH($F6773,Index!$A$1:$A$500,0)
)</f>
        <v>MIN</v>
      </c>
      <c r="D6773" s="4">
        <v>0</v>
      </c>
      <c r="E6773" s="141">
        <f t="shared" si="105"/>
        <v>-6.2515766131070336E-2</v>
      </c>
      <c r="F6773" s="3" t="s">
        <v>46</v>
      </c>
      <c r="G6773" s="3">
        <v>20</v>
      </c>
      <c r="H6773" s="125">
        <v>-6.2515766131070336E-2</v>
      </c>
      <c r="I6773" s="3"/>
      <c r="J6773" s="3"/>
      <c r="K6773" s="3" t="s">
        <v>117</v>
      </c>
      <c r="L6773" s="125">
        <v>8.2949915369783696E-3</v>
      </c>
      <c r="M6773" s="3">
        <v>15</v>
      </c>
      <c r="N6773" s="125">
        <v>4.4363647477532603E-2</v>
      </c>
      <c r="O6773" s="3">
        <v>24</v>
      </c>
      <c r="P6773" s="125">
        <v>-2.6447110190516099E-2</v>
      </c>
      <c r="Q6773" s="3">
        <v>22</v>
      </c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  <c r="AC6773" s="3"/>
      <c r="AD6773" s="3"/>
    </row>
    <row r="6774" spans="1:30" hidden="1" x14ac:dyDescent="0.25">
      <c r="A6774" s="2">
        <v>7</v>
      </c>
      <c r="B6774" s="2">
        <v>2022</v>
      </c>
      <c r="C6774" s="4" t="str">
        <f>INDEX(Index!$B$1:$B$500,MATCH($F6774,Index!$A$1:$A$500,0)
)</f>
        <v>LAR</v>
      </c>
      <c r="D6774" s="4">
        <v>0</v>
      </c>
      <c r="E6774" s="141">
        <f t="shared" si="105"/>
        <v>-7.7804092961631099E-2</v>
      </c>
      <c r="F6774" s="3" t="s">
        <v>42</v>
      </c>
      <c r="G6774" s="3">
        <v>21</v>
      </c>
      <c r="H6774" s="125">
        <v>-7.7804092961631099E-2</v>
      </c>
      <c r="I6774" s="3"/>
      <c r="J6774" s="3"/>
      <c r="K6774" s="3" t="s">
        <v>118</v>
      </c>
      <c r="L6774" s="125">
        <v>-0.122057848792109</v>
      </c>
      <c r="M6774" s="3">
        <v>27</v>
      </c>
      <c r="N6774" s="125">
        <v>-9.7673259509738E-2</v>
      </c>
      <c r="O6774" s="3">
        <v>6</v>
      </c>
      <c r="P6774" s="125">
        <v>-5.34195036792601E-2</v>
      </c>
      <c r="Q6774" s="3">
        <v>29</v>
      </c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  <c r="AC6774" s="3"/>
      <c r="AD6774" s="3"/>
    </row>
    <row r="6775" spans="1:30" hidden="1" x14ac:dyDescent="0.25">
      <c r="A6775" s="2">
        <v>7</v>
      </c>
      <c r="B6775" s="2">
        <v>2022</v>
      </c>
      <c r="C6775" s="4" t="str">
        <f>INDEX(Index!$B$1:$B$500,MATCH($F6775,Index!$A$1:$A$500,0)
)</f>
        <v>DEN</v>
      </c>
      <c r="D6775" s="4">
        <v>0</v>
      </c>
      <c r="E6775" s="141">
        <f t="shared" si="105"/>
        <v>-8.0872405547312509E-2</v>
      </c>
      <c r="F6775" s="3" t="s">
        <v>39</v>
      </c>
      <c r="G6775" s="3">
        <v>22</v>
      </c>
      <c r="H6775" s="125">
        <v>-8.0872405547312509E-2</v>
      </c>
      <c r="I6775" s="3"/>
      <c r="J6775" s="3"/>
      <c r="K6775" s="3" t="s">
        <v>123</v>
      </c>
      <c r="L6775" s="125">
        <v>-0.141997927552723</v>
      </c>
      <c r="M6775" s="3">
        <v>28</v>
      </c>
      <c r="N6775" s="125">
        <v>-0.12746497917521599</v>
      </c>
      <c r="O6775" s="3">
        <v>5</v>
      </c>
      <c r="P6775" s="125">
        <v>-6.6339457169805494E-2</v>
      </c>
      <c r="Q6775" s="3">
        <v>31</v>
      </c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  <c r="AC6775" s="3"/>
      <c r="AD6775" s="3"/>
    </row>
    <row r="6776" spans="1:30" hidden="1" x14ac:dyDescent="0.25">
      <c r="A6776" s="2">
        <v>7</v>
      </c>
      <c r="B6776" s="2">
        <v>2022</v>
      </c>
      <c r="C6776" s="4" t="str">
        <f>INDEX(Index!$B$1:$B$500,MATCH($F6776,Index!$A$1:$A$500,0)
)</f>
        <v>GB</v>
      </c>
      <c r="D6776" s="4">
        <v>0</v>
      </c>
      <c r="E6776" s="141">
        <f t="shared" si="105"/>
        <v>-9.1290248896263304E-2</v>
      </c>
      <c r="F6776" s="3" t="s">
        <v>20</v>
      </c>
      <c r="G6776" s="3">
        <v>23</v>
      </c>
      <c r="H6776" s="125">
        <v>-9.1290248896263304E-2</v>
      </c>
      <c r="I6776" s="3"/>
      <c r="J6776" s="3"/>
      <c r="K6776" s="3" t="s">
        <v>125</v>
      </c>
      <c r="L6776" s="125">
        <v>3.5476389442669003E-2</v>
      </c>
      <c r="M6776" s="3">
        <v>13</v>
      </c>
      <c r="N6776" s="125">
        <v>7.35915803741687E-2</v>
      </c>
      <c r="O6776" s="3">
        <v>27</v>
      </c>
      <c r="P6776" s="125">
        <v>-5.31750579647636E-2</v>
      </c>
      <c r="Q6776" s="3">
        <v>28</v>
      </c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  <c r="AC6776" s="3"/>
      <c r="AD6776" s="3"/>
    </row>
    <row r="6777" spans="1:30" hidden="1" x14ac:dyDescent="0.25">
      <c r="A6777" s="2">
        <v>7</v>
      </c>
      <c r="B6777" s="2">
        <v>2022</v>
      </c>
      <c r="C6777" s="4" t="str">
        <f>INDEX(Index!$B$1:$B$500,MATCH($F6777,Index!$A$1:$A$500,0)
)</f>
        <v>DET</v>
      </c>
      <c r="D6777" s="4">
        <v>0</v>
      </c>
      <c r="E6777" s="141">
        <f t="shared" si="105"/>
        <v>-9.751255639544501E-2</v>
      </c>
      <c r="F6777" s="3" t="s">
        <v>21</v>
      </c>
      <c r="G6777" s="3">
        <v>24</v>
      </c>
      <c r="H6777" s="125">
        <v>-9.751255639544501E-2</v>
      </c>
      <c r="I6777" s="3"/>
      <c r="J6777" s="3"/>
      <c r="K6777" s="3" t="s">
        <v>120</v>
      </c>
      <c r="L6777" s="125">
        <v>6.1533414227344797E-2</v>
      </c>
      <c r="M6777" s="3">
        <v>11</v>
      </c>
      <c r="N6777" s="125">
        <v>0.147115978293623</v>
      </c>
      <c r="O6777" s="3">
        <v>30</v>
      </c>
      <c r="P6777" s="125">
        <v>-1.19299923291668E-2</v>
      </c>
      <c r="Q6777" s="3">
        <v>17</v>
      </c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  <c r="AC6777" s="3"/>
      <c r="AD6777" s="3"/>
    </row>
    <row r="6778" spans="1:30" hidden="1" x14ac:dyDescent="0.25">
      <c r="A6778" s="2">
        <v>7</v>
      </c>
      <c r="B6778" s="2">
        <v>2022</v>
      </c>
      <c r="C6778" s="4" t="str">
        <f>INDEX(Index!$B$1:$B$500,MATCH($F6778,Index!$A$1:$A$500,0)
)</f>
        <v>PIT</v>
      </c>
      <c r="D6778" s="4">
        <v>0</v>
      </c>
      <c r="E6778" s="141">
        <f t="shared" si="105"/>
        <v>-0.10095027111207995</v>
      </c>
      <c r="F6778" s="3" t="s">
        <v>32</v>
      </c>
      <c r="G6778" s="3">
        <v>25</v>
      </c>
      <c r="H6778" s="125">
        <v>-0.10095027111207995</v>
      </c>
      <c r="I6778" s="3"/>
      <c r="J6778" s="3"/>
      <c r="K6778" s="3" t="s">
        <v>123</v>
      </c>
      <c r="L6778" s="125">
        <v>-7.7732541042802694E-2</v>
      </c>
      <c r="M6778" s="3">
        <v>23</v>
      </c>
      <c r="N6778" s="125">
        <v>8.22242050066525E-3</v>
      </c>
      <c r="O6778" s="3">
        <v>14</v>
      </c>
      <c r="P6778" s="125">
        <v>-1.4995309568612E-2</v>
      </c>
      <c r="Q6778" s="3">
        <v>20</v>
      </c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  <c r="AC6778" s="3"/>
      <c r="AD6778" s="3"/>
    </row>
    <row r="6779" spans="1:30" hidden="1" x14ac:dyDescent="0.25">
      <c r="A6779" s="2">
        <v>7</v>
      </c>
      <c r="B6779" s="2">
        <v>2022</v>
      </c>
      <c r="C6779" s="4" t="str">
        <f>INDEX(Index!$B$1:$B$500,MATCH($F6779,Index!$A$1:$A$500,0)
)</f>
        <v>NO</v>
      </c>
      <c r="D6779" s="4">
        <v>0</v>
      </c>
      <c r="E6779" s="141">
        <f t="shared" si="105"/>
        <v>-0.15290926869709481</v>
      </c>
      <c r="F6779" s="3" t="s">
        <v>27</v>
      </c>
      <c r="G6779" s="3">
        <v>26</v>
      </c>
      <c r="H6779" s="125">
        <v>-0.15290926869709481</v>
      </c>
      <c r="I6779" s="3"/>
      <c r="J6779" s="3"/>
      <c r="K6779" s="3" t="s">
        <v>123</v>
      </c>
      <c r="L6779" s="125">
        <v>-3.1961398002627602E-2</v>
      </c>
      <c r="M6779" s="3">
        <v>19</v>
      </c>
      <c r="N6779" s="125">
        <v>6.2592395307124404E-2</v>
      </c>
      <c r="O6779" s="3">
        <v>26</v>
      </c>
      <c r="P6779" s="125">
        <v>-5.8355475387342801E-2</v>
      </c>
      <c r="Q6779" s="3">
        <v>30</v>
      </c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3"/>
    </row>
    <row r="6780" spans="1:30" hidden="1" x14ac:dyDescent="0.25">
      <c r="A6780" s="2">
        <v>7</v>
      </c>
      <c r="B6780" s="2">
        <v>2022</v>
      </c>
      <c r="C6780" s="4" t="str">
        <f>INDEX(Index!$B$1:$B$500,MATCH($F6780,Index!$A$1:$A$500,0)
)</f>
        <v>ARI</v>
      </c>
      <c r="D6780" s="4">
        <v>0</v>
      </c>
      <c r="E6780" s="141">
        <f t="shared" si="105"/>
        <v>-0.16152091173169081</v>
      </c>
      <c r="F6780" s="3" t="s">
        <v>23</v>
      </c>
      <c r="G6780" s="3">
        <v>27</v>
      </c>
      <c r="H6780" s="125">
        <v>-0.16152091173169081</v>
      </c>
      <c r="I6780" s="3"/>
      <c r="J6780" s="3"/>
      <c r="K6780" s="3" t="s">
        <v>125</v>
      </c>
      <c r="L6780" s="125">
        <v>-9.1421762905936593E-2</v>
      </c>
      <c r="M6780" s="3">
        <v>24</v>
      </c>
      <c r="N6780" s="125">
        <v>2.7425829171836998E-2</v>
      </c>
      <c r="O6780" s="3">
        <v>18</v>
      </c>
      <c r="P6780" s="125">
        <v>-4.2673319653917199E-2</v>
      </c>
      <c r="Q6780" s="3">
        <v>27</v>
      </c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  <c r="AC6780" s="3"/>
      <c r="AD6780" s="3"/>
    </row>
    <row r="6781" spans="1:30" hidden="1" x14ac:dyDescent="0.25">
      <c r="A6781" s="2">
        <v>7</v>
      </c>
      <c r="B6781" s="2">
        <v>2022</v>
      </c>
      <c r="C6781" s="4" t="str">
        <f>INDEX(Index!$B$1:$B$500,MATCH($F6781,Index!$A$1:$A$500,0)
)</f>
        <v>CHI</v>
      </c>
      <c r="D6781" s="4">
        <v>0</v>
      </c>
      <c r="E6781" s="141">
        <f t="shared" si="105"/>
        <v>-0.18107599719722431</v>
      </c>
      <c r="F6781" s="3" t="s">
        <v>64</v>
      </c>
      <c r="G6781" s="3">
        <v>28</v>
      </c>
      <c r="H6781" s="125">
        <v>-0.18107599719722431</v>
      </c>
      <c r="I6781" s="3"/>
      <c r="J6781" s="3"/>
      <c r="K6781" s="3" t="s">
        <v>125</v>
      </c>
      <c r="L6781" s="125">
        <v>-0.16728816323367701</v>
      </c>
      <c r="M6781" s="3">
        <v>29</v>
      </c>
      <c r="N6781" s="125">
        <v>3.4419488961330402E-2</v>
      </c>
      <c r="O6781" s="3">
        <v>20</v>
      </c>
      <c r="P6781" s="125">
        <v>2.0631654997783098E-2</v>
      </c>
      <c r="Q6781" s="3">
        <v>5</v>
      </c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  <c r="AC6781" s="3"/>
      <c r="AD6781" s="3"/>
    </row>
    <row r="6782" spans="1:30" hidden="1" x14ac:dyDescent="0.25">
      <c r="A6782" s="2">
        <v>7</v>
      </c>
      <c r="B6782" s="2">
        <v>2022</v>
      </c>
      <c r="C6782" s="4" t="str">
        <f>INDEX(Index!$B$1:$B$500,MATCH($F6782,Index!$A$1:$A$500,0)
)</f>
        <v>WAS</v>
      </c>
      <c r="D6782" s="4">
        <v>0</v>
      </c>
      <c r="E6782" s="141">
        <f t="shared" si="105"/>
        <v>-0.18287645914409176</v>
      </c>
      <c r="F6782" s="3" t="s">
        <v>26</v>
      </c>
      <c r="G6782" s="3">
        <v>29</v>
      </c>
      <c r="H6782" s="125">
        <v>-0.18287645914409176</v>
      </c>
      <c r="I6782" s="3"/>
      <c r="J6782" s="3"/>
      <c r="K6782" s="3" t="s">
        <v>125</v>
      </c>
      <c r="L6782" s="125">
        <v>-0.180529975738974</v>
      </c>
      <c r="M6782" s="3">
        <v>30</v>
      </c>
      <c r="N6782" s="125">
        <v>1.16120846626917E-2</v>
      </c>
      <c r="O6782" s="3">
        <v>15</v>
      </c>
      <c r="P6782" s="125">
        <v>9.2656012575739397E-3</v>
      </c>
      <c r="Q6782" s="3">
        <v>8</v>
      </c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  <c r="AC6782" s="3"/>
      <c r="AD6782" s="3"/>
    </row>
    <row r="6783" spans="1:30" hidden="1" x14ac:dyDescent="0.25">
      <c r="A6783" s="2">
        <v>7</v>
      </c>
      <c r="B6783" s="2">
        <v>2022</v>
      </c>
      <c r="C6783" s="4" t="str">
        <f>INDEX(Index!$B$1:$B$500,MATCH($F6783,Index!$A$1:$A$500,0)
)</f>
        <v>CAR</v>
      </c>
      <c r="D6783" s="4">
        <v>0</v>
      </c>
      <c r="E6783" s="141">
        <f t="shared" si="105"/>
        <v>-0.23851512582079554</v>
      </c>
      <c r="F6783" s="3" t="s">
        <v>51</v>
      </c>
      <c r="G6783" s="3">
        <v>30</v>
      </c>
      <c r="H6783" s="125">
        <v>-0.23851512582079554</v>
      </c>
      <c r="I6783" s="3"/>
      <c r="J6783" s="3"/>
      <c r="K6783" s="3" t="s">
        <v>123</v>
      </c>
      <c r="L6783" s="125">
        <v>-0.19758248158215599</v>
      </c>
      <c r="M6783" s="3">
        <v>31</v>
      </c>
      <c r="N6783" s="125">
        <v>3.45339811675551E-2</v>
      </c>
      <c r="O6783" s="3">
        <v>21</v>
      </c>
      <c r="P6783" s="125">
        <v>-6.3986630710844497E-3</v>
      </c>
      <c r="Q6783" s="3">
        <v>13</v>
      </c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  <c r="AC6783" s="3"/>
      <c r="AD6783" s="3"/>
    </row>
    <row r="6784" spans="1:30" hidden="1" x14ac:dyDescent="0.25">
      <c r="A6784" s="2">
        <v>7</v>
      </c>
      <c r="B6784" s="2">
        <v>2022</v>
      </c>
      <c r="C6784" s="4" t="str">
        <f>INDEX(Index!$B$1:$B$500,MATCH($F6784,Index!$A$1:$A$500,0)
)</f>
        <v>HOU</v>
      </c>
      <c r="D6784" s="4">
        <v>0</v>
      </c>
      <c r="E6784" s="141">
        <f t="shared" si="105"/>
        <v>-0.26525567253283272</v>
      </c>
      <c r="F6784" s="3" t="s">
        <v>49</v>
      </c>
      <c r="G6784" s="3">
        <v>31</v>
      </c>
      <c r="H6784" s="125">
        <v>-0.26525567253283272</v>
      </c>
      <c r="I6784" s="3"/>
      <c r="J6784" s="3"/>
      <c r="K6784" s="3" t="s">
        <v>326</v>
      </c>
      <c r="L6784" s="125">
        <v>-0.11396945146789</v>
      </c>
      <c r="M6784" s="3">
        <v>26</v>
      </c>
      <c r="N6784" s="125">
        <v>0.171878115650997</v>
      </c>
      <c r="O6784" s="3">
        <v>32</v>
      </c>
      <c r="P6784" s="125">
        <v>2.0591894586054298E-2</v>
      </c>
      <c r="Q6784" s="3">
        <v>6</v>
      </c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3"/>
      <c r="AD6784" s="3"/>
    </row>
    <row r="6785" spans="1:30" hidden="1" x14ac:dyDescent="0.25">
      <c r="A6785" s="2">
        <v>7</v>
      </c>
      <c r="B6785" s="2">
        <v>2022</v>
      </c>
      <c r="C6785" s="4" t="str">
        <f>INDEX(Index!$B$1:$B$500,MATCH($F6785,Index!$A$1:$A$500,0)
)</f>
        <v>IND</v>
      </c>
      <c r="D6785" s="4">
        <v>0</v>
      </c>
      <c r="E6785" s="141">
        <f t="shared" si="105"/>
        <v>-0.27001008584162839</v>
      </c>
      <c r="F6785" s="3" t="s">
        <v>35</v>
      </c>
      <c r="G6785" s="3">
        <v>32</v>
      </c>
      <c r="H6785" s="125">
        <v>-0.27001008584162839</v>
      </c>
      <c r="I6785" s="3"/>
      <c r="J6785" s="3"/>
      <c r="K6785" s="3" t="s">
        <v>268</v>
      </c>
      <c r="L6785" s="125">
        <v>-0.22667282053100801</v>
      </c>
      <c r="M6785" s="3">
        <v>32</v>
      </c>
      <c r="N6785" s="125">
        <v>2.65409949609316E-2</v>
      </c>
      <c r="O6785" s="3">
        <v>17</v>
      </c>
      <c r="P6785" s="125">
        <v>-1.6796270349688801E-2</v>
      </c>
      <c r="Q6785" s="3">
        <v>21</v>
      </c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  <c r="AC6785" s="3"/>
      <c r="AD6785" s="3"/>
    </row>
    <row r="6786" spans="1:30" hidden="1" x14ac:dyDescent="0.25">
      <c r="A6786" s="2">
        <v>8</v>
      </c>
      <c r="B6786" s="2">
        <v>2022</v>
      </c>
      <c r="C6786" s="4" t="str">
        <f>INDEX(Index!$B$1:$B$500,MATCH($F6786,Index!$A$1:$A$500,0)
)</f>
        <v>BUF</v>
      </c>
      <c r="D6786" s="4">
        <v>0</v>
      </c>
      <c r="E6786" s="141">
        <f t="shared" ref="E6786:E6849" si="106">IF(D6786=1,H6786/100,H6786)</f>
        <v>0.42270602261639822</v>
      </c>
      <c r="F6786" s="3" t="s">
        <v>0</v>
      </c>
      <c r="G6786" s="3">
        <v>1</v>
      </c>
      <c r="H6786" s="125">
        <v>0.42270602261639822</v>
      </c>
      <c r="I6786" s="3"/>
      <c r="J6786" s="3"/>
      <c r="K6786" s="3" t="s">
        <v>127</v>
      </c>
      <c r="L6786" s="125">
        <v>0.17188656181734999</v>
      </c>
      <c r="M6786" s="3">
        <v>2</v>
      </c>
      <c r="N6786" s="125">
        <v>-0.22652411930146299</v>
      </c>
      <c r="O6786" s="3">
        <v>2</v>
      </c>
      <c r="P6786" s="125">
        <v>2.4295341497585301E-2</v>
      </c>
      <c r="Q6786" s="3">
        <v>3</v>
      </c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  <c r="AC6786" s="3"/>
      <c r="AD6786" s="3"/>
    </row>
    <row r="6787" spans="1:30" hidden="1" x14ac:dyDescent="0.25">
      <c r="A6787" s="2">
        <v>8</v>
      </c>
      <c r="B6787" s="2">
        <v>2022</v>
      </c>
      <c r="C6787" s="4" t="str">
        <f>INDEX(Index!$B$1:$B$500,MATCH($F6787,Index!$A$1:$A$500,0)
)</f>
        <v>PHI</v>
      </c>
      <c r="D6787" s="4">
        <v>0</v>
      </c>
      <c r="E6787" s="141">
        <f t="shared" si="106"/>
        <v>0.35620765456499182</v>
      </c>
      <c r="F6787" s="3" t="s">
        <v>7</v>
      </c>
      <c r="G6787" s="3">
        <v>2</v>
      </c>
      <c r="H6787" s="125">
        <v>0.35620765456499182</v>
      </c>
      <c r="I6787" s="3"/>
      <c r="J6787" s="3"/>
      <c r="K6787" s="3" t="s">
        <v>217</v>
      </c>
      <c r="L6787" s="125">
        <v>0.14807376883234299</v>
      </c>
      <c r="M6787" s="3">
        <v>5</v>
      </c>
      <c r="N6787" s="125">
        <v>-0.23927103600706301</v>
      </c>
      <c r="O6787" s="3">
        <v>1</v>
      </c>
      <c r="P6787" s="125">
        <v>-3.1137150274414199E-2</v>
      </c>
      <c r="Q6787" s="3">
        <v>24</v>
      </c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  <c r="AC6787" s="3"/>
      <c r="AD6787" s="3"/>
    </row>
    <row r="6788" spans="1:30" hidden="1" x14ac:dyDescent="0.25">
      <c r="A6788" s="2">
        <v>8</v>
      </c>
      <c r="B6788" s="2">
        <v>2022</v>
      </c>
      <c r="C6788" s="4" t="str">
        <f>INDEX(Index!$B$1:$B$500,MATCH($F6788,Index!$A$1:$A$500,0)
)</f>
        <v>BAL</v>
      </c>
      <c r="D6788" s="4">
        <v>0</v>
      </c>
      <c r="E6788" s="141">
        <f t="shared" si="106"/>
        <v>0.24823617358131081</v>
      </c>
      <c r="F6788" s="3" t="s">
        <v>18</v>
      </c>
      <c r="G6788" s="3">
        <v>3</v>
      </c>
      <c r="H6788" s="125">
        <v>0.24823617358131081</v>
      </c>
      <c r="I6788" s="3"/>
      <c r="J6788" s="3"/>
      <c r="K6788" s="3" t="s">
        <v>128</v>
      </c>
      <c r="L6788" s="125">
        <v>0.17126325181622601</v>
      </c>
      <c r="M6788" s="3">
        <v>3</v>
      </c>
      <c r="N6788" s="125">
        <v>-1.7133044034095601E-2</v>
      </c>
      <c r="O6788" s="3">
        <v>13</v>
      </c>
      <c r="P6788" s="125">
        <v>5.9839877730989199E-2</v>
      </c>
      <c r="Q6788" s="3">
        <v>1</v>
      </c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  <c r="AC6788" s="3"/>
      <c r="AD6788" s="3"/>
    </row>
    <row r="6789" spans="1:30" hidden="1" x14ac:dyDescent="0.25">
      <c r="A6789" s="2">
        <v>8</v>
      </c>
      <c r="B6789" s="2">
        <v>2022</v>
      </c>
      <c r="C6789" s="4" t="str">
        <f>INDEX(Index!$B$1:$B$500,MATCH($F6789,Index!$A$1:$A$500,0)
)</f>
        <v>DAL</v>
      </c>
      <c r="D6789" s="4">
        <v>0</v>
      </c>
      <c r="E6789" s="141">
        <f t="shared" si="106"/>
        <v>0.24805113076435292</v>
      </c>
      <c r="F6789" s="3" t="s">
        <v>3</v>
      </c>
      <c r="G6789" s="3">
        <v>4</v>
      </c>
      <c r="H6789" s="125">
        <v>0.24805113076435292</v>
      </c>
      <c r="I6789" s="3"/>
      <c r="J6789" s="3"/>
      <c r="K6789" s="3" t="s">
        <v>133</v>
      </c>
      <c r="L6789" s="125">
        <v>7.1788036350951906E-2</v>
      </c>
      <c r="M6789" s="3">
        <v>10</v>
      </c>
      <c r="N6789" s="125">
        <v>-0.14571666290410801</v>
      </c>
      <c r="O6789" s="3">
        <v>3</v>
      </c>
      <c r="P6789" s="125">
        <v>3.0546431509292999E-2</v>
      </c>
      <c r="Q6789" s="3">
        <v>2</v>
      </c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  <c r="AC6789" s="3"/>
      <c r="AD6789" s="3"/>
    </row>
    <row r="6790" spans="1:30" hidden="1" x14ac:dyDescent="0.25">
      <c r="A6790" s="2">
        <v>8</v>
      </c>
      <c r="B6790" s="2">
        <v>2022</v>
      </c>
      <c r="C6790" s="4" t="str">
        <f>INDEX(Index!$B$1:$B$500,MATCH($F6790,Index!$A$1:$A$500,0)
)</f>
        <v>KC</v>
      </c>
      <c r="D6790" s="4">
        <v>0</v>
      </c>
      <c r="E6790" s="141">
        <f t="shared" si="106"/>
        <v>0.23556795673627368</v>
      </c>
      <c r="F6790" s="3" t="s">
        <v>5</v>
      </c>
      <c r="G6790" s="3">
        <v>5</v>
      </c>
      <c r="H6790" s="125">
        <v>0.23556795673627368</v>
      </c>
      <c r="I6790" s="3"/>
      <c r="J6790" s="3"/>
      <c r="K6790" s="3" t="s">
        <v>121</v>
      </c>
      <c r="L6790" s="125">
        <v>0.27862660554532398</v>
      </c>
      <c r="M6790" s="3">
        <v>1</v>
      </c>
      <c r="N6790" s="125">
        <v>2.8806073548071898E-2</v>
      </c>
      <c r="O6790" s="3">
        <v>18</v>
      </c>
      <c r="P6790" s="125">
        <v>-1.42525752609784E-2</v>
      </c>
      <c r="Q6790" s="3">
        <v>20</v>
      </c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  <c r="AC6790" s="3"/>
      <c r="AD6790" s="3"/>
    </row>
    <row r="6791" spans="1:30" hidden="1" x14ac:dyDescent="0.25">
      <c r="A6791" s="2">
        <v>8</v>
      </c>
      <c r="B6791" s="2">
        <v>2022</v>
      </c>
      <c r="C6791" s="4" t="str">
        <f>INDEX(Index!$B$1:$B$500,MATCH($F6791,Index!$A$1:$A$500,0)
)</f>
        <v>SEA</v>
      </c>
      <c r="D6791" s="4">
        <v>0</v>
      </c>
      <c r="E6791" s="141">
        <f t="shared" si="106"/>
        <v>0.16662453886461109</v>
      </c>
      <c r="F6791" s="3" t="s">
        <v>30</v>
      </c>
      <c r="G6791" s="3">
        <v>6</v>
      </c>
      <c r="H6791" s="125">
        <v>0.16662453886461109</v>
      </c>
      <c r="I6791" s="3"/>
      <c r="J6791" s="3"/>
      <c r="K6791" s="3" t="s">
        <v>128</v>
      </c>
      <c r="L6791" s="125">
        <v>0.12625334315136399</v>
      </c>
      <c r="M6791" s="3">
        <v>6</v>
      </c>
      <c r="N6791" s="125">
        <v>-3.2172280879870702E-2</v>
      </c>
      <c r="O6791" s="3">
        <v>12</v>
      </c>
      <c r="P6791" s="125">
        <v>8.1989148333764007E-3</v>
      </c>
      <c r="Q6791" s="3">
        <v>8</v>
      </c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  <c r="AC6791" s="3"/>
      <c r="AD6791" s="3"/>
    </row>
    <row r="6792" spans="1:30" hidden="1" x14ac:dyDescent="0.25">
      <c r="A6792" s="2">
        <v>8</v>
      </c>
      <c r="B6792" s="2">
        <v>2022</v>
      </c>
      <c r="C6792" s="4" t="str">
        <f>INDEX(Index!$B$1:$B$500,MATCH($F6792,Index!$A$1:$A$500,0)
)</f>
        <v>SF</v>
      </c>
      <c r="D6792" s="4">
        <v>0</v>
      </c>
      <c r="E6792" s="141">
        <f t="shared" si="106"/>
        <v>0.10730415921085611</v>
      </c>
      <c r="F6792" s="3" t="s">
        <v>1</v>
      </c>
      <c r="G6792" s="3">
        <v>7</v>
      </c>
      <c r="H6792" s="125">
        <v>0.10730415921085611</v>
      </c>
      <c r="I6792" s="3"/>
      <c r="J6792" s="3"/>
      <c r="K6792" s="3" t="s">
        <v>131</v>
      </c>
      <c r="L6792" s="125">
        <v>4.70278728388136E-2</v>
      </c>
      <c r="M6792" s="3">
        <v>12</v>
      </c>
      <c r="N6792" s="125">
        <v>-8.6487203003104807E-2</v>
      </c>
      <c r="O6792" s="3">
        <v>6</v>
      </c>
      <c r="P6792" s="125">
        <v>-2.62109166310623E-2</v>
      </c>
      <c r="Q6792" s="3">
        <v>21</v>
      </c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  <c r="AC6792" s="3"/>
      <c r="AD6792" s="3"/>
    </row>
    <row r="6793" spans="1:30" hidden="1" x14ac:dyDescent="0.25">
      <c r="A6793" s="2">
        <v>8</v>
      </c>
      <c r="B6793" s="2">
        <v>2022</v>
      </c>
      <c r="C6793" s="4" t="str">
        <f>INDEX(Index!$B$1:$B$500,MATCH($F6793,Index!$A$1:$A$500,0)
)</f>
        <v>CLE</v>
      </c>
      <c r="D6793" s="4">
        <v>0</v>
      </c>
      <c r="E6793" s="141">
        <f t="shared" si="106"/>
        <v>6.7466095643145402E-2</v>
      </c>
      <c r="F6793" s="3" t="s">
        <v>10</v>
      </c>
      <c r="G6793" s="3">
        <v>8</v>
      </c>
      <c r="H6793" s="125">
        <v>6.7466095643145402E-2</v>
      </c>
      <c r="I6793" s="3"/>
      <c r="J6793" s="3"/>
      <c r="K6793" s="3" t="s">
        <v>129</v>
      </c>
      <c r="L6793" s="125">
        <v>0.12445739590689101</v>
      </c>
      <c r="M6793" s="3">
        <v>7</v>
      </c>
      <c r="N6793" s="125">
        <v>2.53656334804859E-2</v>
      </c>
      <c r="O6793" s="3">
        <v>17</v>
      </c>
      <c r="P6793" s="125">
        <v>-3.1625666783259697E-2</v>
      </c>
      <c r="Q6793" s="3">
        <v>25</v>
      </c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  <c r="AC6793" s="3"/>
      <c r="AD6793" s="3"/>
    </row>
    <row r="6794" spans="1:30" hidden="1" x14ac:dyDescent="0.25">
      <c r="A6794" s="2">
        <v>8</v>
      </c>
      <c r="B6794" s="2">
        <v>2022</v>
      </c>
      <c r="C6794" s="4" t="str">
        <f>INDEX(Index!$B$1:$B$500,MATCH($F6794,Index!$A$1:$A$500,0)
)</f>
        <v>TB</v>
      </c>
      <c r="D6794" s="4">
        <v>0</v>
      </c>
      <c r="E6794" s="141">
        <f t="shared" si="106"/>
        <v>5.7181276381545895E-2</v>
      </c>
      <c r="F6794" s="3" t="s">
        <v>38</v>
      </c>
      <c r="G6794" s="3">
        <v>9</v>
      </c>
      <c r="H6794" s="125">
        <v>5.7181276381545895E-2</v>
      </c>
      <c r="I6794" s="3"/>
      <c r="J6794" s="3"/>
      <c r="K6794" s="3" t="s">
        <v>129</v>
      </c>
      <c r="L6794" s="125">
        <v>-1.8905136396097099E-2</v>
      </c>
      <c r="M6794" s="3">
        <v>18</v>
      </c>
      <c r="N6794" s="125">
        <v>-0.10548198974982</v>
      </c>
      <c r="O6794" s="3">
        <v>5</v>
      </c>
      <c r="P6794" s="125">
        <v>-2.9395576972176998E-2</v>
      </c>
      <c r="Q6794" s="3">
        <v>23</v>
      </c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  <c r="AC6794" s="3"/>
      <c r="AD6794" s="3"/>
    </row>
    <row r="6795" spans="1:30" hidden="1" x14ac:dyDescent="0.25">
      <c r="A6795" s="2">
        <v>8</v>
      </c>
      <c r="B6795" s="2">
        <v>2022</v>
      </c>
      <c r="C6795" s="4" t="str">
        <f>INDEX(Index!$B$1:$B$500,MATCH($F6795,Index!$A$1:$A$500,0)
)</f>
        <v>CIN</v>
      </c>
      <c r="D6795" s="4">
        <v>0</v>
      </c>
      <c r="E6795" s="141">
        <f t="shared" si="106"/>
        <v>2.1008188102016198E-2</v>
      </c>
      <c r="F6795" s="3" t="s">
        <v>24</v>
      </c>
      <c r="G6795" s="3">
        <v>10</v>
      </c>
      <c r="H6795" s="125">
        <v>2.1008188102016198E-2</v>
      </c>
      <c r="I6795" s="3"/>
      <c r="J6795" s="3"/>
      <c r="K6795" s="3" t="s">
        <v>131</v>
      </c>
      <c r="L6795" s="125">
        <v>-2.3354221314825799E-2</v>
      </c>
      <c r="M6795" s="3">
        <v>20</v>
      </c>
      <c r="N6795" s="125">
        <v>-7.2875169734113399E-2</v>
      </c>
      <c r="O6795" s="3">
        <v>9</v>
      </c>
      <c r="P6795" s="125">
        <v>-2.8512760317271402E-2</v>
      </c>
      <c r="Q6795" s="3">
        <v>22</v>
      </c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  <c r="AC6795" s="3"/>
      <c r="AD6795" s="3"/>
    </row>
    <row r="6796" spans="1:30" hidden="1" x14ac:dyDescent="0.25">
      <c r="A6796" s="2">
        <v>8</v>
      </c>
      <c r="B6796" s="2">
        <v>2022</v>
      </c>
      <c r="C6796" s="4" t="str">
        <f>INDEX(Index!$B$1:$B$500,MATCH($F6796,Index!$A$1:$A$500,0)
)</f>
        <v>MIA</v>
      </c>
      <c r="D6796" s="4">
        <v>0</v>
      </c>
      <c r="E6796" s="141">
        <f t="shared" si="106"/>
        <v>1.4096593380875912E-2</v>
      </c>
      <c r="F6796" s="3" t="s">
        <v>4</v>
      </c>
      <c r="G6796" s="3">
        <v>11</v>
      </c>
      <c r="H6796" s="125">
        <v>1.4096593380875912E-2</v>
      </c>
      <c r="I6796" s="3"/>
      <c r="J6796" s="3"/>
      <c r="K6796" s="3" t="s">
        <v>128</v>
      </c>
      <c r="L6796" s="125">
        <v>0.14894408503784701</v>
      </c>
      <c r="M6796" s="3">
        <v>4</v>
      </c>
      <c r="N6796" s="125">
        <v>7.3937768678619495E-2</v>
      </c>
      <c r="O6796" s="3">
        <v>27</v>
      </c>
      <c r="P6796" s="125">
        <v>-6.0909722978351601E-2</v>
      </c>
      <c r="Q6796" s="3">
        <v>32</v>
      </c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3"/>
      <c r="AD6796" s="3"/>
    </row>
    <row r="6797" spans="1:30" hidden="1" x14ac:dyDescent="0.25">
      <c r="A6797" s="2">
        <v>8</v>
      </c>
      <c r="B6797" s="2">
        <v>2022</v>
      </c>
      <c r="C6797" s="4" t="str">
        <f>INDEX(Index!$B$1:$B$500,MATCH($F6797,Index!$A$1:$A$500,0)
)</f>
        <v>NE</v>
      </c>
      <c r="D6797" s="4">
        <v>0</v>
      </c>
      <c r="E6797" s="141">
        <f t="shared" si="106"/>
        <v>7.1311977882807919E-3</v>
      </c>
      <c r="F6797" s="3" t="s">
        <v>17</v>
      </c>
      <c r="G6797" s="3">
        <v>12</v>
      </c>
      <c r="H6797" s="125">
        <v>7.1311977882807919E-3</v>
      </c>
      <c r="I6797" s="3"/>
      <c r="J6797" s="3"/>
      <c r="K6797" s="3" t="s">
        <v>131</v>
      </c>
      <c r="L6797" s="125">
        <v>-9.1862391361633405E-2</v>
      </c>
      <c r="M6797" s="3">
        <v>24</v>
      </c>
      <c r="N6797" s="125">
        <v>-8.4459502081688898E-2</v>
      </c>
      <c r="O6797" s="3">
        <v>7</v>
      </c>
      <c r="P6797" s="125">
        <v>1.45340870682253E-2</v>
      </c>
      <c r="Q6797" s="3">
        <v>7</v>
      </c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3"/>
      <c r="AD6797" s="3"/>
    </row>
    <row r="6798" spans="1:30" hidden="1" x14ac:dyDescent="0.25">
      <c r="A6798" s="2">
        <v>8</v>
      </c>
      <c r="B6798" s="2">
        <v>2022</v>
      </c>
      <c r="C6798" s="4" t="str">
        <f>INDEX(Index!$B$1:$B$500,MATCH($F6798,Index!$A$1:$A$500,0)
)</f>
        <v>LAC</v>
      </c>
      <c r="D6798" s="4">
        <v>0</v>
      </c>
      <c r="E6798" s="141">
        <f t="shared" si="106"/>
        <v>4.8481044057916197E-3</v>
      </c>
      <c r="F6798" s="3" t="s">
        <v>28</v>
      </c>
      <c r="G6798" s="3">
        <v>13</v>
      </c>
      <c r="H6798" s="125">
        <v>4.8481044057916197E-3</v>
      </c>
      <c r="I6798" s="3"/>
      <c r="J6798" s="3"/>
      <c r="K6798" s="3" t="s">
        <v>122</v>
      </c>
      <c r="L6798" s="125">
        <v>1.44443070907678E-2</v>
      </c>
      <c r="M6798" s="3">
        <v>16</v>
      </c>
      <c r="N6798" s="125">
        <v>1.22073786509276E-2</v>
      </c>
      <c r="O6798" s="3">
        <v>16</v>
      </c>
      <c r="P6798" s="125">
        <v>2.6111759659514198E-3</v>
      </c>
      <c r="Q6798" s="3">
        <v>12</v>
      </c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3"/>
      <c r="AD6798" s="3"/>
    </row>
    <row r="6799" spans="1:30" hidden="1" x14ac:dyDescent="0.25">
      <c r="A6799" s="2">
        <v>8</v>
      </c>
      <c r="B6799" s="2">
        <v>2022</v>
      </c>
      <c r="C6799" s="4" t="str">
        <f>INDEX(Index!$B$1:$B$500,MATCH($F6799,Index!$A$1:$A$500,0)
)</f>
        <v>NYJ</v>
      </c>
      <c r="D6799" s="4">
        <v>0</v>
      </c>
      <c r="E6799" s="141">
        <f t="shared" si="106"/>
        <v>-2.2691856372288662E-2</v>
      </c>
      <c r="F6799" s="3" t="s">
        <v>9</v>
      </c>
      <c r="G6799" s="3">
        <v>14</v>
      </c>
      <c r="H6799" s="125">
        <v>-2.2691856372288662E-2</v>
      </c>
      <c r="I6799" s="3"/>
      <c r="J6799" s="3"/>
      <c r="K6799" s="3" t="s">
        <v>128</v>
      </c>
      <c r="L6799" s="125">
        <v>-0.104180380039223</v>
      </c>
      <c r="M6799" s="3">
        <v>25</v>
      </c>
      <c r="N6799" s="125">
        <v>-7.6030585033258602E-2</v>
      </c>
      <c r="O6799" s="3">
        <v>8</v>
      </c>
      <c r="P6799" s="125">
        <v>5.4579386336757402E-3</v>
      </c>
      <c r="Q6799" s="3">
        <v>11</v>
      </c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  <c r="AC6799" s="3"/>
      <c r="AD6799" s="3"/>
    </row>
    <row r="6800" spans="1:30" hidden="1" x14ac:dyDescent="0.25">
      <c r="A6800" s="2">
        <v>8</v>
      </c>
      <c r="B6800" s="2">
        <v>2022</v>
      </c>
      <c r="C6800" s="4" t="str">
        <f>INDEX(Index!$B$1:$B$500,MATCH($F6800,Index!$A$1:$A$500,0)
)</f>
        <v>DEN</v>
      </c>
      <c r="D6800" s="4">
        <v>0</v>
      </c>
      <c r="E6800" s="141">
        <f t="shared" si="106"/>
        <v>-3.9373794377648701E-2</v>
      </c>
      <c r="F6800" s="3" t="s">
        <v>39</v>
      </c>
      <c r="G6800" s="3">
        <v>15</v>
      </c>
      <c r="H6800" s="125">
        <v>-3.9373794377648701E-2</v>
      </c>
      <c r="I6800" s="3"/>
      <c r="J6800" s="3"/>
      <c r="K6800" s="3" t="s">
        <v>129</v>
      </c>
      <c r="L6800" s="125">
        <v>-0.12243396761641</v>
      </c>
      <c r="M6800" s="3">
        <v>27</v>
      </c>
      <c r="N6800" s="125">
        <v>-0.140449500854718</v>
      </c>
      <c r="O6800" s="3">
        <v>4</v>
      </c>
      <c r="P6800" s="125">
        <v>-5.7389327615956699E-2</v>
      </c>
      <c r="Q6800" s="3">
        <v>29</v>
      </c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  <c r="AC6800" s="3"/>
      <c r="AD6800" s="3"/>
    </row>
    <row r="6801" spans="1:30" hidden="1" x14ac:dyDescent="0.25">
      <c r="A6801" s="2">
        <v>8</v>
      </c>
      <c r="B6801" s="2">
        <v>2022</v>
      </c>
      <c r="C6801" s="4" t="str">
        <f>INDEX(Index!$B$1:$B$500,MATCH($F6801,Index!$A$1:$A$500,0)
)</f>
        <v>JAX</v>
      </c>
      <c r="D6801" s="4">
        <v>0</v>
      </c>
      <c r="E6801" s="141">
        <f t="shared" si="106"/>
        <v>-4.2869546156593628E-2</v>
      </c>
      <c r="F6801" s="3" t="s">
        <v>12</v>
      </c>
      <c r="G6801" s="3">
        <v>16</v>
      </c>
      <c r="H6801" s="125">
        <v>-4.2869546156593628E-2</v>
      </c>
      <c r="I6801" s="3"/>
      <c r="J6801" s="3"/>
      <c r="K6801" s="3" t="s">
        <v>130</v>
      </c>
      <c r="L6801" s="125">
        <v>1.52863397173981E-2</v>
      </c>
      <c r="M6801" s="3">
        <v>15</v>
      </c>
      <c r="N6801" s="125">
        <v>6.3763273211091501E-2</v>
      </c>
      <c r="O6801" s="3">
        <v>24</v>
      </c>
      <c r="P6801" s="125">
        <v>5.6073873370997701E-3</v>
      </c>
      <c r="Q6801" s="3">
        <v>10</v>
      </c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  <c r="AC6801" s="3"/>
      <c r="AD6801" s="3"/>
    </row>
    <row r="6802" spans="1:30" hidden="1" x14ac:dyDescent="0.25">
      <c r="A6802" s="2">
        <v>8</v>
      </c>
      <c r="B6802" s="2">
        <v>2022</v>
      </c>
      <c r="C6802" s="4" t="str">
        <f>INDEX(Index!$B$1:$B$500,MATCH($F6802,Index!$A$1:$A$500,0)
)</f>
        <v>TEN</v>
      </c>
      <c r="D6802" s="4">
        <v>0</v>
      </c>
      <c r="E6802" s="141">
        <f t="shared" si="106"/>
        <v>-4.5532569947203998E-2</v>
      </c>
      <c r="F6802" s="3" t="s">
        <v>45</v>
      </c>
      <c r="G6802" s="3">
        <v>17</v>
      </c>
      <c r="H6802" s="125">
        <v>-4.5532569947203998E-2</v>
      </c>
      <c r="I6802" s="3"/>
      <c r="J6802" s="3"/>
      <c r="K6802" s="3" t="s">
        <v>121</v>
      </c>
      <c r="L6802" s="125">
        <v>-6.8684249839005798E-2</v>
      </c>
      <c r="M6802" s="3">
        <v>21</v>
      </c>
      <c r="N6802" s="125">
        <v>-3.6585590674186E-2</v>
      </c>
      <c r="O6802" s="3">
        <v>11</v>
      </c>
      <c r="P6802" s="125">
        <v>-1.3433910782384199E-2</v>
      </c>
      <c r="Q6802" s="3">
        <v>19</v>
      </c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  <c r="AC6802" s="3"/>
      <c r="AD6802" s="3"/>
    </row>
    <row r="6803" spans="1:30" hidden="1" x14ac:dyDescent="0.25">
      <c r="A6803" s="2">
        <v>8</v>
      </c>
      <c r="B6803" s="2">
        <v>2022</v>
      </c>
      <c r="C6803" s="4" t="str">
        <f>INDEX(Index!$B$1:$B$500,MATCH($F6803,Index!$A$1:$A$500,0)
)</f>
        <v>ATL</v>
      </c>
      <c r="D6803" s="4">
        <v>0</v>
      </c>
      <c r="E6803" s="141">
        <f t="shared" si="106"/>
        <v>-4.9772483589295508E-2</v>
      </c>
      <c r="F6803" s="3" t="s">
        <v>43</v>
      </c>
      <c r="G6803" s="3">
        <v>18</v>
      </c>
      <c r="H6803" s="125">
        <v>-4.9772483589295508E-2</v>
      </c>
      <c r="I6803" s="3"/>
      <c r="J6803" s="3"/>
      <c r="K6803" s="3" t="s">
        <v>131</v>
      </c>
      <c r="L6803" s="125">
        <v>9.1895611003760105E-2</v>
      </c>
      <c r="M6803" s="3">
        <v>8</v>
      </c>
      <c r="N6803" s="125">
        <v>0.16314290981330501</v>
      </c>
      <c r="O6803" s="3">
        <v>30</v>
      </c>
      <c r="P6803" s="125">
        <v>2.14748152202494E-2</v>
      </c>
      <c r="Q6803" s="3">
        <v>5</v>
      </c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  <c r="AC6803" s="3"/>
      <c r="AD6803" s="3"/>
    </row>
    <row r="6804" spans="1:30" hidden="1" x14ac:dyDescent="0.25">
      <c r="A6804" s="2">
        <v>8</v>
      </c>
      <c r="B6804" s="2">
        <v>2022</v>
      </c>
      <c r="C6804" s="4" t="str">
        <f>INDEX(Index!$B$1:$B$500,MATCH($F6804,Index!$A$1:$A$500,0)
)</f>
        <v>MIN</v>
      </c>
      <c r="D6804" s="4">
        <v>0</v>
      </c>
      <c r="E6804" s="141">
        <f t="shared" si="106"/>
        <v>-5.2285471410626297E-2</v>
      </c>
      <c r="F6804" s="3" t="s">
        <v>46</v>
      </c>
      <c r="G6804" s="3">
        <v>19</v>
      </c>
      <c r="H6804" s="125">
        <v>-5.2285471410626297E-2</v>
      </c>
      <c r="I6804" s="3"/>
      <c r="J6804" s="3"/>
      <c r="K6804" s="3" t="s">
        <v>127</v>
      </c>
      <c r="L6804" s="125">
        <v>2.2677882187962701E-2</v>
      </c>
      <c r="M6804" s="3">
        <v>13</v>
      </c>
      <c r="N6804" s="125">
        <v>3.8566059339403401E-2</v>
      </c>
      <c r="O6804" s="3">
        <v>21</v>
      </c>
      <c r="P6804" s="125">
        <v>-3.63972942591856E-2</v>
      </c>
      <c r="Q6804" s="3">
        <v>26</v>
      </c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  <c r="AC6804" s="3"/>
      <c r="AD6804" s="3"/>
    </row>
    <row r="6805" spans="1:30" hidden="1" x14ac:dyDescent="0.25">
      <c r="A6805" s="2">
        <v>8</v>
      </c>
      <c r="B6805" s="2">
        <v>2022</v>
      </c>
      <c r="C6805" s="4" t="str">
        <f>INDEX(Index!$B$1:$B$500,MATCH($F6805,Index!$A$1:$A$500,0)
)</f>
        <v>GB</v>
      </c>
      <c r="D6805" s="4">
        <v>0</v>
      </c>
      <c r="E6805" s="141">
        <f t="shared" si="106"/>
        <v>-6.851244524722469E-2</v>
      </c>
      <c r="F6805" s="3" t="s">
        <v>20</v>
      </c>
      <c r="G6805" s="3">
        <v>20</v>
      </c>
      <c r="H6805" s="125">
        <v>-6.851244524722469E-2</v>
      </c>
      <c r="I6805" s="3"/>
      <c r="J6805" s="3"/>
      <c r="K6805" s="3" t="s">
        <v>129</v>
      </c>
      <c r="L6805" s="125">
        <v>6.3568763772635206E-2</v>
      </c>
      <c r="M6805" s="3">
        <v>11</v>
      </c>
      <c r="N6805" s="125">
        <v>7.3023012589323297E-2</v>
      </c>
      <c r="O6805" s="3">
        <v>26</v>
      </c>
      <c r="P6805" s="125">
        <v>-5.90581964305366E-2</v>
      </c>
      <c r="Q6805" s="3">
        <v>30</v>
      </c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  <c r="AC6805" s="3"/>
      <c r="AD6805" s="3"/>
    </row>
    <row r="6806" spans="1:30" hidden="1" x14ac:dyDescent="0.25">
      <c r="A6806" s="2">
        <v>8</v>
      </c>
      <c r="B6806" s="2">
        <v>2022</v>
      </c>
      <c r="C6806" s="4" t="str">
        <f>INDEX(Index!$B$1:$B$500,MATCH($F6806,Index!$A$1:$A$500,0)
)</f>
        <v>NO</v>
      </c>
      <c r="D6806" s="4">
        <v>0</v>
      </c>
      <c r="E6806" s="141">
        <f t="shared" si="106"/>
        <v>-7.4415646024506329E-2</v>
      </c>
      <c r="F6806" s="3" t="s">
        <v>27</v>
      </c>
      <c r="G6806" s="3">
        <v>21</v>
      </c>
      <c r="H6806" s="125">
        <v>-7.4415646024506329E-2</v>
      </c>
      <c r="I6806" s="3"/>
      <c r="J6806" s="3"/>
      <c r="K6806" s="3" t="s">
        <v>129</v>
      </c>
      <c r="L6806" s="125">
        <v>-2.1585492574882899E-2</v>
      </c>
      <c r="M6806" s="3">
        <v>19</v>
      </c>
      <c r="N6806" s="125">
        <v>-7.3482177329758699E-3</v>
      </c>
      <c r="O6806" s="3">
        <v>14</v>
      </c>
      <c r="P6806" s="125">
        <v>-6.0178371182599298E-2</v>
      </c>
      <c r="Q6806" s="3">
        <v>31</v>
      </c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  <c r="AC6806" s="3"/>
      <c r="AD6806" s="3"/>
    </row>
    <row r="6807" spans="1:30" hidden="1" x14ac:dyDescent="0.25">
      <c r="A6807" s="2">
        <v>8</v>
      </c>
      <c r="B6807" s="2">
        <v>2022</v>
      </c>
      <c r="C6807" s="4" t="str">
        <f>INDEX(Index!$B$1:$B$500,MATCH($F6807,Index!$A$1:$A$500,0)
)</f>
        <v>LV</v>
      </c>
      <c r="D6807" s="4">
        <v>0</v>
      </c>
      <c r="E6807" s="141">
        <f t="shared" si="106"/>
        <v>-7.4701693957854171E-2</v>
      </c>
      <c r="F6807" s="3" t="s">
        <v>53</v>
      </c>
      <c r="G6807" s="3">
        <v>22</v>
      </c>
      <c r="H6807" s="125">
        <v>-7.4701693957854171E-2</v>
      </c>
      <c r="I6807" s="3"/>
      <c r="J6807" s="3"/>
      <c r="K6807" s="3" t="s">
        <v>123</v>
      </c>
      <c r="L6807" s="125">
        <v>3.58336671953615E-3</v>
      </c>
      <c r="M6807" s="3">
        <v>17</v>
      </c>
      <c r="N6807" s="125">
        <v>7.2399664215323206E-2</v>
      </c>
      <c r="O6807" s="3">
        <v>25</v>
      </c>
      <c r="P6807" s="125">
        <v>-5.8853964620671096E-3</v>
      </c>
      <c r="Q6807" s="3">
        <v>13</v>
      </c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  <c r="AC6807" s="3"/>
      <c r="AD6807" s="3"/>
    </row>
    <row r="6808" spans="1:30" hidden="1" x14ac:dyDescent="0.25">
      <c r="A6808" s="2">
        <v>8</v>
      </c>
      <c r="B6808" s="2">
        <v>2022</v>
      </c>
      <c r="C6808" s="4" t="str">
        <f>INDEX(Index!$B$1:$B$500,MATCH($F6808,Index!$A$1:$A$500,0)
)</f>
        <v>NYG</v>
      </c>
      <c r="D6808" s="4">
        <v>0</v>
      </c>
      <c r="E6808" s="141">
        <f t="shared" si="106"/>
        <v>-8.9939250738189702E-2</v>
      </c>
      <c r="F6808" s="3" t="s">
        <v>15</v>
      </c>
      <c r="G6808" s="3">
        <v>23</v>
      </c>
      <c r="H6808" s="125">
        <v>-8.9939250738189702E-2</v>
      </c>
      <c r="I6808" s="3"/>
      <c r="J6808" s="3"/>
      <c r="K6808" s="3" t="s">
        <v>133</v>
      </c>
      <c r="L6808" s="125">
        <v>2.0229516422960999E-2</v>
      </c>
      <c r="M6808" s="3">
        <v>14</v>
      </c>
      <c r="N6808" s="125">
        <v>9.9553046167419806E-2</v>
      </c>
      <c r="O6808" s="3">
        <v>29</v>
      </c>
      <c r="P6808" s="125">
        <v>-1.06157209937309E-2</v>
      </c>
      <c r="Q6808" s="3">
        <v>15</v>
      </c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  <c r="AC6808" s="3"/>
      <c r="AD6808" s="3"/>
    </row>
    <row r="6809" spans="1:30" hidden="1" x14ac:dyDescent="0.25">
      <c r="A6809" s="2">
        <v>8</v>
      </c>
      <c r="B6809" s="2">
        <v>2022</v>
      </c>
      <c r="C6809" s="4" t="str">
        <f>INDEX(Index!$B$1:$B$500,MATCH($F6809,Index!$A$1:$A$500,0)
)</f>
        <v>DET</v>
      </c>
      <c r="D6809" s="4">
        <v>0</v>
      </c>
      <c r="E6809" s="141">
        <f t="shared" si="106"/>
        <v>-0.10222473687103098</v>
      </c>
      <c r="F6809" s="3" t="s">
        <v>21</v>
      </c>
      <c r="G6809" s="3">
        <v>24</v>
      </c>
      <c r="H6809" s="125">
        <v>-0.10222473687103098</v>
      </c>
      <c r="I6809" s="3"/>
      <c r="J6809" s="3"/>
      <c r="K6809" s="3" t="s">
        <v>124</v>
      </c>
      <c r="L6809" s="125">
        <v>8.4495924976356301E-2</v>
      </c>
      <c r="M6809" s="3">
        <v>9</v>
      </c>
      <c r="N6809" s="125">
        <v>0.17565383501999199</v>
      </c>
      <c r="O6809" s="3">
        <v>32</v>
      </c>
      <c r="P6809" s="125">
        <v>-1.10668268273953E-2</v>
      </c>
      <c r="Q6809" s="3">
        <v>17</v>
      </c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  <c r="AC6809" s="3"/>
      <c r="AD6809" s="3"/>
    </row>
    <row r="6810" spans="1:30" hidden="1" x14ac:dyDescent="0.25">
      <c r="A6810" s="2">
        <v>8</v>
      </c>
      <c r="B6810" s="2">
        <v>2022</v>
      </c>
      <c r="C6810" s="4" t="str">
        <f>INDEX(Index!$B$1:$B$500,MATCH($F6810,Index!$A$1:$A$500,0)
)</f>
        <v>LAR</v>
      </c>
      <c r="D6810" s="4">
        <v>0</v>
      </c>
      <c r="E6810" s="141">
        <f t="shared" si="106"/>
        <v>-0.12760855621484979</v>
      </c>
      <c r="F6810" s="3" t="s">
        <v>42</v>
      </c>
      <c r="G6810" s="3">
        <v>25</v>
      </c>
      <c r="H6810" s="125">
        <v>-0.12760855621484979</v>
      </c>
      <c r="I6810" s="3"/>
      <c r="J6810" s="3"/>
      <c r="K6810" s="3" t="s">
        <v>125</v>
      </c>
      <c r="L6810" s="125">
        <v>-0.118468507993576</v>
      </c>
      <c r="M6810" s="3">
        <v>26</v>
      </c>
      <c r="N6810" s="125">
        <v>-4.4594571857295602E-2</v>
      </c>
      <c r="O6810" s="3">
        <v>10</v>
      </c>
      <c r="P6810" s="125">
        <v>-5.3734620078569398E-2</v>
      </c>
      <c r="Q6810" s="3">
        <v>28</v>
      </c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  <c r="AC6810" s="3"/>
      <c r="AD6810" s="3"/>
    </row>
    <row r="6811" spans="1:30" hidden="1" x14ac:dyDescent="0.25">
      <c r="A6811" s="2">
        <v>8</v>
      </c>
      <c r="B6811" s="2">
        <v>2022</v>
      </c>
      <c r="C6811" s="4" t="str">
        <f>INDEX(Index!$B$1:$B$500,MATCH($F6811,Index!$A$1:$A$500,0)
)</f>
        <v>PIT</v>
      </c>
      <c r="D6811" s="4">
        <v>0</v>
      </c>
      <c r="E6811" s="141">
        <f t="shared" si="106"/>
        <v>-0.1394139147400332</v>
      </c>
      <c r="F6811" s="3" t="s">
        <v>32</v>
      </c>
      <c r="G6811" s="3">
        <v>26</v>
      </c>
      <c r="H6811" s="125">
        <v>-0.1394139147400332</v>
      </c>
      <c r="I6811" s="3"/>
      <c r="J6811" s="3"/>
      <c r="K6811" s="3" t="s">
        <v>130</v>
      </c>
      <c r="L6811" s="125">
        <v>-8.6380566063842895E-2</v>
      </c>
      <c r="M6811" s="3">
        <v>22</v>
      </c>
      <c r="N6811" s="125">
        <v>4.2203590642431198E-2</v>
      </c>
      <c r="O6811" s="3">
        <v>22</v>
      </c>
      <c r="P6811" s="125">
        <v>-1.08297580337591E-2</v>
      </c>
      <c r="Q6811" s="3">
        <v>16</v>
      </c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  <c r="AC6811" s="3"/>
      <c r="AD6811" s="3"/>
    </row>
    <row r="6812" spans="1:30" hidden="1" x14ac:dyDescent="0.25">
      <c r="A6812" s="2">
        <v>8</v>
      </c>
      <c r="B6812" s="2">
        <v>2022</v>
      </c>
      <c r="C6812" s="4" t="str">
        <f>INDEX(Index!$B$1:$B$500,MATCH($F6812,Index!$A$1:$A$500,0)
)</f>
        <v>WAS</v>
      </c>
      <c r="D6812" s="4">
        <v>0</v>
      </c>
      <c r="E6812" s="141">
        <f t="shared" si="106"/>
        <v>-0.1684661813930835</v>
      </c>
      <c r="F6812" s="3" t="s">
        <v>26</v>
      </c>
      <c r="G6812" s="3">
        <v>27</v>
      </c>
      <c r="H6812" s="125">
        <v>-0.1684661813930835</v>
      </c>
      <c r="I6812" s="3"/>
      <c r="J6812" s="3"/>
      <c r="K6812" s="3" t="s">
        <v>131</v>
      </c>
      <c r="L6812" s="125">
        <v>-0.16487256921528901</v>
      </c>
      <c r="M6812" s="3">
        <v>30</v>
      </c>
      <c r="N6812" s="125">
        <v>1.1021282457324399E-2</v>
      </c>
      <c r="O6812" s="3">
        <v>15</v>
      </c>
      <c r="P6812" s="125">
        <v>7.4276702795299096E-3</v>
      </c>
      <c r="Q6812" s="3">
        <v>9</v>
      </c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  <c r="AC6812" s="3"/>
      <c r="AD6812" s="3"/>
    </row>
    <row r="6813" spans="1:30" hidden="1" x14ac:dyDescent="0.25">
      <c r="A6813" s="2">
        <v>8</v>
      </c>
      <c r="B6813" s="2">
        <v>2022</v>
      </c>
      <c r="C6813" s="4" t="str">
        <f>INDEX(Index!$B$1:$B$500,MATCH($F6813,Index!$A$1:$A$500,0)
)</f>
        <v>ARI</v>
      </c>
      <c r="D6813" s="4">
        <v>0</v>
      </c>
      <c r="E6813" s="141">
        <f t="shared" si="106"/>
        <v>-0.17185605171392587</v>
      </c>
      <c r="F6813" s="3" t="s">
        <v>23</v>
      </c>
      <c r="G6813" s="3">
        <v>28</v>
      </c>
      <c r="H6813" s="125">
        <v>-0.17185605171392587</v>
      </c>
      <c r="I6813" s="3"/>
      <c r="J6813" s="3"/>
      <c r="K6813" s="3" t="s">
        <v>129</v>
      </c>
      <c r="L6813" s="125">
        <v>-8.7512191671118095E-2</v>
      </c>
      <c r="M6813" s="3">
        <v>23</v>
      </c>
      <c r="N6813" s="125">
        <v>4.4930891958491301E-2</v>
      </c>
      <c r="O6813" s="3">
        <v>23</v>
      </c>
      <c r="P6813" s="125">
        <v>-3.9412968084316498E-2</v>
      </c>
      <c r="Q6813" s="3">
        <v>27</v>
      </c>
      <c r="R6813" s="3"/>
      <c r="S6813" s="3"/>
      <c r="T6813" s="3"/>
      <c r="U6813" s="3"/>
      <c r="V6813" s="3"/>
      <c r="W6813" s="3"/>
      <c r="X6813" s="3"/>
      <c r="Y6813" s="3"/>
      <c r="Z6813" s="3"/>
      <c r="AA6813" s="3"/>
      <c r="AB6813" s="3"/>
      <c r="AC6813" s="3"/>
      <c r="AD6813" s="3"/>
    </row>
    <row r="6814" spans="1:30" hidden="1" x14ac:dyDescent="0.25">
      <c r="A6814" s="2">
        <v>8</v>
      </c>
      <c r="B6814" s="2">
        <v>2022</v>
      </c>
      <c r="C6814" s="4" t="str">
        <f>INDEX(Index!$B$1:$B$500,MATCH($F6814,Index!$A$1:$A$500,0)
)</f>
        <v>CAR</v>
      </c>
      <c r="D6814" s="4">
        <v>0</v>
      </c>
      <c r="E6814" s="141">
        <f t="shared" si="106"/>
        <v>-0.20256500198567839</v>
      </c>
      <c r="F6814" s="3" t="s">
        <v>51</v>
      </c>
      <c r="G6814" s="3">
        <v>29</v>
      </c>
      <c r="H6814" s="125">
        <v>-0.20256500198567839</v>
      </c>
      <c r="I6814" s="3"/>
      <c r="J6814" s="3"/>
      <c r="K6814" s="3" t="s">
        <v>130</v>
      </c>
      <c r="L6814" s="125">
        <v>-0.156116078267794</v>
      </c>
      <c r="M6814" s="3">
        <v>29</v>
      </c>
      <c r="N6814" s="125">
        <v>3.4090723258127897E-2</v>
      </c>
      <c r="O6814" s="3">
        <v>19</v>
      </c>
      <c r="P6814" s="125">
        <v>-1.23582004597565E-2</v>
      </c>
      <c r="Q6814" s="3">
        <v>18</v>
      </c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  <c r="AC6814" s="3"/>
      <c r="AD6814" s="3"/>
    </row>
    <row r="6815" spans="1:30" hidden="1" x14ac:dyDescent="0.25">
      <c r="A6815" s="2">
        <v>8</v>
      </c>
      <c r="B6815" s="2">
        <v>2022</v>
      </c>
      <c r="C6815" s="4" t="str">
        <f>INDEX(Index!$B$1:$B$500,MATCH($F6815,Index!$A$1:$A$500,0)
)</f>
        <v>CHI</v>
      </c>
      <c r="D6815" s="4">
        <v>0</v>
      </c>
      <c r="E6815" s="141">
        <f t="shared" si="106"/>
        <v>-0.21629785315916319</v>
      </c>
      <c r="F6815" s="3" t="s">
        <v>64</v>
      </c>
      <c r="G6815" s="3">
        <v>30</v>
      </c>
      <c r="H6815" s="125">
        <v>-0.21629785315916319</v>
      </c>
      <c r="I6815" s="3"/>
      <c r="J6815" s="3"/>
      <c r="K6815" s="3" t="s">
        <v>129</v>
      </c>
      <c r="L6815" s="125">
        <v>-0.14249462566518301</v>
      </c>
      <c r="M6815" s="3">
        <v>28</v>
      </c>
      <c r="N6815" s="125">
        <v>9.7777456273637001E-2</v>
      </c>
      <c r="O6815" s="3">
        <v>28</v>
      </c>
      <c r="P6815" s="125">
        <v>2.3974228779656801E-2</v>
      </c>
      <c r="Q6815" s="3">
        <v>4</v>
      </c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  <c r="AC6815" s="3"/>
      <c r="AD6815" s="3"/>
    </row>
    <row r="6816" spans="1:30" hidden="1" x14ac:dyDescent="0.25">
      <c r="A6816" s="2">
        <v>8</v>
      </c>
      <c r="B6816" s="2">
        <v>2022</v>
      </c>
      <c r="C6816" s="4" t="str">
        <f>INDEX(Index!$B$1:$B$500,MATCH($F6816,Index!$A$1:$A$500,0)
)</f>
        <v>IND</v>
      </c>
      <c r="D6816" s="4">
        <v>0</v>
      </c>
      <c r="E6816" s="141">
        <f t="shared" si="106"/>
        <v>-0.25205507115577702</v>
      </c>
      <c r="F6816" s="3" t="s">
        <v>35</v>
      </c>
      <c r="G6816" s="3">
        <v>31</v>
      </c>
      <c r="H6816" s="125">
        <v>-0.25205507115577702</v>
      </c>
      <c r="I6816" s="3"/>
      <c r="J6816" s="3"/>
      <c r="K6816" s="3" t="s">
        <v>270</v>
      </c>
      <c r="L6816" s="125">
        <v>-0.20654114275551499</v>
      </c>
      <c r="M6816" s="3">
        <v>32</v>
      </c>
      <c r="N6816" s="125">
        <v>3.6467126508197403E-2</v>
      </c>
      <c r="O6816" s="3">
        <v>20</v>
      </c>
      <c r="P6816" s="125">
        <v>-9.0468018920646306E-3</v>
      </c>
      <c r="Q6816" s="3">
        <v>14</v>
      </c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  <c r="AC6816" s="3"/>
      <c r="AD6816" s="3"/>
    </row>
    <row r="6817" spans="1:30" hidden="1" x14ac:dyDescent="0.25">
      <c r="A6817" s="2">
        <v>8</v>
      </c>
      <c r="B6817" s="2">
        <v>2022</v>
      </c>
      <c r="C6817" s="4" t="str">
        <f>INDEX(Index!$B$1:$B$500,MATCH($F6817,Index!$A$1:$A$500,0)
)</f>
        <v>HOU</v>
      </c>
      <c r="D6817" s="4">
        <v>0</v>
      </c>
      <c r="E6817" s="141">
        <f t="shared" si="106"/>
        <v>-0.31572391881851958</v>
      </c>
      <c r="F6817" s="3" t="s">
        <v>49</v>
      </c>
      <c r="G6817" s="3">
        <v>32</v>
      </c>
      <c r="H6817" s="125">
        <v>-0.31572391881851958</v>
      </c>
      <c r="I6817" s="3"/>
      <c r="J6817" s="3"/>
      <c r="K6817" s="3" t="s">
        <v>327</v>
      </c>
      <c r="L6817" s="125">
        <v>-0.17179301873031899</v>
      </c>
      <c r="M6817" s="3">
        <v>31</v>
      </c>
      <c r="N6817" s="125">
        <v>0.16327434384103501</v>
      </c>
      <c r="O6817" s="3">
        <v>31</v>
      </c>
      <c r="P6817" s="125">
        <v>1.9343443752834401E-2</v>
      </c>
      <c r="Q6817" s="3">
        <v>6</v>
      </c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  <c r="AC6817" s="3"/>
      <c r="AD6817" s="3"/>
    </row>
    <row r="6818" spans="1:30" hidden="1" x14ac:dyDescent="0.25">
      <c r="A6818" s="2">
        <v>9</v>
      </c>
      <c r="B6818" s="2">
        <v>2022</v>
      </c>
      <c r="C6818" s="4" t="str">
        <f>INDEX(Index!$B$1:$B$500,MATCH($F6818,Index!$A$1:$A$500,0)
)</f>
        <v>BUF</v>
      </c>
      <c r="D6818" s="4">
        <v>0</v>
      </c>
      <c r="E6818" s="141">
        <f t="shared" si="106"/>
        <v>0.36277001793237673</v>
      </c>
      <c r="F6818" s="3" t="s">
        <v>0</v>
      </c>
      <c r="G6818" s="3">
        <v>1</v>
      </c>
      <c r="H6818" s="125">
        <v>0.36277001793237673</v>
      </c>
      <c r="I6818" s="3"/>
      <c r="J6818" s="3"/>
      <c r="K6818" s="3" t="s">
        <v>133</v>
      </c>
      <c r="L6818" s="125">
        <v>0.16187406564360199</v>
      </c>
      <c r="M6818" s="3">
        <v>4</v>
      </c>
      <c r="N6818" s="125">
        <v>-0.181601086043162</v>
      </c>
      <c r="O6818" s="3">
        <v>2</v>
      </c>
      <c r="P6818" s="125">
        <v>1.9294866245612701E-2</v>
      </c>
      <c r="Q6818" s="3">
        <v>4</v>
      </c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  <c r="AC6818" s="3"/>
      <c r="AD6818" s="3"/>
    </row>
    <row r="6819" spans="1:30" hidden="1" x14ac:dyDescent="0.25">
      <c r="A6819" s="2">
        <v>9</v>
      </c>
      <c r="B6819" s="2">
        <v>2022</v>
      </c>
      <c r="C6819" s="4" t="str">
        <f>INDEX(Index!$B$1:$B$500,MATCH($F6819,Index!$A$1:$A$500,0)
)</f>
        <v>PHI</v>
      </c>
      <c r="D6819" s="4">
        <v>0</v>
      </c>
      <c r="E6819" s="141">
        <f t="shared" si="106"/>
        <v>0.32859151675729409</v>
      </c>
      <c r="F6819" s="3" t="s">
        <v>7</v>
      </c>
      <c r="G6819" s="3">
        <v>2</v>
      </c>
      <c r="H6819" s="125">
        <v>0.32859151675729409</v>
      </c>
      <c r="I6819" s="3"/>
      <c r="J6819" s="3"/>
      <c r="K6819" s="3" t="s">
        <v>218</v>
      </c>
      <c r="L6819" s="125">
        <v>0.15990257101963601</v>
      </c>
      <c r="M6819" s="3">
        <v>5</v>
      </c>
      <c r="N6819" s="125">
        <v>-0.200250188843827</v>
      </c>
      <c r="O6819" s="3">
        <v>1</v>
      </c>
      <c r="P6819" s="125">
        <v>-3.1561243106168903E-2</v>
      </c>
      <c r="Q6819" s="3">
        <v>22</v>
      </c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  <c r="AC6819" s="3"/>
      <c r="AD6819" s="3"/>
    </row>
    <row r="6820" spans="1:30" hidden="1" x14ac:dyDescent="0.25">
      <c r="A6820" s="2">
        <v>9</v>
      </c>
      <c r="B6820" s="2">
        <v>2022</v>
      </c>
      <c r="C6820" s="4" t="str">
        <f>INDEX(Index!$B$1:$B$500,MATCH($F6820,Index!$A$1:$A$500,0)
)</f>
        <v>BAL</v>
      </c>
      <c r="D6820" s="4">
        <v>0</v>
      </c>
      <c r="E6820" s="141">
        <f t="shared" si="106"/>
        <v>0.2940625988570682</v>
      </c>
      <c r="F6820" s="3" t="s">
        <v>18</v>
      </c>
      <c r="G6820" s="3">
        <v>3</v>
      </c>
      <c r="H6820" s="125">
        <v>0.2940625988570682</v>
      </c>
      <c r="I6820" s="3"/>
      <c r="J6820" s="3"/>
      <c r="K6820" s="3" t="s">
        <v>134</v>
      </c>
      <c r="L6820" s="125">
        <v>0.185878836071876</v>
      </c>
      <c r="M6820" s="3">
        <v>3</v>
      </c>
      <c r="N6820" s="125">
        <v>-5.07946813749071E-2</v>
      </c>
      <c r="O6820" s="3">
        <v>10</v>
      </c>
      <c r="P6820" s="125">
        <v>5.7389081410285099E-2</v>
      </c>
      <c r="Q6820" s="3">
        <v>1</v>
      </c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  <c r="AC6820" s="3"/>
      <c r="AD6820" s="3"/>
    </row>
    <row r="6821" spans="1:30" hidden="1" x14ac:dyDescent="0.25">
      <c r="A6821" s="2">
        <v>9</v>
      </c>
      <c r="B6821" s="2">
        <v>2022</v>
      </c>
      <c r="C6821" s="4" t="str">
        <f>INDEX(Index!$B$1:$B$500,MATCH($F6821,Index!$A$1:$A$500,0)
)</f>
        <v>DAL</v>
      </c>
      <c r="D6821" s="4">
        <v>0</v>
      </c>
      <c r="E6821" s="141">
        <f t="shared" si="106"/>
        <v>0.26094466145176287</v>
      </c>
      <c r="F6821" s="3" t="s">
        <v>3</v>
      </c>
      <c r="G6821" s="3">
        <v>4</v>
      </c>
      <c r="H6821" s="125">
        <v>0.26094466145176287</v>
      </c>
      <c r="I6821" s="3"/>
      <c r="J6821" s="3"/>
      <c r="K6821" s="3" t="s">
        <v>133</v>
      </c>
      <c r="L6821" s="125">
        <v>8.2493835463983894E-2</v>
      </c>
      <c r="M6821" s="3">
        <v>9</v>
      </c>
      <c r="N6821" s="125">
        <v>-0.147904394478486</v>
      </c>
      <c r="O6821" s="3">
        <v>3</v>
      </c>
      <c r="P6821" s="125">
        <v>3.0546431509292999E-2</v>
      </c>
      <c r="Q6821" s="3">
        <v>2</v>
      </c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  <c r="AC6821" s="3"/>
      <c r="AD6821" s="3"/>
    </row>
    <row r="6822" spans="1:30" hidden="1" x14ac:dyDescent="0.25">
      <c r="A6822" s="2">
        <v>9</v>
      </c>
      <c r="B6822" s="2">
        <v>2022</v>
      </c>
      <c r="C6822" s="4" t="str">
        <f>INDEX(Index!$B$1:$B$500,MATCH($F6822,Index!$A$1:$A$500,0)
)</f>
        <v>KC</v>
      </c>
      <c r="D6822" s="4">
        <v>0</v>
      </c>
      <c r="E6822" s="141">
        <f t="shared" si="106"/>
        <v>0.18997294109693488</v>
      </c>
      <c r="F6822" s="3" t="s">
        <v>5</v>
      </c>
      <c r="G6822" s="3">
        <v>5</v>
      </c>
      <c r="H6822" s="125">
        <v>0.18997294109693488</v>
      </c>
      <c r="I6822" s="3"/>
      <c r="J6822" s="3"/>
      <c r="K6822" s="3" t="s">
        <v>133</v>
      </c>
      <c r="L6822" s="125">
        <v>0.23429728925850399</v>
      </c>
      <c r="M6822" s="3">
        <v>1</v>
      </c>
      <c r="N6822" s="125">
        <v>3.7852225768844498E-2</v>
      </c>
      <c r="O6822" s="3">
        <v>21</v>
      </c>
      <c r="P6822" s="125">
        <v>-6.4721223927245901E-3</v>
      </c>
      <c r="Q6822" s="3">
        <v>14</v>
      </c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  <c r="AC6822" s="3"/>
      <c r="AD6822" s="3"/>
    </row>
    <row r="6823" spans="1:30" hidden="1" x14ac:dyDescent="0.25">
      <c r="A6823" s="2">
        <v>9</v>
      </c>
      <c r="B6823" s="2">
        <v>2022</v>
      </c>
      <c r="C6823" s="4" t="str">
        <f>INDEX(Index!$B$1:$B$500,MATCH($F6823,Index!$A$1:$A$500,0)
)</f>
        <v>SEA</v>
      </c>
      <c r="D6823" s="4">
        <v>0</v>
      </c>
      <c r="E6823" s="141">
        <f t="shared" si="106"/>
        <v>0.17331428120330322</v>
      </c>
      <c r="F6823" s="3" t="s">
        <v>30</v>
      </c>
      <c r="G6823" s="3">
        <v>6</v>
      </c>
      <c r="H6823" s="125">
        <v>0.17331428120330322</v>
      </c>
      <c r="I6823" s="3"/>
      <c r="J6823" s="3"/>
      <c r="K6823" s="3" t="s">
        <v>134</v>
      </c>
      <c r="L6823" s="125">
        <v>0.13004590687478701</v>
      </c>
      <c r="M6823" s="3">
        <v>7</v>
      </c>
      <c r="N6823" s="125">
        <v>-3.13600110047456E-2</v>
      </c>
      <c r="O6823" s="3">
        <v>13</v>
      </c>
      <c r="P6823" s="125">
        <v>1.1908363323770601E-2</v>
      </c>
      <c r="Q6823" s="3">
        <v>7</v>
      </c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  <c r="AC6823" s="3"/>
      <c r="AD6823" s="3"/>
    </row>
    <row r="6824" spans="1:30" hidden="1" x14ac:dyDescent="0.25">
      <c r="A6824" s="2">
        <v>9</v>
      </c>
      <c r="B6824" s="2">
        <v>2022</v>
      </c>
      <c r="C6824" s="4" t="str">
        <f>INDEX(Index!$B$1:$B$500,MATCH($F6824,Index!$A$1:$A$500,0)
)</f>
        <v>CIN</v>
      </c>
      <c r="D6824" s="4">
        <v>0</v>
      </c>
      <c r="E6824" s="141">
        <f t="shared" si="106"/>
        <v>0.11128566991353592</v>
      </c>
      <c r="F6824" s="3" t="s">
        <v>24</v>
      </c>
      <c r="G6824" s="3">
        <v>7</v>
      </c>
      <c r="H6824" s="125">
        <v>0.11128566991353592</v>
      </c>
      <c r="I6824" s="3"/>
      <c r="J6824" s="3"/>
      <c r="K6824" s="3" t="s">
        <v>136</v>
      </c>
      <c r="L6824" s="125">
        <v>4.5118907949504301E-2</v>
      </c>
      <c r="M6824" s="3">
        <v>12</v>
      </c>
      <c r="N6824" s="125">
        <v>-0.107256965125628</v>
      </c>
      <c r="O6824" s="3">
        <v>6</v>
      </c>
      <c r="P6824" s="125">
        <v>-4.1090203161596402E-2</v>
      </c>
      <c r="Q6824" s="3">
        <v>27</v>
      </c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  <c r="AC6824" s="3"/>
      <c r="AD6824" s="3"/>
    </row>
    <row r="6825" spans="1:30" hidden="1" x14ac:dyDescent="0.25">
      <c r="A6825" s="2">
        <v>9</v>
      </c>
      <c r="B6825" s="2">
        <v>2022</v>
      </c>
      <c r="C6825" s="4" t="str">
        <f>INDEX(Index!$B$1:$B$500,MATCH($F6825,Index!$A$1:$A$500,0)
)</f>
        <v>SF</v>
      </c>
      <c r="D6825" s="4">
        <v>0</v>
      </c>
      <c r="E6825" s="141">
        <f t="shared" si="106"/>
        <v>8.7939453790568306E-2</v>
      </c>
      <c r="F6825" s="3" t="s">
        <v>1</v>
      </c>
      <c r="G6825" s="3">
        <v>8</v>
      </c>
      <c r="H6825" s="125">
        <v>8.7939453790568306E-2</v>
      </c>
      <c r="I6825" s="3"/>
      <c r="J6825" s="3"/>
      <c r="K6825" s="3" t="s">
        <v>131</v>
      </c>
      <c r="L6825" s="125">
        <v>3.8220820950493603E-2</v>
      </c>
      <c r="M6825" s="3">
        <v>13</v>
      </c>
      <c r="N6825" s="125">
        <v>-7.5929549471137003E-2</v>
      </c>
      <c r="O6825" s="3">
        <v>9</v>
      </c>
      <c r="P6825" s="125">
        <v>-2.62109166310623E-2</v>
      </c>
      <c r="Q6825" s="3">
        <v>21</v>
      </c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  <c r="AC6825" s="3"/>
      <c r="AD6825" s="3"/>
    </row>
    <row r="6826" spans="1:30" hidden="1" x14ac:dyDescent="0.25">
      <c r="A6826" s="2">
        <v>9</v>
      </c>
      <c r="B6826" s="2">
        <v>2022</v>
      </c>
      <c r="C6826" s="4" t="str">
        <f>INDEX(Index!$B$1:$B$500,MATCH($F6826,Index!$A$1:$A$500,0)
)</f>
        <v>CLE</v>
      </c>
      <c r="D6826" s="4">
        <v>0</v>
      </c>
      <c r="E6826" s="141">
        <f t="shared" si="106"/>
        <v>7.9983681154261105E-2</v>
      </c>
      <c r="F6826" s="3" t="s">
        <v>10</v>
      </c>
      <c r="G6826" s="3">
        <v>9</v>
      </c>
      <c r="H6826" s="125">
        <v>7.9983681154261105E-2</v>
      </c>
      <c r="I6826" s="3"/>
      <c r="J6826" s="3"/>
      <c r="K6826" s="3" t="s">
        <v>129</v>
      </c>
      <c r="L6826" s="125">
        <v>0.13904382344563701</v>
      </c>
      <c r="M6826" s="3">
        <v>6</v>
      </c>
      <c r="N6826" s="125">
        <v>2.7434475508116202E-2</v>
      </c>
      <c r="O6826" s="3">
        <v>18</v>
      </c>
      <c r="P6826" s="125">
        <v>-3.1625666783259697E-2</v>
      </c>
      <c r="Q6826" s="3">
        <v>23</v>
      </c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  <c r="AC6826" s="3"/>
      <c r="AD6826" s="3"/>
    </row>
    <row r="6827" spans="1:30" hidden="1" x14ac:dyDescent="0.25">
      <c r="A6827" s="2">
        <v>9</v>
      </c>
      <c r="B6827" s="2">
        <v>2022</v>
      </c>
      <c r="C6827" s="4" t="str">
        <f>INDEX(Index!$B$1:$B$500,MATCH($F6827,Index!$A$1:$A$500,0)
)</f>
        <v>TB</v>
      </c>
      <c r="D6827" s="4">
        <v>0</v>
      </c>
      <c r="E6827" s="141">
        <f t="shared" si="106"/>
        <v>7.139724704307901E-2</v>
      </c>
      <c r="F6827" s="3" t="s">
        <v>38</v>
      </c>
      <c r="G6827" s="3">
        <v>10</v>
      </c>
      <c r="H6827" s="125">
        <v>7.139724704307901E-2</v>
      </c>
      <c r="I6827" s="3"/>
      <c r="J6827" s="3"/>
      <c r="K6827" s="3" t="s">
        <v>135</v>
      </c>
      <c r="L6827" s="125">
        <v>-2.0555295279722899E-2</v>
      </c>
      <c r="M6827" s="3">
        <v>18</v>
      </c>
      <c r="N6827" s="125">
        <v>-0.106452340905552</v>
      </c>
      <c r="O6827" s="3">
        <v>7</v>
      </c>
      <c r="P6827" s="125">
        <v>-1.4499798582750099E-2</v>
      </c>
      <c r="Q6827" s="3">
        <v>20</v>
      </c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  <c r="AC6827" s="3"/>
      <c r="AD6827" s="3"/>
    </row>
    <row r="6828" spans="1:30" hidden="1" x14ac:dyDescent="0.25">
      <c r="A6828" s="2">
        <v>9</v>
      </c>
      <c r="B6828" s="2">
        <v>2022</v>
      </c>
      <c r="C6828" s="4" t="str">
        <f>INDEX(Index!$B$1:$B$500,MATCH($F6828,Index!$A$1:$A$500,0)
)</f>
        <v>MIA</v>
      </c>
      <c r="D6828" s="4">
        <v>0</v>
      </c>
      <c r="E6828" s="141">
        <f t="shared" si="106"/>
        <v>5.5065078798417905E-2</v>
      </c>
      <c r="F6828" s="3" t="s">
        <v>4</v>
      </c>
      <c r="G6828" s="3">
        <v>11</v>
      </c>
      <c r="H6828" s="125">
        <v>5.5065078798417905E-2</v>
      </c>
      <c r="I6828" s="3"/>
      <c r="J6828" s="3"/>
      <c r="K6828" s="3" t="s">
        <v>134</v>
      </c>
      <c r="L6828" s="125">
        <v>0.21160891039682</v>
      </c>
      <c r="M6828" s="3">
        <v>2</v>
      </c>
      <c r="N6828" s="125">
        <v>9.4193413857973501E-2</v>
      </c>
      <c r="O6828" s="3">
        <v>26</v>
      </c>
      <c r="P6828" s="125">
        <v>-6.2350417740428599E-2</v>
      </c>
      <c r="Q6828" s="3">
        <v>32</v>
      </c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3"/>
      <c r="AC6828" s="3"/>
      <c r="AD6828" s="3"/>
    </row>
    <row r="6829" spans="1:30" hidden="1" x14ac:dyDescent="0.25">
      <c r="A6829" s="2">
        <v>9</v>
      </c>
      <c r="B6829" s="2">
        <v>2022</v>
      </c>
      <c r="C6829" s="4" t="str">
        <f>INDEX(Index!$B$1:$B$500,MATCH($F6829,Index!$A$1:$A$500,0)
)</f>
        <v>NYJ</v>
      </c>
      <c r="D6829" s="4">
        <v>0</v>
      </c>
      <c r="E6829" s="141">
        <f t="shared" si="106"/>
        <v>4.3500146366237717E-2</v>
      </c>
      <c r="F6829" s="3" t="s">
        <v>9</v>
      </c>
      <c r="G6829" s="3">
        <v>12</v>
      </c>
      <c r="H6829" s="125">
        <v>4.3500146366237717E-2</v>
      </c>
      <c r="I6829" s="3"/>
      <c r="J6829" s="3"/>
      <c r="K6829" s="3" t="s">
        <v>134</v>
      </c>
      <c r="L6829" s="125">
        <v>-6.12348947039629E-2</v>
      </c>
      <c r="M6829" s="3">
        <v>21</v>
      </c>
      <c r="N6829" s="125">
        <v>-9.6994441287309704E-2</v>
      </c>
      <c r="O6829" s="3">
        <v>8</v>
      </c>
      <c r="P6829" s="125">
        <v>7.74059978289091E-3</v>
      </c>
      <c r="Q6829" s="3">
        <v>9</v>
      </c>
      <c r="R6829" s="3"/>
      <c r="S6829" s="3"/>
      <c r="T6829" s="3"/>
      <c r="U6829" s="3"/>
      <c r="V6829" s="3"/>
      <c r="W6829" s="3"/>
      <c r="X6829" s="3"/>
      <c r="Y6829" s="3"/>
      <c r="Z6829" s="3"/>
      <c r="AA6829" s="3"/>
      <c r="AB6829" s="3"/>
      <c r="AC6829" s="3"/>
      <c r="AD6829" s="3"/>
    </row>
    <row r="6830" spans="1:30" hidden="1" x14ac:dyDescent="0.25">
      <c r="A6830" s="2">
        <v>9</v>
      </c>
      <c r="B6830" s="2">
        <v>2022</v>
      </c>
      <c r="C6830" s="4" t="str">
        <f>INDEX(Index!$B$1:$B$500,MATCH($F6830,Index!$A$1:$A$500,0)
)</f>
        <v>NE</v>
      </c>
      <c r="D6830" s="4">
        <v>0</v>
      </c>
      <c r="E6830" s="141">
        <f t="shared" si="106"/>
        <v>4.0728305906204708E-2</v>
      </c>
      <c r="F6830" s="3" t="s">
        <v>17</v>
      </c>
      <c r="G6830" s="3">
        <v>13</v>
      </c>
      <c r="H6830" s="125">
        <v>4.0728305906204708E-2</v>
      </c>
      <c r="I6830" s="3"/>
      <c r="J6830" s="3"/>
      <c r="K6830" s="3" t="s">
        <v>136</v>
      </c>
      <c r="L6830" s="125">
        <v>-0.119801710132988</v>
      </c>
      <c r="M6830" s="3">
        <v>26</v>
      </c>
      <c r="N6830" s="125">
        <v>-0.13951605228088701</v>
      </c>
      <c r="O6830" s="3">
        <v>4</v>
      </c>
      <c r="P6830" s="125">
        <v>2.10139637583057E-2</v>
      </c>
      <c r="Q6830" s="3">
        <v>3</v>
      </c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  <c r="AC6830" s="3"/>
      <c r="AD6830" s="3"/>
    </row>
    <row r="6831" spans="1:30" hidden="1" x14ac:dyDescent="0.25">
      <c r="A6831" s="2">
        <v>9</v>
      </c>
      <c r="B6831" s="2">
        <v>2022</v>
      </c>
      <c r="C6831" s="4" t="str">
        <f>INDEX(Index!$B$1:$B$500,MATCH($F6831,Index!$A$1:$A$500,0)
)</f>
        <v>JAX</v>
      </c>
      <c r="D6831" s="4">
        <v>0</v>
      </c>
      <c r="E6831" s="141">
        <f t="shared" si="106"/>
        <v>-2.7159089370981326E-2</v>
      </c>
      <c r="F6831" s="3" t="s">
        <v>12</v>
      </c>
      <c r="G6831" s="3">
        <v>14</v>
      </c>
      <c r="H6831" s="125">
        <v>-2.7159089370981326E-2</v>
      </c>
      <c r="I6831" s="3"/>
      <c r="J6831" s="3"/>
      <c r="K6831" s="3" t="s">
        <v>140</v>
      </c>
      <c r="L6831" s="125">
        <v>5.2836315951491901E-2</v>
      </c>
      <c r="M6831" s="3">
        <v>11</v>
      </c>
      <c r="N6831" s="125">
        <v>8.1578804962687407E-2</v>
      </c>
      <c r="O6831" s="3">
        <v>24</v>
      </c>
      <c r="P6831" s="125">
        <v>1.5833996402141799E-3</v>
      </c>
      <c r="Q6831" s="3">
        <v>12</v>
      </c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  <c r="AC6831" s="3"/>
      <c r="AD6831" s="3"/>
    </row>
    <row r="6832" spans="1:30" hidden="1" x14ac:dyDescent="0.25">
      <c r="A6832" s="2">
        <v>9</v>
      </c>
      <c r="B6832" s="2">
        <v>2022</v>
      </c>
      <c r="C6832" s="4" t="str">
        <f>INDEX(Index!$B$1:$B$500,MATCH($F6832,Index!$A$1:$A$500,0)
)</f>
        <v>ATL</v>
      </c>
      <c r="D6832" s="4">
        <v>0</v>
      </c>
      <c r="E6832" s="141">
        <f t="shared" si="106"/>
        <v>-3.1308107168096205E-2</v>
      </c>
      <c r="F6832" s="3" t="s">
        <v>43</v>
      </c>
      <c r="G6832" s="3">
        <v>15</v>
      </c>
      <c r="H6832" s="125">
        <v>-3.1308107168096205E-2</v>
      </c>
      <c r="I6832" s="3"/>
      <c r="J6832" s="3"/>
      <c r="K6832" s="3" t="s">
        <v>135</v>
      </c>
      <c r="L6832" s="125">
        <v>9.4884586229997306E-2</v>
      </c>
      <c r="M6832" s="3">
        <v>8</v>
      </c>
      <c r="N6832" s="125">
        <v>0.13705739600905101</v>
      </c>
      <c r="O6832" s="3">
        <v>30</v>
      </c>
      <c r="P6832" s="125">
        <v>1.08647026109575E-2</v>
      </c>
      <c r="Q6832" s="3">
        <v>8</v>
      </c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  <c r="AC6832" s="3"/>
      <c r="AD6832" s="3"/>
    </row>
    <row r="6833" spans="1:30" hidden="1" x14ac:dyDescent="0.25">
      <c r="A6833" s="2">
        <v>9</v>
      </c>
      <c r="B6833" s="2">
        <v>2022</v>
      </c>
      <c r="C6833" s="4" t="str">
        <f>INDEX(Index!$B$1:$B$500,MATCH($F6833,Index!$A$1:$A$500,0)
)</f>
        <v>TEN</v>
      </c>
      <c r="D6833" s="4">
        <v>0</v>
      </c>
      <c r="E6833" s="141">
        <f t="shared" si="106"/>
        <v>-3.2864582866619856E-2</v>
      </c>
      <c r="F6833" s="3" t="s">
        <v>45</v>
      </c>
      <c r="G6833" s="3">
        <v>16</v>
      </c>
      <c r="H6833" s="125">
        <v>-3.2864582866619856E-2</v>
      </c>
      <c r="I6833" s="3"/>
      <c r="J6833" s="3"/>
      <c r="K6833" s="3" t="s">
        <v>128</v>
      </c>
      <c r="L6833" s="125">
        <v>-7.1857133092089895E-2</v>
      </c>
      <c r="M6833" s="3">
        <v>22</v>
      </c>
      <c r="N6833" s="125">
        <v>-4.7008745361158101E-2</v>
      </c>
      <c r="O6833" s="3">
        <v>11</v>
      </c>
      <c r="P6833" s="125">
        <v>-8.01619513568806E-3</v>
      </c>
      <c r="Q6833" s="3">
        <v>16</v>
      </c>
      <c r="R6833" s="3"/>
      <c r="S6833" s="3"/>
      <c r="T6833" s="3"/>
      <c r="U6833" s="3"/>
      <c r="V6833" s="3"/>
      <c r="W6833" s="3"/>
      <c r="X6833" s="3"/>
      <c r="Y6833" s="3"/>
      <c r="Z6833" s="3"/>
      <c r="AA6833" s="3"/>
      <c r="AB6833" s="3"/>
      <c r="AC6833" s="3"/>
      <c r="AD6833" s="3"/>
    </row>
    <row r="6834" spans="1:30" hidden="1" x14ac:dyDescent="0.25">
      <c r="A6834" s="2">
        <v>9</v>
      </c>
      <c r="B6834" s="2">
        <v>2022</v>
      </c>
      <c r="C6834" s="4" t="str">
        <f>INDEX(Index!$B$1:$B$500,MATCH($F6834,Index!$A$1:$A$500,0)
)</f>
        <v>LAC</v>
      </c>
      <c r="D6834" s="4">
        <v>0</v>
      </c>
      <c r="E6834" s="141">
        <f t="shared" si="106"/>
        <v>-3.4460977177810999E-2</v>
      </c>
      <c r="F6834" s="3" t="s">
        <v>28</v>
      </c>
      <c r="G6834" s="3">
        <v>17</v>
      </c>
      <c r="H6834" s="125">
        <v>-3.4460977177810999E-2</v>
      </c>
      <c r="I6834" s="3"/>
      <c r="J6834" s="3"/>
      <c r="K6834" s="3" t="s">
        <v>128</v>
      </c>
      <c r="L6834" s="125">
        <v>-2.4036377281354201E-2</v>
      </c>
      <c r="M6834" s="3">
        <v>19</v>
      </c>
      <c r="N6834" s="125">
        <v>1.3680661332045299E-2</v>
      </c>
      <c r="O6834" s="3">
        <v>17</v>
      </c>
      <c r="P6834" s="125">
        <v>3.2560614355884999E-3</v>
      </c>
      <c r="Q6834" s="3">
        <v>10</v>
      </c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3"/>
      <c r="AC6834" s="3"/>
      <c r="AD6834" s="3"/>
    </row>
    <row r="6835" spans="1:30" hidden="1" x14ac:dyDescent="0.25">
      <c r="A6835" s="2">
        <v>9</v>
      </c>
      <c r="B6835" s="2">
        <v>2022</v>
      </c>
      <c r="C6835" s="4" t="str">
        <f>INDEX(Index!$B$1:$B$500,MATCH($F6835,Index!$A$1:$A$500,0)
)</f>
        <v>DEN</v>
      </c>
      <c r="D6835" s="4">
        <v>0</v>
      </c>
      <c r="E6835" s="141">
        <f t="shared" si="106"/>
        <v>-4.2864134777114697E-2</v>
      </c>
      <c r="F6835" s="3" t="s">
        <v>39</v>
      </c>
      <c r="G6835" s="3">
        <v>18</v>
      </c>
      <c r="H6835" s="125">
        <v>-4.2864134777114697E-2</v>
      </c>
      <c r="I6835" s="3"/>
      <c r="J6835" s="3"/>
      <c r="K6835" s="3" t="s">
        <v>129</v>
      </c>
      <c r="L6835" s="125">
        <v>-0.117648158109263</v>
      </c>
      <c r="M6835" s="3">
        <v>25</v>
      </c>
      <c r="N6835" s="125">
        <v>-0.13217335094810501</v>
      </c>
      <c r="O6835" s="3">
        <v>5</v>
      </c>
      <c r="P6835" s="125">
        <v>-5.7389327615956699E-2</v>
      </c>
      <c r="Q6835" s="3">
        <v>30</v>
      </c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  <c r="AC6835" s="3"/>
      <c r="AD6835" s="3"/>
    </row>
    <row r="6836" spans="1:30" hidden="1" x14ac:dyDescent="0.25">
      <c r="A6836" s="2">
        <v>9</v>
      </c>
      <c r="B6836" s="2">
        <v>2022</v>
      </c>
      <c r="C6836" s="4" t="str">
        <f>INDEX(Index!$B$1:$B$500,MATCH($F6836,Index!$A$1:$A$500,0)
)</f>
        <v>DET</v>
      </c>
      <c r="D6836" s="4">
        <v>0</v>
      </c>
      <c r="E6836" s="141">
        <f t="shared" si="106"/>
        <v>-5.01539458755213E-2</v>
      </c>
      <c r="F6836" s="3" t="s">
        <v>21</v>
      </c>
      <c r="G6836" s="3">
        <v>19</v>
      </c>
      <c r="H6836" s="125">
        <v>-5.01539458755213E-2</v>
      </c>
      <c r="I6836" s="3"/>
      <c r="J6836" s="3"/>
      <c r="K6836" s="3" t="s">
        <v>130</v>
      </c>
      <c r="L6836" s="125">
        <v>6.0003353641908501E-2</v>
      </c>
      <c r="M6836" s="3">
        <v>10</v>
      </c>
      <c r="N6836" s="125">
        <v>9.7194916566992404E-2</v>
      </c>
      <c r="O6836" s="3">
        <v>27</v>
      </c>
      <c r="P6836" s="125">
        <v>-1.29623829504374E-2</v>
      </c>
      <c r="Q6836" s="3">
        <v>19</v>
      </c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  <c r="AC6836" s="3"/>
      <c r="AD6836" s="3"/>
    </row>
    <row r="6837" spans="1:30" hidden="1" x14ac:dyDescent="0.25">
      <c r="A6837" s="2">
        <v>9</v>
      </c>
      <c r="B6837" s="2">
        <v>2022</v>
      </c>
      <c r="C6837" s="4" t="str">
        <f>INDEX(Index!$B$1:$B$500,MATCH($F6837,Index!$A$1:$A$500,0)
)</f>
        <v>MIN</v>
      </c>
      <c r="D6837" s="4">
        <v>0</v>
      </c>
      <c r="E6837" s="141">
        <f t="shared" si="106"/>
        <v>-7.8403785053278496E-2</v>
      </c>
      <c r="F6837" s="3" t="s">
        <v>46</v>
      </c>
      <c r="G6837" s="3">
        <v>20</v>
      </c>
      <c r="H6837" s="125">
        <v>-7.8403785053278496E-2</v>
      </c>
      <c r="I6837" s="3"/>
      <c r="J6837" s="3"/>
      <c r="K6837" s="3" t="s">
        <v>219</v>
      </c>
      <c r="L6837" s="125">
        <v>-9.4078662116701007E-3</v>
      </c>
      <c r="M6837" s="3">
        <v>17</v>
      </c>
      <c r="N6837" s="125">
        <v>3.0017600819488201E-2</v>
      </c>
      <c r="O6837" s="3">
        <v>20</v>
      </c>
      <c r="P6837" s="125">
        <v>-3.8978318022120199E-2</v>
      </c>
      <c r="Q6837" s="3">
        <v>26</v>
      </c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  <c r="AC6837" s="3"/>
      <c r="AD6837" s="3"/>
    </row>
    <row r="6838" spans="1:30" hidden="1" x14ac:dyDescent="0.25">
      <c r="A6838" s="2">
        <v>9</v>
      </c>
      <c r="B6838" s="2">
        <v>2022</v>
      </c>
      <c r="C6838" s="4" t="str">
        <f>INDEX(Index!$B$1:$B$500,MATCH($F6838,Index!$A$1:$A$500,0)
)</f>
        <v>NYG</v>
      </c>
      <c r="D6838" s="4">
        <v>0</v>
      </c>
      <c r="E6838" s="141">
        <f t="shared" si="106"/>
        <v>-9.1291118049447201E-2</v>
      </c>
      <c r="F6838" s="3" t="s">
        <v>15</v>
      </c>
      <c r="G6838" s="3">
        <v>21</v>
      </c>
      <c r="H6838" s="125">
        <v>-9.1291118049447201E-2</v>
      </c>
      <c r="I6838" s="3"/>
      <c r="J6838" s="3"/>
      <c r="K6838" s="3" t="s">
        <v>133</v>
      </c>
      <c r="L6838" s="125">
        <v>1.8998599188004301E-2</v>
      </c>
      <c r="M6838" s="3">
        <v>14</v>
      </c>
      <c r="N6838" s="125">
        <v>9.96739962437206E-2</v>
      </c>
      <c r="O6838" s="3">
        <v>28</v>
      </c>
      <c r="P6838" s="125">
        <v>-1.06157209937309E-2</v>
      </c>
      <c r="Q6838" s="3">
        <v>17</v>
      </c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  <c r="AC6838" s="3"/>
      <c r="AD6838" s="3"/>
    </row>
    <row r="6839" spans="1:30" hidden="1" x14ac:dyDescent="0.25">
      <c r="A6839" s="2">
        <v>9</v>
      </c>
      <c r="B6839" s="2">
        <v>2022</v>
      </c>
      <c r="C6839" s="4" t="str">
        <f>INDEX(Index!$B$1:$B$500,MATCH($F6839,Index!$A$1:$A$500,0)
)</f>
        <v>GB</v>
      </c>
      <c r="D6839" s="4">
        <v>0</v>
      </c>
      <c r="E6839" s="141">
        <f t="shared" si="106"/>
        <v>-0.10005685064582109</v>
      </c>
      <c r="F6839" s="3" t="s">
        <v>20</v>
      </c>
      <c r="G6839" s="3">
        <v>22</v>
      </c>
      <c r="H6839" s="125">
        <v>-0.10005685064582109</v>
      </c>
      <c r="I6839" s="3"/>
      <c r="J6839" s="3"/>
      <c r="K6839" s="3" t="s">
        <v>140</v>
      </c>
      <c r="L6839" s="125">
        <v>1.02036099326298E-2</v>
      </c>
      <c r="M6839" s="3">
        <v>16</v>
      </c>
      <c r="N6839" s="125">
        <v>5.6306042902600398E-2</v>
      </c>
      <c r="O6839" s="3">
        <v>22</v>
      </c>
      <c r="P6839" s="125">
        <v>-5.3954417675850498E-2</v>
      </c>
      <c r="Q6839" s="3">
        <v>29</v>
      </c>
      <c r="R6839" s="3"/>
      <c r="S6839" s="3"/>
      <c r="T6839" s="3"/>
      <c r="U6839" s="3"/>
      <c r="V6839" s="3"/>
      <c r="W6839" s="3"/>
      <c r="X6839" s="3"/>
      <c r="Y6839" s="3"/>
      <c r="Z6839" s="3"/>
      <c r="AA6839" s="3"/>
      <c r="AB6839" s="3"/>
      <c r="AC6839" s="3"/>
      <c r="AD6839" s="3"/>
    </row>
    <row r="6840" spans="1:30" hidden="1" x14ac:dyDescent="0.25">
      <c r="A6840" s="2">
        <v>9</v>
      </c>
      <c r="B6840" s="2">
        <v>2022</v>
      </c>
      <c r="C6840" s="4" t="str">
        <f>INDEX(Index!$B$1:$B$500,MATCH($F6840,Index!$A$1:$A$500,0)
)</f>
        <v>LV</v>
      </c>
      <c r="D6840" s="4">
        <v>0</v>
      </c>
      <c r="E6840" s="141">
        <f t="shared" si="106"/>
        <v>-0.11379443813722494</v>
      </c>
      <c r="F6840" s="3" t="s">
        <v>53</v>
      </c>
      <c r="G6840" s="3">
        <v>23</v>
      </c>
      <c r="H6840" s="125">
        <v>-0.11379443813722494</v>
      </c>
      <c r="I6840" s="3"/>
      <c r="J6840" s="3"/>
      <c r="K6840" s="3" t="s">
        <v>130</v>
      </c>
      <c r="L6840" s="125">
        <v>1.1324733496954301E-2</v>
      </c>
      <c r="M6840" s="3">
        <v>15</v>
      </c>
      <c r="N6840" s="125">
        <v>0.11739648960611999</v>
      </c>
      <c r="O6840" s="3">
        <v>29</v>
      </c>
      <c r="P6840" s="125">
        <v>-7.7226820280592396E-3</v>
      </c>
      <c r="Q6840" s="3">
        <v>15</v>
      </c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  <c r="AC6840" s="3"/>
      <c r="AD6840" s="3"/>
    </row>
    <row r="6841" spans="1:30" hidden="1" x14ac:dyDescent="0.25">
      <c r="A6841" s="2">
        <v>9</v>
      </c>
      <c r="B6841" s="2">
        <v>2022</v>
      </c>
      <c r="C6841" s="4" t="str">
        <f>INDEX(Index!$B$1:$B$500,MATCH($F6841,Index!$A$1:$A$500,0)
)</f>
        <v>NO</v>
      </c>
      <c r="D6841" s="4">
        <v>0</v>
      </c>
      <c r="E6841" s="141">
        <f t="shared" si="106"/>
        <v>-0.12065512822997859</v>
      </c>
      <c r="F6841" s="3" t="s">
        <v>27</v>
      </c>
      <c r="G6841" s="3">
        <v>24</v>
      </c>
      <c r="H6841" s="125">
        <v>-0.12065512822997859</v>
      </c>
      <c r="I6841" s="3"/>
      <c r="J6841" s="3"/>
      <c r="K6841" s="3" t="s">
        <v>140</v>
      </c>
      <c r="L6841" s="125">
        <v>-6.1104429074429201E-2</v>
      </c>
      <c r="M6841" s="3">
        <v>20</v>
      </c>
      <c r="N6841" s="125">
        <v>1.03816839955882E-2</v>
      </c>
      <c r="O6841" s="3">
        <v>16</v>
      </c>
      <c r="P6841" s="125">
        <v>-4.91690151599612E-2</v>
      </c>
      <c r="Q6841" s="3">
        <v>28</v>
      </c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  <c r="AC6841" s="3"/>
      <c r="AD6841" s="3"/>
    </row>
    <row r="6842" spans="1:30" hidden="1" x14ac:dyDescent="0.25">
      <c r="A6842" s="2">
        <v>9</v>
      </c>
      <c r="B6842" s="2">
        <v>2022</v>
      </c>
      <c r="C6842" s="4" t="str">
        <f>INDEX(Index!$B$1:$B$500,MATCH($F6842,Index!$A$1:$A$500,0)
)</f>
        <v>PIT</v>
      </c>
      <c r="D6842" s="4">
        <v>0</v>
      </c>
      <c r="E6842" s="141">
        <f t="shared" si="106"/>
        <v>-0.1220903283561818</v>
      </c>
      <c r="F6842" s="3" t="s">
        <v>32</v>
      </c>
      <c r="G6842" s="3">
        <v>25</v>
      </c>
      <c r="H6842" s="125">
        <v>-0.1220903283561818</v>
      </c>
      <c r="I6842" s="3"/>
      <c r="J6842" s="3"/>
      <c r="K6842" s="3" t="s">
        <v>130</v>
      </c>
      <c r="L6842" s="125">
        <v>-8.2488027070679995E-2</v>
      </c>
      <c r="M6842" s="3">
        <v>24</v>
      </c>
      <c r="N6842" s="125">
        <v>2.8772543251742701E-2</v>
      </c>
      <c r="O6842" s="3">
        <v>19</v>
      </c>
      <c r="P6842" s="125">
        <v>-1.08297580337591E-2</v>
      </c>
      <c r="Q6842" s="3">
        <v>18</v>
      </c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  <c r="AC6842" s="3"/>
      <c r="AD6842" s="3"/>
    </row>
    <row r="6843" spans="1:30" hidden="1" x14ac:dyDescent="0.25">
      <c r="A6843" s="2">
        <v>9</v>
      </c>
      <c r="B6843" s="2">
        <v>2022</v>
      </c>
      <c r="C6843" s="4" t="str">
        <f>INDEX(Index!$B$1:$B$500,MATCH($F6843,Index!$A$1:$A$500,0)
)</f>
        <v>WAS</v>
      </c>
      <c r="D6843" s="4">
        <v>0</v>
      </c>
      <c r="E6843" s="141">
        <f t="shared" si="106"/>
        <v>-0.12953531223764492</v>
      </c>
      <c r="F6843" s="3" t="s">
        <v>26</v>
      </c>
      <c r="G6843" s="3">
        <v>26</v>
      </c>
      <c r="H6843" s="125">
        <v>-0.12953531223764492</v>
      </c>
      <c r="I6843" s="3"/>
      <c r="J6843" s="3"/>
      <c r="K6843" s="3" t="s">
        <v>135</v>
      </c>
      <c r="L6843" s="125">
        <v>-0.156580122470588</v>
      </c>
      <c r="M6843" s="3">
        <v>30</v>
      </c>
      <c r="N6843" s="125">
        <v>-9.6181607817994001E-3</v>
      </c>
      <c r="O6843" s="3">
        <v>14</v>
      </c>
      <c r="P6843" s="125">
        <v>1.7426649451143701E-2</v>
      </c>
      <c r="Q6843" s="3">
        <v>5</v>
      </c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  <c r="AC6843" s="3"/>
      <c r="AD6843" s="3"/>
    </row>
    <row r="6844" spans="1:30" hidden="1" x14ac:dyDescent="0.25">
      <c r="A6844" s="2">
        <v>9</v>
      </c>
      <c r="B6844" s="2">
        <v>2022</v>
      </c>
      <c r="C6844" s="4" t="str">
        <f>INDEX(Index!$B$1:$B$500,MATCH($F6844,Index!$A$1:$A$500,0)
)</f>
        <v>LAR</v>
      </c>
      <c r="D6844" s="4">
        <v>0</v>
      </c>
      <c r="E6844" s="141">
        <f t="shared" si="106"/>
        <v>-0.17819364641775493</v>
      </c>
      <c r="F6844" s="3" t="s">
        <v>42</v>
      </c>
      <c r="G6844" s="3">
        <v>27</v>
      </c>
      <c r="H6844" s="125">
        <v>-0.17819364641775493</v>
      </c>
      <c r="I6844" s="3"/>
      <c r="J6844" s="3"/>
      <c r="K6844" s="3" t="s">
        <v>129</v>
      </c>
      <c r="L6844" s="125">
        <v>-0.15061637319872101</v>
      </c>
      <c r="M6844" s="3">
        <v>29</v>
      </c>
      <c r="N6844" s="125">
        <v>-3.2545037863881798E-2</v>
      </c>
      <c r="O6844" s="3">
        <v>12</v>
      </c>
      <c r="P6844" s="125">
        <v>-6.01223110829157E-2</v>
      </c>
      <c r="Q6844" s="3">
        <v>31</v>
      </c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3"/>
      <c r="AD6844" s="3"/>
    </row>
    <row r="6845" spans="1:30" hidden="1" x14ac:dyDescent="0.25">
      <c r="A6845" s="2">
        <v>9</v>
      </c>
      <c r="B6845" s="2">
        <v>2022</v>
      </c>
      <c r="C6845" s="4" t="str">
        <f>INDEX(Index!$B$1:$B$500,MATCH($F6845,Index!$A$1:$A$500,0)
)</f>
        <v>ARI</v>
      </c>
      <c r="D6845" s="4">
        <v>0</v>
      </c>
      <c r="E6845" s="141">
        <f t="shared" si="106"/>
        <v>-0.22309537003233601</v>
      </c>
      <c r="F6845" s="3" t="s">
        <v>23</v>
      </c>
      <c r="G6845" s="3">
        <v>28</v>
      </c>
      <c r="H6845" s="125">
        <v>-0.22309537003233601</v>
      </c>
      <c r="I6845" s="3"/>
      <c r="J6845" s="3"/>
      <c r="K6845" s="3" t="s">
        <v>140</v>
      </c>
      <c r="L6845" s="125">
        <v>-0.12897065103997901</v>
      </c>
      <c r="M6845" s="3">
        <v>27</v>
      </c>
      <c r="N6845" s="125">
        <v>5.9992820244750299E-2</v>
      </c>
      <c r="O6845" s="3">
        <v>23</v>
      </c>
      <c r="P6845" s="125">
        <v>-3.41318987476067E-2</v>
      </c>
      <c r="Q6845" s="3">
        <v>24</v>
      </c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  <c r="AC6845" s="3"/>
      <c r="AD6845" s="3"/>
    </row>
    <row r="6846" spans="1:30" hidden="1" x14ac:dyDescent="0.25">
      <c r="A6846" s="2">
        <v>9</v>
      </c>
      <c r="B6846" s="2">
        <v>2022</v>
      </c>
      <c r="C6846" s="4" t="str">
        <f>INDEX(Index!$B$1:$B$500,MATCH($F6846,Index!$A$1:$A$500,0)
)</f>
        <v>CHI</v>
      </c>
      <c r="D6846" s="4">
        <v>0</v>
      </c>
      <c r="E6846" s="141">
        <f t="shared" si="106"/>
        <v>-0.22591761016621867</v>
      </c>
      <c r="F6846" s="3" t="s">
        <v>64</v>
      </c>
      <c r="G6846" s="3">
        <v>29</v>
      </c>
      <c r="H6846" s="125">
        <v>-0.22591761016621867</v>
      </c>
      <c r="I6846" s="3"/>
      <c r="J6846" s="3"/>
      <c r="K6846" s="3" t="s">
        <v>140</v>
      </c>
      <c r="L6846" s="125">
        <v>-7.4534485791853206E-2</v>
      </c>
      <c r="M6846" s="3">
        <v>23</v>
      </c>
      <c r="N6846" s="125">
        <v>0.15130150416763399</v>
      </c>
      <c r="O6846" s="3">
        <v>31</v>
      </c>
      <c r="P6846" s="125">
        <v>-8.1620206731481402E-5</v>
      </c>
      <c r="Q6846" s="3">
        <v>13</v>
      </c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  <c r="AC6846" s="3"/>
      <c r="AD6846" s="3"/>
    </row>
    <row r="6847" spans="1:30" hidden="1" x14ac:dyDescent="0.25">
      <c r="A6847" s="2">
        <v>9</v>
      </c>
      <c r="B6847" s="2">
        <v>2022</v>
      </c>
      <c r="C6847" s="4" t="str">
        <f>INDEX(Index!$B$1:$B$500,MATCH($F6847,Index!$A$1:$A$500,0)
)</f>
        <v>IND</v>
      </c>
      <c r="D6847" s="4">
        <v>0</v>
      </c>
      <c r="E6847" s="141">
        <f t="shared" si="106"/>
        <v>-0.26854978972769716</v>
      </c>
      <c r="F6847" s="3" t="s">
        <v>35</v>
      </c>
      <c r="G6847" s="3">
        <v>30</v>
      </c>
      <c r="H6847" s="125">
        <v>-0.26854978972769716</v>
      </c>
      <c r="I6847" s="3"/>
      <c r="J6847" s="3"/>
      <c r="K6847" s="3" t="s">
        <v>240</v>
      </c>
      <c r="L6847" s="125">
        <v>-0.239393577693082</v>
      </c>
      <c r="M6847" s="3">
        <v>32</v>
      </c>
      <c r="N6847" s="125">
        <v>-6.8203589842694796E-3</v>
      </c>
      <c r="O6847" s="3">
        <v>15</v>
      </c>
      <c r="P6847" s="125">
        <v>-3.5976571018884601E-2</v>
      </c>
      <c r="Q6847" s="3">
        <v>25</v>
      </c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  <c r="AC6847" s="3"/>
      <c r="AD6847" s="3"/>
    </row>
    <row r="6848" spans="1:30" hidden="1" x14ac:dyDescent="0.25">
      <c r="A6848" s="2">
        <v>9</v>
      </c>
      <c r="B6848" s="2">
        <v>2022</v>
      </c>
      <c r="C6848" s="4" t="str">
        <f>INDEX(Index!$B$1:$B$500,MATCH($F6848,Index!$A$1:$A$500,0)
)</f>
        <v>CAR</v>
      </c>
      <c r="D6848" s="4">
        <v>0</v>
      </c>
      <c r="E6848" s="141">
        <f t="shared" si="106"/>
        <v>-0.27327989194526214</v>
      </c>
      <c r="F6848" s="3" t="s">
        <v>51</v>
      </c>
      <c r="G6848" s="3">
        <v>31</v>
      </c>
      <c r="H6848" s="125">
        <v>-0.27327989194526214</v>
      </c>
      <c r="I6848" s="3"/>
      <c r="J6848" s="3"/>
      <c r="K6848" s="3" t="s">
        <v>141</v>
      </c>
      <c r="L6848" s="125">
        <v>-0.183978241343627</v>
      </c>
      <c r="M6848" s="3">
        <v>31</v>
      </c>
      <c r="N6848" s="125">
        <v>9.2114953380512204E-2</v>
      </c>
      <c r="O6848" s="3">
        <v>25</v>
      </c>
      <c r="P6848" s="125">
        <v>2.8133027788770498E-3</v>
      </c>
      <c r="Q6848" s="3">
        <v>11</v>
      </c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  <c r="AC6848" s="3"/>
      <c r="AD6848" s="3"/>
    </row>
    <row r="6849" spans="1:30" hidden="1" x14ac:dyDescent="0.25">
      <c r="A6849" s="2">
        <v>9</v>
      </c>
      <c r="B6849" s="2">
        <v>2022</v>
      </c>
      <c r="C6849" s="4" t="str">
        <f>INDEX(Index!$B$1:$B$500,MATCH($F6849,Index!$A$1:$A$500,0)
)</f>
        <v>HOU</v>
      </c>
      <c r="D6849" s="4">
        <v>0</v>
      </c>
      <c r="E6849" s="141">
        <f t="shared" si="106"/>
        <v>-0.27635125497446889</v>
      </c>
      <c r="F6849" s="3" t="s">
        <v>49</v>
      </c>
      <c r="G6849" s="3">
        <v>32</v>
      </c>
      <c r="H6849" s="125">
        <v>-0.27635125497446889</v>
      </c>
      <c r="I6849" s="3"/>
      <c r="J6849" s="3"/>
      <c r="K6849" s="3" t="s">
        <v>354</v>
      </c>
      <c r="L6849" s="125">
        <v>-0.13699369817884799</v>
      </c>
      <c r="M6849" s="3">
        <v>28</v>
      </c>
      <c r="N6849" s="125">
        <v>0.15583022489610901</v>
      </c>
      <c r="O6849" s="3">
        <v>32</v>
      </c>
      <c r="P6849" s="125">
        <v>1.64726681004881E-2</v>
      </c>
      <c r="Q6849" s="3">
        <v>6</v>
      </c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  <c r="AC6849" s="3"/>
      <c r="AD6849" s="3"/>
    </row>
    <row r="6850" spans="1:30" hidden="1" x14ac:dyDescent="0.25">
      <c r="A6850" s="2">
        <v>10</v>
      </c>
      <c r="B6850" s="2">
        <v>2022</v>
      </c>
      <c r="C6850" s="4" t="str">
        <f>INDEX(Index!$B$1:$B$500,MATCH($F6850,Index!$A$1:$A$500,0)
)</f>
        <v>BUF</v>
      </c>
      <c r="D6850" s="4">
        <v>0</v>
      </c>
      <c r="E6850" s="141">
        <f t="shared" ref="E6850:E6913" si="107">IF(D6850=1,H6850/100,H6850)</f>
        <v>0.40790959635488389</v>
      </c>
      <c r="F6850" s="3" t="s">
        <v>0</v>
      </c>
      <c r="G6850" s="3">
        <v>1</v>
      </c>
      <c r="H6850" s="125">
        <v>0.40790959635488389</v>
      </c>
      <c r="I6850" s="3"/>
      <c r="J6850" s="3"/>
      <c r="K6850" s="3" t="s">
        <v>134</v>
      </c>
      <c r="L6850" s="125">
        <v>0.184440745230879</v>
      </c>
      <c r="M6850" s="3">
        <v>4</v>
      </c>
      <c r="N6850" s="125">
        <v>-0.19908013519168</v>
      </c>
      <c r="O6850" s="3">
        <v>1</v>
      </c>
      <c r="P6850" s="125">
        <v>2.43887159323249E-2</v>
      </c>
      <c r="Q6850" s="3">
        <v>5</v>
      </c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  <c r="AC6850" s="3"/>
      <c r="AD6850" s="3"/>
    </row>
    <row r="6851" spans="1:30" hidden="1" x14ac:dyDescent="0.25">
      <c r="A6851" s="2">
        <v>10</v>
      </c>
      <c r="B6851" s="2">
        <v>2022</v>
      </c>
      <c r="C6851" s="4" t="str">
        <f>INDEX(Index!$B$1:$B$500,MATCH($F6851,Index!$A$1:$A$500,0)
)</f>
        <v>BAL</v>
      </c>
      <c r="D6851" s="4">
        <v>0</v>
      </c>
      <c r="E6851" s="141">
        <f t="shared" si="107"/>
        <v>0.30594103021893043</v>
      </c>
      <c r="F6851" s="3" t="s">
        <v>18</v>
      </c>
      <c r="G6851" s="3">
        <v>2</v>
      </c>
      <c r="H6851" s="125">
        <v>0.30594103021893043</v>
      </c>
      <c r="I6851" s="3"/>
      <c r="J6851" s="3"/>
      <c r="K6851" s="3" t="s">
        <v>134</v>
      </c>
      <c r="L6851" s="125">
        <v>0.187705227424974</v>
      </c>
      <c r="M6851" s="3">
        <v>3</v>
      </c>
      <c r="N6851" s="125">
        <v>-6.0846721383671303E-2</v>
      </c>
      <c r="O6851" s="3">
        <v>11</v>
      </c>
      <c r="P6851" s="125">
        <v>5.7389081410285099E-2</v>
      </c>
      <c r="Q6851" s="3">
        <v>1</v>
      </c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  <c r="AC6851" s="3"/>
      <c r="AD6851" s="3"/>
    </row>
    <row r="6852" spans="1:30" hidden="1" x14ac:dyDescent="0.25">
      <c r="A6852" s="2">
        <v>10</v>
      </c>
      <c r="B6852" s="2">
        <v>2022</v>
      </c>
      <c r="C6852" s="4" t="str">
        <f>INDEX(Index!$B$1:$B$500,MATCH($F6852,Index!$A$1:$A$500,0)
)</f>
        <v>PHI</v>
      </c>
      <c r="D6852" s="4">
        <v>0</v>
      </c>
      <c r="E6852" s="141">
        <f t="shared" si="107"/>
        <v>0.2894671948656794</v>
      </c>
      <c r="F6852" s="3" t="s">
        <v>7</v>
      </c>
      <c r="G6852" s="3">
        <v>3</v>
      </c>
      <c r="H6852" s="125">
        <v>0.2894671948656794</v>
      </c>
      <c r="I6852" s="3"/>
      <c r="J6852" s="3"/>
      <c r="K6852" s="3" t="s">
        <v>222</v>
      </c>
      <c r="L6852" s="125">
        <v>0.16777646214723799</v>
      </c>
      <c r="M6852" s="3">
        <v>5</v>
      </c>
      <c r="N6852" s="125">
        <v>-0.153031786001734</v>
      </c>
      <c r="O6852" s="3">
        <v>3</v>
      </c>
      <c r="P6852" s="125">
        <v>-3.1341053283292598E-2</v>
      </c>
      <c r="Q6852" s="3">
        <v>24</v>
      </c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  <c r="AC6852" s="3"/>
      <c r="AD6852" s="3"/>
    </row>
    <row r="6853" spans="1:30" hidden="1" x14ac:dyDescent="0.25">
      <c r="A6853" s="2">
        <v>10</v>
      </c>
      <c r="B6853" s="2">
        <v>2022</v>
      </c>
      <c r="C6853" s="4" t="str">
        <f>INDEX(Index!$B$1:$B$500,MATCH($F6853,Index!$A$1:$A$500,0)
)</f>
        <v>KC</v>
      </c>
      <c r="D6853" s="4">
        <v>0</v>
      </c>
      <c r="E6853" s="141">
        <f t="shared" si="107"/>
        <v>0.23816002648931506</v>
      </c>
      <c r="F6853" s="3" t="s">
        <v>5</v>
      </c>
      <c r="G6853" s="3">
        <v>4</v>
      </c>
      <c r="H6853" s="125">
        <v>0.23816002648931506</v>
      </c>
      <c r="I6853" s="3"/>
      <c r="J6853" s="3"/>
      <c r="K6853" s="3" t="s">
        <v>139</v>
      </c>
      <c r="L6853" s="125">
        <v>0.27099169925126998</v>
      </c>
      <c r="M6853" s="3">
        <v>1</v>
      </c>
      <c r="N6853" s="125">
        <v>1.7335931565287101E-2</v>
      </c>
      <c r="O6853" s="3">
        <v>18</v>
      </c>
      <c r="P6853" s="125">
        <v>-1.54957411966678E-2</v>
      </c>
      <c r="Q6853" s="3">
        <v>18</v>
      </c>
      <c r="R6853" s="3"/>
      <c r="S6853" s="3"/>
      <c r="T6853" s="3"/>
      <c r="U6853" s="3"/>
      <c r="V6853" s="3"/>
      <c r="W6853" s="3"/>
      <c r="X6853" s="3"/>
      <c r="Y6853" s="3"/>
      <c r="Z6853" s="3"/>
      <c r="AA6853" s="3"/>
      <c r="AB6853" s="3"/>
      <c r="AC6853" s="3"/>
      <c r="AD6853" s="3"/>
    </row>
    <row r="6854" spans="1:30" hidden="1" x14ac:dyDescent="0.25">
      <c r="A6854" s="2">
        <v>10</v>
      </c>
      <c r="B6854" s="2">
        <v>2022</v>
      </c>
      <c r="C6854" s="4" t="str">
        <f>INDEX(Index!$B$1:$B$500,MATCH($F6854,Index!$A$1:$A$500,0)
)</f>
        <v>DAL</v>
      </c>
      <c r="D6854" s="4">
        <v>0</v>
      </c>
      <c r="E6854" s="141">
        <f t="shared" si="107"/>
        <v>0.22107714448773411</v>
      </c>
      <c r="F6854" s="3" t="s">
        <v>3</v>
      </c>
      <c r="G6854" s="3">
        <v>5</v>
      </c>
      <c r="H6854" s="125">
        <v>0.22107714448773411</v>
      </c>
      <c r="I6854" s="3"/>
      <c r="J6854" s="3"/>
      <c r="K6854" s="3" t="s">
        <v>134</v>
      </c>
      <c r="L6854" s="125">
        <v>7.1591682928456302E-2</v>
      </c>
      <c r="M6854" s="3">
        <v>9</v>
      </c>
      <c r="N6854" s="125">
        <v>-0.124484823480946</v>
      </c>
      <c r="O6854" s="3">
        <v>5</v>
      </c>
      <c r="P6854" s="125">
        <v>2.5000638078331801E-2</v>
      </c>
      <c r="Q6854" s="3">
        <v>4</v>
      </c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3"/>
      <c r="AC6854" s="3"/>
      <c r="AD6854" s="3"/>
    </row>
    <row r="6855" spans="1:30" hidden="1" x14ac:dyDescent="0.25">
      <c r="A6855" s="2">
        <v>10</v>
      </c>
      <c r="B6855" s="2">
        <v>2022</v>
      </c>
      <c r="C6855" s="4" t="str">
        <f>INDEX(Index!$B$1:$B$500,MATCH($F6855,Index!$A$1:$A$500,0)
)</f>
        <v>MIA</v>
      </c>
      <c r="D6855" s="4">
        <v>0</v>
      </c>
      <c r="E6855" s="141">
        <f t="shared" si="107"/>
        <v>0.13267093699697979</v>
      </c>
      <c r="F6855" s="3" t="s">
        <v>4</v>
      </c>
      <c r="G6855" s="3">
        <v>6</v>
      </c>
      <c r="H6855" s="125">
        <v>0.13267093699697979</v>
      </c>
      <c r="I6855" s="3"/>
      <c r="J6855" s="3"/>
      <c r="K6855" s="3" t="s">
        <v>143</v>
      </c>
      <c r="L6855" s="125">
        <v>0.23719094323398099</v>
      </c>
      <c r="M6855" s="3">
        <v>2</v>
      </c>
      <c r="N6855" s="125">
        <v>4.2513536431763997E-2</v>
      </c>
      <c r="O6855" s="3">
        <v>23</v>
      </c>
      <c r="P6855" s="125">
        <v>-6.2006469805237198E-2</v>
      </c>
      <c r="Q6855" s="3">
        <v>32</v>
      </c>
      <c r="R6855" s="3"/>
      <c r="S6855" s="3"/>
      <c r="T6855" s="3"/>
      <c r="U6855" s="3"/>
      <c r="V6855" s="3"/>
      <c r="W6855" s="3"/>
      <c r="X6855" s="3"/>
      <c r="Y6855" s="3"/>
      <c r="Z6855" s="3"/>
      <c r="AA6855" s="3"/>
      <c r="AB6855" s="3"/>
      <c r="AC6855" s="3"/>
      <c r="AD6855" s="3"/>
    </row>
    <row r="6856" spans="1:30" hidden="1" x14ac:dyDescent="0.25">
      <c r="A6856" s="2">
        <v>10</v>
      </c>
      <c r="B6856" s="2">
        <v>2022</v>
      </c>
      <c r="C6856" s="4" t="str">
        <f>INDEX(Index!$B$1:$B$500,MATCH($F6856,Index!$A$1:$A$500,0)
)</f>
        <v>TB</v>
      </c>
      <c r="D6856" s="4">
        <v>0</v>
      </c>
      <c r="E6856" s="141">
        <f t="shared" si="107"/>
        <v>0.13023955223406297</v>
      </c>
      <c r="F6856" s="3" t="s">
        <v>38</v>
      </c>
      <c r="G6856" s="3">
        <v>7</v>
      </c>
      <c r="H6856" s="125">
        <v>0.13023955223406297</v>
      </c>
      <c r="I6856" s="3"/>
      <c r="J6856" s="3"/>
      <c r="K6856" s="3" t="s">
        <v>145</v>
      </c>
      <c r="L6856" s="125">
        <v>9.0839612286534692E-3</v>
      </c>
      <c r="M6856" s="3">
        <v>16</v>
      </c>
      <c r="N6856" s="125">
        <v>-0.133785502792613</v>
      </c>
      <c r="O6856" s="3">
        <v>4</v>
      </c>
      <c r="P6856" s="125">
        <v>-1.2629911787203499E-2</v>
      </c>
      <c r="Q6856" s="3">
        <v>17</v>
      </c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  <c r="AC6856" s="3"/>
      <c r="AD6856" s="3"/>
    </row>
    <row r="6857" spans="1:30" hidden="1" x14ac:dyDescent="0.25">
      <c r="A6857" s="2">
        <v>10</v>
      </c>
      <c r="B6857" s="2">
        <v>2022</v>
      </c>
      <c r="C6857" s="4" t="str">
        <f>INDEX(Index!$B$1:$B$500,MATCH($F6857,Index!$A$1:$A$500,0)
)</f>
        <v>SEA</v>
      </c>
      <c r="D6857" s="4">
        <v>0</v>
      </c>
      <c r="E6857" s="141">
        <f t="shared" si="107"/>
        <v>0.1202333835310128</v>
      </c>
      <c r="F6857" s="3" t="s">
        <v>30</v>
      </c>
      <c r="G6857" s="3">
        <v>8</v>
      </c>
      <c r="H6857" s="125">
        <v>0.1202333835310128</v>
      </c>
      <c r="I6857" s="3"/>
      <c r="J6857" s="3"/>
      <c r="K6857" s="3" t="s">
        <v>146</v>
      </c>
      <c r="L6857" s="125">
        <v>0.110713637962235</v>
      </c>
      <c r="M6857" s="3">
        <v>6</v>
      </c>
      <c r="N6857" s="125">
        <v>1.46645139612508E-2</v>
      </c>
      <c r="O6857" s="3">
        <v>17</v>
      </c>
      <c r="P6857" s="125">
        <v>2.41842595300286E-2</v>
      </c>
      <c r="Q6857" s="3">
        <v>6</v>
      </c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  <c r="AC6857" s="3"/>
      <c r="AD6857" s="3"/>
    </row>
    <row r="6858" spans="1:30" hidden="1" x14ac:dyDescent="0.25">
      <c r="A6858" s="2">
        <v>10</v>
      </c>
      <c r="B6858" s="2">
        <v>2022</v>
      </c>
      <c r="C6858" s="4" t="str">
        <f>INDEX(Index!$B$1:$B$500,MATCH($F6858,Index!$A$1:$A$500,0)
)</f>
        <v>CIN</v>
      </c>
      <c r="D6858" s="4">
        <v>0</v>
      </c>
      <c r="E6858" s="141">
        <f t="shared" si="107"/>
        <v>0.11290809521533729</v>
      </c>
      <c r="F6858" s="3" t="s">
        <v>24</v>
      </c>
      <c r="G6858" s="3">
        <v>9</v>
      </c>
      <c r="H6858" s="125">
        <v>0.11290809521533729</v>
      </c>
      <c r="I6858" s="3"/>
      <c r="J6858" s="3"/>
      <c r="K6858" s="3" t="s">
        <v>136</v>
      </c>
      <c r="L6858" s="125">
        <v>4.2917760472159699E-2</v>
      </c>
      <c r="M6858" s="3">
        <v>12</v>
      </c>
      <c r="N6858" s="125">
        <v>-0.111080537904774</v>
      </c>
      <c r="O6858" s="3">
        <v>6</v>
      </c>
      <c r="P6858" s="125">
        <v>-4.1090203161596402E-2</v>
      </c>
      <c r="Q6858" s="3">
        <v>27</v>
      </c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3"/>
      <c r="AC6858" s="3"/>
      <c r="AD6858" s="3"/>
    </row>
    <row r="6859" spans="1:30" hidden="1" x14ac:dyDescent="0.25">
      <c r="A6859" s="2">
        <v>10</v>
      </c>
      <c r="B6859" s="2">
        <v>2022</v>
      </c>
      <c r="C6859" s="4" t="str">
        <f>INDEX(Index!$B$1:$B$500,MATCH($F6859,Index!$A$1:$A$500,0)
)</f>
        <v>SF</v>
      </c>
      <c r="D6859" s="4">
        <v>0</v>
      </c>
      <c r="E6859" s="141">
        <f t="shared" si="107"/>
        <v>9.7493472168566506E-2</v>
      </c>
      <c r="F6859" s="3" t="s">
        <v>1</v>
      </c>
      <c r="G6859" s="3">
        <v>10</v>
      </c>
      <c r="H6859" s="125">
        <v>9.7493472168566506E-2</v>
      </c>
      <c r="I6859" s="3"/>
      <c r="J6859" s="3"/>
      <c r="K6859" s="3" t="s">
        <v>136</v>
      </c>
      <c r="L6859" s="125">
        <v>3.3422223133858703E-2</v>
      </c>
      <c r="M6859" s="3">
        <v>14</v>
      </c>
      <c r="N6859" s="125">
        <v>-9.3729053692047204E-2</v>
      </c>
      <c r="O6859" s="3">
        <v>9</v>
      </c>
      <c r="P6859" s="125">
        <v>-2.9657804657339401E-2</v>
      </c>
      <c r="Q6859" s="3">
        <v>23</v>
      </c>
      <c r="R6859" s="3"/>
      <c r="S6859" s="3"/>
      <c r="T6859" s="3"/>
      <c r="U6859" s="3"/>
      <c r="V6859" s="3"/>
      <c r="W6859" s="3"/>
      <c r="X6859" s="3"/>
      <c r="Y6859" s="3"/>
      <c r="Z6859" s="3"/>
      <c r="AA6859" s="3"/>
      <c r="AB6859" s="3"/>
      <c r="AC6859" s="3"/>
      <c r="AD6859" s="3"/>
    </row>
    <row r="6860" spans="1:30" hidden="1" x14ac:dyDescent="0.25">
      <c r="A6860" s="2">
        <v>10</v>
      </c>
      <c r="B6860" s="2">
        <v>2022</v>
      </c>
      <c r="C6860" s="4" t="str">
        <f>INDEX(Index!$B$1:$B$500,MATCH($F6860,Index!$A$1:$A$500,0)
)</f>
        <v>NYJ</v>
      </c>
      <c r="D6860" s="4">
        <v>0</v>
      </c>
      <c r="E6860" s="141">
        <f t="shared" si="107"/>
        <v>6.116930925797872E-2</v>
      </c>
      <c r="F6860" s="3" t="s">
        <v>9</v>
      </c>
      <c r="G6860" s="3">
        <v>11</v>
      </c>
      <c r="H6860" s="125">
        <v>6.116930925797872E-2</v>
      </c>
      <c r="I6860" s="3"/>
      <c r="J6860" s="3"/>
      <c r="K6860" s="3" t="s">
        <v>134</v>
      </c>
      <c r="L6860" s="125">
        <v>-5.5352525523209198E-2</v>
      </c>
      <c r="M6860" s="3">
        <v>21</v>
      </c>
      <c r="N6860" s="125">
        <v>-0.10878123499829701</v>
      </c>
      <c r="O6860" s="3">
        <v>7</v>
      </c>
      <c r="P6860" s="125">
        <v>7.74059978289091E-3</v>
      </c>
      <c r="Q6860" s="3">
        <v>9</v>
      </c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3"/>
      <c r="AC6860" s="3"/>
      <c r="AD6860" s="3"/>
    </row>
    <row r="6861" spans="1:30" hidden="1" x14ac:dyDescent="0.25">
      <c r="A6861" s="2">
        <v>10</v>
      </c>
      <c r="B6861" s="2">
        <v>2022</v>
      </c>
      <c r="C6861" s="4" t="str">
        <f>INDEX(Index!$B$1:$B$500,MATCH($F6861,Index!$A$1:$A$500,0)
)</f>
        <v>NE</v>
      </c>
      <c r="D6861" s="4">
        <v>0</v>
      </c>
      <c r="E6861" s="141">
        <f t="shared" si="107"/>
        <v>5.0900801304427694E-2</v>
      </c>
      <c r="F6861" s="3" t="s">
        <v>17</v>
      </c>
      <c r="G6861" s="3">
        <v>12</v>
      </c>
      <c r="H6861" s="125">
        <v>5.0900801304427694E-2</v>
      </c>
      <c r="I6861" s="3"/>
      <c r="J6861" s="3"/>
      <c r="K6861" s="3" t="s">
        <v>136</v>
      </c>
      <c r="L6861" s="125">
        <v>-0.12365127695789301</v>
      </c>
      <c r="M6861" s="3">
        <v>25</v>
      </c>
      <c r="N6861" s="125">
        <v>-0.153538114504015</v>
      </c>
      <c r="O6861" s="3">
        <v>2</v>
      </c>
      <c r="P6861" s="125">
        <v>2.10139637583057E-2</v>
      </c>
      <c r="Q6861" s="3">
        <v>7</v>
      </c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  <c r="AC6861" s="3"/>
      <c r="AD6861" s="3"/>
    </row>
    <row r="6862" spans="1:30" hidden="1" x14ac:dyDescent="0.25">
      <c r="A6862" s="2">
        <v>10</v>
      </c>
      <c r="B6862" s="2">
        <v>2022</v>
      </c>
      <c r="C6862" s="4" t="str">
        <f>INDEX(Index!$B$1:$B$500,MATCH($F6862,Index!$A$1:$A$500,0)
)</f>
        <v>TEN</v>
      </c>
      <c r="D6862" s="4">
        <v>0</v>
      </c>
      <c r="E6862" s="141">
        <f t="shared" si="107"/>
        <v>2.2598991092610574E-2</v>
      </c>
      <c r="F6862" s="3" t="s">
        <v>45</v>
      </c>
      <c r="G6862" s="3">
        <v>13</v>
      </c>
      <c r="H6862" s="125">
        <v>2.2598991092610574E-2</v>
      </c>
      <c r="I6862" s="3"/>
      <c r="J6862" s="3"/>
      <c r="K6862" s="3" t="s">
        <v>134</v>
      </c>
      <c r="L6862" s="125">
        <v>-5.6953188654610597E-2</v>
      </c>
      <c r="M6862" s="3">
        <v>22</v>
      </c>
      <c r="N6862" s="125">
        <v>-7.6616289084325301E-2</v>
      </c>
      <c r="O6862" s="3">
        <v>10</v>
      </c>
      <c r="P6862" s="125">
        <v>2.9358906628958702E-3</v>
      </c>
      <c r="Q6862" s="3">
        <v>12</v>
      </c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  <c r="AC6862" s="3"/>
      <c r="AD6862" s="3"/>
    </row>
    <row r="6863" spans="1:30" hidden="1" x14ac:dyDescent="0.25">
      <c r="A6863" s="2">
        <v>10</v>
      </c>
      <c r="B6863" s="2">
        <v>2022</v>
      </c>
      <c r="C6863" s="4" t="str">
        <f>INDEX(Index!$B$1:$B$500,MATCH($F6863,Index!$A$1:$A$500,0)
)</f>
        <v>CLE</v>
      </c>
      <c r="D6863" s="4">
        <v>0</v>
      </c>
      <c r="E6863" s="141">
        <f t="shared" si="107"/>
        <v>-9.2305207441930014E-3</v>
      </c>
      <c r="F6863" s="3" t="s">
        <v>10</v>
      </c>
      <c r="G6863" s="3">
        <v>14</v>
      </c>
      <c r="H6863" s="125">
        <v>-9.2305207441930014E-3</v>
      </c>
      <c r="I6863" s="3"/>
      <c r="J6863" s="3"/>
      <c r="K6863" s="3" t="s">
        <v>140</v>
      </c>
      <c r="L6863" s="125">
        <v>0.100745665510028</v>
      </c>
      <c r="M6863" s="3">
        <v>7</v>
      </c>
      <c r="N6863" s="125">
        <v>8.6482996232453604E-2</v>
      </c>
      <c r="O6863" s="3">
        <v>26</v>
      </c>
      <c r="P6863" s="125">
        <v>-2.3493190021767401E-2</v>
      </c>
      <c r="Q6863" s="3">
        <v>21</v>
      </c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3"/>
    </row>
    <row r="6864" spans="1:30" hidden="1" x14ac:dyDescent="0.25">
      <c r="A6864" s="2">
        <v>10</v>
      </c>
      <c r="B6864" s="2">
        <v>2022</v>
      </c>
      <c r="C6864" s="4" t="str">
        <f>INDEX(Index!$B$1:$B$500,MATCH($F6864,Index!$A$1:$A$500,0)
)</f>
        <v>GB</v>
      </c>
      <c r="D6864" s="4">
        <v>0</v>
      </c>
      <c r="E6864" s="141">
        <f t="shared" si="107"/>
        <v>-3.5815343803458001E-2</v>
      </c>
      <c r="F6864" s="3" t="s">
        <v>20</v>
      </c>
      <c r="G6864" s="3">
        <v>15</v>
      </c>
      <c r="H6864" s="125">
        <v>-3.5815343803458001E-2</v>
      </c>
      <c r="I6864" s="3"/>
      <c r="J6864" s="3"/>
      <c r="K6864" s="3" t="s">
        <v>148</v>
      </c>
      <c r="L6864" s="125">
        <v>5.0500078486217098E-2</v>
      </c>
      <c r="M6864" s="3">
        <v>11</v>
      </c>
      <c r="N6864" s="125">
        <v>3.2660825340718701E-2</v>
      </c>
      <c r="O6864" s="3">
        <v>20</v>
      </c>
      <c r="P6864" s="125">
        <v>-5.3654596948956398E-2</v>
      </c>
      <c r="Q6864" s="3">
        <v>29</v>
      </c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3"/>
    </row>
    <row r="6865" spans="1:30" hidden="1" x14ac:dyDescent="0.25">
      <c r="A6865" s="2">
        <v>10</v>
      </c>
      <c r="B6865" s="2">
        <v>2022</v>
      </c>
      <c r="C6865" s="4" t="str">
        <f>INDEX(Index!$B$1:$B$500,MATCH($F6865,Index!$A$1:$A$500,0)
)</f>
        <v>DET</v>
      </c>
      <c r="D6865" s="4">
        <v>0</v>
      </c>
      <c r="E6865" s="141">
        <f t="shared" si="107"/>
        <v>-5.7192059184917696E-2</v>
      </c>
      <c r="F6865" s="3" t="s">
        <v>21</v>
      </c>
      <c r="G6865" s="3">
        <v>16</v>
      </c>
      <c r="H6865" s="125">
        <v>-5.7192059184917696E-2</v>
      </c>
      <c r="I6865" s="3"/>
      <c r="J6865" s="3"/>
      <c r="K6865" s="3" t="s">
        <v>140</v>
      </c>
      <c r="L6865" s="125">
        <v>6.2011755065050099E-2</v>
      </c>
      <c r="M6865" s="3">
        <v>10</v>
      </c>
      <c r="N6865" s="125">
        <v>0.103147356551632</v>
      </c>
      <c r="O6865" s="3">
        <v>27</v>
      </c>
      <c r="P6865" s="125">
        <v>-1.6056457698335799E-2</v>
      </c>
      <c r="Q6865" s="3">
        <v>19</v>
      </c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3"/>
    </row>
    <row r="6866" spans="1:30" hidden="1" x14ac:dyDescent="0.25">
      <c r="A6866" s="2">
        <v>10</v>
      </c>
      <c r="B6866" s="2">
        <v>2022</v>
      </c>
      <c r="C6866" s="4" t="str">
        <f>INDEX(Index!$B$1:$B$500,MATCH($F6866,Index!$A$1:$A$500,0)
)</f>
        <v>PIT</v>
      </c>
      <c r="D6866" s="4">
        <v>0</v>
      </c>
      <c r="E6866" s="141">
        <f t="shared" si="107"/>
        <v>-6.9603037538480184E-2</v>
      </c>
      <c r="F6866" s="3" t="s">
        <v>32</v>
      </c>
      <c r="G6866" s="3">
        <v>17</v>
      </c>
      <c r="H6866" s="125">
        <v>-6.9603037538480184E-2</v>
      </c>
      <c r="I6866" s="3"/>
      <c r="J6866" s="3"/>
      <c r="K6866" s="3" t="s">
        <v>140</v>
      </c>
      <c r="L6866" s="125">
        <v>-5.499213972006E-2</v>
      </c>
      <c r="M6866" s="3">
        <v>20</v>
      </c>
      <c r="N6866" s="125">
        <v>-7.1696246155546102E-3</v>
      </c>
      <c r="O6866" s="3">
        <v>14</v>
      </c>
      <c r="P6866" s="125">
        <v>-2.1780522433974801E-2</v>
      </c>
      <c r="Q6866" s="3">
        <v>20</v>
      </c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3"/>
    </row>
    <row r="6867" spans="1:30" hidden="1" x14ac:dyDescent="0.25">
      <c r="A6867" s="2">
        <v>10</v>
      </c>
      <c r="B6867" s="2">
        <v>2022</v>
      </c>
      <c r="C6867" s="4" t="str">
        <f>INDEX(Index!$B$1:$B$500,MATCH($F6867,Index!$A$1:$A$500,0)
)</f>
        <v>ATL</v>
      </c>
      <c r="D6867" s="4">
        <v>0</v>
      </c>
      <c r="E6867" s="141">
        <f t="shared" si="107"/>
        <v>-7.109215508339195E-2</v>
      </c>
      <c r="F6867" s="3" t="s">
        <v>43</v>
      </c>
      <c r="G6867" s="3">
        <v>18</v>
      </c>
      <c r="H6867" s="125">
        <v>-7.109215508339195E-2</v>
      </c>
      <c r="I6867" s="3"/>
      <c r="J6867" s="3"/>
      <c r="K6867" s="3" t="s">
        <v>148</v>
      </c>
      <c r="L6867" s="125">
        <v>7.2534761773782097E-2</v>
      </c>
      <c r="M6867" s="3">
        <v>8</v>
      </c>
      <c r="N6867" s="125">
        <v>0.15173522527515301</v>
      </c>
      <c r="O6867" s="3">
        <v>31</v>
      </c>
      <c r="P6867" s="125">
        <v>8.1083084179789603E-3</v>
      </c>
      <c r="Q6867" s="3">
        <v>8</v>
      </c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3"/>
    </row>
    <row r="6868" spans="1:30" hidden="1" x14ac:dyDescent="0.25">
      <c r="A6868" s="2">
        <v>10</v>
      </c>
      <c r="B6868" s="2">
        <v>2022</v>
      </c>
      <c r="C6868" s="4" t="str">
        <f>INDEX(Index!$B$1:$B$500,MATCH($F6868,Index!$A$1:$A$500,0)
)</f>
        <v>MIN</v>
      </c>
      <c r="D6868" s="4">
        <v>0</v>
      </c>
      <c r="E6868" s="141">
        <f t="shared" si="107"/>
        <v>-7.4643411446408292E-2</v>
      </c>
      <c r="F6868" s="3" t="s">
        <v>46</v>
      </c>
      <c r="G6868" s="3">
        <v>19</v>
      </c>
      <c r="H6868" s="125">
        <v>-7.4643411446408292E-2</v>
      </c>
      <c r="I6868" s="3"/>
      <c r="J6868" s="3"/>
      <c r="K6868" s="3" t="s">
        <v>222</v>
      </c>
      <c r="L6868" s="125">
        <v>-1.2885730854160799E-2</v>
      </c>
      <c r="M6868" s="3">
        <v>18</v>
      </c>
      <c r="N6868" s="125">
        <v>2.50061178256137E-2</v>
      </c>
      <c r="O6868" s="3">
        <v>19</v>
      </c>
      <c r="P6868" s="125">
        <v>-3.67515627666338E-2</v>
      </c>
      <c r="Q6868" s="3">
        <v>25</v>
      </c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3"/>
      <c r="AD6868" s="3"/>
    </row>
    <row r="6869" spans="1:30" hidden="1" x14ac:dyDescent="0.25">
      <c r="A6869" s="2">
        <v>10</v>
      </c>
      <c r="B6869" s="2">
        <v>2022</v>
      </c>
      <c r="C6869" s="4" t="str">
        <f>INDEX(Index!$B$1:$B$500,MATCH($F6869,Index!$A$1:$A$500,0)
)</f>
        <v>JAX</v>
      </c>
      <c r="D6869" s="4">
        <v>0</v>
      </c>
      <c r="E6869" s="141">
        <f t="shared" si="107"/>
        <v>-8.3304206554129873E-2</v>
      </c>
      <c r="F6869" s="3" t="s">
        <v>12</v>
      </c>
      <c r="G6869" s="3">
        <v>20</v>
      </c>
      <c r="H6869" s="125">
        <v>-8.3304206554129873E-2</v>
      </c>
      <c r="I6869" s="3"/>
      <c r="J6869" s="3"/>
      <c r="K6869" s="3" t="s">
        <v>147</v>
      </c>
      <c r="L6869" s="125">
        <v>3.4205966622156803E-2</v>
      </c>
      <c r="M6869" s="3">
        <v>13</v>
      </c>
      <c r="N6869" s="125">
        <v>0.11402893689088001</v>
      </c>
      <c r="O6869" s="3">
        <v>28</v>
      </c>
      <c r="P6869" s="125">
        <v>-3.4812362854066701E-3</v>
      </c>
      <c r="Q6869" s="3">
        <v>15</v>
      </c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3"/>
    </row>
    <row r="6870" spans="1:30" hidden="1" x14ac:dyDescent="0.25">
      <c r="A6870" s="2">
        <v>10</v>
      </c>
      <c r="B6870" s="2">
        <v>2022</v>
      </c>
      <c r="C6870" s="4" t="str">
        <f>INDEX(Index!$B$1:$B$500,MATCH($F6870,Index!$A$1:$A$500,0)
)</f>
        <v>NYG</v>
      </c>
      <c r="D6870" s="4">
        <v>0</v>
      </c>
      <c r="E6870" s="141">
        <f t="shared" si="107"/>
        <v>-9.6685729937324508E-2</v>
      </c>
      <c r="F6870" s="3" t="s">
        <v>15</v>
      </c>
      <c r="G6870" s="3">
        <v>21</v>
      </c>
      <c r="H6870" s="125">
        <v>-9.6685729937324508E-2</v>
      </c>
      <c r="I6870" s="3"/>
      <c r="J6870" s="3"/>
      <c r="K6870" s="3" t="s">
        <v>139</v>
      </c>
      <c r="L6870" s="125">
        <v>9.9513041474729304E-4</v>
      </c>
      <c r="M6870" s="3">
        <v>17</v>
      </c>
      <c r="N6870" s="125">
        <v>8.6345487439858801E-2</v>
      </c>
      <c r="O6870" s="3">
        <v>25</v>
      </c>
      <c r="P6870" s="125">
        <v>-1.1335372912212999E-2</v>
      </c>
      <c r="Q6870" s="3">
        <v>16</v>
      </c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3"/>
      <c r="AD6870" s="3"/>
    </row>
    <row r="6871" spans="1:30" hidden="1" x14ac:dyDescent="0.25">
      <c r="A6871" s="2">
        <v>10</v>
      </c>
      <c r="B6871" s="2">
        <v>2022</v>
      </c>
      <c r="C6871" s="4" t="str">
        <f>INDEX(Index!$B$1:$B$500,MATCH($F6871,Index!$A$1:$A$500,0)
)</f>
        <v>WAS</v>
      </c>
      <c r="D6871" s="4">
        <v>0</v>
      </c>
      <c r="E6871" s="141">
        <f t="shared" si="107"/>
        <v>-9.8969380926688208E-2</v>
      </c>
      <c r="F6871" s="3" t="s">
        <v>26</v>
      </c>
      <c r="G6871" s="3">
        <v>22</v>
      </c>
      <c r="H6871" s="125">
        <v>-9.8969380926688208E-2</v>
      </c>
      <c r="I6871" s="3"/>
      <c r="J6871" s="3"/>
      <c r="K6871" s="3" t="s">
        <v>145</v>
      </c>
      <c r="L6871" s="125">
        <v>-0.143295747218671</v>
      </c>
      <c r="M6871" s="3">
        <v>27</v>
      </c>
      <c r="N6871" s="125">
        <v>-9.8885303838056795E-3</v>
      </c>
      <c r="O6871" s="3">
        <v>13</v>
      </c>
      <c r="P6871" s="125">
        <v>3.4437835908177103E-2</v>
      </c>
      <c r="Q6871" s="3">
        <v>2</v>
      </c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  <c r="AC6871" s="3"/>
      <c r="AD6871" s="3"/>
    </row>
    <row r="6872" spans="1:30" hidden="1" x14ac:dyDescent="0.25">
      <c r="A6872" s="2">
        <v>10</v>
      </c>
      <c r="B6872" s="2">
        <v>2022</v>
      </c>
      <c r="C6872" s="4" t="str">
        <f>INDEX(Index!$B$1:$B$500,MATCH($F6872,Index!$A$1:$A$500,0)
)</f>
        <v>LAC</v>
      </c>
      <c r="D6872" s="4">
        <v>0</v>
      </c>
      <c r="E6872" s="141">
        <f t="shared" si="107"/>
        <v>-0.11380492643146435</v>
      </c>
      <c r="F6872" s="3" t="s">
        <v>28</v>
      </c>
      <c r="G6872" s="3">
        <v>23</v>
      </c>
      <c r="H6872" s="125">
        <v>-0.11380492643146435</v>
      </c>
      <c r="I6872" s="3"/>
      <c r="J6872" s="3"/>
      <c r="K6872" s="3" t="s">
        <v>136</v>
      </c>
      <c r="L6872" s="125">
        <v>-7.7623463752244895E-2</v>
      </c>
      <c r="M6872" s="3">
        <v>23</v>
      </c>
      <c r="N6872" s="125">
        <v>3.3998739928362699E-2</v>
      </c>
      <c r="O6872" s="3">
        <v>21</v>
      </c>
      <c r="P6872" s="125">
        <v>-2.1827227508567498E-3</v>
      </c>
      <c r="Q6872" s="3">
        <v>14</v>
      </c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  <c r="AC6872" s="3"/>
      <c r="AD6872" s="3"/>
    </row>
    <row r="6873" spans="1:30" hidden="1" x14ac:dyDescent="0.25">
      <c r="A6873" s="2">
        <v>10</v>
      </c>
      <c r="B6873" s="2">
        <v>2022</v>
      </c>
      <c r="C6873" s="4" t="str">
        <f>INDEX(Index!$B$1:$B$500,MATCH($F6873,Index!$A$1:$A$500,0)
)</f>
        <v>DEN</v>
      </c>
      <c r="D6873" s="4">
        <v>0</v>
      </c>
      <c r="E6873" s="141">
        <f t="shared" si="107"/>
        <v>-0.11474745409645891</v>
      </c>
      <c r="F6873" s="3" t="s">
        <v>39</v>
      </c>
      <c r="G6873" s="3">
        <v>24</v>
      </c>
      <c r="H6873" s="125">
        <v>-0.11474745409645891</v>
      </c>
      <c r="I6873" s="3"/>
      <c r="J6873" s="3"/>
      <c r="K6873" s="3" t="s">
        <v>140</v>
      </c>
      <c r="L6873" s="125">
        <v>-0.16270056397841001</v>
      </c>
      <c r="M6873" s="3">
        <v>29</v>
      </c>
      <c r="N6873" s="125">
        <v>-0.105595640798925</v>
      </c>
      <c r="O6873" s="3">
        <v>8</v>
      </c>
      <c r="P6873" s="125">
        <v>-5.7642530916973897E-2</v>
      </c>
      <c r="Q6873" s="3">
        <v>30</v>
      </c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  <c r="AC6873" s="3"/>
      <c r="AD6873" s="3"/>
    </row>
    <row r="6874" spans="1:30" hidden="1" x14ac:dyDescent="0.25">
      <c r="A6874" s="2">
        <v>10</v>
      </c>
      <c r="B6874" s="2">
        <v>2022</v>
      </c>
      <c r="C6874" s="4" t="str">
        <f>INDEX(Index!$B$1:$B$500,MATCH($F6874,Index!$A$1:$A$500,0)
)</f>
        <v>LV</v>
      </c>
      <c r="D6874" s="4">
        <v>0</v>
      </c>
      <c r="E6874" s="141">
        <f t="shared" si="107"/>
        <v>-0.1244490505696382</v>
      </c>
      <c r="F6874" s="3" t="s">
        <v>53</v>
      </c>
      <c r="G6874" s="3">
        <v>25</v>
      </c>
      <c r="H6874" s="125">
        <v>-0.1244490505696382</v>
      </c>
      <c r="I6874" s="3"/>
      <c r="J6874" s="3"/>
      <c r="K6874" s="3" t="s">
        <v>141</v>
      </c>
      <c r="L6874" s="125">
        <v>1.8639348730458999E-2</v>
      </c>
      <c r="M6874" s="3">
        <v>15</v>
      </c>
      <c r="N6874" s="125">
        <v>0.146864549604488</v>
      </c>
      <c r="O6874" s="3">
        <v>30</v>
      </c>
      <c r="P6874" s="125">
        <v>3.7761503043907902E-3</v>
      </c>
      <c r="Q6874" s="3">
        <v>11</v>
      </c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  <c r="AC6874" s="3"/>
      <c r="AD6874" s="3"/>
    </row>
    <row r="6875" spans="1:30" hidden="1" x14ac:dyDescent="0.25">
      <c r="A6875" s="2">
        <v>10</v>
      </c>
      <c r="B6875" s="2">
        <v>2022</v>
      </c>
      <c r="C6875" s="4" t="str">
        <f>INDEX(Index!$B$1:$B$500,MATCH($F6875,Index!$A$1:$A$500,0)
)</f>
        <v>NO</v>
      </c>
      <c r="D6875" s="4">
        <v>0</v>
      </c>
      <c r="E6875" s="141">
        <f t="shared" si="107"/>
        <v>-0.154106623363511</v>
      </c>
      <c r="F6875" s="3" t="s">
        <v>27</v>
      </c>
      <c r="G6875" s="3">
        <v>26</v>
      </c>
      <c r="H6875" s="125">
        <v>-0.154106623363511</v>
      </c>
      <c r="I6875" s="3"/>
      <c r="J6875" s="3"/>
      <c r="K6875" s="3" t="s">
        <v>147</v>
      </c>
      <c r="L6875" s="125">
        <v>-0.10400157375948101</v>
      </c>
      <c r="M6875" s="3">
        <v>24</v>
      </c>
      <c r="N6875" s="125">
        <v>1.27220183223471E-2</v>
      </c>
      <c r="O6875" s="3">
        <v>16</v>
      </c>
      <c r="P6875" s="125">
        <v>-3.7383031281682903E-2</v>
      </c>
      <c r="Q6875" s="3">
        <v>26</v>
      </c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  <c r="AC6875" s="3"/>
      <c r="AD6875" s="3"/>
    </row>
    <row r="6876" spans="1:30" hidden="1" x14ac:dyDescent="0.25">
      <c r="A6876" s="2">
        <v>10</v>
      </c>
      <c r="B6876" s="2">
        <v>2022</v>
      </c>
      <c r="C6876" s="4" t="str">
        <f>INDEX(Index!$B$1:$B$500,MATCH($F6876,Index!$A$1:$A$500,0)
)</f>
        <v>CHI</v>
      </c>
      <c r="D6876" s="4">
        <v>0</v>
      </c>
      <c r="E6876" s="141">
        <f t="shared" si="107"/>
        <v>-0.18440002782976272</v>
      </c>
      <c r="F6876" s="3" t="s">
        <v>64</v>
      </c>
      <c r="G6876" s="3">
        <v>27</v>
      </c>
      <c r="H6876" s="125">
        <v>-0.18440002782976272</v>
      </c>
      <c r="I6876" s="3"/>
      <c r="J6876" s="3"/>
      <c r="K6876" s="3" t="s">
        <v>147</v>
      </c>
      <c r="L6876" s="125">
        <v>-4.2721873459749399E-2</v>
      </c>
      <c r="M6876" s="3">
        <v>19</v>
      </c>
      <c r="N6876" s="125">
        <v>0.14284766279557101</v>
      </c>
      <c r="O6876" s="3">
        <v>29</v>
      </c>
      <c r="P6876" s="125">
        <v>1.1695084255576901E-3</v>
      </c>
      <c r="Q6876" s="3">
        <v>13</v>
      </c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  <c r="AC6876" s="3"/>
      <c r="AD6876" s="3"/>
    </row>
    <row r="6877" spans="1:30" hidden="1" x14ac:dyDescent="0.25">
      <c r="A6877" s="2">
        <v>10</v>
      </c>
      <c r="B6877" s="2">
        <v>2022</v>
      </c>
      <c r="C6877" s="4" t="str">
        <f>INDEX(Index!$B$1:$B$500,MATCH($F6877,Index!$A$1:$A$500,0)
)</f>
        <v>ARI</v>
      </c>
      <c r="D6877" s="4">
        <v>0</v>
      </c>
      <c r="E6877" s="141">
        <f t="shared" si="107"/>
        <v>-0.19764554875091958</v>
      </c>
      <c r="F6877" s="3" t="s">
        <v>23</v>
      </c>
      <c r="G6877" s="3">
        <v>28</v>
      </c>
      <c r="H6877" s="125">
        <v>-0.19764554875091958</v>
      </c>
      <c r="I6877" s="3"/>
      <c r="J6877" s="3"/>
      <c r="K6877" s="3" t="s">
        <v>148</v>
      </c>
      <c r="L6877" s="125">
        <v>-0.12923556201824499</v>
      </c>
      <c r="M6877" s="3">
        <v>26</v>
      </c>
      <c r="N6877" s="125">
        <v>4.0595590551009697E-2</v>
      </c>
      <c r="O6877" s="3">
        <v>22</v>
      </c>
      <c r="P6877" s="125">
        <v>-2.78143961816649E-2</v>
      </c>
      <c r="Q6877" s="3">
        <v>22</v>
      </c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  <c r="AC6877" s="3"/>
      <c r="AD6877" s="3"/>
    </row>
    <row r="6878" spans="1:30" hidden="1" x14ac:dyDescent="0.25">
      <c r="A6878" s="2">
        <v>10</v>
      </c>
      <c r="B6878" s="2">
        <v>2022</v>
      </c>
      <c r="C6878" s="4" t="str">
        <f>INDEX(Index!$B$1:$B$500,MATCH($F6878,Index!$A$1:$A$500,0)
)</f>
        <v>LAR</v>
      </c>
      <c r="D6878" s="4">
        <v>0</v>
      </c>
      <c r="E6878" s="141">
        <f t="shared" si="107"/>
        <v>-0.20731584134722761</v>
      </c>
      <c r="F6878" s="3" t="s">
        <v>42</v>
      </c>
      <c r="G6878" s="3">
        <v>29</v>
      </c>
      <c r="H6878" s="125">
        <v>-0.20731584134722761</v>
      </c>
      <c r="I6878" s="3"/>
      <c r="J6878" s="3"/>
      <c r="K6878" s="3" t="s">
        <v>140</v>
      </c>
      <c r="L6878" s="125">
        <v>-0.16850111446900301</v>
      </c>
      <c r="M6878" s="3">
        <v>30</v>
      </c>
      <c r="N6878" s="125">
        <v>-2.10530147798773E-2</v>
      </c>
      <c r="O6878" s="3">
        <v>12</v>
      </c>
      <c r="P6878" s="125">
        <v>-5.9867741658101901E-2</v>
      </c>
      <c r="Q6878" s="3">
        <v>31</v>
      </c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  <c r="AC6878" s="3"/>
      <c r="AD6878" s="3"/>
    </row>
    <row r="6879" spans="1:30" hidden="1" x14ac:dyDescent="0.25">
      <c r="A6879" s="2">
        <v>10</v>
      </c>
      <c r="B6879" s="2">
        <v>2022</v>
      </c>
      <c r="C6879" s="4" t="str">
        <f>INDEX(Index!$B$1:$B$500,MATCH($F6879,Index!$A$1:$A$500,0)
)</f>
        <v>CAR</v>
      </c>
      <c r="D6879" s="4">
        <v>0</v>
      </c>
      <c r="E6879" s="141">
        <f t="shared" si="107"/>
        <v>-0.22685470188710261</v>
      </c>
      <c r="F6879" s="3" t="s">
        <v>51</v>
      </c>
      <c r="G6879" s="3">
        <v>30</v>
      </c>
      <c r="H6879" s="125">
        <v>-0.22685470188710261</v>
      </c>
      <c r="I6879" s="3"/>
      <c r="J6879" s="3"/>
      <c r="K6879" s="3" t="s">
        <v>147</v>
      </c>
      <c r="L6879" s="125">
        <v>-0.169194903994037</v>
      </c>
      <c r="M6879" s="3">
        <v>31</v>
      </c>
      <c r="N6879" s="125">
        <v>6.18153628727756E-2</v>
      </c>
      <c r="O6879" s="3">
        <v>24</v>
      </c>
      <c r="P6879" s="125">
        <v>4.1555649797099699E-3</v>
      </c>
      <c r="Q6879" s="3">
        <v>10</v>
      </c>
      <c r="R6879" s="3"/>
      <c r="S6879" s="3"/>
      <c r="T6879" s="3"/>
      <c r="U6879" s="3"/>
      <c r="V6879" s="3"/>
      <c r="W6879" s="3"/>
      <c r="X6879" s="3"/>
      <c r="Y6879" s="3"/>
      <c r="Z6879" s="3"/>
      <c r="AA6879" s="3"/>
      <c r="AB6879" s="3"/>
      <c r="AC6879" s="3"/>
      <c r="AD6879" s="3"/>
    </row>
    <row r="6880" spans="1:30" hidden="1" x14ac:dyDescent="0.25">
      <c r="A6880" s="2">
        <v>10</v>
      </c>
      <c r="B6880" s="2">
        <v>2022</v>
      </c>
      <c r="C6880" s="4" t="str">
        <f>INDEX(Index!$B$1:$B$500,MATCH($F6880,Index!$A$1:$A$500,0)
)</f>
        <v>IND</v>
      </c>
      <c r="D6880" s="4">
        <v>0</v>
      </c>
      <c r="E6880" s="141">
        <f t="shared" si="107"/>
        <v>-0.24691274310616462</v>
      </c>
      <c r="F6880" s="3" t="s">
        <v>35</v>
      </c>
      <c r="G6880" s="3">
        <v>31</v>
      </c>
      <c r="H6880" s="125">
        <v>-0.24691274310616462</v>
      </c>
      <c r="I6880" s="3"/>
      <c r="J6880" s="3"/>
      <c r="K6880" s="3" t="s">
        <v>287</v>
      </c>
      <c r="L6880" s="125">
        <v>-0.21076051262526699</v>
      </c>
      <c r="M6880" s="3">
        <v>32</v>
      </c>
      <c r="N6880" s="125">
        <v>-5.2629281688663602E-3</v>
      </c>
      <c r="O6880" s="3">
        <v>15</v>
      </c>
      <c r="P6880" s="125">
        <v>-4.1415158649764E-2</v>
      </c>
      <c r="Q6880" s="3">
        <v>28</v>
      </c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3"/>
      <c r="AC6880" s="3"/>
      <c r="AD6880" s="3"/>
    </row>
    <row r="6881" spans="1:30" hidden="1" x14ac:dyDescent="0.25">
      <c r="A6881" s="2">
        <v>10</v>
      </c>
      <c r="B6881" s="2">
        <v>2022</v>
      </c>
      <c r="C6881" s="4" t="str">
        <f>INDEX(Index!$B$1:$B$500,MATCH($F6881,Index!$A$1:$A$500,0)
)</f>
        <v>HOU</v>
      </c>
      <c r="D6881" s="4">
        <v>0</v>
      </c>
      <c r="E6881" s="141">
        <f t="shared" si="107"/>
        <v>-0.27096035213481329</v>
      </c>
      <c r="F6881" s="3" t="s">
        <v>49</v>
      </c>
      <c r="G6881" s="3">
        <v>32</v>
      </c>
      <c r="H6881" s="125">
        <v>-0.27096035213481329</v>
      </c>
      <c r="I6881" s="3"/>
      <c r="J6881" s="3"/>
      <c r="K6881" s="3" t="s">
        <v>355</v>
      </c>
      <c r="L6881" s="125">
        <v>-0.14382596238180501</v>
      </c>
      <c r="M6881" s="3">
        <v>28</v>
      </c>
      <c r="N6881" s="125">
        <v>0.154277700406007</v>
      </c>
      <c r="O6881" s="3">
        <v>32</v>
      </c>
      <c r="P6881" s="125">
        <v>2.7143310652998701E-2</v>
      </c>
      <c r="Q6881" s="3">
        <v>3</v>
      </c>
      <c r="R6881" s="3"/>
      <c r="S6881" s="3"/>
      <c r="T6881" s="3"/>
      <c r="U6881" s="3"/>
      <c r="V6881" s="3"/>
      <c r="W6881" s="3"/>
      <c r="X6881" s="3"/>
      <c r="Y6881" s="3"/>
      <c r="Z6881" s="3"/>
      <c r="AA6881" s="3"/>
      <c r="AB6881" s="3"/>
      <c r="AC6881" s="3"/>
      <c r="AD6881" s="3"/>
    </row>
    <row r="6882" spans="1:30" hidden="1" x14ac:dyDescent="0.25">
      <c r="A6882" s="2">
        <v>11</v>
      </c>
      <c r="B6882" s="2">
        <v>2022</v>
      </c>
      <c r="C6882" s="4" t="str">
        <f>INDEX(Index!$B$1:$B$500,MATCH($F6882,Index!$A$1:$A$500,0)
)</f>
        <v>BUF</v>
      </c>
      <c r="D6882" s="4">
        <v>0</v>
      </c>
      <c r="E6882" s="141">
        <f t="shared" si="107"/>
        <v>0.37750699268732824</v>
      </c>
      <c r="F6882" s="3" t="s">
        <v>0</v>
      </c>
      <c r="G6882" s="3">
        <v>1</v>
      </c>
      <c r="H6882" s="125">
        <v>0.37750699268732824</v>
      </c>
      <c r="I6882" s="3"/>
      <c r="J6882" s="3"/>
      <c r="K6882" s="3" t="s">
        <v>143</v>
      </c>
      <c r="L6882" s="125">
        <v>0.16793414230088899</v>
      </c>
      <c r="M6882" s="3">
        <v>3</v>
      </c>
      <c r="N6882" s="125">
        <v>-0.172289057584912</v>
      </c>
      <c r="O6882" s="3">
        <v>2</v>
      </c>
      <c r="P6882" s="125">
        <v>3.7283792801527299E-2</v>
      </c>
      <c r="Q6882" s="3">
        <v>3</v>
      </c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3"/>
      <c r="AC6882" s="3"/>
      <c r="AD6882" s="3"/>
    </row>
    <row r="6883" spans="1:30" hidden="1" x14ac:dyDescent="0.25">
      <c r="A6883" s="2">
        <v>11</v>
      </c>
      <c r="B6883" s="2">
        <v>2022</v>
      </c>
      <c r="C6883" s="4" t="str">
        <f>INDEX(Index!$B$1:$B$500,MATCH($F6883,Index!$A$1:$A$500,0)
)</f>
        <v>BAL</v>
      </c>
      <c r="D6883" s="4">
        <v>0</v>
      </c>
      <c r="E6883" s="141">
        <f t="shared" si="107"/>
        <v>0.28925463290026893</v>
      </c>
      <c r="F6883" s="3" t="s">
        <v>18</v>
      </c>
      <c r="G6883" s="3">
        <v>2</v>
      </c>
      <c r="H6883" s="125">
        <v>0.28925463290026893</v>
      </c>
      <c r="I6883" s="3"/>
      <c r="J6883" s="3"/>
      <c r="K6883" s="3" t="s">
        <v>143</v>
      </c>
      <c r="L6883" s="125">
        <v>0.15354661069616601</v>
      </c>
      <c r="M6883" s="3">
        <v>5</v>
      </c>
      <c r="N6883" s="125">
        <v>-8.0774907658331896E-2</v>
      </c>
      <c r="O6883" s="3">
        <v>10</v>
      </c>
      <c r="P6883" s="125">
        <v>5.4933114545771003E-2</v>
      </c>
      <c r="Q6883" s="3">
        <v>1</v>
      </c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  <c r="AC6883" s="3"/>
      <c r="AD6883" s="3"/>
    </row>
    <row r="6884" spans="1:30" hidden="1" x14ac:dyDescent="0.25">
      <c r="A6884" s="2">
        <v>11</v>
      </c>
      <c r="B6884" s="2">
        <v>2022</v>
      </c>
      <c r="C6884" s="4" t="str">
        <f>INDEX(Index!$B$1:$B$500,MATCH($F6884,Index!$A$1:$A$500,0)
)</f>
        <v>DAL</v>
      </c>
      <c r="D6884" s="4">
        <v>0</v>
      </c>
      <c r="E6884" s="141">
        <f t="shared" si="107"/>
        <v>0.27655349133988488</v>
      </c>
      <c r="F6884" s="3" t="s">
        <v>3</v>
      </c>
      <c r="G6884" s="3">
        <v>3</v>
      </c>
      <c r="H6884" s="125">
        <v>0.27655349133988488</v>
      </c>
      <c r="I6884" s="3"/>
      <c r="J6884" s="3"/>
      <c r="K6884" s="3" t="s">
        <v>143</v>
      </c>
      <c r="L6884" s="125">
        <v>7.5541730069303398E-2</v>
      </c>
      <c r="M6884" s="3">
        <v>10</v>
      </c>
      <c r="N6884" s="125">
        <v>-0.161431548103635</v>
      </c>
      <c r="O6884" s="3">
        <v>3</v>
      </c>
      <c r="P6884" s="125">
        <v>3.9580213166946501E-2</v>
      </c>
      <c r="Q6884" s="3">
        <v>2</v>
      </c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  <c r="AC6884" s="3"/>
      <c r="AD6884" s="3"/>
    </row>
    <row r="6885" spans="1:30" hidden="1" x14ac:dyDescent="0.25">
      <c r="A6885" s="2">
        <v>11</v>
      </c>
      <c r="B6885" s="2">
        <v>2022</v>
      </c>
      <c r="C6885" s="4" t="str">
        <f>INDEX(Index!$B$1:$B$500,MATCH($F6885,Index!$A$1:$A$500,0)
)</f>
        <v>PHI</v>
      </c>
      <c r="D6885" s="4">
        <v>0</v>
      </c>
      <c r="E6885" s="141">
        <f t="shared" si="107"/>
        <v>0.27346786422284158</v>
      </c>
      <c r="F6885" s="3" t="s">
        <v>7</v>
      </c>
      <c r="G6885" s="3">
        <v>4</v>
      </c>
      <c r="H6885" s="125">
        <v>0.27346786422284158</v>
      </c>
      <c r="I6885" s="3"/>
      <c r="J6885" s="3"/>
      <c r="K6885" s="3" t="s">
        <v>224</v>
      </c>
      <c r="L6885" s="125">
        <v>0.161948547461332</v>
      </c>
      <c r="M6885" s="3">
        <v>4</v>
      </c>
      <c r="N6885" s="125">
        <v>-0.13691841115276801</v>
      </c>
      <c r="O6885" s="3">
        <v>4</v>
      </c>
      <c r="P6885" s="125">
        <v>-2.5399094391258401E-2</v>
      </c>
      <c r="Q6885" s="3">
        <v>23</v>
      </c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  <c r="AC6885" s="3"/>
      <c r="AD6885" s="3"/>
    </row>
    <row r="6886" spans="1:30" hidden="1" x14ac:dyDescent="0.25">
      <c r="A6886" s="2">
        <v>11</v>
      </c>
      <c r="B6886" s="2">
        <v>2022</v>
      </c>
      <c r="C6886" s="4" t="str">
        <f>INDEX(Index!$B$1:$B$500,MATCH($F6886,Index!$A$1:$A$500,0)
)</f>
        <v>KC</v>
      </c>
      <c r="D6886" s="4">
        <v>0</v>
      </c>
      <c r="E6886" s="141">
        <f t="shared" si="107"/>
        <v>0.24223859630505304</v>
      </c>
      <c r="F6886" s="3" t="s">
        <v>5</v>
      </c>
      <c r="G6886" s="3">
        <v>5</v>
      </c>
      <c r="H6886" s="125">
        <v>0.24223859630505304</v>
      </c>
      <c r="I6886" s="3"/>
      <c r="J6886" s="3"/>
      <c r="K6886" s="3" t="s">
        <v>144</v>
      </c>
      <c r="L6886" s="125">
        <v>0.28246923439336202</v>
      </c>
      <c r="M6886" s="3">
        <v>1</v>
      </c>
      <c r="N6886" s="125">
        <v>2.656374083686E-2</v>
      </c>
      <c r="O6886" s="3">
        <v>19</v>
      </c>
      <c r="P6886" s="125">
        <v>-1.3666897251449E-2</v>
      </c>
      <c r="Q6886" s="3">
        <v>16</v>
      </c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3"/>
      <c r="AD6886" s="3"/>
    </row>
    <row r="6887" spans="1:30" hidden="1" x14ac:dyDescent="0.25">
      <c r="A6887" s="2">
        <v>11</v>
      </c>
      <c r="B6887" s="2">
        <v>2022</v>
      </c>
      <c r="C6887" s="4" t="str">
        <f>INDEX(Index!$B$1:$B$500,MATCH($F6887,Index!$A$1:$A$500,0)
)</f>
        <v>SF</v>
      </c>
      <c r="D6887" s="4">
        <v>0</v>
      </c>
      <c r="E6887" s="141">
        <f t="shared" si="107"/>
        <v>0.15071602506656412</v>
      </c>
      <c r="F6887" s="3" t="s">
        <v>1</v>
      </c>
      <c r="G6887" s="3">
        <v>6</v>
      </c>
      <c r="H6887" s="125">
        <v>0.15071602506656412</v>
      </c>
      <c r="I6887" s="3"/>
      <c r="J6887" s="3"/>
      <c r="K6887" s="3" t="s">
        <v>146</v>
      </c>
      <c r="L6887" s="125">
        <v>5.9916944860705403E-2</v>
      </c>
      <c r="M6887" s="3">
        <v>11</v>
      </c>
      <c r="N6887" s="125">
        <v>-0.113168740330075</v>
      </c>
      <c r="O6887" s="3">
        <v>7</v>
      </c>
      <c r="P6887" s="125">
        <v>-2.23696601242163E-2</v>
      </c>
      <c r="Q6887" s="3">
        <v>21</v>
      </c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  <c r="AC6887" s="3"/>
      <c r="AD6887" s="3"/>
    </row>
    <row r="6888" spans="1:30" hidden="1" x14ac:dyDescent="0.25">
      <c r="A6888" s="2">
        <v>11</v>
      </c>
      <c r="B6888" s="2">
        <v>2022</v>
      </c>
      <c r="C6888" s="4" t="str">
        <f>INDEX(Index!$B$1:$B$500,MATCH($F6888,Index!$A$1:$A$500,0)
)</f>
        <v>MIA</v>
      </c>
      <c r="D6888" s="4">
        <v>0</v>
      </c>
      <c r="E6888" s="141">
        <f t="shared" si="107"/>
        <v>0.12926723709624863</v>
      </c>
      <c r="F6888" s="3" t="s">
        <v>4</v>
      </c>
      <c r="G6888" s="3">
        <v>7</v>
      </c>
      <c r="H6888" s="125">
        <v>0.12926723709624863</v>
      </c>
      <c r="I6888" s="3"/>
      <c r="J6888" s="3"/>
      <c r="K6888" s="3" t="s">
        <v>143</v>
      </c>
      <c r="L6888" s="125">
        <v>0.238492373577427</v>
      </c>
      <c r="M6888" s="3">
        <v>2</v>
      </c>
      <c r="N6888" s="125">
        <v>4.7218666675941198E-2</v>
      </c>
      <c r="O6888" s="3">
        <v>22</v>
      </c>
      <c r="P6888" s="125">
        <v>-6.2006469805237198E-2</v>
      </c>
      <c r="Q6888" s="3">
        <v>31</v>
      </c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  <c r="AC6888" s="3"/>
      <c r="AD6888" s="3"/>
    </row>
    <row r="6889" spans="1:30" hidden="1" x14ac:dyDescent="0.25">
      <c r="A6889" s="2">
        <v>11</v>
      </c>
      <c r="B6889" s="2">
        <v>2022</v>
      </c>
      <c r="C6889" s="4" t="str">
        <f>INDEX(Index!$B$1:$B$500,MATCH($F6889,Index!$A$1:$A$500,0)
)</f>
        <v>TB</v>
      </c>
      <c r="D6889" s="4">
        <v>0</v>
      </c>
      <c r="E6889" s="141">
        <f t="shared" si="107"/>
        <v>0.12923446360143048</v>
      </c>
      <c r="F6889" s="3" t="s">
        <v>38</v>
      </c>
      <c r="G6889" s="3">
        <v>8</v>
      </c>
      <c r="H6889" s="125">
        <v>0.12923446360143048</v>
      </c>
      <c r="I6889" s="3"/>
      <c r="J6889" s="3"/>
      <c r="K6889" s="3" t="s">
        <v>145</v>
      </c>
      <c r="L6889" s="125">
        <v>9.1513029446359806E-3</v>
      </c>
      <c r="M6889" s="3">
        <v>16</v>
      </c>
      <c r="N6889" s="125">
        <v>-0.13271307244399799</v>
      </c>
      <c r="O6889" s="3">
        <v>5</v>
      </c>
      <c r="P6889" s="125">
        <v>-1.2629911787203499E-2</v>
      </c>
      <c r="Q6889" s="3">
        <v>15</v>
      </c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  <c r="AC6889" s="3"/>
      <c r="AD6889" s="3"/>
    </row>
    <row r="6890" spans="1:30" hidden="1" x14ac:dyDescent="0.25">
      <c r="A6890" s="2">
        <v>11</v>
      </c>
      <c r="B6890" s="2">
        <v>2022</v>
      </c>
      <c r="C6890" s="4" t="str">
        <f>INDEX(Index!$B$1:$B$500,MATCH($F6890,Index!$A$1:$A$500,0)
)</f>
        <v>CIN</v>
      </c>
      <c r="D6890" s="4">
        <v>0</v>
      </c>
      <c r="E6890" s="141">
        <f t="shared" si="107"/>
        <v>0.12095707631408381</v>
      </c>
      <c r="F6890" s="3" t="s">
        <v>24</v>
      </c>
      <c r="G6890" s="3">
        <v>9</v>
      </c>
      <c r="H6890" s="125">
        <v>0.12095707631408381</v>
      </c>
      <c r="I6890" s="3"/>
      <c r="J6890" s="3"/>
      <c r="K6890" s="3" t="s">
        <v>146</v>
      </c>
      <c r="L6890" s="125">
        <v>5.8359161861620101E-2</v>
      </c>
      <c r="M6890" s="3">
        <v>13</v>
      </c>
      <c r="N6890" s="125">
        <v>-8.9053383439246903E-2</v>
      </c>
      <c r="O6890" s="3">
        <v>8</v>
      </c>
      <c r="P6890" s="125">
        <v>-2.64554689867832E-2</v>
      </c>
      <c r="Q6890" s="3">
        <v>24</v>
      </c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  <c r="AC6890" s="3"/>
      <c r="AD6890" s="3"/>
    </row>
    <row r="6891" spans="1:30" hidden="1" x14ac:dyDescent="0.25">
      <c r="A6891" s="2">
        <v>11</v>
      </c>
      <c r="B6891" s="2">
        <v>2022</v>
      </c>
      <c r="C6891" s="4" t="str">
        <f>INDEX(Index!$B$1:$B$500,MATCH($F6891,Index!$A$1:$A$500,0)
)</f>
        <v>SEA</v>
      </c>
      <c r="D6891" s="4">
        <v>0</v>
      </c>
      <c r="E6891" s="141">
        <f t="shared" si="107"/>
        <v>0.11686368103851151</v>
      </c>
      <c r="F6891" s="3" t="s">
        <v>30</v>
      </c>
      <c r="G6891" s="3">
        <v>10</v>
      </c>
      <c r="H6891" s="125">
        <v>0.11686368103851151</v>
      </c>
      <c r="I6891" s="3"/>
      <c r="J6891" s="3"/>
      <c r="K6891" s="3" t="s">
        <v>146</v>
      </c>
      <c r="L6891" s="125">
        <v>0.105434109088894</v>
      </c>
      <c r="M6891" s="3">
        <v>7</v>
      </c>
      <c r="N6891" s="125">
        <v>1.27546875804111E-2</v>
      </c>
      <c r="O6891" s="3">
        <v>16</v>
      </c>
      <c r="P6891" s="125">
        <v>2.41842595300286E-2</v>
      </c>
      <c r="Q6891" s="3">
        <v>7</v>
      </c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  <c r="AC6891" s="3"/>
      <c r="AD6891" s="3"/>
    </row>
    <row r="6892" spans="1:30" hidden="1" x14ac:dyDescent="0.25">
      <c r="A6892" s="2">
        <v>11</v>
      </c>
      <c r="B6892" s="2">
        <v>2022</v>
      </c>
      <c r="C6892" s="4" t="str">
        <f>INDEX(Index!$B$1:$B$500,MATCH($F6892,Index!$A$1:$A$500,0)
)</f>
        <v>NE</v>
      </c>
      <c r="D6892" s="4">
        <v>0</v>
      </c>
      <c r="E6892" s="141">
        <f t="shared" si="107"/>
        <v>0.10073803940073621</v>
      </c>
      <c r="F6892" s="3" t="s">
        <v>17</v>
      </c>
      <c r="G6892" s="3">
        <v>11</v>
      </c>
      <c r="H6892" s="125">
        <v>0.10073803940073621</v>
      </c>
      <c r="I6892" s="3"/>
      <c r="J6892" s="3"/>
      <c r="K6892" s="3" t="s">
        <v>146</v>
      </c>
      <c r="L6892" s="125">
        <v>-0.11678609005761501</v>
      </c>
      <c r="M6892" s="3">
        <v>25</v>
      </c>
      <c r="N6892" s="125">
        <v>-0.18940547582005901</v>
      </c>
      <c r="O6892" s="3">
        <v>1</v>
      </c>
      <c r="P6892" s="125">
        <v>2.8118653638292201E-2</v>
      </c>
      <c r="Q6892" s="3">
        <v>5</v>
      </c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  <c r="AC6892" s="3"/>
      <c r="AD6892" s="3"/>
    </row>
    <row r="6893" spans="1:30" hidden="1" x14ac:dyDescent="0.25">
      <c r="A6893" s="2">
        <v>11</v>
      </c>
      <c r="B6893" s="2">
        <v>2022</v>
      </c>
      <c r="C6893" s="4" t="str">
        <f>INDEX(Index!$B$1:$B$500,MATCH($F6893,Index!$A$1:$A$500,0)
)</f>
        <v>TEN</v>
      </c>
      <c r="D6893" s="4">
        <v>0</v>
      </c>
      <c r="E6893" s="141">
        <f t="shared" si="107"/>
        <v>7.2592566078537674E-2</v>
      </c>
      <c r="F6893" s="3" t="s">
        <v>45</v>
      </c>
      <c r="G6893" s="3">
        <v>12</v>
      </c>
      <c r="H6893" s="125">
        <v>7.2592566078537674E-2</v>
      </c>
      <c r="I6893" s="3"/>
      <c r="J6893" s="3"/>
      <c r="K6893" s="3" t="s">
        <v>143</v>
      </c>
      <c r="L6893" s="125">
        <v>-9.2235508280724791E-3</v>
      </c>
      <c r="M6893" s="3">
        <v>18</v>
      </c>
      <c r="N6893" s="125">
        <v>-8.5350722944224494E-2</v>
      </c>
      <c r="O6893" s="3">
        <v>9</v>
      </c>
      <c r="P6893" s="125">
        <v>-3.5346060376143401E-3</v>
      </c>
      <c r="Q6893" s="3">
        <v>14</v>
      </c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  <c r="AC6893" s="3"/>
      <c r="AD6893" s="3"/>
    </row>
    <row r="6894" spans="1:30" hidden="1" x14ac:dyDescent="0.25">
      <c r="A6894" s="2">
        <v>11</v>
      </c>
      <c r="B6894" s="2">
        <v>2022</v>
      </c>
      <c r="C6894" s="4" t="str">
        <f>INDEX(Index!$B$1:$B$500,MATCH($F6894,Index!$A$1:$A$500,0)
)</f>
        <v>NYJ</v>
      </c>
      <c r="D6894" s="4">
        <v>0</v>
      </c>
      <c r="E6894" s="141">
        <f t="shared" si="107"/>
        <v>-3.2285860033633047E-3</v>
      </c>
      <c r="F6894" s="3" t="s">
        <v>9</v>
      </c>
      <c r="G6894" s="3">
        <v>13</v>
      </c>
      <c r="H6894" s="125">
        <v>-3.2285860033633047E-3</v>
      </c>
      <c r="I6894" s="3"/>
      <c r="J6894" s="3"/>
      <c r="K6894" s="3" t="s">
        <v>146</v>
      </c>
      <c r="L6894" s="125">
        <v>-0.100275728152385</v>
      </c>
      <c r="M6894" s="3">
        <v>24</v>
      </c>
      <c r="N6894" s="125">
        <v>-0.114741697383764</v>
      </c>
      <c r="O6894" s="3">
        <v>6</v>
      </c>
      <c r="P6894" s="125">
        <v>-1.7694555234742299E-2</v>
      </c>
      <c r="Q6894" s="3">
        <v>17</v>
      </c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  <c r="AC6894" s="3"/>
      <c r="AD6894" s="3"/>
    </row>
    <row r="6895" spans="1:30" hidden="1" x14ac:dyDescent="0.25">
      <c r="A6895" s="2">
        <v>11</v>
      </c>
      <c r="B6895" s="2">
        <v>2022</v>
      </c>
      <c r="C6895" s="4" t="str">
        <f>INDEX(Index!$B$1:$B$500,MATCH($F6895,Index!$A$1:$A$500,0)
)</f>
        <v>CLE</v>
      </c>
      <c r="D6895" s="4">
        <v>0</v>
      </c>
      <c r="E6895" s="141">
        <f t="shared" si="107"/>
        <v>-9.7112440516005857E-3</v>
      </c>
      <c r="F6895" s="3" t="s">
        <v>10</v>
      </c>
      <c r="G6895" s="3">
        <v>14</v>
      </c>
      <c r="H6895" s="125">
        <v>-9.7112440516005857E-3</v>
      </c>
      <c r="I6895" s="3"/>
      <c r="J6895" s="3"/>
      <c r="K6895" s="3" t="s">
        <v>147</v>
      </c>
      <c r="L6895" s="125">
        <v>0.10720132604541301</v>
      </c>
      <c r="M6895" s="3">
        <v>6</v>
      </c>
      <c r="N6895" s="125">
        <v>7.7623588605638894E-2</v>
      </c>
      <c r="O6895" s="3">
        <v>25</v>
      </c>
      <c r="P6895" s="125">
        <v>-3.9288981491374698E-2</v>
      </c>
      <c r="Q6895" s="3">
        <v>27</v>
      </c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  <c r="AC6895" s="3"/>
      <c r="AD6895" s="3"/>
    </row>
    <row r="6896" spans="1:30" hidden="1" x14ac:dyDescent="0.25">
      <c r="A6896" s="2">
        <v>11</v>
      </c>
      <c r="B6896" s="2">
        <v>2022</v>
      </c>
      <c r="C6896" s="4" t="str">
        <f>INDEX(Index!$B$1:$B$500,MATCH($F6896,Index!$A$1:$A$500,0)
)</f>
        <v>DET</v>
      </c>
      <c r="D6896" s="4">
        <v>0</v>
      </c>
      <c r="E6896" s="141">
        <f t="shared" si="107"/>
        <v>-1.0144061914129081E-2</v>
      </c>
      <c r="F6896" s="3" t="s">
        <v>21</v>
      </c>
      <c r="G6896" s="3">
        <v>15</v>
      </c>
      <c r="H6896" s="125">
        <v>-1.0144061914129081E-2</v>
      </c>
      <c r="I6896" s="3"/>
      <c r="J6896" s="3"/>
      <c r="K6896" s="3" t="s">
        <v>148</v>
      </c>
      <c r="L6896" s="125">
        <v>8.1819128442858005E-2</v>
      </c>
      <c r="M6896" s="3">
        <v>8</v>
      </c>
      <c r="N6896" s="125">
        <v>9.0852824140544006E-2</v>
      </c>
      <c r="O6896" s="3">
        <v>26</v>
      </c>
      <c r="P6896" s="125">
        <v>-1.11036621644308E-3</v>
      </c>
      <c r="Q6896" s="3">
        <v>12</v>
      </c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  <c r="AC6896" s="3"/>
      <c r="AD6896" s="3"/>
    </row>
    <row r="6897" spans="1:30" hidden="1" x14ac:dyDescent="0.25">
      <c r="A6897" s="2">
        <v>11</v>
      </c>
      <c r="B6897" s="2">
        <v>2022</v>
      </c>
      <c r="C6897" s="4" t="str">
        <f>INDEX(Index!$B$1:$B$500,MATCH($F6897,Index!$A$1:$A$500,0)
)</f>
        <v>ATL</v>
      </c>
      <c r="D6897" s="4">
        <v>0</v>
      </c>
      <c r="E6897" s="141">
        <f t="shared" si="107"/>
        <v>-3.7816994320021391E-2</v>
      </c>
      <c r="F6897" s="3" t="s">
        <v>43</v>
      </c>
      <c r="G6897" s="3">
        <v>16</v>
      </c>
      <c r="H6897" s="125">
        <v>-3.7816994320021391E-2</v>
      </c>
      <c r="I6897" s="3"/>
      <c r="J6897" s="3"/>
      <c r="K6897" s="3" t="s">
        <v>155</v>
      </c>
      <c r="L6897" s="125">
        <v>7.7088247392871304E-2</v>
      </c>
      <c r="M6897" s="3">
        <v>9</v>
      </c>
      <c r="N6897" s="125">
        <v>0.13834589915063999</v>
      </c>
      <c r="O6897" s="3">
        <v>29</v>
      </c>
      <c r="P6897" s="125">
        <v>2.34406574377473E-2</v>
      </c>
      <c r="Q6897" s="3">
        <v>8</v>
      </c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  <c r="AC6897" s="3"/>
      <c r="AD6897" s="3"/>
    </row>
    <row r="6898" spans="1:30" hidden="1" x14ac:dyDescent="0.25">
      <c r="A6898" s="2">
        <v>11</v>
      </c>
      <c r="B6898" s="2">
        <v>2022</v>
      </c>
      <c r="C6898" s="4" t="str">
        <f>INDEX(Index!$B$1:$B$500,MATCH($F6898,Index!$A$1:$A$500,0)
)</f>
        <v>GB</v>
      </c>
      <c r="D6898" s="4">
        <v>0</v>
      </c>
      <c r="E6898" s="141">
        <f t="shared" si="107"/>
        <v>-4.5899917574290301E-2</v>
      </c>
      <c r="F6898" s="3" t="s">
        <v>20</v>
      </c>
      <c r="G6898" s="3">
        <v>17</v>
      </c>
      <c r="H6898" s="125">
        <v>-4.5899917574290301E-2</v>
      </c>
      <c r="I6898" s="3"/>
      <c r="J6898" s="3"/>
      <c r="K6898" s="3" t="s">
        <v>156</v>
      </c>
      <c r="L6898" s="125">
        <v>5.9869191563866699E-2</v>
      </c>
      <c r="M6898" s="3">
        <v>12</v>
      </c>
      <c r="N6898" s="125">
        <v>5.9010519998207403E-2</v>
      </c>
      <c r="O6898" s="3">
        <v>23</v>
      </c>
      <c r="P6898" s="125">
        <v>-4.6758589139949597E-2</v>
      </c>
      <c r="Q6898" s="3">
        <v>29</v>
      </c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  <c r="AC6898" s="3"/>
      <c r="AD6898" s="3"/>
    </row>
    <row r="6899" spans="1:30" hidden="1" x14ac:dyDescent="0.25">
      <c r="A6899" s="2">
        <v>11</v>
      </c>
      <c r="B6899" s="2">
        <v>2022</v>
      </c>
      <c r="C6899" s="4" t="str">
        <f>INDEX(Index!$B$1:$B$500,MATCH($F6899,Index!$A$1:$A$500,0)
)</f>
        <v>WAS</v>
      </c>
      <c r="D6899" s="4">
        <v>0</v>
      </c>
      <c r="E6899" s="141">
        <f t="shared" si="107"/>
        <v>-5.73462542407015E-2</v>
      </c>
      <c r="F6899" s="3" t="s">
        <v>26</v>
      </c>
      <c r="G6899" s="3">
        <v>18</v>
      </c>
      <c r="H6899" s="125">
        <v>-5.73462542407015E-2</v>
      </c>
      <c r="I6899" s="3"/>
      <c r="J6899" s="3"/>
      <c r="K6899" s="3" t="s">
        <v>154</v>
      </c>
      <c r="L6899" s="125">
        <v>-0.138803386870747</v>
      </c>
      <c r="M6899" s="3">
        <v>27</v>
      </c>
      <c r="N6899" s="125">
        <v>-4.9898241129797398E-2</v>
      </c>
      <c r="O6899" s="3">
        <v>12</v>
      </c>
      <c r="P6899" s="125">
        <v>3.1558891500248099E-2</v>
      </c>
      <c r="Q6899" s="3">
        <v>4</v>
      </c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3"/>
      <c r="AD6899" s="3"/>
    </row>
    <row r="6900" spans="1:30" hidden="1" x14ac:dyDescent="0.25">
      <c r="A6900" s="2">
        <v>11</v>
      </c>
      <c r="B6900" s="2">
        <v>2022</v>
      </c>
      <c r="C6900" s="4" t="str">
        <f>INDEX(Index!$B$1:$B$500,MATCH($F6900,Index!$A$1:$A$500,0)
)</f>
        <v>PIT</v>
      </c>
      <c r="D6900" s="4">
        <v>0</v>
      </c>
      <c r="E6900" s="141">
        <f t="shared" si="107"/>
        <v>-7.1654308158175903E-2</v>
      </c>
      <c r="F6900" s="3" t="s">
        <v>32</v>
      </c>
      <c r="G6900" s="3">
        <v>19</v>
      </c>
      <c r="H6900" s="125">
        <v>-7.1654308158175903E-2</v>
      </c>
      <c r="I6900" s="3"/>
      <c r="J6900" s="3"/>
      <c r="K6900" s="3" t="s">
        <v>147</v>
      </c>
      <c r="L6900" s="125">
        <v>-4.1507211412101203E-2</v>
      </c>
      <c r="M6900" s="3">
        <v>19</v>
      </c>
      <c r="N6900" s="125">
        <v>1.1575661741014801E-2</v>
      </c>
      <c r="O6900" s="3">
        <v>15</v>
      </c>
      <c r="P6900" s="125">
        <v>-1.8571435005059901E-2</v>
      </c>
      <c r="Q6900" s="3">
        <v>19</v>
      </c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  <c r="AC6900" s="3"/>
      <c r="AD6900" s="3"/>
    </row>
    <row r="6901" spans="1:30" hidden="1" x14ac:dyDescent="0.25">
      <c r="A6901" s="2">
        <v>11</v>
      </c>
      <c r="B6901" s="2">
        <v>2022</v>
      </c>
      <c r="C6901" s="4" t="str">
        <f>INDEX(Index!$B$1:$B$500,MATCH($F6901,Index!$A$1:$A$500,0)
)</f>
        <v>JAX</v>
      </c>
      <c r="D6901" s="4">
        <v>0</v>
      </c>
      <c r="E6901" s="141">
        <f t="shared" si="107"/>
        <v>-8.0102591674586665E-2</v>
      </c>
      <c r="F6901" s="3" t="s">
        <v>12</v>
      </c>
      <c r="G6901" s="3">
        <v>20</v>
      </c>
      <c r="H6901" s="125">
        <v>-8.0102591674586665E-2</v>
      </c>
      <c r="I6901" s="3"/>
      <c r="J6901" s="3"/>
      <c r="K6901" s="3" t="s">
        <v>147</v>
      </c>
      <c r="L6901" s="125">
        <v>3.4495170925566997E-2</v>
      </c>
      <c r="M6901" s="3">
        <v>15</v>
      </c>
      <c r="N6901" s="125">
        <v>0.111116526314747</v>
      </c>
      <c r="O6901" s="3">
        <v>28</v>
      </c>
      <c r="P6901" s="125">
        <v>-3.4812362854066701E-3</v>
      </c>
      <c r="Q6901" s="3">
        <v>13</v>
      </c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  <c r="AC6901" s="3"/>
      <c r="AD6901" s="3"/>
    </row>
    <row r="6902" spans="1:30" hidden="1" x14ac:dyDescent="0.25">
      <c r="A6902" s="2">
        <v>11</v>
      </c>
      <c r="B6902" s="2">
        <v>2022</v>
      </c>
      <c r="C6902" s="4" t="str">
        <f>INDEX(Index!$B$1:$B$500,MATCH($F6902,Index!$A$1:$A$500,0)
)</f>
        <v>LV</v>
      </c>
      <c r="D6902" s="4">
        <v>0</v>
      </c>
      <c r="E6902" s="141">
        <f t="shared" si="107"/>
        <v>-8.3419235780896217E-2</v>
      </c>
      <c r="F6902" s="3" t="s">
        <v>53</v>
      </c>
      <c r="G6902" s="3">
        <v>21</v>
      </c>
      <c r="H6902" s="125">
        <v>-8.3419235780896217E-2</v>
      </c>
      <c r="I6902" s="3"/>
      <c r="J6902" s="3"/>
      <c r="K6902" s="3" t="s">
        <v>147</v>
      </c>
      <c r="L6902" s="125">
        <v>5.2068967263190498E-2</v>
      </c>
      <c r="M6902" s="3">
        <v>14</v>
      </c>
      <c r="N6902" s="125">
        <v>0.14604093833399401</v>
      </c>
      <c r="O6902" s="3">
        <v>30</v>
      </c>
      <c r="P6902" s="125">
        <v>1.05527352899073E-2</v>
      </c>
      <c r="Q6902" s="3">
        <v>9</v>
      </c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  <c r="AC6902" s="3"/>
      <c r="AD6902" s="3"/>
    </row>
    <row r="6903" spans="1:30" hidden="1" x14ac:dyDescent="0.25">
      <c r="A6903" s="2">
        <v>11</v>
      </c>
      <c r="B6903" s="2">
        <v>2022</v>
      </c>
      <c r="C6903" s="4" t="str">
        <f>INDEX(Index!$B$1:$B$500,MATCH($F6903,Index!$A$1:$A$500,0)
)</f>
        <v>LAC</v>
      </c>
      <c r="D6903" s="4">
        <v>0</v>
      </c>
      <c r="E6903" s="141">
        <f t="shared" si="107"/>
        <v>-9.7989819555647867E-2</v>
      </c>
      <c r="F6903" s="3" t="s">
        <v>28</v>
      </c>
      <c r="G6903" s="3">
        <v>22</v>
      </c>
      <c r="H6903" s="125">
        <v>-9.7989819555647867E-2</v>
      </c>
      <c r="I6903" s="3"/>
      <c r="J6903" s="3"/>
      <c r="K6903" s="3" t="s">
        <v>145</v>
      </c>
      <c r="L6903" s="125">
        <v>-5.8028629225844897E-2</v>
      </c>
      <c r="M6903" s="3">
        <v>21</v>
      </c>
      <c r="N6903" s="125">
        <v>4.5455099775363099E-2</v>
      </c>
      <c r="O6903" s="3">
        <v>21</v>
      </c>
      <c r="P6903" s="125">
        <v>5.4939094455601304E-3</v>
      </c>
      <c r="Q6903" s="3">
        <v>11</v>
      </c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  <c r="AC6903" s="3"/>
      <c r="AD6903" s="3"/>
    </row>
    <row r="6904" spans="1:30" hidden="1" x14ac:dyDescent="0.25">
      <c r="A6904" s="2">
        <v>11</v>
      </c>
      <c r="B6904" s="2">
        <v>2022</v>
      </c>
      <c r="C6904" s="4" t="str">
        <f>INDEX(Index!$B$1:$B$500,MATCH($F6904,Index!$A$1:$A$500,0)
)</f>
        <v>MIN</v>
      </c>
      <c r="D6904" s="4">
        <v>0</v>
      </c>
      <c r="E6904" s="141">
        <f t="shared" si="107"/>
        <v>-0.12147753186696861</v>
      </c>
      <c r="F6904" s="3" t="s">
        <v>46</v>
      </c>
      <c r="G6904" s="3">
        <v>23</v>
      </c>
      <c r="H6904" s="125">
        <v>-0.12147753186696861</v>
      </c>
      <c r="I6904" s="3"/>
      <c r="J6904" s="3"/>
      <c r="K6904" s="3" t="s">
        <v>144</v>
      </c>
      <c r="L6904" s="125">
        <v>-5.8601666192702198E-2</v>
      </c>
      <c r="M6904" s="3">
        <v>22</v>
      </c>
      <c r="N6904" s="125">
        <v>2.4321242087269501E-2</v>
      </c>
      <c r="O6904" s="3">
        <v>17</v>
      </c>
      <c r="P6904" s="125">
        <v>-3.8554623586996899E-2</v>
      </c>
      <c r="Q6904" s="3">
        <v>26</v>
      </c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3"/>
    </row>
    <row r="6905" spans="1:30" hidden="1" x14ac:dyDescent="0.25">
      <c r="A6905" s="2">
        <v>11</v>
      </c>
      <c r="B6905" s="2">
        <v>2022</v>
      </c>
      <c r="C6905" s="4" t="str">
        <f>INDEX(Index!$B$1:$B$500,MATCH($F6905,Index!$A$1:$A$500,0)
)</f>
        <v>NO</v>
      </c>
      <c r="D6905" s="4">
        <v>0</v>
      </c>
      <c r="E6905" s="141">
        <f t="shared" si="107"/>
        <v>-0.1307499498962231</v>
      </c>
      <c r="F6905" s="3" t="s">
        <v>27</v>
      </c>
      <c r="G6905" s="3">
        <v>24</v>
      </c>
      <c r="H6905" s="125">
        <v>-0.1307499498962231</v>
      </c>
      <c r="I6905" s="3"/>
      <c r="J6905" s="3"/>
      <c r="K6905" s="3" t="s">
        <v>156</v>
      </c>
      <c r="L6905" s="125">
        <v>-7.6323460294809506E-2</v>
      </c>
      <c r="M6905" s="3">
        <v>23</v>
      </c>
      <c r="N6905" s="125">
        <v>2.4981431336980001E-2</v>
      </c>
      <c r="O6905" s="3">
        <v>18</v>
      </c>
      <c r="P6905" s="125">
        <v>-2.94450582644336E-2</v>
      </c>
      <c r="Q6905" s="3">
        <v>25</v>
      </c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  <c r="AC6905" s="3"/>
      <c r="AD6905" s="3"/>
    </row>
    <row r="6906" spans="1:30" hidden="1" x14ac:dyDescent="0.25">
      <c r="A6906" s="2">
        <v>11</v>
      </c>
      <c r="B6906" s="2">
        <v>2022</v>
      </c>
      <c r="C6906" s="4" t="str">
        <f>INDEX(Index!$B$1:$B$500,MATCH($F6906,Index!$A$1:$A$500,0)
)</f>
        <v>NYG</v>
      </c>
      <c r="D6906" s="4">
        <v>0</v>
      </c>
      <c r="E6906" s="141">
        <f t="shared" si="107"/>
        <v>-0.13830136960216999</v>
      </c>
      <c r="F6906" s="3" t="s">
        <v>15</v>
      </c>
      <c r="G6906" s="3">
        <v>25</v>
      </c>
      <c r="H6906" s="125">
        <v>-0.13830136960216999</v>
      </c>
      <c r="I6906" s="3"/>
      <c r="J6906" s="3"/>
      <c r="K6906" s="3" t="s">
        <v>143</v>
      </c>
      <c r="L6906" s="125">
        <v>-7.48218802364067E-3</v>
      </c>
      <c r="M6906" s="3">
        <v>17</v>
      </c>
      <c r="N6906" s="125">
        <v>0.107081795095031</v>
      </c>
      <c r="O6906" s="3">
        <v>27</v>
      </c>
      <c r="P6906" s="125">
        <v>-2.37373864834983E-2</v>
      </c>
      <c r="Q6906" s="3">
        <v>22</v>
      </c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  <c r="AC6906" s="3"/>
      <c r="AD6906" s="3"/>
    </row>
    <row r="6907" spans="1:30" hidden="1" x14ac:dyDescent="0.25">
      <c r="A6907" s="2">
        <v>11</v>
      </c>
      <c r="B6907" s="2">
        <v>2022</v>
      </c>
      <c r="C6907" s="4" t="str">
        <f>INDEX(Index!$B$1:$B$500,MATCH($F6907,Index!$A$1:$A$500,0)
)</f>
        <v>DEN</v>
      </c>
      <c r="D6907" s="4">
        <v>0</v>
      </c>
      <c r="E6907" s="141">
        <f t="shared" si="107"/>
        <v>-0.14649736859439791</v>
      </c>
      <c r="F6907" s="3" t="s">
        <v>39</v>
      </c>
      <c r="G6907" s="3">
        <v>26</v>
      </c>
      <c r="H6907" s="125">
        <v>-0.14649736859439791</v>
      </c>
      <c r="I6907" s="3"/>
      <c r="J6907" s="3"/>
      <c r="K6907" s="3" t="s">
        <v>147</v>
      </c>
      <c r="L6907" s="125">
        <v>-0.147650298243167</v>
      </c>
      <c r="M6907" s="3">
        <v>29</v>
      </c>
      <c r="N6907" s="125">
        <v>-7.3880077045968995E-2</v>
      </c>
      <c r="O6907" s="3">
        <v>11</v>
      </c>
      <c r="P6907" s="125">
        <v>-7.2727147397199904E-2</v>
      </c>
      <c r="Q6907" s="3">
        <v>32</v>
      </c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  <c r="AC6907" s="3"/>
      <c r="AD6907" s="3"/>
    </row>
    <row r="6908" spans="1:30" hidden="1" x14ac:dyDescent="0.25">
      <c r="A6908" s="2">
        <v>11</v>
      </c>
      <c r="B6908" s="2">
        <v>2022</v>
      </c>
      <c r="C6908" s="4" t="str">
        <f>INDEX(Index!$B$1:$B$500,MATCH($F6908,Index!$A$1:$A$500,0)
)</f>
        <v>LAR</v>
      </c>
      <c r="D6908" s="4">
        <v>0</v>
      </c>
      <c r="E6908" s="141">
        <f t="shared" si="107"/>
        <v>-0.19214286250085116</v>
      </c>
      <c r="F6908" s="3" t="s">
        <v>42</v>
      </c>
      <c r="G6908" s="3">
        <v>27</v>
      </c>
      <c r="H6908" s="125">
        <v>-0.19214286250085116</v>
      </c>
      <c r="I6908" s="3"/>
      <c r="J6908" s="3"/>
      <c r="K6908" s="3" t="s">
        <v>147</v>
      </c>
      <c r="L6908" s="125">
        <v>-0.13636896600609499</v>
      </c>
      <c r="M6908" s="3">
        <v>26</v>
      </c>
      <c r="N6908" s="125">
        <v>8.5144040717182595E-3</v>
      </c>
      <c r="O6908" s="3">
        <v>14</v>
      </c>
      <c r="P6908" s="125">
        <v>-4.7259492423037897E-2</v>
      </c>
      <c r="Q6908" s="3">
        <v>30</v>
      </c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  <c r="AC6908" s="3"/>
      <c r="AD6908" s="3"/>
    </row>
    <row r="6909" spans="1:30" hidden="1" x14ac:dyDescent="0.25">
      <c r="A6909" s="2">
        <v>11</v>
      </c>
      <c r="B6909" s="2">
        <v>2022</v>
      </c>
      <c r="C6909" s="4" t="str">
        <f>INDEX(Index!$B$1:$B$500,MATCH($F6909,Index!$A$1:$A$500,0)
)</f>
        <v>CHI</v>
      </c>
      <c r="D6909" s="4">
        <v>0</v>
      </c>
      <c r="E6909" s="141">
        <f t="shared" si="107"/>
        <v>-0.21295382377345121</v>
      </c>
      <c r="F6909" s="3" t="s">
        <v>64</v>
      </c>
      <c r="G6909" s="3">
        <v>28</v>
      </c>
      <c r="H6909" s="125">
        <v>-0.21295382377345121</v>
      </c>
      <c r="I6909" s="3"/>
      <c r="J6909" s="3"/>
      <c r="K6909" s="3" t="s">
        <v>157</v>
      </c>
      <c r="L6909" s="125">
        <v>-4.58484069972738E-2</v>
      </c>
      <c r="M6909" s="3">
        <v>20</v>
      </c>
      <c r="N6909" s="125">
        <v>0.14901257637736001</v>
      </c>
      <c r="O6909" s="3">
        <v>31</v>
      </c>
      <c r="P6909" s="125">
        <v>-1.8092840398817402E-2</v>
      </c>
      <c r="Q6909" s="3">
        <v>18</v>
      </c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  <c r="AC6909" s="3"/>
      <c r="AD6909" s="3"/>
    </row>
    <row r="6910" spans="1:30" hidden="1" x14ac:dyDescent="0.25">
      <c r="A6910" s="2">
        <v>11</v>
      </c>
      <c r="B6910" s="2">
        <v>2022</v>
      </c>
      <c r="C6910" s="4" t="str">
        <f>INDEX(Index!$B$1:$B$500,MATCH($F6910,Index!$A$1:$A$500,0)
)</f>
        <v>IND</v>
      </c>
      <c r="D6910" s="4">
        <v>0</v>
      </c>
      <c r="E6910" s="141">
        <f t="shared" si="107"/>
        <v>-0.22238198772762507</v>
      </c>
      <c r="F6910" s="3" t="s">
        <v>35</v>
      </c>
      <c r="G6910" s="3">
        <v>29</v>
      </c>
      <c r="H6910" s="125">
        <v>-0.22238198772762507</v>
      </c>
      <c r="I6910" s="3"/>
      <c r="J6910" s="3"/>
      <c r="K6910" s="3" t="s">
        <v>245</v>
      </c>
      <c r="L6910" s="125">
        <v>-0.20420791763443999</v>
      </c>
      <c r="M6910" s="3">
        <v>31</v>
      </c>
      <c r="N6910" s="125">
        <v>-2.3165876969103601E-2</v>
      </c>
      <c r="O6910" s="3">
        <v>13</v>
      </c>
      <c r="P6910" s="125">
        <v>-4.1339947062288697E-2</v>
      </c>
      <c r="Q6910" s="3">
        <v>28</v>
      </c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  <c r="AC6910" s="3"/>
      <c r="AD6910" s="3"/>
    </row>
    <row r="6911" spans="1:30" hidden="1" x14ac:dyDescent="0.25">
      <c r="A6911" s="2">
        <v>11</v>
      </c>
      <c r="B6911" s="2">
        <v>2022</v>
      </c>
      <c r="C6911" s="4" t="str">
        <f>INDEX(Index!$B$1:$B$500,MATCH($F6911,Index!$A$1:$A$500,0)
)</f>
        <v>ARI</v>
      </c>
      <c r="D6911" s="4">
        <v>0</v>
      </c>
      <c r="E6911" s="141">
        <f t="shared" si="107"/>
        <v>-0.23807810079775801</v>
      </c>
      <c r="F6911" s="3" t="s">
        <v>23</v>
      </c>
      <c r="G6911" s="3">
        <v>30</v>
      </c>
      <c r="H6911" s="125">
        <v>-0.23807810079775801</v>
      </c>
      <c r="I6911" s="3"/>
      <c r="J6911" s="3"/>
      <c r="K6911" s="3" t="s">
        <v>156</v>
      </c>
      <c r="L6911" s="125">
        <v>-0.146984903189251</v>
      </c>
      <c r="M6911" s="3">
        <v>28</v>
      </c>
      <c r="N6911" s="125">
        <v>6.9643443443609607E-2</v>
      </c>
      <c r="O6911" s="3">
        <v>24</v>
      </c>
      <c r="P6911" s="125">
        <v>-2.1449754164897399E-2</v>
      </c>
      <c r="Q6911" s="3">
        <v>20</v>
      </c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  <c r="AC6911" s="3"/>
      <c r="AD6911" s="3"/>
    </row>
    <row r="6912" spans="1:30" hidden="1" x14ac:dyDescent="0.25">
      <c r="A6912" s="2">
        <v>11</v>
      </c>
      <c r="B6912" s="2">
        <v>2022</v>
      </c>
      <c r="C6912" s="4" t="str">
        <f>INDEX(Index!$B$1:$B$500,MATCH($F6912,Index!$A$1:$A$500,0)
)</f>
        <v>CAR</v>
      </c>
      <c r="D6912" s="4">
        <v>0</v>
      </c>
      <c r="E6912" s="141">
        <f t="shared" si="107"/>
        <v>-0.2403191320551033</v>
      </c>
      <c r="F6912" s="3" t="s">
        <v>51</v>
      </c>
      <c r="G6912" s="3">
        <v>31</v>
      </c>
      <c r="H6912" s="125">
        <v>-0.2403191320551033</v>
      </c>
      <c r="I6912" s="3"/>
      <c r="J6912" s="3"/>
      <c r="K6912" s="3" t="s">
        <v>157</v>
      </c>
      <c r="L6912" s="125">
        <v>-0.21300766044300001</v>
      </c>
      <c r="M6912" s="3">
        <v>32</v>
      </c>
      <c r="N6912" s="125">
        <v>3.3918115747811999E-2</v>
      </c>
      <c r="O6912" s="3">
        <v>20</v>
      </c>
      <c r="P6912" s="125">
        <v>6.6066441357087204E-3</v>
      </c>
      <c r="Q6912" s="3">
        <v>10</v>
      </c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  <c r="AC6912" s="3"/>
      <c r="AD6912" s="3"/>
    </row>
    <row r="6913" spans="1:30" hidden="1" x14ac:dyDescent="0.25">
      <c r="A6913" s="2">
        <v>11</v>
      </c>
      <c r="B6913" s="2">
        <v>2022</v>
      </c>
      <c r="C6913" s="4" t="str">
        <f>INDEX(Index!$B$1:$B$500,MATCH($F6913,Index!$A$1:$A$500,0)
)</f>
        <v>HOU</v>
      </c>
      <c r="D6913" s="4">
        <v>0</v>
      </c>
      <c r="E6913" s="141">
        <f t="shared" si="107"/>
        <v>-0.32527151193370368</v>
      </c>
      <c r="F6913" s="3" t="s">
        <v>49</v>
      </c>
      <c r="G6913" s="3">
        <v>32</v>
      </c>
      <c r="H6913" s="125">
        <v>-0.32527151193370368</v>
      </c>
      <c r="I6913" s="3"/>
      <c r="J6913" s="3"/>
      <c r="K6913" s="3" t="s">
        <v>356</v>
      </c>
      <c r="L6913" s="125">
        <v>-0.19935089862416</v>
      </c>
      <c r="M6913" s="3">
        <v>30</v>
      </c>
      <c r="N6913" s="125">
        <v>0.15095380046384599</v>
      </c>
      <c r="O6913" s="3">
        <v>32</v>
      </c>
      <c r="P6913" s="125">
        <v>2.5033187154302299E-2</v>
      </c>
      <c r="Q6913" s="3">
        <v>6</v>
      </c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3"/>
      <c r="AD6913" s="3"/>
    </row>
    <row r="6914" spans="1:30" hidden="1" x14ac:dyDescent="0.25">
      <c r="A6914" s="2">
        <v>12</v>
      </c>
      <c r="B6914" s="2">
        <v>2022</v>
      </c>
      <c r="C6914" s="4" t="str">
        <f>INDEX(Index!$B$1:$B$500,MATCH($F6914,Index!$A$1:$A$500,0)
)</f>
        <v>BUF</v>
      </c>
      <c r="D6914" s="4">
        <v>0</v>
      </c>
      <c r="E6914" s="141">
        <f t="shared" ref="E6914:E6977" si="108">IF(D6914=1,H6914/100,H6914)</f>
        <v>0.37114474347519361</v>
      </c>
      <c r="F6914" s="3" t="s">
        <v>0</v>
      </c>
      <c r="G6914" s="3">
        <v>1</v>
      </c>
      <c r="H6914" s="125">
        <v>0.37114474347519361</v>
      </c>
      <c r="I6914" s="3"/>
      <c r="J6914" s="3"/>
      <c r="K6914" s="3" t="s">
        <v>153</v>
      </c>
      <c r="L6914" s="125">
        <v>0.167626691269293</v>
      </c>
      <c r="M6914" s="3">
        <v>4</v>
      </c>
      <c r="N6914" s="125">
        <v>-0.169671473755894</v>
      </c>
      <c r="O6914" s="3">
        <v>1</v>
      </c>
      <c r="P6914" s="125">
        <v>3.3846578450006597E-2</v>
      </c>
      <c r="Q6914" s="3">
        <v>3</v>
      </c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3"/>
    </row>
    <row r="6915" spans="1:30" hidden="1" x14ac:dyDescent="0.25">
      <c r="A6915" s="2">
        <v>12</v>
      </c>
      <c r="B6915" s="2">
        <v>2022</v>
      </c>
      <c r="C6915" s="4" t="str">
        <f>INDEX(Index!$B$1:$B$500,MATCH($F6915,Index!$A$1:$A$500,0)
)</f>
        <v>BAL</v>
      </c>
      <c r="D6915" s="4">
        <v>0</v>
      </c>
      <c r="E6915" s="141">
        <f t="shared" si="108"/>
        <v>0.29819477061096661</v>
      </c>
      <c r="F6915" s="3" t="s">
        <v>18</v>
      </c>
      <c r="G6915" s="3">
        <v>2</v>
      </c>
      <c r="H6915" s="125">
        <v>0.29819477061096661</v>
      </c>
      <c r="I6915" s="3"/>
      <c r="J6915" s="3"/>
      <c r="K6915" s="3" t="s">
        <v>152</v>
      </c>
      <c r="L6915" s="125">
        <v>0.14751906710200099</v>
      </c>
      <c r="M6915" s="3">
        <v>5</v>
      </c>
      <c r="N6915" s="125">
        <v>-0.101314872751133</v>
      </c>
      <c r="O6915" s="3">
        <v>8</v>
      </c>
      <c r="P6915" s="125">
        <v>4.9360830757832597E-2</v>
      </c>
      <c r="Q6915" s="3">
        <v>1</v>
      </c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3"/>
      <c r="AD6915" s="3"/>
    </row>
    <row r="6916" spans="1:30" hidden="1" x14ac:dyDescent="0.25">
      <c r="A6916" s="2">
        <v>12</v>
      </c>
      <c r="B6916" s="2">
        <v>2022</v>
      </c>
      <c r="C6916" s="4" t="str">
        <f>INDEX(Index!$B$1:$B$500,MATCH($F6916,Index!$A$1:$A$500,0)
)</f>
        <v>PHI</v>
      </c>
      <c r="D6916" s="4">
        <v>0</v>
      </c>
      <c r="E6916" s="141">
        <f t="shared" si="108"/>
        <v>0.27889985831462749</v>
      </c>
      <c r="F6916" s="3" t="s">
        <v>7</v>
      </c>
      <c r="G6916" s="3">
        <v>3</v>
      </c>
      <c r="H6916" s="125">
        <v>0.27889985831462749</v>
      </c>
      <c r="I6916" s="3"/>
      <c r="J6916" s="3"/>
      <c r="K6916" s="3" t="s">
        <v>244</v>
      </c>
      <c r="L6916" s="125">
        <v>0.17383509969146599</v>
      </c>
      <c r="M6916" s="3">
        <v>3</v>
      </c>
      <c r="N6916" s="125">
        <v>-0.12854267792494001</v>
      </c>
      <c r="O6916" s="3">
        <v>5</v>
      </c>
      <c r="P6916" s="125">
        <v>-2.3477919301778501E-2</v>
      </c>
      <c r="Q6916" s="3">
        <v>23</v>
      </c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3"/>
      <c r="AD6916" s="3"/>
    </row>
    <row r="6917" spans="1:30" hidden="1" x14ac:dyDescent="0.25">
      <c r="A6917" s="2">
        <v>12</v>
      </c>
      <c r="B6917" s="2">
        <v>2022</v>
      </c>
      <c r="C6917" s="4" t="str">
        <f>INDEX(Index!$B$1:$B$500,MATCH($F6917,Index!$A$1:$A$500,0)
)</f>
        <v>DAL</v>
      </c>
      <c r="D6917" s="4">
        <v>0</v>
      </c>
      <c r="E6917" s="141">
        <f t="shared" si="108"/>
        <v>0.26043465170253799</v>
      </c>
      <c r="F6917" s="3" t="s">
        <v>3</v>
      </c>
      <c r="G6917" s="3">
        <v>4</v>
      </c>
      <c r="H6917" s="125">
        <v>0.26043465170253799</v>
      </c>
      <c r="I6917" s="3"/>
      <c r="J6917" s="3"/>
      <c r="K6917" s="3" t="s">
        <v>153</v>
      </c>
      <c r="L6917" s="125">
        <v>6.3393969623252E-2</v>
      </c>
      <c r="M6917" s="3">
        <v>13</v>
      </c>
      <c r="N6917" s="125">
        <v>-0.16649599584976901</v>
      </c>
      <c r="O6917" s="3">
        <v>2</v>
      </c>
      <c r="P6917" s="125">
        <v>3.0544686229517001E-2</v>
      </c>
      <c r="Q6917" s="3">
        <v>6</v>
      </c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  <c r="AC6917" s="3"/>
      <c r="AD6917" s="3"/>
    </row>
    <row r="6918" spans="1:30" hidden="1" x14ac:dyDescent="0.25">
      <c r="A6918" s="2">
        <v>12</v>
      </c>
      <c r="B6918" s="2">
        <v>2022</v>
      </c>
      <c r="C6918" s="4" t="str">
        <f>INDEX(Index!$B$1:$B$500,MATCH($F6918,Index!$A$1:$A$500,0)
)</f>
        <v>KC</v>
      </c>
      <c r="D6918" s="4">
        <v>0</v>
      </c>
      <c r="E6918" s="141">
        <f t="shared" si="108"/>
        <v>0.25576576108774685</v>
      </c>
      <c r="F6918" s="3" t="s">
        <v>5</v>
      </c>
      <c r="G6918" s="3">
        <v>5</v>
      </c>
      <c r="H6918" s="125">
        <v>0.25576576108774685</v>
      </c>
      <c r="I6918" s="3"/>
      <c r="J6918" s="3"/>
      <c r="K6918" s="3" t="s">
        <v>151</v>
      </c>
      <c r="L6918" s="125">
        <v>0.267091723625764</v>
      </c>
      <c r="M6918" s="3">
        <v>1</v>
      </c>
      <c r="N6918" s="125">
        <v>3.1268583661972801E-3</v>
      </c>
      <c r="O6918" s="3">
        <v>16</v>
      </c>
      <c r="P6918" s="125">
        <v>-8.1991041718198591E-3</v>
      </c>
      <c r="Q6918" s="3">
        <v>15</v>
      </c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  <c r="AC6918" s="3"/>
      <c r="AD6918" s="3"/>
    </row>
    <row r="6919" spans="1:30" hidden="1" x14ac:dyDescent="0.25">
      <c r="A6919" s="2">
        <v>12</v>
      </c>
      <c r="B6919" s="2">
        <v>2022</v>
      </c>
      <c r="C6919" s="4" t="str">
        <f>INDEX(Index!$B$1:$B$500,MATCH($F6919,Index!$A$1:$A$500,0)
)</f>
        <v>SF</v>
      </c>
      <c r="D6919" s="4">
        <v>0</v>
      </c>
      <c r="E6919" s="141">
        <f t="shared" si="108"/>
        <v>0.1639233136214584</v>
      </c>
      <c r="F6919" s="3" t="s">
        <v>1</v>
      </c>
      <c r="G6919" s="3">
        <v>6</v>
      </c>
      <c r="H6919" s="125">
        <v>0.1639233136214584</v>
      </c>
      <c r="I6919" s="3"/>
      <c r="J6919" s="3"/>
      <c r="K6919" s="3" t="s">
        <v>152</v>
      </c>
      <c r="L6919" s="125">
        <v>5.6823059178942301E-2</v>
      </c>
      <c r="M6919" s="3">
        <v>14</v>
      </c>
      <c r="N6919" s="125">
        <v>-0.124868710988668</v>
      </c>
      <c r="O6919" s="3">
        <v>7</v>
      </c>
      <c r="P6919" s="125">
        <v>-1.77684565461519E-2</v>
      </c>
      <c r="Q6919" s="3">
        <v>17</v>
      </c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  <c r="AC6919" s="3"/>
      <c r="AD6919" s="3"/>
    </row>
    <row r="6920" spans="1:30" hidden="1" x14ac:dyDescent="0.25">
      <c r="A6920" s="2">
        <v>12</v>
      </c>
      <c r="B6920" s="2">
        <v>2022</v>
      </c>
      <c r="C6920" s="4" t="str">
        <f>INDEX(Index!$B$1:$B$500,MATCH($F6920,Index!$A$1:$A$500,0)
)</f>
        <v>CIN</v>
      </c>
      <c r="D6920" s="4">
        <v>0</v>
      </c>
      <c r="E6920" s="141">
        <f t="shared" si="108"/>
        <v>0.16227168419135629</v>
      </c>
      <c r="F6920" s="3" t="s">
        <v>24</v>
      </c>
      <c r="G6920" s="3">
        <v>7</v>
      </c>
      <c r="H6920" s="125">
        <v>0.16227168419135629</v>
      </c>
      <c r="I6920" s="3"/>
      <c r="J6920" s="3"/>
      <c r="K6920" s="3" t="s">
        <v>152</v>
      </c>
      <c r="L6920" s="125">
        <v>8.9880121239504507E-2</v>
      </c>
      <c r="M6920" s="3">
        <v>7</v>
      </c>
      <c r="N6920" s="125">
        <v>-9.3670601145736401E-2</v>
      </c>
      <c r="O6920" s="3">
        <v>9</v>
      </c>
      <c r="P6920" s="125">
        <v>-2.1279038193884599E-2</v>
      </c>
      <c r="Q6920" s="3">
        <v>22</v>
      </c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  <c r="AC6920" s="3"/>
      <c r="AD6920" s="3"/>
    </row>
    <row r="6921" spans="1:30" hidden="1" x14ac:dyDescent="0.25">
      <c r="A6921" s="2">
        <v>12</v>
      </c>
      <c r="B6921" s="2">
        <v>2022</v>
      </c>
      <c r="C6921" s="4" t="str">
        <f>INDEX(Index!$B$1:$B$500,MATCH($F6921,Index!$A$1:$A$500,0)
)</f>
        <v>MIA</v>
      </c>
      <c r="D6921" s="4">
        <v>0</v>
      </c>
      <c r="E6921" s="141">
        <f t="shared" si="108"/>
        <v>0.1503917560468066</v>
      </c>
      <c r="F6921" s="3" t="s">
        <v>4</v>
      </c>
      <c r="G6921" s="3">
        <v>8</v>
      </c>
      <c r="H6921" s="125">
        <v>0.1503917560468066</v>
      </c>
      <c r="I6921" s="3"/>
      <c r="J6921" s="3"/>
      <c r="K6921" s="3" t="s">
        <v>153</v>
      </c>
      <c r="L6921" s="125">
        <v>0.208200231734329</v>
      </c>
      <c r="M6921" s="3">
        <v>2</v>
      </c>
      <c r="N6921" s="125">
        <v>-5.3332400458149496E-4</v>
      </c>
      <c r="O6921" s="3">
        <v>15</v>
      </c>
      <c r="P6921" s="125">
        <v>-5.8341799692103902E-2</v>
      </c>
      <c r="Q6921" s="3">
        <v>31</v>
      </c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3"/>
      <c r="AD6921" s="3"/>
    </row>
    <row r="6922" spans="1:30" hidden="1" x14ac:dyDescent="0.25">
      <c r="A6922" s="2">
        <v>12</v>
      </c>
      <c r="B6922" s="2">
        <v>2022</v>
      </c>
      <c r="C6922" s="4" t="str">
        <f>INDEX(Index!$B$1:$B$500,MATCH($F6922,Index!$A$1:$A$500,0)
)</f>
        <v>TB</v>
      </c>
      <c r="D6922" s="4">
        <v>0</v>
      </c>
      <c r="E6922" s="141">
        <f t="shared" si="108"/>
        <v>0.10984715248131494</v>
      </c>
      <c r="F6922" s="3" t="s">
        <v>38</v>
      </c>
      <c r="G6922" s="3">
        <v>9</v>
      </c>
      <c r="H6922" s="125">
        <v>0.10984715248131494</v>
      </c>
      <c r="I6922" s="3"/>
      <c r="J6922" s="3"/>
      <c r="K6922" s="3" t="s">
        <v>155</v>
      </c>
      <c r="L6922" s="125">
        <v>8.3962220724796395E-4</v>
      </c>
      <c r="M6922" s="3">
        <v>16</v>
      </c>
      <c r="N6922" s="125">
        <v>-0.12728510613518099</v>
      </c>
      <c r="O6922" s="3">
        <v>6</v>
      </c>
      <c r="P6922" s="125">
        <v>-1.8277575861114E-2</v>
      </c>
      <c r="Q6922" s="3">
        <v>18</v>
      </c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  <c r="AC6922" s="3"/>
      <c r="AD6922" s="3"/>
    </row>
    <row r="6923" spans="1:30" hidden="1" x14ac:dyDescent="0.25">
      <c r="A6923" s="2">
        <v>12</v>
      </c>
      <c r="B6923" s="2">
        <v>2022</v>
      </c>
      <c r="C6923" s="4" t="str">
        <f>INDEX(Index!$B$1:$B$500,MATCH($F6923,Index!$A$1:$A$500,0)
)</f>
        <v>NE</v>
      </c>
      <c r="D6923" s="4">
        <v>0</v>
      </c>
      <c r="E6923" s="141">
        <f t="shared" si="108"/>
        <v>9.339971901958749E-2</v>
      </c>
      <c r="F6923" s="3" t="s">
        <v>17</v>
      </c>
      <c r="G6923" s="3">
        <v>10</v>
      </c>
      <c r="H6923" s="125">
        <v>9.339971901958749E-2</v>
      </c>
      <c r="I6923" s="3"/>
      <c r="J6923" s="3"/>
      <c r="K6923" s="3" t="s">
        <v>154</v>
      </c>
      <c r="L6923" s="125">
        <v>-7.8630503766112497E-2</v>
      </c>
      <c r="M6923" s="3">
        <v>24</v>
      </c>
      <c r="N6923" s="125">
        <v>-0.16398562251439799</v>
      </c>
      <c r="O6923" s="3">
        <v>3</v>
      </c>
      <c r="P6923" s="125">
        <v>8.0446002713019903E-3</v>
      </c>
      <c r="Q6923" s="3">
        <v>9</v>
      </c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3"/>
      <c r="AD6923" s="3"/>
    </row>
    <row r="6924" spans="1:30" hidden="1" x14ac:dyDescent="0.25">
      <c r="A6924" s="2">
        <v>12</v>
      </c>
      <c r="B6924" s="2">
        <v>2022</v>
      </c>
      <c r="C6924" s="4" t="str">
        <f>INDEX(Index!$B$1:$B$500,MATCH($F6924,Index!$A$1:$A$500,0)
)</f>
        <v>SEA</v>
      </c>
      <c r="D6924" s="4">
        <v>0</v>
      </c>
      <c r="E6924" s="141">
        <f t="shared" si="108"/>
        <v>7.5650615880626007E-2</v>
      </c>
      <c r="F6924" s="3" t="s">
        <v>30</v>
      </c>
      <c r="G6924" s="3">
        <v>11</v>
      </c>
      <c r="H6924" s="125">
        <v>7.5650615880626007E-2</v>
      </c>
      <c r="I6924" s="3"/>
      <c r="J6924" s="3"/>
      <c r="K6924" s="3" t="s">
        <v>154</v>
      </c>
      <c r="L6924" s="125">
        <v>8.9189601043073899E-2</v>
      </c>
      <c r="M6924" s="3">
        <v>8</v>
      </c>
      <c r="N6924" s="125">
        <v>4.4141380482994597E-2</v>
      </c>
      <c r="O6924" s="3">
        <v>20</v>
      </c>
      <c r="P6924" s="125">
        <v>3.0602395320546701E-2</v>
      </c>
      <c r="Q6924" s="3">
        <v>5</v>
      </c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  <c r="AC6924" s="3"/>
      <c r="AD6924" s="3"/>
    </row>
    <row r="6925" spans="1:30" hidden="1" x14ac:dyDescent="0.25">
      <c r="A6925" s="2">
        <v>12</v>
      </c>
      <c r="B6925" s="2">
        <v>2022</v>
      </c>
      <c r="C6925" s="4" t="str">
        <f>INDEX(Index!$B$1:$B$500,MATCH($F6925,Index!$A$1:$A$500,0)
)</f>
        <v>NYJ</v>
      </c>
      <c r="D6925" s="4">
        <v>0</v>
      </c>
      <c r="E6925" s="141">
        <f t="shared" si="108"/>
        <v>4.9723141233803003E-2</v>
      </c>
      <c r="F6925" s="3" t="s">
        <v>9</v>
      </c>
      <c r="G6925" s="3">
        <v>12</v>
      </c>
      <c r="H6925" s="125">
        <v>4.9723141233803003E-2</v>
      </c>
      <c r="I6925" s="3"/>
      <c r="J6925" s="3"/>
      <c r="K6925" s="3" t="s">
        <v>152</v>
      </c>
      <c r="L6925" s="125">
        <v>-6.5636920231926493E-2</v>
      </c>
      <c r="M6925" s="3">
        <v>23</v>
      </c>
      <c r="N6925" s="125">
        <v>-0.13407321485321899</v>
      </c>
      <c r="O6925" s="3">
        <v>4</v>
      </c>
      <c r="P6925" s="125">
        <v>-1.8713153387489499E-2</v>
      </c>
      <c r="Q6925" s="3">
        <v>19</v>
      </c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  <c r="AC6925" s="3"/>
      <c r="AD6925" s="3"/>
    </row>
    <row r="6926" spans="1:30" hidden="1" x14ac:dyDescent="0.25">
      <c r="A6926" s="2">
        <v>12</v>
      </c>
      <c r="B6926" s="2">
        <v>2022</v>
      </c>
      <c r="C6926" s="4" t="str">
        <f>INDEX(Index!$B$1:$B$500,MATCH($F6926,Index!$A$1:$A$500,0)
)</f>
        <v>TEN</v>
      </c>
      <c r="D6926" s="4">
        <v>0</v>
      </c>
      <c r="E6926" s="141">
        <f t="shared" si="108"/>
        <v>3.3334842012276392E-2</v>
      </c>
      <c r="F6926" s="3" t="s">
        <v>45</v>
      </c>
      <c r="G6926" s="3">
        <v>13</v>
      </c>
      <c r="H6926" s="125">
        <v>3.3334842012276392E-2</v>
      </c>
      <c r="I6926" s="3"/>
      <c r="J6926" s="3"/>
      <c r="K6926" s="3" t="s">
        <v>152</v>
      </c>
      <c r="L6926" s="125">
        <v>-1.92084920899438E-2</v>
      </c>
      <c r="M6926" s="3">
        <v>18</v>
      </c>
      <c r="N6926" s="125">
        <v>-5.97923825055518E-2</v>
      </c>
      <c r="O6926" s="3">
        <v>10</v>
      </c>
      <c r="P6926" s="125">
        <v>-7.2490484033316104E-3</v>
      </c>
      <c r="Q6926" s="3">
        <v>14</v>
      </c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3"/>
      <c r="AD6926" s="3"/>
    </row>
    <row r="6927" spans="1:30" hidden="1" x14ac:dyDescent="0.25">
      <c r="A6927" s="2">
        <v>12</v>
      </c>
      <c r="B6927" s="2">
        <v>2022</v>
      </c>
      <c r="C6927" s="4" t="str">
        <f>INDEX(Index!$B$1:$B$500,MATCH($F6927,Index!$A$1:$A$500,0)
)</f>
        <v>CLE</v>
      </c>
      <c r="D6927" s="4">
        <v>0</v>
      </c>
      <c r="E6927" s="141">
        <f t="shared" si="108"/>
        <v>2.1929015903413798E-2</v>
      </c>
      <c r="F6927" s="3" t="s">
        <v>10</v>
      </c>
      <c r="G6927" s="3">
        <v>14</v>
      </c>
      <c r="H6927" s="125">
        <v>2.1929015903413798E-2</v>
      </c>
      <c r="I6927" s="3"/>
      <c r="J6927" s="3"/>
      <c r="K6927" s="3" t="s">
        <v>156</v>
      </c>
      <c r="L6927" s="125">
        <v>0.112701813797076</v>
      </c>
      <c r="M6927" s="3">
        <v>6</v>
      </c>
      <c r="N6927" s="125">
        <v>6.2534133818453602E-2</v>
      </c>
      <c r="O6927" s="3">
        <v>22</v>
      </c>
      <c r="P6927" s="125">
        <v>-2.82386640752086E-2</v>
      </c>
      <c r="Q6927" s="3">
        <v>27</v>
      </c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3"/>
      <c r="AD6927" s="3"/>
    </row>
    <row r="6928" spans="1:30" hidden="1" x14ac:dyDescent="0.25">
      <c r="A6928" s="2">
        <v>12</v>
      </c>
      <c r="B6928" s="2">
        <v>2022</v>
      </c>
      <c r="C6928" s="4" t="str">
        <f>INDEX(Index!$B$1:$B$500,MATCH($F6928,Index!$A$1:$A$500,0)
)</f>
        <v>DET</v>
      </c>
      <c r="D6928" s="4">
        <v>0</v>
      </c>
      <c r="E6928" s="141">
        <f t="shared" si="108"/>
        <v>-7.3398706695457479E-3</v>
      </c>
      <c r="F6928" s="3" t="s">
        <v>21</v>
      </c>
      <c r="G6928" s="3">
        <v>15</v>
      </c>
      <c r="H6928" s="125">
        <v>-7.3398706695457479E-3</v>
      </c>
      <c r="I6928" s="3"/>
      <c r="J6928" s="3"/>
      <c r="K6928" s="3" t="s">
        <v>156</v>
      </c>
      <c r="L6928" s="125">
        <v>6.6151715498482699E-2</v>
      </c>
      <c r="M6928" s="3">
        <v>12</v>
      </c>
      <c r="N6928" s="125">
        <v>7.1706047350488397E-2</v>
      </c>
      <c r="O6928" s="3">
        <v>25</v>
      </c>
      <c r="P6928" s="125">
        <v>-1.7855388175400499E-3</v>
      </c>
      <c r="Q6928" s="3">
        <v>13</v>
      </c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3"/>
      <c r="AD6928" s="3"/>
    </row>
    <row r="6929" spans="1:30" hidden="1" x14ac:dyDescent="0.25">
      <c r="A6929" s="2">
        <v>12</v>
      </c>
      <c r="B6929" s="2">
        <v>2022</v>
      </c>
      <c r="C6929" s="4" t="str">
        <f>INDEX(Index!$B$1:$B$500,MATCH($F6929,Index!$A$1:$A$500,0)
)</f>
        <v>GB</v>
      </c>
      <c r="D6929" s="4">
        <v>0</v>
      </c>
      <c r="E6929" s="141">
        <f t="shared" si="108"/>
        <v>-4.1772674479384909E-2</v>
      </c>
      <c r="F6929" s="3" t="s">
        <v>20</v>
      </c>
      <c r="G6929" s="3">
        <v>16</v>
      </c>
      <c r="H6929" s="125">
        <v>-4.1772674479384909E-2</v>
      </c>
      <c r="I6929" s="3"/>
      <c r="J6929" s="3"/>
      <c r="K6929" s="3" t="s">
        <v>166</v>
      </c>
      <c r="L6929" s="125">
        <v>6.7195436686230098E-2</v>
      </c>
      <c r="M6929" s="3">
        <v>11</v>
      </c>
      <c r="N6929" s="125">
        <v>7.1836071168327006E-2</v>
      </c>
      <c r="O6929" s="3">
        <v>26</v>
      </c>
      <c r="P6929" s="125">
        <v>-3.7132039997288001E-2</v>
      </c>
      <c r="Q6929" s="3">
        <v>30</v>
      </c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3"/>
      <c r="AD6929" s="3"/>
    </row>
    <row r="6930" spans="1:30" hidden="1" x14ac:dyDescent="0.25">
      <c r="A6930" s="2">
        <v>12</v>
      </c>
      <c r="B6930" s="2">
        <v>2022</v>
      </c>
      <c r="C6930" s="4" t="str">
        <f>INDEX(Index!$B$1:$B$500,MATCH($F6930,Index!$A$1:$A$500,0)
)</f>
        <v>PIT</v>
      </c>
      <c r="D6930" s="4">
        <v>0</v>
      </c>
      <c r="E6930" s="141">
        <f t="shared" si="108"/>
        <v>-4.3812511266029357E-2</v>
      </c>
      <c r="F6930" s="3" t="s">
        <v>32</v>
      </c>
      <c r="G6930" s="3">
        <v>17</v>
      </c>
      <c r="H6930" s="125">
        <v>-4.3812511266029357E-2</v>
      </c>
      <c r="I6930" s="3"/>
      <c r="J6930" s="3"/>
      <c r="K6930" s="3" t="s">
        <v>156</v>
      </c>
      <c r="L6930" s="125">
        <v>-1.9451999275091999E-2</v>
      </c>
      <c r="M6930" s="3">
        <v>19</v>
      </c>
      <c r="N6930" s="125">
        <v>-3.8393318908140398E-3</v>
      </c>
      <c r="O6930" s="3">
        <v>14</v>
      </c>
      <c r="P6930" s="125">
        <v>-2.81998438817514E-2</v>
      </c>
      <c r="Q6930" s="3">
        <v>26</v>
      </c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  <c r="AC6930" s="3"/>
      <c r="AD6930" s="3"/>
    </row>
    <row r="6931" spans="1:30" hidden="1" x14ac:dyDescent="0.25">
      <c r="A6931" s="2">
        <v>12</v>
      </c>
      <c r="B6931" s="2">
        <v>2022</v>
      </c>
      <c r="C6931" s="4" t="str">
        <f>INDEX(Index!$B$1:$B$500,MATCH($F6931,Index!$A$1:$A$500,0)
)</f>
        <v>WAS</v>
      </c>
      <c r="D6931" s="4">
        <v>0</v>
      </c>
      <c r="E6931" s="141">
        <f t="shared" si="108"/>
        <v>-4.5078381384825401E-2</v>
      </c>
      <c r="F6931" s="3" t="s">
        <v>26</v>
      </c>
      <c r="G6931" s="3">
        <v>18</v>
      </c>
      <c r="H6931" s="125">
        <v>-4.5078381384825401E-2</v>
      </c>
      <c r="I6931" s="3"/>
      <c r="J6931" s="3"/>
      <c r="K6931" s="3" t="s">
        <v>165</v>
      </c>
      <c r="L6931" s="125">
        <v>-0.128607496453295</v>
      </c>
      <c r="M6931" s="3">
        <v>26</v>
      </c>
      <c r="N6931" s="125">
        <v>-4.9334962311117697E-2</v>
      </c>
      <c r="O6931" s="3">
        <v>12</v>
      </c>
      <c r="P6931" s="125">
        <v>3.4194152757351902E-2</v>
      </c>
      <c r="Q6931" s="3">
        <v>2</v>
      </c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3"/>
      <c r="AD6931" s="3"/>
    </row>
    <row r="6932" spans="1:30" hidden="1" x14ac:dyDescent="0.25">
      <c r="A6932" s="2">
        <v>12</v>
      </c>
      <c r="B6932" s="2">
        <v>2022</v>
      </c>
      <c r="C6932" s="4" t="str">
        <f>INDEX(Index!$B$1:$B$500,MATCH($F6932,Index!$A$1:$A$500,0)
)</f>
        <v>ATL</v>
      </c>
      <c r="D6932" s="4">
        <v>0</v>
      </c>
      <c r="E6932" s="141">
        <f t="shared" si="108"/>
        <v>-5.0772558120383803E-2</v>
      </c>
      <c r="F6932" s="3" t="s">
        <v>43</v>
      </c>
      <c r="G6932" s="3">
        <v>19</v>
      </c>
      <c r="H6932" s="125">
        <v>-5.0772558120383803E-2</v>
      </c>
      <c r="I6932" s="3"/>
      <c r="J6932" s="3"/>
      <c r="K6932" s="3" t="s">
        <v>164</v>
      </c>
      <c r="L6932" s="125">
        <v>7.3494906795880305E-2</v>
      </c>
      <c r="M6932" s="3">
        <v>9</v>
      </c>
      <c r="N6932" s="125">
        <v>0.14499756413659801</v>
      </c>
      <c r="O6932" s="3">
        <v>30</v>
      </c>
      <c r="P6932" s="125">
        <v>2.0730099220333899E-2</v>
      </c>
      <c r="Q6932" s="3">
        <v>7</v>
      </c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  <c r="AC6932" s="3"/>
      <c r="AD6932" s="3"/>
    </row>
    <row r="6933" spans="1:30" hidden="1" x14ac:dyDescent="0.25">
      <c r="A6933" s="2">
        <v>12</v>
      </c>
      <c r="B6933" s="2">
        <v>2022</v>
      </c>
      <c r="C6933" s="4" t="str">
        <f>INDEX(Index!$B$1:$B$500,MATCH($F6933,Index!$A$1:$A$500,0)
)</f>
        <v>JAX</v>
      </c>
      <c r="D6933" s="4">
        <v>0</v>
      </c>
      <c r="E6933" s="141">
        <f t="shared" si="108"/>
        <v>-6.9334926731981161E-2</v>
      </c>
      <c r="F6933" s="3" t="s">
        <v>12</v>
      </c>
      <c r="G6933" s="3">
        <v>20</v>
      </c>
      <c r="H6933" s="125">
        <v>-6.9334926731981161E-2</v>
      </c>
      <c r="I6933" s="3"/>
      <c r="J6933" s="3"/>
      <c r="K6933" s="3" t="s">
        <v>156</v>
      </c>
      <c r="L6933" s="125">
        <v>2.0936661048979201E-2</v>
      </c>
      <c r="M6933" s="3">
        <v>15</v>
      </c>
      <c r="N6933" s="125">
        <v>9.7343241612679099E-2</v>
      </c>
      <c r="O6933" s="3">
        <v>27</v>
      </c>
      <c r="P6933" s="125">
        <v>7.0716538317187397E-3</v>
      </c>
      <c r="Q6933" s="3">
        <v>10</v>
      </c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  <c r="AC6933" s="3"/>
      <c r="AD6933" s="3"/>
    </row>
    <row r="6934" spans="1:30" hidden="1" x14ac:dyDescent="0.25">
      <c r="A6934" s="2">
        <v>12</v>
      </c>
      <c r="B6934" s="2">
        <v>2022</v>
      </c>
      <c r="C6934" s="4" t="str">
        <f>INDEX(Index!$B$1:$B$500,MATCH($F6934,Index!$A$1:$A$500,0)
)</f>
        <v>LV</v>
      </c>
      <c r="D6934" s="4">
        <v>0</v>
      </c>
      <c r="E6934" s="141">
        <f t="shared" si="108"/>
        <v>-7.9349640096069485E-2</v>
      </c>
      <c r="F6934" s="3" t="s">
        <v>53</v>
      </c>
      <c r="G6934" s="3">
        <v>21</v>
      </c>
      <c r="H6934" s="125">
        <v>-7.9349640096069485E-2</v>
      </c>
      <c r="I6934" s="3"/>
      <c r="J6934" s="3"/>
      <c r="K6934" s="3" t="s">
        <v>156</v>
      </c>
      <c r="L6934" s="125">
        <v>7.3349963975610305E-2</v>
      </c>
      <c r="M6934" s="3">
        <v>10</v>
      </c>
      <c r="N6934" s="125">
        <v>0.15789515153515199</v>
      </c>
      <c r="O6934" s="3">
        <v>31</v>
      </c>
      <c r="P6934" s="125">
        <v>5.1955474634721999E-3</v>
      </c>
      <c r="Q6934" s="3">
        <v>12</v>
      </c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  <c r="AC6934" s="3"/>
      <c r="AD6934" s="3"/>
    </row>
    <row r="6935" spans="1:30" hidden="1" x14ac:dyDescent="0.25">
      <c r="A6935" s="2">
        <v>12</v>
      </c>
      <c r="B6935" s="2">
        <v>2022</v>
      </c>
      <c r="C6935" s="4" t="str">
        <f>INDEX(Index!$B$1:$B$500,MATCH($F6935,Index!$A$1:$A$500,0)
)</f>
        <v>MIN</v>
      </c>
      <c r="D6935" s="4">
        <v>0</v>
      </c>
      <c r="E6935" s="141">
        <f t="shared" si="108"/>
        <v>-0.1087586470273217</v>
      </c>
      <c r="F6935" s="3" t="s">
        <v>46</v>
      </c>
      <c r="G6935" s="3">
        <v>22</v>
      </c>
      <c r="H6935" s="125">
        <v>-0.1087586470273217</v>
      </c>
      <c r="I6935" s="3"/>
      <c r="J6935" s="3"/>
      <c r="K6935" s="3" t="s">
        <v>151</v>
      </c>
      <c r="L6935" s="125">
        <v>-3.7099436039266201E-2</v>
      </c>
      <c r="M6935" s="3">
        <v>20</v>
      </c>
      <c r="N6935" s="125">
        <v>5.0888779143774203E-2</v>
      </c>
      <c r="O6935" s="3">
        <v>21</v>
      </c>
      <c r="P6935" s="125">
        <v>-2.07704318442813E-2</v>
      </c>
      <c r="Q6935" s="3">
        <v>21</v>
      </c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  <c r="AC6935" s="3"/>
      <c r="AD6935" s="3"/>
    </row>
    <row r="6936" spans="1:30" hidden="1" x14ac:dyDescent="0.25">
      <c r="A6936" s="2">
        <v>12</v>
      </c>
      <c r="B6936" s="2">
        <v>2022</v>
      </c>
      <c r="C6936" s="4" t="str">
        <f>INDEX(Index!$B$1:$B$500,MATCH($F6936,Index!$A$1:$A$500,0)
)</f>
        <v>LAC</v>
      </c>
      <c r="D6936" s="4">
        <v>0</v>
      </c>
      <c r="E6936" s="141">
        <f t="shared" si="108"/>
        <v>-0.11095690430870556</v>
      </c>
      <c r="F6936" s="3" t="s">
        <v>28</v>
      </c>
      <c r="G6936" s="3">
        <v>23</v>
      </c>
      <c r="H6936" s="125">
        <v>-0.11095690430870556</v>
      </c>
      <c r="I6936" s="3"/>
      <c r="J6936" s="3"/>
      <c r="K6936" s="3" t="s">
        <v>154</v>
      </c>
      <c r="L6936" s="125">
        <v>-4.9631846394418401E-2</v>
      </c>
      <c r="M6936" s="3">
        <v>21</v>
      </c>
      <c r="N6936" s="125">
        <v>6.8189303309764707E-2</v>
      </c>
      <c r="O6936" s="3">
        <v>23</v>
      </c>
      <c r="P6936" s="125">
        <v>6.8642453954775601E-3</v>
      </c>
      <c r="Q6936" s="3">
        <v>11</v>
      </c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3"/>
      <c r="AC6936" s="3"/>
      <c r="AD6936" s="3"/>
    </row>
    <row r="6937" spans="1:30" hidden="1" x14ac:dyDescent="0.25">
      <c r="A6937" s="2">
        <v>12</v>
      </c>
      <c r="B6937" s="2">
        <v>2022</v>
      </c>
      <c r="C6937" s="4" t="str">
        <f>INDEX(Index!$B$1:$B$500,MATCH($F6937,Index!$A$1:$A$500,0)
)</f>
        <v>NO</v>
      </c>
      <c r="D6937" s="4">
        <v>0</v>
      </c>
      <c r="E6937" s="141">
        <f t="shared" si="108"/>
        <v>-0.13522856321596829</v>
      </c>
      <c r="F6937" s="3" t="s">
        <v>27</v>
      </c>
      <c r="G6937" s="3">
        <v>24</v>
      </c>
      <c r="H6937" s="125">
        <v>-0.13522856321596829</v>
      </c>
      <c r="I6937" s="3"/>
      <c r="J6937" s="3"/>
      <c r="K6937" s="3" t="s">
        <v>166</v>
      </c>
      <c r="L6937" s="125">
        <v>-8.3969106890392997E-2</v>
      </c>
      <c r="M6937" s="3">
        <v>25</v>
      </c>
      <c r="N6937" s="125">
        <v>1.8866580721090102E-2</v>
      </c>
      <c r="O6937" s="3">
        <v>19</v>
      </c>
      <c r="P6937" s="125">
        <v>-3.23928756044852E-2</v>
      </c>
      <c r="Q6937" s="3">
        <v>28</v>
      </c>
      <c r="R6937" s="3"/>
      <c r="S6937" s="3"/>
      <c r="T6937" s="3"/>
      <c r="U6937" s="3"/>
      <c r="V6937" s="3"/>
      <c r="W6937" s="3"/>
      <c r="X6937" s="3"/>
      <c r="Y6937" s="3"/>
      <c r="Z6937" s="3"/>
      <c r="AA6937" s="3"/>
      <c r="AB6937" s="3"/>
      <c r="AC6937" s="3"/>
      <c r="AD6937" s="3"/>
    </row>
    <row r="6938" spans="1:30" hidden="1" x14ac:dyDescent="0.25">
      <c r="A6938" s="2">
        <v>12</v>
      </c>
      <c r="B6938" s="2">
        <v>2022</v>
      </c>
      <c r="C6938" s="4" t="str">
        <f>INDEX(Index!$B$1:$B$500,MATCH($F6938,Index!$A$1:$A$500,0)
)</f>
        <v>NYG</v>
      </c>
      <c r="D6938" s="4">
        <v>0</v>
      </c>
      <c r="E6938" s="141">
        <f t="shared" si="108"/>
        <v>-0.14676673736069101</v>
      </c>
      <c r="F6938" s="3" t="s">
        <v>15</v>
      </c>
      <c r="G6938" s="3">
        <v>25</v>
      </c>
      <c r="H6938" s="125">
        <v>-0.14676673736069101</v>
      </c>
      <c r="I6938" s="3"/>
      <c r="J6938" s="3"/>
      <c r="K6938" s="3" t="s">
        <v>152</v>
      </c>
      <c r="L6938" s="125">
        <v>-1.2444446703866499E-2</v>
      </c>
      <c r="M6938" s="3">
        <v>17</v>
      </c>
      <c r="N6938" s="125">
        <v>0.115350379096285</v>
      </c>
      <c r="O6938" s="3">
        <v>28</v>
      </c>
      <c r="P6938" s="125">
        <v>-1.8971911560539501E-2</v>
      </c>
      <c r="Q6938" s="3">
        <v>20</v>
      </c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  <c r="AC6938" s="3"/>
      <c r="AD6938" s="3"/>
    </row>
    <row r="6939" spans="1:30" hidden="1" x14ac:dyDescent="0.25">
      <c r="A6939" s="2">
        <v>12</v>
      </c>
      <c r="B6939" s="2">
        <v>2022</v>
      </c>
      <c r="C6939" s="4" t="str">
        <f>INDEX(Index!$B$1:$B$500,MATCH($F6939,Index!$A$1:$A$500,0)
)</f>
        <v>CAR</v>
      </c>
      <c r="D6939" s="4">
        <v>0</v>
      </c>
      <c r="E6939" s="141">
        <f t="shared" si="108"/>
        <v>-0.18432784736316019</v>
      </c>
      <c r="F6939" s="3" t="s">
        <v>51</v>
      </c>
      <c r="G6939" s="3">
        <v>26</v>
      </c>
      <c r="H6939" s="125">
        <v>-0.18432784736316019</v>
      </c>
      <c r="I6939" s="3"/>
      <c r="J6939" s="3"/>
      <c r="K6939" s="3" t="s">
        <v>168</v>
      </c>
      <c r="L6939" s="125">
        <v>-0.183775922338587</v>
      </c>
      <c r="M6939" s="3">
        <v>30</v>
      </c>
      <c r="N6939" s="125">
        <v>1.5988395832344501E-2</v>
      </c>
      <c r="O6939" s="3">
        <v>18</v>
      </c>
      <c r="P6939" s="125">
        <v>1.54364708077713E-2</v>
      </c>
      <c r="Q6939" s="3">
        <v>8</v>
      </c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  <c r="AC6939" s="3"/>
      <c r="AD6939" s="3"/>
    </row>
    <row r="6940" spans="1:30" hidden="1" x14ac:dyDescent="0.25">
      <c r="A6940" s="2">
        <v>12</v>
      </c>
      <c r="B6940" s="2">
        <v>2022</v>
      </c>
      <c r="C6940" s="4" t="str">
        <f>INDEX(Index!$B$1:$B$500,MATCH($F6940,Index!$A$1:$A$500,0)
)</f>
        <v>DEN</v>
      </c>
      <c r="D6940" s="4">
        <v>0</v>
      </c>
      <c r="E6940" s="141">
        <f t="shared" si="108"/>
        <v>-0.19242513276249371</v>
      </c>
      <c r="F6940" s="3" t="s">
        <v>39</v>
      </c>
      <c r="G6940" s="3">
        <v>27</v>
      </c>
      <c r="H6940" s="125">
        <v>-0.19242513276249371</v>
      </c>
      <c r="I6940" s="3"/>
      <c r="J6940" s="3"/>
      <c r="K6940" s="3" t="s">
        <v>157</v>
      </c>
      <c r="L6940" s="125">
        <v>-0.17151920895193001</v>
      </c>
      <c r="M6940" s="3">
        <v>29</v>
      </c>
      <c r="N6940" s="125">
        <v>-5.0969034754983003E-2</v>
      </c>
      <c r="O6940" s="3">
        <v>11</v>
      </c>
      <c r="P6940" s="125">
        <v>-7.1874958565546695E-2</v>
      </c>
      <c r="Q6940" s="3">
        <v>32</v>
      </c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3"/>
      <c r="AD6940" s="3"/>
    </row>
    <row r="6941" spans="1:30" hidden="1" x14ac:dyDescent="0.25">
      <c r="A6941" s="2">
        <v>12</v>
      </c>
      <c r="B6941" s="2">
        <v>2022</v>
      </c>
      <c r="C6941" s="4" t="str">
        <f>INDEX(Index!$B$1:$B$500,MATCH($F6941,Index!$A$1:$A$500,0)
)</f>
        <v>LAR</v>
      </c>
      <c r="D6941" s="4">
        <v>0</v>
      </c>
      <c r="E6941" s="141">
        <f t="shared" si="108"/>
        <v>-0.20490006333070762</v>
      </c>
      <c r="F6941" s="3" t="s">
        <v>42</v>
      </c>
      <c r="G6941" s="3">
        <v>28</v>
      </c>
      <c r="H6941" s="125">
        <v>-0.20490006333070762</v>
      </c>
      <c r="I6941" s="3"/>
      <c r="J6941" s="3"/>
      <c r="K6941" s="3" t="s">
        <v>157</v>
      </c>
      <c r="L6941" s="125">
        <v>-0.16847427885785399</v>
      </c>
      <c r="M6941" s="3">
        <v>28</v>
      </c>
      <c r="N6941" s="125">
        <v>3.76463510345444E-3</v>
      </c>
      <c r="O6941" s="3">
        <v>17</v>
      </c>
      <c r="P6941" s="125">
        <v>-3.2661149369399199E-2</v>
      </c>
      <c r="Q6941" s="3">
        <v>29</v>
      </c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  <c r="AC6941" s="3"/>
      <c r="AD6941" s="3"/>
    </row>
    <row r="6942" spans="1:30" hidden="1" x14ac:dyDescent="0.25">
      <c r="A6942" s="2">
        <v>12</v>
      </c>
      <c r="B6942" s="2">
        <v>2022</v>
      </c>
      <c r="C6942" s="4" t="str">
        <f>INDEX(Index!$B$1:$B$500,MATCH($F6942,Index!$A$1:$A$500,0)
)</f>
        <v>ARI</v>
      </c>
      <c r="D6942" s="4">
        <v>0</v>
      </c>
      <c r="E6942" s="141">
        <f t="shared" si="108"/>
        <v>-0.23036246528714499</v>
      </c>
      <c r="F6942" s="3" t="s">
        <v>23</v>
      </c>
      <c r="G6942" s="3">
        <v>29</v>
      </c>
      <c r="H6942" s="125">
        <v>-0.23036246528714499</v>
      </c>
      <c r="I6942" s="3"/>
      <c r="J6942" s="3"/>
      <c r="K6942" s="3" t="s">
        <v>166</v>
      </c>
      <c r="L6942" s="125">
        <v>-0.137270582688477</v>
      </c>
      <c r="M6942" s="3">
        <v>27</v>
      </c>
      <c r="N6942" s="125">
        <v>6.9165307249917096E-2</v>
      </c>
      <c r="O6942" s="3">
        <v>24</v>
      </c>
      <c r="P6942" s="125">
        <v>-2.3926575348750902E-2</v>
      </c>
      <c r="Q6942" s="3">
        <v>24</v>
      </c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  <c r="AC6942" s="3"/>
      <c r="AD6942" s="3"/>
    </row>
    <row r="6943" spans="1:30" hidden="1" x14ac:dyDescent="0.25">
      <c r="A6943" s="2">
        <v>12</v>
      </c>
      <c r="B6943" s="2">
        <v>2022</v>
      </c>
      <c r="C6943" s="4" t="str">
        <f>INDEX(Index!$B$1:$B$500,MATCH($F6943,Index!$A$1:$A$500,0)
)</f>
        <v>IND</v>
      </c>
      <c r="D6943" s="4">
        <v>0</v>
      </c>
      <c r="E6943" s="141">
        <f t="shared" si="108"/>
        <v>-0.2322354860728682</v>
      </c>
      <c r="F6943" s="3" t="s">
        <v>35</v>
      </c>
      <c r="G6943" s="3">
        <v>30</v>
      </c>
      <c r="H6943" s="125">
        <v>-0.2322354860728682</v>
      </c>
      <c r="I6943" s="3"/>
      <c r="J6943" s="3"/>
      <c r="K6943" s="3" t="s">
        <v>290</v>
      </c>
      <c r="L6943" s="125">
        <v>-0.214293056100442</v>
      </c>
      <c r="M6943" s="3">
        <v>31</v>
      </c>
      <c r="N6943" s="125">
        <v>-7.9850406756585002E-3</v>
      </c>
      <c r="O6943" s="3">
        <v>13</v>
      </c>
      <c r="P6943" s="125">
        <v>-2.5927470648084702E-2</v>
      </c>
      <c r="Q6943" s="3">
        <v>25</v>
      </c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  <c r="AC6943" s="3"/>
      <c r="AD6943" s="3"/>
    </row>
    <row r="6944" spans="1:30" hidden="1" x14ac:dyDescent="0.25">
      <c r="A6944" s="2">
        <v>12</v>
      </c>
      <c r="B6944" s="2">
        <v>2022</v>
      </c>
      <c r="C6944" s="4" t="str">
        <f>INDEX(Index!$B$1:$B$500,MATCH($F6944,Index!$A$1:$A$500,0)
)</f>
        <v>CHI</v>
      </c>
      <c r="D6944" s="4">
        <v>0</v>
      </c>
      <c r="E6944" s="141">
        <f t="shared" si="108"/>
        <v>-0.25368265467599649</v>
      </c>
      <c r="F6944" s="3" t="s">
        <v>64</v>
      </c>
      <c r="G6944" s="3">
        <v>31</v>
      </c>
      <c r="H6944" s="125">
        <v>-0.25368265467599649</v>
      </c>
      <c r="I6944" s="3"/>
      <c r="J6944" s="3"/>
      <c r="K6944" s="3" t="s">
        <v>168</v>
      </c>
      <c r="L6944" s="125">
        <v>-5.6231284180045402E-2</v>
      </c>
      <c r="M6944" s="3">
        <v>22</v>
      </c>
      <c r="N6944" s="125">
        <v>0.18043598210801601</v>
      </c>
      <c r="O6944" s="3">
        <v>32</v>
      </c>
      <c r="P6944" s="125">
        <v>-1.70153883879351E-2</v>
      </c>
      <c r="Q6944" s="3">
        <v>16</v>
      </c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  <c r="AC6944" s="3"/>
      <c r="AD6944" s="3"/>
    </row>
    <row r="6945" spans="1:30" hidden="1" x14ac:dyDescent="0.25">
      <c r="A6945" s="2">
        <v>12</v>
      </c>
      <c r="B6945" s="2">
        <v>2022</v>
      </c>
      <c r="C6945" s="4" t="str">
        <f>INDEX(Index!$B$1:$B$500,MATCH($F6945,Index!$A$1:$A$500,0)
)</f>
        <v>HOU</v>
      </c>
      <c r="D6945" s="4">
        <v>0</v>
      </c>
      <c r="E6945" s="141">
        <f t="shared" si="108"/>
        <v>-0.35551484761641222</v>
      </c>
      <c r="F6945" s="3" t="s">
        <v>49</v>
      </c>
      <c r="G6945" s="3">
        <v>32</v>
      </c>
      <c r="H6945" s="125">
        <v>-0.35551484761641222</v>
      </c>
      <c r="I6945" s="3"/>
      <c r="J6945" s="3"/>
      <c r="K6945" s="3" t="s">
        <v>357</v>
      </c>
      <c r="L6945" s="125">
        <v>-0.26545983480040902</v>
      </c>
      <c r="M6945" s="3">
        <v>32</v>
      </c>
      <c r="N6945" s="125">
        <v>0.121389917799609</v>
      </c>
      <c r="O6945" s="3">
        <v>29</v>
      </c>
      <c r="P6945" s="125">
        <v>3.1334904983605798E-2</v>
      </c>
      <c r="Q6945" s="3">
        <v>4</v>
      </c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  <c r="AC6945" s="3"/>
      <c r="AD6945" s="3"/>
    </row>
    <row r="6946" spans="1:30" hidden="1" x14ac:dyDescent="0.25">
      <c r="A6946" s="2">
        <v>13</v>
      </c>
      <c r="B6946" s="2">
        <v>2022</v>
      </c>
      <c r="C6946" s="4" t="str">
        <f>INDEX(Index!$B$1:$B$500,MATCH($F6946,Index!$A$1:$A$500,0)
)</f>
        <v>BUF</v>
      </c>
      <c r="D6946" s="4">
        <v>0</v>
      </c>
      <c r="E6946" s="141">
        <f t="shared" si="108"/>
        <v>0.37712587642029688</v>
      </c>
      <c r="F6946" s="3" t="s">
        <v>0</v>
      </c>
      <c r="G6946" s="3">
        <v>1</v>
      </c>
      <c r="H6946" s="125">
        <v>0.37712587642029688</v>
      </c>
      <c r="I6946" s="3"/>
      <c r="J6946" s="3"/>
      <c r="K6946" s="3" t="s">
        <v>162</v>
      </c>
      <c r="L6946" s="125">
        <v>0.17533388851528101</v>
      </c>
      <c r="M6946" s="3">
        <v>4</v>
      </c>
      <c r="N6946" s="125">
        <v>-0.16938677961265799</v>
      </c>
      <c r="O6946" s="3">
        <v>2</v>
      </c>
      <c r="P6946" s="125">
        <v>3.24052082923579E-2</v>
      </c>
      <c r="Q6946" s="3">
        <v>2</v>
      </c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  <c r="AC6946" s="3"/>
      <c r="AD6946" s="3"/>
    </row>
    <row r="6947" spans="1:30" hidden="1" x14ac:dyDescent="0.25">
      <c r="A6947" s="2">
        <v>13</v>
      </c>
      <c r="B6947" s="2">
        <v>2022</v>
      </c>
      <c r="C6947" s="4" t="str">
        <f>INDEX(Index!$B$1:$B$500,MATCH($F6947,Index!$A$1:$A$500,0)
)</f>
        <v>PHI</v>
      </c>
      <c r="D6947" s="4">
        <v>0</v>
      </c>
      <c r="E6947" s="141">
        <f t="shared" si="108"/>
        <v>0.31465598485366431</v>
      </c>
      <c r="F6947" s="3" t="s">
        <v>7</v>
      </c>
      <c r="G6947" s="3">
        <v>2</v>
      </c>
      <c r="H6947" s="125">
        <v>0.31465598485366431</v>
      </c>
      <c r="I6947" s="3"/>
      <c r="J6947" s="3"/>
      <c r="K6947" s="3" t="s">
        <v>247</v>
      </c>
      <c r="L6947" s="125">
        <v>0.180506258466683</v>
      </c>
      <c r="M6947" s="3">
        <v>3</v>
      </c>
      <c r="N6947" s="125">
        <v>-0.149689356089661</v>
      </c>
      <c r="O6947" s="3">
        <v>4</v>
      </c>
      <c r="P6947" s="125">
        <v>-1.55396297026797E-2</v>
      </c>
      <c r="Q6947" s="3">
        <v>20</v>
      </c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  <c r="AC6947" s="3"/>
      <c r="AD6947" s="3"/>
    </row>
    <row r="6948" spans="1:30" hidden="1" x14ac:dyDescent="0.25">
      <c r="A6948" s="2">
        <v>13</v>
      </c>
      <c r="B6948" s="2">
        <v>2022</v>
      </c>
      <c r="C6948" s="4" t="str">
        <f>INDEX(Index!$B$1:$B$500,MATCH($F6948,Index!$A$1:$A$500,0)
)</f>
        <v>DAL</v>
      </c>
      <c r="D6948" s="4">
        <v>0</v>
      </c>
      <c r="E6948" s="141">
        <f t="shared" si="108"/>
        <v>0.28937656231513476</v>
      </c>
      <c r="F6948" s="3" t="s">
        <v>3</v>
      </c>
      <c r="G6948" s="3">
        <v>3</v>
      </c>
      <c r="H6948" s="125">
        <v>0.28937656231513476</v>
      </c>
      <c r="I6948" s="3"/>
      <c r="J6948" s="3"/>
      <c r="K6948" s="3" t="s">
        <v>162</v>
      </c>
      <c r="L6948" s="125">
        <v>7.8933991488383801E-2</v>
      </c>
      <c r="M6948" s="3">
        <v>9</v>
      </c>
      <c r="N6948" s="125">
        <v>-0.18433996628031499</v>
      </c>
      <c r="O6948" s="3">
        <v>1</v>
      </c>
      <c r="P6948" s="125">
        <v>2.6102604546435999E-2</v>
      </c>
      <c r="Q6948" s="3">
        <v>6</v>
      </c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  <c r="AC6948" s="3"/>
      <c r="AD6948" s="3"/>
    </row>
    <row r="6949" spans="1:30" hidden="1" x14ac:dyDescent="0.25">
      <c r="A6949" s="2">
        <v>13</v>
      </c>
      <c r="B6949" s="2">
        <v>2022</v>
      </c>
      <c r="C6949" s="4" t="str">
        <f>INDEX(Index!$B$1:$B$500,MATCH($F6949,Index!$A$1:$A$500,0)
)</f>
        <v>BAL</v>
      </c>
      <c r="D6949" s="4">
        <v>0</v>
      </c>
      <c r="E6949" s="141">
        <f t="shared" si="108"/>
        <v>0.25507777134926352</v>
      </c>
      <c r="F6949" s="3" t="s">
        <v>18</v>
      </c>
      <c r="G6949" s="3">
        <v>4</v>
      </c>
      <c r="H6949" s="125">
        <v>0.25507777134926352</v>
      </c>
      <c r="I6949" s="3"/>
      <c r="J6949" s="3"/>
      <c r="K6949" s="3" t="s">
        <v>161</v>
      </c>
      <c r="L6949" s="125">
        <v>0.121177999592294</v>
      </c>
      <c r="M6949" s="3">
        <v>5</v>
      </c>
      <c r="N6949" s="125">
        <v>-8.5855314453081602E-2</v>
      </c>
      <c r="O6949" s="3">
        <v>8</v>
      </c>
      <c r="P6949" s="125">
        <v>4.80444573038879E-2</v>
      </c>
      <c r="Q6949" s="3">
        <v>1</v>
      </c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  <c r="AC6949" s="3"/>
      <c r="AD6949" s="3"/>
    </row>
    <row r="6950" spans="1:30" hidden="1" x14ac:dyDescent="0.25">
      <c r="A6950" s="2">
        <v>13</v>
      </c>
      <c r="B6950" s="2">
        <v>2022</v>
      </c>
      <c r="C6950" s="4" t="str">
        <f>INDEX(Index!$B$1:$B$500,MATCH($F6950,Index!$A$1:$A$500,0)
)</f>
        <v>KC</v>
      </c>
      <c r="D6950" s="4">
        <v>0</v>
      </c>
      <c r="E6950" s="141">
        <f t="shared" si="108"/>
        <v>0.21620217134641817</v>
      </c>
      <c r="F6950" s="3" t="s">
        <v>5</v>
      </c>
      <c r="G6950" s="3">
        <v>5</v>
      </c>
      <c r="H6950" s="125">
        <v>0.21620217134641817</v>
      </c>
      <c r="I6950" s="3"/>
      <c r="J6950" s="3"/>
      <c r="K6950" s="3" t="s">
        <v>162</v>
      </c>
      <c r="L6950" s="125">
        <v>0.26576268550769899</v>
      </c>
      <c r="M6950" s="3">
        <v>1</v>
      </c>
      <c r="N6950" s="125">
        <v>4.1617303221836002E-2</v>
      </c>
      <c r="O6950" s="3">
        <v>20</v>
      </c>
      <c r="P6950" s="125">
        <v>-7.9432109394448405E-3</v>
      </c>
      <c r="Q6950" s="3">
        <v>17</v>
      </c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  <c r="AC6950" s="3"/>
      <c r="AD6950" s="3"/>
    </row>
    <row r="6951" spans="1:30" hidden="1" x14ac:dyDescent="0.25">
      <c r="A6951" s="2">
        <v>13</v>
      </c>
      <c r="B6951" s="2">
        <v>2022</v>
      </c>
      <c r="C6951" s="4" t="str">
        <f>INDEX(Index!$B$1:$B$500,MATCH($F6951,Index!$A$1:$A$500,0)
)</f>
        <v>SF</v>
      </c>
      <c r="D6951" s="4">
        <v>0</v>
      </c>
      <c r="E6951" s="141">
        <f t="shared" si="108"/>
        <v>0.19040170576384913</v>
      </c>
      <c r="F6951" s="3" t="s">
        <v>1</v>
      </c>
      <c r="G6951" s="3">
        <v>6</v>
      </c>
      <c r="H6951" s="125">
        <v>0.19040170576384913</v>
      </c>
      <c r="I6951" s="3"/>
      <c r="J6951" s="3"/>
      <c r="K6951" s="3" t="s">
        <v>161</v>
      </c>
      <c r="L6951" s="125">
        <v>4.16928622636345E-2</v>
      </c>
      <c r="M6951" s="3">
        <v>14</v>
      </c>
      <c r="N6951" s="125">
        <v>-0.15428265470645799</v>
      </c>
      <c r="O6951" s="3">
        <v>3</v>
      </c>
      <c r="P6951" s="125">
        <v>-5.5738112062433598E-3</v>
      </c>
      <c r="Q6951" s="3">
        <v>14</v>
      </c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  <c r="AC6951" s="3"/>
      <c r="AD6951" s="3"/>
    </row>
    <row r="6952" spans="1:30" hidden="1" x14ac:dyDescent="0.25">
      <c r="A6952" s="2">
        <v>13</v>
      </c>
      <c r="B6952" s="2">
        <v>2022</v>
      </c>
      <c r="C6952" s="4" t="str">
        <f>INDEX(Index!$B$1:$B$500,MATCH($F6952,Index!$A$1:$A$500,0)
)</f>
        <v>CIN</v>
      </c>
      <c r="D6952" s="4">
        <v>0</v>
      </c>
      <c r="E6952" s="141">
        <f t="shared" si="108"/>
        <v>0.18015436464950191</v>
      </c>
      <c r="F6952" s="3" t="s">
        <v>24</v>
      </c>
      <c r="G6952" s="3">
        <v>7</v>
      </c>
      <c r="H6952" s="125">
        <v>0.18015436464950191</v>
      </c>
      <c r="I6952" s="3"/>
      <c r="J6952" s="3"/>
      <c r="K6952" s="3" t="s">
        <v>161</v>
      </c>
      <c r="L6952" s="125">
        <v>0.11890183576709799</v>
      </c>
      <c r="M6952" s="3">
        <v>6</v>
      </c>
      <c r="N6952" s="125">
        <v>-8.0467230297596504E-2</v>
      </c>
      <c r="O6952" s="3">
        <v>9</v>
      </c>
      <c r="P6952" s="125">
        <v>-1.92147014151926E-2</v>
      </c>
      <c r="Q6952" s="3">
        <v>23</v>
      </c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  <c r="AC6952" s="3"/>
      <c r="AD6952" s="3"/>
    </row>
    <row r="6953" spans="1:30" hidden="1" x14ac:dyDescent="0.25">
      <c r="A6953" s="2">
        <v>13</v>
      </c>
      <c r="B6953" s="2">
        <v>2022</v>
      </c>
      <c r="C6953" s="4" t="str">
        <f>INDEX(Index!$B$1:$B$500,MATCH($F6953,Index!$A$1:$A$500,0)
)</f>
        <v>MIA</v>
      </c>
      <c r="D6953" s="4">
        <v>0</v>
      </c>
      <c r="E6953" s="141">
        <f t="shared" si="108"/>
        <v>0.14847906202633407</v>
      </c>
      <c r="F6953" s="3" t="s">
        <v>4</v>
      </c>
      <c r="G6953" s="3">
        <v>8</v>
      </c>
      <c r="H6953" s="125">
        <v>0.14847906202633407</v>
      </c>
      <c r="I6953" s="3"/>
      <c r="J6953" s="3"/>
      <c r="K6953" s="3" t="s">
        <v>161</v>
      </c>
      <c r="L6953" s="125">
        <v>0.19175107606327799</v>
      </c>
      <c r="M6953" s="3">
        <v>2</v>
      </c>
      <c r="N6953" s="125">
        <v>-9.3361386537296805E-3</v>
      </c>
      <c r="O6953" s="3">
        <v>13</v>
      </c>
      <c r="P6953" s="125">
        <v>-5.26081526906736E-2</v>
      </c>
      <c r="Q6953" s="3">
        <v>31</v>
      </c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3"/>
      <c r="AD6953" s="3"/>
    </row>
    <row r="6954" spans="1:30" hidden="1" x14ac:dyDescent="0.25">
      <c r="A6954" s="2">
        <v>13</v>
      </c>
      <c r="B6954" s="2">
        <v>2022</v>
      </c>
      <c r="C6954" s="4" t="str">
        <f>INDEX(Index!$B$1:$B$500,MATCH($F6954,Index!$A$1:$A$500,0)
)</f>
        <v>TB</v>
      </c>
      <c r="D6954" s="4">
        <v>0</v>
      </c>
      <c r="E6954" s="141">
        <f t="shared" si="108"/>
        <v>8.4107526945990205E-2</v>
      </c>
      <c r="F6954" s="3" t="s">
        <v>38</v>
      </c>
      <c r="G6954" s="3">
        <v>9</v>
      </c>
      <c r="H6954" s="125">
        <v>8.4107526945990205E-2</v>
      </c>
      <c r="I6954" s="3"/>
      <c r="J6954" s="3"/>
      <c r="K6954" s="3" t="s">
        <v>163</v>
      </c>
      <c r="L6954" s="125">
        <v>2.5012309786601101E-3</v>
      </c>
      <c r="M6954" s="3">
        <v>15</v>
      </c>
      <c r="N6954" s="125">
        <v>-0.107832731679704</v>
      </c>
      <c r="O6954" s="3">
        <v>7</v>
      </c>
      <c r="P6954" s="125">
        <v>-2.6226435712373899E-2</v>
      </c>
      <c r="Q6954" s="3">
        <v>29</v>
      </c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3"/>
    </row>
    <row r="6955" spans="1:30" hidden="1" x14ac:dyDescent="0.25">
      <c r="A6955" s="2">
        <v>13</v>
      </c>
      <c r="B6955" s="2">
        <v>2022</v>
      </c>
      <c r="C6955" s="4" t="str">
        <f>INDEX(Index!$B$1:$B$500,MATCH($F6955,Index!$A$1:$A$500,0)
)</f>
        <v>SEA</v>
      </c>
      <c r="D6955" s="4">
        <v>0</v>
      </c>
      <c r="E6955" s="141">
        <f t="shared" si="108"/>
        <v>8.1970100630706311E-2</v>
      </c>
      <c r="F6955" s="3" t="s">
        <v>30</v>
      </c>
      <c r="G6955" s="3">
        <v>10</v>
      </c>
      <c r="H6955" s="125">
        <v>8.1970100630706311E-2</v>
      </c>
      <c r="I6955" s="3"/>
      <c r="J6955" s="3"/>
      <c r="K6955" s="3" t="s">
        <v>165</v>
      </c>
      <c r="L6955" s="125">
        <v>0.100071907579139</v>
      </c>
      <c r="M6955" s="3">
        <v>7</v>
      </c>
      <c r="N6955" s="125">
        <v>5.0252762277698898E-2</v>
      </c>
      <c r="O6955" s="3">
        <v>22</v>
      </c>
      <c r="P6955" s="125">
        <v>3.21509553292662E-2</v>
      </c>
      <c r="Q6955" s="3">
        <v>3</v>
      </c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</row>
    <row r="6956" spans="1:30" hidden="1" x14ac:dyDescent="0.25">
      <c r="A6956" s="2">
        <v>13</v>
      </c>
      <c r="B6956" s="2">
        <v>2022</v>
      </c>
      <c r="C6956" s="4" t="str">
        <f>INDEX(Index!$B$1:$B$500,MATCH($F6956,Index!$A$1:$A$500,0)
)</f>
        <v>NE</v>
      </c>
      <c r="D6956" s="4">
        <v>0</v>
      </c>
      <c r="E6956" s="141">
        <f t="shared" si="108"/>
        <v>6.4476358219047514E-2</v>
      </c>
      <c r="F6956" s="3" t="s">
        <v>17</v>
      </c>
      <c r="G6956" s="3">
        <v>11</v>
      </c>
      <c r="H6956" s="125">
        <v>6.4476358219047514E-2</v>
      </c>
      <c r="I6956" s="3"/>
      <c r="J6956" s="3"/>
      <c r="K6956" s="3" t="s">
        <v>163</v>
      </c>
      <c r="L6956" s="125">
        <v>-8.65301997955953E-2</v>
      </c>
      <c r="M6956" s="3">
        <v>25</v>
      </c>
      <c r="N6956" s="125">
        <v>-0.14410524361118801</v>
      </c>
      <c r="O6956" s="3">
        <v>5</v>
      </c>
      <c r="P6956" s="125">
        <v>6.9013144034548004E-3</v>
      </c>
      <c r="Q6956" s="3">
        <v>10</v>
      </c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</row>
    <row r="6957" spans="1:30" hidden="1" x14ac:dyDescent="0.25">
      <c r="A6957" s="2">
        <v>13</v>
      </c>
      <c r="B6957" s="2">
        <v>2022</v>
      </c>
      <c r="C6957" s="4" t="str">
        <f>INDEX(Index!$B$1:$B$500,MATCH($F6957,Index!$A$1:$A$500,0)
)</f>
        <v>DET</v>
      </c>
      <c r="D6957" s="4">
        <v>0</v>
      </c>
      <c r="E6957" s="141">
        <f t="shared" si="108"/>
        <v>5.0293475059916763E-2</v>
      </c>
      <c r="F6957" s="3" t="s">
        <v>21</v>
      </c>
      <c r="G6957" s="3">
        <v>12</v>
      </c>
      <c r="H6957" s="125">
        <v>5.0293475059916763E-2</v>
      </c>
      <c r="I6957" s="3"/>
      <c r="J6957" s="3"/>
      <c r="K6957" s="3" t="s">
        <v>164</v>
      </c>
      <c r="L6957" s="125">
        <v>8.4676856904068801E-2</v>
      </c>
      <c r="M6957" s="3">
        <v>8</v>
      </c>
      <c r="N6957" s="125">
        <v>4.2753584334234498E-2</v>
      </c>
      <c r="O6957" s="3">
        <v>21</v>
      </c>
      <c r="P6957" s="125">
        <v>8.3702024900824592E-3</v>
      </c>
      <c r="Q6957" s="3">
        <v>9</v>
      </c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</row>
    <row r="6958" spans="1:30" hidden="1" x14ac:dyDescent="0.25">
      <c r="A6958" s="2">
        <v>13</v>
      </c>
      <c r="B6958" s="2">
        <v>2022</v>
      </c>
      <c r="C6958" s="4" t="str">
        <f>INDEX(Index!$B$1:$B$500,MATCH($F6958,Index!$A$1:$A$500,0)
)</f>
        <v>NYJ</v>
      </c>
      <c r="D6958" s="4">
        <v>0</v>
      </c>
      <c r="E6958" s="141">
        <f t="shared" si="108"/>
        <v>4.300170224137087E-2</v>
      </c>
      <c r="F6958" s="3" t="s">
        <v>9</v>
      </c>
      <c r="G6958" s="3">
        <v>13</v>
      </c>
      <c r="H6958" s="125">
        <v>4.300170224137087E-2</v>
      </c>
      <c r="I6958" s="3"/>
      <c r="J6958" s="3"/>
      <c r="K6958" s="3" t="s">
        <v>165</v>
      </c>
      <c r="L6958" s="125">
        <v>-7.2542740514118798E-2</v>
      </c>
      <c r="M6958" s="3">
        <v>24</v>
      </c>
      <c r="N6958" s="125">
        <v>-0.123127526928431</v>
      </c>
      <c r="O6958" s="3">
        <v>6</v>
      </c>
      <c r="P6958" s="125">
        <v>-7.58308417294133E-3</v>
      </c>
      <c r="Q6958" s="3">
        <v>16</v>
      </c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</row>
    <row r="6959" spans="1:30" hidden="1" x14ac:dyDescent="0.25">
      <c r="A6959" s="2">
        <v>13</v>
      </c>
      <c r="B6959" s="2">
        <v>2022</v>
      </c>
      <c r="C6959" s="4" t="str">
        <f>INDEX(Index!$B$1:$B$500,MATCH($F6959,Index!$A$1:$A$500,0)
)</f>
        <v>CLE</v>
      </c>
      <c r="D6959" s="4">
        <v>0</v>
      </c>
      <c r="E6959" s="141">
        <f t="shared" si="108"/>
        <v>9.8717339466159459E-3</v>
      </c>
      <c r="F6959" s="3" t="s">
        <v>10</v>
      </c>
      <c r="G6959" s="3">
        <v>14</v>
      </c>
      <c r="H6959" s="125">
        <v>9.8717339466159459E-3</v>
      </c>
      <c r="I6959" s="3"/>
      <c r="J6959" s="3"/>
      <c r="K6959" s="3" t="s">
        <v>164</v>
      </c>
      <c r="L6959" s="125">
        <v>6.9312487829832306E-2</v>
      </c>
      <c r="M6959" s="3">
        <v>12</v>
      </c>
      <c r="N6959" s="125">
        <v>5.10182412699643E-2</v>
      </c>
      <c r="O6959" s="3">
        <v>23</v>
      </c>
      <c r="P6959" s="125">
        <v>-8.4225126132520603E-3</v>
      </c>
      <c r="Q6959" s="3">
        <v>18</v>
      </c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3"/>
    </row>
    <row r="6960" spans="1:30" hidden="1" x14ac:dyDescent="0.25">
      <c r="A6960" s="2">
        <v>13</v>
      </c>
      <c r="B6960" s="2">
        <v>2022</v>
      </c>
      <c r="C6960" s="4" t="str">
        <f>INDEX(Index!$B$1:$B$500,MATCH($F6960,Index!$A$1:$A$500,0)
)</f>
        <v>TEN</v>
      </c>
      <c r="D6960" s="4">
        <v>0</v>
      </c>
      <c r="E6960" s="141">
        <f t="shared" si="108"/>
        <v>-1.4989583899812829E-2</v>
      </c>
      <c r="F6960" s="3" t="s">
        <v>45</v>
      </c>
      <c r="G6960" s="3">
        <v>15</v>
      </c>
      <c r="H6960" s="125">
        <v>-1.4989583899812829E-2</v>
      </c>
      <c r="I6960" s="3"/>
      <c r="J6960" s="3"/>
      <c r="K6960" s="3" t="s">
        <v>165</v>
      </c>
      <c r="L6960" s="125">
        <v>-4.1877291820380899E-2</v>
      </c>
      <c r="M6960" s="3">
        <v>21</v>
      </c>
      <c r="N6960" s="125">
        <v>-3.31572504549279E-2</v>
      </c>
      <c r="O6960" s="3">
        <v>12</v>
      </c>
      <c r="P6960" s="125">
        <v>-6.2695425343598302E-3</v>
      </c>
      <c r="Q6960" s="3">
        <v>15</v>
      </c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  <c r="AC6960" s="3"/>
      <c r="AD6960" s="3"/>
    </row>
    <row r="6961" spans="1:30" hidden="1" x14ac:dyDescent="0.25">
      <c r="A6961" s="2">
        <v>13</v>
      </c>
      <c r="B6961" s="2">
        <v>2022</v>
      </c>
      <c r="C6961" s="4" t="str">
        <f>INDEX(Index!$B$1:$B$500,MATCH($F6961,Index!$A$1:$A$500,0)
)</f>
        <v>PIT</v>
      </c>
      <c r="D6961" s="4">
        <v>0</v>
      </c>
      <c r="E6961" s="141">
        <f t="shared" si="108"/>
        <v>-4.2505303314001763E-2</v>
      </c>
      <c r="F6961" s="3" t="s">
        <v>32</v>
      </c>
      <c r="G6961" s="3">
        <v>16</v>
      </c>
      <c r="H6961" s="125">
        <v>-4.2505303314001763E-2</v>
      </c>
      <c r="I6961" s="3"/>
      <c r="J6961" s="3"/>
      <c r="K6961" s="3" t="s">
        <v>164</v>
      </c>
      <c r="L6961" s="125">
        <v>-1.7277746857738901E-2</v>
      </c>
      <c r="M6961" s="3">
        <v>18</v>
      </c>
      <c r="N6961" s="125">
        <v>7.11140075784158E-4</v>
      </c>
      <c r="O6961" s="3">
        <v>14</v>
      </c>
      <c r="P6961" s="125">
        <v>-2.45164163804787E-2</v>
      </c>
      <c r="Q6961" s="3">
        <v>28</v>
      </c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  <c r="AC6961" s="3"/>
      <c r="AD6961" s="3"/>
    </row>
    <row r="6962" spans="1:30" hidden="1" x14ac:dyDescent="0.25">
      <c r="A6962" s="2">
        <v>13</v>
      </c>
      <c r="B6962" s="2">
        <v>2022</v>
      </c>
      <c r="C6962" s="4" t="str">
        <f>INDEX(Index!$B$1:$B$500,MATCH($F6962,Index!$A$1:$A$500,0)
)</f>
        <v>GB</v>
      </c>
      <c r="D6962" s="4">
        <v>0</v>
      </c>
      <c r="E6962" s="141">
        <f t="shared" si="108"/>
        <v>-4.60033408369286E-2</v>
      </c>
      <c r="F6962" s="3" t="s">
        <v>20</v>
      </c>
      <c r="G6962" s="3">
        <v>17</v>
      </c>
      <c r="H6962" s="125">
        <v>-4.60033408369286E-2</v>
      </c>
      <c r="I6962" s="3"/>
      <c r="J6962" s="3"/>
      <c r="K6962" s="3" t="s">
        <v>175</v>
      </c>
      <c r="L6962" s="125">
        <v>6.9901813944853702E-2</v>
      </c>
      <c r="M6962" s="3">
        <v>11</v>
      </c>
      <c r="N6962" s="125">
        <v>7.7710755475374302E-2</v>
      </c>
      <c r="O6962" s="3">
        <v>26</v>
      </c>
      <c r="P6962" s="125">
        <v>-3.8194399306408E-2</v>
      </c>
      <c r="Q6962" s="3">
        <v>30</v>
      </c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  <c r="AC6962" s="3"/>
      <c r="AD6962" s="3"/>
    </row>
    <row r="6963" spans="1:30" hidden="1" x14ac:dyDescent="0.25">
      <c r="A6963" s="2">
        <v>13</v>
      </c>
      <c r="B6963" s="2">
        <v>2022</v>
      </c>
      <c r="C6963" s="4" t="str">
        <f>INDEX(Index!$B$1:$B$500,MATCH($F6963,Index!$A$1:$A$500,0)
)</f>
        <v>ATL</v>
      </c>
      <c r="D6963" s="4">
        <v>0</v>
      </c>
      <c r="E6963" s="141">
        <f t="shared" si="108"/>
        <v>-5.1493152571377897E-2</v>
      </c>
      <c r="F6963" s="3" t="s">
        <v>43</v>
      </c>
      <c r="G6963" s="3">
        <v>18</v>
      </c>
      <c r="H6963" s="125">
        <v>-5.1493152571377897E-2</v>
      </c>
      <c r="I6963" s="3"/>
      <c r="J6963" s="3"/>
      <c r="K6963" s="3" t="s">
        <v>175</v>
      </c>
      <c r="L6963" s="125">
        <v>7.4377619404335904E-2</v>
      </c>
      <c r="M6963" s="3">
        <v>10</v>
      </c>
      <c r="N6963" s="125">
        <v>0.152111201323785</v>
      </c>
      <c r="O6963" s="3">
        <v>31</v>
      </c>
      <c r="P6963" s="125">
        <v>2.6240429348071199E-2</v>
      </c>
      <c r="Q6963" s="3">
        <v>5</v>
      </c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3"/>
    </row>
    <row r="6964" spans="1:30" hidden="1" x14ac:dyDescent="0.25">
      <c r="A6964" s="2">
        <v>13</v>
      </c>
      <c r="B6964" s="2">
        <v>2022</v>
      </c>
      <c r="C6964" s="4" t="str">
        <f>INDEX(Index!$B$1:$B$500,MATCH($F6964,Index!$A$1:$A$500,0)
)</f>
        <v>WAS</v>
      </c>
      <c r="D6964" s="4">
        <v>0</v>
      </c>
      <c r="E6964" s="141">
        <f t="shared" si="108"/>
        <v>-5.3347745099290397E-2</v>
      </c>
      <c r="F6964" s="3" t="s">
        <v>26</v>
      </c>
      <c r="G6964" s="3">
        <v>19</v>
      </c>
      <c r="H6964" s="125">
        <v>-5.3347745099290397E-2</v>
      </c>
      <c r="I6964" s="3"/>
      <c r="J6964" s="3"/>
      <c r="K6964" s="3" t="s">
        <v>291</v>
      </c>
      <c r="L6964" s="125">
        <v>-0.124690921117452</v>
      </c>
      <c r="M6964" s="3">
        <v>26</v>
      </c>
      <c r="N6964" s="125">
        <v>-4.3886865001240997E-2</v>
      </c>
      <c r="O6964" s="3">
        <v>11</v>
      </c>
      <c r="P6964" s="125">
        <v>2.7456311016920601E-2</v>
      </c>
      <c r="Q6964" s="3">
        <v>4</v>
      </c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  <c r="AC6964" s="3"/>
      <c r="AD6964" s="3"/>
    </row>
    <row r="6965" spans="1:30" hidden="1" x14ac:dyDescent="0.25">
      <c r="A6965" s="2">
        <v>13</v>
      </c>
      <c r="B6965" s="2">
        <v>2022</v>
      </c>
      <c r="C6965" s="4" t="str">
        <f>INDEX(Index!$B$1:$B$500,MATCH($F6965,Index!$A$1:$A$500,0)
)</f>
        <v>LV</v>
      </c>
      <c r="D6965" s="4">
        <v>0</v>
      </c>
      <c r="E6965" s="141">
        <f t="shared" si="108"/>
        <v>-5.986470331476916E-2</v>
      </c>
      <c r="F6965" s="3" t="s">
        <v>53</v>
      </c>
      <c r="G6965" s="3">
        <v>20</v>
      </c>
      <c r="H6965" s="125">
        <v>-5.986470331476916E-2</v>
      </c>
      <c r="I6965" s="3"/>
      <c r="J6965" s="3"/>
      <c r="K6965" s="3" t="s">
        <v>164</v>
      </c>
      <c r="L6965" s="125">
        <v>6.8583992360441007E-2</v>
      </c>
      <c r="M6965" s="3">
        <v>13</v>
      </c>
      <c r="N6965" s="125">
        <v>0.128651030414556</v>
      </c>
      <c r="O6965" s="3">
        <v>30</v>
      </c>
      <c r="P6965" s="125">
        <v>2.0233473934583499E-4</v>
      </c>
      <c r="Q6965" s="3">
        <v>13</v>
      </c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3"/>
      <c r="AD6965" s="3"/>
    </row>
    <row r="6966" spans="1:30" hidden="1" x14ac:dyDescent="0.25">
      <c r="A6966" s="2">
        <v>13</v>
      </c>
      <c r="B6966" s="2">
        <v>2022</v>
      </c>
      <c r="C6966" s="4" t="str">
        <f>INDEX(Index!$B$1:$B$500,MATCH($F6966,Index!$A$1:$A$500,0)
)</f>
        <v>MIN</v>
      </c>
      <c r="D6966" s="4">
        <v>0</v>
      </c>
      <c r="E6966" s="141">
        <f t="shared" si="108"/>
        <v>-7.5575153603298709E-2</v>
      </c>
      <c r="F6966" s="3" t="s">
        <v>46</v>
      </c>
      <c r="G6966" s="3">
        <v>21</v>
      </c>
      <c r="H6966" s="125">
        <v>-7.5575153603298709E-2</v>
      </c>
      <c r="I6966" s="3"/>
      <c r="J6966" s="3"/>
      <c r="K6966" s="3" t="s">
        <v>160</v>
      </c>
      <c r="L6966" s="125">
        <v>-2.4433654858302099E-2</v>
      </c>
      <c r="M6966" s="3">
        <v>19</v>
      </c>
      <c r="N6966" s="125">
        <v>3.5296709458623503E-2</v>
      </c>
      <c r="O6966" s="3">
        <v>19</v>
      </c>
      <c r="P6966" s="125">
        <v>-1.58447892863731E-2</v>
      </c>
      <c r="Q6966" s="3">
        <v>21</v>
      </c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  <c r="AC6966" s="3"/>
      <c r="AD6966" s="3"/>
    </row>
    <row r="6967" spans="1:30" hidden="1" x14ac:dyDescent="0.25">
      <c r="A6967" s="2">
        <v>13</v>
      </c>
      <c r="B6967" s="2">
        <v>2022</v>
      </c>
      <c r="C6967" s="4" t="str">
        <f>INDEX(Index!$B$1:$B$500,MATCH($F6967,Index!$A$1:$A$500,0)
)</f>
        <v>NO</v>
      </c>
      <c r="D6967" s="4">
        <v>0</v>
      </c>
      <c r="E6967" s="141">
        <f t="shared" si="108"/>
        <v>-9.3970400205732052E-2</v>
      </c>
      <c r="F6967" s="3" t="s">
        <v>27</v>
      </c>
      <c r="G6967" s="3">
        <v>22</v>
      </c>
      <c r="H6967" s="125">
        <v>-9.3970400205732052E-2</v>
      </c>
      <c r="I6967" s="3"/>
      <c r="J6967" s="3"/>
      <c r="K6967" s="3" t="s">
        <v>177</v>
      </c>
      <c r="L6967" s="125">
        <v>-6.6600604718179801E-2</v>
      </c>
      <c r="M6967" s="3">
        <v>22</v>
      </c>
      <c r="N6967" s="125">
        <v>7.7367134324309497E-3</v>
      </c>
      <c r="O6967" s="3">
        <v>16</v>
      </c>
      <c r="P6967" s="125">
        <v>-1.96330820551213E-2</v>
      </c>
      <c r="Q6967" s="3">
        <v>24</v>
      </c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  <c r="AC6967" s="3"/>
      <c r="AD6967" s="3"/>
    </row>
    <row r="6968" spans="1:30" hidden="1" x14ac:dyDescent="0.25">
      <c r="A6968" s="2">
        <v>13</v>
      </c>
      <c r="B6968" s="2">
        <v>2022</v>
      </c>
      <c r="C6968" s="4" t="str">
        <f>INDEX(Index!$B$1:$B$500,MATCH($F6968,Index!$A$1:$A$500,0)
)</f>
        <v>NYG</v>
      </c>
      <c r="D6968" s="4">
        <v>0</v>
      </c>
      <c r="E6968" s="141">
        <f t="shared" si="108"/>
        <v>-0.12397001012590324</v>
      </c>
      <c r="F6968" s="3" t="s">
        <v>15</v>
      </c>
      <c r="G6968" s="3">
        <v>23</v>
      </c>
      <c r="H6968" s="125">
        <v>-0.12397001012590324</v>
      </c>
      <c r="I6968" s="3"/>
      <c r="J6968" s="3"/>
      <c r="K6968" s="3" t="s">
        <v>316</v>
      </c>
      <c r="L6968" s="125">
        <v>2.0309475774011598E-3</v>
      </c>
      <c r="M6968" s="3">
        <v>16</v>
      </c>
      <c r="N6968" s="125">
        <v>0.11446200415497999</v>
      </c>
      <c r="O6968" s="3">
        <v>28</v>
      </c>
      <c r="P6968" s="125">
        <v>-1.1538953548324399E-2</v>
      </c>
      <c r="Q6968" s="3">
        <v>19</v>
      </c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3"/>
      <c r="AD6968" s="3"/>
    </row>
    <row r="6969" spans="1:30" hidden="1" x14ac:dyDescent="0.25">
      <c r="A6969" s="2">
        <v>13</v>
      </c>
      <c r="B6969" s="2">
        <v>2022</v>
      </c>
      <c r="C6969" s="4" t="str">
        <f>INDEX(Index!$B$1:$B$500,MATCH($F6969,Index!$A$1:$A$500,0)
)</f>
        <v>JAX</v>
      </c>
      <c r="D6969" s="4">
        <v>0</v>
      </c>
      <c r="E6969" s="141">
        <f t="shared" si="108"/>
        <v>-0.1250651930635063</v>
      </c>
      <c r="F6969" s="3" t="s">
        <v>12</v>
      </c>
      <c r="G6969" s="3">
        <v>24</v>
      </c>
      <c r="H6969" s="125">
        <v>-0.1250651930635063</v>
      </c>
      <c r="I6969" s="3"/>
      <c r="J6969" s="3"/>
      <c r="K6969" s="3" t="s">
        <v>166</v>
      </c>
      <c r="L6969" s="125">
        <v>-8.4830434763798705E-3</v>
      </c>
      <c r="M6969" s="3">
        <v>17</v>
      </c>
      <c r="N6969" s="125">
        <v>0.117664811976569</v>
      </c>
      <c r="O6969" s="3">
        <v>29</v>
      </c>
      <c r="P6969" s="125">
        <v>1.08266238944258E-3</v>
      </c>
      <c r="Q6969" s="3">
        <v>12</v>
      </c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  <c r="AC6969" s="3"/>
      <c r="AD6969" s="3"/>
    </row>
    <row r="6970" spans="1:30" hidden="1" x14ac:dyDescent="0.25">
      <c r="A6970" s="2">
        <v>13</v>
      </c>
      <c r="B6970" s="2">
        <v>2022</v>
      </c>
      <c r="C6970" s="4" t="str">
        <f>INDEX(Index!$B$1:$B$500,MATCH($F6970,Index!$A$1:$A$500,0)
)</f>
        <v>LAC</v>
      </c>
      <c r="D6970" s="4">
        <v>0</v>
      </c>
      <c r="E6970" s="141">
        <f t="shared" si="108"/>
        <v>-0.14008380780250598</v>
      </c>
      <c r="F6970" s="3" t="s">
        <v>28</v>
      </c>
      <c r="G6970" s="3">
        <v>25</v>
      </c>
      <c r="H6970" s="125">
        <v>-0.14008380780250598</v>
      </c>
      <c r="I6970" s="3"/>
      <c r="J6970" s="3"/>
      <c r="K6970" s="3" t="s">
        <v>163</v>
      </c>
      <c r="L6970" s="125">
        <v>-7.0344811907689805E-2</v>
      </c>
      <c r="M6970" s="3">
        <v>23</v>
      </c>
      <c r="N6970" s="125">
        <v>7.1785264792662007E-2</v>
      </c>
      <c r="O6970" s="3">
        <v>25</v>
      </c>
      <c r="P6970" s="125">
        <v>2.0462688978458402E-3</v>
      </c>
      <c r="Q6970" s="3">
        <v>11</v>
      </c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  <c r="AC6970" s="3"/>
      <c r="AD6970" s="3"/>
    </row>
    <row r="6971" spans="1:30" hidden="1" x14ac:dyDescent="0.25">
      <c r="A6971" s="2">
        <v>13</v>
      </c>
      <c r="B6971" s="2">
        <v>2022</v>
      </c>
      <c r="C6971" s="4" t="str">
        <f>INDEX(Index!$B$1:$B$500,MATCH($F6971,Index!$A$1:$A$500,0)
)</f>
        <v>DEN</v>
      </c>
      <c r="D6971" s="4">
        <v>0</v>
      </c>
      <c r="E6971" s="141">
        <f t="shared" si="108"/>
        <v>-0.1429152176242354</v>
      </c>
      <c r="F6971" s="3" t="s">
        <v>39</v>
      </c>
      <c r="G6971" s="3">
        <v>26</v>
      </c>
      <c r="H6971" s="125">
        <v>-0.1429152176242354</v>
      </c>
      <c r="I6971" s="3"/>
      <c r="J6971" s="3"/>
      <c r="K6971" s="3" t="s">
        <v>168</v>
      </c>
      <c r="L6971" s="125">
        <v>-0.156677517059819</v>
      </c>
      <c r="M6971" s="3">
        <v>29</v>
      </c>
      <c r="N6971" s="125">
        <v>-6.8966318250570202E-2</v>
      </c>
      <c r="O6971" s="3">
        <v>10</v>
      </c>
      <c r="P6971" s="125">
        <v>-5.52040188149866E-2</v>
      </c>
      <c r="Q6971" s="3">
        <v>32</v>
      </c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  <c r="AC6971" s="3"/>
      <c r="AD6971" s="3"/>
    </row>
    <row r="6972" spans="1:30" hidden="1" x14ac:dyDescent="0.25">
      <c r="A6972" s="2">
        <v>13</v>
      </c>
      <c r="B6972" s="2">
        <v>2022</v>
      </c>
      <c r="C6972" s="4" t="str">
        <f>INDEX(Index!$B$1:$B$500,MATCH($F6972,Index!$A$1:$A$500,0)
)</f>
        <v>CAR</v>
      </c>
      <c r="D6972" s="4">
        <v>0</v>
      </c>
      <c r="E6972" s="141">
        <f t="shared" si="108"/>
        <v>-0.18002401565090531</v>
      </c>
      <c r="F6972" s="3" t="s">
        <v>51</v>
      </c>
      <c r="G6972" s="3">
        <v>27</v>
      </c>
      <c r="H6972" s="125">
        <v>-0.18002401565090531</v>
      </c>
      <c r="I6972" s="3"/>
      <c r="J6972" s="3"/>
      <c r="K6972" s="3" t="s">
        <v>168</v>
      </c>
      <c r="L6972" s="125">
        <v>-0.17932502701974901</v>
      </c>
      <c r="M6972" s="3">
        <v>30</v>
      </c>
      <c r="N6972" s="125">
        <v>1.61354594389276E-2</v>
      </c>
      <c r="O6972" s="3">
        <v>18</v>
      </c>
      <c r="P6972" s="125">
        <v>1.54364708077713E-2</v>
      </c>
      <c r="Q6972" s="3">
        <v>8</v>
      </c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  <c r="AC6972" s="3"/>
      <c r="AD6972" s="3"/>
    </row>
    <row r="6973" spans="1:30" hidden="1" x14ac:dyDescent="0.25">
      <c r="A6973" s="2">
        <v>13</v>
      </c>
      <c r="B6973" s="2">
        <v>2022</v>
      </c>
      <c r="C6973" s="4" t="str">
        <f>INDEX(Index!$B$1:$B$500,MATCH($F6973,Index!$A$1:$A$500,0)
)</f>
        <v>LAR</v>
      </c>
      <c r="D6973" s="4">
        <v>0</v>
      </c>
      <c r="E6973" s="141">
        <f t="shared" si="108"/>
        <v>-0.18668156940077291</v>
      </c>
      <c r="F6973" s="3" t="s">
        <v>42</v>
      </c>
      <c r="G6973" s="3">
        <v>28</v>
      </c>
      <c r="H6973" s="125">
        <v>-0.18668156940077291</v>
      </c>
      <c r="I6973" s="3"/>
      <c r="J6973" s="3"/>
      <c r="K6973" s="3" t="s">
        <v>168</v>
      </c>
      <c r="L6973" s="125">
        <v>-0.151568107780547</v>
      </c>
      <c r="M6973" s="3">
        <v>28</v>
      </c>
      <c r="N6973" s="125">
        <v>1.48425107749916E-2</v>
      </c>
      <c r="O6973" s="3">
        <v>17</v>
      </c>
      <c r="P6973" s="125">
        <v>-2.0270950845234299E-2</v>
      </c>
      <c r="Q6973" s="3">
        <v>25</v>
      </c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  <c r="AC6973" s="3"/>
      <c r="AD6973" s="3"/>
    </row>
    <row r="6974" spans="1:30" hidden="1" x14ac:dyDescent="0.25">
      <c r="A6974" s="2">
        <v>13</v>
      </c>
      <c r="B6974" s="2">
        <v>2022</v>
      </c>
      <c r="C6974" s="4" t="str">
        <f>INDEX(Index!$B$1:$B$500,MATCH($F6974,Index!$A$1:$A$500,0)
)</f>
        <v>ARI</v>
      </c>
      <c r="D6974" s="4">
        <v>0</v>
      </c>
      <c r="E6974" s="141">
        <f t="shared" si="108"/>
        <v>-0.22094969300394529</v>
      </c>
      <c r="F6974" s="3" t="s">
        <v>23</v>
      </c>
      <c r="G6974" s="3">
        <v>29</v>
      </c>
      <c r="H6974" s="125">
        <v>-0.22094969300394529</v>
      </c>
      <c r="I6974" s="3"/>
      <c r="J6974" s="3"/>
      <c r="K6974" s="3" t="s">
        <v>166</v>
      </c>
      <c r="L6974" s="125">
        <v>-0.13264116586197899</v>
      </c>
      <c r="M6974" s="3">
        <v>27</v>
      </c>
      <c r="N6974" s="125">
        <v>6.4381951793215403E-2</v>
      </c>
      <c r="O6974" s="3">
        <v>24</v>
      </c>
      <c r="P6974" s="125">
        <v>-2.3926575348750902E-2</v>
      </c>
      <c r="Q6974" s="3">
        <v>27</v>
      </c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  <c r="AC6974" s="3"/>
      <c r="AD6974" s="3"/>
    </row>
    <row r="6975" spans="1:30" hidden="1" x14ac:dyDescent="0.25">
      <c r="A6975" s="2">
        <v>13</v>
      </c>
      <c r="B6975" s="2">
        <v>2022</v>
      </c>
      <c r="C6975" s="4" t="str">
        <f>INDEX(Index!$B$1:$B$500,MATCH($F6975,Index!$A$1:$A$500,0)
)</f>
        <v>CHI</v>
      </c>
      <c r="D6975" s="4">
        <v>0</v>
      </c>
      <c r="E6975" s="141">
        <f t="shared" si="108"/>
        <v>-0.2338216820233337</v>
      </c>
      <c r="F6975" s="3" t="s">
        <v>64</v>
      </c>
      <c r="G6975" s="3">
        <v>30</v>
      </c>
      <c r="H6975" s="125">
        <v>-0.2338216820233337</v>
      </c>
      <c r="I6975" s="3"/>
      <c r="J6975" s="3"/>
      <c r="K6975" s="3" t="s">
        <v>176</v>
      </c>
      <c r="L6975" s="125">
        <v>-3.61400324725498E-2</v>
      </c>
      <c r="M6975" s="3">
        <v>20</v>
      </c>
      <c r="N6975" s="125">
        <v>0.181483143647896</v>
      </c>
      <c r="O6975" s="3">
        <v>32</v>
      </c>
      <c r="P6975" s="125">
        <v>-1.6198505902887898E-2</v>
      </c>
      <c r="Q6975" s="3">
        <v>22</v>
      </c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  <c r="AC6975" s="3"/>
      <c r="AD6975" s="3"/>
    </row>
    <row r="6976" spans="1:30" hidden="1" x14ac:dyDescent="0.25">
      <c r="A6976" s="2">
        <v>13</v>
      </c>
      <c r="B6976" s="2">
        <v>2022</v>
      </c>
      <c r="C6976" s="4" t="str">
        <f>INDEX(Index!$B$1:$B$500,MATCH($F6976,Index!$A$1:$A$500,0)
)</f>
        <v>IND</v>
      </c>
      <c r="D6976" s="4">
        <v>0</v>
      </c>
      <c r="E6976" s="141">
        <f t="shared" si="108"/>
        <v>-0.26003854287413347</v>
      </c>
      <c r="F6976" s="3" t="s">
        <v>35</v>
      </c>
      <c r="G6976" s="3">
        <v>31</v>
      </c>
      <c r="H6976" s="125">
        <v>-0.26003854287413347</v>
      </c>
      <c r="I6976" s="3"/>
      <c r="J6976" s="3"/>
      <c r="K6976" s="3" t="s">
        <v>277</v>
      </c>
      <c r="L6976" s="125">
        <v>-0.22972685163620499</v>
      </c>
      <c r="M6976" s="3">
        <v>31</v>
      </c>
      <c r="N6976" s="125">
        <v>6.8218842370427798E-3</v>
      </c>
      <c r="O6976" s="3">
        <v>15</v>
      </c>
      <c r="P6976" s="125">
        <v>-2.3489807000885699E-2</v>
      </c>
      <c r="Q6976" s="3">
        <v>26</v>
      </c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  <c r="AC6976" s="3"/>
      <c r="AD6976" s="3"/>
    </row>
    <row r="6977" spans="1:30" hidden="1" x14ac:dyDescent="0.25">
      <c r="A6977" s="2">
        <v>13</v>
      </c>
      <c r="B6977" s="2">
        <v>2022</v>
      </c>
      <c r="C6977" s="4" t="str">
        <f>INDEX(Index!$B$1:$B$500,MATCH($F6977,Index!$A$1:$A$500,0)
)</f>
        <v>HOU</v>
      </c>
      <c r="D6977" s="4">
        <v>0</v>
      </c>
      <c r="E6977" s="141">
        <f t="shared" si="108"/>
        <v>-0.36802583086425861</v>
      </c>
      <c r="F6977" s="3" t="s">
        <v>49</v>
      </c>
      <c r="G6977" s="3">
        <v>32</v>
      </c>
      <c r="H6977" s="125">
        <v>-0.36802583086425861</v>
      </c>
      <c r="I6977" s="3"/>
      <c r="J6977" s="3"/>
      <c r="K6977" s="3" t="s">
        <v>336</v>
      </c>
      <c r="L6977" s="125">
        <v>-0.29047410525770601</v>
      </c>
      <c r="M6977" s="3">
        <v>32</v>
      </c>
      <c r="N6977" s="125">
        <v>9.7248964647555503E-2</v>
      </c>
      <c r="O6977" s="3">
        <v>27</v>
      </c>
      <c r="P6977" s="125">
        <v>1.9697239041002901E-2</v>
      </c>
      <c r="Q6977" s="3">
        <v>7</v>
      </c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  <c r="AC6977" s="3"/>
      <c r="AD6977" s="3"/>
    </row>
    <row r="6978" spans="1:30" hidden="1" x14ac:dyDescent="0.25">
      <c r="A6978" s="2">
        <v>14</v>
      </c>
      <c r="B6978" s="2">
        <v>2022</v>
      </c>
      <c r="C6978" s="4" t="str">
        <f>INDEX(Index!$B$1:$B$500,MATCH($F6978,Index!$A$1:$A$500,0)
)</f>
        <v>BUF</v>
      </c>
      <c r="D6978" s="4">
        <v>0</v>
      </c>
      <c r="E6978" s="141">
        <f t="shared" ref="E6978:E7041" si="109">IF(D6978=1,H6978/100,H6978)</f>
        <v>0.37064727509730389</v>
      </c>
      <c r="F6978" s="3" t="s">
        <v>0</v>
      </c>
      <c r="G6978" s="3">
        <v>1</v>
      </c>
      <c r="H6978" s="125">
        <v>0.37064727509730389</v>
      </c>
      <c r="I6978" s="3"/>
      <c r="J6978" s="3"/>
      <c r="K6978" s="3" t="s">
        <v>172</v>
      </c>
      <c r="L6978" s="125">
        <v>0.16593045116281299</v>
      </c>
      <c r="M6978" s="3">
        <v>3</v>
      </c>
      <c r="N6978" s="125">
        <v>-0.16828730233501499</v>
      </c>
      <c r="O6978" s="3">
        <v>2</v>
      </c>
      <c r="P6978" s="125">
        <v>3.6429521599475899E-2</v>
      </c>
      <c r="Q6978" s="3">
        <v>3</v>
      </c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  <c r="AC6978" s="3"/>
      <c r="AD6978" s="3"/>
    </row>
    <row r="6979" spans="1:30" hidden="1" x14ac:dyDescent="0.25">
      <c r="A6979" s="2">
        <v>14</v>
      </c>
      <c r="B6979" s="2">
        <v>2022</v>
      </c>
      <c r="C6979" s="4" t="str">
        <f>INDEX(Index!$B$1:$B$500,MATCH($F6979,Index!$A$1:$A$500,0)
)</f>
        <v>PHI</v>
      </c>
      <c r="D6979" s="4">
        <v>0</v>
      </c>
      <c r="E6979" s="141">
        <f t="shared" si="109"/>
        <v>0.33192972477778765</v>
      </c>
      <c r="F6979" s="3" t="s">
        <v>7</v>
      </c>
      <c r="G6979" s="3">
        <v>2</v>
      </c>
      <c r="H6979" s="125">
        <v>0.33192972477778765</v>
      </c>
      <c r="I6979" s="3"/>
      <c r="J6979" s="3"/>
      <c r="K6979" s="3" t="s">
        <v>330</v>
      </c>
      <c r="L6979" s="125">
        <v>0.18909162581259101</v>
      </c>
      <c r="M6979" s="3">
        <v>2</v>
      </c>
      <c r="N6979" s="125">
        <v>-0.14860204558733101</v>
      </c>
      <c r="O6979" s="3">
        <v>4</v>
      </c>
      <c r="P6979" s="125">
        <v>-5.7639466221343898E-3</v>
      </c>
      <c r="Q6979" s="3">
        <v>17</v>
      </c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  <c r="AC6979" s="3"/>
      <c r="AD6979" s="3"/>
    </row>
    <row r="6980" spans="1:30" hidden="1" x14ac:dyDescent="0.25">
      <c r="A6980" s="2">
        <v>14</v>
      </c>
      <c r="B6980" s="2">
        <v>2022</v>
      </c>
      <c r="C6980" s="4" t="str">
        <f>INDEX(Index!$B$1:$B$500,MATCH($F6980,Index!$A$1:$A$500,0)
)</f>
        <v>SF</v>
      </c>
      <c r="D6980" s="4">
        <v>0</v>
      </c>
      <c r="E6980" s="141">
        <f t="shared" si="109"/>
        <v>0.24946724008084781</v>
      </c>
      <c r="F6980" s="3" t="s">
        <v>1</v>
      </c>
      <c r="G6980" s="3">
        <v>3</v>
      </c>
      <c r="H6980" s="125">
        <v>0.24946724008084781</v>
      </c>
      <c r="I6980" s="3"/>
      <c r="J6980" s="3"/>
      <c r="K6980" s="3" t="s">
        <v>171</v>
      </c>
      <c r="L6980" s="125">
        <v>7.5054100558715406E-2</v>
      </c>
      <c r="M6980" s="3">
        <v>10</v>
      </c>
      <c r="N6980" s="125">
        <v>-0.174630411545907</v>
      </c>
      <c r="O6980" s="3">
        <v>1</v>
      </c>
      <c r="P6980" s="125">
        <v>-2.1727202377457201E-4</v>
      </c>
      <c r="Q6980" s="3">
        <v>14</v>
      </c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  <c r="AC6980" s="3"/>
      <c r="AD6980" s="3"/>
    </row>
    <row r="6981" spans="1:30" hidden="1" x14ac:dyDescent="0.25">
      <c r="A6981" s="2">
        <v>14</v>
      </c>
      <c r="B6981" s="2">
        <v>2022</v>
      </c>
      <c r="C6981" s="4" t="str">
        <f>INDEX(Index!$B$1:$B$500,MATCH($F6981,Index!$A$1:$A$500,0)
)</f>
        <v>BAL</v>
      </c>
      <c r="D6981" s="4">
        <v>0</v>
      </c>
      <c r="E6981" s="141">
        <f t="shared" si="109"/>
        <v>0.2411407081839928</v>
      </c>
      <c r="F6981" s="3" t="s">
        <v>18</v>
      </c>
      <c r="G6981" s="3">
        <v>4</v>
      </c>
      <c r="H6981" s="125">
        <v>0.2411407081839928</v>
      </c>
      <c r="I6981" s="3"/>
      <c r="J6981" s="3"/>
      <c r="K6981" s="3" t="s">
        <v>171</v>
      </c>
      <c r="L6981" s="125">
        <v>0.116714585602067</v>
      </c>
      <c r="M6981" s="3">
        <v>6</v>
      </c>
      <c r="N6981" s="125">
        <v>-7.5579011011572106E-2</v>
      </c>
      <c r="O6981" s="3">
        <v>9</v>
      </c>
      <c r="P6981" s="125">
        <v>4.88471115703537E-2</v>
      </c>
      <c r="Q6981" s="3">
        <v>1</v>
      </c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3"/>
      <c r="AD6981" s="3"/>
    </row>
    <row r="6982" spans="1:30" hidden="1" x14ac:dyDescent="0.25">
      <c r="A6982" s="2">
        <v>14</v>
      </c>
      <c r="B6982" s="2">
        <v>2022</v>
      </c>
      <c r="C6982" s="4" t="str">
        <f>INDEX(Index!$B$1:$B$500,MATCH($F6982,Index!$A$1:$A$500,0)
)</f>
        <v>DAL</v>
      </c>
      <c r="D6982" s="4">
        <v>0</v>
      </c>
      <c r="E6982" s="141">
        <f t="shared" si="109"/>
        <v>0.22960602764515772</v>
      </c>
      <c r="F6982" s="3" t="s">
        <v>3</v>
      </c>
      <c r="G6982" s="3">
        <v>5</v>
      </c>
      <c r="H6982" s="125">
        <v>0.22960602764515772</v>
      </c>
      <c r="I6982" s="3"/>
      <c r="J6982" s="3"/>
      <c r="K6982" s="3" t="s">
        <v>172</v>
      </c>
      <c r="L6982" s="125">
        <v>5.8252634279948999E-2</v>
      </c>
      <c r="M6982" s="3">
        <v>14</v>
      </c>
      <c r="N6982" s="125">
        <v>-0.15010684281818501</v>
      </c>
      <c r="O6982" s="3">
        <v>3</v>
      </c>
      <c r="P6982" s="125">
        <v>2.12465505470237E-2</v>
      </c>
      <c r="Q6982" s="3">
        <v>7</v>
      </c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  <c r="AC6982" s="3"/>
      <c r="AD6982" s="3"/>
    </row>
    <row r="6983" spans="1:30" hidden="1" x14ac:dyDescent="0.25">
      <c r="A6983" s="2">
        <v>14</v>
      </c>
      <c r="B6983" s="2">
        <v>2022</v>
      </c>
      <c r="C6983" s="4" t="str">
        <f>INDEX(Index!$B$1:$B$500,MATCH($F6983,Index!$A$1:$A$500,0)
)</f>
        <v>KC</v>
      </c>
      <c r="D6983" s="4">
        <v>0</v>
      </c>
      <c r="E6983" s="141">
        <f t="shared" si="109"/>
        <v>0.22117268552731131</v>
      </c>
      <c r="F6983" s="3" t="s">
        <v>5</v>
      </c>
      <c r="G6983" s="3">
        <v>6</v>
      </c>
      <c r="H6983" s="125">
        <v>0.22117268552731131</v>
      </c>
      <c r="I6983" s="3"/>
      <c r="J6983" s="3"/>
      <c r="K6983" s="3" t="s">
        <v>172</v>
      </c>
      <c r="L6983" s="125">
        <v>0.25419229864919202</v>
      </c>
      <c r="M6983" s="3">
        <v>1</v>
      </c>
      <c r="N6983" s="125">
        <v>3.0731334196783699E-2</v>
      </c>
      <c r="O6983" s="3">
        <v>19</v>
      </c>
      <c r="P6983" s="125">
        <v>-2.2882789250970102E-3</v>
      </c>
      <c r="Q6983" s="3">
        <v>15</v>
      </c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  <c r="AC6983" s="3"/>
      <c r="AD6983" s="3"/>
    </row>
    <row r="6984" spans="1:30" hidden="1" x14ac:dyDescent="0.25">
      <c r="A6984" s="2">
        <v>14</v>
      </c>
      <c r="B6984" s="2">
        <v>2022</v>
      </c>
      <c r="C6984" s="4" t="str">
        <f>INDEX(Index!$B$1:$B$500,MATCH($F6984,Index!$A$1:$A$500,0)
)</f>
        <v>CIN</v>
      </c>
      <c r="D6984" s="4">
        <v>0</v>
      </c>
      <c r="E6984" s="141">
        <f t="shared" si="109"/>
        <v>0.1840692532619036</v>
      </c>
      <c r="F6984" s="3" t="s">
        <v>24</v>
      </c>
      <c r="G6984" s="3">
        <v>7</v>
      </c>
      <c r="H6984" s="125">
        <v>0.1840692532619036</v>
      </c>
      <c r="I6984" s="3"/>
      <c r="J6984" s="3"/>
      <c r="K6984" s="3" t="s">
        <v>171</v>
      </c>
      <c r="L6984" s="125">
        <v>0.121601738475091</v>
      </c>
      <c r="M6984" s="3">
        <v>5</v>
      </c>
      <c r="N6984" s="125">
        <v>-8.4691155703259496E-2</v>
      </c>
      <c r="O6984" s="3">
        <v>7</v>
      </c>
      <c r="P6984" s="125">
        <v>-2.22236409164469E-2</v>
      </c>
      <c r="Q6984" s="3">
        <v>24</v>
      </c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  <c r="AC6984" s="3"/>
      <c r="AD6984" s="3"/>
    </row>
    <row r="6985" spans="1:30" hidden="1" x14ac:dyDescent="0.25">
      <c r="A6985" s="2">
        <v>14</v>
      </c>
      <c r="B6985" s="2">
        <v>2022</v>
      </c>
      <c r="C6985" s="4" t="str">
        <f>INDEX(Index!$B$1:$B$500,MATCH($F6985,Index!$A$1:$A$500,0)
)</f>
        <v>MIA</v>
      </c>
      <c r="D6985" s="4">
        <v>0</v>
      </c>
      <c r="E6985" s="141">
        <f t="shared" si="109"/>
        <v>0.12019305810833203</v>
      </c>
      <c r="F6985" s="3" t="s">
        <v>4</v>
      </c>
      <c r="G6985" s="3">
        <v>8</v>
      </c>
      <c r="H6985" s="125">
        <v>0.12019305810833203</v>
      </c>
      <c r="I6985" s="3"/>
      <c r="J6985" s="3"/>
      <c r="K6985" s="3" t="s">
        <v>173</v>
      </c>
      <c r="L6985" s="125">
        <v>0.16127491806698499</v>
      </c>
      <c r="M6985" s="3">
        <v>4</v>
      </c>
      <c r="N6985" s="125">
        <v>-1.9950873008554399E-3</v>
      </c>
      <c r="O6985" s="3">
        <v>13</v>
      </c>
      <c r="P6985" s="125">
        <v>-4.3076947259508398E-2</v>
      </c>
      <c r="Q6985" s="3">
        <v>31</v>
      </c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  <c r="AC6985" s="3"/>
      <c r="AD6985" s="3"/>
    </row>
    <row r="6986" spans="1:30" hidden="1" x14ac:dyDescent="0.25">
      <c r="A6986" s="2">
        <v>14</v>
      </c>
      <c r="B6986" s="2">
        <v>2022</v>
      </c>
      <c r="C6986" s="4" t="str">
        <f>INDEX(Index!$B$1:$B$500,MATCH($F6986,Index!$A$1:$A$500,0)
)</f>
        <v>SEA</v>
      </c>
      <c r="D6986" s="4">
        <v>0</v>
      </c>
      <c r="E6986" s="141">
        <f t="shared" si="109"/>
        <v>7.0635643849399798E-2</v>
      </c>
      <c r="F6986" s="3" t="s">
        <v>30</v>
      </c>
      <c r="G6986" s="3">
        <v>9</v>
      </c>
      <c r="H6986" s="125">
        <v>7.0635643849399798E-2</v>
      </c>
      <c r="I6986" s="3"/>
      <c r="J6986" s="3"/>
      <c r="K6986" s="3" t="s">
        <v>174</v>
      </c>
      <c r="L6986" s="125">
        <v>8.8800695924876202E-2</v>
      </c>
      <c r="M6986" s="3">
        <v>8</v>
      </c>
      <c r="N6986" s="125">
        <v>5.8294719229486598E-2</v>
      </c>
      <c r="O6986" s="3">
        <v>23</v>
      </c>
      <c r="P6986" s="125">
        <v>4.0129667154010201E-2</v>
      </c>
      <c r="Q6986" s="3">
        <v>2</v>
      </c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  <c r="AC6986" s="3"/>
      <c r="AD6986" s="3"/>
    </row>
    <row r="6987" spans="1:30" hidden="1" x14ac:dyDescent="0.25">
      <c r="A6987" s="2">
        <v>14</v>
      </c>
      <c r="B6987" s="2">
        <v>2022</v>
      </c>
      <c r="C6987" s="4" t="str">
        <f>INDEX(Index!$B$1:$B$500,MATCH($F6987,Index!$A$1:$A$500,0)
)</f>
        <v>DET</v>
      </c>
      <c r="D6987" s="4">
        <v>0</v>
      </c>
      <c r="E6987" s="141">
        <f t="shared" si="109"/>
        <v>5.5881906329391981E-2</v>
      </c>
      <c r="F6987" s="3" t="s">
        <v>21</v>
      </c>
      <c r="G6987" s="3">
        <v>10</v>
      </c>
      <c r="H6987" s="125">
        <v>5.5881906329391981E-2</v>
      </c>
      <c r="I6987" s="3"/>
      <c r="J6987" s="3"/>
      <c r="K6987" s="3" t="s">
        <v>178</v>
      </c>
      <c r="L6987" s="125">
        <v>9.4063595915699197E-2</v>
      </c>
      <c r="M6987" s="3">
        <v>7</v>
      </c>
      <c r="N6987" s="125">
        <v>4.6019940170018203E-2</v>
      </c>
      <c r="O6987" s="3">
        <v>21</v>
      </c>
      <c r="P6987" s="125">
        <v>7.8382505837109907E-3</v>
      </c>
      <c r="Q6987" s="3">
        <v>10</v>
      </c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  <c r="AC6987" s="3"/>
      <c r="AD6987" s="3"/>
    </row>
    <row r="6988" spans="1:30" hidden="1" x14ac:dyDescent="0.25">
      <c r="A6988" s="2">
        <v>14</v>
      </c>
      <c r="B6988" s="2">
        <v>2022</v>
      </c>
      <c r="C6988" s="4" t="str">
        <f>INDEX(Index!$B$1:$B$500,MATCH($F6988,Index!$A$1:$A$500,0)
)</f>
        <v>NE</v>
      </c>
      <c r="D6988" s="4">
        <v>0</v>
      </c>
      <c r="E6988" s="141">
        <f t="shared" si="109"/>
        <v>4.7642107144112537E-2</v>
      </c>
      <c r="F6988" s="3" t="s">
        <v>17</v>
      </c>
      <c r="G6988" s="3">
        <v>11</v>
      </c>
      <c r="H6988" s="125">
        <v>4.7642107144112537E-2</v>
      </c>
      <c r="I6988" s="3"/>
      <c r="J6988" s="3"/>
      <c r="K6988" s="3" t="s">
        <v>174</v>
      </c>
      <c r="L6988" s="125">
        <v>-8.7352515319052498E-2</v>
      </c>
      <c r="M6988" s="3">
        <v>25</v>
      </c>
      <c r="N6988" s="125">
        <v>-0.131444347056002</v>
      </c>
      <c r="O6988" s="3">
        <v>5</v>
      </c>
      <c r="P6988" s="125">
        <v>3.5502754071630401E-3</v>
      </c>
      <c r="Q6988" s="3">
        <v>13</v>
      </c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  <c r="AC6988" s="3"/>
      <c r="AD6988" s="3"/>
    </row>
    <row r="6989" spans="1:30" hidden="1" x14ac:dyDescent="0.25">
      <c r="A6989" s="2">
        <v>14</v>
      </c>
      <c r="B6989" s="2">
        <v>2022</v>
      </c>
      <c r="C6989" s="4" t="str">
        <f>INDEX(Index!$B$1:$B$500,MATCH($F6989,Index!$A$1:$A$500,0)
)</f>
        <v>NYJ</v>
      </c>
      <c r="D6989" s="4">
        <v>0</v>
      </c>
      <c r="E6989" s="141">
        <f t="shared" si="109"/>
        <v>3.5321576752715529E-2</v>
      </c>
      <c r="F6989" s="3" t="s">
        <v>9</v>
      </c>
      <c r="G6989" s="3">
        <v>12</v>
      </c>
      <c r="H6989" s="125">
        <v>3.5321576752715529E-2</v>
      </c>
      <c r="I6989" s="3"/>
      <c r="J6989" s="3"/>
      <c r="K6989" s="3" t="s">
        <v>174</v>
      </c>
      <c r="L6989" s="125">
        <v>-7.5150622384911298E-2</v>
      </c>
      <c r="M6989" s="3">
        <v>24</v>
      </c>
      <c r="N6989" s="125">
        <v>-0.118916899668794</v>
      </c>
      <c r="O6989" s="3">
        <v>6</v>
      </c>
      <c r="P6989" s="125">
        <v>-8.4447005311671704E-3</v>
      </c>
      <c r="Q6989" s="3">
        <v>18</v>
      </c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  <c r="AC6989" s="3"/>
      <c r="AD6989" s="3"/>
    </row>
    <row r="6990" spans="1:30" hidden="1" x14ac:dyDescent="0.25">
      <c r="A6990" s="2">
        <v>14</v>
      </c>
      <c r="B6990" s="2">
        <v>2022</v>
      </c>
      <c r="C6990" s="4" t="str">
        <f>INDEX(Index!$B$1:$B$500,MATCH($F6990,Index!$A$1:$A$500,0)
)</f>
        <v>TB</v>
      </c>
      <c r="D6990" s="4">
        <v>0</v>
      </c>
      <c r="E6990" s="141">
        <f t="shared" si="109"/>
        <v>2.0944640692079901E-2</v>
      </c>
      <c r="F6990" s="3" t="s">
        <v>38</v>
      </c>
      <c r="G6990" s="3">
        <v>13</v>
      </c>
      <c r="H6990" s="125">
        <v>2.0944640692079901E-2</v>
      </c>
      <c r="I6990" s="3"/>
      <c r="J6990" s="3"/>
      <c r="K6990" s="3" t="s">
        <v>178</v>
      </c>
      <c r="L6990" s="125">
        <v>-1.6676412903332102E-2</v>
      </c>
      <c r="M6990" s="3">
        <v>18</v>
      </c>
      <c r="N6990" s="125">
        <v>-7.3375652407113107E-2</v>
      </c>
      <c r="O6990" s="3">
        <v>10</v>
      </c>
      <c r="P6990" s="125">
        <v>-3.5754598811701101E-2</v>
      </c>
      <c r="Q6990" s="3">
        <v>29</v>
      </c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  <c r="AC6990" s="3"/>
      <c r="AD6990" s="3"/>
    </row>
    <row r="6991" spans="1:30" hidden="1" x14ac:dyDescent="0.25">
      <c r="A6991" s="2">
        <v>14</v>
      </c>
      <c r="B6991" s="2">
        <v>2022</v>
      </c>
      <c r="C6991" s="4" t="str">
        <f>INDEX(Index!$B$1:$B$500,MATCH($F6991,Index!$A$1:$A$500,0)
)</f>
        <v>CLE</v>
      </c>
      <c r="D6991" s="4">
        <v>0</v>
      </c>
      <c r="E6991" s="141">
        <f t="shared" si="109"/>
        <v>-6.3109706442947017E-3</v>
      </c>
      <c r="F6991" s="3" t="s">
        <v>10</v>
      </c>
      <c r="G6991" s="3">
        <v>14</v>
      </c>
      <c r="H6991" s="125">
        <v>-6.3109706442947017E-3</v>
      </c>
      <c r="I6991" s="3"/>
      <c r="J6991" s="3"/>
      <c r="K6991" s="3" t="s">
        <v>175</v>
      </c>
      <c r="L6991" s="125">
        <v>5.91538034610226E-2</v>
      </c>
      <c r="M6991" s="3">
        <v>13</v>
      </c>
      <c r="N6991" s="125">
        <v>6.0188538813789702E-2</v>
      </c>
      <c r="O6991" s="3">
        <v>24</v>
      </c>
      <c r="P6991" s="125">
        <v>-5.2762352915275996E-3</v>
      </c>
      <c r="Q6991" s="3">
        <v>16</v>
      </c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  <c r="AC6991" s="3"/>
      <c r="AD6991" s="3"/>
    </row>
    <row r="6992" spans="1:30" hidden="1" x14ac:dyDescent="0.25">
      <c r="A6992" s="2">
        <v>14</v>
      </c>
      <c r="B6992" s="2">
        <v>2022</v>
      </c>
      <c r="C6992" s="4" t="str">
        <f>INDEX(Index!$B$1:$B$500,MATCH($F6992,Index!$A$1:$A$500,0)
)</f>
        <v>ATL</v>
      </c>
      <c r="D6992" s="4">
        <v>0</v>
      </c>
      <c r="E6992" s="141">
        <f t="shared" si="109"/>
        <v>-4.6191569065928202E-2</v>
      </c>
      <c r="F6992" s="3" t="s">
        <v>43</v>
      </c>
      <c r="G6992" s="3">
        <v>15</v>
      </c>
      <c r="H6992" s="125">
        <v>-4.6191569065928202E-2</v>
      </c>
      <c r="I6992" s="3"/>
      <c r="J6992" s="3"/>
      <c r="K6992" s="3" t="s">
        <v>175</v>
      </c>
      <c r="L6992" s="125">
        <v>7.8450559377394605E-2</v>
      </c>
      <c r="M6992" s="3">
        <v>9</v>
      </c>
      <c r="N6992" s="125">
        <v>0.15088255779139401</v>
      </c>
      <c r="O6992" s="3">
        <v>31</v>
      </c>
      <c r="P6992" s="125">
        <v>2.6240429348071199E-2</v>
      </c>
      <c r="Q6992" s="3">
        <v>6</v>
      </c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  <c r="AC6992" s="3"/>
      <c r="AD6992" s="3"/>
    </row>
    <row r="6993" spans="1:30" hidden="1" x14ac:dyDescent="0.25">
      <c r="A6993" s="2">
        <v>14</v>
      </c>
      <c r="B6993" s="2">
        <v>2022</v>
      </c>
      <c r="C6993" s="4" t="str">
        <f>INDEX(Index!$B$1:$B$500,MATCH($F6993,Index!$A$1:$A$500,0)
)</f>
        <v>PIT</v>
      </c>
      <c r="D6993" s="4">
        <v>0</v>
      </c>
      <c r="E6993" s="141">
        <f t="shared" si="109"/>
        <v>-4.8233054048269559E-2</v>
      </c>
      <c r="F6993" s="3" t="s">
        <v>32</v>
      </c>
      <c r="G6993" s="3">
        <v>16</v>
      </c>
      <c r="H6993" s="125">
        <v>-4.8233054048269559E-2</v>
      </c>
      <c r="I6993" s="3"/>
      <c r="J6993" s="3"/>
      <c r="K6993" s="3" t="s">
        <v>175</v>
      </c>
      <c r="L6993" s="125">
        <v>-1.0982120528757E-2</v>
      </c>
      <c r="M6993" s="3">
        <v>17</v>
      </c>
      <c r="N6993" s="125">
        <v>5.5119407410275604E-3</v>
      </c>
      <c r="O6993" s="3">
        <v>17</v>
      </c>
      <c r="P6993" s="125">
        <v>-3.1738992778484999E-2</v>
      </c>
      <c r="Q6993" s="3">
        <v>28</v>
      </c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  <c r="AC6993" s="3"/>
      <c r="AD6993" s="3"/>
    </row>
    <row r="6994" spans="1:30" hidden="1" x14ac:dyDescent="0.25">
      <c r="A6994" s="2">
        <v>14</v>
      </c>
      <c r="B6994" s="2">
        <v>2022</v>
      </c>
      <c r="C6994" s="4" t="str">
        <f>INDEX(Index!$B$1:$B$500,MATCH($F6994,Index!$A$1:$A$500,0)
)</f>
        <v>LV</v>
      </c>
      <c r="D6994" s="4">
        <v>0</v>
      </c>
      <c r="E6994" s="141">
        <f t="shared" si="109"/>
        <v>-5.05889632132141E-2</v>
      </c>
      <c r="F6994" s="3" t="s">
        <v>53</v>
      </c>
      <c r="G6994" s="3">
        <v>17</v>
      </c>
      <c r="H6994" s="125">
        <v>-5.05889632132141E-2</v>
      </c>
      <c r="I6994" s="3"/>
      <c r="J6994" s="3"/>
      <c r="K6994" s="3" t="s">
        <v>175</v>
      </c>
      <c r="L6994" s="125">
        <v>6.0742188149731403E-2</v>
      </c>
      <c r="M6994" s="3">
        <v>11</v>
      </c>
      <c r="N6994" s="125">
        <v>0.11736015936829799</v>
      </c>
      <c r="O6994" s="3">
        <v>29</v>
      </c>
      <c r="P6994" s="125">
        <v>6.0290080053524899E-3</v>
      </c>
      <c r="Q6994" s="3">
        <v>11</v>
      </c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  <c r="AC6994" s="3"/>
      <c r="AD6994" s="3"/>
    </row>
    <row r="6995" spans="1:30" hidden="1" x14ac:dyDescent="0.25">
      <c r="A6995" s="2">
        <v>14</v>
      </c>
      <c r="B6995" s="2">
        <v>2022</v>
      </c>
      <c r="C6995" s="4" t="str">
        <f>INDEX(Index!$B$1:$B$500,MATCH($F6995,Index!$A$1:$A$500,0)
)</f>
        <v>WAS</v>
      </c>
      <c r="D6995" s="4">
        <v>0</v>
      </c>
      <c r="E6995" s="141">
        <f t="shared" si="109"/>
        <v>-5.5305964215879591E-2</v>
      </c>
      <c r="F6995" s="3" t="s">
        <v>26</v>
      </c>
      <c r="G6995" s="3">
        <v>18</v>
      </c>
      <c r="H6995" s="125">
        <v>-5.5305964215879591E-2</v>
      </c>
      <c r="I6995" s="3"/>
      <c r="J6995" s="3"/>
      <c r="K6995" s="3" t="s">
        <v>291</v>
      </c>
      <c r="L6995" s="125">
        <v>-0.128671528296469</v>
      </c>
      <c r="M6995" s="3">
        <v>27</v>
      </c>
      <c r="N6995" s="125">
        <v>-4.5909253063668803E-2</v>
      </c>
      <c r="O6995" s="3">
        <v>11</v>
      </c>
      <c r="P6995" s="125">
        <v>2.7456311016920601E-2</v>
      </c>
      <c r="Q6995" s="3">
        <v>5</v>
      </c>
      <c r="R6995" s="3"/>
      <c r="S6995" s="3"/>
      <c r="T6995" s="3"/>
      <c r="U6995" s="3"/>
      <c r="V6995" s="3"/>
      <c r="W6995" s="3"/>
      <c r="X6995" s="3"/>
      <c r="Y6995" s="3"/>
      <c r="Z6995" s="3"/>
      <c r="AA6995" s="3"/>
      <c r="AB6995" s="3"/>
      <c r="AC6995" s="3"/>
      <c r="AD6995" s="3"/>
    </row>
    <row r="6996" spans="1:30" hidden="1" x14ac:dyDescent="0.25">
      <c r="A6996" s="2">
        <v>14</v>
      </c>
      <c r="B6996" s="2">
        <v>2022</v>
      </c>
      <c r="C6996" s="4" t="str">
        <f>INDEX(Index!$B$1:$B$500,MATCH($F6996,Index!$A$1:$A$500,0)
)</f>
        <v>JAX</v>
      </c>
      <c r="D6996" s="4">
        <v>0</v>
      </c>
      <c r="E6996" s="141">
        <f t="shared" si="109"/>
        <v>-5.9768179166342889E-2</v>
      </c>
      <c r="F6996" s="3" t="s">
        <v>12</v>
      </c>
      <c r="G6996" s="3">
        <v>19</v>
      </c>
      <c r="H6996" s="125">
        <v>-5.9768179166342889E-2</v>
      </c>
      <c r="I6996" s="3"/>
      <c r="J6996" s="3"/>
      <c r="K6996" s="3" t="s">
        <v>175</v>
      </c>
      <c r="L6996" s="125">
        <v>3.2316636333558198E-2</v>
      </c>
      <c r="M6996" s="3">
        <v>15</v>
      </c>
      <c r="N6996" s="125">
        <v>9.6546617211751604E-2</v>
      </c>
      <c r="O6996" s="3">
        <v>28</v>
      </c>
      <c r="P6996" s="125">
        <v>4.4618017118505096E-3</v>
      </c>
      <c r="Q6996" s="3">
        <v>12</v>
      </c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  <c r="AC6996" s="3"/>
      <c r="AD6996" s="3"/>
    </row>
    <row r="6997" spans="1:30" hidden="1" x14ac:dyDescent="0.25">
      <c r="A6997" s="2">
        <v>14</v>
      </c>
      <c r="B6997" s="2">
        <v>2022</v>
      </c>
      <c r="C6997" s="4" t="str">
        <f>INDEX(Index!$B$1:$B$500,MATCH($F6997,Index!$A$1:$A$500,0)
)</f>
        <v>TEN</v>
      </c>
      <c r="D6997" s="4">
        <v>0</v>
      </c>
      <c r="E6997" s="141">
        <f t="shared" si="109"/>
        <v>-6.031161742169322E-2</v>
      </c>
      <c r="F6997" s="3" t="s">
        <v>45</v>
      </c>
      <c r="G6997" s="3">
        <v>20</v>
      </c>
      <c r="H6997" s="125">
        <v>-6.031161742169322E-2</v>
      </c>
      <c r="I6997" s="3"/>
      <c r="J6997" s="3"/>
      <c r="K6997" s="3" t="s">
        <v>174</v>
      </c>
      <c r="L6997" s="125">
        <v>-4.8752687973895002E-2</v>
      </c>
      <c r="M6997" s="3">
        <v>21</v>
      </c>
      <c r="N6997" s="125">
        <v>1.7016044836561601E-3</v>
      </c>
      <c r="O6997" s="3">
        <v>15</v>
      </c>
      <c r="P6997" s="125">
        <v>-9.8573249641420602E-3</v>
      </c>
      <c r="Q6997" s="3">
        <v>19</v>
      </c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  <c r="AC6997" s="3"/>
      <c r="AD6997" s="3"/>
    </row>
    <row r="6998" spans="1:30" hidden="1" x14ac:dyDescent="0.25">
      <c r="A6998" s="2">
        <v>14</v>
      </c>
      <c r="B6998" s="2">
        <v>2022</v>
      </c>
      <c r="C6998" s="4" t="str">
        <f>INDEX(Index!$B$1:$B$500,MATCH($F6998,Index!$A$1:$A$500,0)
)</f>
        <v>GB</v>
      </c>
      <c r="D6998" s="4">
        <v>0</v>
      </c>
      <c r="E6998" s="141">
        <f t="shared" si="109"/>
        <v>-6.1683392597346801E-2</v>
      </c>
      <c r="F6998" s="3" t="s">
        <v>20</v>
      </c>
      <c r="G6998" s="3">
        <v>21</v>
      </c>
      <c r="H6998" s="125">
        <v>-6.1683392597346801E-2</v>
      </c>
      <c r="I6998" s="3"/>
      <c r="J6998" s="3"/>
      <c r="K6998" s="3" t="s">
        <v>175</v>
      </c>
      <c r="L6998" s="125">
        <v>6.0739721642607603E-2</v>
      </c>
      <c r="M6998" s="3">
        <v>11</v>
      </c>
      <c r="N6998" s="125">
        <v>8.4228714933546403E-2</v>
      </c>
      <c r="O6998" s="3">
        <v>27</v>
      </c>
      <c r="P6998" s="125">
        <v>-3.8194399306408E-2</v>
      </c>
      <c r="Q6998" s="3">
        <v>30</v>
      </c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  <c r="AC6998" s="3"/>
      <c r="AD6998" s="3"/>
    </row>
    <row r="6999" spans="1:30" hidden="1" x14ac:dyDescent="0.25">
      <c r="A6999" s="2">
        <v>14</v>
      </c>
      <c r="B6999" s="2">
        <v>2022</v>
      </c>
      <c r="C6999" s="4" t="str">
        <f>INDEX(Index!$B$1:$B$500,MATCH($F6999,Index!$A$1:$A$500,0)
)</f>
        <v>LAC</v>
      </c>
      <c r="D6999" s="4">
        <v>0</v>
      </c>
      <c r="E6999" s="141">
        <f t="shared" si="109"/>
        <v>-9.3932369402532426E-2</v>
      </c>
      <c r="F6999" s="3" t="s">
        <v>28</v>
      </c>
      <c r="G6999" s="3">
        <v>22</v>
      </c>
      <c r="H6999" s="125">
        <v>-9.3932369402532426E-2</v>
      </c>
      <c r="I6999" s="3"/>
      <c r="J6999" s="3"/>
      <c r="K6999" s="3" t="s">
        <v>174</v>
      </c>
      <c r="L6999" s="125">
        <v>-6.2097134989292403E-2</v>
      </c>
      <c r="M6999" s="3">
        <v>22</v>
      </c>
      <c r="N6999" s="125">
        <v>4.0316574871896299E-2</v>
      </c>
      <c r="O6999" s="3">
        <v>20</v>
      </c>
      <c r="P6999" s="125">
        <v>8.4813404586562696E-3</v>
      </c>
      <c r="Q6999" s="3">
        <v>9</v>
      </c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  <c r="AC6999" s="3"/>
      <c r="AD6999" s="3"/>
    </row>
    <row r="7000" spans="1:30" hidden="1" x14ac:dyDescent="0.25">
      <c r="A7000" s="2">
        <v>14</v>
      </c>
      <c r="B7000" s="2">
        <v>2022</v>
      </c>
      <c r="C7000" s="4" t="str">
        <f>INDEX(Index!$B$1:$B$500,MATCH($F7000,Index!$A$1:$A$500,0)
)</f>
        <v>NO</v>
      </c>
      <c r="D7000" s="4">
        <v>0</v>
      </c>
      <c r="E7000" s="141">
        <f t="shared" si="109"/>
        <v>-9.7336425871912852E-2</v>
      </c>
      <c r="F7000" s="3" t="s">
        <v>27</v>
      </c>
      <c r="G7000" s="3">
        <v>23</v>
      </c>
      <c r="H7000" s="125">
        <v>-9.7336425871912852E-2</v>
      </c>
      <c r="I7000" s="3"/>
      <c r="J7000" s="3"/>
      <c r="K7000" s="3" t="s">
        <v>177</v>
      </c>
      <c r="L7000" s="125">
        <v>-6.89582385131529E-2</v>
      </c>
      <c r="M7000" s="3">
        <v>23</v>
      </c>
      <c r="N7000" s="125">
        <v>8.7451053036386502E-3</v>
      </c>
      <c r="O7000" s="3">
        <v>18</v>
      </c>
      <c r="P7000" s="125">
        <v>-1.96330820551213E-2</v>
      </c>
      <c r="Q7000" s="3">
        <v>23</v>
      </c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  <c r="AC7000" s="3"/>
      <c r="AD7000" s="3"/>
    </row>
    <row r="7001" spans="1:30" hidden="1" x14ac:dyDescent="0.25">
      <c r="A7001" s="2">
        <v>14</v>
      </c>
      <c r="B7001" s="2">
        <v>2022</v>
      </c>
      <c r="C7001" s="4" t="str">
        <f>INDEX(Index!$B$1:$B$500,MATCH($F7001,Index!$A$1:$A$500,0)
)</f>
        <v>MIN</v>
      </c>
      <c r="D7001" s="4">
        <v>0</v>
      </c>
      <c r="E7001" s="141">
        <f t="shared" si="109"/>
        <v>-0.10024872634275039</v>
      </c>
      <c r="F7001" s="3" t="s">
        <v>46</v>
      </c>
      <c r="G7001" s="3">
        <v>24</v>
      </c>
      <c r="H7001" s="125">
        <v>-0.10024872634275039</v>
      </c>
      <c r="I7001" s="3"/>
      <c r="J7001" s="3"/>
      <c r="K7001" s="3" t="s">
        <v>172</v>
      </c>
      <c r="L7001" s="125">
        <v>-3.1112946397193499E-2</v>
      </c>
      <c r="M7001" s="3">
        <v>19</v>
      </c>
      <c r="N7001" s="125">
        <v>5.0854229568400099E-2</v>
      </c>
      <c r="O7001" s="3">
        <v>22</v>
      </c>
      <c r="P7001" s="125">
        <v>-1.8281550377156799E-2</v>
      </c>
      <c r="Q7001" s="3">
        <v>21</v>
      </c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  <c r="AC7001" s="3"/>
      <c r="AD7001" s="3"/>
    </row>
    <row r="7002" spans="1:30" hidden="1" x14ac:dyDescent="0.25">
      <c r="A7002" s="2">
        <v>14</v>
      </c>
      <c r="B7002" s="2">
        <v>2022</v>
      </c>
      <c r="C7002" s="4" t="str">
        <f>INDEX(Index!$B$1:$B$500,MATCH($F7002,Index!$A$1:$A$500,0)
)</f>
        <v>DEN</v>
      </c>
      <c r="D7002" s="4">
        <v>0</v>
      </c>
      <c r="E7002" s="141">
        <f t="shared" si="109"/>
        <v>-0.12406582997632468</v>
      </c>
      <c r="F7002" s="3" t="s">
        <v>39</v>
      </c>
      <c r="G7002" s="3">
        <v>25</v>
      </c>
      <c r="H7002" s="125">
        <v>-0.12406582997632468</v>
      </c>
      <c r="I7002" s="3"/>
      <c r="J7002" s="3"/>
      <c r="K7002" s="3" t="s">
        <v>176</v>
      </c>
      <c r="L7002" s="125">
        <v>-0.15933867777066599</v>
      </c>
      <c r="M7002" s="3">
        <v>29</v>
      </c>
      <c r="N7002" s="125">
        <v>-8.3464080107576902E-2</v>
      </c>
      <c r="O7002" s="3">
        <v>8</v>
      </c>
      <c r="P7002" s="125">
        <v>-4.8191232313235598E-2</v>
      </c>
      <c r="Q7002" s="3">
        <v>32</v>
      </c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  <c r="AC7002" s="3"/>
      <c r="AD7002" s="3"/>
    </row>
    <row r="7003" spans="1:30" hidden="1" x14ac:dyDescent="0.25">
      <c r="A7003" s="2">
        <v>14</v>
      </c>
      <c r="B7003" s="2">
        <v>2022</v>
      </c>
      <c r="C7003" s="4" t="str">
        <f>INDEX(Index!$B$1:$B$500,MATCH($F7003,Index!$A$1:$A$500,0)
)</f>
        <v>NYG</v>
      </c>
      <c r="D7003" s="4">
        <v>0</v>
      </c>
      <c r="E7003" s="141">
        <f t="shared" si="109"/>
        <v>-0.15224593752902452</v>
      </c>
      <c r="F7003" s="3" t="s">
        <v>15</v>
      </c>
      <c r="G7003" s="3">
        <v>26</v>
      </c>
      <c r="H7003" s="125">
        <v>-0.15224593752902452</v>
      </c>
      <c r="I7003" s="3"/>
      <c r="J7003" s="3"/>
      <c r="K7003" s="3" t="s">
        <v>291</v>
      </c>
      <c r="L7003" s="125">
        <v>-4.06879591137392E-3</v>
      </c>
      <c r="M7003" s="3">
        <v>16</v>
      </c>
      <c r="N7003" s="125">
        <v>0.123520485878753</v>
      </c>
      <c r="O7003" s="3">
        <v>30</v>
      </c>
      <c r="P7003" s="125">
        <v>-2.4656655738897599E-2</v>
      </c>
      <c r="Q7003" s="3">
        <v>26</v>
      </c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  <c r="AC7003" s="3"/>
      <c r="AD7003" s="3"/>
    </row>
    <row r="7004" spans="1:30" hidden="1" x14ac:dyDescent="0.25">
      <c r="A7004" s="2">
        <v>14</v>
      </c>
      <c r="B7004" s="2">
        <v>2022</v>
      </c>
      <c r="C7004" s="4" t="str">
        <f>INDEX(Index!$B$1:$B$500,MATCH($F7004,Index!$A$1:$A$500,0)
)</f>
        <v>CAR</v>
      </c>
      <c r="D7004" s="4">
        <v>0</v>
      </c>
      <c r="E7004" s="141">
        <f t="shared" si="109"/>
        <v>-0.15333952742162779</v>
      </c>
      <c r="F7004" s="3" t="s">
        <v>51</v>
      </c>
      <c r="G7004" s="3">
        <v>27</v>
      </c>
      <c r="H7004" s="125">
        <v>-0.15333952742162779</v>
      </c>
      <c r="I7004" s="3"/>
      <c r="J7004" s="3"/>
      <c r="K7004" s="3" t="s">
        <v>175</v>
      </c>
      <c r="L7004" s="125">
        <v>-0.168899520708889</v>
      </c>
      <c r="M7004" s="3">
        <v>30</v>
      </c>
      <c r="N7004" s="125">
        <v>-2.39676650630651E-3</v>
      </c>
      <c r="O7004" s="3">
        <v>12</v>
      </c>
      <c r="P7004" s="125">
        <v>1.31632267809547E-2</v>
      </c>
      <c r="Q7004" s="3">
        <v>8</v>
      </c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3"/>
      <c r="AD7004" s="3"/>
    </row>
    <row r="7005" spans="1:30" hidden="1" x14ac:dyDescent="0.25">
      <c r="A7005" s="2">
        <v>14</v>
      </c>
      <c r="B7005" s="2">
        <v>2022</v>
      </c>
      <c r="C7005" s="4" t="str">
        <f>INDEX(Index!$B$1:$B$500,MATCH($F7005,Index!$A$1:$A$500,0)
)</f>
        <v>LAR</v>
      </c>
      <c r="D7005" s="4">
        <v>0</v>
      </c>
      <c r="E7005" s="141">
        <f t="shared" si="109"/>
        <v>-0.16680785982092619</v>
      </c>
      <c r="F7005" s="3" t="s">
        <v>42</v>
      </c>
      <c r="G7005" s="3">
        <v>28</v>
      </c>
      <c r="H7005" s="125">
        <v>-0.16680785982092619</v>
      </c>
      <c r="I7005" s="3"/>
      <c r="J7005" s="3"/>
      <c r="K7005" s="3" t="s">
        <v>177</v>
      </c>
      <c r="L7005" s="125">
        <v>-0.14841667666691699</v>
      </c>
      <c r="M7005" s="3">
        <v>28</v>
      </c>
      <c r="N7005" s="125">
        <v>-1.0611676727949101E-3</v>
      </c>
      <c r="O7005" s="3">
        <v>14</v>
      </c>
      <c r="P7005" s="125">
        <v>-1.9452350826804101E-2</v>
      </c>
      <c r="Q7005" s="3">
        <v>22</v>
      </c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  <c r="AC7005" s="3"/>
      <c r="AD7005" s="3"/>
    </row>
    <row r="7006" spans="1:30" hidden="1" x14ac:dyDescent="0.25">
      <c r="A7006" s="2">
        <v>14</v>
      </c>
      <c r="B7006" s="2">
        <v>2022</v>
      </c>
      <c r="C7006" s="4" t="str">
        <f>INDEX(Index!$B$1:$B$500,MATCH($F7006,Index!$A$1:$A$500,0)
)</f>
        <v>ARI</v>
      </c>
      <c r="D7006" s="4">
        <v>0</v>
      </c>
      <c r="E7006" s="141">
        <f t="shared" si="109"/>
        <v>-0.2250870924922489</v>
      </c>
      <c r="F7006" s="3" t="s">
        <v>23</v>
      </c>
      <c r="G7006" s="3">
        <v>29</v>
      </c>
      <c r="H7006" s="125">
        <v>-0.2250870924922489</v>
      </c>
      <c r="I7006" s="3"/>
      <c r="J7006" s="3"/>
      <c r="K7006" s="3" t="s">
        <v>177</v>
      </c>
      <c r="L7006" s="125">
        <v>-0.124778665515191</v>
      </c>
      <c r="M7006" s="3">
        <v>26</v>
      </c>
      <c r="N7006" s="125">
        <v>7.5214151002117605E-2</v>
      </c>
      <c r="O7006" s="3">
        <v>25</v>
      </c>
      <c r="P7006" s="125">
        <v>-2.5094275974940301E-2</v>
      </c>
      <c r="Q7006" s="3">
        <v>27</v>
      </c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  <c r="AC7006" s="3"/>
      <c r="AD7006" s="3"/>
    </row>
    <row r="7007" spans="1:30" hidden="1" x14ac:dyDescent="0.25">
      <c r="A7007" s="2">
        <v>14</v>
      </c>
      <c r="B7007" s="2">
        <v>2022</v>
      </c>
      <c r="C7007" s="4" t="str">
        <f>INDEX(Index!$B$1:$B$500,MATCH($F7007,Index!$A$1:$A$500,0)
)</f>
        <v>CHI</v>
      </c>
      <c r="D7007" s="4">
        <v>0</v>
      </c>
      <c r="E7007" s="141">
        <f t="shared" si="109"/>
        <v>-0.2364365186850719</v>
      </c>
      <c r="F7007" s="3" t="s">
        <v>64</v>
      </c>
      <c r="G7007" s="3">
        <v>30</v>
      </c>
      <c r="H7007" s="125">
        <v>-0.2364365186850719</v>
      </c>
      <c r="I7007" s="3"/>
      <c r="J7007" s="3"/>
      <c r="K7007" s="3" t="s">
        <v>176</v>
      </c>
      <c r="L7007" s="125">
        <v>-3.7555741905584E-2</v>
      </c>
      <c r="M7007" s="3">
        <v>20</v>
      </c>
      <c r="N7007" s="125">
        <v>0.18268227087659999</v>
      </c>
      <c r="O7007" s="3">
        <v>32</v>
      </c>
      <c r="P7007" s="125">
        <v>-1.6198505902887898E-2</v>
      </c>
      <c r="Q7007" s="3">
        <v>20</v>
      </c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  <c r="AC7007" s="3"/>
      <c r="AD7007" s="3"/>
    </row>
    <row r="7008" spans="1:30" hidden="1" x14ac:dyDescent="0.25">
      <c r="A7008" s="2">
        <v>14</v>
      </c>
      <c r="B7008" s="2">
        <v>2022</v>
      </c>
      <c r="C7008" s="4" t="str">
        <f>INDEX(Index!$B$1:$B$500,MATCH($F7008,Index!$A$1:$A$500,0)
)</f>
        <v>IND</v>
      </c>
      <c r="D7008" s="4">
        <v>0</v>
      </c>
      <c r="E7008" s="141">
        <f t="shared" si="109"/>
        <v>-0.25947121975153958</v>
      </c>
      <c r="F7008" s="3" t="s">
        <v>35</v>
      </c>
      <c r="G7008" s="3">
        <v>31</v>
      </c>
      <c r="H7008" s="125">
        <v>-0.25947121975153958</v>
      </c>
      <c r="I7008" s="3"/>
      <c r="J7008" s="3"/>
      <c r="K7008" s="3" t="s">
        <v>277</v>
      </c>
      <c r="L7008" s="125">
        <v>-0.23062560956056</v>
      </c>
      <c r="M7008" s="3">
        <v>31</v>
      </c>
      <c r="N7008" s="125">
        <v>5.3558031900938999E-3</v>
      </c>
      <c r="O7008" s="3">
        <v>16</v>
      </c>
      <c r="P7008" s="125">
        <v>-2.3489807000885699E-2</v>
      </c>
      <c r="Q7008" s="3">
        <v>25</v>
      </c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  <c r="AC7008" s="3"/>
      <c r="AD7008" s="3"/>
    </row>
    <row r="7009" spans="1:30" hidden="1" x14ac:dyDescent="0.25">
      <c r="A7009" s="2">
        <v>14</v>
      </c>
      <c r="B7009" s="2">
        <v>2022</v>
      </c>
      <c r="C7009" s="4" t="str">
        <f>INDEX(Index!$B$1:$B$500,MATCH($F7009,Index!$A$1:$A$500,0)
)</f>
        <v>HOU</v>
      </c>
      <c r="D7009" s="4">
        <v>0</v>
      </c>
      <c r="E7009" s="141">
        <f t="shared" si="109"/>
        <v>-0.31190083988735851</v>
      </c>
      <c r="F7009" s="3" t="s">
        <v>49</v>
      </c>
      <c r="G7009" s="3">
        <v>32</v>
      </c>
      <c r="H7009" s="125">
        <v>-0.31190083988735851</v>
      </c>
      <c r="I7009" s="3"/>
      <c r="J7009" s="3"/>
      <c r="K7009" s="3" t="s">
        <v>337</v>
      </c>
      <c r="L7009" s="125">
        <v>-0.26131712337998902</v>
      </c>
      <c r="M7009" s="3">
        <v>32</v>
      </c>
      <c r="N7009" s="125">
        <v>8.03136088152165E-2</v>
      </c>
      <c r="O7009" s="3">
        <v>26</v>
      </c>
      <c r="P7009" s="125">
        <v>2.9729892307846999E-2</v>
      </c>
      <c r="Q7009" s="3">
        <v>4</v>
      </c>
      <c r="R7009" s="3"/>
      <c r="S7009" s="3"/>
      <c r="T7009" s="3"/>
      <c r="U7009" s="3"/>
      <c r="V7009" s="3"/>
      <c r="W7009" s="3"/>
      <c r="X7009" s="3"/>
      <c r="Y7009" s="3"/>
      <c r="Z7009" s="3"/>
      <c r="AA7009" s="3"/>
      <c r="AB7009" s="3"/>
      <c r="AC7009" s="3"/>
      <c r="AD7009" s="3"/>
    </row>
    <row r="7010" spans="1:30" hidden="1" x14ac:dyDescent="0.25">
      <c r="A7010" s="2">
        <v>15</v>
      </c>
      <c r="B7010" s="2">
        <v>2022</v>
      </c>
      <c r="C7010" s="4" t="str">
        <f>INDEX(Index!$B$1:$B$500,MATCH($F7010,Index!$A$1:$A$500,0)
)</f>
        <v>BUF</v>
      </c>
      <c r="D7010" s="4">
        <v>0</v>
      </c>
      <c r="E7010" s="141">
        <f t="shared" si="109"/>
        <v>0.36986710684314339</v>
      </c>
      <c r="F7010" s="3" t="s">
        <v>0</v>
      </c>
      <c r="G7010" s="3">
        <v>1</v>
      </c>
      <c r="H7010" s="125">
        <v>0.36986710684314339</v>
      </c>
      <c r="I7010" s="3"/>
      <c r="J7010" s="3"/>
      <c r="K7010" s="3" t="s">
        <v>232</v>
      </c>
      <c r="L7010" s="125">
        <v>0.17395427428021501</v>
      </c>
      <c r="M7010" s="3">
        <v>2</v>
      </c>
      <c r="N7010" s="125">
        <v>-0.15852468200577099</v>
      </c>
      <c r="O7010" s="3">
        <v>2</v>
      </c>
      <c r="P7010" s="125">
        <v>3.7388150557157399E-2</v>
      </c>
      <c r="Q7010" s="3">
        <v>2</v>
      </c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  <c r="AC7010" s="3"/>
      <c r="AD7010" s="3"/>
    </row>
    <row r="7011" spans="1:30" hidden="1" x14ac:dyDescent="0.25">
      <c r="A7011" s="2">
        <v>15</v>
      </c>
      <c r="B7011" s="2">
        <v>2022</v>
      </c>
      <c r="C7011" s="4" t="str">
        <f>INDEX(Index!$B$1:$B$500,MATCH($F7011,Index!$A$1:$A$500,0)
)</f>
        <v>PHI</v>
      </c>
      <c r="D7011" s="4">
        <v>0</v>
      </c>
      <c r="E7011" s="141">
        <f t="shared" si="109"/>
        <v>0.30719764434812963</v>
      </c>
      <c r="F7011" s="3" t="s">
        <v>7</v>
      </c>
      <c r="G7011" s="3">
        <v>2</v>
      </c>
      <c r="H7011" s="125">
        <v>0.30719764434812963</v>
      </c>
      <c r="I7011" s="3"/>
      <c r="J7011" s="3"/>
      <c r="K7011" s="3" t="s">
        <v>233</v>
      </c>
      <c r="L7011" s="125">
        <v>0.16035004790376201</v>
      </c>
      <c r="M7011" s="3">
        <v>4</v>
      </c>
      <c r="N7011" s="125">
        <v>-0.153964135613786</v>
      </c>
      <c r="O7011" s="3">
        <v>3</v>
      </c>
      <c r="P7011" s="125">
        <v>-7.1165391694183802E-3</v>
      </c>
      <c r="Q7011" s="3">
        <v>16</v>
      </c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  <c r="AC7011" s="3"/>
      <c r="AD7011" s="3"/>
    </row>
    <row r="7012" spans="1:30" hidden="1" x14ac:dyDescent="0.25">
      <c r="A7012" s="2">
        <v>15</v>
      </c>
      <c r="B7012" s="2">
        <v>2022</v>
      </c>
      <c r="C7012" s="4" t="str">
        <f>INDEX(Index!$B$1:$B$500,MATCH($F7012,Index!$A$1:$A$500,0)
)</f>
        <v>SF</v>
      </c>
      <c r="D7012" s="4">
        <v>0</v>
      </c>
      <c r="E7012" s="141">
        <f t="shared" si="109"/>
        <v>0.25738648930004976</v>
      </c>
      <c r="F7012" s="3" t="s">
        <v>1</v>
      </c>
      <c r="G7012" s="3">
        <v>3</v>
      </c>
      <c r="H7012" s="125">
        <v>0.25738648930004976</v>
      </c>
      <c r="I7012" s="3"/>
      <c r="J7012" s="3"/>
      <c r="K7012" s="3" t="s">
        <v>182</v>
      </c>
      <c r="L7012" s="125">
        <v>7.7615894004560093E-2</v>
      </c>
      <c r="M7012" s="3">
        <v>9</v>
      </c>
      <c r="N7012" s="125">
        <v>-0.18373648620401301</v>
      </c>
      <c r="O7012" s="3">
        <v>1</v>
      </c>
      <c r="P7012" s="125">
        <v>-3.9658909085233196E-3</v>
      </c>
      <c r="Q7012" s="3">
        <v>13</v>
      </c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  <c r="AC7012" s="3"/>
      <c r="AD7012" s="3"/>
    </row>
    <row r="7013" spans="1:30" hidden="1" x14ac:dyDescent="0.25">
      <c r="A7013" s="2">
        <v>15</v>
      </c>
      <c r="B7013" s="2">
        <v>2022</v>
      </c>
      <c r="C7013" s="4" t="str">
        <f>INDEX(Index!$B$1:$B$500,MATCH($F7013,Index!$A$1:$A$500,0)
)</f>
        <v>BAL</v>
      </c>
      <c r="D7013" s="4">
        <v>0</v>
      </c>
      <c r="E7013" s="141">
        <f t="shared" si="109"/>
        <v>0.20893656282796599</v>
      </c>
      <c r="F7013" s="3" t="s">
        <v>18</v>
      </c>
      <c r="G7013" s="3">
        <v>4</v>
      </c>
      <c r="H7013" s="125">
        <v>0.20893656282796599</v>
      </c>
      <c r="I7013" s="3"/>
      <c r="J7013" s="3"/>
      <c r="K7013" s="3" t="s">
        <v>183</v>
      </c>
      <c r="L7013" s="125">
        <v>9.2982164045524104E-2</v>
      </c>
      <c r="M7013" s="3">
        <v>7</v>
      </c>
      <c r="N7013" s="125">
        <v>-7.9413783993143097E-2</v>
      </c>
      <c r="O7013" s="3">
        <v>9</v>
      </c>
      <c r="P7013" s="125">
        <v>3.6540614789298799E-2</v>
      </c>
      <c r="Q7013" s="3">
        <v>3</v>
      </c>
      <c r="R7013" s="3"/>
      <c r="S7013" s="3"/>
      <c r="T7013" s="3"/>
      <c r="U7013" s="3"/>
      <c r="V7013" s="3"/>
      <c r="W7013" s="3"/>
      <c r="X7013" s="3"/>
      <c r="Y7013" s="3"/>
      <c r="Z7013" s="3"/>
      <c r="AA7013" s="3"/>
      <c r="AB7013" s="3"/>
      <c r="AC7013" s="3"/>
      <c r="AD7013" s="3"/>
    </row>
    <row r="7014" spans="1:30" hidden="1" x14ac:dyDescent="0.25">
      <c r="A7014" s="2">
        <v>15</v>
      </c>
      <c r="B7014" s="2">
        <v>2022</v>
      </c>
      <c r="C7014" s="4" t="str">
        <f>INDEX(Index!$B$1:$B$500,MATCH($F7014,Index!$A$1:$A$500,0)
)</f>
        <v>KC</v>
      </c>
      <c r="D7014" s="4">
        <v>0</v>
      </c>
      <c r="E7014" s="141">
        <f t="shared" si="109"/>
        <v>0.20723387649628869</v>
      </c>
      <c r="F7014" s="3" t="s">
        <v>5</v>
      </c>
      <c r="G7014" s="3">
        <v>5</v>
      </c>
      <c r="H7014" s="125">
        <v>0.20723387649628869</v>
      </c>
      <c r="I7014" s="3"/>
      <c r="J7014" s="3"/>
      <c r="K7014" s="3" t="s">
        <v>232</v>
      </c>
      <c r="L7014" s="125">
        <v>0.25985918227341198</v>
      </c>
      <c r="M7014" s="3">
        <v>1</v>
      </c>
      <c r="N7014" s="125">
        <v>3.9526329960740098E-2</v>
      </c>
      <c r="O7014" s="3">
        <v>21</v>
      </c>
      <c r="P7014" s="125">
        <v>-1.3098975816383199E-2</v>
      </c>
      <c r="Q7014" s="3">
        <v>17</v>
      </c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3"/>
      <c r="AC7014" s="3"/>
      <c r="AD7014" s="3"/>
    </row>
    <row r="7015" spans="1:30" hidden="1" x14ac:dyDescent="0.25">
      <c r="A7015" s="2">
        <v>15</v>
      </c>
      <c r="B7015" s="2">
        <v>2022</v>
      </c>
      <c r="C7015" s="4" t="str">
        <f>INDEX(Index!$B$1:$B$500,MATCH($F7015,Index!$A$1:$A$500,0)
)</f>
        <v>DAL</v>
      </c>
      <c r="D7015" s="4">
        <v>0</v>
      </c>
      <c r="E7015" s="141">
        <f t="shared" si="109"/>
        <v>0.19708627375071361</v>
      </c>
      <c r="F7015" s="3" t="s">
        <v>3</v>
      </c>
      <c r="G7015" s="3">
        <v>6</v>
      </c>
      <c r="H7015" s="125">
        <v>0.19708627375071361</v>
      </c>
      <c r="I7015" s="3"/>
      <c r="J7015" s="3"/>
      <c r="K7015" s="3" t="s">
        <v>182</v>
      </c>
      <c r="L7015" s="125">
        <v>6.0287684759798003E-2</v>
      </c>
      <c r="M7015" s="3">
        <v>14</v>
      </c>
      <c r="N7015" s="125">
        <v>-0.11069053942533</v>
      </c>
      <c r="O7015" s="3">
        <v>6</v>
      </c>
      <c r="P7015" s="125">
        <v>2.61080495655856E-2</v>
      </c>
      <c r="Q7015" s="3">
        <v>6</v>
      </c>
      <c r="R7015" s="3"/>
      <c r="S7015" s="3"/>
      <c r="T7015" s="3"/>
      <c r="U7015" s="3"/>
      <c r="V7015" s="3"/>
      <c r="W7015" s="3"/>
      <c r="X7015" s="3"/>
      <c r="Y7015" s="3"/>
      <c r="Z7015" s="3"/>
      <c r="AA7015" s="3"/>
      <c r="AB7015" s="3"/>
      <c r="AC7015" s="3"/>
      <c r="AD7015" s="3"/>
    </row>
    <row r="7016" spans="1:30" hidden="1" x14ac:dyDescent="0.25">
      <c r="A7016" s="2">
        <v>15</v>
      </c>
      <c r="B7016" s="2">
        <v>2022</v>
      </c>
      <c r="C7016" s="4" t="str">
        <f>INDEX(Index!$B$1:$B$500,MATCH($F7016,Index!$A$1:$A$500,0)
)</f>
        <v>CIN</v>
      </c>
      <c r="D7016" s="4">
        <v>0</v>
      </c>
      <c r="E7016" s="141">
        <f t="shared" si="109"/>
        <v>0.1697778061290395</v>
      </c>
      <c r="F7016" s="3" t="s">
        <v>24</v>
      </c>
      <c r="G7016" s="3">
        <v>7</v>
      </c>
      <c r="H7016" s="125">
        <v>0.1697778061290395</v>
      </c>
      <c r="I7016" s="3"/>
      <c r="J7016" s="3"/>
      <c r="K7016" s="3" t="s">
        <v>182</v>
      </c>
      <c r="L7016" s="125">
        <v>0.109282783521344</v>
      </c>
      <c r="M7016" s="3">
        <v>5</v>
      </c>
      <c r="N7016" s="125">
        <v>-7.4902340634680306E-2</v>
      </c>
      <c r="O7016" s="3">
        <v>10</v>
      </c>
      <c r="P7016" s="125">
        <v>-1.44073180269848E-2</v>
      </c>
      <c r="Q7016" s="3">
        <v>21</v>
      </c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  <c r="AC7016" s="3"/>
      <c r="AD7016" s="3"/>
    </row>
    <row r="7017" spans="1:30" hidden="1" x14ac:dyDescent="0.25">
      <c r="A7017" s="2">
        <v>15</v>
      </c>
      <c r="B7017" s="2">
        <v>2022</v>
      </c>
      <c r="C7017" s="4" t="str">
        <f>INDEX(Index!$B$1:$B$500,MATCH($F7017,Index!$A$1:$A$500,0)
)</f>
        <v>MIA</v>
      </c>
      <c r="D7017" s="4">
        <v>0</v>
      </c>
      <c r="E7017" s="141">
        <f t="shared" si="109"/>
        <v>0.12195934730968359</v>
      </c>
      <c r="F7017" s="3" t="s">
        <v>4</v>
      </c>
      <c r="G7017" s="3">
        <v>8</v>
      </c>
      <c r="H7017" s="125">
        <v>0.12195934730968359</v>
      </c>
      <c r="I7017" s="3"/>
      <c r="J7017" s="3"/>
      <c r="K7017" s="3" t="s">
        <v>184</v>
      </c>
      <c r="L7017" s="125">
        <v>0.16392779865953699</v>
      </c>
      <c r="M7017" s="3">
        <v>3</v>
      </c>
      <c r="N7017" s="125">
        <v>1.10457462994441E-2</v>
      </c>
      <c r="O7017" s="3">
        <v>16</v>
      </c>
      <c r="P7017" s="125">
        <v>-3.09227050504093E-2</v>
      </c>
      <c r="Q7017" s="3">
        <v>29</v>
      </c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  <c r="AC7017" s="3"/>
      <c r="AD7017" s="3"/>
    </row>
    <row r="7018" spans="1:30" hidden="1" x14ac:dyDescent="0.25">
      <c r="A7018" s="2">
        <v>15</v>
      </c>
      <c r="B7018" s="2">
        <v>2022</v>
      </c>
      <c r="C7018" s="4" t="str">
        <f>INDEX(Index!$B$1:$B$500,MATCH($F7018,Index!$A$1:$A$500,0)
)</f>
        <v>DET</v>
      </c>
      <c r="D7018" s="4">
        <v>0</v>
      </c>
      <c r="E7018" s="141">
        <f t="shared" si="109"/>
        <v>6.8123657188581696E-2</v>
      </c>
      <c r="F7018" s="3" t="s">
        <v>21</v>
      </c>
      <c r="G7018" s="3">
        <v>9</v>
      </c>
      <c r="H7018" s="125">
        <v>6.8123657188581696E-2</v>
      </c>
      <c r="I7018" s="3"/>
      <c r="J7018" s="3"/>
      <c r="K7018" s="3" t="s">
        <v>186</v>
      </c>
      <c r="L7018" s="125">
        <v>0.101009191095047</v>
      </c>
      <c r="M7018" s="3">
        <v>6</v>
      </c>
      <c r="N7018" s="125">
        <v>5.1594259567440501E-2</v>
      </c>
      <c r="O7018" s="3">
        <v>23</v>
      </c>
      <c r="P7018" s="125">
        <v>1.8708725660975201E-2</v>
      </c>
      <c r="Q7018" s="3">
        <v>9</v>
      </c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3"/>
      <c r="AD7018" s="3"/>
    </row>
    <row r="7019" spans="1:30" hidden="1" x14ac:dyDescent="0.25">
      <c r="A7019" s="2">
        <v>15</v>
      </c>
      <c r="B7019" s="2">
        <v>2022</v>
      </c>
      <c r="C7019" s="4" t="str">
        <f>INDEX(Index!$B$1:$B$500,MATCH($F7019,Index!$A$1:$A$500,0)
)</f>
        <v>SEA</v>
      </c>
      <c r="D7019" s="4">
        <v>0</v>
      </c>
      <c r="E7019" s="141">
        <f t="shared" si="109"/>
        <v>5.2090554879422796E-2</v>
      </c>
      <c r="F7019" s="3" t="s">
        <v>30</v>
      </c>
      <c r="G7019" s="3">
        <v>10</v>
      </c>
      <c r="H7019" s="125">
        <v>5.2090554879422796E-2</v>
      </c>
      <c r="I7019" s="3"/>
      <c r="J7019" s="3"/>
      <c r="K7019" s="3" t="s">
        <v>186</v>
      </c>
      <c r="L7019" s="125">
        <v>7.7073487263882398E-2</v>
      </c>
      <c r="M7019" s="3">
        <v>10</v>
      </c>
      <c r="N7019" s="125">
        <v>6.9495387031825201E-2</v>
      </c>
      <c r="O7019" s="3">
        <v>24</v>
      </c>
      <c r="P7019" s="125">
        <v>4.4512454647365599E-2</v>
      </c>
      <c r="Q7019" s="3">
        <v>1</v>
      </c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  <c r="AC7019" s="3"/>
      <c r="AD7019" s="3"/>
    </row>
    <row r="7020" spans="1:30" hidden="1" x14ac:dyDescent="0.25">
      <c r="A7020" s="2">
        <v>15</v>
      </c>
      <c r="B7020" s="2">
        <v>2022</v>
      </c>
      <c r="C7020" s="4" t="str">
        <f>INDEX(Index!$B$1:$B$500,MATCH($F7020,Index!$A$1:$A$500,0)
)</f>
        <v>NE</v>
      </c>
      <c r="D7020" s="4">
        <v>0</v>
      </c>
      <c r="E7020" s="141">
        <f t="shared" si="109"/>
        <v>3.1399301177439769E-2</v>
      </c>
      <c r="F7020" s="3" t="s">
        <v>17</v>
      </c>
      <c r="G7020" s="3">
        <v>11</v>
      </c>
      <c r="H7020" s="125">
        <v>3.1399301177439769E-2</v>
      </c>
      <c r="I7020" s="3"/>
      <c r="J7020" s="3"/>
      <c r="K7020" s="3" t="s">
        <v>186</v>
      </c>
      <c r="L7020" s="125">
        <v>-9.7667575521841701E-2</v>
      </c>
      <c r="M7020" s="3">
        <v>25</v>
      </c>
      <c r="N7020" s="125">
        <v>-0.13392939386601699</v>
      </c>
      <c r="O7020" s="3">
        <v>4</v>
      </c>
      <c r="P7020" s="125">
        <v>-4.8625171667355197E-3</v>
      </c>
      <c r="Q7020" s="3">
        <v>14</v>
      </c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3"/>
      <c r="AD7020" s="3"/>
    </row>
    <row r="7021" spans="1:30" hidden="1" x14ac:dyDescent="0.25">
      <c r="A7021" s="2">
        <v>15</v>
      </c>
      <c r="B7021" s="2">
        <v>2022</v>
      </c>
      <c r="C7021" s="4" t="str">
        <f>INDEX(Index!$B$1:$B$500,MATCH($F7021,Index!$A$1:$A$500,0)
)</f>
        <v>NYJ</v>
      </c>
      <c r="D7021" s="4">
        <v>0</v>
      </c>
      <c r="E7021" s="141">
        <f t="shared" si="109"/>
        <v>2.4840521090040198E-2</v>
      </c>
      <c r="F7021" s="3" t="s">
        <v>9</v>
      </c>
      <c r="G7021" s="3">
        <v>12</v>
      </c>
      <c r="H7021" s="125">
        <v>2.4840521090040198E-2</v>
      </c>
      <c r="I7021" s="3"/>
      <c r="J7021" s="3"/>
      <c r="K7021" s="3" t="s">
        <v>186</v>
      </c>
      <c r="L7021" s="125">
        <v>-6.4832039909950206E-2</v>
      </c>
      <c r="M7021" s="3">
        <v>23</v>
      </c>
      <c r="N7021" s="125">
        <v>-0.112039337260563</v>
      </c>
      <c r="O7021" s="3">
        <v>5</v>
      </c>
      <c r="P7021" s="125">
        <v>-2.23667762605726E-2</v>
      </c>
      <c r="Q7021" s="3">
        <v>25</v>
      </c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  <c r="AC7021" s="3"/>
      <c r="AD7021" s="3"/>
    </row>
    <row r="7022" spans="1:30" hidden="1" x14ac:dyDescent="0.25">
      <c r="A7022" s="2">
        <v>15</v>
      </c>
      <c r="B7022" s="2">
        <v>2022</v>
      </c>
      <c r="C7022" s="4" t="str">
        <f>INDEX(Index!$B$1:$B$500,MATCH($F7022,Index!$A$1:$A$500,0)
)</f>
        <v>TB</v>
      </c>
      <c r="D7022" s="4">
        <v>0</v>
      </c>
      <c r="E7022" s="141">
        <f t="shared" si="109"/>
        <v>2.4606511415446897E-2</v>
      </c>
      <c r="F7022" s="3" t="s">
        <v>38</v>
      </c>
      <c r="G7022" s="3">
        <v>13</v>
      </c>
      <c r="H7022" s="125">
        <v>2.4606511415446897E-2</v>
      </c>
      <c r="I7022" s="3"/>
      <c r="J7022" s="3"/>
      <c r="K7022" s="3" t="s">
        <v>185</v>
      </c>
      <c r="L7022" s="125">
        <v>-1.5727635523772501E-2</v>
      </c>
      <c r="M7022" s="3">
        <v>18</v>
      </c>
      <c r="N7022" s="125">
        <v>-8.1170303223821599E-2</v>
      </c>
      <c r="O7022" s="3">
        <v>8</v>
      </c>
      <c r="P7022" s="125">
        <v>-4.0836156284602201E-2</v>
      </c>
      <c r="Q7022" s="3">
        <v>31</v>
      </c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  <c r="AC7022" s="3"/>
      <c r="AD7022" s="3"/>
    </row>
    <row r="7023" spans="1:30" hidden="1" x14ac:dyDescent="0.25">
      <c r="A7023" s="2">
        <v>15</v>
      </c>
      <c r="B7023" s="2">
        <v>2022</v>
      </c>
      <c r="C7023" s="4" t="str">
        <f>INDEX(Index!$B$1:$B$500,MATCH($F7023,Index!$A$1:$A$500,0)
)</f>
        <v>CLE</v>
      </c>
      <c r="D7023" s="4">
        <v>0</v>
      </c>
      <c r="E7023" s="141">
        <f t="shared" si="109"/>
        <v>2.0127989798362136E-2</v>
      </c>
      <c r="F7023" s="3" t="s">
        <v>10</v>
      </c>
      <c r="G7023" s="3">
        <v>14</v>
      </c>
      <c r="H7023" s="125">
        <v>2.0127989798362136E-2</v>
      </c>
      <c r="I7023" s="3"/>
      <c r="J7023" s="3"/>
      <c r="K7023" s="3" t="s">
        <v>185</v>
      </c>
      <c r="L7023" s="125">
        <v>6.1811496289686303E-2</v>
      </c>
      <c r="M7023" s="3">
        <v>13</v>
      </c>
      <c r="N7023" s="125">
        <v>3.5026508226999098E-2</v>
      </c>
      <c r="O7023" s="3">
        <v>20</v>
      </c>
      <c r="P7023" s="125">
        <v>-6.6569982643250704E-3</v>
      </c>
      <c r="Q7023" s="3">
        <v>15</v>
      </c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</row>
    <row r="7024" spans="1:30" hidden="1" x14ac:dyDescent="0.25">
      <c r="A7024" s="2">
        <v>15</v>
      </c>
      <c r="B7024" s="2">
        <v>2022</v>
      </c>
      <c r="C7024" s="4" t="str">
        <f>INDEX(Index!$B$1:$B$500,MATCH($F7024,Index!$A$1:$A$500,0)
)</f>
        <v>JAX</v>
      </c>
      <c r="D7024" s="4">
        <v>0</v>
      </c>
      <c r="E7024" s="141">
        <f t="shared" si="109"/>
        <v>-1.0416859892563354E-2</v>
      </c>
      <c r="F7024" s="3" t="s">
        <v>12</v>
      </c>
      <c r="G7024" s="3">
        <v>15</v>
      </c>
      <c r="H7024" s="125">
        <v>-1.0416859892563354E-2</v>
      </c>
      <c r="I7024" s="3"/>
      <c r="J7024" s="3"/>
      <c r="K7024" s="3" t="s">
        <v>185</v>
      </c>
      <c r="L7024" s="125">
        <v>7.1572967460304601E-2</v>
      </c>
      <c r="M7024" s="3">
        <v>12</v>
      </c>
      <c r="N7024" s="125">
        <v>9.0782834606262006E-2</v>
      </c>
      <c r="O7024" s="3">
        <v>28</v>
      </c>
      <c r="P7024" s="125">
        <v>8.7930072533940508E-3</v>
      </c>
      <c r="Q7024" s="3">
        <v>11</v>
      </c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  <c r="AC7024" s="3"/>
      <c r="AD7024" s="3"/>
    </row>
    <row r="7025" spans="1:30" hidden="1" x14ac:dyDescent="0.25">
      <c r="A7025" s="2">
        <v>15</v>
      </c>
      <c r="B7025" s="2">
        <v>2022</v>
      </c>
      <c r="C7025" s="4" t="str">
        <f>INDEX(Index!$B$1:$B$500,MATCH($F7025,Index!$A$1:$A$500,0)
)</f>
        <v>PIT</v>
      </c>
      <c r="D7025" s="4">
        <v>0</v>
      </c>
      <c r="E7025" s="141">
        <f t="shared" si="109"/>
        <v>-2.5498241300712859E-2</v>
      </c>
      <c r="F7025" s="3" t="s">
        <v>32</v>
      </c>
      <c r="G7025" s="3">
        <v>16</v>
      </c>
      <c r="H7025" s="125">
        <v>-2.5498241300712859E-2</v>
      </c>
      <c r="I7025" s="3"/>
      <c r="J7025" s="3"/>
      <c r="K7025" s="3" t="s">
        <v>185</v>
      </c>
      <c r="L7025" s="125">
        <v>3.1637854999395799E-3</v>
      </c>
      <c r="M7025" s="3">
        <v>16</v>
      </c>
      <c r="N7025" s="125">
        <v>1.1416068907264E-4</v>
      </c>
      <c r="O7025" s="3">
        <v>13</v>
      </c>
      <c r="P7025" s="125">
        <v>-2.8547866111579799E-2</v>
      </c>
      <c r="Q7025" s="3">
        <v>28</v>
      </c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  <c r="AC7025" s="3"/>
      <c r="AD7025" s="3"/>
    </row>
    <row r="7026" spans="1:30" hidden="1" x14ac:dyDescent="0.25">
      <c r="A7026" s="2">
        <v>15</v>
      </c>
      <c r="B7026" s="2">
        <v>2022</v>
      </c>
      <c r="C7026" s="4" t="str">
        <f>INDEX(Index!$B$1:$B$500,MATCH($F7026,Index!$A$1:$A$500,0)
)</f>
        <v>GB</v>
      </c>
      <c r="D7026" s="4">
        <v>0</v>
      </c>
      <c r="E7026" s="141">
        <f t="shared" si="109"/>
        <v>-2.65656815438873E-2</v>
      </c>
      <c r="F7026" s="3" t="s">
        <v>20</v>
      </c>
      <c r="G7026" s="3">
        <v>17</v>
      </c>
      <c r="H7026" s="125">
        <v>-2.65656815438873E-2</v>
      </c>
      <c r="I7026" s="3"/>
      <c r="J7026" s="3"/>
      <c r="K7026" s="3" t="s">
        <v>185</v>
      </c>
      <c r="L7026" s="125">
        <v>8.1207452701561197E-2</v>
      </c>
      <c r="M7026" s="3">
        <v>8</v>
      </c>
      <c r="N7026" s="125">
        <v>7.9742042308623598E-2</v>
      </c>
      <c r="O7026" s="3">
        <v>25</v>
      </c>
      <c r="P7026" s="125">
        <v>-2.80310919368249E-2</v>
      </c>
      <c r="Q7026" s="3">
        <v>27</v>
      </c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  <c r="AC7026" s="3"/>
      <c r="AD7026" s="3"/>
    </row>
    <row r="7027" spans="1:30" hidden="1" x14ac:dyDescent="0.25">
      <c r="A7027" s="2">
        <v>15</v>
      </c>
      <c r="B7027" s="2">
        <v>2022</v>
      </c>
      <c r="C7027" s="4" t="str">
        <f>INDEX(Index!$B$1:$B$500,MATCH($F7027,Index!$A$1:$A$500,0)
)</f>
        <v>LV</v>
      </c>
      <c r="D7027" s="4">
        <v>0</v>
      </c>
      <c r="E7027" s="141">
        <f t="shared" si="109"/>
        <v>-5.7099878839817646E-2</v>
      </c>
      <c r="F7027" s="3" t="s">
        <v>53</v>
      </c>
      <c r="G7027" s="3">
        <v>18</v>
      </c>
      <c r="H7027" s="125">
        <v>-5.7099878839817646E-2</v>
      </c>
      <c r="I7027" s="3"/>
      <c r="J7027" s="3"/>
      <c r="K7027" s="3" t="s">
        <v>185</v>
      </c>
      <c r="L7027" s="125">
        <v>4.3051122842750499E-2</v>
      </c>
      <c r="M7027" s="3">
        <v>15</v>
      </c>
      <c r="N7027" s="125">
        <v>0.107486819045108</v>
      </c>
      <c r="O7027" s="3">
        <v>29</v>
      </c>
      <c r="P7027" s="125">
        <v>7.3358173625398598E-3</v>
      </c>
      <c r="Q7027" s="3">
        <v>12</v>
      </c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  <c r="AC7027" s="3"/>
      <c r="AD7027" s="3"/>
    </row>
    <row r="7028" spans="1:30" hidden="1" x14ac:dyDescent="0.25">
      <c r="A7028" s="2">
        <v>15</v>
      </c>
      <c r="B7028" s="2">
        <v>2022</v>
      </c>
      <c r="C7028" s="4" t="str">
        <f>INDEX(Index!$B$1:$B$500,MATCH($F7028,Index!$A$1:$A$500,0)
)</f>
        <v>ATL</v>
      </c>
      <c r="D7028" s="4">
        <v>0</v>
      </c>
      <c r="E7028" s="141">
        <f t="shared" si="109"/>
        <v>-5.8286065581828903E-2</v>
      </c>
      <c r="F7028" s="3" t="s">
        <v>43</v>
      </c>
      <c r="G7028" s="3">
        <v>19</v>
      </c>
      <c r="H7028" s="125">
        <v>-5.8286065581828903E-2</v>
      </c>
      <c r="I7028" s="3"/>
      <c r="J7028" s="3"/>
      <c r="K7028" s="3" t="s">
        <v>187</v>
      </c>
      <c r="L7028" s="125">
        <v>7.4328304266136194E-2</v>
      </c>
      <c r="M7028" s="3">
        <v>11</v>
      </c>
      <c r="N7028" s="125">
        <v>0.15861358907747999</v>
      </c>
      <c r="O7028" s="3">
        <v>32</v>
      </c>
      <c r="P7028" s="125">
        <v>2.5999219229514901E-2</v>
      </c>
      <c r="Q7028" s="3">
        <v>7</v>
      </c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  <c r="AC7028" s="3"/>
      <c r="AD7028" s="3"/>
    </row>
    <row r="7029" spans="1:30" hidden="1" x14ac:dyDescent="0.25">
      <c r="A7029" s="2">
        <v>15</v>
      </c>
      <c r="B7029" s="2">
        <v>2022</v>
      </c>
      <c r="C7029" s="4" t="str">
        <f>INDEX(Index!$B$1:$B$500,MATCH($F7029,Index!$A$1:$A$500,0)
)</f>
        <v>WAS</v>
      </c>
      <c r="D7029" s="4">
        <v>0</v>
      </c>
      <c r="E7029" s="141">
        <f t="shared" si="109"/>
        <v>-6.3661531780231206E-2</v>
      </c>
      <c r="F7029" s="3" t="s">
        <v>26</v>
      </c>
      <c r="G7029" s="3">
        <v>20</v>
      </c>
      <c r="H7029" s="125">
        <v>-6.3661531780231206E-2</v>
      </c>
      <c r="I7029" s="3"/>
      <c r="J7029" s="3"/>
      <c r="K7029" s="3" t="s">
        <v>261</v>
      </c>
      <c r="L7029" s="125">
        <v>-0.12808061304597401</v>
      </c>
      <c r="M7029" s="3">
        <v>26</v>
      </c>
      <c r="N7029" s="125">
        <v>-3.2534684440833898E-2</v>
      </c>
      <c r="O7029" s="3">
        <v>11</v>
      </c>
      <c r="P7029" s="125">
        <v>3.18843968249089E-2</v>
      </c>
      <c r="Q7029" s="3">
        <v>5</v>
      </c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  <c r="AC7029" s="3"/>
      <c r="AD7029" s="3"/>
    </row>
    <row r="7030" spans="1:30" hidden="1" x14ac:dyDescent="0.25">
      <c r="A7030" s="2">
        <v>15</v>
      </c>
      <c r="B7030" s="2">
        <v>2022</v>
      </c>
      <c r="C7030" s="4" t="str">
        <f>INDEX(Index!$B$1:$B$500,MATCH($F7030,Index!$A$1:$A$500,0)
)</f>
        <v>TEN</v>
      </c>
      <c r="D7030" s="4">
        <v>0</v>
      </c>
      <c r="E7030" s="141">
        <f t="shared" si="109"/>
        <v>-6.4714680564863181E-2</v>
      </c>
      <c r="F7030" s="3" t="s">
        <v>45</v>
      </c>
      <c r="G7030" s="3">
        <v>21</v>
      </c>
      <c r="H7030" s="125">
        <v>-6.4714680564863181E-2</v>
      </c>
      <c r="I7030" s="3"/>
      <c r="J7030" s="3"/>
      <c r="K7030" s="3" t="s">
        <v>186</v>
      </c>
      <c r="L7030" s="125">
        <v>-4.40763405361419E-2</v>
      </c>
      <c r="M7030" s="3">
        <v>19</v>
      </c>
      <c r="N7030" s="125">
        <v>2.1618318276525801E-3</v>
      </c>
      <c r="O7030" s="3">
        <v>14</v>
      </c>
      <c r="P7030" s="125">
        <v>-1.8476508201068699E-2</v>
      </c>
      <c r="Q7030" s="3">
        <v>24</v>
      </c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  <c r="AC7030" s="3"/>
      <c r="AD7030" s="3"/>
    </row>
    <row r="7031" spans="1:30" hidden="1" x14ac:dyDescent="0.25">
      <c r="A7031" s="2">
        <v>15</v>
      </c>
      <c r="B7031" s="2">
        <v>2022</v>
      </c>
      <c r="C7031" s="4" t="str">
        <f>INDEX(Index!$B$1:$B$500,MATCH($F7031,Index!$A$1:$A$500,0)
)</f>
        <v>LAC</v>
      </c>
      <c r="D7031" s="4">
        <v>0</v>
      </c>
      <c r="E7031" s="141">
        <f t="shared" si="109"/>
        <v>-7.1904115097283297E-2</v>
      </c>
      <c r="F7031" s="3" t="s">
        <v>28</v>
      </c>
      <c r="G7031" s="3">
        <v>22</v>
      </c>
      <c r="H7031" s="125">
        <v>-7.1904115097283297E-2</v>
      </c>
      <c r="I7031" s="3"/>
      <c r="J7031" s="3"/>
      <c r="K7031" s="3" t="s">
        <v>184</v>
      </c>
      <c r="L7031" s="125">
        <v>-5.5113278203340499E-2</v>
      </c>
      <c r="M7031" s="3">
        <v>22</v>
      </c>
      <c r="N7031" s="125">
        <v>3.0404333548316499E-2</v>
      </c>
      <c r="O7031" s="3">
        <v>19</v>
      </c>
      <c r="P7031" s="125">
        <v>1.36134966543737E-2</v>
      </c>
      <c r="Q7031" s="3">
        <v>10</v>
      </c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  <c r="AC7031" s="3"/>
      <c r="AD7031" s="3"/>
    </row>
    <row r="7032" spans="1:30" hidden="1" x14ac:dyDescent="0.25">
      <c r="A7032" s="2">
        <v>15</v>
      </c>
      <c r="B7032" s="2">
        <v>2022</v>
      </c>
      <c r="C7032" s="4" t="str">
        <f>INDEX(Index!$B$1:$B$500,MATCH($F7032,Index!$A$1:$A$500,0)
)</f>
        <v>NO</v>
      </c>
      <c r="D7032" s="4">
        <v>0</v>
      </c>
      <c r="E7032" s="141">
        <f t="shared" si="109"/>
        <v>-9.3784194960149558E-2</v>
      </c>
      <c r="F7032" s="3" t="s">
        <v>27</v>
      </c>
      <c r="G7032" s="3">
        <v>23</v>
      </c>
      <c r="H7032" s="125">
        <v>-9.3784194960149558E-2</v>
      </c>
      <c r="I7032" s="3"/>
      <c r="J7032" s="3"/>
      <c r="K7032" s="3" t="s">
        <v>187</v>
      </c>
      <c r="L7032" s="125">
        <v>-6.9240386033800602E-2</v>
      </c>
      <c r="M7032" s="3">
        <v>24</v>
      </c>
      <c r="N7032" s="125">
        <v>6.5731004209958503E-3</v>
      </c>
      <c r="O7032" s="3">
        <v>15</v>
      </c>
      <c r="P7032" s="125">
        <v>-1.7970708505353102E-2</v>
      </c>
      <c r="Q7032" s="3">
        <v>23</v>
      </c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  <c r="AC7032" s="3"/>
      <c r="AD7032" s="3"/>
    </row>
    <row r="7033" spans="1:30" hidden="1" x14ac:dyDescent="0.25">
      <c r="A7033" s="2">
        <v>15</v>
      </c>
      <c r="B7033" s="2">
        <v>2022</v>
      </c>
      <c r="C7033" s="4" t="str">
        <f>INDEX(Index!$B$1:$B$500,MATCH($F7033,Index!$A$1:$A$500,0)
)</f>
        <v>DEN</v>
      </c>
      <c r="D7033" s="4">
        <v>0</v>
      </c>
      <c r="E7033" s="141">
        <f t="shared" si="109"/>
        <v>-9.4593463398607594E-2</v>
      </c>
      <c r="F7033" s="3" t="s">
        <v>39</v>
      </c>
      <c r="G7033" s="3">
        <v>24</v>
      </c>
      <c r="H7033" s="125">
        <v>-9.4593463398607594E-2</v>
      </c>
      <c r="I7033" s="3"/>
      <c r="J7033" s="3"/>
      <c r="K7033" s="3" t="s">
        <v>188</v>
      </c>
      <c r="L7033" s="125">
        <v>-0.144000279013595</v>
      </c>
      <c r="M7033" s="3">
        <v>28</v>
      </c>
      <c r="N7033" s="125">
        <v>-0.10227651789606</v>
      </c>
      <c r="O7033" s="3">
        <v>7</v>
      </c>
      <c r="P7033" s="125">
        <v>-5.28697022810726E-2</v>
      </c>
      <c r="Q7033" s="3">
        <v>32</v>
      </c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  <c r="AC7033" s="3"/>
      <c r="AD7033" s="3"/>
    </row>
    <row r="7034" spans="1:30" hidden="1" x14ac:dyDescent="0.25">
      <c r="A7034" s="2">
        <v>15</v>
      </c>
      <c r="B7034" s="2">
        <v>2022</v>
      </c>
      <c r="C7034" s="4" t="str">
        <f>INDEX(Index!$B$1:$B$500,MATCH($F7034,Index!$A$1:$A$500,0)
)</f>
        <v>MIN</v>
      </c>
      <c r="D7034" s="4">
        <v>0</v>
      </c>
      <c r="E7034" s="141">
        <f t="shared" si="109"/>
        <v>-0.1276370275864456</v>
      </c>
      <c r="F7034" s="3" t="s">
        <v>46</v>
      </c>
      <c r="G7034" s="3">
        <v>25</v>
      </c>
      <c r="H7034" s="125">
        <v>-0.1276370275864456</v>
      </c>
      <c r="I7034" s="3"/>
      <c r="J7034" s="3"/>
      <c r="K7034" s="3" t="s">
        <v>232</v>
      </c>
      <c r="L7034" s="125">
        <v>-5.3134516279315903E-2</v>
      </c>
      <c r="M7034" s="3">
        <v>21</v>
      </c>
      <c r="N7034" s="125">
        <v>4.0930203816559603E-2</v>
      </c>
      <c r="O7034" s="3">
        <v>22</v>
      </c>
      <c r="P7034" s="125">
        <v>-3.3572307490570101E-2</v>
      </c>
      <c r="Q7034" s="3">
        <v>30</v>
      </c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  <c r="AC7034" s="3"/>
      <c r="AD7034" s="3"/>
    </row>
    <row r="7035" spans="1:30" hidden="1" x14ac:dyDescent="0.25">
      <c r="A7035" s="2">
        <v>15</v>
      </c>
      <c r="B7035" s="2">
        <v>2022</v>
      </c>
      <c r="C7035" s="4" t="str">
        <f>INDEX(Index!$B$1:$B$500,MATCH($F7035,Index!$A$1:$A$500,0)
)</f>
        <v>NYG</v>
      </c>
      <c r="D7035" s="4">
        <v>0</v>
      </c>
      <c r="E7035" s="141">
        <f t="shared" si="109"/>
        <v>-0.1374092734991309</v>
      </c>
      <c r="F7035" s="3" t="s">
        <v>15</v>
      </c>
      <c r="G7035" s="3">
        <v>26</v>
      </c>
      <c r="H7035" s="125">
        <v>-0.1374092734991309</v>
      </c>
      <c r="I7035" s="3"/>
      <c r="J7035" s="3"/>
      <c r="K7035" s="3" t="s">
        <v>317</v>
      </c>
      <c r="L7035" s="125">
        <v>8.4920670768838503E-4</v>
      </c>
      <c r="M7035" s="3">
        <v>17</v>
      </c>
      <c r="N7035" s="125">
        <v>0.124940242220589</v>
      </c>
      <c r="O7035" s="3">
        <v>30</v>
      </c>
      <c r="P7035" s="125">
        <v>-1.3318237986230301E-2</v>
      </c>
      <c r="Q7035" s="3">
        <v>18</v>
      </c>
      <c r="R7035" s="3"/>
      <c r="S7035" s="3"/>
      <c r="T7035" s="3"/>
      <c r="U7035" s="3"/>
      <c r="V7035" s="3"/>
      <c r="W7035" s="3"/>
      <c r="X7035" s="3"/>
      <c r="Y7035" s="3"/>
      <c r="Z7035" s="3"/>
      <c r="AA7035" s="3"/>
      <c r="AB7035" s="3"/>
      <c r="AC7035" s="3"/>
      <c r="AD7035" s="3"/>
    </row>
    <row r="7036" spans="1:30" hidden="1" x14ac:dyDescent="0.25">
      <c r="A7036" s="2">
        <v>15</v>
      </c>
      <c r="B7036" s="2">
        <v>2022</v>
      </c>
      <c r="C7036" s="4" t="str">
        <f>INDEX(Index!$B$1:$B$500,MATCH($F7036,Index!$A$1:$A$500,0)
)</f>
        <v>CAR</v>
      </c>
      <c r="D7036" s="4">
        <v>0</v>
      </c>
      <c r="E7036" s="141">
        <f t="shared" si="109"/>
        <v>-0.1600513742209872</v>
      </c>
      <c r="F7036" s="3" t="s">
        <v>51</v>
      </c>
      <c r="G7036" s="3">
        <v>27</v>
      </c>
      <c r="H7036" s="125">
        <v>-0.1600513742209872</v>
      </c>
      <c r="I7036" s="3"/>
      <c r="J7036" s="3"/>
      <c r="K7036" s="3" t="s">
        <v>187</v>
      </c>
      <c r="L7036" s="125">
        <v>-0.16630590455298</v>
      </c>
      <c r="M7036" s="3">
        <v>30</v>
      </c>
      <c r="N7036" s="125">
        <v>1.6002578536153299E-2</v>
      </c>
      <c r="O7036" s="3">
        <v>17</v>
      </c>
      <c r="P7036" s="125">
        <v>2.2257108868146101E-2</v>
      </c>
      <c r="Q7036" s="3">
        <v>8</v>
      </c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3"/>
      <c r="AC7036" s="3"/>
      <c r="AD7036" s="3"/>
    </row>
    <row r="7037" spans="1:30" hidden="1" x14ac:dyDescent="0.25">
      <c r="A7037" s="2">
        <v>15</v>
      </c>
      <c r="B7037" s="2">
        <v>2022</v>
      </c>
      <c r="C7037" s="4" t="str">
        <f>INDEX(Index!$B$1:$B$500,MATCH($F7037,Index!$A$1:$A$500,0)
)</f>
        <v>LAR</v>
      </c>
      <c r="D7037" s="4">
        <v>0</v>
      </c>
      <c r="E7037" s="141">
        <f t="shared" si="109"/>
        <v>-0.2061244806574874</v>
      </c>
      <c r="F7037" s="3" t="s">
        <v>42</v>
      </c>
      <c r="G7037" s="3">
        <v>28</v>
      </c>
      <c r="H7037" s="125">
        <v>-0.2061244806574874</v>
      </c>
      <c r="I7037" s="3"/>
      <c r="J7037" s="3"/>
      <c r="K7037" s="3" t="s">
        <v>188</v>
      </c>
      <c r="L7037" s="125">
        <v>-0.16406329591817401</v>
      </c>
      <c r="M7037" s="3">
        <v>29</v>
      </c>
      <c r="N7037" s="125">
        <v>1.7803819506877702E-2</v>
      </c>
      <c r="O7037" s="3">
        <v>18</v>
      </c>
      <c r="P7037" s="125">
        <v>-2.4257365232435699E-2</v>
      </c>
      <c r="Q7037" s="3">
        <v>26</v>
      </c>
      <c r="R7037" s="3"/>
      <c r="S7037" s="3"/>
      <c r="T7037" s="3"/>
      <c r="U7037" s="3"/>
      <c r="V7037" s="3"/>
      <c r="W7037" s="3"/>
      <c r="X7037" s="3"/>
      <c r="Y7037" s="3"/>
      <c r="Z7037" s="3"/>
      <c r="AA7037" s="3"/>
      <c r="AB7037" s="3"/>
      <c r="AC7037" s="3"/>
      <c r="AD7037" s="3"/>
    </row>
    <row r="7038" spans="1:30" hidden="1" x14ac:dyDescent="0.25">
      <c r="A7038" s="2">
        <v>15</v>
      </c>
      <c r="B7038" s="2">
        <v>2022</v>
      </c>
      <c r="C7038" s="4" t="str">
        <f>INDEX(Index!$B$1:$B$500,MATCH($F7038,Index!$A$1:$A$500,0)
)</f>
        <v>CHI</v>
      </c>
      <c r="D7038" s="4">
        <v>0</v>
      </c>
      <c r="E7038" s="141">
        <f t="shared" si="109"/>
        <v>-0.21393031329896051</v>
      </c>
      <c r="F7038" s="3" t="s">
        <v>64</v>
      </c>
      <c r="G7038" s="3">
        <v>29</v>
      </c>
      <c r="H7038" s="125">
        <v>-0.21393031329896051</v>
      </c>
      <c r="I7038" s="3"/>
      <c r="J7038" s="3"/>
      <c r="K7038" s="3" t="s">
        <v>189</v>
      </c>
      <c r="L7038" s="125">
        <v>-5.0084901488451503E-2</v>
      </c>
      <c r="M7038" s="3">
        <v>20</v>
      </c>
      <c r="N7038" s="125">
        <v>0.149787779232185</v>
      </c>
      <c r="O7038" s="3">
        <v>31</v>
      </c>
      <c r="P7038" s="125">
        <v>-1.4057632578324E-2</v>
      </c>
      <c r="Q7038" s="3">
        <v>20</v>
      </c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3"/>
      <c r="AC7038" s="3"/>
      <c r="AD7038" s="3"/>
    </row>
    <row r="7039" spans="1:30" hidden="1" x14ac:dyDescent="0.25">
      <c r="A7039" s="2">
        <v>15</v>
      </c>
      <c r="B7039" s="2">
        <v>2022</v>
      </c>
      <c r="C7039" s="4" t="str">
        <f>INDEX(Index!$B$1:$B$500,MATCH($F7039,Index!$A$1:$A$500,0)
)</f>
        <v>IND</v>
      </c>
      <c r="D7039" s="4">
        <v>0</v>
      </c>
      <c r="E7039" s="141">
        <f t="shared" si="109"/>
        <v>-0.22802053537007588</v>
      </c>
      <c r="F7039" s="3" t="s">
        <v>35</v>
      </c>
      <c r="G7039" s="3">
        <v>30</v>
      </c>
      <c r="H7039" s="125">
        <v>-0.22802053537007588</v>
      </c>
      <c r="I7039" s="3"/>
      <c r="J7039" s="3"/>
      <c r="K7039" s="3" t="s">
        <v>262</v>
      </c>
      <c r="L7039" s="125">
        <v>-0.23637186886355499</v>
      </c>
      <c r="M7039" s="3">
        <v>31</v>
      </c>
      <c r="N7039" s="125">
        <v>-2.3291073961457302E-2</v>
      </c>
      <c r="O7039" s="3">
        <v>12</v>
      </c>
      <c r="P7039" s="125">
        <v>-1.49397404679782E-2</v>
      </c>
      <c r="Q7039" s="3">
        <v>22</v>
      </c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  <c r="AC7039" s="3"/>
      <c r="AD7039" s="3"/>
    </row>
    <row r="7040" spans="1:30" hidden="1" x14ac:dyDescent="0.25">
      <c r="A7040" s="2">
        <v>15</v>
      </c>
      <c r="B7040" s="2">
        <v>2022</v>
      </c>
      <c r="C7040" s="4" t="str">
        <f>INDEX(Index!$B$1:$B$500,MATCH($F7040,Index!$A$1:$A$500,0)
)</f>
        <v>ARI</v>
      </c>
      <c r="D7040" s="4">
        <v>0</v>
      </c>
      <c r="E7040" s="141">
        <f t="shared" si="109"/>
        <v>-0.2415906812544063</v>
      </c>
      <c r="F7040" s="3" t="s">
        <v>23</v>
      </c>
      <c r="G7040" s="3">
        <v>31</v>
      </c>
      <c r="H7040" s="125">
        <v>-0.2415906812544063</v>
      </c>
      <c r="I7040" s="3"/>
      <c r="J7040" s="3"/>
      <c r="K7040" s="3" t="s">
        <v>188</v>
      </c>
      <c r="L7040" s="125">
        <v>-0.14200315643601799</v>
      </c>
      <c r="M7040" s="3">
        <v>27</v>
      </c>
      <c r="N7040" s="125">
        <v>8.6175977356645797E-2</v>
      </c>
      <c r="O7040" s="3">
        <v>27</v>
      </c>
      <c r="P7040" s="125">
        <v>-1.3411547461742499E-2</v>
      </c>
      <c r="Q7040" s="3">
        <v>19</v>
      </c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3"/>
      <c r="AC7040" s="3"/>
      <c r="AD7040" s="3"/>
    </row>
    <row r="7041" spans="1:30" hidden="1" x14ac:dyDescent="0.25">
      <c r="A7041" s="2">
        <v>15</v>
      </c>
      <c r="B7041" s="2">
        <v>2022</v>
      </c>
      <c r="C7041" s="4" t="str">
        <f>INDEX(Index!$B$1:$B$500,MATCH($F7041,Index!$A$1:$A$500,0)
)</f>
        <v>HOU</v>
      </c>
      <c r="D7041" s="4">
        <v>0</v>
      </c>
      <c r="E7041" s="141">
        <f t="shared" si="109"/>
        <v>-0.29289574069016677</v>
      </c>
      <c r="F7041" s="3" t="s">
        <v>49</v>
      </c>
      <c r="G7041" s="3">
        <v>32</v>
      </c>
      <c r="H7041" s="125">
        <v>-0.29289574069016677</v>
      </c>
      <c r="I7041" s="3"/>
      <c r="J7041" s="3"/>
      <c r="K7041" s="3" t="s">
        <v>358</v>
      </c>
      <c r="L7041" s="125">
        <v>-0.24250430129792599</v>
      </c>
      <c r="M7041" s="3">
        <v>32</v>
      </c>
      <c r="N7041" s="125">
        <v>8.3050700711497394E-2</v>
      </c>
      <c r="O7041" s="3">
        <v>26</v>
      </c>
      <c r="P7041" s="125">
        <v>3.2659261319256602E-2</v>
      </c>
      <c r="Q7041" s="3">
        <v>4</v>
      </c>
      <c r="R7041" s="3"/>
      <c r="S7041" s="3"/>
      <c r="T7041" s="3"/>
      <c r="U7041" s="3"/>
      <c r="V7041" s="3"/>
      <c r="W7041" s="3"/>
      <c r="X7041" s="3"/>
      <c r="Y7041" s="3"/>
      <c r="Z7041" s="3"/>
      <c r="AA7041" s="3"/>
      <c r="AB7041" s="3"/>
      <c r="AC7041" s="3"/>
      <c r="AD7041" s="3"/>
    </row>
    <row r="7042" spans="1:30" hidden="1" x14ac:dyDescent="0.25">
      <c r="A7042" s="2">
        <v>16</v>
      </c>
      <c r="B7042" s="2">
        <v>2022</v>
      </c>
      <c r="C7042" s="4" t="str">
        <f>INDEX(Index!$B$1:$B$500,MATCH($F7042,Index!$A$1:$A$500,0)
)</f>
        <v>BUF</v>
      </c>
      <c r="D7042" s="4">
        <v>0</v>
      </c>
      <c r="E7042" s="141">
        <f t="shared" ref="E7042:E7105" si="110">IF(D7042=1,H7042/100,H7042)</f>
        <v>0.36746127393072731</v>
      </c>
      <c r="F7042" s="3" t="s">
        <v>0</v>
      </c>
      <c r="G7042" s="3">
        <v>1</v>
      </c>
      <c r="H7042" s="125">
        <v>0.36746127393072731</v>
      </c>
      <c r="I7042" s="3"/>
      <c r="J7042" s="3"/>
      <c r="K7042" s="3" t="s">
        <v>195</v>
      </c>
      <c r="L7042" s="125">
        <v>0.181932474886906</v>
      </c>
      <c r="M7042" s="3">
        <v>2</v>
      </c>
      <c r="N7042" s="125">
        <v>-0.15866827907366299</v>
      </c>
      <c r="O7042" s="3">
        <v>2</v>
      </c>
      <c r="P7042" s="125">
        <v>2.68605199701583E-2</v>
      </c>
      <c r="Q7042" s="3">
        <v>5</v>
      </c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3"/>
      <c r="AC7042" s="3"/>
      <c r="AD7042" s="3"/>
    </row>
    <row r="7043" spans="1:30" hidden="1" x14ac:dyDescent="0.25">
      <c r="A7043" s="2">
        <v>16</v>
      </c>
      <c r="B7043" s="2">
        <v>2022</v>
      </c>
      <c r="C7043" s="4" t="str">
        <f>INDEX(Index!$B$1:$B$500,MATCH($F7043,Index!$A$1:$A$500,0)
)</f>
        <v>PHI</v>
      </c>
      <c r="D7043" s="4">
        <v>0</v>
      </c>
      <c r="E7043" s="141">
        <f t="shared" si="110"/>
        <v>0.29890054973101238</v>
      </c>
      <c r="F7043" s="3" t="s">
        <v>7</v>
      </c>
      <c r="G7043" s="3">
        <v>2</v>
      </c>
      <c r="H7043" s="125">
        <v>0.29890054973101238</v>
      </c>
      <c r="I7043" s="3"/>
      <c r="J7043" s="3"/>
      <c r="K7043" s="3" t="s">
        <v>191</v>
      </c>
      <c r="L7043" s="125">
        <v>0.16460850734684801</v>
      </c>
      <c r="M7043" s="3">
        <v>3</v>
      </c>
      <c r="N7043" s="125">
        <v>-0.13853197122296099</v>
      </c>
      <c r="O7043" s="3">
        <v>3</v>
      </c>
      <c r="P7043" s="125">
        <v>-4.2399288387965804E-3</v>
      </c>
      <c r="Q7043" s="3">
        <v>17</v>
      </c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  <c r="AC7043" s="3"/>
      <c r="AD7043" s="3"/>
    </row>
    <row r="7044" spans="1:30" hidden="1" x14ac:dyDescent="0.25">
      <c r="A7044" s="2">
        <v>16</v>
      </c>
      <c r="B7044" s="2">
        <v>2022</v>
      </c>
      <c r="C7044" s="4" t="str">
        <f>INDEX(Index!$B$1:$B$500,MATCH($F7044,Index!$A$1:$A$500,0)
)</f>
        <v>SF</v>
      </c>
      <c r="D7044" s="4">
        <v>0</v>
      </c>
      <c r="E7044" s="141">
        <f t="shared" si="110"/>
        <v>0.27286339826945194</v>
      </c>
      <c r="F7044" s="3" t="s">
        <v>1</v>
      </c>
      <c r="G7044" s="3">
        <v>3</v>
      </c>
      <c r="H7044" s="125">
        <v>0.27286339826945194</v>
      </c>
      <c r="I7044" s="3"/>
      <c r="J7044" s="3"/>
      <c r="K7044" s="3" t="s">
        <v>192</v>
      </c>
      <c r="L7044" s="125">
        <v>9.6022103970466302E-2</v>
      </c>
      <c r="M7044" s="3">
        <v>6</v>
      </c>
      <c r="N7044" s="125">
        <v>-0.17653997400375299</v>
      </c>
      <c r="O7044" s="3">
        <v>1</v>
      </c>
      <c r="P7044" s="125">
        <v>3.0132029523268199E-4</v>
      </c>
      <c r="Q7044" s="3">
        <v>13</v>
      </c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  <c r="AC7044" s="3"/>
      <c r="AD7044" s="3"/>
    </row>
    <row r="7045" spans="1:30" hidden="1" x14ac:dyDescent="0.25">
      <c r="A7045" s="2">
        <v>16</v>
      </c>
      <c r="B7045" s="2">
        <v>2022</v>
      </c>
      <c r="C7045" s="4" t="str">
        <f>INDEX(Index!$B$1:$B$500,MATCH($F7045,Index!$A$1:$A$500,0)
)</f>
        <v>KC</v>
      </c>
      <c r="D7045" s="4">
        <v>0</v>
      </c>
      <c r="E7045" s="141">
        <f t="shared" si="110"/>
        <v>0.23574761097643299</v>
      </c>
      <c r="F7045" s="3" t="s">
        <v>5</v>
      </c>
      <c r="G7045" s="3">
        <v>4</v>
      </c>
      <c r="H7045" s="125">
        <v>0.23574761097643299</v>
      </c>
      <c r="I7045" s="3"/>
      <c r="J7045" s="3"/>
      <c r="K7045" s="3" t="s">
        <v>195</v>
      </c>
      <c r="L7045" s="125">
        <v>0.25714131462470102</v>
      </c>
      <c r="M7045" s="3">
        <v>1</v>
      </c>
      <c r="N7045" s="125">
        <v>1.1613331285463701E-2</v>
      </c>
      <c r="O7045" s="3">
        <v>17</v>
      </c>
      <c r="P7045" s="125">
        <v>-9.7803723628043307E-3</v>
      </c>
      <c r="Q7045" s="3">
        <v>18</v>
      </c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  <c r="AC7045" s="3"/>
      <c r="AD7045" s="3"/>
    </row>
    <row r="7046" spans="1:30" hidden="1" x14ac:dyDescent="0.25">
      <c r="A7046" s="2">
        <v>16</v>
      </c>
      <c r="B7046" s="2">
        <v>2022</v>
      </c>
      <c r="C7046" s="4" t="str">
        <f>INDEX(Index!$B$1:$B$500,MATCH($F7046,Index!$A$1:$A$500,0)
)</f>
        <v>BAL</v>
      </c>
      <c r="D7046" s="4">
        <v>0</v>
      </c>
      <c r="E7046" s="141">
        <f t="shared" si="110"/>
        <v>0.22043240099900369</v>
      </c>
      <c r="F7046" s="3" t="s">
        <v>18</v>
      </c>
      <c r="G7046" s="3">
        <v>5</v>
      </c>
      <c r="H7046" s="125">
        <v>0.22043240099900369</v>
      </c>
      <c r="I7046" s="3"/>
      <c r="J7046" s="3"/>
      <c r="K7046" s="3" t="s">
        <v>193</v>
      </c>
      <c r="L7046" s="125">
        <v>9.4530782709787695E-2</v>
      </c>
      <c r="M7046" s="3">
        <v>7</v>
      </c>
      <c r="N7046" s="125">
        <v>-9.5054662702882403E-2</v>
      </c>
      <c r="O7046" s="3">
        <v>7</v>
      </c>
      <c r="P7046" s="125">
        <v>3.0846955586333599E-2</v>
      </c>
      <c r="Q7046" s="3">
        <v>3</v>
      </c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  <c r="AC7046" s="3"/>
      <c r="AD7046" s="3"/>
    </row>
    <row r="7047" spans="1:30" hidden="1" x14ac:dyDescent="0.25">
      <c r="A7047" s="2">
        <v>16</v>
      </c>
      <c r="B7047" s="2">
        <v>2022</v>
      </c>
      <c r="C7047" s="4" t="str">
        <f>INDEX(Index!$B$1:$B$500,MATCH($F7047,Index!$A$1:$A$500,0)
)</f>
        <v>DAL</v>
      </c>
      <c r="D7047" s="4">
        <v>0</v>
      </c>
      <c r="E7047" s="141">
        <f t="shared" si="110"/>
        <v>0.19913262888925801</v>
      </c>
      <c r="F7047" s="3" t="s">
        <v>3</v>
      </c>
      <c r="G7047" s="3">
        <v>6</v>
      </c>
      <c r="H7047" s="125">
        <v>0.19913262888925801</v>
      </c>
      <c r="I7047" s="3"/>
      <c r="J7047" s="3"/>
      <c r="K7047" s="3" t="s">
        <v>192</v>
      </c>
      <c r="L7047" s="125">
        <v>6.7231335041733897E-2</v>
      </c>
      <c r="M7047" s="3">
        <v>12</v>
      </c>
      <c r="N7047" s="125">
        <v>-0.10287469753010201</v>
      </c>
      <c r="O7047" s="3">
        <v>5</v>
      </c>
      <c r="P7047" s="125">
        <v>2.9026596317422101E-2</v>
      </c>
      <c r="Q7047" s="3">
        <v>4</v>
      </c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  <c r="AC7047" s="3"/>
      <c r="AD7047" s="3"/>
    </row>
    <row r="7048" spans="1:30" hidden="1" x14ac:dyDescent="0.25">
      <c r="A7048" s="2">
        <v>16</v>
      </c>
      <c r="B7048" s="2">
        <v>2022</v>
      </c>
      <c r="C7048" s="4" t="str">
        <f>INDEX(Index!$B$1:$B$500,MATCH($F7048,Index!$A$1:$A$500,0)
)</f>
        <v>CIN</v>
      </c>
      <c r="D7048" s="4">
        <v>0</v>
      </c>
      <c r="E7048" s="141">
        <f t="shared" si="110"/>
        <v>0.18432935807112588</v>
      </c>
      <c r="F7048" s="3" t="s">
        <v>24</v>
      </c>
      <c r="G7048" s="3">
        <v>7</v>
      </c>
      <c r="H7048" s="125">
        <v>0.18432935807112588</v>
      </c>
      <c r="I7048" s="3"/>
      <c r="J7048" s="3"/>
      <c r="K7048" s="3" t="s">
        <v>192</v>
      </c>
      <c r="L7048" s="125">
        <v>0.126412667308477</v>
      </c>
      <c r="M7048" s="3">
        <v>5</v>
      </c>
      <c r="N7048" s="125">
        <v>-7.0706747558309996E-2</v>
      </c>
      <c r="O7048" s="3">
        <v>9</v>
      </c>
      <c r="P7048" s="125">
        <v>-1.2790056795661101E-2</v>
      </c>
      <c r="Q7048" s="3">
        <v>19</v>
      </c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  <c r="AC7048" s="3"/>
      <c r="AD7048" s="3"/>
    </row>
    <row r="7049" spans="1:30" hidden="1" x14ac:dyDescent="0.25">
      <c r="A7049" s="2">
        <v>16</v>
      </c>
      <c r="B7049" s="2">
        <v>2022</v>
      </c>
      <c r="C7049" s="4" t="str">
        <f>INDEX(Index!$B$1:$B$500,MATCH($F7049,Index!$A$1:$A$500,0)
)</f>
        <v>MIA</v>
      </c>
      <c r="D7049" s="4">
        <v>0</v>
      </c>
      <c r="E7049" s="141">
        <f t="shared" si="110"/>
        <v>9.6392684390925104E-2</v>
      </c>
      <c r="F7049" s="3" t="s">
        <v>4</v>
      </c>
      <c r="G7049" s="3">
        <v>8</v>
      </c>
      <c r="H7049" s="125">
        <v>9.6392684390925104E-2</v>
      </c>
      <c r="I7049" s="3"/>
      <c r="J7049" s="3"/>
      <c r="K7049" s="3" t="s">
        <v>196</v>
      </c>
      <c r="L7049" s="125">
        <v>0.14975824593512499</v>
      </c>
      <c r="M7049" s="3">
        <v>4</v>
      </c>
      <c r="N7049" s="125">
        <v>1.2756812182077699E-2</v>
      </c>
      <c r="O7049" s="3">
        <v>19</v>
      </c>
      <c r="P7049" s="125">
        <v>-4.06087493621222E-2</v>
      </c>
      <c r="Q7049" s="3">
        <v>31</v>
      </c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  <c r="AC7049" s="3"/>
      <c r="AD7049" s="3"/>
    </row>
    <row r="7050" spans="1:30" hidden="1" x14ac:dyDescent="0.25">
      <c r="A7050" s="2">
        <v>16</v>
      </c>
      <c r="B7050" s="2">
        <v>2022</v>
      </c>
      <c r="C7050" s="4" t="str">
        <f>INDEX(Index!$B$1:$B$500,MATCH($F7050,Index!$A$1:$A$500,0)
)</f>
        <v>SEA</v>
      </c>
      <c r="D7050" s="4">
        <v>0</v>
      </c>
      <c r="E7050" s="141">
        <f t="shared" si="110"/>
        <v>3.4863365248382606E-2</v>
      </c>
      <c r="F7050" s="3" t="s">
        <v>30</v>
      </c>
      <c r="G7050" s="3">
        <v>9</v>
      </c>
      <c r="H7050" s="125">
        <v>3.4863365248382606E-2</v>
      </c>
      <c r="I7050" s="3"/>
      <c r="J7050" s="3"/>
      <c r="K7050" s="3" t="s">
        <v>197</v>
      </c>
      <c r="L7050" s="125">
        <v>5.4199696369656901E-2</v>
      </c>
      <c r="M7050" s="3">
        <v>13</v>
      </c>
      <c r="N7050" s="125">
        <v>6.1596018206592197E-2</v>
      </c>
      <c r="O7050" s="3">
        <v>23</v>
      </c>
      <c r="P7050" s="125">
        <v>4.2259687085317903E-2</v>
      </c>
      <c r="Q7050" s="3">
        <v>1</v>
      </c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  <c r="AC7050" s="3"/>
      <c r="AD7050" s="3"/>
    </row>
    <row r="7051" spans="1:30" hidden="1" x14ac:dyDescent="0.25">
      <c r="A7051" s="2">
        <v>16</v>
      </c>
      <c r="B7051" s="2">
        <v>2022</v>
      </c>
      <c r="C7051" s="4" t="str">
        <f>INDEX(Index!$B$1:$B$500,MATCH($F7051,Index!$A$1:$A$500,0)
)</f>
        <v>DET</v>
      </c>
      <c r="D7051" s="4">
        <v>0</v>
      </c>
      <c r="E7051" s="141">
        <f t="shared" si="110"/>
        <v>2.3924220689382797E-2</v>
      </c>
      <c r="F7051" s="3" t="s">
        <v>21</v>
      </c>
      <c r="G7051" s="3">
        <v>10</v>
      </c>
      <c r="H7051" s="125">
        <v>2.3924220689382797E-2</v>
      </c>
      <c r="I7051" s="3"/>
      <c r="J7051" s="3"/>
      <c r="K7051" s="3" t="s">
        <v>197</v>
      </c>
      <c r="L7051" s="125">
        <v>9.2922172003920195E-2</v>
      </c>
      <c r="M7051" s="3">
        <v>8</v>
      </c>
      <c r="N7051" s="125">
        <v>9.3439188748032698E-2</v>
      </c>
      <c r="O7051" s="3">
        <v>28</v>
      </c>
      <c r="P7051" s="125">
        <v>2.44412374334953E-2</v>
      </c>
      <c r="Q7051" s="3">
        <v>7</v>
      </c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  <c r="AC7051" s="3"/>
      <c r="AD7051" s="3"/>
    </row>
    <row r="7052" spans="1:30" hidden="1" x14ac:dyDescent="0.25">
      <c r="A7052" s="2">
        <v>16</v>
      </c>
      <c r="B7052" s="2">
        <v>2022</v>
      </c>
      <c r="C7052" s="4" t="str">
        <f>INDEX(Index!$B$1:$B$500,MATCH($F7052,Index!$A$1:$A$500,0)
)</f>
        <v>CLE</v>
      </c>
      <c r="D7052" s="4">
        <v>0</v>
      </c>
      <c r="E7052" s="141">
        <f t="shared" si="110"/>
        <v>2.0811059175058766E-2</v>
      </c>
      <c r="F7052" s="3" t="s">
        <v>10</v>
      </c>
      <c r="G7052" s="3">
        <v>11</v>
      </c>
      <c r="H7052" s="125">
        <v>2.0811059175058766E-2</v>
      </c>
      <c r="I7052" s="3"/>
      <c r="J7052" s="3"/>
      <c r="K7052" s="3" t="s">
        <v>198</v>
      </c>
      <c r="L7052" s="125">
        <v>4.57298101137837E-2</v>
      </c>
      <c r="M7052" s="3">
        <v>14</v>
      </c>
      <c r="N7052" s="125">
        <v>2.4900798827189201E-2</v>
      </c>
      <c r="O7052" s="3">
        <v>21</v>
      </c>
      <c r="P7052" s="125">
        <v>-1.79521115357337E-5</v>
      </c>
      <c r="Q7052" s="3">
        <v>14</v>
      </c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  <c r="AC7052" s="3"/>
      <c r="AD7052" s="3"/>
    </row>
    <row r="7053" spans="1:30" hidden="1" x14ac:dyDescent="0.25">
      <c r="A7053" s="2">
        <v>16</v>
      </c>
      <c r="B7053" s="2">
        <v>2022</v>
      </c>
      <c r="C7053" s="4" t="str">
        <f>INDEX(Index!$B$1:$B$500,MATCH($F7053,Index!$A$1:$A$500,0)
)</f>
        <v>TB</v>
      </c>
      <c r="D7053" s="4">
        <v>0</v>
      </c>
      <c r="E7053" s="141">
        <f t="shared" si="110"/>
        <v>2.06564254831548E-2</v>
      </c>
      <c r="F7053" s="3" t="s">
        <v>38</v>
      </c>
      <c r="G7053" s="3">
        <v>12</v>
      </c>
      <c r="H7053" s="125">
        <v>2.06564254831548E-2</v>
      </c>
      <c r="I7053" s="3"/>
      <c r="J7053" s="3"/>
      <c r="K7053" s="3" t="s">
        <v>197</v>
      </c>
      <c r="L7053" s="125">
        <v>-1.5145398766225599E-2</v>
      </c>
      <c r="M7053" s="3">
        <v>18</v>
      </c>
      <c r="N7053" s="125">
        <v>-7.56341025764692E-2</v>
      </c>
      <c r="O7053" s="3">
        <v>8</v>
      </c>
      <c r="P7053" s="125">
        <v>-3.9832278327088799E-2</v>
      </c>
      <c r="Q7053" s="3">
        <v>30</v>
      </c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  <c r="AC7053" s="3"/>
      <c r="AD7053" s="3"/>
    </row>
    <row r="7054" spans="1:30" hidden="1" x14ac:dyDescent="0.25">
      <c r="A7054" s="2">
        <v>16</v>
      </c>
      <c r="B7054" s="2">
        <v>2022</v>
      </c>
      <c r="C7054" s="4" t="str">
        <f>INDEX(Index!$B$1:$B$500,MATCH($F7054,Index!$A$1:$A$500,0)
)</f>
        <v>JAX</v>
      </c>
      <c r="D7054" s="4">
        <v>0</v>
      </c>
      <c r="E7054" s="141">
        <f t="shared" si="110"/>
        <v>1.067442565328555E-2</v>
      </c>
      <c r="F7054" s="3" t="s">
        <v>12</v>
      </c>
      <c r="G7054" s="3">
        <v>13</v>
      </c>
      <c r="H7054" s="125">
        <v>1.067442565328555E-2</v>
      </c>
      <c r="I7054" s="3"/>
      <c r="J7054" s="3"/>
      <c r="K7054" s="3" t="s">
        <v>197</v>
      </c>
      <c r="L7054" s="125">
        <v>7.8955339540792896E-2</v>
      </c>
      <c r="M7054" s="3">
        <v>9</v>
      </c>
      <c r="N7054" s="125">
        <v>7.4702978922875696E-2</v>
      </c>
      <c r="O7054" s="3">
        <v>26</v>
      </c>
      <c r="P7054" s="125">
        <v>6.42206503536835E-3</v>
      </c>
      <c r="Q7054" s="3">
        <v>12</v>
      </c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  <c r="AC7054" s="3"/>
      <c r="AD7054" s="3"/>
    </row>
    <row r="7055" spans="1:30" hidden="1" x14ac:dyDescent="0.25">
      <c r="A7055" s="2">
        <v>16</v>
      </c>
      <c r="B7055" s="2">
        <v>2022</v>
      </c>
      <c r="C7055" s="4" t="str">
        <f>INDEX(Index!$B$1:$B$500,MATCH($F7055,Index!$A$1:$A$500,0)
)</f>
        <v>NE</v>
      </c>
      <c r="D7055" s="4">
        <v>0</v>
      </c>
      <c r="E7055" s="141">
        <f t="shared" si="110"/>
        <v>4.6488035220269147E-4</v>
      </c>
      <c r="F7055" s="3" t="s">
        <v>17</v>
      </c>
      <c r="G7055" s="3">
        <v>14</v>
      </c>
      <c r="H7055" s="125">
        <v>4.6488035220269147E-4</v>
      </c>
      <c r="I7055" s="3"/>
      <c r="J7055" s="3"/>
      <c r="K7055" s="3" t="s">
        <v>197</v>
      </c>
      <c r="L7055" s="125">
        <v>-9.0400513174728803E-2</v>
      </c>
      <c r="M7055" s="3">
        <v>24</v>
      </c>
      <c r="N7055" s="125">
        <v>-0.10904075087635499</v>
      </c>
      <c r="O7055" s="3">
        <v>4</v>
      </c>
      <c r="P7055" s="125">
        <v>-1.81753573494235E-2</v>
      </c>
      <c r="Q7055" s="3">
        <v>25</v>
      </c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  <c r="AC7055" s="3"/>
      <c r="AD7055" s="3"/>
    </row>
    <row r="7056" spans="1:30" hidden="1" x14ac:dyDescent="0.25">
      <c r="A7056" s="2">
        <v>16</v>
      </c>
      <c r="B7056" s="2">
        <v>2022</v>
      </c>
      <c r="C7056" s="4" t="str">
        <f>INDEX(Index!$B$1:$B$500,MATCH($F7056,Index!$A$1:$A$500,0)
)</f>
        <v>GB</v>
      </c>
      <c r="D7056" s="4">
        <v>0</v>
      </c>
      <c r="E7056" s="141">
        <f t="shared" si="110"/>
        <v>-1.4880624866083401E-2</v>
      </c>
      <c r="F7056" s="3" t="s">
        <v>20</v>
      </c>
      <c r="G7056" s="3">
        <v>15</v>
      </c>
      <c r="H7056" s="125">
        <v>-1.4880624866083401E-2</v>
      </c>
      <c r="I7056" s="3"/>
      <c r="J7056" s="3"/>
      <c r="K7056" s="3" t="s">
        <v>197</v>
      </c>
      <c r="L7056" s="125">
        <v>6.9088036554101104E-2</v>
      </c>
      <c r="M7056" s="3">
        <v>11</v>
      </c>
      <c r="N7056" s="125">
        <v>6.8545176044067305E-2</v>
      </c>
      <c r="O7056" s="3">
        <v>24</v>
      </c>
      <c r="P7056" s="125">
        <v>-1.5423485376117201E-2</v>
      </c>
      <c r="Q7056" s="3">
        <v>21</v>
      </c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3"/>
      <c r="AD7056" s="3"/>
    </row>
    <row r="7057" spans="1:30" hidden="1" x14ac:dyDescent="0.25">
      <c r="A7057" s="2">
        <v>16</v>
      </c>
      <c r="B7057" s="2">
        <v>2022</v>
      </c>
      <c r="C7057" s="4" t="str">
        <f>INDEX(Index!$B$1:$B$500,MATCH($F7057,Index!$A$1:$A$500,0)
)</f>
        <v>PIT</v>
      </c>
      <c r="D7057" s="4">
        <v>0</v>
      </c>
      <c r="E7057" s="141">
        <f t="shared" si="110"/>
        <v>-1.5389110119744764E-2</v>
      </c>
      <c r="F7057" s="3" t="s">
        <v>32</v>
      </c>
      <c r="G7057" s="3">
        <v>16</v>
      </c>
      <c r="H7057" s="125">
        <v>-1.5389110119744764E-2</v>
      </c>
      <c r="I7057" s="3"/>
      <c r="J7057" s="3"/>
      <c r="K7057" s="3" t="s">
        <v>197</v>
      </c>
      <c r="L7057" s="125">
        <v>3.4606246377994002E-4</v>
      </c>
      <c r="M7057" s="3">
        <v>17</v>
      </c>
      <c r="N7057" s="125">
        <v>-1.6842425216969398E-2</v>
      </c>
      <c r="O7057" s="3">
        <v>13</v>
      </c>
      <c r="P7057" s="125">
        <v>-3.2577597800494101E-2</v>
      </c>
      <c r="Q7057" s="3">
        <v>29</v>
      </c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  <c r="AC7057" s="3"/>
      <c r="AD7057" s="3"/>
    </row>
    <row r="7058" spans="1:30" hidden="1" x14ac:dyDescent="0.25">
      <c r="A7058" s="2">
        <v>16</v>
      </c>
      <c r="B7058" s="2">
        <v>2022</v>
      </c>
      <c r="C7058" s="4" t="str">
        <f>INDEX(Index!$B$1:$B$500,MATCH($F7058,Index!$A$1:$A$500,0)
)</f>
        <v>NYJ</v>
      </c>
      <c r="D7058" s="4">
        <v>0</v>
      </c>
      <c r="E7058" s="141">
        <f t="shared" si="110"/>
        <v>-2.0854221623328107E-2</v>
      </c>
      <c r="F7058" s="3" t="s">
        <v>9</v>
      </c>
      <c r="G7058" s="3">
        <v>17</v>
      </c>
      <c r="H7058" s="125">
        <v>-2.0854221623328107E-2</v>
      </c>
      <c r="I7058" s="3"/>
      <c r="J7058" s="3"/>
      <c r="K7058" s="3" t="s">
        <v>197</v>
      </c>
      <c r="L7058" s="125">
        <v>-0.100398894239538</v>
      </c>
      <c r="M7058" s="3">
        <v>25</v>
      </c>
      <c r="N7058" s="125">
        <v>-9.6186112381561495E-2</v>
      </c>
      <c r="O7058" s="3">
        <v>6</v>
      </c>
      <c r="P7058" s="125">
        <v>-1.6641439765351599E-2</v>
      </c>
      <c r="Q7058" s="3">
        <v>24</v>
      </c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  <c r="AC7058" s="3"/>
      <c r="AD7058" s="3"/>
    </row>
    <row r="7059" spans="1:30" hidden="1" x14ac:dyDescent="0.25">
      <c r="A7059" s="2">
        <v>16</v>
      </c>
      <c r="B7059" s="2">
        <v>2022</v>
      </c>
      <c r="C7059" s="4" t="str">
        <f>INDEX(Index!$B$1:$B$500,MATCH($F7059,Index!$A$1:$A$500,0)
)</f>
        <v>LAC</v>
      </c>
      <c r="D7059" s="4">
        <v>0</v>
      </c>
      <c r="E7059" s="141">
        <f t="shared" si="110"/>
        <v>-5.0385195853905537E-2</v>
      </c>
      <c r="F7059" s="3" t="s">
        <v>28</v>
      </c>
      <c r="G7059" s="3">
        <v>18</v>
      </c>
      <c r="H7059" s="125">
        <v>-5.0385195853905537E-2</v>
      </c>
      <c r="I7059" s="3"/>
      <c r="J7059" s="3"/>
      <c r="K7059" s="3" t="s">
        <v>194</v>
      </c>
      <c r="L7059" s="125">
        <v>-5.3079813011983203E-2</v>
      </c>
      <c r="M7059" s="3">
        <v>20</v>
      </c>
      <c r="N7059" s="125">
        <v>6.2250877888247397E-3</v>
      </c>
      <c r="O7059" s="3">
        <v>16</v>
      </c>
      <c r="P7059" s="125">
        <v>8.9197049469024008E-3</v>
      </c>
      <c r="Q7059" s="3">
        <v>10</v>
      </c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  <c r="AC7059" s="3"/>
      <c r="AD7059" s="3"/>
    </row>
    <row r="7060" spans="1:30" hidden="1" x14ac:dyDescent="0.25">
      <c r="A7060" s="2">
        <v>16</v>
      </c>
      <c r="B7060" s="2">
        <v>2022</v>
      </c>
      <c r="C7060" s="4" t="str">
        <f>INDEX(Index!$B$1:$B$500,MATCH($F7060,Index!$A$1:$A$500,0)
)</f>
        <v>ATL</v>
      </c>
      <c r="D7060" s="4">
        <v>0</v>
      </c>
      <c r="E7060" s="141">
        <f t="shared" si="110"/>
        <v>-5.331024209718209E-2</v>
      </c>
      <c r="F7060" s="3" t="s">
        <v>43</v>
      </c>
      <c r="G7060" s="3">
        <v>19</v>
      </c>
      <c r="H7060" s="125">
        <v>-5.331024209718209E-2</v>
      </c>
      <c r="I7060" s="3"/>
      <c r="J7060" s="3"/>
      <c r="K7060" s="3" t="s">
        <v>199</v>
      </c>
      <c r="L7060" s="125">
        <v>7.0524953792977699E-2</v>
      </c>
      <c r="M7060" s="3">
        <v>10</v>
      </c>
      <c r="N7060" s="125">
        <v>0.14784471515883499</v>
      </c>
      <c r="O7060" s="3">
        <v>31</v>
      </c>
      <c r="P7060" s="125">
        <v>2.40095192686752E-2</v>
      </c>
      <c r="Q7060" s="3">
        <v>8</v>
      </c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  <c r="AC7060" s="3"/>
      <c r="AD7060" s="3"/>
    </row>
    <row r="7061" spans="1:30" hidden="1" x14ac:dyDescent="0.25">
      <c r="A7061" s="2">
        <v>16</v>
      </c>
      <c r="B7061" s="2">
        <v>2022</v>
      </c>
      <c r="C7061" s="4" t="str">
        <f>INDEX(Index!$B$1:$B$500,MATCH($F7061,Index!$A$1:$A$500,0)
)</f>
        <v>LV</v>
      </c>
      <c r="D7061" s="4">
        <v>0</v>
      </c>
      <c r="E7061" s="141">
        <f t="shared" si="110"/>
        <v>-6.7364575358311474E-2</v>
      </c>
      <c r="F7061" s="3" t="s">
        <v>53</v>
      </c>
      <c r="G7061" s="3">
        <v>20</v>
      </c>
      <c r="H7061" s="125">
        <v>-6.7364575358311474E-2</v>
      </c>
      <c r="I7061" s="3"/>
      <c r="J7061" s="3"/>
      <c r="K7061" s="3" t="s">
        <v>198</v>
      </c>
      <c r="L7061" s="125">
        <v>2.50867356799333E-2</v>
      </c>
      <c r="M7061" s="3">
        <v>15</v>
      </c>
      <c r="N7061" s="125">
        <v>0.100553305598649</v>
      </c>
      <c r="O7061" s="3">
        <v>29</v>
      </c>
      <c r="P7061" s="125">
        <v>8.1019945604042295E-3</v>
      </c>
      <c r="Q7061" s="3">
        <v>11</v>
      </c>
      <c r="R7061" s="3"/>
      <c r="S7061" s="3"/>
      <c r="T7061" s="3"/>
      <c r="U7061" s="3"/>
      <c r="V7061" s="3"/>
      <c r="W7061" s="3"/>
      <c r="X7061" s="3"/>
      <c r="Y7061" s="3"/>
      <c r="Z7061" s="3"/>
      <c r="AA7061" s="3"/>
      <c r="AB7061" s="3"/>
      <c r="AC7061" s="3"/>
      <c r="AD7061" s="3"/>
    </row>
    <row r="7062" spans="1:30" hidden="1" x14ac:dyDescent="0.25">
      <c r="A7062" s="2">
        <v>16</v>
      </c>
      <c r="B7062" s="2">
        <v>2022</v>
      </c>
      <c r="C7062" s="4" t="str">
        <f>INDEX(Index!$B$1:$B$500,MATCH($F7062,Index!$A$1:$A$500,0)
)</f>
        <v>NO</v>
      </c>
      <c r="D7062" s="4">
        <v>0</v>
      </c>
      <c r="E7062" s="141">
        <f t="shared" si="110"/>
        <v>-7.0637041871127404E-2</v>
      </c>
      <c r="F7062" s="3" t="s">
        <v>27</v>
      </c>
      <c r="G7062" s="3">
        <v>21</v>
      </c>
      <c r="H7062" s="125">
        <v>-7.0637041871127404E-2</v>
      </c>
      <c r="I7062" s="3"/>
      <c r="J7062" s="3"/>
      <c r="K7062" s="3" t="s">
        <v>198</v>
      </c>
      <c r="L7062" s="125">
        <v>-6.8252779972348895E-2</v>
      </c>
      <c r="M7062" s="3">
        <v>23</v>
      </c>
      <c r="N7062" s="125">
        <v>-1.71952188038784E-2</v>
      </c>
      <c r="O7062" s="3">
        <v>12</v>
      </c>
      <c r="P7062" s="125">
        <v>-1.9579480702656901E-2</v>
      </c>
      <c r="Q7062" s="3">
        <v>27</v>
      </c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3"/>
      <c r="AC7062" s="3"/>
      <c r="AD7062" s="3"/>
    </row>
    <row r="7063" spans="1:30" hidden="1" x14ac:dyDescent="0.25">
      <c r="A7063" s="2">
        <v>16</v>
      </c>
      <c r="B7063" s="2">
        <v>2022</v>
      </c>
      <c r="C7063" s="4" t="str">
        <f>INDEX(Index!$B$1:$B$500,MATCH($F7063,Index!$A$1:$A$500,0)
)</f>
        <v>TEN</v>
      </c>
      <c r="D7063" s="4">
        <v>0</v>
      </c>
      <c r="E7063" s="141">
        <f t="shared" si="110"/>
        <v>-8.4611451834798707E-2</v>
      </c>
      <c r="F7063" s="3" t="s">
        <v>45</v>
      </c>
      <c r="G7063" s="3">
        <v>22</v>
      </c>
      <c r="H7063" s="125">
        <v>-8.4611451834798707E-2</v>
      </c>
      <c r="I7063" s="3"/>
      <c r="J7063" s="3"/>
      <c r="K7063" s="3" t="s">
        <v>197</v>
      </c>
      <c r="L7063" s="125">
        <v>-5.40577457153723E-2</v>
      </c>
      <c r="M7063" s="3">
        <v>21</v>
      </c>
      <c r="N7063" s="125">
        <v>1.2077618202049001E-2</v>
      </c>
      <c r="O7063" s="3">
        <v>18</v>
      </c>
      <c r="P7063" s="125">
        <v>-1.8476087917377398E-2</v>
      </c>
      <c r="Q7063" s="3">
        <v>26</v>
      </c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3"/>
      <c r="AC7063" s="3"/>
      <c r="AD7063" s="3"/>
    </row>
    <row r="7064" spans="1:30" hidden="1" x14ac:dyDescent="0.25">
      <c r="A7064" s="2">
        <v>16</v>
      </c>
      <c r="B7064" s="2">
        <v>2022</v>
      </c>
      <c r="C7064" s="4" t="str">
        <f>INDEX(Index!$B$1:$B$500,MATCH($F7064,Index!$A$1:$A$500,0)
)</f>
        <v>WAS</v>
      </c>
      <c r="D7064" s="4">
        <v>0</v>
      </c>
      <c r="E7064" s="141">
        <f t="shared" si="110"/>
        <v>-8.5075260718935813E-2</v>
      </c>
      <c r="F7064" s="3" t="s">
        <v>26</v>
      </c>
      <c r="G7064" s="3">
        <v>23</v>
      </c>
      <c r="H7064" s="125">
        <v>-8.5075260718935813E-2</v>
      </c>
      <c r="I7064" s="3"/>
      <c r="J7064" s="3"/>
      <c r="K7064" s="3" t="s">
        <v>254</v>
      </c>
      <c r="L7064" s="125">
        <v>-0.12679878032807701</v>
      </c>
      <c r="M7064" s="3">
        <v>28</v>
      </c>
      <c r="N7064" s="125">
        <v>-1.5941719922815401E-2</v>
      </c>
      <c r="O7064" s="3">
        <v>14</v>
      </c>
      <c r="P7064" s="125">
        <v>2.5781799686325799E-2</v>
      </c>
      <c r="Q7064" s="3">
        <v>6</v>
      </c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3"/>
      <c r="AC7064" s="3"/>
      <c r="AD7064" s="3"/>
    </row>
    <row r="7065" spans="1:30" hidden="1" x14ac:dyDescent="0.25">
      <c r="A7065" s="2">
        <v>16</v>
      </c>
      <c r="B7065" s="2">
        <v>2022</v>
      </c>
      <c r="C7065" s="4" t="str">
        <f>INDEX(Index!$B$1:$B$500,MATCH($F7065,Index!$A$1:$A$500,0)
)</f>
        <v>LAR</v>
      </c>
      <c r="D7065" s="4">
        <v>0</v>
      </c>
      <c r="E7065" s="141">
        <f t="shared" si="110"/>
        <v>-0.10871660059009899</v>
      </c>
      <c r="F7065" s="3" t="s">
        <v>42</v>
      </c>
      <c r="G7065" s="3">
        <v>24</v>
      </c>
      <c r="H7065" s="125">
        <v>-0.10871660059009899</v>
      </c>
      <c r="I7065" s="3"/>
      <c r="J7065" s="3"/>
      <c r="K7065" s="3" t="s">
        <v>199</v>
      </c>
      <c r="L7065" s="125">
        <v>-0.102798206247411</v>
      </c>
      <c r="M7065" s="3">
        <v>26</v>
      </c>
      <c r="N7065" s="125">
        <v>-9.5432092550372105E-3</v>
      </c>
      <c r="O7065" s="3">
        <v>15</v>
      </c>
      <c r="P7065" s="125">
        <v>-1.54616035977252E-2</v>
      </c>
      <c r="Q7065" s="3">
        <v>22</v>
      </c>
      <c r="R7065" s="3"/>
      <c r="S7065" s="3"/>
      <c r="T7065" s="3"/>
      <c r="U7065" s="3"/>
      <c r="V7065" s="3"/>
      <c r="W7065" s="3"/>
      <c r="X7065" s="3"/>
      <c r="Y7065" s="3"/>
      <c r="Z7065" s="3"/>
      <c r="AA7065" s="3"/>
      <c r="AB7065" s="3"/>
      <c r="AC7065" s="3"/>
      <c r="AD7065" s="3"/>
    </row>
    <row r="7066" spans="1:30" hidden="1" x14ac:dyDescent="0.25">
      <c r="A7066" s="2">
        <v>16</v>
      </c>
      <c r="B7066" s="2">
        <v>2022</v>
      </c>
      <c r="C7066" s="4" t="str">
        <f>INDEX(Index!$B$1:$B$500,MATCH($F7066,Index!$A$1:$A$500,0)
)</f>
        <v>CAR</v>
      </c>
      <c r="D7066" s="4">
        <v>0</v>
      </c>
      <c r="E7066" s="141">
        <f t="shared" si="110"/>
        <v>-0.1173152957856167</v>
      </c>
      <c r="F7066" s="3" t="s">
        <v>51</v>
      </c>
      <c r="G7066" s="3">
        <v>25</v>
      </c>
      <c r="H7066" s="125">
        <v>-0.1173152957856167</v>
      </c>
      <c r="I7066" s="3"/>
      <c r="J7066" s="3"/>
      <c r="K7066" s="3" t="s">
        <v>198</v>
      </c>
      <c r="L7066" s="125">
        <v>-0.116606388634452</v>
      </c>
      <c r="M7066" s="3">
        <v>27</v>
      </c>
      <c r="N7066" s="125">
        <v>1.5167134223367299E-2</v>
      </c>
      <c r="O7066" s="3">
        <v>20</v>
      </c>
      <c r="P7066" s="125">
        <v>1.44582270722026E-2</v>
      </c>
      <c r="Q7066" s="3">
        <v>9</v>
      </c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3"/>
      <c r="AC7066" s="3"/>
      <c r="AD7066" s="3"/>
    </row>
    <row r="7067" spans="1:30" hidden="1" x14ac:dyDescent="0.25">
      <c r="A7067" s="2">
        <v>16</v>
      </c>
      <c r="B7067" s="2">
        <v>2022</v>
      </c>
      <c r="C7067" s="4" t="str">
        <f>INDEX(Index!$B$1:$B$500,MATCH($F7067,Index!$A$1:$A$500,0)
)</f>
        <v>MIN</v>
      </c>
      <c r="D7067" s="4">
        <v>0</v>
      </c>
      <c r="E7067" s="141">
        <f t="shared" si="110"/>
        <v>-0.12890711043045672</v>
      </c>
      <c r="F7067" s="3" t="s">
        <v>46</v>
      </c>
      <c r="G7067" s="3">
        <v>26</v>
      </c>
      <c r="H7067" s="125">
        <v>-0.12890711043045672</v>
      </c>
      <c r="I7067" s="3"/>
      <c r="J7067" s="3"/>
      <c r="K7067" s="3" t="s">
        <v>195</v>
      </c>
      <c r="L7067" s="125">
        <v>-4.9242336799515403E-2</v>
      </c>
      <c r="M7067" s="3">
        <v>19</v>
      </c>
      <c r="N7067" s="125">
        <v>5.3950091188617197E-2</v>
      </c>
      <c r="O7067" s="3">
        <v>22</v>
      </c>
      <c r="P7067" s="125">
        <v>-2.57146824423241E-2</v>
      </c>
      <c r="Q7067" s="3">
        <v>28</v>
      </c>
      <c r="R7067" s="3"/>
      <c r="S7067" s="3"/>
      <c r="T7067" s="3"/>
      <c r="U7067" s="3"/>
      <c r="V7067" s="3"/>
      <c r="W7067" s="3"/>
      <c r="X7067" s="3"/>
      <c r="Y7067" s="3"/>
      <c r="Z7067" s="3"/>
      <c r="AA7067" s="3"/>
      <c r="AB7067" s="3"/>
      <c r="AC7067" s="3"/>
      <c r="AD7067" s="3"/>
    </row>
    <row r="7068" spans="1:30" hidden="1" x14ac:dyDescent="0.25">
      <c r="A7068" s="2">
        <v>16</v>
      </c>
      <c r="B7068" s="2">
        <v>2022</v>
      </c>
      <c r="C7068" s="4" t="str">
        <f>INDEX(Index!$B$1:$B$500,MATCH($F7068,Index!$A$1:$A$500,0)
)</f>
        <v>NYG</v>
      </c>
      <c r="D7068" s="4">
        <v>0</v>
      </c>
      <c r="E7068" s="141">
        <f t="shared" si="110"/>
        <v>-0.13951277479188773</v>
      </c>
      <c r="F7068" s="3" t="s">
        <v>15</v>
      </c>
      <c r="G7068" s="3">
        <v>27</v>
      </c>
      <c r="H7068" s="125">
        <v>-0.13951277479188773</v>
      </c>
      <c r="I7068" s="3"/>
      <c r="J7068" s="3"/>
      <c r="K7068" s="3" t="s">
        <v>294</v>
      </c>
      <c r="L7068" s="125">
        <v>3.14246301515258E-3</v>
      </c>
      <c r="M7068" s="3">
        <v>16</v>
      </c>
      <c r="N7068" s="125">
        <v>0.126705261836282</v>
      </c>
      <c r="O7068" s="3">
        <v>30</v>
      </c>
      <c r="P7068" s="125">
        <v>-1.5949975970758298E-2</v>
      </c>
      <c r="Q7068" s="3">
        <v>23</v>
      </c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3"/>
      <c r="AC7068" s="3"/>
      <c r="AD7068" s="3"/>
    </row>
    <row r="7069" spans="1:30" hidden="1" x14ac:dyDescent="0.25">
      <c r="A7069" s="2">
        <v>16</v>
      </c>
      <c r="B7069" s="2">
        <v>2022</v>
      </c>
      <c r="C7069" s="4" t="str">
        <f>INDEX(Index!$B$1:$B$500,MATCH($F7069,Index!$A$1:$A$500,0)
)</f>
        <v>DEN</v>
      </c>
      <c r="D7069" s="4">
        <v>0</v>
      </c>
      <c r="E7069" s="141">
        <f t="shared" si="110"/>
        <v>-0.15397188994247349</v>
      </c>
      <c r="F7069" s="3" t="s">
        <v>39</v>
      </c>
      <c r="G7069" s="3">
        <v>28</v>
      </c>
      <c r="H7069" s="125">
        <v>-0.15397188994247349</v>
      </c>
      <c r="I7069" s="3"/>
      <c r="J7069" s="3"/>
      <c r="K7069" s="3" t="s">
        <v>200</v>
      </c>
      <c r="L7069" s="125">
        <v>-0.159132089190933</v>
      </c>
      <c r="M7069" s="3">
        <v>30</v>
      </c>
      <c r="N7069" s="125">
        <v>-4.8182821260684398E-2</v>
      </c>
      <c r="O7069" s="3">
        <v>10</v>
      </c>
      <c r="P7069" s="125">
        <v>-4.3022622012224898E-2</v>
      </c>
      <c r="Q7069" s="3">
        <v>32</v>
      </c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  <c r="AC7069" s="3"/>
      <c r="AD7069" s="3"/>
    </row>
    <row r="7070" spans="1:30" hidden="1" x14ac:dyDescent="0.25">
      <c r="A7070" s="2">
        <v>16</v>
      </c>
      <c r="B7070" s="2">
        <v>2022</v>
      </c>
      <c r="C7070" s="4" t="str">
        <f>INDEX(Index!$B$1:$B$500,MATCH($F7070,Index!$A$1:$A$500,0)
)</f>
        <v>ARI</v>
      </c>
      <c r="D7070" s="4">
        <v>0</v>
      </c>
      <c r="E7070" s="141">
        <f t="shared" si="110"/>
        <v>-0.19948900787612209</v>
      </c>
      <c r="F7070" s="3" t="s">
        <v>23</v>
      </c>
      <c r="G7070" s="3">
        <v>29</v>
      </c>
      <c r="H7070" s="125">
        <v>-0.19948900787612209</v>
      </c>
      <c r="I7070" s="3"/>
      <c r="J7070" s="3"/>
      <c r="K7070" s="3" t="s">
        <v>200</v>
      </c>
      <c r="L7070" s="125">
        <v>-0.128483677416935</v>
      </c>
      <c r="M7070" s="3">
        <v>29</v>
      </c>
      <c r="N7070" s="125">
        <v>6.9395283159383994E-2</v>
      </c>
      <c r="O7070" s="3">
        <v>25</v>
      </c>
      <c r="P7070" s="125">
        <v>-1.6100472998031E-3</v>
      </c>
      <c r="Q7070" s="3">
        <v>15</v>
      </c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  <c r="AC7070" s="3"/>
      <c r="AD7070" s="3"/>
    </row>
    <row r="7071" spans="1:30" hidden="1" x14ac:dyDescent="0.25">
      <c r="A7071" s="2">
        <v>16</v>
      </c>
      <c r="B7071" s="2">
        <v>2022</v>
      </c>
      <c r="C7071" s="4" t="str">
        <f>INDEX(Index!$B$1:$B$500,MATCH($F7071,Index!$A$1:$A$500,0)
)</f>
        <v>CHI</v>
      </c>
      <c r="D7071" s="4">
        <v>0</v>
      </c>
      <c r="E7071" s="141">
        <f t="shared" si="110"/>
        <v>-0.22484758354233367</v>
      </c>
      <c r="F7071" s="3" t="s">
        <v>64</v>
      </c>
      <c r="G7071" s="3">
        <v>30</v>
      </c>
      <c r="H7071" s="125">
        <v>-0.22484758354233367</v>
      </c>
      <c r="I7071" s="3"/>
      <c r="J7071" s="3"/>
      <c r="K7071" s="3" t="s">
        <v>236</v>
      </c>
      <c r="L7071" s="125">
        <v>-6.2499457226231098E-2</v>
      </c>
      <c r="M7071" s="3">
        <v>22</v>
      </c>
      <c r="N7071" s="125">
        <v>0.15907300632584301</v>
      </c>
      <c r="O7071" s="3">
        <v>32</v>
      </c>
      <c r="P7071" s="125">
        <v>-3.2751199902595501E-3</v>
      </c>
      <c r="Q7071" s="3">
        <v>16</v>
      </c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  <c r="AC7071" s="3"/>
      <c r="AD7071" s="3"/>
    </row>
    <row r="7072" spans="1:30" hidden="1" x14ac:dyDescent="0.25">
      <c r="A7072" s="2">
        <v>16</v>
      </c>
      <c r="B7072" s="2">
        <v>2022</v>
      </c>
      <c r="C7072" s="4" t="str">
        <f>INDEX(Index!$B$1:$B$500,MATCH($F7072,Index!$A$1:$A$500,0)
)</f>
        <v>IND</v>
      </c>
      <c r="D7072" s="4">
        <v>0</v>
      </c>
      <c r="E7072" s="141">
        <f t="shared" si="110"/>
        <v>-0.25745735053503943</v>
      </c>
      <c r="F7072" s="3" t="s">
        <v>35</v>
      </c>
      <c r="G7072" s="3">
        <v>31</v>
      </c>
      <c r="H7072" s="125">
        <v>-0.25745735053503943</v>
      </c>
      <c r="I7072" s="3"/>
      <c r="J7072" s="3"/>
      <c r="K7072" s="3" t="s">
        <v>263</v>
      </c>
      <c r="L7072" s="125">
        <v>-0.26588135322860901</v>
      </c>
      <c r="M7072" s="3">
        <v>32</v>
      </c>
      <c r="N7072" s="125">
        <v>-2.1572667872296399E-2</v>
      </c>
      <c r="O7072" s="3">
        <v>11</v>
      </c>
      <c r="P7072" s="125">
        <v>-1.3148665178726799E-2</v>
      </c>
      <c r="Q7072" s="3">
        <v>20</v>
      </c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3"/>
      <c r="AC7072" s="3"/>
      <c r="AD7072" s="3"/>
    </row>
    <row r="7073" spans="1:30" hidden="1" x14ac:dyDescent="0.25">
      <c r="A7073" s="2">
        <v>16</v>
      </c>
      <c r="B7073" s="2">
        <v>2022</v>
      </c>
      <c r="C7073" s="4" t="str">
        <f>INDEX(Index!$B$1:$B$500,MATCH($F7073,Index!$A$1:$A$500,0)
)</f>
        <v>HOU</v>
      </c>
      <c r="D7073" s="4">
        <v>0</v>
      </c>
      <c r="E7073" s="141">
        <f t="shared" si="110"/>
        <v>-0.27891860551448378</v>
      </c>
      <c r="F7073" s="3" t="s">
        <v>49</v>
      </c>
      <c r="G7073" s="3">
        <v>32</v>
      </c>
      <c r="H7073" s="125">
        <v>-0.27891860551448378</v>
      </c>
      <c r="I7073" s="3"/>
      <c r="J7073" s="3"/>
      <c r="K7073" s="3" t="s">
        <v>339</v>
      </c>
      <c r="L7073" s="125">
        <v>-0.23527490469592599</v>
      </c>
      <c r="M7073" s="3">
        <v>31</v>
      </c>
      <c r="N7073" s="125">
        <v>7.8523763673206806E-2</v>
      </c>
      <c r="O7073" s="3">
        <v>27</v>
      </c>
      <c r="P7073" s="125">
        <v>3.4880062854649001E-2</v>
      </c>
      <c r="Q7073" s="3">
        <v>2</v>
      </c>
      <c r="R7073" s="3"/>
      <c r="S7073" s="3"/>
      <c r="T7073" s="3"/>
      <c r="U7073" s="3"/>
      <c r="V7073" s="3"/>
      <c r="W7073" s="3"/>
      <c r="X7073" s="3"/>
      <c r="Y7073" s="3"/>
      <c r="Z7073" s="3"/>
      <c r="AA7073" s="3"/>
      <c r="AB7073" s="3"/>
      <c r="AC7073" s="3"/>
      <c r="AD7073" s="3"/>
    </row>
    <row r="7074" spans="1:30" hidden="1" x14ac:dyDescent="0.25">
      <c r="A7074" s="2">
        <v>17</v>
      </c>
      <c r="B7074" s="2">
        <v>2022</v>
      </c>
      <c r="C7074" s="4" t="str">
        <f>INDEX(Index!$B$1:$B$500,MATCH($F7074,Index!$A$1:$A$500,0)
)</f>
        <v>BUF</v>
      </c>
      <c r="D7074" s="4">
        <v>0</v>
      </c>
      <c r="E7074" s="141">
        <f t="shared" si="110"/>
        <v>0.36257458507873741</v>
      </c>
      <c r="F7074" s="3" t="s">
        <v>0</v>
      </c>
      <c r="G7074" s="3">
        <v>1</v>
      </c>
      <c r="H7074" s="125">
        <v>0.36257458507873741</v>
      </c>
      <c r="I7074" s="3"/>
      <c r="J7074" s="3"/>
      <c r="K7074" s="3" t="s">
        <v>195</v>
      </c>
      <c r="L7074" s="125">
        <v>0.18845592262980401</v>
      </c>
      <c r="M7074" s="3">
        <v>2</v>
      </c>
      <c r="N7074" s="125">
        <v>-0.14893692497691</v>
      </c>
      <c r="O7074" s="3">
        <v>1</v>
      </c>
      <c r="P7074" s="125">
        <v>2.5181737472023399E-2</v>
      </c>
      <c r="Q7074" s="3">
        <v>6</v>
      </c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  <c r="AC7074" s="3"/>
      <c r="AD7074" s="3"/>
    </row>
    <row r="7075" spans="1:30" hidden="1" x14ac:dyDescent="0.25">
      <c r="A7075" s="2">
        <v>17</v>
      </c>
      <c r="B7075" s="2">
        <v>2022</v>
      </c>
      <c r="C7075" s="4" t="str">
        <f>INDEX(Index!$B$1:$B$500,MATCH($F7075,Index!$A$1:$A$500,0)
)</f>
        <v>PHI</v>
      </c>
      <c r="D7075" s="4">
        <v>0</v>
      </c>
      <c r="E7075" s="141">
        <f t="shared" si="110"/>
        <v>0.27629668767281101</v>
      </c>
      <c r="F7075" s="3" t="s">
        <v>7</v>
      </c>
      <c r="G7075" s="3">
        <v>2</v>
      </c>
      <c r="H7075" s="125">
        <v>0.27629668767281101</v>
      </c>
      <c r="I7075" s="3"/>
      <c r="J7075" s="3"/>
      <c r="K7075" s="3" t="s">
        <v>205</v>
      </c>
      <c r="L7075" s="125">
        <v>0.15180641095908301</v>
      </c>
      <c r="M7075" s="3">
        <v>3</v>
      </c>
      <c r="N7075" s="125">
        <v>-0.126491261118753</v>
      </c>
      <c r="O7075" s="3">
        <v>3</v>
      </c>
      <c r="P7075" s="125">
        <v>-2.0009844050249801E-3</v>
      </c>
      <c r="Q7075" s="3">
        <v>15</v>
      </c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  <c r="AC7075" s="3"/>
      <c r="AD7075" s="3"/>
    </row>
    <row r="7076" spans="1:30" hidden="1" x14ac:dyDescent="0.25">
      <c r="A7076" s="2">
        <v>17</v>
      </c>
      <c r="B7076" s="2">
        <v>2022</v>
      </c>
      <c r="C7076" s="4" t="str">
        <f>INDEX(Index!$B$1:$B$500,MATCH($F7076,Index!$A$1:$A$500,0)
)</f>
        <v>SF</v>
      </c>
      <c r="D7076" s="4">
        <v>0</v>
      </c>
      <c r="E7076" s="141">
        <f t="shared" si="110"/>
        <v>0.26030388333958132</v>
      </c>
      <c r="F7076" s="3" t="s">
        <v>1</v>
      </c>
      <c r="G7076" s="3">
        <v>3</v>
      </c>
      <c r="H7076" s="125">
        <v>0.26030388333958132</v>
      </c>
      <c r="I7076" s="3"/>
      <c r="J7076" s="3"/>
      <c r="K7076" s="3" t="s">
        <v>203</v>
      </c>
      <c r="L7076" s="125">
        <v>0.11950770039208999</v>
      </c>
      <c r="M7076" s="3">
        <v>6</v>
      </c>
      <c r="N7076" s="125">
        <v>-0.142972516082464</v>
      </c>
      <c r="O7076" s="3">
        <v>2</v>
      </c>
      <c r="P7076" s="125">
        <v>-2.1763331349726801E-3</v>
      </c>
      <c r="Q7076" s="3">
        <v>16</v>
      </c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  <c r="AC7076" s="3"/>
      <c r="AD7076" s="3"/>
    </row>
    <row r="7077" spans="1:30" hidden="1" x14ac:dyDescent="0.25">
      <c r="A7077" s="2">
        <v>17</v>
      </c>
      <c r="B7077" s="2">
        <v>2022</v>
      </c>
      <c r="C7077" s="4" t="str">
        <f>INDEX(Index!$B$1:$B$500,MATCH($F7077,Index!$A$1:$A$500,0)
)</f>
        <v>KC</v>
      </c>
      <c r="D7077" s="4">
        <v>0</v>
      </c>
      <c r="E7077" s="141">
        <f t="shared" si="110"/>
        <v>0.249935831054792</v>
      </c>
      <c r="F7077" s="3" t="s">
        <v>5</v>
      </c>
      <c r="G7077" s="3">
        <v>4</v>
      </c>
      <c r="H7077" s="125">
        <v>0.249935831054792</v>
      </c>
      <c r="I7077" s="3"/>
      <c r="J7077" s="3"/>
      <c r="K7077" s="3" t="s">
        <v>205</v>
      </c>
      <c r="L7077" s="125">
        <v>0.26778613941893598</v>
      </c>
      <c r="M7077" s="3">
        <v>1</v>
      </c>
      <c r="N7077" s="125">
        <v>3.6800088970677602E-3</v>
      </c>
      <c r="O7077" s="3">
        <v>15</v>
      </c>
      <c r="P7077" s="125">
        <v>-1.41702994670762E-2</v>
      </c>
      <c r="Q7077" s="3">
        <v>22</v>
      </c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  <c r="AC7077" s="3"/>
      <c r="AD7077" s="3"/>
    </row>
    <row r="7078" spans="1:30" hidden="1" x14ac:dyDescent="0.25">
      <c r="A7078" s="2">
        <v>17</v>
      </c>
      <c r="B7078" s="2">
        <v>2022</v>
      </c>
      <c r="C7078" s="4" t="str">
        <f>INDEX(Index!$B$1:$B$500,MATCH($F7078,Index!$A$1:$A$500,0)
)</f>
        <v>BAL</v>
      </c>
      <c r="D7078" s="4">
        <v>0</v>
      </c>
      <c r="E7078" s="141">
        <f t="shared" si="110"/>
        <v>0.21344237514209141</v>
      </c>
      <c r="F7078" s="3" t="s">
        <v>18</v>
      </c>
      <c r="G7078" s="3">
        <v>5</v>
      </c>
      <c r="H7078" s="125">
        <v>0.21344237514209141</v>
      </c>
      <c r="I7078" s="3"/>
      <c r="J7078" s="3"/>
      <c r="K7078" s="3" t="s">
        <v>204</v>
      </c>
      <c r="L7078" s="125">
        <v>9.2433303423433102E-2</v>
      </c>
      <c r="M7078" s="3">
        <v>8</v>
      </c>
      <c r="N7078" s="125">
        <v>-8.1978292021021998E-2</v>
      </c>
      <c r="O7078" s="3">
        <v>7</v>
      </c>
      <c r="P7078" s="125">
        <v>3.9030779697636298E-2</v>
      </c>
      <c r="Q7078" s="3">
        <v>1</v>
      </c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  <c r="AC7078" s="3"/>
      <c r="AD7078" s="3"/>
    </row>
    <row r="7079" spans="1:30" hidden="1" x14ac:dyDescent="0.25">
      <c r="A7079" s="2">
        <v>17</v>
      </c>
      <c r="B7079" s="2">
        <v>2022</v>
      </c>
      <c r="C7079" s="4" t="str">
        <f>INDEX(Index!$B$1:$B$500,MATCH($F7079,Index!$A$1:$A$500,0)
)</f>
        <v>DAL</v>
      </c>
      <c r="D7079" s="4">
        <v>0</v>
      </c>
      <c r="E7079" s="141">
        <f t="shared" si="110"/>
        <v>0.20837456149994271</v>
      </c>
      <c r="F7079" s="3" t="s">
        <v>3</v>
      </c>
      <c r="G7079" s="3">
        <v>6</v>
      </c>
      <c r="H7079" s="125">
        <v>0.20837456149994271</v>
      </c>
      <c r="I7079" s="3"/>
      <c r="J7079" s="3"/>
      <c r="K7079" s="3" t="s">
        <v>203</v>
      </c>
      <c r="L7079" s="125">
        <v>7.0352586441032094E-2</v>
      </c>
      <c r="M7079" s="3">
        <v>10</v>
      </c>
      <c r="N7079" s="125">
        <v>-0.10790487201370801</v>
      </c>
      <c r="O7079" s="3">
        <v>5</v>
      </c>
      <c r="P7079" s="125">
        <v>3.0117103045202601E-2</v>
      </c>
      <c r="Q7079" s="3">
        <v>4</v>
      </c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  <c r="AC7079" s="3"/>
      <c r="AD7079" s="3"/>
    </row>
    <row r="7080" spans="1:30" hidden="1" x14ac:dyDescent="0.25">
      <c r="A7080" s="2">
        <v>17</v>
      </c>
      <c r="B7080" s="2">
        <v>2022</v>
      </c>
      <c r="C7080" s="4" t="str">
        <f>INDEX(Index!$B$1:$B$500,MATCH($F7080,Index!$A$1:$A$500,0)
)</f>
        <v>CIN</v>
      </c>
      <c r="D7080" s="4">
        <v>0</v>
      </c>
      <c r="E7080" s="141">
        <f t="shared" si="110"/>
        <v>0.1852881467419944</v>
      </c>
      <c r="F7080" s="3" t="s">
        <v>24</v>
      </c>
      <c r="G7080" s="3">
        <v>7</v>
      </c>
      <c r="H7080" s="125">
        <v>0.1852881467419944</v>
      </c>
      <c r="I7080" s="3"/>
      <c r="J7080" s="3"/>
      <c r="K7080" s="3" t="s">
        <v>192</v>
      </c>
      <c r="L7080" s="125">
        <v>0.13127118128649401</v>
      </c>
      <c r="M7080" s="3">
        <v>5</v>
      </c>
      <c r="N7080" s="125">
        <v>-6.6007643701432694E-2</v>
      </c>
      <c r="O7080" s="3">
        <v>8</v>
      </c>
      <c r="P7080" s="125">
        <v>-1.19906782459323E-2</v>
      </c>
      <c r="Q7080" s="3">
        <v>20</v>
      </c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  <c r="AC7080" s="3"/>
      <c r="AD7080" s="3"/>
    </row>
    <row r="7081" spans="1:30" hidden="1" x14ac:dyDescent="0.25">
      <c r="A7081" s="2">
        <v>17</v>
      </c>
      <c r="B7081" s="2">
        <v>2022</v>
      </c>
      <c r="C7081" s="4" t="str">
        <f>INDEX(Index!$B$1:$B$500,MATCH($F7081,Index!$A$1:$A$500,0)
)</f>
        <v>MIA</v>
      </c>
      <c r="D7081" s="4">
        <v>0</v>
      </c>
      <c r="E7081" s="141">
        <f t="shared" si="110"/>
        <v>8.5878759606859922E-2</v>
      </c>
      <c r="F7081" s="3" t="s">
        <v>4</v>
      </c>
      <c r="G7081" s="3">
        <v>8</v>
      </c>
      <c r="H7081" s="125">
        <v>8.5878759606859922E-2</v>
      </c>
      <c r="I7081" s="3"/>
      <c r="J7081" s="3"/>
      <c r="K7081" s="3" t="s">
        <v>210</v>
      </c>
      <c r="L7081" s="125">
        <v>0.13308598567334101</v>
      </c>
      <c r="M7081" s="3">
        <v>4</v>
      </c>
      <c r="N7081" s="125">
        <v>1.13521202236285E-2</v>
      </c>
      <c r="O7081" s="3">
        <v>18</v>
      </c>
      <c r="P7081" s="125">
        <v>-3.5855105842852598E-2</v>
      </c>
      <c r="Q7081" s="3">
        <v>30</v>
      </c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  <c r="AC7081" s="3"/>
      <c r="AD7081" s="3"/>
    </row>
    <row r="7082" spans="1:30" hidden="1" x14ac:dyDescent="0.25">
      <c r="A7082" s="2">
        <v>17</v>
      </c>
      <c r="B7082" s="2">
        <v>2022</v>
      </c>
      <c r="C7082" s="4" t="str">
        <f>INDEX(Index!$B$1:$B$500,MATCH($F7082,Index!$A$1:$A$500,0)
)</f>
        <v>SEA</v>
      </c>
      <c r="D7082" s="4">
        <v>0</v>
      </c>
      <c r="E7082" s="141">
        <f t="shared" si="110"/>
        <v>6.1369671439665395E-2</v>
      </c>
      <c r="F7082" s="3" t="s">
        <v>30</v>
      </c>
      <c r="G7082" s="3">
        <v>9</v>
      </c>
      <c r="H7082" s="125">
        <v>6.1369671439665395E-2</v>
      </c>
      <c r="I7082" s="3"/>
      <c r="J7082" s="3"/>
      <c r="K7082" s="3" t="s">
        <v>210</v>
      </c>
      <c r="L7082" s="125">
        <v>6.2691601880221798E-2</v>
      </c>
      <c r="M7082" s="3">
        <v>13</v>
      </c>
      <c r="N7082" s="125">
        <v>3.99872417076838E-2</v>
      </c>
      <c r="O7082" s="3">
        <v>22</v>
      </c>
      <c r="P7082" s="125">
        <v>3.8665311267127397E-2</v>
      </c>
      <c r="Q7082" s="3">
        <v>2</v>
      </c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  <c r="AC7082" s="3"/>
      <c r="AD7082" s="3"/>
    </row>
    <row r="7083" spans="1:30" hidden="1" x14ac:dyDescent="0.25">
      <c r="A7083" s="2">
        <v>17</v>
      </c>
      <c r="B7083" s="2">
        <v>2022</v>
      </c>
      <c r="C7083" s="4" t="str">
        <f>INDEX(Index!$B$1:$B$500,MATCH($F7083,Index!$A$1:$A$500,0)
)</f>
        <v>CLE</v>
      </c>
      <c r="D7083" s="4">
        <v>0</v>
      </c>
      <c r="E7083" s="141">
        <f t="shared" si="110"/>
        <v>6.0421773386837817E-2</v>
      </c>
      <c r="F7083" s="3" t="s">
        <v>10</v>
      </c>
      <c r="G7083" s="3">
        <v>10</v>
      </c>
      <c r="H7083" s="125">
        <v>6.0421773386837817E-2</v>
      </c>
      <c r="I7083" s="3"/>
      <c r="J7083" s="3"/>
      <c r="K7083" s="3" t="s">
        <v>209</v>
      </c>
      <c r="L7083" s="125">
        <v>6.1519492922188702E-2</v>
      </c>
      <c r="M7083" s="3">
        <v>14</v>
      </c>
      <c r="N7083" s="125">
        <v>6.2646084062213201E-3</v>
      </c>
      <c r="O7083" s="3">
        <v>16</v>
      </c>
      <c r="P7083" s="125">
        <v>5.1668888708704301E-3</v>
      </c>
      <c r="Q7083" s="3">
        <v>13</v>
      </c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  <c r="AC7083" s="3"/>
      <c r="AD7083" s="3"/>
    </row>
    <row r="7084" spans="1:30" hidden="1" x14ac:dyDescent="0.25">
      <c r="A7084" s="2">
        <v>17</v>
      </c>
      <c r="B7084" s="2">
        <v>2022</v>
      </c>
      <c r="C7084" s="4" t="str">
        <f>INDEX(Index!$B$1:$B$500,MATCH($F7084,Index!$A$1:$A$500,0)
)</f>
        <v>DET</v>
      </c>
      <c r="D7084" s="4">
        <v>0</v>
      </c>
      <c r="E7084" s="141">
        <f t="shared" si="110"/>
        <v>5.5142697188530397E-2</v>
      </c>
      <c r="F7084" s="3" t="s">
        <v>21</v>
      </c>
      <c r="G7084" s="3">
        <v>11</v>
      </c>
      <c r="H7084" s="125">
        <v>5.5142697188530397E-2</v>
      </c>
      <c r="I7084" s="3"/>
      <c r="J7084" s="3"/>
      <c r="K7084" s="3" t="s">
        <v>210</v>
      </c>
      <c r="L7084" s="125">
        <v>0.109499128890687</v>
      </c>
      <c r="M7084" s="3">
        <v>7</v>
      </c>
      <c r="N7084" s="125">
        <v>7.6229955528958199E-2</v>
      </c>
      <c r="O7084" s="3">
        <v>28</v>
      </c>
      <c r="P7084" s="125">
        <v>2.1873523826801598E-2</v>
      </c>
      <c r="Q7084" s="3">
        <v>8</v>
      </c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3"/>
    </row>
    <row r="7085" spans="1:30" hidden="1" x14ac:dyDescent="0.25">
      <c r="A7085" s="2">
        <v>17</v>
      </c>
      <c r="B7085" s="2">
        <v>2022</v>
      </c>
      <c r="C7085" s="4" t="str">
        <f>INDEX(Index!$B$1:$B$500,MATCH($F7085,Index!$A$1:$A$500,0)
)</f>
        <v>JAX</v>
      </c>
      <c r="D7085" s="4">
        <v>0</v>
      </c>
      <c r="E7085" s="141">
        <f t="shared" si="110"/>
        <v>1.8826379453741424E-2</v>
      </c>
      <c r="F7085" s="3" t="s">
        <v>12</v>
      </c>
      <c r="G7085" s="3">
        <v>12</v>
      </c>
      <c r="H7085" s="125">
        <v>1.8826379453741424E-2</v>
      </c>
      <c r="I7085" s="3"/>
      <c r="J7085" s="3"/>
      <c r="K7085" s="3" t="s">
        <v>210</v>
      </c>
      <c r="L7085" s="125">
        <v>6.6029271598845501E-2</v>
      </c>
      <c r="M7085" s="3">
        <v>11</v>
      </c>
      <c r="N7085" s="125">
        <v>5.5338192656274897E-2</v>
      </c>
      <c r="O7085" s="3">
        <v>23</v>
      </c>
      <c r="P7085" s="125">
        <v>8.1353005111708208E-3</v>
      </c>
      <c r="Q7085" s="3">
        <v>12</v>
      </c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  <c r="AC7085" s="3"/>
      <c r="AD7085" s="3"/>
    </row>
    <row r="7086" spans="1:30" hidden="1" x14ac:dyDescent="0.25">
      <c r="A7086" s="2">
        <v>17</v>
      </c>
      <c r="B7086" s="2">
        <v>2022</v>
      </c>
      <c r="C7086" s="4" t="str">
        <f>INDEX(Index!$B$1:$B$500,MATCH($F7086,Index!$A$1:$A$500,0)
)</f>
        <v>TB</v>
      </c>
      <c r="D7086" s="4">
        <v>0</v>
      </c>
      <c r="E7086" s="141">
        <f t="shared" si="110"/>
        <v>1.6261850444019808E-2</v>
      </c>
      <c r="F7086" s="3" t="s">
        <v>38</v>
      </c>
      <c r="G7086" s="3">
        <v>13</v>
      </c>
      <c r="H7086" s="125">
        <v>1.6261850444019808E-2</v>
      </c>
      <c r="I7086" s="3"/>
      <c r="J7086" s="3"/>
      <c r="K7086" s="3" t="s">
        <v>210</v>
      </c>
      <c r="L7086" s="125">
        <v>1.6735942760331399E-2</v>
      </c>
      <c r="M7086" s="3">
        <v>18</v>
      </c>
      <c r="N7086" s="125">
        <v>-4.6865199168063899E-2</v>
      </c>
      <c r="O7086" s="3">
        <v>9</v>
      </c>
      <c r="P7086" s="125">
        <v>-4.7339291484375497E-2</v>
      </c>
      <c r="Q7086" s="3">
        <v>32</v>
      </c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  <c r="AC7086" s="3"/>
      <c r="AD7086" s="3"/>
    </row>
    <row r="7087" spans="1:30" hidden="1" x14ac:dyDescent="0.25">
      <c r="A7087" s="2">
        <v>17</v>
      </c>
      <c r="B7087" s="2">
        <v>2022</v>
      </c>
      <c r="C7087" s="4" t="str">
        <f>INDEX(Index!$B$1:$B$500,MATCH($F7087,Index!$A$1:$A$500,0)
)</f>
        <v>PIT</v>
      </c>
      <c r="D7087" s="4">
        <v>0</v>
      </c>
      <c r="E7087" s="141">
        <f t="shared" si="110"/>
        <v>4.391452939563098E-3</v>
      </c>
      <c r="F7087" s="3" t="s">
        <v>32</v>
      </c>
      <c r="G7087" s="3">
        <v>14</v>
      </c>
      <c r="H7087" s="125">
        <v>4.391452939563098E-3</v>
      </c>
      <c r="I7087" s="3"/>
      <c r="J7087" s="3"/>
      <c r="K7087" s="3" t="s">
        <v>210</v>
      </c>
      <c r="L7087" s="125">
        <v>1.7598367950126599E-2</v>
      </c>
      <c r="M7087" s="3">
        <v>17</v>
      </c>
      <c r="N7087" s="125">
        <v>-1.8335038391458801E-2</v>
      </c>
      <c r="O7087" s="3">
        <v>12</v>
      </c>
      <c r="P7087" s="125">
        <v>-3.1541953402022302E-2</v>
      </c>
      <c r="Q7087" s="3">
        <v>29</v>
      </c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  <c r="AC7087" s="3"/>
      <c r="AD7087" s="3"/>
    </row>
    <row r="7088" spans="1:30" hidden="1" x14ac:dyDescent="0.25">
      <c r="A7088" s="2">
        <v>17</v>
      </c>
      <c r="B7088" s="2">
        <v>2022</v>
      </c>
      <c r="C7088" s="4" t="str">
        <f>INDEX(Index!$B$1:$B$500,MATCH($F7088,Index!$A$1:$A$500,0)
)</f>
        <v>NE</v>
      </c>
      <c r="D7088" s="4">
        <v>0</v>
      </c>
      <c r="E7088" s="141">
        <f t="shared" si="110"/>
        <v>3.0297598535605902E-3</v>
      </c>
      <c r="F7088" s="3" t="s">
        <v>17</v>
      </c>
      <c r="G7088" s="3">
        <v>15</v>
      </c>
      <c r="H7088" s="125">
        <v>3.0297598535605902E-3</v>
      </c>
      <c r="I7088" s="3"/>
      <c r="J7088" s="3"/>
      <c r="K7088" s="3" t="s">
        <v>210</v>
      </c>
      <c r="L7088" s="125">
        <v>-8.9719496548534006E-2</v>
      </c>
      <c r="M7088" s="3">
        <v>25</v>
      </c>
      <c r="N7088" s="125">
        <v>-0.112412487900103</v>
      </c>
      <c r="O7088" s="3">
        <v>4</v>
      </c>
      <c r="P7088" s="125">
        <v>-1.9663231498008402E-2</v>
      </c>
      <c r="Q7088" s="3">
        <v>27</v>
      </c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3"/>
      <c r="AC7088" s="3"/>
      <c r="AD7088" s="3"/>
    </row>
    <row r="7089" spans="1:30" hidden="1" x14ac:dyDescent="0.25">
      <c r="A7089" s="2">
        <v>17</v>
      </c>
      <c r="B7089" s="2">
        <v>2022</v>
      </c>
      <c r="C7089" s="4" t="str">
        <f>INDEX(Index!$B$1:$B$500,MATCH($F7089,Index!$A$1:$A$500,0)
)</f>
        <v>GB</v>
      </c>
      <c r="D7089" s="4">
        <v>0</v>
      </c>
      <c r="E7089" s="141">
        <f t="shared" si="110"/>
        <v>-1.0168687819310136E-3</v>
      </c>
      <c r="F7089" s="3" t="s">
        <v>20</v>
      </c>
      <c r="G7089" s="3">
        <v>16</v>
      </c>
      <c r="H7089" s="125">
        <v>-1.0168687819310136E-3</v>
      </c>
      <c r="I7089" s="3"/>
      <c r="J7089" s="3"/>
      <c r="K7089" s="3" t="s">
        <v>210</v>
      </c>
      <c r="L7089" s="125">
        <v>6.5995611662548206E-2</v>
      </c>
      <c r="M7089" s="3">
        <v>12</v>
      </c>
      <c r="N7089" s="125">
        <v>6.03899805161544E-2</v>
      </c>
      <c r="O7089" s="3">
        <v>25</v>
      </c>
      <c r="P7089" s="125">
        <v>-6.6224999283248202E-3</v>
      </c>
      <c r="Q7089" s="3">
        <v>17</v>
      </c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3"/>
      <c r="AC7089" s="3"/>
      <c r="AD7089" s="3"/>
    </row>
    <row r="7090" spans="1:30" hidden="1" x14ac:dyDescent="0.25">
      <c r="A7090" s="2">
        <v>17</v>
      </c>
      <c r="B7090" s="2">
        <v>2022</v>
      </c>
      <c r="C7090" s="4" t="str">
        <f>INDEX(Index!$B$1:$B$500,MATCH($F7090,Index!$A$1:$A$500,0)
)</f>
        <v>LAC</v>
      </c>
      <c r="D7090" s="4">
        <v>0</v>
      </c>
      <c r="E7090" s="141">
        <f t="shared" si="110"/>
        <v>-7.7955339882555298E-3</v>
      </c>
      <c r="F7090" s="3" t="s">
        <v>28</v>
      </c>
      <c r="G7090" s="3">
        <v>17</v>
      </c>
      <c r="H7090" s="125">
        <v>-7.7955339882555298E-3</v>
      </c>
      <c r="I7090" s="3"/>
      <c r="J7090" s="3"/>
      <c r="K7090" s="3" t="s">
        <v>204</v>
      </c>
      <c r="L7090" s="125">
        <v>-1.0261661778732299E-2</v>
      </c>
      <c r="M7090" s="3">
        <v>19</v>
      </c>
      <c r="N7090" s="125">
        <v>9.9255516125333308E-3</v>
      </c>
      <c r="O7090" s="3">
        <v>17</v>
      </c>
      <c r="P7090" s="125">
        <v>1.23916794030101E-2</v>
      </c>
      <c r="Q7090" s="3">
        <v>10</v>
      </c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3"/>
      <c r="AC7090" s="3"/>
      <c r="AD7090" s="3"/>
    </row>
    <row r="7091" spans="1:30" hidden="1" x14ac:dyDescent="0.25">
      <c r="A7091" s="2">
        <v>17</v>
      </c>
      <c r="B7091" s="2">
        <v>2022</v>
      </c>
      <c r="C7091" s="4" t="str">
        <f>INDEX(Index!$B$1:$B$500,MATCH($F7091,Index!$A$1:$A$500,0)
)</f>
        <v>NYJ</v>
      </c>
      <c r="D7091" s="4">
        <v>0</v>
      </c>
      <c r="E7091" s="141">
        <f t="shared" si="110"/>
        <v>-4.1454722242177097E-2</v>
      </c>
      <c r="F7091" s="3" t="s">
        <v>9</v>
      </c>
      <c r="G7091" s="3">
        <v>18</v>
      </c>
      <c r="H7091" s="125">
        <v>-4.1454722242177097E-2</v>
      </c>
      <c r="I7091" s="3"/>
      <c r="J7091" s="3"/>
      <c r="K7091" s="3" t="s">
        <v>209</v>
      </c>
      <c r="L7091" s="125">
        <v>-0.116559237096603</v>
      </c>
      <c r="M7091" s="3">
        <v>27</v>
      </c>
      <c r="N7091" s="125">
        <v>-9.08573583084053E-2</v>
      </c>
      <c r="O7091" s="3">
        <v>6</v>
      </c>
      <c r="P7091" s="125">
        <v>-1.5752843453979402E-2</v>
      </c>
      <c r="Q7091" s="3">
        <v>24</v>
      </c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  <c r="AC7091" s="3"/>
      <c r="AD7091" s="3"/>
    </row>
    <row r="7092" spans="1:30" hidden="1" x14ac:dyDescent="0.25">
      <c r="A7092" s="2">
        <v>17</v>
      </c>
      <c r="B7092" s="2">
        <v>2022</v>
      </c>
      <c r="C7092" s="4" t="str">
        <f>INDEX(Index!$B$1:$B$500,MATCH($F7092,Index!$A$1:$A$500,0)
)</f>
        <v>NO</v>
      </c>
      <c r="D7092" s="4">
        <v>0</v>
      </c>
      <c r="E7092" s="141">
        <f t="shared" si="110"/>
        <v>-4.1686015178077754E-2</v>
      </c>
      <c r="F7092" s="3" t="s">
        <v>27</v>
      </c>
      <c r="G7092" s="3">
        <v>19</v>
      </c>
      <c r="H7092" s="125">
        <v>-4.1686015178077754E-2</v>
      </c>
      <c r="I7092" s="3"/>
      <c r="J7092" s="3"/>
      <c r="K7092" s="3" t="s">
        <v>209</v>
      </c>
      <c r="L7092" s="125">
        <v>-6.61244694119347E-2</v>
      </c>
      <c r="M7092" s="3">
        <v>22</v>
      </c>
      <c r="N7092" s="125">
        <v>-3.4112670252555002E-2</v>
      </c>
      <c r="O7092" s="3">
        <v>11</v>
      </c>
      <c r="P7092" s="125">
        <v>-9.6742160186980598E-3</v>
      </c>
      <c r="Q7092" s="3">
        <v>19</v>
      </c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  <c r="AC7092" s="3"/>
      <c r="AD7092" s="3"/>
    </row>
    <row r="7093" spans="1:30" hidden="1" x14ac:dyDescent="0.25">
      <c r="A7093" s="2">
        <v>17</v>
      </c>
      <c r="B7093" s="2">
        <v>2022</v>
      </c>
      <c r="C7093" s="4" t="str">
        <f>INDEX(Index!$B$1:$B$500,MATCH($F7093,Index!$A$1:$A$500,0)
)</f>
        <v>LV</v>
      </c>
      <c r="D7093" s="4">
        <v>0</v>
      </c>
      <c r="E7093" s="141">
        <f t="shared" si="110"/>
        <v>-4.9360652500472273E-2</v>
      </c>
      <c r="F7093" s="3" t="s">
        <v>53</v>
      </c>
      <c r="G7093" s="3">
        <v>20</v>
      </c>
      <c r="H7093" s="125">
        <v>-4.9360652500472273E-2</v>
      </c>
      <c r="I7093" s="3"/>
      <c r="J7093" s="3"/>
      <c r="K7093" s="3" t="s">
        <v>208</v>
      </c>
      <c r="L7093" s="125">
        <v>5.6702921059714903E-2</v>
      </c>
      <c r="M7093" s="3">
        <v>15</v>
      </c>
      <c r="N7093" s="125">
        <v>0.114923316065493</v>
      </c>
      <c r="O7093" s="3">
        <v>29</v>
      </c>
      <c r="P7093" s="125">
        <v>8.8597425053058201E-3</v>
      </c>
      <c r="Q7093" s="3">
        <v>11</v>
      </c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  <c r="AC7093" s="3"/>
      <c r="AD7093" s="3"/>
    </row>
    <row r="7094" spans="1:30" hidden="1" x14ac:dyDescent="0.25">
      <c r="A7094" s="2">
        <v>17</v>
      </c>
      <c r="B7094" s="2">
        <v>2022</v>
      </c>
      <c r="C7094" s="4" t="str">
        <f>INDEX(Index!$B$1:$B$500,MATCH($F7094,Index!$A$1:$A$500,0)
)</f>
        <v>ATL</v>
      </c>
      <c r="D7094" s="4">
        <v>0</v>
      </c>
      <c r="E7094" s="141">
        <f t="shared" si="110"/>
        <v>-6.1323895385250314E-2</v>
      </c>
      <c r="F7094" s="3" t="s">
        <v>43</v>
      </c>
      <c r="G7094" s="3">
        <v>21</v>
      </c>
      <c r="H7094" s="125">
        <v>-6.1323895385250314E-2</v>
      </c>
      <c r="I7094" s="3"/>
      <c r="J7094" s="3"/>
      <c r="K7094" s="3" t="s">
        <v>208</v>
      </c>
      <c r="L7094" s="125">
        <v>7.2679830632274997E-2</v>
      </c>
      <c r="M7094" s="3">
        <v>9</v>
      </c>
      <c r="N7094" s="125">
        <v>0.15725862460739201</v>
      </c>
      <c r="O7094" s="3">
        <v>31</v>
      </c>
      <c r="P7094" s="125">
        <v>2.32548985898667E-2</v>
      </c>
      <c r="Q7094" s="3">
        <v>7</v>
      </c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  <c r="AC7094" s="3"/>
      <c r="AD7094" s="3"/>
    </row>
    <row r="7095" spans="1:30" hidden="1" x14ac:dyDescent="0.25">
      <c r="A7095" s="2">
        <v>17</v>
      </c>
      <c r="B7095" s="2">
        <v>2022</v>
      </c>
      <c r="C7095" s="4" t="str">
        <f>INDEX(Index!$B$1:$B$500,MATCH($F7095,Index!$A$1:$A$500,0)
)</f>
        <v>TEN</v>
      </c>
      <c r="D7095" s="4">
        <v>0</v>
      </c>
      <c r="E7095" s="141">
        <f t="shared" si="110"/>
        <v>-9.0517161615906103E-2</v>
      </c>
      <c r="F7095" s="3" t="s">
        <v>45</v>
      </c>
      <c r="G7095" s="3">
        <v>22</v>
      </c>
      <c r="H7095" s="125">
        <v>-9.0517161615906103E-2</v>
      </c>
      <c r="I7095" s="3"/>
      <c r="J7095" s="3"/>
      <c r="K7095" s="3" t="s">
        <v>209</v>
      </c>
      <c r="L7095" s="125">
        <v>-5.5976563821864098E-2</v>
      </c>
      <c r="M7095" s="3">
        <v>20</v>
      </c>
      <c r="N7095" s="125">
        <v>1.8324074066591201E-2</v>
      </c>
      <c r="O7095" s="3">
        <v>19</v>
      </c>
      <c r="P7095" s="125">
        <v>-1.6216523727450801E-2</v>
      </c>
      <c r="Q7095" s="3">
        <v>25</v>
      </c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  <c r="AC7095" s="3"/>
      <c r="AD7095" s="3"/>
    </row>
    <row r="7096" spans="1:30" hidden="1" x14ac:dyDescent="0.25">
      <c r="A7096" s="2">
        <v>17</v>
      </c>
      <c r="B7096" s="2">
        <v>2022</v>
      </c>
      <c r="C7096" s="4" t="str">
        <f>INDEX(Index!$B$1:$B$500,MATCH($F7096,Index!$A$1:$A$500,0)
)</f>
        <v>CAR</v>
      </c>
      <c r="D7096" s="4">
        <v>0</v>
      </c>
      <c r="E7096" s="141">
        <f t="shared" si="110"/>
        <v>-0.10138688420406219</v>
      </c>
      <c r="F7096" s="3" t="s">
        <v>51</v>
      </c>
      <c r="G7096" s="3">
        <v>23</v>
      </c>
      <c r="H7096" s="125">
        <v>-0.10138688420406219</v>
      </c>
      <c r="I7096" s="3"/>
      <c r="J7096" s="3"/>
      <c r="K7096" s="3" t="s">
        <v>208</v>
      </c>
      <c r="L7096" s="125">
        <v>-8.9017593655546096E-2</v>
      </c>
      <c r="M7096" s="3">
        <v>24</v>
      </c>
      <c r="N7096" s="125">
        <v>3.11906554569037E-2</v>
      </c>
      <c r="O7096" s="3">
        <v>21</v>
      </c>
      <c r="P7096" s="125">
        <v>1.8821364908387601E-2</v>
      </c>
      <c r="Q7096" s="3">
        <v>9</v>
      </c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3"/>
      <c r="AD7096" s="3"/>
    </row>
    <row r="7097" spans="1:30" hidden="1" x14ac:dyDescent="0.25">
      <c r="A7097" s="2">
        <v>17</v>
      </c>
      <c r="B7097" s="2">
        <v>2022</v>
      </c>
      <c r="C7097" s="4" t="str">
        <f>INDEX(Index!$B$1:$B$500,MATCH($F7097,Index!$A$1:$A$500,0)
)</f>
        <v>NYG</v>
      </c>
      <c r="D7097" s="4">
        <v>0</v>
      </c>
      <c r="E7097" s="141">
        <f t="shared" si="110"/>
        <v>-0.1075630716003587</v>
      </c>
      <c r="F7097" s="3" t="s">
        <v>15</v>
      </c>
      <c r="G7097" s="3">
        <v>24</v>
      </c>
      <c r="H7097" s="125">
        <v>-0.1075630716003587</v>
      </c>
      <c r="I7097" s="3"/>
      <c r="J7097" s="3"/>
      <c r="K7097" s="3" t="s">
        <v>318</v>
      </c>
      <c r="L7097" s="125">
        <v>3.3161705773380297E-2</v>
      </c>
      <c r="M7097" s="3">
        <v>16</v>
      </c>
      <c r="N7097" s="125">
        <v>0.126138274826053</v>
      </c>
      <c r="O7097" s="3">
        <v>30</v>
      </c>
      <c r="P7097" s="125">
        <v>-1.4586502547686E-2</v>
      </c>
      <c r="Q7097" s="3">
        <v>23</v>
      </c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  <c r="AC7097" s="3"/>
      <c r="AD7097" s="3"/>
    </row>
    <row r="7098" spans="1:30" hidden="1" x14ac:dyDescent="0.25">
      <c r="A7098" s="2">
        <v>17</v>
      </c>
      <c r="B7098" s="2">
        <v>2022</v>
      </c>
      <c r="C7098" s="4" t="str">
        <f>INDEX(Index!$B$1:$B$500,MATCH($F7098,Index!$A$1:$A$500,0)
)</f>
        <v>WAS</v>
      </c>
      <c r="D7098" s="4">
        <v>0</v>
      </c>
      <c r="E7098" s="141">
        <f t="shared" si="110"/>
        <v>-0.11215520382282169</v>
      </c>
      <c r="F7098" s="3" t="s">
        <v>26</v>
      </c>
      <c r="G7098" s="3">
        <v>25</v>
      </c>
      <c r="H7098" s="125">
        <v>-0.11215520382282169</v>
      </c>
      <c r="I7098" s="3"/>
      <c r="J7098" s="3"/>
      <c r="K7098" s="3" t="s">
        <v>256</v>
      </c>
      <c r="L7098" s="125">
        <v>-0.13960826916598901</v>
      </c>
      <c r="M7098" s="3">
        <v>29</v>
      </c>
      <c r="N7098" s="125">
        <v>-9.1049573184682098E-4</v>
      </c>
      <c r="O7098" s="3">
        <v>13</v>
      </c>
      <c r="P7098" s="125">
        <v>2.65425696113205E-2</v>
      </c>
      <c r="Q7098" s="3">
        <v>5</v>
      </c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  <c r="AC7098" s="3"/>
      <c r="AD7098" s="3"/>
    </row>
    <row r="7099" spans="1:30" hidden="1" x14ac:dyDescent="0.25">
      <c r="A7099" s="2">
        <v>17</v>
      </c>
      <c r="B7099" s="2">
        <v>2022</v>
      </c>
      <c r="C7099" s="4" t="str">
        <f>INDEX(Index!$B$1:$B$500,MATCH($F7099,Index!$A$1:$A$500,0)
)</f>
        <v>LAR</v>
      </c>
      <c r="D7099" s="4">
        <v>0</v>
      </c>
      <c r="E7099" s="141">
        <f t="shared" si="110"/>
        <v>-0.13813141633905279</v>
      </c>
      <c r="F7099" s="3" t="s">
        <v>42</v>
      </c>
      <c r="G7099" s="3">
        <v>26</v>
      </c>
      <c r="H7099" s="125">
        <v>-0.13813141633905279</v>
      </c>
      <c r="I7099" s="3"/>
      <c r="J7099" s="3"/>
      <c r="K7099" s="3" t="s">
        <v>212</v>
      </c>
      <c r="L7099" s="125">
        <v>-0.101565570464661</v>
      </c>
      <c r="M7099" s="3">
        <v>26</v>
      </c>
      <c r="N7099" s="125">
        <v>2.26501991618278E-2</v>
      </c>
      <c r="O7099" s="3">
        <v>20</v>
      </c>
      <c r="P7099" s="125">
        <v>-1.3915646712563999E-2</v>
      </c>
      <c r="Q7099" s="3">
        <v>21</v>
      </c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  <c r="AC7099" s="3"/>
      <c r="AD7099" s="3"/>
    </row>
    <row r="7100" spans="1:30" hidden="1" x14ac:dyDescent="0.25">
      <c r="A7100" s="2">
        <v>17</v>
      </c>
      <c r="B7100" s="2">
        <v>2022</v>
      </c>
      <c r="C7100" s="4" t="str">
        <f>INDEX(Index!$B$1:$B$500,MATCH($F7100,Index!$A$1:$A$500,0)
)</f>
        <v>DEN</v>
      </c>
      <c r="D7100" s="4">
        <v>0</v>
      </c>
      <c r="E7100" s="141">
        <f t="shared" si="110"/>
        <v>-0.13983252058319598</v>
      </c>
      <c r="F7100" s="3" t="s">
        <v>39</v>
      </c>
      <c r="G7100" s="3">
        <v>27</v>
      </c>
      <c r="H7100" s="125">
        <v>-0.13983252058319598</v>
      </c>
      <c r="I7100" s="3"/>
      <c r="J7100" s="3"/>
      <c r="K7100" s="3" t="s">
        <v>211</v>
      </c>
      <c r="L7100" s="125">
        <v>-0.14308032030734799</v>
      </c>
      <c r="M7100" s="3">
        <v>30</v>
      </c>
      <c r="N7100" s="125">
        <v>-3.4116316456405997E-2</v>
      </c>
      <c r="O7100" s="3">
        <v>10</v>
      </c>
      <c r="P7100" s="125">
        <v>-3.0868516732253999E-2</v>
      </c>
      <c r="Q7100" s="3">
        <v>28</v>
      </c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  <c r="AC7100" s="3"/>
      <c r="AD7100" s="3"/>
    </row>
    <row r="7101" spans="1:30" hidden="1" x14ac:dyDescent="0.25">
      <c r="A7101" s="2">
        <v>17</v>
      </c>
      <c r="B7101" s="2">
        <v>2022</v>
      </c>
      <c r="C7101" s="4" t="str">
        <f>INDEX(Index!$B$1:$B$500,MATCH($F7101,Index!$A$1:$A$500,0)
)</f>
        <v>MIN</v>
      </c>
      <c r="D7101" s="4">
        <v>0</v>
      </c>
      <c r="E7101" s="141">
        <f t="shared" si="110"/>
        <v>-0.16454060410278271</v>
      </c>
      <c r="F7101" s="3" t="s">
        <v>46</v>
      </c>
      <c r="G7101" s="3">
        <v>28</v>
      </c>
      <c r="H7101" s="125">
        <v>-0.16454060410278271</v>
      </c>
      <c r="I7101" s="3"/>
      <c r="J7101" s="3"/>
      <c r="K7101" s="3" t="s">
        <v>203</v>
      </c>
      <c r="L7101" s="125">
        <v>-6.2945810694566007E-2</v>
      </c>
      <c r="M7101" s="3">
        <v>21</v>
      </c>
      <c r="N7101" s="125">
        <v>5.6296728855947303E-2</v>
      </c>
      <c r="O7101" s="3">
        <v>24</v>
      </c>
      <c r="P7101" s="125">
        <v>-4.5298064552269403E-2</v>
      </c>
      <c r="Q7101" s="3">
        <v>31</v>
      </c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  <c r="AC7101" s="3"/>
      <c r="AD7101" s="3"/>
    </row>
    <row r="7102" spans="1:30" hidden="1" x14ac:dyDescent="0.25">
      <c r="A7102" s="2">
        <v>17</v>
      </c>
      <c r="B7102" s="2">
        <v>2022</v>
      </c>
      <c r="C7102" s="4" t="str">
        <f>INDEX(Index!$B$1:$B$500,MATCH($F7102,Index!$A$1:$A$500,0)
)</f>
        <v>ARI</v>
      </c>
      <c r="D7102" s="4">
        <v>0</v>
      </c>
      <c r="E7102" s="141">
        <f t="shared" si="110"/>
        <v>-0.19403842475091967</v>
      </c>
      <c r="F7102" s="3" t="s">
        <v>23</v>
      </c>
      <c r="G7102" s="3">
        <v>29</v>
      </c>
      <c r="H7102" s="125">
        <v>-0.19403842475091967</v>
      </c>
      <c r="I7102" s="3"/>
      <c r="J7102" s="3"/>
      <c r="K7102" s="3" t="s">
        <v>211</v>
      </c>
      <c r="L7102" s="125">
        <v>-0.119114911401042</v>
      </c>
      <c r="M7102" s="3">
        <v>28</v>
      </c>
      <c r="N7102" s="125">
        <v>6.5582233953859301E-2</v>
      </c>
      <c r="O7102" s="3">
        <v>26</v>
      </c>
      <c r="P7102" s="125">
        <v>-9.3412793960183805E-3</v>
      </c>
      <c r="Q7102" s="3">
        <v>18</v>
      </c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  <c r="AC7102" s="3"/>
      <c r="AD7102" s="3"/>
    </row>
    <row r="7103" spans="1:30" hidden="1" x14ac:dyDescent="0.25">
      <c r="A7103" s="2">
        <v>17</v>
      </c>
      <c r="B7103" s="2">
        <v>2022</v>
      </c>
      <c r="C7103" s="4" t="str">
        <f>INDEX(Index!$B$1:$B$500,MATCH($F7103,Index!$A$1:$A$500,0)
)</f>
        <v>CHI</v>
      </c>
      <c r="D7103" s="4">
        <v>0</v>
      </c>
      <c r="E7103" s="141">
        <f t="shared" si="110"/>
        <v>-0.26595882501251461</v>
      </c>
      <c r="F7103" s="3" t="s">
        <v>64</v>
      </c>
      <c r="G7103" s="3">
        <v>30</v>
      </c>
      <c r="H7103" s="125">
        <v>-0.26595882501251461</v>
      </c>
      <c r="I7103" s="3"/>
      <c r="J7103" s="3"/>
      <c r="K7103" s="3" t="s">
        <v>238</v>
      </c>
      <c r="L7103" s="125">
        <v>-8.7889168295806605E-2</v>
      </c>
      <c r="M7103" s="3">
        <v>23</v>
      </c>
      <c r="N7103" s="125">
        <v>0.17784504842004001</v>
      </c>
      <c r="O7103" s="3">
        <v>32</v>
      </c>
      <c r="P7103" s="125">
        <v>-2.2460829666797499E-4</v>
      </c>
      <c r="Q7103" s="3">
        <v>14</v>
      </c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  <c r="AC7103" s="3"/>
      <c r="AD7103" s="3"/>
    </row>
    <row r="7104" spans="1:30" hidden="1" x14ac:dyDescent="0.25">
      <c r="A7104" s="2">
        <v>17</v>
      </c>
      <c r="B7104" s="2">
        <v>2022</v>
      </c>
      <c r="C7104" s="4" t="str">
        <f>INDEX(Index!$B$1:$B$500,MATCH($F7104,Index!$A$1:$A$500,0)
)</f>
        <v>IND</v>
      </c>
      <c r="D7104" s="4">
        <v>0</v>
      </c>
      <c r="E7104" s="141">
        <f t="shared" si="110"/>
        <v>-0.2858508471424876</v>
      </c>
      <c r="F7104" s="3" t="s">
        <v>35</v>
      </c>
      <c r="G7104" s="3">
        <v>31</v>
      </c>
      <c r="H7104" s="125">
        <v>-0.2858508471424876</v>
      </c>
      <c r="I7104" s="3"/>
      <c r="J7104" s="3"/>
      <c r="K7104" s="3" t="s">
        <v>332</v>
      </c>
      <c r="L7104" s="125">
        <v>-0.26647145216934098</v>
      </c>
      <c r="M7104" s="3">
        <v>32</v>
      </c>
      <c r="N7104" s="125">
        <v>2.0806177349399001E-3</v>
      </c>
      <c r="O7104" s="3">
        <v>14</v>
      </c>
      <c r="P7104" s="125">
        <v>-1.7298777238206699E-2</v>
      </c>
      <c r="Q7104" s="3">
        <v>26</v>
      </c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  <c r="AC7104" s="3"/>
      <c r="AD7104" s="3"/>
    </row>
    <row r="7105" spans="1:30" hidden="1" x14ac:dyDescent="0.25">
      <c r="A7105" s="2">
        <v>17</v>
      </c>
      <c r="B7105" s="2">
        <v>2022</v>
      </c>
      <c r="C7105" s="4" t="str">
        <f>INDEX(Index!$B$1:$B$500,MATCH($F7105,Index!$A$1:$A$500,0)
)</f>
        <v>HOU</v>
      </c>
      <c r="D7105" s="4">
        <v>0</v>
      </c>
      <c r="E7105" s="141">
        <f t="shared" si="110"/>
        <v>-0.29252737704561121</v>
      </c>
      <c r="F7105" s="3" t="s">
        <v>49</v>
      </c>
      <c r="G7105" s="3">
        <v>32</v>
      </c>
      <c r="H7105" s="125">
        <v>-0.29252737704561121</v>
      </c>
      <c r="I7105" s="3"/>
      <c r="J7105" s="3"/>
      <c r="K7105" s="3" t="s">
        <v>340</v>
      </c>
      <c r="L7105" s="125">
        <v>-0.25485727791954599</v>
      </c>
      <c r="M7105" s="3">
        <v>31</v>
      </c>
      <c r="N7105" s="125">
        <v>7.2414872816943504E-2</v>
      </c>
      <c r="O7105" s="3">
        <v>27</v>
      </c>
      <c r="P7105" s="125">
        <v>3.4744773690878299E-2</v>
      </c>
      <c r="Q7105" s="3">
        <v>3</v>
      </c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  <c r="AC7105" s="3"/>
      <c r="AD7105" s="3"/>
    </row>
    <row r="7106" spans="1:30" hidden="1" x14ac:dyDescent="0.25">
      <c r="A7106" s="2">
        <v>18</v>
      </c>
      <c r="B7106" s="2">
        <v>2022</v>
      </c>
      <c r="C7106" s="4" t="str">
        <f>INDEX(Index!$B$1:$B$500,MATCH($F7106,Index!$A$1:$A$500,0)
)</f>
        <v>BUF</v>
      </c>
      <c r="D7106" s="4">
        <v>0</v>
      </c>
      <c r="E7106" s="141">
        <f t="shared" ref="E7106:E7169" si="111">IF(D7106=1,H7106/100,H7106)</f>
        <v>0.38617433110635341</v>
      </c>
      <c r="F7106" s="3" t="s">
        <v>0</v>
      </c>
      <c r="G7106" s="3">
        <v>1</v>
      </c>
      <c r="H7106" s="125">
        <v>0.38617433110635341</v>
      </c>
      <c r="I7106" s="3"/>
      <c r="J7106" s="3"/>
      <c r="K7106" s="3" t="s">
        <v>205</v>
      </c>
      <c r="L7106" s="125">
        <v>0.19779091120705899</v>
      </c>
      <c r="M7106" s="3">
        <v>2</v>
      </c>
      <c r="N7106" s="125">
        <v>-0.141255667159908</v>
      </c>
      <c r="O7106" s="3">
        <v>2</v>
      </c>
      <c r="P7106" s="125">
        <v>4.7127752739386401E-2</v>
      </c>
      <c r="Q7106" s="3">
        <v>1</v>
      </c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  <c r="AC7106" s="3"/>
      <c r="AD7106" s="3"/>
    </row>
    <row r="7107" spans="1:30" hidden="1" x14ac:dyDescent="0.25">
      <c r="A7107" s="2">
        <v>18</v>
      </c>
      <c r="B7107" s="2">
        <v>2022</v>
      </c>
      <c r="C7107" s="4" t="str">
        <f>INDEX(Index!$B$1:$B$500,MATCH($F7107,Index!$A$1:$A$500,0)
)</f>
        <v>PHI</v>
      </c>
      <c r="D7107" s="4">
        <v>0</v>
      </c>
      <c r="E7107" s="141">
        <f t="shared" si="111"/>
        <v>0.27810663237976108</v>
      </c>
      <c r="F7107" s="3" t="s">
        <v>7</v>
      </c>
      <c r="G7107" s="3">
        <v>2</v>
      </c>
      <c r="H7107" s="125">
        <v>0.27810663237976108</v>
      </c>
      <c r="I7107" s="3"/>
      <c r="J7107" s="3"/>
      <c r="K7107" s="3" t="s">
        <v>359</v>
      </c>
      <c r="L7107" s="125">
        <v>0.13985678481362801</v>
      </c>
      <c r="M7107" s="3">
        <v>3</v>
      </c>
      <c r="N7107" s="125">
        <v>-0.133051078366165</v>
      </c>
      <c r="O7107" s="3">
        <v>3</v>
      </c>
      <c r="P7107" s="125">
        <v>5.1987691999680697E-3</v>
      </c>
      <c r="Q7107" s="3">
        <v>13</v>
      </c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  <c r="AC7107" s="3"/>
      <c r="AD7107" s="3"/>
    </row>
    <row r="7108" spans="1:30" hidden="1" x14ac:dyDescent="0.25">
      <c r="A7108" s="2">
        <v>18</v>
      </c>
      <c r="B7108" s="2">
        <v>2022</v>
      </c>
      <c r="C7108" s="4" t="str">
        <f>INDEX(Index!$B$1:$B$500,MATCH($F7108,Index!$A$1:$A$500,0)
)</f>
        <v>SF</v>
      </c>
      <c r="D7108" s="4">
        <v>0</v>
      </c>
      <c r="E7108" s="141">
        <f t="shared" si="111"/>
        <v>0.27077549176020727</v>
      </c>
      <c r="F7108" s="3" t="s">
        <v>1</v>
      </c>
      <c r="G7108" s="3">
        <v>3</v>
      </c>
      <c r="H7108" s="125">
        <v>0.27077549176020727</v>
      </c>
      <c r="I7108" s="3"/>
      <c r="J7108" s="3"/>
      <c r="K7108" s="3" t="s">
        <v>343</v>
      </c>
      <c r="L7108" s="125">
        <v>0.120093863701374</v>
      </c>
      <c r="M7108" s="3">
        <v>5</v>
      </c>
      <c r="N7108" s="125">
        <v>-0.148272327777663</v>
      </c>
      <c r="O7108" s="3">
        <v>1</v>
      </c>
      <c r="P7108" s="125">
        <v>2.4093002811702798E-3</v>
      </c>
      <c r="Q7108" s="3">
        <v>15</v>
      </c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  <c r="AC7108" s="3"/>
      <c r="AD7108" s="3"/>
    </row>
    <row r="7109" spans="1:30" hidden="1" x14ac:dyDescent="0.25">
      <c r="A7109" s="2">
        <v>18</v>
      </c>
      <c r="B7109" s="2">
        <v>2022</v>
      </c>
      <c r="C7109" s="4" t="str">
        <f>INDEX(Index!$B$1:$B$500,MATCH($F7109,Index!$A$1:$A$500,0)
)</f>
        <v>KC</v>
      </c>
      <c r="D7109" s="4">
        <v>0</v>
      </c>
      <c r="E7109" s="141">
        <f t="shared" si="111"/>
        <v>0.26799972708072817</v>
      </c>
      <c r="F7109" s="3" t="s">
        <v>5</v>
      </c>
      <c r="G7109" s="3">
        <v>4</v>
      </c>
      <c r="H7109" s="125">
        <v>0.26799972708072817</v>
      </c>
      <c r="I7109" s="3"/>
      <c r="J7109" s="3"/>
      <c r="K7109" s="3" t="s">
        <v>359</v>
      </c>
      <c r="L7109" s="125">
        <v>0.25625271053291798</v>
      </c>
      <c r="M7109" s="3">
        <v>1</v>
      </c>
      <c r="N7109" s="125">
        <v>-2.0394830270412299E-2</v>
      </c>
      <c r="O7109" s="3">
        <v>14</v>
      </c>
      <c r="P7109" s="125">
        <v>-8.6478137226020692E-3</v>
      </c>
      <c r="Q7109" s="3">
        <v>19</v>
      </c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  <c r="AC7109" s="3"/>
      <c r="AD7109" s="3"/>
    </row>
    <row r="7110" spans="1:30" hidden="1" x14ac:dyDescent="0.25">
      <c r="A7110" s="2">
        <v>18</v>
      </c>
      <c r="B7110" s="2">
        <v>2022</v>
      </c>
      <c r="C7110" s="4" t="str">
        <f>INDEX(Index!$B$1:$B$500,MATCH($F7110,Index!$A$1:$A$500,0)
)</f>
        <v>BAL</v>
      </c>
      <c r="D7110" s="4">
        <v>0</v>
      </c>
      <c r="E7110" s="141">
        <f t="shared" si="111"/>
        <v>0.21037400954966481</v>
      </c>
      <c r="F7110" s="3" t="s">
        <v>18</v>
      </c>
      <c r="G7110" s="3">
        <v>5</v>
      </c>
      <c r="H7110" s="125">
        <v>0.21037400954966481</v>
      </c>
      <c r="I7110" s="3"/>
      <c r="J7110" s="3"/>
      <c r="K7110" s="3" t="s">
        <v>344</v>
      </c>
      <c r="L7110" s="125">
        <v>7.9314364348275906E-2</v>
      </c>
      <c r="M7110" s="3">
        <v>9</v>
      </c>
      <c r="N7110" s="125">
        <v>-9.1180609808966001E-2</v>
      </c>
      <c r="O7110" s="3">
        <v>8</v>
      </c>
      <c r="P7110" s="125">
        <v>3.98790353924229E-2</v>
      </c>
      <c r="Q7110" s="3">
        <v>3</v>
      </c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  <c r="AC7110" s="3"/>
      <c r="AD7110" s="3"/>
    </row>
    <row r="7111" spans="1:30" hidden="1" x14ac:dyDescent="0.25">
      <c r="A7111" s="2">
        <v>18</v>
      </c>
      <c r="B7111" s="2">
        <v>2022</v>
      </c>
      <c r="C7111" s="4" t="str">
        <f>INDEX(Index!$B$1:$B$500,MATCH($F7111,Index!$A$1:$A$500,0)
)</f>
        <v>CIN</v>
      </c>
      <c r="D7111" s="4">
        <v>0</v>
      </c>
      <c r="E7111" s="141">
        <f t="shared" si="111"/>
        <v>0.20890835815299713</v>
      </c>
      <c r="F7111" s="3" t="s">
        <v>24</v>
      </c>
      <c r="G7111" s="3">
        <v>6</v>
      </c>
      <c r="H7111" s="125">
        <v>0.20890835815299713</v>
      </c>
      <c r="I7111" s="3"/>
      <c r="J7111" s="3"/>
      <c r="K7111" s="3" t="s">
        <v>203</v>
      </c>
      <c r="L7111" s="125">
        <v>0.121092430699814</v>
      </c>
      <c r="M7111" s="3">
        <v>4</v>
      </c>
      <c r="N7111" s="125">
        <v>-9.2862374626754798E-2</v>
      </c>
      <c r="O7111" s="3">
        <v>7</v>
      </c>
      <c r="P7111" s="125">
        <v>-5.04644717357167E-3</v>
      </c>
      <c r="Q7111" s="3">
        <v>18</v>
      </c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  <c r="AC7111" s="3"/>
      <c r="AD7111" s="3"/>
    </row>
    <row r="7112" spans="1:30" hidden="1" x14ac:dyDescent="0.25">
      <c r="A7112" s="2">
        <v>18</v>
      </c>
      <c r="B7112" s="2">
        <v>2022</v>
      </c>
      <c r="C7112" s="4" t="str">
        <f>INDEX(Index!$B$1:$B$500,MATCH($F7112,Index!$A$1:$A$500,0)
)</f>
        <v>DAL</v>
      </c>
      <c r="D7112" s="4">
        <v>0</v>
      </c>
      <c r="E7112" s="141">
        <f t="shared" si="111"/>
        <v>0.15955670777442488</v>
      </c>
      <c r="F7112" s="3" t="s">
        <v>3</v>
      </c>
      <c r="G7112" s="3">
        <v>7</v>
      </c>
      <c r="H7112" s="125">
        <v>0.15955670777442488</v>
      </c>
      <c r="I7112" s="3"/>
      <c r="J7112" s="3"/>
      <c r="K7112" s="3" t="s">
        <v>341</v>
      </c>
      <c r="L7112" s="125">
        <v>3.55034999041225E-2</v>
      </c>
      <c r="M7112" s="3">
        <v>14</v>
      </c>
      <c r="N7112" s="125">
        <v>-0.10637437879493999</v>
      </c>
      <c r="O7112" s="3">
        <v>4</v>
      </c>
      <c r="P7112" s="125">
        <v>1.76788290753624E-2</v>
      </c>
      <c r="Q7112" s="3">
        <v>10</v>
      </c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  <c r="AC7112" s="3"/>
      <c r="AD7112" s="3"/>
    </row>
    <row r="7113" spans="1:30" hidden="1" x14ac:dyDescent="0.25">
      <c r="A7113" s="2">
        <v>18</v>
      </c>
      <c r="B7113" s="2">
        <v>2022</v>
      </c>
      <c r="C7113" s="4" t="str">
        <f>INDEX(Index!$B$1:$B$500,MATCH($F7113,Index!$A$1:$A$500,0)
)</f>
        <v>MIA</v>
      </c>
      <c r="D7113" s="4">
        <v>0</v>
      </c>
      <c r="E7113" s="141">
        <f t="shared" si="111"/>
        <v>8.7849517051574816E-2</v>
      </c>
      <c r="F7113" s="3" t="s">
        <v>4</v>
      </c>
      <c r="G7113" s="3">
        <v>8</v>
      </c>
      <c r="H7113" s="125">
        <v>8.7849517051574816E-2</v>
      </c>
      <c r="I7113" s="3"/>
      <c r="J7113" s="3"/>
      <c r="K7113" s="3" t="s">
        <v>346</v>
      </c>
      <c r="L7113" s="125">
        <v>0.11968348672502301</v>
      </c>
      <c r="M7113" s="3">
        <v>6</v>
      </c>
      <c r="N7113" s="125">
        <v>7.5301951032160405E-4</v>
      </c>
      <c r="O7113" s="3">
        <v>15</v>
      </c>
      <c r="P7113" s="125">
        <v>-3.1080950163126599E-2</v>
      </c>
      <c r="Q7113" s="3">
        <v>28</v>
      </c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  <c r="AC7113" s="3"/>
      <c r="AD7113" s="3"/>
    </row>
    <row r="7114" spans="1:30" hidden="1" x14ac:dyDescent="0.25">
      <c r="A7114" s="2">
        <v>18</v>
      </c>
      <c r="B7114" s="2">
        <v>2022</v>
      </c>
      <c r="C7114" s="4" t="str">
        <f>INDEX(Index!$B$1:$B$500,MATCH($F7114,Index!$A$1:$A$500,0)
)</f>
        <v>DET</v>
      </c>
      <c r="D7114" s="4">
        <v>0</v>
      </c>
      <c r="E7114" s="141">
        <f t="shared" si="111"/>
        <v>5.735333899987359E-2</v>
      </c>
      <c r="F7114" s="3" t="s">
        <v>21</v>
      </c>
      <c r="G7114" s="3">
        <v>9</v>
      </c>
      <c r="H7114" s="125">
        <v>5.735333899987359E-2</v>
      </c>
      <c r="I7114" s="3"/>
      <c r="J7114" s="3"/>
      <c r="K7114" s="3" t="s">
        <v>346</v>
      </c>
      <c r="L7114" s="125">
        <v>0.11196615009215199</v>
      </c>
      <c r="M7114" s="3">
        <v>7</v>
      </c>
      <c r="N7114" s="125">
        <v>7.2487930760567101E-2</v>
      </c>
      <c r="O7114" s="3">
        <v>27</v>
      </c>
      <c r="P7114" s="125">
        <v>1.78751196682887E-2</v>
      </c>
      <c r="Q7114" s="3">
        <v>9</v>
      </c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3"/>
      <c r="AC7114" s="3"/>
      <c r="AD7114" s="3"/>
    </row>
    <row r="7115" spans="1:30" hidden="1" x14ac:dyDescent="0.25">
      <c r="A7115" s="2">
        <v>18</v>
      </c>
      <c r="B7115" s="2">
        <v>2022</v>
      </c>
      <c r="C7115" s="4" t="str">
        <f>INDEX(Index!$B$1:$B$500,MATCH($F7115,Index!$A$1:$A$500,0)
)</f>
        <v>CLE</v>
      </c>
      <c r="D7115" s="4">
        <v>0</v>
      </c>
      <c r="E7115" s="141">
        <f t="shared" si="111"/>
        <v>5.454223559443637E-2</v>
      </c>
      <c r="F7115" s="3" t="s">
        <v>10</v>
      </c>
      <c r="G7115" s="3">
        <v>10</v>
      </c>
      <c r="H7115" s="125">
        <v>5.454223559443637E-2</v>
      </c>
      <c r="I7115" s="3"/>
      <c r="J7115" s="3"/>
      <c r="K7115" s="3" t="s">
        <v>345</v>
      </c>
      <c r="L7115" s="125">
        <v>5.7568567759739203E-2</v>
      </c>
      <c r="M7115" s="3">
        <v>11</v>
      </c>
      <c r="N7115" s="125">
        <v>7.5877216343356903E-3</v>
      </c>
      <c r="O7115" s="3">
        <v>16</v>
      </c>
      <c r="P7115" s="125">
        <v>4.5613894690328498E-3</v>
      </c>
      <c r="Q7115" s="3">
        <v>14</v>
      </c>
      <c r="R7115" s="3"/>
      <c r="S7115" s="3"/>
      <c r="T7115" s="3"/>
      <c r="U7115" s="3"/>
      <c r="V7115" s="3"/>
      <c r="W7115" s="3"/>
      <c r="X7115" s="3"/>
      <c r="Y7115" s="3"/>
      <c r="Z7115" s="3"/>
      <c r="AA7115" s="3"/>
      <c r="AB7115" s="3"/>
      <c r="AC7115" s="3"/>
      <c r="AD7115" s="3"/>
    </row>
    <row r="7116" spans="1:30" hidden="1" x14ac:dyDescent="0.25">
      <c r="A7116" s="2">
        <v>18</v>
      </c>
      <c r="B7116" s="2">
        <v>2022</v>
      </c>
      <c r="C7116" s="4" t="str">
        <f>INDEX(Index!$B$1:$B$500,MATCH($F7116,Index!$A$1:$A$500,0)
)</f>
        <v>SEA</v>
      </c>
      <c r="D7116" s="4">
        <v>0</v>
      </c>
      <c r="E7116" s="141">
        <f t="shared" si="111"/>
        <v>5.1480514373948398E-2</v>
      </c>
      <c r="F7116" s="3" t="s">
        <v>30</v>
      </c>
      <c r="G7116" s="3">
        <v>11</v>
      </c>
      <c r="H7116" s="125">
        <v>5.1480514373948398E-2</v>
      </c>
      <c r="I7116" s="3"/>
      <c r="J7116" s="3"/>
      <c r="K7116" s="3" t="s">
        <v>346</v>
      </c>
      <c r="L7116" s="125">
        <v>4.76381696928629E-2</v>
      </c>
      <c r="M7116" s="3">
        <v>13</v>
      </c>
      <c r="N7116" s="125">
        <v>3.4766942020798899E-2</v>
      </c>
      <c r="O7116" s="3">
        <v>22</v>
      </c>
      <c r="P7116" s="125">
        <v>3.8609286701884397E-2</v>
      </c>
      <c r="Q7116" s="3">
        <v>4</v>
      </c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  <c r="AC7116" s="3"/>
      <c r="AD7116" s="3"/>
    </row>
    <row r="7117" spans="1:30" hidden="1" x14ac:dyDescent="0.25">
      <c r="A7117" s="2">
        <v>18</v>
      </c>
      <c r="B7117" s="2">
        <v>2022</v>
      </c>
      <c r="C7117" s="4" t="str">
        <f>INDEX(Index!$B$1:$B$500,MATCH($F7117,Index!$A$1:$A$500,0)
)</f>
        <v>JAX</v>
      </c>
      <c r="D7117" s="4">
        <v>0</v>
      </c>
      <c r="E7117" s="141">
        <f t="shared" si="111"/>
        <v>2.8969964808893602E-2</v>
      </c>
      <c r="F7117" s="3" t="s">
        <v>12</v>
      </c>
      <c r="G7117" s="3">
        <v>12</v>
      </c>
      <c r="H7117" s="125">
        <v>2.8969964808893602E-2</v>
      </c>
      <c r="I7117" s="3"/>
      <c r="J7117" s="3"/>
      <c r="K7117" s="3" t="s">
        <v>346</v>
      </c>
      <c r="L7117" s="125">
        <v>5.99565451449953E-2</v>
      </c>
      <c r="M7117" s="3">
        <v>10</v>
      </c>
      <c r="N7117" s="125">
        <v>4.7641934329853898E-2</v>
      </c>
      <c r="O7117" s="3">
        <v>23</v>
      </c>
      <c r="P7117" s="125">
        <v>1.66553539937522E-2</v>
      </c>
      <c r="Q7117" s="3">
        <v>11</v>
      </c>
      <c r="R7117" s="3"/>
      <c r="S7117" s="3"/>
      <c r="T7117" s="3"/>
      <c r="U7117" s="3"/>
      <c r="V7117" s="3"/>
      <c r="W7117" s="3"/>
      <c r="X7117" s="3"/>
      <c r="Y7117" s="3"/>
      <c r="Z7117" s="3"/>
      <c r="AA7117" s="3"/>
      <c r="AB7117" s="3"/>
      <c r="AC7117" s="3"/>
      <c r="AD7117" s="3"/>
    </row>
    <row r="7118" spans="1:30" hidden="1" x14ac:dyDescent="0.25">
      <c r="A7118" s="2">
        <v>18</v>
      </c>
      <c r="B7118" s="2">
        <v>2022</v>
      </c>
      <c r="C7118" s="4" t="str">
        <f>INDEX(Index!$B$1:$B$500,MATCH($F7118,Index!$A$1:$A$500,0)
)</f>
        <v>PIT</v>
      </c>
      <c r="D7118" s="4">
        <v>0</v>
      </c>
      <c r="E7118" s="141">
        <f t="shared" si="111"/>
        <v>2.0469405885913405E-2</v>
      </c>
      <c r="F7118" s="3" t="s">
        <v>32</v>
      </c>
      <c r="G7118" s="3">
        <v>13</v>
      </c>
      <c r="H7118" s="125">
        <v>2.0469405885913405E-2</v>
      </c>
      <c r="I7118" s="3"/>
      <c r="J7118" s="3"/>
      <c r="K7118" s="3" t="s">
        <v>346</v>
      </c>
      <c r="L7118" s="125">
        <v>1.49290226657363E-2</v>
      </c>
      <c r="M7118" s="3">
        <v>17</v>
      </c>
      <c r="N7118" s="125">
        <v>-2.98348197905061E-2</v>
      </c>
      <c r="O7118" s="3">
        <v>12</v>
      </c>
      <c r="P7118" s="125">
        <v>-2.4294436570328998E-2</v>
      </c>
      <c r="Q7118" s="3">
        <v>27</v>
      </c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  <c r="AC7118" s="3"/>
      <c r="AD7118" s="3"/>
    </row>
    <row r="7119" spans="1:30" hidden="1" x14ac:dyDescent="0.25">
      <c r="A7119" s="2">
        <v>18</v>
      </c>
      <c r="B7119" s="2">
        <v>2022</v>
      </c>
      <c r="C7119" s="4" t="str">
        <f>INDEX(Index!$B$1:$B$500,MATCH($F7119,Index!$A$1:$A$500,0)
)</f>
        <v>TB</v>
      </c>
      <c r="D7119" s="4">
        <v>0</v>
      </c>
      <c r="E7119" s="141">
        <f t="shared" si="111"/>
        <v>6.6910961579398909E-3</v>
      </c>
      <c r="F7119" s="3" t="s">
        <v>38</v>
      </c>
      <c r="G7119" s="3">
        <v>14</v>
      </c>
      <c r="H7119" s="125">
        <v>6.6910961579398909E-3</v>
      </c>
      <c r="I7119" s="3"/>
      <c r="J7119" s="3"/>
      <c r="K7119" s="3" t="s">
        <v>347</v>
      </c>
      <c r="L7119" s="125">
        <v>6.0180263318036897E-3</v>
      </c>
      <c r="M7119" s="3">
        <v>18</v>
      </c>
      <c r="N7119" s="125">
        <v>-4.0442028265086097E-2</v>
      </c>
      <c r="O7119" s="3">
        <v>11</v>
      </c>
      <c r="P7119" s="125">
        <v>-3.9768958438949897E-2</v>
      </c>
      <c r="Q7119" s="3">
        <v>31</v>
      </c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  <c r="AC7119" s="3"/>
      <c r="AD7119" s="3"/>
    </row>
    <row r="7120" spans="1:30" hidden="1" x14ac:dyDescent="0.25">
      <c r="A7120" s="2">
        <v>18</v>
      </c>
      <c r="B7120" s="2">
        <v>2022</v>
      </c>
      <c r="C7120" s="4" t="str">
        <f>INDEX(Index!$B$1:$B$500,MATCH($F7120,Index!$A$1:$A$500,0)
)</f>
        <v>GB</v>
      </c>
      <c r="D7120" s="4">
        <v>0</v>
      </c>
      <c r="E7120" s="141">
        <f t="shared" si="111"/>
        <v>-7.9808833773431578E-3</v>
      </c>
      <c r="F7120" s="3" t="s">
        <v>20</v>
      </c>
      <c r="G7120" s="3">
        <v>15</v>
      </c>
      <c r="H7120" s="125">
        <v>-7.9808833773431578E-3</v>
      </c>
      <c r="I7120" s="3"/>
      <c r="J7120" s="3"/>
      <c r="K7120" s="3" t="s">
        <v>347</v>
      </c>
      <c r="L7120" s="125">
        <v>5.7408303707942303E-2</v>
      </c>
      <c r="M7120" s="3">
        <v>12</v>
      </c>
      <c r="N7120" s="125">
        <v>6.0833263754774401E-2</v>
      </c>
      <c r="O7120" s="3">
        <v>25</v>
      </c>
      <c r="P7120" s="125">
        <v>-4.5559233305110603E-3</v>
      </c>
      <c r="Q7120" s="3">
        <v>17</v>
      </c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  <c r="AC7120" s="3"/>
      <c r="AD7120" s="3"/>
    </row>
    <row r="7121" spans="1:30" hidden="1" x14ac:dyDescent="0.25">
      <c r="A7121" s="2">
        <v>18</v>
      </c>
      <c r="B7121" s="2">
        <v>2022</v>
      </c>
      <c r="C7121" s="4" t="str">
        <f>INDEX(Index!$B$1:$B$500,MATCH($F7121,Index!$A$1:$A$500,0)
)</f>
        <v>NE</v>
      </c>
      <c r="D7121" s="4">
        <v>0</v>
      </c>
      <c r="E7121" s="141">
        <f t="shared" si="111"/>
        <v>-1.2336639037081501E-2</v>
      </c>
      <c r="F7121" s="3" t="s">
        <v>17</v>
      </c>
      <c r="G7121" s="3">
        <v>16</v>
      </c>
      <c r="H7121" s="125">
        <v>-1.2336639037081501E-2</v>
      </c>
      <c r="I7121" s="3"/>
      <c r="J7121" s="3"/>
      <c r="K7121" s="3" t="s">
        <v>347</v>
      </c>
      <c r="L7121" s="125">
        <v>-7.5861487669975095E-2</v>
      </c>
      <c r="M7121" s="3">
        <v>23</v>
      </c>
      <c r="N7121" s="125">
        <v>-0.106087568299575</v>
      </c>
      <c r="O7121" s="3">
        <v>5</v>
      </c>
      <c r="P7121" s="125">
        <v>-4.2562719666681403E-2</v>
      </c>
      <c r="Q7121" s="3">
        <v>32</v>
      </c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  <c r="AC7121" s="3"/>
      <c r="AD7121" s="3"/>
    </row>
    <row r="7122" spans="1:30" hidden="1" x14ac:dyDescent="0.25">
      <c r="A7122" s="2">
        <v>18</v>
      </c>
      <c r="B7122" s="2">
        <v>2022</v>
      </c>
      <c r="C7122" s="4" t="str">
        <f>INDEX(Index!$B$1:$B$500,MATCH($F7122,Index!$A$1:$A$500,0)
)</f>
        <v>LAC</v>
      </c>
      <c r="D7122" s="4">
        <v>0</v>
      </c>
      <c r="E7122" s="141">
        <f t="shared" si="111"/>
        <v>-1.4266366274597056E-2</v>
      </c>
      <c r="F7122" s="3" t="s">
        <v>28</v>
      </c>
      <c r="G7122" s="3">
        <v>17</v>
      </c>
      <c r="H7122" s="125">
        <v>-1.4266366274597056E-2</v>
      </c>
      <c r="I7122" s="3"/>
      <c r="J7122" s="3"/>
      <c r="K7122" s="3" t="s">
        <v>344</v>
      </c>
      <c r="L7122" s="125">
        <v>-4.25721258874346E-3</v>
      </c>
      <c r="M7122" s="3">
        <v>19</v>
      </c>
      <c r="N7122" s="125">
        <v>3.1532783913296197E-2</v>
      </c>
      <c r="O7122" s="3">
        <v>21</v>
      </c>
      <c r="P7122" s="125">
        <v>2.1523630227442601E-2</v>
      </c>
      <c r="Q7122" s="3">
        <v>6</v>
      </c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  <c r="AC7122" s="3"/>
      <c r="AD7122" s="3"/>
    </row>
    <row r="7123" spans="1:30" hidden="1" x14ac:dyDescent="0.25">
      <c r="A7123" s="2">
        <v>18</v>
      </c>
      <c r="B7123" s="2">
        <v>2022</v>
      </c>
      <c r="C7123" s="4" t="str">
        <f>INDEX(Index!$B$1:$B$500,MATCH($F7123,Index!$A$1:$A$500,0)
)</f>
        <v>NO</v>
      </c>
      <c r="D7123" s="4">
        <v>0</v>
      </c>
      <c r="E7123" s="141">
        <f t="shared" si="111"/>
        <v>-3.2478159246752798E-2</v>
      </c>
      <c r="F7123" s="3" t="s">
        <v>27</v>
      </c>
      <c r="G7123" s="3">
        <v>18</v>
      </c>
      <c r="H7123" s="125">
        <v>-3.2478159246752798E-2</v>
      </c>
      <c r="I7123" s="3"/>
      <c r="J7123" s="3"/>
      <c r="K7123" s="3" t="s">
        <v>345</v>
      </c>
      <c r="L7123" s="125">
        <v>-6.8189114855824295E-2</v>
      </c>
      <c r="M7123" s="3">
        <v>22</v>
      </c>
      <c r="N7123" s="125">
        <v>-5.1306635059463299E-2</v>
      </c>
      <c r="O7123" s="3">
        <v>9</v>
      </c>
      <c r="P7123" s="125">
        <v>-1.55956794503918E-2</v>
      </c>
      <c r="Q7123" s="3">
        <v>25</v>
      </c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  <c r="AC7123" s="3"/>
      <c r="AD7123" s="3"/>
    </row>
    <row r="7124" spans="1:30" hidden="1" x14ac:dyDescent="0.25">
      <c r="A7124" s="2">
        <v>18</v>
      </c>
      <c r="B7124" s="2">
        <v>2022</v>
      </c>
      <c r="C7124" s="4" t="str">
        <f>INDEX(Index!$B$1:$B$500,MATCH($F7124,Index!$A$1:$A$500,0)
)</f>
        <v>ATL</v>
      </c>
      <c r="D7124" s="4">
        <v>0</v>
      </c>
      <c r="E7124" s="141">
        <f t="shared" si="111"/>
        <v>-4.0496179995996098E-2</v>
      </c>
      <c r="F7124" s="3" t="s">
        <v>43</v>
      </c>
      <c r="G7124" s="3">
        <v>19</v>
      </c>
      <c r="H7124" s="125">
        <v>-4.0496179995996098E-2</v>
      </c>
      <c r="I7124" s="3"/>
      <c r="J7124" s="3"/>
      <c r="K7124" s="3" t="s">
        <v>345</v>
      </c>
      <c r="L7124" s="125">
        <v>7.9726660406586797E-2</v>
      </c>
      <c r="M7124" s="3">
        <v>8</v>
      </c>
      <c r="N7124" s="125">
        <v>0.14482382268162899</v>
      </c>
      <c r="O7124" s="3">
        <v>31</v>
      </c>
      <c r="P7124" s="125">
        <v>2.4600982279046099E-2</v>
      </c>
      <c r="Q7124" s="3">
        <v>5</v>
      </c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3"/>
      <c r="AD7124" s="3"/>
    </row>
    <row r="7125" spans="1:30" hidden="1" x14ac:dyDescent="0.25">
      <c r="A7125" s="2">
        <v>18</v>
      </c>
      <c r="B7125" s="2">
        <v>2022</v>
      </c>
      <c r="C7125" s="4" t="str">
        <f>INDEX(Index!$B$1:$B$500,MATCH($F7125,Index!$A$1:$A$500,0)
)</f>
        <v>NYJ</v>
      </c>
      <c r="D7125" s="4">
        <v>0</v>
      </c>
      <c r="E7125" s="141">
        <f t="shared" si="111"/>
        <v>-4.7075306003000902E-2</v>
      </c>
      <c r="F7125" s="3" t="s">
        <v>9</v>
      </c>
      <c r="G7125" s="3">
        <v>20</v>
      </c>
      <c r="H7125" s="125">
        <v>-4.7075306003000902E-2</v>
      </c>
      <c r="I7125" s="3"/>
      <c r="J7125" s="3"/>
      <c r="K7125" s="3" t="s">
        <v>345</v>
      </c>
      <c r="L7125" s="125">
        <v>-0.132056705738365</v>
      </c>
      <c r="M7125" s="3">
        <v>29</v>
      </c>
      <c r="N7125" s="125">
        <v>-9.5329958684474705E-2</v>
      </c>
      <c r="O7125" s="3">
        <v>6</v>
      </c>
      <c r="P7125" s="125">
        <v>-1.03485589491106E-2</v>
      </c>
      <c r="Q7125" s="3">
        <v>21</v>
      </c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  <c r="AC7125" s="3"/>
      <c r="AD7125" s="3"/>
    </row>
    <row r="7126" spans="1:30" hidden="1" x14ac:dyDescent="0.25">
      <c r="A7126" s="2">
        <v>18</v>
      </c>
      <c r="B7126" s="2">
        <v>2022</v>
      </c>
      <c r="C7126" s="4" t="str">
        <f>INDEX(Index!$B$1:$B$500,MATCH($F7126,Index!$A$1:$A$500,0)
)</f>
        <v>LV</v>
      </c>
      <c r="D7126" s="4">
        <v>0</v>
      </c>
      <c r="E7126" s="141">
        <f t="shared" si="111"/>
        <v>-6.5240938020681288E-2</v>
      </c>
      <c r="F7126" s="3" t="s">
        <v>53</v>
      </c>
      <c r="G7126" s="3">
        <v>21</v>
      </c>
      <c r="H7126" s="125">
        <v>-6.5240938020681288E-2</v>
      </c>
      <c r="I7126" s="3"/>
      <c r="J7126" s="3"/>
      <c r="K7126" s="3" t="s">
        <v>348</v>
      </c>
      <c r="L7126" s="125">
        <v>3.0204782591252598E-2</v>
      </c>
      <c r="M7126" s="3">
        <v>15</v>
      </c>
      <c r="N7126" s="125">
        <v>0.10655071176604999</v>
      </c>
      <c r="O7126" s="3">
        <v>29</v>
      </c>
      <c r="P7126" s="125">
        <v>1.11049911541161E-2</v>
      </c>
      <c r="Q7126" s="3">
        <v>12</v>
      </c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  <c r="AC7126" s="3"/>
      <c r="AD7126" s="3"/>
    </row>
    <row r="7127" spans="1:30" hidden="1" x14ac:dyDescent="0.25">
      <c r="A7127" s="2">
        <v>18</v>
      </c>
      <c r="B7127" s="2">
        <v>2022</v>
      </c>
      <c r="C7127" s="4" t="str">
        <f>INDEX(Index!$B$1:$B$500,MATCH($F7127,Index!$A$1:$A$500,0)
)</f>
        <v>WAS</v>
      </c>
      <c r="D7127" s="4">
        <v>0</v>
      </c>
      <c r="E7127" s="141">
        <f t="shared" si="111"/>
        <v>-7.4637582727614393E-2</v>
      </c>
      <c r="F7127" s="3" t="s">
        <v>26</v>
      </c>
      <c r="G7127" s="3">
        <v>22</v>
      </c>
      <c r="H7127" s="125">
        <v>-7.4637582727614393E-2</v>
      </c>
      <c r="I7127" s="3"/>
      <c r="J7127" s="3"/>
      <c r="K7127" s="3" t="s">
        <v>360</v>
      </c>
      <c r="L7127" s="125">
        <v>-0.13883710520576401</v>
      </c>
      <c r="M7127" s="3">
        <v>30</v>
      </c>
      <c r="N7127" s="125">
        <v>-4.3716649877895801E-2</v>
      </c>
      <c r="O7127" s="3">
        <v>10</v>
      </c>
      <c r="P7127" s="125">
        <v>2.0482872600253801E-2</v>
      </c>
      <c r="Q7127" s="3">
        <v>7</v>
      </c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  <c r="AC7127" s="3"/>
      <c r="AD7127" s="3"/>
    </row>
    <row r="7128" spans="1:30" hidden="1" x14ac:dyDescent="0.25">
      <c r="A7128" s="2">
        <v>18</v>
      </c>
      <c r="B7128" s="2">
        <v>2022</v>
      </c>
      <c r="C7128" s="4" t="str">
        <f>INDEX(Index!$B$1:$B$500,MATCH($F7128,Index!$A$1:$A$500,0)
)</f>
        <v>NYG</v>
      </c>
      <c r="D7128" s="4">
        <v>0</v>
      </c>
      <c r="E7128" s="141">
        <f t="shared" si="111"/>
        <v>-9.6341243148624495E-2</v>
      </c>
      <c r="F7128" s="3" t="s">
        <v>15</v>
      </c>
      <c r="G7128" s="3">
        <v>23</v>
      </c>
      <c r="H7128" s="125">
        <v>-9.6341243148624495E-2</v>
      </c>
      <c r="I7128" s="3"/>
      <c r="J7128" s="3"/>
      <c r="K7128" s="3" t="s">
        <v>349</v>
      </c>
      <c r="L7128" s="125">
        <v>2.5156081204257899E-2</v>
      </c>
      <c r="M7128" s="3">
        <v>16</v>
      </c>
      <c r="N7128" s="125">
        <v>0.10944805328870499</v>
      </c>
      <c r="O7128" s="3">
        <v>30</v>
      </c>
      <c r="P7128" s="125">
        <v>-1.20492710641774E-2</v>
      </c>
      <c r="Q7128" s="3">
        <v>22</v>
      </c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  <c r="AC7128" s="3"/>
      <c r="AD7128" s="3"/>
    </row>
    <row r="7129" spans="1:30" hidden="1" x14ac:dyDescent="0.25">
      <c r="A7129" s="2">
        <v>18</v>
      </c>
      <c r="B7129" s="2">
        <v>2022</v>
      </c>
      <c r="C7129" s="4" t="str">
        <f>INDEX(Index!$B$1:$B$500,MATCH($F7129,Index!$A$1:$A$500,0)
)</f>
        <v>TEN</v>
      </c>
      <c r="D7129" s="4">
        <v>0</v>
      </c>
      <c r="E7129" s="141">
        <f t="shared" si="111"/>
        <v>-9.7933788863809601E-2</v>
      </c>
      <c r="F7129" s="3" t="s">
        <v>45</v>
      </c>
      <c r="G7129" s="3">
        <v>24</v>
      </c>
      <c r="H7129" s="125">
        <v>-9.7933788863809601E-2</v>
      </c>
      <c r="I7129" s="3"/>
      <c r="J7129" s="3"/>
      <c r="K7129" s="3" t="s">
        <v>345</v>
      </c>
      <c r="L7129" s="125">
        <v>-6.5272081932069306E-2</v>
      </c>
      <c r="M7129" s="3">
        <v>21</v>
      </c>
      <c r="N7129" s="125">
        <v>1.7217586253120299E-2</v>
      </c>
      <c r="O7129" s="3">
        <v>19</v>
      </c>
      <c r="P7129" s="125">
        <v>-1.5444120678619999E-2</v>
      </c>
      <c r="Q7129" s="3">
        <v>24</v>
      </c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  <c r="AC7129" s="3"/>
      <c r="AD7129" s="3"/>
    </row>
    <row r="7130" spans="1:30" hidden="1" x14ac:dyDescent="0.25">
      <c r="A7130" s="2">
        <v>18</v>
      </c>
      <c r="B7130" s="2">
        <v>2022</v>
      </c>
      <c r="C7130" s="4" t="str">
        <f>INDEX(Index!$B$1:$B$500,MATCH($F7130,Index!$A$1:$A$500,0)
)</f>
        <v>CAR</v>
      </c>
      <c r="D7130" s="4">
        <v>0</v>
      </c>
      <c r="E7130" s="141">
        <f t="shared" si="111"/>
        <v>-0.1178722125139289</v>
      </c>
      <c r="F7130" s="3" t="s">
        <v>51</v>
      </c>
      <c r="G7130" s="3">
        <v>25</v>
      </c>
      <c r="H7130" s="125">
        <v>-0.1178722125139289</v>
      </c>
      <c r="I7130" s="3"/>
      <c r="J7130" s="3"/>
      <c r="K7130" s="3" t="s">
        <v>345</v>
      </c>
      <c r="L7130" s="125">
        <v>-0.110712630811599</v>
      </c>
      <c r="M7130" s="3">
        <v>26</v>
      </c>
      <c r="N7130" s="125">
        <v>2.5705250211834101E-2</v>
      </c>
      <c r="O7130" s="3">
        <v>20</v>
      </c>
      <c r="P7130" s="125">
        <v>1.8545668509504201E-2</v>
      </c>
      <c r="Q7130" s="3">
        <v>8</v>
      </c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  <c r="AC7130" s="3"/>
      <c r="AD7130" s="3"/>
    </row>
    <row r="7131" spans="1:30" hidden="1" x14ac:dyDescent="0.25">
      <c r="A7131" s="2">
        <v>18</v>
      </c>
      <c r="B7131" s="2">
        <v>2022</v>
      </c>
      <c r="C7131" s="4" t="str">
        <f>INDEX(Index!$B$1:$B$500,MATCH($F7131,Index!$A$1:$A$500,0)
)</f>
        <v>DEN</v>
      </c>
      <c r="D7131" s="4">
        <v>0</v>
      </c>
      <c r="E7131" s="141">
        <f t="shared" si="111"/>
        <v>-0.131769724062134</v>
      </c>
      <c r="F7131" s="3" t="s">
        <v>39</v>
      </c>
      <c r="G7131" s="3">
        <v>26</v>
      </c>
      <c r="H7131" s="125">
        <v>-0.131769724062134</v>
      </c>
      <c r="I7131" s="3"/>
      <c r="J7131" s="3"/>
      <c r="K7131" s="3" t="s">
        <v>351</v>
      </c>
      <c r="L7131" s="125">
        <v>-0.12530077610052701</v>
      </c>
      <c r="M7131" s="3">
        <v>28</v>
      </c>
      <c r="N7131" s="125">
        <v>-2.7675987443442601E-2</v>
      </c>
      <c r="O7131" s="3">
        <v>13</v>
      </c>
      <c r="P7131" s="125">
        <v>-3.4144935405049599E-2</v>
      </c>
      <c r="Q7131" s="3">
        <v>29</v>
      </c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  <c r="AC7131" s="3"/>
      <c r="AD7131" s="3"/>
    </row>
    <row r="7132" spans="1:30" hidden="1" x14ac:dyDescent="0.25">
      <c r="A7132" s="2">
        <v>18</v>
      </c>
      <c r="B7132" s="2">
        <v>2022</v>
      </c>
      <c r="C7132" s="4" t="str">
        <f>INDEX(Index!$B$1:$B$500,MATCH($F7132,Index!$A$1:$A$500,0)
)</f>
        <v>LAR</v>
      </c>
      <c r="D7132" s="4">
        <v>0</v>
      </c>
      <c r="E7132" s="141">
        <f t="shared" si="111"/>
        <v>-0.132550048930447</v>
      </c>
      <c r="F7132" s="3" t="s">
        <v>42</v>
      </c>
      <c r="G7132" s="3">
        <v>27</v>
      </c>
      <c r="H7132" s="125">
        <v>-0.132550048930447</v>
      </c>
      <c r="I7132" s="3"/>
      <c r="J7132" s="3"/>
      <c r="K7132" s="3" t="s">
        <v>351</v>
      </c>
      <c r="L7132" s="125">
        <v>-0.106856385113034</v>
      </c>
      <c r="M7132" s="3">
        <v>25</v>
      </c>
      <c r="N7132" s="125">
        <v>1.2926117850588E-2</v>
      </c>
      <c r="O7132" s="3">
        <v>18</v>
      </c>
      <c r="P7132" s="125">
        <v>-1.2767545966825E-2</v>
      </c>
      <c r="Q7132" s="3">
        <v>23</v>
      </c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  <c r="AC7132" s="3"/>
      <c r="AD7132" s="3"/>
    </row>
    <row r="7133" spans="1:30" hidden="1" x14ac:dyDescent="0.25">
      <c r="A7133" s="2">
        <v>18</v>
      </c>
      <c r="B7133" s="2">
        <v>2022</v>
      </c>
      <c r="C7133" s="4" t="str">
        <f>INDEX(Index!$B$1:$B$500,MATCH($F7133,Index!$A$1:$A$500,0)
)</f>
        <v>MIN</v>
      </c>
      <c r="D7133" s="4">
        <v>0</v>
      </c>
      <c r="E7133" s="141">
        <f t="shared" si="111"/>
        <v>-0.1520758436674258</v>
      </c>
      <c r="F7133" s="3" t="s">
        <v>46</v>
      </c>
      <c r="G7133" s="3">
        <v>28</v>
      </c>
      <c r="H7133" s="125">
        <v>-0.1520758436674258</v>
      </c>
      <c r="I7133" s="3"/>
      <c r="J7133" s="3"/>
      <c r="K7133" s="3" t="s">
        <v>343</v>
      </c>
      <c r="L7133" s="125">
        <v>-5.5273777164477199E-2</v>
      </c>
      <c r="M7133" s="3">
        <v>20</v>
      </c>
      <c r="N7133" s="125">
        <v>5.8902844624937403E-2</v>
      </c>
      <c r="O7133" s="3">
        <v>24</v>
      </c>
      <c r="P7133" s="125">
        <v>-3.7899221878011202E-2</v>
      </c>
      <c r="Q7133" s="3">
        <v>30</v>
      </c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  <c r="AC7133" s="3"/>
      <c r="AD7133" s="3"/>
    </row>
    <row r="7134" spans="1:30" hidden="1" x14ac:dyDescent="0.25">
      <c r="A7134" s="2">
        <v>18</v>
      </c>
      <c r="B7134" s="2">
        <v>2022</v>
      </c>
      <c r="C7134" s="4" t="str">
        <f>INDEX(Index!$B$1:$B$500,MATCH($F7134,Index!$A$1:$A$500,0)
)</f>
        <v>ARI</v>
      </c>
      <c r="D7134" s="4">
        <v>0</v>
      </c>
      <c r="E7134" s="141">
        <f t="shared" si="111"/>
        <v>-0.2029835248852237</v>
      </c>
      <c r="F7134" s="3" t="s">
        <v>23</v>
      </c>
      <c r="G7134" s="3">
        <v>29</v>
      </c>
      <c r="H7134" s="125">
        <v>-0.2029835248852237</v>
      </c>
      <c r="I7134" s="3"/>
      <c r="J7134" s="3"/>
      <c r="K7134" s="3" t="s">
        <v>350</v>
      </c>
      <c r="L7134" s="125">
        <v>-0.124640798802655</v>
      </c>
      <c r="M7134" s="3">
        <v>27</v>
      </c>
      <c r="N7134" s="125">
        <v>6.8057815841882294E-2</v>
      </c>
      <c r="O7134" s="3">
        <v>26</v>
      </c>
      <c r="P7134" s="125">
        <v>-1.0284910240686399E-2</v>
      </c>
      <c r="Q7134" s="3">
        <v>20</v>
      </c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3"/>
      <c r="AD7134" s="3"/>
    </row>
    <row r="7135" spans="1:30" hidden="1" x14ac:dyDescent="0.25">
      <c r="A7135" s="2">
        <v>18</v>
      </c>
      <c r="B7135" s="2">
        <v>2022</v>
      </c>
      <c r="C7135" s="4" t="str">
        <f>INDEX(Index!$B$1:$B$500,MATCH($F7135,Index!$A$1:$A$500,0)
)</f>
        <v>CHI</v>
      </c>
      <c r="D7135" s="4">
        <v>0</v>
      </c>
      <c r="E7135" s="141">
        <f t="shared" si="111"/>
        <v>-0.27318959157681139</v>
      </c>
      <c r="F7135" s="3" t="s">
        <v>64</v>
      </c>
      <c r="G7135" s="3">
        <v>30</v>
      </c>
      <c r="H7135" s="125">
        <v>-0.27318959157681139</v>
      </c>
      <c r="I7135" s="3"/>
      <c r="J7135" s="3"/>
      <c r="K7135" s="3" t="s">
        <v>353</v>
      </c>
      <c r="L7135" s="125">
        <v>-8.02451047107101E-2</v>
      </c>
      <c r="M7135" s="3">
        <v>24</v>
      </c>
      <c r="N7135" s="125">
        <v>0.19253635893557899</v>
      </c>
      <c r="O7135" s="3">
        <v>32</v>
      </c>
      <c r="P7135" s="125">
        <v>-4.08127930522304E-4</v>
      </c>
      <c r="Q7135" s="3">
        <v>16</v>
      </c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  <c r="AC7135" s="3"/>
      <c r="AD7135" s="3"/>
    </row>
    <row r="7136" spans="1:30" hidden="1" x14ac:dyDescent="0.25">
      <c r="A7136" s="2">
        <v>18</v>
      </c>
      <c r="B7136" s="2">
        <v>2022</v>
      </c>
      <c r="C7136" s="4" t="str">
        <f>INDEX(Index!$B$1:$B$500,MATCH($F7136,Index!$A$1:$A$500,0)
)</f>
        <v>HOU</v>
      </c>
      <c r="D7136" s="4">
        <v>0</v>
      </c>
      <c r="E7136" s="141">
        <f t="shared" si="111"/>
        <v>-0.28372027325592841</v>
      </c>
      <c r="F7136" s="3" t="s">
        <v>49</v>
      </c>
      <c r="G7136" s="3">
        <v>31</v>
      </c>
      <c r="H7136" s="125">
        <v>-0.28372027325592841</v>
      </c>
      <c r="I7136" s="3"/>
      <c r="J7136" s="3"/>
      <c r="K7136" s="3" t="s">
        <v>352</v>
      </c>
      <c r="L7136" s="125">
        <v>-0.245428259236773</v>
      </c>
      <c r="M7136" s="3">
        <v>31</v>
      </c>
      <c r="N7136" s="125">
        <v>7.8419280041146303E-2</v>
      </c>
      <c r="O7136" s="3">
        <v>28</v>
      </c>
      <c r="P7136" s="125">
        <v>4.0127266021990897E-2</v>
      </c>
      <c r="Q7136" s="3">
        <v>2</v>
      </c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  <c r="AC7136" s="3"/>
      <c r="AD7136" s="3"/>
    </row>
    <row r="7137" spans="1:30" hidden="1" x14ac:dyDescent="0.25">
      <c r="A7137" s="2">
        <v>18</v>
      </c>
      <c r="B7137" s="2">
        <v>2022</v>
      </c>
      <c r="C7137" s="4" t="str">
        <f>INDEX(Index!$B$1:$B$500,MATCH($F7137,Index!$A$1:$A$500,0)
)</f>
        <v>IND</v>
      </c>
      <c r="D7137" s="4">
        <v>0</v>
      </c>
      <c r="E7137" s="141">
        <f t="shared" si="111"/>
        <v>-0.29332655592897011</v>
      </c>
      <c r="F7137" s="3" t="s">
        <v>35</v>
      </c>
      <c r="G7137" s="3">
        <v>32</v>
      </c>
      <c r="H7137" s="125">
        <v>-0.29332655592897011</v>
      </c>
      <c r="I7137" s="3"/>
      <c r="J7137" s="3"/>
      <c r="K7137" s="3" t="s">
        <v>361</v>
      </c>
      <c r="L7137" s="125">
        <v>-0.261535091805144</v>
      </c>
      <c r="M7137" s="3">
        <v>32</v>
      </c>
      <c r="N7137" s="125">
        <v>1.2634713010694401E-2</v>
      </c>
      <c r="O7137" s="3">
        <v>17</v>
      </c>
      <c r="P7137" s="125">
        <v>-1.9156751113131702E-2</v>
      </c>
      <c r="Q7137" s="3">
        <v>26</v>
      </c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  <c r="AC7137" s="3"/>
      <c r="AD7137" s="3"/>
    </row>
    <row r="7138" spans="1:30" hidden="1" x14ac:dyDescent="0.25">
      <c r="A7138" s="2" t="e">
        <f>#REF!</f>
        <v>#REF!</v>
      </c>
      <c r="B7138" s="2">
        <v>2023</v>
      </c>
      <c r="C7138" s="4" t="str">
        <f>INDEX(Index!$B$1:$B$500,MATCH($F7138,Index!$A$1:$A$500,0)
)</f>
        <v>NYG</v>
      </c>
      <c r="D7138" s="4">
        <v>0</v>
      </c>
      <c r="E7138" s="141">
        <f t="shared" si="111"/>
        <v>-1.03386617395327</v>
      </c>
      <c r="F7138" s="3" t="s">
        <v>15</v>
      </c>
      <c r="G7138" s="3">
        <v>32</v>
      </c>
      <c r="H7138" s="125">
        <v>-1.03386617395327</v>
      </c>
      <c r="I7138" s="3">
        <v>0</v>
      </c>
      <c r="J7138" s="3">
        <v>-1.0327219001837999</v>
      </c>
      <c r="K7138" s="3" t="s">
        <v>99</v>
      </c>
      <c r="L7138" s="125">
        <v>-0.75219600051244395</v>
      </c>
      <c r="M7138" s="3">
        <v>32</v>
      </c>
      <c r="N7138" s="125">
        <v>0.13334296104030699</v>
      </c>
      <c r="O7138" s="3">
        <v>23</v>
      </c>
      <c r="P7138" s="125">
        <v>-0.14832721240052399</v>
      </c>
      <c r="Q7138" s="3">
        <v>32</v>
      </c>
      <c r="R7138" s="3">
        <v>-0.67729962044643499</v>
      </c>
      <c r="S7138" s="3">
        <v>0.21501675564081199</v>
      </c>
      <c r="T7138" s="3">
        <v>-0.14040552409655899</v>
      </c>
      <c r="U7138" s="3">
        <v>4.1051708657027501E-2</v>
      </c>
      <c r="V7138" s="3">
        <v>31</v>
      </c>
      <c r="W7138" s="3">
        <v>-1.03386617395327</v>
      </c>
      <c r="X7138" s="3">
        <v>32</v>
      </c>
      <c r="Y7138" s="3">
        <v>0</v>
      </c>
      <c r="Z7138" s="3">
        <v>1</v>
      </c>
      <c r="AA7138" s="3">
        <v>0.16687046898264099</v>
      </c>
      <c r="AB7138" s="3">
        <v>1</v>
      </c>
      <c r="AC7138" s="3">
        <v>0</v>
      </c>
      <c r="AD7138" s="3">
        <v>1</v>
      </c>
    </row>
    <row r="7139" spans="1:30" hidden="1" x14ac:dyDescent="0.25">
      <c r="A7139" s="2" t="e">
        <f>#REF!</f>
        <v>#REF!</v>
      </c>
      <c r="B7139" s="2">
        <v>2023</v>
      </c>
      <c r="C7139" s="4" t="str">
        <f>INDEX(Index!$B$1:$B$500,MATCH($F7139,Index!$A$1:$A$500,0)
)</f>
        <v>CIN</v>
      </c>
      <c r="D7139" s="4">
        <v>0</v>
      </c>
      <c r="E7139" s="141">
        <f t="shared" si="111"/>
        <v>-0.61258944048300001</v>
      </c>
      <c r="F7139" s="3" t="s">
        <v>24</v>
      </c>
      <c r="G7139" s="3">
        <v>31</v>
      </c>
      <c r="H7139" s="125">
        <v>-0.61258944048300001</v>
      </c>
      <c r="I7139" s="3">
        <v>0</v>
      </c>
      <c r="J7139" s="3">
        <v>-0.56770590570491197</v>
      </c>
      <c r="K7139" s="3" t="s">
        <v>99</v>
      </c>
      <c r="L7139" s="125">
        <v>-0.42929248338397402</v>
      </c>
      <c r="M7139" s="3">
        <v>31</v>
      </c>
      <c r="N7139" s="125">
        <v>7.9686763370395805E-2</v>
      </c>
      <c r="O7139" s="3">
        <v>21</v>
      </c>
      <c r="P7139" s="125">
        <v>-0.10361019372863101</v>
      </c>
      <c r="Q7139" s="3">
        <v>28</v>
      </c>
      <c r="R7139" s="3">
        <v>-0.42929248338397402</v>
      </c>
      <c r="S7139" s="3">
        <v>4.9114292294055298E-2</v>
      </c>
      <c r="T7139" s="3">
        <v>-8.9299130026883597E-2</v>
      </c>
      <c r="U7139" s="3">
        <v>0.227787765819076</v>
      </c>
      <c r="V7139" s="3">
        <v>27</v>
      </c>
      <c r="W7139" s="3">
        <v>-0.61258944048300101</v>
      </c>
      <c r="X7139" s="3">
        <v>31</v>
      </c>
      <c r="Y7139" s="3">
        <v>0</v>
      </c>
      <c r="Z7139" s="3">
        <v>1</v>
      </c>
      <c r="AA7139" s="3">
        <v>-3.2478268173073699E-3</v>
      </c>
      <c r="AB7139" s="3">
        <v>19</v>
      </c>
      <c r="AC7139" s="3">
        <v>0</v>
      </c>
      <c r="AD7139" s="3">
        <v>1</v>
      </c>
    </row>
    <row r="7140" spans="1:30" hidden="1" x14ac:dyDescent="0.25">
      <c r="A7140" s="2" t="e">
        <f>#REF!</f>
        <v>#REF!</v>
      </c>
      <c r="B7140" s="2">
        <v>2023</v>
      </c>
      <c r="C7140" s="4" t="str">
        <f>INDEX(Index!$B$1:$B$500,MATCH($F7140,Index!$A$1:$A$500,0)
)</f>
        <v>PIT</v>
      </c>
      <c r="D7140" s="4">
        <v>0</v>
      </c>
      <c r="E7140" s="141">
        <f t="shared" si="111"/>
        <v>-0.51483492221076999</v>
      </c>
      <c r="F7140" s="3" t="s">
        <v>32</v>
      </c>
      <c r="G7140" s="3">
        <v>30</v>
      </c>
      <c r="H7140" s="125">
        <v>-0.51483492221076999</v>
      </c>
      <c r="I7140" s="3">
        <v>0</v>
      </c>
      <c r="J7140" s="3">
        <v>-0.56483587655020495</v>
      </c>
      <c r="K7140" s="3" t="s">
        <v>99</v>
      </c>
      <c r="L7140" s="125">
        <v>-0.27831612811457701</v>
      </c>
      <c r="M7140" s="3">
        <v>28</v>
      </c>
      <c r="N7140" s="125">
        <v>0.19019799225692399</v>
      </c>
      <c r="O7140" s="3">
        <v>26</v>
      </c>
      <c r="P7140" s="125">
        <v>-4.63208018392696E-2</v>
      </c>
      <c r="Q7140" s="3">
        <v>25</v>
      </c>
      <c r="R7140" s="3">
        <v>-0.27831612811457701</v>
      </c>
      <c r="S7140" s="3">
        <v>0.247420043923717</v>
      </c>
      <c r="T7140" s="3">
        <v>-3.90997045119112E-2</v>
      </c>
      <c r="U7140" s="3">
        <v>0.19847523874865899</v>
      </c>
      <c r="V7140" s="3">
        <v>30</v>
      </c>
      <c r="W7140" s="3">
        <v>-0.51483492221077098</v>
      </c>
      <c r="X7140" s="3">
        <v>30</v>
      </c>
      <c r="Y7140" s="3">
        <v>0</v>
      </c>
      <c r="Z7140" s="3">
        <v>1</v>
      </c>
      <c r="AA7140" s="3">
        <v>2.1892096508693702E-2</v>
      </c>
      <c r="AB7140" s="3">
        <v>12</v>
      </c>
      <c r="AC7140" s="3">
        <v>0</v>
      </c>
      <c r="AD7140" s="3">
        <v>1</v>
      </c>
    </row>
    <row r="7141" spans="1:30" hidden="1" x14ac:dyDescent="0.25">
      <c r="A7141" s="2" t="e">
        <f>#REF!</f>
        <v>#REF!</v>
      </c>
      <c r="B7141" s="2">
        <v>2023</v>
      </c>
      <c r="C7141" s="4" t="str">
        <f>INDEX(Index!$B$1:$B$500,MATCH($F7141,Index!$A$1:$A$500,0)
)</f>
        <v>CHI</v>
      </c>
      <c r="D7141" s="4">
        <v>0</v>
      </c>
      <c r="E7141" s="141">
        <f t="shared" si="111"/>
        <v>-0.41965556262818998</v>
      </c>
      <c r="F7141" s="3" t="s">
        <v>64</v>
      </c>
      <c r="G7141" s="3">
        <v>29</v>
      </c>
      <c r="H7141" s="125">
        <v>-0.41965556262818998</v>
      </c>
      <c r="I7141" s="3">
        <v>0</v>
      </c>
      <c r="J7141" s="3">
        <v>-0.41114139832301499</v>
      </c>
      <c r="K7141" s="3" t="s">
        <v>99</v>
      </c>
      <c r="L7141" s="125">
        <v>-0.186582572647843</v>
      </c>
      <c r="M7141" s="3">
        <v>23</v>
      </c>
      <c r="N7141" s="125">
        <v>0.21949386458919601</v>
      </c>
      <c r="O7141" s="3">
        <v>28</v>
      </c>
      <c r="P7141" s="125">
        <v>-1.35791253911517E-2</v>
      </c>
      <c r="Q7141" s="3">
        <v>20</v>
      </c>
      <c r="R7141" s="3">
        <v>-0.190371929169462</v>
      </c>
      <c r="S7141" s="3">
        <v>0.21949386458919601</v>
      </c>
      <c r="T7141" s="3">
        <v>-1.2756045643573699E-3</v>
      </c>
      <c r="U7141" s="3">
        <v>0.213764087023917</v>
      </c>
      <c r="V7141" s="3">
        <v>28</v>
      </c>
      <c r="W7141" s="3">
        <v>-0.41965556262819098</v>
      </c>
      <c r="X7141" s="3">
        <v>29</v>
      </c>
      <c r="Y7141" s="3">
        <v>0</v>
      </c>
      <c r="Z7141" s="3">
        <v>1</v>
      </c>
      <c r="AA7141" s="3">
        <v>5.4979737038769898E-2</v>
      </c>
      <c r="AB7141" s="3">
        <v>3</v>
      </c>
      <c r="AC7141" s="3">
        <v>0</v>
      </c>
      <c r="AD7141" s="3">
        <v>1</v>
      </c>
    </row>
    <row r="7142" spans="1:30" hidden="1" x14ac:dyDescent="0.25">
      <c r="A7142" s="2" t="e">
        <f>#REF!</f>
        <v>#REF!</v>
      </c>
      <c r="B7142" s="2">
        <v>2023</v>
      </c>
      <c r="C7142" s="4" t="str">
        <f>INDEX(Index!$B$1:$B$500,MATCH($F7142,Index!$A$1:$A$500,0)
)</f>
        <v>IND</v>
      </c>
      <c r="D7142" s="4">
        <v>0</v>
      </c>
      <c r="E7142" s="141">
        <f t="shared" si="111"/>
        <v>-0.34749290097908597</v>
      </c>
      <c r="F7142" s="3" t="s">
        <v>35</v>
      </c>
      <c r="G7142" s="3">
        <v>28</v>
      </c>
      <c r="H7142" s="125">
        <v>-0.34749290097908597</v>
      </c>
      <c r="I7142" s="3">
        <v>0</v>
      </c>
      <c r="J7142" s="3">
        <v>-0.33636637626138799</v>
      </c>
      <c r="K7142" s="3" t="s">
        <v>99</v>
      </c>
      <c r="L7142" s="125">
        <v>-0.22480493115090799</v>
      </c>
      <c r="M7142" s="3">
        <v>26</v>
      </c>
      <c r="N7142" s="125">
        <v>5.4811674070574197E-2</v>
      </c>
      <c r="O7142" s="3">
        <v>19</v>
      </c>
      <c r="P7142" s="125">
        <v>-6.7876295757604496E-2</v>
      </c>
      <c r="Q7142" s="3">
        <v>27</v>
      </c>
      <c r="R7142" s="3">
        <v>-0.28113463342690997</v>
      </c>
      <c r="S7142" s="3">
        <v>1.9573893100575798E-3</v>
      </c>
      <c r="T7142" s="3">
        <v>-5.3274353524420802E-2</v>
      </c>
      <c r="U7142" s="3">
        <v>0.203846084629276</v>
      </c>
      <c r="V7142" s="3">
        <v>29</v>
      </c>
      <c r="W7142" s="3">
        <v>-0.34749290097908703</v>
      </c>
      <c r="X7142" s="3">
        <v>28</v>
      </c>
      <c r="Y7142" s="3">
        <v>0</v>
      </c>
      <c r="Z7142" s="3">
        <v>1</v>
      </c>
      <c r="AA7142" s="3">
        <v>-3.4550954210369203E-2</v>
      </c>
      <c r="AB7142" s="3">
        <v>24</v>
      </c>
      <c r="AC7142" s="3">
        <v>0</v>
      </c>
      <c r="AD7142" s="3">
        <v>1</v>
      </c>
    </row>
    <row r="7143" spans="1:30" hidden="1" x14ac:dyDescent="0.25">
      <c r="A7143" s="2" t="e">
        <f>#REF!</f>
        <v>#REF!</v>
      </c>
      <c r="B7143" s="2">
        <v>2023</v>
      </c>
      <c r="C7143" s="4" t="str">
        <f>INDEX(Index!$B$1:$B$500,MATCH($F7143,Index!$A$1:$A$500,0)
)</f>
        <v>LAC</v>
      </c>
      <c r="D7143" s="4">
        <v>0</v>
      </c>
      <c r="E7143" s="141">
        <f t="shared" si="111"/>
        <v>-0.29881255193809297</v>
      </c>
      <c r="F7143" s="3" t="s">
        <v>28</v>
      </c>
      <c r="G7143" s="3">
        <v>27</v>
      </c>
      <c r="H7143" s="125">
        <v>-0.29881255193809297</v>
      </c>
      <c r="I7143" s="3">
        <v>0</v>
      </c>
      <c r="J7143" s="3">
        <v>-0.27922066909065402</v>
      </c>
      <c r="K7143" s="3" t="s">
        <v>99</v>
      </c>
      <c r="L7143" s="125">
        <v>0.40659926972886001</v>
      </c>
      <c r="M7143" s="3">
        <v>2</v>
      </c>
      <c r="N7143" s="125">
        <v>0.73278229609981604</v>
      </c>
      <c r="O7143" s="3">
        <v>32</v>
      </c>
      <c r="P7143" s="125">
        <v>2.73704744328623E-2</v>
      </c>
      <c r="Q7143" s="3">
        <v>10</v>
      </c>
      <c r="R7143" s="3">
        <v>0.40659926972886001</v>
      </c>
      <c r="S7143" s="3">
        <v>0.73278229609981604</v>
      </c>
      <c r="T7143" s="3">
        <v>4.6962357280301903E-2</v>
      </c>
      <c r="U7143" s="3">
        <v>0.39050087770835001</v>
      </c>
      <c r="V7143" s="3">
        <v>20</v>
      </c>
      <c r="W7143" s="3">
        <v>-0.29881255193809397</v>
      </c>
      <c r="X7143" s="3">
        <v>27</v>
      </c>
      <c r="Y7143" s="3">
        <v>0</v>
      </c>
      <c r="Z7143" s="3">
        <v>1</v>
      </c>
      <c r="AA7143" s="3">
        <v>4.3959921338014803E-2</v>
      </c>
      <c r="AB7143" s="3">
        <v>7</v>
      </c>
      <c r="AC7143" s="3">
        <v>0</v>
      </c>
      <c r="AD7143" s="3">
        <v>1</v>
      </c>
    </row>
    <row r="7144" spans="1:30" hidden="1" x14ac:dyDescent="0.25">
      <c r="A7144" s="2" t="e">
        <f>#REF!</f>
        <v>#REF!</v>
      </c>
      <c r="B7144" s="2">
        <v>2023</v>
      </c>
      <c r="C7144" s="4" t="str">
        <f>INDEX(Index!$B$1:$B$500,MATCH($F7144,Index!$A$1:$A$500,0)
)</f>
        <v>HOU</v>
      </c>
      <c r="D7144" s="4">
        <v>0</v>
      </c>
      <c r="E7144" s="141">
        <f t="shared" si="111"/>
        <v>-0.28595961306044299</v>
      </c>
      <c r="F7144" s="3" t="s">
        <v>49</v>
      </c>
      <c r="G7144" s="3">
        <v>26</v>
      </c>
      <c r="H7144" s="125">
        <v>-0.28595961306044299</v>
      </c>
      <c r="I7144" s="3">
        <v>0</v>
      </c>
      <c r="J7144" s="3">
        <v>-0.31947167518922098</v>
      </c>
      <c r="K7144" s="3" t="s">
        <v>99</v>
      </c>
      <c r="L7144" s="125">
        <v>-0.27302681933926898</v>
      </c>
      <c r="M7144" s="3">
        <v>27</v>
      </c>
      <c r="N7144" s="125">
        <v>5.70018384130523E-2</v>
      </c>
      <c r="O7144" s="3">
        <v>20</v>
      </c>
      <c r="P7144" s="125">
        <v>4.4069044691877397E-2</v>
      </c>
      <c r="Q7144" s="3">
        <v>9</v>
      </c>
      <c r="R7144" s="3">
        <v>-0.31364728348925103</v>
      </c>
      <c r="S7144" s="3">
        <v>6.1624658425683099E-2</v>
      </c>
      <c r="T7144" s="3">
        <v>5.5800266725713102E-2</v>
      </c>
      <c r="U7144" s="3">
        <v>0</v>
      </c>
      <c r="V7144" s="3">
        <v>32</v>
      </c>
      <c r="W7144" s="3">
        <v>-0.28595961306044398</v>
      </c>
      <c r="X7144" s="3">
        <v>26</v>
      </c>
      <c r="Y7144" s="3">
        <v>0</v>
      </c>
      <c r="Z7144" s="3">
        <v>1</v>
      </c>
      <c r="AA7144" s="3">
        <v>-4.34385757337954E-2</v>
      </c>
      <c r="AB7144" s="3">
        <v>27</v>
      </c>
      <c r="AC7144" s="3">
        <v>0</v>
      </c>
      <c r="AD7144" s="3">
        <v>1</v>
      </c>
    </row>
    <row r="7145" spans="1:30" hidden="1" x14ac:dyDescent="0.25">
      <c r="A7145" s="2" t="e">
        <f>#REF!</f>
        <v>#REF!</v>
      </c>
      <c r="B7145" s="2">
        <v>2023</v>
      </c>
      <c r="C7145" s="4" t="str">
        <f>INDEX(Index!$B$1:$B$500,MATCH($F7145,Index!$A$1:$A$500,0)
)</f>
        <v>TEN</v>
      </c>
      <c r="D7145" s="4">
        <v>0</v>
      </c>
      <c r="E7145" s="141">
        <f t="shared" si="111"/>
        <v>-0.27616477970974601</v>
      </c>
      <c r="F7145" s="3" t="s">
        <v>45</v>
      </c>
      <c r="G7145" s="3">
        <v>25</v>
      </c>
      <c r="H7145" s="125">
        <v>-0.27616477970974601</v>
      </c>
      <c r="I7145" s="3">
        <v>0</v>
      </c>
      <c r="J7145" s="3">
        <v>-0.28509827440735003</v>
      </c>
      <c r="K7145" s="3" t="s">
        <v>99</v>
      </c>
      <c r="L7145" s="125">
        <v>-0.317266033817941</v>
      </c>
      <c r="M7145" s="3">
        <v>29</v>
      </c>
      <c r="N7145" s="125">
        <v>-3.3933533481769397E-2</v>
      </c>
      <c r="O7145" s="3">
        <v>13</v>
      </c>
      <c r="P7145" s="125">
        <v>7.1677206264246403E-3</v>
      </c>
      <c r="Q7145" s="3">
        <v>15</v>
      </c>
      <c r="R7145" s="3">
        <v>-0.317266033817941</v>
      </c>
      <c r="S7145" s="3">
        <v>1.5353321823730399E-2</v>
      </c>
      <c r="T7145" s="3">
        <v>4.7521081234320903E-2</v>
      </c>
      <c r="U7145" s="3">
        <v>0.27520082542356999</v>
      </c>
      <c r="V7145" s="3">
        <v>25</v>
      </c>
      <c r="W7145" s="3">
        <v>-0.27616477970974701</v>
      </c>
      <c r="X7145" s="3">
        <v>25</v>
      </c>
      <c r="Y7145" s="3">
        <v>0</v>
      </c>
      <c r="Z7145" s="3">
        <v>1</v>
      </c>
      <c r="AA7145" s="3">
        <v>-3.1900815810211598E-2</v>
      </c>
      <c r="AB7145" s="3">
        <v>23</v>
      </c>
      <c r="AC7145" s="3">
        <v>0</v>
      </c>
      <c r="AD7145" s="3">
        <v>1</v>
      </c>
    </row>
    <row r="7146" spans="1:30" hidden="1" x14ac:dyDescent="0.25">
      <c r="A7146" s="2" t="e">
        <f>#REF!</f>
        <v>#REF!</v>
      </c>
      <c r="B7146" s="2">
        <v>2023</v>
      </c>
      <c r="C7146" s="4" t="str">
        <f>INDEX(Index!$B$1:$B$500,MATCH($F7146,Index!$A$1:$A$500,0)
)</f>
        <v>SEA</v>
      </c>
      <c r="D7146" s="4">
        <v>0</v>
      </c>
      <c r="E7146" s="141">
        <f t="shared" si="111"/>
        <v>-0.18777315635817099</v>
      </c>
      <c r="F7146" s="3" t="s">
        <v>30</v>
      </c>
      <c r="G7146" s="3">
        <v>24</v>
      </c>
      <c r="H7146" s="125">
        <v>-0.18777315635817099</v>
      </c>
      <c r="I7146" s="3">
        <v>0</v>
      </c>
      <c r="J7146" s="3">
        <v>-0.17382606571123399</v>
      </c>
      <c r="K7146" s="3" t="s">
        <v>99</v>
      </c>
      <c r="L7146" s="125">
        <v>0.108139115349266</v>
      </c>
      <c r="M7146" s="3">
        <v>11</v>
      </c>
      <c r="N7146" s="125">
        <v>0.30225799709604301</v>
      </c>
      <c r="O7146" s="3">
        <v>30</v>
      </c>
      <c r="P7146" s="125">
        <v>6.3457253886055999E-3</v>
      </c>
      <c r="Q7146" s="3">
        <v>16</v>
      </c>
      <c r="R7146" s="3">
        <v>0.108139115349266</v>
      </c>
      <c r="S7146" s="3">
        <v>0.30225799709604301</v>
      </c>
      <c r="T7146" s="3">
        <v>2.02928160355423E-2</v>
      </c>
      <c r="U7146" s="3">
        <v>0.27587986834087302</v>
      </c>
      <c r="V7146" s="3">
        <v>24</v>
      </c>
      <c r="W7146" s="3">
        <v>-0.18777315635817099</v>
      </c>
      <c r="X7146" s="3">
        <v>24</v>
      </c>
      <c r="Y7146" s="3">
        <v>0</v>
      </c>
      <c r="Z7146" s="3">
        <v>1</v>
      </c>
      <c r="AA7146" s="3">
        <v>1.0724371296587199E-2</v>
      </c>
      <c r="AB7146" s="3">
        <v>14</v>
      </c>
      <c r="AC7146" s="3">
        <v>0</v>
      </c>
      <c r="AD7146" s="3">
        <v>1</v>
      </c>
    </row>
    <row r="7147" spans="1:30" hidden="1" x14ac:dyDescent="0.25">
      <c r="A7147" s="2" t="e">
        <f>#REF!</f>
        <v>#REF!</v>
      </c>
      <c r="B7147" s="2">
        <v>2023</v>
      </c>
      <c r="C7147" s="4" t="str">
        <f>INDEX(Index!$B$1:$B$500,MATCH($F7147,Index!$A$1:$A$500,0)
)</f>
        <v>CAR</v>
      </c>
      <c r="D7147" s="4">
        <v>0</v>
      </c>
      <c r="E7147" s="141">
        <f t="shared" si="111"/>
        <v>-0.17890567828131901</v>
      </c>
      <c r="F7147" s="3" t="s">
        <v>51</v>
      </c>
      <c r="G7147" s="3">
        <v>23</v>
      </c>
      <c r="H7147" s="125">
        <v>-0.17890567828131901</v>
      </c>
      <c r="I7147" s="3">
        <v>0</v>
      </c>
      <c r="J7147" s="3">
        <v>-0.206497353270366</v>
      </c>
      <c r="K7147" s="3" t="s">
        <v>99</v>
      </c>
      <c r="L7147" s="125">
        <v>-0.217492485682933</v>
      </c>
      <c r="M7147" s="3">
        <v>25</v>
      </c>
      <c r="N7147" s="125">
        <v>3.57240983430974E-2</v>
      </c>
      <c r="O7147" s="3">
        <v>18</v>
      </c>
      <c r="P7147" s="125">
        <v>7.4310905744710998E-2</v>
      </c>
      <c r="Q7147" s="3">
        <v>6</v>
      </c>
      <c r="R7147" s="3">
        <v>-0.20231215073626599</v>
      </c>
      <c r="S7147" s="3">
        <v>9.6437288302322802E-2</v>
      </c>
      <c r="T7147" s="3">
        <v>9.22520857682224E-2</v>
      </c>
      <c r="U7147" s="3">
        <v>0.24100016776796301</v>
      </c>
      <c r="V7147" s="3">
        <v>26</v>
      </c>
      <c r="W7147" s="3">
        <v>-0.17890567828131901</v>
      </c>
      <c r="X7147" s="3">
        <v>23</v>
      </c>
      <c r="Y7147" s="3">
        <v>0</v>
      </c>
      <c r="Z7147" s="3">
        <v>1</v>
      </c>
      <c r="AA7147" s="3">
        <v>7.1149757684578097E-2</v>
      </c>
      <c r="AB7147" s="3">
        <v>2</v>
      </c>
      <c r="AC7147" s="3">
        <v>0</v>
      </c>
      <c r="AD7147" s="3">
        <v>1</v>
      </c>
    </row>
    <row r="7148" spans="1:30" hidden="1" x14ac:dyDescent="0.25">
      <c r="A7148" s="2" t="e">
        <f>#REF!</f>
        <v>#REF!</v>
      </c>
      <c r="B7148" s="2">
        <v>2023</v>
      </c>
      <c r="C7148" s="4" t="str">
        <f>INDEX(Index!$B$1:$B$500,MATCH($F7148,Index!$A$1:$A$500,0)
)</f>
        <v>ARI</v>
      </c>
      <c r="D7148" s="4">
        <v>0</v>
      </c>
      <c r="E7148" s="141">
        <f t="shared" si="111"/>
        <v>-0.16823707277219399</v>
      </c>
      <c r="F7148" s="3" t="s">
        <v>23</v>
      </c>
      <c r="G7148" s="3">
        <v>22</v>
      </c>
      <c r="H7148" s="125">
        <v>-0.16823707277219399</v>
      </c>
      <c r="I7148" s="3">
        <v>0</v>
      </c>
      <c r="J7148" s="3">
        <v>-0.20744131316973299</v>
      </c>
      <c r="K7148" s="3" t="s">
        <v>99</v>
      </c>
      <c r="L7148" s="125">
        <v>-0.32481609087416802</v>
      </c>
      <c r="M7148" s="3">
        <v>30</v>
      </c>
      <c r="N7148" s="125">
        <v>-6.2336963312498703E-2</v>
      </c>
      <c r="O7148" s="3">
        <v>12</v>
      </c>
      <c r="P7148" s="125">
        <v>9.4242054789474505E-2</v>
      </c>
      <c r="Q7148" s="3">
        <v>4</v>
      </c>
      <c r="R7148" s="3">
        <v>-0.449885814306138</v>
      </c>
      <c r="S7148" s="3">
        <v>-0.13372734040336501</v>
      </c>
      <c r="T7148" s="3">
        <v>0.108717160733039</v>
      </c>
      <c r="U7148" s="3">
        <v>0.44179593886371299</v>
      </c>
      <c r="V7148" s="3">
        <v>17</v>
      </c>
      <c r="W7148" s="3">
        <v>-0.16823707277219499</v>
      </c>
      <c r="X7148" s="3">
        <v>22</v>
      </c>
      <c r="Y7148" s="3">
        <v>0</v>
      </c>
      <c r="Z7148" s="3">
        <v>1</v>
      </c>
      <c r="AA7148" s="3">
        <v>-8.4679572460767997E-4</v>
      </c>
      <c r="AB7148" s="3">
        <v>17</v>
      </c>
      <c r="AC7148" s="3">
        <v>0</v>
      </c>
      <c r="AD7148" s="3">
        <v>1</v>
      </c>
    </row>
    <row r="7149" spans="1:30" hidden="1" x14ac:dyDescent="0.25">
      <c r="A7149" s="2" t="e">
        <f>#REF!</f>
        <v>#REF!</v>
      </c>
      <c r="B7149" s="2">
        <v>2023</v>
      </c>
      <c r="C7149" s="4" t="str">
        <f>INDEX(Index!$B$1:$B$500,MATCH($F7149,Index!$A$1:$A$500,0)
)</f>
        <v>LV</v>
      </c>
      <c r="D7149" s="4">
        <v>0</v>
      </c>
      <c r="E7149" s="141">
        <f t="shared" si="111"/>
        <v>-6.6970918721857606E-2</v>
      </c>
      <c r="F7149" s="3" t="s">
        <v>53</v>
      </c>
      <c r="G7149" s="3">
        <v>21</v>
      </c>
      <c r="H7149" s="125">
        <v>-6.6970918721857606E-2</v>
      </c>
      <c r="I7149" s="3">
        <v>0</v>
      </c>
      <c r="J7149" s="3">
        <v>-1.0870857539197599E-2</v>
      </c>
      <c r="K7149" s="3" t="s">
        <v>98</v>
      </c>
      <c r="L7149" s="125">
        <v>0.105231625175342</v>
      </c>
      <c r="M7149" s="3">
        <v>13</v>
      </c>
      <c r="N7149" s="125">
        <v>0.19499014463009701</v>
      </c>
      <c r="O7149" s="3">
        <v>27</v>
      </c>
      <c r="P7149" s="125">
        <v>2.2787600732897401E-2</v>
      </c>
      <c r="Q7149" s="3">
        <v>11</v>
      </c>
      <c r="R7149" s="3">
        <v>0.13182018331126999</v>
      </c>
      <c r="S7149" s="3">
        <v>0.19499014463009701</v>
      </c>
      <c r="T7149" s="3">
        <v>5.2299103779629402E-2</v>
      </c>
      <c r="U7149" s="3">
        <v>0.51627206950940896</v>
      </c>
      <c r="V7149" s="3">
        <v>15</v>
      </c>
      <c r="W7149" s="3">
        <v>-6.6970918721857606E-2</v>
      </c>
      <c r="X7149" s="3">
        <v>21</v>
      </c>
      <c r="Y7149" s="3">
        <v>0</v>
      </c>
      <c r="Z7149" s="3">
        <v>1</v>
      </c>
      <c r="AA7149" s="3">
        <v>-0.13639266842386899</v>
      </c>
      <c r="AB7149" s="3">
        <v>32</v>
      </c>
      <c r="AC7149" s="3">
        <v>0</v>
      </c>
      <c r="AD7149" s="3">
        <v>1</v>
      </c>
    </row>
    <row r="7150" spans="1:30" hidden="1" x14ac:dyDescent="0.25">
      <c r="A7150" s="2" t="e">
        <f>#REF!</f>
        <v>#REF!</v>
      </c>
      <c r="B7150" s="2">
        <v>2023</v>
      </c>
      <c r="C7150" s="4" t="str">
        <f>INDEX(Index!$B$1:$B$500,MATCH($F7150,Index!$A$1:$A$500,0)
)</f>
        <v>KC</v>
      </c>
      <c r="D7150" s="4">
        <v>0</v>
      </c>
      <c r="E7150" s="141">
        <f t="shared" si="111"/>
        <v>-5.2831570587505899E-2</v>
      </c>
      <c r="F7150" s="3" t="s">
        <v>5</v>
      </c>
      <c r="G7150" s="3">
        <v>20</v>
      </c>
      <c r="H7150" s="125">
        <v>-5.2831570587505899E-2</v>
      </c>
      <c r="I7150" s="3">
        <v>0</v>
      </c>
      <c r="J7150" s="3">
        <v>-2.81199132653099E-3</v>
      </c>
      <c r="K7150" s="3" t="s">
        <v>99</v>
      </c>
      <c r="L7150" s="125">
        <v>0.15419041168068301</v>
      </c>
      <c r="M7150" s="3">
        <v>8</v>
      </c>
      <c r="N7150" s="125">
        <v>0.27479175690354402</v>
      </c>
      <c r="O7150" s="3">
        <v>29</v>
      </c>
      <c r="P7150" s="125">
        <v>6.7769774635355107E-2</v>
      </c>
      <c r="Q7150" s="3">
        <v>7</v>
      </c>
      <c r="R7150" s="3">
        <v>0.15419041168068301</v>
      </c>
      <c r="S7150" s="3">
        <v>0.238049793765991</v>
      </c>
      <c r="T7150" s="3">
        <v>8.1047390758776996E-2</v>
      </c>
      <c r="U7150" s="3">
        <v>0.38800757707654798</v>
      </c>
      <c r="V7150" s="3">
        <v>21</v>
      </c>
      <c r="W7150" s="3">
        <v>-5.2831570587505899E-2</v>
      </c>
      <c r="X7150" s="3">
        <v>20</v>
      </c>
      <c r="Y7150" s="3">
        <v>0</v>
      </c>
      <c r="Z7150" s="3">
        <v>1</v>
      </c>
      <c r="AA7150" s="3">
        <v>-1.68549108135219E-2</v>
      </c>
      <c r="AB7150" s="3">
        <v>22</v>
      </c>
      <c r="AC7150" s="3">
        <v>0</v>
      </c>
      <c r="AD7150" s="3">
        <v>1</v>
      </c>
    </row>
    <row r="7151" spans="1:30" hidden="1" x14ac:dyDescent="0.25">
      <c r="A7151" s="2" t="e">
        <f>#REF!</f>
        <v>#REF!</v>
      </c>
      <c r="B7151" s="2">
        <v>2023</v>
      </c>
      <c r="C7151" s="4" t="str">
        <f>INDEX(Index!$B$1:$B$500,MATCH($F7151,Index!$A$1:$A$500,0)
)</f>
        <v>MIN</v>
      </c>
      <c r="D7151" s="4">
        <v>0</v>
      </c>
      <c r="E7151" s="141">
        <f t="shared" si="111"/>
        <v>-4.1212227756751797E-2</v>
      </c>
      <c r="F7151" s="3" t="s">
        <v>46</v>
      </c>
      <c r="G7151" s="3">
        <v>19</v>
      </c>
      <c r="H7151" s="125">
        <v>-4.1212227756751797E-2</v>
      </c>
      <c r="I7151" s="3">
        <v>0</v>
      </c>
      <c r="J7151" s="3">
        <v>-0.112834659523641</v>
      </c>
      <c r="K7151" s="3" t="s">
        <v>99</v>
      </c>
      <c r="L7151" s="125">
        <v>-7.3341827376594698E-2</v>
      </c>
      <c r="M7151" s="3">
        <v>21</v>
      </c>
      <c r="N7151" s="125">
        <v>-7.4441878943807396E-2</v>
      </c>
      <c r="O7151" s="3">
        <v>11</v>
      </c>
      <c r="P7151" s="125">
        <v>-4.2312279323964502E-2</v>
      </c>
      <c r="Q7151" s="3">
        <v>23</v>
      </c>
      <c r="R7151" s="3">
        <v>-0.15999635644198801</v>
      </c>
      <c r="S7151" s="3">
        <v>-7.4441878943807396E-2</v>
      </c>
      <c r="T7151" s="3">
        <v>-2.7280182025461099E-2</v>
      </c>
      <c r="U7151" s="3">
        <v>0.387152551741068</v>
      </c>
      <c r="V7151" s="3">
        <v>22</v>
      </c>
      <c r="W7151" s="3">
        <v>-4.1212227756751797E-2</v>
      </c>
      <c r="X7151" s="3">
        <v>19</v>
      </c>
      <c r="Y7151" s="3">
        <v>0</v>
      </c>
      <c r="Z7151" s="3">
        <v>1</v>
      </c>
      <c r="AA7151" s="3">
        <v>2.5724988676572801E-3</v>
      </c>
      <c r="AB7151" s="3">
        <v>16</v>
      </c>
      <c r="AC7151" s="3">
        <v>0</v>
      </c>
      <c r="AD7151" s="3">
        <v>1</v>
      </c>
    </row>
    <row r="7152" spans="1:30" hidden="1" x14ac:dyDescent="0.25">
      <c r="A7152" s="2" t="e">
        <f>#REF!</f>
        <v>#REF!</v>
      </c>
      <c r="B7152" s="2">
        <v>2023</v>
      </c>
      <c r="C7152" s="4" t="str">
        <f>INDEX(Index!$B$1:$B$500,MATCH($F7152,Index!$A$1:$A$500,0)
)</f>
        <v>DEN</v>
      </c>
      <c r="D7152" s="4">
        <v>0</v>
      </c>
      <c r="E7152" s="141">
        <f t="shared" si="111"/>
        <v>-2.47024111175559E-2</v>
      </c>
      <c r="F7152" s="3" t="s">
        <v>39</v>
      </c>
      <c r="G7152" s="3">
        <v>18</v>
      </c>
      <c r="H7152" s="125">
        <v>-2.47024111175559E-2</v>
      </c>
      <c r="I7152" s="3">
        <v>0</v>
      </c>
      <c r="J7152" s="3">
        <v>6.9291702446578202E-3</v>
      </c>
      <c r="K7152" s="3" t="s">
        <v>99</v>
      </c>
      <c r="L7152" s="125">
        <v>0.24859901376302801</v>
      </c>
      <c r="M7152" s="3">
        <v>4</v>
      </c>
      <c r="N7152" s="125">
        <v>0.16836215091130199</v>
      </c>
      <c r="O7152" s="3">
        <v>25</v>
      </c>
      <c r="P7152" s="125">
        <v>-0.104939273969282</v>
      </c>
      <c r="Q7152" s="3">
        <v>29</v>
      </c>
      <c r="R7152" s="3">
        <v>0.24859901376302801</v>
      </c>
      <c r="S7152" s="3">
        <v>0.16836215091130199</v>
      </c>
      <c r="T7152" s="3">
        <v>-7.3307692607068195E-2</v>
      </c>
      <c r="U7152" s="3">
        <v>0.42922000115430298</v>
      </c>
      <c r="V7152" s="3">
        <v>18</v>
      </c>
      <c r="W7152" s="3">
        <v>-2.4702411117556E-2</v>
      </c>
      <c r="X7152" s="3">
        <v>18</v>
      </c>
      <c r="Y7152" s="3">
        <v>0</v>
      </c>
      <c r="Z7152" s="3">
        <v>1</v>
      </c>
      <c r="AA7152" s="3">
        <v>8.0438121025243996E-3</v>
      </c>
      <c r="AB7152" s="3">
        <v>15</v>
      </c>
      <c r="AC7152" s="3">
        <v>0</v>
      </c>
      <c r="AD7152" s="3">
        <v>1</v>
      </c>
    </row>
    <row r="7153" spans="1:30" hidden="1" x14ac:dyDescent="0.25">
      <c r="A7153" s="2" t="e">
        <f>#REF!</f>
        <v>#REF!</v>
      </c>
      <c r="B7153" s="2">
        <v>2023</v>
      </c>
      <c r="C7153" s="4" t="str">
        <f>INDEX(Index!$B$1:$B$500,MATCH($F7153,Index!$A$1:$A$500,0)
)</f>
        <v>NYJ</v>
      </c>
      <c r="D7153" s="4">
        <v>0</v>
      </c>
      <c r="E7153" s="141">
        <f t="shared" si="111"/>
        <v>3.0388474494953402E-3</v>
      </c>
      <c r="F7153" s="3" t="s">
        <v>9</v>
      </c>
      <c r="G7153" s="3">
        <v>17</v>
      </c>
      <c r="H7153" s="125">
        <v>3.0388474494953402E-3</v>
      </c>
      <c r="I7153" s="3">
        <v>0</v>
      </c>
      <c r="J7153" s="3">
        <v>0.11253036627981899</v>
      </c>
      <c r="K7153" s="3" t="s">
        <v>98</v>
      </c>
      <c r="L7153" s="125">
        <v>-0.197899359666971</v>
      </c>
      <c r="M7153" s="3">
        <v>24</v>
      </c>
      <c r="N7153" s="125">
        <v>4.99828200462662E-4</v>
      </c>
      <c r="O7153" s="3">
        <v>16</v>
      </c>
      <c r="P7153" s="125">
        <v>0.201438035316929</v>
      </c>
      <c r="Q7153" s="3">
        <v>1</v>
      </c>
      <c r="R7153" s="3">
        <v>-0.13588958846454599</v>
      </c>
      <c r="S7153" s="3">
        <v>-3.0651091554296898E-2</v>
      </c>
      <c r="T7153" s="3">
        <v>0.217768863190069</v>
      </c>
      <c r="U7153" s="3">
        <v>0.58283910519897897</v>
      </c>
      <c r="V7153" s="3">
        <v>14</v>
      </c>
      <c r="W7153" s="3">
        <v>3.0388474494953402E-3</v>
      </c>
      <c r="X7153" s="3">
        <v>17</v>
      </c>
      <c r="Y7153" s="3">
        <v>0</v>
      </c>
      <c r="Z7153" s="3">
        <v>1</v>
      </c>
      <c r="AA7153" s="3">
        <v>5.2322824231630802E-2</v>
      </c>
      <c r="AB7153" s="3">
        <v>4</v>
      </c>
      <c r="AC7153" s="3">
        <v>0</v>
      </c>
      <c r="AD7153" s="3">
        <v>1</v>
      </c>
    </row>
    <row r="7154" spans="1:30" hidden="1" x14ac:dyDescent="0.25">
      <c r="A7154" s="2" t="e">
        <f>#REF!</f>
        <v>#REF!</v>
      </c>
      <c r="B7154" s="2">
        <v>2023</v>
      </c>
      <c r="C7154" s="4" t="str">
        <f>INDEX(Index!$B$1:$B$500,MATCH($F7154,Index!$A$1:$A$500,0)
)</f>
        <v>TB</v>
      </c>
      <c r="D7154" s="4">
        <v>0</v>
      </c>
      <c r="E7154" s="141">
        <f t="shared" si="111"/>
        <v>1.7144836135208601E-2</v>
      </c>
      <c r="F7154" s="3" t="s">
        <v>38</v>
      </c>
      <c r="G7154" s="3">
        <v>16</v>
      </c>
      <c r="H7154" s="125">
        <v>1.7144836135208601E-2</v>
      </c>
      <c r="I7154" s="3">
        <v>0</v>
      </c>
      <c r="J7154" s="3">
        <v>-1.24017456709694E-2</v>
      </c>
      <c r="K7154" s="3" t="s">
        <v>98</v>
      </c>
      <c r="L7154" s="125">
        <v>-5.3043579602625603E-2</v>
      </c>
      <c r="M7154" s="3">
        <v>20</v>
      </c>
      <c r="N7154" s="125">
        <v>-1.5407504046932601E-2</v>
      </c>
      <c r="O7154" s="3">
        <v>15</v>
      </c>
      <c r="P7154" s="125">
        <v>5.4780911690901699E-2</v>
      </c>
      <c r="Q7154" s="3">
        <v>8</v>
      </c>
      <c r="R7154" s="3">
        <v>-5.3043579602625603E-2</v>
      </c>
      <c r="S7154" s="3">
        <v>-4.9210297276293301E-2</v>
      </c>
      <c r="T7154" s="3">
        <v>-8.5684633446371505E-3</v>
      </c>
      <c r="U7154" s="3">
        <v>0.49407415052092002</v>
      </c>
      <c r="V7154" s="3">
        <v>16</v>
      </c>
      <c r="W7154" s="3">
        <v>1.7144836135208699E-2</v>
      </c>
      <c r="X7154" s="3">
        <v>16</v>
      </c>
      <c r="Y7154" s="3">
        <v>0</v>
      </c>
      <c r="Z7154" s="3">
        <v>1</v>
      </c>
      <c r="AA7154" s="3">
        <v>5.0982275233234203E-2</v>
      </c>
      <c r="AB7154" s="3">
        <v>5</v>
      </c>
      <c r="AC7154" s="3">
        <v>0</v>
      </c>
      <c r="AD7154" s="3">
        <v>1</v>
      </c>
    </row>
    <row r="7155" spans="1:30" hidden="1" x14ac:dyDescent="0.25">
      <c r="A7155" s="2" t="e">
        <f>#REF!</f>
        <v>#REF!</v>
      </c>
      <c r="B7155" s="2">
        <v>2023</v>
      </c>
      <c r="C7155" s="4" t="str">
        <f>INDEX(Index!$B$1:$B$500,MATCH($F7155,Index!$A$1:$A$500,0)
)</f>
        <v>BUF</v>
      </c>
      <c r="D7155" s="4">
        <v>0</v>
      </c>
      <c r="E7155" s="141">
        <f t="shared" si="111"/>
        <v>2.4946104493753701E-2</v>
      </c>
      <c r="F7155" s="3" t="s">
        <v>0</v>
      </c>
      <c r="G7155" s="3">
        <v>15</v>
      </c>
      <c r="H7155" s="125">
        <v>2.4946104493753701E-2</v>
      </c>
      <c r="I7155" s="3">
        <v>0</v>
      </c>
      <c r="J7155" s="3">
        <v>-5.2122756814102902E-2</v>
      </c>
      <c r="K7155" s="3" t="s">
        <v>99</v>
      </c>
      <c r="L7155" s="125">
        <v>-2.3936971405603299E-2</v>
      </c>
      <c r="M7155" s="3">
        <v>18</v>
      </c>
      <c r="N7155" s="125">
        <v>-0.17793153207682899</v>
      </c>
      <c r="O7155" s="3">
        <v>10</v>
      </c>
      <c r="P7155" s="125">
        <v>-0.12904845617747199</v>
      </c>
      <c r="Q7155" s="3">
        <v>31</v>
      </c>
      <c r="R7155" s="3">
        <v>-5.6654040923620898E-2</v>
      </c>
      <c r="S7155" s="3">
        <v>-0.119693087710478</v>
      </c>
      <c r="T7155" s="3">
        <v>-0.11516180360096</v>
      </c>
      <c r="U7155" s="3">
        <v>0.393837152168317</v>
      </c>
      <c r="V7155" s="3">
        <v>19</v>
      </c>
      <c r="W7155" s="3">
        <v>2.4946104493753701E-2</v>
      </c>
      <c r="X7155" s="3">
        <v>15</v>
      </c>
      <c r="Y7155" s="3">
        <v>0</v>
      </c>
      <c r="Z7155" s="3">
        <v>1</v>
      </c>
      <c r="AA7155" s="3">
        <v>1.9091688864657098E-2</v>
      </c>
      <c r="AB7155" s="3">
        <v>13</v>
      </c>
      <c r="AC7155" s="3">
        <v>0</v>
      </c>
      <c r="AD7155" s="3">
        <v>1</v>
      </c>
    </row>
    <row r="7156" spans="1:30" hidden="1" x14ac:dyDescent="0.25">
      <c r="A7156" s="2" t="e">
        <f>#REF!</f>
        <v>#REF!</v>
      </c>
      <c r="B7156" s="2">
        <v>2023</v>
      </c>
      <c r="C7156" s="4" t="str">
        <f>INDEX(Index!$B$1:$B$500,MATCH($F7156,Index!$A$1:$A$500,0)
)</f>
        <v>NE</v>
      </c>
      <c r="D7156" s="4">
        <v>0</v>
      </c>
      <c r="E7156" s="141">
        <f t="shared" si="111"/>
        <v>2.66081702155282E-2</v>
      </c>
      <c r="F7156" s="3" t="s">
        <v>17</v>
      </c>
      <c r="G7156" s="3">
        <v>14</v>
      </c>
      <c r="H7156" s="125">
        <v>2.66081702155282E-2</v>
      </c>
      <c r="I7156" s="3">
        <v>0</v>
      </c>
      <c r="J7156" s="3">
        <v>3.2937568717567298E-2</v>
      </c>
      <c r="K7156" s="3" t="s">
        <v>99</v>
      </c>
      <c r="L7156" s="125">
        <v>8.6857739166857406E-2</v>
      </c>
      <c r="M7156" s="3">
        <v>14</v>
      </c>
      <c r="N7156" s="125">
        <v>5.6253741634097604E-3</v>
      </c>
      <c r="O7156" s="3">
        <v>17</v>
      </c>
      <c r="P7156" s="125">
        <v>-5.4624194787919397E-2</v>
      </c>
      <c r="Q7156" s="3">
        <v>26</v>
      </c>
      <c r="R7156" s="3">
        <v>4.9537183042599103E-2</v>
      </c>
      <c r="S7156" s="3">
        <v>-2.9225972592852499E-2</v>
      </c>
      <c r="T7156" s="3">
        <v>-4.5825586917884298E-2</v>
      </c>
      <c r="U7156" s="3">
        <v>0.33338975503241602</v>
      </c>
      <c r="V7156" s="3">
        <v>23</v>
      </c>
      <c r="W7156" s="3">
        <v>2.66081702155282E-2</v>
      </c>
      <c r="X7156" s="3">
        <v>14</v>
      </c>
      <c r="Y7156" s="3">
        <v>0</v>
      </c>
      <c r="Z7156" s="3">
        <v>1</v>
      </c>
      <c r="AA7156" s="3">
        <v>-3.8885345137428702E-2</v>
      </c>
      <c r="AB7156" s="3">
        <v>26</v>
      </c>
      <c r="AC7156" s="3">
        <v>0</v>
      </c>
      <c r="AD7156" s="3">
        <v>1</v>
      </c>
    </row>
    <row r="7157" spans="1:30" hidden="1" x14ac:dyDescent="0.25">
      <c r="A7157" s="2" t="e">
        <f>#REF!</f>
        <v>#REF!</v>
      </c>
      <c r="B7157" s="2">
        <v>2023</v>
      </c>
      <c r="C7157" s="4" t="str">
        <f>INDEX(Index!$B$1:$B$500,MATCH($F7157,Index!$A$1:$A$500,0)
)</f>
        <v>DET</v>
      </c>
      <c r="D7157" s="4">
        <v>0</v>
      </c>
      <c r="E7157" s="141">
        <f t="shared" si="111"/>
        <v>6.9027854027933502E-2</v>
      </c>
      <c r="F7157" s="3" t="s">
        <v>21</v>
      </c>
      <c r="G7157" s="3">
        <v>13</v>
      </c>
      <c r="H7157" s="125">
        <v>6.9027854027933502E-2</v>
      </c>
      <c r="I7157" s="3">
        <v>0</v>
      </c>
      <c r="J7157" s="3">
        <v>6.2605038050477693E-2</v>
      </c>
      <c r="K7157" s="3" t="s">
        <v>98</v>
      </c>
      <c r="L7157" s="125">
        <v>0.19110812141438599</v>
      </c>
      <c r="M7157" s="3">
        <v>6</v>
      </c>
      <c r="N7157" s="125">
        <v>0.14309939995367299</v>
      </c>
      <c r="O7157" s="3">
        <v>24</v>
      </c>
      <c r="P7157" s="125">
        <v>2.1019132567220499E-2</v>
      </c>
      <c r="Q7157" s="3">
        <v>12</v>
      </c>
      <c r="R7157" s="3">
        <v>0.17588669756689501</v>
      </c>
      <c r="S7157" s="3">
        <v>0.14309939995367299</v>
      </c>
      <c r="T7157" s="3">
        <v>2.9817740437255699E-2</v>
      </c>
      <c r="U7157" s="3">
        <v>0.64728455558181996</v>
      </c>
      <c r="V7157" s="3">
        <v>11</v>
      </c>
      <c r="W7157" s="3">
        <v>6.9027854027933502E-2</v>
      </c>
      <c r="X7157" s="3">
        <v>13</v>
      </c>
      <c r="Y7157" s="3">
        <v>0</v>
      </c>
      <c r="Z7157" s="3">
        <v>1</v>
      </c>
      <c r="AA7157" s="3">
        <v>4.9897923158483397E-2</v>
      </c>
      <c r="AB7157" s="3">
        <v>6</v>
      </c>
      <c r="AC7157" s="3">
        <v>0</v>
      </c>
      <c r="AD7157" s="3">
        <v>1</v>
      </c>
    </row>
    <row r="7158" spans="1:30" hidden="1" x14ac:dyDescent="0.25">
      <c r="A7158" s="2" t="e">
        <f>#REF!</f>
        <v>#REF!</v>
      </c>
      <c r="B7158" s="2">
        <v>2023</v>
      </c>
      <c r="C7158" s="4" t="str">
        <f>INDEX(Index!$B$1:$B$500,MATCH($F7158,Index!$A$1:$A$500,0)
)</f>
        <v>NO</v>
      </c>
      <c r="D7158" s="4">
        <v>0</v>
      </c>
      <c r="E7158" s="141">
        <f t="shared" si="111"/>
        <v>9.0544485322373802E-2</v>
      </c>
      <c r="F7158" s="3" t="s">
        <v>27</v>
      </c>
      <c r="G7158" s="3">
        <v>12</v>
      </c>
      <c r="H7158" s="125">
        <v>9.0544485322373802E-2</v>
      </c>
      <c r="I7158" s="3">
        <v>0</v>
      </c>
      <c r="J7158" s="3">
        <v>0.17062714072349799</v>
      </c>
      <c r="K7158" s="3" t="s">
        <v>98</v>
      </c>
      <c r="L7158" s="125">
        <v>-7.9279215947208395E-2</v>
      </c>
      <c r="M7158" s="3">
        <v>22</v>
      </c>
      <c r="N7158" s="125">
        <v>-0.21497906053261601</v>
      </c>
      <c r="O7158" s="3">
        <v>8</v>
      </c>
      <c r="P7158" s="125">
        <v>-4.5155359263033802E-2</v>
      </c>
      <c r="Q7158" s="3">
        <v>24</v>
      </c>
      <c r="R7158" s="3">
        <v>-2.7876316686567301E-2</v>
      </c>
      <c r="S7158" s="3">
        <v>-0.21497906053261601</v>
      </c>
      <c r="T7158" s="3">
        <v>-1.6475603122550499E-2</v>
      </c>
      <c r="U7158" s="3">
        <v>0.58954133879855497</v>
      </c>
      <c r="V7158" s="3">
        <v>13</v>
      </c>
      <c r="W7158" s="3">
        <v>9.0544485322373802E-2</v>
      </c>
      <c r="X7158" s="3">
        <v>12</v>
      </c>
      <c r="Y7158" s="3">
        <v>0</v>
      </c>
      <c r="Z7158" s="3">
        <v>1</v>
      </c>
      <c r="AA7158" s="3">
        <v>-3.83574745222807E-2</v>
      </c>
      <c r="AB7158" s="3">
        <v>25</v>
      </c>
      <c r="AC7158" s="3">
        <v>0</v>
      </c>
      <c r="AD7158" s="3">
        <v>1</v>
      </c>
    </row>
    <row r="7159" spans="1:30" hidden="1" x14ac:dyDescent="0.25">
      <c r="A7159" s="2" t="e">
        <f>#REF!</f>
        <v>#REF!</v>
      </c>
      <c r="B7159" s="2">
        <v>2023</v>
      </c>
      <c r="C7159" s="4" t="str">
        <f>INDEX(Index!$B$1:$B$500,MATCH($F7159,Index!$A$1:$A$500,0)
)</f>
        <v>LAR</v>
      </c>
      <c r="D7159" s="4">
        <v>0</v>
      </c>
      <c r="E7159" s="141">
        <f t="shared" si="111"/>
        <v>0.13604009827737201</v>
      </c>
      <c r="F7159" s="3" t="s">
        <v>41</v>
      </c>
      <c r="G7159" s="3">
        <v>11</v>
      </c>
      <c r="H7159" s="125">
        <v>0.13604009827737201</v>
      </c>
      <c r="I7159" s="3">
        <v>0</v>
      </c>
      <c r="J7159" s="3">
        <v>0.16088632285489801</v>
      </c>
      <c r="K7159" s="3" t="s">
        <v>98</v>
      </c>
      <c r="L7159" s="125">
        <v>0.346440430641759</v>
      </c>
      <c r="M7159" s="3">
        <v>3</v>
      </c>
      <c r="N7159" s="125">
        <v>8.1452788913593602E-2</v>
      </c>
      <c r="O7159" s="3">
        <v>22</v>
      </c>
      <c r="P7159" s="125">
        <v>-0.12894754345079301</v>
      </c>
      <c r="Q7159" s="3">
        <v>30</v>
      </c>
      <c r="R7159" s="3">
        <v>0.346440430641759</v>
      </c>
      <c r="S7159" s="3">
        <v>7.2467611798913506E-2</v>
      </c>
      <c r="T7159" s="3">
        <v>-0.113086495987947</v>
      </c>
      <c r="U7159" s="3">
        <v>0.70763845609489895</v>
      </c>
      <c r="V7159" s="3">
        <v>5</v>
      </c>
      <c r="W7159" s="3">
        <v>0.13604009827737201</v>
      </c>
      <c r="X7159" s="3">
        <v>11</v>
      </c>
      <c r="Y7159" s="3">
        <v>0</v>
      </c>
      <c r="Z7159" s="3">
        <v>1</v>
      </c>
      <c r="AA7159" s="3">
        <v>2.98957193436564E-2</v>
      </c>
      <c r="AB7159" s="3">
        <v>9</v>
      </c>
      <c r="AC7159" s="3">
        <v>0</v>
      </c>
      <c r="AD7159" s="3">
        <v>1</v>
      </c>
    </row>
    <row r="7160" spans="1:30" hidden="1" x14ac:dyDescent="0.25">
      <c r="A7160" s="2" t="e">
        <f>#REF!</f>
        <v>#REF!</v>
      </c>
      <c r="B7160" s="2">
        <v>2023</v>
      </c>
      <c r="C7160" s="4" t="str">
        <f>INDEX(Index!$B$1:$B$500,MATCH($F7160,Index!$A$1:$A$500,0)
)</f>
        <v>PHI</v>
      </c>
      <c r="D7160" s="4">
        <v>0</v>
      </c>
      <c r="E7160" s="141">
        <f t="shared" si="111"/>
        <v>0.17083066383471601</v>
      </c>
      <c r="F7160" s="3" t="s">
        <v>7</v>
      </c>
      <c r="G7160" s="3">
        <v>10</v>
      </c>
      <c r="H7160" s="125">
        <v>0.17083066383471601</v>
      </c>
      <c r="I7160" s="3">
        <v>0</v>
      </c>
      <c r="J7160" s="3">
        <v>8.1898062069454103E-2</v>
      </c>
      <c r="K7160" s="3" t="s">
        <v>98</v>
      </c>
      <c r="L7160" s="125">
        <v>4.7429302927541099E-2</v>
      </c>
      <c r="M7160" s="3">
        <v>15</v>
      </c>
      <c r="N7160" s="125">
        <v>-3.0930115428499799E-2</v>
      </c>
      <c r="O7160" s="3">
        <v>14</v>
      </c>
      <c r="P7160" s="125">
        <v>9.2471245478675398E-2</v>
      </c>
      <c r="Q7160" s="3">
        <v>5</v>
      </c>
      <c r="R7160" s="3">
        <v>9.5445254210469298E-3</v>
      </c>
      <c r="S7160" s="3">
        <v>3.6921735136651798E-2</v>
      </c>
      <c r="T7160" s="3">
        <v>0.109275271785059</v>
      </c>
      <c r="U7160" s="3">
        <v>0.66700047495247505</v>
      </c>
      <c r="V7160" s="3">
        <v>9</v>
      </c>
      <c r="W7160" s="3">
        <v>0.17083066383471601</v>
      </c>
      <c r="X7160" s="3">
        <v>10</v>
      </c>
      <c r="Y7160" s="3">
        <v>0</v>
      </c>
      <c r="Z7160" s="3">
        <v>1</v>
      </c>
      <c r="AA7160" s="3">
        <v>2.6411046882227E-2</v>
      </c>
      <c r="AB7160" s="3">
        <v>10</v>
      </c>
      <c r="AC7160" s="3">
        <v>0</v>
      </c>
      <c r="AD7160" s="3">
        <v>1</v>
      </c>
    </row>
    <row r="7161" spans="1:30" hidden="1" x14ac:dyDescent="0.25">
      <c r="A7161" s="2" t="e">
        <f>#REF!</f>
        <v>#REF!</v>
      </c>
      <c r="B7161" s="2">
        <v>2023</v>
      </c>
      <c r="C7161" s="4" t="str">
        <f>INDEX(Index!$B$1:$B$500,MATCH($F7161,Index!$A$1:$A$500,0)
)</f>
        <v>WAS</v>
      </c>
      <c r="D7161" s="4">
        <v>0</v>
      </c>
      <c r="E7161" s="141">
        <f t="shared" si="111"/>
        <v>0.22487100673178501</v>
      </c>
      <c r="F7161" s="3" t="s">
        <v>26</v>
      </c>
      <c r="G7161" s="3">
        <v>9</v>
      </c>
      <c r="H7161" s="125">
        <v>0.22487100673178501</v>
      </c>
      <c r="I7161" s="3">
        <v>0</v>
      </c>
      <c r="J7161" s="3">
        <v>0.207864315318882</v>
      </c>
      <c r="K7161" s="3" t="s">
        <v>98</v>
      </c>
      <c r="L7161" s="125">
        <v>-3.2446225470522498E-2</v>
      </c>
      <c r="M7161" s="3">
        <v>19</v>
      </c>
      <c r="N7161" s="125">
        <v>-0.24270273573895099</v>
      </c>
      <c r="O7161" s="3">
        <v>7</v>
      </c>
      <c r="P7161" s="125">
        <v>1.46144964633567E-2</v>
      </c>
      <c r="Q7161" s="3">
        <v>14</v>
      </c>
      <c r="R7161" s="3">
        <v>-0.10989488594654299</v>
      </c>
      <c r="S7161" s="3">
        <v>-0.29025273060822199</v>
      </c>
      <c r="T7161" s="3">
        <v>2.7506470657203099E-2</v>
      </c>
      <c r="U7161" s="3">
        <v>0.64676839024445798</v>
      </c>
      <c r="V7161" s="3">
        <v>12</v>
      </c>
      <c r="W7161" s="3">
        <v>0.22487100673178501</v>
      </c>
      <c r="X7161" s="3">
        <v>9</v>
      </c>
      <c r="Y7161" s="3">
        <v>0</v>
      </c>
      <c r="Z7161" s="3">
        <v>1</v>
      </c>
      <c r="AA7161" s="3">
        <v>2.52637044240792E-2</v>
      </c>
      <c r="AB7161" s="3">
        <v>11</v>
      </c>
      <c r="AC7161" s="3">
        <v>0</v>
      </c>
      <c r="AD7161" s="3">
        <v>1</v>
      </c>
    </row>
    <row r="7162" spans="1:30" hidden="1" x14ac:dyDescent="0.25">
      <c r="A7162" s="2" t="e">
        <f>#REF!</f>
        <v>#REF!</v>
      </c>
      <c r="B7162" s="2">
        <v>2023</v>
      </c>
      <c r="C7162" s="4" t="str">
        <f>INDEX(Index!$B$1:$B$500,MATCH($F7162,Index!$A$1:$A$500,0)
)</f>
        <v>ATL</v>
      </c>
      <c r="D7162" s="4">
        <v>0</v>
      </c>
      <c r="E7162" s="141">
        <f t="shared" si="111"/>
        <v>0.262336975012749</v>
      </c>
      <c r="F7162" s="3" t="s">
        <v>43</v>
      </c>
      <c r="G7162" s="3">
        <v>8</v>
      </c>
      <c r="H7162" s="125">
        <v>0.262336975012749</v>
      </c>
      <c r="I7162" s="3">
        <v>0</v>
      </c>
      <c r="J7162" s="3">
        <v>0.27398771754128798</v>
      </c>
      <c r="K7162" s="3" t="s">
        <v>98</v>
      </c>
      <c r="L7162" s="125">
        <v>2.4494004852566299E-2</v>
      </c>
      <c r="M7162" s="3">
        <v>17</v>
      </c>
      <c r="N7162" s="125">
        <v>-0.26139451821388299</v>
      </c>
      <c r="O7162" s="3">
        <v>6</v>
      </c>
      <c r="P7162" s="125">
        <v>-2.3551548053700098E-2</v>
      </c>
      <c r="Q7162" s="3">
        <v>22</v>
      </c>
      <c r="R7162" s="3">
        <v>8.9005987898071598E-2</v>
      </c>
      <c r="S7162" s="3">
        <v>-0.18442001445348799</v>
      </c>
      <c r="T7162" s="3">
        <v>5.6171518972915595E-4</v>
      </c>
      <c r="U7162" s="3">
        <v>0.65311319368044396</v>
      </c>
      <c r="V7162" s="3">
        <v>10</v>
      </c>
      <c r="W7162" s="3">
        <v>0.262336975012749</v>
      </c>
      <c r="X7162" s="3">
        <v>8</v>
      </c>
      <c r="Y7162" s="3">
        <v>0</v>
      </c>
      <c r="Z7162" s="3">
        <v>1</v>
      </c>
      <c r="AA7162" s="3">
        <v>-7.7295616435133904E-3</v>
      </c>
      <c r="AB7162" s="3">
        <v>21</v>
      </c>
      <c r="AC7162" s="3">
        <v>0</v>
      </c>
      <c r="AD7162" s="3">
        <v>1</v>
      </c>
    </row>
    <row r="7163" spans="1:30" hidden="1" x14ac:dyDescent="0.25">
      <c r="A7163" s="2" t="e">
        <f>#REF!</f>
        <v>#REF!</v>
      </c>
      <c r="B7163" s="2">
        <v>2023</v>
      </c>
      <c r="C7163" s="4" t="str">
        <f>INDEX(Index!$B$1:$B$500,MATCH($F7163,Index!$A$1:$A$500,0)
)</f>
        <v>MIA</v>
      </c>
      <c r="D7163" s="4">
        <v>0</v>
      </c>
      <c r="E7163" s="141">
        <f t="shared" si="111"/>
        <v>0.277688137645972</v>
      </c>
      <c r="F7163" s="3" t="s">
        <v>4</v>
      </c>
      <c r="G7163" s="3">
        <v>7</v>
      </c>
      <c r="H7163" s="125">
        <v>0.277688137645972</v>
      </c>
      <c r="I7163" s="3">
        <v>0</v>
      </c>
      <c r="J7163" s="3">
        <v>0.26351838565003799</v>
      </c>
      <c r="K7163" s="3" t="s">
        <v>98</v>
      </c>
      <c r="L7163" s="125">
        <v>0.64705759281207997</v>
      </c>
      <c r="M7163" s="3">
        <v>1</v>
      </c>
      <c r="N7163" s="125">
        <v>0.372585360453495</v>
      </c>
      <c r="O7163" s="3">
        <v>31</v>
      </c>
      <c r="P7163" s="125">
        <v>3.2159052873878399E-3</v>
      </c>
      <c r="Q7163" s="3">
        <v>18</v>
      </c>
      <c r="R7163" s="3">
        <v>0.61163476151561502</v>
      </c>
      <c r="S7163" s="3">
        <v>0.372585360453495</v>
      </c>
      <c r="T7163" s="3">
        <v>2.4468984587918199E-2</v>
      </c>
      <c r="U7163" s="3">
        <v>0.67181704305076195</v>
      </c>
      <c r="V7163" s="3">
        <v>7</v>
      </c>
      <c r="W7163" s="3">
        <v>0.277688137645973</v>
      </c>
      <c r="X7163" s="3">
        <v>7</v>
      </c>
      <c r="Y7163" s="3">
        <v>0</v>
      </c>
      <c r="Z7163" s="3">
        <v>1</v>
      </c>
      <c r="AA7163" s="3">
        <v>-1.51463227496101E-3</v>
      </c>
      <c r="AB7163" s="3">
        <v>18</v>
      </c>
      <c r="AC7163" s="3">
        <v>0</v>
      </c>
      <c r="AD7163" s="3">
        <v>1</v>
      </c>
    </row>
    <row r="7164" spans="1:30" hidden="1" x14ac:dyDescent="0.25">
      <c r="A7164" s="2" t="e">
        <f>#REF!</f>
        <v>#REF!</v>
      </c>
      <c r="B7164" s="2">
        <v>2023</v>
      </c>
      <c r="C7164" s="4" t="str">
        <f>INDEX(Index!$B$1:$B$500,MATCH($F7164,Index!$A$1:$A$500,0)
)</f>
        <v>BAL</v>
      </c>
      <c r="D7164" s="4">
        <v>0</v>
      </c>
      <c r="E7164" s="141">
        <f t="shared" si="111"/>
        <v>0.31373524501114503</v>
      </c>
      <c r="F7164" s="3" t="s">
        <v>18</v>
      </c>
      <c r="G7164" s="3">
        <v>6</v>
      </c>
      <c r="H7164" s="125">
        <v>0.31373524501114503</v>
      </c>
      <c r="I7164" s="3">
        <v>0</v>
      </c>
      <c r="J7164" s="3">
        <v>0.36738315002077399</v>
      </c>
      <c r="K7164" s="3" t="s">
        <v>98</v>
      </c>
      <c r="L7164" s="125">
        <v>3.3136025943069698E-2</v>
      </c>
      <c r="M7164" s="3">
        <v>16</v>
      </c>
      <c r="N7164" s="125">
        <v>-0.262162858208631</v>
      </c>
      <c r="O7164" s="3">
        <v>5</v>
      </c>
      <c r="P7164" s="125">
        <v>1.8436360859444698E-2</v>
      </c>
      <c r="Q7164" s="3">
        <v>13</v>
      </c>
      <c r="R7164" s="3">
        <v>3.8042908108422598E-2</v>
      </c>
      <c r="S7164" s="3">
        <v>-0.29926983474962798</v>
      </c>
      <c r="T7164" s="3">
        <v>3.00704071627238E-2</v>
      </c>
      <c r="U7164" s="3">
        <v>1</v>
      </c>
      <c r="V7164" s="3">
        <v>1</v>
      </c>
      <c r="W7164" s="3">
        <v>0.31373524501114503</v>
      </c>
      <c r="X7164" s="3">
        <v>6</v>
      </c>
      <c r="Y7164" s="3">
        <v>0</v>
      </c>
      <c r="Z7164" s="3">
        <v>1</v>
      </c>
      <c r="AA7164" s="3">
        <v>-6.1469190512894699E-2</v>
      </c>
      <c r="AB7164" s="3">
        <v>28</v>
      </c>
      <c r="AC7164" s="3">
        <v>0</v>
      </c>
      <c r="AD7164" s="3">
        <v>1</v>
      </c>
    </row>
    <row r="7165" spans="1:30" hidden="1" x14ac:dyDescent="0.25">
      <c r="A7165" s="2" t="e">
        <f>#REF!</f>
        <v>#REF!</v>
      </c>
      <c r="B7165" s="2">
        <v>2023</v>
      </c>
      <c r="C7165" s="4" t="str">
        <f>INDEX(Index!$B$1:$B$500,MATCH($F7165,Index!$A$1:$A$500,0)
)</f>
        <v>SF</v>
      </c>
      <c r="D7165" s="4">
        <v>0</v>
      </c>
      <c r="E7165" s="141">
        <f t="shared" si="111"/>
        <v>0.45059457587806401</v>
      </c>
      <c r="F7165" s="3" t="s">
        <v>1</v>
      </c>
      <c r="G7165" s="3">
        <v>5</v>
      </c>
      <c r="H7165" s="125">
        <v>0.45059457587806401</v>
      </c>
      <c r="I7165" s="3">
        <v>0</v>
      </c>
      <c r="J7165" s="3">
        <v>0.53149319275455897</v>
      </c>
      <c r="K7165" s="3" t="s">
        <v>98</v>
      </c>
      <c r="L7165" s="125">
        <v>0.181344993147039</v>
      </c>
      <c r="M7165" s="3">
        <v>7</v>
      </c>
      <c r="N7165" s="125">
        <v>-0.263935850751843</v>
      </c>
      <c r="O7165" s="3">
        <v>4</v>
      </c>
      <c r="P7165" s="125">
        <v>5.31373197918239E-3</v>
      </c>
      <c r="Q7165" s="3">
        <v>17</v>
      </c>
      <c r="R7165" s="3">
        <v>0.24183557040067599</v>
      </c>
      <c r="S7165" s="3">
        <v>-0.263935850751843</v>
      </c>
      <c r="T7165" s="3">
        <v>2.5721771602039901E-2</v>
      </c>
      <c r="U7165" s="3">
        <v>0.66745918046409203</v>
      </c>
      <c r="V7165" s="3">
        <v>8</v>
      </c>
      <c r="W7165" s="3">
        <v>0.45059457587806401</v>
      </c>
      <c r="X7165" s="3">
        <v>5</v>
      </c>
      <c r="Y7165" s="3">
        <v>0</v>
      </c>
      <c r="Z7165" s="3">
        <v>1</v>
      </c>
      <c r="AA7165" s="3">
        <v>3.04926607367231E-2</v>
      </c>
      <c r="AB7165" s="3">
        <v>8</v>
      </c>
      <c r="AC7165" s="3">
        <v>0</v>
      </c>
      <c r="AD7165" s="3">
        <v>1</v>
      </c>
    </row>
    <row r="7166" spans="1:30" hidden="1" x14ac:dyDescent="0.25">
      <c r="A7166" s="2" t="e">
        <f>#REF!</f>
        <v>#REF!</v>
      </c>
      <c r="B7166" s="2">
        <v>2023</v>
      </c>
      <c r="C7166" s="4" t="str">
        <f>INDEX(Index!$B$1:$B$500,MATCH($F7166,Index!$A$1:$A$500,0)
)</f>
        <v>GB</v>
      </c>
      <c r="D7166" s="4">
        <v>0</v>
      </c>
      <c r="E7166" s="141">
        <f t="shared" si="111"/>
        <v>0.50146063508223104</v>
      </c>
      <c r="F7166" s="3" t="s">
        <v>20</v>
      </c>
      <c r="G7166" s="3">
        <v>4</v>
      </c>
      <c r="H7166" s="125">
        <v>0.50146063508223104</v>
      </c>
      <c r="I7166" s="3">
        <v>0</v>
      </c>
      <c r="J7166" s="3">
        <v>0.53055640536876303</v>
      </c>
      <c r="K7166" s="3" t="s">
        <v>98</v>
      </c>
      <c r="L7166" s="125">
        <v>0.20644104831006399</v>
      </c>
      <c r="M7166" s="3">
        <v>5</v>
      </c>
      <c r="N7166" s="125">
        <v>-0.18201258759560701</v>
      </c>
      <c r="O7166" s="3">
        <v>9</v>
      </c>
      <c r="P7166" s="125">
        <v>0.11300699917656</v>
      </c>
      <c r="Q7166" s="3">
        <v>3</v>
      </c>
      <c r="R7166" s="3">
        <v>0.219594941707494</v>
      </c>
      <c r="S7166" s="3">
        <v>-0.18557462956832901</v>
      </c>
      <c r="T7166" s="3">
        <v>0.12538683409293999</v>
      </c>
      <c r="U7166" s="3">
        <v>0.805279046222803</v>
      </c>
      <c r="V7166" s="3">
        <v>3</v>
      </c>
      <c r="W7166" s="3">
        <v>0.50146063508223104</v>
      </c>
      <c r="X7166" s="3">
        <v>4</v>
      </c>
      <c r="Y7166" s="3">
        <v>0</v>
      </c>
      <c r="Z7166" s="3">
        <v>1</v>
      </c>
      <c r="AA7166" s="3">
        <v>-0.126805133884281</v>
      </c>
      <c r="AB7166" s="3">
        <v>31</v>
      </c>
      <c r="AC7166" s="3">
        <v>0</v>
      </c>
      <c r="AD7166" s="3">
        <v>1</v>
      </c>
    </row>
    <row r="7167" spans="1:30" hidden="1" x14ac:dyDescent="0.25">
      <c r="A7167" s="2" t="e">
        <f>#REF!</f>
        <v>#REF!</v>
      </c>
      <c r="B7167" s="2">
        <v>2023</v>
      </c>
      <c r="C7167" s="4" t="str">
        <f>INDEX(Index!$B$1:$B$500,MATCH($F7167,Index!$A$1:$A$500,0)
)</f>
        <v>CLE</v>
      </c>
      <c r="D7167" s="4">
        <v>0</v>
      </c>
      <c r="E7167" s="141">
        <f t="shared" si="111"/>
        <v>0.51814680521213397</v>
      </c>
      <c r="F7167" s="3" t="s">
        <v>10</v>
      </c>
      <c r="G7167" s="3">
        <v>3</v>
      </c>
      <c r="H7167" s="125">
        <v>0.51814680521213397</v>
      </c>
      <c r="I7167" s="3">
        <v>0</v>
      </c>
      <c r="J7167" s="3">
        <v>0.51782461207960795</v>
      </c>
      <c r="K7167" s="3" t="s">
        <v>98</v>
      </c>
      <c r="L7167" s="125">
        <v>0.128885024314673</v>
      </c>
      <c r="M7167" s="3">
        <v>10</v>
      </c>
      <c r="N7167" s="125">
        <v>-0.39331534296042198</v>
      </c>
      <c r="O7167" s="3">
        <v>2</v>
      </c>
      <c r="P7167" s="125">
        <v>-4.05356206296042E-3</v>
      </c>
      <c r="Q7167" s="3">
        <v>19</v>
      </c>
      <c r="R7167" s="3">
        <v>9.56729636539011E-2</v>
      </c>
      <c r="S7167" s="3">
        <v>-0.40643170256494998</v>
      </c>
      <c r="T7167" s="3">
        <v>1.5719945860757201E-2</v>
      </c>
      <c r="U7167" s="3">
        <v>0.69312651614203202</v>
      </c>
      <c r="V7167" s="3">
        <v>6</v>
      </c>
      <c r="W7167" s="3">
        <v>0.51814680521213496</v>
      </c>
      <c r="X7167" s="3">
        <v>3</v>
      </c>
      <c r="Y7167" s="3">
        <v>0</v>
      </c>
      <c r="Z7167" s="3">
        <v>1</v>
      </c>
      <c r="AA7167" s="3">
        <v>-9.7182681701112605E-2</v>
      </c>
      <c r="AB7167" s="3">
        <v>30</v>
      </c>
      <c r="AC7167" s="3">
        <v>0</v>
      </c>
      <c r="AD7167" s="3">
        <v>1</v>
      </c>
    </row>
    <row r="7168" spans="1:30" hidden="1" x14ac:dyDescent="0.25">
      <c r="A7168" s="2" t="e">
        <f>#REF!</f>
        <v>#REF!</v>
      </c>
      <c r="B7168" s="2">
        <v>2023</v>
      </c>
      <c r="C7168" s="4" t="str">
        <f>INDEX(Index!$B$1:$B$500,MATCH($F7168,Index!$A$1:$A$500,0)
)</f>
        <v>JAX</v>
      </c>
      <c r="D7168" s="4">
        <v>0</v>
      </c>
      <c r="E7168" s="141">
        <f t="shared" si="111"/>
        <v>0.58017786268491101</v>
      </c>
      <c r="F7168" s="3" t="s">
        <v>56</v>
      </c>
      <c r="G7168" s="3">
        <v>2</v>
      </c>
      <c r="H7168" s="125">
        <v>0.58017786268491101</v>
      </c>
      <c r="I7168" s="3">
        <v>0</v>
      </c>
      <c r="J7168" s="3">
        <v>0.48579152526435398</v>
      </c>
      <c r="K7168" s="3" t="s">
        <v>98</v>
      </c>
      <c r="L7168" s="125">
        <v>0.107004478936612</v>
      </c>
      <c r="M7168" s="3">
        <v>12</v>
      </c>
      <c r="N7168" s="125">
        <v>-0.35214663847257899</v>
      </c>
      <c r="O7168" s="3">
        <v>3</v>
      </c>
      <c r="P7168" s="125">
        <v>0.12102674527571999</v>
      </c>
      <c r="Q7168" s="3">
        <v>2</v>
      </c>
      <c r="R7168" s="3">
        <v>5.0056160230018902E-2</v>
      </c>
      <c r="S7168" s="3">
        <v>-0.28915687973510501</v>
      </c>
      <c r="T7168" s="3">
        <v>0.14657848529923101</v>
      </c>
      <c r="U7168" s="3">
        <v>0.97577516515985696</v>
      </c>
      <c r="V7168" s="3">
        <v>2</v>
      </c>
      <c r="W7168" s="3">
        <v>0.58017786268491101</v>
      </c>
      <c r="X7168" s="3">
        <v>2</v>
      </c>
      <c r="Y7168" s="3">
        <v>0</v>
      </c>
      <c r="Z7168" s="3">
        <v>1</v>
      </c>
      <c r="AA7168" s="3">
        <v>-7.2090891938539806E-2</v>
      </c>
      <c r="AB7168" s="3">
        <v>29</v>
      </c>
      <c r="AC7168" s="3">
        <v>0</v>
      </c>
      <c r="AD7168" s="3">
        <v>1</v>
      </c>
    </row>
    <row r="7169" spans="1:30" hidden="1" x14ac:dyDescent="0.25">
      <c r="A7169" s="2" t="e">
        <f>#REF!</f>
        <v>#REF!</v>
      </c>
      <c r="B7169" s="2">
        <v>2023</v>
      </c>
      <c r="C7169" s="4" t="str">
        <f>INDEX(Index!$B$1:$B$500,MATCH($F7169,Index!$A$1:$A$500,0)
)</f>
        <v>DAL</v>
      </c>
      <c r="D7169" s="4">
        <v>0</v>
      </c>
      <c r="E7169" s="141">
        <f t="shared" si="111"/>
        <v>0.79058425607667804</v>
      </c>
      <c r="F7169" s="3" t="s">
        <v>3</v>
      </c>
      <c r="G7169" s="3">
        <v>1</v>
      </c>
      <c r="H7169" s="125">
        <v>0.79058425607667804</v>
      </c>
      <c r="I7169" s="3">
        <v>0</v>
      </c>
      <c r="J7169" s="3">
        <v>0.86389032899734997</v>
      </c>
      <c r="K7169" s="3" t="s">
        <v>98</v>
      </c>
      <c r="L7169" s="125">
        <v>0.146619622537938</v>
      </c>
      <c r="M7169" s="3">
        <v>9</v>
      </c>
      <c r="N7169" s="125">
        <v>-0.66647493605213903</v>
      </c>
      <c r="O7169" s="3">
        <v>1</v>
      </c>
      <c r="P7169" s="125">
        <v>-2.2510302513398299E-2</v>
      </c>
      <c r="Q7169" s="3">
        <v>21</v>
      </c>
      <c r="R7169" s="3">
        <v>0.23320722130338101</v>
      </c>
      <c r="S7169" s="3">
        <v>-0.63959621143183698</v>
      </c>
      <c r="T7169" s="3">
        <v>-8.9131037378671792E-3</v>
      </c>
      <c r="U7169" s="3">
        <v>0.74714227578254599</v>
      </c>
      <c r="V7169" s="3">
        <v>4</v>
      </c>
      <c r="W7169" s="3">
        <v>0.79058425607667904</v>
      </c>
      <c r="X7169" s="3">
        <v>1</v>
      </c>
      <c r="Y7169" s="3">
        <v>0</v>
      </c>
      <c r="Z7169" s="3">
        <v>1</v>
      </c>
      <c r="AA7169" s="3">
        <v>-5.51546901137045E-3</v>
      </c>
      <c r="AB7169" s="3">
        <v>20</v>
      </c>
      <c r="AC7169" s="3">
        <v>0</v>
      </c>
      <c r="AD7169" s="3">
        <v>1</v>
      </c>
    </row>
    <row r="7170" spans="1:30" hidden="1" x14ac:dyDescent="0.25">
      <c r="A7170" s="2" t="e">
        <f>#REF!</f>
        <v>#REF!</v>
      </c>
      <c r="B7170" s="2">
        <v>2023</v>
      </c>
      <c r="C7170" s="4" t="str">
        <f>INDEX(Index!$B$1:$B$500,MATCH($F7170,Index!$A$1:$A$500,0)
)</f>
        <v>NYG</v>
      </c>
      <c r="D7170" s="4">
        <v>0</v>
      </c>
      <c r="E7170" s="141">
        <f t="shared" ref="E7170:E7233" si="112">IF(D7170=1,H7170/100,H7170)</f>
        <v>-0.56813742105165099</v>
      </c>
      <c r="F7170" s="3" t="s">
        <v>15</v>
      </c>
      <c r="G7170" s="3">
        <v>32</v>
      </c>
      <c r="H7170" s="125">
        <v>-0.56813742105165099</v>
      </c>
      <c r="I7170" s="3">
        <v>32</v>
      </c>
      <c r="J7170" s="3">
        <v>-0.55915307111870705</v>
      </c>
      <c r="K7170" s="3">
        <v>44927</v>
      </c>
      <c r="L7170" s="125">
        <v>-0.29767712259443602</v>
      </c>
      <c r="M7170" s="3">
        <v>29</v>
      </c>
      <c r="N7170" s="125">
        <v>0.20356178965209901</v>
      </c>
      <c r="O7170" s="3">
        <v>27</v>
      </c>
      <c r="P7170" s="125">
        <v>-6.6898508805115997E-2</v>
      </c>
      <c r="Q7170" s="3">
        <v>30</v>
      </c>
      <c r="R7170" s="3">
        <v>-0.26376593881683003</v>
      </c>
      <c r="S7170" s="3">
        <v>0.24334488521386299</v>
      </c>
      <c r="T7170" s="3">
        <v>-5.2042247088014901E-2</v>
      </c>
      <c r="U7170" s="3">
        <v>0.85936035687850598</v>
      </c>
      <c r="V7170" s="3">
        <v>17</v>
      </c>
      <c r="W7170" s="3">
        <v>-0.56813742105165099</v>
      </c>
      <c r="X7170" s="3">
        <v>32</v>
      </c>
      <c r="Y7170" s="3">
        <v>0.30356328923329301</v>
      </c>
      <c r="Z7170" s="3">
        <v>4</v>
      </c>
      <c r="AA7170" s="3">
        <v>0.137115888686662</v>
      </c>
      <c r="AB7170" s="3">
        <v>1</v>
      </c>
      <c r="AC7170" s="3">
        <v>0.36386574301586</v>
      </c>
      <c r="AD7170" s="3">
        <v>30</v>
      </c>
    </row>
    <row r="7171" spans="1:30" hidden="1" x14ac:dyDescent="0.25">
      <c r="A7171" s="2" t="e">
        <f>#REF!</f>
        <v>#REF!</v>
      </c>
      <c r="B7171" s="2">
        <v>2023</v>
      </c>
      <c r="C7171" s="4" t="str">
        <f>INDEX(Index!$B$1:$B$500,MATCH($F7171,Index!$A$1:$A$500,0)
)</f>
        <v>CHI</v>
      </c>
      <c r="D7171" s="4">
        <v>0</v>
      </c>
      <c r="E7171" s="141">
        <f t="shared" si="112"/>
        <v>-0.47957066492161499</v>
      </c>
      <c r="F7171" s="3" t="s">
        <v>64</v>
      </c>
      <c r="G7171" s="3">
        <v>31</v>
      </c>
      <c r="H7171" s="125">
        <v>-0.47957066492161499</v>
      </c>
      <c r="I7171" s="3">
        <v>29</v>
      </c>
      <c r="J7171" s="3">
        <v>-0.44508950738085901</v>
      </c>
      <c r="K7171" s="3" t="s">
        <v>102</v>
      </c>
      <c r="L7171" s="125">
        <v>-0.32832620397869899</v>
      </c>
      <c r="M7171" s="3">
        <v>30</v>
      </c>
      <c r="N7171" s="125">
        <v>0.18929528796384601</v>
      </c>
      <c r="O7171" s="3">
        <v>26</v>
      </c>
      <c r="P7171" s="125">
        <v>3.8050827020929802E-2</v>
      </c>
      <c r="Q7171" s="3">
        <v>7</v>
      </c>
      <c r="R7171" s="3">
        <v>-0.29226118819527502</v>
      </c>
      <c r="S7171" s="3">
        <v>0.207934481925278</v>
      </c>
      <c r="T7171" s="3">
        <v>5.5106162739693099E-2</v>
      </c>
      <c r="U7171" s="3">
        <v>0</v>
      </c>
      <c r="V7171" s="3">
        <v>31</v>
      </c>
      <c r="W7171" s="3">
        <v>-0.47957066492161499</v>
      </c>
      <c r="X7171" s="3">
        <v>31</v>
      </c>
      <c r="Y7171" s="3">
        <v>0.25095096925406202</v>
      </c>
      <c r="Z7171" s="3">
        <v>5</v>
      </c>
      <c r="AA7171" s="3">
        <v>2.70221002544891E-2</v>
      </c>
      <c r="AB7171" s="3">
        <v>11</v>
      </c>
      <c r="AC7171" s="3">
        <v>8.6479953464156396E-3</v>
      </c>
      <c r="AD7171" s="3">
        <v>8</v>
      </c>
    </row>
    <row r="7172" spans="1:30" hidden="1" x14ac:dyDescent="0.25">
      <c r="A7172" s="2" t="e">
        <f>#REF!</f>
        <v>#REF!</v>
      </c>
      <c r="B7172" s="2">
        <v>2023</v>
      </c>
      <c r="C7172" s="4" t="str">
        <f>INDEX(Index!$B$1:$B$500,MATCH($F7172,Index!$A$1:$A$500,0)
)</f>
        <v>HOU</v>
      </c>
      <c r="D7172" s="4">
        <v>0</v>
      </c>
      <c r="E7172" s="141">
        <f t="shared" si="112"/>
        <v>-0.41652617100321299</v>
      </c>
      <c r="F7172" s="3" t="s">
        <v>49</v>
      </c>
      <c r="G7172" s="3">
        <v>30</v>
      </c>
      <c r="H7172" s="125">
        <v>-0.41652617100321299</v>
      </c>
      <c r="I7172" s="3">
        <v>26</v>
      </c>
      <c r="J7172" s="3">
        <v>-0.45899171336324601</v>
      </c>
      <c r="K7172" s="3" t="s">
        <v>102</v>
      </c>
      <c r="L7172" s="125">
        <v>-0.215296619056423</v>
      </c>
      <c r="M7172" s="3">
        <v>27</v>
      </c>
      <c r="N7172" s="125">
        <v>0.18813871948240601</v>
      </c>
      <c r="O7172" s="3">
        <v>25</v>
      </c>
      <c r="P7172" s="125">
        <v>-1.3090832464384699E-2</v>
      </c>
      <c r="Q7172" s="3">
        <v>19</v>
      </c>
      <c r="R7172" s="3">
        <v>-0.24615050131156099</v>
      </c>
      <c r="S7172" s="3">
        <v>0.21950499937051601</v>
      </c>
      <c r="T7172" s="3">
        <v>6.6637873188304404E-3</v>
      </c>
      <c r="U7172" s="3">
        <v>0</v>
      </c>
      <c r="V7172" s="3">
        <v>31</v>
      </c>
      <c r="W7172" s="3">
        <v>-0.41652617100321399</v>
      </c>
      <c r="X7172" s="3">
        <v>30</v>
      </c>
      <c r="Y7172" s="3">
        <v>0.17855061978237699</v>
      </c>
      <c r="Z7172" s="3">
        <v>9</v>
      </c>
      <c r="AA7172" s="3">
        <v>-3.6216601722724E-2</v>
      </c>
      <c r="AB7172" s="3">
        <v>24</v>
      </c>
      <c r="AC7172" s="3">
        <v>3.8860001496821603E-2</v>
      </c>
      <c r="AD7172" s="3">
        <v>16</v>
      </c>
    </row>
    <row r="7173" spans="1:30" hidden="1" x14ac:dyDescent="0.25">
      <c r="A7173" s="2" t="e">
        <f>#REF!</f>
        <v>#REF!</v>
      </c>
      <c r="B7173" s="2">
        <v>2023</v>
      </c>
      <c r="C7173" s="4" t="str">
        <f>INDEX(Index!$B$1:$B$500,MATCH($F7173,Index!$A$1:$A$500,0)
)</f>
        <v>CIN</v>
      </c>
      <c r="D7173" s="4">
        <v>0</v>
      </c>
      <c r="E7173" s="141">
        <f t="shared" si="112"/>
        <v>-0.33961224385509903</v>
      </c>
      <c r="F7173" s="3" t="s">
        <v>24</v>
      </c>
      <c r="G7173" s="3">
        <v>29</v>
      </c>
      <c r="H7173" s="125">
        <v>-0.33961224385509903</v>
      </c>
      <c r="I7173" s="3">
        <v>31</v>
      </c>
      <c r="J7173" s="3">
        <v>-0.31410823614916</v>
      </c>
      <c r="K7173" s="3" t="s">
        <v>102</v>
      </c>
      <c r="L7173" s="125">
        <v>-0.19256326643206001</v>
      </c>
      <c r="M7173" s="3">
        <v>25</v>
      </c>
      <c r="N7173" s="125">
        <v>0.21478417859261101</v>
      </c>
      <c r="O7173" s="3">
        <v>29</v>
      </c>
      <c r="P7173" s="125">
        <v>6.7735201169571296E-2</v>
      </c>
      <c r="Q7173" s="3">
        <v>4</v>
      </c>
      <c r="R7173" s="3">
        <v>-0.19256326643206001</v>
      </c>
      <c r="S7173" s="3">
        <v>0.20027082767290599</v>
      </c>
      <c r="T7173" s="3">
        <v>7.8725857955805403E-2</v>
      </c>
      <c r="U7173" s="3">
        <v>0.23447880897283799</v>
      </c>
      <c r="V7173" s="3">
        <v>28</v>
      </c>
      <c r="W7173" s="3">
        <v>-0.33961224385510003</v>
      </c>
      <c r="X7173" s="3">
        <v>29</v>
      </c>
      <c r="Y7173" s="3">
        <v>0.30687621684598398</v>
      </c>
      <c r="Z7173" s="3">
        <v>3</v>
      </c>
      <c r="AA7173" s="3">
        <v>2.18189671708265E-2</v>
      </c>
      <c r="AB7173" s="3">
        <v>14</v>
      </c>
      <c r="AC7173" s="3">
        <v>0.14668620482205999</v>
      </c>
      <c r="AD7173" s="3">
        <v>27</v>
      </c>
    </row>
    <row r="7174" spans="1:30" hidden="1" x14ac:dyDescent="0.25">
      <c r="A7174" s="2" t="e">
        <f>#REF!</f>
        <v>#REF!</v>
      </c>
      <c r="B7174" s="2">
        <v>2023</v>
      </c>
      <c r="C7174" s="4" t="str">
        <f>INDEX(Index!$B$1:$B$500,MATCH($F7174,Index!$A$1:$A$500,0)
)</f>
        <v>PIT</v>
      </c>
      <c r="D7174" s="4">
        <v>0</v>
      </c>
      <c r="E7174" s="141">
        <f t="shared" si="112"/>
        <v>-0.33854036672731103</v>
      </c>
      <c r="F7174" s="3" t="s">
        <v>32</v>
      </c>
      <c r="G7174" s="3">
        <v>28</v>
      </c>
      <c r="H7174" s="125">
        <v>-0.33854036672731103</v>
      </c>
      <c r="I7174" s="3">
        <v>30</v>
      </c>
      <c r="J7174" s="3">
        <v>-0.338304934015415</v>
      </c>
      <c r="K7174" s="3">
        <v>44927</v>
      </c>
      <c r="L7174" s="125">
        <v>-0.42180574372388902</v>
      </c>
      <c r="M7174" s="3">
        <v>32</v>
      </c>
      <c r="N7174" s="125">
        <v>-5.8584807491450702E-2</v>
      </c>
      <c r="O7174" s="3">
        <v>12</v>
      </c>
      <c r="P7174" s="125">
        <v>2.4680569505126902E-2</v>
      </c>
      <c r="Q7174" s="3">
        <v>12</v>
      </c>
      <c r="R7174" s="3">
        <v>-0.448929612497245</v>
      </c>
      <c r="S7174" s="3">
        <v>-7.6579237100539904E-2</v>
      </c>
      <c r="T7174" s="3">
        <v>3.40454413812896E-2</v>
      </c>
      <c r="U7174" s="3">
        <v>0.13457492193144499</v>
      </c>
      <c r="V7174" s="3">
        <v>30</v>
      </c>
      <c r="W7174" s="3">
        <v>-0.33854036672731203</v>
      </c>
      <c r="X7174" s="3">
        <v>28</v>
      </c>
      <c r="Y7174" s="3">
        <v>0.395083700975145</v>
      </c>
      <c r="Z7174" s="3">
        <v>2</v>
      </c>
      <c r="AA7174" s="3">
        <v>-3.8819747396193101E-2</v>
      </c>
      <c r="AB7174" s="3">
        <v>25</v>
      </c>
      <c r="AC7174" s="3">
        <v>8.4142541304731699E-2</v>
      </c>
      <c r="AD7174" s="3">
        <v>22</v>
      </c>
    </row>
    <row r="7175" spans="1:30" hidden="1" x14ac:dyDescent="0.25">
      <c r="A7175" s="2" t="e">
        <f>#REF!</f>
        <v>#REF!</v>
      </c>
      <c r="B7175" s="2">
        <v>2023</v>
      </c>
      <c r="C7175" s="4" t="str">
        <f>INDEX(Index!$B$1:$B$500,MATCH($F7175,Index!$A$1:$A$500,0)
)</f>
        <v>LV</v>
      </c>
      <c r="D7175" s="4">
        <v>0</v>
      </c>
      <c r="E7175" s="141">
        <f t="shared" si="112"/>
        <v>-0.31981178144046402</v>
      </c>
      <c r="F7175" s="3" t="s">
        <v>53</v>
      </c>
      <c r="G7175" s="3">
        <v>27</v>
      </c>
      <c r="H7175" s="125">
        <v>-0.31981178144046402</v>
      </c>
      <c r="I7175" s="3">
        <v>21</v>
      </c>
      <c r="J7175" s="3">
        <v>-0.32426477216072402</v>
      </c>
      <c r="K7175" s="3">
        <v>44927</v>
      </c>
      <c r="L7175" s="125">
        <v>-0.12602961307358901</v>
      </c>
      <c r="M7175" s="3">
        <v>24</v>
      </c>
      <c r="N7175" s="125">
        <v>0.222500588900609</v>
      </c>
      <c r="O7175" s="3">
        <v>31</v>
      </c>
      <c r="P7175" s="125">
        <v>2.8718420533733201E-2</v>
      </c>
      <c r="Q7175" s="3">
        <v>9</v>
      </c>
      <c r="R7175" s="3">
        <v>-0.14871220025257501</v>
      </c>
      <c r="S7175" s="3">
        <v>0.222500588900609</v>
      </c>
      <c r="T7175" s="3">
        <v>4.6948016992459499E-2</v>
      </c>
      <c r="U7175" s="3">
        <v>0.68288730167150502</v>
      </c>
      <c r="V7175" s="3">
        <v>23</v>
      </c>
      <c r="W7175" s="3">
        <v>-0.31981178144046501</v>
      </c>
      <c r="X7175" s="3">
        <v>27</v>
      </c>
      <c r="Y7175" s="3">
        <v>0.15082121741393301</v>
      </c>
      <c r="Z7175" s="3">
        <v>10</v>
      </c>
      <c r="AA7175" s="3">
        <v>-8.3332464981900695E-2</v>
      </c>
      <c r="AB7175" s="3">
        <v>31</v>
      </c>
      <c r="AC7175" s="3">
        <v>0.14669537424204601</v>
      </c>
      <c r="AD7175" s="3">
        <v>28</v>
      </c>
    </row>
    <row r="7176" spans="1:30" hidden="1" x14ac:dyDescent="0.25">
      <c r="A7176" s="2" t="e">
        <f>#REF!</f>
        <v>#REF!</v>
      </c>
      <c r="B7176" s="2">
        <v>2023</v>
      </c>
      <c r="C7176" s="4" t="str">
        <f>INDEX(Index!$B$1:$B$500,MATCH($F7176,Index!$A$1:$A$500,0)
)</f>
        <v>NYJ</v>
      </c>
      <c r="D7176" s="4">
        <v>0</v>
      </c>
      <c r="E7176" s="141">
        <f t="shared" si="112"/>
        <v>-0.23026244657322001</v>
      </c>
      <c r="F7176" s="3" t="s">
        <v>9</v>
      </c>
      <c r="G7176" s="3">
        <v>26</v>
      </c>
      <c r="H7176" s="125">
        <v>-0.23026244657322001</v>
      </c>
      <c r="I7176" s="3">
        <v>17</v>
      </c>
      <c r="J7176" s="3">
        <v>-0.219560711447362</v>
      </c>
      <c r="K7176" s="3">
        <v>44927</v>
      </c>
      <c r="L7176" s="125">
        <v>-0.41097825503608698</v>
      </c>
      <c r="M7176" s="3">
        <v>31</v>
      </c>
      <c r="N7176" s="125">
        <v>-4.0897820541837701E-2</v>
      </c>
      <c r="O7176" s="3">
        <v>13</v>
      </c>
      <c r="P7176" s="125">
        <v>0.13981798792102901</v>
      </c>
      <c r="Q7176" s="3">
        <v>1</v>
      </c>
      <c r="R7176" s="3">
        <v>-0.39998334274306602</v>
      </c>
      <c r="S7176" s="3">
        <v>-2.5966399426349599E-2</v>
      </c>
      <c r="T7176" s="3">
        <v>0.154456231869354</v>
      </c>
      <c r="U7176" s="3">
        <v>0.68661181430978901</v>
      </c>
      <c r="V7176" s="3">
        <v>21</v>
      </c>
      <c r="W7176" s="3">
        <v>-0.23026244657322001</v>
      </c>
      <c r="X7176" s="3">
        <v>26</v>
      </c>
      <c r="Y7176" s="3">
        <v>0.51419881663364098</v>
      </c>
      <c r="Z7176" s="3">
        <v>1</v>
      </c>
      <c r="AA7176" s="3">
        <v>-3.32360111628555E-3</v>
      </c>
      <c r="AB7176" s="3">
        <v>19</v>
      </c>
      <c r="AC7176" s="3">
        <v>8.8819231939300095E-2</v>
      </c>
      <c r="AD7176" s="3">
        <v>23</v>
      </c>
    </row>
    <row r="7177" spans="1:30" hidden="1" x14ac:dyDescent="0.25">
      <c r="A7177" s="2" t="e">
        <f>#REF!</f>
        <v>#REF!</v>
      </c>
      <c r="B7177" s="2">
        <v>2023</v>
      </c>
      <c r="C7177" s="4" t="str">
        <f>INDEX(Index!$B$1:$B$500,MATCH($F7177,Index!$A$1:$A$500,0)
)</f>
        <v>TEN</v>
      </c>
      <c r="D7177" s="4">
        <v>0</v>
      </c>
      <c r="E7177" s="141">
        <f t="shared" si="112"/>
        <v>-0.199764808284565</v>
      </c>
      <c r="F7177" s="3" t="s">
        <v>45</v>
      </c>
      <c r="G7177" s="3">
        <v>25</v>
      </c>
      <c r="H7177" s="125">
        <v>-0.199764808284565</v>
      </c>
      <c r="I7177" s="3">
        <v>25</v>
      </c>
      <c r="J7177" s="3">
        <v>-0.19063809675190299</v>
      </c>
      <c r="K7177" s="3">
        <v>44927</v>
      </c>
      <c r="L7177" s="125">
        <v>-0.195093069549895</v>
      </c>
      <c r="M7177" s="3">
        <v>26</v>
      </c>
      <c r="N7177" s="125">
        <v>-1.13995107462394E-2</v>
      </c>
      <c r="O7177" s="3">
        <v>16</v>
      </c>
      <c r="P7177" s="125">
        <v>-1.6071249480909499E-2</v>
      </c>
      <c r="Q7177" s="3">
        <v>20</v>
      </c>
      <c r="R7177" s="3">
        <v>-0.195093069549895</v>
      </c>
      <c r="S7177" s="3">
        <v>1.18687945540044E-2</v>
      </c>
      <c r="T7177" s="3">
        <v>1.6323767351996199E-2</v>
      </c>
      <c r="U7177" s="3">
        <v>0.37331468189620698</v>
      </c>
      <c r="V7177" s="3">
        <v>27</v>
      </c>
      <c r="W7177" s="3">
        <v>-0.199764808284565</v>
      </c>
      <c r="X7177" s="3">
        <v>25</v>
      </c>
      <c r="Y7177" s="3">
        <v>3.3116327719040502E-2</v>
      </c>
      <c r="Z7177" s="3">
        <v>16</v>
      </c>
      <c r="AA7177" s="3">
        <v>-1.3400204549634601E-2</v>
      </c>
      <c r="AB7177" s="3">
        <v>21</v>
      </c>
      <c r="AC7177" s="3">
        <v>1.9039671251823698E-2</v>
      </c>
      <c r="AD7177" s="3">
        <v>11</v>
      </c>
    </row>
    <row r="7178" spans="1:30" hidden="1" x14ac:dyDescent="0.25">
      <c r="A7178" s="2" t="e">
        <f>#REF!</f>
        <v>#REF!</v>
      </c>
      <c r="B7178" s="2">
        <v>2023</v>
      </c>
      <c r="C7178" s="4" t="str">
        <f>INDEX(Index!$B$1:$B$500,MATCH($F7178,Index!$A$1:$A$500,0)
)</f>
        <v>NE</v>
      </c>
      <c r="D7178" s="4">
        <v>0</v>
      </c>
      <c r="E7178" s="141">
        <f t="shared" si="112"/>
        <v>-0.18212229015472101</v>
      </c>
      <c r="F7178" s="3" t="s">
        <v>17</v>
      </c>
      <c r="G7178" s="3">
        <v>24</v>
      </c>
      <c r="H7178" s="125">
        <v>-0.18212229015472101</v>
      </c>
      <c r="I7178" s="3">
        <v>14</v>
      </c>
      <c r="J7178" s="3">
        <v>-0.18824355724321201</v>
      </c>
      <c r="K7178" s="3" t="s">
        <v>102</v>
      </c>
      <c r="L7178" s="125">
        <v>1.47187133987198E-2</v>
      </c>
      <c r="M7178" s="3">
        <v>17</v>
      </c>
      <c r="N7178" s="125">
        <v>0.17544706279639999</v>
      </c>
      <c r="O7178" s="3">
        <v>24</v>
      </c>
      <c r="P7178" s="125">
        <v>-2.13939407570411E-2</v>
      </c>
      <c r="Q7178" s="3">
        <v>22</v>
      </c>
      <c r="R7178" s="3">
        <v>-1.6209764446131401E-2</v>
      </c>
      <c r="S7178" s="3">
        <v>0.15849131425218099</v>
      </c>
      <c r="T7178" s="3">
        <v>-1.35424785449003E-2</v>
      </c>
      <c r="U7178" s="3">
        <v>0.39975694024873898</v>
      </c>
      <c r="V7178" s="3">
        <v>26</v>
      </c>
      <c r="W7178" s="3">
        <v>-0.18212229015472101</v>
      </c>
      <c r="X7178" s="3">
        <v>24</v>
      </c>
      <c r="Y7178" s="3">
        <v>0.24829071539040101</v>
      </c>
      <c r="Z7178" s="3">
        <v>6</v>
      </c>
      <c r="AA7178" s="3">
        <v>2.2699654771727799E-2</v>
      </c>
      <c r="AB7178" s="3">
        <v>13</v>
      </c>
      <c r="AC7178" s="3">
        <v>8.9219823768285203E-2</v>
      </c>
      <c r="AD7178" s="3">
        <v>24</v>
      </c>
    </row>
    <row r="7179" spans="1:30" hidden="1" x14ac:dyDescent="0.25">
      <c r="A7179" s="2" t="e">
        <f>#REF!</f>
        <v>#REF!</v>
      </c>
      <c r="B7179" s="2">
        <v>2023</v>
      </c>
      <c r="C7179" s="4" t="str">
        <f>INDEX(Index!$B$1:$B$500,MATCH($F7179,Index!$A$1:$A$500,0)
)</f>
        <v>CAR</v>
      </c>
      <c r="D7179" s="4">
        <v>0</v>
      </c>
      <c r="E7179" s="141">
        <f t="shared" si="112"/>
        <v>-0.162872867017755</v>
      </c>
      <c r="F7179" s="3" t="s">
        <v>51</v>
      </c>
      <c r="G7179" s="3">
        <v>23</v>
      </c>
      <c r="H7179" s="125">
        <v>-0.162872867017755</v>
      </c>
      <c r="I7179" s="3">
        <v>23</v>
      </c>
      <c r="J7179" s="3">
        <v>-0.17408171757629101</v>
      </c>
      <c r="K7179" s="3" t="s">
        <v>102</v>
      </c>
      <c r="L7179" s="125">
        <v>-0.24807654728058301</v>
      </c>
      <c r="M7179" s="3">
        <v>28</v>
      </c>
      <c r="N7179" s="125">
        <v>-1.0741516638707099E-3</v>
      </c>
      <c r="O7179" s="3">
        <v>18</v>
      </c>
      <c r="P7179" s="125">
        <v>8.4129528598957101E-2</v>
      </c>
      <c r="Q7179" s="3">
        <v>3</v>
      </c>
      <c r="R7179" s="3">
        <v>-0.25919639370299502</v>
      </c>
      <c r="S7179" s="3">
        <v>2.0450363923037999E-2</v>
      </c>
      <c r="T7179" s="3">
        <v>0.105565040049742</v>
      </c>
      <c r="U7179" s="3">
        <v>0.22535825655733699</v>
      </c>
      <c r="V7179" s="3">
        <v>29</v>
      </c>
      <c r="W7179" s="3">
        <v>-0.162872867017755</v>
      </c>
      <c r="X7179" s="3">
        <v>23</v>
      </c>
      <c r="Y7179" s="3">
        <v>0.13093586530895299</v>
      </c>
      <c r="Z7179" s="3">
        <v>11</v>
      </c>
      <c r="AA7179" s="3">
        <v>6.3418221775864606E-2</v>
      </c>
      <c r="AB7179" s="3">
        <v>5</v>
      </c>
      <c r="AC7179" s="3">
        <v>6.1842721992246301E-3</v>
      </c>
      <c r="AD7179" s="3">
        <v>5</v>
      </c>
    </row>
    <row r="7180" spans="1:30" hidden="1" x14ac:dyDescent="0.25">
      <c r="A7180" s="2" t="e">
        <f>#REF!</f>
        <v>#REF!</v>
      </c>
      <c r="B7180" s="2">
        <v>2023</v>
      </c>
      <c r="C7180" s="4" t="str">
        <f>INDEX(Index!$B$1:$B$500,MATCH($F7180,Index!$A$1:$A$500,0)
)</f>
        <v>LAC</v>
      </c>
      <c r="D7180" s="4">
        <v>0</v>
      </c>
      <c r="E7180" s="141">
        <f t="shared" si="112"/>
        <v>-0.131442379131887</v>
      </c>
      <c r="F7180" s="3" t="s">
        <v>28</v>
      </c>
      <c r="G7180" s="3">
        <v>22</v>
      </c>
      <c r="H7180" s="125">
        <v>-0.131442379131887</v>
      </c>
      <c r="I7180" s="3">
        <v>27</v>
      </c>
      <c r="J7180" s="3">
        <v>-0.10776885519496</v>
      </c>
      <c r="K7180" s="3" t="s">
        <v>102</v>
      </c>
      <c r="L7180" s="125">
        <v>0.217430524742002</v>
      </c>
      <c r="M7180" s="3">
        <v>3</v>
      </c>
      <c r="N7180" s="125">
        <v>0.36442751141435498</v>
      </c>
      <c r="O7180" s="3">
        <v>32</v>
      </c>
      <c r="P7180" s="125">
        <v>1.5554607540465001E-2</v>
      </c>
      <c r="Q7180" s="3">
        <v>14</v>
      </c>
      <c r="R7180" s="3">
        <v>0.217430524742002</v>
      </c>
      <c r="S7180" s="3">
        <v>0.36442751141435498</v>
      </c>
      <c r="T7180" s="3">
        <v>3.92281314773925E-2</v>
      </c>
      <c r="U7180" s="3">
        <v>0.81233364956935605</v>
      </c>
      <c r="V7180" s="3">
        <v>19</v>
      </c>
      <c r="W7180" s="3">
        <v>-0.131442379131888</v>
      </c>
      <c r="X7180" s="3">
        <v>22</v>
      </c>
      <c r="Y7180" s="3">
        <v>7.0857933381385504E-2</v>
      </c>
      <c r="Z7180" s="3">
        <v>13</v>
      </c>
      <c r="AA7180" s="3">
        <v>7.29479543865281E-3</v>
      </c>
      <c r="AB7180" s="3">
        <v>17</v>
      </c>
      <c r="AC7180" s="3">
        <v>7.2385371906818194E-2</v>
      </c>
      <c r="AD7180" s="3">
        <v>21</v>
      </c>
    </row>
    <row r="7181" spans="1:30" hidden="1" x14ac:dyDescent="0.25">
      <c r="A7181" s="2" t="e">
        <f>#REF!</f>
        <v>#REF!</v>
      </c>
      <c r="B7181" s="2">
        <v>2023</v>
      </c>
      <c r="C7181" s="4" t="str">
        <f>INDEX(Index!$B$1:$B$500,MATCH($F7181,Index!$A$1:$A$500,0)
)</f>
        <v>DEN</v>
      </c>
      <c r="D7181" s="4">
        <v>0</v>
      </c>
      <c r="E7181" s="141">
        <f t="shared" si="112"/>
        <v>-9.3646572257246999E-2</v>
      </c>
      <c r="F7181" s="3" t="s">
        <v>39</v>
      </c>
      <c r="G7181" s="3">
        <v>21</v>
      </c>
      <c r="H7181" s="125">
        <v>-9.3646572257246999E-2</v>
      </c>
      <c r="I7181" s="3">
        <v>18</v>
      </c>
      <c r="J7181" s="3">
        <v>-9.2428631902548505E-2</v>
      </c>
      <c r="K7181" s="3" t="s">
        <v>102</v>
      </c>
      <c r="L7181" s="125">
        <v>0.152246848612545</v>
      </c>
      <c r="M7181" s="3">
        <v>7</v>
      </c>
      <c r="N7181" s="125">
        <v>0.21581956513088699</v>
      </c>
      <c r="O7181" s="3">
        <v>30</v>
      </c>
      <c r="P7181" s="125">
        <v>-3.00738557389051E-2</v>
      </c>
      <c r="Q7181" s="3">
        <v>23</v>
      </c>
      <c r="R7181" s="3">
        <v>0.131990893532764</v>
      </c>
      <c r="S7181" s="3">
        <v>0.23772578207736</v>
      </c>
      <c r="T7181" s="3">
        <v>1.3306256642047499E-2</v>
      </c>
      <c r="U7181" s="3">
        <v>0.65106393386068595</v>
      </c>
      <c r="V7181" s="3">
        <v>25</v>
      </c>
      <c r="W7181" s="3">
        <v>-9.3646572257247096E-2</v>
      </c>
      <c r="X7181" s="3">
        <v>21</v>
      </c>
      <c r="Y7181" s="3">
        <v>-9.2602463107754995E-2</v>
      </c>
      <c r="Z7181" s="3">
        <v>21</v>
      </c>
      <c r="AA7181" s="3">
        <v>-2.2270691061576801E-2</v>
      </c>
      <c r="AB7181" s="3">
        <v>22</v>
      </c>
      <c r="AC7181" s="3">
        <v>2.6912615801128201E-3</v>
      </c>
      <c r="AD7181" s="3">
        <v>3</v>
      </c>
    </row>
    <row r="7182" spans="1:30" hidden="1" x14ac:dyDescent="0.25">
      <c r="A7182" s="2" t="e">
        <f>#REF!</f>
        <v>#REF!</v>
      </c>
      <c r="B7182" s="2">
        <v>2023</v>
      </c>
      <c r="C7182" s="4" t="str">
        <f>INDEX(Index!$B$1:$B$500,MATCH($F7182,Index!$A$1:$A$500,0)
)</f>
        <v>SEA</v>
      </c>
      <c r="D7182" s="4">
        <v>0</v>
      </c>
      <c r="E7182" s="141">
        <f t="shared" si="112"/>
        <v>-7.5029263554531503E-2</v>
      </c>
      <c r="F7182" s="3" t="s">
        <v>30</v>
      </c>
      <c r="G7182" s="3">
        <v>20</v>
      </c>
      <c r="H7182" s="125">
        <v>-7.5029263554531503E-2</v>
      </c>
      <c r="I7182" s="3">
        <v>24</v>
      </c>
      <c r="J7182" s="3">
        <v>-6.4155309403547398E-2</v>
      </c>
      <c r="K7182" s="3">
        <v>44927</v>
      </c>
      <c r="L7182" s="125">
        <v>0.12216800744623001</v>
      </c>
      <c r="M7182" s="3">
        <v>10</v>
      </c>
      <c r="N7182" s="125">
        <v>0.14618515224695899</v>
      </c>
      <c r="O7182" s="3">
        <v>22</v>
      </c>
      <c r="P7182" s="125">
        <v>-5.1012118753802599E-2</v>
      </c>
      <c r="Q7182" s="3">
        <v>28</v>
      </c>
      <c r="R7182" s="3">
        <v>0.12216800744623001</v>
      </c>
      <c r="S7182" s="3">
        <v>0.156791886575708</v>
      </c>
      <c r="T7182" s="3">
        <v>-2.95314302740694E-2</v>
      </c>
      <c r="U7182" s="3">
        <v>0.8490652096779</v>
      </c>
      <c r="V7182" s="3">
        <v>18</v>
      </c>
      <c r="W7182" s="3">
        <v>-7.50292635545316E-2</v>
      </c>
      <c r="X7182" s="3">
        <v>20</v>
      </c>
      <c r="Y7182" s="3">
        <v>-3.5996914706436803E-2</v>
      </c>
      <c r="Z7182" s="3">
        <v>18</v>
      </c>
      <c r="AA7182" s="3">
        <v>5.1256452760646401E-2</v>
      </c>
      <c r="AB7182" s="3">
        <v>6</v>
      </c>
      <c r="AC7182" s="3">
        <v>2.1492684475714799E-2</v>
      </c>
      <c r="AD7182" s="3">
        <v>12</v>
      </c>
    </row>
    <row r="7183" spans="1:30" hidden="1" x14ac:dyDescent="0.25">
      <c r="A7183" s="2" t="e">
        <f>#REF!</f>
        <v>#REF!</v>
      </c>
      <c r="B7183" s="2">
        <v>2023</v>
      </c>
      <c r="C7183" s="4" t="str">
        <f>INDEX(Index!$B$1:$B$500,MATCH($F7183,Index!$A$1:$A$500,0)
)</f>
        <v>LAR</v>
      </c>
      <c r="D7183" s="4">
        <v>0</v>
      </c>
      <c r="E7183" s="141">
        <f t="shared" si="112"/>
        <v>-5.2960790320506303E-2</v>
      </c>
      <c r="F7183" s="3" t="s">
        <v>41</v>
      </c>
      <c r="G7183" s="3">
        <v>19</v>
      </c>
      <c r="H7183" s="125">
        <v>-5.2960790320506303E-2</v>
      </c>
      <c r="I7183" s="3">
        <v>11</v>
      </c>
      <c r="J7183" s="3">
        <v>-5.9453413254641999E-2</v>
      </c>
      <c r="K7183" s="3">
        <v>44927</v>
      </c>
      <c r="L7183" s="125">
        <v>0.20274550997317101</v>
      </c>
      <c r="M7183" s="3">
        <v>5</v>
      </c>
      <c r="N7183" s="125">
        <v>0.21002984748085299</v>
      </c>
      <c r="O7183" s="3">
        <v>28</v>
      </c>
      <c r="P7183" s="125">
        <v>-4.5676452812824397E-2</v>
      </c>
      <c r="Q7183" s="3">
        <v>27</v>
      </c>
      <c r="R7183" s="3">
        <v>0.20274550997317101</v>
      </c>
      <c r="S7183" s="3">
        <v>0.23532153556015201</v>
      </c>
      <c r="T7183" s="3">
        <v>-2.6877387667661099E-2</v>
      </c>
      <c r="U7183" s="3">
        <v>0.97416326965189604</v>
      </c>
      <c r="V7183" s="3">
        <v>16</v>
      </c>
      <c r="W7183" s="3">
        <v>-5.29607903205064E-2</v>
      </c>
      <c r="X7183" s="3">
        <v>19</v>
      </c>
      <c r="Y7183" s="3">
        <v>0.19901804653903199</v>
      </c>
      <c r="Z7183" s="3">
        <v>7</v>
      </c>
      <c r="AA7183" s="3">
        <v>7.9424500234346204E-2</v>
      </c>
      <c r="AB7183" s="3">
        <v>3</v>
      </c>
      <c r="AC7183" s="3">
        <v>4.44012705173897E-2</v>
      </c>
      <c r="AD7183" s="3">
        <v>17</v>
      </c>
    </row>
    <row r="7184" spans="1:30" hidden="1" x14ac:dyDescent="0.25">
      <c r="A7184" s="2" t="e">
        <f>#REF!</f>
        <v>#REF!</v>
      </c>
      <c r="B7184" s="2">
        <v>2023</v>
      </c>
      <c r="C7184" s="4" t="str">
        <f>INDEX(Index!$B$1:$B$500,MATCH($F7184,Index!$A$1:$A$500,0)
)</f>
        <v>ARI</v>
      </c>
      <c r="D7184" s="4">
        <v>0</v>
      </c>
      <c r="E7184" s="141">
        <f t="shared" si="112"/>
        <v>-2.5982047715582501E-2</v>
      </c>
      <c r="F7184" s="3" t="s">
        <v>23</v>
      </c>
      <c r="G7184" s="3">
        <v>18</v>
      </c>
      <c r="H7184" s="125">
        <v>-2.5982047715582501E-2</v>
      </c>
      <c r="I7184" s="3">
        <v>22</v>
      </c>
      <c r="J7184" s="3">
        <v>-7.99281412281211E-2</v>
      </c>
      <c r="K7184" s="3" t="s">
        <v>102</v>
      </c>
      <c r="L7184" s="125">
        <v>-3.8984497644380903E-2</v>
      </c>
      <c r="M7184" s="3">
        <v>20</v>
      </c>
      <c r="N7184" s="125">
        <v>-6.29530291551749E-3</v>
      </c>
      <c r="O7184" s="3">
        <v>17</v>
      </c>
      <c r="P7184" s="125">
        <v>6.70714701328088E-3</v>
      </c>
      <c r="Q7184" s="3">
        <v>15</v>
      </c>
      <c r="R7184" s="3">
        <v>-9.4662498236013096E-2</v>
      </c>
      <c r="S7184" s="3">
        <v>1.5250587495939801E-2</v>
      </c>
      <c r="T7184" s="3">
        <v>2.9984944503831799E-2</v>
      </c>
      <c r="U7184" s="3">
        <v>0.67776130886800801</v>
      </c>
      <c r="V7184" s="3">
        <v>24</v>
      </c>
      <c r="W7184" s="3">
        <v>-2.5982047715582601E-2</v>
      </c>
      <c r="X7184" s="3">
        <v>18</v>
      </c>
      <c r="Y7184" s="3">
        <v>-0.21676528291334801</v>
      </c>
      <c r="Z7184" s="3">
        <v>27</v>
      </c>
      <c r="AA7184" s="3">
        <v>3.8803978044227701E-2</v>
      </c>
      <c r="AB7184" s="3">
        <v>9</v>
      </c>
      <c r="AC7184" s="3">
        <v>3.7761991973519302E-2</v>
      </c>
      <c r="AD7184" s="3">
        <v>15</v>
      </c>
    </row>
    <row r="7185" spans="1:30" hidden="1" x14ac:dyDescent="0.25">
      <c r="A7185" s="2" t="e">
        <f>#REF!</f>
        <v>#REF!</v>
      </c>
      <c r="B7185" s="2">
        <v>2023</v>
      </c>
      <c r="C7185" s="4" t="str">
        <f>INDEX(Index!$B$1:$B$500,MATCH($F7185,Index!$A$1:$A$500,0)
)</f>
        <v>DET</v>
      </c>
      <c r="D7185" s="4">
        <v>0</v>
      </c>
      <c r="E7185" s="141">
        <f t="shared" si="112"/>
        <v>-1.9033039092367199E-2</v>
      </c>
      <c r="F7185" s="3" t="s">
        <v>21</v>
      </c>
      <c r="G7185" s="3">
        <v>17</v>
      </c>
      <c r="H7185" s="125">
        <v>-1.9033039092367199E-2</v>
      </c>
      <c r="I7185" s="3">
        <v>13</v>
      </c>
      <c r="J7185" s="3">
        <v>-4.1050079390071E-2</v>
      </c>
      <c r="K7185" s="3">
        <v>44927</v>
      </c>
      <c r="L7185" s="125">
        <v>0.13222816196321799</v>
      </c>
      <c r="M7185" s="3">
        <v>9</v>
      </c>
      <c r="N7185" s="125">
        <v>0.15747021115808599</v>
      </c>
      <c r="O7185" s="3">
        <v>23</v>
      </c>
      <c r="P7185" s="125">
        <v>6.2090101025007501E-3</v>
      </c>
      <c r="Q7185" s="3">
        <v>16</v>
      </c>
      <c r="R7185" s="3">
        <v>9.61968526120143E-2</v>
      </c>
      <c r="S7185" s="3">
        <v>0.15747021115808599</v>
      </c>
      <c r="T7185" s="3">
        <v>2.0223279156000602E-2</v>
      </c>
      <c r="U7185" s="3">
        <v>1.02073815828688</v>
      </c>
      <c r="V7185" s="3">
        <v>15</v>
      </c>
      <c r="W7185" s="3">
        <v>-1.9033039092367199E-2</v>
      </c>
      <c r="X7185" s="3">
        <v>17</v>
      </c>
      <c r="Y7185" s="3">
        <v>9.8344576956279506E-3</v>
      </c>
      <c r="Z7185" s="3">
        <v>17</v>
      </c>
      <c r="AA7185" s="3">
        <v>2.6366144896703601E-2</v>
      </c>
      <c r="AB7185" s="3">
        <v>12</v>
      </c>
      <c r="AC7185" s="3">
        <v>1.20051254480475E-2</v>
      </c>
      <c r="AD7185" s="3">
        <v>9</v>
      </c>
    </row>
    <row r="7186" spans="1:30" hidden="1" x14ac:dyDescent="0.25">
      <c r="A7186" s="2" t="e">
        <f>#REF!</f>
        <v>#REF!</v>
      </c>
      <c r="B7186" s="2">
        <v>2023</v>
      </c>
      <c r="C7186" s="4" t="str">
        <f>INDEX(Index!$B$1:$B$500,MATCH($F7186,Index!$A$1:$A$500,0)
)</f>
        <v>MIN</v>
      </c>
      <c r="D7186" s="4">
        <v>0</v>
      </c>
      <c r="E7186" s="141">
        <f t="shared" si="112"/>
        <v>3.5991719274658503E-2</v>
      </c>
      <c r="F7186" s="3" t="s">
        <v>46</v>
      </c>
      <c r="G7186" s="3">
        <v>16</v>
      </c>
      <c r="H7186" s="125">
        <v>3.5991719274658503E-2</v>
      </c>
      <c r="I7186" s="3">
        <v>19</v>
      </c>
      <c r="J7186" s="3">
        <v>-5.8466176550287997E-2</v>
      </c>
      <c r="K7186" s="3" t="s">
        <v>102</v>
      </c>
      <c r="L7186" s="125">
        <v>6.2848427122391096E-2</v>
      </c>
      <c r="M7186" s="3">
        <v>14</v>
      </c>
      <c r="N7186" s="125">
        <v>6.1298858555531903E-2</v>
      </c>
      <c r="O7186" s="3">
        <v>20</v>
      </c>
      <c r="P7186" s="125">
        <v>3.44421507077994E-2</v>
      </c>
      <c r="Q7186" s="3">
        <v>8</v>
      </c>
      <c r="R7186" s="3">
        <v>-4.1702217377096298E-2</v>
      </c>
      <c r="S7186" s="3">
        <v>6.1298858555531903E-2</v>
      </c>
      <c r="T7186" s="3">
        <v>4.45348993823401E-2</v>
      </c>
      <c r="U7186" s="3">
        <v>0.68538875819781597</v>
      </c>
      <c r="V7186" s="3">
        <v>22</v>
      </c>
      <c r="W7186" s="3">
        <v>3.5991719274658697E-2</v>
      </c>
      <c r="X7186" s="3">
        <v>16</v>
      </c>
      <c r="Y7186" s="3">
        <v>0.18005585666612001</v>
      </c>
      <c r="Z7186" s="3">
        <v>8</v>
      </c>
      <c r="AA7186" s="3">
        <v>-4.1411734914362001E-2</v>
      </c>
      <c r="AB7186" s="3">
        <v>26</v>
      </c>
      <c r="AC7186" s="3">
        <v>4.6460109500228497E-2</v>
      </c>
      <c r="AD7186" s="3">
        <v>18</v>
      </c>
    </row>
    <row r="7187" spans="1:30" hidden="1" x14ac:dyDescent="0.25">
      <c r="A7187" s="2" t="e">
        <f>#REF!</f>
        <v>#REF!</v>
      </c>
      <c r="B7187" s="2">
        <v>2023</v>
      </c>
      <c r="C7187" s="4" t="str">
        <f>INDEX(Index!$B$1:$B$500,MATCH($F7187,Index!$A$1:$A$500,0)
)</f>
        <v>IND</v>
      </c>
      <c r="D7187" s="4">
        <v>0</v>
      </c>
      <c r="E7187" s="141">
        <f t="shared" si="112"/>
        <v>6.04508511904783E-2</v>
      </c>
      <c r="F7187" s="3" t="s">
        <v>35</v>
      </c>
      <c r="G7187" s="3">
        <v>15</v>
      </c>
      <c r="H7187" s="125">
        <v>6.04508511904783E-2</v>
      </c>
      <c r="I7187" s="3">
        <v>28</v>
      </c>
      <c r="J7187" s="3">
        <v>5.3208657411708403E-2</v>
      </c>
      <c r="K7187" s="3">
        <v>44927</v>
      </c>
      <c r="L7187" s="125">
        <v>-1.02491711716857E-2</v>
      </c>
      <c r="M7187" s="3">
        <v>18</v>
      </c>
      <c r="N7187" s="125">
        <v>-0.107381898736489</v>
      </c>
      <c r="O7187" s="3">
        <v>9</v>
      </c>
      <c r="P7187" s="125">
        <v>-3.6681876374324997E-2</v>
      </c>
      <c r="Q7187" s="3">
        <v>26</v>
      </c>
      <c r="R7187" s="3">
        <v>-1.4129344278156999E-2</v>
      </c>
      <c r="S7187" s="3">
        <v>-8.3928636935842807E-2</v>
      </c>
      <c r="T7187" s="3">
        <v>-1.6590635245977401E-2</v>
      </c>
      <c r="U7187" s="3">
        <v>0.68765138864905895</v>
      </c>
      <c r="V7187" s="3">
        <v>20</v>
      </c>
      <c r="W7187" s="3">
        <v>6.04508511904783E-2</v>
      </c>
      <c r="X7187" s="3">
        <v>15</v>
      </c>
      <c r="Y7187" s="3">
        <v>-0.15757269796419801</v>
      </c>
      <c r="Z7187" s="3">
        <v>23</v>
      </c>
      <c r="AA7187" s="3">
        <v>-6.8664015340315798E-2</v>
      </c>
      <c r="AB7187" s="3">
        <v>29</v>
      </c>
      <c r="AC7187" s="3">
        <v>0.42007534980372802</v>
      </c>
      <c r="AD7187" s="3">
        <v>31</v>
      </c>
    </row>
    <row r="7188" spans="1:30" hidden="1" x14ac:dyDescent="0.25">
      <c r="A7188" s="2" t="e">
        <f>#REF!</f>
        <v>#REF!</v>
      </c>
      <c r="B7188" s="2">
        <v>2023</v>
      </c>
      <c r="C7188" s="4" t="str">
        <f>INDEX(Index!$B$1:$B$500,MATCH($F7188,Index!$A$1:$A$500,0)
)</f>
        <v>ATL</v>
      </c>
      <c r="D7188" s="4">
        <v>0</v>
      </c>
      <c r="E7188" s="141">
        <f t="shared" si="112"/>
        <v>6.4196696047936305E-2</v>
      </c>
      <c r="F7188" s="3" t="s">
        <v>43</v>
      </c>
      <c r="G7188" s="3">
        <v>14</v>
      </c>
      <c r="H7188" s="125">
        <v>6.4196696047936305E-2</v>
      </c>
      <c r="I7188" s="3">
        <v>8</v>
      </c>
      <c r="J7188" s="3">
        <v>6.4791866425508104E-2</v>
      </c>
      <c r="K7188" s="3">
        <v>36557</v>
      </c>
      <c r="L7188" s="125">
        <v>4.07826386479807E-2</v>
      </c>
      <c r="M7188" s="3">
        <v>15</v>
      </c>
      <c r="N7188" s="125">
        <v>-3.9623132625909899E-2</v>
      </c>
      <c r="O7188" s="3">
        <v>14</v>
      </c>
      <c r="P7188" s="125">
        <v>-1.62090752259542E-2</v>
      </c>
      <c r="Q7188" s="3">
        <v>21</v>
      </c>
      <c r="R7188" s="3">
        <v>6.1296200278076099E-2</v>
      </c>
      <c r="S7188" s="3">
        <v>5.7037493272941E-3</v>
      </c>
      <c r="T7188" s="3">
        <v>9.1994154747261792E-3</v>
      </c>
      <c r="U7188" s="3">
        <v>1.0545221554404101</v>
      </c>
      <c r="V7188" s="3">
        <v>14</v>
      </c>
      <c r="W7188" s="3">
        <v>6.4196696047936402E-2</v>
      </c>
      <c r="X7188" s="3">
        <v>14</v>
      </c>
      <c r="Y7188" s="3">
        <v>6.7009056945797493E-2</v>
      </c>
      <c r="Z7188" s="3">
        <v>14</v>
      </c>
      <c r="AA7188" s="3">
        <v>-2.64139906337282E-2</v>
      </c>
      <c r="AB7188" s="3">
        <v>23</v>
      </c>
      <c r="AC7188" s="3">
        <v>0.14373082482769001</v>
      </c>
      <c r="AD7188" s="3">
        <v>26</v>
      </c>
    </row>
    <row r="7189" spans="1:30" hidden="1" x14ac:dyDescent="0.25">
      <c r="A7189" s="2" t="e">
        <f>#REF!</f>
        <v>#REF!</v>
      </c>
      <c r="B7189" s="2">
        <v>2023</v>
      </c>
      <c r="C7189" s="4" t="str">
        <f>INDEX(Index!$B$1:$B$500,MATCH($F7189,Index!$A$1:$A$500,0)
)</f>
        <v>KC</v>
      </c>
      <c r="D7189" s="4">
        <v>0</v>
      </c>
      <c r="E7189" s="141">
        <f t="shared" si="112"/>
        <v>9.4698178945787498E-2</v>
      </c>
      <c r="F7189" s="3" t="s">
        <v>5</v>
      </c>
      <c r="G7189" s="3">
        <v>13</v>
      </c>
      <c r="H7189" s="125">
        <v>9.4698178945787498E-2</v>
      </c>
      <c r="I7189" s="3">
        <v>20</v>
      </c>
      <c r="J7189" s="3">
        <v>0.124412801646911</v>
      </c>
      <c r="K7189" s="3">
        <v>44927</v>
      </c>
      <c r="L7189" s="125">
        <v>0.10128947726446701</v>
      </c>
      <c r="M7189" s="3">
        <v>12</v>
      </c>
      <c r="N7189" s="125">
        <v>3.47774936417026E-2</v>
      </c>
      <c r="O7189" s="3">
        <v>19</v>
      </c>
      <c r="P7189" s="125">
        <v>2.8186195323023099E-2</v>
      </c>
      <c r="Q7189" s="3">
        <v>10</v>
      </c>
      <c r="R7189" s="3">
        <v>0.118852924646476</v>
      </c>
      <c r="S7189" s="3">
        <v>3.6843044661421999E-2</v>
      </c>
      <c r="T7189" s="3">
        <v>4.2402921661857301E-2</v>
      </c>
      <c r="U7189" s="3">
        <v>1.1108089457382</v>
      </c>
      <c r="V7189" s="3">
        <v>13</v>
      </c>
      <c r="W7189" s="3">
        <v>9.4698178945787498E-2</v>
      </c>
      <c r="X7189" s="3">
        <v>13</v>
      </c>
      <c r="Y7189" s="3">
        <v>4.1173867991224897E-2</v>
      </c>
      <c r="Z7189" s="3">
        <v>15</v>
      </c>
      <c r="AA7189" s="3">
        <v>-7.3107731540928797E-2</v>
      </c>
      <c r="AB7189" s="3">
        <v>30</v>
      </c>
      <c r="AC7189" s="3">
        <v>6.6250892805687203E-2</v>
      </c>
      <c r="AD7189" s="3">
        <v>20</v>
      </c>
    </row>
    <row r="7190" spans="1:30" hidden="1" x14ac:dyDescent="0.25">
      <c r="A7190" s="2" t="e">
        <f>#REF!</f>
        <v>#REF!</v>
      </c>
      <c r="B7190" s="2">
        <v>2023</v>
      </c>
      <c r="C7190" s="4" t="str">
        <f>INDEX(Index!$B$1:$B$500,MATCH($F7190,Index!$A$1:$A$500,0)
)</f>
        <v>JAX</v>
      </c>
      <c r="D7190" s="4">
        <v>0</v>
      </c>
      <c r="E7190" s="141">
        <f t="shared" si="112"/>
        <v>0.10138077507481601</v>
      </c>
      <c r="F7190" s="3" t="s">
        <v>56</v>
      </c>
      <c r="G7190" s="3">
        <v>12</v>
      </c>
      <c r="H7190" s="125">
        <v>0.10138077507481601</v>
      </c>
      <c r="I7190" s="3">
        <v>2</v>
      </c>
      <c r="J7190" s="3">
        <v>4.7193027689895202E-2</v>
      </c>
      <c r="K7190" s="3">
        <v>44927</v>
      </c>
      <c r="L7190" s="125">
        <v>-0.10628416280579001</v>
      </c>
      <c r="M7190" s="3">
        <v>23</v>
      </c>
      <c r="N7190" s="125">
        <v>-0.113362911687743</v>
      </c>
      <c r="O7190" s="3">
        <v>8</v>
      </c>
      <c r="P7190" s="125">
        <v>9.4302026192863903E-2</v>
      </c>
      <c r="Q7190" s="3">
        <v>2</v>
      </c>
      <c r="R7190" s="3">
        <v>-0.14332612172690401</v>
      </c>
      <c r="S7190" s="3">
        <v>-7.22169965083823E-2</v>
      </c>
      <c r="T7190" s="3">
        <v>0.118302152908417</v>
      </c>
      <c r="U7190" s="3">
        <v>1.15068698575773</v>
      </c>
      <c r="V7190" s="3">
        <v>12</v>
      </c>
      <c r="W7190" s="3">
        <v>0.10138077507481701</v>
      </c>
      <c r="X7190" s="3">
        <v>12</v>
      </c>
      <c r="Y7190" s="3">
        <v>7.7574515068132899E-2</v>
      </c>
      <c r="Z7190" s="3">
        <v>12</v>
      </c>
      <c r="AA7190" s="3">
        <v>-4.27780662392588E-3</v>
      </c>
      <c r="AB7190" s="3">
        <v>20</v>
      </c>
      <c r="AC7190" s="3">
        <v>0.49526324328256599</v>
      </c>
      <c r="AD7190" s="3">
        <v>32</v>
      </c>
    </row>
    <row r="7191" spans="1:30" hidden="1" x14ac:dyDescent="0.25">
      <c r="A7191" s="2" t="e">
        <f>#REF!</f>
        <v>#REF!</v>
      </c>
      <c r="B7191" s="2">
        <v>2023</v>
      </c>
      <c r="C7191" s="4" t="str">
        <f>INDEX(Index!$B$1:$B$500,MATCH($F7191,Index!$A$1:$A$500,0)
)</f>
        <v>WAS</v>
      </c>
      <c r="D7191" s="4">
        <v>0</v>
      </c>
      <c r="E7191" s="141">
        <f t="shared" si="112"/>
        <v>0.134606855224955</v>
      </c>
      <c r="F7191" s="3" t="s">
        <v>26</v>
      </c>
      <c r="G7191" s="3">
        <v>11</v>
      </c>
      <c r="H7191" s="125">
        <v>0.134606855224955</v>
      </c>
      <c r="I7191" s="3">
        <v>9</v>
      </c>
      <c r="J7191" s="3">
        <v>0.16666715329471801</v>
      </c>
      <c r="K7191" s="3">
        <v>36557</v>
      </c>
      <c r="L7191" s="125">
        <v>0.109608026469957</v>
      </c>
      <c r="M7191" s="3">
        <v>11</v>
      </c>
      <c r="N7191" s="125">
        <v>-0.103800135024937</v>
      </c>
      <c r="O7191" s="3">
        <v>10</v>
      </c>
      <c r="P7191" s="125">
        <v>-7.8801306269938601E-2</v>
      </c>
      <c r="Q7191" s="3">
        <v>31</v>
      </c>
      <c r="R7191" s="3">
        <v>9.5047497002239606E-2</v>
      </c>
      <c r="S7191" s="3">
        <v>-9.2969465433262496E-2</v>
      </c>
      <c r="T7191" s="3">
        <v>-2.1349809140783299E-2</v>
      </c>
      <c r="U7191" s="3">
        <v>1.4613840196521499</v>
      </c>
      <c r="V7191" s="3">
        <v>9</v>
      </c>
      <c r="W7191" s="3">
        <v>0.134606855224955</v>
      </c>
      <c r="X7191" s="3">
        <v>11</v>
      </c>
      <c r="Y7191" s="3">
        <v>-5.98143099864148E-2</v>
      </c>
      <c r="Z7191" s="3">
        <v>19</v>
      </c>
      <c r="AA7191" s="3">
        <v>4.62820134010902E-2</v>
      </c>
      <c r="AB7191" s="3">
        <v>8</v>
      </c>
      <c r="AC7191" s="3">
        <v>8.2603361771455101E-3</v>
      </c>
      <c r="AD7191" s="3">
        <v>6</v>
      </c>
    </row>
    <row r="7192" spans="1:30" hidden="1" x14ac:dyDescent="0.25">
      <c r="A7192" s="2" t="e">
        <f>#REF!</f>
        <v>#REF!</v>
      </c>
      <c r="B7192" s="2">
        <v>2023</v>
      </c>
      <c r="C7192" s="4" t="str">
        <f>INDEX(Index!$B$1:$B$500,MATCH($F7192,Index!$A$1:$A$500,0)
)</f>
        <v>PHI</v>
      </c>
      <c r="D7192" s="4">
        <v>0</v>
      </c>
      <c r="E7192" s="141">
        <f t="shared" si="112"/>
        <v>0.15510075573346599</v>
      </c>
      <c r="F7192" s="3" t="s">
        <v>7</v>
      </c>
      <c r="G7192" s="3">
        <v>10</v>
      </c>
      <c r="H7192" s="125">
        <v>0.15510075573346599</v>
      </c>
      <c r="I7192" s="3">
        <v>10</v>
      </c>
      <c r="J7192" s="3">
        <v>4.7629048281392E-2</v>
      </c>
      <c r="K7192" s="3">
        <v>36557</v>
      </c>
      <c r="L7192" s="125">
        <v>9.29702541939149E-2</v>
      </c>
      <c r="M7192" s="3">
        <v>13</v>
      </c>
      <c r="N7192" s="125">
        <v>-3.8711466772231903E-2</v>
      </c>
      <c r="O7192" s="3">
        <v>15</v>
      </c>
      <c r="P7192" s="125">
        <v>2.34190347673192E-2</v>
      </c>
      <c r="Q7192" s="3">
        <v>13</v>
      </c>
      <c r="R7192" s="3">
        <v>7.7555980282829701E-2</v>
      </c>
      <c r="S7192" s="3">
        <v>6.62358346874313E-2</v>
      </c>
      <c r="T7192" s="3">
        <v>3.6308902685993599E-2</v>
      </c>
      <c r="U7192" s="3">
        <v>1.72645191339086</v>
      </c>
      <c r="V7192" s="3">
        <v>5</v>
      </c>
      <c r="W7192" s="3">
        <v>0.15510075573346599</v>
      </c>
      <c r="X7192" s="3">
        <v>10</v>
      </c>
      <c r="Y7192" s="3">
        <v>-7.30652854400312E-2</v>
      </c>
      <c r="Z7192" s="3">
        <v>20</v>
      </c>
      <c r="AA7192" s="3">
        <v>0.10163104985711401</v>
      </c>
      <c r="AB7192" s="3">
        <v>2</v>
      </c>
      <c r="AC7192" s="3">
        <v>3.0397543232139499E-4</v>
      </c>
      <c r="AD7192" s="3">
        <v>2</v>
      </c>
    </row>
    <row r="7193" spans="1:30" hidden="1" x14ac:dyDescent="0.25">
      <c r="A7193" s="2" t="e">
        <f>#REF!</f>
        <v>#REF!</v>
      </c>
      <c r="B7193" s="2">
        <v>2023</v>
      </c>
      <c r="C7193" s="4" t="str">
        <f>INDEX(Index!$B$1:$B$500,MATCH($F7193,Index!$A$1:$A$500,0)
)</f>
        <v>NO</v>
      </c>
      <c r="D7193" s="4">
        <v>0</v>
      </c>
      <c r="E7193" s="141">
        <f t="shared" si="112"/>
        <v>0.19767503456996899</v>
      </c>
      <c r="F7193" s="3" t="s">
        <v>27</v>
      </c>
      <c r="G7193" s="3">
        <v>9</v>
      </c>
      <c r="H7193" s="125">
        <v>0.19767503456996899</v>
      </c>
      <c r="I7193" s="3">
        <v>12</v>
      </c>
      <c r="J7193" s="3">
        <v>0.189151076452553</v>
      </c>
      <c r="K7193" s="3">
        <v>36557</v>
      </c>
      <c r="L7193" s="125">
        <v>-3.9509331236925301E-2</v>
      </c>
      <c r="M7193" s="3">
        <v>21</v>
      </c>
      <c r="N7193" s="125">
        <v>-0.27024262258475401</v>
      </c>
      <c r="O7193" s="3">
        <v>4</v>
      </c>
      <c r="P7193" s="125">
        <v>-3.3058256777859299E-2</v>
      </c>
      <c r="Q7193" s="3">
        <v>24</v>
      </c>
      <c r="R7193" s="3">
        <v>-1.6652525036557699E-2</v>
      </c>
      <c r="S7193" s="3">
        <v>-0.21434319699955401</v>
      </c>
      <c r="T7193" s="3">
        <v>-8.5395955104431102E-3</v>
      </c>
      <c r="U7193" s="3">
        <v>1.5923353400532201</v>
      </c>
      <c r="V7193" s="3">
        <v>7</v>
      </c>
      <c r="W7193" s="3">
        <v>0.19767503456996899</v>
      </c>
      <c r="X7193" s="3">
        <v>9</v>
      </c>
      <c r="Y7193" s="3">
        <v>-0.18131883765116</v>
      </c>
      <c r="Z7193" s="3">
        <v>24</v>
      </c>
      <c r="AA7193" s="3">
        <v>-5.6539573987940302E-2</v>
      </c>
      <c r="AB7193" s="3">
        <v>27</v>
      </c>
      <c r="AC7193" s="3">
        <v>1.70971937057087E-2</v>
      </c>
      <c r="AD7193" s="3">
        <v>10</v>
      </c>
    </row>
    <row r="7194" spans="1:30" hidden="1" x14ac:dyDescent="0.25">
      <c r="A7194" s="2" t="e">
        <f>#REF!</f>
        <v>#REF!</v>
      </c>
      <c r="B7194" s="2">
        <v>2023</v>
      </c>
      <c r="C7194" s="4" t="str">
        <f>INDEX(Index!$B$1:$B$500,MATCH($F7194,Index!$A$1:$A$500,0)
)</f>
        <v>TB</v>
      </c>
      <c r="D7194" s="4">
        <v>0</v>
      </c>
      <c r="E7194" s="141">
        <f t="shared" si="112"/>
        <v>0.205010957598773</v>
      </c>
      <c r="F7194" s="3" t="s">
        <v>38</v>
      </c>
      <c r="G7194" s="3">
        <v>8</v>
      </c>
      <c r="H7194" s="125">
        <v>0.205010957598773</v>
      </c>
      <c r="I7194" s="3">
        <v>16</v>
      </c>
      <c r="J7194" s="3">
        <v>0.18400196380559899</v>
      </c>
      <c r="K7194" s="3">
        <v>36557</v>
      </c>
      <c r="L7194" s="125">
        <v>1.8967795628336202E-2</v>
      </c>
      <c r="M7194" s="3">
        <v>16</v>
      </c>
      <c r="N7194" s="125">
        <v>-0.19487480372215901</v>
      </c>
      <c r="O7194" s="3">
        <v>7</v>
      </c>
      <c r="P7194" s="125">
        <v>-8.8316417517216705E-3</v>
      </c>
      <c r="Q7194" s="3">
        <v>18</v>
      </c>
      <c r="R7194" s="3">
        <v>3.6362198121278902E-2</v>
      </c>
      <c r="S7194" s="3">
        <v>-0.13320758346692799</v>
      </c>
      <c r="T7194" s="3">
        <v>1.4432182217392699E-2</v>
      </c>
      <c r="U7194" s="3">
        <v>1.3980706434607399</v>
      </c>
      <c r="V7194" s="3">
        <v>10</v>
      </c>
      <c r="W7194" s="3">
        <v>0.205010957598774</v>
      </c>
      <c r="X7194" s="3">
        <v>8</v>
      </c>
      <c r="Y7194" s="3">
        <v>-0.221789472823478</v>
      </c>
      <c r="Z7194" s="3">
        <v>28</v>
      </c>
      <c r="AA7194" s="3">
        <v>6.9656762363065006E-2</v>
      </c>
      <c r="AB7194" s="3">
        <v>4</v>
      </c>
      <c r="AC7194" s="3">
        <v>0.13507141811298001</v>
      </c>
      <c r="AD7194" s="3">
        <v>25</v>
      </c>
    </row>
    <row r="7195" spans="1:30" hidden="1" x14ac:dyDescent="0.25">
      <c r="A7195" s="2" t="e">
        <f>#REF!</f>
        <v>#REF!</v>
      </c>
      <c r="B7195" s="2">
        <v>2023</v>
      </c>
      <c r="C7195" s="4" t="str">
        <f>INDEX(Index!$B$1:$B$500,MATCH($F7195,Index!$A$1:$A$500,0)
)</f>
        <v>BAL</v>
      </c>
      <c r="D7195" s="4">
        <v>0</v>
      </c>
      <c r="E7195" s="141">
        <f t="shared" si="112"/>
        <v>0.29665038837427399</v>
      </c>
      <c r="F7195" s="3" t="s">
        <v>18</v>
      </c>
      <c r="G7195" s="3">
        <v>7</v>
      </c>
      <c r="H7195" s="125">
        <v>0.29665038837427399</v>
      </c>
      <c r="I7195" s="3">
        <v>6</v>
      </c>
      <c r="J7195" s="3">
        <v>0.26944790577905597</v>
      </c>
      <c r="K7195" s="3">
        <v>36557</v>
      </c>
      <c r="L7195" s="125">
        <v>0.20421888951616199</v>
      </c>
      <c r="M7195" s="3">
        <v>4</v>
      </c>
      <c r="N7195" s="125">
        <v>-0.19807462383233099</v>
      </c>
      <c r="O7195" s="3">
        <v>5</v>
      </c>
      <c r="P7195" s="125">
        <v>-0.105643124974218</v>
      </c>
      <c r="Q7195" s="3">
        <v>32</v>
      </c>
      <c r="R7195" s="3">
        <v>0.206418852333417</v>
      </c>
      <c r="S7195" s="3">
        <v>-0.15745095876454901</v>
      </c>
      <c r="T7195" s="3">
        <v>-9.4421905318909594E-2</v>
      </c>
      <c r="U7195" s="3">
        <v>2</v>
      </c>
      <c r="V7195" s="3">
        <v>1</v>
      </c>
      <c r="W7195" s="3">
        <v>0.29665038837427499</v>
      </c>
      <c r="X7195" s="3">
        <v>7</v>
      </c>
      <c r="Y7195" s="3">
        <v>-0.37806920742915701</v>
      </c>
      <c r="Z7195" s="3">
        <v>31</v>
      </c>
      <c r="AA7195" s="3">
        <v>5.9784295447635003E-3</v>
      </c>
      <c r="AB7195" s="3">
        <v>18</v>
      </c>
      <c r="AC7195" s="3">
        <v>2.4669231038665698E-4</v>
      </c>
      <c r="AD7195" s="3">
        <v>1</v>
      </c>
    </row>
    <row r="7196" spans="1:30" hidden="1" x14ac:dyDescent="0.25">
      <c r="A7196" s="2" t="e">
        <f>#REF!</f>
        <v>#REF!</v>
      </c>
      <c r="B7196" s="2">
        <v>2023</v>
      </c>
      <c r="C7196" s="4" t="str">
        <f>INDEX(Index!$B$1:$B$500,MATCH($F7196,Index!$A$1:$A$500,0)
)</f>
        <v>GB</v>
      </c>
      <c r="D7196" s="4">
        <v>0</v>
      </c>
      <c r="E7196" s="141">
        <f t="shared" si="112"/>
        <v>0.29689098090935001</v>
      </c>
      <c r="F7196" s="3" t="s">
        <v>20</v>
      </c>
      <c r="G7196" s="3">
        <v>6</v>
      </c>
      <c r="H7196" s="125">
        <v>0.29689098090935001</v>
      </c>
      <c r="I7196" s="3">
        <v>4</v>
      </c>
      <c r="J7196" s="3">
        <v>0.30382207347172002</v>
      </c>
      <c r="K7196" s="3">
        <v>44927</v>
      </c>
      <c r="L7196" s="125">
        <v>0.192941471746887</v>
      </c>
      <c r="M7196" s="3">
        <v>6</v>
      </c>
      <c r="N7196" s="125">
        <v>-5.9094291545992002E-2</v>
      </c>
      <c r="O7196" s="3">
        <v>11</v>
      </c>
      <c r="P7196" s="125">
        <v>4.4855217616471002E-2</v>
      </c>
      <c r="Q7196" s="3">
        <v>5</v>
      </c>
      <c r="R7196" s="3">
        <v>0.19984843602883401</v>
      </c>
      <c r="S7196" s="3">
        <v>-4.2818618579788199E-2</v>
      </c>
      <c r="T7196" s="3">
        <v>6.1155018863098598E-2</v>
      </c>
      <c r="U7196" s="3">
        <v>1.6368909463400001</v>
      </c>
      <c r="V7196" s="3">
        <v>6</v>
      </c>
      <c r="W7196" s="3">
        <v>0.29689098090935001</v>
      </c>
      <c r="X7196" s="3">
        <v>6</v>
      </c>
      <c r="Y7196" s="3">
        <v>-0.207686984436839</v>
      </c>
      <c r="Z7196" s="3">
        <v>26</v>
      </c>
      <c r="AA7196" s="3">
        <v>-0.10771208742595501</v>
      </c>
      <c r="AB7196" s="3">
        <v>32</v>
      </c>
      <c r="AC7196" s="3">
        <v>3.1173139841585901E-2</v>
      </c>
      <c r="AD7196" s="3">
        <v>14</v>
      </c>
    </row>
    <row r="7197" spans="1:30" hidden="1" x14ac:dyDescent="0.25">
      <c r="A7197" s="2" t="e">
        <f>#REF!</f>
        <v>#REF!</v>
      </c>
      <c r="B7197" s="2">
        <v>2023</v>
      </c>
      <c r="C7197" s="4" t="str">
        <f>INDEX(Index!$B$1:$B$500,MATCH($F7197,Index!$A$1:$A$500,0)
)</f>
        <v>CLE</v>
      </c>
      <c r="D7197" s="4">
        <v>0</v>
      </c>
      <c r="E7197" s="141">
        <f t="shared" si="112"/>
        <v>0.31710204531769298</v>
      </c>
      <c r="F7197" s="3" t="s">
        <v>10</v>
      </c>
      <c r="G7197" s="3">
        <v>5</v>
      </c>
      <c r="H7197" s="125">
        <v>0.31710204531769298</v>
      </c>
      <c r="I7197" s="3">
        <v>3</v>
      </c>
      <c r="J7197" s="3">
        <v>0.30988376331986101</v>
      </c>
      <c r="K7197" s="3">
        <v>44927</v>
      </c>
      <c r="L7197" s="125">
        <v>-9.7989145325306198E-2</v>
      </c>
      <c r="M7197" s="3">
        <v>22</v>
      </c>
      <c r="N7197" s="125">
        <v>-0.418324242959978</v>
      </c>
      <c r="O7197" s="3">
        <v>2</v>
      </c>
      <c r="P7197" s="125">
        <v>-3.2330523169783001E-3</v>
      </c>
      <c r="Q7197" s="3">
        <v>17</v>
      </c>
      <c r="R7197" s="3">
        <v>-0.15647476080133199</v>
      </c>
      <c r="S7197" s="3">
        <v>-0.452871741037284</v>
      </c>
      <c r="T7197" s="3">
        <v>1.34867830839093E-2</v>
      </c>
      <c r="U7197" s="3">
        <v>1.53307258828951</v>
      </c>
      <c r="V7197" s="3">
        <v>8</v>
      </c>
      <c r="W7197" s="3">
        <v>0.31710204531769398</v>
      </c>
      <c r="X7197" s="3">
        <v>5</v>
      </c>
      <c r="Y7197" s="3">
        <v>-0.33907630529120603</v>
      </c>
      <c r="Z7197" s="3">
        <v>30</v>
      </c>
      <c r="AA7197" s="3">
        <v>-6.8246507704430096E-2</v>
      </c>
      <c r="AB7197" s="3">
        <v>28</v>
      </c>
      <c r="AC7197" s="3">
        <v>5.2388398029608402E-2</v>
      </c>
      <c r="AD7197" s="3">
        <v>19</v>
      </c>
    </row>
    <row r="7198" spans="1:30" hidden="1" x14ac:dyDescent="0.25">
      <c r="A7198" s="2" t="e">
        <f>#REF!</f>
        <v>#REF!</v>
      </c>
      <c r="B7198" s="2">
        <v>2023</v>
      </c>
      <c r="C7198" s="4" t="str">
        <f>INDEX(Index!$B$1:$B$500,MATCH($F7198,Index!$A$1:$A$500,0)
)</f>
        <v>MIA</v>
      </c>
      <c r="D7198" s="4">
        <v>0</v>
      </c>
      <c r="E7198" s="141">
        <f t="shared" si="112"/>
        <v>0.34148067504733498</v>
      </c>
      <c r="F7198" s="3" t="s">
        <v>4</v>
      </c>
      <c r="G7198" s="3">
        <v>4</v>
      </c>
      <c r="H7198" s="125">
        <v>0.34148067504733498</v>
      </c>
      <c r="I7198" s="3">
        <v>7</v>
      </c>
      <c r="J7198" s="3">
        <v>0.290539888162752</v>
      </c>
      <c r="K7198" s="3">
        <v>36557</v>
      </c>
      <c r="L7198" s="125">
        <v>0.474384547584215</v>
      </c>
      <c r="M7198" s="3">
        <v>1</v>
      </c>
      <c r="N7198" s="125">
        <v>7.6707780565965902E-2</v>
      </c>
      <c r="O7198" s="3">
        <v>21</v>
      </c>
      <c r="P7198" s="125">
        <v>-5.6196091970913499E-2</v>
      </c>
      <c r="Q7198" s="3">
        <v>29</v>
      </c>
      <c r="R7198" s="3">
        <v>0.48017294347225498</v>
      </c>
      <c r="S7198" s="3">
        <v>0.148436749322645</v>
      </c>
      <c r="T7198" s="3">
        <v>-4.11963059868573E-2</v>
      </c>
      <c r="U7198" s="3">
        <v>1.83312280713734</v>
      </c>
      <c r="V7198" s="3">
        <v>4</v>
      </c>
      <c r="W7198" s="3">
        <v>0.34148067504733498</v>
      </c>
      <c r="X7198" s="3">
        <v>4</v>
      </c>
      <c r="Y7198" s="3">
        <v>-0.15678233464330399</v>
      </c>
      <c r="Z7198" s="3">
        <v>22</v>
      </c>
      <c r="AA7198" s="3">
        <v>7.85747901853554E-3</v>
      </c>
      <c r="AB7198" s="3">
        <v>16</v>
      </c>
      <c r="AC7198" s="3">
        <v>8.3465557765692901E-3</v>
      </c>
      <c r="AD7198" s="3">
        <v>7</v>
      </c>
    </row>
    <row r="7199" spans="1:30" hidden="1" x14ac:dyDescent="0.25">
      <c r="A7199" s="2" t="e">
        <f>#REF!</f>
        <v>#REF!</v>
      </c>
      <c r="B7199" s="2">
        <v>2023</v>
      </c>
      <c r="C7199" s="4" t="str">
        <f>INDEX(Index!$B$1:$B$500,MATCH($F7199,Index!$A$1:$A$500,0)
)</f>
        <v>BUF</v>
      </c>
      <c r="D7199" s="4">
        <v>0</v>
      </c>
      <c r="E7199" s="141">
        <f t="shared" si="112"/>
        <v>0.395289007085113</v>
      </c>
      <c r="F7199" s="3" t="s">
        <v>0</v>
      </c>
      <c r="G7199" s="3">
        <v>3</v>
      </c>
      <c r="H7199" s="125">
        <v>0.395289007085113</v>
      </c>
      <c r="I7199" s="3">
        <v>15</v>
      </c>
      <c r="J7199" s="3">
        <v>0.39740355408275901</v>
      </c>
      <c r="K7199" s="3">
        <v>44927</v>
      </c>
      <c r="L7199" s="125">
        <v>0.13831334308642601</v>
      </c>
      <c r="M7199" s="3">
        <v>8</v>
      </c>
      <c r="N7199" s="125">
        <v>-0.29069916176621202</v>
      </c>
      <c r="O7199" s="3">
        <v>3</v>
      </c>
      <c r="P7199" s="125">
        <v>-3.3723497767524598E-2</v>
      </c>
      <c r="Q7199" s="3">
        <v>25</v>
      </c>
      <c r="R7199" s="3">
        <v>0.124108419594212</v>
      </c>
      <c r="S7199" s="3">
        <v>-0.29592032771598198</v>
      </c>
      <c r="T7199" s="3">
        <v>-2.2625193227434101E-2</v>
      </c>
      <c r="U7199" s="3">
        <v>1.2671479389685001</v>
      </c>
      <c r="V7199" s="3">
        <v>11</v>
      </c>
      <c r="W7199" s="3">
        <v>0.395289007085114</v>
      </c>
      <c r="X7199" s="3">
        <v>3</v>
      </c>
      <c r="Y7199" s="3">
        <v>-0.275037114006843</v>
      </c>
      <c r="Z7199" s="3">
        <v>29</v>
      </c>
      <c r="AA7199" s="3">
        <v>1.86347903784061E-2</v>
      </c>
      <c r="AB7199" s="3">
        <v>15</v>
      </c>
      <c r="AC7199" s="3">
        <v>0.25206841092301702</v>
      </c>
      <c r="AD7199" s="3">
        <v>29</v>
      </c>
    </row>
    <row r="7200" spans="1:30" hidden="1" x14ac:dyDescent="0.25">
      <c r="A7200" s="2" t="e">
        <f>#REF!</f>
        <v>#REF!</v>
      </c>
      <c r="B7200" s="2">
        <v>2023</v>
      </c>
      <c r="C7200" s="4" t="str">
        <f>INDEX(Index!$B$1:$B$500,MATCH($F7200,Index!$A$1:$A$500,0)
)</f>
        <v>SF</v>
      </c>
      <c r="D7200" s="4">
        <v>0</v>
      </c>
      <c r="E7200" s="141">
        <f t="shared" si="112"/>
        <v>0.47306535663259502</v>
      </c>
      <c r="F7200" s="3" t="s">
        <v>1</v>
      </c>
      <c r="G7200" s="3">
        <v>2</v>
      </c>
      <c r="H7200" s="125">
        <v>0.47306535663259502</v>
      </c>
      <c r="I7200" s="3">
        <v>5</v>
      </c>
      <c r="J7200" s="3">
        <v>0.466713848641373</v>
      </c>
      <c r="K7200" s="3">
        <v>36557</v>
      </c>
      <c r="L7200" s="125">
        <v>0.234438722467634</v>
      </c>
      <c r="M7200" s="3">
        <v>2</v>
      </c>
      <c r="N7200" s="125">
        <v>-0.19596258417121801</v>
      </c>
      <c r="O7200" s="3">
        <v>6</v>
      </c>
      <c r="P7200" s="125">
        <v>4.26640499937435E-2</v>
      </c>
      <c r="Q7200" s="3">
        <v>6</v>
      </c>
      <c r="R7200" s="3">
        <v>0.306924962772336</v>
      </c>
      <c r="S7200" s="3">
        <v>-9.6496230054326004E-2</v>
      </c>
      <c r="T7200" s="3">
        <v>6.3292655814710996E-2</v>
      </c>
      <c r="U7200" s="3">
        <v>2</v>
      </c>
      <c r="V7200" s="3">
        <v>1</v>
      </c>
      <c r="W7200" s="3">
        <v>0.47306535663259502</v>
      </c>
      <c r="X7200" s="3">
        <v>2</v>
      </c>
      <c r="Y7200" s="3">
        <v>-0.19575057852390901</v>
      </c>
      <c r="Z7200" s="3">
        <v>25</v>
      </c>
      <c r="AA7200" s="3">
        <v>4.7747936334221502E-2</v>
      </c>
      <c r="AB7200" s="3">
        <v>7</v>
      </c>
      <c r="AC7200" s="3">
        <v>5.1373326090193797E-3</v>
      </c>
      <c r="AD7200" s="3">
        <v>4</v>
      </c>
    </row>
    <row r="7201" spans="1:30" hidden="1" x14ac:dyDescent="0.25">
      <c r="A7201" s="2" t="e">
        <f>#REF!</f>
        <v>#REF!</v>
      </c>
      <c r="B7201" s="2">
        <v>2023</v>
      </c>
      <c r="C7201" s="4" t="str">
        <f>INDEX(Index!$B$1:$B$500,MATCH($F7201,Index!$A$1:$A$500,0)
)</f>
        <v>DAL</v>
      </c>
      <c r="D7201" s="4">
        <v>0</v>
      </c>
      <c r="E7201" s="141">
        <f t="shared" si="112"/>
        <v>0.63310862618216701</v>
      </c>
      <c r="F7201" s="3" t="s">
        <v>3</v>
      </c>
      <c r="G7201" s="3">
        <v>1</v>
      </c>
      <c r="H7201" s="125">
        <v>0.63310862618216701</v>
      </c>
      <c r="I7201" s="3">
        <v>1</v>
      </c>
      <c r="J7201" s="3">
        <v>0.72774491806018404</v>
      </c>
      <c r="K7201" s="3">
        <v>36557</v>
      </c>
      <c r="L7201" s="125">
        <v>-1.4014334376269101E-2</v>
      </c>
      <c r="M7201" s="3">
        <v>19</v>
      </c>
      <c r="N7201" s="125">
        <v>-0.621891622632329</v>
      </c>
      <c r="O7201" s="3">
        <v>1</v>
      </c>
      <c r="P7201" s="125">
        <v>2.5231337926107801E-2</v>
      </c>
      <c r="Q7201" s="3">
        <v>11</v>
      </c>
      <c r="R7201" s="3">
        <v>5.1168971832177203E-2</v>
      </c>
      <c r="S7201" s="3">
        <v>-0.62530898329052897</v>
      </c>
      <c r="T7201" s="3">
        <v>5.1266962937478303E-2</v>
      </c>
      <c r="U7201" s="3">
        <v>2</v>
      </c>
      <c r="V7201" s="3">
        <v>1</v>
      </c>
      <c r="W7201" s="3">
        <v>0.63310862618216801</v>
      </c>
      <c r="X7201" s="3">
        <v>1</v>
      </c>
      <c r="Y7201" s="3">
        <v>-0.39919993381243601</v>
      </c>
      <c r="Z7201" s="3">
        <v>32</v>
      </c>
      <c r="AA7201" s="3">
        <v>3.8111344176192302E-2</v>
      </c>
      <c r="AB7201" s="3">
        <v>10</v>
      </c>
      <c r="AC7201" s="3">
        <v>2.93865306861044E-2</v>
      </c>
      <c r="AD7201" s="3">
        <v>13</v>
      </c>
    </row>
    <row r="7202" spans="1:30" hidden="1" x14ac:dyDescent="0.25">
      <c r="A7202" s="2" t="e">
        <f>#REF!</f>
        <v>#REF!</v>
      </c>
      <c r="B7202" s="2">
        <v>2023</v>
      </c>
      <c r="C7202" s="4" t="str">
        <f>INDEX(Index!$B$1:$B$500,MATCH($F7202,Index!$A$1:$A$500,0)
)</f>
        <v>CHI</v>
      </c>
      <c r="D7202" s="4">
        <v>0</v>
      </c>
      <c r="E7202" s="141">
        <f t="shared" si="112"/>
        <v>-0.59002542633007105</v>
      </c>
      <c r="F7202" s="3" t="s">
        <v>64</v>
      </c>
      <c r="G7202" s="3">
        <v>32</v>
      </c>
      <c r="H7202" s="125">
        <v>-0.59002542633007105</v>
      </c>
      <c r="I7202" s="3">
        <v>31</v>
      </c>
      <c r="J7202" s="3">
        <v>-0.57550300368149199</v>
      </c>
      <c r="K7202" s="3" t="s">
        <v>106</v>
      </c>
      <c r="L7202" s="125">
        <v>-0.37227747815641599</v>
      </c>
      <c r="M7202" s="3">
        <v>31</v>
      </c>
      <c r="N7202" s="125">
        <v>0.225177831107119</v>
      </c>
      <c r="O7202" s="3">
        <v>30</v>
      </c>
      <c r="P7202" s="125">
        <v>7.4298829334633904E-3</v>
      </c>
      <c r="Q7202" s="3">
        <v>17</v>
      </c>
      <c r="R7202" s="3">
        <v>-0.35875711498705398</v>
      </c>
      <c r="S7202" s="3">
        <v>0.236739946579621</v>
      </c>
      <c r="T7202" s="3">
        <v>1.9994057885182302E-2</v>
      </c>
      <c r="U7202" s="3">
        <v>0</v>
      </c>
      <c r="V7202" s="3">
        <v>32</v>
      </c>
      <c r="W7202" s="3">
        <v>-0.59002542633007105</v>
      </c>
      <c r="X7202" s="3">
        <v>32</v>
      </c>
      <c r="Y7202" s="3">
        <v>0.122197893972242</v>
      </c>
      <c r="Z7202" s="3">
        <v>9</v>
      </c>
      <c r="AA7202" s="3">
        <v>-1.4997624486622599E-2</v>
      </c>
      <c r="AB7202" s="3">
        <v>20</v>
      </c>
      <c r="AC7202" s="3">
        <v>3.17578989571752E-2</v>
      </c>
      <c r="AD7202" s="3">
        <v>5</v>
      </c>
    </row>
    <row r="7203" spans="1:30" hidden="1" x14ac:dyDescent="0.25">
      <c r="A7203" s="2" t="e">
        <f>#REF!</f>
        <v>#REF!</v>
      </c>
      <c r="B7203" s="2">
        <v>2023</v>
      </c>
      <c r="C7203" s="4" t="str">
        <f>INDEX(Index!$B$1:$B$500,MATCH($F7203,Index!$A$1:$A$500,0)
)</f>
        <v>NYG</v>
      </c>
      <c r="D7203" s="4">
        <v>0</v>
      </c>
      <c r="E7203" s="141">
        <f t="shared" si="112"/>
        <v>-0.52775873275459995</v>
      </c>
      <c r="F7203" s="3" t="s">
        <v>15</v>
      </c>
      <c r="G7203" s="3">
        <v>31</v>
      </c>
      <c r="H7203" s="125">
        <v>-0.52775873275459995</v>
      </c>
      <c r="I7203" s="3">
        <v>32</v>
      </c>
      <c r="J7203" s="3">
        <v>-0.50859000331183102</v>
      </c>
      <c r="K7203" s="3">
        <v>44928</v>
      </c>
      <c r="L7203" s="125">
        <v>-0.28273052488662098</v>
      </c>
      <c r="M7203" s="3">
        <v>29</v>
      </c>
      <c r="N7203" s="125">
        <v>0.22934768042707199</v>
      </c>
      <c r="O7203" s="3">
        <v>31</v>
      </c>
      <c r="P7203" s="125">
        <v>-1.5680527440907199E-2</v>
      </c>
      <c r="Q7203" s="3">
        <v>22</v>
      </c>
      <c r="R7203" s="3">
        <v>-0.256829579331463</v>
      </c>
      <c r="S7203" s="3">
        <v>0.25401403432462799</v>
      </c>
      <c r="T7203" s="3">
        <v>2.2536103442596799E-3</v>
      </c>
      <c r="U7203" s="3">
        <v>0.82448786914252203</v>
      </c>
      <c r="V7203" s="3">
        <v>24</v>
      </c>
      <c r="W7203" s="3">
        <v>-0.52775873275459995</v>
      </c>
      <c r="X7203" s="3">
        <v>31</v>
      </c>
      <c r="Y7203" s="3">
        <v>0.31876478498516603</v>
      </c>
      <c r="Z7203" s="3">
        <v>1</v>
      </c>
      <c r="AA7203" s="3">
        <v>9.7278152497310102E-2</v>
      </c>
      <c r="AB7203" s="3">
        <v>4</v>
      </c>
      <c r="AC7203" s="3">
        <v>0.19010701726270399</v>
      </c>
      <c r="AD7203" s="3">
        <v>21</v>
      </c>
    </row>
    <row r="7204" spans="1:30" hidden="1" x14ac:dyDescent="0.25">
      <c r="A7204" s="2" t="e">
        <f>#REF!</f>
        <v>#REF!</v>
      </c>
      <c r="B7204" s="2">
        <v>2023</v>
      </c>
      <c r="C7204" s="4" t="str">
        <f>INDEX(Index!$B$1:$B$500,MATCH($F7204,Index!$A$1:$A$500,0)
)</f>
        <v>LV</v>
      </c>
      <c r="D7204" s="4">
        <v>0</v>
      </c>
      <c r="E7204" s="141">
        <f t="shared" si="112"/>
        <v>-0.39045128937004198</v>
      </c>
      <c r="F7204" s="3" t="s">
        <v>53</v>
      </c>
      <c r="G7204" s="3">
        <v>30</v>
      </c>
      <c r="H7204" s="125">
        <v>-0.39045128937004198</v>
      </c>
      <c r="I7204" s="3">
        <v>27</v>
      </c>
      <c r="J7204" s="3">
        <v>-0.38242411036501001</v>
      </c>
      <c r="K7204" s="3">
        <v>44928</v>
      </c>
      <c r="L7204" s="125">
        <v>-0.22451442795881199</v>
      </c>
      <c r="M7204" s="3">
        <v>28</v>
      </c>
      <c r="N7204" s="125">
        <v>0.189900796968307</v>
      </c>
      <c r="O7204" s="3">
        <v>28</v>
      </c>
      <c r="P7204" s="125">
        <v>2.39639355570762E-2</v>
      </c>
      <c r="Q7204" s="3">
        <v>12</v>
      </c>
      <c r="R7204" s="3">
        <v>-0.23375690733732499</v>
      </c>
      <c r="S7204" s="3">
        <v>0.189900796968307</v>
      </c>
      <c r="T7204" s="3">
        <v>4.12335939406216E-2</v>
      </c>
      <c r="U7204" s="3">
        <v>0.59877901586649895</v>
      </c>
      <c r="V7204" s="3">
        <v>28</v>
      </c>
      <c r="W7204" s="3">
        <v>-0.39045128937004298</v>
      </c>
      <c r="X7204" s="3">
        <v>30</v>
      </c>
      <c r="Y7204" s="3">
        <v>6.0223604800923099E-2</v>
      </c>
      <c r="Z7204" s="3">
        <v>12</v>
      </c>
      <c r="AA7204" s="3">
        <v>-2.1399781057527101E-2</v>
      </c>
      <c r="AB7204" s="3">
        <v>21</v>
      </c>
      <c r="AC7204" s="3">
        <v>7.6157913615618703E-2</v>
      </c>
      <c r="AD7204" s="3">
        <v>11</v>
      </c>
    </row>
    <row r="7205" spans="1:30" hidden="1" x14ac:dyDescent="0.25">
      <c r="A7205" s="2" t="e">
        <f>#REF!</f>
        <v>#REF!</v>
      </c>
      <c r="B7205" s="2">
        <v>2023</v>
      </c>
      <c r="C7205" s="4" t="str">
        <f>INDEX(Index!$B$1:$B$500,MATCH($F7205,Index!$A$1:$A$500,0)
)</f>
        <v>DEN</v>
      </c>
      <c r="D7205" s="4">
        <v>0</v>
      </c>
      <c r="E7205" s="141">
        <f t="shared" si="112"/>
        <v>-0.310502270782608</v>
      </c>
      <c r="F7205" s="3" t="s">
        <v>39</v>
      </c>
      <c r="G7205" s="3">
        <v>29</v>
      </c>
      <c r="H7205" s="125">
        <v>-0.310502270782608</v>
      </c>
      <c r="I7205" s="3">
        <v>21</v>
      </c>
      <c r="J7205" s="3">
        <v>-0.33587251349241298</v>
      </c>
      <c r="K7205" s="3" t="s">
        <v>106</v>
      </c>
      <c r="L7205" s="125">
        <v>4.3524771811165701E-2</v>
      </c>
      <c r="M7205" s="3">
        <v>14</v>
      </c>
      <c r="N7205" s="125">
        <v>0.39792949650471598</v>
      </c>
      <c r="O7205" s="3">
        <v>32</v>
      </c>
      <c r="P7205" s="125">
        <v>4.3902453910941802E-2</v>
      </c>
      <c r="Q7205" s="3">
        <v>5</v>
      </c>
      <c r="R7205" s="3">
        <v>1.1043673976597499E-2</v>
      </c>
      <c r="S7205" s="3">
        <v>0.42584042837208502</v>
      </c>
      <c r="T7205" s="3">
        <v>7.8924240903074094E-2</v>
      </c>
      <c r="U7205" s="3">
        <v>0.77087006035868699</v>
      </c>
      <c r="V7205" s="3">
        <v>26</v>
      </c>
      <c r="W7205" s="3">
        <v>-0.310502270782608</v>
      </c>
      <c r="X7205" s="3">
        <v>29</v>
      </c>
      <c r="Y7205" s="3">
        <v>-1.27419711348013E-2</v>
      </c>
      <c r="Z7205" s="3">
        <v>18</v>
      </c>
      <c r="AA7205" s="3">
        <v>3.6272736669337301E-2</v>
      </c>
      <c r="AB7205" s="3">
        <v>12</v>
      </c>
      <c r="AC7205" s="3">
        <v>0.118503895938538</v>
      </c>
      <c r="AD7205" s="3">
        <v>16</v>
      </c>
    </row>
    <row r="7206" spans="1:30" hidden="1" x14ac:dyDescent="0.25">
      <c r="A7206" s="2" t="e">
        <f>#REF!</f>
        <v>#REF!</v>
      </c>
      <c r="B7206" s="2">
        <v>2023</v>
      </c>
      <c r="C7206" s="4" t="str">
        <f>INDEX(Index!$B$1:$B$500,MATCH($F7206,Index!$A$1:$A$500,0)
)</f>
        <v>NYJ</v>
      </c>
      <c r="D7206" s="4">
        <v>0</v>
      </c>
      <c r="E7206" s="141">
        <f t="shared" si="112"/>
        <v>-0.28542116721406202</v>
      </c>
      <c r="F7206" s="3" t="s">
        <v>9</v>
      </c>
      <c r="G7206" s="3">
        <v>28</v>
      </c>
      <c r="H7206" s="125">
        <v>-0.28542116721406202</v>
      </c>
      <c r="I7206" s="3">
        <v>26</v>
      </c>
      <c r="J7206" s="3">
        <v>-0.25683987843947398</v>
      </c>
      <c r="K7206" s="3">
        <v>44928</v>
      </c>
      <c r="L7206" s="125">
        <v>-0.39258829840902298</v>
      </c>
      <c r="M7206" s="3">
        <v>32</v>
      </c>
      <c r="N7206" s="125">
        <v>6.8719822631246198E-3</v>
      </c>
      <c r="O7206" s="3">
        <v>17</v>
      </c>
      <c r="P7206" s="125">
        <v>0.114039113458085</v>
      </c>
      <c r="Q7206" s="3">
        <v>1</v>
      </c>
      <c r="R7206" s="3">
        <v>-0.36547938014793502</v>
      </c>
      <c r="S7206" s="3">
        <v>1.7206832204577201E-2</v>
      </c>
      <c r="T7206" s="3">
        <v>0.12584633391303801</v>
      </c>
      <c r="U7206" s="3">
        <v>0.67004837069178502</v>
      </c>
      <c r="V7206" s="3">
        <v>27</v>
      </c>
      <c r="W7206" s="3">
        <v>-0.28542116721406302</v>
      </c>
      <c r="X7206" s="3">
        <v>28</v>
      </c>
      <c r="Y7206" s="3">
        <v>0.29236056435215302</v>
      </c>
      <c r="Z7206" s="3">
        <v>2</v>
      </c>
      <c r="AA7206" s="3">
        <v>6.5310270750837396E-2</v>
      </c>
      <c r="AB7206" s="3">
        <v>9</v>
      </c>
      <c r="AC7206" s="3">
        <v>5.6553601471946401E-2</v>
      </c>
      <c r="AD7206" s="3">
        <v>8</v>
      </c>
    </row>
    <row r="7207" spans="1:30" hidden="1" x14ac:dyDescent="0.25">
      <c r="A7207" s="2" t="e">
        <f>#REF!</f>
        <v>#REF!</v>
      </c>
      <c r="B7207" s="2">
        <v>2023</v>
      </c>
      <c r="C7207" s="4" t="str">
        <f>INDEX(Index!$B$1:$B$500,MATCH($F7207,Index!$A$1:$A$500,0)
)</f>
        <v>TEN</v>
      </c>
      <c r="D7207" s="4">
        <v>0</v>
      </c>
      <c r="E7207" s="141">
        <f t="shared" si="112"/>
        <v>-0.28242560430913699</v>
      </c>
      <c r="F7207" s="3" t="s">
        <v>45</v>
      </c>
      <c r="G7207" s="3">
        <v>27</v>
      </c>
      <c r="H7207" s="125">
        <v>-0.28242560430913699</v>
      </c>
      <c r="I7207" s="3">
        <v>25</v>
      </c>
      <c r="J7207" s="3">
        <v>-0.25767811025633902</v>
      </c>
      <c r="K7207" s="3">
        <v>44928</v>
      </c>
      <c r="L7207" s="125">
        <v>-0.30582246526915602</v>
      </c>
      <c r="M7207" s="3">
        <v>30</v>
      </c>
      <c r="N7207" s="125">
        <v>-1.09910129288033E-2</v>
      </c>
      <c r="O7207" s="3">
        <v>15</v>
      </c>
      <c r="P7207" s="125">
        <v>1.24058480312155E-2</v>
      </c>
      <c r="Q7207" s="3">
        <v>14</v>
      </c>
      <c r="R7207" s="3">
        <v>-0.29015735645778801</v>
      </c>
      <c r="S7207" s="3">
        <v>3.5836919199789701E-3</v>
      </c>
      <c r="T7207" s="3">
        <v>3.6062938121427503E-2</v>
      </c>
      <c r="U7207" s="3">
        <v>0.45914935898500098</v>
      </c>
      <c r="V7207" s="3">
        <v>29</v>
      </c>
      <c r="W7207" s="3">
        <v>-0.28242560430913699</v>
      </c>
      <c r="X7207" s="3">
        <v>27</v>
      </c>
      <c r="Y7207" s="3">
        <v>0.19145480525758801</v>
      </c>
      <c r="Z7207" s="3">
        <v>4</v>
      </c>
      <c r="AA7207" s="3">
        <v>-4.3990888466306798E-2</v>
      </c>
      <c r="AB7207" s="3">
        <v>25</v>
      </c>
      <c r="AC7207" s="3">
        <v>5.5462774677255397E-2</v>
      </c>
      <c r="AD7207" s="3">
        <v>7</v>
      </c>
    </row>
    <row r="7208" spans="1:30" hidden="1" x14ac:dyDescent="0.25">
      <c r="A7208" s="2" t="e">
        <f>#REF!</f>
        <v>#REF!</v>
      </c>
      <c r="B7208" s="2">
        <v>2023</v>
      </c>
      <c r="C7208" s="4" t="str">
        <f>INDEX(Index!$B$1:$B$500,MATCH($F7208,Index!$A$1:$A$500,0)
)</f>
        <v>CAR</v>
      </c>
      <c r="D7208" s="4">
        <v>0</v>
      </c>
      <c r="E7208" s="141">
        <f t="shared" si="112"/>
        <v>-0.27224192289182397</v>
      </c>
      <c r="F7208" s="3" t="s">
        <v>51</v>
      </c>
      <c r="G7208" s="3">
        <v>26</v>
      </c>
      <c r="H7208" s="125">
        <v>-0.27224192289182397</v>
      </c>
      <c r="I7208" s="3">
        <v>23</v>
      </c>
      <c r="J7208" s="3">
        <v>-0.26206162873634098</v>
      </c>
      <c r="K7208" s="3" t="s">
        <v>106</v>
      </c>
      <c r="L7208" s="125">
        <v>-0.20249510669446899</v>
      </c>
      <c r="M7208" s="3">
        <v>26</v>
      </c>
      <c r="N7208" s="125">
        <v>9.8297338047736604E-2</v>
      </c>
      <c r="O7208" s="3">
        <v>24</v>
      </c>
      <c r="P7208" s="125">
        <v>2.8550521850381001E-2</v>
      </c>
      <c r="Q7208" s="3">
        <v>11</v>
      </c>
      <c r="R7208" s="3">
        <v>-0.19667434465442199</v>
      </c>
      <c r="S7208" s="3">
        <v>0.111975304585462</v>
      </c>
      <c r="T7208" s="3">
        <v>4.6588020503542403E-2</v>
      </c>
      <c r="U7208" s="3">
        <v>0.10216642332248101</v>
      </c>
      <c r="V7208" s="3">
        <v>31</v>
      </c>
      <c r="W7208" s="3">
        <v>-0.27224192289182497</v>
      </c>
      <c r="X7208" s="3">
        <v>26</v>
      </c>
      <c r="Y7208" s="3">
        <v>2.8072811293432301E-3</v>
      </c>
      <c r="Z7208" s="3">
        <v>17</v>
      </c>
      <c r="AA7208" s="3">
        <v>-2.6617973432860102E-2</v>
      </c>
      <c r="AB7208" s="3">
        <v>22</v>
      </c>
      <c r="AC7208" s="3">
        <v>3.4968486057768103E-2</v>
      </c>
      <c r="AD7208" s="3">
        <v>6</v>
      </c>
    </row>
    <row r="7209" spans="1:30" hidden="1" x14ac:dyDescent="0.25">
      <c r="A7209" s="2" t="e">
        <f>#REF!</f>
        <v>#REF!</v>
      </c>
      <c r="B7209" s="2">
        <v>2023</v>
      </c>
      <c r="C7209" s="4" t="str">
        <f>INDEX(Index!$B$1:$B$500,MATCH($F7209,Index!$A$1:$A$500,0)
)</f>
        <v>ATL</v>
      </c>
      <c r="D7209" s="4">
        <v>0</v>
      </c>
      <c r="E7209" s="141">
        <f t="shared" si="112"/>
        <v>-0.23112106814906799</v>
      </c>
      <c r="F7209" s="3" t="s">
        <v>43</v>
      </c>
      <c r="G7209" s="3">
        <v>25</v>
      </c>
      <c r="H7209" s="125">
        <v>-0.23112106814906799</v>
      </c>
      <c r="I7209" s="3">
        <v>14</v>
      </c>
      <c r="J7209" s="3">
        <v>-0.23565335661058101</v>
      </c>
      <c r="K7209" s="3">
        <v>44958</v>
      </c>
      <c r="L7209" s="125">
        <v>-0.16310449585841599</v>
      </c>
      <c r="M7209" s="3">
        <v>24</v>
      </c>
      <c r="N7209" s="125">
        <v>2.7213271444217001E-2</v>
      </c>
      <c r="O7209" s="3">
        <v>20</v>
      </c>
      <c r="P7209" s="125">
        <v>-4.08033008464352E-2</v>
      </c>
      <c r="Q7209" s="3">
        <v>26</v>
      </c>
      <c r="R7209" s="3">
        <v>-0.161701850438386</v>
      </c>
      <c r="S7209" s="3">
        <v>5.7616893677026597E-2</v>
      </c>
      <c r="T7209" s="3">
        <v>-1.6334612495168401E-2</v>
      </c>
      <c r="U7209" s="3">
        <v>1.10115531645683</v>
      </c>
      <c r="V7209" s="3">
        <v>22</v>
      </c>
      <c r="W7209" s="3">
        <v>-0.23112106814906799</v>
      </c>
      <c r="X7209" s="3">
        <v>25</v>
      </c>
      <c r="Y7209" s="3">
        <v>3.0115688480233001E-2</v>
      </c>
      <c r="Z7209" s="3">
        <v>15</v>
      </c>
      <c r="AA7209" s="3">
        <v>-0.118647083243502</v>
      </c>
      <c r="AB7209" s="3">
        <v>30</v>
      </c>
      <c r="AC7209" s="3">
        <v>0.27975752863918302</v>
      </c>
      <c r="AD7209" s="3">
        <v>27</v>
      </c>
    </row>
    <row r="7210" spans="1:30" hidden="1" x14ac:dyDescent="0.25">
      <c r="A7210" s="2" t="e">
        <f>#REF!</f>
        <v>#REF!</v>
      </c>
      <c r="B7210" s="2">
        <v>2023</v>
      </c>
      <c r="C7210" s="4" t="str">
        <f>INDEX(Index!$B$1:$B$500,MATCH($F7210,Index!$A$1:$A$500,0)
)</f>
        <v>JAX</v>
      </c>
      <c r="D7210" s="4">
        <v>0</v>
      </c>
      <c r="E7210" s="141">
        <f t="shared" si="112"/>
        <v>-0.18314822436576</v>
      </c>
      <c r="F7210" s="3" t="s">
        <v>56</v>
      </c>
      <c r="G7210" s="3">
        <v>24</v>
      </c>
      <c r="H7210" s="125">
        <v>-0.18314822436576</v>
      </c>
      <c r="I7210" s="3">
        <v>12</v>
      </c>
      <c r="J7210" s="3">
        <v>-0.219189047835227</v>
      </c>
      <c r="K7210" s="3">
        <v>44928</v>
      </c>
      <c r="L7210" s="125">
        <v>-0.100308028556721</v>
      </c>
      <c r="M7210" s="3">
        <v>23</v>
      </c>
      <c r="N7210" s="125">
        <v>1.71117725358228E-2</v>
      </c>
      <c r="O7210" s="3">
        <v>18</v>
      </c>
      <c r="P7210" s="125">
        <v>-6.5728423273217096E-2</v>
      </c>
      <c r="Q7210" s="3">
        <v>30</v>
      </c>
      <c r="R7210" s="3">
        <v>-0.13228532085824499</v>
      </c>
      <c r="S7210" s="3">
        <v>4.5028515909865098E-2</v>
      </c>
      <c r="T7210" s="3">
        <v>-4.1875211067117002E-2</v>
      </c>
      <c r="U7210" s="3">
        <v>1.1775087288045201</v>
      </c>
      <c r="V7210" s="3">
        <v>21</v>
      </c>
      <c r="W7210" s="3">
        <v>-0.183148224365761</v>
      </c>
      <c r="X7210" s="3">
        <v>24</v>
      </c>
      <c r="Y7210" s="3">
        <v>6.2825887501789204E-2</v>
      </c>
      <c r="Z7210" s="3">
        <v>11</v>
      </c>
      <c r="AA7210" s="3">
        <v>2.3499065419607602E-2</v>
      </c>
      <c r="AB7210" s="3">
        <v>14</v>
      </c>
      <c r="AC7210" s="3">
        <v>0.45006716610367398</v>
      </c>
      <c r="AD7210" s="3">
        <v>32</v>
      </c>
    </row>
    <row r="7211" spans="1:30" hidden="1" x14ac:dyDescent="0.25">
      <c r="A7211" s="2" t="e">
        <f>#REF!</f>
        <v>#REF!</v>
      </c>
      <c r="B7211" s="2">
        <v>2023</v>
      </c>
      <c r="C7211" s="4" t="str">
        <f>INDEX(Index!$B$1:$B$500,MATCH($F7211,Index!$A$1:$A$500,0)
)</f>
        <v>CIN</v>
      </c>
      <c r="D7211" s="4">
        <v>0</v>
      </c>
      <c r="E7211" s="141">
        <f t="shared" si="112"/>
        <v>-0.181396612697692</v>
      </c>
      <c r="F7211" s="3" t="s">
        <v>24</v>
      </c>
      <c r="G7211" s="3">
        <v>23</v>
      </c>
      <c r="H7211" s="125">
        <v>-0.181396612697692</v>
      </c>
      <c r="I7211" s="3">
        <v>29</v>
      </c>
      <c r="J7211" s="3">
        <v>-0.18530789001060799</v>
      </c>
      <c r="K7211" s="3">
        <v>44928</v>
      </c>
      <c r="L7211" s="125">
        <v>-0.17131262449095599</v>
      </c>
      <c r="M7211" s="3">
        <v>25</v>
      </c>
      <c r="N7211" s="125">
        <v>6.9301329062077296E-2</v>
      </c>
      <c r="O7211" s="3">
        <v>22</v>
      </c>
      <c r="P7211" s="125">
        <v>5.9217340855340798E-2</v>
      </c>
      <c r="Q7211" s="3">
        <v>2</v>
      </c>
      <c r="R7211" s="3">
        <v>-0.17131262449095599</v>
      </c>
      <c r="S7211" s="3">
        <v>8.3788488705025393E-2</v>
      </c>
      <c r="T7211" s="3">
        <v>6.9793223185373399E-2</v>
      </c>
      <c r="U7211" s="3">
        <v>1.0392118814130999</v>
      </c>
      <c r="V7211" s="3">
        <v>23</v>
      </c>
      <c r="W7211" s="3">
        <v>-0.181396612697693</v>
      </c>
      <c r="X7211" s="3">
        <v>23</v>
      </c>
      <c r="Y7211" s="3">
        <v>0.19384708355949201</v>
      </c>
      <c r="Z7211" s="3">
        <v>3</v>
      </c>
      <c r="AA7211" s="3">
        <v>0.104748235942524</v>
      </c>
      <c r="AB7211" s="3">
        <v>3</v>
      </c>
      <c r="AC7211" s="3">
        <v>0.18913966172142799</v>
      </c>
      <c r="AD7211" s="3">
        <v>20</v>
      </c>
    </row>
    <row r="7212" spans="1:30" hidden="1" x14ac:dyDescent="0.25">
      <c r="A7212" s="2" t="e">
        <f>#REF!</f>
        <v>#REF!</v>
      </c>
      <c r="B7212" s="2">
        <v>2023</v>
      </c>
      <c r="C7212" s="4" t="str">
        <f>INDEX(Index!$B$1:$B$500,MATCH($F7212,Index!$A$1:$A$500,0)
)</f>
        <v>WAS</v>
      </c>
      <c r="D7212" s="4">
        <v>0</v>
      </c>
      <c r="E7212" s="141">
        <f t="shared" si="112"/>
        <v>-0.14867144196594401</v>
      </c>
      <c r="F7212" s="3" t="s">
        <v>26</v>
      </c>
      <c r="G7212" s="3">
        <v>22</v>
      </c>
      <c r="H7212" s="125">
        <v>-0.14867144196594401</v>
      </c>
      <c r="I7212" s="3">
        <v>11</v>
      </c>
      <c r="J7212" s="3">
        <v>-0.147009934769465</v>
      </c>
      <c r="K7212" s="3">
        <v>44958</v>
      </c>
      <c r="L7212" s="125">
        <v>-6.9863705997917802E-2</v>
      </c>
      <c r="M7212" s="3">
        <v>19</v>
      </c>
      <c r="N7212" s="125">
        <v>2.21233685904553E-2</v>
      </c>
      <c r="O7212" s="3">
        <v>19</v>
      </c>
      <c r="P7212" s="125">
        <v>-5.66843673775718E-2</v>
      </c>
      <c r="Q7212" s="3">
        <v>28</v>
      </c>
      <c r="R7212" s="3">
        <v>-8.8573047265986998E-2</v>
      </c>
      <c r="S7212" s="3">
        <v>4.1135371562203302E-2</v>
      </c>
      <c r="T7212" s="3">
        <v>-1.7301515941275498E-2</v>
      </c>
      <c r="U7212" s="3">
        <v>1.5436724298239799</v>
      </c>
      <c r="V7212" s="3">
        <v>15</v>
      </c>
      <c r="W7212" s="3">
        <v>-0.14867144196594501</v>
      </c>
      <c r="X7212" s="3">
        <v>22</v>
      </c>
      <c r="Y7212" s="3">
        <v>0.14267445278598301</v>
      </c>
      <c r="Z7212" s="3">
        <v>7</v>
      </c>
      <c r="AA7212" s="3">
        <v>6.3382538082441299E-3</v>
      </c>
      <c r="AB7212" s="3">
        <v>18</v>
      </c>
      <c r="AC7212" s="3">
        <v>0.30414182928592798</v>
      </c>
      <c r="AD7212" s="3">
        <v>29</v>
      </c>
    </row>
    <row r="7213" spans="1:30" hidden="1" x14ac:dyDescent="0.25">
      <c r="A7213" s="2" t="e">
        <f>#REF!</f>
        <v>#REF!</v>
      </c>
      <c r="B7213" s="2">
        <v>2023</v>
      </c>
      <c r="C7213" s="4" t="str">
        <f>INDEX(Index!$B$1:$B$500,MATCH($F7213,Index!$A$1:$A$500,0)
)</f>
        <v>HOU</v>
      </c>
      <c r="D7213" s="4">
        <v>0</v>
      </c>
      <c r="E7213" s="141">
        <f t="shared" si="112"/>
        <v>-0.11637060942903101</v>
      </c>
      <c r="F7213" s="3" t="s">
        <v>49</v>
      </c>
      <c r="G7213" s="3">
        <v>21</v>
      </c>
      <c r="H7213" s="125">
        <v>-0.11637060942903101</v>
      </c>
      <c r="I7213" s="3">
        <v>30</v>
      </c>
      <c r="J7213" s="3">
        <v>-0.12722546214133501</v>
      </c>
      <c r="K7213" s="3">
        <v>44928</v>
      </c>
      <c r="L7213" s="125">
        <v>-7.1339753897742303E-2</v>
      </c>
      <c r="M7213" s="3">
        <v>20</v>
      </c>
      <c r="N7213" s="125">
        <v>0.100590847651302</v>
      </c>
      <c r="O7213" s="3">
        <v>25</v>
      </c>
      <c r="P7213" s="125">
        <v>5.5559992120013099E-2</v>
      </c>
      <c r="Q7213" s="3">
        <v>3</v>
      </c>
      <c r="R7213" s="3">
        <v>-9.2661762080747695E-2</v>
      </c>
      <c r="S7213" s="3">
        <v>0.110723337434255</v>
      </c>
      <c r="T7213" s="3">
        <v>7.6159637373667197E-2</v>
      </c>
      <c r="U7213" s="3">
        <v>0.115352038620839</v>
      </c>
      <c r="V7213" s="3">
        <v>30</v>
      </c>
      <c r="W7213" s="3">
        <v>-0.11637060942903101</v>
      </c>
      <c r="X7213" s="3">
        <v>21</v>
      </c>
      <c r="Y7213" s="3">
        <v>1.55216485356792E-2</v>
      </c>
      <c r="Z7213" s="3">
        <v>16</v>
      </c>
      <c r="AA7213" s="3">
        <v>-0.101488568290861</v>
      </c>
      <c r="AB7213" s="3">
        <v>27</v>
      </c>
      <c r="AC7213" s="3">
        <v>0.27993209025882299</v>
      </c>
      <c r="AD7213" s="3">
        <v>28</v>
      </c>
    </row>
    <row r="7214" spans="1:30" hidden="1" x14ac:dyDescent="0.25">
      <c r="A7214" s="2" t="e">
        <f>#REF!</f>
        <v>#REF!</v>
      </c>
      <c r="B7214" s="2">
        <v>2023</v>
      </c>
      <c r="C7214" s="4" t="str">
        <f>INDEX(Index!$B$1:$B$500,MATCH($F7214,Index!$A$1:$A$500,0)
)</f>
        <v>MIN</v>
      </c>
      <c r="D7214" s="4">
        <v>0</v>
      </c>
      <c r="E7214" s="141">
        <f t="shared" si="112"/>
        <v>-9.4959336515641701E-2</v>
      </c>
      <c r="F7214" s="3" t="s">
        <v>46</v>
      </c>
      <c r="G7214" s="3">
        <v>20</v>
      </c>
      <c r="H7214" s="125">
        <v>-9.4959336515641701E-2</v>
      </c>
      <c r="I7214" s="3">
        <v>16</v>
      </c>
      <c r="J7214" s="3">
        <v>-0.18231619408427199</v>
      </c>
      <c r="K7214" s="3" t="s">
        <v>106</v>
      </c>
      <c r="L7214" s="125">
        <v>2.5491140988242001E-2</v>
      </c>
      <c r="M7214" s="3">
        <v>16</v>
      </c>
      <c r="N7214" s="125">
        <v>0.131444355454161</v>
      </c>
      <c r="O7214" s="3">
        <v>27</v>
      </c>
      <c r="P7214" s="125">
        <v>1.09938779502773E-2</v>
      </c>
      <c r="Q7214" s="3">
        <v>15</v>
      </c>
      <c r="R7214" s="3">
        <v>-4.3797561748701003E-2</v>
      </c>
      <c r="S7214" s="3">
        <v>0.16123018020395199</v>
      </c>
      <c r="T7214" s="3">
        <v>2.2711547868380901E-2</v>
      </c>
      <c r="U7214" s="3">
        <v>0.77803873447100402</v>
      </c>
      <c r="V7214" s="3">
        <v>25</v>
      </c>
      <c r="W7214" s="3">
        <v>-9.4959336515641701E-2</v>
      </c>
      <c r="X7214" s="3">
        <v>20</v>
      </c>
      <c r="Y7214" s="3">
        <v>7.6882367203068999E-2</v>
      </c>
      <c r="Z7214" s="3">
        <v>10</v>
      </c>
      <c r="AA7214" s="3">
        <v>-6.4113243391901206E-2</v>
      </c>
      <c r="AB7214" s="3">
        <v>26</v>
      </c>
      <c r="AC7214" s="3">
        <v>8.0816881052940201E-2</v>
      </c>
      <c r="AD7214" s="3">
        <v>13</v>
      </c>
    </row>
    <row r="7215" spans="1:30" hidden="1" x14ac:dyDescent="0.25">
      <c r="A7215" s="2" t="e">
        <f>#REF!</f>
        <v>#REF!</v>
      </c>
      <c r="B7215" s="2">
        <v>2023</v>
      </c>
      <c r="C7215" s="4" t="str">
        <f>INDEX(Index!$B$1:$B$500,MATCH($F7215,Index!$A$1:$A$500,0)
)</f>
        <v>TB</v>
      </c>
      <c r="D7215" s="4">
        <v>0</v>
      </c>
      <c r="E7215" s="141">
        <f t="shared" si="112"/>
        <v>-8.7854198298794095E-2</v>
      </c>
      <c r="F7215" s="3" t="s">
        <v>38</v>
      </c>
      <c r="G7215" s="3">
        <v>19</v>
      </c>
      <c r="H7215" s="125">
        <v>-8.7854198298794095E-2</v>
      </c>
      <c r="I7215" s="3">
        <v>8</v>
      </c>
      <c r="J7215" s="3">
        <v>-7.92095349553147E-2</v>
      </c>
      <c r="K7215" s="3">
        <v>44958</v>
      </c>
      <c r="L7215" s="125">
        <v>-9.1819326571996498E-2</v>
      </c>
      <c r="M7215" s="3">
        <v>22</v>
      </c>
      <c r="N7215" s="125">
        <v>-3.6645103057367102E-2</v>
      </c>
      <c r="O7215" s="3">
        <v>14</v>
      </c>
      <c r="P7215" s="125">
        <v>-3.2679974784164699E-2</v>
      </c>
      <c r="Q7215" s="3">
        <v>24</v>
      </c>
      <c r="R7215" s="3">
        <v>-6.8773167617426301E-2</v>
      </c>
      <c r="S7215" s="3">
        <v>-1.80617928211799E-3</v>
      </c>
      <c r="T7215" s="3">
        <v>-1.22425466200064E-2</v>
      </c>
      <c r="U7215" s="3">
        <v>1.5582109909286299</v>
      </c>
      <c r="V7215" s="3">
        <v>14</v>
      </c>
      <c r="W7215" s="3">
        <v>-8.7854198298794206E-2</v>
      </c>
      <c r="X7215" s="3">
        <v>19</v>
      </c>
      <c r="Y7215" s="3">
        <v>-0.122077448379112</v>
      </c>
      <c r="Z7215" s="3">
        <v>24</v>
      </c>
      <c r="AA7215" s="3">
        <v>8.5755236446895394E-3</v>
      </c>
      <c r="AB7215" s="3">
        <v>16</v>
      </c>
      <c r="AC7215" s="3">
        <v>0.35489208316230603</v>
      </c>
      <c r="AD7215" s="3">
        <v>30</v>
      </c>
    </row>
    <row r="7216" spans="1:30" hidden="1" x14ac:dyDescent="0.25">
      <c r="A7216" s="2" t="e">
        <f>#REF!</f>
        <v>#REF!</v>
      </c>
      <c r="B7216" s="2">
        <v>2023</v>
      </c>
      <c r="C7216" s="4" t="str">
        <f>INDEX(Index!$B$1:$B$500,MATCH($F7216,Index!$A$1:$A$500,0)
)</f>
        <v>LAR</v>
      </c>
      <c r="D7216" s="4">
        <v>0</v>
      </c>
      <c r="E7216" s="141">
        <f t="shared" si="112"/>
        <v>-7.0329540373128094E-2</v>
      </c>
      <c r="F7216" s="3" t="s">
        <v>41</v>
      </c>
      <c r="G7216" s="3">
        <v>18</v>
      </c>
      <c r="H7216" s="125">
        <v>-7.0329540373128094E-2</v>
      </c>
      <c r="I7216" s="3">
        <v>19</v>
      </c>
      <c r="J7216" s="3">
        <v>-7.0540029506266103E-2</v>
      </c>
      <c r="K7216" s="3">
        <v>44928</v>
      </c>
      <c r="L7216" s="125">
        <v>8.7967390027508002E-2</v>
      </c>
      <c r="M7216" s="3">
        <v>12</v>
      </c>
      <c r="N7216" s="125">
        <v>0.11943154090565999</v>
      </c>
      <c r="O7216" s="3">
        <v>26</v>
      </c>
      <c r="P7216" s="125">
        <v>-3.8865389494976199E-2</v>
      </c>
      <c r="Q7216" s="3">
        <v>25</v>
      </c>
      <c r="R7216" s="3">
        <v>8.7967390027508002E-2</v>
      </c>
      <c r="S7216" s="3">
        <v>0.13522137104162699</v>
      </c>
      <c r="T7216" s="3">
        <v>-2.3286048492147202E-2</v>
      </c>
      <c r="U7216" s="3">
        <v>1.2569998655452499</v>
      </c>
      <c r="V7216" s="3">
        <v>18</v>
      </c>
      <c r="W7216" s="3">
        <v>-7.0329540373128302E-2</v>
      </c>
      <c r="X7216" s="3">
        <v>18</v>
      </c>
      <c r="Y7216" s="3">
        <v>0.131274094400463</v>
      </c>
      <c r="Z7216" s="3">
        <v>8</v>
      </c>
      <c r="AA7216" s="3">
        <v>0.12582316012960601</v>
      </c>
      <c r="AB7216" s="3">
        <v>1</v>
      </c>
      <c r="AC7216" s="3">
        <v>3.07644205552869E-2</v>
      </c>
      <c r="AD7216" s="3">
        <v>4</v>
      </c>
    </row>
    <row r="7217" spans="1:30" hidden="1" x14ac:dyDescent="0.25">
      <c r="A7217" s="2" t="e">
        <f>#REF!</f>
        <v>#REF!</v>
      </c>
      <c r="B7217" s="2">
        <v>2023</v>
      </c>
      <c r="C7217" s="4" t="str">
        <f>INDEX(Index!$B$1:$B$500,MATCH($F7217,Index!$A$1:$A$500,0)
)</f>
        <v>PIT</v>
      </c>
      <c r="D7217" s="4">
        <v>0</v>
      </c>
      <c r="E7217" s="141">
        <f t="shared" si="112"/>
        <v>-6.3542255105367498E-2</v>
      </c>
      <c r="F7217" s="3" t="s">
        <v>32</v>
      </c>
      <c r="G7217" s="3">
        <v>17</v>
      </c>
      <c r="H7217" s="125">
        <v>-6.3542255105367498E-2</v>
      </c>
      <c r="I7217" s="3">
        <v>28</v>
      </c>
      <c r="J7217" s="3">
        <v>-5.31701252600425E-2</v>
      </c>
      <c r="K7217" s="3">
        <v>44958</v>
      </c>
      <c r="L7217" s="125">
        <v>-0.21564820505673499</v>
      </c>
      <c r="M7217" s="3">
        <v>27</v>
      </c>
      <c r="N7217" s="125">
        <v>-0.130360934099258</v>
      </c>
      <c r="O7217" s="3">
        <v>8</v>
      </c>
      <c r="P7217" s="125">
        <v>2.17450158521094E-2</v>
      </c>
      <c r="Q7217" s="3">
        <v>13</v>
      </c>
      <c r="R7217" s="3">
        <v>-0.233085764057612</v>
      </c>
      <c r="S7217" s="3">
        <v>-0.13962275956886899</v>
      </c>
      <c r="T7217" s="3">
        <v>4.02928792287005E-2</v>
      </c>
      <c r="U7217" s="3">
        <v>1.2021047629291</v>
      </c>
      <c r="V7217" s="3">
        <v>20</v>
      </c>
      <c r="W7217" s="3">
        <v>-6.3542255105367706E-2</v>
      </c>
      <c r="X7217" s="3">
        <v>17</v>
      </c>
      <c r="Y7217" s="3">
        <v>0.17328007618836</v>
      </c>
      <c r="Z7217" s="3">
        <v>6</v>
      </c>
      <c r="AA7217" s="3">
        <v>2.3274356176460599E-2</v>
      </c>
      <c r="AB7217" s="3">
        <v>15</v>
      </c>
      <c r="AC7217" s="3">
        <v>0.25499339331835003</v>
      </c>
      <c r="AD7217" s="3">
        <v>26</v>
      </c>
    </row>
    <row r="7218" spans="1:30" hidden="1" x14ac:dyDescent="0.25">
      <c r="A7218" s="2" t="e">
        <f>#REF!</f>
        <v>#REF!</v>
      </c>
      <c r="B7218" s="2">
        <v>2023</v>
      </c>
      <c r="C7218" s="4" t="str">
        <f>INDEX(Index!$B$1:$B$500,MATCH($F7218,Index!$A$1:$A$500,0)
)</f>
        <v>LAC</v>
      </c>
      <c r="D7218" s="4">
        <v>0</v>
      </c>
      <c r="E7218" s="141">
        <f t="shared" si="112"/>
        <v>-2.5111780037689798E-4</v>
      </c>
      <c r="F7218" s="3" t="s">
        <v>28</v>
      </c>
      <c r="G7218" s="3">
        <v>16</v>
      </c>
      <c r="H7218" s="125">
        <v>-2.5111780037689798E-4</v>
      </c>
      <c r="I7218" s="3">
        <v>22</v>
      </c>
      <c r="J7218" s="3">
        <v>6.1631379718841299E-2</v>
      </c>
      <c r="K7218" s="3">
        <v>44928</v>
      </c>
      <c r="L7218" s="125">
        <v>0.24452849695155501</v>
      </c>
      <c r="M7218" s="3">
        <v>3</v>
      </c>
      <c r="N7218" s="125">
        <v>0.21533448459354501</v>
      </c>
      <c r="O7218" s="3">
        <v>29</v>
      </c>
      <c r="P7218" s="125">
        <v>-2.9445130158386901E-2</v>
      </c>
      <c r="Q7218" s="3">
        <v>23</v>
      </c>
      <c r="R7218" s="3">
        <v>0.27586562105229601</v>
      </c>
      <c r="S7218" s="3">
        <v>0.20718354495197999</v>
      </c>
      <c r="T7218" s="3">
        <v>-7.0506963814746396E-3</v>
      </c>
      <c r="U7218" s="3">
        <v>1.6345721957311401</v>
      </c>
      <c r="V7218" s="3">
        <v>13</v>
      </c>
      <c r="W7218" s="3">
        <v>-2.5111780037699903E-4</v>
      </c>
      <c r="X7218" s="3">
        <v>16</v>
      </c>
      <c r="Y7218" s="3">
        <v>4.1170625702268399E-2</v>
      </c>
      <c r="Z7218" s="3">
        <v>14</v>
      </c>
      <c r="AA7218" s="3">
        <v>-1.4336626250299699E-2</v>
      </c>
      <c r="AB7218" s="3">
        <v>19</v>
      </c>
      <c r="AC7218" s="3">
        <v>8.3064867702606099E-2</v>
      </c>
      <c r="AD7218" s="3">
        <v>14</v>
      </c>
    </row>
    <row r="7219" spans="1:30" hidden="1" x14ac:dyDescent="0.25">
      <c r="A7219" s="2" t="e">
        <f>#REF!</f>
        <v>#REF!</v>
      </c>
      <c r="B7219" s="2">
        <v>2023</v>
      </c>
      <c r="C7219" s="4" t="str">
        <f>INDEX(Index!$B$1:$B$500,MATCH($F7219,Index!$A$1:$A$500,0)
)</f>
        <v>IND</v>
      </c>
      <c r="D7219" s="4">
        <v>0</v>
      </c>
      <c r="E7219" s="141">
        <f t="shared" si="112"/>
        <v>8.1314962844559297E-4</v>
      </c>
      <c r="F7219" s="3" t="s">
        <v>35</v>
      </c>
      <c r="G7219" s="3">
        <v>15</v>
      </c>
      <c r="H7219" s="125">
        <v>8.1314962844559297E-4</v>
      </c>
      <c r="I7219" s="3">
        <v>15</v>
      </c>
      <c r="J7219" s="3">
        <v>1.9277192746682902E-2</v>
      </c>
      <c r="K7219" s="3">
        <v>44958</v>
      </c>
      <c r="L7219" s="125">
        <v>-8.2105124373756805E-2</v>
      </c>
      <c r="M7219" s="3">
        <v>21</v>
      </c>
      <c r="N7219" s="125">
        <v>-5.1131362667670599E-2</v>
      </c>
      <c r="O7219" s="3">
        <v>13</v>
      </c>
      <c r="P7219" s="125">
        <v>3.1786911334531799E-2</v>
      </c>
      <c r="Q7219" s="3">
        <v>10</v>
      </c>
      <c r="R7219" s="3">
        <v>-7.1567178422199701E-2</v>
      </c>
      <c r="S7219" s="3">
        <v>-4.1527153547177599E-2</v>
      </c>
      <c r="T7219" s="3">
        <v>4.9317217621705003E-2</v>
      </c>
      <c r="U7219" s="3">
        <v>1.28300912336149</v>
      </c>
      <c r="V7219" s="3">
        <v>17</v>
      </c>
      <c r="W7219" s="3">
        <v>8.1314962844569695E-4</v>
      </c>
      <c r="X7219" s="3">
        <v>15</v>
      </c>
      <c r="Y7219" s="3">
        <v>-2.3539604483479699E-2</v>
      </c>
      <c r="Z7219" s="3">
        <v>19</v>
      </c>
      <c r="AA7219" s="3">
        <v>-0.110677740131282</v>
      </c>
      <c r="AB7219" s="3">
        <v>29</v>
      </c>
      <c r="AC7219" s="3">
        <v>0.22202716847326201</v>
      </c>
      <c r="AD7219" s="3">
        <v>25</v>
      </c>
    </row>
    <row r="7220" spans="1:30" hidden="1" x14ac:dyDescent="0.25">
      <c r="A7220" s="2" t="e">
        <f>#REF!</f>
        <v>#REF!</v>
      </c>
      <c r="B7220" s="2">
        <v>2023</v>
      </c>
      <c r="C7220" s="4" t="str">
        <f>INDEX(Index!$B$1:$B$500,MATCH($F7220,Index!$A$1:$A$500,0)
)</f>
        <v>NE</v>
      </c>
      <c r="D7220" s="4">
        <v>0</v>
      </c>
      <c r="E7220" s="141">
        <f t="shared" si="112"/>
        <v>3.7203033887900097E-2</v>
      </c>
      <c r="F7220" s="3" t="s">
        <v>17</v>
      </c>
      <c r="G7220" s="3">
        <v>14</v>
      </c>
      <c r="H7220" s="125">
        <v>3.7203033887900097E-2</v>
      </c>
      <c r="I7220" s="3">
        <v>24</v>
      </c>
      <c r="J7220" s="3">
        <v>-4.19852243601413E-2</v>
      </c>
      <c r="K7220" s="3">
        <v>44928</v>
      </c>
      <c r="L7220" s="125">
        <v>5.1134403348226602E-2</v>
      </c>
      <c r="M7220" s="3">
        <v>13</v>
      </c>
      <c r="N7220" s="125">
        <v>-5.5269284501526697E-2</v>
      </c>
      <c r="O7220" s="3">
        <v>11</v>
      </c>
      <c r="P7220" s="125">
        <v>-6.9200653961853098E-2</v>
      </c>
      <c r="Q7220" s="3">
        <v>31</v>
      </c>
      <c r="R7220" s="3">
        <v>2.9445952212150999E-2</v>
      </c>
      <c r="S7220" s="3">
        <v>1.0473221907935501E-2</v>
      </c>
      <c r="T7220" s="3">
        <v>-6.09579546643568E-2</v>
      </c>
      <c r="U7220" s="3">
        <v>1.21238090958136</v>
      </c>
      <c r="V7220" s="3">
        <v>19</v>
      </c>
      <c r="W7220" s="3">
        <v>3.7203033887900201E-2</v>
      </c>
      <c r="X7220" s="3">
        <v>14</v>
      </c>
      <c r="Y7220" s="3">
        <v>0.17807602280863299</v>
      </c>
      <c r="Z7220" s="3">
        <v>5</v>
      </c>
      <c r="AA7220" s="3">
        <v>4.4670398371298201E-2</v>
      </c>
      <c r="AB7220" s="3">
        <v>11</v>
      </c>
      <c r="AC7220" s="3">
        <v>0.194413665312932</v>
      </c>
      <c r="AD7220" s="3">
        <v>22</v>
      </c>
    </row>
    <row r="7221" spans="1:30" hidden="1" x14ac:dyDescent="0.25">
      <c r="A7221" s="2" t="e">
        <f>#REF!</f>
        <v>#REF!</v>
      </c>
      <c r="B7221" s="2">
        <v>2023</v>
      </c>
      <c r="C7221" s="4" t="str">
        <f>INDEX(Index!$B$1:$B$500,MATCH($F7221,Index!$A$1:$A$500,0)
)</f>
        <v>SEA</v>
      </c>
      <c r="D7221" s="4">
        <v>0</v>
      </c>
      <c r="E7221" s="141">
        <f t="shared" si="112"/>
        <v>8.7898148671207599E-2</v>
      </c>
      <c r="F7221" s="3" t="s">
        <v>30</v>
      </c>
      <c r="G7221" s="3">
        <v>13</v>
      </c>
      <c r="H7221" s="125">
        <v>8.7898148671207599E-2</v>
      </c>
      <c r="I7221" s="3">
        <v>20</v>
      </c>
      <c r="J7221" s="3">
        <v>7.0071157141127605E-2</v>
      </c>
      <c r="K7221" s="3">
        <v>44958</v>
      </c>
      <c r="L7221" s="125">
        <v>0.18511577559463399</v>
      </c>
      <c r="M7221" s="3">
        <v>4</v>
      </c>
      <c r="N7221" s="125">
        <v>9.3651784220346798E-2</v>
      </c>
      <c r="O7221" s="3">
        <v>23</v>
      </c>
      <c r="P7221" s="125">
        <v>-3.56584270307953E-3</v>
      </c>
      <c r="Q7221" s="3">
        <v>21</v>
      </c>
      <c r="R7221" s="3">
        <v>0.18511577559463399</v>
      </c>
      <c r="S7221" s="3">
        <v>0.131131255559504</v>
      </c>
      <c r="T7221" s="3">
        <v>1.6086637105997701E-2</v>
      </c>
      <c r="U7221" s="3">
        <v>1.8545209253964099</v>
      </c>
      <c r="V7221" s="3">
        <v>12</v>
      </c>
      <c r="W7221" s="3">
        <v>8.7898148671207696E-2</v>
      </c>
      <c r="X7221" s="3">
        <v>13</v>
      </c>
      <c r="Y7221" s="3">
        <v>-4.3465077613998697E-2</v>
      </c>
      <c r="Z7221" s="3">
        <v>20</v>
      </c>
      <c r="AA7221" s="3">
        <v>9.4566029470521201E-2</v>
      </c>
      <c r="AB7221" s="3">
        <v>6</v>
      </c>
      <c r="AC7221" s="3">
        <v>8.9946588266411595E-2</v>
      </c>
      <c r="AD7221" s="3">
        <v>15</v>
      </c>
    </row>
    <row r="7222" spans="1:30" hidden="1" x14ac:dyDescent="0.25">
      <c r="A7222" s="2" t="e">
        <f>#REF!</f>
        <v>#REF!</v>
      </c>
      <c r="B7222" s="2">
        <v>2023</v>
      </c>
      <c r="C7222" s="4" t="str">
        <f>INDEX(Index!$B$1:$B$500,MATCH($F7222,Index!$A$1:$A$500,0)
)</f>
        <v>GB</v>
      </c>
      <c r="D7222" s="4">
        <v>0</v>
      </c>
      <c r="E7222" s="141">
        <f t="shared" si="112"/>
        <v>0.15041275790956599</v>
      </c>
      <c r="F7222" s="3" t="s">
        <v>20</v>
      </c>
      <c r="G7222" s="3">
        <v>12</v>
      </c>
      <c r="H7222" s="125">
        <v>0.15041275790956599</v>
      </c>
      <c r="I7222" s="3">
        <v>6</v>
      </c>
      <c r="J7222" s="3">
        <v>0.155434109211981</v>
      </c>
      <c r="K7222" s="3">
        <v>44958</v>
      </c>
      <c r="L7222" s="125">
        <v>0.13655096270318201</v>
      </c>
      <c r="M7222" s="3">
        <v>9</v>
      </c>
      <c r="N7222" s="125">
        <v>-5.8890296596959997E-2</v>
      </c>
      <c r="O7222" s="3">
        <v>10</v>
      </c>
      <c r="P7222" s="125">
        <v>-4.50285013905753E-2</v>
      </c>
      <c r="Q7222" s="3">
        <v>27</v>
      </c>
      <c r="R7222" s="3">
        <v>0.14069658530229601</v>
      </c>
      <c r="S7222" s="3">
        <v>-4.7032612284426401E-2</v>
      </c>
      <c r="T7222" s="3">
        <v>-3.2295088374741397E-2</v>
      </c>
      <c r="U7222" s="3">
        <v>1.9304235767448299</v>
      </c>
      <c r="V7222" s="3">
        <v>10</v>
      </c>
      <c r="W7222" s="3">
        <v>0.15041275790956701</v>
      </c>
      <c r="X7222" s="3">
        <v>12</v>
      </c>
      <c r="Y7222" s="3">
        <v>-0.223167243871083</v>
      </c>
      <c r="Z7222" s="3">
        <v>31</v>
      </c>
      <c r="AA7222" s="3">
        <v>-0.12674913168473101</v>
      </c>
      <c r="AB7222" s="3">
        <v>31</v>
      </c>
      <c r="AC7222" s="3">
        <v>7.3685435303237498E-2</v>
      </c>
      <c r="AD7222" s="3">
        <v>10</v>
      </c>
    </row>
    <row r="7223" spans="1:30" hidden="1" x14ac:dyDescent="0.25">
      <c r="A7223" s="2" t="e">
        <f>#REF!</f>
        <v>#REF!</v>
      </c>
      <c r="B7223" s="2">
        <v>2023</v>
      </c>
      <c r="C7223" s="4" t="str">
        <f>INDEX(Index!$B$1:$B$500,MATCH($F7223,Index!$A$1:$A$500,0)
)</f>
        <v>NO</v>
      </c>
      <c r="D7223" s="4">
        <v>0</v>
      </c>
      <c r="E7223" s="141">
        <f t="shared" si="112"/>
        <v>0.15164476286588899</v>
      </c>
      <c r="F7223" s="3" t="s">
        <v>27</v>
      </c>
      <c r="G7223" s="3">
        <v>11</v>
      </c>
      <c r="H7223" s="125">
        <v>0.15164476286588899</v>
      </c>
      <c r="I7223" s="3">
        <v>9</v>
      </c>
      <c r="J7223" s="3">
        <v>0.12192750804378701</v>
      </c>
      <c r="K7223" s="3">
        <v>44958</v>
      </c>
      <c r="L7223" s="125">
        <v>-4.5269690629010699E-2</v>
      </c>
      <c r="M7223" s="3">
        <v>17</v>
      </c>
      <c r="N7223" s="125">
        <v>-0.164355323033301</v>
      </c>
      <c r="O7223" s="3">
        <v>6</v>
      </c>
      <c r="P7223" s="125">
        <v>3.2559130461599299E-2</v>
      </c>
      <c r="Q7223" s="3">
        <v>8</v>
      </c>
      <c r="R7223" s="3">
        <v>-2.9159677658654098E-2</v>
      </c>
      <c r="S7223" s="3">
        <v>-9.9581164535384098E-2</v>
      </c>
      <c r="T7223" s="3">
        <v>5.1506021167057998E-2</v>
      </c>
      <c r="U7223" s="3">
        <v>2.22265996600406</v>
      </c>
      <c r="V7223" s="3">
        <v>7</v>
      </c>
      <c r="W7223" s="3">
        <v>0.15164476286588899</v>
      </c>
      <c r="X7223" s="3">
        <v>11</v>
      </c>
      <c r="Y7223" s="3">
        <v>-0.134751589763798</v>
      </c>
      <c r="Z7223" s="3">
        <v>26</v>
      </c>
      <c r="AA7223" s="3">
        <v>-0.16018513654403399</v>
      </c>
      <c r="AB7223" s="3">
        <v>32</v>
      </c>
      <c r="AC7223" s="3">
        <v>1.14112124871074E-2</v>
      </c>
      <c r="AD7223" s="3">
        <v>3</v>
      </c>
    </row>
    <row r="7224" spans="1:30" hidden="1" x14ac:dyDescent="0.25">
      <c r="A7224" s="2" t="e">
        <f>#REF!</f>
        <v>#REF!</v>
      </c>
      <c r="B7224" s="2">
        <v>2023</v>
      </c>
      <c r="C7224" s="4" t="str">
        <f>INDEX(Index!$B$1:$B$500,MATCH($F7224,Index!$A$1:$A$500,0)
)</f>
        <v>ARI</v>
      </c>
      <c r="D7224" s="4">
        <v>0</v>
      </c>
      <c r="E7224" s="141">
        <f t="shared" si="112"/>
        <v>0.18381028884981199</v>
      </c>
      <c r="F7224" s="3" t="s">
        <v>23</v>
      </c>
      <c r="G7224" s="3">
        <v>10</v>
      </c>
      <c r="H7224" s="125">
        <v>0.18381028884981199</v>
      </c>
      <c r="I7224" s="3">
        <v>18</v>
      </c>
      <c r="J7224" s="3">
        <v>0.113388609274738</v>
      </c>
      <c r="K7224" s="3">
        <v>44928</v>
      </c>
      <c r="L7224" s="125">
        <v>0.149049098896918</v>
      </c>
      <c r="M7224" s="3">
        <v>8</v>
      </c>
      <c r="N7224" s="125">
        <v>2.6912598639332302E-3</v>
      </c>
      <c r="O7224" s="3">
        <v>16</v>
      </c>
      <c r="P7224" s="125">
        <v>3.7452449816827299E-2</v>
      </c>
      <c r="Q7224" s="3">
        <v>6</v>
      </c>
      <c r="R7224" s="3">
        <v>0.111259022595961</v>
      </c>
      <c r="S7224" s="3">
        <v>5.9174308289727202E-2</v>
      </c>
      <c r="T7224" s="3">
        <v>6.1303894968504198E-2</v>
      </c>
      <c r="U7224" s="3">
        <v>1.53805348651609</v>
      </c>
      <c r="V7224" s="3">
        <v>16</v>
      </c>
      <c r="W7224" s="3">
        <v>0.18381028884981199</v>
      </c>
      <c r="X7224" s="3">
        <v>10</v>
      </c>
      <c r="Y7224" s="3">
        <v>-0.13042228528090999</v>
      </c>
      <c r="Z7224" s="3">
        <v>25</v>
      </c>
      <c r="AA7224" s="3">
        <v>5.69961391500469E-2</v>
      </c>
      <c r="AB7224" s="3">
        <v>10</v>
      </c>
      <c r="AC7224" s="3">
        <v>0.174087590280006</v>
      </c>
      <c r="AD7224" s="3">
        <v>18</v>
      </c>
    </row>
    <row r="7225" spans="1:30" hidden="1" x14ac:dyDescent="0.25">
      <c r="A7225" s="2" t="e">
        <f>#REF!</f>
        <v>#REF!</v>
      </c>
      <c r="B7225" s="2">
        <v>2023</v>
      </c>
      <c r="C7225" s="4" t="str">
        <f>INDEX(Index!$B$1:$B$500,MATCH($F7225,Index!$A$1:$A$500,0)
)</f>
        <v>DET</v>
      </c>
      <c r="D7225" s="4">
        <v>0</v>
      </c>
      <c r="E7225" s="141">
        <f t="shared" si="112"/>
        <v>0.212176230422957</v>
      </c>
      <c r="F7225" s="3" t="s">
        <v>21</v>
      </c>
      <c r="G7225" s="3">
        <v>9</v>
      </c>
      <c r="H7225" s="125">
        <v>0.212176230422957</v>
      </c>
      <c r="I7225" s="3">
        <v>17</v>
      </c>
      <c r="J7225" s="3">
        <v>0.220257750904575</v>
      </c>
      <c r="K7225" s="3">
        <v>44958</v>
      </c>
      <c r="L7225" s="125">
        <v>0.15498517702163001</v>
      </c>
      <c r="M7225" s="3">
        <v>7</v>
      </c>
      <c r="N7225" s="125">
        <v>-5.5235256317880198E-2</v>
      </c>
      <c r="O7225" s="3">
        <v>12</v>
      </c>
      <c r="P7225" s="125">
        <v>1.9557970834470002E-3</v>
      </c>
      <c r="Q7225" s="3">
        <v>18</v>
      </c>
      <c r="R7225" s="3">
        <v>0.12978715925359199</v>
      </c>
      <c r="S7225" s="3">
        <v>-7.2356606020047107E-2</v>
      </c>
      <c r="T7225" s="3">
        <v>1.8113985630936101E-2</v>
      </c>
      <c r="U7225" s="3">
        <v>1.9010846949255999</v>
      </c>
      <c r="V7225" s="3">
        <v>11</v>
      </c>
      <c r="W7225" s="3">
        <v>0.212176230422957</v>
      </c>
      <c r="X7225" s="3">
        <v>9</v>
      </c>
      <c r="Y7225" s="3">
        <v>5.3604067609364203E-2</v>
      </c>
      <c r="Z7225" s="3">
        <v>13</v>
      </c>
      <c r="AA7225" s="3">
        <v>-0.10462405049484901</v>
      </c>
      <c r="AB7225" s="3">
        <v>28</v>
      </c>
      <c r="AC7225" s="3">
        <v>0.198482257841126</v>
      </c>
      <c r="AD7225" s="3">
        <v>23</v>
      </c>
    </row>
    <row r="7226" spans="1:30" hidden="1" x14ac:dyDescent="0.25">
      <c r="A7226" s="2" t="e">
        <f>#REF!</f>
        <v>#REF!</v>
      </c>
      <c r="B7226" s="2">
        <v>2023</v>
      </c>
      <c r="C7226" s="4" t="str">
        <f>INDEX(Index!$B$1:$B$500,MATCH($F7226,Index!$A$1:$A$500,0)
)</f>
        <v>BAL</v>
      </c>
      <c r="D7226" s="4">
        <v>0</v>
      </c>
      <c r="E7226" s="141">
        <f t="shared" si="112"/>
        <v>0.228900020344352</v>
      </c>
      <c r="F7226" s="3" t="s">
        <v>18</v>
      </c>
      <c r="G7226" s="3">
        <v>8</v>
      </c>
      <c r="H7226" s="125">
        <v>0.228900020344352</v>
      </c>
      <c r="I7226" s="3">
        <v>7</v>
      </c>
      <c r="J7226" s="3">
        <v>0.20366892507842199</v>
      </c>
      <c r="K7226" s="3">
        <v>44958</v>
      </c>
      <c r="L7226" s="125">
        <v>0.128678013033036</v>
      </c>
      <c r="M7226" s="3">
        <v>11</v>
      </c>
      <c r="N7226" s="125">
        <v>-0.165102655020713</v>
      </c>
      <c r="O7226" s="3">
        <v>5</v>
      </c>
      <c r="P7226" s="125">
        <v>-6.4880647709396097E-2</v>
      </c>
      <c r="Q7226" s="3">
        <v>29</v>
      </c>
      <c r="R7226" s="3">
        <v>0.13017701965185299</v>
      </c>
      <c r="S7226" s="3">
        <v>-0.128718277770866</v>
      </c>
      <c r="T7226" s="3">
        <v>-5.5226372344296802E-2</v>
      </c>
      <c r="U7226" s="3">
        <v>2.6413025117008799</v>
      </c>
      <c r="V7226" s="3">
        <v>3</v>
      </c>
      <c r="W7226" s="3">
        <v>0.228900020344353</v>
      </c>
      <c r="X7226" s="3">
        <v>8</v>
      </c>
      <c r="Y7226" s="3">
        <v>-9.8984690832759098E-2</v>
      </c>
      <c r="Z7226" s="3">
        <v>23</v>
      </c>
      <c r="AA7226" s="3">
        <v>0.105243440340079</v>
      </c>
      <c r="AB7226" s="3">
        <v>2</v>
      </c>
      <c r="AC7226" s="3">
        <v>4.2450203977226304E-3</v>
      </c>
      <c r="AD7226" s="3">
        <v>2</v>
      </c>
    </row>
    <row r="7227" spans="1:30" hidden="1" x14ac:dyDescent="0.25">
      <c r="A7227" s="2" t="e">
        <f>#REF!</f>
        <v>#REF!</v>
      </c>
      <c r="B7227" s="2">
        <v>2023</v>
      </c>
      <c r="C7227" s="4" t="str">
        <f>INDEX(Index!$B$1:$B$500,MATCH($F7227,Index!$A$1:$A$500,0)
)</f>
        <v>DAL</v>
      </c>
      <c r="D7227" s="4">
        <v>0</v>
      </c>
      <c r="E7227" s="141">
        <f t="shared" si="112"/>
        <v>0.28516331887781399</v>
      </c>
      <c r="F7227" s="3" t="s">
        <v>3</v>
      </c>
      <c r="G7227" s="3">
        <v>7</v>
      </c>
      <c r="H7227" s="125">
        <v>0.28516331887781399</v>
      </c>
      <c r="I7227" s="3">
        <v>1</v>
      </c>
      <c r="J7227" s="3">
        <v>0.35418441041203302</v>
      </c>
      <c r="K7227" s="3">
        <v>44958</v>
      </c>
      <c r="L7227" s="125">
        <v>2.6720854313034101E-2</v>
      </c>
      <c r="M7227" s="3">
        <v>15</v>
      </c>
      <c r="N7227" s="125">
        <v>-0.24849257275324901</v>
      </c>
      <c r="O7227" s="3">
        <v>3</v>
      </c>
      <c r="P7227" s="125">
        <v>9.9498918115312907E-3</v>
      </c>
      <c r="Q7227" s="3">
        <v>16</v>
      </c>
      <c r="R7227" s="3">
        <v>6.8367684187145103E-2</v>
      </c>
      <c r="S7227" s="3">
        <v>-0.25076631564070401</v>
      </c>
      <c r="T7227" s="3">
        <v>3.5050410584184802E-2</v>
      </c>
      <c r="U7227" s="3">
        <v>2.0140220487264102</v>
      </c>
      <c r="V7227" s="3">
        <v>9</v>
      </c>
      <c r="W7227" s="3">
        <v>0.28516331887781399</v>
      </c>
      <c r="X7227" s="3">
        <v>7</v>
      </c>
      <c r="Y7227" s="3">
        <v>-0.20978987037294999</v>
      </c>
      <c r="Z7227" s="3">
        <v>29</v>
      </c>
      <c r="AA7227" s="3">
        <v>9.6413639721228905E-2</v>
      </c>
      <c r="AB7227" s="3">
        <v>5</v>
      </c>
      <c r="AC7227" s="3">
        <v>0.38042032703627998</v>
      </c>
      <c r="AD7227" s="3">
        <v>31</v>
      </c>
    </row>
    <row r="7228" spans="1:30" hidden="1" x14ac:dyDescent="0.25">
      <c r="A7228" s="2" t="e">
        <f>#REF!</f>
        <v>#REF!</v>
      </c>
      <c r="B7228" s="2">
        <v>2023</v>
      </c>
      <c r="C7228" s="4" t="str">
        <f>INDEX(Index!$B$1:$B$500,MATCH($F7228,Index!$A$1:$A$500,0)
)</f>
        <v>KC</v>
      </c>
      <c r="D7228" s="4">
        <v>0</v>
      </c>
      <c r="E7228" s="141">
        <f t="shared" si="112"/>
        <v>0.30403512230595298</v>
      </c>
      <c r="F7228" s="3" t="s">
        <v>5</v>
      </c>
      <c r="G7228" s="3">
        <v>6</v>
      </c>
      <c r="H7228" s="125">
        <v>0.30403512230595298</v>
      </c>
      <c r="I7228" s="3">
        <v>13</v>
      </c>
      <c r="J7228" s="3">
        <v>0.32357377400486398</v>
      </c>
      <c r="K7228" s="3">
        <v>44958</v>
      </c>
      <c r="L7228" s="125">
        <v>0.16347201095385699</v>
      </c>
      <c r="M7228" s="3">
        <v>6</v>
      </c>
      <c r="N7228" s="125">
        <v>-0.10851787012356499</v>
      </c>
      <c r="O7228" s="3">
        <v>9</v>
      </c>
      <c r="P7228" s="125">
        <v>3.20452412285313E-2</v>
      </c>
      <c r="Q7228" s="3">
        <v>9</v>
      </c>
      <c r="R7228" s="3">
        <v>0.17429788335979701</v>
      </c>
      <c r="S7228" s="3">
        <v>-0.104621549749376</v>
      </c>
      <c r="T7228" s="3">
        <v>4.4654340895691098E-2</v>
      </c>
      <c r="U7228" s="3">
        <v>2.0209725291101899</v>
      </c>
      <c r="V7228" s="3">
        <v>8</v>
      </c>
      <c r="W7228" s="3">
        <v>0.30403512230595298</v>
      </c>
      <c r="X7228" s="3">
        <v>6</v>
      </c>
      <c r="Y7228" s="3">
        <v>-0.186999140090959</v>
      </c>
      <c r="Z7228" s="3">
        <v>28</v>
      </c>
      <c r="AA7228" s="3">
        <v>-2.87290074718057E-2</v>
      </c>
      <c r="AB7228" s="3">
        <v>23</v>
      </c>
      <c r="AC7228" s="3">
        <v>0.175504659136415</v>
      </c>
      <c r="AD7228" s="3">
        <v>19</v>
      </c>
    </row>
    <row r="7229" spans="1:30" hidden="1" x14ac:dyDescent="0.25">
      <c r="A7229" s="2" t="e">
        <f>#REF!</f>
        <v>#REF!</v>
      </c>
      <c r="B7229" s="2">
        <v>2023</v>
      </c>
      <c r="C7229" s="4" t="str">
        <f>INDEX(Index!$B$1:$B$500,MATCH($F7229,Index!$A$1:$A$500,0)
)</f>
        <v>PHI</v>
      </c>
      <c r="D7229" s="4">
        <v>0</v>
      </c>
      <c r="E7229" s="141">
        <f t="shared" si="112"/>
        <v>0.31875241770837798</v>
      </c>
      <c r="F7229" s="3" t="s">
        <v>7</v>
      </c>
      <c r="G7229" s="3">
        <v>5</v>
      </c>
      <c r="H7229" s="125">
        <v>0.31875241770837798</v>
      </c>
      <c r="I7229" s="3">
        <v>10</v>
      </c>
      <c r="J7229" s="3">
        <v>0.235883069105358</v>
      </c>
      <c r="K7229" s="3">
        <v>36586</v>
      </c>
      <c r="L7229" s="125">
        <v>0.12925654950461099</v>
      </c>
      <c r="M7229" s="3">
        <v>10</v>
      </c>
      <c r="N7229" s="125">
        <v>-0.143119081115333</v>
      </c>
      <c r="O7229" s="3">
        <v>7</v>
      </c>
      <c r="P7229" s="125">
        <v>4.6376787088434401E-2</v>
      </c>
      <c r="Q7229" s="3">
        <v>4</v>
      </c>
      <c r="R7229" s="3">
        <v>0.119865068505887</v>
      </c>
      <c r="S7229" s="3">
        <v>-5.64321895172697E-2</v>
      </c>
      <c r="T7229" s="3">
        <v>5.9585811082202199E-2</v>
      </c>
      <c r="U7229" s="3">
        <v>2.50744688550779</v>
      </c>
      <c r="V7229" s="3">
        <v>4</v>
      </c>
      <c r="W7229" s="3">
        <v>0.31875241770837798</v>
      </c>
      <c r="X7229" s="3">
        <v>5</v>
      </c>
      <c r="Y7229" s="3">
        <v>-4.8536833642178499E-2</v>
      </c>
      <c r="Z7229" s="3">
        <v>21</v>
      </c>
      <c r="AA7229" s="3">
        <v>7.0028003286037296E-2</v>
      </c>
      <c r="AB7229" s="3">
        <v>8</v>
      </c>
      <c r="AC7229" s="3">
        <v>0.13315538739695501</v>
      </c>
      <c r="AD7229" s="3">
        <v>17</v>
      </c>
    </row>
    <row r="7230" spans="1:30" hidden="1" x14ac:dyDescent="0.25">
      <c r="A7230" s="2" t="e">
        <f>#REF!</f>
        <v>#REF!</v>
      </c>
      <c r="B7230" s="2">
        <v>2023</v>
      </c>
      <c r="C7230" s="4" t="str">
        <f>INDEX(Index!$B$1:$B$500,MATCH($F7230,Index!$A$1:$A$500,0)
)</f>
        <v>CLE</v>
      </c>
      <c r="D7230" s="4">
        <v>0</v>
      </c>
      <c r="E7230" s="141">
        <f t="shared" si="112"/>
        <v>0.42297077070724998</v>
      </c>
      <c r="F7230" s="3" t="s">
        <v>10</v>
      </c>
      <c r="G7230" s="3">
        <v>4</v>
      </c>
      <c r="H7230" s="125">
        <v>0.42297077070724998</v>
      </c>
      <c r="I7230" s="3">
        <v>5</v>
      </c>
      <c r="J7230" s="3">
        <v>0.40198298895389101</v>
      </c>
      <c r="K7230" s="3">
        <v>44958</v>
      </c>
      <c r="L7230" s="125">
        <v>-5.5534457358985802E-2</v>
      </c>
      <c r="M7230" s="3">
        <v>18</v>
      </c>
      <c r="N7230" s="125">
        <v>-0.48178310029455201</v>
      </c>
      <c r="O7230" s="3">
        <v>1</v>
      </c>
      <c r="P7230" s="125">
        <v>-3.2778722283153599E-3</v>
      </c>
      <c r="Q7230" s="3">
        <v>20</v>
      </c>
      <c r="R7230" s="3">
        <v>-9.5431920122224401E-2</v>
      </c>
      <c r="S7230" s="3">
        <v>-0.48723471768698001</v>
      </c>
      <c r="T7230" s="3">
        <v>1.0180191389135699E-2</v>
      </c>
      <c r="U7230" s="3">
        <v>2.5031415502833201</v>
      </c>
      <c r="V7230" s="3">
        <v>5</v>
      </c>
      <c r="W7230" s="3">
        <v>0.42297077070725098</v>
      </c>
      <c r="X7230" s="3">
        <v>4</v>
      </c>
      <c r="Y7230" s="3">
        <v>-0.175788157370732</v>
      </c>
      <c r="Z7230" s="3">
        <v>27</v>
      </c>
      <c r="AA7230" s="3">
        <v>-4.1649552230834302E-2</v>
      </c>
      <c r="AB7230" s="3">
        <v>24</v>
      </c>
      <c r="AC7230" s="3">
        <v>6.0440001435464602E-2</v>
      </c>
      <c r="AD7230" s="3">
        <v>9</v>
      </c>
    </row>
    <row r="7231" spans="1:30" hidden="1" x14ac:dyDescent="0.25">
      <c r="A7231" s="2" t="e">
        <f>#REF!</f>
        <v>#REF!</v>
      </c>
      <c r="B7231" s="2">
        <v>2023</v>
      </c>
      <c r="C7231" s="4" t="str">
        <f>INDEX(Index!$B$1:$B$500,MATCH($F7231,Index!$A$1:$A$500,0)
)</f>
        <v>SF</v>
      </c>
      <c r="D7231" s="4">
        <v>0</v>
      </c>
      <c r="E7231" s="141">
        <f t="shared" si="112"/>
        <v>0.487320747227873</v>
      </c>
      <c r="F7231" s="3" t="s">
        <v>1</v>
      </c>
      <c r="G7231" s="3">
        <v>3</v>
      </c>
      <c r="H7231" s="125">
        <v>0.487320747227873</v>
      </c>
      <c r="I7231" s="3">
        <v>2</v>
      </c>
      <c r="J7231" s="3">
        <v>0.48247079048678099</v>
      </c>
      <c r="K7231" s="3">
        <v>36586</v>
      </c>
      <c r="L7231" s="125">
        <v>0.249257357801035</v>
      </c>
      <c r="M7231" s="3">
        <v>2</v>
      </c>
      <c r="N7231" s="125">
        <v>-0.20404389095851</v>
      </c>
      <c r="O7231" s="3">
        <v>4</v>
      </c>
      <c r="P7231" s="125">
        <v>3.4019498468328399E-2</v>
      </c>
      <c r="Q7231" s="3">
        <v>7</v>
      </c>
      <c r="R7231" s="3">
        <v>0.30213642030624199</v>
      </c>
      <c r="S7231" s="3">
        <v>-0.125308757874659</v>
      </c>
      <c r="T7231" s="3">
        <v>5.5025612305880399E-2</v>
      </c>
      <c r="U7231" s="3">
        <v>3</v>
      </c>
      <c r="V7231" s="3">
        <v>1</v>
      </c>
      <c r="W7231" s="3">
        <v>0.487320747227874</v>
      </c>
      <c r="X7231" s="3">
        <v>3</v>
      </c>
      <c r="Y7231" s="3">
        <v>-0.22054350941103201</v>
      </c>
      <c r="Z7231" s="3">
        <v>30</v>
      </c>
      <c r="AA7231" s="3">
        <v>7.3774574890205197E-2</v>
      </c>
      <c r="AB7231" s="3">
        <v>7</v>
      </c>
      <c r="AC7231" s="3">
        <v>2.5313252320125598E-3</v>
      </c>
      <c r="AD7231" s="3">
        <v>1</v>
      </c>
    </row>
    <row r="7232" spans="1:30" hidden="1" x14ac:dyDescent="0.25">
      <c r="A7232" s="2" t="e">
        <f>#REF!</f>
        <v>#REF!</v>
      </c>
      <c r="B7232" s="2">
        <v>2023</v>
      </c>
      <c r="C7232" s="4" t="str">
        <f>INDEX(Index!$B$1:$B$500,MATCH($F7232,Index!$A$1:$A$500,0)
)</f>
        <v>MIA</v>
      </c>
      <c r="D7232" s="4">
        <v>0</v>
      </c>
      <c r="E7232" s="141">
        <f t="shared" si="112"/>
        <v>0.50089681793158303</v>
      </c>
      <c r="F7232" s="3" t="s">
        <v>4</v>
      </c>
      <c r="G7232" s="3">
        <v>2</v>
      </c>
      <c r="H7232" s="125">
        <v>0.50089681793158303</v>
      </c>
      <c r="I7232" s="3">
        <v>4</v>
      </c>
      <c r="J7232" s="3">
        <v>0.48163379056993499</v>
      </c>
      <c r="K7232" s="3">
        <v>36586</v>
      </c>
      <c r="L7232" s="125">
        <v>0.622556007172129</v>
      </c>
      <c r="M7232" s="3">
        <v>1</v>
      </c>
      <c r="N7232" s="125">
        <v>2.88403668321741E-2</v>
      </c>
      <c r="O7232" s="3">
        <v>21</v>
      </c>
      <c r="P7232" s="125">
        <v>-9.2818822408371401E-2</v>
      </c>
      <c r="Q7232" s="3">
        <v>32</v>
      </c>
      <c r="R7232" s="3">
        <v>0.626190143928535</v>
      </c>
      <c r="S7232" s="3">
        <v>6.7312477167441306E-2</v>
      </c>
      <c r="T7232" s="3">
        <v>-7.7243876191158495E-2</v>
      </c>
      <c r="U7232" s="3">
        <v>2.7593614585256598</v>
      </c>
      <c r="V7232" s="3">
        <v>2</v>
      </c>
      <c r="W7232" s="3">
        <v>0.50089681793158403</v>
      </c>
      <c r="X7232" s="3">
        <v>2</v>
      </c>
      <c r="Y7232" s="3">
        <v>-9.1183451565028606E-2</v>
      </c>
      <c r="Z7232" s="3">
        <v>22</v>
      </c>
      <c r="AA7232" s="3">
        <v>6.5066619990152902E-3</v>
      </c>
      <c r="AB7232" s="3">
        <v>17</v>
      </c>
      <c r="AC7232" s="3">
        <v>7.9928373857735602E-2</v>
      </c>
      <c r="AD7232" s="3">
        <v>12</v>
      </c>
    </row>
    <row r="7233" spans="1:30" hidden="1" x14ac:dyDescent="0.25">
      <c r="A7233" s="2" t="e">
        <f>#REF!</f>
        <v>#REF!</v>
      </c>
      <c r="B7233" s="2">
        <v>2023</v>
      </c>
      <c r="C7233" s="4" t="str">
        <f>INDEX(Index!$B$1:$B$500,MATCH($F7233,Index!$A$1:$A$500,0)
)</f>
        <v>BUF</v>
      </c>
      <c r="D7233" s="4">
        <v>0</v>
      </c>
      <c r="E7233" s="141">
        <f t="shared" si="112"/>
        <v>0.55471534029074498</v>
      </c>
      <c r="F7233" s="3" t="s">
        <v>0</v>
      </c>
      <c r="G7233" s="3">
        <v>1</v>
      </c>
      <c r="H7233" s="125">
        <v>0.55471534029074498</v>
      </c>
      <c r="I7233" s="3">
        <v>3</v>
      </c>
      <c r="J7233" s="3">
        <v>0.57861783146133505</v>
      </c>
      <c r="K7233" s="3">
        <v>44958</v>
      </c>
      <c r="L7233" s="125">
        <v>0.17976291858073101</v>
      </c>
      <c r="M7233" s="3">
        <v>5</v>
      </c>
      <c r="N7233" s="125">
        <v>-0.37449572387272501</v>
      </c>
      <c r="O7233" s="3">
        <v>2</v>
      </c>
      <c r="P7233" s="125">
        <v>4.5669783728964099E-4</v>
      </c>
      <c r="Q7233" s="3">
        <v>19</v>
      </c>
      <c r="R7233" s="3">
        <v>0.180025137372952</v>
      </c>
      <c r="S7233" s="3">
        <v>-0.38739976444976298</v>
      </c>
      <c r="T7233" s="3">
        <v>1.1192929638620199E-2</v>
      </c>
      <c r="U7233" s="3">
        <v>2.2461484248535601</v>
      </c>
      <c r="V7233" s="3">
        <v>6</v>
      </c>
      <c r="W7233" s="3">
        <v>0.55471534029074598</v>
      </c>
      <c r="X7233" s="3">
        <v>1</v>
      </c>
      <c r="Y7233" s="3">
        <v>-0.27484796618335</v>
      </c>
      <c r="Z7233" s="3">
        <v>32</v>
      </c>
      <c r="AA7233" s="3">
        <v>2.9129874186944099E-2</v>
      </c>
      <c r="AB7233" s="3">
        <v>13</v>
      </c>
      <c r="AC7233" s="3">
        <v>0.22127269371902999</v>
      </c>
      <c r="AD7233" s="3">
        <v>24</v>
      </c>
    </row>
    <row r="7234" spans="1:30" hidden="1" x14ac:dyDescent="0.25">
      <c r="A7234" s="2" t="e">
        <f>#REF!</f>
        <v>#REF!</v>
      </c>
      <c r="B7234" s="2">
        <v>2023</v>
      </c>
      <c r="C7234" s="4" t="str">
        <f>INDEX(Index!$B$1:$B$500,MATCH($F7234,Index!$A$1:$A$500,0)
)</f>
        <v>BUF</v>
      </c>
      <c r="D7234" s="4">
        <v>0</v>
      </c>
      <c r="E7234" s="141">
        <f t="shared" ref="E7234:E7297" si="113">IF(D7234=1,H7234/100,H7234)</f>
        <v>0.59069119755236599</v>
      </c>
      <c r="F7234" s="3" t="s">
        <v>0</v>
      </c>
      <c r="G7234" s="3">
        <v>1</v>
      </c>
      <c r="H7234" s="125">
        <v>0.59069119755236599</v>
      </c>
      <c r="I7234" s="3">
        <v>1</v>
      </c>
      <c r="J7234" s="3">
        <v>0.62356709001806299</v>
      </c>
      <c r="K7234" s="3">
        <v>44929</v>
      </c>
      <c r="L7234" s="125">
        <v>0.29999427572350701</v>
      </c>
      <c r="M7234" s="3">
        <v>3</v>
      </c>
      <c r="N7234" s="125">
        <v>-0.27290977652162102</v>
      </c>
      <c r="O7234" s="3">
        <v>2</v>
      </c>
      <c r="P7234" s="125">
        <v>1.7787145307238302E-2</v>
      </c>
      <c r="Q7234" s="3">
        <v>14</v>
      </c>
      <c r="R7234" s="3">
        <v>0.331877633815929</v>
      </c>
      <c r="S7234" s="3">
        <v>-0.264862811870964</v>
      </c>
      <c r="T7234" s="3">
        <v>2.6826644331170799E-2</v>
      </c>
      <c r="U7234" s="3">
        <v>3.0653195851291999</v>
      </c>
      <c r="V7234" s="3">
        <v>3</v>
      </c>
      <c r="W7234" s="3">
        <v>0.59069119755236599</v>
      </c>
      <c r="X7234" s="3">
        <v>1</v>
      </c>
      <c r="Y7234" s="3">
        <v>-8.3491185544251501E-2</v>
      </c>
      <c r="Z7234" s="3">
        <v>26</v>
      </c>
      <c r="AA7234" s="3">
        <v>-1.03865769506818E-2</v>
      </c>
      <c r="AB7234" s="3">
        <v>21</v>
      </c>
      <c r="AC7234" s="3">
        <v>0.24295200824299401</v>
      </c>
      <c r="AD7234" s="3">
        <v>27</v>
      </c>
    </row>
    <row r="7235" spans="1:30" hidden="1" x14ac:dyDescent="0.25">
      <c r="A7235" s="2" t="e">
        <f>#REF!</f>
        <v>#REF!</v>
      </c>
      <c r="B7235" s="2">
        <v>2023</v>
      </c>
      <c r="C7235" s="4" t="str">
        <f>INDEX(Index!$B$1:$B$500,MATCH($F7235,Index!$A$1:$A$500,0)
)</f>
        <v>SF</v>
      </c>
      <c r="D7235" s="4">
        <v>0</v>
      </c>
      <c r="E7235" s="141">
        <f t="shared" si="113"/>
        <v>0.47677105152924598</v>
      </c>
      <c r="F7235" s="3" t="s">
        <v>1</v>
      </c>
      <c r="G7235" s="3">
        <v>2</v>
      </c>
      <c r="H7235" s="125">
        <v>0.47677105152924598</v>
      </c>
      <c r="I7235" s="3">
        <v>3</v>
      </c>
      <c r="J7235" s="3">
        <v>0.51400221411534597</v>
      </c>
      <c r="K7235" s="3" t="s">
        <v>214</v>
      </c>
      <c r="L7235" s="125">
        <v>0.36806808188891099</v>
      </c>
      <c r="M7235" s="3">
        <v>2</v>
      </c>
      <c r="N7235" s="125">
        <v>-8.82864969022992E-2</v>
      </c>
      <c r="O7235" s="3">
        <v>7</v>
      </c>
      <c r="P7235" s="125">
        <v>2.0416472738036699E-2</v>
      </c>
      <c r="Q7235" s="3">
        <v>10</v>
      </c>
      <c r="R7235" s="3">
        <v>0.44001574573666902</v>
      </c>
      <c r="S7235" s="3">
        <v>-3.5463293591594898E-2</v>
      </c>
      <c r="T7235" s="3">
        <v>3.8523174787082198E-2</v>
      </c>
      <c r="U7235" s="3">
        <v>4</v>
      </c>
      <c r="V7235" s="3">
        <v>1</v>
      </c>
      <c r="W7235" s="3">
        <v>0.47677105152924698</v>
      </c>
      <c r="X7235" s="3">
        <v>2</v>
      </c>
      <c r="Y7235" s="3">
        <v>-0.172227971549794</v>
      </c>
      <c r="Z7235" s="3">
        <v>32</v>
      </c>
      <c r="AA7235" s="3">
        <v>8.3691440336430598E-2</v>
      </c>
      <c r="AB7235" s="3">
        <v>6</v>
      </c>
      <c r="AC7235" s="3">
        <v>2.7567405614608499E-2</v>
      </c>
      <c r="AD7235" s="3">
        <v>3</v>
      </c>
    </row>
    <row r="7236" spans="1:30" hidden="1" x14ac:dyDescent="0.25">
      <c r="A7236" s="2" t="e">
        <f>#REF!</f>
        <v>#REF!</v>
      </c>
      <c r="B7236" s="2">
        <v>2023</v>
      </c>
      <c r="C7236" s="4" t="str">
        <f>INDEX(Index!$B$1:$B$500,MATCH($F7236,Index!$A$1:$A$500,0)
)</f>
        <v>DET</v>
      </c>
      <c r="D7236" s="4">
        <v>0</v>
      </c>
      <c r="E7236" s="141">
        <f t="shared" si="113"/>
        <v>0.35241547870344597</v>
      </c>
      <c r="F7236" s="3" t="s">
        <v>21</v>
      </c>
      <c r="G7236" s="3">
        <v>3</v>
      </c>
      <c r="H7236" s="125">
        <v>0.35241547870344597</v>
      </c>
      <c r="I7236" s="3">
        <v>9</v>
      </c>
      <c r="J7236" s="3">
        <v>0.34361375387077397</v>
      </c>
      <c r="K7236" s="3">
        <v>44929</v>
      </c>
      <c r="L7236" s="125">
        <v>0.202854363481487</v>
      </c>
      <c r="M7236" s="3">
        <v>4</v>
      </c>
      <c r="N7236" s="125">
        <v>-0.13637339181796199</v>
      </c>
      <c r="O7236" s="3">
        <v>5</v>
      </c>
      <c r="P7236" s="125">
        <v>1.31877234039977E-2</v>
      </c>
      <c r="Q7236" s="3">
        <v>17</v>
      </c>
      <c r="R7236" s="3">
        <v>0.182903704404622</v>
      </c>
      <c r="S7236" s="3">
        <v>-0.13458937242675001</v>
      </c>
      <c r="T7236" s="3">
        <v>2.61206770394025E-2</v>
      </c>
      <c r="U7236" s="3">
        <v>3.0385691720766301</v>
      </c>
      <c r="V7236" s="3">
        <v>5</v>
      </c>
      <c r="W7236" s="3">
        <v>0.35241547870344703</v>
      </c>
      <c r="X7236" s="3">
        <v>3</v>
      </c>
      <c r="Y7236" s="3">
        <v>2.58848161680919E-2</v>
      </c>
      <c r="Z7236" s="3">
        <v>13</v>
      </c>
      <c r="AA7236" s="3">
        <v>-9.6321985198301097E-2</v>
      </c>
      <c r="AB7236" s="3">
        <v>28</v>
      </c>
      <c r="AC7236" s="3">
        <v>0.143398733874361</v>
      </c>
      <c r="AD7236" s="3">
        <v>19</v>
      </c>
    </row>
    <row r="7237" spans="1:30" hidden="1" x14ac:dyDescent="0.25">
      <c r="A7237" s="2" t="e">
        <f>#REF!</f>
        <v>#REF!</v>
      </c>
      <c r="B7237" s="2">
        <v>2023</v>
      </c>
      <c r="C7237" s="4" t="str">
        <f>INDEX(Index!$B$1:$B$500,MATCH($F7237,Index!$A$1:$A$500,0)
)</f>
        <v>BAL</v>
      </c>
      <c r="D7237" s="4">
        <v>0</v>
      </c>
      <c r="E7237" s="141">
        <f t="shared" si="113"/>
        <v>0.32414563170257099</v>
      </c>
      <c r="F7237" s="3" t="s">
        <v>18</v>
      </c>
      <c r="G7237" s="3">
        <v>4</v>
      </c>
      <c r="H7237" s="125">
        <v>0.32414563170257099</v>
      </c>
      <c r="I7237" s="3">
        <v>8</v>
      </c>
      <c r="J7237" s="3">
        <v>0.30683562022294297</v>
      </c>
      <c r="K7237" s="3">
        <v>44929</v>
      </c>
      <c r="L7237" s="125">
        <v>0.13402351589709999</v>
      </c>
      <c r="M7237" s="3">
        <v>10</v>
      </c>
      <c r="N7237" s="125">
        <v>-0.22128352135797599</v>
      </c>
      <c r="O7237" s="3">
        <v>4</v>
      </c>
      <c r="P7237" s="125">
        <v>-3.1161405552504001E-2</v>
      </c>
      <c r="Q7237" s="3">
        <v>26</v>
      </c>
      <c r="R7237" s="3">
        <v>0.119050196472192</v>
      </c>
      <c r="S7237" s="3">
        <v>-0.21112442608325999</v>
      </c>
      <c r="T7237" s="3">
        <v>-2.3339002332509001E-2</v>
      </c>
      <c r="U7237" s="3">
        <v>3.3456991203161</v>
      </c>
      <c r="V7237" s="3">
        <v>2</v>
      </c>
      <c r="W7237" s="3">
        <v>0.32414563170257199</v>
      </c>
      <c r="X7237" s="3">
        <v>4</v>
      </c>
      <c r="Y7237" s="3">
        <v>-1.38852495744689E-2</v>
      </c>
      <c r="Z7237" s="3">
        <v>17</v>
      </c>
      <c r="AA7237" s="3">
        <v>5.67104785644309E-2</v>
      </c>
      <c r="AB7237" s="3">
        <v>9</v>
      </c>
      <c r="AC7237" s="3">
        <v>8.3461758360336105E-2</v>
      </c>
      <c r="AD7237" s="3">
        <v>12</v>
      </c>
    </row>
    <row r="7238" spans="1:30" hidden="1" x14ac:dyDescent="0.25">
      <c r="A7238" s="2" t="e">
        <f>#REF!</f>
        <v>#REF!</v>
      </c>
      <c r="B7238" s="2">
        <v>2023</v>
      </c>
      <c r="C7238" s="4" t="str">
        <f>INDEX(Index!$B$1:$B$500,MATCH($F7238,Index!$A$1:$A$500,0)
)</f>
        <v>DAL</v>
      </c>
      <c r="D7238" s="4">
        <v>0</v>
      </c>
      <c r="E7238" s="141">
        <f t="shared" si="113"/>
        <v>0.28996626668153203</v>
      </c>
      <c r="F7238" s="3" t="s">
        <v>3</v>
      </c>
      <c r="G7238" s="3">
        <v>5</v>
      </c>
      <c r="H7238" s="125">
        <v>0.28996626668153203</v>
      </c>
      <c r="I7238" s="3">
        <v>7</v>
      </c>
      <c r="J7238" s="3">
        <v>0.45474192308961903</v>
      </c>
      <c r="K7238" s="3">
        <v>44929</v>
      </c>
      <c r="L7238" s="125">
        <v>-2.2450825133496798E-3</v>
      </c>
      <c r="M7238" s="3">
        <v>16</v>
      </c>
      <c r="N7238" s="125">
        <v>-0.27306050564933998</v>
      </c>
      <c r="O7238" s="3">
        <v>1</v>
      </c>
      <c r="P7238" s="125">
        <v>1.9150843545541901E-2</v>
      </c>
      <c r="Q7238" s="3">
        <v>12</v>
      </c>
      <c r="R7238" s="3">
        <v>7.5006564495736006E-2</v>
      </c>
      <c r="S7238" s="3">
        <v>-0.33543629276529102</v>
      </c>
      <c r="T7238" s="3">
        <v>4.42990658285922E-2</v>
      </c>
      <c r="U7238" s="3">
        <v>2.88131342931193</v>
      </c>
      <c r="V7238" s="3">
        <v>7</v>
      </c>
      <c r="W7238" s="3">
        <v>0.28996626668153203</v>
      </c>
      <c r="X7238" s="3">
        <v>5</v>
      </c>
      <c r="Y7238" s="3">
        <v>-0.164155632574712</v>
      </c>
      <c r="Z7238" s="3">
        <v>30</v>
      </c>
      <c r="AA7238" s="3">
        <v>0.10932179342437701</v>
      </c>
      <c r="AB7238" s="3">
        <v>2</v>
      </c>
      <c r="AC7238" s="3">
        <v>0.22984718334856299</v>
      </c>
      <c r="AD7238" s="3">
        <v>26</v>
      </c>
    </row>
    <row r="7239" spans="1:30" hidden="1" x14ac:dyDescent="0.25">
      <c r="A7239" s="2" t="e">
        <f>#REF!</f>
        <v>#REF!</v>
      </c>
      <c r="B7239" s="2">
        <v>2023</v>
      </c>
      <c r="C7239" s="4" t="str">
        <f>INDEX(Index!$B$1:$B$500,MATCH($F7239,Index!$A$1:$A$500,0)
)</f>
        <v>PHI</v>
      </c>
      <c r="D7239" s="4">
        <v>0</v>
      </c>
      <c r="E7239" s="141">
        <f t="shared" si="113"/>
        <v>0.27568928537056298</v>
      </c>
      <c r="F7239" s="3" t="s">
        <v>7</v>
      </c>
      <c r="G7239" s="3">
        <v>6</v>
      </c>
      <c r="H7239" s="125">
        <v>0.27568928537056298</v>
      </c>
      <c r="I7239" s="3">
        <v>5</v>
      </c>
      <c r="J7239" s="3">
        <v>0.22823369754348299</v>
      </c>
      <c r="K7239" s="3" t="s">
        <v>214</v>
      </c>
      <c r="L7239" s="125">
        <v>0.15037134275879899</v>
      </c>
      <c r="M7239" s="3">
        <v>7</v>
      </c>
      <c r="N7239" s="125">
        <v>-6.3918751579616601E-2</v>
      </c>
      <c r="O7239" s="3">
        <v>10</v>
      </c>
      <c r="P7239" s="125">
        <v>6.13991910321482E-2</v>
      </c>
      <c r="Q7239" s="3">
        <v>2</v>
      </c>
      <c r="R7239" s="3">
        <v>0.14797498888845001</v>
      </c>
      <c r="S7239" s="3">
        <v>-7.6213022424814298E-3</v>
      </c>
      <c r="T7239" s="3">
        <v>7.26374064125518E-2</v>
      </c>
      <c r="U7239" s="3">
        <v>3.0482534330814501</v>
      </c>
      <c r="V7239" s="3">
        <v>4</v>
      </c>
      <c r="W7239" s="3">
        <v>0.27568928537056397</v>
      </c>
      <c r="X7239" s="3">
        <v>6</v>
      </c>
      <c r="Y7239" s="3">
        <v>-4.1621768510997498E-2</v>
      </c>
      <c r="Z7239" s="3">
        <v>21</v>
      </c>
      <c r="AA7239" s="3">
        <v>8.69201667671015E-2</v>
      </c>
      <c r="AB7239" s="3">
        <v>5</v>
      </c>
      <c r="AC7239" s="3">
        <v>0.10923267163094399</v>
      </c>
      <c r="AD7239" s="3">
        <v>17</v>
      </c>
    </row>
    <row r="7240" spans="1:30" hidden="1" x14ac:dyDescent="0.25">
      <c r="A7240" s="2" t="e">
        <f>#REF!</f>
        <v>#REF!</v>
      </c>
      <c r="B7240" s="2">
        <v>2023</v>
      </c>
      <c r="C7240" s="4" t="str">
        <f>INDEX(Index!$B$1:$B$500,MATCH($F7240,Index!$A$1:$A$500,0)
)</f>
        <v>MIA</v>
      </c>
      <c r="D7240" s="4">
        <v>0</v>
      </c>
      <c r="E7240" s="141">
        <f t="shared" si="113"/>
        <v>0.25165134229199299</v>
      </c>
      <c r="F7240" s="3" t="s">
        <v>4</v>
      </c>
      <c r="G7240" s="3">
        <v>7</v>
      </c>
      <c r="H7240" s="125">
        <v>0.25165134229199299</v>
      </c>
      <c r="I7240" s="3">
        <v>2</v>
      </c>
      <c r="J7240" s="3">
        <v>0.22325035963623799</v>
      </c>
      <c r="K7240" s="3">
        <v>44929</v>
      </c>
      <c r="L7240" s="125">
        <v>0.46302162595756702</v>
      </c>
      <c r="M7240" s="3">
        <v>1</v>
      </c>
      <c r="N7240" s="125">
        <v>0.144333261819826</v>
      </c>
      <c r="O7240" s="3">
        <v>29</v>
      </c>
      <c r="P7240" s="125">
        <v>-6.7037021845747405E-2</v>
      </c>
      <c r="Q7240" s="3">
        <v>30</v>
      </c>
      <c r="R7240" s="3">
        <v>0.49150654483808898</v>
      </c>
      <c r="S7240" s="3">
        <v>0.21332216303165699</v>
      </c>
      <c r="T7240" s="3">
        <v>-5.4934022170193303E-2</v>
      </c>
      <c r="U7240" s="3">
        <v>2.8270906675020502</v>
      </c>
      <c r="V7240" s="3">
        <v>8</v>
      </c>
      <c r="W7240" s="3">
        <v>0.25165134229199398</v>
      </c>
      <c r="X7240" s="3">
        <v>7</v>
      </c>
      <c r="Y7240" s="3">
        <v>6.3581690698476898E-2</v>
      </c>
      <c r="Z7240" s="3">
        <v>9</v>
      </c>
      <c r="AA7240" s="3">
        <v>3.3814999445523899E-3</v>
      </c>
      <c r="AB7240" s="3">
        <v>18</v>
      </c>
      <c r="AC7240" s="3">
        <v>0.32608262126395499</v>
      </c>
      <c r="AD7240" s="3">
        <v>31</v>
      </c>
    </row>
    <row r="7241" spans="1:30" hidden="1" x14ac:dyDescent="0.25">
      <c r="A7241" s="2" t="e">
        <f>#REF!</f>
        <v>#REF!</v>
      </c>
      <c r="B7241" s="2">
        <v>2023</v>
      </c>
      <c r="C7241" s="4" t="str">
        <f>INDEX(Index!$B$1:$B$500,MATCH($F7241,Index!$A$1:$A$500,0)
)</f>
        <v>KC</v>
      </c>
      <c r="D7241" s="4">
        <v>0</v>
      </c>
      <c r="E7241" s="141">
        <f t="shared" si="113"/>
        <v>0.23027175476075601</v>
      </c>
      <c r="F7241" s="3" t="s">
        <v>5</v>
      </c>
      <c r="G7241" s="3">
        <v>8</v>
      </c>
      <c r="H7241" s="125">
        <v>0.23027175476075601</v>
      </c>
      <c r="I7241" s="3">
        <v>6</v>
      </c>
      <c r="J7241" s="3">
        <v>0.25868799223757</v>
      </c>
      <c r="K7241" s="3">
        <v>44929</v>
      </c>
      <c r="L7241" s="125">
        <v>0.15012396175488901</v>
      </c>
      <c r="M7241" s="3">
        <v>8</v>
      </c>
      <c r="N7241" s="125">
        <v>-3.7447975577101701E-2</v>
      </c>
      <c r="O7241" s="3">
        <v>14</v>
      </c>
      <c r="P7241" s="125">
        <v>4.2699817428766197E-2</v>
      </c>
      <c r="Q7241" s="3">
        <v>4</v>
      </c>
      <c r="R7241" s="3">
        <v>0.17116238941367101</v>
      </c>
      <c r="S7241" s="3">
        <v>-3.4539598991107902E-2</v>
      </c>
      <c r="T7241" s="3">
        <v>5.2986003832791902E-2</v>
      </c>
      <c r="U7241" s="3">
        <v>2.67965130571553</v>
      </c>
      <c r="V7241" s="3">
        <v>9</v>
      </c>
      <c r="W7241" s="3">
        <v>0.23027175476075701</v>
      </c>
      <c r="X7241" s="3">
        <v>8</v>
      </c>
      <c r="Y7241" s="3">
        <v>-4.6739699763140498E-2</v>
      </c>
      <c r="Z7241" s="3">
        <v>24</v>
      </c>
      <c r="AA7241" s="3">
        <v>-3.5023390888817403E-2</v>
      </c>
      <c r="AB7241" s="3">
        <v>25</v>
      </c>
      <c r="AC7241" s="3">
        <v>7.9735178157279193E-2</v>
      </c>
      <c r="AD7241" s="3">
        <v>11</v>
      </c>
    </row>
    <row r="7242" spans="1:30" hidden="1" x14ac:dyDescent="0.25">
      <c r="A7242" s="2" t="e">
        <f>#REF!</f>
        <v>#REF!</v>
      </c>
      <c r="B7242" s="2">
        <v>2023</v>
      </c>
      <c r="C7242" s="4" t="str">
        <f>INDEX(Index!$B$1:$B$500,MATCH($F7242,Index!$A$1:$A$500,0)
)</f>
        <v>SEA</v>
      </c>
      <c r="D7242" s="4">
        <v>0</v>
      </c>
      <c r="E7242" s="141">
        <f t="shared" si="113"/>
        <v>0.200817237656291</v>
      </c>
      <c r="F7242" s="3" t="s">
        <v>30</v>
      </c>
      <c r="G7242" s="3">
        <v>9</v>
      </c>
      <c r="H7242" s="125">
        <v>0.200817237656291</v>
      </c>
      <c r="I7242" s="3">
        <v>13</v>
      </c>
      <c r="J7242" s="3">
        <v>0.23013571248029699</v>
      </c>
      <c r="K7242" s="3">
        <v>44929</v>
      </c>
      <c r="L7242" s="125">
        <v>0.14611237139486599</v>
      </c>
      <c r="M7242" s="3">
        <v>9</v>
      </c>
      <c r="N7242" s="125">
        <v>-3.7740864358082798E-2</v>
      </c>
      <c r="O7242" s="3">
        <v>13</v>
      </c>
      <c r="P7242" s="125">
        <v>1.6964001903343101E-2</v>
      </c>
      <c r="Q7242" s="3">
        <v>15</v>
      </c>
      <c r="R7242" s="3">
        <v>0.153147979700929</v>
      </c>
      <c r="S7242" s="3">
        <v>-4.4635052504519997E-2</v>
      </c>
      <c r="T7242" s="3">
        <v>3.2352680274848201E-2</v>
      </c>
      <c r="U7242" s="3">
        <v>2.9137281670874899</v>
      </c>
      <c r="V7242" s="3">
        <v>6</v>
      </c>
      <c r="W7242" s="3">
        <v>0.200817237656292</v>
      </c>
      <c r="X7242" s="3">
        <v>9</v>
      </c>
      <c r="Y7242" s="3">
        <v>-0.11405724613173999</v>
      </c>
      <c r="Z7242" s="3">
        <v>28</v>
      </c>
      <c r="AA7242" s="3">
        <v>9.8652718697772604E-2</v>
      </c>
      <c r="AB7242" s="3">
        <v>3</v>
      </c>
      <c r="AC7242" s="3">
        <v>6.0262977199399999E-2</v>
      </c>
      <c r="AD7242" s="3">
        <v>8</v>
      </c>
    </row>
    <row r="7243" spans="1:30" hidden="1" x14ac:dyDescent="0.25">
      <c r="A7243" s="2" t="e">
        <f>#REF!</f>
        <v>#REF!</v>
      </c>
      <c r="B7243" s="2">
        <v>2023</v>
      </c>
      <c r="C7243" s="4" t="str">
        <f>INDEX(Index!$B$1:$B$500,MATCH($F7243,Index!$A$1:$A$500,0)
)</f>
        <v>CLE</v>
      </c>
      <c r="D7243" s="4">
        <v>0</v>
      </c>
      <c r="E7243" s="141">
        <f t="shared" si="113"/>
        <v>0.117985021459431</v>
      </c>
      <c r="F7243" s="3" t="s">
        <v>10</v>
      </c>
      <c r="G7243" s="3">
        <v>10</v>
      </c>
      <c r="H7243" s="125">
        <v>0.117985021459431</v>
      </c>
      <c r="I7243" s="3">
        <v>4</v>
      </c>
      <c r="J7243" s="3">
        <v>0.11165745475631</v>
      </c>
      <c r="K7243" s="3">
        <v>44959</v>
      </c>
      <c r="L7243" s="125">
        <v>-0.15128268078076301</v>
      </c>
      <c r="M7243" s="3">
        <v>24</v>
      </c>
      <c r="N7243" s="125">
        <v>-0.269625555552375</v>
      </c>
      <c r="O7243" s="3">
        <v>3</v>
      </c>
      <c r="P7243" s="125">
        <v>-3.5785331218000899E-4</v>
      </c>
      <c r="Q7243" s="3">
        <v>20</v>
      </c>
      <c r="R7243" s="3">
        <v>-0.19400664872526999</v>
      </c>
      <c r="S7243" s="3">
        <v>-0.29553926665308</v>
      </c>
      <c r="T7243" s="3">
        <v>1.01248368285006E-2</v>
      </c>
      <c r="U7243" s="3">
        <v>2.23529867674646</v>
      </c>
      <c r="V7243" s="3">
        <v>12</v>
      </c>
      <c r="W7243" s="3">
        <v>0.117985021459432</v>
      </c>
      <c r="X7243" s="3">
        <v>10</v>
      </c>
      <c r="Y7243" s="3">
        <v>-5.1717335312363E-2</v>
      </c>
      <c r="Z7243" s="3">
        <v>25</v>
      </c>
      <c r="AA7243" s="3">
        <v>-2.0452090576826398E-2</v>
      </c>
      <c r="AB7243" s="3">
        <v>23</v>
      </c>
      <c r="AC7243" s="3">
        <v>0.29454306781809803</v>
      </c>
      <c r="AD7243" s="3">
        <v>30</v>
      </c>
    </row>
    <row r="7244" spans="1:30" hidden="1" x14ac:dyDescent="0.25">
      <c r="A7244" s="2" t="e">
        <f>#REF!</f>
        <v>#REF!</v>
      </c>
      <c r="B7244" s="2">
        <v>2023</v>
      </c>
      <c r="C7244" s="4" t="str">
        <f>INDEX(Index!$B$1:$B$500,MATCH($F7244,Index!$A$1:$A$500,0)
)</f>
        <v>HOU</v>
      </c>
      <c r="D7244" s="4">
        <v>0</v>
      </c>
      <c r="E7244" s="141">
        <f t="shared" si="113"/>
        <v>8.0607289533931897E-2</v>
      </c>
      <c r="F7244" s="3" t="s">
        <v>49</v>
      </c>
      <c r="G7244" s="3">
        <v>11</v>
      </c>
      <c r="H7244" s="125">
        <v>8.0607289533931897E-2</v>
      </c>
      <c r="I7244" s="3">
        <v>21</v>
      </c>
      <c r="J7244" s="3">
        <v>3.9556561217101202E-2</v>
      </c>
      <c r="K7244" s="3">
        <v>44959</v>
      </c>
      <c r="L7244" s="125">
        <v>1.3937187196042301E-2</v>
      </c>
      <c r="M7244" s="3">
        <v>14</v>
      </c>
      <c r="N7244" s="125">
        <v>-2.9752299481928701E-2</v>
      </c>
      <c r="O7244" s="3">
        <v>16</v>
      </c>
      <c r="P7244" s="125">
        <v>3.6917802855960899E-2</v>
      </c>
      <c r="Q7244" s="3">
        <v>5</v>
      </c>
      <c r="R7244" s="3">
        <v>-2.2991610002273399E-2</v>
      </c>
      <c r="S7244" s="3">
        <v>-3.8335467454499398E-3</v>
      </c>
      <c r="T7244" s="3">
        <v>5.8714624473924698E-2</v>
      </c>
      <c r="U7244" s="3">
        <v>0.64152546863163395</v>
      </c>
      <c r="V7244" s="3">
        <v>29</v>
      </c>
      <c r="W7244" s="3">
        <v>8.06072895339318E-2</v>
      </c>
      <c r="X7244" s="3">
        <v>11</v>
      </c>
      <c r="Y7244" s="3">
        <v>2.6222377176250599E-2</v>
      </c>
      <c r="Z7244" s="3">
        <v>12</v>
      </c>
      <c r="AA7244" s="3">
        <v>-0.104493483443672</v>
      </c>
      <c r="AB7244" s="3">
        <v>29</v>
      </c>
      <c r="AC7244" s="3">
        <v>0.262257403339476</v>
      </c>
      <c r="AD7244" s="3">
        <v>28</v>
      </c>
    </row>
    <row r="7245" spans="1:30" hidden="1" x14ac:dyDescent="0.25">
      <c r="A7245" s="2" t="e">
        <f>#REF!</f>
        <v>#REF!</v>
      </c>
      <c r="B7245" s="2">
        <v>2023</v>
      </c>
      <c r="C7245" s="4" t="str">
        <f>INDEX(Index!$B$1:$B$500,MATCH($F7245,Index!$A$1:$A$500,0)
)</f>
        <v>LAC</v>
      </c>
      <c r="D7245" s="4">
        <v>0</v>
      </c>
      <c r="E7245" s="141">
        <f t="shared" si="113"/>
        <v>7.1110411727962994E-2</v>
      </c>
      <c r="F7245" s="3" t="s">
        <v>28</v>
      </c>
      <c r="G7245" s="3">
        <v>12</v>
      </c>
      <c r="H7245" s="125">
        <v>7.1110411727962994E-2</v>
      </c>
      <c r="I7245" s="3">
        <v>16</v>
      </c>
      <c r="J7245" s="3">
        <v>0.1131735235417</v>
      </c>
      <c r="K7245" s="3">
        <v>44959</v>
      </c>
      <c r="L7245" s="125">
        <v>0.173553363293523</v>
      </c>
      <c r="M7245" s="3">
        <v>5</v>
      </c>
      <c r="N7245" s="125">
        <v>5.5688570440898998E-2</v>
      </c>
      <c r="O7245" s="3">
        <v>22</v>
      </c>
      <c r="P7245" s="125">
        <v>-4.6754381124660897E-2</v>
      </c>
      <c r="Q7245" s="3">
        <v>28</v>
      </c>
      <c r="R7245" s="3">
        <v>0.22517087776382699</v>
      </c>
      <c r="S7245" s="3">
        <v>8.6081474174216396E-2</v>
      </c>
      <c r="T7245" s="3">
        <v>-2.5915880047910199E-2</v>
      </c>
      <c r="U7245" s="3">
        <v>2.4598837703981999</v>
      </c>
      <c r="V7245" s="3">
        <v>10</v>
      </c>
      <c r="W7245" s="3">
        <v>7.1110411727963105E-2</v>
      </c>
      <c r="X7245" s="3">
        <v>12</v>
      </c>
      <c r="Y7245" s="3">
        <v>-4.3643842401675501E-2</v>
      </c>
      <c r="Z7245" s="3">
        <v>23</v>
      </c>
      <c r="AA7245" s="3">
        <v>2.3208477901572201E-2</v>
      </c>
      <c r="AB7245" s="3">
        <v>12</v>
      </c>
      <c r="AC7245" s="3">
        <v>3.1698166168890402E-2</v>
      </c>
      <c r="AD7245" s="3">
        <v>4</v>
      </c>
    </row>
    <row r="7246" spans="1:30" hidden="1" x14ac:dyDescent="0.25">
      <c r="A7246" s="2" t="e">
        <f>#REF!</f>
        <v>#REF!</v>
      </c>
      <c r="B7246" s="2">
        <v>2023</v>
      </c>
      <c r="C7246" s="4" t="str">
        <f>INDEX(Index!$B$1:$B$500,MATCH($F7246,Index!$A$1:$A$500,0)
)</f>
        <v>TB</v>
      </c>
      <c r="D7246" s="4">
        <v>0</v>
      </c>
      <c r="E7246" s="141">
        <f t="shared" si="113"/>
        <v>1.8850985658212301E-2</v>
      </c>
      <c r="F7246" s="3" t="s">
        <v>38</v>
      </c>
      <c r="G7246" s="3">
        <v>13</v>
      </c>
      <c r="H7246" s="125">
        <v>1.8850985658212301E-2</v>
      </c>
      <c r="I7246" s="3">
        <v>19</v>
      </c>
      <c r="J7246" s="3">
        <v>4.8611144445933098E-2</v>
      </c>
      <c r="K7246" s="3">
        <v>44929</v>
      </c>
      <c r="L7246" s="125">
        <v>-7.0686961407529295E-2</v>
      </c>
      <c r="M7246" s="3">
        <v>20</v>
      </c>
      <c r="N7246" s="125">
        <v>-0.12654799068832601</v>
      </c>
      <c r="O7246" s="3">
        <v>6</v>
      </c>
      <c r="P7246" s="125">
        <v>-3.70100436225844E-2</v>
      </c>
      <c r="Q7246" s="3">
        <v>27</v>
      </c>
      <c r="R7246" s="3">
        <v>-3.9801221546117801E-2</v>
      </c>
      <c r="S7246" s="3">
        <v>-0.103711882015637</v>
      </c>
      <c r="T7246" s="3">
        <v>-1.5299516023586E-2</v>
      </c>
      <c r="U7246" s="3">
        <v>2.2991611090336299</v>
      </c>
      <c r="V7246" s="3">
        <v>11</v>
      </c>
      <c r="W7246" s="3">
        <v>1.88509856582121E-2</v>
      </c>
      <c r="X7246" s="3">
        <v>13</v>
      </c>
      <c r="Y7246" s="3">
        <v>-4.2518276700677503E-2</v>
      </c>
      <c r="Z7246" s="3">
        <v>22</v>
      </c>
      <c r="AA7246" s="3">
        <v>9.8949341603129203E-3</v>
      </c>
      <c r="AB7246" s="3">
        <v>15</v>
      </c>
      <c r="AC7246" s="3">
        <v>0.211396296871841</v>
      </c>
      <c r="AD7246" s="3">
        <v>25</v>
      </c>
    </row>
    <row r="7247" spans="1:30" hidden="1" x14ac:dyDescent="0.25">
      <c r="A7247" s="2" t="e">
        <f>#REF!</f>
        <v>#REF!</v>
      </c>
      <c r="B7247" s="2">
        <v>2023</v>
      </c>
      <c r="C7247" s="4" t="str">
        <f>INDEX(Index!$B$1:$B$500,MATCH($F7247,Index!$A$1:$A$500,0)
)</f>
        <v>MIN</v>
      </c>
      <c r="D7247" s="4">
        <v>0</v>
      </c>
      <c r="E7247" s="141">
        <f t="shared" si="113"/>
        <v>1.6013220502842099E-2</v>
      </c>
      <c r="F7247" s="3" t="s">
        <v>46</v>
      </c>
      <c r="G7247" s="3">
        <v>14</v>
      </c>
      <c r="H7247" s="125">
        <v>1.6013220502842099E-2</v>
      </c>
      <c r="I7247" s="3">
        <v>20</v>
      </c>
      <c r="J7247" s="3">
        <v>-6.7409198761817099E-2</v>
      </c>
      <c r="K7247" s="3">
        <v>44986</v>
      </c>
      <c r="L7247" s="125">
        <v>4.5005083469348103E-2</v>
      </c>
      <c r="M7247" s="3">
        <v>12</v>
      </c>
      <c r="N7247" s="125">
        <v>2.6871155433720199E-2</v>
      </c>
      <c r="O7247" s="3">
        <v>20</v>
      </c>
      <c r="P7247" s="125">
        <v>-2.1207075327857598E-3</v>
      </c>
      <c r="Q7247" s="3">
        <v>21</v>
      </c>
      <c r="R7247" s="3">
        <v>-1.01122960182519E-2</v>
      </c>
      <c r="S7247" s="3">
        <v>6.7089714332883299E-2</v>
      </c>
      <c r="T7247" s="3">
        <v>9.7928115893180599E-3</v>
      </c>
      <c r="U7247" s="3">
        <v>1.6197232593955799</v>
      </c>
      <c r="V7247" s="3">
        <v>20</v>
      </c>
      <c r="W7247" s="3">
        <v>1.60132205028422E-2</v>
      </c>
      <c r="X7247" s="3">
        <v>14</v>
      </c>
      <c r="Y7247" s="3">
        <v>9.2251015396991008E-3</v>
      </c>
      <c r="Z7247" s="3">
        <v>14</v>
      </c>
      <c r="AA7247" s="3">
        <v>-6.16455969050934E-2</v>
      </c>
      <c r="AB7247" s="3">
        <v>26</v>
      </c>
      <c r="AC7247" s="3">
        <v>6.7119033167324801E-2</v>
      </c>
      <c r="AD7247" s="3">
        <v>9</v>
      </c>
    </row>
    <row r="7248" spans="1:30" hidden="1" x14ac:dyDescent="0.25">
      <c r="A7248" s="2" t="e">
        <f>#REF!</f>
        <v>#REF!</v>
      </c>
      <c r="B7248" s="2">
        <v>2023</v>
      </c>
      <c r="C7248" s="4" t="str">
        <f>INDEX(Index!$B$1:$B$500,MATCH($F7248,Index!$A$1:$A$500,0)
)</f>
        <v>JAX</v>
      </c>
      <c r="D7248" s="4">
        <v>0</v>
      </c>
      <c r="E7248" s="141">
        <f t="shared" si="113"/>
        <v>1.35841292858448E-2</v>
      </c>
      <c r="F7248" s="3" t="s">
        <v>56</v>
      </c>
      <c r="G7248" s="3">
        <v>15</v>
      </c>
      <c r="H7248" s="125">
        <v>1.35841292858448E-2</v>
      </c>
      <c r="I7248" s="3">
        <v>24</v>
      </c>
      <c r="J7248" s="3">
        <v>-3.2925245281573201E-2</v>
      </c>
      <c r="K7248" s="3">
        <v>44959</v>
      </c>
      <c r="L7248" s="125">
        <v>-2.46928084520379E-2</v>
      </c>
      <c r="M7248" s="3">
        <v>17</v>
      </c>
      <c r="N7248" s="125">
        <v>-5.2100425857950598E-2</v>
      </c>
      <c r="O7248" s="3">
        <v>11</v>
      </c>
      <c r="P7248" s="125">
        <v>-1.38234881200678E-2</v>
      </c>
      <c r="Q7248" s="3">
        <v>22</v>
      </c>
      <c r="R7248" s="3">
        <v>-5.1669457747828003E-2</v>
      </c>
      <c r="S7248" s="3">
        <v>-1.3695786817300701E-2</v>
      </c>
      <c r="T7248" s="3">
        <v>5.0484256489540802E-3</v>
      </c>
      <c r="U7248" s="3">
        <v>2.1112116298769599</v>
      </c>
      <c r="V7248" s="3">
        <v>14</v>
      </c>
      <c r="W7248" s="3">
        <v>1.35841292858449E-2</v>
      </c>
      <c r="X7248" s="3">
        <v>15</v>
      </c>
      <c r="Y7248" s="3">
        <v>7.5184680645890697E-3</v>
      </c>
      <c r="Z7248" s="3">
        <v>15</v>
      </c>
      <c r="AA7248" s="3">
        <v>4.6288815154860198E-2</v>
      </c>
      <c r="AB7248" s="3">
        <v>10</v>
      </c>
      <c r="AC7248" s="3">
        <v>0.40051915009025801</v>
      </c>
      <c r="AD7248" s="3">
        <v>32</v>
      </c>
    </row>
    <row r="7249" spans="1:30" hidden="1" x14ac:dyDescent="0.25">
      <c r="A7249" s="2" t="e">
        <f>#REF!</f>
        <v>#REF!</v>
      </c>
      <c r="B7249" s="2">
        <v>2023</v>
      </c>
      <c r="C7249" s="4" t="str">
        <f>INDEX(Index!$B$1:$B$500,MATCH($F7249,Index!$A$1:$A$500,0)
)</f>
        <v>ARI</v>
      </c>
      <c r="D7249" s="4">
        <v>0</v>
      </c>
      <c r="E7249" s="141">
        <f t="shared" si="113"/>
        <v>-4.1292286120381801E-3</v>
      </c>
      <c r="F7249" s="3" t="s">
        <v>23</v>
      </c>
      <c r="G7249" s="3">
        <v>16</v>
      </c>
      <c r="H7249" s="125">
        <v>-4.1292286120381801E-3</v>
      </c>
      <c r="I7249" s="3">
        <v>10</v>
      </c>
      <c r="J7249" s="3">
        <v>-4.6723139199208598E-2</v>
      </c>
      <c r="K7249" s="3">
        <v>44986</v>
      </c>
      <c r="L7249" s="125">
        <v>0.15879757189355401</v>
      </c>
      <c r="M7249" s="3">
        <v>6</v>
      </c>
      <c r="N7249" s="125">
        <v>0.18409972256655299</v>
      </c>
      <c r="O7249" s="3">
        <v>30</v>
      </c>
      <c r="P7249" s="125">
        <v>2.1172922060960799E-2</v>
      </c>
      <c r="Q7249" s="3">
        <v>9</v>
      </c>
      <c r="R7249" s="3">
        <v>0.127643089010614</v>
      </c>
      <c r="S7249" s="3">
        <v>0.216689093207726</v>
      </c>
      <c r="T7249" s="3">
        <v>4.2322864997903401E-2</v>
      </c>
      <c r="U7249" s="3">
        <v>1.4052457474593301</v>
      </c>
      <c r="V7249" s="3">
        <v>22</v>
      </c>
      <c r="W7249" s="3">
        <v>-4.1292286120381896E-3</v>
      </c>
      <c r="X7249" s="3">
        <v>16</v>
      </c>
      <c r="Y7249" s="3">
        <v>4.0351288537158497E-2</v>
      </c>
      <c r="Z7249" s="3">
        <v>10</v>
      </c>
      <c r="AA7249" s="3">
        <v>4.1279751578515399E-2</v>
      </c>
      <c r="AB7249" s="3">
        <v>11</v>
      </c>
      <c r="AC7249" s="3">
        <v>0.26619905451197901</v>
      </c>
      <c r="AD7249" s="3">
        <v>29</v>
      </c>
    </row>
    <row r="7250" spans="1:30" hidden="1" x14ac:dyDescent="0.25">
      <c r="A7250" s="2" t="e">
        <f>#REF!</f>
        <v>#REF!</v>
      </c>
      <c r="B7250" s="2">
        <v>2023</v>
      </c>
      <c r="C7250" s="4" t="str">
        <f>INDEX(Index!$B$1:$B$500,MATCH($F7250,Index!$A$1:$A$500,0)
)</f>
        <v>LAR</v>
      </c>
      <c r="D7250" s="4">
        <v>0</v>
      </c>
      <c r="E7250" s="141">
        <f t="shared" si="113"/>
        <v>-7.0657787978846897E-3</v>
      </c>
      <c r="F7250" s="3" t="s">
        <v>41</v>
      </c>
      <c r="G7250" s="3">
        <v>17</v>
      </c>
      <c r="H7250" s="125">
        <v>-7.0657787978846897E-3</v>
      </c>
      <c r="I7250" s="3">
        <v>18</v>
      </c>
      <c r="J7250" s="3">
        <v>-1.0162137758872499E-2</v>
      </c>
      <c r="K7250" s="3">
        <v>44959</v>
      </c>
      <c r="L7250" s="125">
        <v>0.133343563651661</v>
      </c>
      <c r="M7250" s="3">
        <v>11</v>
      </c>
      <c r="N7250" s="125">
        <v>7.0779809966053098E-2</v>
      </c>
      <c r="O7250" s="3">
        <v>24</v>
      </c>
      <c r="P7250" s="125">
        <v>-6.9629532483492601E-2</v>
      </c>
      <c r="Q7250" s="3">
        <v>31</v>
      </c>
      <c r="R7250" s="3">
        <v>0.14397351609122799</v>
      </c>
      <c r="S7250" s="3">
        <v>0.1072481974366</v>
      </c>
      <c r="T7250" s="3">
        <v>-4.6887456413500499E-2</v>
      </c>
      <c r="U7250" s="3">
        <v>1.99489775975078</v>
      </c>
      <c r="V7250" s="3">
        <v>15</v>
      </c>
      <c r="W7250" s="3">
        <v>-7.0657787978847903E-3</v>
      </c>
      <c r="X7250" s="3">
        <v>17</v>
      </c>
      <c r="Y7250" s="3">
        <v>0.10586374497357499</v>
      </c>
      <c r="Z7250" s="3">
        <v>5</v>
      </c>
      <c r="AA7250" s="3">
        <v>5.9428037662510799E-2</v>
      </c>
      <c r="AB7250" s="3">
        <v>8</v>
      </c>
      <c r="AC7250" s="3">
        <v>4.9466254975912699E-2</v>
      </c>
      <c r="AD7250" s="3">
        <v>5</v>
      </c>
    </row>
    <row r="7251" spans="1:30" hidden="1" x14ac:dyDescent="0.25">
      <c r="A7251" s="2" t="e">
        <f>#REF!</f>
        <v>#REF!</v>
      </c>
      <c r="B7251" s="2">
        <v>2023</v>
      </c>
      <c r="C7251" s="4" t="str">
        <f>INDEX(Index!$B$1:$B$500,MATCH($F7251,Index!$A$1:$A$500,0)
)</f>
        <v>NO</v>
      </c>
      <c r="D7251" s="4">
        <v>0</v>
      </c>
      <c r="E7251" s="141">
        <f t="shared" si="113"/>
        <v>-1.9634575509013898E-2</v>
      </c>
      <c r="F7251" s="3" t="s">
        <v>27</v>
      </c>
      <c r="G7251" s="3">
        <v>18</v>
      </c>
      <c r="H7251" s="125">
        <v>-1.9634575509013898E-2</v>
      </c>
      <c r="I7251" s="3">
        <v>11</v>
      </c>
      <c r="J7251" s="3">
        <v>-2.92575901095007E-2</v>
      </c>
      <c r="K7251" s="3">
        <v>44959</v>
      </c>
      <c r="L7251" s="125">
        <v>-0.120530485578784</v>
      </c>
      <c r="M7251" s="3">
        <v>22</v>
      </c>
      <c r="N7251" s="125">
        <v>-7.1775233862383298E-2</v>
      </c>
      <c r="O7251" s="3">
        <v>9</v>
      </c>
      <c r="P7251" s="125">
        <v>2.91206762073868E-2</v>
      </c>
      <c r="Q7251" s="3">
        <v>8</v>
      </c>
      <c r="R7251" s="3">
        <v>-0.132209388203615</v>
      </c>
      <c r="S7251" s="3">
        <v>-5.3147513068250801E-2</v>
      </c>
      <c r="T7251" s="3">
        <v>4.9804285025863398E-2</v>
      </c>
      <c r="U7251" s="3">
        <v>2.1506469262174401</v>
      </c>
      <c r="V7251" s="3">
        <v>13</v>
      </c>
      <c r="W7251" s="3">
        <v>-1.9634575509013801E-2</v>
      </c>
      <c r="X7251" s="3">
        <v>18</v>
      </c>
      <c r="Y7251" s="3">
        <v>-0.121135150502919</v>
      </c>
      <c r="Z7251" s="3">
        <v>29</v>
      </c>
      <c r="AA7251" s="3">
        <v>-0.105524652571895</v>
      </c>
      <c r="AB7251" s="3">
        <v>30</v>
      </c>
      <c r="AC7251" s="3">
        <v>6.92571063498304E-2</v>
      </c>
      <c r="AD7251" s="3">
        <v>10</v>
      </c>
    </row>
    <row r="7252" spans="1:30" hidden="1" x14ac:dyDescent="0.25">
      <c r="A7252" s="2" t="e">
        <f>#REF!</f>
        <v>#REF!</v>
      </c>
      <c r="B7252" s="2">
        <v>2023</v>
      </c>
      <c r="C7252" s="4" t="str">
        <f>INDEX(Index!$B$1:$B$500,MATCH($F7252,Index!$A$1:$A$500,0)
)</f>
        <v>IND</v>
      </c>
      <c r="D7252" s="4">
        <v>0</v>
      </c>
      <c r="E7252" s="141">
        <f t="shared" si="113"/>
        <v>-2.7951781328742601E-2</v>
      </c>
      <c r="F7252" s="3" t="s">
        <v>35</v>
      </c>
      <c r="G7252" s="3">
        <v>19</v>
      </c>
      <c r="H7252" s="125">
        <v>-2.7951781328742601E-2</v>
      </c>
      <c r="I7252" s="3">
        <v>15</v>
      </c>
      <c r="J7252" s="3">
        <v>-7.2019899085278505E-2</v>
      </c>
      <c r="K7252" s="3">
        <v>44959</v>
      </c>
      <c r="L7252" s="125">
        <v>-4.4672232876700101E-2</v>
      </c>
      <c r="M7252" s="3">
        <v>18</v>
      </c>
      <c r="N7252" s="125">
        <v>-1.17029159702986E-2</v>
      </c>
      <c r="O7252" s="3">
        <v>17</v>
      </c>
      <c r="P7252" s="125">
        <v>5.0175355776588696E-3</v>
      </c>
      <c r="Q7252" s="3">
        <v>19</v>
      </c>
      <c r="R7252" s="3">
        <v>-6.3876541483579602E-2</v>
      </c>
      <c r="S7252" s="3">
        <v>3.12179647889563E-2</v>
      </c>
      <c r="T7252" s="3">
        <v>2.3074607187257401E-2</v>
      </c>
      <c r="U7252" s="3">
        <v>1.7182228795779799</v>
      </c>
      <c r="V7252" s="3">
        <v>19</v>
      </c>
      <c r="W7252" s="3">
        <v>-2.7951781328742601E-2</v>
      </c>
      <c r="X7252" s="3">
        <v>19</v>
      </c>
      <c r="Y7252" s="3">
        <v>0.102817817931116</v>
      </c>
      <c r="Z7252" s="3">
        <v>6</v>
      </c>
      <c r="AA7252" s="3">
        <v>-0.108639480477551</v>
      </c>
      <c r="AB7252" s="3">
        <v>31</v>
      </c>
      <c r="AC7252" s="3">
        <v>0.19425774780896601</v>
      </c>
      <c r="AD7252" s="3">
        <v>24</v>
      </c>
    </row>
    <row r="7253" spans="1:30" hidden="1" x14ac:dyDescent="0.25">
      <c r="A7253" s="2" t="e">
        <f>#REF!</f>
        <v>#REF!</v>
      </c>
      <c r="B7253" s="2">
        <v>2023</v>
      </c>
      <c r="C7253" s="4" t="str">
        <f>INDEX(Index!$B$1:$B$500,MATCH($F7253,Index!$A$1:$A$500,0)
)</f>
        <v>NE</v>
      </c>
      <c r="D7253" s="4">
        <v>0</v>
      </c>
      <c r="E7253" s="141">
        <f t="shared" si="113"/>
        <v>-6.8847523977479494E-2</v>
      </c>
      <c r="F7253" s="3" t="s">
        <v>17</v>
      </c>
      <c r="G7253" s="3">
        <v>20</v>
      </c>
      <c r="H7253" s="125">
        <v>-6.8847523977479494E-2</v>
      </c>
      <c r="I7253" s="3">
        <v>14</v>
      </c>
      <c r="J7253" s="3">
        <v>-0.19370862313798901</v>
      </c>
      <c r="K7253" s="3">
        <v>44986</v>
      </c>
      <c r="L7253" s="125">
        <v>-6.7453778121150304E-2</v>
      </c>
      <c r="M7253" s="3">
        <v>19</v>
      </c>
      <c r="N7253" s="125">
        <v>-7.6467763743313599E-2</v>
      </c>
      <c r="O7253" s="3">
        <v>8</v>
      </c>
      <c r="P7253" s="125">
        <v>-7.7861509599642803E-2</v>
      </c>
      <c r="Q7253" s="3">
        <v>32</v>
      </c>
      <c r="R7253" s="3">
        <v>-9.7998094207171899E-2</v>
      </c>
      <c r="S7253" s="3">
        <v>2.8408644963182499E-2</v>
      </c>
      <c r="T7253" s="3">
        <v>-6.7301883967635298E-2</v>
      </c>
      <c r="U7253" s="3">
        <v>1.4695350186257401</v>
      </c>
      <c r="V7253" s="3">
        <v>21</v>
      </c>
      <c r="W7253" s="3">
        <v>-6.8847523977479494E-2</v>
      </c>
      <c r="X7253" s="3">
        <v>20</v>
      </c>
      <c r="Y7253" s="3">
        <v>0.176622381117334</v>
      </c>
      <c r="Z7253" s="3">
        <v>3</v>
      </c>
      <c r="AA7253" s="3">
        <v>6.5284047138842796E-3</v>
      </c>
      <c r="AB7253" s="3">
        <v>17</v>
      </c>
      <c r="AC7253" s="3">
        <v>0.17997256434685599</v>
      </c>
      <c r="AD7253" s="3">
        <v>23</v>
      </c>
    </row>
    <row r="7254" spans="1:30" hidden="1" x14ac:dyDescent="0.25">
      <c r="A7254" s="2" t="e">
        <f>#REF!</f>
        <v>#REF!</v>
      </c>
      <c r="B7254" s="2">
        <v>2023</v>
      </c>
      <c r="C7254" s="4" t="str">
        <f>INDEX(Index!$B$1:$B$500,MATCH($F7254,Index!$A$1:$A$500,0)
)</f>
        <v>GB</v>
      </c>
      <c r="D7254" s="4">
        <v>0</v>
      </c>
      <c r="E7254" s="141">
        <f t="shared" si="113"/>
        <v>-7.4696337037091304E-2</v>
      </c>
      <c r="F7254" s="3" t="s">
        <v>20</v>
      </c>
      <c r="G7254" s="3">
        <v>21</v>
      </c>
      <c r="H7254" s="125">
        <v>-7.4696337037091304E-2</v>
      </c>
      <c r="I7254" s="3">
        <v>12</v>
      </c>
      <c r="J7254" s="3">
        <v>-2.9642621412225002E-2</v>
      </c>
      <c r="K7254" s="3">
        <v>44959</v>
      </c>
      <c r="L7254" s="125">
        <v>4.1553662785673998E-3</v>
      </c>
      <c r="M7254" s="3">
        <v>15</v>
      </c>
      <c r="N7254" s="125">
        <v>4.8505111708314397E-2</v>
      </c>
      <c r="O7254" s="3">
        <v>21</v>
      </c>
      <c r="P7254" s="125">
        <v>-3.0346591607344299E-2</v>
      </c>
      <c r="Q7254" s="3">
        <v>25</v>
      </c>
      <c r="R7254" s="3">
        <v>2.4400273298455601E-2</v>
      </c>
      <c r="S7254" s="3">
        <v>3.3819558050790698E-2</v>
      </c>
      <c r="T7254" s="3">
        <v>-2.0223336659889998E-2</v>
      </c>
      <c r="U7254" s="3">
        <v>1.8316807800233399</v>
      </c>
      <c r="V7254" s="3">
        <v>16</v>
      </c>
      <c r="W7254" s="3">
        <v>-7.4696337037091304E-2</v>
      </c>
      <c r="X7254" s="3">
        <v>21</v>
      </c>
      <c r="Y7254" s="3">
        <v>-9.0553381170064701E-2</v>
      </c>
      <c r="Z7254" s="3">
        <v>27</v>
      </c>
      <c r="AA7254" s="3">
        <v>-0.110147783105519</v>
      </c>
      <c r="AB7254" s="3">
        <v>32</v>
      </c>
      <c r="AC7254" s="3">
        <v>0.114064652554716</v>
      </c>
      <c r="AD7254" s="3">
        <v>18</v>
      </c>
    </row>
    <row r="7255" spans="1:30" hidden="1" x14ac:dyDescent="0.25">
      <c r="A7255" s="2" t="e">
        <f>#REF!</f>
        <v>#REF!</v>
      </c>
      <c r="B7255" s="2">
        <v>2023</v>
      </c>
      <c r="C7255" s="4" t="str">
        <f>INDEX(Index!$B$1:$B$500,MATCH($F7255,Index!$A$1:$A$500,0)
)</f>
        <v>TEN</v>
      </c>
      <c r="D7255" s="4">
        <v>0</v>
      </c>
      <c r="E7255" s="141">
        <f t="shared" si="113"/>
        <v>-9.9944974034855194E-2</v>
      </c>
      <c r="F7255" s="3" t="s">
        <v>45</v>
      </c>
      <c r="G7255" s="3">
        <v>22</v>
      </c>
      <c r="H7255" s="125">
        <v>-9.9944974034855194E-2</v>
      </c>
      <c r="I7255" s="3">
        <v>27</v>
      </c>
      <c r="J7255" s="3">
        <v>-3.1384868367252398E-2</v>
      </c>
      <c r="K7255" s="3">
        <v>44959</v>
      </c>
      <c r="L7255" s="125">
        <v>-0.18211134830422901</v>
      </c>
      <c r="M7255" s="3">
        <v>26</v>
      </c>
      <c r="N7255" s="125">
        <v>-4.79614965612312E-2</v>
      </c>
      <c r="O7255" s="3">
        <v>12</v>
      </c>
      <c r="P7255" s="125">
        <v>3.4204877708142602E-2</v>
      </c>
      <c r="Q7255" s="3">
        <v>6</v>
      </c>
      <c r="R7255" s="3">
        <v>-0.153874068816229</v>
      </c>
      <c r="S7255" s="3">
        <v>-6.6403813710331397E-2</v>
      </c>
      <c r="T7255" s="3">
        <v>5.6085386738645202E-2</v>
      </c>
      <c r="U7255" s="3">
        <v>1.37334918689896</v>
      </c>
      <c r="V7255" s="3">
        <v>23</v>
      </c>
      <c r="W7255" s="3">
        <v>-9.9944974034855194E-2</v>
      </c>
      <c r="X7255" s="3">
        <v>22</v>
      </c>
      <c r="Y7255" s="3">
        <v>-1.41801675710289E-2</v>
      </c>
      <c r="Z7255" s="3">
        <v>19</v>
      </c>
      <c r="AA7255" s="3">
        <v>1.08809487716103E-2</v>
      </c>
      <c r="AB7255" s="3">
        <v>14</v>
      </c>
      <c r="AC7255" s="3">
        <v>0.178934554550682</v>
      </c>
      <c r="AD7255" s="3">
        <v>21</v>
      </c>
    </row>
    <row r="7256" spans="1:30" hidden="1" x14ac:dyDescent="0.25">
      <c r="A7256" s="2" t="e">
        <f>#REF!</f>
        <v>#REF!</v>
      </c>
      <c r="B7256" s="2">
        <v>2023</v>
      </c>
      <c r="C7256" s="4" t="str">
        <f>INDEX(Index!$B$1:$B$500,MATCH($F7256,Index!$A$1:$A$500,0)
)</f>
        <v>NYJ</v>
      </c>
      <c r="D7256" s="4">
        <v>0</v>
      </c>
      <c r="E7256" s="141">
        <f t="shared" si="113"/>
        <v>-0.11081736987475201</v>
      </c>
      <c r="F7256" s="3" t="s">
        <v>9</v>
      </c>
      <c r="G7256" s="3">
        <v>23</v>
      </c>
      <c r="H7256" s="125">
        <v>-0.11081736987475201</v>
      </c>
      <c r="I7256" s="3">
        <v>28</v>
      </c>
      <c r="J7256" s="3">
        <v>-0.20496142052043301</v>
      </c>
      <c r="K7256" s="3">
        <v>44986</v>
      </c>
      <c r="L7256" s="125">
        <v>-0.18252691112938099</v>
      </c>
      <c r="M7256" s="3">
        <v>27</v>
      </c>
      <c r="N7256" s="125">
        <v>6.9764290488493596E-3</v>
      </c>
      <c r="O7256" s="3">
        <v>19</v>
      </c>
      <c r="P7256" s="125">
        <v>7.8685970303478001E-2</v>
      </c>
      <c r="Q7256" s="3">
        <v>1</v>
      </c>
      <c r="R7256" s="3">
        <v>-0.250943710465035</v>
      </c>
      <c r="S7256" s="3">
        <v>4.2132290885670103E-2</v>
      </c>
      <c r="T7256" s="3">
        <v>8.8114580830271502E-2</v>
      </c>
      <c r="U7256" s="3">
        <v>1.75321806926683</v>
      </c>
      <c r="V7256" s="3">
        <v>18</v>
      </c>
      <c r="W7256" s="3">
        <v>-0.11081736987475201</v>
      </c>
      <c r="X7256" s="3">
        <v>23</v>
      </c>
      <c r="Y7256" s="3">
        <v>0.26052042375429402</v>
      </c>
      <c r="Z7256" s="3">
        <v>1</v>
      </c>
      <c r="AA7256" s="3">
        <v>2.41773312349273E-3</v>
      </c>
      <c r="AB7256" s="3">
        <v>19</v>
      </c>
      <c r="AC7256" s="3">
        <v>0.102158151144481</v>
      </c>
      <c r="AD7256" s="3">
        <v>15</v>
      </c>
    </row>
    <row r="7257" spans="1:30" hidden="1" x14ac:dyDescent="0.25">
      <c r="A7257" s="2" t="e">
        <f>#REF!</f>
        <v>#REF!</v>
      </c>
      <c r="B7257" s="2">
        <v>2023</v>
      </c>
      <c r="C7257" s="4" t="str">
        <f>INDEX(Index!$B$1:$B$500,MATCH($F7257,Index!$A$1:$A$500,0)
)</f>
        <v>WAS</v>
      </c>
      <c r="D7257" s="4">
        <v>0</v>
      </c>
      <c r="E7257" s="141">
        <f t="shared" si="113"/>
        <v>-0.13250375622756499</v>
      </c>
      <c r="F7257" s="3" t="s">
        <v>26</v>
      </c>
      <c r="G7257" s="3">
        <v>24</v>
      </c>
      <c r="H7257" s="125">
        <v>-0.13250375622756499</v>
      </c>
      <c r="I7257" s="3">
        <v>22</v>
      </c>
      <c r="J7257" s="3">
        <v>-0.121522554609811</v>
      </c>
      <c r="K7257" s="3">
        <v>44959</v>
      </c>
      <c r="L7257" s="125">
        <v>-8.0862154553884402E-2</v>
      </c>
      <c r="M7257" s="3">
        <v>21</v>
      </c>
      <c r="N7257" s="125">
        <v>2.371092253436E-3</v>
      </c>
      <c r="O7257" s="3">
        <v>18</v>
      </c>
      <c r="P7257" s="125">
        <v>-4.9270509420245003E-2</v>
      </c>
      <c r="Q7257" s="3">
        <v>29</v>
      </c>
      <c r="R7257" s="3">
        <v>-2.50668365458117E-2</v>
      </c>
      <c r="S7257" s="3">
        <v>7.7319093346015402E-2</v>
      </c>
      <c r="T7257" s="3">
        <v>-1.9136624717984399E-2</v>
      </c>
      <c r="U7257" s="3">
        <v>1.77417245223196</v>
      </c>
      <c r="V7257" s="3">
        <v>17</v>
      </c>
      <c r="W7257" s="3">
        <v>-0.13250375622756499</v>
      </c>
      <c r="X7257" s="3">
        <v>24</v>
      </c>
      <c r="Y7257" s="3">
        <v>0.130905982950487</v>
      </c>
      <c r="Z7257" s="3">
        <v>4</v>
      </c>
      <c r="AA7257" s="3">
        <v>-3.27080507560056E-3</v>
      </c>
      <c r="AB7257" s="3">
        <v>20</v>
      </c>
      <c r="AC7257" s="3">
        <v>0.108418733948171</v>
      </c>
      <c r="AD7257" s="3">
        <v>16</v>
      </c>
    </row>
    <row r="7258" spans="1:30" hidden="1" x14ac:dyDescent="0.25">
      <c r="A7258" s="2" t="e">
        <f>#REF!</f>
        <v>#REF!</v>
      </c>
      <c r="B7258" s="2">
        <v>2023</v>
      </c>
      <c r="C7258" s="4" t="str">
        <f>INDEX(Index!$B$1:$B$500,MATCH($F7258,Index!$A$1:$A$500,0)
)</f>
        <v>PIT</v>
      </c>
      <c r="D7258" s="4">
        <v>0</v>
      </c>
      <c r="E7258" s="141">
        <f t="shared" si="113"/>
        <v>-0.204888470954672</v>
      </c>
      <c r="F7258" s="3" t="s">
        <v>32</v>
      </c>
      <c r="G7258" s="3">
        <v>25</v>
      </c>
      <c r="H7258" s="125">
        <v>-0.204888470954672</v>
      </c>
      <c r="I7258" s="3">
        <v>17</v>
      </c>
      <c r="J7258" s="3">
        <v>-0.178530778174045</v>
      </c>
      <c r="K7258" s="3">
        <v>44959</v>
      </c>
      <c r="L7258" s="125">
        <v>-0.25851664382921502</v>
      </c>
      <c r="M7258" s="3">
        <v>30</v>
      </c>
      <c r="N7258" s="125">
        <v>-3.6695804370704098E-2</v>
      </c>
      <c r="O7258" s="3">
        <v>15</v>
      </c>
      <c r="P7258" s="125">
        <v>1.69323685038387E-2</v>
      </c>
      <c r="Q7258" s="3">
        <v>16</v>
      </c>
      <c r="R7258" s="3">
        <v>-0.26409636935180703</v>
      </c>
      <c r="S7258" s="3">
        <v>-5.0990291369272203E-2</v>
      </c>
      <c r="T7258" s="3">
        <v>3.45752998084898E-2</v>
      </c>
      <c r="U7258" s="3">
        <v>1.2151380310928399</v>
      </c>
      <c r="V7258" s="3">
        <v>25</v>
      </c>
      <c r="W7258" s="3">
        <v>-0.204888470954672</v>
      </c>
      <c r="X7258" s="3">
        <v>25</v>
      </c>
      <c r="Y7258" s="3">
        <v>8.3267101038981994E-2</v>
      </c>
      <c r="Z7258" s="3">
        <v>8</v>
      </c>
      <c r="AA7258" s="3">
        <v>1.88983824687406E-2</v>
      </c>
      <c r="AB7258" s="3">
        <v>13</v>
      </c>
      <c r="AC7258" s="3">
        <v>0.16042386171402701</v>
      </c>
      <c r="AD7258" s="3">
        <v>20</v>
      </c>
    </row>
    <row r="7259" spans="1:30" hidden="1" x14ac:dyDescent="0.25">
      <c r="A7259" s="2" t="e">
        <f>#REF!</f>
        <v>#REF!</v>
      </c>
      <c r="B7259" s="2">
        <v>2023</v>
      </c>
      <c r="C7259" s="4" t="str">
        <f>INDEX(Index!$B$1:$B$500,MATCH($F7259,Index!$A$1:$A$500,0)
)</f>
        <v>CIN</v>
      </c>
      <c r="D7259" s="4">
        <v>0</v>
      </c>
      <c r="E7259" s="141">
        <f t="shared" si="113"/>
        <v>-0.22618152796249699</v>
      </c>
      <c r="F7259" s="3" t="s">
        <v>24</v>
      </c>
      <c r="G7259" s="3">
        <v>26</v>
      </c>
      <c r="H7259" s="125">
        <v>-0.22618152796249699</v>
      </c>
      <c r="I7259" s="3">
        <v>23</v>
      </c>
      <c r="J7259" s="3">
        <v>-0.29691820848704797</v>
      </c>
      <c r="K7259" s="3">
        <v>44986</v>
      </c>
      <c r="L7259" s="125">
        <v>-0.141436548412645</v>
      </c>
      <c r="M7259" s="3">
        <v>23</v>
      </c>
      <c r="N7259" s="125">
        <v>0.104781465026521</v>
      </c>
      <c r="O7259" s="3">
        <v>25</v>
      </c>
      <c r="P7259" s="125">
        <v>2.00364854766685E-2</v>
      </c>
      <c r="Q7259" s="3">
        <v>11</v>
      </c>
      <c r="R7259" s="3">
        <v>-0.194812352840846</v>
      </c>
      <c r="S7259" s="3">
        <v>0.13303835622480301</v>
      </c>
      <c r="T7259" s="3">
        <v>3.0932500578600499E-2</v>
      </c>
      <c r="U7259" s="3">
        <v>1.3429536814151</v>
      </c>
      <c r="V7259" s="3">
        <v>24</v>
      </c>
      <c r="W7259" s="3">
        <v>-0.22618152796249699</v>
      </c>
      <c r="X7259" s="3">
        <v>26</v>
      </c>
      <c r="Y7259" s="3">
        <v>8.3779975082315994E-2</v>
      </c>
      <c r="Z7259" s="3">
        <v>7</v>
      </c>
      <c r="AA7259" s="3">
        <v>0.123771429394858</v>
      </c>
      <c r="AB7259" s="3">
        <v>1</v>
      </c>
      <c r="AC7259" s="3">
        <v>0.17976981564203501</v>
      </c>
      <c r="AD7259" s="3">
        <v>22</v>
      </c>
    </row>
    <row r="7260" spans="1:30" hidden="1" x14ac:dyDescent="0.25">
      <c r="A7260" s="2" t="e">
        <f>#REF!</f>
        <v>#REF!</v>
      </c>
      <c r="B7260" s="2">
        <v>2023</v>
      </c>
      <c r="C7260" s="4" t="str">
        <f>INDEX(Index!$B$1:$B$500,MATCH($F7260,Index!$A$1:$A$500,0)
)</f>
        <v>ATL</v>
      </c>
      <c r="D7260" s="4">
        <v>0</v>
      </c>
      <c r="E7260" s="141">
        <f t="shared" si="113"/>
        <v>-0.252853390707589</v>
      </c>
      <c r="F7260" s="3" t="s">
        <v>43</v>
      </c>
      <c r="G7260" s="3">
        <v>27</v>
      </c>
      <c r="H7260" s="125">
        <v>-0.252853390707589</v>
      </c>
      <c r="I7260" s="3">
        <v>25</v>
      </c>
      <c r="J7260" s="3">
        <v>-0.27352838382023598</v>
      </c>
      <c r="K7260" s="3">
        <v>44959</v>
      </c>
      <c r="L7260" s="125">
        <v>-0.172141224877149</v>
      </c>
      <c r="M7260" s="3">
        <v>25</v>
      </c>
      <c r="N7260" s="125">
        <v>6.05282394498056E-2</v>
      </c>
      <c r="O7260" s="3">
        <v>23</v>
      </c>
      <c r="P7260" s="125">
        <v>-2.0183926380635101E-2</v>
      </c>
      <c r="Q7260" s="3">
        <v>24</v>
      </c>
      <c r="R7260" s="3">
        <v>-0.184117619730569</v>
      </c>
      <c r="S7260" s="3">
        <v>8.7847897326889496E-2</v>
      </c>
      <c r="T7260" s="3">
        <v>-1.56286676277752E-3</v>
      </c>
      <c r="U7260" s="3">
        <v>1.1853634611614301</v>
      </c>
      <c r="V7260" s="3">
        <v>26</v>
      </c>
      <c r="W7260" s="3">
        <v>-0.25285339070759</v>
      </c>
      <c r="X7260" s="3">
        <v>27</v>
      </c>
      <c r="Y7260" s="3">
        <v>-9.3617514114356006E-3</v>
      </c>
      <c r="Z7260" s="3">
        <v>16</v>
      </c>
      <c r="AA7260" s="3">
        <v>-8.0860391808294393E-2</v>
      </c>
      <c r="AB7260" s="3">
        <v>27</v>
      </c>
      <c r="AC7260" s="3">
        <v>8.8947704742948705E-2</v>
      </c>
      <c r="AD7260" s="3">
        <v>13</v>
      </c>
    </row>
    <row r="7261" spans="1:30" hidden="1" x14ac:dyDescent="0.25">
      <c r="A7261" s="2" t="e">
        <f>#REF!</f>
        <v>#REF!</v>
      </c>
      <c r="B7261" s="2">
        <v>2023</v>
      </c>
      <c r="C7261" s="4" t="str">
        <f>INDEX(Index!$B$1:$B$500,MATCH($F7261,Index!$A$1:$A$500,0)
)</f>
        <v>CAR</v>
      </c>
      <c r="D7261" s="4">
        <v>0</v>
      </c>
      <c r="E7261" s="141">
        <f t="shared" si="113"/>
        <v>-0.32875027659794298</v>
      </c>
      <c r="F7261" s="3" t="s">
        <v>51</v>
      </c>
      <c r="G7261" s="3">
        <v>28</v>
      </c>
      <c r="H7261" s="125">
        <v>-0.32875027659794298</v>
      </c>
      <c r="I7261" s="3">
        <v>26</v>
      </c>
      <c r="J7261" s="3">
        <v>-0.303520817176959</v>
      </c>
      <c r="K7261" s="3" t="s">
        <v>110</v>
      </c>
      <c r="L7261" s="125">
        <v>-0.23262950782907599</v>
      </c>
      <c r="M7261" s="3">
        <v>29</v>
      </c>
      <c r="N7261" s="125">
        <v>0.113921095066755</v>
      </c>
      <c r="O7261" s="3">
        <v>26</v>
      </c>
      <c r="P7261" s="125">
        <v>1.7800326297887602E-2</v>
      </c>
      <c r="Q7261" s="3">
        <v>13</v>
      </c>
      <c r="R7261" s="3">
        <v>-0.22137368006359701</v>
      </c>
      <c r="S7261" s="3">
        <v>0.118226139816069</v>
      </c>
      <c r="T7261" s="3">
        <v>3.6079002702706503E-2</v>
      </c>
      <c r="U7261" s="3">
        <v>0</v>
      </c>
      <c r="V7261" s="3">
        <v>31</v>
      </c>
      <c r="W7261" s="3">
        <v>-0.32875027659794298</v>
      </c>
      <c r="X7261" s="3">
        <v>28</v>
      </c>
      <c r="Y7261" s="3">
        <v>-1.39143770143674E-2</v>
      </c>
      <c r="Z7261" s="3">
        <v>18</v>
      </c>
      <c r="AA7261" s="3">
        <v>8.3618755406753408E-3</v>
      </c>
      <c r="AB7261" s="3">
        <v>16</v>
      </c>
      <c r="AC7261" s="3">
        <v>2.3546779056692599E-2</v>
      </c>
      <c r="AD7261" s="3">
        <v>1</v>
      </c>
    </row>
    <row r="7262" spans="1:30" hidden="1" x14ac:dyDescent="0.25">
      <c r="A7262" s="2" t="e">
        <f>#REF!</f>
        <v>#REF!</v>
      </c>
      <c r="B7262" s="2">
        <v>2023</v>
      </c>
      <c r="C7262" s="4" t="str">
        <f>INDEX(Index!$B$1:$B$500,MATCH($F7262,Index!$A$1:$A$500,0)
)</f>
        <v>DEN</v>
      </c>
      <c r="D7262" s="4">
        <v>0</v>
      </c>
      <c r="E7262" s="141">
        <f t="shared" si="113"/>
        <v>-0.33862732250894201</v>
      </c>
      <c r="F7262" s="3" t="s">
        <v>39</v>
      </c>
      <c r="G7262" s="3">
        <v>29</v>
      </c>
      <c r="H7262" s="125">
        <v>-0.33862732250894201</v>
      </c>
      <c r="I7262" s="3">
        <v>29</v>
      </c>
      <c r="J7262" s="3">
        <v>-0.28551326688006101</v>
      </c>
      <c r="K7262" s="3">
        <v>44986</v>
      </c>
      <c r="L7262" s="125">
        <v>2.0594202152369099E-2</v>
      </c>
      <c r="M7262" s="3">
        <v>13</v>
      </c>
      <c r="N7262" s="125">
        <v>0.38871307719454601</v>
      </c>
      <c r="O7262" s="3">
        <v>32</v>
      </c>
      <c r="P7262" s="125">
        <v>2.9491552533234901E-2</v>
      </c>
      <c r="Q7262" s="3">
        <v>7</v>
      </c>
      <c r="R7262" s="3">
        <v>5.6321591599387703E-2</v>
      </c>
      <c r="S7262" s="3">
        <v>0.39828638700085001</v>
      </c>
      <c r="T7262" s="3">
        <v>5.64515285214005E-2</v>
      </c>
      <c r="U7262" s="3">
        <v>0.82872571454672395</v>
      </c>
      <c r="V7262" s="3">
        <v>28</v>
      </c>
      <c r="W7262" s="3">
        <v>-0.33862732250894201</v>
      </c>
      <c r="X7262" s="3">
        <v>29</v>
      </c>
      <c r="Y7262" s="3">
        <v>-0.16632210236733899</v>
      </c>
      <c r="Z7262" s="3">
        <v>31</v>
      </c>
      <c r="AA7262" s="3">
        <v>8.9524642421034903E-2</v>
      </c>
      <c r="AB7262" s="3">
        <v>4</v>
      </c>
      <c r="AC7262" s="3">
        <v>5.0804229514717102E-2</v>
      </c>
      <c r="AD7262" s="3">
        <v>6</v>
      </c>
    </row>
    <row r="7263" spans="1:30" hidden="1" x14ac:dyDescent="0.25">
      <c r="A7263" s="2" t="e">
        <f>#REF!</f>
        <v>#REF!</v>
      </c>
      <c r="B7263" s="2">
        <v>2023</v>
      </c>
      <c r="C7263" s="4" t="str">
        <f>INDEX(Index!$B$1:$B$500,MATCH($F7263,Index!$A$1:$A$500,0)
)</f>
        <v>LV</v>
      </c>
      <c r="D7263" s="4">
        <v>0</v>
      </c>
      <c r="E7263" s="141">
        <f t="shared" si="113"/>
        <v>-0.342294958366683</v>
      </c>
      <c r="F7263" s="3" t="s">
        <v>53</v>
      </c>
      <c r="G7263" s="3">
        <v>30</v>
      </c>
      <c r="H7263" s="125">
        <v>-0.342294958366683</v>
      </c>
      <c r="I7263" s="3">
        <v>30</v>
      </c>
      <c r="J7263" s="3">
        <v>-0.34134016760890801</v>
      </c>
      <c r="K7263" s="3">
        <v>44986</v>
      </c>
      <c r="L7263" s="125">
        <v>-0.26275845423429101</v>
      </c>
      <c r="M7263" s="3">
        <v>31</v>
      </c>
      <c r="N7263" s="125">
        <v>0.12556042001621101</v>
      </c>
      <c r="O7263" s="3">
        <v>28</v>
      </c>
      <c r="P7263" s="125">
        <v>4.6023915883818801E-2</v>
      </c>
      <c r="Q7263" s="3">
        <v>3</v>
      </c>
      <c r="R7263" s="3">
        <v>-0.26046643441686501</v>
      </c>
      <c r="S7263" s="3">
        <v>0.14349801030148099</v>
      </c>
      <c r="T7263" s="3">
        <v>6.2624277109437895E-2</v>
      </c>
      <c r="U7263" s="3">
        <v>0.56315038801012696</v>
      </c>
      <c r="V7263" s="3">
        <v>30</v>
      </c>
      <c r="W7263" s="3">
        <v>-0.342294958366683</v>
      </c>
      <c r="X7263" s="3">
        <v>30</v>
      </c>
      <c r="Y7263" s="3">
        <v>2.9571453954178799E-2</v>
      </c>
      <c r="Z7263" s="3">
        <v>11</v>
      </c>
      <c r="AA7263" s="3">
        <v>-2.9551985921609899E-2</v>
      </c>
      <c r="AB7263" s="3">
        <v>24</v>
      </c>
      <c r="AC7263" s="3">
        <v>2.5565241310823199E-2</v>
      </c>
      <c r="AD7263" s="3">
        <v>2</v>
      </c>
    </row>
    <row r="7264" spans="1:30" hidden="1" x14ac:dyDescent="0.25">
      <c r="A7264" s="2" t="e">
        <f>#REF!</f>
        <v>#REF!</v>
      </c>
      <c r="B7264" s="2">
        <v>2023</v>
      </c>
      <c r="C7264" s="4" t="str">
        <f>INDEX(Index!$B$1:$B$500,MATCH($F7264,Index!$A$1:$A$500,0)
)</f>
        <v>CHI</v>
      </c>
      <c r="D7264" s="4">
        <v>0</v>
      </c>
      <c r="E7264" s="141">
        <f t="shared" si="113"/>
        <v>-0.44214103716710201</v>
      </c>
      <c r="F7264" s="3" t="s">
        <v>64</v>
      </c>
      <c r="G7264" s="3">
        <v>31</v>
      </c>
      <c r="H7264" s="125">
        <v>-0.44214103716710201</v>
      </c>
      <c r="I7264" s="3">
        <v>32</v>
      </c>
      <c r="J7264" s="3">
        <v>-0.44000860502033001</v>
      </c>
      <c r="K7264" s="3" t="s">
        <v>110</v>
      </c>
      <c r="L7264" s="125">
        <v>-0.22350512920416299</v>
      </c>
      <c r="M7264" s="3">
        <v>28</v>
      </c>
      <c r="N7264" s="125">
        <v>0.22706820236542199</v>
      </c>
      <c r="O7264" s="3">
        <v>31</v>
      </c>
      <c r="P7264" s="125">
        <v>8.4322944024828195E-3</v>
      </c>
      <c r="Q7264" s="3">
        <v>18</v>
      </c>
      <c r="R7264" s="3">
        <v>-0.18283933330122401</v>
      </c>
      <c r="S7264" s="3">
        <v>0.27552261067714101</v>
      </c>
      <c r="T7264" s="3">
        <v>1.8353338958034902E-2</v>
      </c>
      <c r="U7264" s="3">
        <v>0</v>
      </c>
      <c r="V7264" s="3">
        <v>31</v>
      </c>
      <c r="W7264" s="3">
        <v>-0.44214103716710201</v>
      </c>
      <c r="X7264" s="3">
        <v>31</v>
      </c>
      <c r="Y7264" s="3">
        <v>-4.1050229781766E-2</v>
      </c>
      <c r="Z7264" s="3">
        <v>20</v>
      </c>
      <c r="AA7264" s="3">
        <v>-1.76084378044578E-2</v>
      </c>
      <c r="AB7264" s="3">
        <v>22</v>
      </c>
      <c r="AC7264" s="3">
        <v>5.2881004543138002E-2</v>
      </c>
      <c r="AD7264" s="3">
        <v>7</v>
      </c>
    </row>
    <row r="7265" spans="1:30" hidden="1" x14ac:dyDescent="0.25">
      <c r="A7265" s="2" t="e">
        <f>#REF!</f>
        <v>#REF!</v>
      </c>
      <c r="B7265" s="2">
        <v>2023</v>
      </c>
      <c r="C7265" s="4" t="str">
        <f>INDEX(Index!$B$1:$B$500,MATCH($F7265,Index!$A$1:$A$500,0)
)</f>
        <v>NYG</v>
      </c>
      <c r="D7265" s="4">
        <v>0</v>
      </c>
      <c r="E7265" s="141">
        <f t="shared" si="113"/>
        <v>-0.47282840783458002</v>
      </c>
      <c r="F7265" s="3" t="s">
        <v>15</v>
      </c>
      <c r="G7265" s="3">
        <v>32</v>
      </c>
      <c r="H7265" s="125">
        <v>-0.47282840783458002</v>
      </c>
      <c r="I7265" s="3">
        <v>31</v>
      </c>
      <c r="J7265" s="3">
        <v>-0.551191115582784</v>
      </c>
      <c r="K7265" s="3">
        <v>44986</v>
      </c>
      <c r="L7265" s="125">
        <v>-0.33704644576978998</v>
      </c>
      <c r="M7265" s="3">
        <v>32</v>
      </c>
      <c r="N7265" s="125">
        <v>0.12186707760624201</v>
      </c>
      <c r="O7265" s="3">
        <v>27</v>
      </c>
      <c r="P7265" s="125">
        <v>-1.39148844585482E-2</v>
      </c>
      <c r="Q7265" s="3">
        <v>23</v>
      </c>
      <c r="R7265" s="3">
        <v>-0.33843196120319102</v>
      </c>
      <c r="S7265" s="3">
        <v>0.21263374567486801</v>
      </c>
      <c r="T7265" s="3">
        <v>-1.2540870472509599E-4</v>
      </c>
      <c r="U7265" s="3">
        <v>1.14275063336273</v>
      </c>
      <c r="V7265" s="3">
        <v>27</v>
      </c>
      <c r="W7265" s="3">
        <v>-0.47282840783458002</v>
      </c>
      <c r="X7265" s="3">
        <v>32</v>
      </c>
      <c r="Y7265" s="3">
        <v>0.24085633181375801</v>
      </c>
      <c r="Z7265" s="3">
        <v>2</v>
      </c>
      <c r="AA7265" s="3">
        <v>6.1178717019152701E-2</v>
      </c>
      <c r="AB7265" s="3">
        <v>7</v>
      </c>
      <c r="AC7265" s="3">
        <v>9.9010834378355297E-2</v>
      </c>
      <c r="AD7265" s="3">
        <v>14</v>
      </c>
    </row>
    <row r="7266" spans="1:30" hidden="1" x14ac:dyDescent="0.25">
      <c r="A7266" s="2" t="e">
        <f>#REF!</f>
        <v>#REF!</v>
      </c>
      <c r="B7266" s="2">
        <v>2023</v>
      </c>
      <c r="C7266" s="4" t="str">
        <f>INDEX(Index!$B$1:$B$500,MATCH($F7266,Index!$A$1:$A$500,0)
)</f>
        <v>SF</v>
      </c>
      <c r="D7266" s="4">
        <v>0</v>
      </c>
      <c r="E7266" s="141">
        <f t="shared" si="113"/>
        <v>0.51632960750167101</v>
      </c>
      <c r="F7266" s="3" t="s">
        <v>1</v>
      </c>
      <c r="G7266" s="3">
        <v>1</v>
      </c>
      <c r="H7266" s="125">
        <v>0.51632960750167101</v>
      </c>
      <c r="I7266" s="3">
        <v>2</v>
      </c>
      <c r="J7266" s="3">
        <v>0.55190036806800102</v>
      </c>
      <c r="K7266" s="3" t="s">
        <v>215</v>
      </c>
      <c r="L7266" s="125">
        <v>0.35169378596715001</v>
      </c>
      <c r="M7266" s="3">
        <v>2</v>
      </c>
      <c r="N7266" s="125">
        <v>-0.13962798584980299</v>
      </c>
      <c r="O7266" s="3">
        <v>7</v>
      </c>
      <c r="P7266" s="125">
        <v>2.5007835684718299E-2</v>
      </c>
      <c r="Q7266" s="3">
        <v>10</v>
      </c>
      <c r="R7266" s="3">
        <v>0.38986000705865098</v>
      </c>
      <c r="S7266" s="3">
        <v>-0.119504166338575</v>
      </c>
      <c r="T7266" s="3">
        <v>4.2536194670775497E-2</v>
      </c>
      <c r="U7266" s="3">
        <v>5</v>
      </c>
      <c r="V7266" s="3">
        <v>1</v>
      </c>
      <c r="W7266" s="3">
        <v>0.51632960750167101</v>
      </c>
      <c r="X7266" s="3">
        <v>1</v>
      </c>
      <c r="Y7266" s="3">
        <v>-0.12899925204312601</v>
      </c>
      <c r="Z7266" s="3">
        <v>30</v>
      </c>
      <c r="AA7266" s="3">
        <v>5.5442343998347299E-2</v>
      </c>
      <c r="AB7266" s="3">
        <v>6</v>
      </c>
      <c r="AC7266" s="3">
        <v>4.0073012137095798E-2</v>
      </c>
      <c r="AD7266" s="3">
        <v>6</v>
      </c>
    </row>
    <row r="7267" spans="1:30" hidden="1" x14ac:dyDescent="0.25">
      <c r="A7267" s="2" t="e">
        <f>#REF!</f>
        <v>#REF!</v>
      </c>
      <c r="B7267" s="2">
        <v>2023</v>
      </c>
      <c r="C7267" s="4" t="str">
        <f>INDEX(Index!$B$1:$B$500,MATCH($F7267,Index!$A$1:$A$500,0)
)</f>
        <v>BUF</v>
      </c>
      <c r="D7267" s="4">
        <v>0</v>
      </c>
      <c r="E7267" s="141">
        <f t="shared" si="113"/>
        <v>0.47551201356038197</v>
      </c>
      <c r="F7267" s="3" t="s">
        <v>0</v>
      </c>
      <c r="G7267" s="3">
        <v>2</v>
      </c>
      <c r="H7267" s="125">
        <v>0.47551201356038197</v>
      </c>
      <c r="I7267" s="3">
        <v>1</v>
      </c>
      <c r="J7267" s="3">
        <v>0.50411911188450298</v>
      </c>
      <c r="K7267" s="3">
        <v>44960</v>
      </c>
      <c r="L7267" s="125">
        <v>0.30996029538502101</v>
      </c>
      <c r="M7267" s="3">
        <v>3</v>
      </c>
      <c r="N7267" s="125">
        <v>-0.14988927489096901</v>
      </c>
      <c r="O7267" s="3">
        <v>5</v>
      </c>
      <c r="P7267" s="125">
        <v>1.5662443284392199E-2</v>
      </c>
      <c r="Q7267" s="3">
        <v>12</v>
      </c>
      <c r="R7267" s="3">
        <v>0.331754755261703</v>
      </c>
      <c r="S7267" s="3">
        <v>-0.14965906609903101</v>
      </c>
      <c r="T7267" s="3">
        <v>2.2705290523769298E-2</v>
      </c>
      <c r="U7267" s="3">
        <v>3.49897319600991</v>
      </c>
      <c r="V7267" s="3">
        <v>7</v>
      </c>
      <c r="W7267" s="3">
        <v>0.47551201356038197</v>
      </c>
      <c r="X7267" s="3">
        <v>2</v>
      </c>
      <c r="Y7267" s="3">
        <v>-5.6278663519661397E-2</v>
      </c>
      <c r="Z7267" s="3">
        <v>24</v>
      </c>
      <c r="AA7267" s="3">
        <v>-4.76607782380183E-2</v>
      </c>
      <c r="AB7267" s="3">
        <v>25</v>
      </c>
      <c r="AC7267" s="3">
        <v>0.20308806434912299</v>
      </c>
      <c r="AD7267" s="3">
        <v>25</v>
      </c>
    </row>
    <row r="7268" spans="1:30" hidden="1" x14ac:dyDescent="0.25">
      <c r="A7268" s="2" t="e">
        <f>#REF!</f>
        <v>#REF!</v>
      </c>
      <c r="B7268" s="2">
        <v>2023</v>
      </c>
      <c r="C7268" s="4" t="str">
        <f>INDEX(Index!$B$1:$B$500,MATCH($F7268,Index!$A$1:$A$500,0)
)</f>
        <v>DET</v>
      </c>
      <c r="D7268" s="4">
        <v>0</v>
      </c>
      <c r="E7268" s="141">
        <f t="shared" si="113"/>
        <v>0.39032072496630799</v>
      </c>
      <c r="F7268" s="3" t="s">
        <v>21</v>
      </c>
      <c r="G7268" s="3">
        <v>3</v>
      </c>
      <c r="H7268" s="125">
        <v>0.39032072496630799</v>
      </c>
      <c r="I7268" s="3">
        <v>3</v>
      </c>
      <c r="J7268" s="3">
        <v>0.39526589938298901</v>
      </c>
      <c r="K7268" s="3">
        <v>44930</v>
      </c>
      <c r="L7268" s="125">
        <v>0.21505864019884699</v>
      </c>
      <c r="M7268" s="3">
        <v>4</v>
      </c>
      <c r="N7268" s="125">
        <v>-0.16601464398768201</v>
      </c>
      <c r="O7268" s="3">
        <v>3</v>
      </c>
      <c r="P7268" s="125">
        <v>9.2474407797797694E-3</v>
      </c>
      <c r="Q7268" s="3">
        <v>16</v>
      </c>
      <c r="R7268" s="3">
        <v>0.204799757048548</v>
      </c>
      <c r="S7268" s="3">
        <v>-0.16748994966768299</v>
      </c>
      <c r="T7268" s="3">
        <v>2.2976192666758301E-2</v>
      </c>
      <c r="U7268" s="3">
        <v>4.0746282847071997</v>
      </c>
      <c r="V7268" s="3">
        <v>2</v>
      </c>
      <c r="W7268" s="3">
        <v>0.39032072496630899</v>
      </c>
      <c r="X7268" s="3">
        <v>3</v>
      </c>
      <c r="Y7268" s="3">
        <v>-2.10245095028119E-2</v>
      </c>
      <c r="Z7268" s="3">
        <v>19</v>
      </c>
      <c r="AA7268" s="3">
        <v>-6.6238379796380795E-2</v>
      </c>
      <c r="AB7268" s="3">
        <v>27</v>
      </c>
      <c r="AC7268" s="3">
        <v>0.110837070631468</v>
      </c>
      <c r="AD7268" s="3">
        <v>16</v>
      </c>
    </row>
    <row r="7269" spans="1:30" hidden="1" x14ac:dyDescent="0.25">
      <c r="A7269" s="2" t="e">
        <f>#REF!</f>
        <v>#REF!</v>
      </c>
      <c r="B7269" s="2">
        <v>2023</v>
      </c>
      <c r="C7269" s="4" t="str">
        <f>INDEX(Index!$B$1:$B$500,MATCH($F7269,Index!$A$1:$A$500,0)
)</f>
        <v>MIA</v>
      </c>
      <c r="D7269" s="4">
        <v>0</v>
      </c>
      <c r="E7269" s="141">
        <f t="shared" si="113"/>
        <v>0.29624597493299798</v>
      </c>
      <c r="F7269" s="3" t="s">
        <v>4</v>
      </c>
      <c r="G7269" s="3">
        <v>4</v>
      </c>
      <c r="H7269" s="125">
        <v>0.29624597493299798</v>
      </c>
      <c r="I7269" s="3">
        <v>7</v>
      </c>
      <c r="J7269" s="3">
        <v>0.33245830175011898</v>
      </c>
      <c r="K7269" s="3">
        <v>44930</v>
      </c>
      <c r="L7269" s="125">
        <v>0.415830560567654</v>
      </c>
      <c r="M7269" s="3">
        <v>1</v>
      </c>
      <c r="N7269" s="125">
        <v>6.7893073749362695E-2</v>
      </c>
      <c r="O7269" s="3">
        <v>24</v>
      </c>
      <c r="P7269" s="125">
        <v>-5.1691511885292703E-2</v>
      </c>
      <c r="Q7269" s="3">
        <v>30</v>
      </c>
      <c r="R7269" s="3">
        <v>0.46357553100687998</v>
      </c>
      <c r="S7269" s="3">
        <v>9.1665847033753495E-2</v>
      </c>
      <c r="T7269" s="3">
        <v>-3.9451382223006801E-2</v>
      </c>
      <c r="U7269" s="3">
        <v>3.8608819198196702</v>
      </c>
      <c r="V7269" s="3">
        <v>3</v>
      </c>
      <c r="W7269" s="3">
        <v>0.29624597493299898</v>
      </c>
      <c r="X7269" s="3">
        <v>4</v>
      </c>
      <c r="Y7269" s="3">
        <v>-0.107674602071531</v>
      </c>
      <c r="Z7269" s="3">
        <v>28</v>
      </c>
      <c r="AA7269" s="3">
        <v>-1.28800025989748E-2</v>
      </c>
      <c r="AB7269" s="3">
        <v>21</v>
      </c>
      <c r="AC7269" s="3">
        <v>0.27568875717649599</v>
      </c>
      <c r="AD7269" s="3">
        <v>28</v>
      </c>
    </row>
    <row r="7270" spans="1:30" hidden="1" x14ac:dyDescent="0.25">
      <c r="A7270" s="2" t="e">
        <f>#REF!</f>
        <v>#REF!</v>
      </c>
      <c r="B7270" s="2">
        <v>2023</v>
      </c>
      <c r="C7270" s="4" t="str">
        <f>INDEX(Index!$B$1:$B$500,MATCH($F7270,Index!$A$1:$A$500,0)
)</f>
        <v>PHI</v>
      </c>
      <c r="D7270" s="4">
        <v>0</v>
      </c>
      <c r="E7270" s="141">
        <f t="shared" si="113"/>
        <v>0.258981094841506</v>
      </c>
      <c r="F7270" s="3" t="s">
        <v>7</v>
      </c>
      <c r="G7270" s="3">
        <v>5</v>
      </c>
      <c r="H7270" s="125">
        <v>0.258981094841506</v>
      </c>
      <c r="I7270" s="3">
        <v>6</v>
      </c>
      <c r="J7270" s="3">
        <v>0.23952462280599501</v>
      </c>
      <c r="K7270" s="3" t="s">
        <v>215</v>
      </c>
      <c r="L7270" s="125">
        <v>0.15187886082538499</v>
      </c>
      <c r="M7270" s="3">
        <v>7</v>
      </c>
      <c r="N7270" s="125">
        <v>-4.7543690434346697E-2</v>
      </c>
      <c r="O7270" s="3">
        <v>13</v>
      </c>
      <c r="P7270" s="125">
        <v>5.9558543581774898E-2</v>
      </c>
      <c r="Q7270" s="3">
        <v>1</v>
      </c>
      <c r="R7270" s="3">
        <v>0.1633140701128</v>
      </c>
      <c r="S7270" s="3">
        <v>-5.0253362219598204E-3</v>
      </c>
      <c r="T7270" s="3">
        <v>7.1185216471235199E-2</v>
      </c>
      <c r="U7270" s="3">
        <v>3.85673518185357</v>
      </c>
      <c r="V7270" s="3">
        <v>4</v>
      </c>
      <c r="W7270" s="3">
        <v>0.258981094841507</v>
      </c>
      <c r="X7270" s="3">
        <v>5</v>
      </c>
      <c r="Y7270" s="3">
        <v>-7.96444175530861E-2</v>
      </c>
      <c r="Z7270" s="3">
        <v>26</v>
      </c>
      <c r="AA7270" s="3">
        <v>3.4444049629978699E-2</v>
      </c>
      <c r="AB7270" s="3">
        <v>9</v>
      </c>
      <c r="AC7270" s="3">
        <v>9.9660114079975201E-2</v>
      </c>
      <c r="AD7270" s="3">
        <v>14</v>
      </c>
    </row>
    <row r="7271" spans="1:30" hidden="1" x14ac:dyDescent="0.25">
      <c r="A7271" s="2" t="e">
        <f>#REF!</f>
        <v>#REF!</v>
      </c>
      <c r="B7271" s="2">
        <v>2023</v>
      </c>
      <c r="C7271" s="4" t="str">
        <f>INDEX(Index!$B$1:$B$500,MATCH($F7271,Index!$A$1:$A$500,0)
)</f>
        <v>KC</v>
      </c>
      <c r="D7271" s="4">
        <v>0</v>
      </c>
      <c r="E7271" s="141">
        <f t="shared" si="113"/>
        <v>0.25548118406721299</v>
      </c>
      <c r="F7271" s="3" t="s">
        <v>5</v>
      </c>
      <c r="G7271" s="3">
        <v>6</v>
      </c>
      <c r="H7271" s="125">
        <v>0.25548118406721299</v>
      </c>
      <c r="I7271" s="3">
        <v>8</v>
      </c>
      <c r="J7271" s="3">
        <v>0.260097860077666</v>
      </c>
      <c r="K7271" s="3">
        <v>44930</v>
      </c>
      <c r="L7271" s="125">
        <v>0.156008055119919</v>
      </c>
      <c r="M7271" s="3">
        <v>6</v>
      </c>
      <c r="N7271" s="125">
        <v>-6.4963528761999595E-2</v>
      </c>
      <c r="O7271" s="3">
        <v>11</v>
      </c>
      <c r="P7271" s="125">
        <v>3.4509600185294399E-2</v>
      </c>
      <c r="Q7271" s="3">
        <v>5</v>
      </c>
      <c r="R7271" s="3">
        <v>0.16628272187965301</v>
      </c>
      <c r="S7271" s="3">
        <v>-4.64620943053854E-2</v>
      </c>
      <c r="T7271" s="3">
        <v>4.7353043892628101E-2</v>
      </c>
      <c r="U7271" s="3">
        <v>3.6044886864012402</v>
      </c>
      <c r="V7271" s="3">
        <v>6</v>
      </c>
      <c r="W7271" s="3">
        <v>0.25548118406721299</v>
      </c>
      <c r="X7271" s="3">
        <v>6</v>
      </c>
      <c r="Y7271" s="3">
        <v>1.3084254961068501E-2</v>
      </c>
      <c r="Z7271" s="3">
        <v>16</v>
      </c>
      <c r="AA7271" s="3">
        <v>-4.8786536080142003E-2</v>
      </c>
      <c r="AB7271" s="3">
        <v>26</v>
      </c>
      <c r="AC7271" s="3">
        <v>6.3985859103425899E-2</v>
      </c>
      <c r="AD7271" s="3">
        <v>9</v>
      </c>
    </row>
    <row r="7272" spans="1:30" hidden="1" x14ac:dyDescent="0.25">
      <c r="A7272" s="2" t="e">
        <f>#REF!</f>
        <v>#REF!</v>
      </c>
      <c r="B7272" s="2">
        <v>2023</v>
      </c>
      <c r="C7272" s="4" t="str">
        <f>INDEX(Index!$B$1:$B$500,MATCH($F7272,Index!$A$1:$A$500,0)
)</f>
        <v>BAL</v>
      </c>
      <c r="D7272" s="4">
        <v>0</v>
      </c>
      <c r="E7272" s="141">
        <f t="shared" si="113"/>
        <v>0.23652411226943701</v>
      </c>
      <c r="F7272" s="3" t="s">
        <v>18</v>
      </c>
      <c r="G7272" s="3">
        <v>7</v>
      </c>
      <c r="H7272" s="125">
        <v>0.23652411226943701</v>
      </c>
      <c r="I7272" s="3">
        <v>4</v>
      </c>
      <c r="J7272" s="3">
        <v>0.209371109324542</v>
      </c>
      <c r="K7272" s="3">
        <v>44960</v>
      </c>
      <c r="L7272" s="125">
        <v>8.1907419022499803E-2</v>
      </c>
      <c r="M7272" s="3">
        <v>11</v>
      </c>
      <c r="N7272" s="125">
        <v>-0.182121183137016</v>
      </c>
      <c r="O7272" s="3">
        <v>2</v>
      </c>
      <c r="P7272" s="125">
        <v>-2.7504489890078501E-2</v>
      </c>
      <c r="Q7272" s="3">
        <v>25</v>
      </c>
      <c r="R7272" s="3">
        <v>4.8966016124517502E-2</v>
      </c>
      <c r="S7272" s="3">
        <v>-0.18174542457194301</v>
      </c>
      <c r="T7272" s="3">
        <v>-2.13403313719179E-2</v>
      </c>
      <c r="U7272" s="3">
        <v>3.4449121836914598</v>
      </c>
      <c r="V7272" s="3">
        <v>8</v>
      </c>
      <c r="W7272" s="3">
        <v>0.23652411226943701</v>
      </c>
      <c r="X7272" s="3">
        <v>7</v>
      </c>
      <c r="Y7272" s="3">
        <v>-1.3524596367244899E-2</v>
      </c>
      <c r="Z7272" s="3">
        <v>18</v>
      </c>
      <c r="AA7272" s="3">
        <v>0.1011830441653</v>
      </c>
      <c r="AB7272" s="3">
        <v>2</v>
      </c>
      <c r="AC7272" s="3">
        <v>0.113557868848547</v>
      </c>
      <c r="AD7272" s="3">
        <v>17</v>
      </c>
    </row>
    <row r="7273" spans="1:30" hidden="1" x14ac:dyDescent="0.25">
      <c r="A7273" s="2" t="e">
        <f>#REF!</f>
        <v>#REF!</v>
      </c>
      <c r="B7273" s="2">
        <v>2023</v>
      </c>
      <c r="C7273" s="4" t="str">
        <f>INDEX(Index!$B$1:$B$500,MATCH($F7273,Index!$A$1:$A$500,0)
)</f>
        <v>SEA</v>
      </c>
      <c r="D7273" s="4">
        <v>0</v>
      </c>
      <c r="E7273" s="141">
        <f t="shared" si="113"/>
        <v>0.18590269767435499</v>
      </c>
      <c r="F7273" s="3" t="s">
        <v>30</v>
      </c>
      <c r="G7273" s="3">
        <v>8</v>
      </c>
      <c r="H7273" s="125">
        <v>0.18590269767435499</v>
      </c>
      <c r="I7273" s="3">
        <v>9</v>
      </c>
      <c r="J7273" s="3">
        <v>0.225917751671491</v>
      </c>
      <c r="K7273" s="3">
        <v>44929</v>
      </c>
      <c r="L7273" s="125">
        <v>0.14131730534651599</v>
      </c>
      <c r="M7273" s="3">
        <v>8</v>
      </c>
      <c r="N7273" s="125">
        <v>-2.8685354864781399E-2</v>
      </c>
      <c r="O7273" s="3">
        <v>14</v>
      </c>
      <c r="P7273" s="125">
        <v>1.5900037463057699E-2</v>
      </c>
      <c r="Q7273" s="3">
        <v>11</v>
      </c>
      <c r="R7273" s="3">
        <v>0.142507032747862</v>
      </c>
      <c r="S7273" s="3">
        <v>-5.21220030890669E-2</v>
      </c>
      <c r="T7273" s="3">
        <v>3.1288715834562997E-2</v>
      </c>
      <c r="U7273" s="3">
        <v>3.6205738487436001</v>
      </c>
      <c r="V7273" s="3">
        <v>5</v>
      </c>
      <c r="W7273" s="3">
        <v>0.18590269767435499</v>
      </c>
      <c r="X7273" s="3">
        <v>8</v>
      </c>
      <c r="Y7273" s="3">
        <v>-0.122657483653229</v>
      </c>
      <c r="Z7273" s="3">
        <v>29</v>
      </c>
      <c r="AA7273" s="3">
        <v>7.6611779630664401E-2</v>
      </c>
      <c r="AB7273" s="3">
        <v>5</v>
      </c>
      <c r="AC7273" s="3">
        <v>4.9336283258551397E-2</v>
      </c>
      <c r="AD7273" s="3">
        <v>7</v>
      </c>
    </row>
    <row r="7274" spans="1:30" hidden="1" x14ac:dyDescent="0.25">
      <c r="A7274" s="2" t="e">
        <f>#REF!</f>
        <v>#REF!</v>
      </c>
      <c r="B7274" s="2">
        <v>2023</v>
      </c>
      <c r="C7274" s="4" t="str">
        <f>INDEX(Index!$B$1:$B$500,MATCH($F7274,Index!$A$1:$A$500,0)
)</f>
        <v>CLE</v>
      </c>
      <c r="D7274" s="4">
        <v>0</v>
      </c>
      <c r="E7274" s="141">
        <f t="shared" si="113"/>
        <v>0.110234483366622</v>
      </c>
      <c r="F7274" s="3" t="s">
        <v>10</v>
      </c>
      <c r="G7274" s="3">
        <v>9</v>
      </c>
      <c r="H7274" s="125">
        <v>0.110234483366622</v>
      </c>
      <c r="I7274" s="3">
        <v>10</v>
      </c>
      <c r="J7274" s="3">
        <v>0.107646766834888</v>
      </c>
      <c r="K7274" s="3">
        <v>44959</v>
      </c>
      <c r="L7274" s="125">
        <v>-0.16349083175016299</v>
      </c>
      <c r="M7274" s="3">
        <v>26</v>
      </c>
      <c r="N7274" s="125">
        <v>-0.27548955420507998</v>
      </c>
      <c r="O7274" s="3">
        <v>1</v>
      </c>
      <c r="P7274" s="125">
        <v>-1.7642390882941499E-3</v>
      </c>
      <c r="Q7274" s="3">
        <v>20</v>
      </c>
      <c r="R7274" s="3">
        <v>-0.205288199225026</v>
      </c>
      <c r="S7274" s="3">
        <v>-0.304216515007528</v>
      </c>
      <c r="T7274" s="3">
        <v>8.7184510523864896E-3</v>
      </c>
      <c r="U7274" s="3">
        <v>2.79146158556805</v>
      </c>
      <c r="V7274" s="3">
        <v>14</v>
      </c>
      <c r="W7274" s="3">
        <v>0.110234483366623</v>
      </c>
      <c r="X7274" s="3">
        <v>9</v>
      </c>
      <c r="Y7274" s="3">
        <v>-2.3886246147056998E-2</v>
      </c>
      <c r="Z7274" s="3">
        <v>20</v>
      </c>
      <c r="AA7274" s="3">
        <v>1.5444502132161901E-3</v>
      </c>
      <c r="AB7274" s="3">
        <v>18</v>
      </c>
      <c r="AC7274" s="3">
        <v>0.29295366911243997</v>
      </c>
      <c r="AD7274" s="3">
        <v>30</v>
      </c>
    </row>
    <row r="7275" spans="1:30" hidden="1" x14ac:dyDescent="0.25">
      <c r="A7275" s="2" t="e">
        <f>#REF!</f>
        <v>#REF!</v>
      </c>
      <c r="B7275" s="2">
        <v>2023</v>
      </c>
      <c r="C7275" s="4" t="str">
        <f>INDEX(Index!$B$1:$B$500,MATCH($F7275,Index!$A$1:$A$500,0)
)</f>
        <v>NO</v>
      </c>
      <c r="D7275" s="4">
        <v>0</v>
      </c>
      <c r="E7275" s="141">
        <f t="shared" si="113"/>
        <v>9.9615470193279099E-2</v>
      </c>
      <c r="F7275" s="3" t="s">
        <v>27</v>
      </c>
      <c r="G7275" s="3">
        <v>10</v>
      </c>
      <c r="H7275" s="125">
        <v>9.9615470193279099E-2</v>
      </c>
      <c r="I7275" s="3">
        <v>18</v>
      </c>
      <c r="J7275" s="3">
        <v>0.108520691326963</v>
      </c>
      <c r="K7275" s="3">
        <v>44960</v>
      </c>
      <c r="L7275" s="125">
        <v>-0.11113886953832</v>
      </c>
      <c r="M7275" s="3">
        <v>23</v>
      </c>
      <c r="N7275" s="125">
        <v>-0.15716522110296699</v>
      </c>
      <c r="O7275" s="3">
        <v>4</v>
      </c>
      <c r="P7275" s="125">
        <v>5.3589118628632103E-2</v>
      </c>
      <c r="Q7275" s="3">
        <v>3</v>
      </c>
      <c r="R7275" s="3">
        <v>-0.116069990039311</v>
      </c>
      <c r="S7275" s="3">
        <v>-0.15516272279108301</v>
      </c>
      <c r="T7275" s="3">
        <v>6.9427958575191004E-2</v>
      </c>
      <c r="U7275" s="3">
        <v>3.0831655709789301</v>
      </c>
      <c r="V7275" s="3">
        <v>9</v>
      </c>
      <c r="W7275" s="3">
        <v>9.9615470193279002E-2</v>
      </c>
      <c r="X7275" s="3">
        <v>10</v>
      </c>
      <c r="Y7275" s="3">
        <v>-0.135494187381757</v>
      </c>
      <c r="Z7275" s="3">
        <v>32</v>
      </c>
      <c r="AA7275" s="3">
        <v>-7.8341374602302699E-2</v>
      </c>
      <c r="AB7275" s="3">
        <v>31</v>
      </c>
      <c r="AC7275" s="3">
        <v>0.148344219181301</v>
      </c>
      <c r="AD7275" s="3">
        <v>20</v>
      </c>
    </row>
    <row r="7276" spans="1:30" hidden="1" x14ac:dyDescent="0.25">
      <c r="A7276" s="2" t="e">
        <f>#REF!</f>
        <v>#REF!</v>
      </c>
      <c r="B7276" s="2">
        <v>2023</v>
      </c>
      <c r="C7276" s="4" t="str">
        <f>INDEX(Index!$B$1:$B$500,MATCH($F7276,Index!$A$1:$A$500,0)
)</f>
        <v>JAX</v>
      </c>
      <c r="D7276" s="4">
        <v>0</v>
      </c>
      <c r="E7276" s="141">
        <f t="shared" si="113"/>
        <v>8.7621420210505202E-2</v>
      </c>
      <c r="F7276" s="3" t="s">
        <v>56</v>
      </c>
      <c r="G7276" s="3">
        <v>11</v>
      </c>
      <c r="H7276" s="125">
        <v>8.7621420210505202E-2</v>
      </c>
      <c r="I7276" s="3">
        <v>15</v>
      </c>
      <c r="J7276" s="3">
        <v>-5.0527257873129297E-2</v>
      </c>
      <c r="K7276" s="3">
        <v>44960</v>
      </c>
      <c r="L7276" s="125">
        <v>1.84282864475304E-2</v>
      </c>
      <c r="M7276" s="3">
        <v>15</v>
      </c>
      <c r="N7276" s="125">
        <v>-6.8841489775360101E-2</v>
      </c>
      <c r="O7276" s="3">
        <v>10</v>
      </c>
      <c r="P7276" s="125">
        <v>3.5164398761474601E-4</v>
      </c>
      <c r="Q7276" s="3">
        <v>19</v>
      </c>
      <c r="R7276" s="3">
        <v>-2.5043672639737401E-2</v>
      </c>
      <c r="S7276" s="3">
        <v>4.0930477136254903E-2</v>
      </c>
      <c r="T7276" s="3">
        <v>1.5446891902863E-2</v>
      </c>
      <c r="U7276" s="3">
        <v>3.0001127541964201</v>
      </c>
      <c r="V7276" s="3">
        <v>11</v>
      </c>
      <c r="W7276" s="3">
        <v>8.7621420210505396E-2</v>
      </c>
      <c r="X7276" s="3">
        <v>11</v>
      </c>
      <c r="Y7276" s="3">
        <v>0.123622794187605</v>
      </c>
      <c r="Z7276" s="3">
        <v>3</v>
      </c>
      <c r="AA7276" s="3">
        <v>2.1858087948169801E-2</v>
      </c>
      <c r="AB7276" s="3">
        <v>11</v>
      </c>
      <c r="AC7276" s="3">
        <v>0.33668605334652402</v>
      </c>
      <c r="AD7276" s="3">
        <v>32</v>
      </c>
    </row>
    <row r="7277" spans="1:30" hidden="1" x14ac:dyDescent="0.25">
      <c r="A7277" s="2" t="e">
        <f>#REF!</f>
        <v>#REF!</v>
      </c>
      <c r="B7277" s="2">
        <v>2023</v>
      </c>
      <c r="C7277" s="4" t="str">
        <f>INDEX(Index!$B$1:$B$500,MATCH($F7277,Index!$A$1:$A$500,0)
)</f>
        <v>DAL</v>
      </c>
      <c r="D7277" s="4">
        <v>0</v>
      </c>
      <c r="E7277" s="141">
        <f t="shared" si="113"/>
        <v>7.3794648145774203E-2</v>
      </c>
      <c r="F7277" s="3" t="s">
        <v>3</v>
      </c>
      <c r="G7277" s="3">
        <v>12</v>
      </c>
      <c r="H7277" s="125">
        <v>7.3794648145774203E-2</v>
      </c>
      <c r="I7277" s="3">
        <v>5</v>
      </c>
      <c r="J7277" s="3">
        <v>0.19266941987598599</v>
      </c>
      <c r="K7277" s="3">
        <v>44960</v>
      </c>
      <c r="L7277" s="125">
        <v>-7.2799782254288903E-2</v>
      </c>
      <c r="M7277" s="3">
        <v>19</v>
      </c>
      <c r="N7277" s="125">
        <v>-0.13528416140129501</v>
      </c>
      <c r="O7277" s="3">
        <v>8</v>
      </c>
      <c r="P7277" s="125">
        <v>1.13102689987681E-2</v>
      </c>
      <c r="Q7277" s="3">
        <v>15</v>
      </c>
      <c r="R7277" s="3">
        <v>-1.49171978031045E-2</v>
      </c>
      <c r="S7277" s="3">
        <v>-0.17315645440293601</v>
      </c>
      <c r="T7277" s="3">
        <v>3.4430163276154897E-2</v>
      </c>
      <c r="U7277" s="3">
        <v>2.9085611120650898</v>
      </c>
      <c r="V7277" s="3">
        <v>12</v>
      </c>
      <c r="W7277" s="3">
        <v>7.3794648145774203E-2</v>
      </c>
      <c r="X7277" s="3">
        <v>12</v>
      </c>
      <c r="Y7277" s="3">
        <v>-8.8127692028099905E-2</v>
      </c>
      <c r="Z7277" s="3">
        <v>27</v>
      </c>
      <c r="AA7277" s="3">
        <v>5.3576378090238901E-2</v>
      </c>
      <c r="AB7277" s="3">
        <v>7</v>
      </c>
      <c r="AC7277" s="3">
        <v>0.31412677669153599</v>
      </c>
      <c r="AD7277" s="3">
        <v>31</v>
      </c>
    </row>
    <row r="7278" spans="1:30" hidden="1" x14ac:dyDescent="0.25">
      <c r="A7278" s="2" t="e">
        <f>#REF!</f>
        <v>#REF!</v>
      </c>
      <c r="B7278" s="2">
        <v>2023</v>
      </c>
      <c r="C7278" s="4" t="str">
        <f>INDEX(Index!$B$1:$B$500,MATCH($F7278,Index!$A$1:$A$500,0)
)</f>
        <v>LAC</v>
      </c>
      <c r="D7278" s="4">
        <v>0</v>
      </c>
      <c r="E7278" s="141">
        <f t="shared" si="113"/>
        <v>5.6099336919172203E-2</v>
      </c>
      <c r="F7278" s="3" t="s">
        <v>28</v>
      </c>
      <c r="G7278" s="3">
        <v>13</v>
      </c>
      <c r="H7278" s="125">
        <v>5.6099336919172203E-2</v>
      </c>
      <c r="I7278" s="3">
        <v>12</v>
      </c>
      <c r="J7278" s="3">
        <v>0.111125867851607</v>
      </c>
      <c r="K7278" s="3">
        <v>44959</v>
      </c>
      <c r="L7278" s="125">
        <v>0.15778985931231501</v>
      </c>
      <c r="M7278" s="3">
        <v>5</v>
      </c>
      <c r="N7278" s="125">
        <v>5.4084983940139497E-2</v>
      </c>
      <c r="O7278" s="3">
        <v>23</v>
      </c>
      <c r="P7278" s="125">
        <v>-4.7605538453003297E-2</v>
      </c>
      <c r="Q7278" s="3">
        <v>29</v>
      </c>
      <c r="R7278" s="3">
        <v>0.21592672117495901</v>
      </c>
      <c r="S7278" s="3">
        <v>7.8033815947098503E-2</v>
      </c>
      <c r="T7278" s="3">
        <v>-2.67670373762527E-2</v>
      </c>
      <c r="U7278" s="3">
        <v>3.0158616054460001</v>
      </c>
      <c r="V7278" s="3">
        <v>10</v>
      </c>
      <c r="W7278" s="3">
        <v>5.6099336919172099E-2</v>
      </c>
      <c r="X7278" s="3">
        <v>13</v>
      </c>
      <c r="Y7278" s="3">
        <v>-3.9126637929457697E-2</v>
      </c>
      <c r="Z7278" s="3">
        <v>21</v>
      </c>
      <c r="AA7278" s="3">
        <v>2.15789421049497E-3</v>
      </c>
      <c r="AB7278" s="3">
        <v>17</v>
      </c>
      <c r="AC7278" s="3">
        <v>2.37878975190308E-2</v>
      </c>
      <c r="AD7278" s="3">
        <v>1</v>
      </c>
    </row>
    <row r="7279" spans="1:30" hidden="1" x14ac:dyDescent="0.25">
      <c r="A7279" s="2" t="e">
        <f>#REF!</f>
        <v>#REF!</v>
      </c>
      <c r="B7279" s="2">
        <v>2023</v>
      </c>
      <c r="C7279" s="4" t="str">
        <f>INDEX(Index!$B$1:$B$500,MATCH($F7279,Index!$A$1:$A$500,0)
)</f>
        <v>TB</v>
      </c>
      <c r="D7279" s="4">
        <v>0</v>
      </c>
      <c r="E7279" s="141">
        <f t="shared" si="113"/>
        <v>3.11912361126171E-2</v>
      </c>
      <c r="F7279" s="3" t="s">
        <v>38</v>
      </c>
      <c r="G7279" s="3">
        <v>14</v>
      </c>
      <c r="H7279" s="125">
        <v>3.11912361126171E-2</v>
      </c>
      <c r="I7279" s="3">
        <v>13</v>
      </c>
      <c r="J7279" s="3">
        <v>4.6641932799270598E-2</v>
      </c>
      <c r="K7279" s="3">
        <v>44929</v>
      </c>
      <c r="L7279" s="125">
        <v>-7.1299866638645695E-2</v>
      </c>
      <c r="M7279" s="3">
        <v>18</v>
      </c>
      <c r="N7279" s="125">
        <v>-0.140616321482047</v>
      </c>
      <c r="O7279" s="3">
        <v>6</v>
      </c>
      <c r="P7279" s="125">
        <v>-3.8125218730784199E-2</v>
      </c>
      <c r="Q7279" s="3">
        <v>27</v>
      </c>
      <c r="R7279" s="3">
        <v>-4.8687707886036602E-2</v>
      </c>
      <c r="S7279" s="3">
        <v>-0.11174433181709301</v>
      </c>
      <c r="T7279" s="3">
        <v>-1.64146911317858E-2</v>
      </c>
      <c r="U7279" s="3">
        <v>2.90575441421168</v>
      </c>
      <c r="V7279" s="3">
        <v>13</v>
      </c>
      <c r="W7279" s="3">
        <v>3.1191236112616899E-2</v>
      </c>
      <c r="X7279" s="3">
        <v>14</v>
      </c>
      <c r="Y7279" s="3">
        <v>1.6471460900833099E-2</v>
      </c>
      <c r="Z7279" s="3">
        <v>14</v>
      </c>
      <c r="AA7279" s="3">
        <v>3.543652162706E-2</v>
      </c>
      <c r="AB7279" s="3">
        <v>8</v>
      </c>
      <c r="AC7279" s="3">
        <v>0.22508018431347801</v>
      </c>
      <c r="AD7279" s="3">
        <v>27</v>
      </c>
    </row>
    <row r="7280" spans="1:30" hidden="1" x14ac:dyDescent="0.25">
      <c r="A7280" s="2" t="e">
        <f>#REF!</f>
        <v>#REF!</v>
      </c>
      <c r="B7280" s="2">
        <v>2023</v>
      </c>
      <c r="C7280" s="4" t="str">
        <f>INDEX(Index!$B$1:$B$500,MATCH($F7280,Index!$A$1:$A$500,0)
)</f>
        <v>IND</v>
      </c>
      <c r="D7280" s="4">
        <v>0</v>
      </c>
      <c r="E7280" s="141">
        <f t="shared" si="113"/>
        <v>2.6650824485097299E-2</v>
      </c>
      <c r="F7280" s="3" t="s">
        <v>35</v>
      </c>
      <c r="G7280" s="3">
        <v>15</v>
      </c>
      <c r="H7280" s="125">
        <v>2.6650824485097299E-2</v>
      </c>
      <c r="I7280" s="3">
        <v>19</v>
      </c>
      <c r="J7280" s="3">
        <v>4.6240014265912996E-3</v>
      </c>
      <c r="K7280" s="3">
        <v>44960</v>
      </c>
      <c r="L7280" s="125">
        <v>2.6389668477163501E-2</v>
      </c>
      <c r="M7280" s="3">
        <v>13</v>
      </c>
      <c r="N7280" s="125">
        <v>2.85392676705564E-3</v>
      </c>
      <c r="O7280" s="3">
        <v>16</v>
      </c>
      <c r="P7280" s="125">
        <v>3.11508277498952E-3</v>
      </c>
      <c r="Q7280" s="3">
        <v>18</v>
      </c>
      <c r="R7280" s="3">
        <v>2.3340676230664201E-2</v>
      </c>
      <c r="S7280" s="3">
        <v>4.1683472472199702E-2</v>
      </c>
      <c r="T7280" s="3">
        <v>2.2966797668126801E-2</v>
      </c>
      <c r="U7280" s="3">
        <v>2.53475293647372</v>
      </c>
      <c r="V7280" s="3">
        <v>15</v>
      </c>
      <c r="W7280" s="3">
        <v>2.66508244850974E-2</v>
      </c>
      <c r="X7280" s="3">
        <v>15</v>
      </c>
      <c r="Y7280" s="3">
        <v>4.70018748334163E-2</v>
      </c>
      <c r="Z7280" s="3">
        <v>9</v>
      </c>
      <c r="AA7280" s="3">
        <v>-8.7889988689720006E-2</v>
      </c>
      <c r="AB7280" s="3">
        <v>32</v>
      </c>
      <c r="AC7280" s="3">
        <v>0.148905635410194</v>
      </c>
      <c r="AD7280" s="3">
        <v>21</v>
      </c>
    </row>
    <row r="7281" spans="1:30" hidden="1" x14ac:dyDescent="0.25">
      <c r="A7281" s="2" t="e">
        <f>#REF!</f>
        <v>#REF!</v>
      </c>
      <c r="B7281" s="2">
        <v>2023</v>
      </c>
      <c r="C7281" s="4" t="str">
        <f>INDEX(Index!$B$1:$B$500,MATCH($F7281,Index!$A$1:$A$500,0)
)</f>
        <v>HOU</v>
      </c>
      <c r="D7281" s="4">
        <v>0</v>
      </c>
      <c r="E7281" s="141">
        <f t="shared" si="113"/>
        <v>2.3159217642145801E-2</v>
      </c>
      <c r="F7281" s="3" t="s">
        <v>49</v>
      </c>
      <c r="G7281" s="3">
        <v>16</v>
      </c>
      <c r="H7281" s="125">
        <v>2.3159217642145801E-2</v>
      </c>
      <c r="I7281" s="3">
        <v>11</v>
      </c>
      <c r="J7281" s="3">
        <v>1.32495209403605E-2</v>
      </c>
      <c r="K7281" s="3">
        <v>44987</v>
      </c>
      <c r="L7281" s="125">
        <v>1.31406106149786E-2</v>
      </c>
      <c r="M7281" s="3">
        <v>16</v>
      </c>
      <c r="N7281" s="125">
        <v>2.2176414140412801E-2</v>
      </c>
      <c r="O7281" s="3">
        <v>17</v>
      </c>
      <c r="P7281" s="125">
        <v>3.21950211675801E-2</v>
      </c>
      <c r="Q7281" s="3">
        <v>7</v>
      </c>
      <c r="R7281" s="3">
        <v>-1.2885582220719199E-2</v>
      </c>
      <c r="S7281" s="3">
        <v>3.0316692911032301E-2</v>
      </c>
      <c r="T7281" s="3">
        <v>5.6451796072112002E-2</v>
      </c>
      <c r="U7281" s="3">
        <v>1.91153298476939</v>
      </c>
      <c r="V7281" s="3">
        <v>24</v>
      </c>
      <c r="W7281" s="3">
        <v>2.3159217642145902E-2</v>
      </c>
      <c r="X7281" s="3">
        <v>16</v>
      </c>
      <c r="Y7281" s="3">
        <v>1.8784892372278799E-2</v>
      </c>
      <c r="Z7281" s="3">
        <v>13</v>
      </c>
      <c r="AA7281" s="3">
        <v>-7.1811507601569499E-2</v>
      </c>
      <c r="AB7281" s="3">
        <v>30</v>
      </c>
      <c r="AC7281" s="3">
        <v>0.21705029100989201</v>
      </c>
      <c r="AD7281" s="3">
        <v>26</v>
      </c>
    </row>
    <row r="7282" spans="1:30" hidden="1" x14ac:dyDescent="0.25">
      <c r="A7282" s="2" t="e">
        <f>#REF!</f>
        <v>#REF!</v>
      </c>
      <c r="B7282" s="2">
        <v>2023</v>
      </c>
      <c r="C7282" s="4" t="str">
        <f>INDEX(Index!$B$1:$B$500,MATCH($F7282,Index!$A$1:$A$500,0)
)</f>
        <v>MIN</v>
      </c>
      <c r="D7282" s="4">
        <v>0</v>
      </c>
      <c r="E7282" s="141">
        <f t="shared" si="113"/>
        <v>-1.9882438585317598E-3</v>
      </c>
      <c r="F7282" s="3" t="s">
        <v>46</v>
      </c>
      <c r="G7282" s="3">
        <v>17</v>
      </c>
      <c r="H7282" s="125">
        <v>-1.9882438585317598E-3</v>
      </c>
      <c r="I7282" s="3">
        <v>14</v>
      </c>
      <c r="J7282" s="3">
        <v>-0.10036246869384401</v>
      </c>
      <c r="K7282" s="3">
        <v>45017</v>
      </c>
      <c r="L7282" s="125">
        <v>2.8636507674971098E-2</v>
      </c>
      <c r="M7282" s="3">
        <v>12</v>
      </c>
      <c r="N7282" s="125">
        <v>2.69427849785677E-2</v>
      </c>
      <c r="O7282" s="3">
        <v>19</v>
      </c>
      <c r="P7282" s="125">
        <v>-3.6819665549351599E-3</v>
      </c>
      <c r="Q7282" s="3">
        <v>22</v>
      </c>
      <c r="R7282" s="3">
        <v>-3.0350887449492499E-2</v>
      </c>
      <c r="S7282" s="3">
        <v>8.03432732915694E-2</v>
      </c>
      <c r="T7282" s="3">
        <v>1.03316920472177E-2</v>
      </c>
      <c r="U7282" s="3">
        <v>1.9681715044543</v>
      </c>
      <c r="V7282" s="3">
        <v>21</v>
      </c>
      <c r="W7282" s="3">
        <v>-1.9882438585317099E-3</v>
      </c>
      <c r="X7282" s="3">
        <v>17</v>
      </c>
      <c r="Y7282" s="3">
        <v>5.1363128426582999E-2</v>
      </c>
      <c r="Z7282" s="3">
        <v>8</v>
      </c>
      <c r="AA7282" s="3">
        <v>-1.8881370528625901E-2</v>
      </c>
      <c r="AB7282" s="3">
        <v>24</v>
      </c>
      <c r="AC7282" s="3">
        <v>5.2506457314742697E-2</v>
      </c>
      <c r="AD7282" s="3">
        <v>8</v>
      </c>
    </row>
    <row r="7283" spans="1:30" hidden="1" x14ac:dyDescent="0.25">
      <c r="A7283" s="2" t="e">
        <f>#REF!</f>
        <v>#REF!</v>
      </c>
      <c r="B7283" s="2">
        <v>2023</v>
      </c>
      <c r="C7283" s="4" t="str">
        <f>INDEX(Index!$B$1:$B$500,MATCH($F7283,Index!$A$1:$A$500,0)
)</f>
        <v>LAR</v>
      </c>
      <c r="D7283" s="4">
        <v>0</v>
      </c>
      <c r="E7283" s="141">
        <f t="shared" si="113"/>
        <v>-7.8937864274327904E-3</v>
      </c>
      <c r="F7283" s="3" t="s">
        <v>41</v>
      </c>
      <c r="G7283" s="3">
        <v>18</v>
      </c>
      <c r="H7283" s="125">
        <v>-7.8937864274327904E-3</v>
      </c>
      <c r="I7283" s="3">
        <v>17</v>
      </c>
      <c r="J7283" s="3">
        <v>-4.1778344897734798E-2</v>
      </c>
      <c r="K7283" s="3">
        <v>44987</v>
      </c>
      <c r="L7283" s="125">
        <v>0.120522732413434</v>
      </c>
      <c r="M7283" s="3">
        <v>9</v>
      </c>
      <c r="N7283" s="125">
        <v>7.4067941327918593E-2</v>
      </c>
      <c r="O7283" s="3">
        <v>26</v>
      </c>
      <c r="P7283" s="125">
        <v>-5.43485775129482E-2</v>
      </c>
      <c r="Q7283" s="3">
        <v>31</v>
      </c>
      <c r="R7283" s="3">
        <v>0.12694544075185199</v>
      </c>
      <c r="S7283" s="3">
        <v>0.13469359433945299</v>
      </c>
      <c r="T7283" s="3">
        <v>-3.4030191310133802E-2</v>
      </c>
      <c r="U7283" s="3">
        <v>2.3677833405987299</v>
      </c>
      <c r="V7283" s="3">
        <v>17</v>
      </c>
      <c r="W7283" s="3">
        <v>-7.8937864274327904E-3</v>
      </c>
      <c r="X7283" s="3">
        <v>18</v>
      </c>
      <c r="Y7283" s="3">
        <v>0.17087586869187399</v>
      </c>
      <c r="Z7283" s="3">
        <v>2</v>
      </c>
      <c r="AA7283" s="3">
        <v>1.54117703121618E-2</v>
      </c>
      <c r="AB7283" s="3">
        <v>12</v>
      </c>
      <c r="AC7283" s="3">
        <v>3.8825565999141103E-2</v>
      </c>
      <c r="AD7283" s="3">
        <v>5</v>
      </c>
    </row>
    <row r="7284" spans="1:30" hidden="1" x14ac:dyDescent="0.25">
      <c r="A7284" s="2" t="e">
        <f>#REF!</f>
        <v>#REF!</v>
      </c>
      <c r="B7284" s="2">
        <v>2023</v>
      </c>
      <c r="C7284" s="4" t="str">
        <f>INDEX(Index!$B$1:$B$500,MATCH($F7284,Index!$A$1:$A$500,0)
)</f>
        <v>GB</v>
      </c>
      <c r="D7284" s="4">
        <v>0</v>
      </c>
      <c r="E7284" s="141">
        <f t="shared" si="113"/>
        <v>-3.8879950631219601E-2</v>
      </c>
      <c r="F7284" s="3" t="s">
        <v>20</v>
      </c>
      <c r="G7284" s="3">
        <v>19</v>
      </c>
      <c r="H7284" s="125">
        <v>-3.8879950631219601E-2</v>
      </c>
      <c r="I7284" s="3">
        <v>21</v>
      </c>
      <c r="J7284" s="3">
        <v>-3.2976811457163503E-2</v>
      </c>
      <c r="K7284" s="3">
        <v>44959</v>
      </c>
      <c r="L7284" s="125">
        <v>1.9101671786508598E-2</v>
      </c>
      <c r="M7284" s="3">
        <v>14</v>
      </c>
      <c r="N7284" s="125">
        <v>2.6660662814127E-2</v>
      </c>
      <c r="O7284" s="3">
        <v>18</v>
      </c>
      <c r="P7284" s="125">
        <v>-3.1320959603601199E-2</v>
      </c>
      <c r="Q7284" s="3">
        <v>26</v>
      </c>
      <c r="R7284" s="3">
        <v>1.4140989096337001E-2</v>
      </c>
      <c r="S7284" s="3">
        <v>2.5920095897353699E-2</v>
      </c>
      <c r="T7284" s="3">
        <v>-2.1197704656146898E-2</v>
      </c>
      <c r="U7284" s="3">
        <v>2.4143696348881298</v>
      </c>
      <c r="V7284" s="3">
        <v>16</v>
      </c>
      <c r="W7284" s="3">
        <v>-3.8879950631219497E-2</v>
      </c>
      <c r="X7284" s="3">
        <v>19</v>
      </c>
      <c r="Y7284" s="3">
        <v>-6.1967648898974402E-2</v>
      </c>
      <c r="Z7284" s="3">
        <v>25</v>
      </c>
      <c r="AA7284" s="3">
        <v>-7.1513420294060798E-2</v>
      </c>
      <c r="AB7284" s="3">
        <v>28</v>
      </c>
      <c r="AC7284" s="3">
        <v>7.5145418977181799E-2</v>
      </c>
      <c r="AD7284" s="3">
        <v>10</v>
      </c>
    </row>
    <row r="7285" spans="1:30" hidden="1" x14ac:dyDescent="0.25">
      <c r="A7285" s="2" t="e">
        <f>#REF!</f>
        <v>#REF!</v>
      </c>
      <c r="B7285" s="2">
        <v>2023</v>
      </c>
      <c r="C7285" s="4" t="str">
        <f>INDEX(Index!$B$1:$B$500,MATCH($F7285,Index!$A$1:$A$500,0)
)</f>
        <v>ARI</v>
      </c>
      <c r="D7285" s="4">
        <v>0</v>
      </c>
      <c r="E7285" s="141">
        <f t="shared" si="113"/>
        <v>-8.8594832302939297E-2</v>
      </c>
      <c r="F7285" s="3" t="s">
        <v>23</v>
      </c>
      <c r="G7285" s="3">
        <v>20</v>
      </c>
      <c r="H7285" s="125">
        <v>-8.8594832302939297E-2</v>
      </c>
      <c r="I7285" s="3">
        <v>16</v>
      </c>
      <c r="J7285" s="3">
        <v>-9.5248209547651105E-2</v>
      </c>
      <c r="K7285" s="3">
        <v>45017</v>
      </c>
      <c r="L7285" s="125">
        <v>9.0972921490325695E-2</v>
      </c>
      <c r="M7285" s="3">
        <v>10</v>
      </c>
      <c r="N7285" s="125">
        <v>0.17688074236047699</v>
      </c>
      <c r="O7285" s="3">
        <v>30</v>
      </c>
      <c r="P7285" s="125">
        <v>-2.6870114327880801E-3</v>
      </c>
      <c r="Q7285" s="3">
        <v>21</v>
      </c>
      <c r="R7285" s="3">
        <v>6.7449608342592393E-2</v>
      </c>
      <c r="S7285" s="3">
        <v>0.179291698764319</v>
      </c>
      <c r="T7285" s="3">
        <v>1.6593880874075501E-2</v>
      </c>
      <c r="U7285" s="3">
        <v>1.3997784010472401</v>
      </c>
      <c r="V7285" s="3">
        <v>27</v>
      </c>
      <c r="W7285" s="3">
        <v>-8.8594832302939394E-2</v>
      </c>
      <c r="X7285" s="3">
        <v>20</v>
      </c>
      <c r="Y7285" s="3">
        <v>-5.41136318554164E-2</v>
      </c>
      <c r="Z7285" s="3">
        <v>22</v>
      </c>
      <c r="AA7285" s="3">
        <v>7.9470997119888406E-2</v>
      </c>
      <c r="AB7285" s="3">
        <v>4</v>
      </c>
      <c r="AC7285" s="3">
        <v>0.185897274206484</v>
      </c>
      <c r="AD7285" s="3">
        <v>24</v>
      </c>
    </row>
    <row r="7286" spans="1:30" hidden="1" x14ac:dyDescent="0.25">
      <c r="A7286" s="2" t="e">
        <f>#REF!</f>
        <v>#REF!</v>
      </c>
      <c r="B7286" s="2">
        <v>2023</v>
      </c>
      <c r="C7286" s="4" t="str">
        <f>INDEX(Index!$B$1:$B$500,MATCH($F7286,Index!$A$1:$A$500,0)
)</f>
        <v>PIT</v>
      </c>
      <c r="D7286" s="4">
        <v>0</v>
      </c>
      <c r="E7286" s="141">
        <f t="shared" si="113"/>
        <v>-9.41826262868318E-2</v>
      </c>
      <c r="F7286" s="3" t="s">
        <v>32</v>
      </c>
      <c r="G7286" s="3">
        <v>21</v>
      </c>
      <c r="H7286" s="125">
        <v>-9.41826262868318E-2</v>
      </c>
      <c r="I7286" s="3">
        <v>25</v>
      </c>
      <c r="J7286" s="3">
        <v>-0.10337363926696801</v>
      </c>
      <c r="K7286" s="3">
        <v>44960</v>
      </c>
      <c r="L7286" s="125">
        <v>-0.182431988796632</v>
      </c>
      <c r="M7286" s="3">
        <v>27</v>
      </c>
      <c r="N7286" s="125">
        <v>-8.0068389369592596E-2</v>
      </c>
      <c r="O7286" s="3">
        <v>9</v>
      </c>
      <c r="P7286" s="125">
        <v>8.1809731402076001E-3</v>
      </c>
      <c r="Q7286" s="3">
        <v>17</v>
      </c>
      <c r="R7286" s="3">
        <v>-0.211946035626218</v>
      </c>
      <c r="S7286" s="3">
        <v>-8.6142299126737001E-2</v>
      </c>
      <c r="T7286" s="3">
        <v>2.2430097232513001E-2</v>
      </c>
      <c r="U7286" s="3">
        <v>2.3384133348810501</v>
      </c>
      <c r="V7286" s="3">
        <v>18</v>
      </c>
      <c r="W7286" s="3">
        <v>-9.4182626286831897E-2</v>
      </c>
      <c r="X7286" s="3">
        <v>21</v>
      </c>
      <c r="Y7286" s="3">
        <v>0.107976945503031</v>
      </c>
      <c r="Z7286" s="3">
        <v>5</v>
      </c>
      <c r="AA7286" s="3">
        <v>-6.6874838353900004E-3</v>
      </c>
      <c r="AB7286" s="3">
        <v>20</v>
      </c>
      <c r="AC7286" s="3">
        <v>0.174777836531712</v>
      </c>
      <c r="AD7286" s="3">
        <v>22</v>
      </c>
    </row>
    <row r="7287" spans="1:30" hidden="1" x14ac:dyDescent="0.25">
      <c r="A7287" s="2" t="e">
        <f>#REF!</f>
        <v>#REF!</v>
      </c>
      <c r="B7287" s="2">
        <v>2023</v>
      </c>
      <c r="C7287" s="4" t="str">
        <f>INDEX(Index!$B$1:$B$500,MATCH($F7287,Index!$A$1:$A$500,0)
)</f>
        <v>TEN</v>
      </c>
      <c r="D7287" s="4">
        <v>0</v>
      </c>
      <c r="E7287" s="141">
        <f t="shared" si="113"/>
        <v>-0.104401589527573</v>
      </c>
      <c r="F7287" s="3" t="s">
        <v>45</v>
      </c>
      <c r="G7287" s="3">
        <v>22</v>
      </c>
      <c r="H7287" s="125">
        <v>-0.104401589527573</v>
      </c>
      <c r="I7287" s="3">
        <v>22</v>
      </c>
      <c r="J7287" s="3">
        <v>-6.7127075197924893E-2</v>
      </c>
      <c r="K7287" s="3">
        <v>44987</v>
      </c>
      <c r="L7287" s="125">
        <v>-0.10830356346578</v>
      </c>
      <c r="M7287" s="3">
        <v>22</v>
      </c>
      <c r="N7287" s="125">
        <v>2.8956295220810599E-2</v>
      </c>
      <c r="O7287" s="3">
        <v>20</v>
      </c>
      <c r="P7287" s="125">
        <v>3.2858269159016698E-2</v>
      </c>
      <c r="Q7287" s="3">
        <v>6</v>
      </c>
      <c r="R7287" s="3">
        <v>-9.65789114673897E-2</v>
      </c>
      <c r="S7287" s="3">
        <v>2.5602194441736299E-2</v>
      </c>
      <c r="T7287" s="3">
        <v>5.5054030711200998E-2</v>
      </c>
      <c r="U7287" s="3">
        <v>1.70200898685821</v>
      </c>
      <c r="V7287" s="3">
        <v>25</v>
      </c>
      <c r="W7287" s="3">
        <v>-0.104401589527574</v>
      </c>
      <c r="X7287" s="3">
        <v>22</v>
      </c>
      <c r="Y7287" s="3">
        <v>3.1823046784182497E-2</v>
      </c>
      <c r="Z7287" s="3">
        <v>10</v>
      </c>
      <c r="AA7287" s="3">
        <v>3.3022251355714002E-2</v>
      </c>
      <c r="AB7287" s="3">
        <v>10</v>
      </c>
      <c r="AC7287" s="3">
        <v>0.13363573208576501</v>
      </c>
      <c r="AD7287" s="3">
        <v>18</v>
      </c>
    </row>
    <row r="7288" spans="1:30" hidden="1" x14ac:dyDescent="0.25">
      <c r="A7288" s="2" t="e">
        <f>#REF!</f>
        <v>#REF!</v>
      </c>
      <c r="B7288" s="2">
        <v>2023</v>
      </c>
      <c r="C7288" s="4" t="str">
        <f>INDEX(Index!$B$1:$B$500,MATCH($F7288,Index!$A$1:$A$500,0)
)</f>
        <v>NYJ</v>
      </c>
      <c r="D7288" s="4">
        <v>0</v>
      </c>
      <c r="E7288" s="141">
        <f t="shared" si="113"/>
        <v>-0.119810148940018</v>
      </c>
      <c r="F7288" s="3" t="s">
        <v>9</v>
      </c>
      <c r="G7288" s="3">
        <v>23</v>
      </c>
      <c r="H7288" s="125">
        <v>-0.119810148940018</v>
      </c>
      <c r="I7288" s="3">
        <v>23</v>
      </c>
      <c r="J7288" s="3">
        <v>-0.10716590708635</v>
      </c>
      <c r="K7288" s="3">
        <v>44987</v>
      </c>
      <c r="L7288" s="125">
        <v>-0.184789956771093</v>
      </c>
      <c r="M7288" s="3">
        <v>29</v>
      </c>
      <c r="N7288" s="125">
        <v>-7.7611936001539001E-3</v>
      </c>
      <c r="O7288" s="3">
        <v>15</v>
      </c>
      <c r="P7288" s="125">
        <v>5.72186142309207E-2</v>
      </c>
      <c r="Q7288" s="3">
        <v>2</v>
      </c>
      <c r="R7288" s="3">
        <v>-0.16256763881252301</v>
      </c>
      <c r="S7288" s="3">
        <v>2.6647574347385999E-2</v>
      </c>
      <c r="T7288" s="3">
        <v>8.20493060735588E-2</v>
      </c>
      <c r="U7288" s="3">
        <v>2.16707615352029</v>
      </c>
      <c r="V7288" s="3">
        <v>19</v>
      </c>
      <c r="W7288" s="3">
        <v>-0.119810148940018</v>
      </c>
      <c r="X7288" s="3">
        <v>23</v>
      </c>
      <c r="Y7288" s="3">
        <v>5.2584629656071399E-2</v>
      </c>
      <c r="Z7288" s="3">
        <v>7</v>
      </c>
      <c r="AA7288" s="3">
        <v>4.981264764834E-3</v>
      </c>
      <c r="AB7288" s="3">
        <v>15</v>
      </c>
      <c r="AC7288" s="3">
        <v>9.5149913896520694E-2</v>
      </c>
      <c r="AD7288" s="3">
        <v>12</v>
      </c>
    </row>
    <row r="7289" spans="1:30" hidden="1" x14ac:dyDescent="0.25">
      <c r="A7289" s="2" t="e">
        <f>#REF!</f>
        <v>#REF!</v>
      </c>
      <c r="B7289" s="2">
        <v>2023</v>
      </c>
      <c r="C7289" s="4" t="str">
        <f>INDEX(Index!$B$1:$B$500,MATCH($F7289,Index!$A$1:$A$500,0)
)</f>
        <v>CIN</v>
      </c>
      <c r="D7289" s="4">
        <v>0</v>
      </c>
      <c r="E7289" s="141">
        <f t="shared" si="113"/>
        <v>-0.13348488104325901</v>
      </c>
      <c r="F7289" s="3" t="s">
        <v>24</v>
      </c>
      <c r="G7289" s="3">
        <v>24</v>
      </c>
      <c r="H7289" s="125">
        <v>-0.13348488104325901</v>
      </c>
      <c r="I7289" s="3">
        <v>26</v>
      </c>
      <c r="J7289" s="3">
        <v>-0.14461126501504101</v>
      </c>
      <c r="K7289" s="3">
        <v>44987</v>
      </c>
      <c r="L7289" s="125">
        <v>-0.113034831574183</v>
      </c>
      <c r="M7289" s="3">
        <v>24</v>
      </c>
      <c r="N7289" s="125">
        <v>5.0059258185478399E-2</v>
      </c>
      <c r="O7289" s="3">
        <v>22</v>
      </c>
      <c r="P7289" s="125">
        <v>2.9609208716402199E-2</v>
      </c>
      <c r="Q7289" s="3">
        <v>8</v>
      </c>
      <c r="R7289" s="3">
        <v>-0.11709860136431099</v>
      </c>
      <c r="S7289" s="3">
        <v>7.2110907032791299E-2</v>
      </c>
      <c r="T7289" s="3">
        <v>4.4598243382060899E-2</v>
      </c>
      <c r="U7289" s="3">
        <v>2.1255352611418399</v>
      </c>
      <c r="V7289" s="3">
        <v>20</v>
      </c>
      <c r="W7289" s="3">
        <v>-0.13348488104325901</v>
      </c>
      <c r="X7289" s="3">
        <v>24</v>
      </c>
      <c r="Y7289" s="3">
        <v>2.91736774756228E-2</v>
      </c>
      <c r="Z7289" s="3">
        <v>11</v>
      </c>
      <c r="AA7289" s="3">
        <v>0.14392183869543601</v>
      </c>
      <c r="AB7289" s="3">
        <v>1</v>
      </c>
      <c r="AC7289" s="3">
        <v>0.17833350125018399</v>
      </c>
      <c r="AD7289" s="3">
        <v>23</v>
      </c>
    </row>
    <row r="7290" spans="1:30" hidden="1" x14ac:dyDescent="0.25">
      <c r="A7290" s="2" t="e">
        <f>#REF!</f>
        <v>#REF!</v>
      </c>
      <c r="B7290" s="2">
        <v>2023</v>
      </c>
      <c r="C7290" s="4" t="str">
        <f>INDEX(Index!$B$1:$B$500,MATCH($F7290,Index!$A$1:$A$500,0)
)</f>
        <v>ATL</v>
      </c>
      <c r="D7290" s="4">
        <v>0</v>
      </c>
      <c r="E7290" s="141">
        <f t="shared" si="113"/>
        <v>-0.162689268816813</v>
      </c>
      <c r="F7290" s="3" t="s">
        <v>43</v>
      </c>
      <c r="G7290" s="3">
        <v>25</v>
      </c>
      <c r="H7290" s="125">
        <v>-0.162689268816813</v>
      </c>
      <c r="I7290" s="3">
        <v>27</v>
      </c>
      <c r="J7290" s="3">
        <v>-0.19154894820843901</v>
      </c>
      <c r="K7290" s="3">
        <v>44960</v>
      </c>
      <c r="L7290" s="125">
        <v>-9.2058228250172E-2</v>
      </c>
      <c r="M7290" s="3">
        <v>21</v>
      </c>
      <c r="N7290" s="125">
        <v>4.6010836955856199E-2</v>
      </c>
      <c r="O7290" s="3">
        <v>21</v>
      </c>
      <c r="P7290" s="125">
        <v>-2.46202036107857E-2</v>
      </c>
      <c r="Q7290" s="3">
        <v>24</v>
      </c>
      <c r="R7290" s="3">
        <v>-0.111581293817566</v>
      </c>
      <c r="S7290" s="3">
        <v>7.4259870037141601E-2</v>
      </c>
      <c r="T7290" s="3">
        <v>-5.70778435373179E-3</v>
      </c>
      <c r="U7290" s="3">
        <v>1.91634031449048</v>
      </c>
      <c r="V7290" s="3">
        <v>23</v>
      </c>
      <c r="W7290" s="3">
        <v>-0.162689268816814</v>
      </c>
      <c r="X7290" s="3">
        <v>25</v>
      </c>
      <c r="Y7290" s="3">
        <v>2.3456840476029299E-2</v>
      </c>
      <c r="Z7290" s="3">
        <v>12</v>
      </c>
      <c r="AA7290" s="3">
        <v>-7.1773177954146505E-2</v>
      </c>
      <c r="AB7290" s="3">
        <v>29</v>
      </c>
      <c r="AC7290" s="3">
        <v>8.0248712516951204E-2</v>
      </c>
      <c r="AD7290" s="3">
        <v>11</v>
      </c>
    </row>
    <row r="7291" spans="1:30" hidden="1" x14ac:dyDescent="0.25">
      <c r="A7291" s="2" t="e">
        <f>#REF!</f>
        <v>#REF!</v>
      </c>
      <c r="B7291" s="2">
        <v>2023</v>
      </c>
      <c r="C7291" s="4" t="str">
        <f>INDEX(Index!$B$1:$B$500,MATCH($F7291,Index!$A$1:$A$500,0)
)</f>
        <v>WAS</v>
      </c>
      <c r="D7291" s="4">
        <v>0</v>
      </c>
      <c r="E7291" s="141">
        <f t="shared" si="113"/>
        <v>-0.199087870537069</v>
      </c>
      <c r="F7291" s="3" t="s">
        <v>26</v>
      </c>
      <c r="G7291" s="3">
        <v>26</v>
      </c>
      <c r="H7291" s="125">
        <v>-0.199087870537069</v>
      </c>
      <c r="I7291" s="3">
        <v>24</v>
      </c>
      <c r="J7291" s="3">
        <v>-0.17224077485914199</v>
      </c>
      <c r="K7291" s="3">
        <v>44987</v>
      </c>
      <c r="L7291" s="125">
        <v>-8.5309891761102694E-2</v>
      </c>
      <c r="M7291" s="3">
        <v>20</v>
      </c>
      <c r="N7291" s="125">
        <v>6.94483457037917E-2</v>
      </c>
      <c r="O7291" s="3">
        <v>25</v>
      </c>
      <c r="P7291" s="125">
        <v>-4.43296330721746E-2</v>
      </c>
      <c r="Q7291" s="3">
        <v>28</v>
      </c>
      <c r="R7291" s="3">
        <v>-2.45499730940303E-2</v>
      </c>
      <c r="S7291" s="3">
        <v>0.127294853328587</v>
      </c>
      <c r="T7291" s="3">
        <v>-2.03959484365255E-2</v>
      </c>
      <c r="U7291" s="3">
        <v>1.93406509654271</v>
      </c>
      <c r="V7291" s="3">
        <v>22</v>
      </c>
      <c r="W7291" s="3">
        <v>-0.199087870537069</v>
      </c>
      <c r="X7291" s="3">
        <v>26</v>
      </c>
      <c r="Y7291" s="3">
        <v>6.7509048176059103E-3</v>
      </c>
      <c r="Z7291" s="3">
        <v>17</v>
      </c>
      <c r="AA7291" s="3">
        <v>-1.3502273557133E-2</v>
      </c>
      <c r="AB7291" s="3">
        <v>22</v>
      </c>
      <c r="AC7291" s="3">
        <v>9.6735436493863694E-2</v>
      </c>
      <c r="AD7291" s="3">
        <v>13</v>
      </c>
    </row>
    <row r="7292" spans="1:30" hidden="1" x14ac:dyDescent="0.25">
      <c r="A7292" s="2" t="e">
        <f>#REF!</f>
        <v>#REF!</v>
      </c>
      <c r="B7292" s="2">
        <v>2023</v>
      </c>
      <c r="C7292" s="4" t="str">
        <f>INDEX(Index!$B$1:$B$500,MATCH($F7292,Index!$A$1:$A$500,0)
)</f>
        <v>NE</v>
      </c>
      <c r="D7292" s="4">
        <v>0</v>
      </c>
      <c r="E7292" s="141">
        <f t="shared" si="113"/>
        <v>-0.22044342305501299</v>
      </c>
      <c r="F7292" s="3" t="s">
        <v>17</v>
      </c>
      <c r="G7292" s="3">
        <v>27</v>
      </c>
      <c r="H7292" s="125">
        <v>-0.22044342305501299</v>
      </c>
      <c r="I7292" s="3">
        <v>20</v>
      </c>
      <c r="J7292" s="3">
        <v>-0.336806797999256</v>
      </c>
      <c r="K7292" s="3">
        <v>45017</v>
      </c>
      <c r="L7292" s="125">
        <v>-0.18388942834000299</v>
      </c>
      <c r="M7292" s="3">
        <v>28</v>
      </c>
      <c r="N7292" s="125">
        <v>-5.1153784308277897E-2</v>
      </c>
      <c r="O7292" s="3">
        <v>12</v>
      </c>
      <c r="P7292" s="125">
        <v>-8.7707779023288399E-2</v>
      </c>
      <c r="Q7292" s="3">
        <v>32</v>
      </c>
      <c r="R7292" s="3">
        <v>-0.233342621247875</v>
      </c>
      <c r="S7292" s="3">
        <v>2.36908786947615E-2</v>
      </c>
      <c r="T7292" s="3">
        <v>-7.9773298056620298E-2</v>
      </c>
      <c r="U7292" s="3">
        <v>1.4044968307510499</v>
      </c>
      <c r="V7292" s="3">
        <v>26</v>
      </c>
      <c r="W7292" s="3">
        <v>-0.22044342305501399</v>
      </c>
      <c r="X7292" s="3">
        <v>27</v>
      </c>
      <c r="Y7292" s="3">
        <v>0.121765407834708</v>
      </c>
      <c r="Z7292" s="3">
        <v>4</v>
      </c>
      <c r="AA7292" s="3">
        <v>-1.9569107737995302E-3</v>
      </c>
      <c r="AB7292" s="3">
        <v>19</v>
      </c>
      <c r="AC7292" s="3">
        <v>0.28704576766427398</v>
      </c>
      <c r="AD7292" s="3">
        <v>29</v>
      </c>
    </row>
    <row r="7293" spans="1:30" hidden="1" x14ac:dyDescent="0.25">
      <c r="A7293" s="2" t="e">
        <f>#REF!</f>
        <v>#REF!</v>
      </c>
      <c r="B7293" s="2">
        <v>2023</v>
      </c>
      <c r="C7293" s="4" t="str">
        <f>INDEX(Index!$B$1:$B$500,MATCH($F7293,Index!$A$1:$A$500,0)
)</f>
        <v>CHI</v>
      </c>
      <c r="D7293" s="4">
        <v>0</v>
      </c>
      <c r="E7293" s="141">
        <f t="shared" si="113"/>
        <v>-0.29072247757292102</v>
      </c>
      <c r="F7293" s="3" t="s">
        <v>64</v>
      </c>
      <c r="G7293" s="3">
        <v>28</v>
      </c>
      <c r="H7293" s="125">
        <v>-0.29072247757292102</v>
      </c>
      <c r="I7293" s="3">
        <v>31</v>
      </c>
      <c r="J7293" s="3">
        <v>-0.273262566965283</v>
      </c>
      <c r="K7293" s="3">
        <v>45017</v>
      </c>
      <c r="L7293" s="125">
        <v>-0.113641027680218</v>
      </c>
      <c r="M7293" s="3">
        <v>25</v>
      </c>
      <c r="N7293" s="125">
        <v>0.189041389444977</v>
      </c>
      <c r="O7293" s="3">
        <v>31</v>
      </c>
      <c r="P7293" s="125">
        <v>1.1959939552273299E-2</v>
      </c>
      <c r="Q7293" s="3">
        <v>14</v>
      </c>
      <c r="R7293" s="3">
        <v>-7.5314052871430004E-2</v>
      </c>
      <c r="S7293" s="3">
        <v>0.21790779054554199</v>
      </c>
      <c r="T7293" s="3">
        <v>1.9959276451688698E-2</v>
      </c>
      <c r="U7293" s="3">
        <v>0.64127778127028001</v>
      </c>
      <c r="V7293" s="3">
        <v>31</v>
      </c>
      <c r="W7293" s="3">
        <v>-0.29072247757292202</v>
      </c>
      <c r="X7293" s="3">
        <v>28</v>
      </c>
      <c r="Y7293" s="3">
        <v>-5.45433350852913E-2</v>
      </c>
      <c r="Z7293" s="3">
        <v>23</v>
      </c>
      <c r="AA7293" s="3">
        <v>5.09585815594481E-3</v>
      </c>
      <c r="AB7293" s="3">
        <v>14</v>
      </c>
      <c r="AC7293" s="3">
        <v>0.14444573187601001</v>
      </c>
      <c r="AD7293" s="3">
        <v>19</v>
      </c>
    </row>
    <row r="7294" spans="1:30" hidden="1" x14ac:dyDescent="0.25">
      <c r="A7294" s="2" t="e">
        <f>#REF!</f>
        <v>#REF!</v>
      </c>
      <c r="B7294" s="2">
        <v>2023</v>
      </c>
      <c r="C7294" s="4" t="str">
        <f>INDEX(Index!$B$1:$B$500,MATCH($F7294,Index!$A$1:$A$500,0)
)</f>
        <v>DEN</v>
      </c>
      <c r="D7294" s="4">
        <v>0</v>
      </c>
      <c r="E7294" s="141">
        <f t="shared" si="113"/>
        <v>-0.32142127443799801</v>
      </c>
      <c r="F7294" s="3" t="s">
        <v>39</v>
      </c>
      <c r="G7294" s="3">
        <v>29</v>
      </c>
      <c r="H7294" s="125">
        <v>-0.32142127443799801</v>
      </c>
      <c r="I7294" s="3">
        <v>29</v>
      </c>
      <c r="J7294" s="3">
        <v>-0.28793400757333798</v>
      </c>
      <c r="K7294" s="3">
        <v>45017</v>
      </c>
      <c r="L7294" s="125">
        <v>5.2623193313762701E-4</v>
      </c>
      <c r="M7294" s="3">
        <v>17</v>
      </c>
      <c r="N7294" s="125">
        <v>0.347654855150827</v>
      </c>
      <c r="O7294" s="3">
        <v>32</v>
      </c>
      <c r="P7294" s="125">
        <v>2.5707348779691299E-2</v>
      </c>
      <c r="Q7294" s="3">
        <v>9</v>
      </c>
      <c r="R7294" s="3">
        <v>1.3590008842065401E-2</v>
      </c>
      <c r="S7294" s="3">
        <v>0.35828828761833198</v>
      </c>
      <c r="T7294" s="3">
        <v>5.6764271202927701E-2</v>
      </c>
      <c r="U7294" s="3">
        <v>0.69806304978045497</v>
      </c>
      <c r="V7294" s="3">
        <v>30</v>
      </c>
      <c r="W7294" s="3">
        <v>-0.32142127443799801</v>
      </c>
      <c r="X7294" s="3">
        <v>29</v>
      </c>
      <c r="Y7294" s="3">
        <v>-0.13194744307634701</v>
      </c>
      <c r="Z7294" s="3">
        <v>31</v>
      </c>
      <c r="AA7294" s="3">
        <v>8.4559430891561704E-2</v>
      </c>
      <c r="AB7294" s="3">
        <v>3</v>
      </c>
      <c r="AC7294" s="3">
        <v>2.6487871023237301E-2</v>
      </c>
      <c r="AD7294" s="3">
        <v>2</v>
      </c>
    </row>
    <row r="7295" spans="1:30" hidden="1" x14ac:dyDescent="0.25">
      <c r="A7295" s="2" t="e">
        <f>#REF!</f>
        <v>#REF!</v>
      </c>
      <c r="B7295" s="2">
        <v>2023</v>
      </c>
      <c r="C7295" s="4" t="str">
        <f>INDEX(Index!$B$1:$B$500,MATCH($F7295,Index!$A$1:$A$500,0)
)</f>
        <v>CAR</v>
      </c>
      <c r="D7295" s="4">
        <v>0</v>
      </c>
      <c r="E7295" s="141">
        <f t="shared" si="113"/>
        <v>-0.34493720980759301</v>
      </c>
      <c r="F7295" s="3" t="s">
        <v>51</v>
      </c>
      <c r="G7295" s="3">
        <v>30</v>
      </c>
      <c r="H7295" s="125">
        <v>-0.34493720980759301</v>
      </c>
      <c r="I7295" s="3">
        <v>28</v>
      </c>
      <c r="J7295" s="3">
        <v>-0.36852160818767798</v>
      </c>
      <c r="K7295" s="3" t="s">
        <v>115</v>
      </c>
      <c r="L7295" s="125">
        <v>-0.23585827879943699</v>
      </c>
      <c r="M7295" s="3">
        <v>30</v>
      </c>
      <c r="N7295" s="125">
        <v>0.121247599690316</v>
      </c>
      <c r="O7295" s="3">
        <v>29</v>
      </c>
      <c r="P7295" s="125">
        <v>1.2168668682159401E-2</v>
      </c>
      <c r="Q7295" s="3">
        <v>13</v>
      </c>
      <c r="R7295" s="3">
        <v>-0.24974387739261</v>
      </c>
      <c r="S7295" s="3">
        <v>0.148639059627131</v>
      </c>
      <c r="T7295" s="3">
        <v>2.9861328832062099E-2</v>
      </c>
      <c r="U7295" s="3">
        <v>0</v>
      </c>
      <c r="V7295" s="3">
        <v>32</v>
      </c>
      <c r="W7295" s="3">
        <v>-0.34493720980759401</v>
      </c>
      <c r="X7295" s="3">
        <v>30</v>
      </c>
      <c r="Y7295" s="3">
        <v>0.102232276031719</v>
      </c>
      <c r="Z7295" s="3">
        <v>6</v>
      </c>
      <c r="AA7295" s="3">
        <v>6.0647284405421203E-3</v>
      </c>
      <c r="AB7295" s="3">
        <v>13</v>
      </c>
      <c r="AC7295" s="3">
        <v>2.73198886474228E-2</v>
      </c>
      <c r="AD7295" s="3">
        <v>3</v>
      </c>
    </row>
    <row r="7296" spans="1:30" hidden="1" x14ac:dyDescent="0.25">
      <c r="A7296" s="2" t="e">
        <f>#REF!</f>
        <v>#REF!</v>
      </c>
      <c r="B7296" s="2">
        <v>2023</v>
      </c>
      <c r="C7296" s="4" t="str">
        <f>INDEX(Index!$B$1:$B$500,MATCH($F7296,Index!$A$1:$A$500,0)
)</f>
        <v>LV</v>
      </c>
      <c r="D7296" s="4">
        <v>0</v>
      </c>
      <c r="E7296" s="141">
        <f t="shared" si="113"/>
        <v>-0.34636269326472402</v>
      </c>
      <c r="F7296" s="3" t="s">
        <v>53</v>
      </c>
      <c r="G7296" s="3">
        <v>31</v>
      </c>
      <c r="H7296" s="125">
        <v>-0.34636269326472402</v>
      </c>
      <c r="I7296" s="3">
        <v>30</v>
      </c>
      <c r="J7296" s="3">
        <v>-0.34320530589920101</v>
      </c>
      <c r="K7296" s="3">
        <v>44986</v>
      </c>
      <c r="L7296" s="125">
        <v>-0.27136533476604002</v>
      </c>
      <c r="M7296" s="3">
        <v>31</v>
      </c>
      <c r="N7296" s="125">
        <v>0.120259695718332</v>
      </c>
      <c r="O7296" s="3">
        <v>28</v>
      </c>
      <c r="P7296" s="125">
        <v>4.5262337219647598E-2</v>
      </c>
      <c r="Q7296" s="3">
        <v>4</v>
      </c>
      <c r="R7296" s="3">
        <v>-0.26963769330930998</v>
      </c>
      <c r="S7296" s="3">
        <v>0.13543031103515801</v>
      </c>
      <c r="T7296" s="3">
        <v>6.1862698445266602E-2</v>
      </c>
      <c r="U7296" s="3">
        <v>0.76396010315452401</v>
      </c>
      <c r="V7296" s="3">
        <v>29</v>
      </c>
      <c r="W7296" s="3">
        <v>-0.34636269326472502</v>
      </c>
      <c r="X7296" s="3">
        <v>31</v>
      </c>
      <c r="Y7296" s="3">
        <v>1.5425499824701001E-2</v>
      </c>
      <c r="Z7296" s="3">
        <v>15</v>
      </c>
      <c r="AA7296" s="3">
        <v>-1.6852166814223302E-2</v>
      </c>
      <c r="AB7296" s="3">
        <v>23</v>
      </c>
      <c r="AC7296" s="3">
        <v>3.74895998040429E-2</v>
      </c>
      <c r="AD7296" s="3">
        <v>4</v>
      </c>
    </row>
    <row r="7297" spans="1:30" hidden="1" x14ac:dyDescent="0.25">
      <c r="A7297" s="2" t="e">
        <f>#REF!</f>
        <v>#REF!</v>
      </c>
      <c r="B7297" s="2">
        <v>2023</v>
      </c>
      <c r="C7297" s="4" t="str">
        <f>INDEX(Index!$B$1:$B$500,MATCH($F7297,Index!$A$1:$A$500,0)
)</f>
        <v>NYG</v>
      </c>
      <c r="D7297" s="4">
        <v>0</v>
      </c>
      <c r="E7297" s="141">
        <f t="shared" si="113"/>
        <v>-0.52811966334419902</v>
      </c>
      <c r="F7297" s="3" t="s">
        <v>15</v>
      </c>
      <c r="G7297" s="3">
        <v>32</v>
      </c>
      <c r="H7297" s="125">
        <v>-0.52811966334419902</v>
      </c>
      <c r="I7297" s="3">
        <v>32</v>
      </c>
      <c r="J7297" s="3">
        <v>-0.60407936742975799</v>
      </c>
      <c r="K7297" s="3">
        <v>45017</v>
      </c>
      <c r="L7297" s="125">
        <v>-0.39340916547311999</v>
      </c>
      <c r="M7297" s="3">
        <v>32</v>
      </c>
      <c r="N7297" s="125">
        <v>0.119401693958414</v>
      </c>
      <c r="O7297" s="3">
        <v>27</v>
      </c>
      <c r="P7297" s="125">
        <v>-1.5308803912665399E-2</v>
      </c>
      <c r="Q7297" s="3">
        <v>23</v>
      </c>
      <c r="R7297" s="3">
        <v>-0.37161171347917898</v>
      </c>
      <c r="S7297" s="3">
        <v>0.23553387347869301</v>
      </c>
      <c r="T7297" s="3">
        <v>3.0662195281133502E-3</v>
      </c>
      <c r="U7297" s="3">
        <v>1.05106381706828</v>
      </c>
      <c r="V7297" s="3">
        <v>28</v>
      </c>
      <c r="W7297" s="3">
        <v>-0.52811966334419902</v>
      </c>
      <c r="X7297" s="3">
        <v>32</v>
      </c>
      <c r="Y7297" s="3">
        <v>0.196735619190372</v>
      </c>
      <c r="Z7297" s="3">
        <v>1</v>
      </c>
      <c r="AA7297" s="3">
        <v>2.9432148491585599E-3</v>
      </c>
      <c r="AB7297" s="3">
        <v>16</v>
      </c>
      <c r="AC7297" s="3">
        <v>0.107035650582359</v>
      </c>
      <c r="AD7297" s="3">
        <v>15</v>
      </c>
    </row>
    <row r="7298" spans="1:30" hidden="1" x14ac:dyDescent="0.25">
      <c r="A7298" s="2">
        <v>6</v>
      </c>
      <c r="B7298" s="2">
        <v>2023</v>
      </c>
      <c r="C7298" s="4" t="str">
        <f>INDEX(Index!$B$1:$B$500,MATCH($F7298,Index!$A$1:$A$500,0)
)</f>
        <v>SF</v>
      </c>
      <c r="D7298" s="4">
        <v>0</v>
      </c>
      <c r="E7298" s="141">
        <f t="shared" ref="E7298:E7361" si="114">IF(D7298=1,H7298/100,H7298)</f>
        <v>0.44610853817568202</v>
      </c>
      <c r="F7298" s="3" t="s">
        <v>1</v>
      </c>
      <c r="G7298" s="3">
        <v>1</v>
      </c>
      <c r="H7298" s="125">
        <v>0.44610853817568202</v>
      </c>
      <c r="I7298" s="3">
        <v>1</v>
      </c>
      <c r="J7298" s="3">
        <v>0.45511251624654597</v>
      </c>
      <c r="K7298" s="3">
        <v>44931</v>
      </c>
      <c r="L7298" s="125">
        <v>0.30791844465177198</v>
      </c>
      <c r="M7298" s="3">
        <v>2</v>
      </c>
      <c r="N7298" s="125">
        <v>-0.13958714194102201</v>
      </c>
      <c r="O7298" s="3">
        <v>5</v>
      </c>
      <c r="P7298" s="125">
        <v>-1.3970484171112599E-3</v>
      </c>
      <c r="Q7298" s="3">
        <v>20</v>
      </c>
      <c r="R7298" s="3">
        <v>0.31835041638800299</v>
      </c>
      <c r="S7298" s="3">
        <v>-0.124592386954357</v>
      </c>
      <c r="T7298" s="3">
        <v>1.2169712904186799E-2</v>
      </c>
      <c r="U7298" s="3">
        <v>5.5691935196131199</v>
      </c>
      <c r="V7298" s="3">
        <v>1</v>
      </c>
      <c r="W7298" s="3">
        <v>0.44505753568462902</v>
      </c>
      <c r="X7298" s="3">
        <v>1</v>
      </c>
      <c r="Y7298" s="3">
        <v>-6.3843681644599803E-2</v>
      </c>
      <c r="Z7298" s="3">
        <v>26</v>
      </c>
      <c r="AA7298" s="3">
        <v>4.5330710672907601E-2</v>
      </c>
      <c r="AB7298" s="3">
        <v>7</v>
      </c>
      <c r="AC7298" s="3">
        <v>8.2398106538635704E-2</v>
      </c>
      <c r="AD7298" s="3">
        <v>11</v>
      </c>
    </row>
    <row r="7299" spans="1:30" hidden="1" x14ac:dyDescent="0.25">
      <c r="A7299" s="2">
        <v>6</v>
      </c>
      <c r="B7299" s="2">
        <v>2023</v>
      </c>
      <c r="C7299" s="4" t="str">
        <f>INDEX(Index!$B$1:$B$500,MATCH($F7299,Index!$A$1:$A$500,0)
)</f>
        <v>DET</v>
      </c>
      <c r="D7299" s="4">
        <v>0</v>
      </c>
      <c r="E7299" s="141">
        <f t="shared" si="114"/>
        <v>0.38798878711101498</v>
      </c>
      <c r="F7299" s="3" t="s">
        <v>21</v>
      </c>
      <c r="G7299" s="3">
        <v>2</v>
      </c>
      <c r="H7299" s="125">
        <v>0.38798878711101498</v>
      </c>
      <c r="I7299" s="3">
        <v>3</v>
      </c>
      <c r="J7299" s="3">
        <v>0.38005254864332899</v>
      </c>
      <c r="K7299" s="3">
        <v>44931</v>
      </c>
      <c r="L7299" s="125">
        <v>0.22389669601529799</v>
      </c>
      <c r="M7299" s="3">
        <v>4</v>
      </c>
      <c r="N7299" s="125">
        <v>-0.16510427863111399</v>
      </c>
      <c r="O7299" s="3">
        <v>3</v>
      </c>
      <c r="P7299" s="125">
        <v>-1.0121875353969799E-3</v>
      </c>
      <c r="Q7299" s="3">
        <v>19</v>
      </c>
      <c r="R7299" s="3">
        <v>0.214841748387813</v>
      </c>
      <c r="S7299" s="3">
        <v>-0.15145711628134101</v>
      </c>
      <c r="T7299" s="3">
        <v>1.3753683974175E-2</v>
      </c>
      <c r="U7299" s="3">
        <v>4.9721961751532602</v>
      </c>
      <c r="V7299" s="3">
        <v>2</v>
      </c>
      <c r="W7299" s="3">
        <v>0.39108791676042898</v>
      </c>
      <c r="X7299" s="3">
        <v>2</v>
      </c>
      <c r="Y7299" s="3">
        <v>-3.7782617804626703E-2</v>
      </c>
      <c r="Z7299" s="3">
        <v>21</v>
      </c>
      <c r="AA7299" s="3">
        <v>-6.6090978028788494E-2</v>
      </c>
      <c r="AB7299" s="3">
        <v>28</v>
      </c>
      <c r="AC7299" s="3">
        <v>7.9688289657845607E-2</v>
      </c>
      <c r="AD7299" s="3">
        <v>10</v>
      </c>
    </row>
    <row r="7300" spans="1:30" hidden="1" x14ac:dyDescent="0.25">
      <c r="A7300" s="2">
        <v>6</v>
      </c>
      <c r="B7300" s="2">
        <v>2023</v>
      </c>
      <c r="C7300" s="4" t="str">
        <f>INDEX(Index!$B$1:$B$500,MATCH($F7300,Index!$A$1:$A$500,0)
)</f>
        <v>BUF</v>
      </c>
      <c r="D7300" s="4">
        <v>0</v>
      </c>
      <c r="E7300" s="141">
        <f t="shared" si="114"/>
        <v>0.379614682010955</v>
      </c>
      <c r="F7300" s="3" t="s">
        <v>0</v>
      </c>
      <c r="G7300" s="3">
        <v>3</v>
      </c>
      <c r="H7300" s="125">
        <v>0.379614682010955</v>
      </c>
      <c r="I7300" s="3">
        <v>2</v>
      </c>
      <c r="J7300" s="3">
        <v>0.409053255595342</v>
      </c>
      <c r="K7300" s="3">
        <v>44961</v>
      </c>
      <c r="L7300" s="125">
        <v>0.27337318295270702</v>
      </c>
      <c r="M7300" s="3">
        <v>3</v>
      </c>
      <c r="N7300" s="125">
        <v>-0.11203273453913901</v>
      </c>
      <c r="O7300" s="3">
        <v>6</v>
      </c>
      <c r="P7300" s="125">
        <v>-5.7912354808906498E-3</v>
      </c>
      <c r="Q7300" s="3">
        <v>21</v>
      </c>
      <c r="R7300" s="3">
        <v>0.28959297695436698</v>
      </c>
      <c r="S7300" s="3">
        <v>-0.120706318468254</v>
      </c>
      <c r="T7300" s="3">
        <v>-1.24603982727896E-3</v>
      </c>
      <c r="U7300" s="3">
        <v>4.0600365146873099</v>
      </c>
      <c r="V7300" s="3">
        <v>6</v>
      </c>
      <c r="W7300" s="3">
        <v>0.38686453795331899</v>
      </c>
      <c r="X7300" s="3">
        <v>3</v>
      </c>
      <c r="Y7300" s="3">
        <v>-7.3223376249014094E-2</v>
      </c>
      <c r="Z7300" s="3">
        <v>29</v>
      </c>
      <c r="AA7300" s="3">
        <v>-5.7720729924858397E-3</v>
      </c>
      <c r="AB7300" s="3">
        <v>20</v>
      </c>
      <c r="AC7300" s="3">
        <v>0.24366561295827399</v>
      </c>
      <c r="AD7300" s="3">
        <v>30</v>
      </c>
    </row>
    <row r="7301" spans="1:30" hidden="1" x14ac:dyDescent="0.25">
      <c r="A7301" s="2">
        <v>6</v>
      </c>
      <c r="B7301" s="2">
        <v>2023</v>
      </c>
      <c r="C7301" s="4" t="str">
        <f>INDEX(Index!$B$1:$B$500,MATCH($F7301,Index!$A$1:$A$500,0)
)</f>
        <v>MIA</v>
      </c>
      <c r="D7301" s="4">
        <v>0</v>
      </c>
      <c r="E7301" s="141">
        <f t="shared" si="114"/>
        <v>0.28171051392248297</v>
      </c>
      <c r="F7301" s="3" t="s">
        <v>4</v>
      </c>
      <c r="G7301" s="3">
        <v>4</v>
      </c>
      <c r="H7301" s="125">
        <v>0.28171051392248297</v>
      </c>
      <c r="I7301" s="3">
        <v>4</v>
      </c>
      <c r="J7301" s="3">
        <v>0.35769901612718302</v>
      </c>
      <c r="K7301" s="3">
        <v>44931</v>
      </c>
      <c r="L7301" s="125">
        <v>0.40344631280937199</v>
      </c>
      <c r="M7301" s="3">
        <v>1</v>
      </c>
      <c r="N7301" s="125">
        <v>7.8202213610872401E-2</v>
      </c>
      <c r="O7301" s="3">
        <v>27</v>
      </c>
      <c r="P7301" s="125">
        <v>-4.3533585276015897E-2</v>
      </c>
      <c r="Q7301" s="3">
        <v>30</v>
      </c>
      <c r="R7301" s="3">
        <v>0.46859346101187499</v>
      </c>
      <c r="S7301" s="3">
        <v>7.9881332116264595E-2</v>
      </c>
      <c r="T7301" s="3">
        <v>-3.1013112768426901E-2</v>
      </c>
      <c r="U7301" s="3">
        <v>4.6222476969472499</v>
      </c>
      <c r="V7301" s="3">
        <v>3</v>
      </c>
      <c r="W7301" s="3">
        <v>0.28243658011471101</v>
      </c>
      <c r="X7301" s="3">
        <v>4</v>
      </c>
      <c r="Y7301" s="3">
        <v>-0.15306472574359001</v>
      </c>
      <c r="Z7301" s="3">
        <v>32</v>
      </c>
      <c r="AA7301" s="3">
        <v>3.35900130079409E-2</v>
      </c>
      <c r="AB7301" s="3">
        <v>9</v>
      </c>
      <c r="AC7301" s="3">
        <v>0.21381587960839299</v>
      </c>
      <c r="AD7301" s="3">
        <v>27</v>
      </c>
    </row>
    <row r="7302" spans="1:30" hidden="1" x14ac:dyDescent="0.25">
      <c r="A7302" s="2">
        <v>6</v>
      </c>
      <c r="B7302" s="2">
        <v>2023</v>
      </c>
      <c r="C7302" s="4" t="str">
        <f>INDEX(Index!$B$1:$B$500,MATCH($F7302,Index!$A$1:$A$500,0)
)</f>
        <v>KC</v>
      </c>
      <c r="D7302" s="4">
        <v>0</v>
      </c>
      <c r="E7302" s="141">
        <f t="shared" si="114"/>
        <v>0.27856763645036298</v>
      </c>
      <c r="F7302" s="3" t="s">
        <v>5</v>
      </c>
      <c r="G7302" s="3">
        <v>5</v>
      </c>
      <c r="H7302" s="125">
        <v>0.27856763645036298</v>
      </c>
      <c r="I7302" s="3">
        <v>6</v>
      </c>
      <c r="J7302" s="3">
        <v>0.309108851998462</v>
      </c>
      <c r="K7302" s="3">
        <v>44931</v>
      </c>
      <c r="L7302" s="125">
        <v>0.15058698828409001</v>
      </c>
      <c r="M7302" s="3">
        <v>6</v>
      </c>
      <c r="N7302" s="125">
        <v>-9.9430707554819503E-2</v>
      </c>
      <c r="O7302" s="3">
        <v>9</v>
      </c>
      <c r="P7302" s="125">
        <v>2.8549940611454099E-2</v>
      </c>
      <c r="Q7302" s="3">
        <v>4</v>
      </c>
      <c r="R7302" s="3">
        <v>0.17799503527111199</v>
      </c>
      <c r="S7302" s="3">
        <v>-9.2903524201964696E-2</v>
      </c>
      <c r="T7302" s="3">
        <v>3.8210292525386297E-2</v>
      </c>
      <c r="U7302" s="3">
        <v>4.4831216087600696</v>
      </c>
      <c r="V7302" s="3">
        <v>4</v>
      </c>
      <c r="W7302" s="3">
        <v>0.28125597750600101</v>
      </c>
      <c r="X7302" s="3">
        <v>5</v>
      </c>
      <c r="Y7302" s="3">
        <v>-1.83374820179063E-2</v>
      </c>
      <c r="Z7302" s="3">
        <v>17</v>
      </c>
      <c r="AA7302" s="3">
        <v>-2.5120949304716599E-2</v>
      </c>
      <c r="AB7302" s="3">
        <v>24</v>
      </c>
      <c r="AC7302" s="3">
        <v>4.6015423016638503E-2</v>
      </c>
      <c r="AD7302" s="3">
        <v>5</v>
      </c>
    </row>
    <row r="7303" spans="1:30" hidden="1" x14ac:dyDescent="0.25">
      <c r="A7303" s="2">
        <v>6</v>
      </c>
      <c r="B7303" s="2">
        <v>2023</v>
      </c>
      <c r="C7303" s="4" t="str">
        <f>INDEX(Index!$B$1:$B$500,MATCH($F7303,Index!$A$1:$A$500,0)
)</f>
        <v>BAL</v>
      </c>
      <c r="D7303" s="4">
        <v>0</v>
      </c>
      <c r="E7303" s="141">
        <f t="shared" si="114"/>
        <v>0.252021963789967</v>
      </c>
      <c r="F7303" s="3" t="s">
        <v>18</v>
      </c>
      <c r="G7303" s="3">
        <v>6</v>
      </c>
      <c r="H7303" s="125">
        <v>0.252021963789967</v>
      </c>
      <c r="I7303" s="3">
        <v>7</v>
      </c>
      <c r="J7303" s="3">
        <v>0.22363902188693999</v>
      </c>
      <c r="K7303" s="3">
        <v>44961</v>
      </c>
      <c r="L7303" s="125">
        <v>8.1189676767154606E-2</v>
      </c>
      <c r="M7303" s="3">
        <v>10</v>
      </c>
      <c r="N7303" s="125">
        <v>-0.165676338688627</v>
      </c>
      <c r="O7303" s="3">
        <v>2</v>
      </c>
      <c r="P7303" s="125">
        <v>5.1559483341861202E-3</v>
      </c>
      <c r="Q7303" s="3">
        <v>15</v>
      </c>
      <c r="R7303" s="3">
        <v>5.3160087987310499E-2</v>
      </c>
      <c r="S7303" s="3">
        <v>-0.16096796174462499</v>
      </c>
      <c r="T7303" s="3">
        <v>9.5109721550052893E-3</v>
      </c>
      <c r="U7303" s="3">
        <v>4.3301217655900803</v>
      </c>
      <c r="V7303" s="3">
        <v>5</v>
      </c>
      <c r="W7303" s="3">
        <v>0.25124333237469998</v>
      </c>
      <c r="X7303" s="3">
        <v>6</v>
      </c>
      <c r="Y7303" s="3">
        <v>-2.81686074005893E-2</v>
      </c>
      <c r="Z7303" s="3">
        <v>20</v>
      </c>
      <c r="AA7303" s="3">
        <v>0.11682202565664999</v>
      </c>
      <c r="AB7303" s="3">
        <v>2</v>
      </c>
      <c r="AC7303" s="3">
        <v>9.5254787958373902E-2</v>
      </c>
      <c r="AD7303" s="3">
        <v>12</v>
      </c>
    </row>
    <row r="7304" spans="1:30" hidden="1" x14ac:dyDescent="0.25">
      <c r="A7304" s="2">
        <v>6</v>
      </c>
      <c r="B7304" s="2">
        <v>2023</v>
      </c>
      <c r="C7304" s="4" t="str">
        <f>INDEX(Index!$B$1:$B$500,MATCH($F7304,Index!$A$1:$A$500,0)
)</f>
        <v>PHI</v>
      </c>
      <c r="D7304" s="4">
        <v>0</v>
      </c>
      <c r="E7304" s="141">
        <f t="shared" si="114"/>
        <v>0.178177793651035</v>
      </c>
      <c r="F7304" s="3" t="s">
        <v>7</v>
      </c>
      <c r="G7304" s="3">
        <v>7</v>
      </c>
      <c r="H7304" s="125">
        <v>0.178177793651035</v>
      </c>
      <c r="I7304" s="3">
        <v>5</v>
      </c>
      <c r="J7304" s="3">
        <v>0.16141082594849401</v>
      </c>
      <c r="K7304" s="3">
        <v>44931</v>
      </c>
      <c r="L7304" s="125">
        <v>0.129435296135399</v>
      </c>
      <c r="M7304" s="3">
        <v>7</v>
      </c>
      <c r="N7304" s="125">
        <v>-1.6286225785635499E-2</v>
      </c>
      <c r="O7304" s="3">
        <v>13</v>
      </c>
      <c r="P7304" s="125">
        <v>3.2456271730000701E-2</v>
      </c>
      <c r="Q7304" s="3">
        <v>3</v>
      </c>
      <c r="R7304" s="3">
        <v>0.12231387395909001</v>
      </c>
      <c r="S7304" s="3">
        <v>2.6557312234093198E-3</v>
      </c>
      <c r="T7304" s="3">
        <v>4.1752683212813703E-2</v>
      </c>
      <c r="U7304" s="3">
        <v>4.0225095390314696</v>
      </c>
      <c r="V7304" s="3">
        <v>8</v>
      </c>
      <c r="W7304" s="3">
        <v>0.18139791574915001</v>
      </c>
      <c r="X7304" s="3">
        <v>7</v>
      </c>
      <c r="Y7304" s="3">
        <v>-5.7215064444203302E-2</v>
      </c>
      <c r="Z7304" s="3">
        <v>25</v>
      </c>
      <c r="AA7304" s="3">
        <v>4.5240982485198401E-2</v>
      </c>
      <c r="AB7304" s="3">
        <v>8</v>
      </c>
      <c r="AC7304" s="3">
        <v>0.13276026523756099</v>
      </c>
      <c r="AD7304" s="3">
        <v>21</v>
      </c>
    </row>
    <row r="7305" spans="1:30" hidden="1" x14ac:dyDescent="0.25">
      <c r="A7305" s="2">
        <v>6</v>
      </c>
      <c r="B7305" s="2">
        <v>2023</v>
      </c>
      <c r="C7305" s="4" t="str">
        <f>INDEX(Index!$B$1:$B$500,MATCH($F7305,Index!$A$1:$A$500,0)
)</f>
        <v>JAX</v>
      </c>
      <c r="D7305" s="4">
        <v>0</v>
      </c>
      <c r="E7305" s="141">
        <f t="shared" si="114"/>
        <v>0.14557697127883601</v>
      </c>
      <c r="F7305" s="3" t="s">
        <v>56</v>
      </c>
      <c r="G7305" s="3">
        <v>8</v>
      </c>
      <c r="H7305" s="125">
        <v>0.14557697127883601</v>
      </c>
      <c r="I7305" s="3">
        <v>11</v>
      </c>
      <c r="J7305" s="3">
        <v>5.2490362518429298E-2</v>
      </c>
      <c r="K7305" s="3">
        <v>44961</v>
      </c>
      <c r="L7305" s="125">
        <v>2.1573545667019502E-2</v>
      </c>
      <c r="M7305" s="3">
        <v>13</v>
      </c>
      <c r="N7305" s="125">
        <v>-0.10301051241397</v>
      </c>
      <c r="O7305" s="3">
        <v>8</v>
      </c>
      <c r="P7305" s="125">
        <v>2.09929131978468E-2</v>
      </c>
      <c r="Q7305" s="3">
        <v>7</v>
      </c>
      <c r="R7305" s="3">
        <v>-1.4300287763252701E-2</v>
      </c>
      <c r="S7305" s="3">
        <v>-2.69305408300551E-2</v>
      </c>
      <c r="T7305" s="3">
        <v>3.98601094516269E-2</v>
      </c>
      <c r="U7305" s="3">
        <v>3.8393661327197499</v>
      </c>
      <c r="V7305" s="3">
        <v>9</v>
      </c>
      <c r="W7305" s="3">
        <v>0.13856545046510199</v>
      </c>
      <c r="X7305" s="3">
        <v>8</v>
      </c>
      <c r="Y7305" s="3">
        <v>7.1142672535611101E-2</v>
      </c>
      <c r="Z7305" s="3">
        <v>8</v>
      </c>
      <c r="AA7305" s="3">
        <v>1.4582697092737899E-2</v>
      </c>
      <c r="AB7305" s="3">
        <v>12</v>
      </c>
      <c r="AC7305" s="3">
        <v>0.26962385955623103</v>
      </c>
      <c r="AD7305" s="3">
        <v>31</v>
      </c>
    </row>
    <row r="7306" spans="1:30" hidden="1" x14ac:dyDescent="0.25">
      <c r="A7306" s="2">
        <v>6</v>
      </c>
      <c r="B7306" s="2">
        <v>2023</v>
      </c>
      <c r="C7306" s="4" t="str">
        <f>INDEX(Index!$B$1:$B$500,MATCH($F7306,Index!$A$1:$A$500,0)
)</f>
        <v>CLE</v>
      </c>
      <c r="D7306" s="4">
        <v>0</v>
      </c>
      <c r="E7306" s="141">
        <f t="shared" si="114"/>
        <v>0.13622251083032599</v>
      </c>
      <c r="F7306" s="3" t="s">
        <v>10</v>
      </c>
      <c r="G7306" s="3">
        <v>9</v>
      </c>
      <c r="H7306" s="125">
        <v>0.13622251083032599</v>
      </c>
      <c r="I7306" s="3">
        <v>9</v>
      </c>
      <c r="J7306" s="3">
        <v>7.3871056680678296E-2</v>
      </c>
      <c r="K7306" s="3">
        <v>44960</v>
      </c>
      <c r="L7306" s="125">
        <v>-0.1567822856244</v>
      </c>
      <c r="M7306" s="3">
        <v>27</v>
      </c>
      <c r="N7306" s="125">
        <v>-0.292916086817127</v>
      </c>
      <c r="O7306" s="3">
        <v>1</v>
      </c>
      <c r="P7306" s="125">
        <v>8.8709637599285402E-5</v>
      </c>
      <c r="Q7306" s="3">
        <v>18</v>
      </c>
      <c r="R7306" s="3">
        <v>-0.192910072190111</v>
      </c>
      <c r="S7306" s="3">
        <v>-0.25950733914038498</v>
      </c>
      <c r="T7306" s="3">
        <v>7.2737897304043803E-3</v>
      </c>
      <c r="U7306" s="3">
        <v>3.7011857829066699</v>
      </c>
      <c r="V7306" s="3">
        <v>10</v>
      </c>
      <c r="W7306" s="3">
        <v>0.131744276100177</v>
      </c>
      <c r="X7306" s="3">
        <v>10</v>
      </c>
      <c r="Y7306" s="3">
        <v>8.2279311070883196E-2</v>
      </c>
      <c r="Z7306" s="3">
        <v>5</v>
      </c>
      <c r="AA7306" s="3">
        <v>-3.3250678831588998E-2</v>
      </c>
      <c r="AB7306" s="3">
        <v>25</v>
      </c>
      <c r="AC7306" s="3">
        <v>0.220404392978861</v>
      </c>
      <c r="AD7306" s="3">
        <v>28</v>
      </c>
    </row>
    <row r="7307" spans="1:30" hidden="1" x14ac:dyDescent="0.25">
      <c r="A7307" s="2">
        <v>6</v>
      </c>
      <c r="B7307" s="2">
        <v>2023</v>
      </c>
      <c r="C7307" s="4" t="str">
        <f>INDEX(Index!$B$1:$B$500,MATCH($F7307,Index!$A$1:$A$500,0)
)</f>
        <v>SEA</v>
      </c>
      <c r="D7307" s="4">
        <v>0</v>
      </c>
      <c r="E7307" s="141">
        <f t="shared" si="114"/>
        <v>0.12760341898512501</v>
      </c>
      <c r="F7307" s="3" t="s">
        <v>30</v>
      </c>
      <c r="G7307" s="3">
        <v>10</v>
      </c>
      <c r="H7307" s="125">
        <v>0.12760341898512501</v>
      </c>
      <c r="I7307" s="3">
        <v>8</v>
      </c>
      <c r="J7307" s="3">
        <v>0.16582774185997801</v>
      </c>
      <c r="K7307" s="3">
        <v>44960</v>
      </c>
      <c r="L7307" s="125">
        <v>9.50950254290166E-2</v>
      </c>
      <c r="M7307" s="3">
        <v>9</v>
      </c>
      <c r="N7307" s="125">
        <v>-1.42432620379867E-2</v>
      </c>
      <c r="O7307" s="3">
        <v>16</v>
      </c>
      <c r="P7307" s="125">
        <v>1.8265131518121799E-2</v>
      </c>
      <c r="Q7307" s="3">
        <v>9</v>
      </c>
      <c r="R7307" s="3">
        <v>0.103482259082332</v>
      </c>
      <c r="S7307" s="3">
        <v>-3.2852240189440302E-2</v>
      </c>
      <c r="T7307" s="3">
        <v>2.9493242588206101E-2</v>
      </c>
      <c r="U7307" s="3">
        <v>4.0274783929130598</v>
      </c>
      <c r="V7307" s="3">
        <v>7</v>
      </c>
      <c r="W7307" s="3">
        <v>0.132479517790898</v>
      </c>
      <c r="X7307" s="3">
        <v>9</v>
      </c>
      <c r="Y7307" s="3">
        <v>-8.1407288205823103E-2</v>
      </c>
      <c r="Z7307" s="3">
        <v>30</v>
      </c>
      <c r="AA7307" s="3">
        <v>8.0107842490065806E-2</v>
      </c>
      <c r="AB7307" s="3">
        <v>3</v>
      </c>
      <c r="AC7307" s="3">
        <v>4.60161690315537E-2</v>
      </c>
      <c r="AD7307" s="3">
        <v>5</v>
      </c>
    </row>
    <row r="7308" spans="1:30" hidden="1" x14ac:dyDescent="0.25">
      <c r="A7308" s="2">
        <v>6</v>
      </c>
      <c r="B7308" s="2">
        <v>2023</v>
      </c>
      <c r="C7308" s="4" t="str">
        <f>INDEX(Index!$B$1:$B$500,MATCH($F7308,Index!$A$1:$A$500,0)
)</f>
        <v>DAL</v>
      </c>
      <c r="D7308" s="4">
        <v>0</v>
      </c>
      <c r="E7308" s="141">
        <f t="shared" si="114"/>
        <v>9.1821880976168405E-2</v>
      </c>
      <c r="F7308" s="3" t="s">
        <v>3</v>
      </c>
      <c r="G7308" s="3">
        <v>11</v>
      </c>
      <c r="H7308" s="125">
        <v>9.1821880976168405E-2</v>
      </c>
      <c r="I7308" s="3">
        <v>12</v>
      </c>
      <c r="J7308" s="3">
        <v>0.19484033185482799</v>
      </c>
      <c r="K7308" s="3">
        <v>44961</v>
      </c>
      <c r="L7308" s="125">
        <v>-5.4608911921277203E-2</v>
      </c>
      <c r="M7308" s="3">
        <v>18</v>
      </c>
      <c r="N7308" s="125">
        <v>-0.142841317380898</v>
      </c>
      <c r="O7308" s="3">
        <v>4</v>
      </c>
      <c r="P7308" s="125">
        <v>3.5894755165476601E-3</v>
      </c>
      <c r="Q7308" s="3">
        <v>16</v>
      </c>
      <c r="R7308" s="3">
        <v>7.1679505476419597E-3</v>
      </c>
      <c r="S7308" s="3">
        <v>-0.162408484023079</v>
      </c>
      <c r="T7308" s="3">
        <v>2.5263897284107901E-2</v>
      </c>
      <c r="U7308" s="3">
        <v>3.6456596206221001</v>
      </c>
      <c r="V7308" s="3">
        <v>11</v>
      </c>
      <c r="W7308" s="3">
        <v>8.4795612925319994E-2</v>
      </c>
      <c r="X7308" s="3">
        <v>12</v>
      </c>
      <c r="Y7308" s="3">
        <v>-7.0673701565526797E-2</v>
      </c>
      <c r="Z7308" s="3">
        <v>28</v>
      </c>
      <c r="AA7308" s="3">
        <v>5.0019214327757397E-2</v>
      </c>
      <c r="AB7308" s="3">
        <v>6</v>
      </c>
      <c r="AC7308" s="3">
        <v>0.271241427420986</v>
      </c>
      <c r="AD7308" s="3">
        <v>32</v>
      </c>
    </row>
    <row r="7309" spans="1:30" hidden="1" x14ac:dyDescent="0.25">
      <c r="A7309" s="2">
        <v>6</v>
      </c>
      <c r="B7309" s="2">
        <v>2023</v>
      </c>
      <c r="C7309" s="4" t="str">
        <f>INDEX(Index!$B$1:$B$500,MATCH($F7309,Index!$A$1:$A$500,0)
)</f>
        <v>LAR</v>
      </c>
      <c r="D7309" s="4">
        <v>0</v>
      </c>
      <c r="E7309" s="141">
        <f t="shared" si="114"/>
        <v>8.9813216991657494E-2</v>
      </c>
      <c r="F7309" s="3" t="s">
        <v>41</v>
      </c>
      <c r="G7309" s="3">
        <v>12</v>
      </c>
      <c r="H7309" s="125">
        <v>8.9813216991657494E-2</v>
      </c>
      <c r="I7309" s="3">
        <v>18</v>
      </c>
      <c r="J7309" s="3">
        <v>8.5383408632097396E-2</v>
      </c>
      <c r="K7309" s="3">
        <v>44988</v>
      </c>
      <c r="L7309" s="125">
        <v>0.154860346655572</v>
      </c>
      <c r="M7309" s="3">
        <v>5</v>
      </c>
      <c r="N7309" s="125">
        <v>1.5682668128206598E-2</v>
      </c>
      <c r="O7309" s="3">
        <v>18</v>
      </c>
      <c r="P7309" s="125">
        <v>-4.93644615357079E-2</v>
      </c>
      <c r="Q7309" s="3">
        <v>31</v>
      </c>
      <c r="R7309" s="3">
        <v>0.17489130708079101</v>
      </c>
      <c r="S7309" s="3">
        <v>6.0787684047797497E-2</v>
      </c>
      <c r="T7309" s="3">
        <v>-2.8720214400896098E-2</v>
      </c>
      <c r="U7309" s="3">
        <v>3.4782856893244198</v>
      </c>
      <c r="V7309" s="3">
        <v>13</v>
      </c>
      <c r="W7309" s="3">
        <v>8.8004407796289194E-2</v>
      </c>
      <c r="X7309" s="3">
        <v>11</v>
      </c>
      <c r="Y7309" s="3">
        <v>7.7922501966708496E-2</v>
      </c>
      <c r="Z7309" s="3">
        <v>6</v>
      </c>
      <c r="AA7309" s="3">
        <v>1.74513718697803E-2</v>
      </c>
      <c r="AB7309" s="3">
        <v>11</v>
      </c>
      <c r="AC7309" s="3">
        <v>9.6307567315189802E-2</v>
      </c>
      <c r="AD7309" s="3">
        <v>13</v>
      </c>
    </row>
    <row r="7310" spans="1:30" hidden="1" x14ac:dyDescent="0.25">
      <c r="A7310" s="2">
        <v>6</v>
      </c>
      <c r="B7310" s="2">
        <v>2023</v>
      </c>
      <c r="C7310" s="4" t="str">
        <f>INDEX(Index!$B$1:$B$500,MATCH($F7310,Index!$A$1:$A$500,0)
)</f>
        <v>NO</v>
      </c>
      <c r="D7310" s="4">
        <v>0</v>
      </c>
      <c r="E7310" s="141">
        <f t="shared" si="114"/>
        <v>6.8121744867942202E-2</v>
      </c>
      <c r="F7310" s="3" t="s">
        <v>27</v>
      </c>
      <c r="G7310" s="3">
        <v>13</v>
      </c>
      <c r="H7310" s="125">
        <v>6.8121744867942202E-2</v>
      </c>
      <c r="I7310" s="3">
        <v>10</v>
      </c>
      <c r="J7310" s="3">
        <v>0.10746195179057499</v>
      </c>
      <c r="K7310" s="3">
        <v>44988</v>
      </c>
      <c r="L7310" s="125">
        <v>-6.2437564977233698E-2</v>
      </c>
      <c r="M7310" s="3">
        <v>20</v>
      </c>
      <c r="N7310" s="125">
        <v>-0.110176820038717</v>
      </c>
      <c r="O7310" s="3">
        <v>7</v>
      </c>
      <c r="P7310" s="125">
        <v>2.03824898064589E-2</v>
      </c>
      <c r="Q7310" s="3">
        <v>8</v>
      </c>
      <c r="R7310" s="3">
        <v>-4.6310562739178503E-2</v>
      </c>
      <c r="S7310" s="3">
        <v>-0.11511289249290201</v>
      </c>
      <c r="T7310" s="3">
        <v>3.8659622036852297E-2</v>
      </c>
      <c r="U7310" s="3">
        <v>3.5721091019097</v>
      </c>
      <c r="V7310" s="3">
        <v>12</v>
      </c>
      <c r="W7310" s="3">
        <v>6.8526835385005203E-2</v>
      </c>
      <c r="X7310" s="3">
        <v>13</v>
      </c>
      <c r="Y7310" s="3">
        <v>-0.12766408949878999</v>
      </c>
      <c r="Z7310" s="3">
        <v>31</v>
      </c>
      <c r="AA7310" s="3">
        <v>-7.7184472594458695E-2</v>
      </c>
      <c r="AB7310" s="3">
        <v>30</v>
      </c>
      <c r="AC7310" s="3">
        <v>0.116657031112331</v>
      </c>
      <c r="AD7310" s="3">
        <v>17</v>
      </c>
    </row>
    <row r="7311" spans="1:30" hidden="1" x14ac:dyDescent="0.25">
      <c r="A7311" s="2">
        <v>6</v>
      </c>
      <c r="B7311" s="2">
        <v>2023</v>
      </c>
      <c r="C7311" s="4" t="str">
        <f>INDEX(Index!$B$1:$B$500,MATCH($F7311,Index!$A$1:$A$500,0)
)</f>
        <v>LAC</v>
      </c>
      <c r="D7311" s="4">
        <v>0</v>
      </c>
      <c r="E7311" s="141">
        <f t="shared" si="114"/>
        <v>2.7727552523063401E-2</v>
      </c>
      <c r="F7311" s="3" t="s">
        <v>28</v>
      </c>
      <c r="G7311" s="3">
        <v>14</v>
      </c>
      <c r="H7311" s="125">
        <v>2.7727552523063401E-2</v>
      </c>
      <c r="I7311" s="3">
        <v>13</v>
      </c>
      <c r="J7311" s="3">
        <v>5.4259506145625802E-2</v>
      </c>
      <c r="K7311" s="3">
        <v>44987</v>
      </c>
      <c r="L7311" s="125">
        <v>0.126849850955008</v>
      </c>
      <c r="M7311" s="3">
        <v>8</v>
      </c>
      <c r="N7311" s="125">
        <v>6.8583008946320204E-2</v>
      </c>
      <c r="O7311" s="3">
        <v>26</v>
      </c>
      <c r="P7311" s="125">
        <v>-3.0539289485624399E-2</v>
      </c>
      <c r="Q7311" s="3">
        <v>27</v>
      </c>
      <c r="R7311" s="3">
        <v>0.15448217075110099</v>
      </c>
      <c r="S7311" s="3">
        <v>8.89104299316191E-2</v>
      </c>
      <c r="T7311" s="3">
        <v>-1.1312234673856E-2</v>
      </c>
      <c r="U7311" s="3">
        <v>3.38019978593708</v>
      </c>
      <c r="V7311" s="3">
        <v>14</v>
      </c>
      <c r="W7311" s="3">
        <v>2.9877581461834599E-2</v>
      </c>
      <c r="X7311" s="3">
        <v>14</v>
      </c>
      <c r="Y7311" s="3">
        <v>8.2033104494449605E-3</v>
      </c>
      <c r="Z7311" s="3">
        <v>14</v>
      </c>
      <c r="AA7311" s="3">
        <v>7.4922543347521403E-3</v>
      </c>
      <c r="AB7311" s="3">
        <v>15</v>
      </c>
      <c r="AC7311" s="3">
        <v>2.2029806193684699E-2</v>
      </c>
      <c r="AD7311" s="3">
        <v>2</v>
      </c>
    </row>
    <row r="7312" spans="1:30" hidden="1" x14ac:dyDescent="0.25">
      <c r="A7312" s="2">
        <v>6</v>
      </c>
      <c r="B7312" s="2">
        <v>2023</v>
      </c>
      <c r="C7312" s="4" t="str">
        <f>INDEX(Index!$B$1:$B$500,MATCH($F7312,Index!$A$1:$A$500,0)
)</f>
        <v>TB</v>
      </c>
      <c r="D7312" s="4">
        <v>0</v>
      </c>
      <c r="E7312" s="141">
        <f t="shared" si="114"/>
        <v>-1.4037975065940901E-3</v>
      </c>
      <c r="F7312" s="3" t="s">
        <v>38</v>
      </c>
      <c r="G7312" s="3">
        <v>15</v>
      </c>
      <c r="H7312" s="125">
        <v>-1.4037975065940901E-3</v>
      </c>
      <c r="I7312" s="3">
        <v>14</v>
      </c>
      <c r="J7312" s="3">
        <v>-3.82568328946341E-2</v>
      </c>
      <c r="K7312" s="3">
        <v>44960</v>
      </c>
      <c r="L7312" s="125">
        <v>-5.6814964547047903E-2</v>
      </c>
      <c r="M7312" s="3">
        <v>19</v>
      </c>
      <c r="N7312" s="125">
        <v>-8.7485241618892304E-2</v>
      </c>
      <c r="O7312" s="3">
        <v>10</v>
      </c>
      <c r="P7312" s="125">
        <v>-3.20740745784385E-2</v>
      </c>
      <c r="Q7312" s="3">
        <v>28</v>
      </c>
      <c r="R7312" s="3">
        <v>-5.7209455004055498E-2</v>
      </c>
      <c r="S7312" s="3">
        <v>-3.09165800915654E-2</v>
      </c>
      <c r="T7312" s="3">
        <v>-1.1963957982144001E-2</v>
      </c>
      <c r="U7312" s="3">
        <v>3.0721793979709902</v>
      </c>
      <c r="V7312" s="3">
        <v>15</v>
      </c>
      <c r="W7312" s="3">
        <v>7.5881743899983103E-6</v>
      </c>
      <c r="X7312" s="3">
        <v>15</v>
      </c>
      <c r="Y7312" s="3">
        <v>7.26166794945695E-2</v>
      </c>
      <c r="Z7312" s="3">
        <v>7</v>
      </c>
      <c r="AA7312" s="3">
        <v>-2.1566204047853199E-2</v>
      </c>
      <c r="AB7312" s="3">
        <v>22</v>
      </c>
      <c r="AC7312" s="3">
        <v>0.16402697298998001</v>
      </c>
      <c r="AD7312" s="3">
        <v>23</v>
      </c>
    </row>
    <row r="7313" spans="1:30" hidden="1" x14ac:dyDescent="0.25">
      <c r="A7313" s="2">
        <v>6</v>
      </c>
      <c r="B7313" s="2">
        <v>2023</v>
      </c>
      <c r="C7313" s="4" t="str">
        <f>INDEX(Index!$B$1:$B$500,MATCH($F7313,Index!$A$1:$A$500,0)
)</f>
        <v>MIN</v>
      </c>
      <c r="D7313" s="4">
        <v>0</v>
      </c>
      <c r="E7313" s="141">
        <f t="shared" si="114"/>
        <v>-5.7763696902996698E-3</v>
      </c>
      <c r="F7313" s="3" t="s">
        <v>46</v>
      </c>
      <c r="G7313" s="3">
        <v>16</v>
      </c>
      <c r="H7313" s="125">
        <v>-5.7763696902996698E-3</v>
      </c>
      <c r="I7313" s="3">
        <v>17</v>
      </c>
      <c r="J7313" s="3">
        <v>-8.5586295806793902E-2</v>
      </c>
      <c r="K7313" s="3">
        <v>45018</v>
      </c>
      <c r="L7313" s="125">
        <v>-1.2471424315507001E-2</v>
      </c>
      <c r="M7313" s="3">
        <v>15</v>
      </c>
      <c r="N7313" s="125">
        <v>-1.4346666309122701E-2</v>
      </c>
      <c r="O7313" s="3">
        <v>15</v>
      </c>
      <c r="P7313" s="125">
        <v>-7.6516116839153697E-3</v>
      </c>
      <c r="Q7313" s="3">
        <v>23</v>
      </c>
      <c r="R7313" s="3">
        <v>-4.6257929348075398E-2</v>
      </c>
      <c r="S7313" s="3">
        <v>4.1305956931420501E-2</v>
      </c>
      <c r="T7313" s="3">
        <v>1.9775904727020099E-3</v>
      </c>
      <c r="U7313" s="3">
        <v>2.3387335822170998</v>
      </c>
      <c r="V7313" s="3">
        <v>23</v>
      </c>
      <c r="W7313" s="3">
        <v>-5.0594491127684601E-3</v>
      </c>
      <c r="X7313" s="3">
        <v>17</v>
      </c>
      <c r="Y7313" s="3">
        <v>-2.1265223589851601E-2</v>
      </c>
      <c r="Z7313" s="3">
        <v>18</v>
      </c>
      <c r="AA7313" s="3">
        <v>1.46056864884468E-3</v>
      </c>
      <c r="AB7313" s="3">
        <v>17</v>
      </c>
      <c r="AC7313" s="3">
        <v>4.1131826878889902E-2</v>
      </c>
      <c r="AD7313" s="3">
        <v>4</v>
      </c>
    </row>
    <row r="7314" spans="1:30" hidden="1" x14ac:dyDescent="0.25">
      <c r="A7314" s="2">
        <v>6</v>
      </c>
      <c r="B7314" s="2">
        <v>2023</v>
      </c>
      <c r="C7314" s="4" t="str">
        <f>INDEX(Index!$B$1:$B$500,MATCH($F7314,Index!$A$1:$A$500,0)
)</f>
        <v>HOU</v>
      </c>
      <c r="D7314" s="4">
        <v>0</v>
      </c>
      <c r="E7314" s="141">
        <f t="shared" si="114"/>
        <v>-6.0070654330746003E-3</v>
      </c>
      <c r="F7314" s="3" t="s">
        <v>49</v>
      </c>
      <c r="G7314" s="3">
        <v>17</v>
      </c>
      <c r="H7314" s="125">
        <v>-6.0070654330746003E-3</v>
      </c>
      <c r="I7314" s="3">
        <v>16</v>
      </c>
      <c r="J7314" s="3">
        <v>-8.7623403084415297E-3</v>
      </c>
      <c r="K7314" s="3">
        <v>44988</v>
      </c>
      <c r="L7314" s="125">
        <v>3.44975367014256E-2</v>
      </c>
      <c r="M7314" s="3">
        <v>11</v>
      </c>
      <c r="N7314" s="125">
        <v>6.7502872961634902E-2</v>
      </c>
      <c r="O7314" s="3">
        <v>25</v>
      </c>
      <c r="P7314" s="125">
        <v>2.6998270827134699E-2</v>
      </c>
      <c r="Q7314" s="3">
        <v>5</v>
      </c>
      <c r="R7314" s="3">
        <v>4.6813396634514696E-3</v>
      </c>
      <c r="S7314" s="3">
        <v>6.3144266102554802E-2</v>
      </c>
      <c r="T7314" s="3">
        <v>4.9700586130661799E-2</v>
      </c>
      <c r="U7314" s="3">
        <v>2.3606539280786998</v>
      </c>
      <c r="V7314" s="3">
        <v>22</v>
      </c>
      <c r="W7314" s="3">
        <v>-3.9043668416722001E-3</v>
      </c>
      <c r="X7314" s="3">
        <v>16</v>
      </c>
      <c r="Y7314" s="3">
        <v>2.7841162256453798E-2</v>
      </c>
      <c r="Z7314" s="3">
        <v>13</v>
      </c>
      <c r="AA7314" s="3">
        <v>-8.4268488067712199E-2</v>
      </c>
      <c r="AB7314" s="3">
        <v>31</v>
      </c>
      <c r="AC7314" s="3">
        <v>0.18512526714335301</v>
      </c>
      <c r="AD7314" s="3">
        <v>25</v>
      </c>
    </row>
    <row r="7315" spans="1:30" hidden="1" x14ac:dyDescent="0.25">
      <c r="A7315" s="2">
        <v>6</v>
      </c>
      <c r="B7315" s="2">
        <v>2023</v>
      </c>
      <c r="C7315" s="4" t="str">
        <f>INDEX(Index!$B$1:$B$500,MATCH($F7315,Index!$A$1:$A$500,0)
)</f>
        <v>IND</v>
      </c>
      <c r="D7315" s="4">
        <v>0</v>
      </c>
      <c r="E7315" s="141">
        <f t="shared" si="114"/>
        <v>-1.24931431895524E-2</v>
      </c>
      <c r="F7315" s="3" t="s">
        <v>35</v>
      </c>
      <c r="G7315" s="3">
        <v>18</v>
      </c>
      <c r="H7315" s="125">
        <v>-1.24931431895524E-2</v>
      </c>
      <c r="I7315" s="3">
        <v>15</v>
      </c>
      <c r="J7315" s="3">
        <v>-6.08666774622399E-2</v>
      </c>
      <c r="K7315" s="3">
        <v>44988</v>
      </c>
      <c r="L7315" s="125">
        <v>-4.1025951595317998E-3</v>
      </c>
      <c r="M7315" s="3">
        <v>14</v>
      </c>
      <c r="N7315" s="125">
        <v>1.7770938087651701E-3</v>
      </c>
      <c r="O7315" s="3">
        <v>17</v>
      </c>
      <c r="P7315" s="125">
        <v>-6.61345422125551E-3</v>
      </c>
      <c r="Q7315" s="3">
        <v>22</v>
      </c>
      <c r="R7315" s="3">
        <v>-2.2419424906495702E-2</v>
      </c>
      <c r="S7315" s="3">
        <v>5.13800018615784E-2</v>
      </c>
      <c r="T7315" s="3">
        <v>1.29327493058342E-2</v>
      </c>
      <c r="U7315" s="3">
        <v>2.9007601696307299</v>
      </c>
      <c r="V7315" s="3">
        <v>17</v>
      </c>
      <c r="W7315" s="3">
        <v>-7.5637720616207596E-3</v>
      </c>
      <c r="X7315" s="3">
        <v>18</v>
      </c>
      <c r="Y7315" s="3">
        <v>8.7382291000576207E-2</v>
      </c>
      <c r="Z7315" s="3">
        <v>4</v>
      </c>
      <c r="AA7315" s="3">
        <v>-9.8561085760520806E-2</v>
      </c>
      <c r="AB7315" s="3">
        <v>32</v>
      </c>
      <c r="AC7315" s="3">
        <v>0.121759042513051</v>
      </c>
      <c r="AD7315" s="3">
        <v>18</v>
      </c>
    </row>
    <row r="7316" spans="1:30" hidden="1" x14ac:dyDescent="0.25">
      <c r="A7316" s="2">
        <v>6</v>
      </c>
      <c r="B7316" s="2">
        <v>2023</v>
      </c>
      <c r="C7316" s="4" t="str">
        <f>INDEX(Index!$B$1:$B$500,MATCH($F7316,Index!$A$1:$A$500,0)
)</f>
        <v>NYJ</v>
      </c>
      <c r="D7316" s="4">
        <v>0</v>
      </c>
      <c r="E7316" s="141">
        <f t="shared" si="114"/>
        <v>-5.8050904370029299E-2</v>
      </c>
      <c r="F7316" s="3" t="s">
        <v>9</v>
      </c>
      <c r="G7316" s="3">
        <v>19</v>
      </c>
      <c r="H7316" s="125">
        <v>-5.8050904370029299E-2</v>
      </c>
      <c r="I7316" s="3">
        <v>23</v>
      </c>
      <c r="J7316" s="3">
        <v>-5.5535661920055997E-2</v>
      </c>
      <c r="K7316" s="3">
        <v>44988</v>
      </c>
      <c r="L7316" s="125">
        <v>-0.15334806392035799</v>
      </c>
      <c r="M7316" s="3">
        <v>26</v>
      </c>
      <c r="N7316" s="125">
        <v>-3.2487516600811901E-2</v>
      </c>
      <c r="O7316" s="3">
        <v>12</v>
      </c>
      <c r="P7316" s="125">
        <v>6.2809642949516797E-2</v>
      </c>
      <c r="Q7316" s="3">
        <v>1</v>
      </c>
      <c r="R7316" s="3">
        <v>-0.138006278052929</v>
      </c>
      <c r="S7316" s="3">
        <v>4.2492186287530602E-4</v>
      </c>
      <c r="T7316" s="3">
        <v>8.2895537995748295E-2</v>
      </c>
      <c r="U7316" s="3">
        <v>2.99767165963544</v>
      </c>
      <c r="V7316" s="3">
        <v>16</v>
      </c>
      <c r="W7316" s="3">
        <v>-6.2847839711484402E-2</v>
      </c>
      <c r="X7316" s="3">
        <v>19</v>
      </c>
      <c r="Y7316" s="3">
        <v>6.4848641048213806E-2</v>
      </c>
      <c r="Z7316" s="3">
        <v>9</v>
      </c>
      <c r="AA7316" s="3">
        <v>-1.2062399164884999E-2</v>
      </c>
      <c r="AB7316" s="3">
        <v>21</v>
      </c>
      <c r="AC7316" s="3">
        <v>0.105934088013185</v>
      </c>
      <c r="AD7316" s="3">
        <v>14</v>
      </c>
    </row>
    <row r="7317" spans="1:30" hidden="1" x14ac:dyDescent="0.25">
      <c r="A7317" s="2">
        <v>6</v>
      </c>
      <c r="B7317" s="2">
        <v>2023</v>
      </c>
      <c r="C7317" s="4" t="str">
        <f>INDEX(Index!$B$1:$B$500,MATCH($F7317,Index!$A$1:$A$500,0)
)</f>
        <v>PIT</v>
      </c>
      <c r="D7317" s="4">
        <v>0</v>
      </c>
      <c r="E7317" s="141">
        <f t="shared" si="114"/>
        <v>-8.5847631772997895E-2</v>
      </c>
      <c r="F7317" s="3" t="s">
        <v>32</v>
      </c>
      <c r="G7317" s="3">
        <v>20</v>
      </c>
      <c r="H7317" s="125">
        <v>-8.5847631772997895E-2</v>
      </c>
      <c r="I7317" s="3">
        <v>20</v>
      </c>
      <c r="J7317" s="3">
        <v>-0.106630998177978</v>
      </c>
      <c r="K7317" s="3">
        <v>44960</v>
      </c>
      <c r="L7317" s="125">
        <v>-0.166659687759805</v>
      </c>
      <c r="M7317" s="3">
        <v>28</v>
      </c>
      <c r="N7317" s="125">
        <v>-7.5263391889085193E-2</v>
      </c>
      <c r="O7317" s="3">
        <v>11</v>
      </c>
      <c r="P7317" s="125">
        <v>5.5486640977218497E-3</v>
      </c>
      <c r="Q7317" s="3">
        <v>14</v>
      </c>
      <c r="R7317" s="3">
        <v>-0.20086780248452299</v>
      </c>
      <c r="S7317" s="3">
        <v>-7.4439016116517195E-2</v>
      </c>
      <c r="T7317" s="3">
        <v>1.97977881900273E-2</v>
      </c>
      <c r="U7317" s="3">
        <v>2.8445284180691699</v>
      </c>
      <c r="V7317" s="3">
        <v>18</v>
      </c>
      <c r="W7317" s="3">
        <v>-8.1315323727150099E-2</v>
      </c>
      <c r="X7317" s="3">
        <v>20</v>
      </c>
      <c r="Y7317" s="3">
        <v>0.12085895726090801</v>
      </c>
      <c r="Z7317" s="3">
        <v>2</v>
      </c>
      <c r="AA7317" s="3">
        <v>-3.7213638278408801E-3</v>
      </c>
      <c r="AB7317" s="3">
        <v>19</v>
      </c>
      <c r="AC7317" s="3">
        <v>0.183306891517662</v>
      </c>
      <c r="AD7317" s="3">
        <v>24</v>
      </c>
    </row>
    <row r="7318" spans="1:30" hidden="1" x14ac:dyDescent="0.25">
      <c r="A7318" s="2">
        <v>6</v>
      </c>
      <c r="B7318" s="2">
        <v>2023</v>
      </c>
      <c r="C7318" s="4" t="str">
        <f>INDEX(Index!$B$1:$B$500,MATCH($F7318,Index!$A$1:$A$500,0)
)</f>
        <v>GB</v>
      </c>
      <c r="D7318" s="4">
        <v>0</v>
      </c>
      <c r="E7318" s="141">
        <f t="shared" si="114"/>
        <v>-8.5898065131049001E-2</v>
      </c>
      <c r="F7318" s="3" t="s">
        <v>20</v>
      </c>
      <c r="G7318" s="3">
        <v>21</v>
      </c>
      <c r="H7318" s="125">
        <v>-8.5898065131049001E-2</v>
      </c>
      <c r="I7318" s="3">
        <v>19</v>
      </c>
      <c r="J7318" s="3">
        <v>-4.0745878534720399E-2</v>
      </c>
      <c r="K7318" s="3">
        <v>44987</v>
      </c>
      <c r="L7318" s="125">
        <v>-2.0388893531120101E-2</v>
      </c>
      <c r="M7318" s="3">
        <v>16</v>
      </c>
      <c r="N7318" s="125">
        <v>4.0587629213311598E-2</v>
      </c>
      <c r="O7318" s="3">
        <v>21</v>
      </c>
      <c r="P7318" s="125">
        <v>-2.4921542386617299E-2</v>
      </c>
      <c r="Q7318" s="3">
        <v>26</v>
      </c>
      <c r="R7318" s="3">
        <v>-1.5032805844345999E-2</v>
      </c>
      <c r="S7318" s="3">
        <v>1.1974023777095499E-2</v>
      </c>
      <c r="T7318" s="3">
        <v>-1.3739048913279E-2</v>
      </c>
      <c r="U7318" s="3">
        <v>2.5403134812436798</v>
      </c>
      <c r="V7318" s="3">
        <v>21</v>
      </c>
      <c r="W7318" s="3">
        <v>-9.2049596935502104E-2</v>
      </c>
      <c r="X7318" s="3">
        <v>22</v>
      </c>
      <c r="Y7318" s="3">
        <v>-4.6740423796344598E-2</v>
      </c>
      <c r="Z7318" s="3">
        <v>23</v>
      </c>
      <c r="AA7318" s="3">
        <v>-5.6759232851447398E-2</v>
      </c>
      <c r="AB7318" s="3">
        <v>27</v>
      </c>
      <c r="AC7318" s="3">
        <v>6.9693467861229E-2</v>
      </c>
      <c r="AD7318" s="3">
        <v>9</v>
      </c>
    </row>
    <row r="7319" spans="1:30" hidden="1" x14ac:dyDescent="0.25">
      <c r="A7319" s="2">
        <v>6</v>
      </c>
      <c r="B7319" s="2">
        <v>2023</v>
      </c>
      <c r="C7319" s="4" t="str">
        <f>INDEX(Index!$B$1:$B$500,MATCH($F7319,Index!$A$1:$A$500,0)
)</f>
        <v>CIN</v>
      </c>
      <c r="D7319" s="4">
        <v>0</v>
      </c>
      <c r="E7319" s="141">
        <f t="shared" si="114"/>
        <v>-9.8198002935470693E-2</v>
      </c>
      <c r="F7319" s="3" t="s">
        <v>24</v>
      </c>
      <c r="G7319" s="3">
        <v>22</v>
      </c>
      <c r="H7319" s="125">
        <v>-9.8198002935470693E-2</v>
      </c>
      <c r="I7319" s="3">
        <v>24</v>
      </c>
      <c r="J7319" s="3">
        <v>-0.115793959915344</v>
      </c>
      <c r="K7319" s="3">
        <v>44988</v>
      </c>
      <c r="L7319" s="125">
        <v>-8.8698596274966707E-2</v>
      </c>
      <c r="M7319" s="3">
        <v>23</v>
      </c>
      <c r="N7319" s="125">
        <v>3.4249326049449698E-2</v>
      </c>
      <c r="O7319" s="3">
        <v>20</v>
      </c>
      <c r="P7319" s="125">
        <v>2.47499193889456E-2</v>
      </c>
      <c r="Q7319" s="3">
        <v>6</v>
      </c>
      <c r="R7319" s="3">
        <v>-8.7250967833865697E-2</v>
      </c>
      <c r="S7319" s="3">
        <v>6.4675188514849505E-2</v>
      </c>
      <c r="T7319" s="3">
        <v>3.6132196433370997E-2</v>
      </c>
      <c r="U7319" s="3">
        <v>2.77242924875295</v>
      </c>
      <c r="V7319" s="3">
        <v>19</v>
      </c>
      <c r="W7319" s="3">
        <v>-9.0734463139373805E-2</v>
      </c>
      <c r="X7319" s="3">
        <v>21</v>
      </c>
      <c r="Y7319" s="3">
        <v>5.4884867634623601E-2</v>
      </c>
      <c r="Z7319" s="3">
        <v>12</v>
      </c>
      <c r="AA7319" s="3">
        <v>0.13110367824338301</v>
      </c>
      <c r="AB7319" s="3">
        <v>1</v>
      </c>
      <c r="AC7319" s="3">
        <v>0.15667096016448301</v>
      </c>
      <c r="AD7319" s="3">
        <v>22</v>
      </c>
    </row>
    <row r="7320" spans="1:30" hidden="1" x14ac:dyDescent="0.25">
      <c r="A7320" s="2">
        <v>6</v>
      </c>
      <c r="B7320" s="2">
        <v>2023</v>
      </c>
      <c r="C7320" s="4" t="str">
        <f>INDEX(Index!$B$1:$B$500,MATCH($F7320,Index!$A$1:$A$500,0)
)</f>
        <v>TEN</v>
      </c>
      <c r="D7320" s="4">
        <v>0</v>
      </c>
      <c r="E7320" s="141">
        <f t="shared" si="114"/>
        <v>-0.10268831190276501</v>
      </c>
      <c r="F7320" s="3" t="s">
        <v>45</v>
      </c>
      <c r="G7320" s="3">
        <v>23</v>
      </c>
      <c r="H7320" s="125">
        <v>-0.10268831190276501</v>
      </c>
      <c r="I7320" s="3">
        <v>22</v>
      </c>
      <c r="J7320" s="3">
        <v>-9.9761242863100993E-2</v>
      </c>
      <c r="K7320" s="3">
        <v>45018</v>
      </c>
      <c r="L7320" s="125">
        <v>-8.4971167848239604E-2</v>
      </c>
      <c r="M7320" s="3">
        <v>22</v>
      </c>
      <c r="N7320" s="125">
        <v>1.9745449808028399E-2</v>
      </c>
      <c r="O7320" s="3">
        <v>19</v>
      </c>
      <c r="P7320" s="125">
        <v>2.0283057535021099E-3</v>
      </c>
      <c r="Q7320" s="3">
        <v>17</v>
      </c>
      <c r="R7320" s="3">
        <v>-9.00445330885421E-2</v>
      </c>
      <c r="S7320" s="3">
        <v>2.94323312657482E-2</v>
      </c>
      <c r="T7320" s="3">
        <v>1.97156214911893E-2</v>
      </c>
      <c r="U7320" s="3">
        <v>2.0968017135184298</v>
      </c>
      <c r="V7320" s="3">
        <v>24</v>
      </c>
      <c r="W7320" s="3">
        <v>-9.8852024860336798E-2</v>
      </c>
      <c r="X7320" s="3">
        <v>23</v>
      </c>
      <c r="Y7320" s="3">
        <v>6.2233770981046002E-2</v>
      </c>
      <c r="Z7320" s="3">
        <v>10</v>
      </c>
      <c r="AA7320" s="3">
        <v>3.9222065913073799E-3</v>
      </c>
      <c r="AB7320" s="3">
        <v>16</v>
      </c>
      <c r="AC7320" s="3">
        <v>0.106999058839544</v>
      </c>
      <c r="AD7320" s="3">
        <v>15</v>
      </c>
    </row>
    <row r="7321" spans="1:30" hidden="1" x14ac:dyDescent="0.25">
      <c r="A7321" s="2">
        <v>6</v>
      </c>
      <c r="B7321" s="2">
        <v>2023</v>
      </c>
      <c r="C7321" s="4" t="str">
        <f>INDEX(Index!$B$1:$B$500,MATCH($F7321,Index!$A$1:$A$500,0)
)</f>
        <v>WAS</v>
      </c>
      <c r="D7321" s="4">
        <v>0</v>
      </c>
      <c r="E7321" s="141">
        <f t="shared" si="114"/>
        <v>-0.143117203260829</v>
      </c>
      <c r="F7321" s="3" t="s">
        <v>26</v>
      </c>
      <c r="G7321" s="3">
        <v>24</v>
      </c>
      <c r="H7321" s="125">
        <v>-0.143117203260829</v>
      </c>
      <c r="I7321" s="3">
        <v>26</v>
      </c>
      <c r="J7321" s="3">
        <v>-7.5293268244559897E-2</v>
      </c>
      <c r="K7321" s="3">
        <v>44988</v>
      </c>
      <c r="L7321" s="125">
        <v>-7.3678884826521601E-2</v>
      </c>
      <c r="M7321" s="3">
        <v>21</v>
      </c>
      <c r="N7321" s="125">
        <v>5.4765794774398503E-2</v>
      </c>
      <c r="O7321" s="3">
        <v>22</v>
      </c>
      <c r="P7321" s="125">
        <v>-1.46725236599094E-2</v>
      </c>
      <c r="Q7321" s="3">
        <v>25</v>
      </c>
      <c r="R7321" s="3">
        <v>-3.3792892884602502E-3</v>
      </c>
      <c r="S7321" s="3">
        <v>8.0202171237589201E-2</v>
      </c>
      <c r="T7321" s="3">
        <v>8.2881922814895606E-3</v>
      </c>
      <c r="U7321" s="3">
        <v>2.6662467971722301</v>
      </c>
      <c r="V7321" s="3">
        <v>20</v>
      </c>
      <c r="W7321" s="3">
        <v>-0.14603129488685701</v>
      </c>
      <c r="X7321" s="3">
        <v>24</v>
      </c>
      <c r="Y7321" s="3">
        <v>-6.5994570849501999E-2</v>
      </c>
      <c r="Z7321" s="3">
        <v>27</v>
      </c>
      <c r="AA7321" s="3">
        <v>1.28576420424363E-2</v>
      </c>
      <c r="AB7321" s="3">
        <v>14</v>
      </c>
      <c r="AC7321" s="3">
        <v>0.10756600775559</v>
      </c>
      <c r="AD7321" s="3">
        <v>16</v>
      </c>
    </row>
    <row r="7322" spans="1:30" hidden="1" x14ac:dyDescent="0.25">
      <c r="A7322" s="2">
        <v>6</v>
      </c>
      <c r="B7322" s="2">
        <v>2023</v>
      </c>
      <c r="C7322" s="4" t="str">
        <f>INDEX(Index!$B$1:$B$500,MATCH($F7322,Index!$A$1:$A$500,0)
)</f>
        <v>ARI</v>
      </c>
      <c r="D7322" s="4">
        <v>0</v>
      </c>
      <c r="E7322" s="141">
        <f t="shared" si="114"/>
        <v>-0.17366359288656799</v>
      </c>
      <c r="F7322" s="3" t="s">
        <v>23</v>
      </c>
      <c r="G7322" s="3">
        <v>25</v>
      </c>
      <c r="H7322" s="125">
        <v>-0.17366359288656799</v>
      </c>
      <c r="I7322" s="3">
        <v>21</v>
      </c>
      <c r="J7322" s="3">
        <v>-0.19889582436235101</v>
      </c>
      <c r="K7322" s="3">
        <v>45047</v>
      </c>
      <c r="L7322" s="125">
        <v>2.9334748552543002E-2</v>
      </c>
      <c r="M7322" s="3">
        <v>12</v>
      </c>
      <c r="N7322" s="125">
        <v>0.210884395404909</v>
      </c>
      <c r="O7322" s="3">
        <v>31</v>
      </c>
      <c r="P7322" s="125">
        <v>7.8860539657973194E-3</v>
      </c>
      <c r="Q7322" s="3">
        <v>12</v>
      </c>
      <c r="R7322" s="3">
        <v>-4.7870827138061199E-3</v>
      </c>
      <c r="S7322" s="3">
        <v>0.22035473276539599</v>
      </c>
      <c r="T7322" s="3">
        <v>2.6245991116851001E-2</v>
      </c>
      <c r="U7322" s="3">
        <v>1.32052969634687</v>
      </c>
      <c r="V7322" s="3">
        <v>28</v>
      </c>
      <c r="W7322" s="3">
        <v>-0.17244559913923499</v>
      </c>
      <c r="X7322" s="3">
        <v>25</v>
      </c>
      <c r="Y7322" s="3">
        <v>-9.1633406764957993E-3</v>
      </c>
      <c r="Z7322" s="3">
        <v>16</v>
      </c>
      <c r="AA7322" s="3">
        <v>7.2721334027320797E-2</v>
      </c>
      <c r="AB7322" s="3">
        <v>4</v>
      </c>
      <c r="AC7322" s="3">
        <v>0.198676728971483</v>
      </c>
      <c r="AD7322" s="3">
        <v>26</v>
      </c>
    </row>
    <row r="7323" spans="1:30" hidden="1" x14ac:dyDescent="0.25">
      <c r="A7323" s="2">
        <v>6</v>
      </c>
      <c r="B7323" s="2">
        <v>2023</v>
      </c>
      <c r="C7323" s="4" t="str">
        <f>INDEX(Index!$B$1:$B$500,MATCH($F7323,Index!$A$1:$A$500,0)
)</f>
        <v>ATL</v>
      </c>
      <c r="D7323" s="4">
        <v>0</v>
      </c>
      <c r="E7323" s="141">
        <f t="shared" si="114"/>
        <v>-0.20033293143547201</v>
      </c>
      <c r="F7323" s="3" t="s">
        <v>43</v>
      </c>
      <c r="G7323" s="3">
        <v>26</v>
      </c>
      <c r="H7323" s="125">
        <v>-0.20033293143547201</v>
      </c>
      <c r="I7323" s="3">
        <v>25</v>
      </c>
      <c r="J7323" s="3">
        <v>-0.217521246032508</v>
      </c>
      <c r="K7323" s="3">
        <v>44988</v>
      </c>
      <c r="L7323" s="125">
        <v>-0.109461547213531</v>
      </c>
      <c r="M7323" s="3">
        <v>24</v>
      </c>
      <c r="N7323" s="125">
        <v>5.5670313067048199E-2</v>
      </c>
      <c r="O7323" s="3">
        <v>24</v>
      </c>
      <c r="P7323" s="125">
        <v>-3.5201071154893501E-2</v>
      </c>
      <c r="Q7323" s="3">
        <v>29</v>
      </c>
      <c r="R7323" s="3">
        <v>-0.119004528008336</v>
      </c>
      <c r="S7323" s="3">
        <v>8.1665028771863296E-2</v>
      </c>
      <c r="T7323" s="3">
        <v>-1.6851689252309E-2</v>
      </c>
      <c r="U7323" s="3">
        <v>1.9009659973003801</v>
      </c>
      <c r="V7323" s="3">
        <v>25</v>
      </c>
      <c r="W7323" s="3">
        <v>-0.20544355405335399</v>
      </c>
      <c r="X7323" s="3">
        <v>26</v>
      </c>
      <c r="Y7323" s="3">
        <v>-7.7814239375391097E-3</v>
      </c>
      <c r="Z7323" s="3">
        <v>15</v>
      </c>
      <c r="AA7323" s="3">
        <v>-7.5445177633954405E-2</v>
      </c>
      <c r="AB7323" s="3">
        <v>29</v>
      </c>
      <c r="AC7323" s="3">
        <v>6.0732609953870503E-2</v>
      </c>
      <c r="AD7323" s="3">
        <v>8</v>
      </c>
    </row>
    <row r="7324" spans="1:30" hidden="1" x14ac:dyDescent="0.25">
      <c r="A7324" s="2">
        <v>6</v>
      </c>
      <c r="B7324" s="2">
        <v>2023</v>
      </c>
      <c r="C7324" s="4" t="str">
        <f>INDEX(Index!$B$1:$B$500,MATCH($F7324,Index!$A$1:$A$500,0)
)</f>
        <v>LV</v>
      </c>
      <c r="D7324" s="4">
        <v>0</v>
      </c>
      <c r="E7324" s="141">
        <f t="shared" si="114"/>
        <v>-0.22405116105836101</v>
      </c>
      <c r="F7324" s="3" t="s">
        <v>53</v>
      </c>
      <c r="G7324" s="3">
        <v>27</v>
      </c>
      <c r="H7324" s="125">
        <v>-0.22405116105836101</v>
      </c>
      <c r="I7324" s="3">
        <v>28</v>
      </c>
      <c r="J7324" s="3">
        <v>-0.21480257502856101</v>
      </c>
      <c r="K7324" s="3">
        <v>44988</v>
      </c>
      <c r="L7324" s="125">
        <v>-0.18374592705088999</v>
      </c>
      <c r="M7324" s="3">
        <v>30</v>
      </c>
      <c r="N7324" s="125">
        <v>5.5185711245567398E-2</v>
      </c>
      <c r="O7324" s="3">
        <v>23</v>
      </c>
      <c r="P7324" s="125">
        <v>1.4880477238095701E-2</v>
      </c>
      <c r="Q7324" s="3">
        <v>11</v>
      </c>
      <c r="R7324" s="3">
        <v>-0.18275038359213799</v>
      </c>
      <c r="S7324" s="3">
        <v>6.5818518630720704E-2</v>
      </c>
      <c r="T7324" s="3">
        <v>3.3766327194297001E-2</v>
      </c>
      <c r="U7324" s="3">
        <v>1.8555553725443901</v>
      </c>
      <c r="V7324" s="3">
        <v>26</v>
      </c>
      <c r="W7324" s="3">
        <v>-0.223175062642193</v>
      </c>
      <c r="X7324" s="3">
        <v>27</v>
      </c>
      <c r="Y7324" s="3">
        <v>-5.0582268194878099E-2</v>
      </c>
      <c r="Z7324" s="3">
        <v>24</v>
      </c>
      <c r="AA7324" s="3">
        <v>1.4279078069478601E-2</v>
      </c>
      <c r="AB7324" s="3">
        <v>13</v>
      </c>
      <c r="AC7324" s="3">
        <v>5.6675611363181597E-2</v>
      </c>
      <c r="AD7324" s="3">
        <v>7</v>
      </c>
    </row>
    <row r="7325" spans="1:30" hidden="1" x14ac:dyDescent="0.25">
      <c r="A7325" s="2">
        <v>6</v>
      </c>
      <c r="B7325" s="2">
        <v>2023</v>
      </c>
      <c r="C7325" s="4" t="str">
        <f>INDEX(Index!$B$1:$B$500,MATCH($F7325,Index!$A$1:$A$500,0)
)</f>
        <v>NE</v>
      </c>
      <c r="D7325" s="4">
        <v>0</v>
      </c>
      <c r="E7325" s="141">
        <f t="shared" si="114"/>
        <v>-0.224755328829125</v>
      </c>
      <c r="F7325" s="3" t="s">
        <v>17</v>
      </c>
      <c r="G7325" s="3">
        <v>28</v>
      </c>
      <c r="H7325" s="125">
        <v>-0.224755328829125</v>
      </c>
      <c r="I7325" s="3">
        <v>27</v>
      </c>
      <c r="J7325" s="3">
        <v>-0.30259844253085399</v>
      </c>
      <c r="K7325" s="3">
        <v>45047</v>
      </c>
      <c r="L7325" s="125">
        <v>-0.16675578086010001</v>
      </c>
      <c r="M7325" s="3">
        <v>29</v>
      </c>
      <c r="N7325" s="125">
        <v>-1.5867026802971199E-2</v>
      </c>
      <c r="O7325" s="3">
        <v>14</v>
      </c>
      <c r="P7325" s="125">
        <v>-7.3866574771996402E-2</v>
      </c>
      <c r="Q7325" s="3">
        <v>32</v>
      </c>
      <c r="R7325" s="3">
        <v>-0.203231951793447</v>
      </c>
      <c r="S7325" s="3">
        <v>3.4878082626007098E-2</v>
      </c>
      <c r="T7325" s="3">
        <v>-6.44884081113999E-2</v>
      </c>
      <c r="U7325" s="3">
        <v>1.3765394386233001</v>
      </c>
      <c r="V7325" s="3">
        <v>27</v>
      </c>
      <c r="W7325" s="3">
        <v>-0.23046549190226301</v>
      </c>
      <c r="X7325" s="3">
        <v>28</v>
      </c>
      <c r="Y7325" s="3">
        <v>5.6288311331539699E-2</v>
      </c>
      <c r="Z7325" s="3">
        <v>11</v>
      </c>
      <c r="AA7325" s="3">
        <v>2.6543899304374001E-2</v>
      </c>
      <c r="AB7325" s="3">
        <v>10</v>
      </c>
      <c r="AC7325" s="3">
        <v>0.231761562695845</v>
      </c>
      <c r="AD7325" s="3">
        <v>29</v>
      </c>
    </row>
    <row r="7326" spans="1:30" hidden="1" x14ac:dyDescent="0.25">
      <c r="A7326" s="2">
        <v>6</v>
      </c>
      <c r="B7326" s="2">
        <v>2023</v>
      </c>
      <c r="C7326" s="4" t="str">
        <f>INDEX(Index!$B$1:$B$500,MATCH($F7326,Index!$A$1:$A$500,0)
)</f>
        <v>CHI</v>
      </c>
      <c r="D7326" s="4">
        <v>0</v>
      </c>
      <c r="E7326" s="141">
        <f t="shared" si="114"/>
        <v>-0.26542855846684399</v>
      </c>
      <c r="F7326" s="3" t="s">
        <v>64</v>
      </c>
      <c r="G7326" s="3">
        <v>29</v>
      </c>
      <c r="H7326" s="125">
        <v>-0.26542855846684399</v>
      </c>
      <c r="I7326" s="3">
        <v>29</v>
      </c>
      <c r="J7326" s="3">
        <v>-0.24286542774918099</v>
      </c>
      <c r="K7326" s="3">
        <v>45047</v>
      </c>
      <c r="L7326" s="125">
        <v>-0.127819729280923</v>
      </c>
      <c r="M7326" s="3">
        <v>25</v>
      </c>
      <c r="N7326" s="125">
        <v>0.153511977504453</v>
      </c>
      <c r="O7326" s="3">
        <v>29</v>
      </c>
      <c r="P7326" s="125">
        <v>1.5903148318531402E-2</v>
      </c>
      <c r="Q7326" s="3">
        <v>10</v>
      </c>
      <c r="R7326" s="3">
        <v>-9.6958774384801702E-2</v>
      </c>
      <c r="S7326" s="3">
        <v>0.16750792719041199</v>
      </c>
      <c r="T7326" s="3">
        <v>2.1601273826032202E-2</v>
      </c>
      <c r="U7326" s="3">
        <v>1.2100401859880401</v>
      </c>
      <c r="V7326" s="3">
        <v>30</v>
      </c>
      <c r="W7326" s="3">
        <v>-0.26183533576505502</v>
      </c>
      <c r="X7326" s="3">
        <v>29</v>
      </c>
      <c r="Y7326" s="3">
        <v>-4.5327102851420498E-2</v>
      </c>
      <c r="Z7326" s="3">
        <v>22</v>
      </c>
      <c r="AA7326" s="3">
        <v>-2.4458823589567401E-3</v>
      </c>
      <c r="AB7326" s="3">
        <v>18</v>
      </c>
      <c r="AC7326" s="3">
        <v>0.124103921491399</v>
      </c>
      <c r="AD7326" s="3">
        <v>19</v>
      </c>
    </row>
    <row r="7327" spans="1:30" hidden="1" x14ac:dyDescent="0.25">
      <c r="A7327" s="2">
        <v>6</v>
      </c>
      <c r="B7327" s="2">
        <v>2023</v>
      </c>
      <c r="C7327" s="4" t="str">
        <f>INDEX(Index!$B$1:$B$500,MATCH($F7327,Index!$A$1:$A$500,0)
)</f>
        <v>DEN</v>
      </c>
      <c r="D7327" s="4">
        <v>0</v>
      </c>
      <c r="E7327" s="141">
        <f t="shared" si="114"/>
        <v>-0.31433481797011498</v>
      </c>
      <c r="F7327" s="3" t="s">
        <v>39</v>
      </c>
      <c r="G7327" s="3">
        <v>30</v>
      </c>
      <c r="H7327" s="125">
        <v>-0.31433481797011498</v>
      </c>
      <c r="I7327" s="3">
        <v>30</v>
      </c>
      <c r="J7327" s="3">
        <v>-0.32088510681928001</v>
      </c>
      <c r="K7327" s="3">
        <v>45047</v>
      </c>
      <c r="L7327" s="125">
        <v>-4.6094800345275702E-2</v>
      </c>
      <c r="M7327" s="3">
        <v>17</v>
      </c>
      <c r="N7327" s="125">
        <v>0.303681813817404</v>
      </c>
      <c r="O7327" s="3">
        <v>32</v>
      </c>
      <c r="P7327" s="125">
        <v>3.5441796192564497E-2</v>
      </c>
      <c r="Q7327" s="3">
        <v>2</v>
      </c>
      <c r="R7327" s="3">
        <v>-4.7576869430112502E-2</v>
      </c>
      <c r="S7327" s="3">
        <v>0.33418159117070101</v>
      </c>
      <c r="T7327" s="3">
        <v>6.08733537815331E-2</v>
      </c>
      <c r="U7327" s="3">
        <v>0.76694367279832398</v>
      </c>
      <c r="V7327" s="3">
        <v>31</v>
      </c>
      <c r="W7327" s="3">
        <v>-0.31657038254391101</v>
      </c>
      <c r="X7327" s="3">
        <v>30</v>
      </c>
      <c r="Y7327" s="3">
        <v>-2.1728279463869599E-2</v>
      </c>
      <c r="Z7327" s="3">
        <v>19</v>
      </c>
      <c r="AA7327" s="3">
        <v>6.2850975573352397E-2</v>
      </c>
      <c r="AB7327" s="3">
        <v>5</v>
      </c>
      <c r="AC7327" s="3">
        <v>2.1698515609513799E-2</v>
      </c>
      <c r="AD7327" s="3">
        <v>1</v>
      </c>
    </row>
    <row r="7328" spans="1:30" hidden="1" x14ac:dyDescent="0.25">
      <c r="A7328" s="2">
        <v>6</v>
      </c>
      <c r="B7328" s="2">
        <v>2023</v>
      </c>
      <c r="C7328" s="4" t="str">
        <f>INDEX(Index!$B$1:$B$500,MATCH($F7328,Index!$A$1:$A$500,0)
)</f>
        <v>CAR</v>
      </c>
      <c r="D7328" s="4">
        <v>0</v>
      </c>
      <c r="E7328" s="141">
        <f t="shared" si="114"/>
        <v>-0.34523196819013302</v>
      </c>
      <c r="F7328" s="3" t="s">
        <v>51</v>
      </c>
      <c r="G7328" s="3">
        <v>31</v>
      </c>
      <c r="H7328" s="125">
        <v>-0.34523196819013302</v>
      </c>
      <c r="I7328" s="3">
        <v>31</v>
      </c>
      <c r="J7328" s="3">
        <v>-0.39034345413037802</v>
      </c>
      <c r="K7328" s="3" t="s">
        <v>126</v>
      </c>
      <c r="L7328" s="125">
        <v>-0.19589250042988099</v>
      </c>
      <c r="M7328" s="3">
        <v>31</v>
      </c>
      <c r="N7328" s="125">
        <v>0.155631259864695</v>
      </c>
      <c r="O7328" s="3">
        <v>30</v>
      </c>
      <c r="P7328" s="125">
        <v>6.2917921044425796E-3</v>
      </c>
      <c r="Q7328" s="3">
        <v>13</v>
      </c>
      <c r="R7328" s="3">
        <v>-0.20134675007636399</v>
      </c>
      <c r="S7328" s="3">
        <v>0.21222435011275401</v>
      </c>
      <c r="T7328" s="3">
        <v>2.3227646058739101E-2</v>
      </c>
      <c r="U7328" s="3">
        <v>0</v>
      </c>
      <c r="V7328" s="3">
        <v>32</v>
      </c>
      <c r="W7328" s="3">
        <v>-0.345215955249696</v>
      </c>
      <c r="X7328" s="3">
        <v>31</v>
      </c>
      <c r="Y7328" s="3">
        <v>0.109885860626799</v>
      </c>
      <c r="Z7328" s="3">
        <v>3</v>
      </c>
      <c r="AA7328" s="3">
        <v>-3.3648643040818299E-2</v>
      </c>
      <c r="AB7328" s="3">
        <v>26</v>
      </c>
      <c r="AC7328" s="3">
        <v>2.2562734416218099E-2</v>
      </c>
      <c r="AD7328" s="3">
        <v>3</v>
      </c>
    </row>
    <row r="7329" spans="1:30" hidden="1" x14ac:dyDescent="0.25">
      <c r="A7329" s="2">
        <v>6</v>
      </c>
      <c r="B7329" s="2">
        <v>2023</v>
      </c>
      <c r="C7329" s="4" t="str">
        <f>INDEX(Index!$B$1:$B$500,MATCH($F7329,Index!$A$1:$A$500,0)
)</f>
        <v>NYG</v>
      </c>
      <c r="D7329" s="4">
        <v>0</v>
      </c>
      <c r="E7329" s="141">
        <f t="shared" si="114"/>
        <v>-0.44140847400618299</v>
      </c>
      <c r="F7329" s="3" t="s">
        <v>15</v>
      </c>
      <c r="G7329" s="3">
        <v>32</v>
      </c>
      <c r="H7329" s="125">
        <v>-0.44140847400618299</v>
      </c>
      <c r="I7329" s="3">
        <v>32</v>
      </c>
      <c r="J7329" s="3">
        <v>-0.51405775273705601</v>
      </c>
      <c r="K7329" s="3">
        <v>45047</v>
      </c>
      <c r="L7329" s="125">
        <v>-0.322279768555989</v>
      </c>
      <c r="M7329" s="3">
        <v>32</v>
      </c>
      <c r="N7329" s="125">
        <v>0.10872576856136799</v>
      </c>
      <c r="O7329" s="3">
        <v>28</v>
      </c>
      <c r="P7329" s="125">
        <v>-1.04029368888268E-2</v>
      </c>
      <c r="Q7329" s="3">
        <v>24</v>
      </c>
      <c r="R7329" s="3">
        <v>-0.30570279292000502</v>
      </c>
      <c r="S7329" s="3">
        <v>0.21265968579248601</v>
      </c>
      <c r="T7329" s="3">
        <v>4.3047259754348298E-3</v>
      </c>
      <c r="U7329" s="3">
        <v>1.2182512605871201</v>
      </c>
      <c r="V7329" s="3">
        <v>29</v>
      </c>
      <c r="W7329" s="3">
        <v>-0.433080339305491</v>
      </c>
      <c r="X7329" s="3">
        <v>32</v>
      </c>
      <c r="Y7329" s="3">
        <v>0.192199240197308</v>
      </c>
      <c r="Z7329" s="3">
        <v>1</v>
      </c>
      <c r="AA7329" s="3">
        <v>-2.4807039615671399E-2</v>
      </c>
      <c r="AB7329" s="3">
        <v>23</v>
      </c>
      <c r="AC7329" s="3">
        <v>0.128528485661174</v>
      </c>
      <c r="AD7329" s="3">
        <v>20</v>
      </c>
    </row>
    <row r="7330" spans="1:30" hidden="1" x14ac:dyDescent="0.25">
      <c r="A7330" s="2">
        <v>7</v>
      </c>
      <c r="B7330" s="2">
        <v>2023</v>
      </c>
      <c r="C7330" s="4" t="str">
        <f>INDEX(Index!$B$1:$B$500,MATCH($F7330,Index!$A$1:$A$500,0)
)</f>
        <v>BAL</v>
      </c>
      <c r="D7330" s="4">
        <v>0</v>
      </c>
      <c r="E7330" s="141">
        <f t="shared" si="114"/>
        <v>0.40140774816703401</v>
      </c>
      <c r="F7330" s="3" t="s">
        <v>18</v>
      </c>
      <c r="G7330" s="3">
        <v>1</v>
      </c>
      <c r="H7330" s="125">
        <v>0.40140774816703401</v>
      </c>
      <c r="I7330" s="3">
        <v>6</v>
      </c>
      <c r="J7330" s="3">
        <v>0.32295012436953202</v>
      </c>
      <c r="K7330" s="3">
        <v>44962</v>
      </c>
      <c r="L7330" s="125">
        <v>0.17564441069869799</v>
      </c>
      <c r="M7330" s="3">
        <v>5</v>
      </c>
      <c r="N7330" s="125">
        <v>-0.227822016537744</v>
      </c>
      <c r="O7330" s="3">
        <v>2</v>
      </c>
      <c r="P7330" s="125">
        <v>-2.0586790694078101E-3</v>
      </c>
      <c r="Q7330" s="3">
        <v>18</v>
      </c>
      <c r="R7330" s="3">
        <v>0.12615876076569299</v>
      </c>
      <c r="S7330" s="3">
        <v>-0.196185784476892</v>
      </c>
      <c r="T7330" s="3">
        <v>6.0557912694797099E-4</v>
      </c>
      <c r="U7330" s="3">
        <v>5.4859321862777399</v>
      </c>
      <c r="V7330" s="3">
        <v>3</v>
      </c>
      <c r="W7330" s="3">
        <v>0.405378418213309</v>
      </c>
      <c r="X7330" s="3">
        <v>1</v>
      </c>
      <c r="Y7330" s="3">
        <v>3.2407821861486802E-2</v>
      </c>
      <c r="Z7330" s="3">
        <v>14</v>
      </c>
      <c r="AA7330" s="3">
        <v>6.7921851871057301E-2</v>
      </c>
      <c r="AB7330" s="3">
        <v>4</v>
      </c>
      <c r="AC7330" s="3">
        <v>0.21206168975530201</v>
      </c>
      <c r="AD7330" s="3">
        <v>26</v>
      </c>
    </row>
    <row r="7331" spans="1:30" hidden="1" x14ac:dyDescent="0.25">
      <c r="A7331" s="2">
        <v>7</v>
      </c>
      <c r="B7331" s="2">
        <v>2023</v>
      </c>
      <c r="C7331" s="4" t="str">
        <f>INDEX(Index!$B$1:$B$500,MATCH($F7331,Index!$A$1:$A$500,0)
)</f>
        <v>SF</v>
      </c>
      <c r="D7331" s="4">
        <v>0</v>
      </c>
      <c r="E7331" s="141">
        <f t="shared" si="114"/>
        <v>0.35947895129299401</v>
      </c>
      <c r="F7331" s="3" t="s">
        <v>1</v>
      </c>
      <c r="G7331" s="3">
        <v>2</v>
      </c>
      <c r="H7331" s="125">
        <v>0.35947895129299401</v>
      </c>
      <c r="I7331" s="3">
        <v>1</v>
      </c>
      <c r="J7331" s="3">
        <v>0.36727715465444499</v>
      </c>
      <c r="K7331" s="3">
        <v>44962</v>
      </c>
      <c r="L7331" s="125">
        <v>0.272757893166994</v>
      </c>
      <c r="M7331" s="3">
        <v>2</v>
      </c>
      <c r="N7331" s="125">
        <v>-9.1690901617181103E-2</v>
      </c>
      <c r="O7331" s="3">
        <v>6</v>
      </c>
      <c r="P7331" s="125">
        <v>-4.9698434911808502E-3</v>
      </c>
      <c r="Q7331" s="3">
        <v>20</v>
      </c>
      <c r="R7331" s="3">
        <v>0.27042329492123302</v>
      </c>
      <c r="S7331" s="3">
        <v>-8.7183542638411798E-2</v>
      </c>
      <c r="T7331" s="3">
        <v>9.6703170948002001E-3</v>
      </c>
      <c r="U7331" s="3">
        <v>5.5406999538163602</v>
      </c>
      <c r="V7331" s="3">
        <v>2</v>
      </c>
      <c r="W7331" s="3">
        <v>0.355384680909551</v>
      </c>
      <c r="X7331" s="3">
        <v>2</v>
      </c>
      <c r="Y7331" s="3">
        <v>-5.2031792860091297E-2</v>
      </c>
      <c r="Z7331" s="3">
        <v>22</v>
      </c>
      <c r="AA7331" s="3">
        <v>4.4180018801505898E-2</v>
      </c>
      <c r="AB7331" s="3">
        <v>8</v>
      </c>
      <c r="AC7331" s="3">
        <v>0.118691147352103</v>
      </c>
      <c r="AD7331" s="3">
        <v>15</v>
      </c>
    </row>
    <row r="7332" spans="1:30" hidden="1" x14ac:dyDescent="0.25">
      <c r="A7332" s="2">
        <v>7</v>
      </c>
      <c r="B7332" s="2">
        <v>2023</v>
      </c>
      <c r="C7332" s="4" t="str">
        <f>INDEX(Index!$B$1:$B$500,MATCH($F7332,Index!$A$1:$A$500,0)
)</f>
        <v>KC</v>
      </c>
      <c r="D7332" s="4">
        <v>0</v>
      </c>
      <c r="E7332" s="141">
        <f t="shared" si="114"/>
        <v>0.34951416717825001</v>
      </c>
      <c r="F7332" s="3" t="s">
        <v>5</v>
      </c>
      <c r="G7332" s="3">
        <v>3</v>
      </c>
      <c r="H7332" s="125">
        <v>0.34951416717825001</v>
      </c>
      <c r="I7332" s="3">
        <v>5</v>
      </c>
      <c r="J7332" s="3">
        <v>0.36698499790533801</v>
      </c>
      <c r="K7332" s="3">
        <v>44932</v>
      </c>
      <c r="L7332" s="125">
        <v>0.20347753529547799</v>
      </c>
      <c r="M7332" s="3">
        <v>4</v>
      </c>
      <c r="N7332" s="125">
        <v>-0.103727797493258</v>
      </c>
      <c r="O7332" s="3">
        <v>5</v>
      </c>
      <c r="P7332" s="125">
        <v>4.2308834389515E-2</v>
      </c>
      <c r="Q7332" s="3">
        <v>2</v>
      </c>
      <c r="R7332" s="3">
        <v>0.231027793491906</v>
      </c>
      <c r="S7332" s="3">
        <v>-8.6415866792960899E-2</v>
      </c>
      <c r="T7332" s="3">
        <v>4.9541337620471401E-2</v>
      </c>
      <c r="U7332" s="3">
        <v>5.5930387214974902</v>
      </c>
      <c r="V7332" s="3">
        <v>1</v>
      </c>
      <c r="W7332" s="3">
        <v>0.35318512338288199</v>
      </c>
      <c r="X7332" s="3">
        <v>3</v>
      </c>
      <c r="Y7332" s="3">
        <v>-1.8030493454193299E-2</v>
      </c>
      <c r="Z7332" s="3">
        <v>19</v>
      </c>
      <c r="AA7332" s="3">
        <v>-5.2644739791217497E-2</v>
      </c>
      <c r="AB7332" s="3">
        <v>26</v>
      </c>
      <c r="AC7332" s="3">
        <v>8.0012469028746105E-2</v>
      </c>
      <c r="AD7332" s="3">
        <v>7</v>
      </c>
    </row>
    <row r="7333" spans="1:30" hidden="1" x14ac:dyDescent="0.25">
      <c r="A7333" s="2">
        <v>7</v>
      </c>
      <c r="B7333" s="2">
        <v>2023</v>
      </c>
      <c r="C7333" s="4" t="str">
        <f>INDEX(Index!$B$1:$B$500,MATCH($F7333,Index!$A$1:$A$500,0)
)</f>
        <v>BUF</v>
      </c>
      <c r="D7333" s="4">
        <v>0</v>
      </c>
      <c r="E7333" s="141">
        <f t="shared" si="114"/>
        <v>0.27228990564147698</v>
      </c>
      <c r="F7333" s="3" t="s">
        <v>0</v>
      </c>
      <c r="G7333" s="3">
        <v>4</v>
      </c>
      <c r="H7333" s="125">
        <v>0.27228990564147698</v>
      </c>
      <c r="I7333" s="3">
        <v>3</v>
      </c>
      <c r="J7333" s="3">
        <v>0.31588435095453798</v>
      </c>
      <c r="K7333" s="3">
        <v>44989</v>
      </c>
      <c r="L7333" s="125">
        <v>0.25731365266602402</v>
      </c>
      <c r="M7333" s="3">
        <v>3</v>
      </c>
      <c r="N7333" s="125">
        <v>-3.4328519926441203E-2</v>
      </c>
      <c r="O7333" s="3">
        <v>13</v>
      </c>
      <c r="P7333" s="125">
        <v>-1.9352266950987601E-2</v>
      </c>
      <c r="Q7333" s="3">
        <v>24</v>
      </c>
      <c r="R7333" s="3">
        <v>0.26364152452482598</v>
      </c>
      <c r="S7333" s="3">
        <v>-6.8476650127807806E-2</v>
      </c>
      <c r="T7333" s="3">
        <v>-1.62338236980956E-2</v>
      </c>
      <c r="U7333" s="3">
        <v>4.1365568128685597</v>
      </c>
      <c r="V7333" s="3">
        <v>11</v>
      </c>
      <c r="W7333" s="3">
        <v>0.273704347348389</v>
      </c>
      <c r="X7333" s="3">
        <v>4</v>
      </c>
      <c r="Y7333" s="3">
        <v>-8.7704302607366794E-2</v>
      </c>
      <c r="Z7333" s="3">
        <v>27</v>
      </c>
      <c r="AA7333" s="3">
        <v>2.2042175775881301E-2</v>
      </c>
      <c r="AB7333" s="3">
        <v>10</v>
      </c>
      <c r="AC7333" s="3">
        <v>0.27271427632484302</v>
      </c>
      <c r="AD7333" s="3">
        <v>30</v>
      </c>
    </row>
    <row r="7334" spans="1:30" hidden="1" x14ac:dyDescent="0.25">
      <c r="A7334" s="2">
        <v>7</v>
      </c>
      <c r="B7334" s="2">
        <v>2023</v>
      </c>
      <c r="C7334" s="4" t="str">
        <f>INDEX(Index!$B$1:$B$500,MATCH($F7334,Index!$A$1:$A$500,0)
)</f>
        <v>DET</v>
      </c>
      <c r="D7334" s="4">
        <v>0</v>
      </c>
      <c r="E7334" s="141">
        <f t="shared" si="114"/>
        <v>0.24057390800921499</v>
      </c>
      <c r="F7334" s="3" t="s">
        <v>21</v>
      </c>
      <c r="G7334" s="3">
        <v>5</v>
      </c>
      <c r="H7334" s="125">
        <v>0.24057390800921499</v>
      </c>
      <c r="I7334" s="3">
        <v>2</v>
      </c>
      <c r="J7334" s="3">
        <v>0.21287996343743301</v>
      </c>
      <c r="K7334" s="3">
        <v>44962</v>
      </c>
      <c r="L7334" s="125">
        <v>0.144897735306528</v>
      </c>
      <c r="M7334" s="3">
        <v>6</v>
      </c>
      <c r="N7334" s="125">
        <v>-7.6255324345067405E-2</v>
      </c>
      <c r="O7334" s="3">
        <v>9</v>
      </c>
      <c r="P7334" s="125">
        <v>1.94208483576204E-2</v>
      </c>
      <c r="Q7334" s="3">
        <v>9</v>
      </c>
      <c r="R7334" s="3">
        <v>0.13219408697052101</v>
      </c>
      <c r="S7334" s="3">
        <v>-4.90683687105017E-2</v>
      </c>
      <c r="T7334" s="3">
        <v>3.1617507756411201E-2</v>
      </c>
      <c r="U7334" s="3">
        <v>4.7596918578053904</v>
      </c>
      <c r="V7334" s="3">
        <v>6</v>
      </c>
      <c r="W7334" s="3">
        <v>0.24510653542025801</v>
      </c>
      <c r="X7334" s="3">
        <v>5</v>
      </c>
      <c r="Y7334" s="3">
        <v>1.35644257774003E-2</v>
      </c>
      <c r="Z7334" s="3">
        <v>17</v>
      </c>
      <c r="AA7334" s="3">
        <v>-0.103159327254949</v>
      </c>
      <c r="AB7334" s="3">
        <v>31</v>
      </c>
      <c r="AC7334" s="3">
        <v>0.24096184812081001</v>
      </c>
      <c r="AD7334" s="3">
        <v>29</v>
      </c>
    </row>
    <row r="7335" spans="1:30" hidden="1" x14ac:dyDescent="0.25">
      <c r="A7335" s="2">
        <v>7</v>
      </c>
      <c r="B7335" s="2">
        <v>2023</v>
      </c>
      <c r="C7335" s="4" t="str">
        <f>INDEX(Index!$B$1:$B$500,MATCH($F7335,Index!$A$1:$A$500,0)
)</f>
        <v>MIA</v>
      </c>
      <c r="D7335" s="4">
        <v>0</v>
      </c>
      <c r="E7335" s="141">
        <f t="shared" si="114"/>
        <v>0.23304069842452199</v>
      </c>
      <c r="F7335" s="3" t="s">
        <v>4</v>
      </c>
      <c r="G7335" s="3">
        <v>6</v>
      </c>
      <c r="H7335" s="125">
        <v>0.23304069842452199</v>
      </c>
      <c r="I7335" s="3">
        <v>4</v>
      </c>
      <c r="J7335" s="3">
        <v>0.29946497487165002</v>
      </c>
      <c r="K7335" s="3">
        <v>44962</v>
      </c>
      <c r="L7335" s="125">
        <v>0.32347382910141698</v>
      </c>
      <c r="M7335" s="3">
        <v>1</v>
      </c>
      <c r="N7335" s="125">
        <v>5.8885704687634897E-2</v>
      </c>
      <c r="O7335" s="3">
        <v>24</v>
      </c>
      <c r="P7335" s="125">
        <v>-3.1547425989259803E-2</v>
      </c>
      <c r="Q7335" s="3">
        <v>29</v>
      </c>
      <c r="R7335" s="3">
        <v>0.39478756592061898</v>
      </c>
      <c r="S7335" s="3">
        <v>7.3795291656656201E-2</v>
      </c>
      <c r="T7335" s="3">
        <v>-2.1527299392311801E-2</v>
      </c>
      <c r="U7335" s="3">
        <v>4.84530821181714</v>
      </c>
      <c r="V7335" s="3">
        <v>4</v>
      </c>
      <c r="W7335" s="3">
        <v>0.23159744433580001</v>
      </c>
      <c r="X7335" s="3">
        <v>6</v>
      </c>
      <c r="Y7335" s="3">
        <v>-9.6833820344776597E-2</v>
      </c>
      <c r="Z7335" s="3">
        <v>29</v>
      </c>
      <c r="AA7335" s="3">
        <v>2.90238565801655E-2</v>
      </c>
      <c r="AB7335" s="3">
        <v>9</v>
      </c>
      <c r="AC7335" s="3">
        <v>0.22758807629929401</v>
      </c>
      <c r="AD7335" s="3">
        <v>28</v>
      </c>
    </row>
    <row r="7336" spans="1:30" hidden="1" x14ac:dyDescent="0.25">
      <c r="A7336" s="2">
        <v>7</v>
      </c>
      <c r="B7336" s="2">
        <v>2023</v>
      </c>
      <c r="C7336" s="4" t="str">
        <f>INDEX(Index!$B$1:$B$500,MATCH($F7336,Index!$A$1:$A$500,0)
)</f>
        <v>PHI</v>
      </c>
      <c r="D7336" s="4">
        <v>0</v>
      </c>
      <c r="E7336" s="141">
        <f t="shared" si="114"/>
        <v>0.19305956839865199</v>
      </c>
      <c r="F7336" s="3" t="s">
        <v>7</v>
      </c>
      <c r="G7336" s="3">
        <v>7</v>
      </c>
      <c r="H7336" s="125">
        <v>0.19305956839865199</v>
      </c>
      <c r="I7336" s="3">
        <v>7</v>
      </c>
      <c r="J7336" s="3">
        <v>0.16941679162975501</v>
      </c>
      <c r="K7336" s="3">
        <v>44932</v>
      </c>
      <c r="L7336" s="125">
        <v>0.114840460811364</v>
      </c>
      <c r="M7336" s="3">
        <v>9</v>
      </c>
      <c r="N7336" s="125">
        <v>-5.0687596004352499E-2</v>
      </c>
      <c r="O7336" s="3">
        <v>10</v>
      </c>
      <c r="P7336" s="125">
        <v>2.75315115829355E-2</v>
      </c>
      <c r="Q7336" s="3">
        <v>4</v>
      </c>
      <c r="R7336" s="3">
        <v>0.117874792411122</v>
      </c>
      <c r="S7336" s="3">
        <v>-1.6783229270394499E-2</v>
      </c>
      <c r="T7336" s="3">
        <v>3.4758769948238802E-2</v>
      </c>
      <c r="U7336" s="3">
        <v>4.8046340214216396</v>
      </c>
      <c r="V7336" s="3">
        <v>5</v>
      </c>
      <c r="W7336" s="3">
        <v>0.196270564351225</v>
      </c>
      <c r="X7336" s="3">
        <v>7</v>
      </c>
      <c r="Y7336" s="3">
        <v>-2.8935469369293601E-2</v>
      </c>
      <c r="Z7336" s="3">
        <v>20</v>
      </c>
      <c r="AA7336" s="3">
        <v>1.26349713560821E-2</v>
      </c>
      <c r="AB7336" s="3">
        <v>13</v>
      </c>
      <c r="AC7336" s="3">
        <v>0.104821392329897</v>
      </c>
      <c r="AD7336" s="3">
        <v>12</v>
      </c>
    </row>
    <row r="7337" spans="1:30" hidden="1" x14ac:dyDescent="0.25">
      <c r="A7337" s="2">
        <v>7</v>
      </c>
      <c r="B7337" s="2">
        <v>2023</v>
      </c>
      <c r="C7337" s="4" t="str">
        <f>INDEX(Index!$B$1:$B$500,MATCH($F7337,Index!$A$1:$A$500,0)
)</f>
        <v>JAX</v>
      </c>
      <c r="D7337" s="4">
        <v>0</v>
      </c>
      <c r="E7337" s="141">
        <f t="shared" si="114"/>
        <v>0.19088382654122499</v>
      </c>
      <c r="F7337" s="3" t="s">
        <v>56</v>
      </c>
      <c r="G7337" s="3">
        <v>8</v>
      </c>
      <c r="H7337" s="125">
        <v>0.19088382654122499</v>
      </c>
      <c r="I7337" s="3">
        <v>8</v>
      </c>
      <c r="J7337" s="3">
        <v>0.10257957584369801</v>
      </c>
      <c r="K7337" s="3">
        <v>44962</v>
      </c>
      <c r="L7337" s="125">
        <v>3.523008021363E-2</v>
      </c>
      <c r="M7337" s="3">
        <v>13</v>
      </c>
      <c r="N7337" s="125">
        <v>-0.13043066558076799</v>
      </c>
      <c r="O7337" s="3">
        <v>4</v>
      </c>
      <c r="P7337" s="125">
        <v>2.52230807468273E-2</v>
      </c>
      <c r="Q7337" s="3">
        <v>7</v>
      </c>
      <c r="R7337" s="3">
        <v>-2.9150087604257698E-3</v>
      </c>
      <c r="S7337" s="3">
        <v>-6.1031772779269002E-2</v>
      </c>
      <c r="T7337" s="3">
        <v>4.44628118248548E-2</v>
      </c>
      <c r="U7337" s="3">
        <v>4.6950610551786802</v>
      </c>
      <c r="V7337" s="3">
        <v>7</v>
      </c>
      <c r="W7337" s="3">
        <v>0.18975472772298199</v>
      </c>
      <c r="X7337" s="3">
        <v>8</v>
      </c>
      <c r="Y7337" s="3">
        <v>9.1816977694550106E-2</v>
      </c>
      <c r="Z7337" s="3">
        <v>4</v>
      </c>
      <c r="AA7337" s="3">
        <v>1.3935264830788E-2</v>
      </c>
      <c r="AB7337" s="3">
        <v>12</v>
      </c>
      <c r="AC7337" s="3">
        <v>0.22462566951837101</v>
      </c>
      <c r="AD7337" s="3">
        <v>27</v>
      </c>
    </row>
    <row r="7338" spans="1:30" hidden="1" x14ac:dyDescent="0.25">
      <c r="A7338" s="2">
        <v>7</v>
      </c>
      <c r="B7338" s="2">
        <v>2023</v>
      </c>
      <c r="C7338" s="4" t="str">
        <f>INDEX(Index!$B$1:$B$500,MATCH($F7338,Index!$A$1:$A$500,0)
)</f>
        <v>SEA</v>
      </c>
      <c r="D7338" s="4">
        <v>0</v>
      </c>
      <c r="E7338" s="141">
        <f t="shared" si="114"/>
        <v>0.112305376368392</v>
      </c>
      <c r="F7338" s="3" t="s">
        <v>30</v>
      </c>
      <c r="G7338" s="3">
        <v>9</v>
      </c>
      <c r="H7338" s="125">
        <v>0.112305376368392</v>
      </c>
      <c r="I7338" s="3">
        <v>10</v>
      </c>
      <c r="J7338" s="3">
        <v>0.17066731120324</v>
      </c>
      <c r="K7338" s="3">
        <v>44961</v>
      </c>
      <c r="L7338" s="125">
        <v>7.0233616632182097E-2</v>
      </c>
      <c r="M7338" s="3">
        <v>10</v>
      </c>
      <c r="N7338" s="125">
        <v>-2.62484222279472E-2</v>
      </c>
      <c r="O7338" s="3">
        <v>16</v>
      </c>
      <c r="P7338" s="125">
        <v>1.5823337508263001E-2</v>
      </c>
      <c r="Q7338" s="3">
        <v>11</v>
      </c>
      <c r="R7338" s="3">
        <v>9.2081376339081603E-2</v>
      </c>
      <c r="S7338" s="3">
        <v>-5.5062864486758699E-2</v>
      </c>
      <c r="T7338" s="3">
        <v>2.35230703773999E-2</v>
      </c>
      <c r="U7338" s="3">
        <v>4.5179265195908496</v>
      </c>
      <c r="V7338" s="3">
        <v>8</v>
      </c>
      <c r="W7338" s="3">
        <v>0.114877836011965</v>
      </c>
      <c r="X7338" s="3">
        <v>9</v>
      </c>
      <c r="Y7338" s="3">
        <v>-0.12512478356429799</v>
      </c>
      <c r="Z7338" s="3">
        <v>32</v>
      </c>
      <c r="AA7338" s="3">
        <v>9.0426809057587695E-2</v>
      </c>
      <c r="AB7338" s="3">
        <v>2</v>
      </c>
      <c r="AC7338" s="3">
        <v>3.8571897008377501E-2</v>
      </c>
      <c r="AD7338" s="3">
        <v>4</v>
      </c>
    </row>
    <row r="7339" spans="1:30" hidden="1" x14ac:dyDescent="0.25">
      <c r="A7339" s="2">
        <v>7</v>
      </c>
      <c r="B7339" s="2">
        <v>2023</v>
      </c>
      <c r="C7339" s="4" t="str">
        <f>INDEX(Index!$B$1:$B$500,MATCH($F7339,Index!$A$1:$A$500,0)
)</f>
        <v>DAL</v>
      </c>
      <c r="D7339" s="4">
        <v>0</v>
      </c>
      <c r="E7339" s="141">
        <f t="shared" si="114"/>
        <v>9.4712959896966195E-2</v>
      </c>
      <c r="F7339" s="3" t="s">
        <v>3</v>
      </c>
      <c r="G7339" s="3">
        <v>10</v>
      </c>
      <c r="H7339" s="125">
        <v>9.4712959896966195E-2</v>
      </c>
      <c r="I7339" s="3">
        <v>11</v>
      </c>
      <c r="J7339" s="3">
        <v>0.19887354523088899</v>
      </c>
      <c r="K7339" s="3">
        <v>44961</v>
      </c>
      <c r="L7339" s="125">
        <v>-6.4377405867855106E-2</v>
      </c>
      <c r="M7339" s="3">
        <v>18</v>
      </c>
      <c r="N7339" s="125">
        <v>-0.155204469832154</v>
      </c>
      <c r="O7339" s="3">
        <v>3</v>
      </c>
      <c r="P7339" s="125">
        <v>3.88589593266733E-3</v>
      </c>
      <c r="Q7339" s="3">
        <v>15</v>
      </c>
      <c r="R7339" s="3">
        <v>9.6232189395408505E-4</v>
      </c>
      <c r="S7339" s="3">
        <v>-0.172297572303374</v>
      </c>
      <c r="T7339" s="3">
        <v>2.5613651033560898E-2</v>
      </c>
      <c r="U7339" s="3">
        <v>4.2459858995765902</v>
      </c>
      <c r="V7339" s="3">
        <v>9</v>
      </c>
      <c r="W7339" s="3">
        <v>8.1486383876343604E-2</v>
      </c>
      <c r="X7339" s="3">
        <v>11</v>
      </c>
      <c r="Y7339" s="3">
        <v>-7.04345892424907E-2</v>
      </c>
      <c r="Z7339" s="3">
        <v>24</v>
      </c>
      <c r="AA7339" s="3">
        <v>1.13053713193936E-2</v>
      </c>
      <c r="AB7339" s="3">
        <v>15</v>
      </c>
      <c r="AC7339" s="3">
        <v>0.28467991285623201</v>
      </c>
      <c r="AD7339" s="3">
        <v>31</v>
      </c>
    </row>
    <row r="7340" spans="1:30" hidden="1" x14ac:dyDescent="0.25">
      <c r="A7340" s="2">
        <v>7</v>
      </c>
      <c r="B7340" s="2">
        <v>2023</v>
      </c>
      <c r="C7340" s="4" t="str">
        <f>INDEX(Index!$B$1:$B$500,MATCH($F7340,Index!$A$1:$A$500,0)
)</f>
        <v>CLE</v>
      </c>
      <c r="D7340" s="4">
        <v>0</v>
      </c>
      <c r="E7340" s="141">
        <f t="shared" si="114"/>
        <v>8.9498168843122103E-2</v>
      </c>
      <c r="F7340" s="3" t="s">
        <v>10</v>
      </c>
      <c r="G7340" s="3">
        <v>11</v>
      </c>
      <c r="H7340" s="125">
        <v>8.9498168843122103E-2</v>
      </c>
      <c r="I7340" s="3">
        <v>9</v>
      </c>
      <c r="J7340" s="3">
        <v>4.4912994775228199E-2</v>
      </c>
      <c r="K7340" s="3">
        <v>44961</v>
      </c>
      <c r="L7340" s="125">
        <v>-0.16759710626371199</v>
      </c>
      <c r="M7340" s="3">
        <v>29</v>
      </c>
      <c r="N7340" s="125">
        <v>-0.232131596927658</v>
      </c>
      <c r="O7340" s="3">
        <v>1</v>
      </c>
      <c r="P7340" s="125">
        <v>2.4963678179176101E-2</v>
      </c>
      <c r="Q7340" s="3">
        <v>8</v>
      </c>
      <c r="R7340" s="3">
        <v>-0.20235486353366899</v>
      </c>
      <c r="S7340" s="3">
        <v>-0.21036678467614101</v>
      </c>
      <c r="T7340" s="3">
        <v>3.6901073632756201E-2</v>
      </c>
      <c r="U7340" s="3">
        <v>4.2050755385939</v>
      </c>
      <c r="V7340" s="3">
        <v>10</v>
      </c>
      <c r="W7340" s="3">
        <v>8.4300274529604202E-2</v>
      </c>
      <c r="X7340" s="3">
        <v>10</v>
      </c>
      <c r="Y7340" s="3">
        <v>0.10418946960717</v>
      </c>
      <c r="Z7340" s="3">
        <v>3</v>
      </c>
      <c r="AA7340" s="3">
        <v>-7.7534896507390899E-3</v>
      </c>
      <c r="AB7340" s="3">
        <v>18</v>
      </c>
      <c r="AC7340" s="3">
        <v>0.159837398027392</v>
      </c>
      <c r="AD7340" s="3">
        <v>20</v>
      </c>
    </row>
    <row r="7341" spans="1:30" hidden="1" x14ac:dyDescent="0.25">
      <c r="A7341" s="2">
        <v>7</v>
      </c>
      <c r="B7341" s="2">
        <v>2023</v>
      </c>
      <c r="C7341" s="4" t="str">
        <f>INDEX(Index!$B$1:$B$500,MATCH($F7341,Index!$A$1:$A$500,0)
)</f>
        <v>IND</v>
      </c>
      <c r="D7341" s="4">
        <v>0</v>
      </c>
      <c r="E7341" s="141">
        <f t="shared" si="114"/>
        <v>6.2503053310311293E-2</v>
      </c>
      <c r="F7341" s="3" t="s">
        <v>35</v>
      </c>
      <c r="G7341" s="3">
        <v>12</v>
      </c>
      <c r="H7341" s="125">
        <v>6.2503053310311293E-2</v>
      </c>
      <c r="I7341" s="3">
        <v>18</v>
      </c>
      <c r="J7341" s="3">
        <v>-3.1365927317595299E-2</v>
      </c>
      <c r="K7341" s="3">
        <v>45019</v>
      </c>
      <c r="L7341" s="125">
        <v>4.1903231522819502E-2</v>
      </c>
      <c r="M7341" s="3">
        <v>12</v>
      </c>
      <c r="N7341" s="125">
        <v>-3.2292887332401599E-2</v>
      </c>
      <c r="O7341" s="3">
        <v>14</v>
      </c>
      <c r="P7341" s="125">
        <v>-1.16930655449098E-2</v>
      </c>
      <c r="Q7341" s="3">
        <v>22</v>
      </c>
      <c r="R7341" s="3">
        <v>-2.8764052103825901E-2</v>
      </c>
      <c r="S7341" s="3">
        <v>1.05740080518162E-2</v>
      </c>
      <c r="T7341" s="3">
        <v>7.9721328380468002E-3</v>
      </c>
      <c r="U7341" s="3">
        <v>3.8501629628149101</v>
      </c>
      <c r="V7341" s="3">
        <v>13</v>
      </c>
      <c r="W7341" s="3">
        <v>6.0356013042033599E-2</v>
      </c>
      <c r="X7341" s="3">
        <v>12</v>
      </c>
      <c r="Y7341" s="3">
        <v>0.122248567807744</v>
      </c>
      <c r="Z7341" s="3">
        <v>1</v>
      </c>
      <c r="AA7341" s="3">
        <v>-0.115679036881774</v>
      </c>
      <c r="AB7341" s="3">
        <v>32</v>
      </c>
      <c r="AC7341" s="3">
        <v>0.10811152239975801</v>
      </c>
      <c r="AD7341" s="3">
        <v>13</v>
      </c>
    </row>
    <row r="7342" spans="1:30" hidden="1" x14ac:dyDescent="0.25">
      <c r="A7342" s="2">
        <v>7</v>
      </c>
      <c r="B7342" s="2">
        <v>2023</v>
      </c>
      <c r="C7342" s="4" t="str">
        <f>INDEX(Index!$B$1:$B$500,MATCH($F7342,Index!$A$1:$A$500,0)
)</f>
        <v>LAR</v>
      </c>
      <c r="D7342" s="4">
        <v>0</v>
      </c>
      <c r="E7342" s="141">
        <f t="shared" si="114"/>
        <v>4.21743886659749E-2</v>
      </c>
      <c r="F7342" s="3" t="s">
        <v>41</v>
      </c>
      <c r="G7342" s="3">
        <v>13</v>
      </c>
      <c r="H7342" s="125">
        <v>4.21743886659749E-2</v>
      </c>
      <c r="I7342" s="3">
        <v>12</v>
      </c>
      <c r="J7342" s="3">
        <v>3.0086687451914298E-2</v>
      </c>
      <c r="K7342" s="3">
        <v>45019</v>
      </c>
      <c r="L7342" s="125">
        <v>0.14104071322279099</v>
      </c>
      <c r="M7342" s="3">
        <v>7</v>
      </c>
      <c r="N7342" s="125">
        <v>4.0730882086971697E-2</v>
      </c>
      <c r="O7342" s="3">
        <v>20</v>
      </c>
      <c r="P7342" s="125">
        <v>-5.8135442469844298E-2</v>
      </c>
      <c r="Q7342" s="3">
        <v>32</v>
      </c>
      <c r="R7342" s="3">
        <v>0.14677987613696999</v>
      </c>
      <c r="S7342" s="3">
        <v>7.8149546709403106E-2</v>
      </c>
      <c r="T7342" s="3">
        <v>-3.85436419756525E-2</v>
      </c>
      <c r="U7342" s="3">
        <v>3.4684056606434499</v>
      </c>
      <c r="V7342" s="3">
        <v>16</v>
      </c>
      <c r="W7342" s="3">
        <v>3.9031056996683897E-2</v>
      </c>
      <c r="X7342" s="3">
        <v>14</v>
      </c>
      <c r="Y7342" s="3">
        <v>5.7565537961703099E-2</v>
      </c>
      <c r="Z7342" s="3">
        <v>11</v>
      </c>
      <c r="AA7342" s="3">
        <v>1.17677169438174E-2</v>
      </c>
      <c r="AB7342" s="3">
        <v>14</v>
      </c>
      <c r="AC7342" s="3">
        <v>0.103603113761996</v>
      </c>
      <c r="AD7342" s="3">
        <v>11</v>
      </c>
    </row>
    <row r="7343" spans="1:30" hidden="1" x14ac:dyDescent="0.25">
      <c r="A7343" s="2">
        <v>7</v>
      </c>
      <c r="B7343" s="2">
        <v>2023</v>
      </c>
      <c r="C7343" s="4" t="str">
        <f>INDEX(Index!$B$1:$B$500,MATCH($F7343,Index!$A$1:$A$500,0)
)</f>
        <v>HOU</v>
      </c>
      <c r="D7343" s="4">
        <v>0</v>
      </c>
      <c r="E7343" s="141">
        <f t="shared" si="114"/>
        <v>3.2532557995078801E-2</v>
      </c>
      <c r="F7343" s="3" t="s">
        <v>49</v>
      </c>
      <c r="G7343" s="3">
        <v>14</v>
      </c>
      <c r="H7343" s="125">
        <v>3.2532557995078801E-2</v>
      </c>
      <c r="I7343" s="3">
        <v>17</v>
      </c>
      <c r="J7343" s="3">
        <v>-6.6299681682898603E-3</v>
      </c>
      <c r="K7343" s="3">
        <v>44988</v>
      </c>
      <c r="L7343" s="125">
        <v>4.7427215264445703E-2</v>
      </c>
      <c r="M7343" s="3">
        <v>11</v>
      </c>
      <c r="N7343" s="125">
        <v>4.1416598224201802E-2</v>
      </c>
      <c r="O7343" s="3">
        <v>21</v>
      </c>
      <c r="P7343" s="125">
        <v>2.6521940954834899E-2</v>
      </c>
      <c r="Q7343" s="3">
        <v>6</v>
      </c>
      <c r="R7343" s="3">
        <v>-1.3024349750992599E-3</v>
      </c>
      <c r="S7343" s="3">
        <v>5.4658456118219297E-2</v>
      </c>
      <c r="T7343" s="3">
        <v>4.9330922925028699E-2</v>
      </c>
      <c r="U7343" s="3">
        <v>2.9230618781565298</v>
      </c>
      <c r="V7343" s="3">
        <v>21</v>
      </c>
      <c r="W7343" s="3">
        <v>4.2174713736568697E-2</v>
      </c>
      <c r="X7343" s="3">
        <v>13</v>
      </c>
      <c r="Y7343" s="3">
        <v>8.3301206831244506E-2</v>
      </c>
      <c r="Z7343" s="3">
        <v>6</v>
      </c>
      <c r="AA7343" s="3">
        <v>-8.4564227857804097E-2</v>
      </c>
      <c r="AB7343" s="3">
        <v>28</v>
      </c>
      <c r="AC7343" s="3">
        <v>0.17750597199198501</v>
      </c>
      <c r="AD7343" s="3">
        <v>23</v>
      </c>
    </row>
    <row r="7344" spans="1:30" hidden="1" x14ac:dyDescent="0.25">
      <c r="A7344" s="2">
        <v>7</v>
      </c>
      <c r="B7344" s="2">
        <v>2023</v>
      </c>
      <c r="C7344" s="4" t="str">
        <f>INDEX(Index!$B$1:$B$500,MATCH($F7344,Index!$A$1:$A$500,0)
)</f>
        <v>NO</v>
      </c>
      <c r="D7344" s="4">
        <v>0</v>
      </c>
      <c r="E7344" s="141">
        <f t="shared" si="114"/>
        <v>1.7071642922572301E-2</v>
      </c>
      <c r="F7344" s="3" t="s">
        <v>27</v>
      </c>
      <c r="G7344" s="3">
        <v>15</v>
      </c>
      <c r="H7344" s="125">
        <v>1.7071642922572301E-2</v>
      </c>
      <c r="I7344" s="3">
        <v>13</v>
      </c>
      <c r="J7344" s="3">
        <v>5.7065832006572802E-2</v>
      </c>
      <c r="K7344" s="3">
        <v>45019</v>
      </c>
      <c r="L7344" s="125">
        <v>-8.2303200924494502E-2</v>
      </c>
      <c r="M7344" s="3">
        <v>19</v>
      </c>
      <c r="N7344" s="125">
        <v>-8.1580413996504897E-2</v>
      </c>
      <c r="O7344" s="3">
        <v>7</v>
      </c>
      <c r="P7344" s="125">
        <v>1.7794429850562E-2</v>
      </c>
      <c r="Q7344" s="3">
        <v>10</v>
      </c>
      <c r="R7344" s="3">
        <v>-6.7153501127099197E-2</v>
      </c>
      <c r="S7344" s="3">
        <v>-8.6347209032824598E-2</v>
      </c>
      <c r="T7344" s="3">
        <v>3.78721241008474E-2</v>
      </c>
      <c r="U7344" s="3">
        <v>3.81378004720766</v>
      </c>
      <c r="V7344" s="3">
        <v>14</v>
      </c>
      <c r="W7344" s="3">
        <v>1.5957587126391899E-2</v>
      </c>
      <c r="X7344" s="3">
        <v>15</v>
      </c>
      <c r="Y7344" s="3">
        <v>-8.6228155082397603E-2</v>
      </c>
      <c r="Z7344" s="3">
        <v>26</v>
      </c>
      <c r="AA7344" s="3">
        <v>-9.8036942739928704E-2</v>
      </c>
      <c r="AB7344" s="3">
        <v>30</v>
      </c>
      <c r="AC7344" s="3">
        <v>0.12873433318983801</v>
      </c>
      <c r="AD7344" s="3">
        <v>17</v>
      </c>
    </row>
    <row r="7345" spans="1:30" hidden="1" x14ac:dyDescent="0.25">
      <c r="A7345" s="2">
        <v>7</v>
      </c>
      <c r="B7345" s="2">
        <v>2023</v>
      </c>
      <c r="C7345" s="4" t="str">
        <f>INDEX(Index!$B$1:$B$500,MATCH($F7345,Index!$A$1:$A$500,0)
)</f>
        <v>MIN</v>
      </c>
      <c r="D7345" s="4">
        <v>0</v>
      </c>
      <c r="E7345" s="141">
        <f t="shared" si="114"/>
        <v>6.3076193148427799E-3</v>
      </c>
      <c r="F7345" s="3" t="s">
        <v>46</v>
      </c>
      <c r="G7345" s="3">
        <v>16</v>
      </c>
      <c r="H7345" s="125">
        <v>6.3076193148427799E-3</v>
      </c>
      <c r="I7345" s="3">
        <v>16</v>
      </c>
      <c r="J7345" s="3">
        <v>-8.2272956974360795E-2</v>
      </c>
      <c r="K7345" s="3">
        <v>45019</v>
      </c>
      <c r="L7345" s="125">
        <v>2.54977418501918E-3</v>
      </c>
      <c r="M7345" s="3">
        <v>14</v>
      </c>
      <c r="N7345" s="125">
        <v>-2.9744451632605601E-2</v>
      </c>
      <c r="O7345" s="3">
        <v>15</v>
      </c>
      <c r="P7345" s="125">
        <v>-2.5986606502781999E-2</v>
      </c>
      <c r="Q7345" s="3">
        <v>27</v>
      </c>
      <c r="R7345" s="3">
        <v>-3.0546744333595201E-2</v>
      </c>
      <c r="S7345" s="3">
        <v>3.7346145798024297E-2</v>
      </c>
      <c r="T7345" s="3">
        <v>-1.4380066842741301E-2</v>
      </c>
      <c r="U7345" s="3">
        <v>2.9321101767593101</v>
      </c>
      <c r="V7345" s="3">
        <v>19</v>
      </c>
      <c r="W7345" s="3">
        <v>4.4781162759576403E-3</v>
      </c>
      <c r="X7345" s="3">
        <v>16</v>
      </c>
      <c r="Y7345" s="3">
        <v>3.0645294006971899E-2</v>
      </c>
      <c r="Z7345" s="3">
        <v>15</v>
      </c>
      <c r="AA7345" s="3">
        <v>-8.2676323707883997E-2</v>
      </c>
      <c r="AB7345" s="3">
        <v>27</v>
      </c>
      <c r="AC7345" s="3">
        <v>4.3027516010569401E-2</v>
      </c>
      <c r="AD7345" s="3">
        <v>5</v>
      </c>
    </row>
    <row r="7346" spans="1:30" hidden="1" x14ac:dyDescent="0.25">
      <c r="A7346" s="2">
        <v>7</v>
      </c>
      <c r="B7346" s="2">
        <v>2023</v>
      </c>
      <c r="C7346" s="4" t="str">
        <f>INDEX(Index!$B$1:$B$500,MATCH($F7346,Index!$A$1:$A$500,0)
)</f>
        <v>PIT</v>
      </c>
      <c r="D7346" s="4">
        <v>0</v>
      </c>
      <c r="E7346" s="141">
        <f t="shared" si="114"/>
        <v>-1.8363493457523999E-2</v>
      </c>
      <c r="F7346" s="3" t="s">
        <v>32</v>
      </c>
      <c r="G7346" s="3">
        <v>17</v>
      </c>
      <c r="H7346" s="125">
        <v>-1.8363493457523999E-2</v>
      </c>
      <c r="I7346" s="3">
        <v>20</v>
      </c>
      <c r="J7346" s="3">
        <v>-3.1269309397571901E-2</v>
      </c>
      <c r="K7346" s="3">
        <v>44961</v>
      </c>
      <c r="L7346" s="125">
        <v>-0.110795040139196</v>
      </c>
      <c r="M7346" s="3">
        <v>26</v>
      </c>
      <c r="N7346" s="125">
        <v>-8.0879195806446799E-2</v>
      </c>
      <c r="O7346" s="3">
        <v>8</v>
      </c>
      <c r="P7346" s="125">
        <v>1.1552350875225201E-2</v>
      </c>
      <c r="Q7346" s="3">
        <v>12</v>
      </c>
      <c r="R7346" s="3">
        <v>-0.124825721249104</v>
      </c>
      <c r="S7346" s="3">
        <v>-6.8167680523596799E-2</v>
      </c>
      <c r="T7346" s="3">
        <v>2.5388731327935302E-2</v>
      </c>
      <c r="U7346" s="3">
        <v>3.9035159337477601</v>
      </c>
      <c r="V7346" s="3">
        <v>12</v>
      </c>
      <c r="W7346" s="3">
        <v>-1.17823415925234E-2</v>
      </c>
      <c r="X7346" s="3">
        <v>17</v>
      </c>
      <c r="Y7346" s="3">
        <v>0.107518195142297</v>
      </c>
      <c r="Z7346" s="3">
        <v>2</v>
      </c>
      <c r="AA7346" s="3">
        <v>8.0893103753932206E-3</v>
      </c>
      <c r="AB7346" s="3">
        <v>16</v>
      </c>
      <c r="AC7346" s="3">
        <v>0.19212396674336199</v>
      </c>
      <c r="AD7346" s="3">
        <v>25</v>
      </c>
    </row>
    <row r="7347" spans="1:30" hidden="1" x14ac:dyDescent="0.25">
      <c r="A7347" s="2">
        <v>7</v>
      </c>
      <c r="B7347" s="2">
        <v>2023</v>
      </c>
      <c r="C7347" s="4" t="str">
        <f>INDEX(Index!$B$1:$B$500,MATCH($F7347,Index!$A$1:$A$500,0)
)</f>
        <v>LAC</v>
      </c>
      <c r="D7347" s="4">
        <v>0</v>
      </c>
      <c r="E7347" s="141">
        <f t="shared" si="114"/>
        <v>-2.3774707787229399E-2</v>
      </c>
      <c r="F7347" s="3" t="s">
        <v>28</v>
      </c>
      <c r="G7347" s="3">
        <v>18</v>
      </c>
      <c r="H7347" s="125">
        <v>-2.3774707787229399E-2</v>
      </c>
      <c r="I7347" s="3">
        <v>14</v>
      </c>
      <c r="J7347" s="3">
        <v>-2.9379136436872899E-2</v>
      </c>
      <c r="K7347" s="3">
        <v>45018</v>
      </c>
      <c r="L7347" s="125">
        <v>0.12076374083635701</v>
      </c>
      <c r="M7347" s="3">
        <v>8</v>
      </c>
      <c r="N7347" s="125">
        <v>0.12806936042851599</v>
      </c>
      <c r="O7347" s="3">
        <v>29</v>
      </c>
      <c r="P7347" s="125">
        <v>-1.6469088195070501E-2</v>
      </c>
      <c r="Q7347" s="3">
        <v>23</v>
      </c>
      <c r="R7347" s="3">
        <v>0.12540027678749899</v>
      </c>
      <c r="S7347" s="3">
        <v>0.15265290108156401</v>
      </c>
      <c r="T7347" s="3">
        <v>-2.1265121428079401E-3</v>
      </c>
      <c r="U7347" s="3">
        <v>3.5568113008412801</v>
      </c>
      <c r="V7347" s="3">
        <v>15</v>
      </c>
      <c r="W7347" s="3">
        <v>-2.27262915891864E-2</v>
      </c>
      <c r="X7347" s="3">
        <v>18</v>
      </c>
      <c r="Y7347" s="3">
        <v>5.1992043100785E-2</v>
      </c>
      <c r="Z7347" s="3">
        <v>13</v>
      </c>
      <c r="AA7347" s="3">
        <v>-9.9317900154779499E-3</v>
      </c>
      <c r="AB7347" s="3">
        <v>19</v>
      </c>
      <c r="AC7347" s="3">
        <v>3.2903886332945199E-2</v>
      </c>
      <c r="AD7347" s="3">
        <v>3</v>
      </c>
    </row>
    <row r="7348" spans="1:30" hidden="1" x14ac:dyDescent="0.25">
      <c r="A7348" s="2">
        <v>7</v>
      </c>
      <c r="B7348" s="2">
        <v>2023</v>
      </c>
      <c r="C7348" s="4" t="str">
        <f>INDEX(Index!$B$1:$B$500,MATCH($F7348,Index!$A$1:$A$500,0)
)</f>
        <v>NYJ</v>
      </c>
      <c r="D7348" s="4">
        <v>0</v>
      </c>
      <c r="E7348" s="141">
        <f t="shared" si="114"/>
        <v>-5.89674324387734E-2</v>
      </c>
      <c r="F7348" s="3" t="s">
        <v>9</v>
      </c>
      <c r="G7348" s="3">
        <v>19</v>
      </c>
      <c r="H7348" s="125">
        <v>-5.89674324387734E-2</v>
      </c>
      <c r="I7348" s="3">
        <v>19</v>
      </c>
      <c r="J7348" s="3">
        <v>-6.5719339985332303E-2</v>
      </c>
      <c r="K7348" s="3">
        <v>44988</v>
      </c>
      <c r="L7348" s="125">
        <v>-0.162217196817764</v>
      </c>
      <c r="M7348" s="3">
        <v>28</v>
      </c>
      <c r="N7348" s="125">
        <v>-4.9181633699514199E-2</v>
      </c>
      <c r="O7348" s="3">
        <v>11</v>
      </c>
      <c r="P7348" s="125">
        <v>5.4068130679476398E-2</v>
      </c>
      <c r="Q7348" s="3">
        <v>1</v>
      </c>
      <c r="R7348" s="3">
        <v>-0.14612380093241201</v>
      </c>
      <c r="S7348" s="3">
        <v>-8.7004268959952492E-3</v>
      </c>
      <c r="T7348" s="3">
        <v>7.17040340510844E-2</v>
      </c>
      <c r="U7348" s="3">
        <v>3.4565148479474801</v>
      </c>
      <c r="V7348" s="3">
        <v>17</v>
      </c>
      <c r="W7348" s="3">
        <v>-5.7518759351587997E-2</v>
      </c>
      <c r="X7348" s="3">
        <v>19</v>
      </c>
      <c r="Y7348" s="3">
        <v>7.3948200047012205E-2</v>
      </c>
      <c r="Z7348" s="3">
        <v>9</v>
      </c>
      <c r="AA7348" s="3">
        <v>-2.9595542573320002E-2</v>
      </c>
      <c r="AB7348" s="3">
        <v>21</v>
      </c>
      <c r="AC7348" s="3">
        <v>8.6541324779030496E-2</v>
      </c>
      <c r="AD7348" s="3">
        <v>8</v>
      </c>
    </row>
    <row r="7349" spans="1:30" hidden="1" x14ac:dyDescent="0.25">
      <c r="A7349" s="2">
        <v>7</v>
      </c>
      <c r="B7349" s="2">
        <v>2023</v>
      </c>
      <c r="C7349" s="4" t="str">
        <f>INDEX(Index!$B$1:$B$500,MATCH($F7349,Index!$A$1:$A$500,0)
)</f>
        <v>TB</v>
      </c>
      <c r="D7349" s="4">
        <v>0</v>
      </c>
      <c r="E7349" s="141">
        <f t="shared" si="114"/>
        <v>-8.69753955569669E-2</v>
      </c>
      <c r="F7349" s="3" t="s">
        <v>38</v>
      </c>
      <c r="G7349" s="3">
        <v>20</v>
      </c>
      <c r="H7349" s="125">
        <v>-8.69753955569669E-2</v>
      </c>
      <c r="I7349" s="3">
        <v>15</v>
      </c>
      <c r="J7349" s="3">
        <v>-8.3563270364079997E-2</v>
      </c>
      <c r="K7349" s="3">
        <v>44988</v>
      </c>
      <c r="L7349" s="125">
        <v>-0.102710658415487</v>
      </c>
      <c r="M7349" s="3">
        <v>24</v>
      </c>
      <c r="N7349" s="125">
        <v>-3.7921909609322797E-2</v>
      </c>
      <c r="O7349" s="3">
        <v>12</v>
      </c>
      <c r="P7349" s="125">
        <v>-2.2186646750802699E-2</v>
      </c>
      <c r="Q7349" s="3">
        <v>25</v>
      </c>
      <c r="R7349" s="3">
        <v>-9.3053466434454807E-2</v>
      </c>
      <c r="S7349" s="3">
        <v>-1.3499576886440399E-2</v>
      </c>
      <c r="T7349" s="3">
        <v>-4.0093808160656602E-3</v>
      </c>
      <c r="U7349" s="3">
        <v>2.9265548370278198</v>
      </c>
      <c r="V7349" s="3">
        <v>20</v>
      </c>
      <c r="W7349" s="3">
        <v>-9.4367788121777901E-2</v>
      </c>
      <c r="X7349" s="3">
        <v>22</v>
      </c>
      <c r="Y7349" s="3">
        <v>1.5537930313140901E-2</v>
      </c>
      <c r="Z7349" s="3">
        <v>16</v>
      </c>
      <c r="AA7349" s="3">
        <v>-1.86252204833918E-2</v>
      </c>
      <c r="AB7349" s="3">
        <v>20</v>
      </c>
      <c r="AC7349" s="3">
        <v>0.16691759537874801</v>
      </c>
      <c r="AD7349" s="3">
        <v>21</v>
      </c>
    </row>
    <row r="7350" spans="1:30" hidden="1" x14ac:dyDescent="0.25">
      <c r="A7350" s="2">
        <v>7</v>
      </c>
      <c r="B7350" s="2">
        <v>2023</v>
      </c>
      <c r="C7350" s="4" t="str">
        <f>INDEX(Index!$B$1:$B$500,MATCH($F7350,Index!$A$1:$A$500,0)
)</f>
        <v>CIN</v>
      </c>
      <c r="D7350" s="4">
        <v>0</v>
      </c>
      <c r="E7350" s="141">
        <f t="shared" si="114"/>
        <v>-8.8248899570346401E-2</v>
      </c>
      <c r="F7350" s="3" t="s">
        <v>24</v>
      </c>
      <c r="G7350" s="3">
        <v>21</v>
      </c>
      <c r="H7350" s="125">
        <v>-8.8248899570346401E-2</v>
      </c>
      <c r="I7350" s="3">
        <v>22</v>
      </c>
      <c r="J7350" s="3">
        <v>-0.11166546061065701</v>
      </c>
      <c r="K7350" s="3">
        <v>44988</v>
      </c>
      <c r="L7350" s="125">
        <v>-9.8272518552844607E-2</v>
      </c>
      <c r="M7350" s="3">
        <v>23</v>
      </c>
      <c r="N7350" s="125">
        <v>1.74191366239753E-2</v>
      </c>
      <c r="O7350" s="3">
        <v>19</v>
      </c>
      <c r="P7350" s="125">
        <v>2.7442755606473499E-2</v>
      </c>
      <c r="Q7350" s="3">
        <v>5</v>
      </c>
      <c r="R7350" s="3">
        <v>-9.3368137955168296E-2</v>
      </c>
      <c r="S7350" s="3">
        <v>5.7122355306388498E-2</v>
      </c>
      <c r="T7350" s="3">
        <v>3.88250326508989E-2</v>
      </c>
      <c r="U7350" s="3">
        <v>3.2989873858146099</v>
      </c>
      <c r="V7350" s="3">
        <v>18</v>
      </c>
      <c r="W7350" s="3">
        <v>-8.3860408938614794E-2</v>
      </c>
      <c r="X7350" s="3">
        <v>20</v>
      </c>
      <c r="Y7350" s="3">
        <v>5.5994891555752602E-2</v>
      </c>
      <c r="Z7350" s="3">
        <v>12</v>
      </c>
      <c r="AA7350" s="3">
        <v>0.15706263739720799</v>
      </c>
      <c r="AB7350" s="3">
        <v>1</v>
      </c>
      <c r="AC7350" s="3">
        <v>0.175169739700929</v>
      </c>
      <c r="AD7350" s="3">
        <v>22</v>
      </c>
    </row>
    <row r="7351" spans="1:30" hidden="1" x14ac:dyDescent="0.25">
      <c r="A7351" s="2">
        <v>7</v>
      </c>
      <c r="B7351" s="2">
        <v>2023</v>
      </c>
      <c r="C7351" s="4" t="str">
        <f>INDEX(Index!$B$1:$B$500,MATCH($F7351,Index!$A$1:$A$500,0)
)</f>
        <v>TEN</v>
      </c>
      <c r="D7351" s="4">
        <v>0</v>
      </c>
      <c r="E7351" s="141">
        <f t="shared" si="114"/>
        <v>-9.1640542099450203E-2</v>
      </c>
      <c r="F7351" s="3" t="s">
        <v>45</v>
      </c>
      <c r="G7351" s="3">
        <v>22</v>
      </c>
      <c r="H7351" s="125">
        <v>-9.1640542099450203E-2</v>
      </c>
      <c r="I7351" s="3">
        <v>23</v>
      </c>
      <c r="J7351" s="3">
        <v>-9.6500324695736203E-2</v>
      </c>
      <c r="K7351" s="3">
        <v>45018</v>
      </c>
      <c r="L7351" s="125">
        <v>-9.23574558855976E-2</v>
      </c>
      <c r="M7351" s="3">
        <v>22</v>
      </c>
      <c r="N7351" s="125">
        <v>3.0080609413770999E-3</v>
      </c>
      <c r="O7351" s="3">
        <v>18</v>
      </c>
      <c r="P7351" s="125">
        <v>3.7249747275244901E-3</v>
      </c>
      <c r="Q7351" s="3">
        <v>16</v>
      </c>
      <c r="R7351" s="3">
        <v>-9.7291065597028298E-2</v>
      </c>
      <c r="S7351" s="3">
        <v>2.0781549563919598E-2</v>
      </c>
      <c r="T7351" s="3">
        <v>2.15722904652117E-2</v>
      </c>
      <c r="U7351" s="3">
        <v>2.5264370396693301</v>
      </c>
      <c r="V7351" s="3">
        <v>25</v>
      </c>
      <c r="W7351" s="3">
        <v>-8.7070769834201298E-2</v>
      </c>
      <c r="X7351" s="3">
        <v>21</v>
      </c>
      <c r="Y7351" s="3">
        <v>7.6409500980910705E-2</v>
      </c>
      <c r="Z7351" s="3">
        <v>7</v>
      </c>
      <c r="AA7351" s="3">
        <v>2.0813778768961701E-2</v>
      </c>
      <c r="AB7351" s="3">
        <v>11</v>
      </c>
      <c r="AC7351" s="3">
        <v>0.11620415721717101</v>
      </c>
      <c r="AD7351" s="3">
        <v>14</v>
      </c>
    </row>
    <row r="7352" spans="1:30" hidden="1" x14ac:dyDescent="0.25">
      <c r="A7352" s="2">
        <v>7</v>
      </c>
      <c r="B7352" s="2">
        <v>2023</v>
      </c>
      <c r="C7352" s="4" t="str">
        <f>INDEX(Index!$B$1:$B$500,MATCH($F7352,Index!$A$1:$A$500,0)
)</f>
        <v>NE</v>
      </c>
      <c r="D7352" s="4">
        <v>0</v>
      </c>
      <c r="E7352" s="141">
        <f t="shared" si="114"/>
        <v>-0.12079215323791399</v>
      </c>
      <c r="F7352" s="3" t="s">
        <v>17</v>
      </c>
      <c r="G7352" s="3">
        <v>23</v>
      </c>
      <c r="H7352" s="125">
        <v>-0.12079215323791399</v>
      </c>
      <c r="I7352" s="3">
        <v>28</v>
      </c>
      <c r="J7352" s="3">
        <v>-0.22927775458976801</v>
      </c>
      <c r="K7352" s="3">
        <v>45048</v>
      </c>
      <c r="L7352" s="125">
        <v>-8.8235400158334296E-2</v>
      </c>
      <c r="M7352" s="3">
        <v>20</v>
      </c>
      <c r="N7352" s="125">
        <v>-1.4055490084979199E-2</v>
      </c>
      <c r="O7352" s="3">
        <v>17</v>
      </c>
      <c r="P7352" s="125">
        <v>-4.66122431645591E-2</v>
      </c>
      <c r="Q7352" s="3">
        <v>31</v>
      </c>
      <c r="R7352" s="3">
        <v>-0.14037748715045101</v>
      </c>
      <c r="S7352" s="3">
        <v>4.8689713735755202E-2</v>
      </c>
      <c r="T7352" s="3">
        <v>-4.0210553703562302E-2</v>
      </c>
      <c r="U7352" s="3">
        <v>2.6513990120662401</v>
      </c>
      <c r="V7352" s="3">
        <v>24</v>
      </c>
      <c r="W7352" s="3">
        <v>-0.123667698151813</v>
      </c>
      <c r="X7352" s="3">
        <v>23</v>
      </c>
      <c r="Y7352" s="3">
        <v>6.7317814104999305E-2</v>
      </c>
      <c r="Z7352" s="3">
        <v>10</v>
      </c>
      <c r="AA7352" s="3">
        <v>-3.3017270107517601E-3</v>
      </c>
      <c r="AB7352" s="3">
        <v>17</v>
      </c>
      <c r="AC7352" s="3">
        <v>0.29843330864835999</v>
      </c>
      <c r="AD7352" s="3">
        <v>32</v>
      </c>
    </row>
    <row r="7353" spans="1:30" hidden="1" x14ac:dyDescent="0.25">
      <c r="A7353" s="2">
        <v>7</v>
      </c>
      <c r="B7353" s="2">
        <v>2023</v>
      </c>
      <c r="C7353" s="4" t="str">
        <f>INDEX(Index!$B$1:$B$500,MATCH($F7353,Index!$A$1:$A$500,0)
)</f>
        <v>ATL</v>
      </c>
      <c r="D7353" s="4">
        <v>0</v>
      </c>
      <c r="E7353" s="141">
        <f t="shared" si="114"/>
        <v>-0.153695536496151</v>
      </c>
      <c r="F7353" s="3" t="s">
        <v>43</v>
      </c>
      <c r="G7353" s="3">
        <v>24</v>
      </c>
      <c r="H7353" s="125">
        <v>-0.153695536496151</v>
      </c>
      <c r="I7353" s="3">
        <v>26</v>
      </c>
      <c r="J7353" s="3">
        <v>-0.15341941981999499</v>
      </c>
      <c r="K7353" s="3">
        <v>44989</v>
      </c>
      <c r="L7353" s="125">
        <v>-8.8802735289102694E-2</v>
      </c>
      <c r="M7353" s="3">
        <v>21</v>
      </c>
      <c r="N7353" s="125">
        <v>4.1653736393884103E-2</v>
      </c>
      <c r="O7353" s="3">
        <v>22</v>
      </c>
      <c r="P7353" s="125">
        <v>-2.3239064813164699E-2</v>
      </c>
      <c r="Q7353" s="3">
        <v>26</v>
      </c>
      <c r="R7353" s="3">
        <v>-0.106452173585312</v>
      </c>
      <c r="S7353" s="3">
        <v>4.2151192056742698E-2</v>
      </c>
      <c r="T7353" s="3">
        <v>-4.8160541779405704E-3</v>
      </c>
      <c r="U7353" s="3">
        <v>2.6817616180339998</v>
      </c>
      <c r="V7353" s="3">
        <v>23</v>
      </c>
      <c r="W7353" s="3">
        <v>-0.155071326134813</v>
      </c>
      <c r="X7353" s="3">
        <v>24</v>
      </c>
      <c r="Y7353" s="3">
        <v>-5.2560927569563501E-2</v>
      </c>
      <c r="Z7353" s="3">
        <v>23</v>
      </c>
      <c r="AA7353" s="3">
        <v>-9.2919072771234595E-2</v>
      </c>
      <c r="AB7353" s="3">
        <v>29</v>
      </c>
      <c r="AC7353" s="3">
        <v>9.6484349745404901E-2</v>
      </c>
      <c r="AD7353" s="3">
        <v>9</v>
      </c>
    </row>
    <row r="7354" spans="1:30" hidden="1" x14ac:dyDescent="0.25">
      <c r="A7354" s="2">
        <v>7</v>
      </c>
      <c r="B7354" s="2">
        <v>2023</v>
      </c>
      <c r="C7354" s="4" t="str">
        <f>INDEX(Index!$B$1:$B$500,MATCH($F7354,Index!$A$1:$A$500,0)
)</f>
        <v>GB</v>
      </c>
      <c r="D7354" s="4">
        <v>0</v>
      </c>
      <c r="E7354" s="141">
        <f t="shared" si="114"/>
        <v>-0.160909474012144</v>
      </c>
      <c r="F7354" s="3" t="s">
        <v>20</v>
      </c>
      <c r="G7354" s="3">
        <v>25</v>
      </c>
      <c r="H7354" s="125">
        <v>-0.160909474012144</v>
      </c>
      <c r="I7354" s="3">
        <v>21</v>
      </c>
      <c r="J7354" s="3">
        <v>-6.4996621103188296E-2</v>
      </c>
      <c r="K7354" s="3">
        <v>45018</v>
      </c>
      <c r="L7354" s="125">
        <v>-3.8033250600383199E-2</v>
      </c>
      <c r="M7354" s="3">
        <v>17</v>
      </c>
      <c r="N7354" s="125">
        <v>8.4600442155767799E-2</v>
      </c>
      <c r="O7354" s="3">
        <v>27</v>
      </c>
      <c r="P7354" s="125">
        <v>-3.8275781255993901E-2</v>
      </c>
      <c r="Q7354" s="3">
        <v>30</v>
      </c>
      <c r="R7354" s="3">
        <v>3.8946368092742002E-4</v>
      </c>
      <c r="S7354" s="3">
        <v>4.2231888971552202E-2</v>
      </c>
      <c r="T7354" s="3">
        <v>-2.3154195812563599E-2</v>
      </c>
      <c r="U7354" s="3">
        <v>2.4693279952277698</v>
      </c>
      <c r="V7354" s="3">
        <v>26</v>
      </c>
      <c r="W7354" s="3">
        <v>-0.171786356642807</v>
      </c>
      <c r="X7354" s="3">
        <v>25</v>
      </c>
      <c r="Y7354" s="3">
        <v>-0.10954488291557</v>
      </c>
      <c r="Z7354" s="3">
        <v>31</v>
      </c>
      <c r="AA7354" s="3">
        <v>-3.8345256588086699E-2</v>
      </c>
      <c r="AB7354" s="3">
        <v>25</v>
      </c>
      <c r="AC7354" s="3">
        <v>9.9050144034662696E-2</v>
      </c>
      <c r="AD7354" s="3">
        <v>10</v>
      </c>
    </row>
    <row r="7355" spans="1:30" hidden="1" x14ac:dyDescent="0.25">
      <c r="A7355" s="2">
        <v>7</v>
      </c>
      <c r="B7355" s="2">
        <v>2023</v>
      </c>
      <c r="C7355" s="4" t="str">
        <f>INDEX(Index!$B$1:$B$500,MATCH($F7355,Index!$A$1:$A$500,0)
)</f>
        <v>CHI</v>
      </c>
      <c r="D7355" s="4">
        <v>0</v>
      </c>
      <c r="E7355" s="141">
        <f t="shared" si="114"/>
        <v>-0.21008962027028499</v>
      </c>
      <c r="F7355" s="3" t="s">
        <v>64</v>
      </c>
      <c r="G7355" s="3">
        <v>26</v>
      </c>
      <c r="H7355" s="125">
        <v>-0.21008962027028499</v>
      </c>
      <c r="I7355" s="3">
        <v>29</v>
      </c>
      <c r="J7355" s="3">
        <v>-0.15294750900361001</v>
      </c>
      <c r="K7355" s="3">
        <v>45048</v>
      </c>
      <c r="L7355" s="125">
        <v>-0.10525361038006199</v>
      </c>
      <c r="M7355" s="3">
        <v>25</v>
      </c>
      <c r="N7355" s="125">
        <v>0.116205891122326</v>
      </c>
      <c r="O7355" s="3">
        <v>28</v>
      </c>
      <c r="P7355" s="125">
        <v>1.13698812321021E-2</v>
      </c>
      <c r="Q7355" s="3">
        <v>13</v>
      </c>
      <c r="R7355" s="3">
        <v>-5.8904123808055299E-2</v>
      </c>
      <c r="S7355" s="3">
        <v>0.108770043846612</v>
      </c>
      <c r="T7355" s="3">
        <v>1.4726658651057101E-2</v>
      </c>
      <c r="U7355" s="3">
        <v>1.66020283718908</v>
      </c>
      <c r="V7355" s="3">
        <v>28</v>
      </c>
      <c r="W7355" s="3">
        <v>-0.20115430565984799</v>
      </c>
      <c r="X7355" s="3">
        <v>26</v>
      </c>
      <c r="Y7355" s="3">
        <v>-9.4361255070218406E-2</v>
      </c>
      <c r="Z7355" s="3">
        <v>28</v>
      </c>
      <c r="AA7355" s="3">
        <v>-3.2882616701372498E-2</v>
      </c>
      <c r="AB7355" s="3">
        <v>23</v>
      </c>
      <c r="AC7355" s="3">
        <v>0.12479021998802201</v>
      </c>
      <c r="AD7355" s="3">
        <v>16</v>
      </c>
    </row>
    <row r="7356" spans="1:30" hidden="1" x14ac:dyDescent="0.25">
      <c r="A7356" s="2">
        <v>7</v>
      </c>
      <c r="B7356" s="2">
        <v>2023</v>
      </c>
      <c r="C7356" s="4" t="str">
        <f>INDEX(Index!$B$1:$B$500,MATCH($F7356,Index!$A$1:$A$500,0)
)</f>
        <v>WAS</v>
      </c>
      <c r="D7356" s="4">
        <v>0</v>
      </c>
      <c r="E7356" s="141">
        <f t="shared" si="114"/>
        <v>-0.21733601075674</v>
      </c>
      <c r="F7356" s="3" t="s">
        <v>26</v>
      </c>
      <c r="G7356" s="3">
        <v>27</v>
      </c>
      <c r="H7356" s="125">
        <v>-0.21733601075674</v>
      </c>
      <c r="I7356" s="3">
        <v>24</v>
      </c>
      <c r="J7356" s="3">
        <v>-0.138424683810841</v>
      </c>
      <c r="K7356" s="3">
        <v>45019</v>
      </c>
      <c r="L7356" s="125">
        <v>-0.14269807160600501</v>
      </c>
      <c r="M7356" s="3">
        <v>27</v>
      </c>
      <c r="N7356" s="125">
        <v>6.8691225008445697E-2</v>
      </c>
      <c r="O7356" s="3">
        <v>26</v>
      </c>
      <c r="P7356" s="125">
        <v>-5.9467141422898002E-3</v>
      </c>
      <c r="Q7356" s="3">
        <v>21</v>
      </c>
      <c r="R7356" s="3">
        <v>-8.3865065580197504E-2</v>
      </c>
      <c r="S7356" s="3">
        <v>6.7888471740664799E-2</v>
      </c>
      <c r="T7356" s="3">
        <v>1.3328853510021299E-2</v>
      </c>
      <c r="U7356" s="3">
        <v>2.70236278215891</v>
      </c>
      <c r="V7356" s="3">
        <v>22</v>
      </c>
      <c r="W7356" s="3">
        <v>-0.22119286289665699</v>
      </c>
      <c r="X7356" s="3">
        <v>28</v>
      </c>
      <c r="Y7356" s="3">
        <v>-0.10687641765123999</v>
      </c>
      <c r="Z7356" s="3">
        <v>30</v>
      </c>
      <c r="AA7356" s="3">
        <v>5.8894891459431602E-2</v>
      </c>
      <c r="AB7356" s="3">
        <v>5</v>
      </c>
      <c r="AC7356" s="3">
        <v>0.12992515285349099</v>
      </c>
      <c r="AD7356" s="3">
        <v>18</v>
      </c>
    </row>
    <row r="7357" spans="1:30" hidden="1" x14ac:dyDescent="0.25">
      <c r="A7357" s="2">
        <v>7</v>
      </c>
      <c r="B7357" s="2">
        <v>2023</v>
      </c>
      <c r="C7357" s="4" t="str">
        <f>INDEX(Index!$B$1:$B$500,MATCH($F7357,Index!$A$1:$A$500,0)
)</f>
        <v>ARI</v>
      </c>
      <c r="D7357" s="4">
        <v>0</v>
      </c>
      <c r="E7357" s="141">
        <f t="shared" si="114"/>
        <v>-0.21777579061055699</v>
      </c>
      <c r="F7357" s="3" t="s">
        <v>23</v>
      </c>
      <c r="G7357" s="3">
        <v>28</v>
      </c>
      <c r="H7357" s="125">
        <v>-0.21777579061055699</v>
      </c>
      <c r="I7357" s="3">
        <v>25</v>
      </c>
      <c r="J7357" s="3">
        <v>-0.22894222120407401</v>
      </c>
      <c r="K7357" s="3">
        <v>45078</v>
      </c>
      <c r="L7357" s="125">
        <v>-8.8257007709859302E-3</v>
      </c>
      <c r="M7357" s="3">
        <v>16</v>
      </c>
      <c r="N7357" s="125">
        <v>0.204478055732771</v>
      </c>
      <c r="O7357" s="3">
        <v>31</v>
      </c>
      <c r="P7357" s="125">
        <v>-4.4720341068004502E-3</v>
      </c>
      <c r="Q7357" s="3">
        <v>19</v>
      </c>
      <c r="R7357" s="3">
        <v>-3.5138606028829303E-2</v>
      </c>
      <c r="S7357" s="3">
        <v>0.204157280852588</v>
      </c>
      <c r="T7357" s="3">
        <v>1.0353665677342401E-2</v>
      </c>
      <c r="U7357" s="3">
        <v>1.42158707995095</v>
      </c>
      <c r="V7357" s="3">
        <v>30</v>
      </c>
      <c r="W7357" s="3">
        <v>-0.218416264255093</v>
      </c>
      <c r="X7357" s="3">
        <v>27</v>
      </c>
      <c r="Y7357" s="3">
        <v>-8.2413766823177404E-3</v>
      </c>
      <c r="Z7357" s="3">
        <v>18</v>
      </c>
      <c r="AA7357" s="3">
        <v>8.48308109507286E-2</v>
      </c>
      <c r="AB7357" s="3">
        <v>3</v>
      </c>
      <c r="AC7357" s="3">
        <v>0.18064930067425</v>
      </c>
      <c r="AD7357" s="3">
        <v>24</v>
      </c>
    </row>
    <row r="7358" spans="1:30" hidden="1" x14ac:dyDescent="0.25">
      <c r="A7358" s="2">
        <v>7</v>
      </c>
      <c r="B7358" s="2">
        <v>2023</v>
      </c>
      <c r="C7358" s="4" t="str">
        <f>INDEX(Index!$B$1:$B$500,MATCH($F7358,Index!$A$1:$A$500,0)
)</f>
        <v>DEN</v>
      </c>
      <c r="D7358" s="4">
        <v>0</v>
      </c>
      <c r="E7358" s="141">
        <f t="shared" si="114"/>
        <v>-0.27114704754834701</v>
      </c>
      <c r="F7358" s="3" t="s">
        <v>39</v>
      </c>
      <c r="G7358" s="3">
        <v>29</v>
      </c>
      <c r="H7358" s="125">
        <v>-0.27114704754834701</v>
      </c>
      <c r="I7358" s="3">
        <v>30</v>
      </c>
      <c r="J7358" s="3">
        <v>-0.25243922663673701</v>
      </c>
      <c r="K7358" s="3">
        <v>45048</v>
      </c>
      <c r="L7358" s="125">
        <v>-6.5781727653274301E-3</v>
      </c>
      <c r="M7358" s="3">
        <v>15</v>
      </c>
      <c r="N7358" s="125">
        <v>0.29292653660217999</v>
      </c>
      <c r="O7358" s="3">
        <v>32</v>
      </c>
      <c r="P7358" s="125">
        <v>2.8357661819159899E-2</v>
      </c>
      <c r="Q7358" s="3">
        <v>3</v>
      </c>
      <c r="R7358" s="3">
        <v>-5.2088684029495897E-3</v>
      </c>
      <c r="S7358" s="3">
        <v>0.305629949210379</v>
      </c>
      <c r="T7358" s="3">
        <v>5.8399590976590803E-2</v>
      </c>
      <c r="U7358" s="3">
        <v>1.3581952520689899</v>
      </c>
      <c r="V7358" s="3">
        <v>31</v>
      </c>
      <c r="W7358" s="3">
        <v>-0.27200033744264102</v>
      </c>
      <c r="X7358" s="3">
        <v>29</v>
      </c>
      <c r="Y7358" s="3">
        <v>-4.9247187997942102E-2</v>
      </c>
      <c r="Z7358" s="3">
        <v>21</v>
      </c>
      <c r="AA7358" s="3">
        <v>5.4239211405919398E-2</v>
      </c>
      <c r="AB7358" s="3">
        <v>6</v>
      </c>
      <c r="AC7358" s="3">
        <v>3.0972195504622199E-2</v>
      </c>
      <c r="AD7358" s="3">
        <v>2</v>
      </c>
    </row>
    <row r="7359" spans="1:30" hidden="1" x14ac:dyDescent="0.25">
      <c r="A7359" s="2">
        <v>7</v>
      </c>
      <c r="B7359" s="2">
        <v>2023</v>
      </c>
      <c r="C7359" s="4" t="str">
        <f>INDEX(Index!$B$1:$B$500,MATCH($F7359,Index!$A$1:$A$500,0)
)</f>
        <v>LV</v>
      </c>
      <c r="D7359" s="4">
        <v>0</v>
      </c>
      <c r="E7359" s="141">
        <f t="shared" si="114"/>
        <v>-0.27998264411042201</v>
      </c>
      <c r="F7359" s="3" t="s">
        <v>53</v>
      </c>
      <c r="G7359" s="3">
        <v>30</v>
      </c>
      <c r="H7359" s="125">
        <v>-0.27998264411042201</v>
      </c>
      <c r="I7359" s="3">
        <v>27</v>
      </c>
      <c r="J7359" s="3">
        <v>-0.24531595600074901</v>
      </c>
      <c r="K7359" s="3">
        <v>45019</v>
      </c>
      <c r="L7359" s="125">
        <v>-0.22162290582664201</v>
      </c>
      <c r="M7359" s="3">
        <v>31</v>
      </c>
      <c r="N7359" s="125">
        <v>6.8153875623220797E-2</v>
      </c>
      <c r="O7359" s="3">
        <v>25</v>
      </c>
      <c r="P7359" s="125">
        <v>9.7941373394406697E-3</v>
      </c>
      <c r="Q7359" s="3">
        <v>14</v>
      </c>
      <c r="R7359" s="3">
        <v>-0.190359936137457</v>
      </c>
      <c r="S7359" s="3">
        <v>8.0407289809308294E-2</v>
      </c>
      <c r="T7359" s="3">
        <v>2.5451269946015799E-2</v>
      </c>
      <c r="U7359" s="3">
        <v>1.8941174437166</v>
      </c>
      <c r="V7359" s="3">
        <v>27</v>
      </c>
      <c r="W7359" s="3">
        <v>-0.27722002517267502</v>
      </c>
      <c r="X7359" s="3">
        <v>30</v>
      </c>
      <c r="Y7359" s="3">
        <v>-7.6112370095995502E-2</v>
      </c>
      <c r="Z7359" s="3">
        <v>25</v>
      </c>
      <c r="AA7359" s="3">
        <v>5.26788022967579E-2</v>
      </c>
      <c r="AB7359" s="3">
        <v>7</v>
      </c>
      <c r="AC7359" s="3">
        <v>6.8869598230949902E-2</v>
      </c>
      <c r="AD7359" s="3">
        <v>6</v>
      </c>
    </row>
    <row r="7360" spans="1:30" hidden="1" x14ac:dyDescent="0.25">
      <c r="A7360" s="2">
        <v>7</v>
      </c>
      <c r="B7360" s="2">
        <v>2023</v>
      </c>
      <c r="C7360" s="4" t="str">
        <f>INDEX(Index!$B$1:$B$500,MATCH($F7360,Index!$A$1:$A$500,0)
)</f>
        <v>NYG</v>
      </c>
      <c r="D7360" s="4">
        <v>0</v>
      </c>
      <c r="E7360" s="141">
        <f t="shared" si="114"/>
        <v>-0.360776402673463</v>
      </c>
      <c r="F7360" s="3" t="s">
        <v>15</v>
      </c>
      <c r="G7360" s="3">
        <v>31</v>
      </c>
      <c r="H7360" s="125">
        <v>-0.360776402673463</v>
      </c>
      <c r="I7360" s="3">
        <v>32</v>
      </c>
      <c r="J7360" s="3">
        <v>-0.39697932493559301</v>
      </c>
      <c r="K7360" s="3">
        <v>45048</v>
      </c>
      <c r="L7360" s="125">
        <v>-0.28114005748842102</v>
      </c>
      <c r="M7360" s="3">
        <v>32</v>
      </c>
      <c r="N7360" s="125">
        <v>5.0070698592282803E-2</v>
      </c>
      <c r="O7360" s="3">
        <v>23</v>
      </c>
      <c r="P7360" s="125">
        <v>-2.9565646592759801E-2</v>
      </c>
      <c r="Q7360" s="3">
        <v>28</v>
      </c>
      <c r="R7360" s="3">
        <v>-0.25997876776296103</v>
      </c>
      <c r="S7360" s="3">
        <v>0.11899940797077301</v>
      </c>
      <c r="T7360" s="3">
        <v>-1.80011492018597E-2</v>
      </c>
      <c r="U7360" s="3">
        <v>1.62200127028275</v>
      </c>
      <c r="V7360" s="3">
        <v>29</v>
      </c>
      <c r="W7360" s="3">
        <v>-0.35316774729220701</v>
      </c>
      <c r="X7360" s="3">
        <v>31</v>
      </c>
      <c r="Y7360" s="3">
        <v>9.0959441465293403E-2</v>
      </c>
      <c r="Z7360" s="3">
        <v>5</v>
      </c>
      <c r="AA7360" s="3">
        <v>-2.9790958627317801E-2</v>
      </c>
      <c r="AB7360" s="3">
        <v>22</v>
      </c>
      <c r="AC7360" s="3">
        <v>0.15590003197192301</v>
      </c>
      <c r="AD7360" s="3">
        <v>19</v>
      </c>
    </row>
    <row r="7361" spans="1:30" hidden="1" x14ac:dyDescent="0.25">
      <c r="A7361" s="2">
        <v>7</v>
      </c>
      <c r="B7361" s="2">
        <v>2023</v>
      </c>
      <c r="C7361" s="4" t="str">
        <f>INDEX(Index!$B$1:$B$500,MATCH($F7361,Index!$A$1:$A$500,0)
)</f>
        <v>CAR</v>
      </c>
      <c r="D7361" s="4">
        <v>0</v>
      </c>
      <c r="E7361" s="141">
        <f t="shared" si="114"/>
        <v>-0.36669590520661099</v>
      </c>
      <c r="F7361" s="3" t="s">
        <v>51</v>
      </c>
      <c r="G7361" s="3">
        <v>32</v>
      </c>
      <c r="H7361" s="125">
        <v>-0.36669590520661099</v>
      </c>
      <c r="I7361" s="3">
        <v>31</v>
      </c>
      <c r="J7361" s="3">
        <v>-0.39661190745113201</v>
      </c>
      <c r="K7361" s="3" t="s">
        <v>126</v>
      </c>
      <c r="L7361" s="125">
        <v>-0.21055848047173101</v>
      </c>
      <c r="M7361" s="3">
        <v>30</v>
      </c>
      <c r="N7361" s="125">
        <v>0.15661480334527</v>
      </c>
      <c r="O7361" s="3">
        <v>30</v>
      </c>
      <c r="P7361" s="125">
        <v>4.7737861038998398E-4</v>
      </c>
      <c r="Q7361" s="3">
        <v>17</v>
      </c>
      <c r="R7361" s="3">
        <v>-0.20915505155505801</v>
      </c>
      <c r="S7361" s="3">
        <v>0.20487008846076099</v>
      </c>
      <c r="T7361" s="3">
        <v>1.74132325646865E-2</v>
      </c>
      <c r="U7361" s="3">
        <v>0</v>
      </c>
      <c r="V7361" s="3">
        <v>32</v>
      </c>
      <c r="W7361" s="3">
        <v>-0.37171002283403298</v>
      </c>
      <c r="X7361" s="3">
        <v>32</v>
      </c>
      <c r="Y7361" s="3">
        <v>7.5933951423898902E-2</v>
      </c>
      <c r="Z7361" s="3">
        <v>8</v>
      </c>
      <c r="AA7361" s="3">
        <v>-3.5689265756892102E-2</v>
      </c>
      <c r="AB7361" s="3">
        <v>24</v>
      </c>
      <c r="AC7361" s="3">
        <v>2.18986963919614E-2</v>
      </c>
      <c r="AD7361" s="3">
        <v>1</v>
      </c>
    </row>
    <row r="7362" spans="1:30" hidden="1" x14ac:dyDescent="0.25">
      <c r="A7362" s="2">
        <v>8</v>
      </c>
      <c r="B7362" s="2">
        <v>2023</v>
      </c>
      <c r="C7362" s="4" t="str">
        <f>INDEX(Index!$B$1:$B$500,MATCH($F7362,Index!$A$1:$A$500,0)
)</f>
        <v>BAL</v>
      </c>
      <c r="D7362" s="4">
        <v>0</v>
      </c>
      <c r="E7362" s="141">
        <f t="shared" ref="E7362:E7425" si="115">IF(D7362=1,H7362/100,H7362)</f>
        <v>0.41132063500490801</v>
      </c>
      <c r="F7362" s="3" t="s">
        <v>18</v>
      </c>
      <c r="G7362" s="3">
        <v>1</v>
      </c>
      <c r="H7362" s="125">
        <v>0.41132063500490801</v>
      </c>
      <c r="I7362" s="3">
        <v>1</v>
      </c>
      <c r="J7362" s="3">
        <v>0.34948034088059499</v>
      </c>
      <c r="K7362" s="3">
        <v>44963</v>
      </c>
      <c r="L7362" s="125">
        <v>0.16483632874548401</v>
      </c>
      <c r="M7362" s="3">
        <v>4</v>
      </c>
      <c r="N7362" s="125">
        <v>-0.24590867238859099</v>
      </c>
      <c r="O7362" s="3">
        <v>1</v>
      </c>
      <c r="P7362" s="125">
        <v>5.7563387083336395E-4</v>
      </c>
      <c r="Q7362" s="3">
        <v>18</v>
      </c>
      <c r="R7362" s="3">
        <v>0.14581066336255799</v>
      </c>
      <c r="S7362" s="3">
        <v>-0.19760637091700201</v>
      </c>
      <c r="T7362" s="3">
        <v>6.0633066010356701E-3</v>
      </c>
      <c r="U7362" s="3">
        <v>6.5128063767756599</v>
      </c>
      <c r="V7362" s="3">
        <v>1</v>
      </c>
      <c r="W7362" s="3">
        <v>0.421149672692954</v>
      </c>
      <c r="X7362" s="3">
        <v>1</v>
      </c>
      <c r="Y7362" s="3">
        <v>7.2380524817207302E-3</v>
      </c>
      <c r="Z7362" s="3">
        <v>16</v>
      </c>
      <c r="AA7362" s="3">
        <v>9.8067096983195906E-2</v>
      </c>
      <c r="AB7362" s="3">
        <v>2</v>
      </c>
      <c r="AC7362" s="3">
        <v>0.18691663969456099</v>
      </c>
      <c r="AD7362" s="3">
        <v>27</v>
      </c>
    </row>
    <row r="7363" spans="1:30" hidden="1" x14ac:dyDescent="0.25">
      <c r="A7363" s="2">
        <v>8</v>
      </c>
      <c r="B7363" s="2">
        <v>2023</v>
      </c>
      <c r="C7363" s="4" t="str">
        <f>INDEX(Index!$B$1:$B$500,MATCH($F7363,Index!$A$1:$A$500,0)
)</f>
        <v>SF</v>
      </c>
      <c r="D7363" s="4">
        <v>0</v>
      </c>
      <c r="E7363" s="141">
        <f t="shared" si="115"/>
        <v>0.29275889423985901</v>
      </c>
      <c r="F7363" s="3" t="s">
        <v>1</v>
      </c>
      <c r="G7363" s="3">
        <v>2</v>
      </c>
      <c r="H7363" s="125">
        <v>0.29275889423985901</v>
      </c>
      <c r="I7363" s="3">
        <v>2</v>
      </c>
      <c r="J7363" s="3">
        <v>0.298267443853164</v>
      </c>
      <c r="K7363" s="3">
        <v>44990</v>
      </c>
      <c r="L7363" s="125">
        <v>0.28953061985364398</v>
      </c>
      <c r="M7363" s="3">
        <v>2</v>
      </c>
      <c r="N7363" s="125">
        <v>-1.07277511013771E-2</v>
      </c>
      <c r="O7363" s="3">
        <v>16</v>
      </c>
      <c r="P7363" s="125">
        <v>-7.4994767151617698E-3</v>
      </c>
      <c r="Q7363" s="3">
        <v>22</v>
      </c>
      <c r="R7363" s="3">
        <v>0.27459502522187501</v>
      </c>
      <c r="S7363" s="3">
        <v>-1.7369475297125299E-2</v>
      </c>
      <c r="T7363" s="3">
        <v>6.3029433341641001E-3</v>
      </c>
      <c r="U7363" s="3">
        <v>5.6224042817195903</v>
      </c>
      <c r="V7363" s="3">
        <v>4</v>
      </c>
      <c r="W7363" s="3">
        <v>0.28257034667228897</v>
      </c>
      <c r="X7363" s="3">
        <v>3</v>
      </c>
      <c r="Y7363" s="3">
        <v>-5.2178667303350003E-2</v>
      </c>
      <c r="Z7363" s="3">
        <v>24</v>
      </c>
      <c r="AA7363" s="3">
        <v>5.0420054119907298E-2</v>
      </c>
      <c r="AB7363" s="3">
        <v>6</v>
      </c>
      <c r="AC7363" s="3">
        <v>0.12129287232981099</v>
      </c>
      <c r="AD7363" s="3">
        <v>13</v>
      </c>
    </row>
    <row r="7364" spans="1:30" hidden="1" x14ac:dyDescent="0.25">
      <c r="A7364" s="2">
        <v>8</v>
      </c>
      <c r="B7364" s="2">
        <v>2023</v>
      </c>
      <c r="C7364" s="4" t="str">
        <f>INDEX(Index!$B$1:$B$500,MATCH($F7364,Index!$A$1:$A$500,0)
)</f>
        <v>BUF</v>
      </c>
      <c r="D7364" s="4">
        <v>0</v>
      </c>
      <c r="E7364" s="141">
        <f t="shared" si="115"/>
        <v>0.28955232821287002</v>
      </c>
      <c r="F7364" s="3" t="s">
        <v>0</v>
      </c>
      <c r="G7364" s="3">
        <v>3</v>
      </c>
      <c r="H7364" s="125">
        <v>0.28955232821287002</v>
      </c>
      <c r="I7364" s="3">
        <v>4</v>
      </c>
      <c r="J7364" s="3">
        <v>0.30784852786231598</v>
      </c>
      <c r="K7364" s="3">
        <v>44990</v>
      </c>
      <c r="L7364" s="125">
        <v>0.271627928536671</v>
      </c>
      <c r="M7364" s="3">
        <v>3</v>
      </c>
      <c r="N7364" s="125">
        <v>-2.0711490676379399E-2</v>
      </c>
      <c r="O7364" s="3">
        <v>14</v>
      </c>
      <c r="P7364" s="125">
        <v>-2.7870910001798698E-3</v>
      </c>
      <c r="Q7364" s="3">
        <v>20</v>
      </c>
      <c r="R7364" s="3">
        <v>0.26228606095949297</v>
      </c>
      <c r="S7364" s="3">
        <v>-4.6882125329644198E-2</v>
      </c>
      <c r="T7364" s="3">
        <v>-1.31965842682093E-3</v>
      </c>
      <c r="U7364" s="3">
        <v>5.0395453476307299</v>
      </c>
      <c r="V7364" s="3">
        <v>10</v>
      </c>
      <c r="W7364" s="3">
        <v>0.29513582042799602</v>
      </c>
      <c r="X7364" s="3">
        <v>2</v>
      </c>
      <c r="Y7364" s="3">
        <v>-8.3603878658313993E-2</v>
      </c>
      <c r="Z7364" s="3">
        <v>30</v>
      </c>
      <c r="AA7364" s="3">
        <v>6.1565655464243203E-2</v>
      </c>
      <c r="AB7364" s="3">
        <v>5</v>
      </c>
      <c r="AC7364" s="3">
        <v>0.23941818163458201</v>
      </c>
      <c r="AD7364" s="3">
        <v>30</v>
      </c>
    </row>
    <row r="7365" spans="1:30" hidden="1" x14ac:dyDescent="0.25">
      <c r="A7365" s="2">
        <v>8</v>
      </c>
      <c r="B7365" s="2">
        <v>2023</v>
      </c>
      <c r="C7365" s="4" t="str">
        <f>INDEX(Index!$B$1:$B$500,MATCH($F7365,Index!$A$1:$A$500,0)
)</f>
        <v>KC</v>
      </c>
      <c r="D7365" s="4">
        <v>0</v>
      </c>
      <c r="E7365" s="141">
        <f t="shared" si="115"/>
        <v>0.27875536131990702</v>
      </c>
      <c r="F7365" s="3" t="s">
        <v>5</v>
      </c>
      <c r="G7365" s="3">
        <v>4</v>
      </c>
      <c r="H7365" s="125">
        <v>0.27875536131990702</v>
      </c>
      <c r="I7365" s="3">
        <v>3</v>
      </c>
      <c r="J7365" s="3">
        <v>0.28956247950193997</v>
      </c>
      <c r="K7365" s="3">
        <v>44963</v>
      </c>
      <c r="L7365" s="125">
        <v>0.15105786056866699</v>
      </c>
      <c r="M7365" s="3">
        <v>5</v>
      </c>
      <c r="N7365" s="125">
        <v>-9.8940314616215497E-2</v>
      </c>
      <c r="O7365" s="3">
        <v>5</v>
      </c>
      <c r="P7365" s="125">
        <v>2.8757186135024999E-2</v>
      </c>
      <c r="Q7365" s="3">
        <v>4</v>
      </c>
      <c r="R7365" s="3">
        <v>0.17000710252714499</v>
      </c>
      <c r="S7365" s="3">
        <v>-8.2007703666172202E-2</v>
      </c>
      <c r="T7365" s="3">
        <v>3.7547673308622902E-2</v>
      </c>
      <c r="U7365" s="3">
        <v>5.63082890925374</v>
      </c>
      <c r="V7365" s="3">
        <v>3</v>
      </c>
      <c r="W7365" s="3">
        <v>0.28122719545560498</v>
      </c>
      <c r="X7365" s="3">
        <v>4</v>
      </c>
      <c r="Y7365" s="3">
        <v>-2.7002837320865801E-2</v>
      </c>
      <c r="Z7365" s="3">
        <v>19</v>
      </c>
      <c r="AA7365" s="3">
        <v>-2.08992002680294E-2</v>
      </c>
      <c r="AB7365" s="3">
        <v>20</v>
      </c>
      <c r="AC7365" s="3">
        <v>0.148088560485654</v>
      </c>
      <c r="AD7365" s="3">
        <v>21</v>
      </c>
    </row>
    <row r="7366" spans="1:30" hidden="1" x14ac:dyDescent="0.25">
      <c r="A7366" s="2">
        <v>8</v>
      </c>
      <c r="B7366" s="2">
        <v>2023</v>
      </c>
      <c r="C7366" s="4" t="str">
        <f>INDEX(Index!$B$1:$B$500,MATCH($F7366,Index!$A$1:$A$500,0)
)</f>
        <v>MIA</v>
      </c>
      <c r="D7366" s="4">
        <v>0</v>
      </c>
      <c r="E7366" s="141">
        <f t="shared" si="115"/>
        <v>0.23992452650335699</v>
      </c>
      <c r="F7366" s="3" t="s">
        <v>4</v>
      </c>
      <c r="G7366" s="3">
        <v>5</v>
      </c>
      <c r="H7366" s="125">
        <v>0.23992452650335699</v>
      </c>
      <c r="I7366" s="3">
        <v>6</v>
      </c>
      <c r="J7366" s="3">
        <v>0.27973510151637698</v>
      </c>
      <c r="K7366" s="3">
        <v>44963</v>
      </c>
      <c r="L7366" s="125">
        <v>0.30356726769213899</v>
      </c>
      <c r="M7366" s="3">
        <v>1</v>
      </c>
      <c r="N7366" s="125">
        <v>4.0512131620552602E-2</v>
      </c>
      <c r="O7366" s="3">
        <v>22</v>
      </c>
      <c r="P7366" s="125">
        <v>-2.3130609568228998E-2</v>
      </c>
      <c r="Q7366" s="3">
        <v>25</v>
      </c>
      <c r="R7366" s="3">
        <v>0.34895431498088803</v>
      </c>
      <c r="S7366" s="3">
        <v>5.5846629674933201E-2</v>
      </c>
      <c r="T7366" s="3">
        <v>-1.33725837895773E-2</v>
      </c>
      <c r="U7366" s="3">
        <v>5.7951035064849101</v>
      </c>
      <c r="V7366" s="3">
        <v>2</v>
      </c>
      <c r="W7366" s="3">
        <v>0.23252547701988599</v>
      </c>
      <c r="X7366" s="3">
        <v>5</v>
      </c>
      <c r="Y7366" s="3">
        <v>-8.2073768612217504E-2</v>
      </c>
      <c r="Z7366" s="3">
        <v>28</v>
      </c>
      <c r="AA7366" s="3">
        <v>6.7380686785913593E-2</v>
      </c>
      <c r="AB7366" s="3">
        <v>4</v>
      </c>
      <c r="AC7366" s="3">
        <v>0.20120273387872101</v>
      </c>
      <c r="AD7366" s="3">
        <v>28</v>
      </c>
    </row>
    <row r="7367" spans="1:30" hidden="1" x14ac:dyDescent="0.25">
      <c r="A7367" s="2">
        <v>8</v>
      </c>
      <c r="B7367" s="2">
        <v>2023</v>
      </c>
      <c r="C7367" s="4" t="str">
        <f>INDEX(Index!$B$1:$B$500,MATCH($F7367,Index!$A$1:$A$500,0)
)</f>
        <v>DET</v>
      </c>
      <c r="D7367" s="4">
        <v>0</v>
      </c>
      <c r="E7367" s="141">
        <f t="shared" si="115"/>
        <v>0.23307695512507801</v>
      </c>
      <c r="F7367" s="3" t="s">
        <v>21</v>
      </c>
      <c r="G7367" s="3">
        <v>6</v>
      </c>
      <c r="H7367" s="125">
        <v>0.23307695512507801</v>
      </c>
      <c r="I7367" s="3">
        <v>5</v>
      </c>
      <c r="J7367" s="3">
        <v>0.240470014757556</v>
      </c>
      <c r="K7367" s="3">
        <v>44963</v>
      </c>
      <c r="L7367" s="125">
        <v>0.136495805833456</v>
      </c>
      <c r="M7367" s="3">
        <v>6</v>
      </c>
      <c r="N7367" s="125">
        <v>-8.1317955047175594E-2</v>
      </c>
      <c r="O7367" s="3">
        <v>7</v>
      </c>
      <c r="P7367" s="125">
        <v>1.5263194244447199E-2</v>
      </c>
      <c r="Q7367" s="3">
        <v>12</v>
      </c>
      <c r="R7367" s="3">
        <v>0.128299103413715</v>
      </c>
      <c r="S7367" s="3">
        <v>-8.1804327383628098E-2</v>
      </c>
      <c r="T7367" s="3">
        <v>3.03665839602132E-2</v>
      </c>
      <c r="U7367" s="3">
        <v>5.4879993236031304</v>
      </c>
      <c r="V7367" s="3">
        <v>6</v>
      </c>
      <c r="W7367" s="3">
        <v>0.23206877665473799</v>
      </c>
      <c r="X7367" s="3">
        <v>6</v>
      </c>
      <c r="Y7367" s="3">
        <v>-3.78365226987862E-2</v>
      </c>
      <c r="Z7367" s="3">
        <v>21</v>
      </c>
      <c r="AA7367" s="3">
        <v>-6.7995451666033102E-2</v>
      </c>
      <c r="AB7367" s="3">
        <v>29</v>
      </c>
      <c r="AC7367" s="3">
        <v>0.18076155904838401</v>
      </c>
      <c r="AD7367" s="3">
        <v>25</v>
      </c>
    </row>
    <row r="7368" spans="1:30" hidden="1" x14ac:dyDescent="0.25">
      <c r="A7368" s="2">
        <v>8</v>
      </c>
      <c r="B7368" s="2">
        <v>2023</v>
      </c>
      <c r="C7368" s="4" t="str">
        <f>INDEX(Index!$B$1:$B$500,MATCH($F7368,Index!$A$1:$A$500,0)
)</f>
        <v>JAX</v>
      </c>
      <c r="D7368" s="4">
        <v>0</v>
      </c>
      <c r="E7368" s="141">
        <f t="shared" si="115"/>
        <v>0.184621048439261</v>
      </c>
      <c r="F7368" s="3" t="s">
        <v>56</v>
      </c>
      <c r="G7368" s="3">
        <v>7</v>
      </c>
      <c r="H7368" s="125">
        <v>0.184621048439261</v>
      </c>
      <c r="I7368" s="3">
        <v>8</v>
      </c>
      <c r="J7368" s="3">
        <v>7.9687289834030603E-2</v>
      </c>
      <c r="K7368" s="3">
        <v>44963</v>
      </c>
      <c r="L7368" s="125">
        <v>1.6288530236646601E-2</v>
      </c>
      <c r="M7368" s="3">
        <v>12</v>
      </c>
      <c r="N7368" s="125">
        <v>-0.13028375002920001</v>
      </c>
      <c r="O7368" s="3">
        <v>4</v>
      </c>
      <c r="P7368" s="125">
        <v>3.8048768173415098E-2</v>
      </c>
      <c r="Q7368" s="3">
        <v>2</v>
      </c>
      <c r="R7368" s="3">
        <v>-1.9250122876186899E-2</v>
      </c>
      <c r="S7368" s="3">
        <v>-4.6638719857299303E-2</v>
      </c>
      <c r="T7368" s="3">
        <v>5.2298692852918202E-2</v>
      </c>
      <c r="U7368" s="3">
        <v>5.5727228558702304</v>
      </c>
      <c r="V7368" s="3">
        <v>5</v>
      </c>
      <c r="W7368" s="3">
        <v>0.186880268844765</v>
      </c>
      <c r="X7368" s="3">
        <v>7</v>
      </c>
      <c r="Y7368" s="3">
        <v>4.9728592256437297E-2</v>
      </c>
      <c r="Z7368" s="3">
        <v>11</v>
      </c>
      <c r="AA7368" s="3">
        <v>3.9161508065931903E-2</v>
      </c>
      <c r="AB7368" s="3">
        <v>8</v>
      </c>
      <c r="AC7368" s="3">
        <v>0.185304803031071</v>
      </c>
      <c r="AD7368" s="3">
        <v>26</v>
      </c>
    </row>
    <row r="7369" spans="1:30" hidden="1" x14ac:dyDescent="0.25">
      <c r="A7369" s="2">
        <v>8</v>
      </c>
      <c r="B7369" s="2">
        <v>2023</v>
      </c>
      <c r="C7369" s="4" t="str">
        <f>INDEX(Index!$B$1:$B$500,MATCH($F7369,Index!$A$1:$A$500,0)
)</f>
        <v>DAL</v>
      </c>
      <c r="D7369" s="4">
        <v>0</v>
      </c>
      <c r="E7369" s="141">
        <f t="shared" si="115"/>
        <v>0.16515814306930501</v>
      </c>
      <c r="F7369" s="3" t="s">
        <v>3</v>
      </c>
      <c r="G7369" s="3">
        <v>8</v>
      </c>
      <c r="H7369" s="125">
        <v>0.16515814306930501</v>
      </c>
      <c r="I7369" s="3">
        <v>10</v>
      </c>
      <c r="J7369" s="3">
        <v>0.255073048595021</v>
      </c>
      <c r="K7369" s="3">
        <v>44962</v>
      </c>
      <c r="L7369" s="125">
        <v>-2.4697834079178499E-2</v>
      </c>
      <c r="M7369" s="3">
        <v>17</v>
      </c>
      <c r="N7369" s="125">
        <v>-0.16529400294163299</v>
      </c>
      <c r="O7369" s="3">
        <v>3</v>
      </c>
      <c r="P7369" s="125">
        <v>2.45619742068512E-2</v>
      </c>
      <c r="Q7369" s="3">
        <v>6</v>
      </c>
      <c r="R7369" s="3">
        <v>2.6176310002210101E-2</v>
      </c>
      <c r="S7369" s="3">
        <v>-0.18303478427401601</v>
      </c>
      <c r="T7369" s="3">
        <v>4.5861954318795403E-2</v>
      </c>
      <c r="U7369" s="3">
        <v>5.2599190365156803</v>
      </c>
      <c r="V7369" s="3">
        <v>9</v>
      </c>
      <c r="W7369" s="3">
        <v>0.15491437770612601</v>
      </c>
      <c r="X7369" s="3">
        <v>9</v>
      </c>
      <c r="Y7369" s="3">
        <v>-6.89679845264035E-2</v>
      </c>
      <c r="Z7369" s="3">
        <v>25</v>
      </c>
      <c r="AA7369" s="3">
        <v>1.5578706001168501E-2</v>
      </c>
      <c r="AB7369" s="3">
        <v>15</v>
      </c>
      <c r="AC7369" s="3">
        <v>0.30123354683942599</v>
      </c>
      <c r="AD7369" s="3">
        <v>32</v>
      </c>
    </row>
    <row r="7370" spans="1:30" hidden="1" x14ac:dyDescent="0.25">
      <c r="A7370" s="2">
        <v>8</v>
      </c>
      <c r="B7370" s="2">
        <v>2023</v>
      </c>
      <c r="C7370" s="4" t="str">
        <f>INDEX(Index!$B$1:$B$500,MATCH($F7370,Index!$A$1:$A$500,0)
)</f>
        <v>PHI</v>
      </c>
      <c r="D7370" s="4">
        <v>0</v>
      </c>
      <c r="E7370" s="141">
        <f t="shared" si="115"/>
        <v>0.15908822571700901</v>
      </c>
      <c r="F7370" s="3" t="s">
        <v>7</v>
      </c>
      <c r="G7370" s="3">
        <v>9</v>
      </c>
      <c r="H7370" s="125">
        <v>0.15908822571700901</v>
      </c>
      <c r="I7370" s="3">
        <v>7</v>
      </c>
      <c r="J7370" s="3">
        <v>0.12728472707525501</v>
      </c>
      <c r="K7370" s="3">
        <v>44933</v>
      </c>
      <c r="L7370" s="125">
        <v>0.133350969292926</v>
      </c>
      <c r="M7370" s="3">
        <v>7</v>
      </c>
      <c r="N7370" s="125">
        <v>6.72883270598389E-3</v>
      </c>
      <c r="O7370" s="3">
        <v>18</v>
      </c>
      <c r="P7370" s="125">
        <v>3.2466089130067197E-2</v>
      </c>
      <c r="Q7370" s="3">
        <v>3</v>
      </c>
      <c r="R7370" s="3">
        <v>0.13050420504072599</v>
      </c>
      <c r="S7370" s="3">
        <v>4.02076259406971E-2</v>
      </c>
      <c r="T7370" s="3">
        <v>3.6988147975226898E-2</v>
      </c>
      <c r="U7370" s="3">
        <v>5.4413002879456203</v>
      </c>
      <c r="V7370" s="3">
        <v>7</v>
      </c>
      <c r="W7370" s="3">
        <v>0.15763759482811701</v>
      </c>
      <c r="X7370" s="3">
        <v>8</v>
      </c>
      <c r="Y7370" s="3">
        <v>-4.5602444869689E-2</v>
      </c>
      <c r="Z7370" s="3">
        <v>22</v>
      </c>
      <c r="AA7370" s="3">
        <v>3.4752951410724701E-2</v>
      </c>
      <c r="AB7370" s="3">
        <v>9</v>
      </c>
      <c r="AC7370" s="3">
        <v>9.1668904837118606E-2</v>
      </c>
      <c r="AD7370" s="3">
        <v>9</v>
      </c>
    </row>
    <row r="7371" spans="1:30" hidden="1" x14ac:dyDescent="0.25">
      <c r="A7371" s="2">
        <v>8</v>
      </c>
      <c r="B7371" s="2">
        <v>2023</v>
      </c>
      <c r="C7371" s="4" t="str">
        <f>INDEX(Index!$B$1:$B$500,MATCH($F7371,Index!$A$1:$A$500,0)
)</f>
        <v>SEA</v>
      </c>
      <c r="D7371" s="4">
        <v>0</v>
      </c>
      <c r="E7371" s="141">
        <f t="shared" si="115"/>
        <v>0.12406030816943001</v>
      </c>
      <c r="F7371" s="3" t="s">
        <v>30</v>
      </c>
      <c r="G7371" s="3">
        <v>10</v>
      </c>
      <c r="H7371" s="125">
        <v>0.12406030816943001</v>
      </c>
      <c r="I7371" s="3">
        <v>9</v>
      </c>
      <c r="J7371" s="3">
        <v>0.176001762401262</v>
      </c>
      <c r="K7371" s="3">
        <v>44962</v>
      </c>
      <c r="L7371" s="125">
        <v>9.3471168569852006E-2</v>
      </c>
      <c r="M7371" s="3">
        <v>9</v>
      </c>
      <c r="N7371" s="125">
        <v>-1.47692851748614E-2</v>
      </c>
      <c r="O7371" s="3">
        <v>15</v>
      </c>
      <c r="P7371" s="125">
        <v>1.5819854424717401E-2</v>
      </c>
      <c r="Q7371" s="3">
        <v>11</v>
      </c>
      <c r="R7371" s="3">
        <v>9.1412090086179898E-2</v>
      </c>
      <c r="S7371" s="3">
        <v>-6.3729849073940498E-2</v>
      </c>
      <c r="T7371" s="3">
        <v>2.0859823241142501E-2</v>
      </c>
      <c r="U7371" s="3">
        <v>5.31595291673937</v>
      </c>
      <c r="V7371" s="3">
        <v>8</v>
      </c>
      <c r="W7371" s="3">
        <v>0.13483525405053301</v>
      </c>
      <c r="X7371" s="3">
        <v>10</v>
      </c>
      <c r="Y7371" s="3">
        <v>-9.4903499449729201E-2</v>
      </c>
      <c r="Z7371" s="3">
        <v>32</v>
      </c>
      <c r="AA7371" s="3">
        <v>8.3334207076076194E-2</v>
      </c>
      <c r="AB7371" s="3">
        <v>3</v>
      </c>
      <c r="AC7371" s="3">
        <v>3.37053144640721E-2</v>
      </c>
      <c r="AD7371" s="3">
        <v>2</v>
      </c>
    </row>
    <row r="7372" spans="1:30" hidden="1" x14ac:dyDescent="0.25">
      <c r="A7372" s="2">
        <v>8</v>
      </c>
      <c r="B7372" s="2">
        <v>2023</v>
      </c>
      <c r="C7372" s="4" t="str">
        <f>INDEX(Index!$B$1:$B$500,MATCH($F7372,Index!$A$1:$A$500,0)
)</f>
        <v>CLE</v>
      </c>
      <c r="D7372" s="4">
        <v>0</v>
      </c>
      <c r="E7372" s="141">
        <f t="shared" si="115"/>
        <v>7.2612526503290503E-2</v>
      </c>
      <c r="F7372" s="3" t="s">
        <v>10</v>
      </c>
      <c r="G7372" s="3">
        <v>11</v>
      </c>
      <c r="H7372" s="125">
        <v>7.2612526503290503E-2</v>
      </c>
      <c r="I7372" s="3">
        <v>11</v>
      </c>
      <c r="J7372" s="3">
        <v>-2.54404601894013E-4</v>
      </c>
      <c r="K7372" s="3">
        <v>44989</v>
      </c>
      <c r="L7372" s="125">
        <v>-0.164270232397456</v>
      </c>
      <c r="M7372" s="3">
        <v>28</v>
      </c>
      <c r="N7372" s="125">
        <v>-0.214447104425979</v>
      </c>
      <c r="O7372" s="3">
        <v>2</v>
      </c>
      <c r="P7372" s="125">
        <v>2.2435654474767499E-2</v>
      </c>
      <c r="Q7372" s="3">
        <v>8</v>
      </c>
      <c r="R7372" s="3">
        <v>-0.19116600088914401</v>
      </c>
      <c r="S7372" s="3">
        <v>-0.159578036550868</v>
      </c>
      <c r="T7372" s="3">
        <v>3.1333559736382001E-2</v>
      </c>
      <c r="U7372" s="3">
        <v>4.6538018738104103</v>
      </c>
      <c r="V7372" s="3">
        <v>13</v>
      </c>
      <c r="W7372" s="3">
        <v>5.0582361490409899E-2</v>
      </c>
      <c r="X7372" s="3">
        <v>11</v>
      </c>
      <c r="Y7372" s="3">
        <v>0.115058162612847</v>
      </c>
      <c r="Z7372" s="3">
        <v>1</v>
      </c>
      <c r="AA7372" s="3">
        <v>-1.4956679365279E-2</v>
      </c>
      <c r="AB7372" s="3">
        <v>19</v>
      </c>
      <c r="AC7372" s="3">
        <v>0.13700157394652901</v>
      </c>
      <c r="AD7372" s="3">
        <v>18</v>
      </c>
    </row>
    <row r="7373" spans="1:30" hidden="1" x14ac:dyDescent="0.25">
      <c r="A7373" s="2">
        <v>8</v>
      </c>
      <c r="B7373" s="2">
        <v>2023</v>
      </c>
      <c r="C7373" s="4" t="str">
        <f>INDEX(Index!$B$1:$B$500,MATCH($F7373,Index!$A$1:$A$500,0)
)</f>
        <v>NO</v>
      </c>
      <c r="D7373" s="4">
        <v>0</v>
      </c>
      <c r="E7373" s="141">
        <f t="shared" si="115"/>
        <v>5.1421136529793403E-2</v>
      </c>
      <c r="F7373" s="3" t="s">
        <v>27</v>
      </c>
      <c r="G7373" s="3">
        <v>12</v>
      </c>
      <c r="H7373" s="125">
        <v>5.1421136529793403E-2</v>
      </c>
      <c r="I7373" s="3">
        <v>15</v>
      </c>
      <c r="J7373" s="3">
        <v>8.5179162437584194E-2</v>
      </c>
      <c r="K7373" s="3">
        <v>45020</v>
      </c>
      <c r="L7373" s="125">
        <v>-2.9325314978281902E-2</v>
      </c>
      <c r="M7373" s="3">
        <v>18</v>
      </c>
      <c r="N7373" s="125">
        <v>-6.4759192134818802E-2</v>
      </c>
      <c r="O7373" s="3">
        <v>8</v>
      </c>
      <c r="P7373" s="125">
        <v>1.5987259373256599E-2</v>
      </c>
      <c r="Q7373" s="3">
        <v>10</v>
      </c>
      <c r="R7373" s="3">
        <v>-2.2432561360993399E-2</v>
      </c>
      <c r="S7373" s="3">
        <v>-7.1754742572381194E-2</v>
      </c>
      <c r="T7373" s="3">
        <v>3.5856981226196398E-2</v>
      </c>
      <c r="U7373" s="3">
        <v>4.66969221394349</v>
      </c>
      <c r="V7373" s="3">
        <v>12</v>
      </c>
      <c r="W7373" s="3">
        <v>5.0478420213249199E-2</v>
      </c>
      <c r="X7373" s="3">
        <v>12</v>
      </c>
      <c r="Y7373" s="3">
        <v>-7.0162526232855807E-2</v>
      </c>
      <c r="Z7373" s="3">
        <v>26</v>
      </c>
      <c r="AA7373" s="3">
        <v>-0.13623362779758899</v>
      </c>
      <c r="AB7373" s="3">
        <v>32</v>
      </c>
      <c r="AC7373" s="3">
        <v>0.123587021614457</v>
      </c>
      <c r="AD7373" s="3">
        <v>15</v>
      </c>
    </row>
    <row r="7374" spans="1:30" hidden="1" x14ac:dyDescent="0.25">
      <c r="A7374" s="2">
        <v>8</v>
      </c>
      <c r="B7374" s="2">
        <v>2023</v>
      </c>
      <c r="C7374" s="4" t="str">
        <f>INDEX(Index!$B$1:$B$500,MATCH($F7374,Index!$A$1:$A$500,0)
)</f>
        <v>CIN</v>
      </c>
      <c r="D7374" s="4">
        <v>0</v>
      </c>
      <c r="E7374" s="141">
        <f t="shared" si="115"/>
        <v>2.2660587512582198E-2</v>
      </c>
      <c r="F7374" s="3" t="s">
        <v>24</v>
      </c>
      <c r="G7374" s="3">
        <v>13</v>
      </c>
      <c r="H7374" s="125">
        <v>2.2660587512582198E-2</v>
      </c>
      <c r="I7374" s="3">
        <v>21</v>
      </c>
      <c r="J7374" s="3">
        <v>-6.2097547998184698E-2</v>
      </c>
      <c r="K7374" s="3">
        <v>44989</v>
      </c>
      <c r="L7374" s="125">
        <v>-7.7105209931392299E-3</v>
      </c>
      <c r="M7374" s="3">
        <v>16</v>
      </c>
      <c r="N7374" s="125">
        <v>-6.7539844541976701E-3</v>
      </c>
      <c r="O7374" s="3">
        <v>17</v>
      </c>
      <c r="P7374" s="125">
        <v>2.3617124051523799E-2</v>
      </c>
      <c r="Q7374" s="3">
        <v>7</v>
      </c>
      <c r="R7374" s="3">
        <v>-8.1699982073606507E-3</v>
      </c>
      <c r="S7374" s="3">
        <v>8.8286279555396002E-2</v>
      </c>
      <c r="T7374" s="3">
        <v>3.4358729764571903E-2</v>
      </c>
      <c r="U7374" s="3">
        <v>4.7057076447572896</v>
      </c>
      <c r="V7374" s="3">
        <v>11</v>
      </c>
      <c r="W7374" s="3">
        <v>4.4809452985164103E-2</v>
      </c>
      <c r="X7374" s="3">
        <v>13</v>
      </c>
      <c r="Y7374" s="3">
        <v>8.6560008423864798E-2</v>
      </c>
      <c r="Z7374" s="3">
        <v>4</v>
      </c>
      <c r="AA7374" s="3">
        <v>0.119913313951533</v>
      </c>
      <c r="AB7374" s="3">
        <v>1</v>
      </c>
      <c r="AC7374" s="3">
        <v>0.20728329113074101</v>
      </c>
      <c r="AD7374" s="3">
        <v>29</v>
      </c>
    </row>
    <row r="7375" spans="1:30" hidden="1" x14ac:dyDescent="0.25">
      <c r="A7375" s="2">
        <v>8</v>
      </c>
      <c r="B7375" s="2">
        <v>2023</v>
      </c>
      <c r="C7375" s="4" t="str">
        <f>INDEX(Index!$B$1:$B$500,MATCH($F7375,Index!$A$1:$A$500,0)
)</f>
        <v>LAC</v>
      </c>
      <c r="D7375" s="4">
        <v>0</v>
      </c>
      <c r="E7375" s="141">
        <f t="shared" si="115"/>
        <v>2.2549609767229101E-2</v>
      </c>
      <c r="F7375" s="3" t="s">
        <v>28</v>
      </c>
      <c r="G7375" s="3">
        <v>14</v>
      </c>
      <c r="H7375" s="125">
        <v>2.2549609767229101E-2</v>
      </c>
      <c r="I7375" s="3">
        <v>18</v>
      </c>
      <c r="J7375" s="3">
        <v>3.0471815861575199E-2</v>
      </c>
      <c r="K7375" s="3">
        <v>45019</v>
      </c>
      <c r="L7375" s="125">
        <v>0.12467588474234401</v>
      </c>
      <c r="M7375" s="3">
        <v>8</v>
      </c>
      <c r="N7375" s="125">
        <v>9.3646549150829803E-2</v>
      </c>
      <c r="O7375" s="3">
        <v>27</v>
      </c>
      <c r="P7375" s="125">
        <v>-8.4797258242850799E-3</v>
      </c>
      <c r="Q7375" s="3">
        <v>23</v>
      </c>
      <c r="R7375" s="3">
        <v>0.12690908411358501</v>
      </c>
      <c r="S7375" s="3">
        <v>0.10231469542801799</v>
      </c>
      <c r="T7375" s="3">
        <v>5.8774271760082403E-3</v>
      </c>
      <c r="U7375" s="3">
        <v>4.5222155775777804</v>
      </c>
      <c r="V7375" s="3">
        <v>14</v>
      </c>
      <c r="W7375" s="3">
        <v>2.3349977527441501E-2</v>
      </c>
      <c r="X7375" s="3">
        <v>14</v>
      </c>
      <c r="Y7375" s="3">
        <v>1.96614023978617E-2</v>
      </c>
      <c r="Z7375" s="3">
        <v>14</v>
      </c>
      <c r="AA7375" s="3">
        <v>1.67265653160069E-2</v>
      </c>
      <c r="AB7375" s="3">
        <v>14</v>
      </c>
      <c r="AC7375" s="3">
        <v>4.2934276784128499E-2</v>
      </c>
      <c r="AD7375" s="3">
        <v>4</v>
      </c>
    </row>
    <row r="7376" spans="1:30" hidden="1" x14ac:dyDescent="0.25">
      <c r="A7376" s="2">
        <v>8</v>
      </c>
      <c r="B7376" s="2">
        <v>2023</v>
      </c>
      <c r="C7376" s="4" t="str">
        <f>INDEX(Index!$B$1:$B$500,MATCH($F7376,Index!$A$1:$A$500,0)
)</f>
        <v>MIN</v>
      </c>
      <c r="D7376" s="4">
        <v>0</v>
      </c>
      <c r="E7376" s="141">
        <f t="shared" si="115"/>
        <v>1.4468212658095E-2</v>
      </c>
      <c r="F7376" s="3" t="s">
        <v>46</v>
      </c>
      <c r="G7376" s="3">
        <v>15</v>
      </c>
      <c r="H7376" s="125">
        <v>1.4468212658095E-2</v>
      </c>
      <c r="I7376" s="3">
        <v>16</v>
      </c>
      <c r="J7376" s="3">
        <v>-7.1179870500959294E-2</v>
      </c>
      <c r="K7376" s="3">
        <v>45020</v>
      </c>
      <c r="L7376" s="125">
        <v>5.75341871951357E-3</v>
      </c>
      <c r="M7376" s="3">
        <v>14</v>
      </c>
      <c r="N7376" s="125">
        <v>-5.21368325311262E-2</v>
      </c>
      <c r="O7376" s="3">
        <v>10</v>
      </c>
      <c r="P7376" s="125">
        <v>-4.3422038592544697E-2</v>
      </c>
      <c r="Q7376" s="3">
        <v>30</v>
      </c>
      <c r="R7376" s="3">
        <v>-1.56450911394398E-2</v>
      </c>
      <c r="S7376" s="3">
        <v>2.1290586535112802E-2</v>
      </c>
      <c r="T7376" s="3">
        <v>-3.4244192826406797E-2</v>
      </c>
      <c r="U7376" s="3">
        <v>3.4727804831260398</v>
      </c>
      <c r="V7376" s="3">
        <v>19</v>
      </c>
      <c r="W7376" s="3">
        <v>2.13720196712055E-2</v>
      </c>
      <c r="X7376" s="3">
        <v>15</v>
      </c>
      <c r="Y7376" s="3">
        <v>-1.3464912202737701E-2</v>
      </c>
      <c r="Z7376" s="3">
        <v>17</v>
      </c>
      <c r="AA7376" s="3">
        <v>-6.6193982533657006E-2</v>
      </c>
      <c r="AB7376" s="3">
        <v>28</v>
      </c>
      <c r="AC7376" s="3">
        <v>3.4095017871792498E-2</v>
      </c>
      <c r="AD7376" s="3">
        <v>3</v>
      </c>
    </row>
    <row r="7377" spans="1:30" hidden="1" x14ac:dyDescent="0.25">
      <c r="A7377" s="2">
        <v>8</v>
      </c>
      <c r="B7377" s="2">
        <v>2023</v>
      </c>
      <c r="C7377" s="4" t="str">
        <f>INDEX(Index!$B$1:$B$500,MATCH($F7377,Index!$A$1:$A$500,0)
)</f>
        <v>HOU</v>
      </c>
      <c r="D7377" s="4">
        <v>0</v>
      </c>
      <c r="E7377" s="141">
        <f t="shared" si="115"/>
        <v>3.7713817331597099E-3</v>
      </c>
      <c r="F7377" s="3" t="s">
        <v>49</v>
      </c>
      <c r="G7377" s="3">
        <v>16</v>
      </c>
      <c r="H7377" s="125">
        <v>3.7713817331597099E-3</v>
      </c>
      <c r="I7377" s="3">
        <v>14</v>
      </c>
      <c r="J7377" s="3">
        <v>-2.7506733420954001E-3</v>
      </c>
      <c r="K7377" s="3">
        <v>45019</v>
      </c>
      <c r="L7377" s="125">
        <v>8.9345137933514104E-3</v>
      </c>
      <c r="M7377" s="3">
        <v>13</v>
      </c>
      <c r="N7377" s="125">
        <v>2.3250301651653801E-2</v>
      </c>
      <c r="O7377" s="3">
        <v>20</v>
      </c>
      <c r="P7377" s="125">
        <v>1.8087169591462102E-2</v>
      </c>
      <c r="Q7377" s="3">
        <v>9</v>
      </c>
      <c r="R7377" s="3">
        <v>-1.85323794284931E-2</v>
      </c>
      <c r="S7377" s="3">
        <v>2.3376373779681301E-2</v>
      </c>
      <c r="T7377" s="3">
        <v>3.9158079866078999E-2</v>
      </c>
      <c r="U7377" s="3">
        <v>3.3985757910833798</v>
      </c>
      <c r="V7377" s="3">
        <v>20</v>
      </c>
      <c r="W7377" s="3">
        <v>1.7001593983826E-3</v>
      </c>
      <c r="X7377" s="3">
        <v>17</v>
      </c>
      <c r="Y7377" s="3">
        <v>1.5008628364244899E-2</v>
      </c>
      <c r="Z7377" s="3">
        <v>15</v>
      </c>
      <c r="AA7377" s="3">
        <v>-3.1090306096687101E-2</v>
      </c>
      <c r="AB7377" s="3">
        <v>22</v>
      </c>
      <c r="AC7377" s="3">
        <v>0.16122015138831</v>
      </c>
      <c r="AD7377" s="3">
        <v>22</v>
      </c>
    </row>
    <row r="7378" spans="1:30" hidden="1" x14ac:dyDescent="0.25">
      <c r="A7378" s="2">
        <v>8</v>
      </c>
      <c r="B7378" s="2">
        <v>2023</v>
      </c>
      <c r="C7378" s="4" t="str">
        <f>INDEX(Index!$B$1:$B$500,MATCH($F7378,Index!$A$1:$A$500,0)
)</f>
        <v>IND</v>
      </c>
      <c r="D7378" s="4">
        <v>0</v>
      </c>
      <c r="E7378" s="141">
        <f t="shared" si="115"/>
        <v>-7.7993217446962904E-3</v>
      </c>
      <c r="F7378" s="3" t="s">
        <v>35</v>
      </c>
      <c r="G7378" s="3">
        <v>17</v>
      </c>
      <c r="H7378" s="125">
        <v>-7.7993217446962904E-3</v>
      </c>
      <c r="I7378" s="3">
        <v>12</v>
      </c>
      <c r="J7378" s="3">
        <v>-8.9715158259034894E-2</v>
      </c>
      <c r="K7378" s="3">
        <v>45049</v>
      </c>
      <c r="L7378" s="125">
        <v>3.9448544740486202E-2</v>
      </c>
      <c r="M7378" s="3">
        <v>11</v>
      </c>
      <c r="N7378" s="125">
        <v>3.55184080865623E-2</v>
      </c>
      <c r="O7378" s="3">
        <v>21</v>
      </c>
      <c r="P7378" s="125">
        <v>-1.1729458398620199E-2</v>
      </c>
      <c r="Q7378" s="3">
        <v>24</v>
      </c>
      <c r="R7378" s="3">
        <v>-3.5372701874903399E-2</v>
      </c>
      <c r="S7378" s="3">
        <v>6.2457614073537303E-2</v>
      </c>
      <c r="T7378" s="3">
        <v>8.1151576894057508E-3</v>
      </c>
      <c r="U7378" s="3">
        <v>3.8209986875382</v>
      </c>
      <c r="V7378" s="3">
        <v>17</v>
      </c>
      <c r="W7378" s="3">
        <v>-6.9561558656986997E-3</v>
      </c>
      <c r="X7378" s="3">
        <v>18</v>
      </c>
      <c r="Y7378" s="3">
        <v>0.105294902010342</v>
      </c>
      <c r="Z7378" s="3">
        <v>2</v>
      </c>
      <c r="AA7378" s="3">
        <v>-0.11505348000450399</v>
      </c>
      <c r="AB7378" s="3">
        <v>31</v>
      </c>
      <c r="AC7378" s="3">
        <v>0.14620315102940401</v>
      </c>
      <c r="AD7378" s="3">
        <v>19</v>
      </c>
    </row>
    <row r="7379" spans="1:30" hidden="1" x14ac:dyDescent="0.25">
      <c r="A7379" s="2">
        <v>8</v>
      </c>
      <c r="B7379" s="2">
        <v>2023</v>
      </c>
      <c r="C7379" s="4" t="str">
        <f>INDEX(Index!$B$1:$B$500,MATCH($F7379,Index!$A$1:$A$500,0)
)</f>
        <v>TEN</v>
      </c>
      <c r="D7379" s="4">
        <v>0</v>
      </c>
      <c r="E7379" s="141">
        <f t="shared" si="115"/>
        <v>-1.3509448586424E-2</v>
      </c>
      <c r="F7379" s="3" t="s">
        <v>45</v>
      </c>
      <c r="G7379" s="3">
        <v>18</v>
      </c>
      <c r="H7379" s="125">
        <v>-1.3509448586424E-2</v>
      </c>
      <c r="I7379" s="3">
        <v>22</v>
      </c>
      <c r="J7379" s="3">
        <v>-4.3294976365888603E-2</v>
      </c>
      <c r="K7379" s="3">
        <v>45019</v>
      </c>
      <c r="L7379" s="125">
        <v>-5.6863847479527399E-2</v>
      </c>
      <c r="M7379" s="3">
        <v>20</v>
      </c>
      <c r="N7379" s="125">
        <v>-2.8765453634518299E-2</v>
      </c>
      <c r="O7379" s="3">
        <v>11</v>
      </c>
      <c r="P7379" s="125">
        <v>1.45889452585851E-2</v>
      </c>
      <c r="Q7379" s="3">
        <v>13</v>
      </c>
      <c r="R7379" s="3">
        <v>-6.4419380995936498E-2</v>
      </c>
      <c r="S7379" s="3">
        <v>1.08902703277274E-2</v>
      </c>
      <c r="T7379" s="3">
        <v>3.2014674957775199E-2</v>
      </c>
      <c r="U7379" s="3">
        <v>3.6191346586237101</v>
      </c>
      <c r="V7379" s="3">
        <v>18</v>
      </c>
      <c r="W7379" s="3">
        <v>7.0709077895111999E-3</v>
      </c>
      <c r="X7379" s="3">
        <v>16</v>
      </c>
      <c r="Y7379" s="3">
        <v>5.5253837660571098E-2</v>
      </c>
      <c r="Z7379" s="3">
        <v>9</v>
      </c>
      <c r="AA7379" s="3">
        <v>2.8523430173963998E-2</v>
      </c>
      <c r="AB7379" s="3">
        <v>10</v>
      </c>
      <c r="AC7379" s="3">
        <v>0.122423284669229</v>
      </c>
      <c r="AD7379" s="3">
        <v>14</v>
      </c>
    </row>
    <row r="7380" spans="1:30" hidden="1" x14ac:dyDescent="0.25">
      <c r="A7380" s="2">
        <v>8</v>
      </c>
      <c r="B7380" s="2">
        <v>2023</v>
      </c>
      <c r="C7380" s="4" t="str">
        <f>INDEX(Index!$B$1:$B$500,MATCH($F7380,Index!$A$1:$A$500,0)
)</f>
        <v>NYJ</v>
      </c>
      <c r="D7380" s="4">
        <v>0</v>
      </c>
      <c r="E7380" s="141">
        <f t="shared" si="115"/>
        <v>-2.37285274344839E-2</v>
      </c>
      <c r="F7380" s="3" t="s">
        <v>9</v>
      </c>
      <c r="G7380" s="3">
        <v>19</v>
      </c>
      <c r="H7380" s="125">
        <v>-2.37285274344839E-2</v>
      </c>
      <c r="I7380" s="3">
        <v>19</v>
      </c>
      <c r="J7380" s="3">
        <v>-3.4007437753979401E-2</v>
      </c>
      <c r="K7380" s="3">
        <v>44989</v>
      </c>
      <c r="L7380" s="125">
        <v>-0.17986712768353499</v>
      </c>
      <c r="M7380" s="3">
        <v>29</v>
      </c>
      <c r="N7380" s="125">
        <v>-8.7430043432046994E-2</v>
      </c>
      <c r="O7380" s="3">
        <v>6</v>
      </c>
      <c r="P7380" s="125">
        <v>6.8708556817004093E-2</v>
      </c>
      <c r="Q7380" s="3">
        <v>1</v>
      </c>
      <c r="R7380" s="3">
        <v>-0.19113334115120301</v>
      </c>
      <c r="S7380" s="3">
        <v>-7.2860112396635299E-2</v>
      </c>
      <c r="T7380" s="3">
        <v>8.42657910005883E-2</v>
      </c>
      <c r="U7380" s="3">
        <v>4.0937130295923501</v>
      </c>
      <c r="V7380" s="3">
        <v>15</v>
      </c>
      <c r="W7380" s="3">
        <v>-2.2186385077494802E-2</v>
      </c>
      <c r="X7380" s="3">
        <v>20</v>
      </c>
      <c r="Y7380" s="3">
        <v>2.7902227934577601E-2</v>
      </c>
      <c r="Z7380" s="3">
        <v>13</v>
      </c>
      <c r="AA7380" s="3">
        <v>9.8841229802691302E-3</v>
      </c>
      <c r="AB7380" s="3">
        <v>16</v>
      </c>
      <c r="AC7380" s="3">
        <v>8.0179913747996004E-2</v>
      </c>
      <c r="AD7380" s="3">
        <v>7</v>
      </c>
    </row>
    <row r="7381" spans="1:30" hidden="1" x14ac:dyDescent="0.25">
      <c r="A7381" s="2">
        <v>8</v>
      </c>
      <c r="B7381" s="2">
        <v>2023</v>
      </c>
      <c r="C7381" s="4" t="str">
        <f>INDEX(Index!$B$1:$B$500,MATCH($F7381,Index!$A$1:$A$500,0)
)</f>
        <v>PIT</v>
      </c>
      <c r="D7381" s="4">
        <v>0</v>
      </c>
      <c r="E7381" s="141">
        <f t="shared" si="115"/>
        <v>-2.40845163057311E-2</v>
      </c>
      <c r="F7381" s="3" t="s">
        <v>32</v>
      </c>
      <c r="G7381" s="3">
        <v>20</v>
      </c>
      <c r="H7381" s="125">
        <v>-2.40845163057311E-2</v>
      </c>
      <c r="I7381" s="3">
        <v>17</v>
      </c>
      <c r="J7381" s="3">
        <v>-1.5693569073441001E-2</v>
      </c>
      <c r="K7381" s="3">
        <v>44989</v>
      </c>
      <c r="L7381" s="125">
        <v>-8.4386491479456996E-2</v>
      </c>
      <c r="M7381" s="3">
        <v>23</v>
      </c>
      <c r="N7381" s="125">
        <v>-6.29622972556481E-2</v>
      </c>
      <c r="O7381" s="3">
        <v>9</v>
      </c>
      <c r="P7381" s="125">
        <v>-2.6603220819222798E-3</v>
      </c>
      <c r="Q7381" s="3">
        <v>19</v>
      </c>
      <c r="R7381" s="3">
        <v>-9.3747331911835999E-2</v>
      </c>
      <c r="S7381" s="3">
        <v>-7.0072942664012206E-2</v>
      </c>
      <c r="T7381" s="3">
        <v>7.98082017438277E-3</v>
      </c>
      <c r="U7381" s="3">
        <v>3.9654459506850199</v>
      </c>
      <c r="V7381" s="3">
        <v>16</v>
      </c>
      <c r="W7381" s="3">
        <v>-9.3598602544936495E-3</v>
      </c>
      <c r="X7381" s="3">
        <v>19</v>
      </c>
      <c r="Y7381" s="3">
        <v>8.6288213016513904E-2</v>
      </c>
      <c r="Z7381" s="3">
        <v>5</v>
      </c>
      <c r="AA7381" s="3">
        <v>9.8449815511596605E-3</v>
      </c>
      <c r="AB7381" s="3">
        <v>17</v>
      </c>
      <c r="AC7381" s="3">
        <v>0.16545153194873399</v>
      </c>
      <c r="AD7381" s="3">
        <v>23</v>
      </c>
    </row>
    <row r="7382" spans="1:30" hidden="1" x14ac:dyDescent="0.25">
      <c r="A7382" s="2">
        <v>8</v>
      </c>
      <c r="B7382" s="2">
        <v>2023</v>
      </c>
      <c r="C7382" s="4" t="str">
        <f>INDEX(Index!$B$1:$B$500,MATCH($F7382,Index!$A$1:$A$500,0)
)</f>
        <v>LAR</v>
      </c>
      <c r="D7382" s="4">
        <v>0</v>
      </c>
      <c r="E7382" s="141">
        <f t="shared" si="115"/>
        <v>-5.2499111980516898E-2</v>
      </c>
      <c r="F7382" s="3" t="s">
        <v>41</v>
      </c>
      <c r="G7382" s="3">
        <v>21</v>
      </c>
      <c r="H7382" s="125">
        <v>-5.2499111980516898E-2</v>
      </c>
      <c r="I7382" s="3">
        <v>13</v>
      </c>
      <c r="J7382" s="3">
        <v>-5.2055878344747897E-2</v>
      </c>
      <c r="K7382" s="3">
        <v>45049</v>
      </c>
      <c r="L7382" s="125">
        <v>7.5066731891008195E-2</v>
      </c>
      <c r="M7382" s="3">
        <v>10</v>
      </c>
      <c r="N7382" s="125">
        <v>5.8285798787786801E-2</v>
      </c>
      <c r="O7382" s="3">
        <v>23</v>
      </c>
      <c r="P7382" s="125">
        <v>-6.9280045083738306E-2</v>
      </c>
      <c r="Q7382" s="3">
        <v>32</v>
      </c>
      <c r="R7382" s="3">
        <v>9.2971810335559305E-2</v>
      </c>
      <c r="S7382" s="3">
        <v>9.5561784699887201E-2</v>
      </c>
      <c r="T7382" s="3">
        <v>-4.9465903980420098E-2</v>
      </c>
      <c r="U7382" s="3">
        <v>3.3292888508574499</v>
      </c>
      <c r="V7382" s="3">
        <v>21</v>
      </c>
      <c r="W7382" s="3">
        <v>-6.1073558394513602E-2</v>
      </c>
      <c r="X7382" s="3">
        <v>21</v>
      </c>
      <c r="Y7382" s="3">
        <v>6.2877322034283201E-2</v>
      </c>
      <c r="Z7382" s="3">
        <v>8</v>
      </c>
      <c r="AA7382" s="3">
        <v>-3.44647975267267E-3</v>
      </c>
      <c r="AB7382" s="3">
        <v>18</v>
      </c>
      <c r="AC7382" s="3">
        <v>0.11626427330688099</v>
      </c>
      <c r="AD7382" s="3">
        <v>12</v>
      </c>
    </row>
    <row r="7383" spans="1:30" hidden="1" x14ac:dyDescent="0.25">
      <c r="A7383" s="2">
        <v>8</v>
      </c>
      <c r="B7383" s="2">
        <v>2023</v>
      </c>
      <c r="C7383" s="4" t="str">
        <f>INDEX(Index!$B$1:$B$500,MATCH($F7383,Index!$A$1:$A$500,0)
)</f>
        <v>TB</v>
      </c>
      <c r="D7383" s="4">
        <v>0</v>
      </c>
      <c r="E7383" s="141">
        <f t="shared" si="115"/>
        <v>-9.9221281802851502E-2</v>
      </c>
      <c r="F7383" s="3" t="s">
        <v>38</v>
      </c>
      <c r="G7383" s="3">
        <v>22</v>
      </c>
      <c r="H7383" s="125">
        <v>-9.9221281802851502E-2</v>
      </c>
      <c r="I7383" s="3">
        <v>20</v>
      </c>
      <c r="J7383" s="3">
        <v>-0.12685095915219799</v>
      </c>
      <c r="K7383" s="3">
        <v>45019</v>
      </c>
      <c r="L7383" s="125">
        <v>-9.5449559850379506E-2</v>
      </c>
      <c r="M7383" s="3">
        <v>25</v>
      </c>
      <c r="N7383" s="125">
        <v>-2.6688542308395801E-2</v>
      </c>
      <c r="O7383" s="3">
        <v>13</v>
      </c>
      <c r="P7383" s="125">
        <v>-3.04602642608678E-2</v>
      </c>
      <c r="Q7383" s="3">
        <v>27</v>
      </c>
      <c r="R7383" s="3">
        <v>-8.3458360599949905E-2</v>
      </c>
      <c r="S7383" s="3">
        <v>2.5813844774778501E-2</v>
      </c>
      <c r="T7383" s="3">
        <v>-1.75787537774699E-2</v>
      </c>
      <c r="U7383" s="3">
        <v>3.1548677497377602</v>
      </c>
      <c r="V7383" s="3">
        <v>22</v>
      </c>
      <c r="W7383" s="3">
        <v>-0.10262577982932</v>
      </c>
      <c r="X7383" s="3">
        <v>22</v>
      </c>
      <c r="Y7383" s="3">
        <v>4.6145636134127803E-2</v>
      </c>
      <c r="Z7383" s="3">
        <v>12</v>
      </c>
      <c r="AA7383" s="3">
        <v>-5.2220590427107798E-2</v>
      </c>
      <c r="AB7383" s="3">
        <v>26</v>
      </c>
      <c r="AC7383" s="3">
        <v>0.147350534370707</v>
      </c>
      <c r="AD7383" s="3">
        <v>20</v>
      </c>
    </row>
    <row r="7384" spans="1:30" hidden="1" x14ac:dyDescent="0.25">
      <c r="A7384" s="2">
        <v>8</v>
      </c>
      <c r="B7384" s="2">
        <v>2023</v>
      </c>
      <c r="C7384" s="4" t="str">
        <f>INDEX(Index!$B$1:$B$500,MATCH($F7384,Index!$A$1:$A$500,0)
)</f>
        <v>NE</v>
      </c>
      <c r="D7384" s="4">
        <v>0</v>
      </c>
      <c r="E7384" s="141">
        <f t="shared" si="115"/>
        <v>-0.10611157639308599</v>
      </c>
      <c r="F7384" s="3" t="s">
        <v>17</v>
      </c>
      <c r="G7384" s="3">
        <v>23</v>
      </c>
      <c r="H7384" s="125">
        <v>-0.10611157639308599</v>
      </c>
      <c r="I7384" s="3">
        <v>23</v>
      </c>
      <c r="J7384" s="3">
        <v>-0.23897000833457399</v>
      </c>
      <c r="K7384" s="3">
        <v>45079</v>
      </c>
      <c r="L7384" s="125">
        <v>-9.8196823642326306E-2</v>
      </c>
      <c r="M7384" s="3">
        <v>26</v>
      </c>
      <c r="N7384" s="125">
        <v>-2.68118764683603E-2</v>
      </c>
      <c r="O7384" s="3">
        <v>12</v>
      </c>
      <c r="P7384" s="125">
        <v>-3.4726629219120099E-2</v>
      </c>
      <c r="Q7384" s="3">
        <v>29</v>
      </c>
      <c r="R7384" s="3">
        <v>-0.140979549016646</v>
      </c>
      <c r="S7384" s="3">
        <v>7.0034320054384105E-2</v>
      </c>
      <c r="T7384" s="3">
        <v>-2.7956139263544202E-2</v>
      </c>
      <c r="U7384" s="3">
        <v>2.8837393371822899</v>
      </c>
      <c r="V7384" s="3">
        <v>24</v>
      </c>
      <c r="W7384" s="3">
        <v>-0.12060451751878599</v>
      </c>
      <c r="X7384" s="3">
        <v>23</v>
      </c>
      <c r="Y7384" s="3">
        <v>0.101596559534606</v>
      </c>
      <c r="Z7384" s="3">
        <v>3</v>
      </c>
      <c r="AA7384" s="3">
        <v>-2.49675392025424E-2</v>
      </c>
      <c r="AB7384" s="3">
        <v>21</v>
      </c>
      <c r="AC7384" s="3">
        <v>0.24376904097819099</v>
      </c>
      <c r="AD7384" s="3">
        <v>31</v>
      </c>
    </row>
    <row r="7385" spans="1:30" hidden="1" x14ac:dyDescent="0.25">
      <c r="A7385" s="2">
        <v>8</v>
      </c>
      <c r="B7385" s="2">
        <v>2023</v>
      </c>
      <c r="C7385" s="4" t="str">
        <f>INDEX(Index!$B$1:$B$500,MATCH($F7385,Index!$A$1:$A$500,0)
)</f>
        <v>WAS</v>
      </c>
      <c r="D7385" s="4">
        <v>0</v>
      </c>
      <c r="E7385" s="141">
        <f t="shared" si="115"/>
        <v>-0.16882590025401201</v>
      </c>
      <c r="F7385" s="3" t="s">
        <v>26</v>
      </c>
      <c r="G7385" s="3">
        <v>24</v>
      </c>
      <c r="H7385" s="125">
        <v>-0.16882590025401201</v>
      </c>
      <c r="I7385" s="3">
        <v>27</v>
      </c>
      <c r="J7385" s="3">
        <v>-8.3705607668371595E-2</v>
      </c>
      <c r="K7385" s="3">
        <v>45049</v>
      </c>
      <c r="L7385" s="125">
        <v>-8.2948362878708201E-2</v>
      </c>
      <c r="M7385" s="3">
        <v>22</v>
      </c>
      <c r="N7385" s="125">
        <v>9.0881419217594198E-2</v>
      </c>
      <c r="O7385" s="3">
        <v>26</v>
      </c>
      <c r="P7385" s="125">
        <v>5.0038818422894803E-3</v>
      </c>
      <c r="Q7385" s="3">
        <v>16</v>
      </c>
      <c r="R7385" s="3">
        <v>-1.63935165138544E-2</v>
      </c>
      <c r="S7385" s="3">
        <v>8.8395171363460298E-2</v>
      </c>
      <c r="T7385" s="3">
        <v>2.10830802089431E-2</v>
      </c>
      <c r="U7385" s="3">
        <v>3.1490727992479401</v>
      </c>
      <c r="V7385" s="3">
        <v>23</v>
      </c>
      <c r="W7385" s="3">
        <v>-0.170354208710261</v>
      </c>
      <c r="X7385" s="3">
        <v>24</v>
      </c>
      <c r="Y7385" s="3">
        <v>-7.9601157053065294E-2</v>
      </c>
      <c r="Z7385" s="3">
        <v>27</v>
      </c>
      <c r="AA7385" s="3">
        <v>4.64221515269823E-2</v>
      </c>
      <c r="AB7385" s="3">
        <v>7</v>
      </c>
      <c r="AC7385" s="3">
        <v>0.134930109062292</v>
      </c>
      <c r="AD7385" s="3">
        <v>17</v>
      </c>
    </row>
    <row r="7386" spans="1:30" hidden="1" x14ac:dyDescent="0.25">
      <c r="A7386" s="2">
        <v>8</v>
      </c>
      <c r="B7386" s="2">
        <v>2023</v>
      </c>
      <c r="C7386" s="4" t="str">
        <f>INDEX(Index!$B$1:$B$500,MATCH($F7386,Index!$A$1:$A$500,0)
)</f>
        <v>ATL</v>
      </c>
      <c r="D7386" s="4">
        <v>0</v>
      </c>
      <c r="E7386" s="141">
        <f t="shared" si="115"/>
        <v>-0.185988309949109</v>
      </c>
      <c r="F7386" s="3" t="s">
        <v>43</v>
      </c>
      <c r="G7386" s="3">
        <v>25</v>
      </c>
      <c r="H7386" s="125">
        <v>-0.185988309949109</v>
      </c>
      <c r="I7386" s="3">
        <v>24</v>
      </c>
      <c r="J7386" s="3">
        <v>-0.18031502405107</v>
      </c>
      <c r="K7386" s="3">
        <v>45020</v>
      </c>
      <c r="L7386" s="125">
        <v>-8.5338361933767898E-2</v>
      </c>
      <c r="M7386" s="3">
        <v>24</v>
      </c>
      <c r="N7386" s="125">
        <v>7.6126862630252104E-2</v>
      </c>
      <c r="O7386" s="3">
        <v>25</v>
      </c>
      <c r="P7386" s="125">
        <v>-2.45230853850891E-2</v>
      </c>
      <c r="Q7386" s="3">
        <v>26</v>
      </c>
      <c r="R7386" s="3">
        <v>-0.10454813274770999</v>
      </c>
      <c r="S7386" s="3">
        <v>6.9071830401915599E-2</v>
      </c>
      <c r="T7386" s="3">
        <v>-6.6950609014451599E-3</v>
      </c>
      <c r="U7386" s="3">
        <v>2.59249007463296</v>
      </c>
      <c r="V7386" s="3">
        <v>25</v>
      </c>
      <c r="W7386" s="3">
        <v>-0.188313868681836</v>
      </c>
      <c r="X7386" s="3">
        <v>25</v>
      </c>
      <c r="Y7386" s="3">
        <v>-4.7892282106749701E-2</v>
      </c>
      <c r="Z7386" s="3">
        <v>23</v>
      </c>
      <c r="AA7386" s="3">
        <v>-8.9476862047489003E-2</v>
      </c>
      <c r="AB7386" s="3">
        <v>30</v>
      </c>
      <c r="AC7386" s="3">
        <v>8.3055465787745406E-2</v>
      </c>
      <c r="AD7386" s="3">
        <v>8</v>
      </c>
    </row>
    <row r="7387" spans="1:30" hidden="1" x14ac:dyDescent="0.25">
      <c r="A7387" s="2">
        <v>8</v>
      </c>
      <c r="B7387" s="2">
        <v>2023</v>
      </c>
      <c r="C7387" s="4" t="str">
        <f>INDEX(Index!$B$1:$B$500,MATCH($F7387,Index!$A$1:$A$500,0)
)</f>
        <v>GB</v>
      </c>
      <c r="D7387" s="4">
        <v>0</v>
      </c>
      <c r="E7387" s="141">
        <f t="shared" si="115"/>
        <v>-0.19862073808349701</v>
      </c>
      <c r="F7387" s="3" t="s">
        <v>20</v>
      </c>
      <c r="G7387" s="3">
        <v>26</v>
      </c>
      <c r="H7387" s="125">
        <v>-0.19862073808349701</v>
      </c>
      <c r="I7387" s="3">
        <v>25</v>
      </c>
      <c r="J7387" s="3">
        <v>-9.7622391441420195E-2</v>
      </c>
      <c r="K7387" s="3">
        <v>45048</v>
      </c>
      <c r="L7387" s="125">
        <v>-6.5747259231676805E-2</v>
      </c>
      <c r="M7387" s="3">
        <v>21</v>
      </c>
      <c r="N7387" s="125">
        <v>0.100897003422902</v>
      </c>
      <c r="O7387" s="3">
        <v>28</v>
      </c>
      <c r="P7387" s="125">
        <v>-3.1976475428918502E-2</v>
      </c>
      <c r="Q7387" s="3">
        <v>28</v>
      </c>
      <c r="R7387" s="3">
        <v>-2.4288296895047499E-2</v>
      </c>
      <c r="S7387" s="3">
        <v>5.3374469185627001E-2</v>
      </c>
      <c r="T7387" s="3">
        <v>-1.9959625360745699E-2</v>
      </c>
      <c r="U7387" s="3">
        <v>2.4875634556069999</v>
      </c>
      <c r="V7387" s="3">
        <v>27</v>
      </c>
      <c r="W7387" s="3">
        <v>-0.22193277767799199</v>
      </c>
      <c r="X7387" s="3">
        <v>28</v>
      </c>
      <c r="Y7387" s="3">
        <v>-9.1199204956997501E-2</v>
      </c>
      <c r="Z7387" s="3">
        <v>31</v>
      </c>
      <c r="AA7387" s="3">
        <v>-5.7690557549867801E-2</v>
      </c>
      <c r="AB7387" s="3">
        <v>27</v>
      </c>
      <c r="AC7387" s="3">
        <v>7.4665505887102801E-2</v>
      </c>
      <c r="AD7387" s="3">
        <v>6</v>
      </c>
    </row>
    <row r="7388" spans="1:30" hidden="1" x14ac:dyDescent="0.25">
      <c r="A7388" s="2">
        <v>8</v>
      </c>
      <c r="B7388" s="2">
        <v>2023</v>
      </c>
      <c r="C7388" s="4" t="str">
        <f>INDEX(Index!$B$1:$B$500,MATCH($F7388,Index!$A$1:$A$500,0)
)</f>
        <v>DEN</v>
      </c>
      <c r="D7388" s="4">
        <v>0</v>
      </c>
      <c r="E7388" s="141">
        <f t="shared" si="115"/>
        <v>-0.20420545088363101</v>
      </c>
      <c r="F7388" s="3" t="s">
        <v>39</v>
      </c>
      <c r="G7388" s="3">
        <v>27</v>
      </c>
      <c r="H7388" s="125">
        <v>-0.20420545088363101</v>
      </c>
      <c r="I7388" s="3">
        <v>29</v>
      </c>
      <c r="J7388" s="3">
        <v>-0.18982970955136999</v>
      </c>
      <c r="K7388" s="3">
        <v>45049</v>
      </c>
      <c r="L7388" s="125">
        <v>-7.1900772427653699E-3</v>
      </c>
      <c r="M7388" s="3">
        <v>15</v>
      </c>
      <c r="N7388" s="125">
        <v>0.225707203572345</v>
      </c>
      <c r="O7388" s="3">
        <v>32</v>
      </c>
      <c r="P7388" s="125">
        <v>2.8691829931478501E-2</v>
      </c>
      <c r="Q7388" s="3">
        <v>5</v>
      </c>
      <c r="R7388" s="3">
        <v>-1.1698535091027199E-2</v>
      </c>
      <c r="S7388" s="3">
        <v>0.237596349200551</v>
      </c>
      <c r="T7388" s="3">
        <v>5.94651747402078E-2</v>
      </c>
      <c r="U7388" s="3">
        <v>2.5116628527709901</v>
      </c>
      <c r="V7388" s="3">
        <v>26</v>
      </c>
      <c r="W7388" s="3">
        <v>-0.195569541306606</v>
      </c>
      <c r="X7388" s="3">
        <v>26</v>
      </c>
      <c r="Y7388" s="3">
        <v>-1.7613361851004001E-2</v>
      </c>
      <c r="Z7388" s="3">
        <v>18</v>
      </c>
      <c r="AA7388" s="3">
        <v>2.7100129394389199E-2</v>
      </c>
      <c r="AB7388" s="3">
        <v>11</v>
      </c>
      <c r="AC7388" s="3">
        <v>0.10090071745823199</v>
      </c>
      <c r="AD7388" s="3">
        <v>10</v>
      </c>
    </row>
    <row r="7389" spans="1:30" hidden="1" x14ac:dyDescent="0.25">
      <c r="A7389" s="2">
        <v>8</v>
      </c>
      <c r="B7389" s="2">
        <v>2023</v>
      </c>
      <c r="C7389" s="4" t="str">
        <f>INDEX(Index!$B$1:$B$500,MATCH($F7389,Index!$A$1:$A$500,0)
)</f>
        <v>ARI</v>
      </c>
      <c r="D7389" s="4">
        <v>0</v>
      </c>
      <c r="E7389" s="141">
        <f t="shared" si="115"/>
        <v>-0.22882374438349301</v>
      </c>
      <c r="F7389" s="3" t="s">
        <v>23</v>
      </c>
      <c r="G7389" s="3">
        <v>28</v>
      </c>
      <c r="H7389" s="125">
        <v>-0.22882374438349301</v>
      </c>
      <c r="I7389" s="3">
        <v>28</v>
      </c>
      <c r="J7389" s="3">
        <v>-0.26855290115249603</v>
      </c>
      <c r="K7389" s="3">
        <v>45108</v>
      </c>
      <c r="L7389" s="125">
        <v>-3.8054666146020502E-2</v>
      </c>
      <c r="M7389" s="3">
        <v>19</v>
      </c>
      <c r="N7389" s="125">
        <v>0.18554871017334701</v>
      </c>
      <c r="O7389" s="3">
        <v>31</v>
      </c>
      <c r="P7389" s="125">
        <v>-5.2203680641263999E-3</v>
      </c>
      <c r="Q7389" s="3">
        <v>21</v>
      </c>
      <c r="R7389" s="3">
        <v>-6.6082860610227098E-2</v>
      </c>
      <c r="S7389" s="3">
        <v>0.211902350736377</v>
      </c>
      <c r="T7389" s="3">
        <v>9.43231019410792E-3</v>
      </c>
      <c r="U7389" s="3">
        <v>1.61248777556219</v>
      </c>
      <c r="V7389" s="3">
        <v>30</v>
      </c>
      <c r="W7389" s="3">
        <v>-0.23943174482852</v>
      </c>
      <c r="X7389" s="3">
        <v>29</v>
      </c>
      <c r="Y7389" s="3">
        <v>5.0964015032653E-2</v>
      </c>
      <c r="Z7389" s="3">
        <v>10</v>
      </c>
      <c r="AA7389" s="3">
        <v>1.6791144752505399E-2</v>
      </c>
      <c r="AB7389" s="3">
        <v>13</v>
      </c>
      <c r="AC7389" s="3">
        <v>0.176382356425411</v>
      </c>
      <c r="AD7389" s="3">
        <v>24</v>
      </c>
    </row>
    <row r="7390" spans="1:30" hidden="1" x14ac:dyDescent="0.25">
      <c r="A7390" s="2">
        <v>8</v>
      </c>
      <c r="B7390" s="2">
        <v>2023</v>
      </c>
      <c r="C7390" s="4" t="str">
        <f>INDEX(Index!$B$1:$B$500,MATCH($F7390,Index!$A$1:$A$500,0)
)</f>
        <v>CHI</v>
      </c>
      <c r="D7390" s="4">
        <v>0</v>
      </c>
      <c r="E7390" s="141">
        <f t="shared" si="115"/>
        <v>-0.238599095354843</v>
      </c>
      <c r="F7390" s="3" t="s">
        <v>64</v>
      </c>
      <c r="G7390" s="3">
        <v>29</v>
      </c>
      <c r="H7390" s="125">
        <v>-0.238599095354843</v>
      </c>
      <c r="I7390" s="3">
        <v>26</v>
      </c>
      <c r="J7390" s="3">
        <v>-0.17866889308855399</v>
      </c>
      <c r="K7390" s="3">
        <v>45079</v>
      </c>
      <c r="L7390" s="125">
        <v>-0.12528994186907599</v>
      </c>
      <c r="M7390" s="3">
        <v>27</v>
      </c>
      <c r="N7390" s="125">
        <v>0.124378751347739</v>
      </c>
      <c r="O7390" s="3">
        <v>30</v>
      </c>
      <c r="P7390" s="125">
        <v>1.1069597861971399E-2</v>
      </c>
      <c r="Q7390" s="3">
        <v>14</v>
      </c>
      <c r="R7390" s="3">
        <v>-7.7470431366982603E-2</v>
      </c>
      <c r="S7390" s="3">
        <v>0.115914534831451</v>
      </c>
      <c r="T7390" s="3">
        <v>1.47160731098793E-2</v>
      </c>
      <c r="U7390" s="3">
        <v>1.73428096956128</v>
      </c>
      <c r="V7390" s="3">
        <v>29</v>
      </c>
      <c r="W7390" s="3">
        <v>-0.21573040580521999</v>
      </c>
      <c r="X7390" s="3">
        <v>27</v>
      </c>
      <c r="Y7390" s="3">
        <v>-8.2958508762890903E-2</v>
      </c>
      <c r="Z7390" s="3">
        <v>29</v>
      </c>
      <c r="AA7390" s="3">
        <v>-3.7023031099941803E-2</v>
      </c>
      <c r="AB7390" s="3">
        <v>24</v>
      </c>
      <c r="AC7390" s="3">
        <v>0.116022439870983</v>
      </c>
      <c r="AD7390" s="3">
        <v>11</v>
      </c>
    </row>
    <row r="7391" spans="1:30" hidden="1" x14ac:dyDescent="0.25">
      <c r="A7391" s="2">
        <v>8</v>
      </c>
      <c r="B7391" s="2">
        <v>2023</v>
      </c>
      <c r="C7391" s="4" t="str">
        <f>INDEX(Index!$B$1:$B$500,MATCH($F7391,Index!$A$1:$A$500,0)
)</f>
        <v>LV</v>
      </c>
      <c r="D7391" s="4">
        <v>0</v>
      </c>
      <c r="E7391" s="141">
        <f t="shared" si="115"/>
        <v>-0.30856788282436498</v>
      </c>
      <c r="F7391" s="3" t="s">
        <v>53</v>
      </c>
      <c r="G7391" s="3">
        <v>30</v>
      </c>
      <c r="H7391" s="125">
        <v>-0.30856788282436498</v>
      </c>
      <c r="I7391" s="3">
        <v>30</v>
      </c>
      <c r="J7391" s="3">
        <v>-0.27883111512172598</v>
      </c>
      <c r="K7391" s="3">
        <v>45049</v>
      </c>
      <c r="L7391" s="125">
        <v>-0.240598404998044</v>
      </c>
      <c r="M7391" s="3">
        <v>31</v>
      </c>
      <c r="N7391" s="125">
        <v>7.4484385699250297E-2</v>
      </c>
      <c r="O7391" s="3">
        <v>24</v>
      </c>
      <c r="P7391" s="125">
        <v>6.5149078729289404E-3</v>
      </c>
      <c r="Q7391" s="3">
        <v>15</v>
      </c>
      <c r="R7391" s="3">
        <v>-0.21439463440547901</v>
      </c>
      <c r="S7391" s="3">
        <v>8.5801382399077503E-2</v>
      </c>
      <c r="T7391" s="3">
        <v>2.1364901682830201E-2</v>
      </c>
      <c r="U7391" s="3">
        <v>1.77219745304612</v>
      </c>
      <c r="V7391" s="3">
        <v>28</v>
      </c>
      <c r="W7391" s="3">
        <v>-0.30693097208953302</v>
      </c>
      <c r="X7391" s="3">
        <v>30</v>
      </c>
      <c r="Y7391" s="3">
        <v>-2.83053104894514E-2</v>
      </c>
      <c r="Z7391" s="3">
        <v>20</v>
      </c>
      <c r="AA7391" s="3">
        <v>2.3533148445038999E-2</v>
      </c>
      <c r="AB7391" s="3">
        <v>12</v>
      </c>
      <c r="AC7391" s="3">
        <v>6.9700246969329305E-2</v>
      </c>
      <c r="AD7391" s="3">
        <v>5</v>
      </c>
    </row>
    <row r="7392" spans="1:30" hidden="1" x14ac:dyDescent="0.25">
      <c r="A7392" s="2">
        <v>8</v>
      </c>
      <c r="B7392" s="2">
        <v>2023</v>
      </c>
      <c r="C7392" s="4" t="str">
        <f>INDEX(Index!$B$1:$B$500,MATCH($F7392,Index!$A$1:$A$500,0)
)</f>
        <v>CAR</v>
      </c>
      <c r="D7392" s="4">
        <v>0</v>
      </c>
      <c r="E7392" s="141">
        <f t="shared" si="115"/>
        <v>-0.32443027342471198</v>
      </c>
      <c r="F7392" s="3" t="s">
        <v>51</v>
      </c>
      <c r="G7392" s="3">
        <v>31</v>
      </c>
      <c r="H7392" s="125">
        <v>-0.32443027342471198</v>
      </c>
      <c r="I7392" s="3">
        <v>32</v>
      </c>
      <c r="J7392" s="3">
        <v>-0.352896665065832</v>
      </c>
      <c r="K7392" s="3">
        <v>45078</v>
      </c>
      <c r="L7392" s="125">
        <v>-0.211926151380568</v>
      </c>
      <c r="M7392" s="3">
        <v>30</v>
      </c>
      <c r="N7392" s="125">
        <v>0.113861563615995</v>
      </c>
      <c r="O7392" s="3">
        <v>29</v>
      </c>
      <c r="P7392" s="125">
        <v>1.35744157185039E-3</v>
      </c>
      <c r="Q7392" s="3">
        <v>17</v>
      </c>
      <c r="R7392" s="3">
        <v>-0.206453503550076</v>
      </c>
      <c r="S7392" s="3">
        <v>0.16424634012738101</v>
      </c>
      <c r="T7392" s="3">
        <v>1.7803178611624101E-2</v>
      </c>
      <c r="U7392" s="3">
        <v>0.29440292490989101</v>
      </c>
      <c r="V7392" s="3">
        <v>32</v>
      </c>
      <c r="W7392" s="3">
        <v>-0.32450156019645598</v>
      </c>
      <c r="X7392" s="3">
        <v>31</v>
      </c>
      <c r="Y7392" s="3">
        <v>6.8676315824258094E-2</v>
      </c>
      <c r="Z7392" s="3">
        <v>7</v>
      </c>
      <c r="AA7392" s="3">
        <v>-4.4175914928591201E-2</v>
      </c>
      <c r="AB7392" s="3">
        <v>25</v>
      </c>
      <c r="AC7392" s="3">
        <v>2.68585266035197E-2</v>
      </c>
      <c r="AD7392" s="3">
        <v>1</v>
      </c>
    </row>
    <row r="7393" spans="1:30" hidden="1" x14ac:dyDescent="0.25">
      <c r="A7393" s="2">
        <v>8</v>
      </c>
      <c r="B7393" s="2">
        <v>2023</v>
      </c>
      <c r="C7393" s="4" t="str">
        <f>INDEX(Index!$B$1:$B$500,MATCH($F7393,Index!$A$1:$A$500,0)
)</f>
        <v>NYG</v>
      </c>
      <c r="D7393" s="4">
        <v>0</v>
      </c>
      <c r="E7393" s="141">
        <f t="shared" si="115"/>
        <v>-0.38692143550033198</v>
      </c>
      <c r="F7393" s="3" t="s">
        <v>15</v>
      </c>
      <c r="G7393" s="3">
        <v>32</v>
      </c>
      <c r="H7393" s="125">
        <v>-0.38692143550033198</v>
      </c>
      <c r="I7393" s="3">
        <v>31</v>
      </c>
      <c r="J7393" s="3">
        <v>-0.40566893198486997</v>
      </c>
      <c r="K7393" s="3">
        <v>45079</v>
      </c>
      <c r="L7393" s="125">
        <v>-0.31698244329063702</v>
      </c>
      <c r="M7393" s="3">
        <v>32</v>
      </c>
      <c r="N7393" s="125">
        <v>2.2558213857535502E-2</v>
      </c>
      <c r="O7393" s="3">
        <v>19</v>
      </c>
      <c r="P7393" s="125">
        <v>-4.7380778352160001E-2</v>
      </c>
      <c r="Q7393" s="3">
        <v>31</v>
      </c>
      <c r="R7393" s="3">
        <v>-0.29412931365343498</v>
      </c>
      <c r="S7393" s="3">
        <v>7.2233577712988897E-2</v>
      </c>
      <c r="T7393" s="3">
        <v>-3.93060406184461E-2</v>
      </c>
      <c r="U7393" s="3">
        <v>1.4275117352404501</v>
      </c>
      <c r="V7393" s="3">
        <v>31</v>
      </c>
      <c r="W7393" s="3">
        <v>-0.37009782931469798</v>
      </c>
      <c r="X7393" s="3">
        <v>32</v>
      </c>
      <c r="Y7393" s="3">
        <v>8.6259503515354094E-2</v>
      </c>
      <c r="Z7393" s="3">
        <v>6</v>
      </c>
      <c r="AA7393" s="3">
        <v>-3.3318830944706702E-2</v>
      </c>
      <c r="AB7393" s="3">
        <v>23</v>
      </c>
      <c r="AC7393" s="3">
        <v>0.12930814074396599</v>
      </c>
      <c r="AD7393" s="3">
        <v>16</v>
      </c>
    </row>
    <row r="7394" spans="1:30" hidden="1" x14ac:dyDescent="0.25">
      <c r="A7394" s="2">
        <v>9</v>
      </c>
      <c r="B7394" s="2">
        <v>2023</v>
      </c>
      <c r="C7394" s="4" t="str">
        <f>INDEX(Index!$B$1:$B$500,MATCH($F7394,Index!$A$1:$A$500,0)
)</f>
        <v>BAL</v>
      </c>
      <c r="D7394" s="4">
        <v>0</v>
      </c>
      <c r="E7394" s="141">
        <f t="shared" si="115"/>
        <v>0.490082796894457</v>
      </c>
      <c r="F7394" s="3" t="s">
        <v>18</v>
      </c>
      <c r="G7394" s="3">
        <v>1</v>
      </c>
      <c r="H7394" s="125">
        <v>0.490082796894457</v>
      </c>
      <c r="I7394" s="3">
        <v>1</v>
      </c>
      <c r="J7394" s="3">
        <v>0.41337533673860399</v>
      </c>
      <c r="K7394" s="3">
        <v>44964</v>
      </c>
      <c r="L7394" s="125">
        <v>0.19088969128161701</v>
      </c>
      <c r="M7394" s="3">
        <v>4</v>
      </c>
      <c r="N7394" s="125">
        <v>-0.28809802680228302</v>
      </c>
      <c r="O7394" s="3">
        <v>2</v>
      </c>
      <c r="P7394" s="125">
        <v>1.10950788105576E-2</v>
      </c>
      <c r="Q7394" s="3">
        <v>14</v>
      </c>
      <c r="R7394" s="3">
        <v>0.16952972705692601</v>
      </c>
      <c r="S7394" s="3">
        <v>-0.229580972153761</v>
      </c>
      <c r="T7394" s="3">
        <v>1.4264637527917901E-2</v>
      </c>
      <c r="U7394" s="3">
        <v>7.7010724815550997</v>
      </c>
      <c r="V7394" s="3">
        <v>1</v>
      </c>
      <c r="W7394" s="3">
        <v>0.50327426781475804</v>
      </c>
      <c r="X7394" s="3">
        <v>1</v>
      </c>
      <c r="Y7394" s="3">
        <v>4.02718850659688E-2</v>
      </c>
      <c r="Z7394" s="3">
        <v>11</v>
      </c>
      <c r="AA7394" s="3">
        <v>0.11702556466554501</v>
      </c>
      <c r="AB7394" s="3">
        <v>2</v>
      </c>
      <c r="AC7394" s="3">
        <v>0.20737967756539499</v>
      </c>
      <c r="AD7394" s="3">
        <v>29</v>
      </c>
    </row>
    <row r="7395" spans="1:30" hidden="1" x14ac:dyDescent="0.25">
      <c r="A7395" s="2">
        <v>9</v>
      </c>
      <c r="B7395" s="2">
        <v>2023</v>
      </c>
      <c r="C7395" s="4" t="str">
        <f>INDEX(Index!$B$1:$B$500,MATCH($F7395,Index!$A$1:$A$500,0)
)</f>
        <v>KC</v>
      </c>
      <c r="D7395" s="4">
        <v>0</v>
      </c>
      <c r="E7395" s="141">
        <f t="shared" si="115"/>
        <v>0.29611124934757699</v>
      </c>
      <c r="F7395" s="3" t="s">
        <v>5</v>
      </c>
      <c r="G7395" s="3">
        <v>2</v>
      </c>
      <c r="H7395" s="125">
        <v>0.29611124934757699</v>
      </c>
      <c r="I7395" s="3">
        <v>4</v>
      </c>
      <c r="J7395" s="3">
        <v>0.27562232609208498</v>
      </c>
      <c r="K7395" s="3">
        <v>44964</v>
      </c>
      <c r="L7395" s="125">
        <v>0.15349112465091699</v>
      </c>
      <c r="M7395" s="3">
        <v>6</v>
      </c>
      <c r="N7395" s="125">
        <v>-0.114827900392402</v>
      </c>
      <c r="O7395" s="3">
        <v>5</v>
      </c>
      <c r="P7395" s="125">
        <v>2.7792224304258699E-2</v>
      </c>
      <c r="Q7395" s="3">
        <v>4</v>
      </c>
      <c r="R7395" s="3">
        <v>0.16695171973487299</v>
      </c>
      <c r="S7395" s="3">
        <v>-7.18140384897753E-2</v>
      </c>
      <c r="T7395" s="3">
        <v>3.68565678674369E-2</v>
      </c>
      <c r="U7395" s="3">
        <v>6.5845372561552598</v>
      </c>
      <c r="V7395" s="3">
        <v>2</v>
      </c>
      <c r="W7395" s="3">
        <v>0.299933878864722</v>
      </c>
      <c r="X7395" s="3">
        <v>2</v>
      </c>
      <c r="Y7395" s="3">
        <v>6.1094578801482004E-3</v>
      </c>
      <c r="Z7395" s="3">
        <v>17</v>
      </c>
      <c r="AA7395" s="3">
        <v>-2.04364601348688E-2</v>
      </c>
      <c r="AB7395" s="3">
        <v>22</v>
      </c>
      <c r="AC7395" s="3">
        <v>0.140255076409633</v>
      </c>
      <c r="AD7395" s="3">
        <v>18</v>
      </c>
    </row>
    <row r="7396" spans="1:30" hidden="1" x14ac:dyDescent="0.25">
      <c r="A7396" s="2">
        <v>9</v>
      </c>
      <c r="B7396" s="2">
        <v>2023</v>
      </c>
      <c r="C7396" s="4" t="str">
        <f>INDEX(Index!$B$1:$B$500,MATCH($F7396,Index!$A$1:$A$500,0)
)</f>
        <v>SF</v>
      </c>
      <c r="D7396" s="4">
        <v>0</v>
      </c>
      <c r="E7396" s="141">
        <f t="shared" si="115"/>
        <v>0.27907786015109198</v>
      </c>
      <c r="F7396" s="3" t="s">
        <v>1</v>
      </c>
      <c r="G7396" s="3">
        <v>3</v>
      </c>
      <c r="H7396" s="125">
        <v>0.27907786015109198</v>
      </c>
      <c r="I7396" s="3">
        <v>2</v>
      </c>
      <c r="J7396" s="3">
        <v>0.29737645916073402</v>
      </c>
      <c r="K7396" s="3">
        <v>44990</v>
      </c>
      <c r="L7396" s="125">
        <v>0.29891510014030698</v>
      </c>
      <c r="M7396" s="3">
        <v>1</v>
      </c>
      <c r="N7396" s="125">
        <v>1.07467171667206E-2</v>
      </c>
      <c r="O7396" s="3">
        <v>15</v>
      </c>
      <c r="P7396" s="125">
        <v>-9.0905228224935995E-3</v>
      </c>
      <c r="Q7396" s="3">
        <v>23</v>
      </c>
      <c r="R7396" s="3">
        <v>0.28148513681734499</v>
      </c>
      <c r="S7396" s="3">
        <v>-1.11794251165575E-2</v>
      </c>
      <c r="T7396" s="3">
        <v>4.71189722683228E-3</v>
      </c>
      <c r="U7396" s="3">
        <v>6.27679903410215</v>
      </c>
      <c r="V7396" s="3">
        <v>5</v>
      </c>
      <c r="W7396" s="3">
        <v>0.25878347763742798</v>
      </c>
      <c r="X7396" s="3">
        <v>3</v>
      </c>
      <c r="Y7396" s="3">
        <v>-5.3128964368993697E-2</v>
      </c>
      <c r="Z7396" s="3">
        <v>25</v>
      </c>
      <c r="AA7396" s="3">
        <v>1.8772133163272399E-2</v>
      </c>
      <c r="AB7396" s="3">
        <v>13</v>
      </c>
      <c r="AC7396" s="3">
        <v>0.11226160029471299</v>
      </c>
      <c r="AD7396" s="3">
        <v>12</v>
      </c>
    </row>
    <row r="7397" spans="1:30" hidden="1" x14ac:dyDescent="0.25">
      <c r="A7397" s="2">
        <v>9</v>
      </c>
      <c r="B7397" s="2">
        <v>2023</v>
      </c>
      <c r="C7397" s="4" t="str">
        <f>INDEX(Index!$B$1:$B$500,MATCH($F7397,Index!$A$1:$A$500,0)
)</f>
        <v>DET</v>
      </c>
      <c r="D7397" s="4">
        <v>0</v>
      </c>
      <c r="E7397" s="141">
        <f t="shared" si="115"/>
        <v>0.25020462379436098</v>
      </c>
      <c r="F7397" s="3" t="s">
        <v>21</v>
      </c>
      <c r="G7397" s="3">
        <v>4</v>
      </c>
      <c r="H7397" s="125">
        <v>0.25020462379436098</v>
      </c>
      <c r="I7397" s="3">
        <v>6</v>
      </c>
      <c r="J7397" s="3">
        <v>0.24045662816774299</v>
      </c>
      <c r="K7397" s="3">
        <v>44963</v>
      </c>
      <c r="L7397" s="125">
        <v>0.15700400353551</v>
      </c>
      <c r="M7397" s="3">
        <v>5</v>
      </c>
      <c r="N7397" s="125">
        <v>-7.9521120647813401E-2</v>
      </c>
      <c r="O7397" s="3">
        <v>8</v>
      </c>
      <c r="P7397" s="125">
        <v>1.3679499611038299E-2</v>
      </c>
      <c r="Q7397" s="3">
        <v>12</v>
      </c>
      <c r="R7397" s="3">
        <v>0.13583151991744499</v>
      </c>
      <c r="S7397" s="3">
        <v>-7.5842218923494104E-2</v>
      </c>
      <c r="T7397" s="3">
        <v>2.8782889326804201E-2</v>
      </c>
      <c r="U7397" s="3">
        <v>6.3027449798721698</v>
      </c>
      <c r="V7397" s="3">
        <v>4</v>
      </c>
      <c r="W7397" s="3">
        <v>0.25351738013752301</v>
      </c>
      <c r="X7397" s="3">
        <v>4</v>
      </c>
      <c r="Y7397" s="3">
        <v>-1.3357258167831201E-2</v>
      </c>
      <c r="Z7397" s="3">
        <v>19</v>
      </c>
      <c r="AA7397" s="3">
        <v>-5.10630829428253E-2</v>
      </c>
      <c r="AB7397" s="3">
        <v>29</v>
      </c>
      <c r="AC7397" s="3">
        <v>0.168128039614478</v>
      </c>
      <c r="AD7397" s="3">
        <v>24</v>
      </c>
    </row>
    <row r="7398" spans="1:30" hidden="1" x14ac:dyDescent="0.25">
      <c r="A7398" s="2">
        <v>9</v>
      </c>
      <c r="B7398" s="2">
        <v>2023</v>
      </c>
      <c r="C7398" s="4" t="str">
        <f>INDEX(Index!$B$1:$B$500,MATCH($F7398,Index!$A$1:$A$500,0)
)</f>
        <v>BUF</v>
      </c>
      <c r="D7398" s="4">
        <v>0</v>
      </c>
      <c r="E7398" s="141">
        <f t="shared" si="115"/>
        <v>0.23748981824418999</v>
      </c>
      <c r="F7398" s="3" t="s">
        <v>0</v>
      </c>
      <c r="G7398" s="3">
        <v>5</v>
      </c>
      <c r="H7398" s="125">
        <v>0.23748981824418999</v>
      </c>
      <c r="I7398" s="3">
        <v>3</v>
      </c>
      <c r="J7398" s="3">
        <v>0.259951418380171</v>
      </c>
      <c r="K7398" s="3">
        <v>45021</v>
      </c>
      <c r="L7398" s="125">
        <v>0.27119325800850602</v>
      </c>
      <c r="M7398" s="3">
        <v>2</v>
      </c>
      <c r="N7398" s="125">
        <v>3.3049065787064603E-2</v>
      </c>
      <c r="O7398" s="3">
        <v>17</v>
      </c>
      <c r="P7398" s="125">
        <v>-6.5437397725079101E-4</v>
      </c>
      <c r="Q7398" s="3">
        <v>19</v>
      </c>
      <c r="R7398" s="3">
        <v>0.26328041161439503</v>
      </c>
      <c r="S7398" s="3">
        <v>2.8234272258589E-3</v>
      </c>
      <c r="T7398" s="3">
        <v>-5.0556600836482505E-4</v>
      </c>
      <c r="U7398" s="3">
        <v>5.3905311124400797</v>
      </c>
      <c r="V7398" s="3">
        <v>12</v>
      </c>
      <c r="W7398" s="3">
        <v>0.227962124004536</v>
      </c>
      <c r="X7398" s="3">
        <v>5</v>
      </c>
      <c r="Y7398" s="3">
        <v>-7.6733159914425503E-2</v>
      </c>
      <c r="Z7398" s="3">
        <v>29</v>
      </c>
      <c r="AA7398" s="3">
        <v>5.4908363250829699E-2</v>
      </c>
      <c r="AB7398" s="3">
        <v>6</v>
      </c>
      <c r="AC7398" s="3">
        <v>0.232112797703181</v>
      </c>
      <c r="AD7398" s="3">
        <v>31</v>
      </c>
    </row>
    <row r="7399" spans="1:30" hidden="1" x14ac:dyDescent="0.25">
      <c r="A7399" s="2">
        <v>9</v>
      </c>
      <c r="B7399" s="2">
        <v>2023</v>
      </c>
      <c r="C7399" s="4" t="str">
        <f>INDEX(Index!$B$1:$B$500,MATCH($F7399,Index!$A$1:$A$500,0)
)</f>
        <v>JAX</v>
      </c>
      <c r="D7399" s="4">
        <v>0</v>
      </c>
      <c r="E7399" s="141">
        <f t="shared" si="115"/>
        <v>0.207386894099713</v>
      </c>
      <c r="F7399" s="3" t="s">
        <v>56</v>
      </c>
      <c r="G7399" s="3">
        <v>6</v>
      </c>
      <c r="H7399" s="125">
        <v>0.207386894099713</v>
      </c>
      <c r="I7399" s="3">
        <v>7</v>
      </c>
      <c r="J7399" s="3">
        <v>7.9958271748841694E-2</v>
      </c>
      <c r="K7399" s="3">
        <v>44963</v>
      </c>
      <c r="L7399" s="125">
        <v>3.0593971230754999E-2</v>
      </c>
      <c r="M7399" s="3">
        <v>13</v>
      </c>
      <c r="N7399" s="125">
        <v>-0.14052826353908099</v>
      </c>
      <c r="O7399" s="3">
        <v>3</v>
      </c>
      <c r="P7399" s="125">
        <v>3.6264659329877699E-2</v>
      </c>
      <c r="Q7399" s="3">
        <v>2</v>
      </c>
      <c r="R7399" s="3">
        <v>-1.15850923142495E-2</v>
      </c>
      <c r="S7399" s="3">
        <v>-4.1028780053710398E-2</v>
      </c>
      <c r="T7399" s="3">
        <v>5.0514584009380803E-2</v>
      </c>
      <c r="U7399" s="3">
        <v>6.4430882550702302</v>
      </c>
      <c r="V7399" s="3">
        <v>3</v>
      </c>
      <c r="W7399" s="3">
        <v>0.20818801704326201</v>
      </c>
      <c r="X7399" s="3">
        <v>6</v>
      </c>
      <c r="Y7399" s="3">
        <v>7.3145203417653598E-2</v>
      </c>
      <c r="Z7399" s="3">
        <v>6</v>
      </c>
      <c r="AA7399" s="3">
        <v>7.0725376016665106E-2</v>
      </c>
      <c r="AB7399" s="3">
        <v>4</v>
      </c>
      <c r="AC7399" s="3">
        <v>0.177465103389537</v>
      </c>
      <c r="AD7399" s="3">
        <v>25</v>
      </c>
    </row>
    <row r="7400" spans="1:30" hidden="1" x14ac:dyDescent="0.25">
      <c r="A7400" s="2">
        <v>9</v>
      </c>
      <c r="B7400" s="2">
        <v>2023</v>
      </c>
      <c r="C7400" s="4" t="str">
        <f>INDEX(Index!$B$1:$B$500,MATCH($F7400,Index!$A$1:$A$500,0)
)</f>
        <v>MIA</v>
      </c>
      <c r="D7400" s="4">
        <v>0</v>
      </c>
      <c r="E7400" s="141">
        <f t="shared" si="115"/>
        <v>0.196685579668266</v>
      </c>
      <c r="F7400" s="3" t="s">
        <v>4</v>
      </c>
      <c r="G7400" s="3">
        <v>7</v>
      </c>
      <c r="H7400" s="125">
        <v>0.196685579668266</v>
      </c>
      <c r="I7400" s="3">
        <v>5</v>
      </c>
      <c r="J7400" s="3">
        <v>0.24199632138861599</v>
      </c>
      <c r="K7400" s="3">
        <v>44991</v>
      </c>
      <c r="L7400" s="125">
        <v>0.26999478476389599</v>
      </c>
      <c r="M7400" s="3">
        <v>3</v>
      </c>
      <c r="N7400" s="125">
        <v>5.7111331490262797E-2</v>
      </c>
      <c r="O7400" s="3">
        <v>24</v>
      </c>
      <c r="P7400" s="125">
        <v>-1.6197873605366699E-2</v>
      </c>
      <c r="Q7400" s="3">
        <v>25</v>
      </c>
      <c r="R7400" s="3">
        <v>0.311522380076521</v>
      </c>
      <c r="S7400" s="3">
        <v>6.3148044344278995E-2</v>
      </c>
      <c r="T7400" s="3">
        <v>-6.3780143436255399E-3</v>
      </c>
      <c r="U7400" s="3">
        <v>6.16481495028337</v>
      </c>
      <c r="V7400" s="3">
        <v>6</v>
      </c>
      <c r="W7400" s="3">
        <v>0.191982436815262</v>
      </c>
      <c r="X7400" s="3">
        <v>7</v>
      </c>
      <c r="Y7400" s="3">
        <v>-5.68844350877101E-2</v>
      </c>
      <c r="Z7400" s="3">
        <v>27</v>
      </c>
      <c r="AA7400" s="3">
        <v>3.7263743862510398E-2</v>
      </c>
      <c r="AB7400" s="3">
        <v>9</v>
      </c>
      <c r="AC7400" s="3">
        <v>0.17781406325558499</v>
      </c>
      <c r="AD7400" s="3">
        <v>26</v>
      </c>
    </row>
    <row r="7401" spans="1:30" hidden="1" x14ac:dyDescent="0.25">
      <c r="A7401" s="2">
        <v>9</v>
      </c>
      <c r="B7401" s="2">
        <v>2023</v>
      </c>
      <c r="C7401" s="4" t="str">
        <f>INDEX(Index!$B$1:$B$500,MATCH($F7401,Index!$A$1:$A$500,0)
)</f>
        <v>CLE</v>
      </c>
      <c r="D7401" s="4">
        <v>0</v>
      </c>
      <c r="E7401" s="141">
        <f t="shared" si="115"/>
        <v>0.166589693587259</v>
      </c>
      <c r="F7401" s="3" t="s">
        <v>10</v>
      </c>
      <c r="G7401" s="3">
        <v>8</v>
      </c>
      <c r="H7401" s="125">
        <v>0.166589693587259</v>
      </c>
      <c r="I7401" s="3">
        <v>11</v>
      </c>
      <c r="J7401" s="3">
        <v>0.115594483640102</v>
      </c>
      <c r="K7401" s="3">
        <v>44990</v>
      </c>
      <c r="L7401" s="125">
        <v>-0.16691130810011501</v>
      </c>
      <c r="M7401" s="3">
        <v>28</v>
      </c>
      <c r="N7401" s="125">
        <v>-0.31956061530917501</v>
      </c>
      <c r="O7401" s="3">
        <v>1</v>
      </c>
      <c r="P7401" s="125">
        <v>1.39403863781997E-2</v>
      </c>
      <c r="Q7401" s="3">
        <v>11</v>
      </c>
      <c r="R7401" s="3">
        <v>-0.16856759198514901</v>
      </c>
      <c r="S7401" s="3">
        <v>-0.26508931991978502</v>
      </c>
      <c r="T7401" s="3">
        <v>1.9072755705466599E-2</v>
      </c>
      <c r="U7401" s="3">
        <v>5.75677973420831</v>
      </c>
      <c r="V7401" s="3">
        <v>8</v>
      </c>
      <c r="W7401" s="3">
        <v>0.152533099884955</v>
      </c>
      <c r="X7401" s="3">
        <v>8</v>
      </c>
      <c r="Y7401" s="3">
        <v>8.1341641863280106E-2</v>
      </c>
      <c r="Z7401" s="3">
        <v>4</v>
      </c>
      <c r="AA7401" s="3">
        <v>3.0020696792971899E-2</v>
      </c>
      <c r="AB7401" s="3">
        <v>12</v>
      </c>
      <c r="AC7401" s="3">
        <v>0.154688548815544</v>
      </c>
      <c r="AD7401" s="3">
        <v>21</v>
      </c>
    </row>
    <row r="7402" spans="1:30" hidden="1" x14ac:dyDescent="0.25">
      <c r="A7402" s="2">
        <v>9</v>
      </c>
      <c r="B7402" s="2">
        <v>2023</v>
      </c>
      <c r="C7402" s="4" t="str">
        <f>INDEX(Index!$B$1:$B$500,MATCH($F7402,Index!$A$1:$A$500,0)
)</f>
        <v>DAL</v>
      </c>
      <c r="D7402" s="4">
        <v>0</v>
      </c>
      <c r="E7402" s="141">
        <f t="shared" si="115"/>
        <v>0.14834868504512899</v>
      </c>
      <c r="F7402" s="3" t="s">
        <v>3</v>
      </c>
      <c r="G7402" s="3">
        <v>9</v>
      </c>
      <c r="H7402" s="125">
        <v>0.14834868504512899</v>
      </c>
      <c r="I7402" s="3">
        <v>8</v>
      </c>
      <c r="J7402" s="3">
        <v>0.24260141068987501</v>
      </c>
      <c r="K7402" s="3">
        <v>44990</v>
      </c>
      <c r="L7402" s="125">
        <v>4.0874878446327102E-5</v>
      </c>
      <c r="M7402" s="3">
        <v>17</v>
      </c>
      <c r="N7402" s="125">
        <v>-0.119372466521329</v>
      </c>
      <c r="O7402" s="3">
        <v>4</v>
      </c>
      <c r="P7402" s="125">
        <v>2.8935343645354199E-2</v>
      </c>
      <c r="Q7402" s="3">
        <v>3</v>
      </c>
      <c r="R7402" s="3">
        <v>5.9606112587928597E-2</v>
      </c>
      <c r="S7402" s="3">
        <v>-0.137296224083122</v>
      </c>
      <c r="T7402" s="3">
        <v>4.5699074018824802E-2</v>
      </c>
      <c r="U7402" s="3">
        <v>5.5266480841738801</v>
      </c>
      <c r="V7402" s="3">
        <v>10</v>
      </c>
      <c r="W7402" s="3">
        <v>0.12935022125242801</v>
      </c>
      <c r="X7402" s="3">
        <v>9</v>
      </c>
      <c r="Y7402" s="3">
        <v>-7.9299565831560906E-2</v>
      </c>
      <c r="Z7402" s="3">
        <v>31</v>
      </c>
      <c r="AA7402" s="3">
        <v>-3.5241953851537403E-2</v>
      </c>
      <c r="AB7402" s="3">
        <v>26</v>
      </c>
      <c r="AC7402" s="3">
        <v>0.25165333845820798</v>
      </c>
      <c r="AD7402" s="3">
        <v>32</v>
      </c>
    </row>
    <row r="7403" spans="1:30" hidden="1" x14ac:dyDescent="0.25">
      <c r="A7403" s="2">
        <v>9</v>
      </c>
      <c r="B7403" s="2">
        <v>2023</v>
      </c>
      <c r="C7403" s="4" t="str">
        <f>INDEX(Index!$B$1:$B$500,MATCH($F7403,Index!$A$1:$A$500,0)
)</f>
        <v>PHI</v>
      </c>
      <c r="D7403" s="4">
        <v>0</v>
      </c>
      <c r="E7403" s="141">
        <f t="shared" si="115"/>
        <v>0.122508235310752</v>
      </c>
      <c r="F7403" s="3" t="s">
        <v>7</v>
      </c>
      <c r="G7403" s="3">
        <v>10</v>
      </c>
      <c r="H7403" s="125">
        <v>0.122508235310752</v>
      </c>
      <c r="I7403" s="3">
        <v>9</v>
      </c>
      <c r="J7403" s="3">
        <v>9.0708711180123802E-2</v>
      </c>
      <c r="K7403" s="3">
        <v>44934</v>
      </c>
      <c r="L7403" s="125">
        <v>0.137336187609328</v>
      </c>
      <c r="M7403" s="3">
        <v>7</v>
      </c>
      <c r="N7403" s="125">
        <v>4.0493641670974599E-2</v>
      </c>
      <c r="O7403" s="3">
        <v>21</v>
      </c>
      <c r="P7403" s="125">
        <v>2.56656893723992E-2</v>
      </c>
      <c r="Q7403" s="3">
        <v>7</v>
      </c>
      <c r="R7403" s="3">
        <v>0.133112107258988</v>
      </c>
      <c r="S7403" s="3">
        <v>7.0653219248919805E-2</v>
      </c>
      <c r="T7403" s="3">
        <v>2.8249823170055598E-2</v>
      </c>
      <c r="U7403" s="3">
        <v>5.8309145574264996</v>
      </c>
      <c r="V7403" s="3">
        <v>7</v>
      </c>
      <c r="W7403" s="3">
        <v>0.121666376390911</v>
      </c>
      <c r="X7403" s="3">
        <v>10</v>
      </c>
      <c r="Y7403" s="3">
        <v>-4.9223881495894503E-2</v>
      </c>
      <c r="Z7403" s="3">
        <v>24</v>
      </c>
      <c r="AA7403" s="3">
        <v>-3.0077408165981399E-2</v>
      </c>
      <c r="AB7403" s="3">
        <v>24</v>
      </c>
      <c r="AC7403" s="3">
        <v>8.2476388711032494E-2</v>
      </c>
      <c r="AD7403" s="3">
        <v>6</v>
      </c>
    </row>
    <row r="7404" spans="1:30" hidden="1" x14ac:dyDescent="0.25">
      <c r="A7404" s="2">
        <v>9</v>
      </c>
      <c r="B7404" s="2">
        <v>2023</v>
      </c>
      <c r="C7404" s="4" t="str">
        <f>INDEX(Index!$B$1:$B$500,MATCH($F7404,Index!$A$1:$A$500,0)
)</f>
        <v>CIN</v>
      </c>
      <c r="D7404" s="4">
        <v>0</v>
      </c>
      <c r="E7404" s="141">
        <f t="shared" si="115"/>
        <v>8.3525639594873899E-2</v>
      </c>
      <c r="F7404" s="3" t="s">
        <v>24</v>
      </c>
      <c r="G7404" s="3">
        <v>11</v>
      </c>
      <c r="H7404" s="125">
        <v>8.3525639594873899E-2</v>
      </c>
      <c r="I7404" s="3">
        <v>13</v>
      </c>
      <c r="J7404" s="3">
        <v>-3.2976703939572499E-2</v>
      </c>
      <c r="K7404" s="3">
        <v>44990</v>
      </c>
      <c r="L7404" s="125">
        <v>3.3914837493214001E-2</v>
      </c>
      <c r="M7404" s="3">
        <v>11</v>
      </c>
      <c r="N7404" s="125">
        <v>-2.3589119557325702E-2</v>
      </c>
      <c r="O7404" s="3">
        <v>11</v>
      </c>
      <c r="P7404" s="125">
        <v>2.60216825443342E-2</v>
      </c>
      <c r="Q7404" s="3">
        <v>6</v>
      </c>
      <c r="R7404" s="3">
        <v>3.6828226977054998E-2</v>
      </c>
      <c r="S7404" s="3">
        <v>0.103853657588291</v>
      </c>
      <c r="T7404" s="3">
        <v>3.4048726671663497E-2</v>
      </c>
      <c r="U7404" s="3">
        <v>5.6940243715097099</v>
      </c>
      <c r="V7404" s="3">
        <v>9</v>
      </c>
      <c r="W7404" s="3">
        <v>0.11607032687068899</v>
      </c>
      <c r="X7404" s="3">
        <v>11</v>
      </c>
      <c r="Y7404" s="3">
        <v>9.50654004297357E-2</v>
      </c>
      <c r="Z7404" s="3">
        <v>3</v>
      </c>
      <c r="AA7404" s="3">
        <v>0.15273347703086901</v>
      </c>
      <c r="AB7404" s="3">
        <v>1</v>
      </c>
      <c r="AC7404" s="3">
        <v>0.20566837158371601</v>
      </c>
      <c r="AD7404" s="3">
        <v>28</v>
      </c>
    </row>
    <row r="7405" spans="1:30" hidden="1" x14ac:dyDescent="0.25">
      <c r="A7405" s="2">
        <v>9</v>
      </c>
      <c r="B7405" s="2">
        <v>2023</v>
      </c>
      <c r="C7405" s="4" t="str">
        <f>INDEX(Index!$B$1:$B$500,MATCH($F7405,Index!$A$1:$A$500,0)
)</f>
        <v>LAC</v>
      </c>
      <c r="D7405" s="4">
        <v>0</v>
      </c>
      <c r="E7405" s="141">
        <f t="shared" si="115"/>
        <v>7.4979451041206402E-2</v>
      </c>
      <c r="F7405" s="3" t="s">
        <v>28</v>
      </c>
      <c r="G7405" s="3">
        <v>12</v>
      </c>
      <c r="H7405" s="125">
        <v>7.4979451041206402E-2</v>
      </c>
      <c r="I7405" s="3">
        <v>14</v>
      </c>
      <c r="J7405" s="3">
        <v>0.107619055539959</v>
      </c>
      <c r="K7405" s="3">
        <v>45020</v>
      </c>
      <c r="L7405" s="125">
        <v>0.10403633815980801</v>
      </c>
      <c r="M7405" s="3">
        <v>8</v>
      </c>
      <c r="N7405" s="125">
        <v>5.2450530777118899E-2</v>
      </c>
      <c r="O7405" s="3">
        <v>23</v>
      </c>
      <c r="P7405" s="125">
        <v>2.3393643658517298E-2</v>
      </c>
      <c r="Q7405" s="3">
        <v>8</v>
      </c>
      <c r="R7405" s="3">
        <v>0.110414664982616</v>
      </c>
      <c r="S7405" s="3">
        <v>3.6002561149910101E-2</v>
      </c>
      <c r="T7405" s="3">
        <v>3.32069517072534E-2</v>
      </c>
      <c r="U7405" s="3">
        <v>5.5257987740970602</v>
      </c>
      <c r="V7405" s="3">
        <v>11</v>
      </c>
      <c r="W7405" s="3">
        <v>8.3432873218697204E-2</v>
      </c>
      <c r="X7405" s="3">
        <v>13</v>
      </c>
      <c r="Y7405" s="3">
        <v>1.2615899137094599E-2</v>
      </c>
      <c r="Z7405" s="3">
        <v>14</v>
      </c>
      <c r="AA7405" s="3">
        <v>4.98053263009898E-2</v>
      </c>
      <c r="AB7405" s="3">
        <v>7</v>
      </c>
      <c r="AC7405" s="3">
        <v>4.7754854239243902E-2</v>
      </c>
      <c r="AD7405" s="3">
        <v>3</v>
      </c>
    </row>
    <row r="7406" spans="1:30" hidden="1" x14ac:dyDescent="0.25">
      <c r="A7406" s="2">
        <v>9</v>
      </c>
      <c r="B7406" s="2">
        <v>2023</v>
      </c>
      <c r="C7406" s="4" t="str">
        <f>INDEX(Index!$B$1:$B$500,MATCH($F7406,Index!$A$1:$A$500,0)
)</f>
        <v>HOU</v>
      </c>
      <c r="D7406" s="4">
        <v>0</v>
      </c>
      <c r="E7406" s="141">
        <f t="shared" si="115"/>
        <v>6.4080170351406701E-2</v>
      </c>
      <c r="F7406" s="3" t="s">
        <v>49</v>
      </c>
      <c r="G7406" s="3">
        <v>13</v>
      </c>
      <c r="H7406" s="125">
        <v>6.4080170351406701E-2</v>
      </c>
      <c r="I7406" s="3">
        <v>16</v>
      </c>
      <c r="J7406" s="3">
        <v>3.4390763470170303E-2</v>
      </c>
      <c r="K7406" s="3">
        <v>45020</v>
      </c>
      <c r="L7406" s="125">
        <v>9.0799494747899404E-2</v>
      </c>
      <c r="M7406" s="3">
        <v>9</v>
      </c>
      <c r="N7406" s="125">
        <v>3.3912311814404801E-2</v>
      </c>
      <c r="O7406" s="3">
        <v>18</v>
      </c>
      <c r="P7406" s="125">
        <v>7.1929874179121802E-3</v>
      </c>
      <c r="Q7406" s="3">
        <v>16</v>
      </c>
      <c r="R7406" s="3">
        <v>4.7363511568552501E-2</v>
      </c>
      <c r="S7406" s="3">
        <v>4.1651709474367499E-2</v>
      </c>
      <c r="T7406" s="3">
        <v>2.8678961375985301E-2</v>
      </c>
      <c r="U7406" s="3">
        <v>4.6451816851953298</v>
      </c>
      <c r="V7406" s="3">
        <v>16</v>
      </c>
      <c r="W7406" s="3">
        <v>6.9822544980479503E-2</v>
      </c>
      <c r="X7406" s="3">
        <v>14</v>
      </c>
      <c r="Y7406" s="3">
        <v>2.9703753597106201E-2</v>
      </c>
      <c r="Z7406" s="3">
        <v>13</v>
      </c>
      <c r="AA7406" s="3">
        <v>-1.19189106705042E-2</v>
      </c>
      <c r="AB7406" s="3">
        <v>19</v>
      </c>
      <c r="AC7406" s="3">
        <v>0.160337862579294</v>
      </c>
      <c r="AD7406" s="3">
        <v>22</v>
      </c>
    </row>
    <row r="7407" spans="1:30" hidden="1" x14ac:dyDescent="0.25">
      <c r="A7407" s="2">
        <v>9</v>
      </c>
      <c r="B7407" s="2">
        <v>2023</v>
      </c>
      <c r="C7407" s="4" t="str">
        <f>INDEX(Index!$B$1:$B$500,MATCH($F7407,Index!$A$1:$A$500,0)
)</f>
        <v>PIT</v>
      </c>
      <c r="D7407" s="4">
        <v>0</v>
      </c>
      <c r="E7407" s="141">
        <f t="shared" si="115"/>
        <v>5.9522844266594897E-2</v>
      </c>
      <c r="F7407" s="3" t="s">
        <v>32</v>
      </c>
      <c r="G7407" s="3">
        <v>14</v>
      </c>
      <c r="H7407" s="125">
        <v>5.9522844266594897E-2</v>
      </c>
      <c r="I7407" s="3">
        <v>20</v>
      </c>
      <c r="J7407" s="3">
        <v>3.2851969725840598E-2</v>
      </c>
      <c r="K7407" s="3">
        <v>44990</v>
      </c>
      <c r="L7407" s="125">
        <v>-2.1103066212695601E-2</v>
      </c>
      <c r="M7407" s="3">
        <v>18</v>
      </c>
      <c r="N7407" s="125">
        <v>-8.1625073255271893E-2</v>
      </c>
      <c r="O7407" s="3">
        <v>7</v>
      </c>
      <c r="P7407" s="125">
        <v>-9.991627759812949E-4</v>
      </c>
      <c r="Q7407" s="3">
        <v>20</v>
      </c>
      <c r="R7407" s="3">
        <v>-4.3051196752528199E-2</v>
      </c>
      <c r="S7407" s="3">
        <v>-6.9352053667689206E-2</v>
      </c>
      <c r="T7407" s="3">
        <v>6.5511128106796402E-3</v>
      </c>
      <c r="U7407" s="3">
        <v>5.1338640597884702</v>
      </c>
      <c r="V7407" s="3">
        <v>14</v>
      </c>
      <c r="W7407" s="3">
        <v>9.4007503609941201E-2</v>
      </c>
      <c r="X7407" s="3">
        <v>12</v>
      </c>
      <c r="Y7407" s="3">
        <v>0.10545086338788601</v>
      </c>
      <c r="Z7407" s="3">
        <v>1</v>
      </c>
      <c r="AA7407" s="3">
        <v>3.7194938289932498E-2</v>
      </c>
      <c r="AB7407" s="3">
        <v>10</v>
      </c>
      <c r="AC7407" s="3">
        <v>0.165775506375649</v>
      </c>
      <c r="AD7407" s="3">
        <v>23</v>
      </c>
    </row>
    <row r="7408" spans="1:30" hidden="1" x14ac:dyDescent="0.25">
      <c r="A7408" s="2">
        <v>9</v>
      </c>
      <c r="B7408" s="2">
        <v>2023</v>
      </c>
      <c r="C7408" s="4" t="str">
        <f>INDEX(Index!$B$1:$B$500,MATCH($F7408,Index!$A$1:$A$500,0)
)</f>
        <v>NO</v>
      </c>
      <c r="D7408" s="4">
        <v>0</v>
      </c>
      <c r="E7408" s="141">
        <f t="shared" si="115"/>
        <v>5.3091263520766298E-2</v>
      </c>
      <c r="F7408" s="3" t="s">
        <v>27</v>
      </c>
      <c r="G7408" s="3">
        <v>15</v>
      </c>
      <c r="H7408" s="125">
        <v>5.3091263520766298E-2</v>
      </c>
      <c r="I7408" s="3">
        <v>12</v>
      </c>
      <c r="J7408" s="3">
        <v>0.10823506973316301</v>
      </c>
      <c r="K7408" s="3">
        <v>45021</v>
      </c>
      <c r="L7408" s="125">
        <v>-2.3092247095783801E-2</v>
      </c>
      <c r="M7408" s="3">
        <v>19</v>
      </c>
      <c r="N7408" s="125">
        <v>-6.4661376066556198E-2</v>
      </c>
      <c r="O7408" s="3">
        <v>9</v>
      </c>
      <c r="P7408" s="125">
        <v>1.1522134549994E-2</v>
      </c>
      <c r="Q7408" s="3">
        <v>13</v>
      </c>
      <c r="R7408" s="3">
        <v>-7.0502124616273502E-3</v>
      </c>
      <c r="S7408" s="3">
        <v>-8.3721587809533995E-2</v>
      </c>
      <c r="T7408" s="3">
        <v>3.1563694385256899E-2</v>
      </c>
      <c r="U7408" s="3">
        <v>5.3548283464172899</v>
      </c>
      <c r="V7408" s="3">
        <v>13</v>
      </c>
      <c r="W7408" s="3">
        <v>5.9381212241297603E-2</v>
      </c>
      <c r="X7408" s="3">
        <v>15</v>
      </c>
      <c r="Y7408" s="3">
        <v>-6.8755541885303598E-2</v>
      </c>
      <c r="Z7408" s="3">
        <v>28</v>
      </c>
      <c r="AA7408" s="3">
        <v>-0.13642431941341901</v>
      </c>
      <c r="AB7408" s="3">
        <v>32</v>
      </c>
      <c r="AC7408" s="3">
        <v>0.106348189731309</v>
      </c>
      <c r="AD7408" s="3">
        <v>10</v>
      </c>
    </row>
    <row r="7409" spans="1:30" hidden="1" x14ac:dyDescent="0.25">
      <c r="A7409" s="2">
        <v>9</v>
      </c>
      <c r="B7409" s="2">
        <v>2023</v>
      </c>
      <c r="C7409" s="4" t="str">
        <f>INDEX(Index!$B$1:$B$500,MATCH($F7409,Index!$A$1:$A$500,0)
)</f>
        <v>SEA</v>
      </c>
      <c r="D7409" s="4">
        <v>0</v>
      </c>
      <c r="E7409" s="141">
        <f t="shared" si="115"/>
        <v>2.6478529028388698E-2</v>
      </c>
      <c r="F7409" s="3" t="s">
        <v>30</v>
      </c>
      <c r="G7409" s="3">
        <v>16</v>
      </c>
      <c r="H7409" s="125">
        <v>2.6478529028388698E-2</v>
      </c>
      <c r="I7409" s="3">
        <v>10</v>
      </c>
      <c r="J7409" s="3">
        <v>3.8039318070006399E-2</v>
      </c>
      <c r="K7409" s="3">
        <v>44990</v>
      </c>
      <c r="L7409" s="125">
        <v>5.1772835049511398E-2</v>
      </c>
      <c r="M7409" s="3">
        <v>10</v>
      </c>
      <c r="N7409" s="125">
        <v>3.4791430447955303E-2</v>
      </c>
      <c r="O7409" s="3">
        <v>19</v>
      </c>
      <c r="P7409" s="125">
        <v>9.4971244268326205E-3</v>
      </c>
      <c r="Q7409" s="3">
        <v>15</v>
      </c>
      <c r="R7409" s="3">
        <v>1.7751119548570001E-2</v>
      </c>
      <c r="S7409" s="3">
        <v>-7.8128916468311292E-3</v>
      </c>
      <c r="T7409" s="3">
        <v>1.24753068746053E-2</v>
      </c>
      <c r="U7409" s="3">
        <v>5.1260236095618001</v>
      </c>
      <c r="V7409" s="3">
        <v>15</v>
      </c>
      <c r="W7409" s="3">
        <v>2.5105940766236401E-2</v>
      </c>
      <c r="X7409" s="3">
        <v>16</v>
      </c>
      <c r="Y7409" s="3">
        <v>-2.9364581816661801E-2</v>
      </c>
      <c r="Z7409" s="3">
        <v>22</v>
      </c>
      <c r="AA7409" s="3">
        <v>3.0214007984720601E-2</v>
      </c>
      <c r="AB7409" s="3">
        <v>11</v>
      </c>
      <c r="AC7409" s="3">
        <v>0.105222993562779</v>
      </c>
      <c r="AD7409" s="3">
        <v>9</v>
      </c>
    </row>
    <row r="7410" spans="1:30" hidden="1" x14ac:dyDescent="0.25">
      <c r="A7410" s="2">
        <v>9</v>
      </c>
      <c r="B7410" s="2">
        <v>2023</v>
      </c>
      <c r="C7410" s="4" t="str">
        <f>INDEX(Index!$B$1:$B$500,MATCH($F7410,Index!$A$1:$A$500,0)
)</f>
        <v>IND</v>
      </c>
      <c r="D7410" s="4">
        <v>0</v>
      </c>
      <c r="E7410" s="141">
        <f t="shared" si="115"/>
        <v>1.9677514353686799E-2</v>
      </c>
      <c r="F7410" s="3" t="s">
        <v>35</v>
      </c>
      <c r="G7410" s="3">
        <v>17</v>
      </c>
      <c r="H7410" s="125">
        <v>1.9677514353686799E-2</v>
      </c>
      <c r="I7410" s="3">
        <v>17</v>
      </c>
      <c r="J7410" s="3">
        <v>-5.2704015829892002E-2</v>
      </c>
      <c r="K7410" s="3">
        <v>45050</v>
      </c>
      <c r="L7410" s="125">
        <v>3.2833287147056002E-2</v>
      </c>
      <c r="M7410" s="3">
        <v>12</v>
      </c>
      <c r="N7410" s="125">
        <v>-1.9094702778580999E-3</v>
      </c>
      <c r="O7410" s="3">
        <v>12</v>
      </c>
      <c r="P7410" s="125">
        <v>-1.5065243071227301E-2</v>
      </c>
      <c r="Q7410" s="3">
        <v>24</v>
      </c>
      <c r="R7410" s="3">
        <v>-4.24925144201692E-2</v>
      </c>
      <c r="S7410" s="3">
        <v>1.3664728445044599E-2</v>
      </c>
      <c r="T7410" s="3">
        <v>3.4532270353217101E-3</v>
      </c>
      <c r="U7410" s="3">
        <v>4.4961747747788401</v>
      </c>
      <c r="V7410" s="3">
        <v>17</v>
      </c>
      <c r="W7410" s="3">
        <v>1.35462871851613E-2</v>
      </c>
      <c r="X7410" s="3">
        <v>18</v>
      </c>
      <c r="Y7410" s="3">
        <v>7.9643122559672402E-2</v>
      </c>
      <c r="Z7410" s="3">
        <v>5</v>
      </c>
      <c r="AA7410" s="3">
        <v>-5.2314646737070897E-2</v>
      </c>
      <c r="AB7410" s="3">
        <v>30</v>
      </c>
      <c r="AC7410" s="3">
        <v>0.148437300983327</v>
      </c>
      <c r="AD7410" s="3">
        <v>20</v>
      </c>
    </row>
    <row r="7411" spans="1:30" hidden="1" x14ac:dyDescent="0.25">
      <c r="A7411" s="2">
        <v>9</v>
      </c>
      <c r="B7411" s="2">
        <v>2023</v>
      </c>
      <c r="C7411" s="4" t="str">
        <f>INDEX(Index!$B$1:$B$500,MATCH($F7411,Index!$A$1:$A$500,0)
)</f>
        <v>MIN</v>
      </c>
      <c r="D7411" s="4">
        <v>0</v>
      </c>
      <c r="E7411" s="141">
        <f t="shared" si="115"/>
        <v>1.1627286110531499E-2</v>
      </c>
      <c r="F7411" s="3" t="s">
        <v>46</v>
      </c>
      <c r="G7411" s="3">
        <v>18</v>
      </c>
      <c r="H7411" s="125">
        <v>1.1627286110531499E-2</v>
      </c>
      <c r="I7411" s="3">
        <v>15</v>
      </c>
      <c r="J7411" s="3">
        <v>-5.6379163928169503E-2</v>
      </c>
      <c r="K7411" s="3">
        <v>45021</v>
      </c>
      <c r="L7411" s="125">
        <v>4.1937834244373398E-3</v>
      </c>
      <c r="M7411" s="3">
        <v>16</v>
      </c>
      <c r="N7411" s="125">
        <v>-4.2773185847054702E-2</v>
      </c>
      <c r="O7411" s="3">
        <v>10</v>
      </c>
      <c r="P7411" s="125">
        <v>-3.5339683160960499E-2</v>
      </c>
      <c r="Q7411" s="3">
        <v>30</v>
      </c>
      <c r="R7411" s="3">
        <v>-1.8001110096677101E-2</v>
      </c>
      <c r="S7411" s="3">
        <v>1.3966037231606301E-2</v>
      </c>
      <c r="T7411" s="3">
        <v>-2.4412016599886101E-2</v>
      </c>
      <c r="U7411" s="3">
        <v>3.99347140887699</v>
      </c>
      <c r="V7411" s="3">
        <v>20</v>
      </c>
      <c r="W7411" s="3">
        <v>1.56126840067921E-2</v>
      </c>
      <c r="X7411" s="3">
        <v>17</v>
      </c>
      <c r="Y7411" s="3">
        <v>-1.7780306859121998E-2</v>
      </c>
      <c r="Z7411" s="3">
        <v>20</v>
      </c>
      <c r="AA7411" s="3">
        <v>-1.3630831329946899E-2</v>
      </c>
      <c r="AB7411" s="3">
        <v>21</v>
      </c>
      <c r="AC7411" s="3">
        <v>3.4043197204495099E-2</v>
      </c>
      <c r="AD7411" s="3">
        <v>2</v>
      </c>
    </row>
    <row r="7412" spans="1:30" hidden="1" x14ac:dyDescent="0.25">
      <c r="A7412" s="2">
        <v>9</v>
      </c>
      <c r="B7412" s="2">
        <v>2023</v>
      </c>
      <c r="C7412" s="4" t="str">
        <f>INDEX(Index!$B$1:$B$500,MATCH($F7412,Index!$A$1:$A$500,0)
)</f>
        <v>TEN</v>
      </c>
      <c r="D7412" s="4">
        <v>0</v>
      </c>
      <c r="E7412" s="141">
        <f t="shared" si="115"/>
        <v>-9.5926195837082798E-3</v>
      </c>
      <c r="F7412" s="3" t="s">
        <v>45</v>
      </c>
      <c r="G7412" s="3">
        <v>19</v>
      </c>
      <c r="H7412" s="125">
        <v>-9.5926195837082798E-3</v>
      </c>
      <c r="I7412" s="3">
        <v>18</v>
      </c>
      <c r="J7412" s="3">
        <v>-7.4268331660649903E-2</v>
      </c>
      <c r="K7412" s="3">
        <v>45049</v>
      </c>
      <c r="L7412" s="125">
        <v>-2.6826389099762701E-2</v>
      </c>
      <c r="M7412" s="3">
        <v>20</v>
      </c>
      <c r="N7412" s="125">
        <v>4.32416156486168E-3</v>
      </c>
      <c r="O7412" s="3">
        <v>13</v>
      </c>
      <c r="P7412" s="125">
        <v>2.1557931080916099E-2</v>
      </c>
      <c r="Q7412" s="3">
        <v>9</v>
      </c>
      <c r="R7412" s="3">
        <v>-6.6016477453597996E-2</v>
      </c>
      <c r="S7412" s="3">
        <v>4.2971847656350599E-2</v>
      </c>
      <c r="T7412" s="3">
        <v>3.47199934492987E-2</v>
      </c>
      <c r="U7412" s="3">
        <v>4.0504867138745597</v>
      </c>
      <c r="V7412" s="3">
        <v>19</v>
      </c>
      <c r="W7412" s="3">
        <v>7.2586359142925404E-3</v>
      </c>
      <c r="X7412" s="3">
        <v>19</v>
      </c>
      <c r="Y7412" s="3">
        <v>9.7872557020270604E-2</v>
      </c>
      <c r="Z7412" s="3">
        <v>2</v>
      </c>
      <c r="AA7412" s="3">
        <v>3.97925794100994E-2</v>
      </c>
      <c r="AB7412" s="3">
        <v>8</v>
      </c>
      <c r="AC7412" s="3">
        <v>0.108208703245554</v>
      </c>
      <c r="AD7412" s="3">
        <v>11</v>
      </c>
    </row>
    <row r="7413" spans="1:30" hidden="1" x14ac:dyDescent="0.25">
      <c r="A7413" s="2">
        <v>9</v>
      </c>
      <c r="B7413" s="2">
        <v>2023</v>
      </c>
      <c r="C7413" s="4" t="str">
        <f>INDEX(Index!$B$1:$B$500,MATCH($F7413,Index!$A$1:$A$500,0)
)</f>
        <v>NYJ</v>
      </c>
      <c r="D7413" s="4">
        <v>0</v>
      </c>
      <c r="E7413" s="141">
        <f t="shared" si="115"/>
        <v>-8.4175183896413999E-2</v>
      </c>
      <c r="F7413" s="3" t="s">
        <v>9</v>
      </c>
      <c r="G7413" s="3">
        <v>20</v>
      </c>
      <c r="H7413" s="125">
        <v>-8.4175183896413999E-2</v>
      </c>
      <c r="I7413" s="3">
        <v>19</v>
      </c>
      <c r="J7413" s="3">
        <v>-0.10454859325978</v>
      </c>
      <c r="K7413" s="3">
        <v>45020</v>
      </c>
      <c r="L7413" s="125">
        <v>-0.233124648692768</v>
      </c>
      <c r="M7413" s="3">
        <v>30</v>
      </c>
      <c r="N7413" s="125">
        <v>-0.103729814018979</v>
      </c>
      <c r="O7413" s="3">
        <v>6</v>
      </c>
      <c r="P7413" s="125">
        <v>4.5219650777374901E-2</v>
      </c>
      <c r="Q7413" s="3">
        <v>1</v>
      </c>
      <c r="R7413" s="3">
        <v>-0.23242718448234101</v>
      </c>
      <c r="S7413" s="3">
        <v>-7.0648223581316699E-2</v>
      </c>
      <c r="T7413" s="3">
        <v>5.7230367641244E-2</v>
      </c>
      <c r="U7413" s="3">
        <v>4.0778130984588001</v>
      </c>
      <c r="V7413" s="3">
        <v>18</v>
      </c>
      <c r="W7413" s="3">
        <v>-8.3765539364435704E-2</v>
      </c>
      <c r="X7413" s="3">
        <v>20</v>
      </c>
      <c r="Y7413" s="3">
        <v>1.24004174758042E-2</v>
      </c>
      <c r="Z7413" s="3">
        <v>15</v>
      </c>
      <c r="AA7413" s="3">
        <v>1.8336967423640299E-2</v>
      </c>
      <c r="AB7413" s="3">
        <v>14</v>
      </c>
      <c r="AC7413" s="3">
        <v>7.8199768547416906E-2</v>
      </c>
      <c r="AD7413" s="3">
        <v>5</v>
      </c>
    </row>
    <row r="7414" spans="1:30" hidden="1" x14ac:dyDescent="0.25">
      <c r="A7414" s="2">
        <v>9</v>
      </c>
      <c r="B7414" s="2">
        <v>2023</v>
      </c>
      <c r="C7414" s="4" t="str">
        <f>INDEX(Index!$B$1:$B$500,MATCH($F7414,Index!$A$1:$A$500,0)
)</f>
        <v>TB</v>
      </c>
      <c r="D7414" s="4">
        <v>0</v>
      </c>
      <c r="E7414" s="141">
        <f t="shared" si="115"/>
        <v>-9.6968992413780902E-2</v>
      </c>
      <c r="F7414" s="3" t="s">
        <v>38</v>
      </c>
      <c r="G7414" s="3">
        <v>21</v>
      </c>
      <c r="H7414" s="125">
        <v>-9.6968992413780902E-2</v>
      </c>
      <c r="I7414" s="3">
        <v>22</v>
      </c>
      <c r="J7414" s="3">
        <v>-0.12782173244728701</v>
      </c>
      <c r="K7414" s="3">
        <v>45049</v>
      </c>
      <c r="L7414" s="125">
        <v>-6.9492764047086E-2</v>
      </c>
      <c r="M7414" s="3">
        <v>22</v>
      </c>
      <c r="N7414" s="125">
        <v>1.12758299704405E-2</v>
      </c>
      <c r="O7414" s="3">
        <v>16</v>
      </c>
      <c r="P7414" s="125">
        <v>-1.6200398396254399E-2</v>
      </c>
      <c r="Q7414" s="3">
        <v>25</v>
      </c>
      <c r="R7414" s="3">
        <v>-4.4778576149812503E-2</v>
      </c>
      <c r="S7414" s="3">
        <v>8.1953594550546294E-2</v>
      </c>
      <c r="T7414" s="3">
        <v>-1.08956174692896E-3</v>
      </c>
      <c r="U7414" s="3">
        <v>3.2619341923697398</v>
      </c>
      <c r="V7414" s="3">
        <v>23</v>
      </c>
      <c r="W7414" s="3">
        <v>-0.118530469629332</v>
      </c>
      <c r="X7414" s="3">
        <v>21</v>
      </c>
      <c r="Y7414" s="3">
        <v>4.2361161244148599E-2</v>
      </c>
      <c r="Z7414" s="3">
        <v>10</v>
      </c>
      <c r="AA7414" s="3">
        <v>-4.2348870799240303E-2</v>
      </c>
      <c r="AB7414" s="3">
        <v>27</v>
      </c>
      <c r="AC7414" s="3">
        <v>0.132625855143993</v>
      </c>
      <c r="AD7414" s="3">
        <v>14</v>
      </c>
    </row>
    <row r="7415" spans="1:30" hidden="1" x14ac:dyDescent="0.25">
      <c r="A7415" s="2">
        <v>9</v>
      </c>
      <c r="B7415" s="2">
        <v>2023</v>
      </c>
      <c r="C7415" s="4" t="str">
        <f>INDEX(Index!$B$1:$B$500,MATCH($F7415,Index!$A$1:$A$500,0)
)</f>
        <v>GB</v>
      </c>
      <c r="D7415" s="4">
        <v>0</v>
      </c>
      <c r="E7415" s="141">
        <f t="shared" si="115"/>
        <v>-0.104944912942217</v>
      </c>
      <c r="F7415" s="3" t="s">
        <v>20</v>
      </c>
      <c r="G7415" s="3">
        <v>22</v>
      </c>
      <c r="H7415" s="125">
        <v>-0.104944912942217</v>
      </c>
      <c r="I7415" s="3">
        <v>26</v>
      </c>
      <c r="J7415" s="3">
        <v>-1.7734071733741402E-2</v>
      </c>
      <c r="K7415" s="3">
        <v>45049</v>
      </c>
      <c r="L7415" s="125">
        <v>-3.4027641406746002E-2</v>
      </c>
      <c r="M7415" s="3">
        <v>21</v>
      </c>
      <c r="N7415" s="125">
        <v>4.0547921196283497E-2</v>
      </c>
      <c r="O7415" s="3">
        <v>22</v>
      </c>
      <c r="P7415" s="125">
        <v>-3.0369350339187501E-2</v>
      </c>
      <c r="Q7415" s="3">
        <v>28</v>
      </c>
      <c r="R7415" s="3">
        <v>7.9073379620455495E-3</v>
      </c>
      <c r="S7415" s="3">
        <v>3.3783703832825701E-3</v>
      </c>
      <c r="T7415" s="3">
        <v>-2.2263039312504399E-2</v>
      </c>
      <c r="U7415" s="3">
        <v>3.6595722721008399</v>
      </c>
      <c r="V7415" s="3">
        <v>21</v>
      </c>
      <c r="W7415" s="3">
        <v>-0.12345940329652499</v>
      </c>
      <c r="X7415" s="3">
        <v>22</v>
      </c>
      <c r="Y7415" s="3">
        <v>-7.7782113394674404E-2</v>
      </c>
      <c r="Z7415" s="3">
        <v>30</v>
      </c>
      <c r="AA7415" s="3">
        <v>-4.8429270184010997E-2</v>
      </c>
      <c r="AB7415" s="3">
        <v>28</v>
      </c>
      <c r="AC7415" s="3">
        <v>0.13707612324621901</v>
      </c>
      <c r="AD7415" s="3">
        <v>16</v>
      </c>
    </row>
    <row r="7416" spans="1:30" hidden="1" x14ac:dyDescent="0.25">
      <c r="A7416" s="2">
        <v>9</v>
      </c>
      <c r="B7416" s="2">
        <v>2023</v>
      </c>
      <c r="C7416" s="4" t="str">
        <f>INDEX(Index!$B$1:$B$500,MATCH($F7416,Index!$A$1:$A$500,0)
)</f>
        <v>LAR</v>
      </c>
      <c r="D7416" s="4">
        <v>0</v>
      </c>
      <c r="E7416" s="141">
        <f t="shared" si="115"/>
        <v>-0.13156344508465101</v>
      </c>
      <c r="F7416" s="3" t="s">
        <v>41</v>
      </c>
      <c r="G7416" s="3">
        <v>23</v>
      </c>
      <c r="H7416" s="125">
        <v>-0.13156344508465101</v>
      </c>
      <c r="I7416" s="3">
        <v>21</v>
      </c>
      <c r="J7416" s="3">
        <v>-0.12949212618313799</v>
      </c>
      <c r="K7416" s="3">
        <v>45080</v>
      </c>
      <c r="L7416" s="125">
        <v>1.6076995765597998E-2</v>
      </c>
      <c r="M7416" s="3">
        <v>15</v>
      </c>
      <c r="N7416" s="125">
        <v>7.4217130945796198E-2</v>
      </c>
      <c r="O7416" s="3">
        <v>27</v>
      </c>
      <c r="P7416" s="125">
        <v>-7.3423309904452796E-2</v>
      </c>
      <c r="Q7416" s="3">
        <v>32</v>
      </c>
      <c r="R7416" s="3">
        <v>3.7623301681583399E-2</v>
      </c>
      <c r="S7416" s="3">
        <v>0.109304469062311</v>
      </c>
      <c r="T7416" s="3">
        <v>-5.7810958802410398E-2</v>
      </c>
      <c r="U7416" s="3">
        <v>3.2612915046377799</v>
      </c>
      <c r="V7416" s="3">
        <v>24</v>
      </c>
      <c r="W7416" s="3">
        <v>-0.15345984908302501</v>
      </c>
      <c r="X7416" s="3">
        <v>24</v>
      </c>
      <c r="Y7416" s="3">
        <v>3.7350551667684098E-2</v>
      </c>
      <c r="Z7416" s="3">
        <v>12</v>
      </c>
      <c r="AA7416" s="3">
        <v>9.3529757644505093E-3</v>
      </c>
      <c r="AB7416" s="3">
        <v>16</v>
      </c>
      <c r="AC7416" s="3">
        <v>0.14795158415232501</v>
      </c>
      <c r="AD7416" s="3">
        <v>19</v>
      </c>
    </row>
    <row r="7417" spans="1:30" hidden="1" x14ac:dyDescent="0.25">
      <c r="A7417" s="2">
        <v>9</v>
      </c>
      <c r="B7417" s="2">
        <v>2023</v>
      </c>
      <c r="C7417" s="4" t="str">
        <f>INDEX(Index!$B$1:$B$500,MATCH($F7417,Index!$A$1:$A$500,0)
)</f>
        <v>NE</v>
      </c>
      <c r="D7417" s="4">
        <v>0</v>
      </c>
      <c r="E7417" s="141">
        <f t="shared" si="115"/>
        <v>-0.13214102570278599</v>
      </c>
      <c r="F7417" s="3" t="s">
        <v>17</v>
      </c>
      <c r="G7417" s="3">
        <v>24</v>
      </c>
      <c r="H7417" s="125">
        <v>-0.13214102570278599</v>
      </c>
      <c r="I7417" s="3">
        <v>23</v>
      </c>
      <c r="J7417" s="3">
        <v>-0.21666320577018799</v>
      </c>
      <c r="K7417" s="3">
        <v>45109</v>
      </c>
      <c r="L7417" s="125">
        <v>-9.4457573968033906E-2</v>
      </c>
      <c r="M7417" s="3">
        <v>25</v>
      </c>
      <c r="N7417" s="125">
        <v>5.9108524160247297E-3</v>
      </c>
      <c r="O7417" s="3">
        <v>14</v>
      </c>
      <c r="P7417" s="125">
        <v>-3.1772599318727703E-2</v>
      </c>
      <c r="Q7417" s="3">
        <v>29</v>
      </c>
      <c r="R7417" s="3">
        <v>-0.113516196859031</v>
      </c>
      <c r="S7417" s="3">
        <v>7.5948277462239394E-2</v>
      </c>
      <c r="T7417" s="3">
        <v>-2.7198731448918E-2</v>
      </c>
      <c r="U7417" s="3">
        <v>2.9304008634365002</v>
      </c>
      <c r="V7417" s="3">
        <v>27</v>
      </c>
      <c r="W7417" s="3">
        <v>-0.14301831619716199</v>
      </c>
      <c r="X7417" s="3">
        <v>23</v>
      </c>
      <c r="Y7417" s="3">
        <v>5.2307290628199901E-2</v>
      </c>
      <c r="Z7417" s="3">
        <v>8</v>
      </c>
      <c r="AA7417" s="3">
        <v>-5.5609225153494899E-3</v>
      </c>
      <c r="AB7417" s="3">
        <v>18</v>
      </c>
      <c r="AC7417" s="3">
        <v>0.201670558152928</v>
      </c>
      <c r="AD7417" s="3">
        <v>27</v>
      </c>
    </row>
    <row r="7418" spans="1:30" hidden="1" x14ac:dyDescent="0.25">
      <c r="A7418" s="2">
        <v>9</v>
      </c>
      <c r="B7418" s="2">
        <v>2023</v>
      </c>
      <c r="C7418" s="4" t="str">
        <f>INDEX(Index!$B$1:$B$500,MATCH($F7418,Index!$A$1:$A$500,0)
)</f>
        <v>ATL</v>
      </c>
      <c r="D7418" s="4">
        <v>0</v>
      </c>
      <c r="E7418" s="141">
        <f t="shared" si="115"/>
        <v>-0.16448874709668099</v>
      </c>
      <c r="F7418" s="3" t="s">
        <v>43</v>
      </c>
      <c r="G7418" s="3">
        <v>25</v>
      </c>
      <c r="H7418" s="125">
        <v>-0.16448874709668099</v>
      </c>
      <c r="I7418" s="3">
        <v>25</v>
      </c>
      <c r="J7418" s="3">
        <v>-0.164454540787004</v>
      </c>
      <c r="K7418" s="3">
        <v>45050</v>
      </c>
      <c r="L7418" s="125">
        <v>-8.1565856241313697E-2</v>
      </c>
      <c r="M7418" s="3">
        <v>24</v>
      </c>
      <c r="N7418" s="125">
        <v>6.2909617079427604E-2</v>
      </c>
      <c r="O7418" s="3">
        <v>25</v>
      </c>
      <c r="P7418" s="125">
        <v>-2.00132737759403E-2</v>
      </c>
      <c r="Q7418" s="3">
        <v>27</v>
      </c>
      <c r="R7418" s="3">
        <v>-0.10564693266624101</v>
      </c>
      <c r="S7418" s="3">
        <v>5.8186751094299501E-2</v>
      </c>
      <c r="T7418" s="3">
        <v>-6.2085702646368004E-4</v>
      </c>
      <c r="U7418" s="3">
        <v>3.02744988853987</v>
      </c>
      <c r="V7418" s="3">
        <v>26</v>
      </c>
      <c r="W7418" s="3">
        <v>-0.163836351053742</v>
      </c>
      <c r="X7418" s="3">
        <v>25</v>
      </c>
      <c r="Y7418" s="3">
        <v>-2.0699446002919199E-2</v>
      </c>
      <c r="Z7418" s="3">
        <v>21</v>
      </c>
      <c r="AA7418" s="3">
        <v>-0.114952558730521</v>
      </c>
      <c r="AB7418" s="3">
        <v>31</v>
      </c>
      <c r="AC7418" s="3">
        <v>7.0815001533385394E-2</v>
      </c>
      <c r="AD7418" s="3">
        <v>4</v>
      </c>
    </row>
    <row r="7419" spans="1:30" hidden="1" x14ac:dyDescent="0.25">
      <c r="A7419" s="2">
        <v>9</v>
      </c>
      <c r="B7419" s="2">
        <v>2023</v>
      </c>
      <c r="C7419" s="4" t="str">
        <f>INDEX(Index!$B$1:$B$500,MATCH($F7419,Index!$A$1:$A$500,0)
)</f>
        <v>WAS</v>
      </c>
      <c r="D7419" s="4">
        <v>0</v>
      </c>
      <c r="E7419" s="141">
        <f t="shared" si="115"/>
        <v>-0.17741391859467201</v>
      </c>
      <c r="F7419" s="3" t="s">
        <v>26</v>
      </c>
      <c r="G7419" s="3">
        <v>26</v>
      </c>
      <c r="H7419" s="125">
        <v>-0.17741391859467201</v>
      </c>
      <c r="I7419" s="3">
        <v>24</v>
      </c>
      <c r="J7419" s="3">
        <v>-6.9810724656240497E-2</v>
      </c>
      <c r="K7419" s="3">
        <v>45050</v>
      </c>
      <c r="L7419" s="125">
        <v>-7.1573722388225902E-2</v>
      </c>
      <c r="M7419" s="3">
        <v>23</v>
      </c>
      <c r="N7419" s="125">
        <v>0.108129111779191</v>
      </c>
      <c r="O7419" s="3">
        <v>29</v>
      </c>
      <c r="P7419" s="125">
        <v>2.2889155727443601E-3</v>
      </c>
      <c r="Q7419" s="3">
        <v>18</v>
      </c>
      <c r="R7419" s="3">
        <v>2.4475026740842002E-3</v>
      </c>
      <c r="S7419" s="3">
        <v>8.6973126147450494E-2</v>
      </c>
      <c r="T7419" s="3">
        <v>1.47148988171258E-2</v>
      </c>
      <c r="U7419" s="3">
        <v>3.53908430632847</v>
      </c>
      <c r="V7419" s="3">
        <v>22</v>
      </c>
      <c r="W7419" s="3">
        <v>-0.179104728065105</v>
      </c>
      <c r="X7419" s="3">
        <v>27</v>
      </c>
      <c r="Y7419" s="3">
        <v>-0.110653260832744</v>
      </c>
      <c r="Z7419" s="3">
        <v>32</v>
      </c>
      <c r="AA7419" s="3">
        <v>1.4769715160549901E-2</v>
      </c>
      <c r="AB7419" s="3">
        <v>15</v>
      </c>
      <c r="AC7419" s="3">
        <v>0.13833761475231501</v>
      </c>
      <c r="AD7419" s="3">
        <v>17</v>
      </c>
    </row>
    <row r="7420" spans="1:30" hidden="1" x14ac:dyDescent="0.25">
      <c r="A7420" s="2">
        <v>9</v>
      </c>
      <c r="B7420" s="2">
        <v>2023</v>
      </c>
      <c r="C7420" s="4" t="str">
        <f>INDEX(Index!$B$1:$B$500,MATCH($F7420,Index!$A$1:$A$500,0)
)</f>
        <v>DEN</v>
      </c>
      <c r="D7420" s="4">
        <v>0</v>
      </c>
      <c r="E7420" s="141">
        <f t="shared" si="115"/>
        <v>-0.183050084807096</v>
      </c>
      <c r="F7420" s="3" t="s">
        <v>39</v>
      </c>
      <c r="G7420" s="3">
        <v>27</v>
      </c>
      <c r="H7420" s="125">
        <v>-0.183050084807096</v>
      </c>
      <c r="I7420" s="3">
        <v>27</v>
      </c>
      <c r="J7420" s="3">
        <v>-0.18986431510902199</v>
      </c>
      <c r="K7420" s="3">
        <v>45049</v>
      </c>
      <c r="L7420" s="125">
        <v>1.6756275472338E-2</v>
      </c>
      <c r="M7420" s="3">
        <v>14</v>
      </c>
      <c r="N7420" s="125">
        <v>0.22691831568332399</v>
      </c>
      <c r="O7420" s="3">
        <v>32</v>
      </c>
      <c r="P7420" s="125">
        <v>2.71119554038897E-2</v>
      </c>
      <c r="Q7420" s="3">
        <v>5</v>
      </c>
      <c r="R7420" s="3">
        <v>-4.0128451392903199E-3</v>
      </c>
      <c r="S7420" s="3">
        <v>0.243556770182351</v>
      </c>
      <c r="T7420" s="3">
        <v>5.7705300212619E-2</v>
      </c>
      <c r="U7420" s="3">
        <v>3.0470457319056199</v>
      </c>
      <c r="V7420" s="3">
        <v>25</v>
      </c>
      <c r="W7420" s="3">
        <v>-0.16672452042055799</v>
      </c>
      <c r="X7420" s="3">
        <v>26</v>
      </c>
      <c r="Y7420" s="3">
        <v>-4.4629675830635202E-3</v>
      </c>
      <c r="Z7420" s="3">
        <v>18</v>
      </c>
      <c r="AA7420" s="3">
        <v>5.8372780572765799E-2</v>
      </c>
      <c r="AB7420" s="3">
        <v>5</v>
      </c>
      <c r="AC7420" s="3">
        <v>0.115526980612045</v>
      </c>
      <c r="AD7420" s="3">
        <v>13</v>
      </c>
    </row>
    <row r="7421" spans="1:30" hidden="1" x14ac:dyDescent="0.25">
      <c r="A7421" s="2">
        <v>9</v>
      </c>
      <c r="B7421" s="2">
        <v>2023</v>
      </c>
      <c r="C7421" s="4" t="str">
        <f>INDEX(Index!$B$1:$B$500,MATCH($F7421,Index!$A$1:$A$500,0)
)</f>
        <v>LV</v>
      </c>
      <c r="D7421" s="4">
        <v>0</v>
      </c>
      <c r="E7421" s="141">
        <f t="shared" si="115"/>
        <v>-0.22245444331248601</v>
      </c>
      <c r="F7421" s="3" t="s">
        <v>53</v>
      </c>
      <c r="G7421" s="3">
        <v>28</v>
      </c>
      <c r="H7421" s="125">
        <v>-0.22245444331248601</v>
      </c>
      <c r="I7421" s="3">
        <v>30</v>
      </c>
      <c r="J7421" s="3">
        <v>-0.17825445197567399</v>
      </c>
      <c r="K7421" s="3">
        <v>45050</v>
      </c>
      <c r="L7421" s="125">
        <v>-0.18977931929873701</v>
      </c>
      <c r="M7421" s="3">
        <v>29</v>
      </c>
      <c r="N7421" s="125">
        <v>3.7458647646783298E-2</v>
      </c>
      <c r="O7421" s="3">
        <v>20</v>
      </c>
      <c r="P7421" s="125">
        <v>4.7835236330339703E-3</v>
      </c>
      <c r="Q7421" s="3">
        <v>17</v>
      </c>
      <c r="R7421" s="3">
        <v>-0.16712059862015699</v>
      </c>
      <c r="S7421" s="3">
        <v>3.2175879583926099E-2</v>
      </c>
      <c r="T7421" s="3">
        <v>2.1042026228408301E-2</v>
      </c>
      <c r="U7421" s="3">
        <v>2.77993176467134</v>
      </c>
      <c r="V7421" s="3">
        <v>28</v>
      </c>
      <c r="W7421" s="3">
        <v>-0.20985296591608901</v>
      </c>
      <c r="X7421" s="3">
        <v>29</v>
      </c>
      <c r="Y7421" s="3">
        <v>-5.54006261178253E-2</v>
      </c>
      <c r="Z7421" s="3">
        <v>26</v>
      </c>
      <c r="AA7421" s="3">
        <v>7.8495882645667106E-2</v>
      </c>
      <c r="AB7421" s="3">
        <v>3</v>
      </c>
      <c r="AC7421" s="3">
        <v>0.101973540737056</v>
      </c>
      <c r="AD7421" s="3">
        <v>8</v>
      </c>
    </row>
    <row r="7422" spans="1:30" hidden="1" x14ac:dyDescent="0.25">
      <c r="A7422" s="2">
        <v>9</v>
      </c>
      <c r="B7422" s="2">
        <v>2023</v>
      </c>
      <c r="C7422" s="4" t="str">
        <f>INDEX(Index!$B$1:$B$500,MATCH($F7422,Index!$A$1:$A$500,0)
)</f>
        <v>CHI</v>
      </c>
      <c r="D7422" s="4">
        <v>0</v>
      </c>
      <c r="E7422" s="141">
        <f t="shared" si="115"/>
        <v>-0.23562336028214001</v>
      </c>
      <c r="F7422" s="3" t="s">
        <v>64</v>
      </c>
      <c r="G7422" s="3">
        <v>29</v>
      </c>
      <c r="H7422" s="125">
        <v>-0.23562336028214001</v>
      </c>
      <c r="I7422" s="3">
        <v>29</v>
      </c>
      <c r="J7422" s="3">
        <v>-0.19993065355318901</v>
      </c>
      <c r="K7422" s="3">
        <v>45109</v>
      </c>
      <c r="L7422" s="125">
        <v>-0.112575398715894</v>
      </c>
      <c r="M7422" s="3">
        <v>26</v>
      </c>
      <c r="N7422" s="125">
        <v>0.120250808131665</v>
      </c>
      <c r="O7422" s="3">
        <v>30</v>
      </c>
      <c r="P7422" s="125">
        <v>-2.7971534345811299E-3</v>
      </c>
      <c r="Q7422" s="3">
        <v>21</v>
      </c>
      <c r="R7422" s="3">
        <v>-8.9057764044519899E-2</v>
      </c>
      <c r="S7422" s="3">
        <v>0.113531769680443</v>
      </c>
      <c r="T7422" s="3">
        <v>2.65888017177354E-3</v>
      </c>
      <c r="U7422" s="3">
        <v>2.0045689034486398</v>
      </c>
      <c r="V7422" s="3">
        <v>29</v>
      </c>
      <c r="W7422" s="3">
        <v>-0.20791996705511701</v>
      </c>
      <c r="X7422" s="3">
        <v>28</v>
      </c>
      <c r="Y7422" s="3">
        <v>-3.8780344672241202E-2</v>
      </c>
      <c r="Z7422" s="3">
        <v>23</v>
      </c>
      <c r="AA7422" s="3">
        <v>-2.7440050924929699E-2</v>
      </c>
      <c r="AB7422" s="3">
        <v>23</v>
      </c>
      <c r="AC7422" s="3">
        <v>9.4919512770244296E-2</v>
      </c>
      <c r="AD7422" s="3">
        <v>7</v>
      </c>
    </row>
    <row r="7423" spans="1:30" hidden="1" x14ac:dyDescent="0.25">
      <c r="A7423" s="2">
        <v>9</v>
      </c>
      <c r="B7423" s="2">
        <v>2023</v>
      </c>
      <c r="C7423" s="4" t="str">
        <f>INDEX(Index!$B$1:$B$500,MATCH($F7423,Index!$A$1:$A$500,0)
)</f>
        <v>ARI</v>
      </c>
      <c r="D7423" s="4">
        <v>0</v>
      </c>
      <c r="E7423" s="141">
        <f t="shared" si="115"/>
        <v>-0.29803942979914499</v>
      </c>
      <c r="F7423" s="3" t="s">
        <v>23</v>
      </c>
      <c r="G7423" s="3">
        <v>30</v>
      </c>
      <c r="H7423" s="125">
        <v>-0.29803942979914499</v>
      </c>
      <c r="I7423" s="3">
        <v>28</v>
      </c>
      <c r="J7423" s="3">
        <v>-0.33682489793299902</v>
      </c>
      <c r="K7423" s="3">
        <v>45139</v>
      </c>
      <c r="L7423" s="125">
        <v>-0.121801012721624</v>
      </c>
      <c r="M7423" s="3">
        <v>27</v>
      </c>
      <c r="N7423" s="125">
        <v>0.17307900777812801</v>
      </c>
      <c r="O7423" s="3">
        <v>31</v>
      </c>
      <c r="P7423" s="125">
        <v>-3.1594092993938801E-3</v>
      </c>
      <c r="Q7423" s="3">
        <v>22</v>
      </c>
      <c r="R7423" s="3">
        <v>-0.15881614308967301</v>
      </c>
      <c r="S7423" s="3">
        <v>0.186665099568111</v>
      </c>
      <c r="T7423" s="3">
        <v>8.6563447247848205E-3</v>
      </c>
      <c r="U7423" s="3">
        <v>1.5120256534829399</v>
      </c>
      <c r="V7423" s="3">
        <v>30</v>
      </c>
      <c r="W7423" s="3">
        <v>-0.30850205189937702</v>
      </c>
      <c r="X7423" s="3">
        <v>30</v>
      </c>
      <c r="Y7423" s="3">
        <v>4.66758724388152E-2</v>
      </c>
      <c r="Z7423" s="3">
        <v>9</v>
      </c>
      <c r="AA7423" s="3">
        <v>2.49901083059543E-3</v>
      </c>
      <c r="AB7423" s="3">
        <v>17</v>
      </c>
      <c r="AC7423" s="3">
        <v>0.22258775066313599</v>
      </c>
      <c r="AD7423" s="3">
        <v>30</v>
      </c>
    </row>
    <row r="7424" spans="1:30" hidden="1" x14ac:dyDescent="0.25">
      <c r="A7424" s="2">
        <v>9</v>
      </c>
      <c r="B7424" s="2">
        <v>2023</v>
      </c>
      <c r="C7424" s="4" t="str">
        <f>INDEX(Index!$B$1:$B$500,MATCH($F7424,Index!$A$1:$A$500,0)
)</f>
        <v>CAR</v>
      </c>
      <c r="D7424" s="4">
        <v>0</v>
      </c>
      <c r="E7424" s="141">
        <f t="shared" si="115"/>
        <v>-0.33067354484790801</v>
      </c>
      <c r="F7424" s="3" t="s">
        <v>51</v>
      </c>
      <c r="G7424" s="3">
        <v>31</v>
      </c>
      <c r="H7424" s="125">
        <v>-0.33067354484790801</v>
      </c>
      <c r="I7424" s="3">
        <v>31</v>
      </c>
      <c r="J7424" s="3">
        <v>-0.35392698048499699</v>
      </c>
      <c r="K7424" s="3">
        <v>45108</v>
      </c>
      <c r="L7424" s="125">
        <v>-0.25955715599157703</v>
      </c>
      <c r="M7424" s="3">
        <v>31</v>
      </c>
      <c r="N7424" s="125">
        <v>8.5668698923172304E-2</v>
      </c>
      <c r="O7424" s="3">
        <v>28</v>
      </c>
      <c r="P7424" s="125">
        <v>1.45523100668413E-2</v>
      </c>
      <c r="Q7424" s="3">
        <v>10</v>
      </c>
      <c r="R7424" s="3">
        <v>-0.241548940100201</v>
      </c>
      <c r="S7424" s="3">
        <v>0.142043294807841</v>
      </c>
      <c r="T7424" s="3">
        <v>2.96652544230443E-2</v>
      </c>
      <c r="U7424" s="3">
        <v>0.21495907039478199</v>
      </c>
      <c r="V7424" s="3">
        <v>32</v>
      </c>
      <c r="W7424" s="3">
        <v>-0.33615606701031497</v>
      </c>
      <c r="X7424" s="3">
        <v>31</v>
      </c>
      <c r="Y7424" s="3">
        <v>5.7169527466340797E-2</v>
      </c>
      <c r="Z7424" s="3">
        <v>7</v>
      </c>
      <c r="AA7424" s="3">
        <v>-3.3306753562966501E-2</v>
      </c>
      <c r="AB7424" s="3">
        <v>25</v>
      </c>
      <c r="AC7424" s="3">
        <v>2.3817912132953301E-2</v>
      </c>
      <c r="AD7424" s="3">
        <v>1</v>
      </c>
    </row>
    <row r="7425" spans="1:30" hidden="1" x14ac:dyDescent="0.25">
      <c r="A7425" s="2">
        <v>9</v>
      </c>
      <c r="B7425" s="2">
        <v>2023</v>
      </c>
      <c r="C7425" s="4" t="str">
        <f>INDEX(Index!$B$1:$B$500,MATCH($F7425,Index!$A$1:$A$500,0)
)</f>
        <v>NYG</v>
      </c>
      <c r="D7425" s="4">
        <v>0</v>
      </c>
      <c r="E7425" s="141">
        <f t="shared" si="115"/>
        <v>-0.46504298867254301</v>
      </c>
      <c r="F7425" s="3" t="s">
        <v>15</v>
      </c>
      <c r="G7425" s="3">
        <v>32</v>
      </c>
      <c r="H7425" s="125">
        <v>-0.46504298867254301</v>
      </c>
      <c r="I7425" s="3">
        <v>32</v>
      </c>
      <c r="J7425" s="3">
        <v>-0.42548556885801803</v>
      </c>
      <c r="K7425" s="3">
        <v>45109</v>
      </c>
      <c r="L7425" s="125">
        <v>-0.34885219655386401</v>
      </c>
      <c r="M7425" s="3">
        <v>32</v>
      </c>
      <c r="N7425" s="125">
        <v>7.2492003042905595E-2</v>
      </c>
      <c r="O7425" s="3">
        <v>26</v>
      </c>
      <c r="P7425" s="125">
        <v>-4.3698789075773702E-2</v>
      </c>
      <c r="Q7425" s="3">
        <v>31</v>
      </c>
      <c r="R7425" s="3">
        <v>-0.30199571459563102</v>
      </c>
      <c r="S7425" s="3">
        <v>8.7677148703975305E-2</v>
      </c>
      <c r="T7425" s="3">
        <v>-3.5812705558411699E-2</v>
      </c>
      <c r="U7425" s="3">
        <v>1.1207057605384101</v>
      </c>
      <c r="V7425" s="3">
        <v>31</v>
      </c>
      <c r="W7425" s="3">
        <v>-0.44603421807183002</v>
      </c>
      <c r="X7425" s="3">
        <v>32</v>
      </c>
      <c r="Y7425" s="3">
        <v>1.1777499614927699E-2</v>
      </c>
      <c r="Z7425" s="3">
        <v>16</v>
      </c>
      <c r="AA7425" s="3">
        <v>-1.24508603921156E-2</v>
      </c>
      <c r="AB7425" s="3">
        <v>20</v>
      </c>
      <c r="AC7425" s="3">
        <v>0.133031985168301</v>
      </c>
      <c r="AD7425" s="3">
        <v>15</v>
      </c>
    </row>
    <row r="7426" spans="1:30" hidden="1" x14ac:dyDescent="0.25">
      <c r="A7426" s="2">
        <v>10</v>
      </c>
      <c r="B7426" s="2">
        <v>2023</v>
      </c>
      <c r="C7426" s="4" t="str">
        <f>INDEX(Index!$B$1:$B$500,MATCH($F7426,Index!$A$1:$A$500,0)
)</f>
        <v>BAL</v>
      </c>
      <c r="D7426" s="4">
        <v>0</v>
      </c>
      <c r="E7426" s="141">
        <f t="shared" ref="E7426:E7489" si="116">IF(D7426=1,H7426/100,H7426)</f>
        <v>0.44796799999999998</v>
      </c>
      <c r="F7426" s="3" t="s">
        <v>18</v>
      </c>
      <c r="G7426" s="3">
        <v>1</v>
      </c>
      <c r="H7426" s="125">
        <v>0.44796799999999998</v>
      </c>
      <c r="I7426" s="3">
        <v>1</v>
      </c>
      <c r="J7426" s="3">
        <v>0.34976099999999999</v>
      </c>
      <c r="K7426" s="3">
        <v>45110</v>
      </c>
      <c r="L7426" s="125">
        <v>0.18251100000000001</v>
      </c>
      <c r="M7426" s="3">
        <v>5</v>
      </c>
      <c r="N7426" s="125">
        <v>-0.25868000000000002</v>
      </c>
      <c r="O7426" s="3">
        <v>2</v>
      </c>
      <c r="P7426" s="125">
        <v>6.7780000000000002E-3</v>
      </c>
      <c r="Q7426" s="3">
        <v>19</v>
      </c>
      <c r="R7426" s="3">
        <v>0.141676</v>
      </c>
      <c r="S7426" s="3">
        <v>-0.20071</v>
      </c>
      <c r="T7426" s="3">
        <v>7.3769999999999999E-3</v>
      </c>
      <c r="U7426" s="3">
        <v>8.2605769999999996</v>
      </c>
      <c r="V7426" s="3">
        <v>1</v>
      </c>
      <c r="W7426" s="3">
        <v>0.47214099999999998</v>
      </c>
      <c r="X7426" s="3">
        <v>1</v>
      </c>
      <c r="Y7426" s="3">
        <v>5.8015999999999998E-2</v>
      </c>
      <c r="Z7426" s="3">
        <v>6</v>
      </c>
      <c r="AA7426" s="3">
        <v>0.10793899999999999</v>
      </c>
      <c r="AB7426" s="3">
        <v>3</v>
      </c>
      <c r="AC7426" s="3">
        <v>0.21504699999999999</v>
      </c>
      <c r="AD7426" s="3">
        <v>29</v>
      </c>
    </row>
    <row r="7427" spans="1:30" hidden="1" x14ac:dyDescent="0.25">
      <c r="A7427" s="2">
        <v>10</v>
      </c>
      <c r="B7427" s="2">
        <v>2023</v>
      </c>
      <c r="C7427" s="4" t="str">
        <f>INDEX(Index!$B$1:$B$500,MATCH($F7427,Index!$A$1:$A$500,0)
)</f>
        <v>SF</v>
      </c>
      <c r="D7427" s="4">
        <v>0</v>
      </c>
      <c r="E7427" s="141">
        <f t="shared" si="116"/>
        <v>0.35845500000000002</v>
      </c>
      <c r="F7427" s="3" t="s">
        <v>1</v>
      </c>
      <c r="G7427" s="3">
        <v>2</v>
      </c>
      <c r="H7427" s="125">
        <v>0.35845500000000002</v>
      </c>
      <c r="I7427" s="3">
        <v>3</v>
      </c>
      <c r="J7427" s="3">
        <v>0.360317</v>
      </c>
      <c r="K7427" s="3">
        <v>45080</v>
      </c>
      <c r="L7427" s="125">
        <v>0.31569700000000001</v>
      </c>
      <c r="M7427" s="3">
        <v>1</v>
      </c>
      <c r="N7427" s="125">
        <v>-5.2049999999999999E-2</v>
      </c>
      <c r="O7427" s="3">
        <v>10</v>
      </c>
      <c r="P7427" s="125">
        <v>-9.2899999999999996E-3</v>
      </c>
      <c r="Q7427" s="3">
        <v>21</v>
      </c>
      <c r="R7427" s="3">
        <v>0.28833599999999998</v>
      </c>
      <c r="S7427" s="3">
        <v>-6.8890000000000007E-2</v>
      </c>
      <c r="T7427" s="3">
        <v>3.091E-3</v>
      </c>
      <c r="U7427" s="3">
        <v>7.3536609999999998</v>
      </c>
      <c r="V7427" s="3">
        <v>3</v>
      </c>
      <c r="W7427" s="3">
        <v>0.34885500000000003</v>
      </c>
      <c r="X7427" s="3">
        <v>2</v>
      </c>
      <c r="Y7427" s="3">
        <v>-1.4460000000000001E-2</v>
      </c>
      <c r="Z7427" s="3">
        <v>21</v>
      </c>
      <c r="AA7427" s="3">
        <v>4.2500000000000003E-3</v>
      </c>
      <c r="AB7427" s="3">
        <v>18</v>
      </c>
      <c r="AC7427" s="3">
        <v>0.159914</v>
      </c>
      <c r="AD7427" s="3">
        <v>23</v>
      </c>
    </row>
    <row r="7428" spans="1:30" hidden="1" x14ac:dyDescent="0.25">
      <c r="A7428" s="2">
        <v>10</v>
      </c>
      <c r="B7428" s="2">
        <v>2023</v>
      </c>
      <c r="C7428" s="4" t="str">
        <f>INDEX(Index!$B$1:$B$500,MATCH($F7428,Index!$A$1:$A$500,0)
)</f>
        <v>KC</v>
      </c>
      <c r="D7428" s="4">
        <v>0</v>
      </c>
      <c r="E7428" s="141">
        <f t="shared" si="116"/>
        <v>0.30825000000000002</v>
      </c>
      <c r="F7428" s="3" t="s">
        <v>5</v>
      </c>
      <c r="G7428" s="3">
        <v>3</v>
      </c>
      <c r="H7428" s="125">
        <v>0.30825000000000002</v>
      </c>
      <c r="I7428" s="3">
        <v>2</v>
      </c>
      <c r="J7428" s="3">
        <v>0.273974</v>
      </c>
      <c r="K7428" s="3">
        <v>45109</v>
      </c>
      <c r="L7428" s="125">
        <v>0.152118</v>
      </c>
      <c r="M7428" s="3">
        <v>6</v>
      </c>
      <c r="N7428" s="125">
        <v>-0.13050999999999999</v>
      </c>
      <c r="O7428" s="3">
        <v>3</v>
      </c>
      <c r="P7428" s="125">
        <v>2.5617999999999998E-2</v>
      </c>
      <c r="Q7428" s="3">
        <v>6</v>
      </c>
      <c r="R7428" s="3">
        <v>0.16242899999999999</v>
      </c>
      <c r="S7428" s="3">
        <v>-7.6859999999999998E-2</v>
      </c>
      <c r="T7428" s="3">
        <v>3.4682999999999999E-2</v>
      </c>
      <c r="U7428" s="3">
        <v>7.4160069999999996</v>
      </c>
      <c r="V7428" s="3">
        <v>2</v>
      </c>
      <c r="W7428" s="3">
        <v>0.30325600000000003</v>
      </c>
      <c r="X7428" s="3">
        <v>3</v>
      </c>
      <c r="Y7428" s="3">
        <v>5.5339999999999999E-3</v>
      </c>
      <c r="Z7428" s="3">
        <v>17</v>
      </c>
      <c r="AA7428" s="3">
        <v>-2.928E-2</v>
      </c>
      <c r="AB7428" s="3">
        <v>23</v>
      </c>
      <c r="AC7428" s="3">
        <v>0.13620199999999999</v>
      </c>
      <c r="AD7428" s="3">
        <v>18</v>
      </c>
    </row>
    <row r="7429" spans="1:30" hidden="1" x14ac:dyDescent="0.25">
      <c r="A7429" s="2">
        <v>10</v>
      </c>
      <c r="B7429" s="2">
        <v>2023</v>
      </c>
      <c r="C7429" s="4" t="str">
        <f>INDEX(Index!$B$1:$B$500,MATCH($F7429,Index!$A$1:$A$500,0)
)</f>
        <v>DET</v>
      </c>
      <c r="D7429" s="4">
        <v>0</v>
      </c>
      <c r="E7429" s="141">
        <f t="shared" si="116"/>
        <v>0.262353</v>
      </c>
      <c r="F7429" s="3" t="s">
        <v>21</v>
      </c>
      <c r="G7429" s="3">
        <v>4</v>
      </c>
      <c r="H7429" s="125">
        <v>0.262353</v>
      </c>
      <c r="I7429" s="3">
        <v>4</v>
      </c>
      <c r="J7429" s="3">
        <v>0.25143100000000002</v>
      </c>
      <c r="K7429" s="3">
        <v>45109</v>
      </c>
      <c r="L7429" s="125">
        <v>0.195684</v>
      </c>
      <c r="M7429" s="3">
        <v>4</v>
      </c>
      <c r="N7429" s="125">
        <v>-5.3100000000000001E-2</v>
      </c>
      <c r="O7429" s="3">
        <v>9</v>
      </c>
      <c r="P7429" s="125">
        <v>1.3572000000000001E-2</v>
      </c>
      <c r="Q7429" s="3">
        <v>11</v>
      </c>
      <c r="R7429" s="3">
        <v>0.18287700000000001</v>
      </c>
      <c r="S7429" s="3">
        <v>-4.1050000000000003E-2</v>
      </c>
      <c r="T7429" s="3">
        <v>2.7503E-2</v>
      </c>
      <c r="U7429" s="3">
        <v>7.2808729999999997</v>
      </c>
      <c r="V7429" s="3">
        <v>4</v>
      </c>
      <c r="W7429" s="3">
        <v>0.26191999999999999</v>
      </c>
      <c r="X7429" s="3">
        <v>4</v>
      </c>
      <c r="Y7429" s="3">
        <v>-5.79E-3</v>
      </c>
      <c r="Z7429" s="3">
        <v>19</v>
      </c>
      <c r="AA7429" s="3">
        <v>-4.6809999999999997E-2</v>
      </c>
      <c r="AB7429" s="3">
        <v>29</v>
      </c>
      <c r="AC7429" s="3">
        <v>0.14480799999999999</v>
      </c>
      <c r="AD7429" s="3">
        <v>19</v>
      </c>
    </row>
    <row r="7430" spans="1:30" hidden="1" x14ac:dyDescent="0.25">
      <c r="A7430" s="2">
        <v>10</v>
      </c>
      <c r="B7430" s="2">
        <v>2023</v>
      </c>
      <c r="C7430" s="4" t="str">
        <f>INDEX(Index!$B$1:$B$500,MATCH($F7430,Index!$A$1:$A$500,0)
)</f>
        <v>DAL</v>
      </c>
      <c r="D7430" s="4">
        <v>0</v>
      </c>
      <c r="E7430" s="141">
        <f t="shared" si="116"/>
        <v>0.20576</v>
      </c>
      <c r="F7430" s="3" t="s">
        <v>3</v>
      </c>
      <c r="G7430" s="3">
        <v>5</v>
      </c>
      <c r="H7430" s="125">
        <v>0.20576</v>
      </c>
      <c r="I7430" s="3">
        <v>9</v>
      </c>
      <c r="J7430" s="3">
        <v>0.31829099999999999</v>
      </c>
      <c r="K7430" s="3">
        <v>45080</v>
      </c>
      <c r="L7430" s="125">
        <v>5.6272999999999997E-2</v>
      </c>
      <c r="M7430" s="3">
        <v>10</v>
      </c>
      <c r="N7430" s="125">
        <v>-0.12642</v>
      </c>
      <c r="O7430" s="3">
        <v>4</v>
      </c>
      <c r="P7430" s="125">
        <v>2.307E-2</v>
      </c>
      <c r="Q7430" s="3">
        <v>9</v>
      </c>
      <c r="R7430" s="3">
        <v>0.114242</v>
      </c>
      <c r="S7430" s="3">
        <v>-0.16477</v>
      </c>
      <c r="T7430" s="3">
        <v>3.9276999999999999E-2</v>
      </c>
      <c r="U7430" s="3">
        <v>6.4744400000000004</v>
      </c>
      <c r="V7430" s="3">
        <v>9</v>
      </c>
      <c r="W7430" s="3">
        <v>0.224575</v>
      </c>
      <c r="X7430" s="3">
        <v>5</v>
      </c>
      <c r="Y7430" s="3">
        <v>-0.11033999999999999</v>
      </c>
      <c r="Z7430" s="3">
        <v>32</v>
      </c>
      <c r="AA7430" s="3">
        <v>1.3361E-2</v>
      </c>
      <c r="AB7430" s="3">
        <v>17</v>
      </c>
      <c r="AC7430" s="3">
        <v>0.216394</v>
      </c>
      <c r="AD7430" s="3">
        <v>30</v>
      </c>
    </row>
    <row r="7431" spans="1:30" hidden="1" x14ac:dyDescent="0.25">
      <c r="A7431" s="2">
        <v>10</v>
      </c>
      <c r="B7431" s="2">
        <v>2023</v>
      </c>
      <c r="C7431" s="4" t="str">
        <f>INDEX(Index!$B$1:$B$500,MATCH($F7431,Index!$A$1:$A$500,0)
)</f>
        <v>CLE</v>
      </c>
      <c r="D7431" s="4">
        <v>0</v>
      </c>
      <c r="E7431" s="141">
        <f t="shared" si="116"/>
        <v>0.19369900000000001</v>
      </c>
      <c r="F7431" s="3" t="s">
        <v>10</v>
      </c>
      <c r="G7431" s="3">
        <v>6</v>
      </c>
      <c r="H7431" s="125">
        <v>0.19369900000000001</v>
      </c>
      <c r="I7431" s="3">
        <v>8</v>
      </c>
      <c r="J7431" s="3">
        <v>0.102061</v>
      </c>
      <c r="K7431" s="3">
        <v>45080</v>
      </c>
      <c r="L7431" s="125">
        <v>-0.12486999999999999</v>
      </c>
      <c r="M7431" s="3">
        <v>28</v>
      </c>
      <c r="N7431" s="125">
        <v>-0.31095</v>
      </c>
      <c r="O7431" s="3">
        <v>1</v>
      </c>
      <c r="P7431" s="125">
        <v>7.6220000000000003E-3</v>
      </c>
      <c r="Q7431" s="3">
        <v>18</v>
      </c>
      <c r="R7431" s="3">
        <v>-0.14763999999999999</v>
      </c>
      <c r="S7431" s="3">
        <v>-0.23974000000000001</v>
      </c>
      <c r="T7431" s="3">
        <v>9.9690000000000004E-3</v>
      </c>
      <c r="U7431" s="3">
        <v>6.5027990000000004</v>
      </c>
      <c r="V7431" s="3">
        <v>8</v>
      </c>
      <c r="W7431" s="3">
        <v>0.178976</v>
      </c>
      <c r="X7431" s="3">
        <v>6</v>
      </c>
      <c r="Y7431" s="3">
        <v>0.12039800000000001</v>
      </c>
      <c r="Z7431" s="3">
        <v>1</v>
      </c>
      <c r="AA7431" s="3">
        <v>-3.0630000000000001E-2</v>
      </c>
      <c r="AB7431" s="3">
        <v>24</v>
      </c>
      <c r="AC7431" s="3">
        <v>0.134406</v>
      </c>
      <c r="AD7431" s="3">
        <v>17</v>
      </c>
    </row>
    <row r="7432" spans="1:30" hidden="1" x14ac:dyDescent="0.25">
      <c r="A7432" s="2">
        <v>10</v>
      </c>
      <c r="B7432" s="2">
        <v>2023</v>
      </c>
      <c r="C7432" s="4" t="str">
        <f>INDEX(Index!$B$1:$B$500,MATCH($F7432,Index!$A$1:$A$500,0)
)</f>
        <v>MIA</v>
      </c>
      <c r="D7432" s="4">
        <v>0</v>
      </c>
      <c r="E7432" s="141">
        <f t="shared" si="116"/>
        <v>0.19028800000000001</v>
      </c>
      <c r="F7432" s="3" t="s">
        <v>4</v>
      </c>
      <c r="G7432" s="3">
        <v>7</v>
      </c>
      <c r="H7432" s="125">
        <v>0.19028800000000001</v>
      </c>
      <c r="I7432" s="3">
        <v>7</v>
      </c>
      <c r="J7432" s="3">
        <v>0.24049300000000001</v>
      </c>
      <c r="K7432" s="3">
        <v>45080</v>
      </c>
      <c r="L7432" s="125">
        <v>0.257685</v>
      </c>
      <c r="M7432" s="3">
        <v>2</v>
      </c>
      <c r="N7432" s="125">
        <v>5.0323E-2</v>
      </c>
      <c r="O7432" s="3">
        <v>22</v>
      </c>
      <c r="P7432" s="125">
        <v>-1.7069999999999998E-2</v>
      </c>
      <c r="Q7432" s="3">
        <v>25</v>
      </c>
      <c r="R7432" s="3">
        <v>0.30579400000000001</v>
      </c>
      <c r="S7432" s="3">
        <v>5.8047000000000001E-2</v>
      </c>
      <c r="T7432" s="3">
        <v>-7.2500000000000004E-3</v>
      </c>
      <c r="U7432" s="3">
        <v>6.8395229999999998</v>
      </c>
      <c r="V7432" s="3">
        <v>5</v>
      </c>
      <c r="W7432" s="3">
        <v>0.16344800000000001</v>
      </c>
      <c r="X7432" s="3">
        <v>7</v>
      </c>
      <c r="Y7432" s="3">
        <v>-6.4030000000000004E-2</v>
      </c>
      <c r="Z7432" s="3">
        <v>29</v>
      </c>
      <c r="AA7432" s="3">
        <v>2.3521E-2</v>
      </c>
      <c r="AB7432" s="3">
        <v>14</v>
      </c>
      <c r="AC7432" s="3">
        <v>0.172628</v>
      </c>
      <c r="AD7432" s="3">
        <v>24</v>
      </c>
    </row>
    <row r="7433" spans="1:30" hidden="1" x14ac:dyDescent="0.25">
      <c r="A7433" s="2">
        <v>10</v>
      </c>
      <c r="B7433" s="2">
        <v>2023</v>
      </c>
      <c r="C7433" s="4" t="str">
        <f>INDEX(Index!$B$1:$B$500,MATCH($F7433,Index!$A$1:$A$500,0)
)</f>
        <v>BUF</v>
      </c>
      <c r="D7433" s="4">
        <v>0</v>
      </c>
      <c r="E7433" s="141">
        <f t="shared" si="116"/>
        <v>0.19006899999999999</v>
      </c>
      <c r="F7433" s="3" t="s">
        <v>0</v>
      </c>
      <c r="G7433" s="3">
        <v>8</v>
      </c>
      <c r="H7433" s="125">
        <v>0.19006899999999999</v>
      </c>
      <c r="I7433" s="3">
        <v>5</v>
      </c>
      <c r="J7433" s="3">
        <v>0.23267099999999999</v>
      </c>
      <c r="K7433" s="3">
        <v>45051</v>
      </c>
      <c r="L7433" s="125">
        <v>0.244259</v>
      </c>
      <c r="M7433" s="3">
        <v>3</v>
      </c>
      <c r="N7433" s="125">
        <v>4.4594000000000002E-2</v>
      </c>
      <c r="O7433" s="3">
        <v>21</v>
      </c>
      <c r="P7433" s="125">
        <v>-9.5999999999999992E-3</v>
      </c>
      <c r="Q7433" s="3">
        <v>22</v>
      </c>
      <c r="R7433" s="3">
        <v>0.24388799999999999</v>
      </c>
      <c r="S7433" s="3">
        <v>6.1899999999999998E-4</v>
      </c>
      <c r="T7433" s="3">
        <v>-1.06E-2</v>
      </c>
      <c r="U7433" s="3">
        <v>5.7682549999999999</v>
      </c>
      <c r="V7433" s="3">
        <v>12</v>
      </c>
      <c r="W7433" s="3">
        <v>0.16336700000000001</v>
      </c>
      <c r="X7433" s="3">
        <v>8</v>
      </c>
      <c r="Y7433" s="3">
        <v>-9.6100000000000005E-2</v>
      </c>
      <c r="Z7433" s="3">
        <v>30</v>
      </c>
      <c r="AA7433" s="3">
        <v>9.5971000000000001E-2</v>
      </c>
      <c r="AB7433" s="3">
        <v>4</v>
      </c>
      <c r="AC7433" s="3">
        <v>0.23261200000000001</v>
      </c>
      <c r="AD7433" s="3">
        <v>32</v>
      </c>
    </row>
    <row r="7434" spans="1:30" hidden="1" x14ac:dyDescent="0.25">
      <c r="A7434" s="2">
        <v>10</v>
      </c>
      <c r="B7434" s="2">
        <v>2023</v>
      </c>
      <c r="C7434" s="4" t="str">
        <f>INDEX(Index!$B$1:$B$500,MATCH($F7434,Index!$A$1:$A$500,0)
)</f>
        <v>PHI</v>
      </c>
      <c r="D7434" s="4">
        <v>0</v>
      </c>
      <c r="E7434" s="141">
        <f t="shared" si="116"/>
        <v>0.137706</v>
      </c>
      <c r="F7434" s="3" t="s">
        <v>7</v>
      </c>
      <c r="G7434" s="3">
        <v>9</v>
      </c>
      <c r="H7434" s="125">
        <v>0.137706</v>
      </c>
      <c r="I7434" s="3">
        <v>10</v>
      </c>
      <c r="J7434" s="3">
        <v>8.9005000000000001E-2</v>
      </c>
      <c r="K7434" s="3">
        <v>45139</v>
      </c>
      <c r="L7434" s="125">
        <v>0.14452300000000001</v>
      </c>
      <c r="M7434" s="3">
        <v>7</v>
      </c>
      <c r="N7434" s="125">
        <v>3.0734999999999998E-2</v>
      </c>
      <c r="O7434" s="3">
        <v>19</v>
      </c>
      <c r="P7434" s="125">
        <v>2.3917999999999998E-2</v>
      </c>
      <c r="Q7434" s="3">
        <v>8</v>
      </c>
      <c r="R7434" s="3">
        <v>0.12853100000000001</v>
      </c>
      <c r="S7434" s="3">
        <v>6.5977999999999995E-2</v>
      </c>
      <c r="T7434" s="3">
        <v>2.6453000000000001E-2</v>
      </c>
      <c r="U7434" s="3">
        <v>6.5804470000000004</v>
      </c>
      <c r="V7434" s="3">
        <v>6</v>
      </c>
      <c r="W7434" s="3">
        <v>0.118704</v>
      </c>
      <c r="X7434" s="3">
        <v>10</v>
      </c>
      <c r="Y7434" s="3">
        <v>-3.261E-2</v>
      </c>
      <c r="Z7434" s="3">
        <v>22</v>
      </c>
      <c r="AA7434" s="3">
        <v>-1.481E-2</v>
      </c>
      <c r="AB7434" s="3">
        <v>20</v>
      </c>
      <c r="AC7434" s="3">
        <v>9.2166999999999999E-2</v>
      </c>
      <c r="AD7434" s="3">
        <v>8</v>
      </c>
    </row>
    <row r="7435" spans="1:30" hidden="1" x14ac:dyDescent="0.25">
      <c r="A7435" s="2">
        <v>10</v>
      </c>
      <c r="B7435" s="2">
        <v>2023</v>
      </c>
      <c r="C7435" s="4" t="str">
        <f>INDEX(Index!$B$1:$B$500,MATCH($F7435,Index!$A$1:$A$500,0)
)</f>
        <v>JAX</v>
      </c>
      <c r="D7435" s="4">
        <v>0</v>
      </c>
      <c r="E7435" s="141">
        <f t="shared" si="116"/>
        <v>0.12563199999999999</v>
      </c>
      <c r="F7435" s="3" t="s">
        <v>56</v>
      </c>
      <c r="G7435" s="3">
        <v>10</v>
      </c>
      <c r="H7435" s="125">
        <v>0.12563199999999999</v>
      </c>
      <c r="I7435" s="3">
        <v>6</v>
      </c>
      <c r="J7435" s="3">
        <v>-1.753E-2</v>
      </c>
      <c r="K7435" s="3">
        <v>45080</v>
      </c>
      <c r="L7435" s="125">
        <v>-2.53E-2</v>
      </c>
      <c r="M7435" s="3">
        <v>19</v>
      </c>
      <c r="N7435" s="125">
        <v>-0.12082</v>
      </c>
      <c r="O7435" s="3">
        <v>5</v>
      </c>
      <c r="P7435" s="125">
        <v>3.0110999999999999E-2</v>
      </c>
      <c r="Q7435" s="3">
        <v>4</v>
      </c>
      <c r="R7435" s="3">
        <v>-7.1349999999999997E-2</v>
      </c>
      <c r="S7435" s="3">
        <v>-1.0540000000000001E-2</v>
      </c>
      <c r="T7435" s="3">
        <v>4.3279999999999999E-2</v>
      </c>
      <c r="U7435" s="3">
        <v>6.551469</v>
      </c>
      <c r="V7435" s="3">
        <v>7</v>
      </c>
      <c r="W7435" s="3">
        <v>0.13914599999999999</v>
      </c>
      <c r="X7435" s="3">
        <v>9</v>
      </c>
      <c r="Y7435" s="3">
        <v>9.7085000000000005E-2</v>
      </c>
      <c r="Z7435" s="3">
        <v>2</v>
      </c>
      <c r="AA7435" s="3">
        <v>3.0454999999999999E-2</v>
      </c>
      <c r="AB7435" s="3">
        <v>13</v>
      </c>
      <c r="AC7435" s="3">
        <v>0.19079399999999999</v>
      </c>
      <c r="AD7435" s="3">
        <v>27</v>
      </c>
    </row>
    <row r="7436" spans="1:30" hidden="1" x14ac:dyDescent="0.25">
      <c r="A7436" s="2">
        <v>10</v>
      </c>
      <c r="B7436" s="2">
        <v>2023</v>
      </c>
      <c r="C7436" s="4" t="str">
        <f>INDEX(Index!$B$1:$B$500,MATCH($F7436,Index!$A$1:$A$500,0)
)</f>
        <v>HOU</v>
      </c>
      <c r="D7436" s="4">
        <v>0</v>
      </c>
      <c r="E7436" s="141">
        <f t="shared" si="116"/>
        <v>0.10122100000000001</v>
      </c>
      <c r="F7436" s="3" t="s">
        <v>49</v>
      </c>
      <c r="G7436" s="3">
        <v>11</v>
      </c>
      <c r="H7436" s="125">
        <v>0.10122100000000001</v>
      </c>
      <c r="I7436" s="3">
        <v>13</v>
      </c>
      <c r="J7436" s="3">
        <v>7.0622000000000004E-2</v>
      </c>
      <c r="K7436" s="3">
        <v>45050</v>
      </c>
      <c r="L7436" s="125">
        <v>0.109416</v>
      </c>
      <c r="M7436" s="3">
        <v>9</v>
      </c>
      <c r="N7436" s="125">
        <v>2.3354E-2</v>
      </c>
      <c r="O7436" s="3">
        <v>17</v>
      </c>
      <c r="P7436" s="125">
        <v>1.5159000000000001E-2</v>
      </c>
      <c r="Q7436" s="3">
        <v>10</v>
      </c>
      <c r="R7436" s="3">
        <v>7.1332000000000007E-2</v>
      </c>
      <c r="S7436" s="3">
        <v>3.2537000000000003E-2</v>
      </c>
      <c r="T7436" s="3">
        <v>3.1827000000000001E-2</v>
      </c>
      <c r="U7436" s="3">
        <v>5.7667400000000004</v>
      </c>
      <c r="V7436" s="3">
        <v>13</v>
      </c>
      <c r="W7436" s="3">
        <v>0.112631</v>
      </c>
      <c r="X7436" s="3">
        <v>11</v>
      </c>
      <c r="Y7436" s="3">
        <v>1.4985E-2</v>
      </c>
      <c r="Z7436" s="3">
        <v>16</v>
      </c>
      <c r="AA7436" s="3">
        <v>-4.3909999999999998E-2</v>
      </c>
      <c r="AB7436" s="3">
        <v>27</v>
      </c>
      <c r="AC7436" s="3">
        <v>0.175153</v>
      </c>
      <c r="AD7436" s="3">
        <v>25</v>
      </c>
    </row>
    <row r="7437" spans="1:30" hidden="1" x14ac:dyDescent="0.25">
      <c r="A7437" s="2">
        <v>10</v>
      </c>
      <c r="B7437" s="2">
        <v>2023</v>
      </c>
      <c r="C7437" s="4" t="str">
        <f>INDEX(Index!$B$1:$B$500,MATCH($F7437,Index!$A$1:$A$500,0)
)</f>
        <v>PIT</v>
      </c>
      <c r="D7437" s="4">
        <v>0</v>
      </c>
      <c r="E7437" s="141">
        <f t="shared" si="116"/>
        <v>9.1380000000000003E-2</v>
      </c>
      <c r="F7437" s="3" t="s">
        <v>32</v>
      </c>
      <c r="G7437" s="3">
        <v>12</v>
      </c>
      <c r="H7437" s="125">
        <v>9.1380000000000003E-2</v>
      </c>
      <c r="I7437" s="3">
        <v>14</v>
      </c>
      <c r="J7437" s="3">
        <v>6.2161000000000001E-2</v>
      </c>
      <c r="K7437" s="3">
        <v>45080</v>
      </c>
      <c r="L7437" s="125">
        <v>1.1191E-2</v>
      </c>
      <c r="M7437" s="3">
        <v>16</v>
      </c>
      <c r="N7437" s="125">
        <v>-7.4929999999999997E-2</v>
      </c>
      <c r="O7437" s="3">
        <v>7</v>
      </c>
      <c r="P7437" s="125">
        <v>5.2639999999999996E-3</v>
      </c>
      <c r="Q7437" s="3">
        <v>20</v>
      </c>
      <c r="R7437" s="3">
        <v>-9.4000000000000004E-3</v>
      </c>
      <c r="S7437" s="3">
        <v>-6.2469999999999998E-2</v>
      </c>
      <c r="T7437" s="3">
        <v>9.0889999999999999E-3</v>
      </c>
      <c r="U7437" s="3">
        <v>6.1162349999999996</v>
      </c>
      <c r="V7437" s="3">
        <v>10</v>
      </c>
      <c r="W7437" s="3">
        <v>0.110593</v>
      </c>
      <c r="X7437" s="3">
        <v>12</v>
      </c>
      <c r="Y7437" s="3">
        <v>7.9061000000000006E-2</v>
      </c>
      <c r="Z7437" s="3">
        <v>4</v>
      </c>
      <c r="AA7437" s="3">
        <v>4.3992999999999997E-2</v>
      </c>
      <c r="AB7437" s="3">
        <v>8</v>
      </c>
      <c r="AC7437" s="3">
        <v>0.128858</v>
      </c>
      <c r="AD7437" s="3">
        <v>15</v>
      </c>
    </row>
    <row r="7438" spans="1:30" hidden="1" x14ac:dyDescent="0.25">
      <c r="A7438" s="2">
        <v>10</v>
      </c>
      <c r="B7438" s="2">
        <v>2023</v>
      </c>
      <c r="C7438" s="4" t="str">
        <f>INDEX(Index!$B$1:$B$500,MATCH($F7438,Index!$A$1:$A$500,0)
)</f>
        <v>LAC</v>
      </c>
      <c r="D7438" s="4">
        <v>0</v>
      </c>
      <c r="E7438" s="141">
        <f t="shared" si="116"/>
        <v>7.1133000000000002E-2</v>
      </c>
      <c r="F7438" s="3" t="s">
        <v>28</v>
      </c>
      <c r="G7438" s="3">
        <v>13</v>
      </c>
      <c r="H7438" s="125">
        <v>7.1133000000000002E-2</v>
      </c>
      <c r="I7438" s="3">
        <v>12</v>
      </c>
      <c r="J7438" s="3">
        <v>6.6714999999999997E-2</v>
      </c>
      <c r="K7438" s="3">
        <v>45021</v>
      </c>
      <c r="L7438" s="125">
        <v>0.134267</v>
      </c>
      <c r="M7438" s="3">
        <v>8</v>
      </c>
      <c r="N7438" s="125">
        <v>8.8728000000000001E-2</v>
      </c>
      <c r="O7438" s="3">
        <v>27</v>
      </c>
      <c r="P7438" s="125">
        <v>2.5595E-2</v>
      </c>
      <c r="Q7438" s="3">
        <v>7</v>
      </c>
      <c r="R7438" s="3">
        <v>0.11851100000000001</v>
      </c>
      <c r="S7438" s="3">
        <v>8.6289000000000005E-2</v>
      </c>
      <c r="T7438" s="3">
        <v>3.4493000000000003E-2</v>
      </c>
      <c r="U7438" s="3">
        <v>6.0051639999999997</v>
      </c>
      <c r="V7438" s="3">
        <v>11</v>
      </c>
      <c r="W7438" s="3">
        <v>7.6115000000000002E-2</v>
      </c>
      <c r="X7438" s="3">
        <v>13</v>
      </c>
      <c r="Y7438" s="3">
        <v>4.8127999999999997E-2</v>
      </c>
      <c r="Z7438" s="3">
        <v>8</v>
      </c>
      <c r="AA7438" s="3">
        <v>1.6230000000000001E-2</v>
      </c>
      <c r="AB7438" s="3">
        <v>15</v>
      </c>
      <c r="AC7438" s="3">
        <v>4.4402999999999998E-2</v>
      </c>
      <c r="AD7438" s="3">
        <v>3</v>
      </c>
    </row>
    <row r="7439" spans="1:30" hidden="1" x14ac:dyDescent="0.25">
      <c r="A7439" s="2">
        <v>10</v>
      </c>
      <c r="B7439" s="2">
        <v>2023</v>
      </c>
      <c r="C7439" s="4" t="str">
        <f>INDEX(Index!$B$1:$B$500,MATCH($F7439,Index!$A$1:$A$500,0)
)</f>
        <v>MIN</v>
      </c>
      <c r="D7439" s="4">
        <v>0</v>
      </c>
      <c r="E7439" s="141">
        <f t="shared" si="116"/>
        <v>5.9749999999999998E-2</v>
      </c>
      <c r="F7439" s="3" t="s">
        <v>46</v>
      </c>
      <c r="G7439" s="3">
        <v>14</v>
      </c>
      <c r="H7439" s="125">
        <v>5.9749999999999998E-2</v>
      </c>
      <c r="I7439" s="3">
        <v>18</v>
      </c>
      <c r="J7439" s="3">
        <v>-1.7389999999999999E-2</v>
      </c>
      <c r="K7439" s="3">
        <v>45081</v>
      </c>
      <c r="L7439" s="125">
        <v>3.2881000000000001E-2</v>
      </c>
      <c r="M7439" s="3">
        <v>12</v>
      </c>
      <c r="N7439" s="125">
        <v>-6.7290000000000003E-2</v>
      </c>
      <c r="O7439" s="3">
        <v>8</v>
      </c>
      <c r="P7439" s="125">
        <v>-4.0419999999999998E-2</v>
      </c>
      <c r="Q7439" s="3">
        <v>31</v>
      </c>
      <c r="R7439" s="3">
        <v>3.8210000000000002E-3</v>
      </c>
      <c r="S7439" s="3">
        <v>-6.4999999999999997E-3</v>
      </c>
      <c r="T7439" s="3">
        <v>-2.7709999999999999E-2</v>
      </c>
      <c r="U7439" s="3">
        <v>4.8969120000000004</v>
      </c>
      <c r="V7439" s="3">
        <v>17</v>
      </c>
      <c r="W7439" s="3">
        <v>7.1516999999999997E-2</v>
      </c>
      <c r="X7439" s="3">
        <v>14</v>
      </c>
      <c r="Y7439" s="3">
        <v>-1.8600000000000001E-3</v>
      </c>
      <c r="Z7439" s="3">
        <v>18</v>
      </c>
      <c r="AA7439" s="3">
        <v>-1.9730000000000001E-2</v>
      </c>
      <c r="AB7439" s="3">
        <v>22</v>
      </c>
      <c r="AC7439" s="3">
        <v>4.2124000000000002E-2</v>
      </c>
      <c r="AD7439" s="3">
        <v>2</v>
      </c>
    </row>
    <row r="7440" spans="1:30" hidden="1" x14ac:dyDescent="0.25">
      <c r="A7440" s="2">
        <v>10</v>
      </c>
      <c r="B7440" s="2">
        <v>2023</v>
      </c>
      <c r="C7440" s="4" t="str">
        <f>INDEX(Index!$B$1:$B$500,MATCH($F7440,Index!$A$1:$A$500,0)
)</f>
        <v>CIN</v>
      </c>
      <c r="D7440" s="4">
        <v>0</v>
      </c>
      <c r="E7440" s="141">
        <f t="shared" si="116"/>
        <v>3.9449999999999999E-2</v>
      </c>
      <c r="F7440" s="3" t="s">
        <v>24</v>
      </c>
      <c r="G7440" s="3">
        <v>15</v>
      </c>
      <c r="H7440" s="125">
        <v>3.9449999999999999E-2</v>
      </c>
      <c r="I7440" s="3">
        <v>11</v>
      </c>
      <c r="J7440" s="3">
        <v>-7.442E-2</v>
      </c>
      <c r="K7440" s="3">
        <v>45050</v>
      </c>
      <c r="L7440" s="125">
        <v>2.6471999999999999E-2</v>
      </c>
      <c r="M7440" s="3">
        <v>13</v>
      </c>
      <c r="N7440" s="125">
        <v>1.3746E-2</v>
      </c>
      <c r="O7440" s="3">
        <v>16</v>
      </c>
      <c r="P7440" s="125">
        <v>2.6724000000000001E-2</v>
      </c>
      <c r="Q7440" s="3">
        <v>5</v>
      </c>
      <c r="R7440" s="3">
        <v>3.2487000000000002E-2</v>
      </c>
      <c r="S7440" s="3">
        <v>0.13798299999999999</v>
      </c>
      <c r="T7440" s="3">
        <v>3.1078999999999999E-2</v>
      </c>
      <c r="U7440" s="3">
        <v>5.5444420000000001</v>
      </c>
      <c r="V7440" s="3">
        <v>15</v>
      </c>
      <c r="W7440" s="3">
        <v>5.6762E-2</v>
      </c>
      <c r="X7440" s="3">
        <v>15</v>
      </c>
      <c r="Y7440" s="3">
        <v>9.5363000000000003E-2</v>
      </c>
      <c r="Z7440" s="3">
        <v>3</v>
      </c>
      <c r="AA7440" s="3">
        <v>0.1661</v>
      </c>
      <c r="AB7440" s="3">
        <v>1</v>
      </c>
      <c r="AC7440" s="3">
        <v>0.21639</v>
      </c>
      <c r="AD7440" s="3">
        <v>30</v>
      </c>
    </row>
    <row r="7441" spans="1:30" hidden="1" x14ac:dyDescent="0.25">
      <c r="A7441" s="2">
        <v>10</v>
      </c>
      <c r="B7441" s="2">
        <v>2023</v>
      </c>
      <c r="C7441" s="4" t="str">
        <f>INDEX(Index!$B$1:$B$500,MATCH($F7441,Index!$A$1:$A$500,0)
)</f>
        <v>SEA</v>
      </c>
      <c r="D7441" s="4">
        <v>0</v>
      </c>
      <c r="E7441" s="141">
        <f t="shared" si="116"/>
        <v>1.7217E-2</v>
      </c>
      <c r="F7441" s="3" t="s">
        <v>30</v>
      </c>
      <c r="G7441" s="3">
        <v>16</v>
      </c>
      <c r="H7441" s="125">
        <v>1.7217E-2</v>
      </c>
      <c r="I7441" s="3">
        <v>16</v>
      </c>
      <c r="J7441" s="3">
        <v>5.6619000000000003E-2</v>
      </c>
      <c r="K7441" s="3">
        <v>45080</v>
      </c>
      <c r="L7441" s="125">
        <v>4.8604000000000001E-2</v>
      </c>
      <c r="M7441" s="3">
        <v>11</v>
      </c>
      <c r="N7441" s="125">
        <v>4.3593E-2</v>
      </c>
      <c r="O7441" s="3">
        <v>20</v>
      </c>
      <c r="P7441" s="125">
        <v>1.2206E-2</v>
      </c>
      <c r="Q7441" s="3">
        <v>16</v>
      </c>
      <c r="R7441" s="3">
        <v>3.9601999999999998E-2</v>
      </c>
      <c r="S7441" s="3">
        <v>-4.7800000000000004E-3</v>
      </c>
      <c r="T7441" s="3">
        <v>1.2233000000000001E-2</v>
      </c>
      <c r="U7441" s="3">
        <v>5.5295899999999998</v>
      </c>
      <c r="V7441" s="3">
        <v>16</v>
      </c>
      <c r="W7441" s="3">
        <v>1.0914999999999999E-2</v>
      </c>
      <c r="X7441" s="3">
        <v>16</v>
      </c>
      <c r="Y7441" s="3">
        <v>-4.6600000000000003E-2</v>
      </c>
      <c r="Z7441" s="3">
        <v>24</v>
      </c>
      <c r="AA7441" s="3">
        <v>8.7674000000000002E-2</v>
      </c>
      <c r="AB7441" s="3">
        <v>5</v>
      </c>
      <c r="AC7441" s="3">
        <v>9.3526999999999999E-2</v>
      </c>
      <c r="AD7441" s="3">
        <v>9</v>
      </c>
    </row>
    <row r="7442" spans="1:30" hidden="1" x14ac:dyDescent="0.25">
      <c r="A7442" s="2">
        <v>10</v>
      </c>
      <c r="B7442" s="2">
        <v>2023</v>
      </c>
      <c r="C7442" s="4" t="str">
        <f>INDEX(Index!$B$1:$B$500,MATCH($F7442,Index!$A$1:$A$500,0)
)</f>
        <v>IND</v>
      </c>
      <c r="D7442" s="4">
        <v>0</v>
      </c>
      <c r="E7442" s="141">
        <f t="shared" si="116"/>
        <v>1.0741000000000001E-2</v>
      </c>
      <c r="F7442" s="3" t="s">
        <v>35</v>
      </c>
      <c r="G7442" s="3">
        <v>17</v>
      </c>
      <c r="H7442" s="125">
        <v>1.0741000000000001E-2</v>
      </c>
      <c r="I7442" s="3">
        <v>17</v>
      </c>
      <c r="J7442" s="3">
        <v>-3.7999999999999999E-2</v>
      </c>
      <c r="K7442" s="3">
        <v>45051</v>
      </c>
      <c r="L7442" s="125">
        <v>1.8536E-2</v>
      </c>
      <c r="M7442" s="3">
        <v>14</v>
      </c>
      <c r="N7442" s="125">
        <v>-2.8E-3</v>
      </c>
      <c r="O7442" s="3">
        <v>14</v>
      </c>
      <c r="P7442" s="125">
        <v>-1.06E-2</v>
      </c>
      <c r="Q7442" s="3">
        <v>23</v>
      </c>
      <c r="R7442" s="3">
        <v>-4.795E-2</v>
      </c>
      <c r="S7442" s="3">
        <v>-2.1099999999999999E-3</v>
      </c>
      <c r="T7442" s="3">
        <v>7.8460000000000005E-3</v>
      </c>
      <c r="U7442" s="3">
        <v>4.8790329999999997</v>
      </c>
      <c r="V7442" s="3">
        <v>18</v>
      </c>
      <c r="W7442" s="3">
        <v>-1.2370000000000001E-2</v>
      </c>
      <c r="X7442" s="3">
        <v>18</v>
      </c>
      <c r="Y7442" s="3">
        <v>3.0696999999999999E-2</v>
      </c>
      <c r="Z7442" s="3">
        <v>11</v>
      </c>
      <c r="AA7442" s="3">
        <v>-4.1860000000000001E-2</v>
      </c>
      <c r="AB7442" s="3">
        <v>26</v>
      </c>
      <c r="AC7442" s="3">
        <v>0.145565</v>
      </c>
      <c r="AD7442" s="3">
        <v>20</v>
      </c>
    </row>
    <row r="7443" spans="1:30" hidden="1" x14ac:dyDescent="0.25">
      <c r="A7443" s="2">
        <v>10</v>
      </c>
      <c r="B7443" s="2">
        <v>2023</v>
      </c>
      <c r="C7443" s="4" t="str">
        <f>INDEX(Index!$B$1:$B$500,MATCH($F7443,Index!$A$1:$A$500,0)
)</f>
        <v>NO</v>
      </c>
      <c r="D7443" s="4">
        <v>0</v>
      </c>
      <c r="E7443" s="141">
        <f t="shared" si="116"/>
        <v>-5.5000000000000003E-4</v>
      </c>
      <c r="F7443" s="3" t="s">
        <v>27</v>
      </c>
      <c r="G7443" s="3">
        <v>18</v>
      </c>
      <c r="H7443" s="125">
        <v>-5.5000000000000003E-4</v>
      </c>
      <c r="I7443" s="3">
        <v>15</v>
      </c>
      <c r="J7443" s="3">
        <v>5.6674000000000002E-2</v>
      </c>
      <c r="K7443" s="3">
        <v>45051</v>
      </c>
      <c r="L7443" s="125">
        <v>-4.1250000000000002E-2</v>
      </c>
      <c r="M7443" s="3">
        <v>20</v>
      </c>
      <c r="N7443" s="125">
        <v>-2.726E-2</v>
      </c>
      <c r="O7443" s="3">
        <v>12</v>
      </c>
      <c r="P7443" s="125">
        <v>1.3445E-2</v>
      </c>
      <c r="Q7443" s="3">
        <v>12</v>
      </c>
      <c r="R7443" s="3">
        <v>-3.1179999999999999E-2</v>
      </c>
      <c r="S7443" s="3">
        <v>-5.5E-2</v>
      </c>
      <c r="T7443" s="3">
        <v>3.2854000000000001E-2</v>
      </c>
      <c r="U7443" s="3">
        <v>5.5516610000000002</v>
      </c>
      <c r="V7443" s="3">
        <v>14</v>
      </c>
      <c r="W7443" s="3">
        <v>-3.0000000000000001E-3</v>
      </c>
      <c r="X7443" s="3">
        <v>17</v>
      </c>
      <c r="Y7443" s="3">
        <v>-6.2219999999999998E-2</v>
      </c>
      <c r="Z7443" s="3">
        <v>28</v>
      </c>
      <c r="AA7443" s="3">
        <v>-0.15826999999999999</v>
      </c>
      <c r="AB7443" s="3">
        <v>32</v>
      </c>
      <c r="AC7443" s="3">
        <v>0.10900700000000001</v>
      </c>
      <c r="AD7443" s="3">
        <v>11</v>
      </c>
    </row>
    <row r="7444" spans="1:30" hidden="1" x14ac:dyDescent="0.25">
      <c r="A7444" s="2">
        <v>10</v>
      </c>
      <c r="B7444" s="2">
        <v>2023</v>
      </c>
      <c r="C7444" s="4" t="str">
        <f>INDEX(Index!$B$1:$B$500,MATCH($F7444,Index!$A$1:$A$500,0)
)</f>
        <v>TB</v>
      </c>
      <c r="D7444" s="4">
        <v>0</v>
      </c>
      <c r="E7444" s="141">
        <f t="shared" si="116"/>
        <v>-3.9809999999999998E-2</v>
      </c>
      <c r="F7444" s="3" t="s">
        <v>38</v>
      </c>
      <c r="G7444" s="3">
        <v>19</v>
      </c>
      <c r="H7444" s="125">
        <v>-3.9809999999999998E-2</v>
      </c>
      <c r="I7444" s="3">
        <v>21</v>
      </c>
      <c r="J7444" s="3">
        <v>-6.9169999999999995E-2</v>
      </c>
      <c r="K7444" s="3">
        <v>45021</v>
      </c>
      <c r="L7444" s="125">
        <v>-6.0080000000000001E-2</v>
      </c>
      <c r="M7444" s="3">
        <v>21</v>
      </c>
      <c r="N7444" s="125">
        <v>-4.113E-2</v>
      </c>
      <c r="O7444" s="3">
        <v>11</v>
      </c>
      <c r="P7444" s="125">
        <v>-2.087E-2</v>
      </c>
      <c r="Q7444" s="3">
        <v>26</v>
      </c>
      <c r="R7444" s="3">
        <v>-2.0570000000000001E-2</v>
      </c>
      <c r="S7444" s="3">
        <v>4.1669999999999999E-2</v>
      </c>
      <c r="T7444" s="3">
        <v>-6.9199999999999999E-3</v>
      </c>
      <c r="U7444" s="3">
        <v>4.172161</v>
      </c>
      <c r="V7444" s="3">
        <v>20</v>
      </c>
      <c r="W7444" s="3">
        <v>-4.8129999999999999E-2</v>
      </c>
      <c r="X7444" s="3">
        <v>19</v>
      </c>
      <c r="Y7444" s="3">
        <v>2.9817E-2</v>
      </c>
      <c r="Z7444" s="3">
        <v>13</v>
      </c>
      <c r="AA7444" s="3">
        <v>-6.1879999999999998E-2</v>
      </c>
      <c r="AB7444" s="3">
        <v>30</v>
      </c>
      <c r="AC7444" s="3">
        <v>0.14830399999999999</v>
      </c>
      <c r="AD7444" s="3">
        <v>21</v>
      </c>
    </row>
    <row r="7445" spans="1:30" hidden="1" x14ac:dyDescent="0.25">
      <c r="A7445" s="2">
        <v>10</v>
      </c>
      <c r="B7445" s="2">
        <v>2023</v>
      </c>
      <c r="C7445" s="4" t="str">
        <f>INDEX(Index!$B$1:$B$500,MATCH($F7445,Index!$A$1:$A$500,0)
)</f>
        <v>TEN</v>
      </c>
      <c r="D7445" s="4">
        <v>0</v>
      </c>
      <c r="E7445" s="141">
        <f t="shared" si="116"/>
        <v>-7.7740000000000004E-2</v>
      </c>
      <c r="F7445" s="3" t="s">
        <v>45</v>
      </c>
      <c r="G7445" s="3">
        <v>20</v>
      </c>
      <c r="H7445" s="125">
        <v>-7.7740000000000004E-2</v>
      </c>
      <c r="I7445" s="3">
        <v>19</v>
      </c>
      <c r="J7445" s="3">
        <v>-0.13311999999999999</v>
      </c>
      <c r="K7445" s="3">
        <v>44991</v>
      </c>
      <c r="L7445" s="125">
        <v>-7.7630000000000005E-2</v>
      </c>
      <c r="M7445" s="3">
        <v>23</v>
      </c>
      <c r="N7445" s="125">
        <v>1.2494E-2</v>
      </c>
      <c r="O7445" s="3">
        <v>15</v>
      </c>
      <c r="P7445" s="125">
        <v>1.2389000000000001E-2</v>
      </c>
      <c r="Q7445" s="3">
        <v>15</v>
      </c>
      <c r="R7445" s="3">
        <v>-0.10438</v>
      </c>
      <c r="S7445" s="3">
        <v>5.3593000000000002E-2</v>
      </c>
      <c r="T7445" s="3">
        <v>2.4854000000000001E-2</v>
      </c>
      <c r="U7445" s="3">
        <v>3.9179620000000002</v>
      </c>
      <c r="V7445" s="3">
        <v>23</v>
      </c>
      <c r="W7445" s="3">
        <v>-6.2370000000000002E-2</v>
      </c>
      <c r="X7445" s="3">
        <v>20</v>
      </c>
      <c r="Y7445" s="3">
        <v>6.8607000000000001E-2</v>
      </c>
      <c r="Z7445" s="3">
        <v>5</v>
      </c>
      <c r="AA7445" s="3">
        <v>4.1069000000000001E-2</v>
      </c>
      <c r="AB7445" s="3">
        <v>10</v>
      </c>
      <c r="AC7445" s="3">
        <v>0.123267</v>
      </c>
      <c r="AD7445" s="3">
        <v>14</v>
      </c>
    </row>
    <row r="7446" spans="1:30" hidden="1" x14ac:dyDescent="0.25">
      <c r="A7446" s="2">
        <v>10</v>
      </c>
      <c r="B7446" s="2">
        <v>2023</v>
      </c>
      <c r="C7446" s="4" t="str">
        <f>INDEX(Index!$B$1:$B$500,MATCH($F7446,Index!$A$1:$A$500,0)
)</f>
        <v>NYJ</v>
      </c>
      <c r="D7446" s="4">
        <v>0</v>
      </c>
      <c r="E7446" s="141">
        <f t="shared" si="116"/>
        <v>-9.6619999999999998E-2</v>
      </c>
      <c r="F7446" s="3" t="s">
        <v>9</v>
      </c>
      <c r="G7446" s="3">
        <v>21</v>
      </c>
      <c r="H7446" s="125">
        <v>-9.6619999999999998E-2</v>
      </c>
      <c r="I7446" s="3">
        <v>20</v>
      </c>
      <c r="J7446" s="3">
        <v>-8.8980000000000004E-2</v>
      </c>
      <c r="K7446" s="3">
        <v>45021</v>
      </c>
      <c r="L7446" s="125">
        <v>-0.24299999999999999</v>
      </c>
      <c r="M7446" s="3">
        <v>30</v>
      </c>
      <c r="N7446" s="125">
        <v>-0.11226</v>
      </c>
      <c r="O7446" s="3">
        <v>6</v>
      </c>
      <c r="P7446" s="125">
        <v>3.4113999999999998E-2</v>
      </c>
      <c r="Q7446" s="3">
        <v>1</v>
      </c>
      <c r="R7446" s="3">
        <v>-0.22697000000000001</v>
      </c>
      <c r="S7446" s="3">
        <v>-8.9990000000000001E-2</v>
      </c>
      <c r="T7446" s="3">
        <v>4.7995000000000003E-2</v>
      </c>
      <c r="U7446" s="3">
        <v>4.2362169999999999</v>
      </c>
      <c r="V7446" s="3">
        <v>19</v>
      </c>
      <c r="W7446" s="3">
        <v>-8.5819999999999994E-2</v>
      </c>
      <c r="X7446" s="3">
        <v>21</v>
      </c>
      <c r="Y7446" s="3">
        <v>-1.0370000000000001E-2</v>
      </c>
      <c r="Z7446" s="3">
        <v>20</v>
      </c>
      <c r="AA7446" s="3">
        <v>4.3827999999999999E-2</v>
      </c>
      <c r="AB7446" s="3">
        <v>9</v>
      </c>
      <c r="AC7446" s="3">
        <v>7.0032999999999998E-2</v>
      </c>
      <c r="AD7446" s="3">
        <v>4</v>
      </c>
    </row>
    <row r="7447" spans="1:30" hidden="1" x14ac:dyDescent="0.25">
      <c r="A7447" s="2">
        <v>10</v>
      </c>
      <c r="B7447" s="2">
        <v>2023</v>
      </c>
      <c r="C7447" s="4" t="str">
        <f>INDEX(Index!$B$1:$B$500,MATCH($F7447,Index!$A$1:$A$500,0)
)</f>
        <v>GB</v>
      </c>
      <c r="D7447" s="4">
        <v>0</v>
      </c>
      <c r="E7447" s="141">
        <f t="shared" si="116"/>
        <v>-0.10594000000000001</v>
      </c>
      <c r="F7447" s="3" t="s">
        <v>20</v>
      </c>
      <c r="G7447" s="3">
        <v>22</v>
      </c>
      <c r="H7447" s="125">
        <v>-0.10594000000000001</v>
      </c>
      <c r="I7447" s="3">
        <v>22</v>
      </c>
      <c r="J7447" s="3">
        <v>-3.807E-2</v>
      </c>
      <c r="K7447" s="3">
        <v>44991</v>
      </c>
      <c r="L7447" s="125">
        <v>-2.0729999999999998E-2</v>
      </c>
      <c r="M7447" s="3">
        <v>18</v>
      </c>
      <c r="N7447" s="125">
        <v>5.3990999999999997E-2</v>
      </c>
      <c r="O7447" s="3">
        <v>23</v>
      </c>
      <c r="P7447" s="125">
        <v>-3.1220000000000001E-2</v>
      </c>
      <c r="Q7447" s="3">
        <v>28</v>
      </c>
      <c r="R7447" s="3">
        <v>1.0307E-2</v>
      </c>
      <c r="S7447" s="3">
        <v>2.2325999999999999E-2</v>
      </c>
      <c r="T7447" s="3">
        <v>-2.605E-2</v>
      </c>
      <c r="U7447" s="3">
        <v>3.9271410000000002</v>
      </c>
      <c r="V7447" s="3">
        <v>21</v>
      </c>
      <c r="W7447" s="3">
        <v>-0.11992999999999999</v>
      </c>
      <c r="X7447" s="3">
        <v>22</v>
      </c>
      <c r="Y7447" s="3">
        <v>-5.5629999999999999E-2</v>
      </c>
      <c r="Z7447" s="3">
        <v>25</v>
      </c>
      <c r="AA7447" s="3">
        <v>-4.5350000000000001E-2</v>
      </c>
      <c r="AB7447" s="3">
        <v>28</v>
      </c>
      <c r="AC7447" s="3">
        <v>0.114804</v>
      </c>
      <c r="AD7447" s="3">
        <v>12</v>
      </c>
    </row>
    <row r="7448" spans="1:30" hidden="1" x14ac:dyDescent="0.25">
      <c r="A7448" s="2">
        <v>10</v>
      </c>
      <c r="B7448" s="2">
        <v>2023</v>
      </c>
      <c r="C7448" s="4" t="str">
        <f>INDEX(Index!$B$1:$B$500,MATCH($F7448,Index!$A$1:$A$500,0)
)</f>
        <v>LAR</v>
      </c>
      <c r="D7448" s="4">
        <v>0</v>
      </c>
      <c r="E7448" s="141">
        <f t="shared" si="116"/>
        <v>-0.12077</v>
      </c>
      <c r="F7448" s="3" t="s">
        <v>41</v>
      </c>
      <c r="G7448" s="3">
        <v>23</v>
      </c>
      <c r="H7448" s="125">
        <v>-0.12077</v>
      </c>
      <c r="I7448" s="3">
        <v>23</v>
      </c>
      <c r="J7448" s="3">
        <v>-0.13158</v>
      </c>
      <c r="K7448" s="3">
        <v>44991</v>
      </c>
      <c r="L7448" s="125">
        <v>1.5812E-2</v>
      </c>
      <c r="M7448" s="3">
        <v>15</v>
      </c>
      <c r="N7448" s="125">
        <v>6.0796000000000003E-2</v>
      </c>
      <c r="O7448" s="3">
        <v>24</v>
      </c>
      <c r="P7448" s="125">
        <v>-7.578E-2</v>
      </c>
      <c r="Q7448" s="3">
        <v>32</v>
      </c>
      <c r="R7448" s="3">
        <v>3.2794999999999998E-2</v>
      </c>
      <c r="S7448" s="3">
        <v>0.10420599999999999</v>
      </c>
      <c r="T7448" s="3">
        <v>-6.0170000000000001E-2</v>
      </c>
      <c r="U7448" s="3">
        <v>3.7104240000000002</v>
      </c>
      <c r="V7448" s="3">
        <v>24</v>
      </c>
      <c r="W7448" s="3">
        <v>-0.14574999999999999</v>
      </c>
      <c r="X7448" s="3">
        <v>23</v>
      </c>
      <c r="Y7448" s="3">
        <v>5.5878999999999998E-2</v>
      </c>
      <c r="Z7448" s="3">
        <v>7</v>
      </c>
      <c r="AA7448" s="3">
        <v>1.4761E-2</v>
      </c>
      <c r="AB7448" s="3">
        <v>16</v>
      </c>
      <c r="AC7448" s="3">
        <v>0.15125</v>
      </c>
      <c r="AD7448" s="3">
        <v>22</v>
      </c>
    </row>
    <row r="7449" spans="1:30" hidden="1" x14ac:dyDescent="0.25">
      <c r="A7449" s="2">
        <v>10</v>
      </c>
      <c r="B7449" s="2">
        <v>2023</v>
      </c>
      <c r="C7449" s="4" t="str">
        <f>INDEX(Index!$B$1:$B$500,MATCH($F7449,Index!$A$1:$A$500,0)
)</f>
        <v>NE</v>
      </c>
      <c r="D7449" s="4">
        <v>0</v>
      </c>
      <c r="E7449" s="141">
        <f t="shared" si="116"/>
        <v>-0.14471999999999999</v>
      </c>
      <c r="F7449" s="3" t="s">
        <v>17</v>
      </c>
      <c r="G7449" s="3">
        <v>24</v>
      </c>
      <c r="H7449" s="125">
        <v>-0.14471999999999999</v>
      </c>
      <c r="I7449" s="3">
        <v>24</v>
      </c>
      <c r="J7449" s="3">
        <v>-0.21618000000000001</v>
      </c>
      <c r="K7449" s="3">
        <v>44965</v>
      </c>
      <c r="L7449" s="125">
        <v>-0.10976</v>
      </c>
      <c r="M7449" s="3">
        <v>26</v>
      </c>
      <c r="N7449" s="125">
        <v>-4.8900000000000002E-3</v>
      </c>
      <c r="O7449" s="3">
        <v>13</v>
      </c>
      <c r="P7449" s="125">
        <v>-3.9849999999999997E-2</v>
      </c>
      <c r="Q7449" s="3">
        <v>30</v>
      </c>
      <c r="R7449" s="3">
        <v>-0.12017</v>
      </c>
      <c r="S7449" s="3">
        <v>6.1681E-2</v>
      </c>
      <c r="T7449" s="3">
        <v>-3.4320000000000003E-2</v>
      </c>
      <c r="U7449" s="3">
        <v>3.333288</v>
      </c>
      <c r="V7449" s="3">
        <v>25</v>
      </c>
      <c r="W7449" s="3">
        <v>-0.15911</v>
      </c>
      <c r="X7449" s="3">
        <v>25</v>
      </c>
      <c r="Y7449" s="3">
        <v>4.4304000000000003E-2</v>
      </c>
      <c r="Z7449" s="3">
        <v>9</v>
      </c>
      <c r="AA7449" s="3">
        <v>-1.234E-2</v>
      </c>
      <c r="AB7449" s="3">
        <v>19</v>
      </c>
      <c r="AC7449" s="3">
        <v>0.179478</v>
      </c>
      <c r="AD7449" s="3">
        <v>26</v>
      </c>
    </row>
    <row r="7450" spans="1:30" hidden="1" x14ac:dyDescent="0.25">
      <c r="A7450" s="2">
        <v>10</v>
      </c>
      <c r="B7450" s="2">
        <v>2023</v>
      </c>
      <c r="C7450" s="4" t="str">
        <f>INDEX(Index!$B$1:$B$500,MATCH($F7450,Index!$A$1:$A$500,0)
)</f>
        <v>WAS</v>
      </c>
      <c r="D7450" s="4">
        <v>0</v>
      </c>
      <c r="E7450" s="141">
        <f t="shared" si="116"/>
        <v>-0.17366999999999999</v>
      </c>
      <c r="F7450" s="3" t="s">
        <v>26</v>
      </c>
      <c r="G7450" s="3">
        <v>25</v>
      </c>
      <c r="H7450" s="125">
        <v>-0.17366999999999999</v>
      </c>
      <c r="I7450" s="3">
        <v>26</v>
      </c>
      <c r="J7450" s="3">
        <v>-8.4199999999999997E-2</v>
      </c>
      <c r="K7450" s="3">
        <v>45022</v>
      </c>
      <c r="L7450" s="125">
        <v>-6.5299999999999997E-2</v>
      </c>
      <c r="M7450" s="3">
        <v>22</v>
      </c>
      <c r="N7450" s="125">
        <v>0.116109</v>
      </c>
      <c r="O7450" s="3">
        <v>30</v>
      </c>
      <c r="P7450" s="125">
        <v>7.7340000000000004E-3</v>
      </c>
      <c r="Q7450" s="3">
        <v>17</v>
      </c>
      <c r="R7450" s="3">
        <v>4.8630000000000001E-3</v>
      </c>
      <c r="S7450" s="3">
        <v>0.105461</v>
      </c>
      <c r="T7450" s="3">
        <v>1.6402E-2</v>
      </c>
      <c r="U7450" s="3">
        <v>3.9253550000000001</v>
      </c>
      <c r="V7450" s="3">
        <v>22</v>
      </c>
      <c r="W7450" s="3">
        <v>-0.16414000000000001</v>
      </c>
      <c r="X7450" s="3">
        <v>26</v>
      </c>
      <c r="Y7450" s="3">
        <v>-9.6890000000000004E-2</v>
      </c>
      <c r="Z7450" s="3">
        <v>31</v>
      </c>
      <c r="AA7450" s="3">
        <v>3.8529000000000001E-2</v>
      </c>
      <c r="AB7450" s="3">
        <v>11</v>
      </c>
      <c r="AC7450" s="3">
        <v>0.13161</v>
      </c>
      <c r="AD7450" s="3">
        <v>16</v>
      </c>
    </row>
    <row r="7451" spans="1:30" hidden="1" x14ac:dyDescent="0.25">
      <c r="A7451" s="2">
        <v>10</v>
      </c>
      <c r="B7451" s="2">
        <v>2023</v>
      </c>
      <c r="C7451" s="4" t="str">
        <f>INDEX(Index!$B$1:$B$500,MATCH($F7451,Index!$A$1:$A$500,0)
)</f>
        <v>DEN</v>
      </c>
      <c r="D7451" s="4">
        <v>0</v>
      </c>
      <c r="E7451" s="141">
        <f t="shared" si="116"/>
        <v>-0.17741000000000001</v>
      </c>
      <c r="F7451" s="3" t="s">
        <v>39</v>
      </c>
      <c r="G7451" s="3">
        <v>26</v>
      </c>
      <c r="H7451" s="125">
        <v>-0.17741000000000001</v>
      </c>
      <c r="I7451" s="3">
        <v>27</v>
      </c>
      <c r="J7451" s="3">
        <v>-0.20305999999999999</v>
      </c>
      <c r="K7451" s="3">
        <v>45021</v>
      </c>
      <c r="L7451" s="125">
        <v>5.4279999999999997E-3</v>
      </c>
      <c r="M7451" s="3">
        <v>17</v>
      </c>
      <c r="N7451" s="125">
        <v>0.21481800000000001</v>
      </c>
      <c r="O7451" s="3">
        <v>32</v>
      </c>
      <c r="P7451" s="125">
        <v>3.1983999999999999E-2</v>
      </c>
      <c r="Q7451" s="3">
        <v>2</v>
      </c>
      <c r="R7451" s="3">
        <v>-2.104E-2</v>
      </c>
      <c r="S7451" s="3">
        <v>0.237903</v>
      </c>
      <c r="T7451" s="3">
        <v>5.5883000000000002E-2</v>
      </c>
      <c r="U7451" s="3">
        <v>3.224437</v>
      </c>
      <c r="V7451" s="3">
        <v>26</v>
      </c>
      <c r="W7451" s="3">
        <v>-0.14641999999999999</v>
      </c>
      <c r="X7451" s="3">
        <v>24</v>
      </c>
      <c r="Y7451" s="3">
        <v>2.2415000000000001E-2</v>
      </c>
      <c r="Z7451" s="3">
        <v>15</v>
      </c>
      <c r="AA7451" s="3">
        <v>5.0449000000000001E-2</v>
      </c>
      <c r="AB7451" s="3">
        <v>7</v>
      </c>
      <c r="AC7451" s="3">
        <v>0.104439</v>
      </c>
      <c r="AD7451" s="3">
        <v>10</v>
      </c>
    </row>
    <row r="7452" spans="1:30" hidden="1" x14ac:dyDescent="0.25">
      <c r="A7452" s="2">
        <v>10</v>
      </c>
      <c r="B7452" s="2">
        <v>2023</v>
      </c>
      <c r="C7452" s="4" t="str">
        <f>INDEX(Index!$B$1:$B$500,MATCH($F7452,Index!$A$1:$A$500,0)
)</f>
        <v>ATL</v>
      </c>
      <c r="D7452" s="4">
        <v>0</v>
      </c>
      <c r="E7452" s="141">
        <f t="shared" si="116"/>
        <v>-0.19655</v>
      </c>
      <c r="F7452" s="3" t="s">
        <v>43</v>
      </c>
      <c r="G7452" s="3">
        <v>27</v>
      </c>
      <c r="H7452" s="125">
        <v>-0.19655</v>
      </c>
      <c r="I7452" s="3">
        <v>25</v>
      </c>
      <c r="J7452" s="3">
        <v>-0.17079</v>
      </c>
      <c r="K7452" s="3">
        <v>45022</v>
      </c>
      <c r="L7452" s="125">
        <v>-8.9429999999999996E-2</v>
      </c>
      <c r="M7452" s="3">
        <v>24</v>
      </c>
      <c r="N7452" s="125">
        <v>8.0682000000000004E-2</v>
      </c>
      <c r="O7452" s="3">
        <v>25</v>
      </c>
      <c r="P7452" s="125">
        <v>-2.6429999999999999E-2</v>
      </c>
      <c r="Q7452" s="3">
        <v>27</v>
      </c>
      <c r="R7452" s="3">
        <v>-9.5170000000000005E-2</v>
      </c>
      <c r="S7452" s="3">
        <v>6.8071999999999994E-2</v>
      </c>
      <c r="T7452" s="3">
        <v>-7.5500000000000003E-3</v>
      </c>
      <c r="U7452" s="3">
        <v>3.0658259999999999</v>
      </c>
      <c r="V7452" s="3">
        <v>28</v>
      </c>
      <c r="W7452" s="3">
        <v>-0.19183</v>
      </c>
      <c r="X7452" s="3">
        <v>28</v>
      </c>
      <c r="Y7452" s="3">
        <v>-4.4350000000000001E-2</v>
      </c>
      <c r="Z7452" s="3">
        <v>23</v>
      </c>
      <c r="AA7452" s="3">
        <v>-9.6869999999999998E-2</v>
      </c>
      <c r="AB7452" s="3">
        <v>31</v>
      </c>
      <c r="AC7452" s="3">
        <v>8.2658999999999996E-2</v>
      </c>
      <c r="AD7452" s="3">
        <v>5</v>
      </c>
    </row>
    <row r="7453" spans="1:30" hidden="1" x14ac:dyDescent="0.25">
      <c r="A7453" s="2">
        <v>10</v>
      </c>
      <c r="B7453" s="2">
        <v>2023</v>
      </c>
      <c r="C7453" s="4" t="str">
        <f>INDEX(Index!$B$1:$B$500,MATCH($F7453,Index!$A$1:$A$500,0)
)</f>
        <v>CHI</v>
      </c>
      <c r="D7453" s="4">
        <v>0</v>
      </c>
      <c r="E7453" s="141">
        <f t="shared" si="116"/>
        <v>-0.20791000000000001</v>
      </c>
      <c r="F7453" s="3" t="s">
        <v>64</v>
      </c>
      <c r="G7453" s="3">
        <v>28</v>
      </c>
      <c r="H7453" s="125">
        <v>-0.20791000000000001</v>
      </c>
      <c r="I7453" s="3">
        <v>29</v>
      </c>
      <c r="J7453" s="3">
        <v>-0.15462000000000001</v>
      </c>
      <c r="K7453" s="3">
        <v>44992</v>
      </c>
      <c r="L7453" s="125">
        <v>-9.4780000000000003E-2</v>
      </c>
      <c r="M7453" s="3">
        <v>25</v>
      </c>
      <c r="N7453" s="125">
        <v>9.7956000000000001E-2</v>
      </c>
      <c r="O7453" s="3">
        <v>28</v>
      </c>
      <c r="P7453" s="125">
        <v>-1.5169999999999999E-2</v>
      </c>
      <c r="Q7453" s="3">
        <v>24</v>
      </c>
      <c r="R7453" s="3">
        <v>-6.8339999999999998E-2</v>
      </c>
      <c r="S7453" s="3">
        <v>7.3568999999999996E-2</v>
      </c>
      <c r="T7453" s="3">
        <v>-1.272E-2</v>
      </c>
      <c r="U7453" s="3">
        <v>2.7131240000000001</v>
      </c>
      <c r="V7453" s="3">
        <v>29</v>
      </c>
      <c r="W7453" s="3">
        <v>-0.1719</v>
      </c>
      <c r="X7453" s="3">
        <v>27</v>
      </c>
      <c r="Y7453" s="3">
        <v>-6.1260000000000002E-2</v>
      </c>
      <c r="Z7453" s="3">
        <v>27</v>
      </c>
      <c r="AA7453" s="3">
        <v>3.1973000000000001E-2</v>
      </c>
      <c r="AB7453" s="3">
        <v>12</v>
      </c>
      <c r="AC7453" s="3">
        <v>8.6247000000000004E-2</v>
      </c>
      <c r="AD7453" s="3">
        <v>7</v>
      </c>
    </row>
    <row r="7454" spans="1:30" hidden="1" x14ac:dyDescent="0.25">
      <c r="A7454" s="2">
        <v>10</v>
      </c>
      <c r="B7454" s="2">
        <v>2023</v>
      </c>
      <c r="C7454" s="4" t="str">
        <f>INDEX(Index!$B$1:$B$500,MATCH($F7454,Index!$A$1:$A$500,0)
)</f>
        <v>LV</v>
      </c>
      <c r="D7454" s="4">
        <v>0</v>
      </c>
      <c r="E7454" s="141">
        <f t="shared" si="116"/>
        <v>-0.21098</v>
      </c>
      <c r="F7454" s="3" t="s">
        <v>53</v>
      </c>
      <c r="G7454" s="3">
        <v>29</v>
      </c>
      <c r="H7454" s="125">
        <v>-0.21098</v>
      </c>
      <c r="I7454" s="3">
        <v>28</v>
      </c>
      <c r="J7454" s="3">
        <v>-0.15504999999999999</v>
      </c>
      <c r="K7454" s="3">
        <v>45051</v>
      </c>
      <c r="L7454" s="125">
        <v>-0.20055000000000001</v>
      </c>
      <c r="M7454" s="3">
        <v>29</v>
      </c>
      <c r="N7454" s="125">
        <v>2.3751999999999999E-2</v>
      </c>
      <c r="O7454" s="3">
        <v>18</v>
      </c>
      <c r="P7454" s="125">
        <v>1.3329000000000001E-2</v>
      </c>
      <c r="Q7454" s="3">
        <v>13</v>
      </c>
      <c r="R7454" s="3">
        <v>-0.17533000000000001</v>
      </c>
      <c r="S7454" s="3">
        <v>1.0423999999999999E-2</v>
      </c>
      <c r="T7454" s="3">
        <v>3.0706000000000001E-2</v>
      </c>
      <c r="U7454" s="3">
        <v>3.1691850000000001</v>
      </c>
      <c r="V7454" s="3">
        <v>27</v>
      </c>
      <c r="W7454" s="3">
        <v>-0.1933</v>
      </c>
      <c r="X7454" s="3">
        <v>29</v>
      </c>
      <c r="Y7454" s="3">
        <v>-5.9080000000000001E-2</v>
      </c>
      <c r="Z7454" s="3">
        <v>26</v>
      </c>
      <c r="AA7454" s="3">
        <v>0.11014400000000001</v>
      </c>
      <c r="AB7454" s="3">
        <v>2</v>
      </c>
      <c r="AC7454" s="3">
        <v>8.4772E-2</v>
      </c>
      <c r="AD7454" s="3">
        <v>6</v>
      </c>
    </row>
    <row r="7455" spans="1:30" hidden="1" x14ac:dyDescent="0.25">
      <c r="A7455" s="2">
        <v>10</v>
      </c>
      <c r="B7455" s="2">
        <v>2023</v>
      </c>
      <c r="C7455" s="4" t="str">
        <f>INDEX(Index!$B$1:$B$500,MATCH($F7455,Index!$A$1:$A$500,0)
)</f>
        <v>ARI</v>
      </c>
      <c r="D7455" s="4">
        <v>0</v>
      </c>
      <c r="E7455" s="141">
        <f t="shared" si="116"/>
        <v>-0.25185999999999997</v>
      </c>
      <c r="F7455" s="3" t="s">
        <v>23</v>
      </c>
      <c r="G7455" s="3">
        <v>30</v>
      </c>
      <c r="H7455" s="125">
        <v>-0.25185999999999997</v>
      </c>
      <c r="I7455" s="3">
        <v>30</v>
      </c>
      <c r="J7455" s="3">
        <v>-0.27062999999999998</v>
      </c>
      <c r="K7455" s="3">
        <v>44965</v>
      </c>
      <c r="L7455" s="125">
        <v>-0.11179</v>
      </c>
      <c r="M7455" s="3">
        <v>27</v>
      </c>
      <c r="N7455" s="125">
        <v>0.15314900000000001</v>
      </c>
      <c r="O7455" s="3">
        <v>31</v>
      </c>
      <c r="P7455" s="125">
        <v>1.3084E-2</v>
      </c>
      <c r="Q7455" s="3">
        <v>14</v>
      </c>
      <c r="R7455" s="3">
        <v>-0.13333999999999999</v>
      </c>
      <c r="S7455" s="3">
        <v>0.163796</v>
      </c>
      <c r="T7455" s="3">
        <v>2.6508E-2</v>
      </c>
      <c r="U7455" s="3">
        <v>2.2908870000000001</v>
      </c>
      <c r="V7455" s="3">
        <v>30</v>
      </c>
      <c r="W7455" s="3">
        <v>-0.27588000000000001</v>
      </c>
      <c r="X7455" s="3">
        <v>30</v>
      </c>
      <c r="Y7455" s="3">
        <v>2.9839000000000001E-2</v>
      </c>
      <c r="Z7455" s="3">
        <v>12</v>
      </c>
      <c r="AA7455" s="3">
        <v>5.3899000000000002E-2</v>
      </c>
      <c r="AB7455" s="3">
        <v>6</v>
      </c>
      <c r="AC7455" s="3">
        <v>0.21244499999999999</v>
      </c>
      <c r="AD7455" s="3">
        <v>28</v>
      </c>
    </row>
    <row r="7456" spans="1:30" hidden="1" x14ac:dyDescent="0.25">
      <c r="A7456" s="2">
        <v>10</v>
      </c>
      <c r="B7456" s="2">
        <v>2023</v>
      </c>
      <c r="C7456" s="4" t="str">
        <f>INDEX(Index!$B$1:$B$500,MATCH($F7456,Index!$A$1:$A$500,0)
)</f>
        <v>CAR</v>
      </c>
      <c r="D7456" s="4">
        <v>0</v>
      </c>
      <c r="E7456" s="141">
        <f t="shared" si="116"/>
        <v>-0.34339999999999998</v>
      </c>
      <c r="F7456" s="3" t="s">
        <v>51</v>
      </c>
      <c r="G7456" s="3">
        <v>31</v>
      </c>
      <c r="H7456" s="125">
        <v>-0.34339999999999998</v>
      </c>
      <c r="I7456" s="3">
        <v>31</v>
      </c>
      <c r="J7456" s="3">
        <v>-0.3412</v>
      </c>
      <c r="K7456" s="3">
        <v>44934</v>
      </c>
      <c r="L7456" s="125">
        <v>-0.28705999999999998</v>
      </c>
      <c r="M7456" s="3">
        <v>31</v>
      </c>
      <c r="N7456" s="125">
        <v>8.7066000000000004E-2</v>
      </c>
      <c r="O7456" s="3">
        <v>26</v>
      </c>
      <c r="P7456" s="125">
        <v>3.0727000000000001E-2</v>
      </c>
      <c r="Q7456" s="3">
        <v>3</v>
      </c>
      <c r="R7456" s="3">
        <v>-0.25141999999999998</v>
      </c>
      <c r="S7456" s="3">
        <v>0.13192200000000001</v>
      </c>
      <c r="T7456" s="3">
        <v>4.2143E-2</v>
      </c>
      <c r="U7456" s="3">
        <v>0.22295499999999999</v>
      </c>
      <c r="V7456" s="3">
        <v>32</v>
      </c>
      <c r="W7456" s="3">
        <v>-0.34381</v>
      </c>
      <c r="X7456" s="3">
        <v>31</v>
      </c>
      <c r="Y7456" s="3">
        <v>2.6283999999999998E-2</v>
      </c>
      <c r="Z7456" s="3">
        <v>14</v>
      </c>
      <c r="AA7456" s="3">
        <v>-1.6129999999999999E-2</v>
      </c>
      <c r="AB7456" s="3">
        <v>21</v>
      </c>
      <c r="AC7456" s="3">
        <v>2.2242999999999999E-2</v>
      </c>
      <c r="AD7456" s="3">
        <v>1</v>
      </c>
    </row>
    <row r="7457" spans="1:30" hidden="1" x14ac:dyDescent="0.25">
      <c r="A7457" s="2">
        <v>10</v>
      </c>
      <c r="B7457" s="2">
        <v>2023</v>
      </c>
      <c r="C7457" s="4" t="str">
        <f>INDEX(Index!$B$1:$B$500,MATCH($F7457,Index!$A$1:$A$500,0)
)</f>
        <v>NYG</v>
      </c>
      <c r="D7457" s="4">
        <v>0</v>
      </c>
      <c r="E7457" s="141">
        <f t="shared" si="116"/>
        <v>-0.47316999999999998</v>
      </c>
      <c r="F7457" s="3" t="s">
        <v>15</v>
      </c>
      <c r="G7457" s="3">
        <v>32</v>
      </c>
      <c r="H7457" s="125">
        <v>-0.47316999999999998</v>
      </c>
      <c r="I7457" s="3">
        <v>32</v>
      </c>
      <c r="J7457" s="3">
        <v>-0.45651999999999998</v>
      </c>
      <c r="K7457" s="3">
        <v>44965</v>
      </c>
      <c r="L7457" s="125">
        <v>-0.34145999999999999</v>
      </c>
      <c r="M7457" s="3">
        <v>32</v>
      </c>
      <c r="N7457" s="125">
        <v>9.9638000000000004E-2</v>
      </c>
      <c r="O7457" s="3">
        <v>29</v>
      </c>
      <c r="P7457" s="125">
        <v>-3.2079999999999997E-2</v>
      </c>
      <c r="Q7457" s="3">
        <v>29</v>
      </c>
      <c r="R7457" s="3">
        <v>-0.31114999999999998</v>
      </c>
      <c r="S7457" s="3">
        <v>0.122221</v>
      </c>
      <c r="T7457" s="3">
        <v>-2.315E-2</v>
      </c>
      <c r="U7457" s="3">
        <v>1.1502779999999999</v>
      </c>
      <c r="V7457" s="3">
        <v>31</v>
      </c>
      <c r="W7457" s="3">
        <v>-0.46504000000000001</v>
      </c>
      <c r="X7457" s="3">
        <v>32</v>
      </c>
      <c r="Y7457" s="3">
        <v>4.3442000000000001E-2</v>
      </c>
      <c r="Z7457" s="3">
        <v>10</v>
      </c>
      <c r="AA7457" s="3">
        <v>-3.8600000000000002E-2</v>
      </c>
      <c r="AB7457" s="3">
        <v>25</v>
      </c>
      <c r="AC7457" s="3">
        <v>0.12241200000000001</v>
      </c>
      <c r="AD7457" s="3">
        <v>13</v>
      </c>
    </row>
    <row r="7458" spans="1:30" hidden="1" x14ac:dyDescent="0.25">
      <c r="A7458" s="2">
        <v>11</v>
      </c>
      <c r="B7458" s="2">
        <v>2023</v>
      </c>
      <c r="C7458" s="4" t="str">
        <f>INDEX(Index!$B$1:$B$500,MATCH($F7458,Index!$A$1:$A$500,0)
)</f>
        <v>BAL</v>
      </c>
      <c r="D7458" s="4">
        <v>0</v>
      </c>
      <c r="E7458" s="141">
        <f t="shared" si="116"/>
        <v>0.43134</v>
      </c>
      <c r="F7458" s="3" t="s">
        <v>18</v>
      </c>
      <c r="G7458" s="3">
        <v>1</v>
      </c>
      <c r="H7458" s="125">
        <v>0.43134</v>
      </c>
      <c r="I7458" s="3">
        <v>1</v>
      </c>
      <c r="J7458" s="3">
        <v>0.36415599999999998</v>
      </c>
      <c r="K7458" s="3">
        <v>45141</v>
      </c>
      <c r="L7458" s="125">
        <v>0.194688</v>
      </c>
      <c r="M7458" s="3">
        <v>4</v>
      </c>
      <c r="N7458" s="125">
        <v>-0.22944999999999999</v>
      </c>
      <c r="O7458" s="3">
        <v>2</v>
      </c>
      <c r="P7458" s="125">
        <v>7.2030000000000002E-3</v>
      </c>
      <c r="Q7458" s="3">
        <v>18</v>
      </c>
      <c r="R7458" s="3">
        <v>0.17619499999999999</v>
      </c>
      <c r="S7458" s="3">
        <v>-0.18234</v>
      </c>
      <c r="T7458" s="3">
        <v>5.62E-3</v>
      </c>
      <c r="U7458" s="3">
        <v>9.1020540000000008</v>
      </c>
      <c r="V7458" s="3">
        <v>1</v>
      </c>
      <c r="W7458" s="3">
        <v>0.45078200000000002</v>
      </c>
      <c r="X7458" s="3">
        <v>1</v>
      </c>
      <c r="Y7458" s="3">
        <v>4.2965000000000003E-2</v>
      </c>
      <c r="Z7458" s="3">
        <v>8</v>
      </c>
      <c r="AA7458" s="3">
        <v>0.12762999999999999</v>
      </c>
      <c r="AB7458" s="3">
        <v>2</v>
      </c>
      <c r="AC7458" s="3">
        <v>0.178118</v>
      </c>
      <c r="AD7458" s="3">
        <v>26</v>
      </c>
    </row>
    <row r="7459" spans="1:30" hidden="1" x14ac:dyDescent="0.25">
      <c r="A7459" s="2">
        <v>11</v>
      </c>
      <c r="B7459" s="2">
        <v>2023</v>
      </c>
      <c r="C7459" s="4" t="str">
        <f>INDEX(Index!$B$1:$B$500,MATCH($F7459,Index!$A$1:$A$500,0)
)</f>
        <v>SF</v>
      </c>
      <c r="D7459" s="4">
        <v>0</v>
      </c>
      <c r="E7459" s="141">
        <f t="shared" si="116"/>
        <v>0.39239299999999999</v>
      </c>
      <c r="F7459" s="3" t="s">
        <v>1</v>
      </c>
      <c r="G7459" s="3">
        <v>2</v>
      </c>
      <c r="H7459" s="125">
        <v>0.39239299999999999</v>
      </c>
      <c r="I7459" s="3">
        <v>2</v>
      </c>
      <c r="J7459" s="3">
        <v>0.37538300000000002</v>
      </c>
      <c r="K7459" s="3">
        <v>45110</v>
      </c>
      <c r="L7459" s="125">
        <v>0.33573199999999997</v>
      </c>
      <c r="M7459" s="3">
        <v>1</v>
      </c>
      <c r="N7459" s="125">
        <v>-7.3010000000000005E-2</v>
      </c>
      <c r="O7459" s="3">
        <v>8</v>
      </c>
      <c r="P7459" s="125">
        <v>-1.635E-2</v>
      </c>
      <c r="Q7459" s="3">
        <v>25</v>
      </c>
      <c r="R7459" s="3">
        <v>0.30827700000000002</v>
      </c>
      <c r="S7459" s="3">
        <v>-7.2270000000000001E-2</v>
      </c>
      <c r="T7459" s="3">
        <v>-5.1700000000000001E-3</v>
      </c>
      <c r="U7459" s="3">
        <v>8.4979239999999994</v>
      </c>
      <c r="V7459" s="3">
        <v>2</v>
      </c>
      <c r="W7459" s="3">
        <v>0.39047599999999999</v>
      </c>
      <c r="X7459" s="3">
        <v>2</v>
      </c>
      <c r="Y7459" s="3">
        <v>-9.9799999999999993E-3</v>
      </c>
      <c r="Z7459" s="3">
        <v>18</v>
      </c>
      <c r="AA7459" s="3">
        <v>9.9909999999999999E-3</v>
      </c>
      <c r="AB7459" s="3">
        <v>17</v>
      </c>
      <c r="AC7459" s="3">
        <v>0.153553</v>
      </c>
      <c r="AD7459" s="3">
        <v>24</v>
      </c>
    </row>
    <row r="7460" spans="1:30" hidden="1" x14ac:dyDescent="0.25">
      <c r="A7460" s="2">
        <v>11</v>
      </c>
      <c r="B7460" s="2">
        <v>2023</v>
      </c>
      <c r="C7460" s="4" t="str">
        <f>INDEX(Index!$B$1:$B$500,MATCH($F7460,Index!$A$1:$A$500,0)
)</f>
        <v>KC</v>
      </c>
      <c r="D7460" s="4">
        <v>0</v>
      </c>
      <c r="E7460" s="141">
        <f t="shared" si="116"/>
        <v>0.266453</v>
      </c>
      <c r="F7460" s="3" t="s">
        <v>5</v>
      </c>
      <c r="G7460" s="3">
        <v>3</v>
      </c>
      <c r="H7460" s="125">
        <v>0.266453</v>
      </c>
      <c r="I7460" s="3">
        <v>3</v>
      </c>
      <c r="J7460" s="3">
        <v>0.223688</v>
      </c>
      <c r="K7460" s="3">
        <v>45110</v>
      </c>
      <c r="L7460" s="125">
        <v>0.12284100000000001</v>
      </c>
      <c r="M7460" s="3">
        <v>7</v>
      </c>
      <c r="N7460" s="125">
        <v>-0.12720999999999999</v>
      </c>
      <c r="O7460" s="3">
        <v>4</v>
      </c>
      <c r="P7460" s="125">
        <v>1.6400999999999999E-2</v>
      </c>
      <c r="Q7460" s="3">
        <v>10</v>
      </c>
      <c r="R7460" s="3">
        <v>0.1328</v>
      </c>
      <c r="S7460" s="3">
        <v>-6.8029999999999993E-2</v>
      </c>
      <c r="T7460" s="3">
        <v>2.2856999999999999E-2</v>
      </c>
      <c r="U7460" s="3">
        <v>7.6280460000000003</v>
      </c>
      <c r="V7460" s="3">
        <v>4</v>
      </c>
      <c r="W7460" s="3">
        <v>0.25818999999999998</v>
      </c>
      <c r="X7460" s="3">
        <v>3</v>
      </c>
      <c r="Y7460" s="3">
        <v>1.7070999999999999E-2</v>
      </c>
      <c r="Z7460" s="3">
        <v>17</v>
      </c>
      <c r="AA7460" s="3">
        <v>-5.1619999999999999E-2</v>
      </c>
      <c r="AB7460" s="3">
        <v>26</v>
      </c>
      <c r="AC7460" s="3">
        <v>0.128028</v>
      </c>
      <c r="AD7460" s="3">
        <v>17</v>
      </c>
    </row>
    <row r="7461" spans="1:30" hidden="1" x14ac:dyDescent="0.25">
      <c r="A7461" s="2">
        <v>11</v>
      </c>
      <c r="B7461" s="2">
        <v>2023</v>
      </c>
      <c r="C7461" s="4" t="str">
        <f>INDEX(Index!$B$1:$B$500,MATCH($F7461,Index!$A$1:$A$500,0)
)</f>
        <v>DET</v>
      </c>
      <c r="D7461" s="4">
        <v>0</v>
      </c>
      <c r="E7461" s="141">
        <f t="shared" si="116"/>
        <v>0.23466600000000001</v>
      </c>
      <c r="F7461" s="3" t="s">
        <v>21</v>
      </c>
      <c r="G7461" s="3">
        <v>4</v>
      </c>
      <c r="H7461" s="125">
        <v>0.23466600000000001</v>
      </c>
      <c r="I7461" s="3">
        <v>4</v>
      </c>
      <c r="J7461" s="3">
        <v>0.242703</v>
      </c>
      <c r="K7461" s="3">
        <v>45140</v>
      </c>
      <c r="L7461" s="125">
        <v>0.18440599999999999</v>
      </c>
      <c r="M7461" s="3">
        <v>5</v>
      </c>
      <c r="N7461" s="125">
        <v>-3.9559999999999998E-2</v>
      </c>
      <c r="O7461" s="3">
        <v>10</v>
      </c>
      <c r="P7461" s="125">
        <v>1.0697E-2</v>
      </c>
      <c r="Q7461" s="3">
        <v>14</v>
      </c>
      <c r="R7461" s="3">
        <v>0.179261</v>
      </c>
      <c r="S7461" s="3">
        <v>-3.9419999999999997E-2</v>
      </c>
      <c r="T7461" s="3">
        <v>2.4022000000000002E-2</v>
      </c>
      <c r="U7461" s="3">
        <v>7.6902910000000002</v>
      </c>
      <c r="V7461" s="3">
        <v>3</v>
      </c>
      <c r="W7461" s="3">
        <v>0.21618499999999999</v>
      </c>
      <c r="X7461" s="3">
        <v>5</v>
      </c>
      <c r="Y7461" s="3">
        <v>-3.4360000000000002E-2</v>
      </c>
      <c r="Z7461" s="3">
        <v>23</v>
      </c>
      <c r="AA7461" s="3">
        <v>-2.086E-2</v>
      </c>
      <c r="AB7461" s="3">
        <v>22</v>
      </c>
      <c r="AC7461" s="3">
        <v>0.136215</v>
      </c>
      <c r="AD7461" s="3">
        <v>21</v>
      </c>
    </row>
    <row r="7462" spans="1:30" hidden="1" x14ac:dyDescent="0.25">
      <c r="A7462" s="2">
        <v>11</v>
      </c>
      <c r="B7462" s="2">
        <v>2023</v>
      </c>
      <c r="C7462" s="4" t="str">
        <f>INDEX(Index!$B$1:$B$500,MATCH($F7462,Index!$A$1:$A$500,0)
)</f>
        <v>BUF</v>
      </c>
      <c r="D7462" s="4">
        <v>0</v>
      </c>
      <c r="E7462" s="141">
        <f t="shared" si="116"/>
        <v>0.230383</v>
      </c>
      <c r="F7462" s="3" t="s">
        <v>0</v>
      </c>
      <c r="G7462" s="3">
        <v>5</v>
      </c>
      <c r="H7462" s="125">
        <v>0.230383</v>
      </c>
      <c r="I7462" s="3">
        <v>8</v>
      </c>
      <c r="J7462" s="3">
        <v>0.27940700000000002</v>
      </c>
      <c r="K7462" s="3">
        <v>45082</v>
      </c>
      <c r="L7462" s="125">
        <v>0.23174700000000001</v>
      </c>
      <c r="M7462" s="3">
        <v>3</v>
      </c>
      <c r="N7462" s="125">
        <v>3.447E-3</v>
      </c>
      <c r="O7462" s="3">
        <v>15</v>
      </c>
      <c r="P7462" s="125">
        <v>2.0830000000000002E-3</v>
      </c>
      <c r="Q7462" s="3">
        <v>21</v>
      </c>
      <c r="R7462" s="3">
        <v>0.23066800000000001</v>
      </c>
      <c r="S7462" s="3">
        <v>-5.1749999999999997E-2</v>
      </c>
      <c r="T7462" s="3">
        <v>-3.0100000000000001E-3</v>
      </c>
      <c r="U7462" s="3">
        <v>6.6333200000000003</v>
      </c>
      <c r="V7462" s="3">
        <v>11</v>
      </c>
      <c r="W7462" s="3">
        <v>0.194884</v>
      </c>
      <c r="X7462" s="3">
        <v>6</v>
      </c>
      <c r="Y7462" s="3">
        <v>-9.9070000000000005E-2</v>
      </c>
      <c r="Z7462" s="3">
        <v>30</v>
      </c>
      <c r="AA7462" s="3">
        <v>0.11526699999999999</v>
      </c>
      <c r="AB7462" s="3">
        <v>5</v>
      </c>
      <c r="AC7462" s="3">
        <v>0.22845299999999999</v>
      </c>
      <c r="AD7462" s="3">
        <v>32</v>
      </c>
    </row>
    <row r="7463" spans="1:30" hidden="1" x14ac:dyDescent="0.25">
      <c r="A7463" s="2">
        <v>11</v>
      </c>
      <c r="B7463" s="2">
        <v>2023</v>
      </c>
      <c r="C7463" s="4" t="str">
        <f>INDEX(Index!$B$1:$B$500,MATCH($F7463,Index!$A$1:$A$500,0)
)</f>
        <v>DAL</v>
      </c>
      <c r="D7463" s="4">
        <v>0</v>
      </c>
      <c r="E7463" s="141">
        <f t="shared" si="116"/>
        <v>0.21116299999999999</v>
      </c>
      <c r="F7463" s="3" t="s">
        <v>3</v>
      </c>
      <c r="G7463" s="3">
        <v>6</v>
      </c>
      <c r="H7463" s="125">
        <v>0.21116299999999999</v>
      </c>
      <c r="I7463" s="3">
        <v>5</v>
      </c>
      <c r="J7463" s="3">
        <v>0.33327400000000001</v>
      </c>
      <c r="K7463" s="3">
        <v>45110</v>
      </c>
      <c r="L7463" s="125">
        <v>6.4166000000000001E-2</v>
      </c>
      <c r="M7463" s="3">
        <v>10</v>
      </c>
      <c r="N7463" s="125">
        <v>-0.12798999999999999</v>
      </c>
      <c r="O7463" s="3">
        <v>3</v>
      </c>
      <c r="P7463" s="125">
        <v>1.9005000000000001E-2</v>
      </c>
      <c r="Q7463" s="3">
        <v>8</v>
      </c>
      <c r="R7463" s="3">
        <v>0.121214</v>
      </c>
      <c r="S7463" s="3">
        <v>-0.17843999999999999</v>
      </c>
      <c r="T7463" s="3">
        <v>3.3616E-2</v>
      </c>
      <c r="U7463" s="3">
        <v>7.4440160000000004</v>
      </c>
      <c r="V7463" s="3">
        <v>6</v>
      </c>
      <c r="W7463" s="3">
        <v>0.230903</v>
      </c>
      <c r="X7463" s="3">
        <v>4</v>
      </c>
      <c r="Y7463" s="3">
        <v>-0.12335</v>
      </c>
      <c r="Z7463" s="3">
        <v>32</v>
      </c>
      <c r="AA7463" s="3">
        <v>5.9404999999999999E-2</v>
      </c>
      <c r="AB7463" s="3">
        <v>8</v>
      </c>
      <c r="AC7463" s="3">
        <v>0.190471</v>
      </c>
      <c r="AD7463" s="3">
        <v>29</v>
      </c>
    </row>
    <row r="7464" spans="1:30" hidden="1" x14ac:dyDescent="0.25">
      <c r="A7464" s="2">
        <v>11</v>
      </c>
      <c r="B7464" s="2">
        <v>2023</v>
      </c>
      <c r="C7464" s="4" t="str">
        <f>INDEX(Index!$B$1:$B$500,MATCH($F7464,Index!$A$1:$A$500,0)
)</f>
        <v>MIA</v>
      </c>
      <c r="D7464" s="4">
        <v>0</v>
      </c>
      <c r="E7464" s="141">
        <f t="shared" si="116"/>
        <v>0.18238199999999999</v>
      </c>
      <c r="F7464" s="3" t="s">
        <v>4</v>
      </c>
      <c r="G7464" s="3">
        <v>7</v>
      </c>
      <c r="H7464" s="125">
        <v>0.18238199999999999</v>
      </c>
      <c r="I7464" s="3">
        <v>7</v>
      </c>
      <c r="J7464" s="3">
        <v>0.23739299999999999</v>
      </c>
      <c r="K7464" s="3">
        <v>45110</v>
      </c>
      <c r="L7464" s="125">
        <v>0.23891899999999999</v>
      </c>
      <c r="M7464" s="3">
        <v>2</v>
      </c>
      <c r="N7464" s="125">
        <v>3.9298E-2</v>
      </c>
      <c r="O7464" s="3">
        <v>21</v>
      </c>
      <c r="P7464" s="125">
        <v>-1.7239999999999998E-2</v>
      </c>
      <c r="Q7464" s="3">
        <v>26</v>
      </c>
      <c r="R7464" s="3">
        <v>0.273453</v>
      </c>
      <c r="S7464" s="3">
        <v>2.9409999999999999E-2</v>
      </c>
      <c r="T7464" s="3">
        <v>-6.6499999999999997E-3</v>
      </c>
      <c r="U7464" s="3">
        <v>7.4069000000000003</v>
      </c>
      <c r="V7464" s="3">
        <v>7</v>
      </c>
      <c r="W7464" s="3">
        <v>0.16784499999999999</v>
      </c>
      <c r="X7464" s="3">
        <v>9</v>
      </c>
      <c r="Y7464" s="3">
        <v>-7.3090000000000002E-2</v>
      </c>
      <c r="Z7464" s="3">
        <v>29</v>
      </c>
      <c r="AA7464" s="3">
        <v>4.1116E-2</v>
      </c>
      <c r="AB7464" s="3">
        <v>10</v>
      </c>
      <c r="AC7464" s="3">
        <v>0.15118400000000001</v>
      </c>
      <c r="AD7464" s="3">
        <v>23</v>
      </c>
    </row>
    <row r="7465" spans="1:30" hidden="1" x14ac:dyDescent="0.25">
      <c r="A7465" s="2">
        <v>11</v>
      </c>
      <c r="B7465" s="2">
        <v>2023</v>
      </c>
      <c r="C7465" s="4" t="str">
        <f>INDEX(Index!$B$1:$B$500,MATCH($F7465,Index!$A$1:$A$500,0)
)</f>
        <v>CLE</v>
      </c>
      <c r="D7465" s="4">
        <v>0</v>
      </c>
      <c r="E7465" s="141">
        <f t="shared" si="116"/>
        <v>0.17808499999999999</v>
      </c>
      <c r="F7465" s="3" t="s">
        <v>10</v>
      </c>
      <c r="G7465" s="3">
        <v>8</v>
      </c>
      <c r="H7465" s="125">
        <v>0.17808499999999999</v>
      </c>
      <c r="I7465" s="3">
        <v>6</v>
      </c>
      <c r="J7465" s="3">
        <v>9.0953999999999993E-2</v>
      </c>
      <c r="K7465" s="3">
        <v>45110</v>
      </c>
      <c r="L7465" s="125">
        <v>-0.12876000000000001</v>
      </c>
      <c r="M7465" s="3">
        <v>28</v>
      </c>
      <c r="N7465" s="125">
        <v>-0.29820999999999998</v>
      </c>
      <c r="O7465" s="3">
        <v>1</v>
      </c>
      <c r="P7465" s="125">
        <v>8.633E-3</v>
      </c>
      <c r="Q7465" s="3">
        <v>16</v>
      </c>
      <c r="R7465" s="3">
        <v>-0.15068000000000001</v>
      </c>
      <c r="S7465" s="3">
        <v>-0.23315</v>
      </c>
      <c r="T7465" s="3">
        <v>8.4829999999999992E-3</v>
      </c>
      <c r="U7465" s="3">
        <v>7.0130299999999997</v>
      </c>
      <c r="V7465" s="3">
        <v>9</v>
      </c>
      <c r="W7465" s="3">
        <v>0.16843900000000001</v>
      </c>
      <c r="X7465" s="3">
        <v>8</v>
      </c>
      <c r="Y7465" s="3">
        <v>0.11490599999999999</v>
      </c>
      <c r="Z7465" s="3">
        <v>2</v>
      </c>
      <c r="AA7465" s="3">
        <v>-4.4699999999999997E-2</v>
      </c>
      <c r="AB7465" s="3">
        <v>25</v>
      </c>
      <c r="AC7465" s="3">
        <v>0.12617900000000001</v>
      </c>
      <c r="AD7465" s="3">
        <v>16</v>
      </c>
    </row>
    <row r="7466" spans="1:30" hidden="1" x14ac:dyDescent="0.25">
      <c r="A7466" s="2">
        <v>11</v>
      </c>
      <c r="B7466" s="2">
        <v>2023</v>
      </c>
      <c r="C7466" s="4" t="str">
        <f>INDEX(Index!$B$1:$B$500,MATCH($F7466,Index!$A$1:$A$500,0)
)</f>
        <v>JAX</v>
      </c>
      <c r="D7466" s="4">
        <v>0</v>
      </c>
      <c r="E7466" s="141">
        <f t="shared" si="116"/>
        <v>0.150204</v>
      </c>
      <c r="F7466" s="3" t="s">
        <v>56</v>
      </c>
      <c r="G7466" s="3">
        <v>9</v>
      </c>
      <c r="H7466" s="125">
        <v>0.150204</v>
      </c>
      <c r="I7466" s="3">
        <v>10</v>
      </c>
      <c r="J7466" s="3">
        <v>2.6322999999999999E-2</v>
      </c>
      <c r="K7466" s="3">
        <v>45110</v>
      </c>
      <c r="L7466" s="125">
        <v>9.8420000000000001E-3</v>
      </c>
      <c r="M7466" s="3">
        <v>16</v>
      </c>
      <c r="N7466" s="125">
        <v>-0.10796</v>
      </c>
      <c r="O7466" s="3">
        <v>6</v>
      </c>
      <c r="P7466" s="125">
        <v>3.2398999999999997E-2</v>
      </c>
      <c r="Q7466" s="3">
        <v>1</v>
      </c>
      <c r="R7466" s="3">
        <v>-3.014E-2</v>
      </c>
      <c r="S7466" s="3">
        <v>-1.2149999999999999E-2</v>
      </c>
      <c r="T7466" s="3">
        <v>4.4320999999999999E-2</v>
      </c>
      <c r="U7466" s="3">
        <v>7.387384</v>
      </c>
      <c r="V7466" s="3">
        <v>8</v>
      </c>
      <c r="W7466" s="3">
        <v>0.17035400000000001</v>
      </c>
      <c r="X7466" s="3">
        <v>7</v>
      </c>
      <c r="Y7466" s="3">
        <v>7.4588000000000002E-2</v>
      </c>
      <c r="Z7466" s="3">
        <v>4</v>
      </c>
      <c r="AA7466" s="3">
        <v>2.7715E-2</v>
      </c>
      <c r="AB7466" s="3">
        <v>12</v>
      </c>
      <c r="AC7466" s="3">
        <v>0.178978</v>
      </c>
      <c r="AD7466" s="3">
        <v>27</v>
      </c>
    </row>
    <row r="7467" spans="1:30" hidden="1" x14ac:dyDescent="0.25">
      <c r="A7467" s="2">
        <v>11</v>
      </c>
      <c r="B7467" s="2">
        <v>2023</v>
      </c>
      <c r="C7467" s="4" t="str">
        <f>INDEX(Index!$B$1:$B$500,MATCH($F7467,Index!$A$1:$A$500,0)
)</f>
        <v>PHI</v>
      </c>
      <c r="D7467" s="4">
        <v>0</v>
      </c>
      <c r="E7467" s="141">
        <f t="shared" si="116"/>
        <v>0.14530499999999999</v>
      </c>
      <c r="F7467" s="3" t="s">
        <v>7</v>
      </c>
      <c r="G7467" s="3">
        <v>10</v>
      </c>
      <c r="H7467" s="125">
        <v>0.14530499999999999</v>
      </c>
      <c r="I7467" s="3">
        <v>9</v>
      </c>
      <c r="J7467" s="3">
        <v>9.1790999999999998E-2</v>
      </c>
      <c r="K7467" s="3">
        <v>45170</v>
      </c>
      <c r="L7467" s="125">
        <v>0.13764299999999999</v>
      </c>
      <c r="M7467" s="3">
        <v>6</v>
      </c>
      <c r="N7467" s="125">
        <v>1.7007999999999999E-2</v>
      </c>
      <c r="O7467" s="3">
        <v>17</v>
      </c>
      <c r="P7467" s="125">
        <v>2.4670000000000001E-2</v>
      </c>
      <c r="Q7467" s="3">
        <v>5</v>
      </c>
      <c r="R7467" s="3">
        <v>0.12230100000000001</v>
      </c>
      <c r="S7467" s="3">
        <v>5.5565000000000003E-2</v>
      </c>
      <c r="T7467" s="3">
        <v>2.5055000000000001E-2</v>
      </c>
      <c r="U7467" s="3">
        <v>7.5102849999999997</v>
      </c>
      <c r="V7467" s="3">
        <v>5</v>
      </c>
      <c r="W7467" s="3">
        <v>0.133134</v>
      </c>
      <c r="X7467" s="3">
        <v>11</v>
      </c>
      <c r="Y7467" s="3">
        <v>-1.201E-2</v>
      </c>
      <c r="Z7467" s="3">
        <v>19</v>
      </c>
      <c r="AA7467" s="3">
        <v>-3.3590000000000002E-2</v>
      </c>
      <c r="AB7467" s="3">
        <v>24</v>
      </c>
      <c r="AC7467" s="3">
        <v>8.5827000000000001E-2</v>
      </c>
      <c r="AD7467" s="3">
        <v>7</v>
      </c>
    </row>
    <row r="7468" spans="1:30" hidden="1" x14ac:dyDescent="0.25">
      <c r="A7468" s="2">
        <v>11</v>
      </c>
      <c r="B7468" s="2">
        <v>2023</v>
      </c>
      <c r="C7468" s="4" t="str">
        <f>INDEX(Index!$B$1:$B$500,MATCH($F7468,Index!$A$1:$A$500,0)
)</f>
        <v>PIT</v>
      </c>
      <c r="D7468" s="4">
        <v>0</v>
      </c>
      <c r="E7468" s="141">
        <f t="shared" si="116"/>
        <v>0.102607</v>
      </c>
      <c r="F7468" s="3" t="s">
        <v>32</v>
      </c>
      <c r="G7468" s="3">
        <v>11</v>
      </c>
      <c r="H7468" s="125">
        <v>0.102607</v>
      </c>
      <c r="I7468" s="3">
        <v>12</v>
      </c>
      <c r="J7468" s="3">
        <v>5.3831999999999998E-2</v>
      </c>
      <c r="K7468" s="3">
        <v>45081</v>
      </c>
      <c r="L7468" s="125">
        <v>1.8948E-2</v>
      </c>
      <c r="M7468" s="3">
        <v>14</v>
      </c>
      <c r="N7468" s="125">
        <v>-7.9060000000000005E-2</v>
      </c>
      <c r="O7468" s="3">
        <v>7</v>
      </c>
      <c r="P7468" s="125">
        <v>4.5989999999999998E-3</v>
      </c>
      <c r="Q7468" s="3">
        <v>19</v>
      </c>
      <c r="R7468" s="3">
        <v>-2.7400000000000001E-2</v>
      </c>
      <c r="S7468" s="3">
        <v>-7.5340000000000004E-2</v>
      </c>
      <c r="T7468" s="3">
        <v>5.8919999999999997E-3</v>
      </c>
      <c r="U7468" s="3">
        <v>6.8612339999999996</v>
      </c>
      <c r="V7468" s="3">
        <v>10</v>
      </c>
      <c r="W7468" s="3">
        <v>0.13831099999999999</v>
      </c>
      <c r="X7468" s="3">
        <v>10</v>
      </c>
      <c r="Y7468" s="3">
        <v>9.0410000000000004E-2</v>
      </c>
      <c r="Z7468" s="3">
        <v>3</v>
      </c>
      <c r="AA7468" s="3">
        <v>1.4321E-2</v>
      </c>
      <c r="AB7468" s="3">
        <v>15</v>
      </c>
      <c r="AC7468" s="3">
        <v>0.116095</v>
      </c>
      <c r="AD7468" s="3">
        <v>14</v>
      </c>
    </row>
    <row r="7469" spans="1:30" hidden="1" x14ac:dyDescent="0.25">
      <c r="A7469" s="2">
        <v>11</v>
      </c>
      <c r="B7469" s="2">
        <v>2023</v>
      </c>
      <c r="C7469" s="4" t="str">
        <f>INDEX(Index!$B$1:$B$500,MATCH($F7469,Index!$A$1:$A$500,0)
)</f>
        <v>HOU</v>
      </c>
      <c r="D7469" s="4">
        <v>0</v>
      </c>
      <c r="E7469" s="141">
        <f t="shared" si="116"/>
        <v>7.1189000000000002E-2</v>
      </c>
      <c r="F7469" s="3" t="s">
        <v>49</v>
      </c>
      <c r="G7469" s="3">
        <v>12</v>
      </c>
      <c r="H7469" s="125">
        <v>7.1189000000000002E-2</v>
      </c>
      <c r="I7469" s="3">
        <v>11</v>
      </c>
      <c r="J7469" s="3">
        <v>6.0130000000000003E-2</v>
      </c>
      <c r="K7469" s="3">
        <v>45081</v>
      </c>
      <c r="L7469" s="125">
        <v>8.6872000000000005E-2</v>
      </c>
      <c r="M7469" s="3">
        <v>9</v>
      </c>
      <c r="N7469" s="125">
        <v>2.3247E-2</v>
      </c>
      <c r="O7469" s="3">
        <v>18</v>
      </c>
      <c r="P7469" s="125">
        <v>7.5640000000000004E-3</v>
      </c>
      <c r="Q7469" s="3">
        <v>17</v>
      </c>
      <c r="R7469" s="3">
        <v>7.0985000000000006E-2</v>
      </c>
      <c r="S7469" s="3">
        <v>3.4603000000000002E-2</v>
      </c>
      <c r="T7469" s="3">
        <v>2.3748999999999999E-2</v>
      </c>
      <c r="U7469" s="3">
        <v>5.8506879999999999</v>
      </c>
      <c r="V7469" s="3">
        <v>16</v>
      </c>
      <c r="W7469" s="3">
        <v>6.1206000000000003E-2</v>
      </c>
      <c r="X7469" s="3">
        <v>12</v>
      </c>
      <c r="Y7469" s="3">
        <v>-1.3780000000000001E-2</v>
      </c>
      <c r="Z7469" s="3">
        <v>20</v>
      </c>
      <c r="AA7469" s="3">
        <v>-2.461E-2</v>
      </c>
      <c r="AB7469" s="3">
        <v>23</v>
      </c>
      <c r="AC7469" s="3">
        <v>0.16769000000000001</v>
      </c>
      <c r="AD7469" s="3">
        <v>25</v>
      </c>
    </row>
    <row r="7470" spans="1:30" hidden="1" x14ac:dyDescent="0.25">
      <c r="A7470" s="2">
        <v>11</v>
      </c>
      <c r="B7470" s="2">
        <v>2023</v>
      </c>
      <c r="C7470" s="4" t="str">
        <f>INDEX(Index!$B$1:$B$500,MATCH($F7470,Index!$A$1:$A$500,0)
)</f>
        <v>MIN</v>
      </c>
      <c r="D7470" s="4">
        <v>0</v>
      </c>
      <c r="E7470" s="141">
        <f t="shared" si="116"/>
        <v>3.3045999999999999E-2</v>
      </c>
      <c r="F7470" s="3" t="s">
        <v>46</v>
      </c>
      <c r="G7470" s="3">
        <v>13</v>
      </c>
      <c r="H7470" s="125">
        <v>3.3045999999999999E-2</v>
      </c>
      <c r="I7470" s="3">
        <v>14</v>
      </c>
      <c r="J7470" s="3">
        <v>-3.1309999999999998E-2</v>
      </c>
      <c r="K7470" s="3">
        <v>45082</v>
      </c>
      <c r="L7470" s="125">
        <v>8.4019999999999997E-3</v>
      </c>
      <c r="M7470" s="3">
        <v>17</v>
      </c>
      <c r="N7470" s="125">
        <v>-6.411E-2</v>
      </c>
      <c r="O7470" s="3">
        <v>9</v>
      </c>
      <c r="P7470" s="125">
        <v>-3.9469999999999998E-2</v>
      </c>
      <c r="Q7470" s="3">
        <v>30</v>
      </c>
      <c r="R7470" s="3">
        <v>-6.2100000000000002E-3</v>
      </c>
      <c r="S7470" s="3">
        <v>-8.9999999999999998E-4</v>
      </c>
      <c r="T7470" s="3">
        <v>-2.6009999999999998E-2</v>
      </c>
      <c r="U7470" s="3">
        <v>5.0827020000000003</v>
      </c>
      <c r="V7470" s="3">
        <v>18</v>
      </c>
      <c r="W7470" s="3">
        <v>4.6537000000000002E-2</v>
      </c>
      <c r="X7470" s="3">
        <v>13</v>
      </c>
      <c r="Y7470" s="3">
        <v>-1.7659999999999999E-2</v>
      </c>
      <c r="Z7470" s="3">
        <v>21</v>
      </c>
      <c r="AA7470" s="3">
        <v>3.3790000000000001E-3</v>
      </c>
      <c r="AB7470" s="3">
        <v>18</v>
      </c>
      <c r="AC7470" s="3">
        <v>5.1015999999999999E-2</v>
      </c>
      <c r="AD7470" s="3">
        <v>3</v>
      </c>
    </row>
    <row r="7471" spans="1:30" hidden="1" x14ac:dyDescent="0.25">
      <c r="A7471" s="2">
        <v>11</v>
      </c>
      <c r="B7471" s="2">
        <v>2023</v>
      </c>
      <c r="C7471" s="4" t="str">
        <f>INDEX(Index!$B$1:$B$500,MATCH($F7471,Index!$A$1:$A$500,0)
)</f>
        <v>LAC</v>
      </c>
      <c r="D7471" s="4">
        <v>0</v>
      </c>
      <c r="E7471" s="141">
        <f t="shared" si="116"/>
        <v>3.1210999999999999E-2</v>
      </c>
      <c r="F7471" s="3" t="s">
        <v>28</v>
      </c>
      <c r="G7471" s="3">
        <v>14</v>
      </c>
      <c r="H7471" s="125">
        <v>3.1210999999999999E-2</v>
      </c>
      <c r="I7471" s="3">
        <v>13</v>
      </c>
      <c r="J7471" s="3">
        <v>3.8223E-2</v>
      </c>
      <c r="K7471" s="3">
        <v>45022</v>
      </c>
      <c r="L7471" s="125">
        <v>0.117298</v>
      </c>
      <c r="M7471" s="3">
        <v>8</v>
      </c>
      <c r="N7471" s="125">
        <v>0.11201999999999999</v>
      </c>
      <c r="O7471" s="3">
        <v>29</v>
      </c>
      <c r="P7471" s="125">
        <v>2.5933000000000001E-2</v>
      </c>
      <c r="Q7471" s="3">
        <v>4</v>
      </c>
      <c r="R7471" s="3">
        <v>0.108305</v>
      </c>
      <c r="S7471" s="3">
        <v>0.1022</v>
      </c>
      <c r="T7471" s="3">
        <v>3.2119000000000002E-2</v>
      </c>
      <c r="U7471" s="3">
        <v>6.0639919999999998</v>
      </c>
      <c r="V7471" s="3">
        <v>12</v>
      </c>
      <c r="W7471" s="3">
        <v>2.7324000000000001E-2</v>
      </c>
      <c r="X7471" s="3">
        <v>15</v>
      </c>
      <c r="Y7471" s="3">
        <v>2.0871000000000001E-2</v>
      </c>
      <c r="Z7471" s="3">
        <v>14</v>
      </c>
      <c r="AA7471" s="3">
        <v>4.1873E-2</v>
      </c>
      <c r="AB7471" s="3">
        <v>9</v>
      </c>
      <c r="AC7471" s="3">
        <v>4.5322000000000001E-2</v>
      </c>
      <c r="AD7471" s="3">
        <v>2</v>
      </c>
    </row>
    <row r="7472" spans="1:30" hidden="1" x14ac:dyDescent="0.25">
      <c r="A7472" s="2">
        <v>11</v>
      </c>
      <c r="B7472" s="2">
        <v>2023</v>
      </c>
      <c r="C7472" s="4" t="str">
        <f>INDEX(Index!$B$1:$B$500,MATCH($F7472,Index!$A$1:$A$500,0)
)</f>
        <v>CIN</v>
      </c>
      <c r="D7472" s="4">
        <v>0</v>
      </c>
      <c r="E7472" s="141">
        <f t="shared" si="116"/>
        <v>1.9210000000000001E-2</v>
      </c>
      <c r="F7472" s="3" t="s">
        <v>24</v>
      </c>
      <c r="G7472" s="3">
        <v>15</v>
      </c>
      <c r="H7472" s="125">
        <v>1.9210000000000001E-2</v>
      </c>
      <c r="I7472" s="3">
        <v>15</v>
      </c>
      <c r="J7472" s="3">
        <v>-0.13095999999999999</v>
      </c>
      <c r="K7472" s="3">
        <v>45051</v>
      </c>
      <c r="L7472" s="125">
        <v>3.8636999999999998E-2</v>
      </c>
      <c r="M7472" s="3">
        <v>11</v>
      </c>
      <c r="N7472" s="125">
        <v>4.1336999999999999E-2</v>
      </c>
      <c r="O7472" s="3">
        <v>22</v>
      </c>
      <c r="P7472" s="125">
        <v>2.1909999999999999E-2</v>
      </c>
      <c r="Q7472" s="3">
        <v>6</v>
      </c>
      <c r="R7472" s="3">
        <v>2.1614000000000001E-2</v>
      </c>
      <c r="S7472" s="3">
        <v>0.17460200000000001</v>
      </c>
      <c r="T7472" s="3">
        <v>2.2024999999999999E-2</v>
      </c>
      <c r="U7472" s="3">
        <v>5.8817490000000001</v>
      </c>
      <c r="V7472" s="3">
        <v>14</v>
      </c>
      <c r="W7472" s="3">
        <v>4.6057000000000001E-2</v>
      </c>
      <c r="X7472" s="3">
        <v>14</v>
      </c>
      <c r="Y7472" s="3">
        <v>0.130965</v>
      </c>
      <c r="Z7472" s="3">
        <v>1</v>
      </c>
      <c r="AA7472" s="3">
        <v>0.11923300000000001</v>
      </c>
      <c r="AB7472" s="3">
        <v>4</v>
      </c>
      <c r="AC7472" s="3">
        <v>0.215256</v>
      </c>
      <c r="AD7472" s="3">
        <v>31</v>
      </c>
    </row>
    <row r="7473" spans="1:30" hidden="1" x14ac:dyDescent="0.25">
      <c r="A7473" s="2">
        <v>11</v>
      </c>
      <c r="B7473" s="2">
        <v>2023</v>
      </c>
      <c r="C7473" s="4" t="str">
        <f>INDEX(Index!$B$1:$B$500,MATCH($F7473,Index!$A$1:$A$500,0)
)</f>
        <v>SEA</v>
      </c>
      <c r="D7473" s="4">
        <v>0</v>
      </c>
      <c r="E7473" s="141">
        <f t="shared" si="116"/>
        <v>1.9840000000000001E-3</v>
      </c>
      <c r="F7473" s="3" t="s">
        <v>30</v>
      </c>
      <c r="G7473" s="3">
        <v>16</v>
      </c>
      <c r="H7473" s="125">
        <v>1.9840000000000001E-3</v>
      </c>
      <c r="I7473" s="3">
        <v>16</v>
      </c>
      <c r="J7473" s="3">
        <v>3.8535E-2</v>
      </c>
      <c r="K7473" s="3">
        <v>45081</v>
      </c>
      <c r="L7473" s="125">
        <v>2.6107999999999999E-2</v>
      </c>
      <c r="M7473" s="3">
        <v>12</v>
      </c>
      <c r="N7473" s="125">
        <v>3.6197E-2</v>
      </c>
      <c r="O7473" s="3">
        <v>19</v>
      </c>
      <c r="P7473" s="125">
        <v>1.2073E-2</v>
      </c>
      <c r="Q7473" s="3">
        <v>12</v>
      </c>
      <c r="R7473" s="3">
        <v>2.811E-2</v>
      </c>
      <c r="S7473" s="3">
        <v>9.0300000000000005E-4</v>
      </c>
      <c r="T7473" s="3">
        <v>1.1328E-2</v>
      </c>
      <c r="U7473" s="3">
        <v>5.8770290000000003</v>
      </c>
      <c r="V7473" s="3">
        <v>15</v>
      </c>
      <c r="W7473" s="3">
        <v>-1.106E-2</v>
      </c>
      <c r="X7473" s="3">
        <v>17</v>
      </c>
      <c r="Y7473" s="3">
        <v>-5.1029999999999999E-2</v>
      </c>
      <c r="Z7473" s="3">
        <v>26</v>
      </c>
      <c r="AA7473" s="3">
        <v>0.12997300000000001</v>
      </c>
      <c r="AB7473" s="3">
        <v>1</v>
      </c>
      <c r="AC7473" s="3">
        <v>8.4808999999999996E-2</v>
      </c>
      <c r="AD7473" s="3">
        <v>6</v>
      </c>
    </row>
    <row r="7474" spans="1:30" hidden="1" x14ac:dyDescent="0.25">
      <c r="A7474" s="2">
        <v>11</v>
      </c>
      <c r="B7474" s="2">
        <v>2023</v>
      </c>
      <c r="C7474" s="4" t="str">
        <f>INDEX(Index!$B$1:$B$500,MATCH($F7474,Index!$A$1:$A$500,0)
)</f>
        <v>IND</v>
      </c>
      <c r="D7474" s="4">
        <v>0</v>
      </c>
      <c r="E7474" s="141">
        <f t="shared" si="116"/>
        <v>1.6299999999999999E-3</v>
      </c>
      <c r="F7474" s="3" t="s">
        <v>35</v>
      </c>
      <c r="G7474" s="3">
        <v>17</v>
      </c>
      <c r="H7474" s="125">
        <v>1.6299999999999999E-3</v>
      </c>
      <c r="I7474" s="3">
        <v>17</v>
      </c>
      <c r="J7474" s="3">
        <v>-3.8120000000000001E-2</v>
      </c>
      <c r="K7474" s="3">
        <v>45051</v>
      </c>
      <c r="L7474" s="125">
        <v>5.9369999999999996E-3</v>
      </c>
      <c r="M7474" s="3">
        <v>18</v>
      </c>
      <c r="N7474" s="125">
        <v>-5.8799999999999998E-3</v>
      </c>
      <c r="O7474" s="3">
        <v>13</v>
      </c>
      <c r="P7474" s="125">
        <v>-1.0189999999999999E-2</v>
      </c>
      <c r="Q7474" s="3">
        <v>22</v>
      </c>
      <c r="R7474" s="3">
        <v>-4.9189999999999998E-2</v>
      </c>
      <c r="S7474" s="3">
        <v>-2.8700000000000002E-3</v>
      </c>
      <c r="T7474" s="3">
        <v>8.201E-3</v>
      </c>
      <c r="U7474" s="3">
        <v>5.2798020000000001</v>
      </c>
      <c r="V7474" s="3">
        <v>17</v>
      </c>
      <c r="W7474" s="3">
        <v>-1.337E-2</v>
      </c>
      <c r="X7474" s="3">
        <v>18</v>
      </c>
      <c r="Y7474" s="3">
        <v>2.8052000000000001E-2</v>
      </c>
      <c r="Z7474" s="3">
        <v>12</v>
      </c>
      <c r="AA7474" s="3">
        <v>-5.2789999999999997E-2</v>
      </c>
      <c r="AB7474" s="3">
        <v>27</v>
      </c>
      <c r="AC7474" s="3">
        <v>0.13454099999999999</v>
      </c>
      <c r="AD7474" s="3">
        <v>20</v>
      </c>
    </row>
    <row r="7475" spans="1:30" hidden="1" x14ac:dyDescent="0.25">
      <c r="A7475" s="2">
        <v>11</v>
      </c>
      <c r="B7475" s="2">
        <v>2023</v>
      </c>
      <c r="C7475" s="4" t="str">
        <f>INDEX(Index!$B$1:$B$500,MATCH($F7475,Index!$A$1:$A$500,0)
)</f>
        <v>NO</v>
      </c>
      <c r="D7475" s="4">
        <v>0</v>
      </c>
      <c r="E7475" s="141">
        <f t="shared" si="116"/>
        <v>-8.2100000000000003E-3</v>
      </c>
      <c r="F7475" s="3" t="s">
        <v>27</v>
      </c>
      <c r="G7475" s="3">
        <v>18</v>
      </c>
      <c r="H7475" s="125">
        <v>-8.2100000000000003E-3</v>
      </c>
      <c r="I7475" s="3">
        <v>18</v>
      </c>
      <c r="J7475" s="3">
        <v>5.6092000000000003E-2</v>
      </c>
      <c r="K7475" s="3">
        <v>45051</v>
      </c>
      <c r="L7475" s="125">
        <v>-4.9970000000000001E-2</v>
      </c>
      <c r="M7475" s="3">
        <v>20</v>
      </c>
      <c r="N7475" s="125">
        <v>-2.794E-2</v>
      </c>
      <c r="O7475" s="3">
        <v>11</v>
      </c>
      <c r="P7475" s="125">
        <v>1.3818E-2</v>
      </c>
      <c r="Q7475" s="3">
        <v>11</v>
      </c>
      <c r="R7475" s="3">
        <v>-3.209E-2</v>
      </c>
      <c r="S7475" s="3">
        <v>-5.509E-2</v>
      </c>
      <c r="T7475" s="3">
        <v>3.3096E-2</v>
      </c>
      <c r="U7475" s="3">
        <v>6.03254</v>
      </c>
      <c r="V7475" s="3">
        <v>13</v>
      </c>
      <c r="W7475" s="3">
        <v>-2.8900000000000002E-3</v>
      </c>
      <c r="X7475" s="3">
        <v>16</v>
      </c>
      <c r="Y7475" s="3">
        <v>-6.6409999999999997E-2</v>
      </c>
      <c r="Z7475" s="3">
        <v>28</v>
      </c>
      <c r="AA7475" s="3">
        <v>-0.15606999999999999</v>
      </c>
      <c r="AB7475" s="3">
        <v>32</v>
      </c>
      <c r="AC7475" s="3">
        <v>0.115159</v>
      </c>
      <c r="AD7475" s="3">
        <v>13</v>
      </c>
    </row>
    <row r="7476" spans="1:30" hidden="1" x14ac:dyDescent="0.25">
      <c r="A7476" s="2">
        <v>11</v>
      </c>
      <c r="B7476" s="2">
        <v>2023</v>
      </c>
      <c r="C7476" s="4" t="str">
        <f>INDEX(Index!$B$1:$B$500,MATCH($F7476,Index!$A$1:$A$500,0)
)</f>
        <v>TB</v>
      </c>
      <c r="D7476" s="4">
        <v>0</v>
      </c>
      <c r="E7476" s="141">
        <f t="shared" si="116"/>
        <v>-5.1459999999999999E-2</v>
      </c>
      <c r="F7476" s="3" t="s">
        <v>38</v>
      </c>
      <c r="G7476" s="3">
        <v>19</v>
      </c>
      <c r="H7476" s="125">
        <v>-5.1459999999999999E-2</v>
      </c>
      <c r="I7476" s="3">
        <v>19</v>
      </c>
      <c r="J7476" s="3">
        <v>-0.10591</v>
      </c>
      <c r="K7476" s="3">
        <v>45022</v>
      </c>
      <c r="L7476" s="125">
        <v>-5.1069999999999997E-2</v>
      </c>
      <c r="M7476" s="3">
        <v>21</v>
      </c>
      <c r="N7476" s="125">
        <v>-1.026E-2</v>
      </c>
      <c r="O7476" s="3">
        <v>12</v>
      </c>
      <c r="P7476" s="125">
        <v>-1.065E-2</v>
      </c>
      <c r="Q7476" s="3">
        <v>23</v>
      </c>
      <c r="R7476" s="3">
        <v>-2.793E-2</v>
      </c>
      <c r="S7476" s="3">
        <v>8.0114000000000005E-2</v>
      </c>
      <c r="T7476" s="3">
        <v>2.1359999999999999E-3</v>
      </c>
      <c r="U7476" s="3">
        <v>4.362603</v>
      </c>
      <c r="V7476" s="3">
        <v>21</v>
      </c>
      <c r="W7476" s="3">
        <v>-6.5729999999999997E-2</v>
      </c>
      <c r="X7476" s="3">
        <v>19</v>
      </c>
      <c r="Y7476" s="3">
        <v>6.1664999999999998E-2</v>
      </c>
      <c r="Z7476" s="3">
        <v>6</v>
      </c>
      <c r="AA7476" s="3">
        <v>-0.12275</v>
      </c>
      <c r="AB7476" s="3">
        <v>31</v>
      </c>
      <c r="AC7476" s="3">
        <v>0.12862100000000001</v>
      </c>
      <c r="AD7476" s="3">
        <v>18</v>
      </c>
    </row>
    <row r="7477" spans="1:30" hidden="1" x14ac:dyDescent="0.25">
      <c r="A7477" s="2">
        <v>11</v>
      </c>
      <c r="B7477" s="2">
        <v>2023</v>
      </c>
      <c r="C7477" s="4" t="str">
        <f>INDEX(Index!$B$1:$B$500,MATCH($F7477,Index!$A$1:$A$500,0)
)</f>
        <v>LAR</v>
      </c>
      <c r="D7477" s="4">
        <v>0</v>
      </c>
      <c r="E7477" s="141">
        <f t="shared" si="116"/>
        <v>-9.3020000000000005E-2</v>
      </c>
      <c r="F7477" s="3" t="s">
        <v>41</v>
      </c>
      <c r="G7477" s="3">
        <v>20</v>
      </c>
      <c r="H7477" s="125">
        <v>-9.3020000000000005E-2</v>
      </c>
      <c r="I7477" s="3">
        <v>23</v>
      </c>
      <c r="J7477" s="3">
        <v>-0.10944</v>
      </c>
      <c r="K7477" s="3">
        <v>45022</v>
      </c>
      <c r="L7477" s="125">
        <v>2.1205999999999999E-2</v>
      </c>
      <c r="M7477" s="3">
        <v>13</v>
      </c>
      <c r="N7477" s="125">
        <v>4.5518999999999997E-2</v>
      </c>
      <c r="O7477" s="3">
        <v>23</v>
      </c>
      <c r="P7477" s="125">
        <v>-6.8699999999999997E-2</v>
      </c>
      <c r="Q7477" s="3">
        <v>32</v>
      </c>
      <c r="R7477" s="3">
        <v>3.4773999999999999E-2</v>
      </c>
      <c r="S7477" s="3">
        <v>9.0015999999999999E-2</v>
      </c>
      <c r="T7477" s="3">
        <v>-5.4199999999999998E-2</v>
      </c>
      <c r="U7477" s="3">
        <v>4.3669589999999996</v>
      </c>
      <c r="V7477" s="3">
        <v>20</v>
      </c>
      <c r="W7477" s="3">
        <v>-0.12364</v>
      </c>
      <c r="X7477" s="3">
        <v>23</v>
      </c>
      <c r="Y7477" s="3">
        <v>5.4858999999999998E-2</v>
      </c>
      <c r="Z7477" s="3">
        <v>7</v>
      </c>
      <c r="AA7477" s="3">
        <v>2.2075000000000001E-2</v>
      </c>
      <c r="AB7477" s="3">
        <v>13</v>
      </c>
      <c r="AC7477" s="3">
        <v>0.13966000000000001</v>
      </c>
      <c r="AD7477" s="3">
        <v>22</v>
      </c>
    </row>
    <row r="7478" spans="1:30" hidden="1" x14ac:dyDescent="0.25">
      <c r="A7478" s="2">
        <v>11</v>
      </c>
      <c r="B7478" s="2">
        <v>2023</v>
      </c>
      <c r="C7478" s="4" t="str">
        <f>INDEX(Index!$B$1:$B$500,MATCH($F7478,Index!$A$1:$A$500,0)
)</f>
        <v>GB</v>
      </c>
      <c r="D7478" s="4">
        <v>0</v>
      </c>
      <c r="E7478" s="141">
        <f t="shared" si="116"/>
        <v>-9.9470000000000003E-2</v>
      </c>
      <c r="F7478" s="3" t="s">
        <v>20</v>
      </c>
      <c r="G7478" s="3">
        <v>21</v>
      </c>
      <c r="H7478" s="125">
        <v>-9.9470000000000003E-2</v>
      </c>
      <c r="I7478" s="3">
        <v>22</v>
      </c>
      <c r="J7478" s="3">
        <v>-3.3790000000000001E-2</v>
      </c>
      <c r="K7478" s="3">
        <v>45022</v>
      </c>
      <c r="L7478" s="125">
        <v>-1.2540000000000001E-2</v>
      </c>
      <c r="M7478" s="3">
        <v>19</v>
      </c>
      <c r="N7478" s="125">
        <v>4.6675000000000001E-2</v>
      </c>
      <c r="O7478" s="3">
        <v>24</v>
      </c>
      <c r="P7478" s="125">
        <v>-4.0259999999999997E-2</v>
      </c>
      <c r="Q7478" s="3">
        <v>31</v>
      </c>
      <c r="R7478" s="3">
        <v>3.1271E-2</v>
      </c>
      <c r="S7478" s="3">
        <v>2.6550000000000001E-2</v>
      </c>
      <c r="T7478" s="3">
        <v>-3.8510000000000003E-2</v>
      </c>
      <c r="U7478" s="3">
        <v>4.4020599999999996</v>
      </c>
      <c r="V7478" s="3">
        <v>19</v>
      </c>
      <c r="W7478" s="3">
        <v>-0.10324999999999999</v>
      </c>
      <c r="X7478" s="3">
        <v>21</v>
      </c>
      <c r="Y7478" s="3">
        <v>-4.2049999999999997E-2</v>
      </c>
      <c r="Z7478" s="3">
        <v>24</v>
      </c>
      <c r="AA7478" s="3">
        <v>-6.5310000000000007E-2</v>
      </c>
      <c r="AB7478" s="3">
        <v>29</v>
      </c>
      <c r="AC7478" s="3">
        <v>0.106557</v>
      </c>
      <c r="AD7478" s="3">
        <v>11</v>
      </c>
    </row>
    <row r="7479" spans="1:30" hidden="1" x14ac:dyDescent="0.25">
      <c r="A7479" s="2">
        <v>11</v>
      </c>
      <c r="B7479" s="2">
        <v>2023</v>
      </c>
      <c r="C7479" s="4" t="str">
        <f>INDEX(Index!$B$1:$B$500,MATCH($F7479,Index!$A$1:$A$500,0)
)</f>
        <v>TEN</v>
      </c>
      <c r="D7479" s="4">
        <v>0</v>
      </c>
      <c r="E7479" s="141">
        <f t="shared" si="116"/>
        <v>-0.10584</v>
      </c>
      <c r="F7479" s="3" t="s">
        <v>45</v>
      </c>
      <c r="G7479" s="3">
        <v>22</v>
      </c>
      <c r="H7479" s="125">
        <v>-0.10584</v>
      </c>
      <c r="I7479" s="3">
        <v>20</v>
      </c>
      <c r="J7479" s="3">
        <v>-0.16375999999999999</v>
      </c>
      <c r="K7479" s="3">
        <v>44992</v>
      </c>
      <c r="L7479" s="125">
        <v>-7.8509999999999996E-2</v>
      </c>
      <c r="M7479" s="3">
        <v>23</v>
      </c>
      <c r="N7479" s="125">
        <v>3.6887000000000003E-2</v>
      </c>
      <c r="O7479" s="3">
        <v>20</v>
      </c>
      <c r="P7479" s="125">
        <v>9.5639999999999996E-3</v>
      </c>
      <c r="Q7479" s="3">
        <v>15</v>
      </c>
      <c r="R7479" s="3">
        <v>-0.10605000000000001</v>
      </c>
      <c r="S7479" s="3">
        <v>7.8711000000000003E-2</v>
      </c>
      <c r="T7479" s="3">
        <v>2.1000000000000001E-2</v>
      </c>
      <c r="U7479" s="3">
        <v>4.0680990000000001</v>
      </c>
      <c r="V7479" s="3">
        <v>24</v>
      </c>
      <c r="W7479" s="3">
        <v>-0.10749</v>
      </c>
      <c r="X7479" s="3">
        <v>22</v>
      </c>
      <c r="Y7479" s="3">
        <v>6.4825999999999995E-2</v>
      </c>
      <c r="Z7479" s="3">
        <v>5</v>
      </c>
      <c r="AA7479" s="3">
        <v>1.8578999999999998E-2</v>
      </c>
      <c r="AB7479" s="3">
        <v>14</v>
      </c>
      <c r="AC7479" s="3">
        <v>0.114745</v>
      </c>
      <c r="AD7479" s="3">
        <v>12</v>
      </c>
    </row>
    <row r="7480" spans="1:30" hidden="1" x14ac:dyDescent="0.25">
      <c r="A7480" s="2">
        <v>11</v>
      </c>
      <c r="B7480" s="2">
        <v>2023</v>
      </c>
      <c r="C7480" s="4" t="str">
        <f>INDEX(Index!$B$1:$B$500,MATCH($F7480,Index!$A$1:$A$500,0)
)</f>
        <v>NYJ</v>
      </c>
      <c r="D7480" s="4">
        <v>0</v>
      </c>
      <c r="E7480" s="141">
        <f t="shared" si="116"/>
        <v>-0.1449</v>
      </c>
      <c r="F7480" s="3" t="s">
        <v>9</v>
      </c>
      <c r="G7480" s="3">
        <v>23</v>
      </c>
      <c r="H7480" s="125">
        <v>-0.1449</v>
      </c>
      <c r="I7480" s="3">
        <v>21</v>
      </c>
      <c r="J7480" s="3">
        <v>-0.16435</v>
      </c>
      <c r="K7480" s="3">
        <v>45022</v>
      </c>
      <c r="L7480" s="125">
        <v>-0.27439000000000002</v>
      </c>
      <c r="M7480" s="3">
        <v>30</v>
      </c>
      <c r="N7480" s="125">
        <v>-0.10822</v>
      </c>
      <c r="O7480" s="3">
        <v>5</v>
      </c>
      <c r="P7480" s="125">
        <v>2.1264999999999999E-2</v>
      </c>
      <c r="Q7480" s="3">
        <v>7</v>
      </c>
      <c r="R7480" s="3">
        <v>-0.26565</v>
      </c>
      <c r="S7480" s="3">
        <v>-6.8989999999999996E-2</v>
      </c>
      <c r="T7480" s="3">
        <v>3.2307000000000002E-2</v>
      </c>
      <c r="U7480" s="3">
        <v>4.3052590000000004</v>
      </c>
      <c r="V7480" s="3">
        <v>22</v>
      </c>
      <c r="W7480" s="3">
        <v>-0.15254000000000001</v>
      </c>
      <c r="X7480" s="3">
        <v>25</v>
      </c>
      <c r="Y7480" s="3">
        <v>2.0403999999999999E-2</v>
      </c>
      <c r="Z7480" s="3">
        <v>15</v>
      </c>
      <c r="AA7480" s="3">
        <v>1.0475E-2</v>
      </c>
      <c r="AB7480" s="3">
        <v>16</v>
      </c>
      <c r="AC7480" s="3">
        <v>0.101727</v>
      </c>
      <c r="AD7480" s="3">
        <v>10</v>
      </c>
    </row>
    <row r="7481" spans="1:30" hidden="1" x14ac:dyDescent="0.25">
      <c r="A7481" s="2">
        <v>11</v>
      </c>
      <c r="B7481" s="2">
        <v>2023</v>
      </c>
      <c r="C7481" s="4" t="str">
        <f>INDEX(Index!$B$1:$B$500,MATCH($F7481,Index!$A$1:$A$500,0)
)</f>
        <v>NE</v>
      </c>
      <c r="D7481" s="4">
        <v>0</v>
      </c>
      <c r="E7481" s="141">
        <f t="shared" si="116"/>
        <v>-0.14491000000000001</v>
      </c>
      <c r="F7481" s="3" t="s">
        <v>17</v>
      </c>
      <c r="G7481" s="3">
        <v>24</v>
      </c>
      <c r="H7481" s="125">
        <v>-0.14491000000000001</v>
      </c>
      <c r="I7481" s="3">
        <v>24</v>
      </c>
      <c r="J7481" s="3">
        <v>-0.21707000000000001</v>
      </c>
      <c r="K7481" s="3">
        <v>44965</v>
      </c>
      <c r="L7481" s="125">
        <v>-0.10417999999999999</v>
      </c>
      <c r="M7481" s="3">
        <v>26</v>
      </c>
      <c r="N7481" s="125">
        <v>1.3010000000000001E-3</v>
      </c>
      <c r="O7481" s="3">
        <v>14</v>
      </c>
      <c r="P7481" s="125">
        <v>-3.943E-2</v>
      </c>
      <c r="Q7481" s="3">
        <v>29</v>
      </c>
      <c r="R7481" s="3">
        <v>-0.12136</v>
      </c>
      <c r="S7481" s="3">
        <v>6.1799E-2</v>
      </c>
      <c r="T7481" s="3">
        <v>-3.3910000000000003E-2</v>
      </c>
      <c r="U7481" s="3">
        <v>3.6639339999999998</v>
      </c>
      <c r="V7481" s="3">
        <v>26</v>
      </c>
      <c r="W7481" s="3">
        <v>-0.15461</v>
      </c>
      <c r="X7481" s="3">
        <v>26</v>
      </c>
      <c r="Y7481" s="3">
        <v>4.1182000000000003E-2</v>
      </c>
      <c r="Z7481" s="3">
        <v>9</v>
      </c>
      <c r="AA7481" s="3">
        <v>-1.162E-2</v>
      </c>
      <c r="AB7481" s="3">
        <v>20</v>
      </c>
      <c r="AC7481" s="3">
        <v>0.18377399999999999</v>
      </c>
      <c r="AD7481" s="3">
        <v>28</v>
      </c>
    </row>
    <row r="7482" spans="1:30" hidden="1" x14ac:dyDescent="0.25">
      <c r="A7482" s="2">
        <v>11</v>
      </c>
      <c r="B7482" s="2">
        <v>2023</v>
      </c>
      <c r="C7482" s="4" t="str">
        <f>INDEX(Index!$B$1:$B$500,MATCH($F7482,Index!$A$1:$A$500,0)
)</f>
        <v>DEN</v>
      </c>
      <c r="D7482" s="4">
        <v>0</v>
      </c>
      <c r="E7482" s="141">
        <f t="shared" si="116"/>
        <v>-0.14563999999999999</v>
      </c>
      <c r="F7482" s="3" t="s">
        <v>39</v>
      </c>
      <c r="G7482" s="3">
        <v>25</v>
      </c>
      <c r="H7482" s="125">
        <v>-0.14563999999999999</v>
      </c>
      <c r="I7482" s="3">
        <v>26</v>
      </c>
      <c r="J7482" s="3">
        <v>-0.15853999999999999</v>
      </c>
      <c r="K7482" s="3">
        <v>45051</v>
      </c>
      <c r="L7482" s="125">
        <v>1.7484E-2</v>
      </c>
      <c r="M7482" s="3">
        <v>15</v>
      </c>
      <c r="N7482" s="125">
        <v>0.19215099999999999</v>
      </c>
      <c r="O7482" s="3">
        <v>32</v>
      </c>
      <c r="P7482" s="125">
        <v>2.9028000000000002E-2</v>
      </c>
      <c r="Q7482" s="3">
        <v>3</v>
      </c>
      <c r="R7482" s="3">
        <v>-9.6299999999999997E-3</v>
      </c>
      <c r="S7482" s="3">
        <v>0.203183</v>
      </c>
      <c r="T7482" s="3">
        <v>5.4274999999999997E-2</v>
      </c>
      <c r="U7482" s="3">
        <v>4.0288209999999998</v>
      </c>
      <c r="V7482" s="3">
        <v>25</v>
      </c>
      <c r="W7482" s="3">
        <v>-9.8930000000000004E-2</v>
      </c>
      <c r="X7482" s="3">
        <v>20</v>
      </c>
      <c r="Y7482" s="3">
        <v>1.7611000000000002E-2</v>
      </c>
      <c r="Z7482" s="3">
        <v>16</v>
      </c>
      <c r="AA7482" s="3">
        <v>2.894E-2</v>
      </c>
      <c r="AB7482" s="3">
        <v>11</v>
      </c>
      <c r="AC7482" s="3">
        <v>9.9906999999999996E-2</v>
      </c>
      <c r="AD7482" s="3">
        <v>9</v>
      </c>
    </row>
    <row r="7483" spans="1:30" hidden="1" x14ac:dyDescent="0.25">
      <c r="A7483" s="2">
        <v>11</v>
      </c>
      <c r="B7483" s="2">
        <v>2023</v>
      </c>
      <c r="C7483" s="4" t="str">
        <f>INDEX(Index!$B$1:$B$500,MATCH($F7483,Index!$A$1:$A$500,0)
)</f>
        <v>CHI</v>
      </c>
      <c r="D7483" s="4">
        <v>0</v>
      </c>
      <c r="E7483" s="141">
        <f t="shared" si="116"/>
        <v>-0.16991999999999999</v>
      </c>
      <c r="F7483" s="3" t="s">
        <v>64</v>
      </c>
      <c r="G7483" s="3">
        <v>26</v>
      </c>
      <c r="H7483" s="125">
        <v>-0.16991999999999999</v>
      </c>
      <c r="I7483" s="3">
        <v>28</v>
      </c>
      <c r="J7483" s="3">
        <v>-0.15373000000000001</v>
      </c>
      <c r="K7483" s="3">
        <v>44993</v>
      </c>
      <c r="L7483" s="125">
        <v>-8.4279999999999994E-2</v>
      </c>
      <c r="M7483" s="3">
        <v>24</v>
      </c>
      <c r="N7483" s="125">
        <v>7.4334999999999998E-2</v>
      </c>
      <c r="O7483" s="3">
        <v>25</v>
      </c>
      <c r="P7483" s="125">
        <v>-1.1310000000000001E-2</v>
      </c>
      <c r="Q7483" s="3">
        <v>24</v>
      </c>
      <c r="R7483" s="3">
        <v>-6.9110000000000005E-2</v>
      </c>
      <c r="S7483" s="3">
        <v>7.8185000000000004E-2</v>
      </c>
      <c r="T7483" s="3">
        <v>-6.4400000000000004E-3</v>
      </c>
      <c r="U7483" s="3">
        <v>3.4977170000000002</v>
      </c>
      <c r="V7483" s="3">
        <v>28</v>
      </c>
      <c r="W7483" s="3">
        <v>-0.13108</v>
      </c>
      <c r="X7483" s="3">
        <v>24</v>
      </c>
      <c r="Y7483" s="3">
        <v>-4.3290000000000002E-2</v>
      </c>
      <c r="Z7483" s="3">
        <v>25</v>
      </c>
      <c r="AA7483" s="3">
        <v>-1.4710000000000001E-2</v>
      </c>
      <c r="AB7483" s="3">
        <v>21</v>
      </c>
      <c r="AC7483" s="3">
        <v>9.4073000000000004E-2</v>
      </c>
      <c r="AD7483" s="3">
        <v>8</v>
      </c>
    </row>
    <row r="7484" spans="1:30" hidden="1" x14ac:dyDescent="0.25">
      <c r="A7484" s="2">
        <v>11</v>
      </c>
      <c r="B7484" s="2">
        <v>2023</v>
      </c>
      <c r="C7484" s="4" t="str">
        <f>INDEX(Index!$B$1:$B$500,MATCH($F7484,Index!$A$1:$A$500,0)
)</f>
        <v>WAS</v>
      </c>
      <c r="D7484" s="4">
        <v>0</v>
      </c>
      <c r="E7484" s="141">
        <f t="shared" si="116"/>
        <v>-0.18944</v>
      </c>
      <c r="F7484" s="3" t="s">
        <v>26</v>
      </c>
      <c r="G7484" s="3">
        <v>27</v>
      </c>
      <c r="H7484" s="125">
        <v>-0.18944</v>
      </c>
      <c r="I7484" s="3">
        <v>25</v>
      </c>
      <c r="J7484" s="3">
        <v>-9.7100000000000006E-2</v>
      </c>
      <c r="K7484" s="3">
        <v>45023</v>
      </c>
      <c r="L7484" s="125">
        <v>-6.1039999999999997E-2</v>
      </c>
      <c r="M7484" s="3">
        <v>22</v>
      </c>
      <c r="N7484" s="125">
        <v>0.13126099999999999</v>
      </c>
      <c r="O7484" s="3">
        <v>30</v>
      </c>
      <c r="P7484" s="125">
        <v>2.856E-3</v>
      </c>
      <c r="Q7484" s="3">
        <v>20</v>
      </c>
      <c r="R7484" s="3">
        <v>-4.7499999999999999E-3</v>
      </c>
      <c r="S7484" s="3">
        <v>0.101566</v>
      </c>
      <c r="T7484" s="3">
        <v>9.2189999999999998E-3</v>
      </c>
      <c r="U7484" s="3">
        <v>4.0863300000000002</v>
      </c>
      <c r="V7484" s="3">
        <v>23</v>
      </c>
      <c r="W7484" s="3">
        <v>-0.19167999999999999</v>
      </c>
      <c r="X7484" s="3">
        <v>28</v>
      </c>
      <c r="Y7484" s="3">
        <v>-0.11045000000000001</v>
      </c>
      <c r="Z7484" s="3">
        <v>31</v>
      </c>
      <c r="AA7484" s="3">
        <v>0.126531</v>
      </c>
      <c r="AB7484" s="3">
        <v>3</v>
      </c>
      <c r="AC7484" s="3">
        <v>0.118493</v>
      </c>
      <c r="AD7484" s="3">
        <v>15</v>
      </c>
    </row>
    <row r="7485" spans="1:30" hidden="1" x14ac:dyDescent="0.25">
      <c r="A7485" s="2">
        <v>11</v>
      </c>
      <c r="B7485" s="2">
        <v>2023</v>
      </c>
      <c r="C7485" s="4" t="str">
        <f>INDEX(Index!$B$1:$B$500,MATCH($F7485,Index!$A$1:$A$500,0)
)</f>
        <v>LV</v>
      </c>
      <c r="D7485" s="4">
        <v>0</v>
      </c>
      <c r="E7485" s="141">
        <f t="shared" si="116"/>
        <v>-0.19886999999999999</v>
      </c>
      <c r="F7485" s="3" t="s">
        <v>53</v>
      </c>
      <c r="G7485" s="3">
        <v>28</v>
      </c>
      <c r="H7485" s="125">
        <v>-0.19886999999999999</v>
      </c>
      <c r="I7485" s="3">
        <v>29</v>
      </c>
      <c r="J7485" s="3">
        <v>-0.16372</v>
      </c>
      <c r="K7485" s="3">
        <v>45052</v>
      </c>
      <c r="L7485" s="125">
        <v>-0.20713999999999999</v>
      </c>
      <c r="M7485" s="3">
        <v>29</v>
      </c>
      <c r="N7485" s="125">
        <v>9.1809999999999999E-3</v>
      </c>
      <c r="O7485" s="3">
        <v>16</v>
      </c>
      <c r="P7485" s="125">
        <v>1.7448000000000002E-2</v>
      </c>
      <c r="Q7485" s="3">
        <v>9</v>
      </c>
      <c r="R7485" s="3">
        <v>-0.18137</v>
      </c>
      <c r="S7485" s="3">
        <v>1.5972E-2</v>
      </c>
      <c r="T7485" s="3">
        <v>3.3619000000000003E-2</v>
      </c>
      <c r="U7485" s="3">
        <v>3.6400549999999998</v>
      </c>
      <c r="V7485" s="3">
        <v>27</v>
      </c>
      <c r="W7485" s="3">
        <v>-0.18325</v>
      </c>
      <c r="X7485" s="3">
        <v>27</v>
      </c>
      <c r="Y7485" s="3">
        <v>-3.1370000000000002E-2</v>
      </c>
      <c r="Z7485" s="3">
        <v>22</v>
      </c>
      <c r="AA7485" s="3">
        <v>7.5525999999999996E-2</v>
      </c>
      <c r="AB7485" s="3">
        <v>6</v>
      </c>
      <c r="AC7485" s="3">
        <v>7.5013999999999997E-2</v>
      </c>
      <c r="AD7485" s="3">
        <v>4</v>
      </c>
    </row>
    <row r="7486" spans="1:30" hidden="1" x14ac:dyDescent="0.25">
      <c r="A7486" s="2">
        <v>11</v>
      </c>
      <c r="B7486" s="2">
        <v>2023</v>
      </c>
      <c r="C7486" s="4" t="str">
        <f>INDEX(Index!$B$1:$B$500,MATCH($F7486,Index!$A$1:$A$500,0)
)</f>
        <v>ATL</v>
      </c>
      <c r="D7486" s="4">
        <v>0</v>
      </c>
      <c r="E7486" s="141">
        <f t="shared" si="116"/>
        <v>-0.20635999999999999</v>
      </c>
      <c r="F7486" s="3" t="s">
        <v>43</v>
      </c>
      <c r="G7486" s="3">
        <v>29</v>
      </c>
      <c r="H7486" s="125">
        <v>-0.20635999999999999</v>
      </c>
      <c r="I7486" s="3">
        <v>27</v>
      </c>
      <c r="J7486" s="3">
        <v>-0.17205999999999999</v>
      </c>
      <c r="K7486" s="3">
        <v>45022</v>
      </c>
      <c r="L7486" s="125">
        <v>-9.6180000000000002E-2</v>
      </c>
      <c r="M7486" s="3">
        <v>25</v>
      </c>
      <c r="N7486" s="125">
        <v>8.3437999999999998E-2</v>
      </c>
      <c r="O7486" s="3">
        <v>26</v>
      </c>
      <c r="P7486" s="125">
        <v>-2.674E-2</v>
      </c>
      <c r="Q7486" s="3">
        <v>28</v>
      </c>
      <c r="R7486" s="3">
        <v>-9.579E-2</v>
      </c>
      <c r="S7486" s="3">
        <v>6.8412000000000001E-2</v>
      </c>
      <c r="T7486" s="3">
        <v>-7.8499999999999993E-3</v>
      </c>
      <c r="U7486" s="3">
        <v>3.2757480000000001</v>
      </c>
      <c r="V7486" s="3">
        <v>29</v>
      </c>
      <c r="W7486" s="3">
        <v>-0.19520999999999999</v>
      </c>
      <c r="X7486" s="3">
        <v>29</v>
      </c>
      <c r="Y7486" s="3">
        <v>-5.3379999999999997E-2</v>
      </c>
      <c r="Z7486" s="3">
        <v>27</v>
      </c>
      <c r="AA7486" s="3">
        <v>-0.10423</v>
      </c>
      <c r="AB7486" s="3">
        <v>30</v>
      </c>
      <c r="AC7486" s="3">
        <v>8.2851999999999995E-2</v>
      </c>
      <c r="AD7486" s="3">
        <v>5</v>
      </c>
    </row>
    <row r="7487" spans="1:30" hidden="1" x14ac:dyDescent="0.25">
      <c r="A7487" s="2">
        <v>11</v>
      </c>
      <c r="B7487" s="2">
        <v>2023</v>
      </c>
      <c r="C7487" s="4" t="str">
        <f>INDEX(Index!$B$1:$B$500,MATCH($F7487,Index!$A$1:$A$500,0)
)</f>
        <v>ARI</v>
      </c>
      <c r="D7487" s="4">
        <v>0</v>
      </c>
      <c r="E7487" s="141">
        <f t="shared" si="116"/>
        <v>-0.22821</v>
      </c>
      <c r="F7487" s="3" t="s">
        <v>23</v>
      </c>
      <c r="G7487" s="3">
        <v>30</v>
      </c>
      <c r="H7487" s="125">
        <v>-0.22821</v>
      </c>
      <c r="I7487" s="3">
        <v>30</v>
      </c>
      <c r="J7487" s="3">
        <v>-0.24623</v>
      </c>
      <c r="K7487" s="3">
        <v>44966</v>
      </c>
      <c r="L7487" s="125">
        <v>-0.10755000000000001</v>
      </c>
      <c r="M7487" s="3">
        <v>27</v>
      </c>
      <c r="N7487" s="125">
        <v>0.13164000000000001</v>
      </c>
      <c r="O7487" s="3">
        <v>31</v>
      </c>
      <c r="P7487" s="125">
        <v>1.0973999999999999E-2</v>
      </c>
      <c r="Q7487" s="3">
        <v>13</v>
      </c>
      <c r="R7487" s="3">
        <v>-0.11712</v>
      </c>
      <c r="S7487" s="3">
        <v>0.15343100000000001</v>
      </c>
      <c r="T7487" s="3">
        <v>2.4317999999999999E-2</v>
      </c>
      <c r="U7487" s="3">
        <v>2.9730759999999998</v>
      </c>
      <c r="V7487" s="3">
        <v>30</v>
      </c>
      <c r="W7487" s="3">
        <v>-0.25057000000000001</v>
      </c>
      <c r="X7487" s="3">
        <v>30</v>
      </c>
      <c r="Y7487" s="3">
        <v>3.5919E-2</v>
      </c>
      <c r="Z7487" s="3">
        <v>10</v>
      </c>
      <c r="AA7487" s="3">
        <v>6.3224000000000002E-2</v>
      </c>
      <c r="AB7487" s="3">
        <v>7</v>
      </c>
      <c r="AC7487" s="3">
        <v>0.19792599999999999</v>
      </c>
      <c r="AD7487" s="3">
        <v>30</v>
      </c>
    </row>
    <row r="7488" spans="1:30" hidden="1" x14ac:dyDescent="0.25">
      <c r="A7488" s="2">
        <v>11</v>
      </c>
      <c r="B7488" s="2">
        <v>2023</v>
      </c>
      <c r="C7488" s="4" t="str">
        <f>INDEX(Index!$B$1:$B$500,MATCH($F7488,Index!$A$1:$A$500,0)
)</f>
        <v>CAR</v>
      </c>
      <c r="D7488" s="4">
        <v>0</v>
      </c>
      <c r="E7488" s="141">
        <f t="shared" si="116"/>
        <v>-0.34853000000000001</v>
      </c>
      <c r="F7488" s="3" t="s">
        <v>51</v>
      </c>
      <c r="G7488" s="3">
        <v>31</v>
      </c>
      <c r="H7488" s="125">
        <v>-0.34853000000000001</v>
      </c>
      <c r="I7488" s="3">
        <v>31</v>
      </c>
      <c r="J7488" s="3">
        <v>-0.35347000000000001</v>
      </c>
      <c r="K7488" s="3">
        <v>44935</v>
      </c>
      <c r="L7488" s="125">
        <v>-0.28312999999999999</v>
      </c>
      <c r="M7488" s="3">
        <v>31</v>
      </c>
      <c r="N7488" s="125">
        <v>9.5755000000000007E-2</v>
      </c>
      <c r="O7488" s="3">
        <v>28</v>
      </c>
      <c r="P7488" s="125">
        <v>3.0356000000000001E-2</v>
      </c>
      <c r="Q7488" s="3">
        <v>2</v>
      </c>
      <c r="R7488" s="3">
        <v>-0.26140999999999998</v>
      </c>
      <c r="S7488" s="3">
        <v>0.13331200000000001</v>
      </c>
      <c r="T7488" s="3">
        <v>4.1255E-2</v>
      </c>
      <c r="U7488" s="3">
        <v>5.2207999999999997E-2</v>
      </c>
      <c r="V7488" s="3">
        <v>32</v>
      </c>
      <c r="W7488" s="3">
        <v>-0.34575</v>
      </c>
      <c r="X7488" s="3">
        <v>31</v>
      </c>
      <c r="Y7488" s="3">
        <v>3.5157000000000001E-2</v>
      </c>
      <c r="Z7488" s="3">
        <v>11</v>
      </c>
      <c r="AA7488" s="3">
        <v>-5.323E-2</v>
      </c>
      <c r="AB7488" s="3">
        <v>28</v>
      </c>
      <c r="AC7488" s="3">
        <v>1.9584000000000001E-2</v>
      </c>
      <c r="AD7488" s="3">
        <v>1</v>
      </c>
    </row>
    <row r="7489" spans="1:30" hidden="1" x14ac:dyDescent="0.25">
      <c r="A7489" s="2">
        <v>11</v>
      </c>
      <c r="B7489" s="2">
        <v>2023</v>
      </c>
      <c r="C7489" s="4" t="str">
        <f>INDEX(Index!$B$1:$B$500,MATCH($F7489,Index!$A$1:$A$500,0)
)</f>
        <v>NYG</v>
      </c>
      <c r="D7489" s="4">
        <v>0</v>
      </c>
      <c r="E7489" s="141">
        <f t="shared" si="116"/>
        <v>-0.42143000000000003</v>
      </c>
      <c r="F7489" s="3" t="s">
        <v>15</v>
      </c>
      <c r="G7489" s="3">
        <v>32</v>
      </c>
      <c r="H7489" s="125">
        <v>-0.42143000000000003</v>
      </c>
      <c r="I7489" s="3">
        <v>32</v>
      </c>
      <c r="J7489" s="3">
        <v>-0.40211000000000002</v>
      </c>
      <c r="K7489" s="3">
        <v>44993</v>
      </c>
      <c r="L7489" s="125">
        <v>-0.30995</v>
      </c>
      <c r="M7489" s="3">
        <v>32</v>
      </c>
      <c r="N7489" s="125">
        <v>8.9584999999999998E-2</v>
      </c>
      <c r="O7489" s="3">
        <v>27</v>
      </c>
      <c r="P7489" s="125">
        <v>-2.1899999999999999E-2</v>
      </c>
      <c r="Q7489" s="3">
        <v>27</v>
      </c>
      <c r="R7489" s="3">
        <v>-0.28466999999999998</v>
      </c>
      <c r="S7489" s="3">
        <v>0.10136299999999999</v>
      </c>
      <c r="T7489" s="3">
        <v>-1.6080000000000001E-2</v>
      </c>
      <c r="U7489" s="3">
        <v>1.7987930000000001</v>
      </c>
      <c r="V7489" s="3">
        <v>31</v>
      </c>
      <c r="W7489" s="3">
        <v>-0.41187000000000001</v>
      </c>
      <c r="X7489" s="3">
        <v>32</v>
      </c>
      <c r="Y7489" s="3">
        <v>2.5326999999999999E-2</v>
      </c>
      <c r="Z7489" s="3">
        <v>13</v>
      </c>
      <c r="AA7489" s="3">
        <v>-9.1699999999999993E-3</v>
      </c>
      <c r="AB7489" s="3">
        <v>19</v>
      </c>
      <c r="AC7489" s="3">
        <v>0.132359</v>
      </c>
      <c r="AD7489" s="3">
        <v>19</v>
      </c>
    </row>
    <row r="7490" spans="1:30" hidden="1" x14ac:dyDescent="0.25">
      <c r="A7490" s="2">
        <v>12</v>
      </c>
      <c r="B7490" s="2">
        <v>2023</v>
      </c>
      <c r="C7490" s="4" t="str">
        <f>INDEX(Index!$B$1:$B$500,MATCH($F7490,Index!$A$1:$A$500,0)
)</f>
        <v>BAL</v>
      </c>
      <c r="D7490" s="4">
        <v>0</v>
      </c>
      <c r="E7490" s="141">
        <f t="shared" ref="E7490:E7553" si="117">IF(D7490=1,H7490/100,H7490)</f>
        <v>0.40676070545679999</v>
      </c>
      <c r="F7490" s="3" t="s">
        <v>18</v>
      </c>
      <c r="G7490" s="3">
        <v>1</v>
      </c>
      <c r="H7490" s="125">
        <v>0.40676070545679999</v>
      </c>
      <c r="I7490" s="3">
        <v>1</v>
      </c>
      <c r="J7490" s="3">
        <v>0.367601270981816</v>
      </c>
      <c r="K7490" s="3">
        <v>44994</v>
      </c>
      <c r="L7490" s="125">
        <v>0.17251791665806901</v>
      </c>
      <c r="M7490" s="3">
        <v>4</v>
      </c>
      <c r="N7490" s="125">
        <v>-0.23313340759743401</v>
      </c>
      <c r="O7490" s="3">
        <v>2</v>
      </c>
      <c r="P7490" s="125">
        <v>1.1093812012978399E-3</v>
      </c>
      <c r="Q7490" s="3">
        <v>19</v>
      </c>
      <c r="R7490" s="3">
        <v>0.17659375910505301</v>
      </c>
      <c r="S7490" s="3">
        <v>-0.191562451795664</v>
      </c>
      <c r="T7490" s="3">
        <v>-5.5493991890012305E-4</v>
      </c>
      <c r="U7490" s="3">
        <v>10.043351627013401</v>
      </c>
      <c r="V7490" s="3">
        <v>1</v>
      </c>
      <c r="W7490" s="3">
        <v>0.42101869219872501</v>
      </c>
      <c r="X7490" s="3">
        <v>1</v>
      </c>
      <c r="Y7490" s="3">
        <v>1.7777193964840302E-2</v>
      </c>
      <c r="Z7490" s="3">
        <v>12</v>
      </c>
      <c r="AA7490" s="3">
        <v>0.165156643761839</v>
      </c>
      <c r="AB7490" s="3">
        <v>1</v>
      </c>
      <c r="AC7490" s="3">
        <v>0.149198776781026</v>
      </c>
      <c r="AD7490" s="3">
        <v>21</v>
      </c>
    </row>
    <row r="7491" spans="1:30" hidden="1" x14ac:dyDescent="0.25">
      <c r="A7491" s="2">
        <v>12</v>
      </c>
      <c r="B7491" s="2">
        <v>2023</v>
      </c>
      <c r="C7491" s="4" t="str">
        <f>INDEX(Index!$B$1:$B$500,MATCH($F7491,Index!$A$1:$A$500,0)
)</f>
        <v>SF</v>
      </c>
      <c r="D7491" s="4">
        <v>0</v>
      </c>
      <c r="E7491" s="141">
        <f t="shared" si="117"/>
        <v>0.39749364683827798</v>
      </c>
      <c r="F7491" s="3" t="s">
        <v>1</v>
      </c>
      <c r="G7491" s="3">
        <v>2</v>
      </c>
      <c r="H7491" s="125">
        <v>0.39749364683827798</v>
      </c>
      <c r="I7491" s="3">
        <v>2</v>
      </c>
      <c r="J7491" s="3">
        <v>0.38090596889238298</v>
      </c>
      <c r="K7491" s="3">
        <v>44993</v>
      </c>
      <c r="L7491" s="125">
        <v>0.32329208965022299</v>
      </c>
      <c r="M7491" s="3">
        <v>1</v>
      </c>
      <c r="N7491" s="125">
        <v>-9.6226430725098594E-2</v>
      </c>
      <c r="O7491" s="3">
        <v>6</v>
      </c>
      <c r="P7491" s="125">
        <v>-2.2024873537043299E-2</v>
      </c>
      <c r="Q7491" s="3">
        <v>27</v>
      </c>
      <c r="R7491" s="3">
        <v>0.29947850656594499</v>
      </c>
      <c r="S7491" s="3">
        <v>-9.55208551671093E-2</v>
      </c>
      <c r="T7491" s="3">
        <v>-1.40933928406708E-2</v>
      </c>
      <c r="U7491" s="3">
        <v>9.27398075554024</v>
      </c>
      <c r="V7491" s="3">
        <v>2</v>
      </c>
      <c r="W7491" s="3">
        <v>0.38593105851905901</v>
      </c>
      <c r="X7491" s="3">
        <v>2</v>
      </c>
      <c r="Y7491" s="3">
        <v>-1.76829337981497E-2</v>
      </c>
      <c r="Z7491" s="3">
        <v>23</v>
      </c>
      <c r="AA7491" s="3">
        <v>2.7246197868019098E-3</v>
      </c>
      <c r="AB7491" s="3">
        <v>15</v>
      </c>
      <c r="AC7491" s="3">
        <v>0.151557744430101</v>
      </c>
      <c r="AD7491" s="3">
        <v>23</v>
      </c>
    </row>
    <row r="7492" spans="1:30" hidden="1" x14ac:dyDescent="0.25">
      <c r="A7492" s="2">
        <v>12</v>
      </c>
      <c r="B7492" s="2">
        <v>2023</v>
      </c>
      <c r="C7492" s="4" t="str">
        <f>INDEX(Index!$B$1:$B$500,MATCH($F7492,Index!$A$1:$A$500,0)
)</f>
        <v>KC</v>
      </c>
      <c r="D7492" s="4">
        <v>0</v>
      </c>
      <c r="E7492" s="141">
        <f t="shared" si="117"/>
        <v>0.27315365171243799</v>
      </c>
      <c r="F7492" s="3" t="s">
        <v>5</v>
      </c>
      <c r="G7492" s="3">
        <v>3</v>
      </c>
      <c r="H7492" s="125">
        <v>0.27315365171243799</v>
      </c>
      <c r="I7492" s="3">
        <v>3</v>
      </c>
      <c r="J7492" s="3">
        <v>0.23854634834171001</v>
      </c>
      <c r="K7492" s="3">
        <v>44993</v>
      </c>
      <c r="L7492" s="125">
        <v>0.158667047592115</v>
      </c>
      <c r="M7492" s="3">
        <v>5</v>
      </c>
      <c r="N7492" s="125">
        <v>-9.2710435027520702E-2</v>
      </c>
      <c r="O7492" s="3">
        <v>8</v>
      </c>
      <c r="P7492" s="125">
        <v>2.1776169092802899E-2</v>
      </c>
      <c r="Q7492" s="3">
        <v>8</v>
      </c>
      <c r="R7492" s="3">
        <v>0.15852493381739299</v>
      </c>
      <c r="S7492" s="3">
        <v>-5.1003820614307603E-2</v>
      </c>
      <c r="T7492" s="3">
        <v>2.90175939100101E-2</v>
      </c>
      <c r="U7492" s="3">
        <v>8.5877698012468304</v>
      </c>
      <c r="V7492" s="3">
        <v>3</v>
      </c>
      <c r="W7492" s="3">
        <v>0.26618287456372097</v>
      </c>
      <c r="X7492" s="3">
        <v>4</v>
      </c>
      <c r="Y7492" s="3">
        <v>5.6349729817260696E-3</v>
      </c>
      <c r="Z7492" s="3">
        <v>15</v>
      </c>
      <c r="AA7492" s="3">
        <v>-2.7837509866577299E-2</v>
      </c>
      <c r="AB7492" s="3">
        <v>21</v>
      </c>
      <c r="AC7492" s="3">
        <v>0.11340339940887301</v>
      </c>
      <c r="AD7492" s="3">
        <v>10</v>
      </c>
    </row>
    <row r="7493" spans="1:30" hidden="1" x14ac:dyDescent="0.25">
      <c r="A7493" s="2">
        <v>12</v>
      </c>
      <c r="B7493" s="2">
        <v>2023</v>
      </c>
      <c r="C7493" s="4" t="str">
        <f>INDEX(Index!$B$1:$B$500,MATCH($F7493,Index!$A$1:$A$500,0)
)</f>
        <v>DAL</v>
      </c>
      <c r="D7493" s="4">
        <v>0</v>
      </c>
      <c r="E7493" s="141">
        <f t="shared" si="117"/>
        <v>0.23092477145188001</v>
      </c>
      <c r="F7493" s="3" t="s">
        <v>3</v>
      </c>
      <c r="G7493" s="3">
        <v>4</v>
      </c>
      <c r="H7493" s="125">
        <v>0.23092477145188001</v>
      </c>
      <c r="I7493" s="3">
        <v>6</v>
      </c>
      <c r="J7493" s="3">
        <v>0.36742206722898002</v>
      </c>
      <c r="K7493" s="3">
        <v>44993</v>
      </c>
      <c r="L7493" s="125">
        <v>9.0557899393770194E-2</v>
      </c>
      <c r="M7493" s="3">
        <v>10</v>
      </c>
      <c r="N7493" s="125">
        <v>-0.121733930650536</v>
      </c>
      <c r="O7493" s="3">
        <v>3</v>
      </c>
      <c r="P7493" s="125">
        <v>1.8632941407574499E-2</v>
      </c>
      <c r="Q7493" s="3">
        <v>9</v>
      </c>
      <c r="R7493" s="3">
        <v>0.15276148028341499</v>
      </c>
      <c r="S7493" s="3">
        <v>-0.18096400177540001</v>
      </c>
      <c r="T7493" s="3">
        <v>3.3696585170165202E-2</v>
      </c>
      <c r="U7493" s="3">
        <v>8.2635332655872293</v>
      </c>
      <c r="V7493" s="3">
        <v>5</v>
      </c>
      <c r="W7493" s="3">
        <v>0.26842023065312398</v>
      </c>
      <c r="X7493" s="3">
        <v>3</v>
      </c>
      <c r="Y7493" s="3">
        <v>-0.12694208544490099</v>
      </c>
      <c r="Z7493" s="3">
        <v>32</v>
      </c>
      <c r="AA7493" s="3">
        <v>8.4375402274805E-2</v>
      </c>
      <c r="AB7493" s="3">
        <v>7</v>
      </c>
      <c r="AC7493" s="3">
        <v>0.179803557481236</v>
      </c>
      <c r="AD7493" s="3">
        <v>27</v>
      </c>
    </row>
    <row r="7494" spans="1:30" hidden="1" x14ac:dyDescent="0.25">
      <c r="A7494" s="2">
        <v>12</v>
      </c>
      <c r="B7494" s="2">
        <v>2023</v>
      </c>
      <c r="C7494" s="4" t="str">
        <f>INDEX(Index!$B$1:$B$500,MATCH($F7494,Index!$A$1:$A$500,0)
)</f>
        <v>BUF</v>
      </c>
      <c r="D7494" s="4">
        <v>0</v>
      </c>
      <c r="E7494" s="141">
        <f t="shared" si="117"/>
        <v>0.20570062702267899</v>
      </c>
      <c r="F7494" s="3" t="s">
        <v>0</v>
      </c>
      <c r="G7494" s="3">
        <v>5</v>
      </c>
      <c r="H7494" s="125">
        <v>0.20570062702267899</v>
      </c>
      <c r="I7494" s="3">
        <v>5</v>
      </c>
      <c r="J7494" s="3">
        <v>0.22639041527359099</v>
      </c>
      <c r="K7494" s="3">
        <v>45083</v>
      </c>
      <c r="L7494" s="125">
        <v>0.22250044441040701</v>
      </c>
      <c r="M7494" s="3">
        <v>2</v>
      </c>
      <c r="N7494" s="125">
        <v>8.1283711016949794E-3</v>
      </c>
      <c r="O7494" s="3">
        <v>14</v>
      </c>
      <c r="P7494" s="125">
        <v>-8.6714462860329397E-3</v>
      </c>
      <c r="Q7494" s="3">
        <v>21</v>
      </c>
      <c r="R7494" s="3">
        <v>0.220689936100678</v>
      </c>
      <c r="S7494" s="3">
        <v>-2.3790003939468202E-2</v>
      </c>
      <c r="T7494" s="3">
        <v>-1.8089524766554399E-2</v>
      </c>
      <c r="U7494" s="3">
        <v>6.9564773607001902</v>
      </c>
      <c r="V7494" s="3">
        <v>10</v>
      </c>
      <c r="W7494" s="3">
        <v>0.167110902753695</v>
      </c>
      <c r="X7494" s="3">
        <v>7</v>
      </c>
      <c r="Y7494" s="3">
        <v>-8.2541244469784003E-2</v>
      </c>
      <c r="Z7494" s="3">
        <v>31</v>
      </c>
      <c r="AA7494" s="3">
        <v>0.113808510694695</v>
      </c>
      <c r="AB7494" s="3">
        <v>4</v>
      </c>
      <c r="AC7494" s="3">
        <v>0.21557147083602499</v>
      </c>
      <c r="AD7494" s="3">
        <v>32</v>
      </c>
    </row>
    <row r="7495" spans="1:30" hidden="1" x14ac:dyDescent="0.25">
      <c r="A7495" s="2">
        <v>12</v>
      </c>
      <c r="B7495" s="2">
        <v>2023</v>
      </c>
      <c r="C7495" s="4" t="str">
        <f>INDEX(Index!$B$1:$B$500,MATCH($F7495,Index!$A$1:$A$500,0)
)</f>
        <v>MIA</v>
      </c>
      <c r="D7495" s="4">
        <v>0</v>
      </c>
      <c r="E7495" s="141">
        <f t="shared" si="117"/>
        <v>0.19424860473621799</v>
      </c>
      <c r="F7495" s="3" t="s">
        <v>4</v>
      </c>
      <c r="G7495" s="3">
        <v>6</v>
      </c>
      <c r="H7495" s="125">
        <v>0.19424860473621799</v>
      </c>
      <c r="I7495" s="3">
        <v>7</v>
      </c>
      <c r="J7495" s="3">
        <v>0.25514264359605998</v>
      </c>
      <c r="K7495" s="3">
        <v>44993</v>
      </c>
      <c r="L7495" s="125">
        <v>0.218931249349194</v>
      </c>
      <c r="M7495" s="3">
        <v>3</v>
      </c>
      <c r="N7495" s="125">
        <v>1.2281487812222E-2</v>
      </c>
      <c r="O7495" s="3">
        <v>15</v>
      </c>
      <c r="P7495" s="125">
        <v>-1.24011568007533E-2</v>
      </c>
      <c r="Q7495" s="3">
        <v>24</v>
      </c>
      <c r="R7495" s="3">
        <v>0.243627342451465</v>
      </c>
      <c r="S7495" s="3">
        <v>-1.7297581849004501E-2</v>
      </c>
      <c r="T7495" s="3">
        <v>-5.7822807044090596E-3</v>
      </c>
      <c r="U7495" s="3">
        <v>8.1387739720344499</v>
      </c>
      <c r="V7495" s="3">
        <v>6</v>
      </c>
      <c r="W7495" s="3">
        <v>0.19174112335919799</v>
      </c>
      <c r="X7495" s="3">
        <v>5</v>
      </c>
      <c r="Y7495" s="3">
        <v>-7.84505340315272E-2</v>
      </c>
      <c r="Z7495" s="3">
        <v>30</v>
      </c>
      <c r="AA7495" s="3">
        <v>5.9153460822904902E-2</v>
      </c>
      <c r="AB7495" s="3">
        <v>10</v>
      </c>
      <c r="AC7495" s="3">
        <v>0.15320871777790501</v>
      </c>
      <c r="AD7495" s="3">
        <v>24</v>
      </c>
    </row>
    <row r="7496" spans="1:30" hidden="1" x14ac:dyDescent="0.25">
      <c r="A7496" s="2">
        <v>12</v>
      </c>
      <c r="B7496" s="2">
        <v>2023</v>
      </c>
      <c r="C7496" s="4" t="str">
        <f>INDEX(Index!$B$1:$B$500,MATCH($F7496,Index!$A$1:$A$500,0)
)</f>
        <v>DET</v>
      </c>
      <c r="D7496" s="4">
        <v>0</v>
      </c>
      <c r="E7496" s="141">
        <f t="shared" si="117"/>
        <v>0.180493629682418</v>
      </c>
      <c r="F7496" s="3" t="s">
        <v>21</v>
      </c>
      <c r="G7496" s="3">
        <v>7</v>
      </c>
      <c r="H7496" s="125">
        <v>0.180493629682418</v>
      </c>
      <c r="I7496" s="3">
        <v>4</v>
      </c>
      <c r="J7496" s="3">
        <v>0.18569056676352699</v>
      </c>
      <c r="K7496" s="3">
        <v>44993</v>
      </c>
      <c r="L7496" s="125">
        <v>0.15475409551507099</v>
      </c>
      <c r="M7496" s="3">
        <v>6</v>
      </c>
      <c r="N7496" s="125">
        <v>-1.8781241506907E-2</v>
      </c>
      <c r="O7496" s="3">
        <v>10</v>
      </c>
      <c r="P7496" s="125">
        <v>6.9582926604407E-3</v>
      </c>
      <c r="Q7496" s="3">
        <v>14</v>
      </c>
      <c r="R7496" s="3">
        <v>0.150638597412666</v>
      </c>
      <c r="S7496" s="3">
        <v>-1.5429632575190101E-2</v>
      </c>
      <c r="T7496" s="3">
        <v>1.9622336775671299E-2</v>
      </c>
      <c r="U7496" s="3">
        <v>7.85928080723669</v>
      </c>
      <c r="V7496" s="3">
        <v>8</v>
      </c>
      <c r="W7496" s="3">
        <v>0.149163267842572</v>
      </c>
      <c r="X7496" s="3">
        <v>10</v>
      </c>
      <c r="Y7496" s="3">
        <v>-2.9925168659619299E-2</v>
      </c>
      <c r="Z7496" s="3">
        <v>25</v>
      </c>
      <c r="AA7496" s="3">
        <v>-1.24546459390285E-3</v>
      </c>
      <c r="AB7496" s="3">
        <v>16</v>
      </c>
      <c r="AC7496" s="3">
        <v>0.164487379357837</v>
      </c>
      <c r="AD7496" s="3">
        <v>26</v>
      </c>
    </row>
    <row r="7497" spans="1:30" hidden="1" x14ac:dyDescent="0.25">
      <c r="A7497" s="2">
        <v>12</v>
      </c>
      <c r="B7497" s="2">
        <v>2023</v>
      </c>
      <c r="C7497" s="4" t="str">
        <f>INDEX(Index!$B$1:$B$500,MATCH($F7497,Index!$A$1:$A$500,0)
)</f>
        <v>JAX</v>
      </c>
      <c r="D7497" s="4">
        <v>0</v>
      </c>
      <c r="E7497" s="141">
        <f t="shared" si="117"/>
        <v>0.15610285713831501</v>
      </c>
      <c r="F7497" s="3" t="s">
        <v>56</v>
      </c>
      <c r="G7497" s="3">
        <v>8</v>
      </c>
      <c r="H7497" s="125">
        <v>0.15610285713831501</v>
      </c>
      <c r="I7497" s="3">
        <v>9</v>
      </c>
      <c r="J7497" s="3">
        <v>2.1389210215091201E-2</v>
      </c>
      <c r="K7497" s="3">
        <v>44993</v>
      </c>
      <c r="L7497" s="125">
        <v>1.4353824808428201E-2</v>
      </c>
      <c r="M7497" s="3">
        <v>17</v>
      </c>
      <c r="N7497" s="125">
        <v>-0.11129945863689</v>
      </c>
      <c r="O7497" s="3">
        <v>5</v>
      </c>
      <c r="P7497" s="125">
        <v>3.0449573692997702E-2</v>
      </c>
      <c r="Q7497" s="3">
        <v>3</v>
      </c>
      <c r="R7497" s="3">
        <v>-1.5865490433815001E-2</v>
      </c>
      <c r="S7497" s="3">
        <v>6.9498352326146998E-3</v>
      </c>
      <c r="T7497" s="3">
        <v>4.4204535881520998E-2</v>
      </c>
      <c r="U7497" s="3">
        <v>8.0298145035342898</v>
      </c>
      <c r="V7497" s="3">
        <v>7</v>
      </c>
      <c r="W7497" s="3">
        <v>0.16500357349699399</v>
      </c>
      <c r="X7497" s="3">
        <v>8</v>
      </c>
      <c r="Y7497" s="3">
        <v>8.0063722176936594E-2</v>
      </c>
      <c r="Z7497" s="3">
        <v>3</v>
      </c>
      <c r="AA7497" s="3">
        <v>-9.8842273297615503E-3</v>
      </c>
      <c r="AB7497" s="3">
        <v>20</v>
      </c>
      <c r="AC7497" s="3">
        <v>0.16341211873880199</v>
      </c>
      <c r="AD7497" s="3">
        <v>25</v>
      </c>
    </row>
    <row r="7498" spans="1:30" hidden="1" x14ac:dyDescent="0.25">
      <c r="A7498" s="2">
        <v>12</v>
      </c>
      <c r="B7498" s="2">
        <v>2023</v>
      </c>
      <c r="C7498" s="4" t="str">
        <f>INDEX(Index!$B$1:$B$500,MATCH($F7498,Index!$A$1:$A$500,0)
)</f>
        <v>PHI</v>
      </c>
      <c r="D7498" s="4">
        <v>0</v>
      </c>
      <c r="E7498" s="141">
        <f t="shared" si="117"/>
        <v>0.155970823233018</v>
      </c>
      <c r="F7498" s="3" t="s">
        <v>7</v>
      </c>
      <c r="G7498" s="3">
        <v>9</v>
      </c>
      <c r="H7498" s="125">
        <v>0.155970823233018</v>
      </c>
      <c r="I7498" s="3">
        <v>10</v>
      </c>
      <c r="J7498" s="3">
        <v>8.5937115755344698E-2</v>
      </c>
      <c r="K7498" s="3">
        <v>44936</v>
      </c>
      <c r="L7498" s="125">
        <v>0.13444533519012</v>
      </c>
      <c r="M7498" s="3">
        <v>7</v>
      </c>
      <c r="N7498" s="125">
        <v>1.3228511944200501E-2</v>
      </c>
      <c r="O7498" s="3">
        <v>17</v>
      </c>
      <c r="P7498" s="125">
        <v>3.4753999987098903E-2</v>
      </c>
      <c r="Q7498" s="3">
        <v>1</v>
      </c>
      <c r="R7498" s="3">
        <v>0.120465021794936</v>
      </c>
      <c r="S7498" s="3">
        <v>6.7368459152255603E-2</v>
      </c>
      <c r="T7498" s="3">
        <v>3.2840553112664303E-2</v>
      </c>
      <c r="U7498" s="3">
        <v>8.3767041968959308</v>
      </c>
      <c r="V7498" s="3">
        <v>4</v>
      </c>
      <c r="W7498" s="3">
        <v>0.14977831982086401</v>
      </c>
      <c r="X7498" s="3">
        <v>9</v>
      </c>
      <c r="Y7498" s="3">
        <v>9.0188116677501599E-4</v>
      </c>
      <c r="Z7498" s="3">
        <v>18</v>
      </c>
      <c r="AA7498" s="3">
        <v>-6.9207905198681793E-2</v>
      </c>
      <c r="AB7498" s="3">
        <v>28</v>
      </c>
      <c r="AC7498" s="3">
        <v>7.8124886402305305E-2</v>
      </c>
      <c r="AD7498" s="3">
        <v>6</v>
      </c>
    </row>
    <row r="7499" spans="1:30" hidden="1" x14ac:dyDescent="0.25">
      <c r="A7499" s="2">
        <v>12</v>
      </c>
      <c r="B7499" s="2">
        <v>2023</v>
      </c>
      <c r="C7499" s="4" t="str">
        <f>INDEX(Index!$B$1:$B$500,MATCH($F7499,Index!$A$1:$A$500,0)
)</f>
        <v>PIT</v>
      </c>
      <c r="D7499" s="4">
        <v>0</v>
      </c>
      <c r="E7499" s="141">
        <f t="shared" si="117"/>
        <v>0.12788796123499199</v>
      </c>
      <c r="F7499" s="3" t="s">
        <v>32</v>
      </c>
      <c r="G7499" s="3">
        <v>10</v>
      </c>
      <c r="H7499" s="125">
        <v>0.12788796123499199</v>
      </c>
      <c r="I7499" s="3">
        <v>11</v>
      </c>
      <c r="J7499" s="3">
        <v>8.1731914688181695E-2</v>
      </c>
      <c r="K7499" s="3">
        <v>45023</v>
      </c>
      <c r="L7499" s="125">
        <v>3.1142950670900602E-2</v>
      </c>
      <c r="M7499" s="3">
        <v>13</v>
      </c>
      <c r="N7499" s="125">
        <v>-9.5487735222743703E-2</v>
      </c>
      <c r="O7499" s="3">
        <v>7</v>
      </c>
      <c r="P7499" s="125">
        <v>1.2572753413479501E-3</v>
      </c>
      <c r="Q7499" s="3">
        <v>18</v>
      </c>
      <c r="R7499" s="3">
        <v>1.7467955535391199E-3</v>
      </c>
      <c r="S7499" s="3">
        <v>-7.9952872854294504E-2</v>
      </c>
      <c r="T7499" s="3">
        <v>3.2246280348103201E-5</v>
      </c>
      <c r="U7499" s="3">
        <v>7.8081459981684498</v>
      </c>
      <c r="V7499" s="3">
        <v>9</v>
      </c>
      <c r="W7499" s="3">
        <v>0.16891427178653601</v>
      </c>
      <c r="X7499" s="3">
        <v>6</v>
      </c>
      <c r="Y7499" s="3">
        <v>7.3685336804431803E-2</v>
      </c>
      <c r="Z7499" s="3">
        <v>4</v>
      </c>
      <c r="AA7499" s="3">
        <v>-7.0462304515209497E-3</v>
      </c>
      <c r="AB7499" s="3">
        <v>18</v>
      </c>
      <c r="AC7499" s="3">
        <v>0.121024159275614</v>
      </c>
      <c r="AD7499" s="3">
        <v>14</v>
      </c>
    </row>
    <row r="7500" spans="1:30" hidden="1" x14ac:dyDescent="0.25">
      <c r="A7500" s="2">
        <v>12</v>
      </c>
      <c r="B7500" s="2">
        <v>2023</v>
      </c>
      <c r="C7500" s="4" t="str">
        <f>INDEX(Index!$B$1:$B$500,MATCH($F7500,Index!$A$1:$A$500,0)
)</f>
        <v>CLE</v>
      </c>
      <c r="D7500" s="4">
        <v>0</v>
      </c>
      <c r="E7500" s="141">
        <f t="shared" si="117"/>
        <v>8.9077566861621396E-2</v>
      </c>
      <c r="F7500" s="3" t="s">
        <v>10</v>
      </c>
      <c r="G7500" s="3">
        <v>11</v>
      </c>
      <c r="H7500" s="125">
        <v>8.9077566861621396E-2</v>
      </c>
      <c r="I7500" s="3">
        <v>8</v>
      </c>
      <c r="J7500" s="3">
        <v>1.9886577066165902E-2</v>
      </c>
      <c r="K7500" s="3">
        <v>45023</v>
      </c>
      <c r="L7500" s="125">
        <v>-0.15780916444017801</v>
      </c>
      <c r="M7500" s="3">
        <v>28</v>
      </c>
      <c r="N7500" s="125">
        <v>-0.23502179825254199</v>
      </c>
      <c r="O7500" s="3">
        <v>1</v>
      </c>
      <c r="P7500" s="125">
        <v>1.18649330492575E-2</v>
      </c>
      <c r="Q7500" s="3">
        <v>12</v>
      </c>
      <c r="R7500" s="3">
        <v>-0.181369624541906</v>
      </c>
      <c r="S7500" s="3">
        <v>-0.18787752432757501</v>
      </c>
      <c r="T7500" s="3">
        <v>1.33786772804969E-2</v>
      </c>
      <c r="U7500" s="3">
        <v>6.6888213399946199</v>
      </c>
      <c r="V7500" s="3">
        <v>12</v>
      </c>
      <c r="W7500" s="3">
        <v>7.3223247750640402E-2</v>
      </c>
      <c r="X7500" s="3">
        <v>11</v>
      </c>
      <c r="Y7500" s="3">
        <v>9.1803120693854795E-2</v>
      </c>
      <c r="Z7500" s="3">
        <v>2</v>
      </c>
      <c r="AA7500" s="3">
        <v>-2.8473064556593701E-2</v>
      </c>
      <c r="AB7500" s="3">
        <v>22</v>
      </c>
      <c r="AC7500" s="3">
        <v>0.18307773409598599</v>
      </c>
      <c r="AD7500" s="3">
        <v>28</v>
      </c>
    </row>
    <row r="7501" spans="1:30" hidden="1" x14ac:dyDescent="0.25">
      <c r="A7501" s="2">
        <v>12</v>
      </c>
      <c r="B7501" s="2">
        <v>2023</v>
      </c>
      <c r="C7501" s="4" t="str">
        <f>INDEX(Index!$B$1:$B$500,MATCH($F7501,Index!$A$1:$A$500,0)
)</f>
        <v>HOU</v>
      </c>
      <c r="D7501" s="4">
        <v>0</v>
      </c>
      <c r="E7501" s="141">
        <f t="shared" si="117"/>
        <v>6.4567465500849006E-2</v>
      </c>
      <c r="F7501" s="3" t="s">
        <v>49</v>
      </c>
      <c r="G7501" s="3">
        <v>12</v>
      </c>
      <c r="H7501" s="125">
        <v>6.4567465500849006E-2</v>
      </c>
      <c r="I7501" s="3">
        <v>12</v>
      </c>
      <c r="J7501" s="3">
        <v>5.4219777117950001E-2</v>
      </c>
      <c r="K7501" s="3">
        <v>45052</v>
      </c>
      <c r="L7501" s="125">
        <v>9.8744195692074904E-2</v>
      </c>
      <c r="M7501" s="3">
        <v>9</v>
      </c>
      <c r="N7501" s="125">
        <v>3.05139589124785E-2</v>
      </c>
      <c r="O7501" s="3">
        <v>20</v>
      </c>
      <c r="P7501" s="125">
        <v>-3.66277127874731E-3</v>
      </c>
      <c r="Q7501" s="3">
        <v>20</v>
      </c>
      <c r="R7501" s="3">
        <v>8.6194423416960805E-2</v>
      </c>
      <c r="S7501" s="3">
        <v>4.4352571425192597E-2</v>
      </c>
      <c r="T7501" s="3">
        <v>1.2377925126181801E-2</v>
      </c>
      <c r="U7501" s="3">
        <v>6.3007275446268203</v>
      </c>
      <c r="V7501" s="3">
        <v>13</v>
      </c>
      <c r="W7501" s="3">
        <v>5.4432550602317303E-2</v>
      </c>
      <c r="X7501" s="3">
        <v>12</v>
      </c>
      <c r="Y7501" s="3">
        <v>-5.3805079026306504E-3</v>
      </c>
      <c r="Z7501" s="3">
        <v>20</v>
      </c>
      <c r="AA7501" s="3">
        <v>-5.7508440976669198E-2</v>
      </c>
      <c r="AB7501" s="3">
        <v>27</v>
      </c>
      <c r="AC7501" s="3">
        <v>0.15054313337886799</v>
      </c>
      <c r="AD7501" s="3">
        <v>22</v>
      </c>
    </row>
    <row r="7502" spans="1:30" hidden="1" x14ac:dyDescent="0.25">
      <c r="A7502" s="2">
        <v>12</v>
      </c>
      <c r="B7502" s="2">
        <v>2023</v>
      </c>
      <c r="C7502" s="4" t="str">
        <f>INDEX(Index!$B$1:$B$500,MATCH($F7502,Index!$A$1:$A$500,0)
)</f>
        <v>LAC</v>
      </c>
      <c r="D7502" s="4">
        <v>0</v>
      </c>
      <c r="E7502" s="141">
        <f t="shared" si="117"/>
        <v>4.7992806040925401E-2</v>
      </c>
      <c r="F7502" s="3" t="s">
        <v>28</v>
      </c>
      <c r="G7502" s="3">
        <v>13</v>
      </c>
      <c r="H7502" s="125">
        <v>4.7992806040925401E-2</v>
      </c>
      <c r="I7502" s="3">
        <v>14</v>
      </c>
      <c r="J7502" s="3">
        <v>-3.7275405622702001E-3</v>
      </c>
      <c r="K7502" s="3">
        <v>45111</v>
      </c>
      <c r="L7502" s="125">
        <v>0.11158637249121001</v>
      </c>
      <c r="M7502" s="3">
        <v>8</v>
      </c>
      <c r="N7502" s="125">
        <v>9.4675811431558496E-2</v>
      </c>
      <c r="O7502" s="3">
        <v>28</v>
      </c>
      <c r="P7502" s="125">
        <v>3.1082244981273901E-2</v>
      </c>
      <c r="Q7502" s="3">
        <v>2</v>
      </c>
      <c r="R7502" s="3">
        <v>6.7805393598298097E-2</v>
      </c>
      <c r="S7502" s="3">
        <v>0.108272529994974</v>
      </c>
      <c r="T7502" s="3">
        <v>3.6739595834405697E-2</v>
      </c>
      <c r="U7502" s="3">
        <v>6.7360771242776103</v>
      </c>
      <c r="V7502" s="3">
        <v>11</v>
      </c>
      <c r="W7502" s="3">
        <v>5.0353272339542197E-2</v>
      </c>
      <c r="X7502" s="3">
        <v>13</v>
      </c>
      <c r="Y7502" s="3">
        <v>5.8682287796343199E-2</v>
      </c>
      <c r="Z7502" s="3">
        <v>5</v>
      </c>
      <c r="AA7502" s="3">
        <v>-9.8170425205939393E-3</v>
      </c>
      <c r="AB7502" s="3">
        <v>19</v>
      </c>
      <c r="AC7502" s="3">
        <v>4.22646110620108E-2</v>
      </c>
      <c r="AD7502" s="3">
        <v>2</v>
      </c>
    </row>
    <row r="7503" spans="1:30" hidden="1" x14ac:dyDescent="0.25">
      <c r="A7503" s="2">
        <v>12</v>
      </c>
      <c r="B7503" s="2">
        <v>2023</v>
      </c>
      <c r="C7503" s="4" t="str">
        <f>INDEX(Index!$B$1:$B$500,MATCH($F7503,Index!$A$1:$A$500,0)
)</f>
        <v>IND</v>
      </c>
      <c r="D7503" s="4">
        <v>0</v>
      </c>
      <c r="E7503" s="141">
        <f t="shared" si="117"/>
        <v>3.0253851681788901E-2</v>
      </c>
      <c r="F7503" s="3" t="s">
        <v>35</v>
      </c>
      <c r="G7503" s="3">
        <v>14</v>
      </c>
      <c r="H7503" s="125">
        <v>3.0253851681788901E-2</v>
      </c>
      <c r="I7503" s="3">
        <v>17</v>
      </c>
      <c r="J7503" s="3">
        <v>-2.7161776449555102E-3</v>
      </c>
      <c r="K7503" s="3">
        <v>45052</v>
      </c>
      <c r="L7503" s="125">
        <v>2.1244526348029098E-2</v>
      </c>
      <c r="M7503" s="3">
        <v>15</v>
      </c>
      <c r="N7503" s="125">
        <v>-1.8608697377031701E-2</v>
      </c>
      <c r="O7503" s="3">
        <v>11</v>
      </c>
      <c r="P7503" s="125">
        <v>-9.5993720432718203E-3</v>
      </c>
      <c r="Q7503" s="3">
        <v>22</v>
      </c>
      <c r="R7503" s="3">
        <v>-2.2296462559043401E-2</v>
      </c>
      <c r="S7503" s="3">
        <v>-1.0760712784632699E-2</v>
      </c>
      <c r="T7503" s="3">
        <v>8.8195721294551908E-3</v>
      </c>
      <c r="U7503" s="3">
        <v>6.2202757601531804</v>
      </c>
      <c r="V7503" s="3">
        <v>14</v>
      </c>
      <c r="W7503" s="3">
        <v>2.25501643927149E-2</v>
      </c>
      <c r="X7503" s="3">
        <v>15</v>
      </c>
      <c r="Y7503" s="3">
        <v>6.4275510056069698E-3</v>
      </c>
      <c r="Z7503" s="3">
        <v>14</v>
      </c>
      <c r="AA7503" s="3">
        <v>-4.8262028786437601E-2</v>
      </c>
      <c r="AB7503" s="3">
        <v>26</v>
      </c>
      <c r="AC7503" s="3">
        <v>0.12841107552817799</v>
      </c>
      <c r="AD7503" s="3">
        <v>18</v>
      </c>
    </row>
    <row r="7504" spans="1:30" hidden="1" x14ac:dyDescent="0.25">
      <c r="A7504" s="2">
        <v>12</v>
      </c>
      <c r="B7504" s="2">
        <v>2023</v>
      </c>
      <c r="C7504" s="4" t="str">
        <f>INDEX(Index!$B$1:$B$500,MATCH($F7504,Index!$A$1:$A$500,0)
)</f>
        <v>MIN</v>
      </c>
      <c r="D7504" s="4">
        <v>0</v>
      </c>
      <c r="E7504" s="141">
        <f t="shared" si="117"/>
        <v>1.4354274167537E-2</v>
      </c>
      <c r="F7504" s="3" t="s">
        <v>46</v>
      </c>
      <c r="G7504" s="3">
        <v>15</v>
      </c>
      <c r="H7504" s="125">
        <v>1.4354274167537E-2</v>
      </c>
      <c r="I7504" s="3">
        <v>13</v>
      </c>
      <c r="J7504" s="3">
        <v>-3.9734230865025401E-2</v>
      </c>
      <c r="K7504" s="3">
        <v>45083</v>
      </c>
      <c r="L7504" s="125">
        <v>-2.4624609050327002E-2</v>
      </c>
      <c r="M7504" s="3">
        <v>19</v>
      </c>
      <c r="N7504" s="125">
        <v>-7.3479621965421904E-2</v>
      </c>
      <c r="O7504" s="3">
        <v>9</v>
      </c>
      <c r="P7504" s="125">
        <v>-3.4500738747557901E-2</v>
      </c>
      <c r="Q7504" s="3">
        <v>29</v>
      </c>
      <c r="R7504" s="3">
        <v>-3.7252518734583302E-2</v>
      </c>
      <c r="S7504" s="3">
        <v>-1.88293231207869E-2</v>
      </c>
      <c r="T7504" s="3">
        <v>-2.1311035251228998E-2</v>
      </c>
      <c r="U7504" s="3">
        <v>5.41194109646821</v>
      </c>
      <c r="V7504" s="3">
        <v>19</v>
      </c>
      <c r="W7504" s="3">
        <v>2.4105408660974902E-2</v>
      </c>
      <c r="X7504" s="3">
        <v>14</v>
      </c>
      <c r="Y7504" s="3">
        <v>-1.6676304557041301E-2</v>
      </c>
      <c r="Z7504" s="3">
        <v>22</v>
      </c>
      <c r="AA7504" s="3">
        <v>2.35092095139517E-2</v>
      </c>
      <c r="AB7504" s="3">
        <v>14</v>
      </c>
      <c r="AC7504" s="3">
        <v>6.5325054794442006E-2</v>
      </c>
      <c r="AD7504" s="3">
        <v>3</v>
      </c>
    </row>
    <row r="7505" spans="1:30" hidden="1" x14ac:dyDescent="0.25">
      <c r="A7505" s="2">
        <v>12</v>
      </c>
      <c r="B7505" s="2">
        <v>2023</v>
      </c>
      <c r="C7505" s="4" t="str">
        <f>INDEX(Index!$B$1:$B$500,MATCH($F7505,Index!$A$1:$A$500,0)
)</f>
        <v>CIN</v>
      </c>
      <c r="D7505" s="4">
        <v>0</v>
      </c>
      <c r="E7505" s="141">
        <f t="shared" si="117"/>
        <v>-1.48598200313607E-2</v>
      </c>
      <c r="F7505" s="3" t="s">
        <v>24</v>
      </c>
      <c r="G7505" s="3">
        <v>16</v>
      </c>
      <c r="H7505" s="125">
        <v>-1.48598200313607E-2</v>
      </c>
      <c r="I7505" s="3">
        <v>15</v>
      </c>
      <c r="J7505" s="3">
        <v>-0.14325002844766499</v>
      </c>
      <c r="K7505" s="3">
        <v>45082</v>
      </c>
      <c r="L7505" s="125">
        <v>2.77826613708844E-2</v>
      </c>
      <c r="M7505" s="3">
        <v>14</v>
      </c>
      <c r="N7505" s="125">
        <v>7.0164067497880803E-2</v>
      </c>
      <c r="O7505" s="3">
        <v>26</v>
      </c>
      <c r="P7505" s="125">
        <v>2.7521586095635701E-2</v>
      </c>
      <c r="Q7505" s="3">
        <v>5</v>
      </c>
      <c r="R7505" s="3">
        <v>8.9441822400552397E-3</v>
      </c>
      <c r="S7505" s="3">
        <v>0.17824834584825899</v>
      </c>
      <c r="T7505" s="3">
        <v>2.6054135160538599E-2</v>
      </c>
      <c r="U7505" s="3">
        <v>5.8157099923385598</v>
      </c>
      <c r="V7505" s="3">
        <v>17</v>
      </c>
      <c r="W7505" s="3">
        <v>1.9204022663457401E-2</v>
      </c>
      <c r="X7505" s="3">
        <v>16</v>
      </c>
      <c r="Y7505" s="3">
        <v>0.114726722455454</v>
      </c>
      <c r="Z7505" s="3">
        <v>1</v>
      </c>
      <c r="AA7505" s="3">
        <v>0.115138360466116</v>
      </c>
      <c r="AB7505" s="3">
        <v>3</v>
      </c>
      <c r="AC7505" s="3">
        <v>0.21442595910180801</v>
      </c>
      <c r="AD7505" s="3">
        <v>31</v>
      </c>
    </row>
    <row r="7506" spans="1:30" hidden="1" x14ac:dyDescent="0.25">
      <c r="A7506" s="2">
        <v>12</v>
      </c>
      <c r="B7506" s="2">
        <v>2023</v>
      </c>
      <c r="C7506" s="4" t="str">
        <f>INDEX(Index!$B$1:$B$500,MATCH($F7506,Index!$A$1:$A$500,0)
)</f>
        <v>SEA</v>
      </c>
      <c r="D7506" s="4">
        <v>0</v>
      </c>
      <c r="E7506" s="141">
        <f t="shared" si="117"/>
        <v>-2.0882151543474999E-2</v>
      </c>
      <c r="F7506" s="3" t="s">
        <v>30</v>
      </c>
      <c r="G7506" s="3">
        <v>17</v>
      </c>
      <c r="H7506" s="125">
        <v>-2.0882151543474999E-2</v>
      </c>
      <c r="I7506" s="3">
        <v>16</v>
      </c>
      <c r="J7506" s="3">
        <v>-1.14208969397571E-2</v>
      </c>
      <c r="K7506" s="3">
        <v>45052</v>
      </c>
      <c r="L7506" s="125">
        <v>-1.3084779251288601E-2</v>
      </c>
      <c r="M7506" s="3">
        <v>18</v>
      </c>
      <c r="N7506" s="125">
        <v>3.11511345828577E-2</v>
      </c>
      <c r="O7506" s="3">
        <v>22</v>
      </c>
      <c r="P7506" s="125">
        <v>2.33537622906713E-2</v>
      </c>
      <c r="Q7506" s="3">
        <v>7</v>
      </c>
      <c r="R7506" s="3">
        <v>-7.6390468694255698E-3</v>
      </c>
      <c r="S7506" s="3">
        <v>2.2044893497286999E-2</v>
      </c>
      <c r="T7506" s="3">
        <v>1.8263043426955401E-2</v>
      </c>
      <c r="U7506" s="3">
        <v>6.1794116202553804</v>
      </c>
      <c r="V7506" s="3">
        <v>15</v>
      </c>
      <c r="W7506" s="3">
        <v>-3.7544366473382197E-2</v>
      </c>
      <c r="X7506" s="3">
        <v>19</v>
      </c>
      <c r="Y7506" s="3">
        <v>-2.30213976513816E-2</v>
      </c>
      <c r="Z7506" s="3">
        <v>24</v>
      </c>
      <c r="AA7506" s="3">
        <v>9.1142412346371895E-2</v>
      </c>
      <c r="AB7506" s="3">
        <v>6</v>
      </c>
      <c r="AC7506" s="3">
        <v>7.3955899777672598E-2</v>
      </c>
      <c r="AD7506" s="3">
        <v>5</v>
      </c>
    </row>
    <row r="7507" spans="1:30" hidden="1" x14ac:dyDescent="0.25">
      <c r="A7507" s="2">
        <v>12</v>
      </c>
      <c r="B7507" s="2">
        <v>2023</v>
      </c>
      <c r="C7507" s="4" t="str">
        <f>INDEX(Index!$B$1:$B$500,MATCH($F7507,Index!$A$1:$A$500,0)
)</f>
        <v>NO</v>
      </c>
      <c r="D7507" s="4">
        <v>0</v>
      </c>
      <c r="E7507" s="141">
        <f t="shared" si="117"/>
        <v>-3.4397443161995299E-2</v>
      </c>
      <c r="F7507" s="3" t="s">
        <v>27</v>
      </c>
      <c r="G7507" s="3">
        <v>18</v>
      </c>
      <c r="H7507" s="125">
        <v>-3.4397443161995299E-2</v>
      </c>
      <c r="I7507" s="3">
        <v>18</v>
      </c>
      <c r="J7507" s="3">
        <v>3.8745224121165697E-2</v>
      </c>
      <c r="K7507" s="3">
        <v>45082</v>
      </c>
      <c r="L7507" s="125">
        <v>-3.9022945738481501E-2</v>
      </c>
      <c r="M7507" s="3">
        <v>20</v>
      </c>
      <c r="N7507" s="125">
        <v>4.2730245358328202E-3</v>
      </c>
      <c r="O7507" s="3">
        <v>13</v>
      </c>
      <c r="P7507" s="125">
        <v>8.8985271123190098E-3</v>
      </c>
      <c r="Q7507" s="3">
        <v>13</v>
      </c>
      <c r="R7507" s="3">
        <v>-1.8689336271695198E-2</v>
      </c>
      <c r="S7507" s="3">
        <v>-2.7736030119540098E-2</v>
      </c>
      <c r="T7507" s="3">
        <v>2.9698530273320801E-2</v>
      </c>
      <c r="U7507" s="3">
        <v>6.0893009110290803</v>
      </c>
      <c r="V7507" s="3">
        <v>16</v>
      </c>
      <c r="W7507" s="3">
        <v>-4.0453534639209199E-2</v>
      </c>
      <c r="X7507" s="3">
        <v>20</v>
      </c>
      <c r="Y7507" s="3">
        <v>-7.4433577092120798E-2</v>
      </c>
      <c r="Z7507" s="3">
        <v>29</v>
      </c>
      <c r="AA7507" s="3">
        <v>-0.14474593251734</v>
      </c>
      <c r="AB7507" s="3">
        <v>32</v>
      </c>
      <c r="AC7507" s="3">
        <v>0.11299077267237601</v>
      </c>
      <c r="AD7507" s="3">
        <v>9</v>
      </c>
    </row>
    <row r="7508" spans="1:30" hidden="1" x14ac:dyDescent="0.25">
      <c r="A7508" s="2">
        <v>12</v>
      </c>
      <c r="B7508" s="2">
        <v>2023</v>
      </c>
      <c r="C7508" s="4" t="str">
        <f>INDEX(Index!$B$1:$B$500,MATCH($F7508,Index!$A$1:$A$500,0)
)</f>
        <v>GB</v>
      </c>
      <c r="D7508" s="4">
        <v>0</v>
      </c>
      <c r="E7508" s="141">
        <f t="shared" si="117"/>
        <v>-4.01937464059796E-2</v>
      </c>
      <c r="F7508" s="3" t="s">
        <v>20</v>
      </c>
      <c r="G7508" s="3">
        <v>19</v>
      </c>
      <c r="H7508" s="125">
        <v>-4.01937464059796E-2</v>
      </c>
      <c r="I7508" s="3">
        <v>21</v>
      </c>
      <c r="J7508" s="3">
        <v>4.6711245767631004E-3</v>
      </c>
      <c r="K7508" s="3">
        <v>45082</v>
      </c>
      <c r="L7508" s="125">
        <v>1.6623964941792899E-2</v>
      </c>
      <c r="M7508" s="3">
        <v>16</v>
      </c>
      <c r="N7508" s="125">
        <v>1.9071405027891199E-2</v>
      </c>
      <c r="O7508" s="3">
        <v>18</v>
      </c>
      <c r="P7508" s="125">
        <v>-3.7746306319881302E-2</v>
      </c>
      <c r="Q7508" s="3">
        <v>30</v>
      </c>
      <c r="R7508" s="3">
        <v>5.0185416720386199E-2</v>
      </c>
      <c r="S7508" s="3">
        <v>1.09209923094893E-2</v>
      </c>
      <c r="T7508" s="3">
        <v>-3.4593299834133798E-2</v>
      </c>
      <c r="U7508" s="3">
        <v>5.4800110541718796</v>
      </c>
      <c r="V7508" s="3">
        <v>18</v>
      </c>
      <c r="W7508" s="3">
        <v>-2.2429343456881801E-2</v>
      </c>
      <c r="X7508" s="3">
        <v>17</v>
      </c>
      <c r="Y7508" s="3">
        <v>-1.21683087480682E-2</v>
      </c>
      <c r="Z7508" s="3">
        <v>21</v>
      </c>
      <c r="AA7508" s="3">
        <v>-0.113090702458242</v>
      </c>
      <c r="AB7508" s="3">
        <v>29</v>
      </c>
      <c r="AC7508" s="3">
        <v>0.13437192258540001</v>
      </c>
      <c r="AD7508" s="3">
        <v>19</v>
      </c>
    </row>
    <row r="7509" spans="1:30" hidden="1" x14ac:dyDescent="0.25">
      <c r="A7509" s="2">
        <v>12</v>
      </c>
      <c r="B7509" s="2">
        <v>2023</v>
      </c>
      <c r="C7509" s="4" t="str">
        <f>INDEX(Index!$B$1:$B$500,MATCH($F7509,Index!$A$1:$A$500,0)
)</f>
        <v>LAR</v>
      </c>
      <c r="D7509" s="4">
        <v>0</v>
      </c>
      <c r="E7509" s="141">
        <f t="shared" si="117"/>
        <v>-4.9949851138611501E-2</v>
      </c>
      <c r="F7509" s="3" t="s">
        <v>41</v>
      </c>
      <c r="G7509" s="3">
        <v>20</v>
      </c>
      <c r="H7509" s="125">
        <v>-4.9949851138611501E-2</v>
      </c>
      <c r="I7509" s="3">
        <v>20</v>
      </c>
      <c r="J7509" s="3">
        <v>-4.8388889112132599E-2</v>
      </c>
      <c r="K7509" s="3">
        <v>45082</v>
      </c>
      <c r="L7509" s="125">
        <v>5.2194788441411497E-2</v>
      </c>
      <c r="M7509" s="3">
        <v>11</v>
      </c>
      <c r="N7509" s="125">
        <v>3.07560008657859E-2</v>
      </c>
      <c r="O7509" s="3">
        <v>21</v>
      </c>
      <c r="P7509" s="125">
        <v>-7.1388638714237104E-2</v>
      </c>
      <c r="Q7509" s="3">
        <v>32</v>
      </c>
      <c r="R7509" s="3">
        <v>7.1424042385089107E-2</v>
      </c>
      <c r="S7509" s="3">
        <v>6.3096058759874493E-2</v>
      </c>
      <c r="T7509" s="3">
        <v>-5.6716872737347303E-2</v>
      </c>
      <c r="U7509" s="3">
        <v>5.0896430940172701</v>
      </c>
      <c r="V7509" s="3">
        <v>20</v>
      </c>
      <c r="W7509" s="3">
        <v>-7.0671562061566606E-2</v>
      </c>
      <c r="X7509" s="3">
        <v>21</v>
      </c>
      <c r="Y7509" s="3">
        <v>2.8469800845989601E-2</v>
      </c>
      <c r="Z7509" s="3">
        <v>8</v>
      </c>
      <c r="AA7509" s="3">
        <v>4.5233308574288901E-2</v>
      </c>
      <c r="AB7509" s="3">
        <v>12</v>
      </c>
      <c r="AC7509" s="3">
        <v>0.12802280659519599</v>
      </c>
      <c r="AD7509" s="3">
        <v>17</v>
      </c>
    </row>
    <row r="7510" spans="1:30" hidden="1" x14ac:dyDescent="0.25">
      <c r="A7510" s="2">
        <v>12</v>
      </c>
      <c r="B7510" s="2">
        <v>2023</v>
      </c>
      <c r="C7510" s="4" t="str">
        <f>INDEX(Index!$B$1:$B$500,MATCH($F7510,Index!$A$1:$A$500,0)
)</f>
        <v>TB</v>
      </c>
      <c r="D7510" s="4">
        <v>0</v>
      </c>
      <c r="E7510" s="141">
        <f t="shared" si="117"/>
        <v>-8.2639687048714106E-2</v>
      </c>
      <c r="F7510" s="3" t="s">
        <v>38</v>
      </c>
      <c r="G7510" s="3">
        <v>21</v>
      </c>
      <c r="H7510" s="125">
        <v>-8.2639687048714106E-2</v>
      </c>
      <c r="I7510" s="3">
        <v>19</v>
      </c>
      <c r="J7510" s="3">
        <v>-0.13095667338422201</v>
      </c>
      <c r="K7510" s="3">
        <v>45111</v>
      </c>
      <c r="L7510" s="125">
        <v>-5.9138143193317998E-2</v>
      </c>
      <c r="M7510" s="3">
        <v>22</v>
      </c>
      <c r="N7510" s="125">
        <v>1.2559910958335099E-2</v>
      </c>
      <c r="O7510" s="3">
        <v>16</v>
      </c>
      <c r="P7510" s="125">
        <v>-1.09416328970611E-2</v>
      </c>
      <c r="Q7510" s="3">
        <v>23</v>
      </c>
      <c r="R7510" s="3">
        <v>-4.1629512070637503E-2</v>
      </c>
      <c r="S7510" s="3">
        <v>9.0953216061164702E-2</v>
      </c>
      <c r="T7510" s="3">
        <v>1.62605474757972E-3</v>
      </c>
      <c r="U7510" s="3">
        <v>4.3081398471790902</v>
      </c>
      <c r="V7510" s="3">
        <v>25</v>
      </c>
      <c r="W7510" s="3">
        <v>-0.10162670273211601</v>
      </c>
      <c r="X7510" s="3">
        <v>23</v>
      </c>
      <c r="Y7510" s="3">
        <v>5.3544898247936998E-2</v>
      </c>
      <c r="Z7510" s="3">
        <v>6</v>
      </c>
      <c r="AA7510" s="3">
        <v>-0.13585110038395301</v>
      </c>
      <c r="AB7510" s="3">
        <v>31</v>
      </c>
      <c r="AC7510" s="3">
        <v>0.125774300098457</v>
      </c>
      <c r="AD7510" s="3">
        <v>16</v>
      </c>
    </row>
    <row r="7511" spans="1:30" hidden="1" x14ac:dyDescent="0.25">
      <c r="A7511" s="2">
        <v>12</v>
      </c>
      <c r="B7511" s="2">
        <v>2023</v>
      </c>
      <c r="C7511" s="4" t="str">
        <f>INDEX(Index!$B$1:$B$500,MATCH($F7511,Index!$A$1:$A$500,0)
)</f>
        <v>DEN</v>
      </c>
      <c r="D7511" s="4">
        <v>0</v>
      </c>
      <c r="E7511" s="141">
        <f t="shared" si="117"/>
        <v>-8.6045804016476796E-2</v>
      </c>
      <c r="F7511" s="3" t="s">
        <v>39</v>
      </c>
      <c r="G7511" s="3">
        <v>22</v>
      </c>
      <c r="H7511" s="125">
        <v>-8.6045804016476796E-2</v>
      </c>
      <c r="I7511" s="3">
        <v>25</v>
      </c>
      <c r="J7511" s="3">
        <v>-0.107119007268446</v>
      </c>
      <c r="K7511" s="3">
        <v>45052</v>
      </c>
      <c r="L7511" s="125">
        <v>5.19295664743726E-2</v>
      </c>
      <c r="M7511" s="3">
        <v>12</v>
      </c>
      <c r="N7511" s="125">
        <v>0.165559488432591</v>
      </c>
      <c r="O7511" s="3">
        <v>32</v>
      </c>
      <c r="P7511" s="125">
        <v>2.75841179417416E-2</v>
      </c>
      <c r="Q7511" s="3">
        <v>4</v>
      </c>
      <c r="R7511" s="3">
        <v>7.9559216411493102E-3</v>
      </c>
      <c r="S7511" s="3">
        <v>0.168005487952753</v>
      </c>
      <c r="T7511" s="3">
        <v>5.2930559043157001E-2</v>
      </c>
      <c r="U7511" s="3">
        <v>5.0197273996326697</v>
      </c>
      <c r="V7511" s="3">
        <v>21</v>
      </c>
      <c r="W7511" s="3">
        <v>-2.5465904377097399E-2</v>
      </c>
      <c r="X7511" s="3">
        <v>18</v>
      </c>
      <c r="Y7511" s="3">
        <v>2.59208023780392E-2</v>
      </c>
      <c r="Z7511" s="3">
        <v>9</v>
      </c>
      <c r="AA7511" s="3">
        <v>-4.1030364267681798E-3</v>
      </c>
      <c r="AB7511" s="3">
        <v>17</v>
      </c>
      <c r="AC7511" s="3">
        <v>0.12190117793387199</v>
      </c>
      <c r="AD7511" s="3">
        <v>15</v>
      </c>
    </row>
    <row r="7512" spans="1:30" hidden="1" x14ac:dyDescent="0.25">
      <c r="A7512" s="2">
        <v>12</v>
      </c>
      <c r="B7512" s="2">
        <v>2023</v>
      </c>
      <c r="C7512" s="4" t="str">
        <f>INDEX(Index!$B$1:$B$500,MATCH($F7512,Index!$A$1:$A$500,0)
)</f>
        <v>TEN</v>
      </c>
      <c r="D7512" s="4">
        <v>0</v>
      </c>
      <c r="E7512" s="141">
        <f t="shared" si="117"/>
        <v>-9.9150040875046794E-2</v>
      </c>
      <c r="F7512" s="3" t="s">
        <v>45</v>
      </c>
      <c r="G7512" s="3">
        <v>23</v>
      </c>
      <c r="H7512" s="125">
        <v>-9.9150040875046794E-2</v>
      </c>
      <c r="I7512" s="3">
        <v>22</v>
      </c>
      <c r="J7512" s="3">
        <v>-0.11559654231347</v>
      </c>
      <c r="K7512" s="3">
        <v>45111</v>
      </c>
      <c r="L7512" s="125">
        <v>-7.84566010851383E-2</v>
      </c>
      <c r="M7512" s="3">
        <v>24</v>
      </c>
      <c r="N7512" s="125">
        <v>3.9000138665695301E-2</v>
      </c>
      <c r="O7512" s="3">
        <v>24</v>
      </c>
      <c r="P7512" s="125">
        <v>1.83066988757868E-2</v>
      </c>
      <c r="Q7512" s="3">
        <v>10</v>
      </c>
      <c r="R7512" s="3">
        <v>-9.1709859143126099E-2</v>
      </c>
      <c r="S7512" s="3">
        <v>5.2448900951826402E-2</v>
      </c>
      <c r="T7512" s="3">
        <v>2.85622177814823E-2</v>
      </c>
      <c r="U7512" s="3">
        <v>4.5641696529370597</v>
      </c>
      <c r="V7512" s="3">
        <v>22</v>
      </c>
      <c r="W7512" s="3">
        <v>-9.5522305076383707E-2</v>
      </c>
      <c r="X7512" s="3">
        <v>22</v>
      </c>
      <c r="Y7512" s="3">
        <v>1.7095874240016799E-2</v>
      </c>
      <c r="Z7512" s="3">
        <v>13</v>
      </c>
      <c r="AA7512" s="3">
        <v>8.1476348835757897E-2</v>
      </c>
      <c r="AB7512" s="3">
        <v>8</v>
      </c>
      <c r="AC7512" s="3">
        <v>0.113895618240083</v>
      </c>
      <c r="AD7512" s="3">
        <v>12</v>
      </c>
    </row>
    <row r="7513" spans="1:30" hidden="1" x14ac:dyDescent="0.25">
      <c r="A7513" s="2">
        <v>12</v>
      </c>
      <c r="B7513" s="2">
        <v>2023</v>
      </c>
      <c r="C7513" s="4" t="str">
        <f>INDEX(Index!$B$1:$B$500,MATCH($F7513,Index!$A$1:$A$500,0)
)</f>
        <v>CHI</v>
      </c>
      <c r="D7513" s="4">
        <v>0</v>
      </c>
      <c r="E7513" s="141">
        <f t="shared" si="117"/>
        <v>-0.1466628601719</v>
      </c>
      <c r="F7513" s="3" t="s">
        <v>64</v>
      </c>
      <c r="G7513" s="3">
        <v>24</v>
      </c>
      <c r="H7513" s="125">
        <v>-0.1466628601719</v>
      </c>
      <c r="I7513" s="3">
        <v>26</v>
      </c>
      <c r="J7513" s="3">
        <v>-0.13445685409748201</v>
      </c>
      <c r="K7513" s="3">
        <v>45142</v>
      </c>
      <c r="L7513" s="125">
        <v>-9.7553623943074999E-2</v>
      </c>
      <c r="M7513" s="3">
        <v>25</v>
      </c>
      <c r="N7513" s="125">
        <v>2.9450276297323899E-2</v>
      </c>
      <c r="O7513" s="3">
        <v>19</v>
      </c>
      <c r="P7513" s="125">
        <v>-1.96589599315014E-2</v>
      </c>
      <c r="Q7513" s="3">
        <v>26</v>
      </c>
      <c r="R7513" s="3">
        <v>-8.2945267649119594E-2</v>
      </c>
      <c r="S7513" s="3">
        <v>3.8515288812299597E-2</v>
      </c>
      <c r="T7513" s="3">
        <v>-1.2996297636063499E-2</v>
      </c>
      <c r="U7513" s="3">
        <v>4.1432318470975398</v>
      </c>
      <c r="V7513" s="3">
        <v>26</v>
      </c>
      <c r="W7513" s="3">
        <v>-0.115140044984104</v>
      </c>
      <c r="X7513" s="3">
        <v>24</v>
      </c>
      <c r="Y7513" s="3">
        <v>-3.9090741503662298E-2</v>
      </c>
      <c r="Z7513" s="3">
        <v>26</v>
      </c>
      <c r="AA7513" s="3">
        <v>-4.3305066171429998E-2</v>
      </c>
      <c r="AB7513" s="3">
        <v>24</v>
      </c>
      <c r="AC7513" s="3">
        <v>9.7751932820795001E-2</v>
      </c>
      <c r="AD7513" s="3">
        <v>8</v>
      </c>
    </row>
    <row r="7514" spans="1:30" hidden="1" x14ac:dyDescent="0.25">
      <c r="A7514" s="2">
        <v>12</v>
      </c>
      <c r="B7514" s="2">
        <v>2023</v>
      </c>
      <c r="C7514" s="4" t="str">
        <f>INDEX(Index!$B$1:$B$500,MATCH($F7514,Index!$A$1:$A$500,0)
)</f>
        <v>NE</v>
      </c>
      <c r="D7514" s="4">
        <v>0</v>
      </c>
      <c r="E7514" s="141">
        <f t="shared" si="117"/>
        <v>-0.17727728046798799</v>
      </c>
      <c r="F7514" s="3" t="s">
        <v>17</v>
      </c>
      <c r="G7514" s="3">
        <v>25</v>
      </c>
      <c r="H7514" s="125">
        <v>-0.17727728046798799</v>
      </c>
      <c r="I7514" s="3">
        <v>24</v>
      </c>
      <c r="J7514" s="3">
        <v>-0.23016994410783101</v>
      </c>
      <c r="K7514" s="3">
        <v>45171</v>
      </c>
      <c r="L7514" s="125">
        <v>-0.13206667776460601</v>
      </c>
      <c r="M7514" s="3">
        <v>27</v>
      </c>
      <c r="N7514" s="125">
        <v>1.1339882323353301E-3</v>
      </c>
      <c r="O7514" s="3">
        <v>12</v>
      </c>
      <c r="P7514" s="125">
        <v>-4.4076614471047298E-2</v>
      </c>
      <c r="Q7514" s="3">
        <v>31</v>
      </c>
      <c r="R7514" s="3">
        <v>-0.13807610882048099</v>
      </c>
      <c r="S7514" s="3">
        <v>5.1499604674893201E-2</v>
      </c>
      <c r="T7514" s="3">
        <v>-4.0594230612457399E-2</v>
      </c>
      <c r="U7514" s="3">
        <v>3.8344179724039602</v>
      </c>
      <c r="V7514" s="3">
        <v>29</v>
      </c>
      <c r="W7514" s="3">
        <v>-0.187597674913625</v>
      </c>
      <c r="X7514" s="3">
        <v>27</v>
      </c>
      <c r="Y7514" s="3">
        <v>1.9083082869312501E-3</v>
      </c>
      <c r="Z7514" s="3">
        <v>16</v>
      </c>
      <c r="AA7514" s="3">
        <v>6.4775510559617305E-2</v>
      </c>
      <c r="AB7514" s="3">
        <v>9</v>
      </c>
      <c r="AC7514" s="3">
        <v>0.18373957434483201</v>
      </c>
      <c r="AD7514" s="3">
        <v>29</v>
      </c>
    </row>
    <row r="7515" spans="1:30" hidden="1" x14ac:dyDescent="0.25">
      <c r="A7515" s="2">
        <v>12</v>
      </c>
      <c r="B7515" s="2">
        <v>2023</v>
      </c>
      <c r="C7515" s="4" t="str">
        <f>INDEX(Index!$B$1:$B$500,MATCH($F7515,Index!$A$1:$A$500,0)
)</f>
        <v>ATL</v>
      </c>
      <c r="D7515" s="4">
        <v>0</v>
      </c>
      <c r="E7515" s="141">
        <f t="shared" si="117"/>
        <v>-0.179630093190319</v>
      </c>
      <c r="F7515" s="3" t="s">
        <v>43</v>
      </c>
      <c r="G7515" s="3">
        <v>26</v>
      </c>
      <c r="H7515" s="125">
        <v>-0.179630093190319</v>
      </c>
      <c r="I7515" s="3">
        <v>29</v>
      </c>
      <c r="J7515" s="3">
        <v>-0.14781666216872899</v>
      </c>
      <c r="K7515" s="3">
        <v>45082</v>
      </c>
      <c r="L7515" s="125">
        <v>-7.3424055696887702E-2</v>
      </c>
      <c r="M7515" s="3">
        <v>23</v>
      </c>
      <c r="N7515" s="125">
        <v>8.2851827743713594E-2</v>
      </c>
      <c r="O7515" s="3">
        <v>27</v>
      </c>
      <c r="P7515" s="125">
        <v>-2.3354209749718701E-2</v>
      </c>
      <c r="Q7515" s="3">
        <v>28</v>
      </c>
      <c r="R7515" s="3">
        <v>-6.7680681927762401E-2</v>
      </c>
      <c r="S7515" s="3">
        <v>7.49238051281364E-2</v>
      </c>
      <c r="T7515" s="3">
        <v>-5.2121751128308899E-3</v>
      </c>
      <c r="U7515" s="3">
        <v>3.8842198860667398</v>
      </c>
      <c r="V7515" s="3">
        <v>28</v>
      </c>
      <c r="W7515" s="3">
        <v>-0.17818850756416499</v>
      </c>
      <c r="X7515" s="3">
        <v>26</v>
      </c>
      <c r="Y7515" s="3">
        <v>-6.1355326057400503E-2</v>
      </c>
      <c r="Z7515" s="3">
        <v>27</v>
      </c>
      <c r="AA7515" s="3">
        <v>-0.128662734279924</v>
      </c>
      <c r="AB7515" s="3">
        <v>30</v>
      </c>
      <c r="AC7515" s="3">
        <v>9.2918877240807093E-2</v>
      </c>
      <c r="AD7515" s="3">
        <v>7</v>
      </c>
    </row>
    <row r="7516" spans="1:30" hidden="1" x14ac:dyDescent="0.25">
      <c r="A7516" s="2">
        <v>12</v>
      </c>
      <c r="B7516" s="2">
        <v>2023</v>
      </c>
      <c r="C7516" s="4" t="str">
        <f>INDEX(Index!$B$1:$B$500,MATCH($F7516,Index!$A$1:$A$500,0)
)</f>
        <v>NYJ</v>
      </c>
      <c r="D7516" s="4">
        <v>0</v>
      </c>
      <c r="E7516" s="141">
        <f t="shared" si="117"/>
        <v>-0.18003617863685401</v>
      </c>
      <c r="F7516" s="3" t="s">
        <v>9</v>
      </c>
      <c r="G7516" s="3">
        <v>27</v>
      </c>
      <c r="H7516" s="125">
        <v>-0.18003617863685401</v>
      </c>
      <c r="I7516" s="3">
        <v>23</v>
      </c>
      <c r="J7516" s="3">
        <v>-0.22028955964122901</v>
      </c>
      <c r="K7516" s="3">
        <v>45111</v>
      </c>
      <c r="L7516" s="125">
        <v>-0.31827171333528498</v>
      </c>
      <c r="M7516" s="3">
        <v>32</v>
      </c>
      <c r="N7516" s="125">
        <v>-0.120299159024465</v>
      </c>
      <c r="O7516" s="3">
        <v>4</v>
      </c>
      <c r="P7516" s="125">
        <v>1.7936375673965201E-2</v>
      </c>
      <c r="Q7516" s="3">
        <v>11</v>
      </c>
      <c r="R7516" s="3">
        <v>-0.30420976403146299</v>
      </c>
      <c r="S7516" s="3">
        <v>-5.7138162439533999E-2</v>
      </c>
      <c r="T7516" s="3">
        <v>2.6782041950699401E-2</v>
      </c>
      <c r="U7516" s="3">
        <v>4.4013990050045404</v>
      </c>
      <c r="V7516" s="3">
        <v>23</v>
      </c>
      <c r="W7516" s="3">
        <v>-0.20590337302841399</v>
      </c>
      <c r="X7516" s="3">
        <v>28</v>
      </c>
      <c r="Y7516" s="3">
        <v>4.3975061482790297E-2</v>
      </c>
      <c r="Z7516" s="3">
        <v>7</v>
      </c>
      <c r="AA7516" s="3">
        <v>-3.6382142673608203E-2</v>
      </c>
      <c r="AB7516" s="3">
        <v>23</v>
      </c>
      <c r="AC7516" s="3">
        <v>0.11378664962487001</v>
      </c>
      <c r="AD7516" s="3">
        <v>11</v>
      </c>
    </row>
    <row r="7517" spans="1:30" hidden="1" x14ac:dyDescent="0.25">
      <c r="A7517" s="2">
        <v>12</v>
      </c>
      <c r="B7517" s="2">
        <v>2023</v>
      </c>
      <c r="C7517" s="4" t="str">
        <f>INDEX(Index!$B$1:$B$500,MATCH($F7517,Index!$A$1:$A$500,0)
)</f>
        <v>LV</v>
      </c>
      <c r="D7517" s="4">
        <v>0</v>
      </c>
      <c r="E7517" s="141">
        <f t="shared" si="117"/>
        <v>-0.188387645357739</v>
      </c>
      <c r="F7517" s="3" t="s">
        <v>53</v>
      </c>
      <c r="G7517" s="3">
        <v>28</v>
      </c>
      <c r="H7517" s="125">
        <v>-0.188387645357739</v>
      </c>
      <c r="I7517" s="3">
        <v>28</v>
      </c>
      <c r="J7517" s="3">
        <v>-0.17780161338556799</v>
      </c>
      <c r="K7517" s="3">
        <v>45112</v>
      </c>
      <c r="L7517" s="125">
        <v>-0.15884732409633301</v>
      </c>
      <c r="M7517" s="3">
        <v>29</v>
      </c>
      <c r="N7517" s="125">
        <v>3.5138054155232697E-2</v>
      </c>
      <c r="O7517" s="3">
        <v>23</v>
      </c>
      <c r="P7517" s="125">
        <v>5.5977328938264801E-3</v>
      </c>
      <c r="Q7517" s="3">
        <v>15</v>
      </c>
      <c r="R7517" s="3">
        <v>-0.15384762047732101</v>
      </c>
      <c r="S7517" s="3">
        <v>4.5685327885814898E-2</v>
      </c>
      <c r="T7517" s="3">
        <v>2.17313349775679E-2</v>
      </c>
      <c r="U7517" s="3">
        <v>3.93230529906669</v>
      </c>
      <c r="V7517" s="3">
        <v>27</v>
      </c>
      <c r="W7517" s="3">
        <v>-0.17075808918995899</v>
      </c>
      <c r="X7517" s="3">
        <v>25</v>
      </c>
      <c r="Y7517" s="3">
        <v>1.7504921386275801E-3</v>
      </c>
      <c r="Z7517" s="3">
        <v>17</v>
      </c>
      <c r="AA7517" s="3">
        <v>5.5941755917242701E-2</v>
      </c>
      <c r="AB7517" s="3">
        <v>11</v>
      </c>
      <c r="AC7517" s="3">
        <v>6.9298922806099103E-2</v>
      </c>
      <c r="AD7517" s="3">
        <v>4</v>
      </c>
    </row>
    <row r="7518" spans="1:30" hidden="1" x14ac:dyDescent="0.25">
      <c r="A7518" s="2">
        <v>12</v>
      </c>
      <c r="B7518" s="2">
        <v>2023</v>
      </c>
      <c r="C7518" s="4" t="str">
        <f>INDEX(Index!$B$1:$B$500,MATCH($F7518,Index!$A$1:$A$500,0)
)</f>
        <v>WAS</v>
      </c>
      <c r="D7518" s="4">
        <v>0</v>
      </c>
      <c r="E7518" s="141">
        <f t="shared" si="117"/>
        <v>-0.20927911948203001</v>
      </c>
      <c r="F7518" s="3" t="s">
        <v>26</v>
      </c>
      <c r="G7518" s="3">
        <v>29</v>
      </c>
      <c r="H7518" s="125">
        <v>-0.20927911948203001</v>
      </c>
      <c r="I7518" s="3">
        <v>27</v>
      </c>
      <c r="J7518" s="3">
        <v>-0.15123082229440599</v>
      </c>
      <c r="K7518" s="3">
        <v>45142</v>
      </c>
      <c r="L7518" s="125">
        <v>-5.5820192075662599E-2</v>
      </c>
      <c r="M7518" s="3">
        <v>21</v>
      </c>
      <c r="N7518" s="125">
        <v>0.15572155643867799</v>
      </c>
      <c r="O7518" s="3">
        <v>31</v>
      </c>
      <c r="P7518" s="125">
        <v>2.26262903231021E-3</v>
      </c>
      <c r="Q7518" s="3">
        <v>16</v>
      </c>
      <c r="R7518" s="3">
        <v>-2.5806493214087001E-2</v>
      </c>
      <c r="S7518" s="3">
        <v>0.13459081937039799</v>
      </c>
      <c r="T7518" s="3">
        <v>9.1664902900788093E-3</v>
      </c>
      <c r="U7518" s="3">
        <v>4.31061247498931</v>
      </c>
      <c r="V7518" s="3">
        <v>24</v>
      </c>
      <c r="W7518" s="3">
        <v>-0.21028089407460801</v>
      </c>
      <c r="X7518" s="3">
        <v>29</v>
      </c>
      <c r="Y7518" s="3">
        <v>-7.3726236865695002E-2</v>
      </c>
      <c r="Z7518" s="3">
        <v>28</v>
      </c>
      <c r="AA7518" s="3">
        <v>0.118536198650182</v>
      </c>
      <c r="AB7518" s="3">
        <v>2</v>
      </c>
      <c r="AC7518" s="3">
        <v>0.115005948568338</v>
      </c>
      <c r="AD7518" s="3">
        <v>13</v>
      </c>
    </row>
    <row r="7519" spans="1:30" hidden="1" x14ac:dyDescent="0.25">
      <c r="A7519" s="2">
        <v>12</v>
      </c>
      <c r="B7519" s="2">
        <v>2023</v>
      </c>
      <c r="C7519" s="4" t="str">
        <f>INDEX(Index!$B$1:$B$500,MATCH($F7519,Index!$A$1:$A$500,0)
)</f>
        <v>ARI</v>
      </c>
      <c r="D7519" s="4">
        <v>0</v>
      </c>
      <c r="E7519" s="141">
        <f t="shared" si="117"/>
        <v>-0.26627268780489</v>
      </c>
      <c r="F7519" s="3" t="s">
        <v>23</v>
      </c>
      <c r="G7519" s="3">
        <v>30</v>
      </c>
      <c r="H7519" s="125">
        <v>-0.26627268780489</v>
      </c>
      <c r="I7519" s="3">
        <v>30</v>
      </c>
      <c r="J7519" s="3">
        <v>-0.27967715420463601</v>
      </c>
      <c r="K7519" s="3">
        <v>45201</v>
      </c>
      <c r="L7519" s="125">
        <v>-0.120801539459175</v>
      </c>
      <c r="M7519" s="3">
        <v>26</v>
      </c>
      <c r="N7519" s="125">
        <v>0.147604481559895</v>
      </c>
      <c r="O7519" s="3">
        <v>30</v>
      </c>
      <c r="P7519" s="125">
        <v>2.13333321417913E-3</v>
      </c>
      <c r="Q7519" s="3">
        <v>17</v>
      </c>
      <c r="R7519" s="3">
        <v>-0.12455607942649299</v>
      </c>
      <c r="S7519" s="3">
        <v>0.170457361992949</v>
      </c>
      <c r="T7519" s="3">
        <v>1.5336287214805001E-2</v>
      </c>
      <c r="U7519" s="3">
        <v>2.97004988481878</v>
      </c>
      <c r="V7519" s="3">
        <v>30</v>
      </c>
      <c r="W7519" s="3">
        <v>-0.29178451158952701</v>
      </c>
      <c r="X7519" s="3">
        <v>30</v>
      </c>
      <c r="Y7519" s="3">
        <v>2.3834813709839999E-2</v>
      </c>
      <c r="Z7519" s="3">
        <v>10</v>
      </c>
      <c r="AA7519" s="3">
        <v>0.102761483918183</v>
      </c>
      <c r="AB7519" s="3">
        <v>5</v>
      </c>
      <c r="AC7519" s="3">
        <v>0.206262101443241</v>
      </c>
      <c r="AD7519" s="3">
        <v>30</v>
      </c>
    </row>
    <row r="7520" spans="1:30" hidden="1" x14ac:dyDescent="0.25">
      <c r="A7520" s="2">
        <v>12</v>
      </c>
      <c r="B7520" s="2">
        <v>2023</v>
      </c>
      <c r="C7520" s="4" t="str">
        <f>INDEX(Index!$B$1:$B$500,MATCH($F7520,Index!$A$1:$A$500,0)
)</f>
        <v>CAR</v>
      </c>
      <c r="D7520" s="4">
        <v>0</v>
      </c>
      <c r="E7520" s="141">
        <f t="shared" si="117"/>
        <v>-0.35849408834186902</v>
      </c>
      <c r="F7520" s="3" t="s">
        <v>51</v>
      </c>
      <c r="G7520" s="3">
        <v>31</v>
      </c>
      <c r="H7520" s="125">
        <v>-0.35849408834186902</v>
      </c>
      <c r="I7520" s="3">
        <v>31</v>
      </c>
      <c r="J7520" s="3">
        <v>-0.35742015336590899</v>
      </c>
      <c r="K7520" s="3">
        <v>45200</v>
      </c>
      <c r="L7520" s="125">
        <v>-0.27540596752365298</v>
      </c>
      <c r="M7520" s="3">
        <v>30</v>
      </c>
      <c r="N7520" s="125">
        <v>0.10899867277528701</v>
      </c>
      <c r="O7520" s="3">
        <v>29</v>
      </c>
      <c r="P7520" s="125">
        <v>2.5910551957070201E-2</v>
      </c>
      <c r="Q7520" s="3">
        <v>6</v>
      </c>
      <c r="R7520" s="3">
        <v>-0.25833752248577002</v>
      </c>
      <c r="S7520" s="3">
        <v>0.134622639011925</v>
      </c>
      <c r="T7520" s="3">
        <v>3.5540008131785199E-2</v>
      </c>
      <c r="U7520" s="3">
        <v>6.7737626875179494E-2</v>
      </c>
      <c r="V7520" s="3">
        <v>32</v>
      </c>
      <c r="W7520" s="3">
        <v>-0.35117044099946498</v>
      </c>
      <c r="X7520" s="3">
        <v>31</v>
      </c>
      <c r="Y7520" s="3">
        <v>2.1283637116177902E-2</v>
      </c>
      <c r="Z7520" s="3">
        <v>11</v>
      </c>
      <c r="AA7520" s="3">
        <v>-4.3899633286234599E-2</v>
      </c>
      <c r="AB7520" s="3">
        <v>25</v>
      </c>
      <c r="AC7520" s="3">
        <v>1.99954208469846E-2</v>
      </c>
      <c r="AD7520" s="3">
        <v>1</v>
      </c>
    </row>
    <row r="7521" spans="1:30" hidden="1" x14ac:dyDescent="0.25">
      <c r="A7521" s="2">
        <v>12</v>
      </c>
      <c r="B7521" s="2">
        <v>2023</v>
      </c>
      <c r="C7521" s="4" t="str">
        <f>INDEX(Index!$B$1:$B$500,MATCH($F7521,Index!$A$1:$A$500,0)
)</f>
        <v>NYG</v>
      </c>
      <c r="D7521" s="4">
        <v>0</v>
      </c>
      <c r="E7521" s="141">
        <f t="shared" si="117"/>
        <v>-0.378255505066942</v>
      </c>
      <c r="F7521" s="3" t="s">
        <v>15</v>
      </c>
      <c r="G7521" s="3">
        <v>32</v>
      </c>
      <c r="H7521" s="125">
        <v>-0.378255505066942</v>
      </c>
      <c r="I7521" s="3">
        <v>32</v>
      </c>
      <c r="J7521" s="3">
        <v>-0.35739794866135099</v>
      </c>
      <c r="K7521" s="3">
        <v>45142</v>
      </c>
      <c r="L7521" s="125">
        <v>-0.30434814468870802</v>
      </c>
      <c r="M7521" s="3">
        <v>31</v>
      </c>
      <c r="N7521" s="125">
        <v>6.0648760207842101E-2</v>
      </c>
      <c r="O7521" s="3">
        <v>25</v>
      </c>
      <c r="P7521" s="125">
        <v>-1.3258600170392E-2</v>
      </c>
      <c r="Q7521" s="3">
        <v>25</v>
      </c>
      <c r="R7521" s="3">
        <v>-0.280813270774047</v>
      </c>
      <c r="S7521" s="3">
        <v>6.6737252632827301E-2</v>
      </c>
      <c r="T7521" s="3">
        <v>-9.8474252544769707E-3</v>
      </c>
      <c r="U7521" s="3">
        <v>2.3296659607175898</v>
      </c>
      <c r="V7521" s="3">
        <v>31</v>
      </c>
      <c r="W7521" s="3">
        <v>-0.35313796615559601</v>
      </c>
      <c r="X7521" s="3">
        <v>32</v>
      </c>
      <c r="Y7521" s="3">
        <v>6.5651989382741404E-4</v>
      </c>
      <c r="Z7521" s="3">
        <v>19</v>
      </c>
      <c r="AA7521" s="3">
        <v>3.7480121151889902E-2</v>
      </c>
      <c r="AB7521" s="3">
        <v>13</v>
      </c>
      <c r="AC7521" s="3">
        <v>0.139401837666048</v>
      </c>
      <c r="AD7521" s="3">
        <v>20</v>
      </c>
    </row>
    <row r="7522" spans="1:30" hidden="1" x14ac:dyDescent="0.25">
      <c r="A7522" s="2">
        <v>13</v>
      </c>
      <c r="B7522" s="2">
        <v>2023</v>
      </c>
      <c r="C7522" s="4" t="str">
        <f>INDEX(Index!$B$1:$B$500,MATCH($F7522,Index!$A$1:$A$500,0)
)</f>
        <v>SF</v>
      </c>
      <c r="D7522" s="4">
        <v>0</v>
      </c>
      <c r="E7522" s="141">
        <f t="shared" si="117"/>
        <v>0.43010399999999999</v>
      </c>
      <c r="F7522" s="3" t="s">
        <v>1</v>
      </c>
      <c r="G7522" s="3">
        <v>1</v>
      </c>
      <c r="H7522" s="125">
        <v>0.43010399999999999</v>
      </c>
      <c r="I7522" s="3">
        <v>2</v>
      </c>
      <c r="J7522" s="3">
        <v>0.403727</v>
      </c>
      <c r="K7522" s="3">
        <v>45172</v>
      </c>
      <c r="L7522" s="125">
        <v>0.32815499999999997</v>
      </c>
      <c r="M7522" s="3">
        <v>1</v>
      </c>
      <c r="N7522" s="125">
        <v>-0.12093</v>
      </c>
      <c r="O7522" s="3">
        <v>4</v>
      </c>
      <c r="P7522" s="125">
        <v>-1.898E-2</v>
      </c>
      <c r="Q7522" s="3">
        <v>27</v>
      </c>
      <c r="R7522" s="3">
        <v>0.322079</v>
      </c>
      <c r="S7522" s="3">
        <v>-9.5240000000000005E-2</v>
      </c>
      <c r="T7522" s="3">
        <v>-1.3599999999999999E-2</v>
      </c>
      <c r="U7522" s="3">
        <v>10.672359999999999</v>
      </c>
      <c r="V7522" s="3">
        <v>2</v>
      </c>
      <c r="W7522" s="3">
        <v>0.43399300000000002</v>
      </c>
      <c r="X7522" s="3">
        <v>2</v>
      </c>
      <c r="Y7522" s="3">
        <v>-6.0600000000000003E-3</v>
      </c>
      <c r="Z7522" s="3">
        <v>21</v>
      </c>
      <c r="AA7522" s="3">
        <v>-1.456E-2</v>
      </c>
      <c r="AB7522" s="3">
        <v>20</v>
      </c>
      <c r="AC7522" s="3">
        <v>0.148558</v>
      </c>
      <c r="AD7522" s="3">
        <v>22</v>
      </c>
    </row>
    <row r="7523" spans="1:30" hidden="1" x14ac:dyDescent="0.25">
      <c r="A7523" s="2">
        <v>13</v>
      </c>
      <c r="B7523" s="2">
        <v>2023</v>
      </c>
      <c r="C7523" s="4" t="str">
        <f>INDEX(Index!$B$1:$B$500,MATCH($F7523,Index!$A$1:$A$500,0)
)</f>
        <v>BAL</v>
      </c>
      <c r="D7523" s="4">
        <v>0</v>
      </c>
      <c r="E7523" s="141">
        <f t="shared" si="117"/>
        <v>0.41215299999999999</v>
      </c>
      <c r="F7523" s="3" t="s">
        <v>18</v>
      </c>
      <c r="G7523" s="3">
        <v>2</v>
      </c>
      <c r="H7523" s="125">
        <v>0.41215299999999999</v>
      </c>
      <c r="I7523" s="3">
        <v>1</v>
      </c>
      <c r="J7523" s="3">
        <v>0.368203</v>
      </c>
      <c r="K7523" s="3">
        <v>45172</v>
      </c>
      <c r="L7523" s="125">
        <v>0.16972000000000001</v>
      </c>
      <c r="M7523" s="3">
        <v>5</v>
      </c>
      <c r="N7523" s="125">
        <v>-0.24143999999999999</v>
      </c>
      <c r="O7523" s="3">
        <v>1</v>
      </c>
      <c r="P7523" s="125">
        <v>9.9200000000000004E-4</v>
      </c>
      <c r="Q7523" s="3">
        <v>16</v>
      </c>
      <c r="R7523" s="3">
        <v>0.17443700000000001</v>
      </c>
      <c r="S7523" s="3">
        <v>-0.19444</v>
      </c>
      <c r="T7523" s="3">
        <v>-6.7000000000000002E-4</v>
      </c>
      <c r="U7523" s="3">
        <v>10.86195</v>
      </c>
      <c r="V7523" s="3">
        <v>1</v>
      </c>
      <c r="W7523" s="3">
        <v>0.43942799999999999</v>
      </c>
      <c r="X7523" s="3">
        <v>1</v>
      </c>
      <c r="Y7523" s="3">
        <v>1.8492000000000001E-2</v>
      </c>
      <c r="Z7523" s="3">
        <v>10</v>
      </c>
      <c r="AA7523" s="3">
        <v>0.170403</v>
      </c>
      <c r="AB7523" s="3">
        <v>1</v>
      </c>
      <c r="AC7523" s="3">
        <v>0.15734500000000001</v>
      </c>
      <c r="AD7523" s="3">
        <v>25</v>
      </c>
    </row>
    <row r="7524" spans="1:30" hidden="1" x14ac:dyDescent="0.25">
      <c r="A7524" s="2">
        <v>13</v>
      </c>
      <c r="B7524" s="2">
        <v>2023</v>
      </c>
      <c r="C7524" s="4" t="str">
        <f>INDEX(Index!$B$1:$B$500,MATCH($F7524,Index!$A$1:$A$500,0)
)</f>
        <v>KC</v>
      </c>
      <c r="D7524" s="4">
        <v>0</v>
      </c>
      <c r="E7524" s="141">
        <f t="shared" si="117"/>
        <v>0.23738699999999999</v>
      </c>
      <c r="F7524" s="3" t="s">
        <v>5</v>
      </c>
      <c r="G7524" s="3">
        <v>3</v>
      </c>
      <c r="H7524" s="125">
        <v>0.23738699999999999</v>
      </c>
      <c r="I7524" s="3">
        <v>3</v>
      </c>
      <c r="J7524" s="3">
        <v>0.20819299999999999</v>
      </c>
      <c r="K7524" s="3">
        <v>45142</v>
      </c>
      <c r="L7524" s="125">
        <v>0.17488400000000001</v>
      </c>
      <c r="M7524" s="3">
        <v>4</v>
      </c>
      <c r="N7524" s="125">
        <v>-3.7929999999999998E-2</v>
      </c>
      <c r="O7524" s="3">
        <v>9</v>
      </c>
      <c r="P7524" s="125">
        <v>2.4569000000000001E-2</v>
      </c>
      <c r="Q7524" s="3">
        <v>7</v>
      </c>
      <c r="R7524" s="3">
        <v>0.17238500000000001</v>
      </c>
      <c r="S7524" s="3">
        <v>-6.3800000000000003E-3</v>
      </c>
      <c r="T7524" s="3">
        <v>2.9425E-2</v>
      </c>
      <c r="U7524" s="3">
        <v>8.9443439999999992</v>
      </c>
      <c r="V7524" s="3">
        <v>4</v>
      </c>
      <c r="W7524" s="3">
        <v>0.224576</v>
      </c>
      <c r="X7524" s="3">
        <v>5</v>
      </c>
      <c r="Y7524" s="3">
        <v>-1.48E-3</v>
      </c>
      <c r="Z7524" s="3">
        <v>18</v>
      </c>
      <c r="AA7524" s="3">
        <v>-2.1760000000000002E-2</v>
      </c>
      <c r="AB7524" s="3">
        <v>22</v>
      </c>
      <c r="AC7524" s="3">
        <v>0.11430800000000001</v>
      </c>
      <c r="AD7524" s="3">
        <v>13</v>
      </c>
    </row>
    <row r="7525" spans="1:30" hidden="1" x14ac:dyDescent="0.25">
      <c r="A7525" s="2">
        <v>13</v>
      </c>
      <c r="B7525" s="2">
        <v>2023</v>
      </c>
      <c r="C7525" s="4" t="str">
        <f>INDEX(Index!$B$1:$B$500,MATCH($F7525,Index!$A$1:$A$500,0)
)</f>
        <v>MIA</v>
      </c>
      <c r="D7525" s="4">
        <v>0</v>
      </c>
      <c r="E7525" s="141">
        <f t="shared" si="117"/>
        <v>0.230125</v>
      </c>
      <c r="F7525" s="3" t="s">
        <v>4</v>
      </c>
      <c r="G7525" s="3">
        <v>4</v>
      </c>
      <c r="H7525" s="125">
        <v>0.230125</v>
      </c>
      <c r="I7525" s="3">
        <v>6</v>
      </c>
      <c r="J7525" s="3">
        <v>0.30260199999999998</v>
      </c>
      <c r="K7525" s="3">
        <v>45172</v>
      </c>
      <c r="L7525" s="125">
        <v>0.225913</v>
      </c>
      <c r="M7525" s="3">
        <v>2</v>
      </c>
      <c r="N7525" s="125">
        <v>-8.8800000000000007E-3</v>
      </c>
      <c r="O7525" s="3">
        <v>13</v>
      </c>
      <c r="P7525" s="125">
        <v>-4.6600000000000001E-3</v>
      </c>
      <c r="Q7525" s="3">
        <v>19</v>
      </c>
      <c r="R7525" s="3">
        <v>0.25635799999999997</v>
      </c>
      <c r="S7525" s="3">
        <v>-4.8320000000000002E-2</v>
      </c>
      <c r="T7525" s="3">
        <v>-2.0799999999999998E-3</v>
      </c>
      <c r="U7525" s="3">
        <v>9.0204330000000006</v>
      </c>
      <c r="V7525" s="3">
        <v>3</v>
      </c>
      <c r="W7525" s="3">
        <v>0.23886599999999999</v>
      </c>
      <c r="X7525" s="3">
        <v>3</v>
      </c>
      <c r="Y7525" s="3">
        <v>-0.10271</v>
      </c>
      <c r="Z7525" s="3">
        <v>31</v>
      </c>
      <c r="AA7525" s="3">
        <v>9.7811999999999996E-2</v>
      </c>
      <c r="AB7525" s="3">
        <v>6</v>
      </c>
      <c r="AC7525" s="3">
        <v>0.17052999999999999</v>
      </c>
      <c r="AD7525" s="3">
        <v>28</v>
      </c>
    </row>
    <row r="7526" spans="1:30" hidden="1" x14ac:dyDescent="0.25">
      <c r="A7526" s="2">
        <v>13</v>
      </c>
      <c r="B7526" s="2">
        <v>2023</v>
      </c>
      <c r="C7526" s="4" t="str">
        <f>INDEX(Index!$B$1:$B$500,MATCH($F7526,Index!$A$1:$A$500,0)
)</f>
        <v>DAL</v>
      </c>
      <c r="D7526" s="4">
        <v>0</v>
      </c>
      <c r="E7526" s="141">
        <f t="shared" si="117"/>
        <v>0.20732200000000001</v>
      </c>
      <c r="F7526" s="3" t="s">
        <v>3</v>
      </c>
      <c r="G7526" s="3">
        <v>5</v>
      </c>
      <c r="H7526" s="125">
        <v>0.20732200000000001</v>
      </c>
      <c r="I7526" s="3">
        <v>4</v>
      </c>
      <c r="J7526" s="3">
        <v>0.33788200000000002</v>
      </c>
      <c r="K7526" s="3">
        <v>45172</v>
      </c>
      <c r="L7526" s="125">
        <v>0.110609</v>
      </c>
      <c r="M7526" s="3">
        <v>8</v>
      </c>
      <c r="N7526" s="125">
        <v>-7.9149999999999998E-2</v>
      </c>
      <c r="O7526" s="3">
        <v>7</v>
      </c>
      <c r="P7526" s="125">
        <v>1.7561E-2</v>
      </c>
      <c r="Q7526" s="3">
        <v>9</v>
      </c>
      <c r="R7526" s="3">
        <v>0.166468</v>
      </c>
      <c r="S7526" s="3">
        <v>-0.13797999999999999</v>
      </c>
      <c r="T7526" s="3">
        <v>3.3436E-2</v>
      </c>
      <c r="U7526" s="3">
        <v>8.8404290000000003</v>
      </c>
      <c r="V7526" s="3">
        <v>5</v>
      </c>
      <c r="W7526" s="3">
        <v>0.233677</v>
      </c>
      <c r="X7526" s="3">
        <v>4</v>
      </c>
      <c r="Y7526" s="3">
        <v>-0.11602</v>
      </c>
      <c r="Z7526" s="3">
        <v>32</v>
      </c>
      <c r="AA7526" s="3">
        <v>9.8718E-2</v>
      </c>
      <c r="AB7526" s="3">
        <v>4</v>
      </c>
      <c r="AC7526" s="3">
        <v>0.15488099999999999</v>
      </c>
      <c r="AD7526" s="3">
        <v>24</v>
      </c>
    </row>
    <row r="7527" spans="1:30" hidden="1" x14ac:dyDescent="0.25">
      <c r="A7527" s="2">
        <v>13</v>
      </c>
      <c r="B7527" s="2">
        <v>2023</v>
      </c>
      <c r="C7527" s="4" t="str">
        <f>INDEX(Index!$B$1:$B$500,MATCH($F7527,Index!$A$1:$A$500,0)
)</f>
        <v>BUF</v>
      </c>
      <c r="D7527" s="4">
        <v>0</v>
      </c>
      <c r="E7527" s="141">
        <f t="shared" si="117"/>
        <v>0.19511400000000001</v>
      </c>
      <c r="F7527" s="3" t="s">
        <v>0</v>
      </c>
      <c r="G7527" s="3">
        <v>6</v>
      </c>
      <c r="H7527" s="125">
        <v>0.19511400000000001</v>
      </c>
      <c r="I7527" s="3">
        <v>5</v>
      </c>
      <c r="J7527" s="3">
        <v>0.22685</v>
      </c>
      <c r="K7527" s="3">
        <v>45083</v>
      </c>
      <c r="L7527" s="125">
        <v>0.220086</v>
      </c>
      <c r="M7527" s="3">
        <v>3</v>
      </c>
      <c r="N7527" s="125">
        <v>1.6135E-2</v>
      </c>
      <c r="O7527" s="3">
        <v>16</v>
      </c>
      <c r="P7527" s="125">
        <v>-8.8400000000000006E-3</v>
      </c>
      <c r="Q7527" s="3">
        <v>22</v>
      </c>
      <c r="R7527" s="3">
        <v>0.217919</v>
      </c>
      <c r="S7527" s="3">
        <v>-2.7189999999999999E-2</v>
      </c>
      <c r="T7527" s="3">
        <v>-1.8249999999999999E-2</v>
      </c>
      <c r="U7527" s="3">
        <v>7.399241</v>
      </c>
      <c r="V7527" s="3">
        <v>11</v>
      </c>
      <c r="W7527" s="3">
        <v>0.160357</v>
      </c>
      <c r="X7527" s="3">
        <v>6</v>
      </c>
      <c r="Y7527" s="3">
        <v>-9.0990000000000001E-2</v>
      </c>
      <c r="Z7527" s="3">
        <v>30</v>
      </c>
      <c r="AA7527" s="3">
        <v>0.10875700000000001</v>
      </c>
      <c r="AB7527" s="3">
        <v>2</v>
      </c>
      <c r="AC7527" s="3">
        <v>0.219636</v>
      </c>
      <c r="AD7527" s="3">
        <v>32</v>
      </c>
    </row>
    <row r="7528" spans="1:30" hidden="1" x14ac:dyDescent="0.25">
      <c r="A7528" s="2">
        <v>13</v>
      </c>
      <c r="B7528" s="2">
        <v>2023</v>
      </c>
      <c r="C7528" s="4" t="str">
        <f>INDEX(Index!$B$1:$B$500,MATCH($F7528,Index!$A$1:$A$500,0)
)</f>
        <v>DET</v>
      </c>
      <c r="D7528" s="4">
        <v>0</v>
      </c>
      <c r="E7528" s="141">
        <f t="shared" si="117"/>
        <v>0.184583</v>
      </c>
      <c r="F7528" s="3" t="s">
        <v>21</v>
      </c>
      <c r="G7528" s="3">
        <v>7</v>
      </c>
      <c r="H7528" s="125">
        <v>0.184583</v>
      </c>
      <c r="I7528" s="3">
        <v>7</v>
      </c>
      <c r="J7528" s="3">
        <v>0.18287800000000001</v>
      </c>
      <c r="K7528" s="3">
        <v>45172</v>
      </c>
      <c r="L7528" s="125">
        <v>0.154865</v>
      </c>
      <c r="M7528" s="3">
        <v>6</v>
      </c>
      <c r="N7528" s="125">
        <v>-2.6509999999999999E-2</v>
      </c>
      <c r="O7528" s="3">
        <v>10</v>
      </c>
      <c r="P7528" s="125">
        <v>3.209E-3</v>
      </c>
      <c r="Q7528" s="3">
        <v>15</v>
      </c>
      <c r="R7528" s="3">
        <v>0.152921</v>
      </c>
      <c r="S7528" s="3">
        <v>-1.362E-2</v>
      </c>
      <c r="T7528" s="3">
        <v>1.6333E-2</v>
      </c>
      <c r="U7528" s="3">
        <v>8.6013459999999995</v>
      </c>
      <c r="V7528" s="3">
        <v>6</v>
      </c>
      <c r="W7528" s="3">
        <v>0.152723</v>
      </c>
      <c r="X7528" s="3">
        <v>7</v>
      </c>
      <c r="Y7528" s="3">
        <v>-1.9349999999999999E-2</v>
      </c>
      <c r="Z7528" s="3">
        <v>25</v>
      </c>
      <c r="AA7528" s="3">
        <v>-2.16E-3</v>
      </c>
      <c r="AB7528" s="3">
        <v>17</v>
      </c>
      <c r="AC7528" s="3">
        <v>0.14907000000000001</v>
      </c>
      <c r="AD7528" s="3">
        <v>23</v>
      </c>
    </row>
    <row r="7529" spans="1:30" hidden="1" x14ac:dyDescent="0.25">
      <c r="A7529" s="2">
        <v>13</v>
      </c>
      <c r="B7529" s="2">
        <v>2023</v>
      </c>
      <c r="C7529" s="4" t="str">
        <f>INDEX(Index!$B$1:$B$500,MATCH($F7529,Index!$A$1:$A$500,0)
)</f>
        <v>PHI</v>
      </c>
      <c r="D7529" s="4">
        <v>0</v>
      </c>
      <c r="E7529" s="141">
        <f t="shared" si="117"/>
        <v>0.117857</v>
      </c>
      <c r="F7529" s="3" t="s">
        <v>7</v>
      </c>
      <c r="G7529" s="3">
        <v>8</v>
      </c>
      <c r="H7529" s="125">
        <v>0.117857</v>
      </c>
      <c r="I7529" s="3">
        <v>9</v>
      </c>
      <c r="J7529" s="3">
        <v>2.7102000000000001E-2</v>
      </c>
      <c r="K7529" s="3">
        <v>45201</v>
      </c>
      <c r="L7529" s="125">
        <v>0.114311</v>
      </c>
      <c r="M7529" s="3">
        <v>7</v>
      </c>
      <c r="N7529" s="125">
        <v>3.4426999999999999E-2</v>
      </c>
      <c r="O7529" s="3">
        <v>21</v>
      </c>
      <c r="P7529" s="125">
        <v>3.7973E-2</v>
      </c>
      <c r="Q7529" s="3">
        <v>2</v>
      </c>
      <c r="R7529" s="3">
        <v>9.8527000000000003E-2</v>
      </c>
      <c r="S7529" s="3">
        <v>0.10578700000000001</v>
      </c>
      <c r="T7529" s="3">
        <v>3.4361999999999997E-2</v>
      </c>
      <c r="U7529" s="3">
        <v>8.5377240000000008</v>
      </c>
      <c r="V7529" s="3">
        <v>7</v>
      </c>
      <c r="W7529" s="3">
        <v>0.113288</v>
      </c>
      <c r="X7529" s="3">
        <v>9</v>
      </c>
      <c r="Y7529" s="3">
        <v>3.1363000000000002E-2</v>
      </c>
      <c r="Z7529" s="3">
        <v>8</v>
      </c>
      <c r="AA7529" s="3">
        <v>-0.16008</v>
      </c>
      <c r="AB7529" s="3">
        <v>30</v>
      </c>
      <c r="AC7529" s="3">
        <v>8.9187000000000002E-2</v>
      </c>
      <c r="AD7529" s="3">
        <v>7</v>
      </c>
    </row>
    <row r="7530" spans="1:30" hidden="1" x14ac:dyDescent="0.25">
      <c r="A7530" s="2">
        <v>13</v>
      </c>
      <c r="B7530" s="2">
        <v>2023</v>
      </c>
      <c r="C7530" s="4" t="str">
        <f>INDEX(Index!$B$1:$B$500,MATCH($F7530,Index!$A$1:$A$500,0)
)</f>
        <v>JAX</v>
      </c>
      <c r="D7530" s="4">
        <v>0</v>
      </c>
      <c r="E7530" s="141">
        <f t="shared" si="117"/>
        <v>0.113898</v>
      </c>
      <c r="F7530" s="3" t="s">
        <v>56</v>
      </c>
      <c r="G7530" s="3">
        <v>9</v>
      </c>
      <c r="H7530" s="125">
        <v>0.113898</v>
      </c>
      <c r="I7530" s="3">
        <v>8</v>
      </c>
      <c r="J7530" s="3">
        <v>5.22E-4</v>
      </c>
      <c r="K7530" s="3">
        <v>45142</v>
      </c>
      <c r="L7530" s="125">
        <v>1.4945999999999999E-2</v>
      </c>
      <c r="M7530" s="3">
        <v>15</v>
      </c>
      <c r="N7530" s="125">
        <v>-7.9219999999999999E-2</v>
      </c>
      <c r="O7530" s="3">
        <v>6</v>
      </c>
      <c r="P7530" s="125">
        <v>1.9734000000000002E-2</v>
      </c>
      <c r="Q7530" s="3">
        <v>8</v>
      </c>
      <c r="R7530" s="3">
        <v>-5.5100000000000001E-3</v>
      </c>
      <c r="S7530" s="3">
        <v>2.6787999999999999E-2</v>
      </c>
      <c r="T7530" s="3">
        <v>3.2823999999999999E-2</v>
      </c>
      <c r="U7530" s="3">
        <v>7.9779270000000002</v>
      </c>
      <c r="V7530" s="3">
        <v>9</v>
      </c>
      <c r="W7530" s="3">
        <v>0.100582</v>
      </c>
      <c r="X7530" s="3">
        <v>10</v>
      </c>
      <c r="Y7530" s="3">
        <v>6.9003999999999996E-2</v>
      </c>
      <c r="Z7530" s="3">
        <v>3</v>
      </c>
      <c r="AA7530" s="3">
        <v>-1.1209999999999999E-2</v>
      </c>
      <c r="AB7530" s="3">
        <v>18</v>
      </c>
      <c r="AC7530" s="3">
        <v>0.16217100000000001</v>
      </c>
      <c r="AD7530" s="3">
        <v>26</v>
      </c>
    </row>
    <row r="7531" spans="1:30" hidden="1" x14ac:dyDescent="0.25">
      <c r="A7531" s="2">
        <v>13</v>
      </c>
      <c r="B7531" s="2">
        <v>2023</v>
      </c>
      <c r="C7531" s="4" t="str">
        <f>INDEX(Index!$B$1:$B$500,MATCH($F7531,Index!$A$1:$A$500,0)
)</f>
        <v>PIT</v>
      </c>
      <c r="D7531" s="4">
        <v>0</v>
      </c>
      <c r="E7531" s="141">
        <f t="shared" si="117"/>
        <v>9.1986999999999999E-2</v>
      </c>
      <c r="F7531" s="3" t="s">
        <v>32</v>
      </c>
      <c r="G7531" s="3">
        <v>10</v>
      </c>
      <c r="H7531" s="125">
        <v>9.1986999999999999E-2</v>
      </c>
      <c r="I7531" s="3">
        <v>10</v>
      </c>
      <c r="J7531" s="3">
        <v>4.8946999999999997E-2</v>
      </c>
      <c r="K7531" s="3">
        <v>45112</v>
      </c>
      <c r="L7531" s="125">
        <v>6.9230000000000003E-3</v>
      </c>
      <c r="M7531" s="3">
        <v>18</v>
      </c>
      <c r="N7531" s="125">
        <v>-9.1850000000000001E-2</v>
      </c>
      <c r="O7531" s="3">
        <v>5</v>
      </c>
      <c r="P7531" s="125">
        <v>-6.79E-3</v>
      </c>
      <c r="Q7531" s="3">
        <v>20</v>
      </c>
      <c r="R7531" s="3">
        <v>-1.0970000000000001E-2</v>
      </c>
      <c r="S7531" s="3">
        <v>-6.9650000000000004E-2</v>
      </c>
      <c r="T7531" s="3">
        <v>-9.7300000000000008E-3</v>
      </c>
      <c r="U7531" s="3">
        <v>8.0475480000000008</v>
      </c>
      <c r="V7531" s="3">
        <v>8</v>
      </c>
      <c r="W7531" s="3">
        <v>0.119286</v>
      </c>
      <c r="X7531" s="3">
        <v>8</v>
      </c>
      <c r="Y7531" s="3">
        <v>5.1830000000000001E-2</v>
      </c>
      <c r="Z7531" s="3">
        <v>4</v>
      </c>
      <c r="AA7531" s="3">
        <v>4.9208000000000002E-2</v>
      </c>
      <c r="AB7531" s="3">
        <v>10</v>
      </c>
      <c r="AC7531" s="3">
        <v>0.13838300000000001</v>
      </c>
      <c r="AD7531" s="3">
        <v>20</v>
      </c>
    </row>
    <row r="7532" spans="1:30" hidden="1" x14ac:dyDescent="0.25">
      <c r="A7532" s="2">
        <v>13</v>
      </c>
      <c r="B7532" s="2">
        <v>2023</v>
      </c>
      <c r="C7532" s="4" t="str">
        <f>INDEX(Index!$B$1:$B$500,MATCH($F7532,Index!$A$1:$A$500,0)
)</f>
        <v>HOU</v>
      </c>
      <c r="D7532" s="4">
        <v>0</v>
      </c>
      <c r="E7532" s="141">
        <f t="shared" si="117"/>
        <v>7.4651999999999996E-2</v>
      </c>
      <c r="F7532" s="3" t="s">
        <v>49</v>
      </c>
      <c r="G7532" s="3">
        <v>11</v>
      </c>
      <c r="H7532" s="125">
        <v>7.4651999999999996E-2</v>
      </c>
      <c r="I7532" s="3">
        <v>12</v>
      </c>
      <c r="J7532" s="3">
        <v>7.2326000000000001E-2</v>
      </c>
      <c r="K7532" s="3">
        <v>45112</v>
      </c>
      <c r="L7532" s="125">
        <v>7.4947E-2</v>
      </c>
      <c r="M7532" s="3">
        <v>11</v>
      </c>
      <c r="N7532" s="125">
        <v>-4.6999999999999999E-4</v>
      </c>
      <c r="O7532" s="3">
        <v>15</v>
      </c>
      <c r="P7532" s="125">
        <v>-7.6000000000000004E-4</v>
      </c>
      <c r="Q7532" s="3">
        <v>18</v>
      </c>
      <c r="R7532" s="3">
        <v>7.4999999999999997E-2</v>
      </c>
      <c r="S7532" s="3">
        <v>1.8387000000000001E-2</v>
      </c>
      <c r="T7532" s="3">
        <v>1.5713000000000001E-2</v>
      </c>
      <c r="U7532" s="3">
        <v>7.0619759999999996</v>
      </c>
      <c r="V7532" s="3">
        <v>12</v>
      </c>
      <c r="W7532" s="3">
        <v>8.6961999999999998E-2</v>
      </c>
      <c r="X7532" s="3">
        <v>11</v>
      </c>
      <c r="Y7532" s="3">
        <v>-1.4449999999999999E-2</v>
      </c>
      <c r="Z7532" s="3">
        <v>24</v>
      </c>
      <c r="AA7532" s="3">
        <v>-7.4709999999999999E-2</v>
      </c>
      <c r="AB7532" s="3">
        <v>27</v>
      </c>
      <c r="AC7532" s="3">
        <v>0.13706599999999999</v>
      </c>
      <c r="AD7532" s="3">
        <v>19</v>
      </c>
    </row>
    <row r="7533" spans="1:30" hidden="1" x14ac:dyDescent="0.25">
      <c r="A7533" s="2">
        <v>13</v>
      </c>
      <c r="B7533" s="2">
        <v>2023</v>
      </c>
      <c r="C7533" s="4" t="str">
        <f>INDEX(Index!$B$1:$B$500,MATCH($F7533,Index!$A$1:$A$500,0)
)</f>
        <v>CLE</v>
      </c>
      <c r="D7533" s="4">
        <v>0</v>
      </c>
      <c r="E7533" s="141">
        <f t="shared" si="117"/>
        <v>6.0603999999999998E-2</v>
      </c>
      <c r="F7533" s="3" t="s">
        <v>10</v>
      </c>
      <c r="G7533" s="3">
        <v>12</v>
      </c>
      <c r="H7533" s="125">
        <v>6.0603999999999998E-2</v>
      </c>
      <c r="I7533" s="3">
        <v>11</v>
      </c>
      <c r="J7533" s="3">
        <v>-1.421E-2</v>
      </c>
      <c r="K7533" s="3">
        <v>45112</v>
      </c>
      <c r="L7533" s="125">
        <v>-0.13550999999999999</v>
      </c>
      <c r="M7533" s="3">
        <v>27</v>
      </c>
      <c r="N7533" s="125">
        <v>-0.18343999999999999</v>
      </c>
      <c r="O7533" s="3">
        <v>2</v>
      </c>
      <c r="P7533" s="125">
        <v>1.2673E-2</v>
      </c>
      <c r="Q7533" s="3">
        <v>12</v>
      </c>
      <c r="R7533" s="3">
        <v>-0.16281000000000001</v>
      </c>
      <c r="S7533" s="3">
        <v>-0.13455</v>
      </c>
      <c r="T7533" s="3">
        <v>1.4055E-2</v>
      </c>
      <c r="U7533" s="3">
        <v>6.8322149999999997</v>
      </c>
      <c r="V7533" s="3">
        <v>13</v>
      </c>
      <c r="W7533" s="3">
        <v>2.7417E-2</v>
      </c>
      <c r="X7533" s="3">
        <v>15</v>
      </c>
      <c r="Y7533" s="3">
        <v>8.3218E-2</v>
      </c>
      <c r="Z7533" s="3">
        <v>2</v>
      </c>
      <c r="AA7533" s="3">
        <v>-2.9819999999999999E-2</v>
      </c>
      <c r="AB7533" s="3">
        <v>25</v>
      </c>
      <c r="AC7533" s="3">
        <v>0.19045300000000001</v>
      </c>
      <c r="AD7533" s="3">
        <v>29</v>
      </c>
    </row>
    <row r="7534" spans="1:30" hidden="1" x14ac:dyDescent="0.25">
      <c r="A7534" s="2">
        <v>13</v>
      </c>
      <c r="B7534" s="2">
        <v>2023</v>
      </c>
      <c r="C7534" s="4" t="str">
        <f>INDEX(Index!$B$1:$B$500,MATCH($F7534,Index!$A$1:$A$500,0)
)</f>
        <v>LAC</v>
      </c>
      <c r="D7534" s="4">
        <v>0</v>
      </c>
      <c r="E7534" s="141">
        <f t="shared" si="117"/>
        <v>5.8081000000000001E-2</v>
      </c>
      <c r="F7534" s="3" t="s">
        <v>28</v>
      </c>
      <c r="G7534" s="3">
        <v>13</v>
      </c>
      <c r="H7534" s="125">
        <v>5.8081000000000001E-2</v>
      </c>
      <c r="I7534" s="3">
        <v>13</v>
      </c>
      <c r="J7534" s="3">
        <v>1.8936999999999999E-2</v>
      </c>
      <c r="K7534" s="3">
        <v>45053</v>
      </c>
      <c r="L7534" s="125">
        <v>8.3569000000000004E-2</v>
      </c>
      <c r="M7534" s="3">
        <v>10</v>
      </c>
      <c r="N7534" s="125">
        <v>6.9122000000000003E-2</v>
      </c>
      <c r="O7534" s="3">
        <v>28</v>
      </c>
      <c r="P7534" s="125">
        <v>4.3633999999999999E-2</v>
      </c>
      <c r="Q7534" s="3">
        <v>1</v>
      </c>
      <c r="R7534" s="3">
        <v>4.7823999999999998E-2</v>
      </c>
      <c r="S7534" s="3">
        <v>7.5324000000000002E-2</v>
      </c>
      <c r="T7534" s="3">
        <v>4.6436999999999999E-2</v>
      </c>
      <c r="U7534" s="3">
        <v>7.4757759999999998</v>
      </c>
      <c r="V7534" s="3">
        <v>10</v>
      </c>
      <c r="W7534" s="3">
        <v>6.2057000000000001E-2</v>
      </c>
      <c r="X7534" s="3">
        <v>12</v>
      </c>
      <c r="Y7534" s="3">
        <v>3.6479999999999999E-2</v>
      </c>
      <c r="Z7534" s="3">
        <v>7</v>
      </c>
      <c r="AA7534" s="3">
        <v>8.7840000000000001E-3</v>
      </c>
      <c r="AB7534" s="3">
        <v>16</v>
      </c>
      <c r="AC7534" s="3">
        <v>3.9470999999999999E-2</v>
      </c>
      <c r="AD7534" s="3">
        <v>2</v>
      </c>
    </row>
    <row r="7535" spans="1:30" hidden="1" x14ac:dyDescent="0.25">
      <c r="A7535" s="2">
        <v>13</v>
      </c>
      <c r="B7535" s="2">
        <v>2023</v>
      </c>
      <c r="C7535" s="4" t="str">
        <f>INDEX(Index!$B$1:$B$500,MATCH($F7535,Index!$A$1:$A$500,0)
)</f>
        <v>CIN</v>
      </c>
      <c r="D7535" s="4">
        <v>0</v>
      </c>
      <c r="E7535" s="141">
        <f t="shared" si="117"/>
        <v>1.8402999999999999E-2</v>
      </c>
      <c r="F7535" s="3" t="s">
        <v>24</v>
      </c>
      <c r="G7535" s="3">
        <v>14</v>
      </c>
      <c r="H7535" s="125">
        <v>1.8402999999999999E-2</v>
      </c>
      <c r="I7535" s="3">
        <v>16</v>
      </c>
      <c r="J7535" s="3">
        <v>-0.11821</v>
      </c>
      <c r="K7535" s="3">
        <v>45083</v>
      </c>
      <c r="L7535" s="125">
        <v>5.5232000000000003E-2</v>
      </c>
      <c r="M7535" s="3">
        <v>13</v>
      </c>
      <c r="N7535" s="125">
        <v>6.4805000000000001E-2</v>
      </c>
      <c r="O7535" s="3">
        <v>27</v>
      </c>
      <c r="P7535" s="125">
        <v>2.7976000000000001E-2</v>
      </c>
      <c r="Q7535" s="3">
        <v>3</v>
      </c>
      <c r="R7535" s="3">
        <v>2.9311E-2</v>
      </c>
      <c r="S7535" s="3">
        <v>0.17556099999999999</v>
      </c>
      <c r="T7535" s="3">
        <v>2.8039999999999999E-2</v>
      </c>
      <c r="U7535" s="3">
        <v>6.6766829999999997</v>
      </c>
      <c r="V7535" s="3">
        <v>15</v>
      </c>
      <c r="W7535" s="3">
        <v>4.8349000000000003E-2</v>
      </c>
      <c r="X7535" s="3">
        <v>13</v>
      </c>
      <c r="Y7535" s="3">
        <v>0.118343</v>
      </c>
      <c r="Z7535" s="3">
        <v>1</v>
      </c>
      <c r="AA7535" s="3">
        <v>8.3277000000000004E-2</v>
      </c>
      <c r="AB7535" s="3">
        <v>8</v>
      </c>
      <c r="AC7535" s="3">
        <v>0.20655599999999999</v>
      </c>
      <c r="AD7535" s="3">
        <v>31</v>
      </c>
    </row>
    <row r="7536" spans="1:30" hidden="1" x14ac:dyDescent="0.25">
      <c r="A7536" s="2">
        <v>13</v>
      </c>
      <c r="B7536" s="2">
        <v>2023</v>
      </c>
      <c r="C7536" s="4" t="str">
        <f>INDEX(Index!$B$1:$B$500,MATCH($F7536,Index!$A$1:$A$500,0)
)</f>
        <v>MIN</v>
      </c>
      <c r="D7536" s="4">
        <v>0</v>
      </c>
      <c r="E7536" s="141">
        <f t="shared" si="117"/>
        <v>1.5362000000000001E-2</v>
      </c>
      <c r="F7536" s="3" t="s">
        <v>46</v>
      </c>
      <c r="G7536" s="3">
        <v>15</v>
      </c>
      <c r="H7536" s="125">
        <v>1.5362000000000001E-2</v>
      </c>
      <c r="I7536" s="3">
        <v>15</v>
      </c>
      <c r="J7536" s="3">
        <v>-3.9079999999999997E-2</v>
      </c>
      <c r="K7536" s="3">
        <v>45083</v>
      </c>
      <c r="L7536" s="125">
        <v>-2.4469999999999999E-2</v>
      </c>
      <c r="M7536" s="3">
        <v>19</v>
      </c>
      <c r="N7536" s="125">
        <v>-7.4329999999999993E-2</v>
      </c>
      <c r="O7536" s="3">
        <v>8</v>
      </c>
      <c r="P7536" s="125">
        <v>-3.4500000000000003E-2</v>
      </c>
      <c r="Q7536" s="3">
        <v>30</v>
      </c>
      <c r="R7536" s="3">
        <v>-3.9750000000000001E-2</v>
      </c>
      <c r="S7536" s="3">
        <v>-2.198E-2</v>
      </c>
      <c r="T7536" s="3">
        <v>-2.1309999999999999E-2</v>
      </c>
      <c r="U7536" s="3">
        <v>5.8762800000000004</v>
      </c>
      <c r="V7536" s="3">
        <v>20</v>
      </c>
      <c r="W7536" s="3">
        <v>2.2911000000000001E-2</v>
      </c>
      <c r="X7536" s="3">
        <v>16</v>
      </c>
      <c r="Y7536" s="3">
        <v>-1.2869999999999999E-2</v>
      </c>
      <c r="Z7536" s="3">
        <v>23</v>
      </c>
      <c r="AA7536" s="3">
        <v>4.0646000000000002E-2</v>
      </c>
      <c r="AB7536" s="3">
        <v>13</v>
      </c>
      <c r="AC7536" s="3">
        <v>6.6998000000000002E-2</v>
      </c>
      <c r="AD7536" s="3">
        <v>4</v>
      </c>
    </row>
    <row r="7537" spans="1:30" hidden="1" x14ac:dyDescent="0.25">
      <c r="A7537" s="2">
        <v>13</v>
      </c>
      <c r="B7537" s="2">
        <v>2023</v>
      </c>
      <c r="C7537" s="4" t="str">
        <f>INDEX(Index!$B$1:$B$500,MATCH($F7537,Index!$A$1:$A$500,0)
)</f>
        <v>IND</v>
      </c>
      <c r="D7537" s="4">
        <v>0</v>
      </c>
      <c r="E7537" s="141">
        <f t="shared" si="117"/>
        <v>1.1043000000000001E-2</v>
      </c>
      <c r="F7537" s="3" t="s">
        <v>35</v>
      </c>
      <c r="G7537" s="3">
        <v>16</v>
      </c>
      <c r="H7537" s="125">
        <v>1.1043000000000001E-2</v>
      </c>
      <c r="I7537" s="3">
        <v>14</v>
      </c>
      <c r="J7537" s="3">
        <v>-1.179E-2</v>
      </c>
      <c r="K7537" s="3">
        <v>45112</v>
      </c>
      <c r="L7537" s="125">
        <v>8.463E-3</v>
      </c>
      <c r="M7537" s="3">
        <v>17</v>
      </c>
      <c r="N7537" s="125">
        <v>-1.026E-2</v>
      </c>
      <c r="O7537" s="3">
        <v>12</v>
      </c>
      <c r="P7537" s="125">
        <v>-7.6800000000000002E-3</v>
      </c>
      <c r="Q7537" s="3">
        <v>21</v>
      </c>
      <c r="R7537" s="3">
        <v>-2.443E-2</v>
      </c>
      <c r="S7537" s="3">
        <v>-3.6099999999999999E-3</v>
      </c>
      <c r="T7537" s="3">
        <v>9.0259999999999993E-3</v>
      </c>
      <c r="U7537" s="3">
        <v>6.6202959999999997</v>
      </c>
      <c r="V7537" s="3">
        <v>16</v>
      </c>
      <c r="W7537" s="3">
        <v>5.5929999999999999E-3</v>
      </c>
      <c r="X7537" s="3">
        <v>17</v>
      </c>
      <c r="Y7537" s="3">
        <v>-9.8799999999999999E-3</v>
      </c>
      <c r="Z7537" s="3">
        <v>22</v>
      </c>
      <c r="AA7537" s="3">
        <v>-3.2160000000000001E-2</v>
      </c>
      <c r="AB7537" s="3">
        <v>26</v>
      </c>
      <c r="AC7537" s="3">
        <v>0.12232999999999999</v>
      </c>
      <c r="AD7537" s="3">
        <v>15</v>
      </c>
    </row>
    <row r="7538" spans="1:30" hidden="1" x14ac:dyDescent="0.25">
      <c r="A7538" s="2">
        <v>13</v>
      </c>
      <c r="B7538" s="2">
        <v>2023</v>
      </c>
      <c r="C7538" s="4" t="str">
        <f>INDEX(Index!$B$1:$B$500,MATCH($F7538,Index!$A$1:$A$500,0)
)</f>
        <v>GB</v>
      </c>
      <c r="D7538" s="4">
        <v>0</v>
      </c>
      <c r="E7538" s="141">
        <f t="shared" si="117"/>
        <v>6.9150000000000001E-3</v>
      </c>
      <c r="F7538" s="3" t="s">
        <v>20</v>
      </c>
      <c r="G7538" s="3">
        <v>17</v>
      </c>
      <c r="H7538" s="125">
        <v>6.9150000000000001E-3</v>
      </c>
      <c r="I7538" s="3">
        <v>19</v>
      </c>
      <c r="J7538" s="3">
        <v>2.4541E-2</v>
      </c>
      <c r="K7538" s="3">
        <v>45083</v>
      </c>
      <c r="L7538" s="125">
        <v>6.0315000000000001E-2</v>
      </c>
      <c r="M7538" s="3">
        <v>12</v>
      </c>
      <c r="N7538" s="125">
        <v>2.4729000000000001E-2</v>
      </c>
      <c r="O7538" s="3">
        <v>18</v>
      </c>
      <c r="P7538" s="125">
        <v>-2.8670000000000001E-2</v>
      </c>
      <c r="Q7538" s="3">
        <v>29</v>
      </c>
      <c r="R7538" s="3">
        <v>8.3825999999999998E-2</v>
      </c>
      <c r="S7538" s="3">
        <v>3.0339000000000001E-2</v>
      </c>
      <c r="T7538" s="3">
        <v>-2.895E-2</v>
      </c>
      <c r="U7538" s="3">
        <v>6.446688</v>
      </c>
      <c r="V7538" s="3">
        <v>17</v>
      </c>
      <c r="W7538" s="3">
        <v>3.5922999999999997E-2</v>
      </c>
      <c r="X7538" s="3">
        <v>14</v>
      </c>
      <c r="Y7538" s="3">
        <v>1.0094000000000001E-2</v>
      </c>
      <c r="Z7538" s="3">
        <v>15</v>
      </c>
      <c r="AA7538" s="3">
        <v>-0.18587999999999999</v>
      </c>
      <c r="AB7538" s="3">
        <v>31</v>
      </c>
      <c r="AC7538" s="3">
        <v>0.14662</v>
      </c>
      <c r="AD7538" s="3">
        <v>21</v>
      </c>
    </row>
    <row r="7539" spans="1:30" hidden="1" x14ac:dyDescent="0.25">
      <c r="A7539" s="2">
        <v>13</v>
      </c>
      <c r="B7539" s="2">
        <v>2023</v>
      </c>
      <c r="C7539" s="4" t="str">
        <f>INDEX(Index!$B$1:$B$500,MATCH($F7539,Index!$A$1:$A$500,0)
)</f>
        <v>SEA</v>
      </c>
      <c r="D7539" s="4">
        <v>0</v>
      </c>
      <c r="E7539" s="141">
        <f t="shared" si="117"/>
        <v>-6.43E-3</v>
      </c>
      <c r="F7539" s="3" t="s">
        <v>30</v>
      </c>
      <c r="G7539" s="3">
        <v>18</v>
      </c>
      <c r="H7539" s="125">
        <v>-6.43E-3</v>
      </c>
      <c r="I7539" s="3">
        <v>17</v>
      </c>
      <c r="J7539" s="3">
        <v>-1.422E-2</v>
      </c>
      <c r="K7539" s="3">
        <v>45083</v>
      </c>
      <c r="L7539" s="125">
        <v>2.4975000000000001E-2</v>
      </c>
      <c r="M7539" s="3">
        <v>14</v>
      </c>
      <c r="N7539" s="125">
        <v>4.6346999999999999E-2</v>
      </c>
      <c r="O7539" s="3">
        <v>24</v>
      </c>
      <c r="P7539" s="125">
        <v>1.4945E-2</v>
      </c>
      <c r="Q7539" s="3">
        <v>10</v>
      </c>
      <c r="R7539" s="3">
        <v>2.2287999999999999E-2</v>
      </c>
      <c r="S7539" s="3">
        <v>4.7808000000000003E-2</v>
      </c>
      <c r="T7539" s="3">
        <v>1.1294999999999999E-2</v>
      </c>
      <c r="U7539" s="3">
        <v>6.6994100000000003</v>
      </c>
      <c r="V7539" s="3">
        <v>14</v>
      </c>
      <c r="W7539" s="3">
        <v>-2.0330000000000001E-2</v>
      </c>
      <c r="X7539" s="3">
        <v>18</v>
      </c>
      <c r="Y7539" s="3">
        <v>7.3119999999999999E-3</v>
      </c>
      <c r="Z7539" s="3">
        <v>16</v>
      </c>
      <c r="AA7539" s="3">
        <v>5.7985000000000002E-2</v>
      </c>
      <c r="AB7539" s="3">
        <v>9</v>
      </c>
      <c r="AC7539" s="3">
        <v>6.3868999999999995E-2</v>
      </c>
      <c r="AD7539" s="3">
        <v>3</v>
      </c>
    </row>
    <row r="7540" spans="1:30" hidden="1" x14ac:dyDescent="0.25">
      <c r="A7540" s="2">
        <v>13</v>
      </c>
      <c r="B7540" s="2">
        <v>2023</v>
      </c>
      <c r="C7540" s="4" t="str">
        <f>INDEX(Index!$B$1:$B$500,MATCH($F7540,Index!$A$1:$A$500,0)
)</f>
        <v>LAR</v>
      </c>
      <c r="D7540" s="4">
        <v>0</v>
      </c>
      <c r="E7540" s="141">
        <f t="shared" si="117"/>
        <v>-1.41E-2</v>
      </c>
      <c r="F7540" s="3" t="s">
        <v>41</v>
      </c>
      <c r="G7540" s="3">
        <v>19</v>
      </c>
      <c r="H7540" s="125">
        <v>-1.41E-2</v>
      </c>
      <c r="I7540" s="3">
        <v>20</v>
      </c>
      <c r="J7540" s="3">
        <v>-3.0190000000000002E-2</v>
      </c>
      <c r="K7540" s="3">
        <v>45083</v>
      </c>
      <c r="L7540" s="125">
        <v>8.7484999999999993E-2</v>
      </c>
      <c r="M7540" s="3">
        <v>9</v>
      </c>
      <c r="N7540" s="125">
        <v>2.9626E-2</v>
      </c>
      <c r="O7540" s="3">
        <v>19</v>
      </c>
      <c r="P7540" s="125">
        <v>-7.1959999999999996E-2</v>
      </c>
      <c r="Q7540" s="3">
        <v>32</v>
      </c>
      <c r="R7540" s="3">
        <v>9.0884999999999994E-2</v>
      </c>
      <c r="S7540" s="3">
        <v>6.2494000000000001E-2</v>
      </c>
      <c r="T7540" s="3">
        <v>-5.858E-2</v>
      </c>
      <c r="U7540" s="3">
        <v>5.9809859999999997</v>
      </c>
      <c r="V7540" s="3">
        <v>19</v>
      </c>
      <c r="W7540" s="3">
        <v>-3.6420000000000001E-2</v>
      </c>
      <c r="X7540" s="3">
        <v>19</v>
      </c>
      <c r="Y7540" s="3">
        <v>3.9224000000000002E-2</v>
      </c>
      <c r="Z7540" s="3">
        <v>5</v>
      </c>
      <c r="AA7540" s="3">
        <v>3.6124999999999997E-2</v>
      </c>
      <c r="AB7540" s="3">
        <v>15</v>
      </c>
      <c r="AC7540" s="3">
        <v>0.128159</v>
      </c>
      <c r="AD7540" s="3">
        <v>17</v>
      </c>
    </row>
    <row r="7541" spans="1:30" hidden="1" x14ac:dyDescent="0.25">
      <c r="A7541" s="2">
        <v>13</v>
      </c>
      <c r="B7541" s="2">
        <v>2023</v>
      </c>
      <c r="C7541" s="4" t="str">
        <f>INDEX(Index!$B$1:$B$500,MATCH($F7541,Index!$A$1:$A$500,0)
)</f>
        <v>NO</v>
      </c>
      <c r="D7541" s="4">
        <v>0</v>
      </c>
      <c r="E7541" s="141">
        <f t="shared" si="117"/>
        <v>-4.206E-2</v>
      </c>
      <c r="F7541" s="3" t="s">
        <v>27</v>
      </c>
      <c r="G7541" s="3">
        <v>20</v>
      </c>
      <c r="H7541" s="125">
        <v>-4.206E-2</v>
      </c>
      <c r="I7541" s="3">
        <v>18</v>
      </c>
      <c r="J7541" s="3">
        <v>5.3689999999999996E-3</v>
      </c>
      <c r="K7541" s="3">
        <v>45053</v>
      </c>
      <c r="L7541" s="125">
        <v>-2.9860000000000001E-2</v>
      </c>
      <c r="M7541" s="3">
        <v>20</v>
      </c>
      <c r="N7541" s="125">
        <v>1.8030999999999998E-2</v>
      </c>
      <c r="O7541" s="3">
        <v>17</v>
      </c>
      <c r="P7541" s="125">
        <v>5.836E-3</v>
      </c>
      <c r="Q7541" s="3">
        <v>13</v>
      </c>
      <c r="R7541" s="3">
        <v>-2.4930000000000001E-2</v>
      </c>
      <c r="S7541" s="3">
        <v>-4.6499999999999996E-3</v>
      </c>
      <c r="T7541" s="3">
        <v>2.5642999999999999E-2</v>
      </c>
      <c r="U7541" s="3">
        <v>6.3407840000000002</v>
      </c>
      <c r="V7541" s="3">
        <v>18</v>
      </c>
      <c r="W7541" s="3">
        <v>-6.7900000000000002E-2</v>
      </c>
      <c r="X7541" s="3">
        <v>21</v>
      </c>
      <c r="Y7541" s="3">
        <v>-5.135E-2</v>
      </c>
      <c r="Z7541" s="3">
        <v>27</v>
      </c>
      <c r="AA7541" s="3">
        <v>-0.19266</v>
      </c>
      <c r="AB7541" s="3">
        <v>32</v>
      </c>
      <c r="AC7541" s="3">
        <v>0.104652</v>
      </c>
      <c r="AD7541" s="3">
        <v>10</v>
      </c>
    </row>
    <row r="7542" spans="1:30" hidden="1" x14ac:dyDescent="0.25">
      <c r="A7542" s="2">
        <v>13</v>
      </c>
      <c r="B7542" s="2">
        <v>2023</v>
      </c>
      <c r="C7542" s="4" t="str">
        <f>INDEX(Index!$B$1:$B$500,MATCH($F7542,Index!$A$1:$A$500,0)
)</f>
        <v>TB</v>
      </c>
      <c r="D7542" s="4">
        <v>0</v>
      </c>
      <c r="E7542" s="141">
        <f t="shared" si="117"/>
        <v>-6.1800000000000001E-2</v>
      </c>
      <c r="F7542" s="3" t="s">
        <v>38</v>
      </c>
      <c r="G7542" s="3">
        <v>21</v>
      </c>
      <c r="H7542" s="125">
        <v>-6.1800000000000001E-2</v>
      </c>
      <c r="I7542" s="3">
        <v>21</v>
      </c>
      <c r="J7542" s="3">
        <v>-0.10153</v>
      </c>
      <c r="K7542" s="3">
        <v>45053</v>
      </c>
      <c r="L7542" s="125">
        <v>-5.1139999999999998E-2</v>
      </c>
      <c r="M7542" s="3">
        <v>21</v>
      </c>
      <c r="N7542" s="125">
        <v>-2.4399999999999999E-3</v>
      </c>
      <c r="O7542" s="3">
        <v>14</v>
      </c>
      <c r="P7542" s="125">
        <v>-1.3100000000000001E-2</v>
      </c>
      <c r="Q7542" s="3">
        <v>24</v>
      </c>
      <c r="R7542" s="3">
        <v>-3.49E-2</v>
      </c>
      <c r="S7542" s="3">
        <v>6.5097000000000002E-2</v>
      </c>
      <c r="T7542" s="3">
        <v>-1.5299999999999999E-3</v>
      </c>
      <c r="U7542" s="3">
        <v>5.157292</v>
      </c>
      <c r="V7542" s="3">
        <v>21</v>
      </c>
      <c r="W7542" s="3">
        <v>-7.5590000000000004E-2</v>
      </c>
      <c r="X7542" s="3">
        <v>22</v>
      </c>
      <c r="Y7542" s="3">
        <v>1.7906999999999999E-2</v>
      </c>
      <c r="Z7542" s="3">
        <v>12</v>
      </c>
      <c r="AA7542" s="3">
        <v>-8.4629999999999997E-2</v>
      </c>
      <c r="AB7542" s="3">
        <v>28</v>
      </c>
      <c r="AC7542" s="3">
        <v>0.12249400000000001</v>
      </c>
      <c r="AD7542" s="3">
        <v>16</v>
      </c>
    </row>
    <row r="7543" spans="1:30" hidden="1" x14ac:dyDescent="0.25">
      <c r="A7543" s="2">
        <v>13</v>
      </c>
      <c r="B7543" s="2">
        <v>2023</v>
      </c>
      <c r="C7543" s="4" t="str">
        <f>INDEX(Index!$B$1:$B$500,MATCH($F7543,Index!$A$1:$A$500,0)
)</f>
        <v>DEN</v>
      </c>
      <c r="D7543" s="4">
        <v>0</v>
      </c>
      <c r="E7543" s="141">
        <f t="shared" si="117"/>
        <v>-9.8659999999999998E-2</v>
      </c>
      <c r="F7543" s="3" t="s">
        <v>39</v>
      </c>
      <c r="G7543" s="3">
        <v>22</v>
      </c>
      <c r="H7543" s="125">
        <v>-9.8659999999999998E-2</v>
      </c>
      <c r="I7543" s="3">
        <v>22</v>
      </c>
      <c r="J7543" s="3">
        <v>-0.10976</v>
      </c>
      <c r="K7543" s="3">
        <v>45083</v>
      </c>
      <c r="L7543" s="125">
        <v>1.1578E-2</v>
      </c>
      <c r="M7543" s="3">
        <v>16</v>
      </c>
      <c r="N7543" s="125">
        <v>0.13739299999999999</v>
      </c>
      <c r="O7543" s="3">
        <v>31</v>
      </c>
      <c r="P7543" s="125">
        <v>2.7151000000000002E-2</v>
      </c>
      <c r="Q7543" s="3">
        <v>4</v>
      </c>
      <c r="R7543" s="3">
        <v>-1.504E-2</v>
      </c>
      <c r="S7543" s="3">
        <v>0.14620900000000001</v>
      </c>
      <c r="T7543" s="3">
        <v>5.1487999999999999E-2</v>
      </c>
      <c r="U7543" s="3">
        <v>5.1257089999999996</v>
      </c>
      <c r="V7543" s="3">
        <v>22</v>
      </c>
      <c r="W7543" s="3">
        <v>-3.7740000000000003E-2</v>
      </c>
      <c r="X7543" s="3">
        <v>20</v>
      </c>
      <c r="Y7543" s="3">
        <v>2.3014E-2</v>
      </c>
      <c r="Z7543" s="3">
        <v>9</v>
      </c>
      <c r="AA7543" s="3">
        <v>-1.593E-2</v>
      </c>
      <c r="AB7543" s="3">
        <v>21</v>
      </c>
      <c r="AC7543" s="3">
        <v>0.105797</v>
      </c>
      <c r="AD7543" s="3">
        <v>11</v>
      </c>
    </row>
    <row r="7544" spans="1:30" hidden="1" x14ac:dyDescent="0.25">
      <c r="A7544" s="2">
        <v>13</v>
      </c>
      <c r="B7544" s="2">
        <v>2023</v>
      </c>
      <c r="C7544" s="4" t="str">
        <f>INDEX(Index!$B$1:$B$500,MATCH($F7544,Index!$A$1:$A$500,0)
)</f>
        <v>TEN</v>
      </c>
      <c r="D7544" s="4">
        <v>0</v>
      </c>
      <c r="E7544" s="141">
        <f t="shared" si="117"/>
        <v>-0.11967999999999999</v>
      </c>
      <c r="F7544" s="3" t="s">
        <v>45</v>
      </c>
      <c r="G7544" s="3">
        <v>23</v>
      </c>
      <c r="H7544" s="125">
        <v>-0.11967999999999999</v>
      </c>
      <c r="I7544" s="3">
        <v>23</v>
      </c>
      <c r="J7544" s="3">
        <v>-0.1237</v>
      </c>
      <c r="K7544" s="3">
        <v>45024</v>
      </c>
      <c r="L7544" s="125">
        <v>-6.7040000000000002E-2</v>
      </c>
      <c r="M7544" s="3">
        <v>22</v>
      </c>
      <c r="N7544" s="125">
        <v>3.5242000000000002E-2</v>
      </c>
      <c r="O7544" s="3">
        <v>22</v>
      </c>
      <c r="P7544" s="125">
        <v>-1.7399999999999999E-2</v>
      </c>
      <c r="Q7544" s="3">
        <v>26</v>
      </c>
      <c r="R7544" s="3">
        <v>-7.5410000000000005E-2</v>
      </c>
      <c r="S7544" s="3">
        <v>4.0287000000000003E-2</v>
      </c>
      <c r="T7544" s="3">
        <v>-8.0099999999999998E-3</v>
      </c>
      <c r="U7544" s="3">
        <v>4.6879910000000002</v>
      </c>
      <c r="V7544" s="3">
        <v>23</v>
      </c>
      <c r="W7544" s="3">
        <v>-0.12898999999999999</v>
      </c>
      <c r="X7544" s="3">
        <v>24</v>
      </c>
      <c r="Y7544" s="3">
        <v>1.4286999999999999E-2</v>
      </c>
      <c r="Z7544" s="3">
        <v>14</v>
      </c>
      <c r="AA7544" s="3">
        <v>9.7379999999999994E-2</v>
      </c>
      <c r="AB7544" s="3">
        <v>7</v>
      </c>
      <c r="AC7544" s="3">
        <v>0.11787499999999999</v>
      </c>
      <c r="AD7544" s="3">
        <v>14</v>
      </c>
    </row>
    <row r="7545" spans="1:30" hidden="1" x14ac:dyDescent="0.25">
      <c r="A7545" s="2">
        <v>13</v>
      </c>
      <c r="B7545" s="2">
        <v>2023</v>
      </c>
      <c r="C7545" s="4" t="str">
        <f>INDEX(Index!$B$1:$B$500,MATCH($F7545,Index!$A$1:$A$500,0)
)</f>
        <v>CHI</v>
      </c>
      <c r="D7545" s="4">
        <v>0</v>
      </c>
      <c r="E7545" s="141">
        <f t="shared" si="117"/>
        <v>-0.15018000000000001</v>
      </c>
      <c r="F7545" s="3" t="s">
        <v>64</v>
      </c>
      <c r="G7545" s="3">
        <v>24</v>
      </c>
      <c r="H7545" s="125">
        <v>-0.15018000000000001</v>
      </c>
      <c r="I7545" s="3">
        <v>24</v>
      </c>
      <c r="J7545" s="3">
        <v>-0.13396</v>
      </c>
      <c r="K7545" s="3">
        <v>45024</v>
      </c>
      <c r="L7545" s="125">
        <v>-0.10054</v>
      </c>
      <c r="M7545" s="3">
        <v>25</v>
      </c>
      <c r="N7545" s="125">
        <v>2.9718000000000001E-2</v>
      </c>
      <c r="O7545" s="3">
        <v>20</v>
      </c>
      <c r="P7545" s="125">
        <v>-1.992E-2</v>
      </c>
      <c r="Q7545" s="3">
        <v>28</v>
      </c>
      <c r="R7545" s="3">
        <v>-8.5199999999999998E-2</v>
      </c>
      <c r="S7545" s="3">
        <v>3.5505000000000002E-2</v>
      </c>
      <c r="T7545" s="3">
        <v>-1.3259999999999999E-2</v>
      </c>
      <c r="U7545" s="3">
        <v>4.4513759999999998</v>
      </c>
      <c r="V7545" s="3">
        <v>25</v>
      </c>
      <c r="W7545" s="3">
        <v>-0.11360000000000001</v>
      </c>
      <c r="X7545" s="3">
        <v>23</v>
      </c>
      <c r="Y7545" s="3">
        <v>-3.8120000000000001E-2</v>
      </c>
      <c r="Z7545" s="3">
        <v>26</v>
      </c>
      <c r="AA7545" s="3">
        <v>-2.657E-2</v>
      </c>
      <c r="AB7545" s="3">
        <v>23</v>
      </c>
      <c r="AC7545" s="3">
        <v>9.5685000000000006E-2</v>
      </c>
      <c r="AD7545" s="3">
        <v>8</v>
      </c>
    </row>
    <row r="7546" spans="1:30" hidden="1" x14ac:dyDescent="0.25">
      <c r="A7546" s="2">
        <v>13</v>
      </c>
      <c r="B7546" s="2">
        <v>2023</v>
      </c>
      <c r="C7546" s="4" t="str">
        <f>INDEX(Index!$B$1:$B$500,MATCH($F7546,Index!$A$1:$A$500,0)
)</f>
        <v>ATL</v>
      </c>
      <c r="D7546" s="4">
        <v>0</v>
      </c>
      <c r="E7546" s="141">
        <f t="shared" si="117"/>
        <v>-0.15459999999999999</v>
      </c>
      <c r="F7546" s="3" t="s">
        <v>43</v>
      </c>
      <c r="G7546" s="3">
        <v>25</v>
      </c>
      <c r="H7546" s="125">
        <v>-0.15459999999999999</v>
      </c>
      <c r="I7546" s="3">
        <v>26</v>
      </c>
      <c r="J7546" s="3">
        <v>-0.10953</v>
      </c>
      <c r="K7546" s="3">
        <v>45083</v>
      </c>
      <c r="L7546" s="125">
        <v>-8.6400000000000005E-2</v>
      </c>
      <c r="M7546" s="3">
        <v>24</v>
      </c>
      <c r="N7546" s="125">
        <v>5.0809E-2</v>
      </c>
      <c r="O7546" s="3">
        <v>25</v>
      </c>
      <c r="P7546" s="125">
        <v>-1.7389999999999999E-2</v>
      </c>
      <c r="Q7546" s="3">
        <v>25</v>
      </c>
      <c r="R7546" s="3">
        <v>-8.5129999999999997E-2</v>
      </c>
      <c r="S7546" s="3">
        <v>2.1055999999999998E-2</v>
      </c>
      <c r="T7546" s="3">
        <v>-3.3400000000000001E-3</v>
      </c>
      <c r="U7546" s="3">
        <v>4.5241379999999998</v>
      </c>
      <c r="V7546" s="3">
        <v>24</v>
      </c>
      <c r="W7546" s="3">
        <v>-0.13971</v>
      </c>
      <c r="X7546" s="3">
        <v>25</v>
      </c>
      <c r="Y7546" s="3">
        <v>-7.0480000000000001E-2</v>
      </c>
      <c r="Z7546" s="3">
        <v>29</v>
      </c>
      <c r="AA7546" s="3">
        <v>-0.11806</v>
      </c>
      <c r="AB7546" s="3">
        <v>29</v>
      </c>
      <c r="AC7546" s="3">
        <v>8.7952000000000002E-2</v>
      </c>
      <c r="AD7546" s="3">
        <v>6</v>
      </c>
    </row>
    <row r="7547" spans="1:30" hidden="1" x14ac:dyDescent="0.25">
      <c r="A7547" s="2">
        <v>13</v>
      </c>
      <c r="B7547" s="2">
        <v>2023</v>
      </c>
      <c r="C7547" s="4" t="str">
        <f>INDEX(Index!$B$1:$B$500,MATCH($F7547,Index!$A$1:$A$500,0)
)</f>
        <v>NE</v>
      </c>
      <c r="D7547" s="4">
        <v>0</v>
      </c>
      <c r="E7547" s="141">
        <f t="shared" si="117"/>
        <v>-0.18912999999999999</v>
      </c>
      <c r="F7547" s="3" t="s">
        <v>17</v>
      </c>
      <c r="G7547" s="3">
        <v>26</v>
      </c>
      <c r="H7547" s="125">
        <v>-0.18912999999999999</v>
      </c>
      <c r="I7547" s="3">
        <v>25</v>
      </c>
      <c r="J7547" s="3">
        <v>-0.2339</v>
      </c>
      <c r="K7547" s="3">
        <v>44967</v>
      </c>
      <c r="L7547" s="125">
        <v>-0.15620999999999999</v>
      </c>
      <c r="M7547" s="3">
        <v>28</v>
      </c>
      <c r="N7547" s="125">
        <v>-1.4590000000000001E-2</v>
      </c>
      <c r="O7547" s="3">
        <v>11</v>
      </c>
      <c r="P7547" s="125">
        <v>-4.7509999999999997E-2</v>
      </c>
      <c r="Q7547" s="3">
        <v>31</v>
      </c>
      <c r="R7547" s="3">
        <v>-0.15317</v>
      </c>
      <c r="S7547" s="3">
        <v>3.5135E-2</v>
      </c>
      <c r="T7547" s="3">
        <v>-4.5600000000000002E-2</v>
      </c>
      <c r="U7547" s="3">
        <v>3.9968720000000002</v>
      </c>
      <c r="V7547" s="3">
        <v>29</v>
      </c>
      <c r="W7547" s="3">
        <v>-0.19625000000000001</v>
      </c>
      <c r="X7547" s="3">
        <v>27</v>
      </c>
      <c r="Y7547" s="3">
        <v>-7.6000000000000004E-4</v>
      </c>
      <c r="Z7547" s="3">
        <v>17</v>
      </c>
      <c r="AA7547" s="3">
        <v>4.3994999999999999E-2</v>
      </c>
      <c r="AB7547" s="3">
        <v>12</v>
      </c>
      <c r="AC7547" s="3">
        <v>0.16878000000000001</v>
      </c>
      <c r="AD7547" s="3">
        <v>27</v>
      </c>
    </row>
    <row r="7548" spans="1:30" hidden="1" x14ac:dyDescent="0.25">
      <c r="A7548" s="2">
        <v>13</v>
      </c>
      <c r="B7548" s="2">
        <v>2023</v>
      </c>
      <c r="C7548" s="4" t="str">
        <f>INDEX(Index!$B$1:$B$500,MATCH($F7548,Index!$A$1:$A$500,0)
)</f>
        <v>LV</v>
      </c>
      <c r="D7548" s="4">
        <v>0</v>
      </c>
      <c r="E7548" s="141">
        <f t="shared" si="117"/>
        <v>-0.19125</v>
      </c>
      <c r="F7548" s="3" t="s">
        <v>53</v>
      </c>
      <c r="G7548" s="3">
        <v>27</v>
      </c>
      <c r="H7548" s="125">
        <v>-0.19125</v>
      </c>
      <c r="I7548" s="3">
        <v>28</v>
      </c>
      <c r="J7548" s="3">
        <v>-0.17632999999999999</v>
      </c>
      <c r="K7548" s="3">
        <v>45053</v>
      </c>
      <c r="L7548" s="125">
        <v>-0.15994</v>
      </c>
      <c r="M7548" s="3">
        <v>29</v>
      </c>
      <c r="N7548" s="125">
        <v>3.6833999999999999E-2</v>
      </c>
      <c r="O7548" s="3">
        <v>23</v>
      </c>
      <c r="P7548" s="125">
        <v>5.5180000000000003E-3</v>
      </c>
      <c r="Q7548" s="3">
        <v>14</v>
      </c>
      <c r="R7548" s="3">
        <v>-0.15559999999999999</v>
      </c>
      <c r="S7548" s="3">
        <v>4.2383999999999998E-2</v>
      </c>
      <c r="T7548" s="3">
        <v>2.1651E-2</v>
      </c>
      <c r="U7548" s="3">
        <v>4.253965</v>
      </c>
      <c r="V7548" s="3">
        <v>27</v>
      </c>
      <c r="W7548" s="3">
        <v>-0.17493</v>
      </c>
      <c r="X7548" s="3">
        <v>26</v>
      </c>
      <c r="Y7548" s="3">
        <v>-2.0899999999999998E-3</v>
      </c>
      <c r="Z7548" s="3">
        <v>20</v>
      </c>
      <c r="AA7548" s="3">
        <v>4.4642000000000001E-2</v>
      </c>
      <c r="AB7548" s="3">
        <v>11</v>
      </c>
      <c r="AC7548" s="3">
        <v>6.9787000000000002E-2</v>
      </c>
      <c r="AD7548" s="3">
        <v>5</v>
      </c>
    </row>
    <row r="7549" spans="1:30" hidden="1" x14ac:dyDescent="0.25">
      <c r="A7549" s="2">
        <v>13</v>
      </c>
      <c r="B7549" s="2">
        <v>2023</v>
      </c>
      <c r="C7549" s="4" t="str">
        <f>INDEX(Index!$B$1:$B$500,MATCH($F7549,Index!$A$1:$A$500,0)
)</f>
        <v>NYJ</v>
      </c>
      <c r="D7549" s="4">
        <v>0</v>
      </c>
      <c r="E7549" s="141">
        <f t="shared" si="117"/>
        <v>-0.20585000000000001</v>
      </c>
      <c r="F7549" s="3" t="s">
        <v>9</v>
      </c>
      <c r="G7549" s="3">
        <v>28</v>
      </c>
      <c r="H7549" s="125">
        <v>-0.20585000000000001</v>
      </c>
      <c r="I7549" s="3">
        <v>27</v>
      </c>
      <c r="J7549" s="3">
        <v>-0.23349</v>
      </c>
      <c r="K7549" s="3">
        <v>45024</v>
      </c>
      <c r="L7549" s="125">
        <v>-0.35768</v>
      </c>
      <c r="M7549" s="3">
        <v>32</v>
      </c>
      <c r="N7549" s="125">
        <v>-0.12544</v>
      </c>
      <c r="O7549" s="3">
        <v>3</v>
      </c>
      <c r="P7549" s="125">
        <v>2.6388000000000002E-2</v>
      </c>
      <c r="Q7549" s="3">
        <v>6</v>
      </c>
      <c r="R7549" s="3">
        <v>-0.33811999999999998</v>
      </c>
      <c r="S7549" s="3">
        <v>-7.2400000000000006E-2</v>
      </c>
      <c r="T7549" s="3">
        <v>3.2226999999999999E-2</v>
      </c>
      <c r="U7549" s="3">
        <v>4.1859760000000001</v>
      </c>
      <c r="V7549" s="3">
        <v>28</v>
      </c>
      <c r="W7549" s="3">
        <v>-0.24972</v>
      </c>
      <c r="X7549" s="3">
        <v>29</v>
      </c>
      <c r="Y7549" s="3">
        <v>1.8488999999999998E-2</v>
      </c>
      <c r="Z7549" s="3">
        <v>10</v>
      </c>
      <c r="AA7549" s="3">
        <v>-1.157E-2</v>
      </c>
      <c r="AB7549" s="3">
        <v>19</v>
      </c>
      <c r="AC7549" s="3">
        <v>0.10083</v>
      </c>
      <c r="AD7549" s="3">
        <v>9</v>
      </c>
    </row>
    <row r="7550" spans="1:30" hidden="1" x14ac:dyDescent="0.25">
      <c r="A7550" s="2">
        <v>13</v>
      </c>
      <c r="B7550" s="2">
        <v>2023</v>
      </c>
      <c r="C7550" s="4" t="str">
        <f>INDEX(Index!$B$1:$B$500,MATCH($F7550,Index!$A$1:$A$500,0)
)</f>
        <v>ARI</v>
      </c>
      <c r="D7550" s="4">
        <v>0</v>
      </c>
      <c r="E7550" s="141">
        <f t="shared" si="117"/>
        <v>-0.23035</v>
      </c>
      <c r="F7550" s="3" t="s">
        <v>23</v>
      </c>
      <c r="G7550" s="3">
        <v>29</v>
      </c>
      <c r="H7550" s="125">
        <v>-0.23035</v>
      </c>
      <c r="I7550" s="3">
        <v>30</v>
      </c>
      <c r="J7550" s="3">
        <v>-0.254</v>
      </c>
      <c r="K7550" s="3">
        <v>44995</v>
      </c>
      <c r="L7550" s="125">
        <v>-0.10962</v>
      </c>
      <c r="M7550" s="3">
        <v>26</v>
      </c>
      <c r="N7550" s="125">
        <v>0.133774</v>
      </c>
      <c r="O7550" s="3">
        <v>30</v>
      </c>
      <c r="P7550" s="125">
        <v>1.3048000000000001E-2</v>
      </c>
      <c r="Q7550" s="3">
        <v>11</v>
      </c>
      <c r="R7550" s="3">
        <v>-0.11692</v>
      </c>
      <c r="S7550" s="3">
        <v>0.159446</v>
      </c>
      <c r="T7550" s="3">
        <v>2.2370999999999999E-2</v>
      </c>
      <c r="U7550" s="3">
        <v>3.5603069999999999</v>
      </c>
      <c r="V7550" s="3">
        <v>30</v>
      </c>
      <c r="W7550" s="3">
        <v>-0.23777999999999999</v>
      </c>
      <c r="X7550" s="3">
        <v>28</v>
      </c>
      <c r="Y7550" s="3">
        <v>3.7418E-2</v>
      </c>
      <c r="Z7550" s="3">
        <v>6</v>
      </c>
      <c r="AA7550" s="3">
        <v>9.7837999999999994E-2</v>
      </c>
      <c r="AB7550" s="3">
        <v>5</v>
      </c>
      <c r="AC7550" s="3">
        <v>0.205152</v>
      </c>
      <c r="AD7550" s="3">
        <v>30</v>
      </c>
    </row>
    <row r="7551" spans="1:30" hidden="1" x14ac:dyDescent="0.25">
      <c r="A7551" s="2">
        <v>13</v>
      </c>
      <c r="B7551" s="2">
        <v>2023</v>
      </c>
      <c r="C7551" s="4" t="str">
        <f>INDEX(Index!$B$1:$B$500,MATCH($F7551,Index!$A$1:$A$500,0)
)</f>
        <v>WAS</v>
      </c>
      <c r="D7551" s="4">
        <v>0</v>
      </c>
      <c r="E7551" s="141">
        <f t="shared" si="117"/>
        <v>-0.23408999999999999</v>
      </c>
      <c r="F7551" s="3" t="s">
        <v>26</v>
      </c>
      <c r="G7551" s="3">
        <v>30</v>
      </c>
      <c r="H7551" s="125">
        <v>-0.23408999999999999</v>
      </c>
      <c r="I7551" s="3">
        <v>29</v>
      </c>
      <c r="J7551" s="3">
        <v>-0.19216</v>
      </c>
      <c r="K7551" s="3">
        <v>45025</v>
      </c>
      <c r="L7551" s="125">
        <v>-8.2790000000000002E-2</v>
      </c>
      <c r="M7551" s="3">
        <v>23</v>
      </c>
      <c r="N7551" s="125">
        <v>0.15162900000000001</v>
      </c>
      <c r="O7551" s="3">
        <v>32</v>
      </c>
      <c r="P7551" s="125">
        <v>3.2600000000000001E-4</v>
      </c>
      <c r="Q7551" s="3">
        <v>17</v>
      </c>
      <c r="R7551" s="3">
        <v>-4.8500000000000001E-2</v>
      </c>
      <c r="S7551" s="3">
        <v>0.14791299999999999</v>
      </c>
      <c r="T7551" s="3">
        <v>4.2519999999999997E-3</v>
      </c>
      <c r="U7551" s="3">
        <v>4.3425180000000001</v>
      </c>
      <c r="V7551" s="3">
        <v>26</v>
      </c>
      <c r="W7551" s="3">
        <v>-0.25539000000000001</v>
      </c>
      <c r="X7551" s="3">
        <v>30</v>
      </c>
      <c r="Y7551" s="3">
        <v>-5.6309999999999999E-2</v>
      </c>
      <c r="Z7551" s="3">
        <v>28</v>
      </c>
      <c r="AA7551" s="3">
        <v>0.10437</v>
      </c>
      <c r="AB7551" s="3">
        <v>3</v>
      </c>
      <c r="AC7551" s="3">
        <v>0.112793</v>
      </c>
      <c r="AD7551" s="3">
        <v>12</v>
      </c>
    </row>
    <row r="7552" spans="1:30" hidden="1" x14ac:dyDescent="0.25">
      <c r="A7552" s="2">
        <v>13</v>
      </c>
      <c r="B7552" s="2">
        <v>2023</v>
      </c>
      <c r="C7552" s="4" t="str">
        <f>INDEX(Index!$B$1:$B$500,MATCH($F7552,Index!$A$1:$A$500,0)
)</f>
        <v>CAR</v>
      </c>
      <c r="D7552" s="4">
        <v>0</v>
      </c>
      <c r="E7552" s="141">
        <f t="shared" si="117"/>
        <v>-0.34732000000000002</v>
      </c>
      <c r="F7552" s="3" t="s">
        <v>51</v>
      </c>
      <c r="G7552" s="3">
        <v>31</v>
      </c>
      <c r="H7552" s="125">
        <v>-0.34732000000000002</v>
      </c>
      <c r="I7552" s="3">
        <v>31</v>
      </c>
      <c r="J7552" s="3">
        <v>-0.34098000000000001</v>
      </c>
      <c r="K7552" s="3">
        <v>44937</v>
      </c>
      <c r="L7552" s="125">
        <v>-0.27273999999999998</v>
      </c>
      <c r="M7552" s="3">
        <v>30</v>
      </c>
      <c r="N7552" s="125">
        <v>0.10116799999999999</v>
      </c>
      <c r="O7552" s="3">
        <v>29</v>
      </c>
      <c r="P7552" s="125">
        <v>2.6589999999999999E-2</v>
      </c>
      <c r="Q7552" s="3">
        <v>5</v>
      </c>
      <c r="R7552" s="3">
        <v>-0.25091000000000002</v>
      </c>
      <c r="S7552" s="3">
        <v>0.12554399999999999</v>
      </c>
      <c r="T7552" s="3">
        <v>3.5473999999999999E-2</v>
      </c>
      <c r="U7552" s="3">
        <v>0.131748</v>
      </c>
      <c r="V7552" s="3">
        <v>32</v>
      </c>
      <c r="W7552" s="3">
        <v>-0.34544000000000002</v>
      </c>
      <c r="X7552" s="3">
        <v>31</v>
      </c>
      <c r="Y7552" s="3">
        <v>1.5695000000000001E-2</v>
      </c>
      <c r="Z7552" s="3">
        <v>13</v>
      </c>
      <c r="AA7552" s="3">
        <v>-2.7529999999999999E-2</v>
      </c>
      <c r="AB7552" s="3">
        <v>24</v>
      </c>
      <c r="AC7552" s="3">
        <v>1.6532999999999999E-2</v>
      </c>
      <c r="AD7552" s="3">
        <v>1</v>
      </c>
    </row>
    <row r="7553" spans="1:30" hidden="1" x14ac:dyDescent="0.25">
      <c r="A7553" s="2">
        <v>13</v>
      </c>
      <c r="B7553" s="2">
        <v>2023</v>
      </c>
      <c r="C7553" s="4" t="str">
        <f>INDEX(Index!$B$1:$B$500,MATCH($F7553,Index!$A$1:$A$500,0)
)</f>
        <v>NYG</v>
      </c>
      <c r="D7553" s="4">
        <v>0</v>
      </c>
      <c r="E7553" s="141">
        <f t="shared" si="117"/>
        <v>-0.38547999999999999</v>
      </c>
      <c r="F7553" s="3" t="s">
        <v>15</v>
      </c>
      <c r="G7553" s="3">
        <v>32</v>
      </c>
      <c r="H7553" s="125">
        <v>-0.38547999999999999</v>
      </c>
      <c r="I7553" s="3">
        <v>32</v>
      </c>
      <c r="J7553" s="3">
        <v>-0.35654999999999998</v>
      </c>
      <c r="K7553" s="3">
        <v>45024</v>
      </c>
      <c r="L7553" s="125">
        <v>-0.31158999999999998</v>
      </c>
      <c r="M7553" s="3">
        <v>31</v>
      </c>
      <c r="N7553" s="125">
        <v>6.0884000000000001E-2</v>
      </c>
      <c r="O7553" s="3">
        <v>26</v>
      </c>
      <c r="P7553" s="125">
        <v>-1.3010000000000001E-2</v>
      </c>
      <c r="Q7553" s="3">
        <v>23</v>
      </c>
      <c r="R7553" s="3">
        <v>-0.28347</v>
      </c>
      <c r="S7553" s="3">
        <v>6.3478999999999994E-2</v>
      </c>
      <c r="T7553" s="3">
        <v>-9.5999999999999992E-3</v>
      </c>
      <c r="U7553" s="3">
        <v>2.3990360000000002</v>
      </c>
      <c r="V7553" s="3">
        <v>31</v>
      </c>
      <c r="W7553" s="3">
        <v>-0.35737999999999998</v>
      </c>
      <c r="X7553" s="3">
        <v>32</v>
      </c>
      <c r="Y7553" s="3">
        <v>-1.7700000000000001E-3</v>
      </c>
      <c r="Z7553" s="3">
        <v>19</v>
      </c>
      <c r="AA7553" s="3">
        <v>3.7294000000000001E-2</v>
      </c>
      <c r="AB7553" s="3">
        <v>14</v>
      </c>
      <c r="AC7553" s="3">
        <v>0.135295</v>
      </c>
      <c r="AD7553" s="3">
        <v>18</v>
      </c>
    </row>
    <row r="7554" spans="1:30" hidden="1" x14ac:dyDescent="0.25">
      <c r="A7554" s="2">
        <v>14</v>
      </c>
      <c r="B7554" s="2">
        <v>2023</v>
      </c>
      <c r="C7554" s="4" t="str">
        <f>INDEX(Index!$B$1:$B$500,MATCH($F7554,Index!$A$1:$A$500,0)
)</f>
        <v>SF</v>
      </c>
      <c r="D7554" s="4">
        <v>0</v>
      </c>
      <c r="E7554" s="141">
        <f t="shared" ref="E7554:E7617" si="118">IF(D7554=1,H7554/100,H7554)</f>
        <v>0.45260999400000002</v>
      </c>
      <c r="F7554" s="3" t="s">
        <v>1</v>
      </c>
      <c r="G7554" s="3">
        <v>1</v>
      </c>
      <c r="H7554" s="125">
        <v>0.45260999400000002</v>
      </c>
      <c r="I7554" s="3">
        <v>1</v>
      </c>
      <c r="J7554" s="3">
        <v>0.41919777699999999</v>
      </c>
      <c r="K7554" s="3">
        <v>45202</v>
      </c>
      <c r="L7554" s="125">
        <v>0.35315760299999999</v>
      </c>
      <c r="M7554" s="3">
        <v>1</v>
      </c>
      <c r="N7554" s="125">
        <v>-0.118452191</v>
      </c>
      <c r="O7554" s="3">
        <v>4</v>
      </c>
      <c r="P7554" s="125">
        <v>-1.8999800000000001E-2</v>
      </c>
      <c r="Q7554" s="3">
        <v>26</v>
      </c>
      <c r="R7554" s="3">
        <v>0.34752586200000002</v>
      </c>
      <c r="S7554" s="3">
        <v>-8.5973873000000006E-2</v>
      </c>
      <c r="T7554" s="3">
        <v>-1.4301957000000001E-2</v>
      </c>
      <c r="U7554" s="3">
        <v>11.3590272</v>
      </c>
      <c r="V7554" s="3">
        <v>1</v>
      </c>
      <c r="W7554" s="3">
        <v>0.47897824999999999</v>
      </c>
      <c r="X7554" s="3">
        <v>1</v>
      </c>
      <c r="Y7554" s="3">
        <v>-3.5584560000000002E-3</v>
      </c>
      <c r="Z7554" s="3">
        <v>19</v>
      </c>
      <c r="AA7554" s="3">
        <v>-1.8301897000000001E-2</v>
      </c>
      <c r="AB7554" s="3">
        <v>17</v>
      </c>
      <c r="AC7554" s="3">
        <v>0.137176718</v>
      </c>
      <c r="AD7554" s="3">
        <v>17</v>
      </c>
    </row>
    <row r="7555" spans="1:30" hidden="1" x14ac:dyDescent="0.25">
      <c r="A7555" s="2">
        <v>14</v>
      </c>
      <c r="B7555" s="2">
        <v>2023</v>
      </c>
      <c r="C7555" s="4" t="str">
        <f>INDEX(Index!$B$1:$B$500,MATCH($F7555,Index!$A$1:$A$500,0)
)</f>
        <v>BAL</v>
      </c>
      <c r="D7555" s="4">
        <v>0</v>
      </c>
      <c r="E7555" s="141">
        <f t="shared" si="118"/>
        <v>0.39910758200000002</v>
      </c>
      <c r="F7555" s="3" t="s">
        <v>18</v>
      </c>
      <c r="G7555" s="3">
        <v>2</v>
      </c>
      <c r="H7555" s="125">
        <v>0.39910758200000002</v>
      </c>
      <c r="I7555" s="3">
        <v>2</v>
      </c>
      <c r="J7555" s="3">
        <v>0.368937811</v>
      </c>
      <c r="K7555" s="3">
        <v>45202</v>
      </c>
      <c r="L7555" s="125">
        <v>0.17210936700000001</v>
      </c>
      <c r="M7555" s="3">
        <v>5</v>
      </c>
      <c r="N7555" s="125">
        <v>-0.19586569600000001</v>
      </c>
      <c r="O7555" s="3">
        <v>2</v>
      </c>
      <c r="P7555" s="125">
        <v>3.1132519000000001E-2</v>
      </c>
      <c r="Q7555" s="3">
        <v>5</v>
      </c>
      <c r="R7555" s="3">
        <v>0.18433111299999999</v>
      </c>
      <c r="S7555" s="3">
        <v>-0.15838967800000001</v>
      </c>
      <c r="T7555" s="3">
        <v>2.6217020000000001E-2</v>
      </c>
      <c r="U7555" s="3">
        <v>10.792968760000001</v>
      </c>
      <c r="V7555" s="3">
        <v>2</v>
      </c>
      <c r="W7555" s="3">
        <v>0.41318444799999998</v>
      </c>
      <c r="X7555" s="3">
        <v>2</v>
      </c>
      <c r="Y7555" s="3">
        <v>1.3294349999999999E-3</v>
      </c>
      <c r="Z7555" s="3">
        <v>17</v>
      </c>
      <c r="AA7555" s="3">
        <v>0.204889865</v>
      </c>
      <c r="AB7555" s="3">
        <v>1</v>
      </c>
      <c r="AC7555" s="3">
        <v>0.142099744</v>
      </c>
      <c r="AD7555" s="3">
        <v>19</v>
      </c>
    </row>
    <row r="7556" spans="1:30" hidden="1" x14ac:dyDescent="0.25">
      <c r="A7556" s="2">
        <v>14</v>
      </c>
      <c r="B7556" s="2">
        <v>2023</v>
      </c>
      <c r="C7556" s="4" t="str">
        <f>INDEX(Index!$B$1:$B$500,MATCH($F7556,Index!$A$1:$A$500,0)
)</f>
        <v>KC</v>
      </c>
      <c r="D7556" s="4">
        <v>0</v>
      </c>
      <c r="E7556" s="141">
        <f t="shared" si="118"/>
        <v>0.245074765</v>
      </c>
      <c r="F7556" s="3" t="s">
        <v>5</v>
      </c>
      <c r="G7556" s="3">
        <v>3</v>
      </c>
      <c r="H7556" s="125">
        <v>0.245074765</v>
      </c>
      <c r="I7556" s="3">
        <v>3</v>
      </c>
      <c r="J7556" s="3">
        <v>0.20123427899999999</v>
      </c>
      <c r="K7556" s="3">
        <v>45143</v>
      </c>
      <c r="L7556" s="125">
        <v>0.17373966499999999</v>
      </c>
      <c r="M7556" s="3">
        <v>4</v>
      </c>
      <c r="N7556" s="125">
        <v>-4.1055924000000001E-2</v>
      </c>
      <c r="O7556" s="3">
        <v>9</v>
      </c>
      <c r="P7556" s="125">
        <v>3.0279176000000001E-2</v>
      </c>
      <c r="Q7556" s="3">
        <v>6</v>
      </c>
      <c r="R7556" s="3">
        <v>0.166620296</v>
      </c>
      <c r="S7556" s="3">
        <v>-1.67603E-3</v>
      </c>
      <c r="T7556" s="3">
        <v>3.2937953999999998E-2</v>
      </c>
      <c r="U7556" s="3">
        <v>9.1067941969999993</v>
      </c>
      <c r="V7556" s="3">
        <v>4</v>
      </c>
      <c r="W7556" s="3">
        <v>0.217690788</v>
      </c>
      <c r="X7556" s="3">
        <v>5</v>
      </c>
      <c r="Y7556" s="3">
        <v>1.8381872E-2</v>
      </c>
      <c r="Z7556" s="3">
        <v>12</v>
      </c>
      <c r="AA7556" s="3">
        <v>-7.1926980000000001E-2</v>
      </c>
      <c r="AB7556" s="3">
        <v>26</v>
      </c>
      <c r="AC7556" s="3">
        <v>0.101021895</v>
      </c>
      <c r="AD7556" s="3">
        <v>8</v>
      </c>
    </row>
    <row r="7557" spans="1:30" hidden="1" x14ac:dyDescent="0.25">
      <c r="A7557" s="2">
        <v>14</v>
      </c>
      <c r="B7557" s="2">
        <v>2023</v>
      </c>
      <c r="C7557" s="4" t="str">
        <f>INDEX(Index!$B$1:$B$500,MATCH($F7557,Index!$A$1:$A$500,0)
)</f>
        <v>DAL</v>
      </c>
      <c r="D7557" s="4">
        <v>0</v>
      </c>
      <c r="E7557" s="141">
        <f t="shared" si="118"/>
        <v>0.244368533</v>
      </c>
      <c r="F7557" s="3" t="s">
        <v>3</v>
      </c>
      <c r="G7557" s="3">
        <v>4</v>
      </c>
      <c r="H7557" s="125">
        <v>0.244368533</v>
      </c>
      <c r="I7557" s="3">
        <v>5</v>
      </c>
      <c r="J7557" s="3">
        <v>0.35160807999999999</v>
      </c>
      <c r="K7557" s="3">
        <v>45202</v>
      </c>
      <c r="L7557" s="125">
        <v>0.123435248</v>
      </c>
      <c r="M7557" s="3">
        <v>6</v>
      </c>
      <c r="N7557" s="125">
        <v>-9.5398224000000004E-2</v>
      </c>
      <c r="O7557" s="3">
        <v>5</v>
      </c>
      <c r="P7557" s="125">
        <v>2.5535061000000001E-2</v>
      </c>
      <c r="Q7557" s="3">
        <v>8</v>
      </c>
      <c r="R7557" s="3">
        <v>0.16853922399999999</v>
      </c>
      <c r="S7557" s="3">
        <v>-0.14134381600000001</v>
      </c>
      <c r="T7557" s="3">
        <v>4.1725038999999998E-2</v>
      </c>
      <c r="U7557" s="3">
        <v>9.1508726409999994</v>
      </c>
      <c r="V7557" s="3">
        <v>3</v>
      </c>
      <c r="W7557" s="3">
        <v>0.27957286199999998</v>
      </c>
      <c r="X7557" s="3">
        <v>3</v>
      </c>
      <c r="Y7557" s="3">
        <v>-8.4599140000000003E-2</v>
      </c>
      <c r="Z7557" s="3">
        <v>30</v>
      </c>
      <c r="AA7557" s="3">
        <v>8.1939256000000002E-2</v>
      </c>
      <c r="AB7557" s="3">
        <v>8</v>
      </c>
      <c r="AC7557" s="3">
        <v>0.15830350100000001</v>
      </c>
      <c r="AD7557" s="3">
        <v>22</v>
      </c>
    </row>
    <row r="7558" spans="1:30" hidden="1" x14ac:dyDescent="0.25">
      <c r="A7558" s="2">
        <v>14</v>
      </c>
      <c r="B7558" s="2">
        <v>2023</v>
      </c>
      <c r="C7558" s="4" t="str">
        <f>INDEX(Index!$B$1:$B$500,MATCH($F7558,Index!$A$1:$A$500,0)
)</f>
        <v>MIA</v>
      </c>
      <c r="D7558" s="4">
        <v>0</v>
      </c>
      <c r="E7558" s="141">
        <f t="shared" si="118"/>
        <v>0.22492656799999999</v>
      </c>
      <c r="F7558" s="3" t="s">
        <v>4</v>
      </c>
      <c r="G7558" s="3">
        <v>5</v>
      </c>
      <c r="H7558" s="125">
        <v>0.22492656799999999</v>
      </c>
      <c r="I7558" s="3">
        <v>4</v>
      </c>
      <c r="J7558" s="3">
        <v>0.26458319800000002</v>
      </c>
      <c r="K7558" s="3">
        <v>45173</v>
      </c>
      <c r="L7558" s="125">
        <v>0.22500626300000001</v>
      </c>
      <c r="M7558" s="3">
        <v>2</v>
      </c>
      <c r="N7558" s="125">
        <v>-6.4970679999999999E-3</v>
      </c>
      <c r="O7558" s="3">
        <v>11</v>
      </c>
      <c r="P7558" s="125">
        <v>-6.5767639999999997E-3</v>
      </c>
      <c r="Q7558" s="3">
        <v>22</v>
      </c>
      <c r="R7558" s="3">
        <v>0.24311281300000001</v>
      </c>
      <c r="S7558" s="3">
        <v>-2.6165015999999999E-2</v>
      </c>
      <c r="T7558" s="3">
        <v>-4.6946319999999998E-3</v>
      </c>
      <c r="U7558" s="3">
        <v>8.8592918219999994</v>
      </c>
      <c r="V7558" s="3">
        <v>5</v>
      </c>
      <c r="W7558" s="3">
        <v>0.23154751700000001</v>
      </c>
      <c r="X7558" s="3">
        <v>4</v>
      </c>
      <c r="Y7558" s="3">
        <v>-8.5094502000000002E-2</v>
      </c>
      <c r="Z7558" s="3">
        <v>31</v>
      </c>
      <c r="AA7558" s="3">
        <v>0.18144559099999999</v>
      </c>
      <c r="AB7558" s="3">
        <v>2</v>
      </c>
      <c r="AC7558" s="3">
        <v>0.165606963</v>
      </c>
      <c r="AD7558" s="3">
        <v>24</v>
      </c>
    </row>
    <row r="7559" spans="1:30" hidden="1" x14ac:dyDescent="0.25">
      <c r="A7559" s="2">
        <v>14</v>
      </c>
      <c r="B7559" s="2">
        <v>2023</v>
      </c>
      <c r="C7559" s="4" t="str">
        <f>INDEX(Index!$B$1:$B$500,MATCH($F7559,Index!$A$1:$A$500,0)
)</f>
        <v>BUF</v>
      </c>
      <c r="D7559" s="4">
        <v>0</v>
      </c>
      <c r="E7559" s="141">
        <f t="shared" si="118"/>
        <v>0.204548851</v>
      </c>
      <c r="F7559" s="3" t="s">
        <v>0</v>
      </c>
      <c r="G7559" s="3">
        <v>6</v>
      </c>
      <c r="H7559" s="125">
        <v>0.204548851</v>
      </c>
      <c r="I7559" s="3">
        <v>6</v>
      </c>
      <c r="J7559" s="3">
        <v>0.20632537400000001</v>
      </c>
      <c r="K7559" s="3">
        <v>45113</v>
      </c>
      <c r="L7559" s="125">
        <v>0.217001098</v>
      </c>
      <c r="M7559" s="3">
        <v>3</v>
      </c>
      <c r="N7559" s="125">
        <v>5.955063E-3</v>
      </c>
      <c r="O7559" s="3">
        <v>15</v>
      </c>
      <c r="P7559" s="125">
        <v>-6.4971839999999996E-3</v>
      </c>
      <c r="Q7559" s="3">
        <v>21</v>
      </c>
      <c r="R7559" s="3">
        <v>0.20806328299999999</v>
      </c>
      <c r="S7559" s="3">
        <v>-1.5791901000000001E-2</v>
      </c>
      <c r="T7559" s="3">
        <v>-1.752981E-2</v>
      </c>
      <c r="U7559" s="3">
        <v>7.6634592499999998</v>
      </c>
      <c r="V7559" s="3">
        <v>8</v>
      </c>
      <c r="W7559" s="3">
        <v>0.18316017700000001</v>
      </c>
      <c r="X7559" s="3">
        <v>6</v>
      </c>
      <c r="Y7559" s="3">
        <v>-4.0839119E-2</v>
      </c>
      <c r="Z7559" s="3">
        <v>28</v>
      </c>
      <c r="AA7559" s="3">
        <v>8.2624626000000007E-2</v>
      </c>
      <c r="AB7559" s="3">
        <v>7</v>
      </c>
      <c r="AC7559" s="3">
        <v>0.194516305</v>
      </c>
      <c r="AD7559" s="3">
        <v>30</v>
      </c>
    </row>
    <row r="7560" spans="1:30" hidden="1" x14ac:dyDescent="0.25">
      <c r="A7560" s="2">
        <v>14</v>
      </c>
      <c r="B7560" s="2">
        <v>2023</v>
      </c>
      <c r="C7560" s="4" t="str">
        <f>INDEX(Index!$B$1:$B$500,MATCH($F7560,Index!$A$1:$A$500,0)
)</f>
        <v>DET</v>
      </c>
      <c r="D7560" s="4">
        <v>0</v>
      </c>
      <c r="E7560" s="141">
        <f t="shared" si="118"/>
        <v>0.115073075</v>
      </c>
      <c r="F7560" s="3" t="s">
        <v>21</v>
      </c>
      <c r="G7560" s="3">
        <v>7</v>
      </c>
      <c r="H7560" s="125">
        <v>0.115073075</v>
      </c>
      <c r="I7560" s="3">
        <v>7</v>
      </c>
      <c r="J7560" s="3">
        <v>0.133297785</v>
      </c>
      <c r="K7560" s="3">
        <v>45173</v>
      </c>
      <c r="L7560" s="125">
        <v>0.114356794</v>
      </c>
      <c r="M7560" s="3">
        <v>7</v>
      </c>
      <c r="N7560" s="125">
        <v>-4.13715E-3</v>
      </c>
      <c r="O7560" s="3">
        <v>12</v>
      </c>
      <c r="P7560" s="125">
        <v>-3.4208699999999999E-3</v>
      </c>
      <c r="Q7560" s="3">
        <v>17</v>
      </c>
      <c r="R7560" s="3">
        <v>0.12389866400000001</v>
      </c>
      <c r="S7560" s="3">
        <v>-2.0134749999999998E-3</v>
      </c>
      <c r="T7560" s="3">
        <v>7.3856449999999997E-3</v>
      </c>
      <c r="U7560" s="3">
        <v>7.601838484</v>
      </c>
      <c r="V7560" s="3">
        <v>9</v>
      </c>
      <c r="W7560" s="3">
        <v>7.6510942999999998E-2</v>
      </c>
      <c r="X7560" s="3">
        <v>8</v>
      </c>
      <c r="Y7560" s="3">
        <v>-3.6496935000000001E-2</v>
      </c>
      <c r="Z7560" s="3">
        <v>27</v>
      </c>
      <c r="AA7560" s="3">
        <v>5.2789945999999997E-2</v>
      </c>
      <c r="AB7560" s="3">
        <v>12</v>
      </c>
      <c r="AC7560" s="3">
        <v>0.19205566900000001</v>
      </c>
      <c r="AD7560" s="3">
        <v>29</v>
      </c>
    </row>
    <row r="7561" spans="1:30" hidden="1" x14ac:dyDescent="0.25">
      <c r="A7561" s="2">
        <v>14</v>
      </c>
      <c r="B7561" s="2">
        <v>2023</v>
      </c>
      <c r="C7561" s="4" t="str">
        <f>INDEX(Index!$B$1:$B$500,MATCH($F7561,Index!$A$1:$A$500,0)
)</f>
        <v>PHI</v>
      </c>
      <c r="D7561" s="4">
        <v>0</v>
      </c>
      <c r="E7561" s="141">
        <f t="shared" si="118"/>
        <v>0.110285704</v>
      </c>
      <c r="F7561" s="3" t="s">
        <v>7</v>
      </c>
      <c r="G7561" s="3">
        <v>8</v>
      </c>
      <c r="H7561" s="125">
        <v>0.110285704</v>
      </c>
      <c r="I7561" s="3">
        <v>8</v>
      </c>
      <c r="J7561" s="3">
        <v>1.5021240000000001E-3</v>
      </c>
      <c r="K7561" s="3">
        <v>45202</v>
      </c>
      <c r="L7561" s="125">
        <v>0.107954996</v>
      </c>
      <c r="M7561" s="3">
        <v>8</v>
      </c>
      <c r="N7561" s="125">
        <v>3.5447409999999999E-2</v>
      </c>
      <c r="O7561" s="3">
        <v>20</v>
      </c>
      <c r="P7561" s="125">
        <v>3.7778117999999999E-2</v>
      </c>
      <c r="Q7561" s="3">
        <v>2</v>
      </c>
      <c r="R7561" s="3">
        <v>7.7074414999999993E-2</v>
      </c>
      <c r="S7561" s="3">
        <v>0.11125062500000001</v>
      </c>
      <c r="T7561" s="3">
        <v>3.5678333999999999E-2</v>
      </c>
      <c r="U7561" s="3">
        <v>8.5293090019999998</v>
      </c>
      <c r="V7561" s="3">
        <v>6</v>
      </c>
      <c r="W7561" s="3">
        <v>9.2133056000000005E-2</v>
      </c>
      <c r="X7561" s="3">
        <v>7</v>
      </c>
      <c r="Y7561" s="3">
        <v>6.2463683999999998E-2</v>
      </c>
      <c r="Z7561" s="3">
        <v>4</v>
      </c>
      <c r="AA7561" s="3">
        <v>-0.22289226400000001</v>
      </c>
      <c r="AB7561" s="3">
        <v>32</v>
      </c>
      <c r="AC7561" s="3">
        <v>8.1499911999999994E-2</v>
      </c>
      <c r="AD7561" s="3">
        <v>6</v>
      </c>
    </row>
    <row r="7562" spans="1:30" hidden="1" x14ac:dyDescent="0.25">
      <c r="A7562" s="2">
        <v>14</v>
      </c>
      <c r="B7562" s="2">
        <v>2023</v>
      </c>
      <c r="C7562" s="4" t="str">
        <f>INDEX(Index!$B$1:$B$500,MATCH($F7562,Index!$A$1:$A$500,0)
)</f>
        <v>CLE</v>
      </c>
      <c r="D7562" s="4">
        <v>0</v>
      </c>
      <c r="E7562" s="141">
        <f t="shared" si="118"/>
        <v>9.4823704999999994E-2</v>
      </c>
      <c r="F7562" s="3" t="s">
        <v>10</v>
      </c>
      <c r="G7562" s="3">
        <v>9</v>
      </c>
      <c r="H7562" s="125">
        <v>9.4823704999999994E-2</v>
      </c>
      <c r="I7562" s="3">
        <v>12</v>
      </c>
      <c r="J7562" s="3">
        <v>-5.3217739999999996E-3</v>
      </c>
      <c r="K7562" s="3">
        <v>45143</v>
      </c>
      <c r="L7562" s="125">
        <v>-0.128925709</v>
      </c>
      <c r="M7562" s="3">
        <v>28</v>
      </c>
      <c r="N7562" s="125">
        <v>-0.209145364</v>
      </c>
      <c r="O7562" s="3">
        <v>1</v>
      </c>
      <c r="P7562" s="125">
        <v>1.460405E-2</v>
      </c>
      <c r="Q7562" s="3">
        <v>10</v>
      </c>
      <c r="R7562" s="3">
        <v>-0.156029008</v>
      </c>
      <c r="S7562" s="3">
        <v>-0.138608438</v>
      </c>
      <c r="T7562" s="3">
        <v>1.2098796E-2</v>
      </c>
      <c r="U7562" s="3">
        <v>7.3227690020000002</v>
      </c>
      <c r="V7562" s="3">
        <v>11</v>
      </c>
      <c r="W7562" s="3">
        <v>6.9237747000000002E-2</v>
      </c>
      <c r="X7562" s="3">
        <v>10</v>
      </c>
      <c r="Y7562" s="3">
        <v>7.8739189000000001E-2</v>
      </c>
      <c r="Z7562" s="3">
        <v>2</v>
      </c>
      <c r="AA7562" s="3">
        <v>-5.0257679E-2</v>
      </c>
      <c r="AB7562" s="3">
        <v>24</v>
      </c>
      <c r="AC7562" s="3">
        <v>0.183897858</v>
      </c>
      <c r="AD7562" s="3">
        <v>27</v>
      </c>
    </row>
    <row r="7563" spans="1:30" hidden="1" x14ac:dyDescent="0.25">
      <c r="A7563" s="2">
        <v>14</v>
      </c>
      <c r="B7563" s="2">
        <v>2023</v>
      </c>
      <c r="C7563" s="4" t="str">
        <f>INDEX(Index!$B$1:$B$500,MATCH($F7563,Index!$A$1:$A$500,0)
)</f>
        <v>JAX</v>
      </c>
      <c r="D7563" s="4">
        <v>0</v>
      </c>
      <c r="E7563" s="141">
        <f t="shared" si="118"/>
        <v>8.4334244000000003E-2</v>
      </c>
      <c r="F7563" s="3" t="s">
        <v>56</v>
      </c>
      <c r="G7563" s="3">
        <v>10</v>
      </c>
      <c r="H7563" s="125">
        <v>8.4334244000000003E-2</v>
      </c>
      <c r="I7563" s="3">
        <v>9</v>
      </c>
      <c r="J7563" s="3">
        <v>-1.4287136000000001E-2</v>
      </c>
      <c r="K7563" s="3">
        <v>45143</v>
      </c>
      <c r="L7563" s="125">
        <v>8.6247549999999996E-3</v>
      </c>
      <c r="M7563" s="3">
        <v>16</v>
      </c>
      <c r="N7563" s="125">
        <v>-5.2934728E-2</v>
      </c>
      <c r="O7563" s="3">
        <v>8</v>
      </c>
      <c r="P7563" s="125">
        <v>2.2774760000000002E-2</v>
      </c>
      <c r="Q7563" s="3">
        <v>9</v>
      </c>
      <c r="R7563" s="3">
        <v>-2.4669772E-2</v>
      </c>
      <c r="S7563" s="3">
        <v>2.2478344000000001E-2</v>
      </c>
      <c r="T7563" s="3">
        <v>3.2860980999999997E-2</v>
      </c>
      <c r="U7563" s="3">
        <v>7.4872600179999997</v>
      </c>
      <c r="V7563" s="3">
        <v>10</v>
      </c>
      <c r="W7563" s="3">
        <v>7.1106685000000003E-2</v>
      </c>
      <c r="X7563" s="3">
        <v>9</v>
      </c>
      <c r="Y7563" s="3">
        <v>5.2998694999999998E-2</v>
      </c>
      <c r="Z7563" s="3">
        <v>5</v>
      </c>
      <c r="AA7563" s="3">
        <v>-4.1986444999999997E-2</v>
      </c>
      <c r="AB7563" s="3">
        <v>19</v>
      </c>
      <c r="AC7563" s="3">
        <v>0.151915252</v>
      </c>
      <c r="AD7563" s="3">
        <v>21</v>
      </c>
    </row>
    <row r="7564" spans="1:30" hidden="1" x14ac:dyDescent="0.25">
      <c r="A7564" s="2">
        <v>14</v>
      </c>
      <c r="B7564" s="2">
        <v>2023</v>
      </c>
      <c r="C7564" s="4" t="str">
        <f>INDEX(Index!$B$1:$B$500,MATCH($F7564,Index!$A$1:$A$500,0)
)</f>
        <v>PIT</v>
      </c>
      <c r="D7564" s="4">
        <v>0</v>
      </c>
      <c r="E7564" s="141">
        <f t="shared" si="118"/>
        <v>5.7688655999999998E-2</v>
      </c>
      <c r="F7564" s="3" t="s">
        <v>32</v>
      </c>
      <c r="G7564" s="3">
        <v>11</v>
      </c>
      <c r="H7564" s="125">
        <v>5.7688655999999998E-2</v>
      </c>
      <c r="I7564" s="3">
        <v>10</v>
      </c>
      <c r="J7564" s="3">
        <v>2.9864903000000002E-2</v>
      </c>
      <c r="K7564" s="3">
        <v>45113</v>
      </c>
      <c r="L7564" s="125">
        <v>-4.6874719999999998E-3</v>
      </c>
      <c r="M7564" s="3">
        <v>17</v>
      </c>
      <c r="N7564" s="125">
        <v>-6.8731379999999995E-2</v>
      </c>
      <c r="O7564" s="3">
        <v>7</v>
      </c>
      <c r="P7564" s="125">
        <v>-6.3552529999999999E-3</v>
      </c>
      <c r="Q7564" s="3">
        <v>20</v>
      </c>
      <c r="R7564" s="3">
        <v>-1.4725345000000001E-2</v>
      </c>
      <c r="S7564" s="3">
        <v>-5.6671482000000002E-2</v>
      </c>
      <c r="T7564" s="3">
        <v>-1.2081233E-2</v>
      </c>
      <c r="U7564" s="3">
        <v>7.6974923899999999</v>
      </c>
      <c r="V7564" s="3">
        <v>7</v>
      </c>
      <c r="W7564" s="3">
        <v>6.7264556000000003E-2</v>
      </c>
      <c r="X7564" s="3">
        <v>11</v>
      </c>
      <c r="Y7564" s="3">
        <v>3.2100564999999998E-2</v>
      </c>
      <c r="Z7564" s="3">
        <v>9</v>
      </c>
      <c r="AA7564" s="3">
        <v>9.4810281999999996E-2</v>
      </c>
      <c r="AB7564" s="3">
        <v>6</v>
      </c>
      <c r="AC7564" s="3">
        <v>0.14485884099999999</v>
      </c>
      <c r="AD7564" s="3">
        <v>20</v>
      </c>
    </row>
    <row r="7565" spans="1:30" hidden="1" x14ac:dyDescent="0.25">
      <c r="A7565" s="2">
        <v>14</v>
      </c>
      <c r="B7565" s="2">
        <v>2023</v>
      </c>
      <c r="C7565" s="4" t="str">
        <f>INDEX(Index!$B$1:$B$500,MATCH($F7565,Index!$A$1:$A$500,0)
)</f>
        <v>CIN</v>
      </c>
      <c r="D7565" s="4">
        <v>0</v>
      </c>
      <c r="E7565" s="141">
        <f t="shared" si="118"/>
        <v>2.7732329999999999E-2</v>
      </c>
      <c r="F7565" s="3" t="s">
        <v>24</v>
      </c>
      <c r="G7565" s="3">
        <v>12</v>
      </c>
      <c r="H7565" s="125">
        <v>2.7732329999999999E-2</v>
      </c>
      <c r="I7565" s="3">
        <v>14</v>
      </c>
      <c r="J7565" s="3">
        <v>-8.4647297999999996E-2</v>
      </c>
      <c r="K7565" s="3">
        <v>45113</v>
      </c>
      <c r="L7565" s="125">
        <v>5.4653544999999998E-2</v>
      </c>
      <c r="M7565" s="3">
        <v>11</v>
      </c>
      <c r="N7565" s="125">
        <v>5.6129272000000001E-2</v>
      </c>
      <c r="O7565" s="3">
        <v>25</v>
      </c>
      <c r="P7565" s="125">
        <v>2.9208056E-2</v>
      </c>
      <c r="Q7565" s="3">
        <v>7</v>
      </c>
      <c r="R7565" s="3">
        <v>4.3976155000000003E-2</v>
      </c>
      <c r="S7565" s="3">
        <v>0.15508641300000001</v>
      </c>
      <c r="T7565" s="3">
        <v>2.6462959000000001E-2</v>
      </c>
      <c r="U7565" s="3">
        <v>6.9109558399999997</v>
      </c>
      <c r="V7565" s="3">
        <v>12</v>
      </c>
      <c r="W7565" s="3">
        <v>4.8642522000000001E-2</v>
      </c>
      <c r="X7565" s="3">
        <v>12</v>
      </c>
      <c r="Y7565" s="3">
        <v>9.8189370999999998E-2</v>
      </c>
      <c r="Z7565" s="3">
        <v>1</v>
      </c>
      <c r="AA7565" s="3">
        <v>9.9521581999999997E-2</v>
      </c>
      <c r="AB7565" s="3">
        <v>5</v>
      </c>
      <c r="AC7565" s="3">
        <v>0.19975268199999999</v>
      </c>
      <c r="AD7565" s="3">
        <v>31</v>
      </c>
    </row>
    <row r="7566" spans="1:30" hidden="1" x14ac:dyDescent="0.25">
      <c r="A7566" s="2">
        <v>14</v>
      </c>
      <c r="B7566" s="2">
        <v>2023</v>
      </c>
      <c r="C7566" s="4" t="str">
        <f>INDEX(Index!$B$1:$B$500,MATCH($F7566,Index!$A$1:$A$500,0)
)</f>
        <v>LAC</v>
      </c>
      <c r="D7566" s="4">
        <v>0</v>
      </c>
      <c r="E7566" s="141">
        <f t="shared" si="118"/>
        <v>1.5167646E-2</v>
      </c>
      <c r="F7566" s="3" t="s">
        <v>28</v>
      </c>
      <c r="G7566" s="3">
        <v>13</v>
      </c>
      <c r="H7566" s="125">
        <v>1.5167646E-2</v>
      </c>
      <c r="I7566" s="3">
        <v>13</v>
      </c>
      <c r="J7566" s="3">
        <v>-2.0209632000000002E-2</v>
      </c>
      <c r="K7566" s="3">
        <v>45054</v>
      </c>
      <c r="L7566" s="125">
        <v>4.2319508999999998E-2</v>
      </c>
      <c r="M7566" s="3">
        <v>13</v>
      </c>
      <c r="N7566" s="125">
        <v>6.8123213000000002E-2</v>
      </c>
      <c r="O7566" s="3">
        <v>27</v>
      </c>
      <c r="P7566" s="125">
        <v>4.0971349999999997E-2</v>
      </c>
      <c r="Q7566" s="3">
        <v>1</v>
      </c>
      <c r="R7566" s="3">
        <v>1.5276993000000001E-2</v>
      </c>
      <c r="S7566" s="3">
        <v>7.8930797999999996E-2</v>
      </c>
      <c r="T7566" s="3">
        <v>4.3444173000000003E-2</v>
      </c>
      <c r="U7566" s="3">
        <v>6.8593053189999997</v>
      </c>
      <c r="V7566" s="3">
        <v>13</v>
      </c>
      <c r="W7566" s="3">
        <v>7.8722080000000003E-3</v>
      </c>
      <c r="X7566" s="3">
        <v>14</v>
      </c>
      <c r="Y7566" s="3">
        <v>3.6622439999999999E-2</v>
      </c>
      <c r="Z7566" s="3">
        <v>8</v>
      </c>
      <c r="AA7566" s="3">
        <v>5.9693203E-2</v>
      </c>
      <c r="AB7566" s="3">
        <v>10</v>
      </c>
      <c r="AC7566" s="3">
        <v>6.7486089999999999E-2</v>
      </c>
      <c r="AD7566" s="3">
        <v>4</v>
      </c>
    </row>
    <row r="7567" spans="1:30" hidden="1" x14ac:dyDescent="0.25">
      <c r="A7567" s="2">
        <v>14</v>
      </c>
      <c r="B7567" s="2">
        <v>2023</v>
      </c>
      <c r="C7567" s="4" t="str">
        <f>INDEX(Index!$B$1:$B$500,MATCH($F7567,Index!$A$1:$A$500,0)
)</f>
        <v>HOU</v>
      </c>
      <c r="D7567" s="4">
        <v>0</v>
      </c>
      <c r="E7567" s="141">
        <f t="shared" si="118"/>
        <v>4.6936479999999999E-3</v>
      </c>
      <c r="F7567" s="3" t="s">
        <v>49</v>
      </c>
      <c r="G7567" s="3">
        <v>14</v>
      </c>
      <c r="H7567" s="125">
        <v>4.6936479999999999E-3</v>
      </c>
      <c r="I7567" s="3">
        <v>11</v>
      </c>
      <c r="J7567" s="3">
        <v>2.398407E-2</v>
      </c>
      <c r="K7567" s="3">
        <v>45113</v>
      </c>
      <c r="L7567" s="125">
        <v>4.4879503000000001E-2</v>
      </c>
      <c r="M7567" s="3">
        <v>12</v>
      </c>
      <c r="N7567" s="125">
        <v>4.0906380999999999E-2</v>
      </c>
      <c r="O7567" s="3">
        <v>21</v>
      </c>
      <c r="P7567" s="125">
        <v>7.2052699999999999E-4</v>
      </c>
      <c r="Q7567" s="3">
        <v>15</v>
      </c>
      <c r="R7567" s="3">
        <v>3.9991165000000002E-2</v>
      </c>
      <c r="S7567" s="3">
        <v>3.0250448999999999E-2</v>
      </c>
      <c r="T7567" s="3">
        <v>1.4243354E-2</v>
      </c>
      <c r="U7567" s="3">
        <v>6.1390739229999998</v>
      </c>
      <c r="V7567" s="3">
        <v>16</v>
      </c>
      <c r="W7567" s="3">
        <v>4.3795429999999996E-3</v>
      </c>
      <c r="X7567" s="3">
        <v>15</v>
      </c>
      <c r="Y7567" s="3">
        <v>-3.2991522000000002E-2</v>
      </c>
      <c r="Z7567" s="3">
        <v>24</v>
      </c>
      <c r="AA7567" s="3">
        <v>-4.5196476999999999E-2</v>
      </c>
      <c r="AB7567" s="3">
        <v>21</v>
      </c>
      <c r="AC7567" s="3">
        <v>0.186558371</v>
      </c>
      <c r="AD7567" s="3">
        <v>28</v>
      </c>
    </row>
    <row r="7568" spans="1:30" hidden="1" x14ac:dyDescent="0.25">
      <c r="A7568" s="2">
        <v>14</v>
      </c>
      <c r="B7568" s="2">
        <v>2023</v>
      </c>
      <c r="C7568" s="4" t="str">
        <f>INDEX(Index!$B$1:$B$500,MATCH($F7568,Index!$A$1:$A$500,0)
)</f>
        <v>MIN</v>
      </c>
      <c r="D7568" s="4">
        <v>0</v>
      </c>
      <c r="E7568" s="141">
        <f t="shared" si="118"/>
        <v>4.9920100000000001E-4</v>
      </c>
      <c r="F7568" s="3" t="s">
        <v>46</v>
      </c>
      <c r="G7568" s="3">
        <v>15</v>
      </c>
      <c r="H7568" s="125">
        <v>4.9920100000000001E-4</v>
      </c>
      <c r="I7568" s="3">
        <v>15</v>
      </c>
      <c r="J7568" s="3">
        <v>-3.5751685999999998E-2</v>
      </c>
      <c r="K7568" s="3">
        <v>45113</v>
      </c>
      <c r="L7568" s="125">
        <v>-5.2483628999999997E-2</v>
      </c>
      <c r="M7568" s="3">
        <v>20</v>
      </c>
      <c r="N7568" s="125">
        <v>-9.3333278000000006E-2</v>
      </c>
      <c r="O7568" s="3">
        <v>6</v>
      </c>
      <c r="P7568" s="125">
        <v>-4.0350448999999997E-2</v>
      </c>
      <c r="Q7568" s="3">
        <v>30</v>
      </c>
      <c r="R7568" s="3">
        <v>-6.4212490999999997E-2</v>
      </c>
      <c r="S7568" s="3">
        <v>-5.5279346E-2</v>
      </c>
      <c r="T7568" s="3">
        <v>-2.6818541000000001E-2</v>
      </c>
      <c r="U7568" s="3">
        <v>5.7374612359999997</v>
      </c>
      <c r="V7568" s="3">
        <v>20</v>
      </c>
      <c r="W7568" s="3">
        <v>3.5678950000000002E-3</v>
      </c>
      <c r="X7568" s="3">
        <v>16</v>
      </c>
      <c r="Y7568" s="3">
        <v>-2.3144138000000002E-2</v>
      </c>
      <c r="Z7568" s="3">
        <v>22</v>
      </c>
      <c r="AA7568" s="3">
        <v>5.5130541999999998E-2</v>
      </c>
      <c r="AB7568" s="3">
        <v>11</v>
      </c>
      <c r="AC7568" s="3">
        <v>5.7978066000000002E-2</v>
      </c>
      <c r="AD7568" s="3">
        <v>2</v>
      </c>
    </row>
    <row r="7569" spans="1:30" hidden="1" x14ac:dyDescent="0.25">
      <c r="A7569" s="2">
        <v>14</v>
      </c>
      <c r="B7569" s="2">
        <v>2023</v>
      </c>
      <c r="C7569" s="4" t="str">
        <f>INDEX(Index!$B$1:$B$500,MATCH($F7569,Index!$A$1:$A$500,0)
)</f>
        <v>SEA</v>
      </c>
      <c r="D7569" s="4">
        <v>0</v>
      </c>
      <c r="E7569" s="141">
        <f t="shared" si="118"/>
        <v>-6.6490819999999997E-3</v>
      </c>
      <c r="F7569" s="3" t="s">
        <v>30</v>
      </c>
      <c r="G7569" s="3">
        <v>16</v>
      </c>
      <c r="H7569" s="125">
        <v>-6.6490819999999997E-3</v>
      </c>
      <c r="I7569" s="3">
        <v>18</v>
      </c>
      <c r="J7569" s="3">
        <v>-4.6296983999999999E-2</v>
      </c>
      <c r="K7569" s="3">
        <v>45084</v>
      </c>
      <c r="L7569" s="125">
        <v>3.6802733999999997E-2</v>
      </c>
      <c r="M7569" s="3">
        <v>14</v>
      </c>
      <c r="N7569" s="125">
        <v>5.7332568E-2</v>
      </c>
      <c r="O7569" s="3">
        <v>26</v>
      </c>
      <c r="P7569" s="125">
        <v>1.3880751E-2</v>
      </c>
      <c r="Q7569" s="3">
        <v>11</v>
      </c>
      <c r="R7569" s="3">
        <v>2.6329647000000001E-2</v>
      </c>
      <c r="S7569" s="3">
        <v>8.2957903E-2</v>
      </c>
      <c r="T7569" s="3">
        <v>1.0331272000000001E-2</v>
      </c>
      <c r="U7569" s="3">
        <v>6.5827060189999997</v>
      </c>
      <c r="V7569" s="3">
        <v>14</v>
      </c>
      <c r="W7569" s="3">
        <v>-1.6131601999999998E-2</v>
      </c>
      <c r="X7569" s="3">
        <v>17</v>
      </c>
      <c r="Y7569" s="3">
        <v>4.4894996E-2</v>
      </c>
      <c r="Z7569" s="3">
        <v>6</v>
      </c>
      <c r="AA7569" s="3">
        <v>-4.5166592999999998E-2</v>
      </c>
      <c r="AB7569" s="3">
        <v>20</v>
      </c>
      <c r="AC7569" s="3">
        <v>6.6598839000000007E-2</v>
      </c>
      <c r="AD7569" s="3">
        <v>3</v>
      </c>
    </row>
    <row r="7570" spans="1:30" hidden="1" x14ac:dyDescent="0.25">
      <c r="A7570" s="2">
        <v>14</v>
      </c>
      <c r="B7570" s="2">
        <v>2023</v>
      </c>
      <c r="C7570" s="4" t="str">
        <f>INDEX(Index!$B$1:$B$500,MATCH($F7570,Index!$A$1:$A$500,0)
)</f>
        <v>LAR</v>
      </c>
      <c r="D7570" s="4">
        <v>0</v>
      </c>
      <c r="E7570" s="141">
        <f t="shared" si="118"/>
        <v>-2.4212923000000001E-2</v>
      </c>
      <c r="F7570" s="3" t="s">
        <v>41</v>
      </c>
      <c r="G7570" s="3">
        <v>17</v>
      </c>
      <c r="H7570" s="125">
        <v>-2.4212923000000001E-2</v>
      </c>
      <c r="I7570" s="3">
        <v>19</v>
      </c>
      <c r="J7570" s="3">
        <v>-6.1821965999999999E-2</v>
      </c>
      <c r="K7570" s="3">
        <v>45084</v>
      </c>
      <c r="L7570" s="125">
        <v>0.105308677</v>
      </c>
      <c r="M7570" s="3">
        <v>9</v>
      </c>
      <c r="N7570" s="125">
        <v>4.6773817000000002E-2</v>
      </c>
      <c r="O7570" s="3">
        <v>23</v>
      </c>
      <c r="P7570" s="125">
        <v>-8.2747784000000005E-2</v>
      </c>
      <c r="Q7570" s="3">
        <v>32</v>
      </c>
      <c r="R7570" s="3">
        <v>9.8244806000000004E-2</v>
      </c>
      <c r="S7570" s="3">
        <v>8.5159489000000005E-2</v>
      </c>
      <c r="T7570" s="3">
        <v>-7.4907284000000005E-2</v>
      </c>
      <c r="U7570" s="3">
        <v>5.9011962489999998</v>
      </c>
      <c r="V7570" s="3">
        <v>18</v>
      </c>
      <c r="W7570" s="3">
        <v>-3.9629368999999998E-2</v>
      </c>
      <c r="X7570" s="3">
        <v>19</v>
      </c>
      <c r="Y7570" s="3">
        <v>6.403006E-2</v>
      </c>
      <c r="Z7570" s="3">
        <v>3</v>
      </c>
      <c r="AA7570" s="3">
        <v>-3.4122466999999997E-2</v>
      </c>
      <c r="AB7570" s="3">
        <v>18</v>
      </c>
      <c r="AC7570" s="3">
        <v>0.12263007400000001</v>
      </c>
      <c r="AD7570" s="3">
        <v>12</v>
      </c>
    </row>
    <row r="7571" spans="1:30" hidden="1" x14ac:dyDescent="0.25">
      <c r="A7571" s="2">
        <v>14</v>
      </c>
      <c r="B7571" s="2">
        <v>2023</v>
      </c>
      <c r="C7571" s="4" t="str">
        <f>INDEX(Index!$B$1:$B$500,MATCH($F7571,Index!$A$1:$A$500,0)
)</f>
        <v>DEN</v>
      </c>
      <c r="D7571" s="4">
        <v>0</v>
      </c>
      <c r="E7571" s="141">
        <f t="shared" si="118"/>
        <v>-3.4207148999999999E-2</v>
      </c>
      <c r="F7571" s="3" t="s">
        <v>39</v>
      </c>
      <c r="G7571" s="3">
        <v>18</v>
      </c>
      <c r="H7571" s="125">
        <v>-3.4207148999999999E-2</v>
      </c>
      <c r="I7571" s="3">
        <v>22</v>
      </c>
      <c r="J7571" s="3">
        <v>-4.7829757000000001E-2</v>
      </c>
      <c r="K7571" s="3">
        <v>45113</v>
      </c>
      <c r="L7571" s="125">
        <v>2.2492577999999999E-2</v>
      </c>
      <c r="M7571" s="3">
        <v>15</v>
      </c>
      <c r="N7571" s="125">
        <v>8.9972539000000004E-2</v>
      </c>
      <c r="O7571" s="3">
        <v>30</v>
      </c>
      <c r="P7571" s="125">
        <v>3.3272811999999999E-2</v>
      </c>
      <c r="Q7571" s="3">
        <v>4</v>
      </c>
      <c r="R7571" s="3">
        <v>5.41597E-4</v>
      </c>
      <c r="S7571" s="3">
        <v>0.10383616399999999</v>
      </c>
      <c r="T7571" s="3">
        <v>5.5464808999999997E-2</v>
      </c>
      <c r="U7571" s="3">
        <v>5.6915741750000004</v>
      </c>
      <c r="V7571" s="3">
        <v>21</v>
      </c>
      <c r="W7571" s="3">
        <v>4.6152867E-2</v>
      </c>
      <c r="X7571" s="3">
        <v>13</v>
      </c>
      <c r="Y7571" s="3">
        <v>2.8504694000000001E-2</v>
      </c>
      <c r="Z7571" s="3">
        <v>11</v>
      </c>
      <c r="AA7571" s="3">
        <v>-5.0091794000000002E-2</v>
      </c>
      <c r="AB7571" s="3">
        <v>23</v>
      </c>
      <c r="AC7571" s="3">
        <v>0.133027496</v>
      </c>
      <c r="AD7571" s="3">
        <v>15</v>
      </c>
    </row>
    <row r="7572" spans="1:30" hidden="1" x14ac:dyDescent="0.25">
      <c r="A7572" s="2">
        <v>14</v>
      </c>
      <c r="B7572" s="2">
        <v>2023</v>
      </c>
      <c r="C7572" s="4" t="str">
        <f>INDEX(Index!$B$1:$B$500,MATCH($F7572,Index!$A$1:$A$500,0)
)</f>
        <v>GB</v>
      </c>
      <c r="D7572" s="4">
        <v>0</v>
      </c>
      <c r="E7572" s="141">
        <f t="shared" si="118"/>
        <v>-3.7356309999999997E-2</v>
      </c>
      <c r="F7572" s="3" t="s">
        <v>20</v>
      </c>
      <c r="G7572" s="3">
        <v>19</v>
      </c>
      <c r="H7572" s="125">
        <v>-3.7356309999999997E-2</v>
      </c>
      <c r="I7572" s="3">
        <v>17</v>
      </c>
      <c r="J7572" s="3">
        <v>-6.0264810000000002E-3</v>
      </c>
      <c r="K7572" s="3">
        <v>45084</v>
      </c>
      <c r="L7572" s="125">
        <v>5.7403804000000003E-2</v>
      </c>
      <c r="M7572" s="3">
        <v>10</v>
      </c>
      <c r="N7572" s="125">
        <v>6.9082816000000005E-2</v>
      </c>
      <c r="O7572" s="3">
        <v>28</v>
      </c>
      <c r="P7572" s="125">
        <v>-2.5677299000000001E-2</v>
      </c>
      <c r="Q7572" s="3">
        <v>28</v>
      </c>
      <c r="R7572" s="3">
        <v>7.5927679999999997E-2</v>
      </c>
      <c r="S7572" s="3">
        <v>5.2096119000000003E-2</v>
      </c>
      <c r="T7572" s="3">
        <v>-2.9858042000000001E-2</v>
      </c>
      <c r="U7572" s="3">
        <v>5.8138083820000004</v>
      </c>
      <c r="V7572" s="3">
        <v>19</v>
      </c>
      <c r="W7572" s="3">
        <v>-2.3263822999999999E-2</v>
      </c>
      <c r="X7572" s="3">
        <v>18</v>
      </c>
      <c r="Y7572" s="3">
        <v>-2.5243016E-2</v>
      </c>
      <c r="Z7572" s="3">
        <v>23</v>
      </c>
      <c r="AA7572" s="3">
        <v>-0.14010957499999999</v>
      </c>
      <c r="AB7572" s="3">
        <v>29</v>
      </c>
      <c r="AC7572" s="3">
        <v>0.159911102</v>
      </c>
      <c r="AD7572" s="3">
        <v>23</v>
      </c>
    </row>
    <row r="7573" spans="1:30" hidden="1" x14ac:dyDescent="0.25">
      <c r="A7573" s="2">
        <v>14</v>
      </c>
      <c r="B7573" s="2">
        <v>2023</v>
      </c>
      <c r="C7573" s="4" t="str">
        <f>INDEX(Index!$B$1:$B$500,MATCH($F7573,Index!$A$1:$A$500,0)
)</f>
        <v>IND</v>
      </c>
      <c r="D7573" s="4">
        <v>0</v>
      </c>
      <c r="E7573" s="141">
        <f t="shared" si="118"/>
        <v>-4.0949700999999998E-2</v>
      </c>
      <c r="F7573" s="3" t="s">
        <v>35</v>
      </c>
      <c r="G7573" s="3">
        <v>20</v>
      </c>
      <c r="H7573" s="125">
        <v>-4.0949700999999998E-2</v>
      </c>
      <c r="I7573" s="3">
        <v>16</v>
      </c>
      <c r="J7573" s="3">
        <v>-5.0039550000000002E-2</v>
      </c>
      <c r="K7573" s="3">
        <v>45113</v>
      </c>
      <c r="L7573" s="125">
        <v>-1.8231328000000002E-2</v>
      </c>
      <c r="M7573" s="3">
        <v>18</v>
      </c>
      <c r="N7573" s="125">
        <v>5.7105899999999998E-3</v>
      </c>
      <c r="O7573" s="3">
        <v>14</v>
      </c>
      <c r="P7573" s="125">
        <v>-1.7007782999999999E-2</v>
      </c>
      <c r="Q7573" s="3">
        <v>25</v>
      </c>
      <c r="R7573" s="3">
        <v>-3.6189310000000002E-2</v>
      </c>
      <c r="S7573" s="3">
        <v>1.0676797E-2</v>
      </c>
      <c r="T7573" s="3">
        <v>-3.1734419999999998E-3</v>
      </c>
      <c r="U7573" s="3">
        <v>5.9995331519999997</v>
      </c>
      <c r="V7573" s="3">
        <v>17</v>
      </c>
      <c r="W7573" s="3">
        <v>-6.5141420000000005E-2</v>
      </c>
      <c r="X7573" s="3">
        <v>22</v>
      </c>
      <c r="Y7573" s="3">
        <v>-1.6387578999999999E-2</v>
      </c>
      <c r="Z7573" s="3">
        <v>21</v>
      </c>
      <c r="AA7573" s="3">
        <v>-6.8102689999999994E-2</v>
      </c>
      <c r="AB7573" s="3">
        <v>25</v>
      </c>
      <c r="AC7573" s="3">
        <v>0.13600788899999999</v>
      </c>
      <c r="AD7573" s="3">
        <v>16</v>
      </c>
    </row>
    <row r="7574" spans="1:30" hidden="1" x14ac:dyDescent="0.25">
      <c r="A7574" s="2">
        <v>14</v>
      </c>
      <c r="B7574" s="2">
        <v>2023</v>
      </c>
      <c r="C7574" s="4" t="str">
        <f>INDEX(Index!$B$1:$B$500,MATCH($F7574,Index!$A$1:$A$500,0)
)</f>
        <v>NO</v>
      </c>
      <c r="D7574" s="4">
        <v>0</v>
      </c>
      <c r="E7574" s="141">
        <f t="shared" si="118"/>
        <v>-4.5503795E-2</v>
      </c>
      <c r="F7574" s="3" t="s">
        <v>27</v>
      </c>
      <c r="G7574" s="3">
        <v>21</v>
      </c>
      <c r="H7574" s="125">
        <v>-4.5503795E-2</v>
      </c>
      <c r="I7574" s="3">
        <v>20</v>
      </c>
      <c r="J7574" s="3">
        <v>3.5189270000000002E-2</v>
      </c>
      <c r="K7574" s="3">
        <v>45084</v>
      </c>
      <c r="L7574" s="125">
        <v>-4.5523502E-2</v>
      </c>
      <c r="M7574" s="3">
        <v>19</v>
      </c>
      <c r="N7574" s="125">
        <v>1.3527190000000001E-3</v>
      </c>
      <c r="O7574" s="3">
        <v>13</v>
      </c>
      <c r="P7574" s="125">
        <v>1.3724259999999999E-3</v>
      </c>
      <c r="Q7574" s="3">
        <v>14</v>
      </c>
      <c r="R7574" s="3">
        <v>-2.6967212000000001E-2</v>
      </c>
      <c r="S7574" s="3">
        <v>-4.1577293000000001E-2</v>
      </c>
      <c r="T7574" s="3">
        <v>2.0579188000000002E-2</v>
      </c>
      <c r="U7574" s="3">
        <v>6.2872621540000004</v>
      </c>
      <c r="V7574" s="3">
        <v>15</v>
      </c>
      <c r="W7574" s="3">
        <v>-6.4888194999999996E-2</v>
      </c>
      <c r="X7574" s="3">
        <v>21</v>
      </c>
      <c r="Y7574" s="3">
        <v>-9.5649578999999998E-2</v>
      </c>
      <c r="Z7574" s="3">
        <v>32</v>
      </c>
      <c r="AA7574" s="3">
        <v>-0.14488319199999999</v>
      </c>
      <c r="AB7574" s="3">
        <v>31</v>
      </c>
      <c r="AC7574" s="3">
        <v>0.102146507</v>
      </c>
      <c r="AD7574" s="3">
        <v>9</v>
      </c>
    </row>
    <row r="7575" spans="1:30" hidden="1" x14ac:dyDescent="0.25">
      <c r="A7575" s="2">
        <v>14</v>
      </c>
      <c r="B7575" s="2">
        <v>2023</v>
      </c>
      <c r="C7575" s="4" t="str">
        <f>INDEX(Index!$B$1:$B$500,MATCH($F7575,Index!$A$1:$A$500,0)
)</f>
        <v>TB</v>
      </c>
      <c r="D7575" s="4">
        <v>0</v>
      </c>
      <c r="E7575" s="141">
        <f t="shared" si="118"/>
        <v>-7.0365838E-2</v>
      </c>
      <c r="F7575" s="3" t="s">
        <v>38</v>
      </c>
      <c r="G7575" s="3">
        <v>22</v>
      </c>
      <c r="H7575" s="125">
        <v>-7.0365838E-2</v>
      </c>
      <c r="I7575" s="3">
        <v>21</v>
      </c>
      <c r="J7575" s="3">
        <v>-0.102685209</v>
      </c>
      <c r="K7575" s="3">
        <v>45084</v>
      </c>
      <c r="L7575" s="125">
        <v>-5.5268001999999997E-2</v>
      </c>
      <c r="M7575" s="3">
        <v>21</v>
      </c>
      <c r="N7575" s="125">
        <v>9.2471470000000007E-3</v>
      </c>
      <c r="O7575" s="3">
        <v>17</v>
      </c>
      <c r="P7575" s="125">
        <v>-5.8506890000000001E-3</v>
      </c>
      <c r="Q7575" s="3">
        <v>19</v>
      </c>
      <c r="R7575" s="3">
        <v>-3.2856936000000003E-2</v>
      </c>
      <c r="S7575" s="3">
        <v>7.6125709999999999E-2</v>
      </c>
      <c r="T7575" s="3">
        <v>6.297436E-3</v>
      </c>
      <c r="U7575" s="3">
        <v>4.93471423</v>
      </c>
      <c r="V7575" s="3">
        <v>24</v>
      </c>
      <c r="W7575" s="3">
        <v>-7.2705719000000002E-2</v>
      </c>
      <c r="X7575" s="3">
        <v>23</v>
      </c>
      <c r="Y7575" s="3">
        <v>-9.4571889999999995E-3</v>
      </c>
      <c r="Z7575" s="3">
        <v>20</v>
      </c>
      <c r="AA7575" s="3">
        <v>-9.4470858000000005E-2</v>
      </c>
      <c r="AB7575" s="3">
        <v>28</v>
      </c>
      <c r="AC7575" s="3">
        <v>0.12277357799999999</v>
      </c>
      <c r="AD7575" s="3">
        <v>13</v>
      </c>
    </row>
    <row r="7576" spans="1:30" hidden="1" x14ac:dyDescent="0.25">
      <c r="A7576" s="2">
        <v>14</v>
      </c>
      <c r="B7576" s="2">
        <v>2023</v>
      </c>
      <c r="C7576" s="4" t="str">
        <f>INDEX(Index!$B$1:$B$500,MATCH($F7576,Index!$A$1:$A$500,0)
)</f>
        <v>CHI</v>
      </c>
      <c r="D7576" s="4">
        <v>0</v>
      </c>
      <c r="E7576" s="141">
        <f t="shared" si="118"/>
        <v>-0.111214091</v>
      </c>
      <c r="F7576" s="3" t="s">
        <v>64</v>
      </c>
      <c r="G7576" s="3">
        <v>23</v>
      </c>
      <c r="H7576" s="125">
        <v>-0.111214091</v>
      </c>
      <c r="I7576" s="3">
        <v>24</v>
      </c>
      <c r="J7576" s="3">
        <v>-0.104875672</v>
      </c>
      <c r="K7576" s="3">
        <v>45054</v>
      </c>
      <c r="L7576" s="125">
        <v>-7.3727668999999996E-2</v>
      </c>
      <c r="M7576" s="3">
        <v>24</v>
      </c>
      <c r="N7576" s="125">
        <v>2.2991683999999998E-2</v>
      </c>
      <c r="O7576" s="3">
        <v>18</v>
      </c>
      <c r="P7576" s="125">
        <v>-1.4494738E-2</v>
      </c>
      <c r="Q7576" s="3">
        <v>23</v>
      </c>
      <c r="R7576" s="3">
        <v>-6.4763499000000002E-2</v>
      </c>
      <c r="S7576" s="3">
        <v>2.9016897999999999E-2</v>
      </c>
      <c r="T7576" s="3">
        <v>-1.1095274E-2</v>
      </c>
      <c r="U7576" s="3">
        <v>5.2464435150000002</v>
      </c>
      <c r="V7576" s="3">
        <v>23</v>
      </c>
      <c r="W7576" s="3">
        <v>-5.7698287000000001E-2</v>
      </c>
      <c r="X7576" s="3">
        <v>20</v>
      </c>
      <c r="Y7576" s="3">
        <v>-3.6064525E-2</v>
      </c>
      <c r="Z7576" s="3">
        <v>26</v>
      </c>
      <c r="AA7576" s="3">
        <v>-8.2998197999999995E-2</v>
      </c>
      <c r="AB7576" s="3">
        <v>27</v>
      </c>
      <c r="AC7576" s="3">
        <v>0.12349148</v>
      </c>
      <c r="AD7576" s="3">
        <v>14</v>
      </c>
    </row>
    <row r="7577" spans="1:30" hidden="1" x14ac:dyDescent="0.25">
      <c r="A7577" s="2">
        <v>14</v>
      </c>
      <c r="B7577" s="2">
        <v>2023</v>
      </c>
      <c r="C7577" s="4" t="str">
        <f>INDEX(Index!$B$1:$B$500,MATCH($F7577,Index!$A$1:$A$500,0)
)</f>
        <v>TEN</v>
      </c>
      <c r="D7577" s="4">
        <v>0</v>
      </c>
      <c r="E7577" s="141">
        <f t="shared" si="118"/>
        <v>-0.117329956</v>
      </c>
      <c r="F7577" s="3" t="s">
        <v>45</v>
      </c>
      <c r="G7577" s="3">
        <v>24</v>
      </c>
      <c r="H7577" s="125">
        <v>-0.117329956</v>
      </c>
      <c r="I7577" s="3">
        <v>23</v>
      </c>
      <c r="J7577" s="3">
        <v>-0.12082485</v>
      </c>
      <c r="K7577" s="3">
        <v>45054</v>
      </c>
      <c r="L7577" s="125">
        <v>-6.6558639000000003E-2</v>
      </c>
      <c r="M7577" s="3">
        <v>22</v>
      </c>
      <c r="N7577" s="125">
        <v>3.4713202999999998E-2</v>
      </c>
      <c r="O7577" s="3">
        <v>19</v>
      </c>
      <c r="P7577" s="125">
        <v>-1.6058115000000001E-2</v>
      </c>
      <c r="Q7577" s="3">
        <v>24</v>
      </c>
      <c r="R7577" s="3">
        <v>-6.6978326000000005E-2</v>
      </c>
      <c r="S7577" s="3">
        <v>4.5996257999999998E-2</v>
      </c>
      <c r="T7577" s="3">
        <v>-7.8502659999999998E-3</v>
      </c>
      <c r="U7577" s="3">
        <v>4.6301182519999999</v>
      </c>
      <c r="V7577" s="3">
        <v>25</v>
      </c>
      <c r="W7577" s="3">
        <v>-0.121164115</v>
      </c>
      <c r="X7577" s="3">
        <v>24</v>
      </c>
      <c r="Y7577" s="3">
        <v>1.2961901E-2</v>
      </c>
      <c r="Z7577" s="3">
        <v>14</v>
      </c>
      <c r="AA7577" s="3">
        <v>2.1768114000000002E-2</v>
      </c>
      <c r="AB7577" s="3">
        <v>15</v>
      </c>
      <c r="AC7577" s="3">
        <v>0.11504458100000001</v>
      </c>
      <c r="AD7577" s="3">
        <v>11</v>
      </c>
    </row>
    <row r="7578" spans="1:30" hidden="1" x14ac:dyDescent="0.25">
      <c r="A7578" s="2">
        <v>14</v>
      </c>
      <c r="B7578" s="2">
        <v>2023</v>
      </c>
      <c r="C7578" s="4" t="str">
        <f>INDEX(Index!$B$1:$B$500,MATCH($F7578,Index!$A$1:$A$500,0)
)</f>
        <v>NYJ</v>
      </c>
      <c r="D7578" s="4">
        <v>0</v>
      </c>
      <c r="E7578" s="141">
        <f t="shared" si="118"/>
        <v>-0.122242604</v>
      </c>
      <c r="F7578" s="3" t="s">
        <v>9</v>
      </c>
      <c r="G7578" s="3">
        <v>25</v>
      </c>
      <c r="H7578" s="125">
        <v>-0.122242604</v>
      </c>
      <c r="I7578" s="3">
        <v>28</v>
      </c>
      <c r="J7578" s="3">
        <v>-0.16673845700000001</v>
      </c>
      <c r="K7578" s="3">
        <v>45054</v>
      </c>
      <c r="L7578" s="125">
        <v>-0.31165580700000001</v>
      </c>
      <c r="M7578" s="3">
        <v>32</v>
      </c>
      <c r="N7578" s="125">
        <v>-0.15316870299999999</v>
      </c>
      <c r="O7578" s="3">
        <v>3</v>
      </c>
      <c r="P7578" s="125">
        <v>3.6244499999999999E-2</v>
      </c>
      <c r="Q7578" s="3">
        <v>3</v>
      </c>
      <c r="R7578" s="3">
        <v>-0.29979769099999998</v>
      </c>
      <c r="S7578" s="3">
        <v>-9.6489054000000005E-2</v>
      </c>
      <c r="T7578" s="3">
        <v>3.6570180000000001E-2</v>
      </c>
      <c r="U7578" s="3">
        <v>5.5485832000000004</v>
      </c>
      <c r="V7578" s="3">
        <v>22</v>
      </c>
      <c r="W7578" s="3">
        <v>-0.14004108700000001</v>
      </c>
      <c r="X7578" s="3">
        <v>26</v>
      </c>
      <c r="Y7578" s="3">
        <v>3.1065038999999999E-2</v>
      </c>
      <c r="Z7578" s="3">
        <v>10</v>
      </c>
      <c r="AA7578" s="3">
        <v>-1.275136E-2</v>
      </c>
      <c r="AB7578" s="3">
        <v>16</v>
      </c>
      <c r="AC7578" s="3">
        <v>0.177215926</v>
      </c>
      <c r="AD7578" s="3">
        <v>26</v>
      </c>
    </row>
    <row r="7579" spans="1:30" hidden="1" x14ac:dyDescent="0.25">
      <c r="A7579" s="2">
        <v>14</v>
      </c>
      <c r="B7579" s="2">
        <v>2023</v>
      </c>
      <c r="C7579" s="4" t="str">
        <f>INDEX(Index!$B$1:$B$500,MATCH($F7579,Index!$A$1:$A$500,0)
)</f>
        <v>NE</v>
      </c>
      <c r="D7579" s="4">
        <v>0</v>
      </c>
      <c r="E7579" s="141">
        <f t="shared" si="118"/>
        <v>-0.153964243</v>
      </c>
      <c r="F7579" s="3" t="s">
        <v>17</v>
      </c>
      <c r="G7579" s="3">
        <v>26</v>
      </c>
      <c r="H7579" s="125">
        <v>-0.153964243</v>
      </c>
      <c r="I7579" s="3">
        <v>26</v>
      </c>
      <c r="J7579" s="3">
        <v>-0.203074687</v>
      </c>
      <c r="K7579" s="3">
        <v>44995</v>
      </c>
      <c r="L7579" s="125">
        <v>-0.12752417799999999</v>
      </c>
      <c r="M7579" s="3">
        <v>27</v>
      </c>
      <c r="N7579" s="125">
        <v>-1.7047896999999999E-2</v>
      </c>
      <c r="O7579" s="3">
        <v>10</v>
      </c>
      <c r="P7579" s="125">
        <v>-4.3487961999999998E-2</v>
      </c>
      <c r="Q7579" s="3">
        <v>31</v>
      </c>
      <c r="R7579" s="3">
        <v>-0.13443904800000001</v>
      </c>
      <c r="S7579" s="3">
        <v>2.4611326999999999E-2</v>
      </c>
      <c r="T7579" s="3">
        <v>-4.4024312000000003E-2</v>
      </c>
      <c r="U7579" s="3">
        <v>4.3518396539999999</v>
      </c>
      <c r="V7579" s="3">
        <v>29</v>
      </c>
      <c r="W7579" s="3">
        <v>-0.168231984</v>
      </c>
      <c r="X7579" s="3">
        <v>28</v>
      </c>
      <c r="Y7579" s="3">
        <v>1.1767438999999999E-2</v>
      </c>
      <c r="Z7579" s="3">
        <v>15</v>
      </c>
      <c r="AA7579" s="3">
        <v>7.3293466000000002E-2</v>
      </c>
      <c r="AB7579" s="3">
        <v>9</v>
      </c>
      <c r="AC7579" s="3">
        <v>0.17384040100000001</v>
      </c>
      <c r="AD7579" s="3">
        <v>25</v>
      </c>
    </row>
    <row r="7580" spans="1:30" hidden="1" x14ac:dyDescent="0.25">
      <c r="A7580" s="2">
        <v>14</v>
      </c>
      <c r="B7580" s="2">
        <v>2023</v>
      </c>
      <c r="C7580" s="4" t="str">
        <f>INDEX(Index!$B$1:$B$500,MATCH($F7580,Index!$A$1:$A$500,0)
)</f>
        <v>ATL</v>
      </c>
      <c r="D7580" s="4">
        <v>0</v>
      </c>
      <c r="E7580" s="141">
        <f t="shared" si="118"/>
        <v>-0.15814940899999999</v>
      </c>
      <c r="F7580" s="3" t="s">
        <v>43</v>
      </c>
      <c r="G7580" s="3">
        <v>27</v>
      </c>
      <c r="H7580" s="125">
        <v>-0.15814940899999999</v>
      </c>
      <c r="I7580" s="3">
        <v>25</v>
      </c>
      <c r="J7580" s="3">
        <v>-9.2496386999999999E-2</v>
      </c>
      <c r="K7580" s="3">
        <v>45084</v>
      </c>
      <c r="L7580" s="125">
        <v>-7.8139050000000002E-2</v>
      </c>
      <c r="M7580" s="3">
        <v>25</v>
      </c>
      <c r="N7580" s="125">
        <v>5.2840402000000002E-2</v>
      </c>
      <c r="O7580" s="3">
        <v>24</v>
      </c>
      <c r="P7580" s="125">
        <v>-2.7169957000000002E-2</v>
      </c>
      <c r="Q7580" s="3">
        <v>29</v>
      </c>
      <c r="R7580" s="3">
        <v>-6.0884013000000001E-2</v>
      </c>
      <c r="S7580" s="3">
        <v>1.8948940000000001E-2</v>
      </c>
      <c r="T7580" s="3">
        <v>-1.2663435000000001E-2</v>
      </c>
      <c r="U7580" s="3">
        <v>4.4233634390000001</v>
      </c>
      <c r="V7580" s="3">
        <v>27</v>
      </c>
      <c r="W7580" s="3">
        <v>-0.13393585199999999</v>
      </c>
      <c r="X7580" s="3">
        <v>25</v>
      </c>
      <c r="Y7580" s="3">
        <v>-8.3540306999999994E-2</v>
      </c>
      <c r="Z7580" s="3">
        <v>29</v>
      </c>
      <c r="AA7580" s="3">
        <v>-0.14425628900000001</v>
      </c>
      <c r="AB7580" s="3">
        <v>30</v>
      </c>
      <c r="AC7580" s="3">
        <v>8.4330098000000006E-2</v>
      </c>
      <c r="AD7580" s="3">
        <v>7</v>
      </c>
    </row>
    <row r="7581" spans="1:30" hidden="1" x14ac:dyDescent="0.25">
      <c r="A7581" s="2">
        <v>14</v>
      </c>
      <c r="B7581" s="2">
        <v>2023</v>
      </c>
      <c r="C7581" s="4" t="str">
        <f>INDEX(Index!$B$1:$B$500,MATCH($F7581,Index!$A$1:$A$500,0)
)</f>
        <v>LV</v>
      </c>
      <c r="D7581" s="4">
        <v>0</v>
      </c>
      <c r="E7581" s="141">
        <f t="shared" si="118"/>
        <v>-0.17664365400000001</v>
      </c>
      <c r="F7581" s="3" t="s">
        <v>53</v>
      </c>
      <c r="G7581" s="3">
        <v>28</v>
      </c>
      <c r="H7581" s="125">
        <v>-0.17664365400000001</v>
      </c>
      <c r="I7581" s="3">
        <v>27</v>
      </c>
      <c r="J7581" s="3">
        <v>-0.175341319</v>
      </c>
      <c r="K7581" s="3">
        <v>45054</v>
      </c>
      <c r="L7581" s="125">
        <v>-0.17563151299999999</v>
      </c>
      <c r="M7581" s="3">
        <v>29</v>
      </c>
      <c r="N7581" s="125">
        <v>8.597459E-3</v>
      </c>
      <c r="O7581" s="3">
        <v>16</v>
      </c>
      <c r="P7581" s="125">
        <v>7.5853190000000001E-3</v>
      </c>
      <c r="Q7581" s="3">
        <v>13</v>
      </c>
      <c r="R7581" s="3">
        <v>-0.18195050099999999</v>
      </c>
      <c r="S7581" s="3">
        <v>1.6410534000000001E-2</v>
      </c>
      <c r="T7581" s="3">
        <v>2.3019715999999999E-2</v>
      </c>
      <c r="U7581" s="3">
        <v>4.393701138</v>
      </c>
      <c r="V7581" s="3">
        <v>28</v>
      </c>
      <c r="W7581" s="3">
        <v>-0.15117977699999999</v>
      </c>
      <c r="X7581" s="3">
        <v>27</v>
      </c>
      <c r="Y7581" s="3">
        <v>5.9376740000000004E-3</v>
      </c>
      <c r="Z7581" s="3">
        <v>16</v>
      </c>
      <c r="AA7581" s="3">
        <v>4.6271390000000003E-2</v>
      </c>
      <c r="AB7581" s="3">
        <v>13</v>
      </c>
      <c r="AC7581" s="3">
        <v>7.0713101E-2</v>
      </c>
      <c r="AD7581" s="3">
        <v>5</v>
      </c>
    </row>
    <row r="7582" spans="1:30" hidden="1" x14ac:dyDescent="0.25">
      <c r="A7582" s="2">
        <v>14</v>
      </c>
      <c r="B7582" s="2">
        <v>2023</v>
      </c>
      <c r="C7582" s="4" t="str">
        <f>INDEX(Index!$B$1:$B$500,MATCH($F7582,Index!$A$1:$A$500,0)
)</f>
        <v>WAS</v>
      </c>
      <c r="D7582" s="4">
        <v>0</v>
      </c>
      <c r="E7582" s="141">
        <f t="shared" si="118"/>
        <v>-0.21679146899999999</v>
      </c>
      <c r="F7582" s="3" t="s">
        <v>26</v>
      </c>
      <c r="G7582" s="3">
        <v>29</v>
      </c>
      <c r="H7582" s="125">
        <v>-0.21679146899999999</v>
      </c>
      <c r="I7582" s="3">
        <v>30</v>
      </c>
      <c r="J7582" s="3">
        <v>-0.192328096</v>
      </c>
      <c r="K7582" s="3">
        <v>45025</v>
      </c>
      <c r="L7582" s="125">
        <v>-7.3517460000000007E-2</v>
      </c>
      <c r="M7582" s="3">
        <v>23</v>
      </c>
      <c r="N7582" s="125">
        <v>0.142787737</v>
      </c>
      <c r="O7582" s="3">
        <v>32</v>
      </c>
      <c r="P7582" s="125">
        <v>-4.86272E-4</v>
      </c>
      <c r="Q7582" s="3">
        <v>16</v>
      </c>
      <c r="R7582" s="3">
        <v>-4.5474186E-2</v>
      </c>
      <c r="S7582" s="3">
        <v>0.150293924</v>
      </c>
      <c r="T7582" s="3">
        <v>3.4400139999999999E-3</v>
      </c>
      <c r="U7582" s="3">
        <v>4.4879243869999996</v>
      </c>
      <c r="V7582" s="3">
        <v>26</v>
      </c>
      <c r="W7582" s="3">
        <v>-0.23350781200000001</v>
      </c>
      <c r="X7582" s="3">
        <v>29</v>
      </c>
      <c r="Y7582" s="3">
        <v>-3.4976044999999997E-2</v>
      </c>
      <c r="Z7582" s="3">
        <v>25</v>
      </c>
      <c r="AA7582" s="3">
        <v>0.13763075</v>
      </c>
      <c r="AB7582" s="3">
        <v>3</v>
      </c>
      <c r="AC7582" s="3">
        <v>0.103265125</v>
      </c>
      <c r="AD7582" s="3">
        <v>10</v>
      </c>
    </row>
    <row r="7583" spans="1:30" hidden="1" x14ac:dyDescent="0.25">
      <c r="A7583" s="2">
        <v>14</v>
      </c>
      <c r="B7583" s="2">
        <v>2023</v>
      </c>
      <c r="C7583" s="4" t="str">
        <f>INDEX(Index!$B$1:$B$500,MATCH($F7583,Index!$A$1:$A$500,0)
)</f>
        <v>ARI</v>
      </c>
      <c r="D7583" s="4">
        <v>0</v>
      </c>
      <c r="E7583" s="141">
        <f t="shared" si="118"/>
        <v>-0.231310776</v>
      </c>
      <c r="F7583" s="3" t="s">
        <v>23</v>
      </c>
      <c r="G7583" s="3">
        <v>30</v>
      </c>
      <c r="H7583" s="125">
        <v>-0.231310776</v>
      </c>
      <c r="I7583" s="3">
        <v>29</v>
      </c>
      <c r="J7583" s="3">
        <v>-0.25310669000000002</v>
      </c>
      <c r="K7583" s="3">
        <v>44995</v>
      </c>
      <c r="L7583" s="125">
        <v>-0.112490698</v>
      </c>
      <c r="M7583" s="3">
        <v>26</v>
      </c>
      <c r="N7583" s="125">
        <v>0.131039726</v>
      </c>
      <c r="O7583" s="3">
        <v>31</v>
      </c>
      <c r="P7583" s="125">
        <v>1.2219648E-2</v>
      </c>
      <c r="Q7583" s="3">
        <v>12</v>
      </c>
      <c r="R7583" s="3">
        <v>-0.11296262999999999</v>
      </c>
      <c r="S7583" s="3">
        <v>0.16168716299999999</v>
      </c>
      <c r="T7583" s="3">
        <v>2.1543102000000001E-2</v>
      </c>
      <c r="U7583" s="3">
        <v>3.5298311199999999</v>
      </c>
      <c r="V7583" s="3">
        <v>30</v>
      </c>
      <c r="W7583" s="3">
        <v>-0.23739643399999999</v>
      </c>
      <c r="X7583" s="3">
        <v>30</v>
      </c>
      <c r="Y7583" s="3">
        <v>4.0323388000000002E-2</v>
      </c>
      <c r="Z7583" s="3">
        <v>7</v>
      </c>
      <c r="AA7583" s="3">
        <v>0.111258131</v>
      </c>
      <c r="AB7583" s="3">
        <v>4</v>
      </c>
      <c r="AC7583" s="3">
        <v>0.203705573</v>
      </c>
      <c r="AD7583" s="3">
        <v>32</v>
      </c>
    </row>
    <row r="7584" spans="1:30" hidden="1" x14ac:dyDescent="0.25">
      <c r="A7584" s="2">
        <v>14</v>
      </c>
      <c r="B7584" s="2">
        <v>2023</v>
      </c>
      <c r="C7584" s="4" t="str">
        <f>INDEX(Index!$B$1:$B$500,MATCH($F7584,Index!$A$1:$A$500,0)
)</f>
        <v>NYG</v>
      </c>
      <c r="D7584" s="4">
        <v>0</v>
      </c>
      <c r="E7584" s="141">
        <f t="shared" si="118"/>
        <v>-0.326804598</v>
      </c>
      <c r="F7584" s="3" t="s">
        <v>15</v>
      </c>
      <c r="G7584" s="3">
        <v>31</v>
      </c>
      <c r="H7584" s="125">
        <v>-0.326804598</v>
      </c>
      <c r="I7584" s="3">
        <v>32</v>
      </c>
      <c r="J7584" s="3">
        <v>-0.31889922900000001</v>
      </c>
      <c r="K7584" s="3">
        <v>45054</v>
      </c>
      <c r="L7584" s="125">
        <v>-0.26092618099999998</v>
      </c>
      <c r="M7584" s="3">
        <v>30</v>
      </c>
      <c r="N7584" s="125">
        <v>4.6389507000000003E-2</v>
      </c>
      <c r="O7584" s="3">
        <v>22</v>
      </c>
      <c r="P7584" s="125">
        <v>-1.9488908999999999E-2</v>
      </c>
      <c r="Q7584" s="3">
        <v>27</v>
      </c>
      <c r="R7584" s="3">
        <v>-0.240993764</v>
      </c>
      <c r="S7584" s="3">
        <v>5.8576596000000002E-2</v>
      </c>
      <c r="T7584" s="3">
        <v>-1.9328867999999999E-2</v>
      </c>
      <c r="U7584" s="3">
        <v>3.2116220129999999</v>
      </c>
      <c r="V7584" s="3">
        <v>31</v>
      </c>
      <c r="W7584" s="3">
        <v>-0.29588939199999997</v>
      </c>
      <c r="X7584" s="3">
        <v>31</v>
      </c>
      <c r="Y7584" s="3">
        <v>1.6082527999999999E-2</v>
      </c>
      <c r="Z7584" s="3">
        <v>13</v>
      </c>
      <c r="AA7584" s="3">
        <v>3.7713671999999997E-2</v>
      </c>
      <c r="AB7584" s="3">
        <v>14</v>
      </c>
      <c r="AC7584" s="3">
        <v>0.14045228900000001</v>
      </c>
      <c r="AD7584" s="3">
        <v>18</v>
      </c>
    </row>
    <row r="7585" spans="1:30" hidden="1" x14ac:dyDescent="0.25">
      <c r="A7585" s="2">
        <v>14</v>
      </c>
      <c r="B7585" s="2">
        <v>2023</v>
      </c>
      <c r="C7585" s="4" t="str">
        <f>INDEX(Index!$B$1:$B$500,MATCH($F7585,Index!$A$1:$A$500,0)
)</f>
        <v>CAR</v>
      </c>
      <c r="D7585" s="4">
        <v>0</v>
      </c>
      <c r="E7585" s="141">
        <f t="shared" si="118"/>
        <v>-0.37935756999999998</v>
      </c>
      <c r="F7585" s="3" t="s">
        <v>51</v>
      </c>
      <c r="G7585" s="3">
        <v>32</v>
      </c>
      <c r="H7585" s="125">
        <v>-0.37935756999999998</v>
      </c>
      <c r="I7585" s="3">
        <v>31</v>
      </c>
      <c r="J7585" s="3">
        <v>-0.36476424000000002</v>
      </c>
      <c r="K7585" s="3">
        <v>44938</v>
      </c>
      <c r="L7585" s="125">
        <v>-0.28652027600000002</v>
      </c>
      <c r="M7585" s="3">
        <v>31</v>
      </c>
      <c r="N7585" s="125">
        <v>8.9212792999999999E-2</v>
      </c>
      <c r="O7585" s="3">
        <v>29</v>
      </c>
      <c r="P7585" s="125">
        <v>-3.6245019999999999E-3</v>
      </c>
      <c r="Q7585" s="3">
        <v>18</v>
      </c>
      <c r="R7585" s="3">
        <v>-0.26145817300000002</v>
      </c>
      <c r="S7585" s="3">
        <v>0.109361377</v>
      </c>
      <c r="T7585" s="3">
        <v>6.0553100000000004E-3</v>
      </c>
      <c r="U7585" s="3">
        <v>0</v>
      </c>
      <c r="V7585" s="3">
        <v>32</v>
      </c>
      <c r="W7585" s="3">
        <v>-0.384620397</v>
      </c>
      <c r="X7585" s="3">
        <v>32</v>
      </c>
      <c r="Y7585" s="3">
        <v>-4.69588E-4</v>
      </c>
      <c r="Z7585" s="3">
        <v>18</v>
      </c>
      <c r="AA7585" s="3">
        <v>-4.5384328000000002E-2</v>
      </c>
      <c r="AB7585" s="3">
        <v>22</v>
      </c>
      <c r="AC7585" s="3">
        <v>2.0812158000000001E-2</v>
      </c>
      <c r="AD7585" s="3">
        <v>1</v>
      </c>
    </row>
    <row r="7586" spans="1:30" hidden="1" x14ac:dyDescent="0.25">
      <c r="A7586" s="2">
        <v>15</v>
      </c>
      <c r="B7586" s="2">
        <v>2023</v>
      </c>
      <c r="C7586" s="4" t="str">
        <f>INDEX(Index!$B$1:$B$500,MATCH($F7586,Index!$A$1:$A$500,0)
)</f>
        <v>SF</v>
      </c>
      <c r="D7586" s="4">
        <v>0</v>
      </c>
      <c r="E7586" s="141">
        <f t="shared" si="118"/>
        <v>0.46716327899999999</v>
      </c>
      <c r="F7586" s="3" t="s">
        <v>1</v>
      </c>
      <c r="G7586" s="3">
        <v>1</v>
      </c>
      <c r="H7586" s="125">
        <v>0.46716327899999999</v>
      </c>
      <c r="I7586" s="3">
        <v>1</v>
      </c>
      <c r="J7586" s="3">
        <v>0.44752660300000002</v>
      </c>
      <c r="K7586" s="3">
        <v>45233</v>
      </c>
      <c r="L7586" s="125">
        <v>0.368991452</v>
      </c>
      <c r="M7586" s="3">
        <v>1</v>
      </c>
      <c r="N7586" s="125">
        <v>-0.11421362</v>
      </c>
      <c r="O7586" s="3">
        <v>4</v>
      </c>
      <c r="P7586" s="125">
        <v>-1.6041792999999999E-2</v>
      </c>
      <c r="Q7586" s="3">
        <v>24</v>
      </c>
      <c r="R7586" s="3">
        <v>0.381674391</v>
      </c>
      <c r="S7586" s="3">
        <v>-7.6465506000000003E-2</v>
      </c>
      <c r="T7586" s="3">
        <v>-1.0613295E-2</v>
      </c>
      <c r="U7586" s="3">
        <v>12.55550178</v>
      </c>
      <c r="V7586" s="3">
        <v>1</v>
      </c>
      <c r="W7586" s="3">
        <v>0.52033612200000001</v>
      </c>
      <c r="X7586" s="3">
        <v>1</v>
      </c>
      <c r="Y7586" s="3">
        <v>-2.6741437999999999E-2</v>
      </c>
      <c r="Z7586" s="3">
        <v>25</v>
      </c>
      <c r="AA7586" s="3">
        <v>4.3226159E-2</v>
      </c>
      <c r="AB7586" s="3">
        <v>12</v>
      </c>
      <c r="AC7586" s="3">
        <v>0.134301421</v>
      </c>
      <c r="AD7586" s="3">
        <v>16</v>
      </c>
    </row>
    <row r="7587" spans="1:30" hidden="1" x14ac:dyDescent="0.25">
      <c r="A7587" s="2">
        <v>15</v>
      </c>
      <c r="B7587" s="2">
        <v>2023</v>
      </c>
      <c r="C7587" s="4" t="str">
        <f>INDEX(Index!$B$1:$B$500,MATCH($F7587,Index!$A$1:$A$500,0)
)</f>
        <v>BAL</v>
      </c>
      <c r="D7587" s="4">
        <v>0</v>
      </c>
      <c r="E7587" s="141">
        <f t="shared" si="118"/>
        <v>0.38798919700000001</v>
      </c>
      <c r="F7587" s="3" t="s">
        <v>18</v>
      </c>
      <c r="G7587" s="3">
        <v>2</v>
      </c>
      <c r="H7587" s="125">
        <v>0.38798919700000001</v>
      </c>
      <c r="I7587" s="3">
        <v>2</v>
      </c>
      <c r="J7587" s="3">
        <v>0.36142006399999999</v>
      </c>
      <c r="K7587" s="3">
        <v>45233</v>
      </c>
      <c r="L7587" s="125">
        <v>0.173841141</v>
      </c>
      <c r="M7587" s="3">
        <v>4</v>
      </c>
      <c r="N7587" s="125">
        <v>-0.18759139899999999</v>
      </c>
      <c r="O7587" s="3">
        <v>2</v>
      </c>
      <c r="P7587" s="125">
        <v>2.6556656000000001E-2</v>
      </c>
      <c r="Q7587" s="3">
        <v>8</v>
      </c>
      <c r="R7587" s="3">
        <v>0.18432662799999999</v>
      </c>
      <c r="S7587" s="3">
        <v>-0.155977007</v>
      </c>
      <c r="T7587" s="3">
        <v>2.1116428999999999E-2</v>
      </c>
      <c r="U7587" s="3">
        <v>11.63847228</v>
      </c>
      <c r="V7587" s="3">
        <v>2</v>
      </c>
      <c r="W7587" s="3">
        <v>0.392784674</v>
      </c>
      <c r="X7587" s="3">
        <v>2</v>
      </c>
      <c r="Y7587" s="3">
        <v>5.7982859999999997E-3</v>
      </c>
      <c r="Z7587" s="3">
        <v>15</v>
      </c>
      <c r="AA7587" s="3">
        <v>0.239276933</v>
      </c>
      <c r="AB7587" s="3">
        <v>2</v>
      </c>
      <c r="AC7587" s="3">
        <v>0.142371733</v>
      </c>
      <c r="AD7587" s="3">
        <v>17</v>
      </c>
    </row>
    <row r="7588" spans="1:30" hidden="1" x14ac:dyDescent="0.25">
      <c r="A7588" s="2">
        <v>15</v>
      </c>
      <c r="B7588" s="2">
        <v>2023</v>
      </c>
      <c r="C7588" s="4" t="str">
        <f>INDEX(Index!$B$1:$B$500,MATCH($F7588,Index!$A$1:$A$500,0)
)</f>
        <v>BUF</v>
      </c>
      <c r="D7588" s="4">
        <v>0</v>
      </c>
      <c r="E7588" s="141">
        <f t="shared" si="118"/>
        <v>0.24678467600000001</v>
      </c>
      <c r="F7588" s="3" t="s">
        <v>0</v>
      </c>
      <c r="G7588" s="3">
        <v>3</v>
      </c>
      <c r="H7588" s="125">
        <v>0.24678467600000001</v>
      </c>
      <c r="I7588" s="3">
        <v>6</v>
      </c>
      <c r="J7588" s="3">
        <v>0.23897310299999999</v>
      </c>
      <c r="K7588" s="3">
        <v>45144</v>
      </c>
      <c r="L7588" s="125">
        <v>0.22837892900000001</v>
      </c>
      <c r="M7588" s="3">
        <v>2</v>
      </c>
      <c r="N7588" s="125">
        <v>-2.3127874E-2</v>
      </c>
      <c r="O7588" s="3">
        <v>10</v>
      </c>
      <c r="P7588" s="125">
        <v>-4.7221260000000001E-3</v>
      </c>
      <c r="Q7588" s="3">
        <v>18</v>
      </c>
      <c r="R7588" s="3">
        <v>0.22033551300000001</v>
      </c>
      <c r="S7588" s="3">
        <v>-3.5249675000000001E-2</v>
      </c>
      <c r="T7588" s="3">
        <v>-1.6612084999999999E-2</v>
      </c>
      <c r="U7588" s="3">
        <v>8.5657622849999999</v>
      </c>
      <c r="V7588" s="3">
        <v>7</v>
      </c>
      <c r="W7588" s="3">
        <v>0.23874340899999999</v>
      </c>
      <c r="X7588" s="3">
        <v>4</v>
      </c>
      <c r="Y7588" s="3">
        <v>-2.6654509999999999E-2</v>
      </c>
      <c r="Z7588" s="3">
        <v>24</v>
      </c>
      <c r="AA7588" s="3">
        <v>1.1331849E-2</v>
      </c>
      <c r="AB7588" s="3">
        <v>15</v>
      </c>
      <c r="AC7588" s="3">
        <v>0.20585687499999999</v>
      </c>
      <c r="AD7588" s="3">
        <v>32</v>
      </c>
    </row>
    <row r="7589" spans="1:30" hidden="1" x14ac:dyDescent="0.25">
      <c r="A7589" s="2">
        <v>15</v>
      </c>
      <c r="B7589" s="2">
        <v>2023</v>
      </c>
      <c r="C7589" s="4" t="str">
        <f>INDEX(Index!$B$1:$B$500,MATCH($F7589,Index!$A$1:$A$500,0)
)</f>
        <v>MIA</v>
      </c>
      <c r="D7589" s="4">
        <v>0</v>
      </c>
      <c r="E7589" s="141">
        <f t="shared" si="118"/>
        <v>0.24376177199999999</v>
      </c>
      <c r="F7589" s="3" t="s">
        <v>4</v>
      </c>
      <c r="G7589" s="3">
        <v>4</v>
      </c>
      <c r="H7589" s="125">
        <v>0.24376177199999999</v>
      </c>
      <c r="I7589" s="3">
        <v>5</v>
      </c>
      <c r="J7589" s="3">
        <v>0.29541670599999997</v>
      </c>
      <c r="K7589" s="3">
        <v>45203</v>
      </c>
      <c r="L7589" s="125">
        <v>0.22648636799999999</v>
      </c>
      <c r="M7589" s="3">
        <v>3</v>
      </c>
      <c r="N7589" s="125">
        <v>-1.9617869E-2</v>
      </c>
      <c r="O7589" s="3">
        <v>13</v>
      </c>
      <c r="P7589" s="125">
        <v>-2.3424650000000002E-3</v>
      </c>
      <c r="Q7589" s="3">
        <v>17</v>
      </c>
      <c r="R7589" s="3">
        <v>0.23341621200000001</v>
      </c>
      <c r="S7589" s="3">
        <v>-6.3740896000000005E-2</v>
      </c>
      <c r="T7589" s="3">
        <v>-1.7404020000000001E-3</v>
      </c>
      <c r="U7589" s="3">
        <v>9.7313438199999993</v>
      </c>
      <c r="V7589" s="3">
        <v>4</v>
      </c>
      <c r="W7589" s="3">
        <v>0.27157589399999998</v>
      </c>
      <c r="X7589" s="3">
        <v>3</v>
      </c>
      <c r="Y7589" s="3">
        <v>-9.8116127999999997E-2</v>
      </c>
      <c r="Z7589" s="3">
        <v>31</v>
      </c>
      <c r="AA7589" s="3">
        <v>0.27459128399999999</v>
      </c>
      <c r="AB7589" s="3">
        <v>1</v>
      </c>
      <c r="AC7589" s="3">
        <v>0.153784585</v>
      </c>
      <c r="AD7589" s="3">
        <v>20</v>
      </c>
    </row>
    <row r="7590" spans="1:30" hidden="1" x14ac:dyDescent="0.25">
      <c r="A7590" s="2">
        <v>15</v>
      </c>
      <c r="B7590" s="2">
        <v>2023</v>
      </c>
      <c r="C7590" s="4" t="str">
        <f>INDEX(Index!$B$1:$B$500,MATCH($F7590,Index!$A$1:$A$500,0)
)</f>
        <v>KC</v>
      </c>
      <c r="D7590" s="4">
        <v>0</v>
      </c>
      <c r="E7590" s="141">
        <f t="shared" si="118"/>
        <v>0.23793389000000001</v>
      </c>
      <c r="F7590" s="3" t="s">
        <v>5</v>
      </c>
      <c r="G7590" s="3">
        <v>5</v>
      </c>
      <c r="H7590" s="125">
        <v>0.23793389000000001</v>
      </c>
      <c r="I7590" s="3">
        <v>3</v>
      </c>
      <c r="J7590" s="3">
        <v>0.20053341699999999</v>
      </c>
      <c r="K7590" s="3">
        <v>45174</v>
      </c>
      <c r="L7590" s="125">
        <v>0.16120239</v>
      </c>
      <c r="M7590" s="3">
        <v>5</v>
      </c>
      <c r="N7590" s="125">
        <v>-4.9360771999999997E-2</v>
      </c>
      <c r="O7590" s="3">
        <v>8</v>
      </c>
      <c r="P7590" s="125">
        <v>2.7370728E-2</v>
      </c>
      <c r="Q7590" s="3">
        <v>6</v>
      </c>
      <c r="R7590" s="3">
        <v>0.161997538</v>
      </c>
      <c r="S7590" s="3">
        <v>-1.2393888E-2</v>
      </c>
      <c r="T7590" s="3">
        <v>2.6141991E-2</v>
      </c>
      <c r="U7590" s="3">
        <v>9.9111747660000002</v>
      </c>
      <c r="V7590" s="3">
        <v>3</v>
      </c>
      <c r="W7590" s="3">
        <v>0.21687994299999999</v>
      </c>
      <c r="X7590" s="3">
        <v>5</v>
      </c>
      <c r="Y7590" s="3">
        <v>2.2232290000000002E-3</v>
      </c>
      <c r="Z7590" s="3">
        <v>16</v>
      </c>
      <c r="AA7590" s="3">
        <v>-4.1273954000000002E-2</v>
      </c>
      <c r="AB7590" s="3">
        <v>22</v>
      </c>
      <c r="AC7590" s="3">
        <v>9.6954606999999998E-2</v>
      </c>
      <c r="AD7590" s="3">
        <v>6</v>
      </c>
    </row>
    <row r="7591" spans="1:30" hidden="1" x14ac:dyDescent="0.25">
      <c r="A7591" s="2">
        <v>15</v>
      </c>
      <c r="B7591" s="2">
        <v>2023</v>
      </c>
      <c r="C7591" s="4" t="str">
        <f>INDEX(Index!$B$1:$B$500,MATCH($F7591,Index!$A$1:$A$500,0)
)</f>
        <v>DAL</v>
      </c>
      <c r="D7591" s="4">
        <v>0</v>
      </c>
      <c r="E7591" s="141">
        <f t="shared" si="118"/>
        <v>0.18899998000000001</v>
      </c>
      <c r="F7591" s="3" t="s">
        <v>3</v>
      </c>
      <c r="G7591" s="3">
        <v>6</v>
      </c>
      <c r="H7591" s="125">
        <v>0.18899998000000001</v>
      </c>
      <c r="I7591" s="3">
        <v>4</v>
      </c>
      <c r="J7591" s="3">
        <v>0.28618533200000001</v>
      </c>
      <c r="K7591" s="3">
        <v>45203</v>
      </c>
      <c r="L7591" s="125">
        <v>9.3502392000000004E-2</v>
      </c>
      <c r="M7591" s="3">
        <v>9</v>
      </c>
      <c r="N7591" s="125">
        <v>-6.8336242000000005E-2</v>
      </c>
      <c r="O7591" s="3">
        <v>6</v>
      </c>
      <c r="P7591" s="125">
        <v>2.7161345E-2</v>
      </c>
      <c r="Q7591" s="3">
        <v>7</v>
      </c>
      <c r="R7591" s="3">
        <v>0.14078683</v>
      </c>
      <c r="S7591" s="3">
        <v>-0.104958812</v>
      </c>
      <c r="T7591" s="3">
        <v>4.043969E-2</v>
      </c>
      <c r="U7591" s="3">
        <v>9.3018466639999993</v>
      </c>
      <c r="V7591" s="3">
        <v>5</v>
      </c>
      <c r="W7591" s="3">
        <v>0.200618237</v>
      </c>
      <c r="X7591" s="3">
        <v>6</v>
      </c>
      <c r="Y7591" s="3">
        <v>-7.5026027999999995E-2</v>
      </c>
      <c r="Z7591" s="3">
        <v>29</v>
      </c>
      <c r="AA7591" s="3">
        <v>4.8671316999999999E-2</v>
      </c>
      <c r="AB7591" s="3">
        <v>11</v>
      </c>
      <c r="AC7591" s="3">
        <v>0.16866707</v>
      </c>
      <c r="AD7591" s="3">
        <v>24</v>
      </c>
    </row>
    <row r="7592" spans="1:30" hidden="1" x14ac:dyDescent="0.25">
      <c r="A7592" s="2">
        <v>15</v>
      </c>
      <c r="B7592" s="2">
        <v>2023</v>
      </c>
      <c r="C7592" s="4" t="str">
        <f>INDEX(Index!$B$1:$B$500,MATCH($F7592,Index!$A$1:$A$500,0)
)</f>
        <v>DET</v>
      </c>
      <c r="D7592" s="4">
        <v>0</v>
      </c>
      <c r="E7592" s="141">
        <f t="shared" si="118"/>
        <v>0.14248276800000001</v>
      </c>
      <c r="F7592" s="3" t="s">
        <v>21</v>
      </c>
      <c r="G7592" s="3">
        <v>7</v>
      </c>
      <c r="H7592" s="125">
        <v>0.14248276800000001</v>
      </c>
      <c r="I7592" s="3">
        <v>7</v>
      </c>
      <c r="J7592" s="3">
        <v>0.17176137699999999</v>
      </c>
      <c r="K7592" s="3">
        <v>45203</v>
      </c>
      <c r="L7592" s="125">
        <v>0.13330956399999999</v>
      </c>
      <c r="M7592" s="3">
        <v>6</v>
      </c>
      <c r="N7592" s="125">
        <v>-1.7531056999999999E-2</v>
      </c>
      <c r="O7592" s="3">
        <v>15</v>
      </c>
      <c r="P7592" s="125">
        <v>-8.3578520000000007E-3</v>
      </c>
      <c r="Q7592" s="3">
        <v>20</v>
      </c>
      <c r="R7592" s="3">
        <v>0.15469445700000001</v>
      </c>
      <c r="S7592" s="3">
        <v>-1.4715119E-2</v>
      </c>
      <c r="T7592" s="3">
        <v>2.3517999999999998E-3</v>
      </c>
      <c r="U7592" s="3">
        <v>8.3196460699999992</v>
      </c>
      <c r="V7592" s="3">
        <v>8</v>
      </c>
      <c r="W7592" s="3">
        <v>0.101379914</v>
      </c>
      <c r="X7592" s="3">
        <v>7</v>
      </c>
      <c r="Y7592" s="3">
        <v>-3.1789628E-2</v>
      </c>
      <c r="Z7592" s="3">
        <v>26</v>
      </c>
      <c r="AA7592" s="3">
        <v>6.1596598000000002E-2</v>
      </c>
      <c r="AB7592" s="3">
        <v>8</v>
      </c>
      <c r="AC7592" s="3">
        <v>0.185198539</v>
      </c>
      <c r="AD7592" s="3">
        <v>30</v>
      </c>
    </row>
    <row r="7593" spans="1:30" hidden="1" x14ac:dyDescent="0.25">
      <c r="A7593" s="2">
        <v>15</v>
      </c>
      <c r="B7593" s="2">
        <v>2023</v>
      </c>
      <c r="C7593" s="4" t="str">
        <f>INDEX(Index!$B$1:$B$500,MATCH($F7593,Index!$A$1:$A$500,0)
)</f>
        <v>CLE</v>
      </c>
      <c r="D7593" s="4">
        <v>0</v>
      </c>
      <c r="E7593" s="141">
        <f t="shared" si="118"/>
        <v>9.4370774000000004E-2</v>
      </c>
      <c r="F7593" s="3" t="s">
        <v>10</v>
      </c>
      <c r="G7593" s="3">
        <v>8</v>
      </c>
      <c r="H7593" s="125">
        <v>9.4370774000000004E-2</v>
      </c>
      <c r="I7593" s="3">
        <v>9</v>
      </c>
      <c r="J7593" s="3">
        <v>4.4935690000000002E-3</v>
      </c>
      <c r="K7593" s="3">
        <v>45174</v>
      </c>
      <c r="L7593" s="125">
        <v>-0.14791221299999999</v>
      </c>
      <c r="M7593" s="3">
        <v>29</v>
      </c>
      <c r="N7593" s="125">
        <v>-0.22228875300000001</v>
      </c>
      <c r="O7593" s="3">
        <v>1</v>
      </c>
      <c r="P7593" s="125">
        <v>1.9994234E-2</v>
      </c>
      <c r="Q7593" s="3">
        <v>9</v>
      </c>
      <c r="R7593" s="3">
        <v>-0.164475859</v>
      </c>
      <c r="S7593" s="3">
        <v>-0.15444219200000001</v>
      </c>
      <c r="T7593" s="3">
        <v>1.4527236000000001E-2</v>
      </c>
      <c r="U7593" s="3">
        <v>7.9218008510000004</v>
      </c>
      <c r="V7593" s="3">
        <v>10</v>
      </c>
      <c r="W7593" s="3">
        <v>6.9938063999999994E-2</v>
      </c>
      <c r="X7593" s="3">
        <v>9</v>
      </c>
      <c r="Y7593" s="3">
        <v>5.7854388999999999E-2</v>
      </c>
      <c r="Z7593" s="3">
        <v>4</v>
      </c>
      <c r="AA7593" s="3">
        <v>-2.8459017999999999E-2</v>
      </c>
      <c r="AB7593" s="3">
        <v>20</v>
      </c>
      <c r="AC7593" s="3">
        <v>0.169487412</v>
      </c>
      <c r="AD7593" s="3">
        <v>25</v>
      </c>
    </row>
    <row r="7594" spans="1:30" hidden="1" x14ac:dyDescent="0.25">
      <c r="A7594" s="2">
        <v>15</v>
      </c>
      <c r="B7594" s="2">
        <v>2023</v>
      </c>
      <c r="C7594" s="4" t="str">
        <f>INDEX(Index!$B$1:$B$500,MATCH($F7594,Index!$A$1:$A$500,0)
)</f>
        <v>JAX</v>
      </c>
      <c r="D7594" s="4">
        <v>0</v>
      </c>
      <c r="E7594" s="141">
        <f t="shared" si="118"/>
        <v>8.9477417000000004E-2</v>
      </c>
      <c r="F7594" s="3" t="s">
        <v>56</v>
      </c>
      <c r="G7594" s="3">
        <v>9</v>
      </c>
      <c r="H7594" s="125">
        <v>8.9477417000000004E-2</v>
      </c>
      <c r="I7594" s="3">
        <v>10</v>
      </c>
      <c r="J7594" s="3">
        <v>-4.3215703000000001E-2</v>
      </c>
      <c r="K7594" s="3">
        <v>45144</v>
      </c>
      <c r="L7594" s="125">
        <v>2.1747704999999999E-2</v>
      </c>
      <c r="M7594" s="3">
        <v>14</v>
      </c>
      <c r="N7594" s="125">
        <v>-5.1516422999999999E-2</v>
      </c>
      <c r="O7594" s="3">
        <v>7</v>
      </c>
      <c r="P7594" s="125">
        <v>1.6213288999999999E-2</v>
      </c>
      <c r="Q7594" s="3">
        <v>12</v>
      </c>
      <c r="R7594" s="3">
        <v>-3.5503633999999999E-2</v>
      </c>
      <c r="S7594" s="3">
        <v>3.3959497999999998E-2</v>
      </c>
      <c r="T7594" s="3">
        <v>2.6247428999999999E-2</v>
      </c>
      <c r="U7594" s="3">
        <v>7.9345572400000002</v>
      </c>
      <c r="V7594" s="3">
        <v>9</v>
      </c>
      <c r="W7594" s="3">
        <v>6.4036211999999995E-2</v>
      </c>
      <c r="X7594" s="3">
        <v>11</v>
      </c>
      <c r="Y7594" s="3">
        <v>8.7362084000000007E-2</v>
      </c>
      <c r="Z7594" s="3">
        <v>2</v>
      </c>
      <c r="AA7594" s="3">
        <v>-0.164941528</v>
      </c>
      <c r="AB7594" s="3">
        <v>31</v>
      </c>
      <c r="AC7594" s="3">
        <v>0.144196875</v>
      </c>
      <c r="AD7594" s="3">
        <v>18</v>
      </c>
    </row>
    <row r="7595" spans="1:30" hidden="1" x14ac:dyDescent="0.25">
      <c r="A7595" s="2">
        <v>15</v>
      </c>
      <c r="B7595" s="2">
        <v>2023</v>
      </c>
      <c r="C7595" s="4" t="str">
        <f>INDEX(Index!$B$1:$B$500,MATCH($F7595,Index!$A$1:$A$500,0)
)</f>
        <v>PHI</v>
      </c>
      <c r="D7595" s="4">
        <v>0</v>
      </c>
      <c r="E7595" s="141">
        <f t="shared" si="118"/>
        <v>8.8730455999999999E-2</v>
      </c>
      <c r="F7595" s="3" t="s">
        <v>7</v>
      </c>
      <c r="G7595" s="3">
        <v>10</v>
      </c>
      <c r="H7595" s="125">
        <v>8.8730455999999999E-2</v>
      </c>
      <c r="I7595" s="3">
        <v>8</v>
      </c>
      <c r="J7595" s="3">
        <v>-5.8943939999999998E-3</v>
      </c>
      <c r="K7595" s="3">
        <v>45203</v>
      </c>
      <c r="L7595" s="125">
        <v>9.8808420999999994E-2</v>
      </c>
      <c r="M7595" s="3">
        <v>8</v>
      </c>
      <c r="N7595" s="125">
        <v>5.1025974000000002E-2</v>
      </c>
      <c r="O7595" s="3">
        <v>23</v>
      </c>
      <c r="P7595" s="125">
        <v>4.0948009E-2</v>
      </c>
      <c r="Q7595" s="3">
        <v>1</v>
      </c>
      <c r="R7595" s="3">
        <v>7.6376786000000002E-2</v>
      </c>
      <c r="S7595" s="3">
        <v>0.119298072</v>
      </c>
      <c r="T7595" s="3">
        <v>3.7026890999999999E-2</v>
      </c>
      <c r="U7595" s="3">
        <v>8.7536807799999998</v>
      </c>
      <c r="V7595" s="3">
        <v>6</v>
      </c>
      <c r="W7595" s="3">
        <v>6.6392281999999997E-2</v>
      </c>
      <c r="X7595" s="3">
        <v>10</v>
      </c>
      <c r="Y7595" s="3">
        <v>5.4068219000000001E-2</v>
      </c>
      <c r="Z7595" s="3">
        <v>5</v>
      </c>
      <c r="AA7595" s="3">
        <v>-0.32506960400000001</v>
      </c>
      <c r="AB7595" s="3">
        <v>32</v>
      </c>
      <c r="AC7595" s="3">
        <v>8.8774810999999995E-2</v>
      </c>
      <c r="AD7595" s="3">
        <v>4</v>
      </c>
    </row>
    <row r="7596" spans="1:30" hidden="1" x14ac:dyDescent="0.25">
      <c r="A7596" s="2">
        <v>15</v>
      </c>
      <c r="B7596" s="2">
        <v>2023</v>
      </c>
      <c r="C7596" s="4" t="str">
        <f>INDEX(Index!$B$1:$B$500,MATCH($F7596,Index!$A$1:$A$500,0)
)</f>
        <v>CIN</v>
      </c>
      <c r="D7596" s="4">
        <v>0</v>
      </c>
      <c r="E7596" s="141">
        <f t="shared" si="118"/>
        <v>4.2221887999999999E-2</v>
      </c>
      <c r="F7596" s="3" t="s">
        <v>24</v>
      </c>
      <c r="G7596" s="3">
        <v>11</v>
      </c>
      <c r="H7596" s="125">
        <v>4.2221887999999999E-2</v>
      </c>
      <c r="I7596" s="3">
        <v>12</v>
      </c>
      <c r="J7596" s="3">
        <v>-6.9238392999999995E-2</v>
      </c>
      <c r="K7596" s="3">
        <v>45144</v>
      </c>
      <c r="L7596" s="125">
        <v>8.2493515000000003E-2</v>
      </c>
      <c r="M7596" s="3">
        <v>10</v>
      </c>
      <c r="N7596" s="125">
        <v>6.9829782000000007E-2</v>
      </c>
      <c r="O7596" s="3">
        <v>26</v>
      </c>
      <c r="P7596" s="125">
        <v>2.9558155999999999E-2</v>
      </c>
      <c r="Q7596" s="3">
        <v>5</v>
      </c>
      <c r="R7596" s="3">
        <v>6.3330261999999998E-2</v>
      </c>
      <c r="S7596" s="3">
        <v>0.15720516300000001</v>
      </c>
      <c r="T7596" s="3">
        <v>2.4636508000000001E-2</v>
      </c>
      <c r="U7596" s="3">
        <v>7.5805227090000002</v>
      </c>
      <c r="V7596" s="3">
        <v>12</v>
      </c>
      <c r="W7596" s="3">
        <v>7.3148214000000003E-2</v>
      </c>
      <c r="X7596" s="3">
        <v>8</v>
      </c>
      <c r="Y7596" s="3">
        <v>9.2807738000000001E-2</v>
      </c>
      <c r="Z7596" s="3">
        <v>1</v>
      </c>
      <c r="AA7596" s="3">
        <v>0.113070137</v>
      </c>
      <c r="AB7596" s="3">
        <v>6</v>
      </c>
      <c r="AC7596" s="3">
        <v>0.19486578600000001</v>
      </c>
      <c r="AD7596" s="3">
        <v>31</v>
      </c>
    </row>
    <row r="7597" spans="1:30" hidden="1" x14ac:dyDescent="0.25">
      <c r="A7597" s="2">
        <v>15</v>
      </c>
      <c r="B7597" s="2">
        <v>2023</v>
      </c>
      <c r="C7597" s="4" t="str">
        <f>INDEX(Index!$B$1:$B$500,MATCH($F7597,Index!$A$1:$A$500,0)
)</f>
        <v>HOU</v>
      </c>
      <c r="D7597" s="4">
        <v>0</v>
      </c>
      <c r="E7597" s="141">
        <f t="shared" si="118"/>
        <v>2.7415309999999998E-2</v>
      </c>
      <c r="F7597" s="3" t="s">
        <v>49</v>
      </c>
      <c r="G7597" s="3">
        <v>12</v>
      </c>
      <c r="H7597" s="125">
        <v>2.7415309999999998E-2</v>
      </c>
      <c r="I7597" s="3">
        <v>14</v>
      </c>
      <c r="J7597" s="3">
        <v>4.3779973999999999E-2</v>
      </c>
      <c r="K7597" s="3">
        <v>45144</v>
      </c>
      <c r="L7597" s="125">
        <v>2.4657865000000001E-2</v>
      </c>
      <c r="M7597" s="3">
        <v>13</v>
      </c>
      <c r="N7597" s="125">
        <v>7.8166840000000008E-3</v>
      </c>
      <c r="O7597" s="3">
        <v>19</v>
      </c>
      <c r="P7597" s="125">
        <v>1.0574129E-2</v>
      </c>
      <c r="Q7597" s="3">
        <v>13</v>
      </c>
      <c r="R7597" s="3">
        <v>2.8179223E-2</v>
      </c>
      <c r="S7597" s="3">
        <v>5.8257889999999996E-3</v>
      </c>
      <c r="T7597" s="3">
        <v>2.1426540000000001E-2</v>
      </c>
      <c r="U7597" s="3">
        <v>7.0755919409999999</v>
      </c>
      <c r="V7597" s="3">
        <v>15</v>
      </c>
      <c r="W7597" s="3">
        <v>1.9060509E-2</v>
      </c>
      <c r="X7597" s="3">
        <v>12</v>
      </c>
      <c r="Y7597" s="3">
        <v>-3.8044643000000003E-2</v>
      </c>
      <c r="Z7597" s="3">
        <v>27</v>
      </c>
      <c r="AA7597" s="3">
        <v>-1.5763619E-2</v>
      </c>
      <c r="AB7597" s="3">
        <v>19</v>
      </c>
      <c r="AC7597" s="3">
        <v>0.17892356100000001</v>
      </c>
      <c r="AD7597" s="3">
        <v>28</v>
      </c>
    </row>
    <row r="7598" spans="1:30" hidden="1" x14ac:dyDescent="0.25">
      <c r="A7598" s="2">
        <v>15</v>
      </c>
      <c r="B7598" s="2">
        <v>2023</v>
      </c>
      <c r="C7598" s="4" t="str">
        <f>INDEX(Index!$B$1:$B$500,MATCH($F7598,Index!$A$1:$A$500,0)
)</f>
        <v>SEA</v>
      </c>
      <c r="D7598" s="4">
        <v>0</v>
      </c>
      <c r="E7598" s="141">
        <f t="shared" si="118"/>
        <v>8.0322410000000007E-3</v>
      </c>
      <c r="F7598" s="3" t="s">
        <v>30</v>
      </c>
      <c r="G7598" s="3">
        <v>13</v>
      </c>
      <c r="H7598" s="125">
        <v>8.0322410000000007E-3</v>
      </c>
      <c r="I7598" s="3">
        <v>16</v>
      </c>
      <c r="J7598" s="3">
        <v>-3.5600144E-2</v>
      </c>
      <c r="K7598" s="3">
        <v>45114</v>
      </c>
      <c r="L7598" s="125">
        <v>4.2780036E-2</v>
      </c>
      <c r="M7598" s="3">
        <v>12</v>
      </c>
      <c r="N7598" s="125">
        <v>5.3917332999999998E-2</v>
      </c>
      <c r="O7598" s="3">
        <v>24</v>
      </c>
      <c r="P7598" s="125">
        <v>1.9169538E-2</v>
      </c>
      <c r="Q7598" s="3">
        <v>10</v>
      </c>
      <c r="R7598" s="3">
        <v>3.7885078000000003E-2</v>
      </c>
      <c r="S7598" s="3">
        <v>8.6777717000000004E-2</v>
      </c>
      <c r="T7598" s="3">
        <v>1.3292495E-2</v>
      </c>
      <c r="U7598" s="3">
        <v>7.3085298520000004</v>
      </c>
      <c r="V7598" s="3">
        <v>13</v>
      </c>
      <c r="W7598" s="3">
        <v>-5.6354700000000001E-3</v>
      </c>
      <c r="X7598" s="3">
        <v>17</v>
      </c>
      <c r="Y7598" s="3">
        <v>4.5438182000000001E-2</v>
      </c>
      <c r="Z7598" s="3">
        <v>6</v>
      </c>
      <c r="AA7598" s="3">
        <v>-0.12682791099999999</v>
      </c>
      <c r="AB7598" s="3">
        <v>28</v>
      </c>
      <c r="AC7598" s="3">
        <v>6.3962837999999994E-2</v>
      </c>
      <c r="AD7598" s="3">
        <v>3</v>
      </c>
    </row>
    <row r="7599" spans="1:30" hidden="1" x14ac:dyDescent="0.25">
      <c r="A7599" s="2">
        <v>15</v>
      </c>
      <c r="B7599" s="2">
        <v>2023</v>
      </c>
      <c r="C7599" s="4" t="str">
        <f>INDEX(Index!$B$1:$B$500,MATCH($F7599,Index!$A$1:$A$500,0)
)</f>
        <v>PIT</v>
      </c>
      <c r="D7599" s="4">
        <v>0</v>
      </c>
      <c r="E7599" s="141">
        <f t="shared" si="118"/>
        <v>6.9057479999999997E-3</v>
      </c>
      <c r="F7599" s="3" t="s">
        <v>32</v>
      </c>
      <c r="G7599" s="3">
        <v>14</v>
      </c>
      <c r="H7599" s="125">
        <v>6.9057479999999997E-3</v>
      </c>
      <c r="I7599" s="3">
        <v>11</v>
      </c>
      <c r="J7599" s="3">
        <v>-2.2253458E-2</v>
      </c>
      <c r="K7599" s="3">
        <v>45114</v>
      </c>
      <c r="L7599" s="125">
        <v>-2.5906872000000001E-2</v>
      </c>
      <c r="M7599" s="3">
        <v>19</v>
      </c>
      <c r="N7599" s="125">
        <v>-4.2764165E-2</v>
      </c>
      <c r="O7599" s="3">
        <v>9</v>
      </c>
      <c r="P7599" s="125">
        <v>-9.9515449999999991E-3</v>
      </c>
      <c r="Q7599" s="3">
        <v>21</v>
      </c>
      <c r="R7599" s="3">
        <v>-3.9131510000000001E-2</v>
      </c>
      <c r="S7599" s="3">
        <v>-3.1734954000000003E-2</v>
      </c>
      <c r="T7599" s="3">
        <v>-1.4856901E-2</v>
      </c>
      <c r="U7599" s="3">
        <v>7.6792362809999997</v>
      </c>
      <c r="V7599" s="3">
        <v>11</v>
      </c>
      <c r="W7599" s="3">
        <v>-1.916135E-3</v>
      </c>
      <c r="X7599" s="3">
        <v>14</v>
      </c>
      <c r="Y7599" s="3">
        <v>3.2809632999999998E-2</v>
      </c>
      <c r="Z7599" s="3">
        <v>10</v>
      </c>
      <c r="AA7599" s="3">
        <v>0.14608110899999999</v>
      </c>
      <c r="AB7599" s="3">
        <v>4</v>
      </c>
      <c r="AC7599" s="3">
        <v>0.17238811900000001</v>
      </c>
      <c r="AD7599" s="3">
        <v>26</v>
      </c>
    </row>
    <row r="7600" spans="1:30" hidden="1" x14ac:dyDescent="0.25">
      <c r="A7600" s="2">
        <v>15</v>
      </c>
      <c r="B7600" s="2">
        <v>2023</v>
      </c>
      <c r="C7600" s="4" t="str">
        <f>INDEX(Index!$B$1:$B$500,MATCH($F7600,Index!$A$1:$A$500,0)
)</f>
        <v>NO</v>
      </c>
      <c r="D7600" s="4">
        <v>0</v>
      </c>
      <c r="E7600" s="141">
        <f t="shared" si="118"/>
        <v>-1.1739090000000001E-3</v>
      </c>
      <c r="F7600" s="3" t="s">
        <v>27</v>
      </c>
      <c r="G7600" s="3">
        <v>15</v>
      </c>
      <c r="H7600" s="125">
        <v>-1.1739090000000001E-3</v>
      </c>
      <c r="I7600" s="3">
        <v>21</v>
      </c>
      <c r="J7600" s="3">
        <v>8.3624962999999997E-2</v>
      </c>
      <c r="K7600" s="3">
        <v>45114</v>
      </c>
      <c r="L7600" s="125">
        <v>-2.5978278E-2</v>
      </c>
      <c r="M7600" s="3">
        <v>20</v>
      </c>
      <c r="N7600" s="125">
        <v>-2.0796887E-2</v>
      </c>
      <c r="O7600" s="3">
        <v>12</v>
      </c>
      <c r="P7600" s="125">
        <v>4.0074810000000002E-3</v>
      </c>
      <c r="Q7600" s="3">
        <v>16</v>
      </c>
      <c r="R7600" s="3">
        <v>-1.0800282E-2</v>
      </c>
      <c r="S7600" s="3">
        <v>-7.1661090999999996E-2</v>
      </c>
      <c r="T7600" s="3">
        <v>2.2764154000000002E-2</v>
      </c>
      <c r="U7600" s="3">
        <v>7.2924359269999997</v>
      </c>
      <c r="V7600" s="3">
        <v>14</v>
      </c>
      <c r="W7600" s="3">
        <v>-5.826113E-3</v>
      </c>
      <c r="X7600" s="3">
        <v>18</v>
      </c>
      <c r="Y7600" s="3">
        <v>-0.102685004</v>
      </c>
      <c r="Z7600" s="3">
        <v>32</v>
      </c>
      <c r="AA7600" s="3">
        <v>-6.4010982999999994E-2</v>
      </c>
      <c r="AB7600" s="3">
        <v>23</v>
      </c>
      <c r="AC7600" s="3">
        <v>0.11490370799999999</v>
      </c>
      <c r="AD7600" s="3">
        <v>9</v>
      </c>
    </row>
    <row r="7601" spans="1:30" hidden="1" x14ac:dyDescent="0.25">
      <c r="A7601" s="2">
        <v>15</v>
      </c>
      <c r="B7601" s="2">
        <v>2023</v>
      </c>
      <c r="C7601" s="4" t="str">
        <f>INDEX(Index!$B$1:$B$500,MATCH($F7601,Index!$A$1:$A$500,0)
)</f>
        <v>MIN</v>
      </c>
      <c r="D7601" s="4">
        <v>0</v>
      </c>
      <c r="E7601" s="141">
        <f t="shared" si="118"/>
        <v>-2.1050930000000002E-3</v>
      </c>
      <c r="F7601" s="3" t="s">
        <v>46</v>
      </c>
      <c r="G7601" s="3">
        <v>16</v>
      </c>
      <c r="H7601" s="125">
        <v>-2.1050930000000002E-3</v>
      </c>
      <c r="I7601" s="3">
        <v>15</v>
      </c>
      <c r="J7601" s="3">
        <v>-4.0517065999999997E-2</v>
      </c>
      <c r="K7601" s="3">
        <v>45114</v>
      </c>
      <c r="L7601" s="125">
        <v>-4.6594874000000001E-2</v>
      </c>
      <c r="M7601" s="3">
        <v>21</v>
      </c>
      <c r="N7601" s="125">
        <v>-8.0332482999999996E-2</v>
      </c>
      <c r="O7601" s="3">
        <v>5</v>
      </c>
      <c r="P7601" s="125">
        <v>-3.5842700999999998E-2</v>
      </c>
      <c r="Q7601" s="3">
        <v>29</v>
      </c>
      <c r="R7601" s="3">
        <v>-4.8898786E-2</v>
      </c>
      <c r="S7601" s="3">
        <v>-3.3755395000000001E-2</v>
      </c>
      <c r="T7601" s="3">
        <v>-2.5373674999999998E-2</v>
      </c>
      <c r="U7601" s="3">
        <v>6.2429228510000003</v>
      </c>
      <c r="V7601" s="3">
        <v>19</v>
      </c>
      <c r="W7601" s="3">
        <v>-4.9710630000000004E-3</v>
      </c>
      <c r="X7601" s="3">
        <v>15</v>
      </c>
      <c r="Y7601" s="3">
        <v>-1.3328173E-2</v>
      </c>
      <c r="Z7601" s="3">
        <v>21</v>
      </c>
      <c r="AA7601" s="3">
        <v>7.6199782999999993E-2</v>
      </c>
      <c r="AB7601" s="3">
        <v>7</v>
      </c>
      <c r="AC7601" s="3">
        <v>5.5019165000000002E-2</v>
      </c>
      <c r="AD7601" s="3">
        <v>2</v>
      </c>
    </row>
    <row r="7602" spans="1:30" hidden="1" x14ac:dyDescent="0.25">
      <c r="A7602" s="2">
        <v>15</v>
      </c>
      <c r="B7602" s="2">
        <v>2023</v>
      </c>
      <c r="C7602" s="4" t="str">
        <f>INDEX(Index!$B$1:$B$500,MATCH($F7602,Index!$A$1:$A$500,0)
)</f>
        <v>IND</v>
      </c>
      <c r="D7602" s="4">
        <v>0</v>
      </c>
      <c r="E7602" s="141">
        <f t="shared" si="118"/>
        <v>-9.2447999999999992E-3</v>
      </c>
      <c r="F7602" s="3" t="s">
        <v>35</v>
      </c>
      <c r="G7602" s="3">
        <v>17</v>
      </c>
      <c r="H7602" s="125">
        <v>-9.2447999999999992E-3</v>
      </c>
      <c r="I7602" s="3">
        <v>20</v>
      </c>
      <c r="J7602" s="3">
        <v>-2.3719654999999999E-2</v>
      </c>
      <c r="K7602" s="3">
        <v>45144</v>
      </c>
      <c r="L7602" s="125">
        <v>1.5726572000000001E-2</v>
      </c>
      <c r="M7602" s="3">
        <v>15</v>
      </c>
      <c r="N7602" s="125">
        <v>-1.1382807999999999E-2</v>
      </c>
      <c r="O7602" s="3">
        <v>16</v>
      </c>
      <c r="P7602" s="125">
        <v>-3.635418E-2</v>
      </c>
      <c r="Q7602" s="3">
        <v>30</v>
      </c>
      <c r="R7602" s="3">
        <v>-1.2450997E-2</v>
      </c>
      <c r="S7602" s="3">
        <v>-9.9829800000000007E-3</v>
      </c>
      <c r="T7602" s="3">
        <v>-2.1251638E-2</v>
      </c>
      <c r="U7602" s="3">
        <v>6.7298304299999998</v>
      </c>
      <c r="V7602" s="3">
        <v>16</v>
      </c>
      <c r="W7602" s="3">
        <v>-9.7471510000000008E-3</v>
      </c>
      <c r="X7602" s="3">
        <v>19</v>
      </c>
      <c r="Y7602" s="3">
        <v>-4.7711100000000003E-3</v>
      </c>
      <c r="Z7602" s="3">
        <v>19</v>
      </c>
      <c r="AA7602" s="3">
        <v>-8.3356864000000003E-2</v>
      </c>
      <c r="AB7602" s="3">
        <v>24</v>
      </c>
      <c r="AC7602" s="3">
        <v>0.13194520300000001</v>
      </c>
      <c r="AD7602" s="3">
        <v>15</v>
      </c>
    </row>
    <row r="7603" spans="1:30" hidden="1" x14ac:dyDescent="0.25">
      <c r="A7603" s="2">
        <v>15</v>
      </c>
      <c r="B7603" s="2">
        <v>2023</v>
      </c>
      <c r="C7603" s="4" t="str">
        <f>INDEX(Index!$B$1:$B$500,MATCH($F7603,Index!$A$1:$A$500,0)
)</f>
        <v>TB</v>
      </c>
      <c r="D7603" s="4">
        <v>0</v>
      </c>
      <c r="E7603" s="141">
        <f t="shared" si="118"/>
        <v>-1.0902267E-2</v>
      </c>
      <c r="F7603" s="3" t="s">
        <v>38</v>
      </c>
      <c r="G7603" s="3">
        <v>18</v>
      </c>
      <c r="H7603" s="125">
        <v>-1.0902267E-2</v>
      </c>
      <c r="I7603" s="3">
        <v>22</v>
      </c>
      <c r="J7603" s="3">
        <v>-6.7694668999999999E-2</v>
      </c>
      <c r="K7603" s="3">
        <v>45114</v>
      </c>
      <c r="L7603" s="125">
        <v>-9.4206329999999994E-3</v>
      </c>
      <c r="M7603" s="3">
        <v>18</v>
      </c>
      <c r="N7603" s="125">
        <v>5.5666129999999998E-3</v>
      </c>
      <c r="O7603" s="3">
        <v>18</v>
      </c>
      <c r="P7603" s="125">
        <v>4.0849789999999999E-3</v>
      </c>
      <c r="Q7603" s="3">
        <v>15</v>
      </c>
      <c r="R7603" s="3">
        <v>6.0372359999999996E-3</v>
      </c>
      <c r="S7603" s="3">
        <v>8.6698414000000001E-2</v>
      </c>
      <c r="T7603" s="3">
        <v>1.2966508999999999E-2</v>
      </c>
      <c r="U7603" s="3">
        <v>6.1440308620000001</v>
      </c>
      <c r="V7603" s="3">
        <v>20</v>
      </c>
      <c r="W7603" s="3">
        <v>6.0119709999999996E-3</v>
      </c>
      <c r="X7603" s="3">
        <v>13</v>
      </c>
      <c r="Y7603" s="3">
        <v>-5.6641799999999996E-4</v>
      </c>
      <c r="Z7603" s="3">
        <v>18</v>
      </c>
      <c r="AA7603" s="3">
        <v>-8.7733992999999996E-2</v>
      </c>
      <c r="AB7603" s="3">
        <v>25</v>
      </c>
      <c r="AC7603" s="3">
        <v>0.15427418500000001</v>
      </c>
      <c r="AD7603" s="3">
        <v>21</v>
      </c>
    </row>
    <row r="7604" spans="1:30" hidden="1" x14ac:dyDescent="0.25">
      <c r="A7604" s="2">
        <v>15</v>
      </c>
      <c r="B7604" s="2">
        <v>2023</v>
      </c>
      <c r="C7604" s="4" t="str">
        <f>INDEX(Index!$B$1:$B$500,MATCH($F7604,Index!$A$1:$A$500,0)
)</f>
        <v>LAR</v>
      </c>
      <c r="D7604" s="4">
        <v>0</v>
      </c>
      <c r="E7604" s="141">
        <f t="shared" si="118"/>
        <v>-1.8080131999999999E-2</v>
      </c>
      <c r="F7604" s="3" t="s">
        <v>41</v>
      </c>
      <c r="G7604" s="3">
        <v>19</v>
      </c>
      <c r="H7604" s="125">
        <v>-1.8080131999999999E-2</v>
      </c>
      <c r="I7604" s="3">
        <v>17</v>
      </c>
      <c r="J7604" s="3">
        <v>-3.910814E-2</v>
      </c>
      <c r="K7604" s="3">
        <v>45114</v>
      </c>
      <c r="L7604" s="125">
        <v>0.101152961</v>
      </c>
      <c r="M7604" s="3">
        <v>7</v>
      </c>
      <c r="N7604" s="125">
        <v>3.7281512000000003E-2</v>
      </c>
      <c r="O7604" s="3">
        <v>21</v>
      </c>
      <c r="P7604" s="125">
        <v>-8.1951580999999996E-2</v>
      </c>
      <c r="Q7604" s="3">
        <v>32</v>
      </c>
      <c r="R7604" s="3">
        <v>0.10472684</v>
      </c>
      <c r="S7604" s="3">
        <v>6.8596081000000003E-2</v>
      </c>
      <c r="T7604" s="3">
        <v>-7.5238898999999998E-2</v>
      </c>
      <c r="U7604" s="3">
        <v>6.3758203279999996</v>
      </c>
      <c r="V7604" s="3">
        <v>18</v>
      </c>
      <c r="W7604" s="3">
        <v>-2.0058129000000001E-2</v>
      </c>
      <c r="X7604" s="3">
        <v>20</v>
      </c>
      <c r="Y7604" s="3">
        <v>3.4047067E-2</v>
      </c>
      <c r="Z7604" s="3">
        <v>9</v>
      </c>
      <c r="AA7604" s="3">
        <v>3.5290428999999998E-2</v>
      </c>
      <c r="AB7604" s="3">
        <v>14</v>
      </c>
      <c r="AC7604" s="3">
        <v>0.12535549500000001</v>
      </c>
      <c r="AD7604" s="3">
        <v>13</v>
      </c>
    </row>
    <row r="7605" spans="1:30" hidden="1" x14ac:dyDescent="0.25">
      <c r="A7605" s="2">
        <v>15</v>
      </c>
      <c r="B7605" s="2">
        <v>2023</v>
      </c>
      <c r="C7605" s="4" t="str">
        <f>INDEX(Index!$B$1:$B$500,MATCH($F7605,Index!$A$1:$A$500,0)
)</f>
        <v>LAC</v>
      </c>
      <c r="D7605" s="4">
        <v>0</v>
      </c>
      <c r="E7605" s="141">
        <f t="shared" si="118"/>
        <v>-5.1608398E-2</v>
      </c>
      <c r="F7605" s="3" t="s">
        <v>28</v>
      </c>
      <c r="G7605" s="3">
        <v>20</v>
      </c>
      <c r="H7605" s="125">
        <v>-5.1608398E-2</v>
      </c>
      <c r="I7605" s="3">
        <v>13</v>
      </c>
      <c r="J7605" s="3">
        <v>-7.2296982999999995E-2</v>
      </c>
      <c r="K7605" s="3">
        <v>45055</v>
      </c>
      <c r="L7605" s="125">
        <v>1.0078877999999999E-2</v>
      </c>
      <c r="M7605" s="3">
        <v>17</v>
      </c>
      <c r="N7605" s="125">
        <v>9.8879140000000004E-2</v>
      </c>
      <c r="O7605" s="3">
        <v>28</v>
      </c>
      <c r="P7605" s="125">
        <v>3.7191863999999998E-2</v>
      </c>
      <c r="Q7605" s="3">
        <v>2</v>
      </c>
      <c r="R7605" s="3">
        <v>-1.4268660000000001E-2</v>
      </c>
      <c r="S7605" s="3">
        <v>9.8047377000000005E-2</v>
      </c>
      <c r="T7605" s="3">
        <v>4.0019052999999999E-2</v>
      </c>
      <c r="U7605" s="3">
        <v>6.6707521310000004</v>
      </c>
      <c r="V7605" s="3">
        <v>17</v>
      </c>
      <c r="W7605" s="3">
        <v>-9.1911963999999999E-2</v>
      </c>
      <c r="X7605" s="3">
        <v>24</v>
      </c>
      <c r="Y7605" s="3">
        <v>2.1159132000000001E-2</v>
      </c>
      <c r="Z7605" s="3">
        <v>12</v>
      </c>
      <c r="AA7605" s="3">
        <v>0.13810088200000001</v>
      </c>
      <c r="AB7605" s="3">
        <v>5</v>
      </c>
      <c r="AC7605" s="3">
        <v>0.117644149</v>
      </c>
      <c r="AD7605" s="3">
        <v>10</v>
      </c>
    </row>
    <row r="7606" spans="1:30" hidden="1" x14ac:dyDescent="0.25">
      <c r="A7606" s="2">
        <v>15</v>
      </c>
      <c r="B7606" s="2">
        <v>2023</v>
      </c>
      <c r="C7606" s="4" t="str">
        <f>INDEX(Index!$B$1:$B$500,MATCH($F7606,Index!$A$1:$A$500,0)
)</f>
        <v>GB</v>
      </c>
      <c r="D7606" s="4">
        <v>0</v>
      </c>
      <c r="E7606" s="141">
        <f t="shared" si="118"/>
        <v>-5.6366186999999998E-2</v>
      </c>
      <c r="F7606" s="3" t="s">
        <v>20</v>
      </c>
      <c r="G7606" s="3">
        <v>21</v>
      </c>
      <c r="H7606" s="125">
        <v>-5.6366186999999998E-2</v>
      </c>
      <c r="I7606" s="3">
        <v>19</v>
      </c>
      <c r="J7606" s="3">
        <v>-2.3278859999999998E-2</v>
      </c>
      <c r="K7606" s="3">
        <v>45085</v>
      </c>
      <c r="L7606" s="125">
        <v>6.9568125999999994E-2</v>
      </c>
      <c r="M7606" s="3">
        <v>11</v>
      </c>
      <c r="N7606" s="125">
        <v>0.10300406400000001</v>
      </c>
      <c r="O7606" s="3">
        <v>29</v>
      </c>
      <c r="P7606" s="125">
        <v>-2.2930249E-2</v>
      </c>
      <c r="Q7606" s="3">
        <v>27</v>
      </c>
      <c r="R7606" s="3">
        <v>8.7436089999999994E-2</v>
      </c>
      <c r="S7606" s="3">
        <v>8.1837177999999997E-2</v>
      </c>
      <c r="T7606" s="3">
        <v>-2.8877771E-2</v>
      </c>
      <c r="U7606" s="3">
        <v>5.9161360519999997</v>
      </c>
      <c r="V7606" s="3">
        <v>21</v>
      </c>
      <c r="W7606" s="3">
        <v>-4.7109935999999998E-2</v>
      </c>
      <c r="X7606" s="3">
        <v>23</v>
      </c>
      <c r="Y7606" s="3">
        <v>-2.5976961999999999E-2</v>
      </c>
      <c r="Z7606" s="3">
        <v>23</v>
      </c>
      <c r="AA7606" s="3">
        <v>-0.15173450499999999</v>
      </c>
      <c r="AB7606" s="3">
        <v>29</v>
      </c>
      <c r="AC7606" s="3">
        <v>0.159388739</v>
      </c>
      <c r="AD7606" s="3">
        <v>22</v>
      </c>
    </row>
    <row r="7607" spans="1:30" hidden="1" x14ac:dyDescent="0.25">
      <c r="A7607" s="2">
        <v>15</v>
      </c>
      <c r="B7607" s="2">
        <v>2023</v>
      </c>
      <c r="C7607" s="4" t="str">
        <f>INDEX(Index!$B$1:$B$500,MATCH($F7607,Index!$A$1:$A$500,0)
)</f>
        <v>DEN</v>
      </c>
      <c r="D7607" s="4">
        <v>0</v>
      </c>
      <c r="E7607" s="141">
        <f t="shared" si="118"/>
        <v>-7.0415921000000006E-2</v>
      </c>
      <c r="F7607" s="3" t="s">
        <v>39</v>
      </c>
      <c r="G7607" s="3">
        <v>22</v>
      </c>
      <c r="H7607" s="125">
        <v>-7.0415921000000006E-2</v>
      </c>
      <c r="I7607" s="3">
        <v>18</v>
      </c>
      <c r="J7607" s="3">
        <v>-9.549117E-2</v>
      </c>
      <c r="K7607" s="3">
        <v>45114</v>
      </c>
      <c r="L7607" s="125">
        <v>1.1598742E-2</v>
      </c>
      <c r="M7607" s="3">
        <v>16</v>
      </c>
      <c r="N7607" s="125">
        <v>0.11394816100000001</v>
      </c>
      <c r="O7607" s="3">
        <v>30</v>
      </c>
      <c r="P7607" s="125">
        <v>3.1933497999999998E-2</v>
      </c>
      <c r="Q7607" s="3">
        <v>3</v>
      </c>
      <c r="R7607" s="3">
        <v>-1.5716133E-2</v>
      </c>
      <c r="S7607" s="3">
        <v>0.13281125999999999</v>
      </c>
      <c r="T7607" s="3">
        <v>5.3036223E-2</v>
      </c>
      <c r="U7607" s="3">
        <v>5.7448413729999999</v>
      </c>
      <c r="V7607" s="3">
        <v>22</v>
      </c>
      <c r="W7607" s="3">
        <v>-5.2635549999999996E-3</v>
      </c>
      <c r="X7607" s="3">
        <v>16</v>
      </c>
      <c r="Y7607" s="3">
        <v>3.6380733999999998E-2</v>
      </c>
      <c r="Z7607" s="3">
        <v>8</v>
      </c>
      <c r="AA7607" s="3">
        <v>-0.10806719300000001</v>
      </c>
      <c r="AB7607" s="3">
        <v>27</v>
      </c>
      <c r="AC7607" s="3">
        <v>0.12638728900000001</v>
      </c>
      <c r="AD7607" s="3">
        <v>14</v>
      </c>
    </row>
    <row r="7608" spans="1:30" hidden="1" x14ac:dyDescent="0.25">
      <c r="A7608" s="2">
        <v>15</v>
      </c>
      <c r="B7608" s="2">
        <v>2023</v>
      </c>
      <c r="C7608" s="4" t="str">
        <f>INDEX(Index!$B$1:$B$500,MATCH($F7608,Index!$A$1:$A$500,0)
)</f>
        <v>CHI</v>
      </c>
      <c r="D7608" s="4">
        <v>0</v>
      </c>
      <c r="E7608" s="141">
        <f t="shared" si="118"/>
        <v>-0.10159293599999999</v>
      </c>
      <c r="F7608" s="3" t="s">
        <v>64</v>
      </c>
      <c r="G7608" s="3">
        <v>23</v>
      </c>
      <c r="H7608" s="125">
        <v>-0.10159293599999999</v>
      </c>
      <c r="I7608" s="3">
        <v>23</v>
      </c>
      <c r="J7608" s="3">
        <v>-0.10704978499999999</v>
      </c>
      <c r="K7608" s="3">
        <v>45055</v>
      </c>
      <c r="L7608" s="125">
        <v>-9.0351648000000007E-2</v>
      </c>
      <c r="M7608" s="3">
        <v>24</v>
      </c>
      <c r="N7608" s="125">
        <v>-1.9746820000000002E-3</v>
      </c>
      <c r="O7608" s="3">
        <v>17</v>
      </c>
      <c r="P7608" s="125">
        <v>-1.321597E-2</v>
      </c>
      <c r="Q7608" s="3">
        <v>23</v>
      </c>
      <c r="R7608" s="3">
        <v>-8.7169794999999994E-2</v>
      </c>
      <c r="S7608" s="3">
        <v>7.026427E-3</v>
      </c>
      <c r="T7608" s="3">
        <v>-1.2853563E-2</v>
      </c>
      <c r="U7608" s="3">
        <v>5.7129659000000004</v>
      </c>
      <c r="V7608" s="3">
        <v>23</v>
      </c>
      <c r="W7608" s="3">
        <v>-2.9099891999999999E-2</v>
      </c>
      <c r="X7608" s="3">
        <v>21</v>
      </c>
      <c r="Y7608" s="3">
        <v>-2.0255578E-2</v>
      </c>
      <c r="Z7608" s="3">
        <v>22</v>
      </c>
      <c r="AA7608" s="3">
        <v>-0.15812979399999999</v>
      </c>
      <c r="AB7608" s="3">
        <v>30</v>
      </c>
      <c r="AC7608" s="3">
        <v>0.122032577</v>
      </c>
      <c r="AD7608" s="3">
        <v>12</v>
      </c>
    </row>
    <row r="7609" spans="1:30" hidden="1" x14ac:dyDescent="0.25">
      <c r="A7609" s="2">
        <v>15</v>
      </c>
      <c r="B7609" s="2">
        <v>2023</v>
      </c>
      <c r="C7609" s="4" t="str">
        <f>INDEX(Index!$B$1:$B$500,MATCH($F7609,Index!$A$1:$A$500,0)
)</f>
        <v>LV</v>
      </c>
      <c r="D7609" s="4">
        <v>0</v>
      </c>
      <c r="E7609" s="141">
        <f t="shared" si="118"/>
        <v>-0.114435353</v>
      </c>
      <c r="F7609" s="3" t="s">
        <v>53</v>
      </c>
      <c r="G7609" s="3">
        <v>24</v>
      </c>
      <c r="H7609" s="125">
        <v>-0.114435353</v>
      </c>
      <c r="I7609" s="3">
        <v>28</v>
      </c>
      <c r="J7609" s="3">
        <v>-9.6445304999999995E-2</v>
      </c>
      <c r="K7609" s="3">
        <v>45085</v>
      </c>
      <c r="L7609" s="125">
        <v>-0.14484219600000001</v>
      </c>
      <c r="M7609" s="3">
        <v>28</v>
      </c>
      <c r="N7609" s="125">
        <v>-2.0963684999999999E-2</v>
      </c>
      <c r="O7609" s="3">
        <v>11</v>
      </c>
      <c r="P7609" s="125">
        <v>9.4431580000000001E-3</v>
      </c>
      <c r="Q7609" s="3">
        <v>14</v>
      </c>
      <c r="R7609" s="3">
        <v>-0.13708784399999999</v>
      </c>
      <c r="S7609" s="3">
        <v>-1.5887818000000001E-2</v>
      </c>
      <c r="T7609" s="3">
        <v>2.4754721E-2</v>
      </c>
      <c r="U7609" s="3">
        <v>5.5406011629999998</v>
      </c>
      <c r="V7609" s="3">
        <v>25</v>
      </c>
      <c r="W7609" s="3">
        <v>-4.5834428000000003E-2</v>
      </c>
      <c r="X7609" s="3">
        <v>22</v>
      </c>
      <c r="Y7609" s="3">
        <v>-9.2227309999999996E-3</v>
      </c>
      <c r="Z7609" s="3">
        <v>20</v>
      </c>
      <c r="AA7609" s="3">
        <v>5.2757722999999999E-2</v>
      </c>
      <c r="AB7609" s="3">
        <v>10</v>
      </c>
      <c r="AC7609" s="3">
        <v>0.11926513399999999</v>
      </c>
      <c r="AD7609" s="3">
        <v>11</v>
      </c>
    </row>
    <row r="7610" spans="1:30" hidden="1" x14ac:dyDescent="0.25">
      <c r="A7610" s="2">
        <v>15</v>
      </c>
      <c r="B7610" s="2">
        <v>2023</v>
      </c>
      <c r="C7610" s="4" t="str">
        <f>INDEX(Index!$B$1:$B$500,MATCH($F7610,Index!$A$1:$A$500,0)
)</f>
        <v>TEN</v>
      </c>
      <c r="D7610" s="4">
        <v>0</v>
      </c>
      <c r="E7610" s="141">
        <f t="shared" si="118"/>
        <v>-0.13241683200000001</v>
      </c>
      <c r="F7610" s="3" t="s">
        <v>45</v>
      </c>
      <c r="G7610" s="3">
        <v>25</v>
      </c>
      <c r="H7610" s="125">
        <v>-0.13241683200000001</v>
      </c>
      <c r="I7610" s="3">
        <v>24</v>
      </c>
      <c r="J7610" s="3">
        <v>-0.14005783499999999</v>
      </c>
      <c r="K7610" s="3">
        <v>45055</v>
      </c>
      <c r="L7610" s="125">
        <v>-8.8263715000000006E-2</v>
      </c>
      <c r="M7610" s="3">
        <v>23</v>
      </c>
      <c r="N7610" s="125">
        <v>2.3447665999999999E-2</v>
      </c>
      <c r="O7610" s="3">
        <v>20</v>
      </c>
      <c r="P7610" s="125">
        <v>-2.0705451E-2</v>
      </c>
      <c r="Q7610" s="3">
        <v>26</v>
      </c>
      <c r="R7610" s="3">
        <v>-8.6849647000000002E-2</v>
      </c>
      <c r="S7610" s="3">
        <v>3.9667708000000003E-2</v>
      </c>
      <c r="T7610" s="3">
        <v>-1.3540478999999999E-2</v>
      </c>
      <c r="U7610" s="3">
        <v>4.735748547</v>
      </c>
      <c r="V7610" s="3">
        <v>26</v>
      </c>
      <c r="W7610" s="3">
        <v>-0.142791221</v>
      </c>
      <c r="X7610" s="3">
        <v>26</v>
      </c>
      <c r="Y7610" s="3">
        <v>2.1100850000000001E-2</v>
      </c>
      <c r="Z7610" s="3">
        <v>13</v>
      </c>
      <c r="AA7610" s="3">
        <v>4.1641655999999999E-2</v>
      </c>
      <c r="AB7610" s="3">
        <v>13</v>
      </c>
      <c r="AC7610" s="3">
        <v>0.109679094</v>
      </c>
      <c r="AD7610" s="3">
        <v>8</v>
      </c>
    </row>
    <row r="7611" spans="1:30" hidden="1" x14ac:dyDescent="0.25">
      <c r="A7611" s="2">
        <v>15</v>
      </c>
      <c r="B7611" s="2">
        <v>2023</v>
      </c>
      <c r="C7611" s="4" t="str">
        <f>INDEX(Index!$B$1:$B$500,MATCH($F7611,Index!$A$1:$A$500,0)
)</f>
        <v>NYJ</v>
      </c>
      <c r="D7611" s="4">
        <v>0</v>
      </c>
      <c r="E7611" s="141">
        <f t="shared" si="118"/>
        <v>-0.15501425199999999</v>
      </c>
      <c r="F7611" s="3" t="s">
        <v>9</v>
      </c>
      <c r="G7611" s="3">
        <v>26</v>
      </c>
      <c r="H7611" s="125">
        <v>-0.15501425199999999</v>
      </c>
      <c r="I7611" s="3">
        <v>25</v>
      </c>
      <c r="J7611" s="3">
        <v>-0.21376874500000001</v>
      </c>
      <c r="K7611" s="3">
        <v>45055</v>
      </c>
      <c r="L7611" s="125">
        <v>-0.33676319399999999</v>
      </c>
      <c r="M7611" s="3">
        <v>32</v>
      </c>
      <c r="N7611" s="125">
        <v>-0.149890671</v>
      </c>
      <c r="O7611" s="3">
        <v>3</v>
      </c>
      <c r="P7611" s="125">
        <v>3.1858270000000001E-2</v>
      </c>
      <c r="Q7611" s="3">
        <v>4</v>
      </c>
      <c r="R7611" s="3">
        <v>-0.33309874499999997</v>
      </c>
      <c r="S7611" s="3">
        <v>-8.7365100000000001E-2</v>
      </c>
      <c r="T7611" s="3">
        <v>3.1964899999999997E-2</v>
      </c>
      <c r="U7611" s="3">
        <v>5.6948888039999996</v>
      </c>
      <c r="V7611" s="3">
        <v>24</v>
      </c>
      <c r="W7611" s="3">
        <v>-0.18739588600000001</v>
      </c>
      <c r="X7611" s="3">
        <v>27</v>
      </c>
      <c r="Y7611" s="3">
        <v>4.3313313999999999E-2</v>
      </c>
      <c r="Z7611" s="3">
        <v>7</v>
      </c>
      <c r="AA7611" s="3">
        <v>-0.101339214</v>
      </c>
      <c r="AB7611" s="3">
        <v>26</v>
      </c>
      <c r="AC7611" s="3">
        <v>0.183317333</v>
      </c>
      <c r="AD7611" s="3">
        <v>29</v>
      </c>
    </row>
    <row r="7612" spans="1:30" hidden="1" x14ac:dyDescent="0.25">
      <c r="A7612" s="2">
        <v>15</v>
      </c>
      <c r="B7612" s="2">
        <v>2023</v>
      </c>
      <c r="C7612" s="4" t="str">
        <f>INDEX(Index!$B$1:$B$500,MATCH($F7612,Index!$A$1:$A$500,0)
)</f>
        <v>NE</v>
      </c>
      <c r="D7612" s="4">
        <v>0</v>
      </c>
      <c r="E7612" s="141">
        <f t="shared" si="118"/>
        <v>-0.158157828</v>
      </c>
      <c r="F7612" s="3" t="s">
        <v>17</v>
      </c>
      <c r="G7612" s="3">
        <v>27</v>
      </c>
      <c r="H7612" s="125">
        <v>-0.158157828</v>
      </c>
      <c r="I7612" s="3">
        <v>26</v>
      </c>
      <c r="J7612" s="3">
        <v>-0.21390261199999999</v>
      </c>
      <c r="K7612" s="3">
        <v>44996</v>
      </c>
      <c r="L7612" s="125">
        <v>-0.131838233</v>
      </c>
      <c r="M7612" s="3">
        <v>27</v>
      </c>
      <c r="N7612" s="125">
        <v>-1.8730691000000001E-2</v>
      </c>
      <c r="O7612" s="3">
        <v>14</v>
      </c>
      <c r="P7612" s="125">
        <v>-4.5050285000000002E-2</v>
      </c>
      <c r="Q7612" s="3">
        <v>31</v>
      </c>
      <c r="R7612" s="3">
        <v>-0.13605542100000001</v>
      </c>
      <c r="S7612" s="3">
        <v>3.0077593999999999E-2</v>
      </c>
      <c r="T7612" s="3">
        <v>-4.7769596999999997E-2</v>
      </c>
      <c r="U7612" s="3">
        <v>4.5894142950000001</v>
      </c>
      <c r="V7612" s="3">
        <v>28</v>
      </c>
      <c r="W7612" s="3">
        <v>-0.191703607</v>
      </c>
      <c r="X7612" s="3">
        <v>28</v>
      </c>
      <c r="Y7612" s="3">
        <v>2.3218065E-2</v>
      </c>
      <c r="Z7612" s="3">
        <v>11</v>
      </c>
      <c r="AA7612" s="3">
        <v>7.1181680000000002E-3</v>
      </c>
      <c r="AB7612" s="3">
        <v>17</v>
      </c>
      <c r="AC7612" s="3">
        <v>0.161331169</v>
      </c>
      <c r="AD7612" s="3">
        <v>23</v>
      </c>
    </row>
    <row r="7613" spans="1:30" hidden="1" x14ac:dyDescent="0.25">
      <c r="A7613" s="2">
        <v>15</v>
      </c>
      <c r="B7613" s="2">
        <v>2023</v>
      </c>
      <c r="C7613" s="4" t="str">
        <f>INDEX(Index!$B$1:$B$500,MATCH($F7613,Index!$A$1:$A$500,0)
)</f>
        <v>ATL</v>
      </c>
      <c r="D7613" s="4">
        <v>0</v>
      </c>
      <c r="E7613" s="141">
        <f t="shared" si="118"/>
        <v>-0.16305054899999999</v>
      </c>
      <c r="F7613" s="3" t="s">
        <v>43</v>
      </c>
      <c r="G7613" s="3">
        <v>28</v>
      </c>
      <c r="H7613" s="125">
        <v>-0.16305054899999999</v>
      </c>
      <c r="I7613" s="3">
        <v>27</v>
      </c>
      <c r="J7613" s="3">
        <v>-9.4196056E-2</v>
      </c>
      <c r="K7613" s="3">
        <v>45085</v>
      </c>
      <c r="L7613" s="125">
        <v>-9.2312129000000007E-2</v>
      </c>
      <c r="M7613" s="3">
        <v>25</v>
      </c>
      <c r="N7613" s="125">
        <v>4.7428006000000002E-2</v>
      </c>
      <c r="O7613" s="3">
        <v>22</v>
      </c>
      <c r="P7613" s="125">
        <v>-2.3310414000000002E-2</v>
      </c>
      <c r="Q7613" s="3">
        <v>28</v>
      </c>
      <c r="R7613" s="3">
        <v>-7.0253105999999996E-2</v>
      </c>
      <c r="S7613" s="3">
        <v>1.3835937E-2</v>
      </c>
      <c r="T7613" s="3">
        <v>-1.0107013999999999E-2</v>
      </c>
      <c r="U7613" s="3">
        <v>4.6163399040000002</v>
      </c>
      <c r="V7613" s="3">
        <v>27</v>
      </c>
      <c r="W7613" s="3">
        <v>-0.138080077</v>
      </c>
      <c r="X7613" s="3">
        <v>25</v>
      </c>
      <c r="Y7613" s="3">
        <v>-9.3408537E-2</v>
      </c>
      <c r="Z7613" s="3">
        <v>30</v>
      </c>
      <c r="AA7613" s="3">
        <v>-3.7337215E-2</v>
      </c>
      <c r="AB7613" s="3">
        <v>21</v>
      </c>
      <c r="AC7613" s="3">
        <v>8.9751692999999994E-2</v>
      </c>
      <c r="AD7613" s="3">
        <v>5</v>
      </c>
    </row>
    <row r="7614" spans="1:30" hidden="1" x14ac:dyDescent="0.25">
      <c r="A7614" s="2">
        <v>15</v>
      </c>
      <c r="B7614" s="2">
        <v>2023</v>
      </c>
      <c r="C7614" s="4" t="str">
        <f>INDEX(Index!$B$1:$B$500,MATCH($F7614,Index!$A$1:$A$500,0)
)</f>
        <v>WAS</v>
      </c>
      <c r="D7614" s="4">
        <v>0</v>
      </c>
      <c r="E7614" s="141">
        <f t="shared" si="118"/>
        <v>-0.24023058799999999</v>
      </c>
      <c r="F7614" s="3" t="s">
        <v>26</v>
      </c>
      <c r="G7614" s="3">
        <v>29</v>
      </c>
      <c r="H7614" s="125">
        <v>-0.24023058799999999</v>
      </c>
      <c r="I7614" s="3">
        <v>29</v>
      </c>
      <c r="J7614" s="3">
        <v>-0.20658302100000001</v>
      </c>
      <c r="K7614" s="3">
        <v>45026</v>
      </c>
      <c r="L7614" s="125">
        <v>-8.2157657999999995E-2</v>
      </c>
      <c r="M7614" s="3">
        <v>22</v>
      </c>
      <c r="N7614" s="125">
        <v>0.148113156</v>
      </c>
      <c r="O7614" s="3">
        <v>31</v>
      </c>
      <c r="P7614" s="125">
        <v>-9.9597729999999999E-3</v>
      </c>
      <c r="Q7614" s="3">
        <v>22</v>
      </c>
      <c r="R7614" s="3">
        <v>-4.9300916E-2</v>
      </c>
      <c r="S7614" s="3">
        <v>0.150630073</v>
      </c>
      <c r="T7614" s="3">
        <v>-6.6520320000000004E-3</v>
      </c>
      <c r="U7614" s="3">
        <v>4.4763646509999999</v>
      </c>
      <c r="V7614" s="3">
        <v>29</v>
      </c>
      <c r="W7614" s="3">
        <v>-0.26980738399999998</v>
      </c>
      <c r="X7614" s="3">
        <v>29</v>
      </c>
      <c r="Y7614" s="3">
        <v>-4.4390471000000001E-2</v>
      </c>
      <c r="Z7614" s="3">
        <v>28</v>
      </c>
      <c r="AA7614" s="3">
        <v>0.16704966900000001</v>
      </c>
      <c r="AB7614" s="3">
        <v>3</v>
      </c>
      <c r="AC7614" s="3">
        <v>9.8104409000000004E-2</v>
      </c>
      <c r="AD7614" s="3">
        <v>7</v>
      </c>
    </row>
    <row r="7615" spans="1:30" hidden="1" x14ac:dyDescent="0.25">
      <c r="A7615" s="2">
        <v>15</v>
      </c>
      <c r="B7615" s="2">
        <v>2023</v>
      </c>
      <c r="C7615" s="4" t="str">
        <f>INDEX(Index!$B$1:$B$500,MATCH($F7615,Index!$A$1:$A$500,0)
)</f>
        <v>ARI</v>
      </c>
      <c r="D7615" s="4">
        <v>0</v>
      </c>
      <c r="E7615" s="141">
        <f t="shared" si="118"/>
        <v>-0.25497264800000002</v>
      </c>
      <c r="F7615" s="3" t="s">
        <v>23</v>
      </c>
      <c r="G7615" s="3">
        <v>30</v>
      </c>
      <c r="H7615" s="125">
        <v>-0.25497264800000002</v>
      </c>
      <c r="I7615" s="3">
        <v>30</v>
      </c>
      <c r="J7615" s="3">
        <v>-0.27410479799999998</v>
      </c>
      <c r="K7615" s="3">
        <v>44996</v>
      </c>
      <c r="L7615" s="125">
        <v>-0.112858742</v>
      </c>
      <c r="M7615" s="3">
        <v>26</v>
      </c>
      <c r="N7615" s="125">
        <v>0.15943808500000001</v>
      </c>
      <c r="O7615" s="3">
        <v>32</v>
      </c>
      <c r="P7615" s="125">
        <v>1.7324180000000002E-2</v>
      </c>
      <c r="Q7615" s="3">
        <v>11</v>
      </c>
      <c r="R7615" s="3">
        <v>-0.103475936</v>
      </c>
      <c r="S7615" s="3">
        <v>0.19772790500000001</v>
      </c>
      <c r="T7615" s="3">
        <v>2.7099043E-2</v>
      </c>
      <c r="U7615" s="3">
        <v>3.4523167400000001</v>
      </c>
      <c r="V7615" s="3">
        <v>30</v>
      </c>
      <c r="W7615" s="3">
        <v>-0.27107342600000001</v>
      </c>
      <c r="X7615" s="3">
        <v>30</v>
      </c>
      <c r="Y7615" s="3">
        <v>6.3621586999999993E-2</v>
      </c>
      <c r="Z7615" s="3">
        <v>3</v>
      </c>
      <c r="AA7615" s="3">
        <v>-1.6100800000000001E-3</v>
      </c>
      <c r="AB7615" s="3">
        <v>18</v>
      </c>
      <c r="AC7615" s="3">
        <v>0.17848075799999999</v>
      </c>
      <c r="AD7615" s="3">
        <v>27</v>
      </c>
    </row>
    <row r="7616" spans="1:30" hidden="1" x14ac:dyDescent="0.25">
      <c r="A7616" s="2">
        <v>15</v>
      </c>
      <c r="B7616" s="2">
        <v>2023</v>
      </c>
      <c r="C7616" s="4" t="str">
        <f>INDEX(Index!$B$1:$B$500,MATCH($F7616,Index!$A$1:$A$500,0)
)</f>
        <v>CAR</v>
      </c>
      <c r="D7616" s="4">
        <v>0</v>
      </c>
      <c r="E7616" s="141">
        <f t="shared" si="118"/>
        <v>-0.35150548599999998</v>
      </c>
      <c r="F7616" s="3" t="s">
        <v>51</v>
      </c>
      <c r="G7616" s="3">
        <v>31</v>
      </c>
      <c r="H7616" s="125">
        <v>-0.35150548599999998</v>
      </c>
      <c r="I7616" s="3">
        <v>32</v>
      </c>
      <c r="J7616" s="3">
        <v>-0.33935616099999999</v>
      </c>
      <c r="K7616" s="3">
        <v>44969</v>
      </c>
      <c r="L7616" s="125">
        <v>-0.27115166899999998</v>
      </c>
      <c r="M7616" s="3">
        <v>30</v>
      </c>
      <c r="N7616" s="125">
        <v>7.4143737000000001E-2</v>
      </c>
      <c r="O7616" s="3">
        <v>27</v>
      </c>
      <c r="P7616" s="125">
        <v>-6.2100799999999998E-3</v>
      </c>
      <c r="Q7616" s="3">
        <v>19</v>
      </c>
      <c r="R7616" s="3">
        <v>-0.25125304399999998</v>
      </c>
      <c r="S7616" s="3">
        <v>9.0383162000000003E-2</v>
      </c>
      <c r="T7616" s="3">
        <v>2.280046E-3</v>
      </c>
      <c r="U7616" s="3">
        <v>0.55774264799999995</v>
      </c>
      <c r="V7616" s="3">
        <v>32</v>
      </c>
      <c r="W7616" s="3">
        <v>-0.35359362799999999</v>
      </c>
      <c r="X7616" s="3">
        <v>32</v>
      </c>
      <c r="Y7616" s="3">
        <v>1.8558019999999999E-3</v>
      </c>
      <c r="Z7616" s="3">
        <v>17</v>
      </c>
      <c r="AA7616" s="3">
        <v>7.4029880000000001E-3</v>
      </c>
      <c r="AB7616" s="3">
        <v>16</v>
      </c>
      <c r="AC7616" s="3">
        <v>2.5138018000000002E-2</v>
      </c>
      <c r="AD7616" s="3">
        <v>1</v>
      </c>
    </row>
    <row r="7617" spans="1:30" hidden="1" x14ac:dyDescent="0.25">
      <c r="A7617" s="2">
        <v>15</v>
      </c>
      <c r="B7617" s="2">
        <v>2023</v>
      </c>
      <c r="C7617" s="4" t="str">
        <f>INDEX(Index!$B$1:$B$500,MATCH($F7617,Index!$A$1:$A$500,0)
)</f>
        <v>NYG</v>
      </c>
      <c r="D7617" s="4">
        <v>0</v>
      </c>
      <c r="E7617" s="141">
        <f t="shared" si="118"/>
        <v>-0.36011808299999998</v>
      </c>
      <c r="F7617" s="3" t="s">
        <v>15</v>
      </c>
      <c r="G7617" s="3">
        <v>32</v>
      </c>
      <c r="H7617" s="125">
        <v>-0.36011808299999998</v>
      </c>
      <c r="I7617" s="3">
        <v>31</v>
      </c>
      <c r="J7617" s="3">
        <v>-0.34984285599999998</v>
      </c>
      <c r="K7617" s="3">
        <v>45055</v>
      </c>
      <c r="L7617" s="125">
        <v>-0.27999584500000002</v>
      </c>
      <c r="M7617" s="3">
        <v>31</v>
      </c>
      <c r="N7617" s="125">
        <v>6.1776404E-2</v>
      </c>
      <c r="O7617" s="3">
        <v>25</v>
      </c>
      <c r="P7617" s="125">
        <v>-1.8345832999999999E-2</v>
      </c>
      <c r="Q7617" s="3">
        <v>25</v>
      </c>
      <c r="R7617" s="3">
        <v>-0.26290646600000001</v>
      </c>
      <c r="S7617" s="3">
        <v>7.0006235999999999E-2</v>
      </c>
      <c r="T7617" s="3">
        <v>-1.6930154999999999E-2</v>
      </c>
      <c r="U7617" s="3">
        <v>3.0490944369999999</v>
      </c>
      <c r="V7617" s="3">
        <v>31</v>
      </c>
      <c r="W7617" s="3">
        <v>-0.32761273899999999</v>
      </c>
      <c r="X7617" s="3">
        <v>31</v>
      </c>
      <c r="Y7617" s="3">
        <v>8.7971839999999996E-3</v>
      </c>
      <c r="Z7617" s="3">
        <v>14</v>
      </c>
      <c r="AA7617" s="3">
        <v>5.3126925999999998E-2</v>
      </c>
      <c r="AB7617" s="3">
        <v>9</v>
      </c>
      <c r="AC7617" s="3">
        <v>0.14446814399999999</v>
      </c>
      <c r="AD7617" s="3">
        <v>19</v>
      </c>
    </row>
    <row r="7618" spans="1:30" hidden="1" x14ac:dyDescent="0.25">
      <c r="A7618" s="2">
        <v>16</v>
      </c>
      <c r="B7618" s="2">
        <v>2023</v>
      </c>
      <c r="C7618" s="4" t="str">
        <f>INDEX(Index!$B$1:$B$500,MATCH($F7618,Index!$A$1:$A$500,0)
)</f>
        <v>BAL</v>
      </c>
      <c r="D7618" s="4">
        <v>0</v>
      </c>
      <c r="E7618" s="141">
        <f t="shared" ref="E7618:E7681" si="119">IF(D7618=1,H7618/100,H7618)</f>
        <v>0.435613419</v>
      </c>
      <c r="F7618" s="3" t="s">
        <v>18</v>
      </c>
      <c r="G7618" s="3">
        <v>1</v>
      </c>
      <c r="H7618" s="125">
        <v>0.435613419</v>
      </c>
      <c r="I7618" s="3">
        <v>2</v>
      </c>
      <c r="J7618" s="3">
        <v>0.37603319600000001</v>
      </c>
      <c r="K7618" s="3">
        <v>45263</v>
      </c>
      <c r="L7618" s="125">
        <v>0.18274415399999999</v>
      </c>
      <c r="M7618" s="3">
        <v>4</v>
      </c>
      <c r="N7618" s="125">
        <v>-0.221215842</v>
      </c>
      <c r="O7618" s="3">
        <v>2</v>
      </c>
      <c r="P7618" s="125">
        <v>3.1653423999999999E-2</v>
      </c>
      <c r="Q7618" s="3">
        <v>4</v>
      </c>
      <c r="R7618" s="3">
        <v>0.188796347</v>
      </c>
      <c r="S7618" s="3">
        <v>-0.161832372</v>
      </c>
      <c r="T7618" s="3">
        <v>2.5404477000000002E-2</v>
      </c>
      <c r="U7618" s="3">
        <v>12.76853547</v>
      </c>
      <c r="V7618" s="3">
        <v>2</v>
      </c>
      <c r="W7618" s="3">
        <v>0.47012155100000003</v>
      </c>
      <c r="X7618" s="3">
        <v>1</v>
      </c>
      <c r="Y7618" s="3">
        <v>2.8388334000000001E-2</v>
      </c>
      <c r="Z7618" s="3">
        <v>8</v>
      </c>
      <c r="AA7618" s="3">
        <v>0.14358580000000001</v>
      </c>
      <c r="AB7618" s="3">
        <v>5</v>
      </c>
      <c r="AC7618" s="3">
        <v>0.18110917300000001</v>
      </c>
      <c r="AD7618" s="3">
        <v>29</v>
      </c>
    </row>
    <row r="7619" spans="1:30" hidden="1" x14ac:dyDescent="0.25">
      <c r="A7619" s="2">
        <v>16</v>
      </c>
      <c r="B7619" s="2">
        <v>2023</v>
      </c>
      <c r="C7619" s="4" t="str">
        <f>INDEX(Index!$B$1:$B$500,MATCH($F7619,Index!$A$1:$A$500,0)
)</f>
        <v>SF</v>
      </c>
      <c r="D7619" s="4">
        <v>0</v>
      </c>
      <c r="E7619" s="141">
        <f t="shared" si="119"/>
        <v>0.42627370399999998</v>
      </c>
      <c r="F7619" s="3" t="s">
        <v>1</v>
      </c>
      <c r="G7619" s="3">
        <v>2</v>
      </c>
      <c r="H7619" s="125">
        <v>0.42627370399999998</v>
      </c>
      <c r="I7619" s="3">
        <v>1</v>
      </c>
      <c r="J7619" s="3">
        <v>0.37668669300000002</v>
      </c>
      <c r="K7619" s="3">
        <v>45234</v>
      </c>
      <c r="L7619" s="125">
        <v>0.334965658</v>
      </c>
      <c r="M7619" s="3">
        <v>1</v>
      </c>
      <c r="N7619" s="125">
        <v>-0.10724523399999999</v>
      </c>
      <c r="O7619" s="3">
        <v>4</v>
      </c>
      <c r="P7619" s="125">
        <v>-1.5937186999999998E-2</v>
      </c>
      <c r="Q7619" s="3">
        <v>23</v>
      </c>
      <c r="R7619" s="3">
        <v>0.33124137599999998</v>
      </c>
      <c r="S7619" s="3">
        <v>-5.6735170000000001E-2</v>
      </c>
      <c r="T7619" s="3">
        <v>-1.1289854E-2</v>
      </c>
      <c r="U7619" s="3">
        <v>12.789127690000001</v>
      </c>
      <c r="V7619" s="3">
        <v>1</v>
      </c>
      <c r="W7619" s="3">
        <v>0.45102927900000001</v>
      </c>
      <c r="X7619" s="3">
        <v>2</v>
      </c>
      <c r="Y7619" s="3">
        <v>5.60452E-3</v>
      </c>
      <c r="Z7619" s="3">
        <v>17</v>
      </c>
      <c r="AA7619" s="3">
        <v>-0.125826681</v>
      </c>
      <c r="AB7619" s="3">
        <v>29</v>
      </c>
      <c r="AC7619" s="3">
        <v>0.14713495600000001</v>
      </c>
      <c r="AD7619" s="3">
        <v>17</v>
      </c>
    </row>
    <row r="7620" spans="1:30" hidden="1" x14ac:dyDescent="0.25">
      <c r="A7620" s="2">
        <v>16</v>
      </c>
      <c r="B7620" s="2">
        <v>2023</v>
      </c>
      <c r="C7620" s="4" t="str">
        <f>INDEX(Index!$B$1:$B$500,MATCH($F7620,Index!$A$1:$A$500,0)
)</f>
        <v>BUF</v>
      </c>
      <c r="D7620" s="4">
        <v>0</v>
      </c>
      <c r="E7620" s="141">
        <f t="shared" si="119"/>
        <v>0.24924479399999999</v>
      </c>
      <c r="F7620" s="3" t="s">
        <v>0</v>
      </c>
      <c r="G7620" s="3">
        <v>3</v>
      </c>
      <c r="H7620" s="125">
        <v>0.24924479399999999</v>
      </c>
      <c r="I7620" s="3">
        <v>3</v>
      </c>
      <c r="J7620" s="3">
        <v>0.248427817</v>
      </c>
      <c r="K7620" s="3">
        <v>45175</v>
      </c>
      <c r="L7620" s="125">
        <v>0.22633819299999999</v>
      </c>
      <c r="M7620" s="3">
        <v>2</v>
      </c>
      <c r="N7620" s="125">
        <v>-2.4937935000000001E-2</v>
      </c>
      <c r="O7620" s="3">
        <v>12</v>
      </c>
      <c r="P7620" s="125">
        <v>-2.0313340000000001E-3</v>
      </c>
      <c r="Q7620" s="3">
        <v>18</v>
      </c>
      <c r="R7620" s="3">
        <v>0.22137588</v>
      </c>
      <c r="S7620" s="3">
        <v>-4.0898522999999999E-2</v>
      </c>
      <c r="T7620" s="3">
        <v>-1.3846585E-2</v>
      </c>
      <c r="U7620" s="3">
        <v>9.2832110809999993</v>
      </c>
      <c r="V7620" s="3">
        <v>7</v>
      </c>
      <c r="W7620" s="3">
        <v>0.233285784</v>
      </c>
      <c r="X7620" s="3">
        <v>4</v>
      </c>
      <c r="Y7620" s="3">
        <v>-3.0113468000000001E-2</v>
      </c>
      <c r="Z7620" s="3">
        <v>24</v>
      </c>
      <c r="AA7620" s="3">
        <v>5.1040822E-2</v>
      </c>
      <c r="AB7620" s="3">
        <v>9</v>
      </c>
      <c r="AC7620" s="3">
        <v>0.201852271</v>
      </c>
      <c r="AD7620" s="3">
        <v>32</v>
      </c>
    </row>
    <row r="7621" spans="1:30" hidden="1" x14ac:dyDescent="0.25">
      <c r="A7621" s="2">
        <v>16</v>
      </c>
      <c r="B7621" s="2">
        <v>2023</v>
      </c>
      <c r="C7621" s="4" t="str">
        <f>INDEX(Index!$B$1:$B$500,MATCH($F7621,Index!$A$1:$A$500,0)
)</f>
        <v>MIA</v>
      </c>
      <c r="D7621" s="4">
        <v>0</v>
      </c>
      <c r="E7621" s="141">
        <f t="shared" si="119"/>
        <v>0.24841417299999999</v>
      </c>
      <c r="F7621" s="3" t="s">
        <v>4</v>
      </c>
      <c r="G7621" s="3">
        <v>4</v>
      </c>
      <c r="H7621" s="125">
        <v>0.24841417299999999</v>
      </c>
      <c r="I7621" s="3">
        <v>4</v>
      </c>
      <c r="J7621" s="3">
        <v>0.283637637</v>
      </c>
      <c r="K7621" s="3">
        <v>45234</v>
      </c>
      <c r="L7621" s="125">
        <v>0.22571875599999999</v>
      </c>
      <c r="M7621" s="3">
        <v>3</v>
      </c>
      <c r="N7621" s="125">
        <v>-1.5411943000000001E-2</v>
      </c>
      <c r="O7621" s="3">
        <v>15</v>
      </c>
      <c r="P7621" s="125">
        <v>7.2834739999999999E-3</v>
      </c>
      <c r="Q7621" s="3">
        <v>12</v>
      </c>
      <c r="R7621" s="3">
        <v>0.22545507400000001</v>
      </c>
      <c r="S7621" s="3">
        <v>-5.0019578000000002E-2</v>
      </c>
      <c r="T7621" s="3">
        <v>8.1629849999999993E-3</v>
      </c>
      <c r="U7621" s="3">
        <v>10.54515177</v>
      </c>
      <c r="V7621" s="3">
        <v>3</v>
      </c>
      <c r="W7621" s="3">
        <v>0.29502135499999999</v>
      </c>
      <c r="X7621" s="3">
        <v>3</v>
      </c>
      <c r="Y7621" s="3">
        <v>-7.5655668999999995E-2</v>
      </c>
      <c r="Z7621" s="3">
        <v>30</v>
      </c>
      <c r="AA7621" s="3">
        <v>0.34242910700000001</v>
      </c>
      <c r="AB7621" s="3">
        <v>1</v>
      </c>
      <c r="AC7621" s="3">
        <v>0.143467014</v>
      </c>
      <c r="AD7621" s="3">
        <v>16</v>
      </c>
    </row>
    <row r="7622" spans="1:30" hidden="1" x14ac:dyDescent="0.25">
      <c r="A7622" s="2">
        <v>16</v>
      </c>
      <c r="B7622" s="2">
        <v>2023</v>
      </c>
      <c r="C7622" s="4" t="str">
        <f>INDEX(Index!$B$1:$B$500,MATCH($F7622,Index!$A$1:$A$500,0)
)</f>
        <v>KC</v>
      </c>
      <c r="D7622" s="4">
        <v>0</v>
      </c>
      <c r="E7622" s="141">
        <f t="shared" si="119"/>
        <v>0.19301407700000001</v>
      </c>
      <c r="F7622" s="3" t="s">
        <v>5</v>
      </c>
      <c r="G7622" s="3">
        <v>5</v>
      </c>
      <c r="H7622" s="125">
        <v>0.19301407700000001</v>
      </c>
      <c r="I7622" s="3">
        <v>5</v>
      </c>
      <c r="J7622" s="3">
        <v>0.15936092700000001</v>
      </c>
      <c r="K7622" s="3">
        <v>45175</v>
      </c>
      <c r="L7622" s="125">
        <v>0.12881463900000001</v>
      </c>
      <c r="M7622" s="3">
        <v>6</v>
      </c>
      <c r="N7622" s="125">
        <v>-4.0527071999999997E-2</v>
      </c>
      <c r="O7622" s="3">
        <v>9</v>
      </c>
      <c r="P7622" s="125">
        <v>2.3672366E-2</v>
      </c>
      <c r="Q7622" s="3">
        <v>8</v>
      </c>
      <c r="R7622" s="3">
        <v>0.12616038199999999</v>
      </c>
      <c r="S7622" s="3">
        <v>-1.2268319999999999E-2</v>
      </c>
      <c r="T7622" s="3">
        <v>2.0932226000000002E-2</v>
      </c>
      <c r="U7622" s="3">
        <v>9.8210364689999992</v>
      </c>
      <c r="V7622" s="3">
        <v>5</v>
      </c>
      <c r="W7622" s="3">
        <v>0.163009352</v>
      </c>
      <c r="X7622" s="3">
        <v>6</v>
      </c>
      <c r="Y7622" s="3">
        <v>-2.2463940000000001E-3</v>
      </c>
      <c r="Z7622" s="3">
        <v>19</v>
      </c>
      <c r="AA7622" s="3">
        <v>-1.9272241999999998E-2</v>
      </c>
      <c r="AB7622" s="3">
        <v>17</v>
      </c>
      <c r="AC7622" s="3">
        <v>0.116315053</v>
      </c>
      <c r="AD7622" s="3">
        <v>10</v>
      </c>
    </row>
    <row r="7623" spans="1:30" hidden="1" x14ac:dyDescent="0.25">
      <c r="A7623" s="2">
        <v>16</v>
      </c>
      <c r="B7623" s="2">
        <v>2023</v>
      </c>
      <c r="C7623" s="4" t="str">
        <f>INDEX(Index!$B$1:$B$500,MATCH($F7623,Index!$A$1:$A$500,0)
)</f>
        <v>DAL</v>
      </c>
      <c r="D7623" s="4">
        <v>0</v>
      </c>
      <c r="E7623" s="141">
        <f t="shared" si="119"/>
        <v>0.18027062899999999</v>
      </c>
      <c r="F7623" s="3" t="s">
        <v>3</v>
      </c>
      <c r="G7623" s="3">
        <v>6</v>
      </c>
      <c r="H7623" s="125">
        <v>0.18027062899999999</v>
      </c>
      <c r="I7623" s="3">
        <v>6</v>
      </c>
      <c r="J7623" s="3">
        <v>0.25173423299999997</v>
      </c>
      <c r="K7623" s="3">
        <v>45204</v>
      </c>
      <c r="L7623" s="125">
        <v>8.5660562999999995E-2</v>
      </c>
      <c r="M7623" s="3">
        <v>9</v>
      </c>
      <c r="N7623" s="125">
        <v>-6.8068650999999994E-2</v>
      </c>
      <c r="O7623" s="3">
        <v>6</v>
      </c>
      <c r="P7623" s="125">
        <v>2.6541413999999999E-2</v>
      </c>
      <c r="Q7623" s="3">
        <v>6</v>
      </c>
      <c r="R7623" s="3">
        <v>0.12888601299999999</v>
      </c>
      <c r="S7623" s="3">
        <v>-8.4691638999999999E-2</v>
      </c>
      <c r="T7623" s="3">
        <v>3.8156581000000002E-2</v>
      </c>
      <c r="U7623" s="3">
        <v>9.9714841760000006</v>
      </c>
      <c r="V7623" s="3">
        <v>4</v>
      </c>
      <c r="W7623" s="3">
        <v>0.18038478699999999</v>
      </c>
      <c r="X7623" s="3">
        <v>5</v>
      </c>
      <c r="Y7623" s="3">
        <v>-5.0192792999999999E-2</v>
      </c>
      <c r="Z7623" s="3">
        <v>29</v>
      </c>
      <c r="AA7623" s="3">
        <v>-5.1662604000000001E-2</v>
      </c>
      <c r="AB7623" s="3">
        <v>20</v>
      </c>
      <c r="AC7623" s="3">
        <v>0.16216973800000001</v>
      </c>
      <c r="AD7623" s="3">
        <v>23</v>
      </c>
    </row>
    <row r="7624" spans="1:30" hidden="1" x14ac:dyDescent="0.25">
      <c r="A7624" s="2">
        <v>16</v>
      </c>
      <c r="B7624" s="2">
        <v>2023</v>
      </c>
      <c r="C7624" s="4" t="str">
        <f>INDEX(Index!$B$1:$B$500,MATCH($F7624,Index!$A$1:$A$500,0)
)</f>
        <v>DET</v>
      </c>
      <c r="D7624" s="4">
        <v>0</v>
      </c>
      <c r="E7624" s="141">
        <f t="shared" si="119"/>
        <v>0.14665149499999999</v>
      </c>
      <c r="F7624" s="3" t="s">
        <v>21</v>
      </c>
      <c r="G7624" s="3">
        <v>7</v>
      </c>
      <c r="H7624" s="125">
        <v>0.14665149499999999</v>
      </c>
      <c r="I7624" s="3">
        <v>7</v>
      </c>
      <c r="J7624" s="3">
        <v>0.154335525</v>
      </c>
      <c r="K7624" s="3">
        <v>45234</v>
      </c>
      <c r="L7624" s="125">
        <v>0.13357628699999999</v>
      </c>
      <c r="M7624" s="3">
        <v>5</v>
      </c>
      <c r="N7624" s="125">
        <v>-2.2299227000000001E-2</v>
      </c>
      <c r="O7624" s="3">
        <v>14</v>
      </c>
      <c r="P7624" s="125">
        <v>-9.2240180000000005E-3</v>
      </c>
      <c r="Q7624" s="3">
        <v>22</v>
      </c>
      <c r="R7624" s="3">
        <v>0.14653001500000001</v>
      </c>
      <c r="S7624" s="3">
        <v>-6.3510499999999996E-3</v>
      </c>
      <c r="T7624" s="3">
        <v>1.4544600000000001E-3</v>
      </c>
      <c r="U7624" s="3">
        <v>8.9254542990000001</v>
      </c>
      <c r="V7624" s="3">
        <v>8</v>
      </c>
      <c r="W7624" s="3">
        <v>0.100973796</v>
      </c>
      <c r="X7624" s="3">
        <v>7</v>
      </c>
      <c r="Y7624" s="3">
        <v>-2.3609178000000001E-2</v>
      </c>
      <c r="Z7624" s="3">
        <v>23</v>
      </c>
      <c r="AA7624" s="3">
        <v>8.5183426000000007E-2</v>
      </c>
      <c r="AB7624" s="3">
        <v>6</v>
      </c>
      <c r="AC7624" s="3">
        <v>0.17308831199999999</v>
      </c>
      <c r="AD7624" s="3">
        <v>28</v>
      </c>
    </row>
    <row r="7625" spans="1:30" hidden="1" x14ac:dyDescent="0.25">
      <c r="A7625" s="2">
        <v>16</v>
      </c>
      <c r="B7625" s="2">
        <v>2023</v>
      </c>
      <c r="C7625" s="4" t="str">
        <f>INDEX(Index!$B$1:$B$500,MATCH($F7625,Index!$A$1:$A$500,0)
)</f>
        <v>CLE</v>
      </c>
      <c r="D7625" s="4">
        <v>0</v>
      </c>
      <c r="E7625" s="141">
        <f t="shared" si="119"/>
        <v>0.113551123</v>
      </c>
      <c r="F7625" s="3" t="s">
        <v>10</v>
      </c>
      <c r="G7625" s="3">
        <v>8</v>
      </c>
      <c r="H7625" s="125">
        <v>0.113551123</v>
      </c>
      <c r="I7625" s="3">
        <v>8</v>
      </c>
      <c r="J7625" s="3">
        <v>2.6738188999999999E-2</v>
      </c>
      <c r="K7625" s="3">
        <v>45204</v>
      </c>
      <c r="L7625" s="125">
        <v>-0.12678482699999999</v>
      </c>
      <c r="M7625" s="3">
        <v>27</v>
      </c>
      <c r="N7625" s="125">
        <v>-0.23985567899999999</v>
      </c>
      <c r="O7625" s="3">
        <v>1</v>
      </c>
      <c r="P7625" s="125">
        <v>4.8027200000000001E-4</v>
      </c>
      <c r="Q7625" s="3">
        <v>17</v>
      </c>
      <c r="R7625" s="3">
        <v>-0.13927473400000001</v>
      </c>
      <c r="S7625" s="3">
        <v>-0.170167764</v>
      </c>
      <c r="T7625" s="3">
        <v>-4.1548410000000003E-3</v>
      </c>
      <c r="U7625" s="3">
        <v>8.5709538639999998</v>
      </c>
      <c r="V7625" s="3">
        <v>10</v>
      </c>
      <c r="W7625" s="3">
        <v>9.3345356000000004E-2</v>
      </c>
      <c r="X7625" s="3">
        <v>8</v>
      </c>
      <c r="Y7625" s="3">
        <v>5.4903053E-2</v>
      </c>
      <c r="Z7625" s="3">
        <v>3</v>
      </c>
      <c r="AA7625" s="3">
        <v>-6.4264922000000002E-2</v>
      </c>
      <c r="AB7625" s="3">
        <v>24</v>
      </c>
      <c r="AC7625" s="3">
        <v>0.156497839</v>
      </c>
      <c r="AD7625" s="3">
        <v>20</v>
      </c>
    </row>
    <row r="7626" spans="1:30" hidden="1" x14ac:dyDescent="0.25">
      <c r="A7626" s="2">
        <v>16</v>
      </c>
      <c r="B7626" s="2">
        <v>2023</v>
      </c>
      <c r="C7626" s="4" t="str">
        <f>INDEX(Index!$B$1:$B$500,MATCH($F7626,Index!$A$1:$A$500,0)
)</f>
        <v>PHI</v>
      </c>
      <c r="D7626" s="4">
        <v>0</v>
      </c>
      <c r="E7626" s="141">
        <f t="shared" si="119"/>
        <v>0.102207093</v>
      </c>
      <c r="F7626" s="3" t="s">
        <v>7</v>
      </c>
      <c r="G7626" s="3">
        <v>9</v>
      </c>
      <c r="H7626" s="125">
        <v>0.102207093</v>
      </c>
      <c r="I7626" s="3">
        <v>10</v>
      </c>
      <c r="J7626" s="3">
        <v>2.1043887000000001E-2</v>
      </c>
      <c r="K7626" s="3">
        <v>45234</v>
      </c>
      <c r="L7626" s="125">
        <v>0.10626416900000001</v>
      </c>
      <c r="M7626" s="3">
        <v>8</v>
      </c>
      <c r="N7626" s="125">
        <v>5.1853511999999997E-2</v>
      </c>
      <c r="O7626" s="3">
        <v>23</v>
      </c>
      <c r="P7626" s="125">
        <v>4.7796435999999998E-2</v>
      </c>
      <c r="Q7626" s="3">
        <v>1</v>
      </c>
      <c r="R7626" s="3">
        <v>8.9880041999999993E-2</v>
      </c>
      <c r="S7626" s="3">
        <v>0.109993251</v>
      </c>
      <c r="T7626" s="3">
        <v>4.1157095999999997E-2</v>
      </c>
      <c r="U7626" s="3">
        <v>9.6011992500000005</v>
      </c>
      <c r="V7626" s="3">
        <v>6</v>
      </c>
      <c r="W7626" s="3">
        <v>8.2988902000000003E-2</v>
      </c>
      <c r="X7626" s="3">
        <v>9</v>
      </c>
      <c r="Y7626" s="3">
        <v>2.3080300000000002E-2</v>
      </c>
      <c r="Z7626" s="3">
        <v>11</v>
      </c>
      <c r="AA7626" s="3">
        <v>-0.30231321700000002</v>
      </c>
      <c r="AB7626" s="3">
        <v>32</v>
      </c>
      <c r="AC7626" s="3">
        <v>9.0044393E-2</v>
      </c>
      <c r="AD7626" s="3">
        <v>4</v>
      </c>
    </row>
    <row r="7627" spans="1:30" hidden="1" x14ac:dyDescent="0.25">
      <c r="A7627" s="2">
        <v>16</v>
      </c>
      <c r="B7627" s="2">
        <v>2023</v>
      </c>
      <c r="C7627" s="4" t="str">
        <f>INDEX(Index!$B$1:$B$500,MATCH($F7627,Index!$A$1:$A$500,0)
)</f>
        <v>JAX</v>
      </c>
      <c r="D7627" s="4">
        <v>0</v>
      </c>
      <c r="E7627" s="141">
        <f t="shared" si="119"/>
        <v>4.2094540999999999E-2</v>
      </c>
      <c r="F7627" s="3" t="s">
        <v>56</v>
      </c>
      <c r="G7627" s="3">
        <v>10</v>
      </c>
      <c r="H7627" s="125">
        <v>4.2094540999999999E-2</v>
      </c>
      <c r="I7627" s="3">
        <v>9</v>
      </c>
      <c r="J7627" s="3">
        <v>-7.6688295000000004E-2</v>
      </c>
      <c r="K7627" s="3">
        <v>45145</v>
      </c>
      <c r="L7627" s="125">
        <v>1.3136070000000001E-3</v>
      </c>
      <c r="M7627" s="3">
        <v>15</v>
      </c>
      <c r="N7627" s="125">
        <v>-3.3497768999999997E-2</v>
      </c>
      <c r="O7627" s="3">
        <v>10</v>
      </c>
      <c r="P7627" s="125">
        <v>7.2831650000000003E-3</v>
      </c>
      <c r="Q7627" s="3">
        <v>12</v>
      </c>
      <c r="R7627" s="3">
        <v>-5.4311384999999997E-2</v>
      </c>
      <c r="S7627" s="3">
        <v>3.9205704000000001E-2</v>
      </c>
      <c r="T7627" s="3">
        <v>1.6828794000000001E-2</v>
      </c>
      <c r="U7627" s="3">
        <v>7.8925690289999997</v>
      </c>
      <c r="V7627" s="3">
        <v>11</v>
      </c>
      <c r="W7627" s="3">
        <v>-1.187743E-2</v>
      </c>
      <c r="X7627" s="3">
        <v>16</v>
      </c>
      <c r="Y7627" s="3">
        <v>7.3129409000000006E-2</v>
      </c>
      <c r="Z7627" s="3">
        <v>2</v>
      </c>
      <c r="AA7627" s="3">
        <v>-0.23279689200000001</v>
      </c>
      <c r="AB7627" s="3">
        <v>31</v>
      </c>
      <c r="AC7627" s="3">
        <v>0.16431072699999999</v>
      </c>
      <c r="AD7627" s="3">
        <v>24</v>
      </c>
    </row>
    <row r="7628" spans="1:30" hidden="1" x14ac:dyDescent="0.25">
      <c r="A7628" s="2">
        <v>16</v>
      </c>
      <c r="B7628" s="2">
        <v>2023</v>
      </c>
      <c r="C7628" s="4" t="str">
        <f>INDEX(Index!$B$1:$B$500,MATCH($F7628,Index!$A$1:$A$500,0)
)</f>
        <v>PIT</v>
      </c>
      <c r="D7628" s="4">
        <v>0</v>
      </c>
      <c r="E7628" s="141">
        <f t="shared" si="119"/>
        <v>3.8757427999999997E-2</v>
      </c>
      <c r="F7628" s="3" t="s">
        <v>32</v>
      </c>
      <c r="G7628" s="3">
        <v>11</v>
      </c>
      <c r="H7628" s="125">
        <v>3.8757427999999997E-2</v>
      </c>
      <c r="I7628" s="3">
        <v>14</v>
      </c>
      <c r="J7628" s="3">
        <v>1.3618712999999999E-2</v>
      </c>
      <c r="K7628" s="3">
        <v>45145</v>
      </c>
      <c r="L7628" s="125">
        <v>-1.6036728E-2</v>
      </c>
      <c r="M7628" s="3">
        <v>19</v>
      </c>
      <c r="N7628" s="125">
        <v>-6.0633857999999999E-2</v>
      </c>
      <c r="O7628" s="3">
        <v>7</v>
      </c>
      <c r="P7628" s="125">
        <v>-5.8397029999999999E-3</v>
      </c>
      <c r="Q7628" s="3">
        <v>19</v>
      </c>
      <c r="R7628" s="3">
        <v>-1.9570167999999999E-2</v>
      </c>
      <c r="S7628" s="3">
        <v>-4.7010535999999999E-2</v>
      </c>
      <c r="T7628" s="3">
        <v>-1.3821655E-2</v>
      </c>
      <c r="U7628" s="3">
        <v>8.6842775379999999</v>
      </c>
      <c r="V7628" s="3">
        <v>9</v>
      </c>
      <c r="W7628" s="3">
        <v>4.5091425999999997E-2</v>
      </c>
      <c r="X7628" s="3">
        <v>11</v>
      </c>
      <c r="Y7628" s="3">
        <v>2.9449618E-2</v>
      </c>
      <c r="Z7628" s="3">
        <v>7</v>
      </c>
      <c r="AA7628" s="3">
        <v>0.21889577199999999</v>
      </c>
      <c r="AB7628" s="3">
        <v>3</v>
      </c>
      <c r="AC7628" s="3">
        <v>0.19093601700000001</v>
      </c>
      <c r="AD7628" s="3">
        <v>31</v>
      </c>
    </row>
    <row r="7629" spans="1:30" hidden="1" x14ac:dyDescent="0.25">
      <c r="A7629" s="2">
        <v>16</v>
      </c>
      <c r="B7629" s="2">
        <v>2023</v>
      </c>
      <c r="C7629" s="4" t="str">
        <f>INDEX(Index!$B$1:$B$500,MATCH($F7629,Index!$A$1:$A$500,0)
)</f>
        <v>TB</v>
      </c>
      <c r="D7629" s="4">
        <v>0</v>
      </c>
      <c r="E7629" s="141">
        <f t="shared" si="119"/>
        <v>2.0492605000000001E-2</v>
      </c>
      <c r="F7629" s="3" t="s">
        <v>38</v>
      </c>
      <c r="G7629" s="3">
        <v>12</v>
      </c>
      <c r="H7629" s="125">
        <v>2.0492605000000001E-2</v>
      </c>
      <c r="I7629" s="3">
        <v>18</v>
      </c>
      <c r="J7629" s="3">
        <v>-3.7651359000000002E-2</v>
      </c>
      <c r="K7629" s="3">
        <v>45145</v>
      </c>
      <c r="L7629" s="125">
        <v>-6.8179859999999998E-3</v>
      </c>
      <c r="M7629" s="3">
        <v>18</v>
      </c>
      <c r="N7629" s="125">
        <v>-2.3642902E-2</v>
      </c>
      <c r="O7629" s="3">
        <v>13</v>
      </c>
      <c r="P7629" s="125">
        <v>3.667689E-3</v>
      </c>
      <c r="Q7629" s="3">
        <v>15</v>
      </c>
      <c r="R7629" s="3">
        <v>9.2903010000000008E-3</v>
      </c>
      <c r="S7629" s="3">
        <v>5.8418527999999997E-2</v>
      </c>
      <c r="T7629" s="3">
        <v>1.1476869000000001E-2</v>
      </c>
      <c r="U7629" s="3">
        <v>6.872407956</v>
      </c>
      <c r="V7629" s="3">
        <v>18</v>
      </c>
      <c r="W7629" s="3">
        <v>4.6874773000000002E-2</v>
      </c>
      <c r="X7629" s="3">
        <v>10</v>
      </c>
      <c r="Y7629" s="3">
        <v>8.29228E-4</v>
      </c>
      <c r="Z7629" s="3">
        <v>18</v>
      </c>
      <c r="AA7629" s="3">
        <v>-0.18384577599999999</v>
      </c>
      <c r="AB7629" s="3">
        <v>30</v>
      </c>
      <c r="AC7629" s="3">
        <v>0.16460728099999999</v>
      </c>
      <c r="AD7629" s="3">
        <v>25</v>
      </c>
    </row>
    <row r="7630" spans="1:30" hidden="1" x14ac:dyDescent="0.25">
      <c r="A7630" s="2">
        <v>16</v>
      </c>
      <c r="B7630" s="2">
        <v>2023</v>
      </c>
      <c r="C7630" s="4" t="str">
        <f>INDEX(Index!$B$1:$B$500,MATCH($F7630,Index!$A$1:$A$500,0)
)</f>
        <v>CIN</v>
      </c>
      <c r="D7630" s="4">
        <v>0</v>
      </c>
      <c r="E7630" s="141">
        <f t="shared" si="119"/>
        <v>9.4501829999999992E-3</v>
      </c>
      <c r="F7630" s="3" t="s">
        <v>24</v>
      </c>
      <c r="G7630" s="3">
        <v>13</v>
      </c>
      <c r="H7630" s="125">
        <v>9.4501829999999992E-3</v>
      </c>
      <c r="I7630" s="3">
        <v>11</v>
      </c>
      <c r="J7630" s="3">
        <v>-9.6507686999999995E-2</v>
      </c>
      <c r="K7630" s="3">
        <v>45145</v>
      </c>
      <c r="L7630" s="125">
        <v>6.2710721999999997E-2</v>
      </c>
      <c r="M7630" s="3">
        <v>11</v>
      </c>
      <c r="N7630" s="125">
        <v>8.3524709000000003E-2</v>
      </c>
      <c r="O7630" s="3">
        <v>26</v>
      </c>
      <c r="P7630" s="125">
        <v>3.026417E-2</v>
      </c>
      <c r="Q7630" s="3">
        <v>5</v>
      </c>
      <c r="R7630" s="3">
        <v>4.1272833000000002E-2</v>
      </c>
      <c r="S7630" s="3">
        <v>0.162012085</v>
      </c>
      <c r="T7630" s="3">
        <v>2.4231565E-2</v>
      </c>
      <c r="U7630" s="3">
        <v>7.7727508749999998</v>
      </c>
      <c r="V7630" s="3">
        <v>12</v>
      </c>
      <c r="W7630" s="3">
        <v>1.7892315999999998E-2</v>
      </c>
      <c r="X7630" s="3">
        <v>14</v>
      </c>
      <c r="Y7630" s="3">
        <v>8.9602798999999997E-2</v>
      </c>
      <c r="Z7630" s="3">
        <v>1</v>
      </c>
      <c r="AA7630" s="3">
        <v>0.15328259999999999</v>
      </c>
      <c r="AB7630" s="3">
        <v>4</v>
      </c>
      <c r="AC7630" s="3">
        <v>0.18456842200000001</v>
      </c>
      <c r="AD7630" s="3">
        <v>30</v>
      </c>
    </row>
    <row r="7631" spans="1:30" hidden="1" x14ac:dyDescent="0.25">
      <c r="A7631" s="2">
        <v>16</v>
      </c>
      <c r="B7631" s="2">
        <v>2023</v>
      </c>
      <c r="C7631" s="4" t="str">
        <f>INDEX(Index!$B$1:$B$500,MATCH($F7631,Index!$A$1:$A$500,0)
)</f>
        <v>SEA</v>
      </c>
      <c r="D7631" s="4">
        <v>0</v>
      </c>
      <c r="E7631" s="141">
        <f t="shared" si="119"/>
        <v>2.1781249999999999E-3</v>
      </c>
      <c r="F7631" s="3" t="s">
        <v>30</v>
      </c>
      <c r="G7631" s="3">
        <v>14</v>
      </c>
      <c r="H7631" s="125">
        <v>2.1781249999999999E-3</v>
      </c>
      <c r="I7631" s="3">
        <v>13</v>
      </c>
      <c r="J7631" s="3">
        <v>-3.8910981999999997E-2</v>
      </c>
      <c r="K7631" s="3">
        <v>45145</v>
      </c>
      <c r="L7631" s="125">
        <v>3.7542511000000001E-2</v>
      </c>
      <c r="M7631" s="3">
        <v>12</v>
      </c>
      <c r="N7631" s="125">
        <v>5.4185379999999998E-2</v>
      </c>
      <c r="O7631" s="3">
        <v>24</v>
      </c>
      <c r="P7631" s="125">
        <v>1.8820993000000001E-2</v>
      </c>
      <c r="Q7631" s="3">
        <v>11</v>
      </c>
      <c r="R7631" s="3">
        <v>3.8396405000000002E-2</v>
      </c>
      <c r="S7631" s="3">
        <v>8.9705186000000006E-2</v>
      </c>
      <c r="T7631" s="3">
        <v>1.2397798999999999E-2</v>
      </c>
      <c r="U7631" s="3">
        <v>7.7441410340000001</v>
      </c>
      <c r="V7631" s="3">
        <v>13</v>
      </c>
      <c r="W7631" s="3">
        <v>-1.3185004E-2</v>
      </c>
      <c r="X7631" s="3">
        <v>17</v>
      </c>
      <c r="Y7631" s="3">
        <v>3.4449407000000001E-2</v>
      </c>
      <c r="Z7631" s="3">
        <v>6</v>
      </c>
      <c r="AA7631" s="3">
        <v>-0.103880587</v>
      </c>
      <c r="AB7631" s="3">
        <v>28</v>
      </c>
      <c r="AC7631" s="3">
        <v>5.7865737E-2</v>
      </c>
      <c r="AD7631" s="3">
        <v>3</v>
      </c>
    </row>
    <row r="7632" spans="1:30" hidden="1" x14ac:dyDescent="0.25">
      <c r="A7632" s="2">
        <v>16</v>
      </c>
      <c r="B7632" s="2">
        <v>2023</v>
      </c>
      <c r="C7632" s="4" t="str">
        <f>INDEX(Index!$B$1:$B$500,MATCH($F7632,Index!$A$1:$A$500,0)
)</f>
        <v>HOU</v>
      </c>
      <c r="D7632" s="4">
        <v>0</v>
      </c>
      <c r="E7632" s="141">
        <f t="shared" si="119"/>
        <v>4.2094700000000002E-4</v>
      </c>
      <c r="F7632" s="3" t="s">
        <v>49</v>
      </c>
      <c r="G7632" s="3">
        <v>15</v>
      </c>
      <c r="H7632" s="125">
        <v>4.2094700000000002E-4</v>
      </c>
      <c r="I7632" s="3">
        <v>12</v>
      </c>
      <c r="J7632" s="3">
        <v>1.3036663E-2</v>
      </c>
      <c r="K7632" s="3">
        <v>45145</v>
      </c>
      <c r="L7632" s="125">
        <v>9.0318080000000005E-3</v>
      </c>
      <c r="M7632" s="3">
        <v>13</v>
      </c>
      <c r="N7632" s="125">
        <v>3.0397903E-2</v>
      </c>
      <c r="O7632" s="3">
        <v>21</v>
      </c>
      <c r="P7632" s="125">
        <v>2.1787042E-2</v>
      </c>
      <c r="Q7632" s="3">
        <v>10</v>
      </c>
      <c r="R7632" s="3">
        <v>-9.29115E-4</v>
      </c>
      <c r="S7632" s="3">
        <v>1.8355737E-2</v>
      </c>
      <c r="T7632" s="3">
        <v>3.2321515000000002E-2</v>
      </c>
      <c r="U7632" s="3">
        <v>7.3772450730000001</v>
      </c>
      <c r="V7632" s="3">
        <v>15</v>
      </c>
      <c r="W7632" s="3">
        <v>-1.3919655E-2</v>
      </c>
      <c r="X7632" s="3">
        <v>18</v>
      </c>
      <c r="Y7632" s="3">
        <v>-3.0175429E-2</v>
      </c>
      <c r="Z7632" s="3">
        <v>25</v>
      </c>
      <c r="AA7632" s="3">
        <v>-9.0181955999999994E-2</v>
      </c>
      <c r="AB7632" s="3">
        <v>26</v>
      </c>
      <c r="AC7632" s="3">
        <v>0.17245466600000001</v>
      </c>
      <c r="AD7632" s="3">
        <v>27</v>
      </c>
    </row>
    <row r="7633" spans="1:30" hidden="1" x14ac:dyDescent="0.25">
      <c r="A7633" s="2">
        <v>16</v>
      </c>
      <c r="B7633" s="2">
        <v>2023</v>
      </c>
      <c r="C7633" s="4" t="str">
        <f>INDEX(Index!$B$1:$B$500,MATCH($F7633,Index!$A$1:$A$500,0)
)</f>
        <v>LAR</v>
      </c>
      <c r="D7633" s="4">
        <v>0</v>
      </c>
      <c r="E7633" s="141">
        <f t="shared" si="119"/>
        <v>-1.676659E-3</v>
      </c>
      <c r="F7633" s="3" t="s">
        <v>41</v>
      </c>
      <c r="G7633" s="3">
        <v>16</v>
      </c>
      <c r="H7633" s="125">
        <v>-1.676659E-3</v>
      </c>
      <c r="I7633" s="3">
        <v>19</v>
      </c>
      <c r="J7633" s="3">
        <v>-1.8884854E-2</v>
      </c>
      <c r="K7633" s="3">
        <v>45145</v>
      </c>
      <c r="L7633" s="125">
        <v>0.11915954099999999</v>
      </c>
      <c r="M7633" s="3">
        <v>7</v>
      </c>
      <c r="N7633" s="125">
        <v>3.4703642E-2</v>
      </c>
      <c r="O7633" s="3">
        <v>22</v>
      </c>
      <c r="P7633" s="125">
        <v>-8.6132557999999998E-2</v>
      </c>
      <c r="Q7633" s="3">
        <v>32</v>
      </c>
      <c r="R7633" s="3">
        <v>0.124738841</v>
      </c>
      <c r="S7633" s="3">
        <v>6.2949925000000004E-2</v>
      </c>
      <c r="T7633" s="3">
        <v>-8.0673771000000005E-2</v>
      </c>
      <c r="U7633" s="3">
        <v>6.984434577</v>
      </c>
      <c r="V7633" s="3">
        <v>17</v>
      </c>
      <c r="W7633" s="3">
        <v>2.4850879999999999E-2</v>
      </c>
      <c r="X7633" s="3">
        <v>13</v>
      </c>
      <c r="Y7633" s="3">
        <v>2.838999E-2</v>
      </c>
      <c r="Z7633" s="3">
        <v>8</v>
      </c>
      <c r="AA7633" s="3">
        <v>3.4082936000000001E-2</v>
      </c>
      <c r="AB7633" s="3">
        <v>13</v>
      </c>
      <c r="AC7633" s="3">
        <v>0.123537362</v>
      </c>
      <c r="AD7633" s="3">
        <v>12</v>
      </c>
    </row>
    <row r="7634" spans="1:30" hidden="1" x14ac:dyDescent="0.25">
      <c r="A7634" s="2">
        <v>16</v>
      </c>
      <c r="B7634" s="2">
        <v>2023</v>
      </c>
      <c r="C7634" s="4" t="str">
        <f>INDEX(Index!$B$1:$B$500,MATCH($F7634,Index!$A$1:$A$500,0)
)</f>
        <v>MIN</v>
      </c>
      <c r="D7634" s="4">
        <v>0</v>
      </c>
      <c r="E7634" s="141">
        <f t="shared" si="119"/>
        <v>-9.9037759999999996E-3</v>
      </c>
      <c r="F7634" s="3" t="s">
        <v>46</v>
      </c>
      <c r="G7634" s="3">
        <v>17</v>
      </c>
      <c r="H7634" s="125">
        <v>-9.9037759999999996E-3</v>
      </c>
      <c r="I7634" s="3">
        <v>16</v>
      </c>
      <c r="J7634" s="3">
        <v>-4.6550816000000002E-2</v>
      </c>
      <c r="K7634" s="3">
        <v>45115</v>
      </c>
      <c r="L7634" s="125">
        <v>-4.6187391000000001E-2</v>
      </c>
      <c r="M7634" s="3">
        <v>21</v>
      </c>
      <c r="N7634" s="125">
        <v>-7.0265488000000001E-2</v>
      </c>
      <c r="O7634" s="3">
        <v>5</v>
      </c>
      <c r="P7634" s="125">
        <v>-3.3981873000000003E-2</v>
      </c>
      <c r="Q7634" s="3">
        <v>30</v>
      </c>
      <c r="R7634" s="3">
        <v>-4.1713852000000003E-2</v>
      </c>
      <c r="S7634" s="3">
        <v>-1.8880488000000001E-2</v>
      </c>
      <c r="T7634" s="3">
        <v>-2.3717452E-2</v>
      </c>
      <c r="U7634" s="3">
        <v>6.5932099690000001</v>
      </c>
      <c r="V7634" s="3">
        <v>20</v>
      </c>
      <c r="W7634" s="3">
        <v>-1.5751523999999999E-2</v>
      </c>
      <c r="X7634" s="3">
        <v>19</v>
      </c>
      <c r="Y7634" s="3">
        <v>-2.552571E-3</v>
      </c>
      <c r="Z7634" s="3">
        <v>20</v>
      </c>
      <c r="AA7634" s="3">
        <v>4.3748547999999998E-2</v>
      </c>
      <c r="AB7634" s="3">
        <v>12</v>
      </c>
      <c r="AC7634" s="3">
        <v>4.7403605000000001E-2</v>
      </c>
      <c r="AD7634" s="3">
        <v>2</v>
      </c>
    </row>
    <row r="7635" spans="1:30" hidden="1" x14ac:dyDescent="0.25">
      <c r="A7635" s="2">
        <v>16</v>
      </c>
      <c r="B7635" s="2">
        <v>2023</v>
      </c>
      <c r="C7635" s="4" t="str">
        <f>INDEX(Index!$B$1:$B$500,MATCH($F7635,Index!$A$1:$A$500,0)
)</f>
        <v>NO</v>
      </c>
      <c r="D7635" s="4">
        <v>0</v>
      </c>
      <c r="E7635" s="141">
        <f t="shared" si="119"/>
        <v>-3.0969521999999999E-2</v>
      </c>
      <c r="F7635" s="3" t="s">
        <v>27</v>
      </c>
      <c r="G7635" s="3">
        <v>18</v>
      </c>
      <c r="H7635" s="125">
        <v>-3.0969521999999999E-2</v>
      </c>
      <c r="I7635" s="3">
        <v>15</v>
      </c>
      <c r="J7635" s="3">
        <v>4.7211771999999999E-2</v>
      </c>
      <c r="K7635" s="3">
        <v>45115</v>
      </c>
      <c r="L7635" s="125">
        <v>-3.2499218000000003E-2</v>
      </c>
      <c r="M7635" s="3">
        <v>20</v>
      </c>
      <c r="N7635" s="125">
        <v>1.812852E-3</v>
      </c>
      <c r="O7635" s="3">
        <v>17</v>
      </c>
      <c r="P7635" s="125">
        <v>3.3425490000000002E-3</v>
      </c>
      <c r="Q7635" s="3">
        <v>16</v>
      </c>
      <c r="R7635" s="3">
        <v>-1.1590860999999999E-2</v>
      </c>
      <c r="S7635" s="3">
        <v>-3.8223234000000002E-2</v>
      </c>
      <c r="T7635" s="3">
        <v>2.0579399000000002E-2</v>
      </c>
      <c r="U7635" s="3">
        <v>7.467926984</v>
      </c>
      <c r="V7635" s="3">
        <v>14</v>
      </c>
      <c r="W7635" s="3">
        <v>-5.0336204000000002E-2</v>
      </c>
      <c r="X7635" s="3">
        <v>21</v>
      </c>
      <c r="Y7635" s="3">
        <v>-9.5279441000000006E-2</v>
      </c>
      <c r="Z7635" s="3">
        <v>32</v>
      </c>
      <c r="AA7635" s="3">
        <v>-5.3489943999999998E-2</v>
      </c>
      <c r="AB7635" s="3">
        <v>21</v>
      </c>
      <c r="AC7635" s="3">
        <v>0.10764515299999999</v>
      </c>
      <c r="AD7635" s="3">
        <v>7</v>
      </c>
    </row>
    <row r="7636" spans="1:30" hidden="1" x14ac:dyDescent="0.25">
      <c r="A7636" s="2">
        <v>16</v>
      </c>
      <c r="B7636" s="2">
        <v>2023</v>
      </c>
      <c r="C7636" s="4" t="str">
        <f>INDEX(Index!$B$1:$B$500,MATCH($F7636,Index!$A$1:$A$500,0)
)</f>
        <v>LAC</v>
      </c>
      <c r="D7636" s="4">
        <v>0</v>
      </c>
      <c r="E7636" s="141">
        <f t="shared" si="119"/>
        <v>-4.7994666999999998E-2</v>
      </c>
      <c r="F7636" s="3" t="s">
        <v>28</v>
      </c>
      <c r="G7636" s="3">
        <v>19</v>
      </c>
      <c r="H7636" s="125">
        <v>-4.7994666999999998E-2</v>
      </c>
      <c r="I7636" s="3">
        <v>20</v>
      </c>
      <c r="J7636" s="3">
        <v>-8.6496900000000002E-2</v>
      </c>
      <c r="K7636" s="3">
        <v>45056</v>
      </c>
      <c r="L7636" s="125">
        <v>5.9634700000000002E-3</v>
      </c>
      <c r="M7636" s="3">
        <v>14</v>
      </c>
      <c r="N7636" s="125">
        <v>9.4719288999999998E-2</v>
      </c>
      <c r="O7636" s="3">
        <v>28</v>
      </c>
      <c r="P7636" s="125">
        <v>4.0761152000000002E-2</v>
      </c>
      <c r="Q7636" s="3">
        <v>2</v>
      </c>
      <c r="R7636" s="3">
        <v>-2.3810771000000001E-2</v>
      </c>
      <c r="S7636" s="3">
        <v>0.104861524</v>
      </c>
      <c r="T7636" s="3">
        <v>4.2175394999999997E-2</v>
      </c>
      <c r="U7636" s="3">
        <v>7.2026291609999999</v>
      </c>
      <c r="V7636" s="3">
        <v>16</v>
      </c>
      <c r="W7636" s="3">
        <v>-0.10216560199999999</v>
      </c>
      <c r="X7636" s="3">
        <v>25</v>
      </c>
      <c r="Y7636" s="3">
        <v>4.2978811999999998E-2</v>
      </c>
      <c r="Z7636" s="3">
        <v>5</v>
      </c>
      <c r="AA7636" s="3">
        <v>4.9177694000000001E-2</v>
      </c>
      <c r="AB7636" s="3">
        <v>11</v>
      </c>
      <c r="AC7636" s="3">
        <v>0.11097017000000001</v>
      </c>
      <c r="AD7636" s="3">
        <v>9</v>
      </c>
    </row>
    <row r="7637" spans="1:30" hidden="1" x14ac:dyDescent="0.25">
      <c r="A7637" s="2">
        <v>16</v>
      </c>
      <c r="B7637" s="2">
        <v>2023</v>
      </c>
      <c r="C7637" s="4" t="str">
        <f>INDEX(Index!$B$1:$B$500,MATCH($F7637,Index!$A$1:$A$500,0)
)</f>
        <v>IND</v>
      </c>
      <c r="D7637" s="4">
        <v>0</v>
      </c>
      <c r="E7637" s="141">
        <f t="shared" si="119"/>
        <v>-5.1492160000000002E-2</v>
      </c>
      <c r="F7637" s="3" t="s">
        <v>35</v>
      </c>
      <c r="G7637" s="3">
        <v>20</v>
      </c>
      <c r="H7637" s="125">
        <v>-5.1492160000000002E-2</v>
      </c>
      <c r="I7637" s="3">
        <v>17</v>
      </c>
      <c r="J7637" s="3">
        <v>-5.2149473000000002E-2</v>
      </c>
      <c r="K7637" s="3">
        <v>45145</v>
      </c>
      <c r="L7637" s="125">
        <v>-5.3220209999999997E-3</v>
      </c>
      <c r="M7637" s="3">
        <v>17</v>
      </c>
      <c r="N7637" s="125">
        <v>1.2276705000000001E-2</v>
      </c>
      <c r="O7637" s="3">
        <v>18</v>
      </c>
      <c r="P7637" s="125">
        <v>-3.3893435E-2</v>
      </c>
      <c r="Q7637" s="3">
        <v>29</v>
      </c>
      <c r="R7637" s="3">
        <v>-2.4599734000000002E-2</v>
      </c>
      <c r="S7637" s="3">
        <v>8.3968059999999997E-3</v>
      </c>
      <c r="T7637" s="3">
        <v>-1.9152933E-2</v>
      </c>
      <c r="U7637" s="3">
        <v>6.7284407650000002</v>
      </c>
      <c r="V7637" s="3">
        <v>19</v>
      </c>
      <c r="W7637" s="3">
        <v>-6.5417987999999996E-2</v>
      </c>
      <c r="X7637" s="3">
        <v>22</v>
      </c>
      <c r="Y7637" s="3">
        <v>-1.3229463E-2</v>
      </c>
      <c r="Z7637" s="3">
        <v>22</v>
      </c>
      <c r="AA7637" s="3">
        <v>-3.7096951000000003E-2</v>
      </c>
      <c r="AB7637" s="3">
        <v>18</v>
      </c>
      <c r="AC7637" s="3">
        <v>0.15427812499999999</v>
      </c>
      <c r="AD7637" s="3">
        <v>19</v>
      </c>
    </row>
    <row r="7638" spans="1:30" hidden="1" x14ac:dyDescent="0.25">
      <c r="A7638" s="2">
        <v>16</v>
      </c>
      <c r="B7638" s="2">
        <v>2023</v>
      </c>
      <c r="C7638" s="4" t="str">
        <f>INDEX(Index!$B$1:$B$500,MATCH($F7638,Index!$A$1:$A$500,0)
)</f>
        <v>GB</v>
      </c>
      <c r="D7638" s="4">
        <v>0</v>
      </c>
      <c r="E7638" s="141">
        <f t="shared" si="119"/>
        <v>-5.9154399000000003E-2</v>
      </c>
      <c r="F7638" s="3" t="s">
        <v>20</v>
      </c>
      <c r="G7638" s="3">
        <v>21</v>
      </c>
      <c r="H7638" s="125">
        <v>-5.9154399000000003E-2</v>
      </c>
      <c r="I7638" s="3">
        <v>21</v>
      </c>
      <c r="J7638" s="3">
        <v>-2.3233582999999999E-2</v>
      </c>
      <c r="K7638" s="3">
        <v>45115</v>
      </c>
      <c r="L7638" s="125">
        <v>8.2119762999999998E-2</v>
      </c>
      <c r="M7638" s="3">
        <v>10</v>
      </c>
      <c r="N7638" s="125">
        <v>0.120591105</v>
      </c>
      <c r="O7638" s="3">
        <v>30</v>
      </c>
      <c r="P7638" s="125">
        <v>-2.0683057000000001E-2</v>
      </c>
      <c r="Q7638" s="3">
        <v>27</v>
      </c>
      <c r="R7638" s="3">
        <v>0.104557393</v>
      </c>
      <c r="S7638" s="3">
        <v>0.100119191</v>
      </c>
      <c r="T7638" s="3">
        <v>-2.7671786E-2</v>
      </c>
      <c r="U7638" s="3">
        <v>6.2335440980000003</v>
      </c>
      <c r="V7638" s="3">
        <v>23</v>
      </c>
      <c r="W7638" s="3">
        <v>-6.7879320000000007E-2</v>
      </c>
      <c r="X7638" s="3">
        <v>23</v>
      </c>
      <c r="Y7638" s="3">
        <v>-4.1263264000000001E-2</v>
      </c>
      <c r="Z7638" s="3">
        <v>27</v>
      </c>
      <c r="AA7638" s="3">
        <v>-4.6149656999999997E-2</v>
      </c>
      <c r="AB7638" s="3">
        <v>19</v>
      </c>
      <c r="AC7638" s="3">
        <v>0.15108365200000001</v>
      </c>
      <c r="AD7638" s="3">
        <v>18</v>
      </c>
    </row>
    <row r="7639" spans="1:30" hidden="1" x14ac:dyDescent="0.25">
      <c r="A7639" s="2">
        <v>16</v>
      </c>
      <c r="B7639" s="2">
        <v>2023</v>
      </c>
      <c r="C7639" s="4" t="str">
        <f>INDEX(Index!$B$1:$B$500,MATCH($F7639,Index!$A$1:$A$500,0)
)</f>
        <v>LV</v>
      </c>
      <c r="D7639" s="4">
        <v>0</v>
      </c>
      <c r="E7639" s="141">
        <f t="shared" si="119"/>
        <v>-7.4614848999999997E-2</v>
      </c>
      <c r="F7639" s="3" t="s">
        <v>53</v>
      </c>
      <c r="G7639" s="3">
        <v>22</v>
      </c>
      <c r="H7639" s="125">
        <v>-7.4614848999999997E-2</v>
      </c>
      <c r="I7639" s="3">
        <v>24</v>
      </c>
      <c r="J7639" s="3">
        <v>-8.5168219000000003E-2</v>
      </c>
      <c r="K7639" s="3">
        <v>45115</v>
      </c>
      <c r="L7639" s="125">
        <v>-0.138909329</v>
      </c>
      <c r="M7639" s="3">
        <v>29</v>
      </c>
      <c r="N7639" s="125">
        <v>-5.8675105999999998E-2</v>
      </c>
      <c r="O7639" s="3">
        <v>8</v>
      </c>
      <c r="P7639" s="125">
        <v>5.6193739999999999E-3</v>
      </c>
      <c r="Q7639" s="3">
        <v>14</v>
      </c>
      <c r="R7639" s="3">
        <v>-0.13073865500000001</v>
      </c>
      <c r="S7639" s="3">
        <v>-2.8008696999999999E-2</v>
      </c>
      <c r="T7639" s="3">
        <v>1.7561738E-2</v>
      </c>
      <c r="U7639" s="3">
        <v>6.4205116899999997</v>
      </c>
      <c r="V7639" s="3">
        <v>21</v>
      </c>
      <c r="W7639" s="3">
        <v>1.7757419999999999E-2</v>
      </c>
      <c r="X7639" s="3">
        <v>15</v>
      </c>
      <c r="Y7639" s="3">
        <v>5.6382610000000003E-3</v>
      </c>
      <c r="Z7639" s="3">
        <v>16</v>
      </c>
      <c r="AA7639" s="3">
        <v>-7.3075424999999999E-2</v>
      </c>
      <c r="AB7639" s="3">
        <v>25</v>
      </c>
      <c r="AC7639" s="3">
        <v>0.13745116099999999</v>
      </c>
      <c r="AD7639" s="3">
        <v>15</v>
      </c>
    </row>
    <row r="7640" spans="1:30" hidden="1" x14ac:dyDescent="0.25">
      <c r="A7640" s="2">
        <v>16</v>
      </c>
      <c r="B7640" s="2">
        <v>2023</v>
      </c>
      <c r="C7640" s="4" t="str">
        <f>INDEX(Index!$B$1:$B$500,MATCH($F7640,Index!$A$1:$A$500,0)
)</f>
        <v>CHI</v>
      </c>
      <c r="D7640" s="4">
        <v>0</v>
      </c>
      <c r="E7640" s="141">
        <f t="shared" si="119"/>
        <v>-8.2395538000000004E-2</v>
      </c>
      <c r="F7640" s="3" t="s">
        <v>64</v>
      </c>
      <c r="G7640" s="3">
        <v>23</v>
      </c>
      <c r="H7640" s="125">
        <v>-8.2395538000000004E-2</v>
      </c>
      <c r="I7640" s="3">
        <v>23</v>
      </c>
      <c r="J7640" s="3">
        <v>-8.5797186999999997E-2</v>
      </c>
      <c r="K7640" s="3">
        <v>45086</v>
      </c>
      <c r="L7640" s="125">
        <v>-7.6262833000000002E-2</v>
      </c>
      <c r="M7640" s="3">
        <v>22</v>
      </c>
      <c r="N7640" s="125">
        <v>-3.2528800000000002E-4</v>
      </c>
      <c r="O7640" s="3">
        <v>16</v>
      </c>
      <c r="P7640" s="125">
        <v>-6.4579920000000001E-3</v>
      </c>
      <c r="Q7640" s="3">
        <v>20</v>
      </c>
      <c r="R7640" s="3">
        <v>-6.0930631999999998E-2</v>
      </c>
      <c r="S7640" s="3">
        <v>1.5343189E-2</v>
      </c>
      <c r="T7640" s="3">
        <v>-9.5233660000000001E-3</v>
      </c>
      <c r="U7640" s="3">
        <v>6.3918725849999998</v>
      </c>
      <c r="V7640" s="3">
        <v>22</v>
      </c>
      <c r="W7640" s="3">
        <v>2.6350548000000001E-2</v>
      </c>
      <c r="X7640" s="3">
        <v>12</v>
      </c>
      <c r="Y7640" s="3">
        <v>-3.6003748000000002E-2</v>
      </c>
      <c r="Z7640" s="3">
        <v>26</v>
      </c>
      <c r="AA7640" s="3">
        <v>-9.3313444999999995E-2</v>
      </c>
      <c r="AB7640" s="3">
        <v>27</v>
      </c>
      <c r="AC7640" s="3">
        <v>0.12757402100000001</v>
      </c>
      <c r="AD7640" s="3">
        <v>13</v>
      </c>
    </row>
    <row r="7641" spans="1:30" hidden="1" x14ac:dyDescent="0.25">
      <c r="A7641" s="2">
        <v>16</v>
      </c>
      <c r="B7641" s="2">
        <v>2023</v>
      </c>
      <c r="C7641" s="4" t="str">
        <f>INDEX(Index!$B$1:$B$500,MATCH($F7641,Index!$A$1:$A$500,0)
)</f>
        <v>DEN</v>
      </c>
      <c r="D7641" s="4">
        <v>0</v>
      </c>
      <c r="E7641" s="141">
        <f t="shared" si="119"/>
        <v>-9.4658689000000004E-2</v>
      </c>
      <c r="F7641" s="3" t="s">
        <v>39</v>
      </c>
      <c r="G7641" s="3">
        <v>24</v>
      </c>
      <c r="H7641" s="125">
        <v>-9.4658689000000004E-2</v>
      </c>
      <c r="I7641" s="3">
        <v>22</v>
      </c>
      <c r="J7641" s="3">
        <v>-0.103603135</v>
      </c>
      <c r="K7641" s="3">
        <v>45115</v>
      </c>
      <c r="L7641" s="125">
        <v>-3.7157129999999998E-3</v>
      </c>
      <c r="M7641" s="3">
        <v>16</v>
      </c>
      <c r="N7641" s="125">
        <v>0.11397887600000001</v>
      </c>
      <c r="O7641" s="3">
        <v>29</v>
      </c>
      <c r="P7641" s="125">
        <v>2.3035900000000002E-2</v>
      </c>
      <c r="Q7641" s="3">
        <v>9</v>
      </c>
      <c r="R7641" s="3">
        <v>-2.5038642E-2</v>
      </c>
      <c r="S7641" s="3">
        <v>0.12138836</v>
      </c>
      <c r="T7641" s="3">
        <v>4.2823867000000002E-2</v>
      </c>
      <c r="U7641" s="3">
        <v>5.7317486229999997</v>
      </c>
      <c r="V7641" s="3">
        <v>25</v>
      </c>
      <c r="W7641" s="3">
        <v>-3.4466376999999999E-2</v>
      </c>
      <c r="X7641" s="3">
        <v>20</v>
      </c>
      <c r="Y7641" s="3">
        <v>2.2397212999999999E-2</v>
      </c>
      <c r="Z7641" s="3">
        <v>12</v>
      </c>
      <c r="AA7641" s="3">
        <v>-6.1304758000000001E-2</v>
      </c>
      <c r="AB7641" s="3">
        <v>23</v>
      </c>
      <c r="AC7641" s="3">
        <v>0.12257143700000001</v>
      </c>
      <c r="AD7641" s="3">
        <v>11</v>
      </c>
    </row>
    <row r="7642" spans="1:30" hidden="1" x14ac:dyDescent="0.25">
      <c r="A7642" s="2">
        <v>16</v>
      </c>
      <c r="B7642" s="2">
        <v>2023</v>
      </c>
      <c r="C7642" s="4" t="str">
        <f>INDEX(Index!$B$1:$B$500,MATCH($F7642,Index!$A$1:$A$500,0)
)</f>
        <v>ATL</v>
      </c>
      <c r="D7642" s="4">
        <v>0</v>
      </c>
      <c r="E7642" s="141">
        <f t="shared" si="119"/>
        <v>-0.12747249199999999</v>
      </c>
      <c r="F7642" s="3" t="s">
        <v>43</v>
      </c>
      <c r="G7642" s="3">
        <v>25</v>
      </c>
      <c r="H7642" s="125">
        <v>-0.12747249199999999</v>
      </c>
      <c r="I7642" s="3">
        <v>28</v>
      </c>
      <c r="J7642" s="3">
        <v>-5.9743810000000001E-2</v>
      </c>
      <c r="K7642" s="3">
        <v>45115</v>
      </c>
      <c r="L7642" s="125">
        <v>-8.3116319999999994E-2</v>
      </c>
      <c r="M7642" s="3">
        <v>24</v>
      </c>
      <c r="N7642" s="125">
        <v>2.1898211000000001E-2</v>
      </c>
      <c r="O7642" s="3">
        <v>19</v>
      </c>
      <c r="P7642" s="125">
        <v>-2.2457960999999999E-2</v>
      </c>
      <c r="Q7642" s="3">
        <v>28</v>
      </c>
      <c r="R7642" s="3">
        <v>-5.2173755000000002E-2</v>
      </c>
      <c r="S7642" s="3">
        <v>-9.1163300000000002E-4</v>
      </c>
      <c r="T7642" s="3">
        <v>-8.4816879999999994E-3</v>
      </c>
      <c r="U7642" s="3">
        <v>5.4843529530000001</v>
      </c>
      <c r="V7642" s="3">
        <v>26</v>
      </c>
      <c r="W7642" s="3">
        <v>-8.2478859000000002E-2</v>
      </c>
      <c r="X7642" s="3">
        <v>24</v>
      </c>
      <c r="Y7642" s="3">
        <v>-9.0543920999999999E-2</v>
      </c>
      <c r="Z7642" s="3">
        <v>31</v>
      </c>
      <c r="AA7642" s="3">
        <v>-5.6682530000000002E-2</v>
      </c>
      <c r="AB7642" s="3">
        <v>22</v>
      </c>
      <c r="AC7642" s="3">
        <v>0.110083524</v>
      </c>
      <c r="AD7642" s="3">
        <v>8</v>
      </c>
    </row>
    <row r="7643" spans="1:30" hidden="1" x14ac:dyDescent="0.25">
      <c r="A7643" s="2">
        <v>16</v>
      </c>
      <c r="B7643" s="2">
        <v>2023</v>
      </c>
      <c r="C7643" s="4" t="str">
        <f>INDEX(Index!$B$1:$B$500,MATCH($F7643,Index!$A$1:$A$500,0)
)</f>
        <v>TEN</v>
      </c>
      <c r="D7643" s="4">
        <v>0</v>
      </c>
      <c r="E7643" s="141">
        <f t="shared" si="119"/>
        <v>-0.12887175300000001</v>
      </c>
      <c r="F7643" s="3" t="s">
        <v>45</v>
      </c>
      <c r="G7643" s="3">
        <v>26</v>
      </c>
      <c r="H7643" s="125">
        <v>-0.12887175300000001</v>
      </c>
      <c r="I7643" s="3">
        <v>25</v>
      </c>
      <c r="J7643" s="3">
        <v>-0.13359212600000001</v>
      </c>
      <c r="K7643" s="3">
        <v>45056</v>
      </c>
      <c r="L7643" s="125">
        <v>-8.5884389000000005E-2</v>
      </c>
      <c r="M7643" s="3">
        <v>25</v>
      </c>
      <c r="N7643" s="125">
        <v>2.4141627999999998E-2</v>
      </c>
      <c r="O7643" s="3">
        <v>20</v>
      </c>
      <c r="P7643" s="125">
        <v>-1.8845734999999999E-2</v>
      </c>
      <c r="Q7643" s="3">
        <v>25</v>
      </c>
      <c r="R7643" s="3">
        <v>-7.8926257999999999E-2</v>
      </c>
      <c r="S7643" s="3">
        <v>4.1836429000000001E-2</v>
      </c>
      <c r="T7643" s="3">
        <v>-1.2829439E-2</v>
      </c>
      <c r="U7643" s="3">
        <v>5.0251942290000002</v>
      </c>
      <c r="V7643" s="3">
        <v>28</v>
      </c>
      <c r="W7643" s="3">
        <v>-0.137781456</v>
      </c>
      <c r="X7643" s="3">
        <v>26</v>
      </c>
      <c r="Y7643" s="3">
        <v>1.7655301000000002E-2</v>
      </c>
      <c r="Z7643" s="3">
        <v>13</v>
      </c>
      <c r="AA7643" s="3">
        <v>2.1257743999999999E-2</v>
      </c>
      <c r="AB7643" s="3">
        <v>15</v>
      </c>
      <c r="AC7643" s="3">
        <v>0.105602927</v>
      </c>
      <c r="AD7643" s="3">
        <v>6</v>
      </c>
    </row>
    <row r="7644" spans="1:30" hidden="1" x14ac:dyDescent="0.25">
      <c r="A7644" s="2">
        <v>16</v>
      </c>
      <c r="B7644" s="2">
        <v>2023</v>
      </c>
      <c r="C7644" s="4" t="str">
        <f>INDEX(Index!$B$1:$B$500,MATCH($F7644,Index!$A$1:$A$500,0)
)</f>
        <v>NYJ</v>
      </c>
      <c r="D7644" s="4">
        <v>0</v>
      </c>
      <c r="E7644" s="141">
        <f t="shared" si="119"/>
        <v>-0.13798002700000001</v>
      </c>
      <c r="F7644" s="3" t="s">
        <v>9</v>
      </c>
      <c r="G7644" s="3">
        <v>27</v>
      </c>
      <c r="H7644" s="125">
        <v>-0.13798002700000001</v>
      </c>
      <c r="I7644" s="3">
        <v>26</v>
      </c>
      <c r="J7644" s="3">
        <v>-0.191187737</v>
      </c>
      <c r="K7644" s="3">
        <v>45086</v>
      </c>
      <c r="L7644" s="125">
        <v>-0.32446719600000001</v>
      </c>
      <c r="M7644" s="3">
        <v>32</v>
      </c>
      <c r="N7644" s="125">
        <v>-0.148544274</v>
      </c>
      <c r="O7644" s="3">
        <v>3</v>
      </c>
      <c r="P7644" s="125">
        <v>3.7942894999999997E-2</v>
      </c>
      <c r="Q7644" s="3">
        <v>3</v>
      </c>
      <c r="R7644" s="3">
        <v>-0.315126617</v>
      </c>
      <c r="S7644" s="3">
        <v>-8.9752571000000003E-2</v>
      </c>
      <c r="T7644" s="3">
        <v>3.4186308999999998E-2</v>
      </c>
      <c r="U7644" s="3">
        <v>6.2127392539999997</v>
      </c>
      <c r="V7644" s="3">
        <v>24</v>
      </c>
      <c r="W7644" s="3">
        <v>-0.15898132800000001</v>
      </c>
      <c r="X7644" s="3">
        <v>27</v>
      </c>
      <c r="Y7644" s="3">
        <v>2.4804861000000001E-2</v>
      </c>
      <c r="Z7644" s="3">
        <v>10</v>
      </c>
      <c r="AA7644" s="3">
        <v>-1.6390702E-2</v>
      </c>
      <c r="AB7644" s="3">
        <v>16</v>
      </c>
      <c r="AC7644" s="3">
        <v>0.16201707800000001</v>
      </c>
      <c r="AD7644" s="3">
        <v>22</v>
      </c>
    </row>
    <row r="7645" spans="1:30" hidden="1" x14ac:dyDescent="0.25">
      <c r="A7645" s="2">
        <v>16</v>
      </c>
      <c r="B7645" s="2">
        <v>2023</v>
      </c>
      <c r="C7645" s="4" t="str">
        <f>INDEX(Index!$B$1:$B$500,MATCH($F7645,Index!$A$1:$A$500,0)
)</f>
        <v>NE</v>
      </c>
      <c r="D7645" s="4">
        <v>0</v>
      </c>
      <c r="E7645" s="141">
        <f t="shared" si="119"/>
        <v>-0.14633252799999999</v>
      </c>
      <c r="F7645" s="3" t="s">
        <v>17</v>
      </c>
      <c r="G7645" s="3">
        <v>28</v>
      </c>
      <c r="H7645" s="125">
        <v>-0.14633252799999999</v>
      </c>
      <c r="I7645" s="3">
        <v>27</v>
      </c>
      <c r="J7645" s="3">
        <v>-0.19963882499999999</v>
      </c>
      <c r="K7645" s="3">
        <v>45027</v>
      </c>
      <c r="L7645" s="125">
        <v>-0.131968012</v>
      </c>
      <c r="M7645" s="3">
        <v>28</v>
      </c>
      <c r="N7645" s="125">
        <v>-3.2361495999999997E-2</v>
      </c>
      <c r="O7645" s="3">
        <v>11</v>
      </c>
      <c r="P7645" s="125">
        <v>-4.6726011999999997E-2</v>
      </c>
      <c r="Q7645" s="3">
        <v>31</v>
      </c>
      <c r="R7645" s="3">
        <v>-0.13260191199999999</v>
      </c>
      <c r="S7645" s="3">
        <v>1.7986214E-2</v>
      </c>
      <c r="T7645" s="3">
        <v>-4.9050697999999997E-2</v>
      </c>
      <c r="U7645" s="3">
        <v>5.1452301189999998</v>
      </c>
      <c r="V7645" s="3">
        <v>27</v>
      </c>
      <c r="W7645" s="3">
        <v>-0.166242415</v>
      </c>
      <c r="X7645" s="3">
        <v>28</v>
      </c>
      <c r="Y7645" s="3">
        <v>1.4301861000000001E-2</v>
      </c>
      <c r="Z7645" s="3">
        <v>14</v>
      </c>
      <c r="AA7645" s="3">
        <v>5.5632384E-2</v>
      </c>
      <c r="AB7645" s="3">
        <v>7</v>
      </c>
      <c r="AC7645" s="3">
        <v>0.15825429099999999</v>
      </c>
      <c r="AD7645" s="3">
        <v>21</v>
      </c>
    </row>
    <row r="7646" spans="1:30" hidden="1" x14ac:dyDescent="0.25">
      <c r="A7646" s="2">
        <v>16</v>
      </c>
      <c r="B7646" s="2">
        <v>2023</v>
      </c>
      <c r="C7646" s="4" t="str">
        <f>INDEX(Index!$B$1:$B$500,MATCH($F7646,Index!$A$1:$A$500,0)
)</f>
        <v>ARI</v>
      </c>
      <c r="D7646" s="4">
        <v>0</v>
      </c>
      <c r="E7646" s="141">
        <f t="shared" si="119"/>
        <v>-0.246518601</v>
      </c>
      <c r="F7646" s="3" t="s">
        <v>23</v>
      </c>
      <c r="G7646" s="3">
        <v>29</v>
      </c>
      <c r="H7646" s="125">
        <v>-0.246518601</v>
      </c>
      <c r="I7646" s="3">
        <v>30</v>
      </c>
      <c r="J7646" s="3">
        <v>-0.26605958899999999</v>
      </c>
      <c r="K7646" s="3">
        <v>44997</v>
      </c>
      <c r="L7646" s="125">
        <v>-9.8877920999999994E-2</v>
      </c>
      <c r="M7646" s="3">
        <v>26</v>
      </c>
      <c r="N7646" s="125">
        <v>0.17337132499999999</v>
      </c>
      <c r="O7646" s="3">
        <v>32</v>
      </c>
      <c r="P7646" s="125">
        <v>2.5730645E-2</v>
      </c>
      <c r="Q7646" s="3">
        <v>7</v>
      </c>
      <c r="R7646" s="3">
        <v>-9.3028572000000004E-2</v>
      </c>
      <c r="S7646" s="3">
        <v>0.20510160399999999</v>
      </c>
      <c r="T7646" s="3">
        <v>3.2070586999999998E-2</v>
      </c>
      <c r="U7646" s="3">
        <v>3.8248622810000001</v>
      </c>
      <c r="V7646" s="3">
        <v>30</v>
      </c>
      <c r="W7646" s="3">
        <v>-0.247091062</v>
      </c>
      <c r="X7646" s="3">
        <v>29</v>
      </c>
      <c r="Y7646" s="3">
        <v>5.4098892000000003E-2</v>
      </c>
      <c r="Z7646" s="3">
        <v>4</v>
      </c>
      <c r="AA7646" s="3">
        <v>5.2192609000000001E-2</v>
      </c>
      <c r="AB7646" s="3">
        <v>8</v>
      </c>
      <c r="AC7646" s="3">
        <v>0.16733726600000001</v>
      </c>
      <c r="AD7646" s="3">
        <v>26</v>
      </c>
    </row>
    <row r="7647" spans="1:30" hidden="1" x14ac:dyDescent="0.25">
      <c r="A7647" s="2">
        <v>16</v>
      </c>
      <c r="B7647" s="2">
        <v>2023</v>
      </c>
      <c r="C7647" s="4" t="str">
        <f>INDEX(Index!$B$1:$B$500,MATCH($F7647,Index!$A$1:$A$500,0)
)</f>
        <v>WAS</v>
      </c>
      <c r="D7647" s="4">
        <v>0</v>
      </c>
      <c r="E7647" s="141">
        <f t="shared" si="119"/>
        <v>-0.24997670299999999</v>
      </c>
      <c r="F7647" s="3" t="s">
        <v>26</v>
      </c>
      <c r="G7647" s="3">
        <v>30</v>
      </c>
      <c r="H7647" s="125">
        <v>-0.24997670299999999</v>
      </c>
      <c r="I7647" s="3">
        <v>29</v>
      </c>
      <c r="J7647" s="3">
        <v>-0.21356318499999999</v>
      </c>
      <c r="K7647" s="3">
        <v>45027</v>
      </c>
      <c r="L7647" s="125">
        <v>-7.8784836999999996E-2</v>
      </c>
      <c r="M7647" s="3">
        <v>23</v>
      </c>
      <c r="N7647" s="125">
        <v>0.15268011300000001</v>
      </c>
      <c r="O7647" s="3">
        <v>31</v>
      </c>
      <c r="P7647" s="125">
        <v>-1.8511753999999998E-2</v>
      </c>
      <c r="Q7647" s="3">
        <v>24</v>
      </c>
      <c r="R7647" s="3">
        <v>-5.8069715000000001E-2</v>
      </c>
      <c r="S7647" s="3">
        <v>0.137873993</v>
      </c>
      <c r="T7647" s="3">
        <v>-1.7619477000000001E-2</v>
      </c>
      <c r="U7647" s="3">
        <v>4.6051435639999996</v>
      </c>
      <c r="V7647" s="3">
        <v>29</v>
      </c>
      <c r="W7647" s="3">
        <v>-0.29590581599999999</v>
      </c>
      <c r="X7647" s="3">
        <v>31</v>
      </c>
      <c r="Y7647" s="3">
        <v>-4.4581886000000001E-2</v>
      </c>
      <c r="Z7647" s="3">
        <v>28</v>
      </c>
      <c r="AA7647" s="3">
        <v>0.30327216699999998</v>
      </c>
      <c r="AB7647" s="3">
        <v>2</v>
      </c>
      <c r="AC7647" s="3">
        <v>9.5640068999999994E-2</v>
      </c>
      <c r="AD7647" s="3">
        <v>5</v>
      </c>
    </row>
    <row r="7648" spans="1:30" hidden="1" x14ac:dyDescent="0.25">
      <c r="A7648" s="2">
        <v>16</v>
      </c>
      <c r="B7648" s="2">
        <v>2023</v>
      </c>
      <c r="C7648" s="4" t="str">
        <f>INDEX(Index!$B$1:$B$500,MATCH($F7648,Index!$A$1:$A$500,0)
)</f>
        <v>CAR</v>
      </c>
      <c r="D7648" s="4">
        <v>0</v>
      </c>
      <c r="E7648" s="141">
        <f t="shared" si="119"/>
        <v>-0.33672203000000001</v>
      </c>
      <c r="F7648" s="3" t="s">
        <v>51</v>
      </c>
      <c r="G7648" s="3">
        <v>31</v>
      </c>
      <c r="H7648" s="125">
        <v>-0.33672203000000001</v>
      </c>
      <c r="I7648" s="3">
        <v>31</v>
      </c>
      <c r="J7648" s="3">
        <v>-0.32007310700000002</v>
      </c>
      <c r="K7648" s="3">
        <v>44970</v>
      </c>
      <c r="L7648" s="125">
        <v>-0.24207891400000001</v>
      </c>
      <c r="M7648" s="3">
        <v>30</v>
      </c>
      <c r="N7648" s="125">
        <v>8.7102737999999999E-2</v>
      </c>
      <c r="O7648" s="3">
        <v>27</v>
      </c>
      <c r="P7648" s="125">
        <v>-7.5403789999999998E-3</v>
      </c>
      <c r="Q7648" s="3">
        <v>21</v>
      </c>
      <c r="R7648" s="3">
        <v>-0.21083371200000001</v>
      </c>
      <c r="S7648" s="3">
        <v>0.10858037</v>
      </c>
      <c r="T7648" s="3">
        <v>-6.5902500000000004E-4</v>
      </c>
      <c r="U7648" s="3">
        <v>1.0906200239999999</v>
      </c>
      <c r="V7648" s="3">
        <v>32</v>
      </c>
      <c r="W7648" s="3">
        <v>-0.33464817299999999</v>
      </c>
      <c r="X7648" s="3">
        <v>32</v>
      </c>
      <c r="Y7648" s="3">
        <v>-3.3515789999999999E-3</v>
      </c>
      <c r="Z7648" s="3">
        <v>21</v>
      </c>
      <c r="AA7648" s="3">
        <v>3.1293572999999998E-2</v>
      </c>
      <c r="AB7648" s="3">
        <v>14</v>
      </c>
      <c r="AC7648" s="3">
        <v>2.9481567E-2</v>
      </c>
      <c r="AD7648" s="3">
        <v>1</v>
      </c>
    </row>
    <row r="7649" spans="1:30" hidden="1" x14ac:dyDescent="0.25">
      <c r="A7649" s="2">
        <v>16</v>
      </c>
      <c r="B7649" s="2">
        <v>2023</v>
      </c>
      <c r="C7649" s="4" t="str">
        <f>INDEX(Index!$B$1:$B$500,MATCH($F7649,Index!$A$1:$A$500,0)
)</f>
        <v>NYG</v>
      </c>
      <c r="D7649" s="4">
        <v>0</v>
      </c>
      <c r="E7649" s="141">
        <f t="shared" si="119"/>
        <v>-0.35810783299999999</v>
      </c>
      <c r="F7649" s="3" t="s">
        <v>15</v>
      </c>
      <c r="G7649" s="3">
        <v>32</v>
      </c>
      <c r="H7649" s="125">
        <v>-0.35810783299999999</v>
      </c>
      <c r="I7649" s="3">
        <v>32</v>
      </c>
      <c r="J7649" s="3">
        <v>-0.35769637399999998</v>
      </c>
      <c r="K7649" s="3">
        <v>45056</v>
      </c>
      <c r="L7649" s="125">
        <v>-0.27206935799999998</v>
      </c>
      <c r="M7649" s="3">
        <v>31</v>
      </c>
      <c r="N7649" s="125">
        <v>6.6065896999999998E-2</v>
      </c>
      <c r="O7649" s="3">
        <v>25</v>
      </c>
      <c r="P7649" s="125">
        <v>-1.9972578000000001E-2</v>
      </c>
      <c r="Q7649" s="3">
        <v>26</v>
      </c>
      <c r="R7649" s="3">
        <v>-0.25002147800000002</v>
      </c>
      <c r="S7649" s="3">
        <v>8.6347151999999996E-2</v>
      </c>
      <c r="T7649" s="3">
        <v>-2.1327743E-2</v>
      </c>
      <c r="U7649" s="3">
        <v>3.023473445</v>
      </c>
      <c r="V7649" s="3">
        <v>31</v>
      </c>
      <c r="W7649" s="3">
        <v>-0.29492354199999998</v>
      </c>
      <c r="X7649" s="3">
        <v>30</v>
      </c>
      <c r="Y7649" s="3">
        <v>1.2889054E-2</v>
      </c>
      <c r="Z7649" s="3">
        <v>15</v>
      </c>
      <c r="AA7649" s="3">
        <v>5.0265217000000001E-2</v>
      </c>
      <c r="AB7649" s="3">
        <v>10</v>
      </c>
      <c r="AC7649" s="3">
        <v>0.130433939</v>
      </c>
      <c r="AD7649" s="3">
        <v>14</v>
      </c>
    </row>
    <row r="7650" spans="1:30" hidden="1" x14ac:dyDescent="0.25">
      <c r="A7650" s="2">
        <v>0</v>
      </c>
      <c r="B7650" s="2">
        <v>2024</v>
      </c>
      <c r="C7650" s="4" t="str">
        <f>INDEX(Index!$B$1:$B$500,MATCH($F7650,Index!$A$1:$A$500,0)
)</f>
        <v>ARI</v>
      </c>
      <c r="D7650" s="4">
        <v>0</v>
      </c>
      <c r="E7650" s="141">
        <f t="shared" si="119"/>
        <v>-0.10100000000000001</v>
      </c>
      <c r="F7650" s="3" t="s">
        <v>23</v>
      </c>
      <c r="G7650" s="3">
        <v>25</v>
      </c>
      <c r="H7650" s="125">
        <v>-0.10100000000000001</v>
      </c>
      <c r="I7650" s="3"/>
      <c r="J7650" s="3"/>
      <c r="K7650" s="3"/>
      <c r="L7650" s="125">
        <v>-6.7000000000000004E-2</v>
      </c>
      <c r="M7650" s="3"/>
      <c r="N7650" s="125">
        <v>3.2000000000000001E-2</v>
      </c>
      <c r="O7650" s="3"/>
      <c r="P7650" s="125">
        <v>-3.0000000000000001E-3</v>
      </c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  <c r="AC7650" s="3"/>
      <c r="AD7650" s="3"/>
    </row>
    <row r="7651" spans="1:30" hidden="1" x14ac:dyDescent="0.25">
      <c r="A7651" s="2">
        <v>0</v>
      </c>
      <c r="B7651" s="2">
        <v>2024</v>
      </c>
      <c r="C7651" s="4" t="str">
        <f>INDEX(Index!$B$1:$B$500,MATCH($F7651,Index!$A$1:$A$500,0)
)</f>
        <v>ATL</v>
      </c>
      <c r="D7651" s="4">
        <v>0</v>
      </c>
      <c r="E7651" s="141">
        <f t="shared" si="119"/>
        <v>-0.05</v>
      </c>
      <c r="F7651" s="3" t="s">
        <v>43</v>
      </c>
      <c r="G7651" s="3">
        <v>20</v>
      </c>
      <c r="H7651" s="125">
        <v>-0.05</v>
      </c>
      <c r="I7651" s="3"/>
      <c r="J7651" s="3"/>
      <c r="K7651" s="3"/>
      <c r="L7651" s="125">
        <v>-0.01</v>
      </c>
      <c r="M7651" s="3"/>
      <c r="N7651" s="125">
        <v>3.5999999999999997E-2</v>
      </c>
      <c r="O7651" s="3"/>
      <c r="P7651" s="125">
        <v>-5.0000000000000001E-3</v>
      </c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</row>
    <row r="7652" spans="1:30" hidden="1" x14ac:dyDescent="0.25">
      <c r="A7652" s="2">
        <v>0</v>
      </c>
      <c r="B7652" s="2">
        <v>2024</v>
      </c>
      <c r="C7652" s="4" t="str">
        <f>INDEX(Index!$B$1:$B$500,MATCH($F7652,Index!$A$1:$A$500,0)
)</f>
        <v>BAL</v>
      </c>
      <c r="D7652" s="4">
        <v>0</v>
      </c>
      <c r="E7652" s="141">
        <f t="shared" si="119"/>
        <v>0.17699999999999999</v>
      </c>
      <c r="F7652" s="3" t="s">
        <v>18</v>
      </c>
      <c r="G7652" s="3">
        <v>2</v>
      </c>
      <c r="H7652" s="125">
        <v>0.17699999999999999</v>
      </c>
      <c r="I7652" s="3"/>
      <c r="J7652" s="3"/>
      <c r="K7652" s="3"/>
      <c r="L7652" s="125">
        <v>7.6999999999999999E-2</v>
      </c>
      <c r="M7652" s="3"/>
      <c r="N7652" s="125">
        <v>-6.7000000000000004E-2</v>
      </c>
      <c r="O7652" s="3"/>
      <c r="P7652" s="125">
        <v>3.4000000000000002E-2</v>
      </c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  <c r="AC7652" s="3"/>
      <c r="AD7652" s="3"/>
    </row>
    <row r="7653" spans="1:30" hidden="1" x14ac:dyDescent="0.25">
      <c r="A7653" s="2">
        <v>0</v>
      </c>
      <c r="B7653" s="2">
        <v>2024</v>
      </c>
      <c r="C7653" s="4" t="str">
        <f>INDEX(Index!$B$1:$B$500,MATCH($F7653,Index!$A$1:$A$500,0)
)</f>
        <v>BUF</v>
      </c>
      <c r="D7653" s="4">
        <v>0</v>
      </c>
      <c r="E7653" s="141">
        <f t="shared" si="119"/>
        <v>0.11899999999999999</v>
      </c>
      <c r="F7653" s="3" t="s">
        <v>0</v>
      </c>
      <c r="G7653" s="3">
        <v>5</v>
      </c>
      <c r="H7653" s="125">
        <v>0.11899999999999999</v>
      </c>
      <c r="I7653" s="3"/>
      <c r="J7653" s="3"/>
      <c r="K7653" s="3"/>
      <c r="L7653" s="125">
        <v>9.6000000000000002E-2</v>
      </c>
      <c r="M7653" s="3"/>
      <c r="N7653" s="125">
        <v>-8.9999999999999993E-3</v>
      </c>
      <c r="O7653" s="3"/>
      <c r="P7653" s="125">
        <v>1.4E-2</v>
      </c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  <c r="AC7653" s="3"/>
      <c r="AD7653" s="3"/>
    </row>
    <row r="7654" spans="1:30" hidden="1" x14ac:dyDescent="0.25">
      <c r="A7654" s="2">
        <v>0</v>
      </c>
      <c r="B7654" s="2">
        <v>2024</v>
      </c>
      <c r="C7654" s="4" t="str">
        <f>INDEX(Index!$B$1:$B$500,MATCH($F7654,Index!$A$1:$A$500,0)
)</f>
        <v>CAR</v>
      </c>
      <c r="D7654" s="4">
        <v>0</v>
      </c>
      <c r="E7654" s="141">
        <f t="shared" si="119"/>
        <v>-0.13800000000000001</v>
      </c>
      <c r="F7654" s="3" t="s">
        <v>51</v>
      </c>
      <c r="G7654" s="3">
        <v>30</v>
      </c>
      <c r="H7654" s="125">
        <v>-0.13800000000000001</v>
      </c>
      <c r="I7654" s="3"/>
      <c r="J7654" s="3"/>
      <c r="K7654" s="3"/>
      <c r="L7654" s="125">
        <v>-0.11799999999999999</v>
      </c>
      <c r="M7654" s="3"/>
      <c r="N7654" s="125">
        <v>2.1000000000000001E-2</v>
      </c>
      <c r="O7654" s="3"/>
      <c r="P7654" s="125">
        <v>1E-3</v>
      </c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3"/>
    </row>
    <row r="7655" spans="1:30" hidden="1" x14ac:dyDescent="0.25">
      <c r="A7655" s="2">
        <v>0</v>
      </c>
      <c r="B7655" s="2">
        <v>2024</v>
      </c>
      <c r="C7655" s="4" t="str">
        <f>INDEX(Index!$B$1:$B$500,MATCH($F7655,Index!$A$1:$A$500,0)
)</f>
        <v>CHI</v>
      </c>
      <c r="D7655" s="4">
        <v>0</v>
      </c>
      <c r="E7655" s="141">
        <f t="shared" si="119"/>
        <v>-0.105</v>
      </c>
      <c r="F7655" s="3" t="s">
        <v>64</v>
      </c>
      <c r="G7655" s="3">
        <v>26</v>
      </c>
      <c r="H7655" s="125">
        <v>-0.105</v>
      </c>
      <c r="I7655" s="3"/>
      <c r="J7655" s="3"/>
      <c r="K7655" s="3"/>
      <c r="L7655" s="125">
        <v>-6.4000000000000001E-2</v>
      </c>
      <c r="M7655" s="3"/>
      <c r="N7655" s="125">
        <v>3.6999999999999998E-2</v>
      </c>
      <c r="O7655" s="3"/>
      <c r="P7655" s="125">
        <v>-5.0000000000000001E-3</v>
      </c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3"/>
      <c r="AD7655" s="3"/>
    </row>
    <row r="7656" spans="1:30" hidden="1" x14ac:dyDescent="0.25">
      <c r="A7656" s="2">
        <v>0</v>
      </c>
      <c r="B7656" s="2">
        <v>2024</v>
      </c>
      <c r="C7656" s="4" t="str">
        <f>INDEX(Index!$B$1:$B$500,MATCH($F7656,Index!$A$1:$A$500,0)
)</f>
        <v>CIN</v>
      </c>
      <c r="D7656" s="4">
        <v>0</v>
      </c>
      <c r="E7656" s="141">
        <f t="shared" si="119"/>
        <v>7.1999999999999995E-2</v>
      </c>
      <c r="F7656" s="3" t="s">
        <v>24</v>
      </c>
      <c r="G7656" s="3">
        <v>9</v>
      </c>
      <c r="H7656" s="125">
        <v>7.1999999999999995E-2</v>
      </c>
      <c r="I7656" s="3"/>
      <c r="J7656" s="3"/>
      <c r="K7656" s="3"/>
      <c r="L7656" s="125">
        <v>8.5000000000000006E-2</v>
      </c>
      <c r="M7656" s="3"/>
      <c r="N7656" s="125">
        <v>1.2E-2</v>
      </c>
      <c r="O7656" s="3"/>
      <c r="P7656" s="125">
        <v>-1E-3</v>
      </c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3"/>
      <c r="AD7656" s="3"/>
    </row>
    <row r="7657" spans="1:30" hidden="1" x14ac:dyDescent="0.25">
      <c r="A7657" s="2">
        <v>0</v>
      </c>
      <c r="B7657" s="2">
        <v>2024</v>
      </c>
      <c r="C7657" s="4" t="str">
        <f>INDEX(Index!$B$1:$B$500,MATCH($F7657,Index!$A$1:$A$500,0)
)</f>
        <v>CLE</v>
      </c>
      <c r="D7657" s="4">
        <v>0</v>
      </c>
      <c r="E7657" s="141">
        <f t="shared" si="119"/>
        <v>5.3999999999999999E-2</v>
      </c>
      <c r="F7657" s="3" t="s">
        <v>10</v>
      </c>
      <c r="G7657" s="3">
        <v>11</v>
      </c>
      <c r="H7657" s="125">
        <v>5.3999999999999999E-2</v>
      </c>
      <c r="I7657" s="3"/>
      <c r="J7657" s="3"/>
      <c r="K7657" s="3"/>
      <c r="L7657" s="125">
        <v>-2.1000000000000001E-2</v>
      </c>
      <c r="M7657" s="3"/>
      <c r="N7657" s="125">
        <v>-8.1000000000000003E-2</v>
      </c>
      <c r="O7657" s="3"/>
      <c r="P7657" s="125">
        <v>-6.0000000000000001E-3</v>
      </c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3"/>
      <c r="AD7657" s="3"/>
    </row>
    <row r="7658" spans="1:30" hidden="1" x14ac:dyDescent="0.25">
      <c r="A7658" s="2">
        <v>0</v>
      </c>
      <c r="B7658" s="2">
        <v>2024</v>
      </c>
      <c r="C7658" s="4" t="str">
        <f>INDEX(Index!$B$1:$B$500,MATCH($F7658,Index!$A$1:$A$500,0)
)</f>
        <v>DAL</v>
      </c>
      <c r="D7658" s="4">
        <v>0</v>
      </c>
      <c r="E7658" s="141">
        <f t="shared" si="119"/>
        <v>0.10100000000000001</v>
      </c>
      <c r="F7658" s="3" t="s">
        <v>3</v>
      </c>
      <c r="G7658" s="3">
        <v>8</v>
      </c>
      <c r="H7658" s="125">
        <v>0.10100000000000001</v>
      </c>
      <c r="I7658" s="3"/>
      <c r="J7658" s="3"/>
      <c r="K7658" s="3"/>
      <c r="L7658" s="125">
        <v>2.8000000000000001E-2</v>
      </c>
      <c r="M7658" s="3"/>
      <c r="N7658" s="125">
        <v>-7.0999999999999994E-2</v>
      </c>
      <c r="O7658" s="3"/>
      <c r="P7658" s="125">
        <v>2E-3</v>
      </c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3"/>
    </row>
    <row r="7659" spans="1:30" hidden="1" x14ac:dyDescent="0.25">
      <c r="A7659" s="2">
        <v>0</v>
      </c>
      <c r="B7659" s="2">
        <v>2024</v>
      </c>
      <c r="C7659" s="4" t="str">
        <f>INDEX(Index!$B$1:$B$500,MATCH($F7659,Index!$A$1:$A$500,0)
)</f>
        <v>DEN</v>
      </c>
      <c r="D7659" s="4">
        <v>0</v>
      </c>
      <c r="E7659" s="141">
        <f t="shared" si="119"/>
        <v>-0.13300000000000001</v>
      </c>
      <c r="F7659" s="3" t="s">
        <v>39</v>
      </c>
      <c r="G7659" s="3">
        <v>28</v>
      </c>
      <c r="H7659" s="125">
        <v>-0.13300000000000001</v>
      </c>
      <c r="I7659" s="3"/>
      <c r="J7659" s="3"/>
      <c r="K7659" s="3"/>
      <c r="L7659" s="125">
        <v>-6.3E-2</v>
      </c>
      <c r="M7659" s="3"/>
      <c r="N7659" s="125">
        <v>7.6999999999999999E-2</v>
      </c>
      <c r="O7659" s="3"/>
      <c r="P7659" s="125">
        <v>7.0000000000000001E-3</v>
      </c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  <c r="AC7659" s="3"/>
      <c r="AD7659" s="3"/>
    </row>
    <row r="7660" spans="1:30" hidden="1" x14ac:dyDescent="0.25">
      <c r="A7660" s="2">
        <v>0</v>
      </c>
      <c r="B7660" s="2">
        <v>2024</v>
      </c>
      <c r="C7660" s="4" t="str">
        <f>INDEX(Index!$B$1:$B$500,MATCH($F7660,Index!$A$1:$A$500,0)
)</f>
        <v>DET</v>
      </c>
      <c r="D7660" s="4">
        <v>0</v>
      </c>
      <c r="E7660" s="141">
        <f t="shared" si="119"/>
        <v>0.107</v>
      </c>
      <c r="F7660" s="3" t="s">
        <v>21</v>
      </c>
      <c r="G7660" s="3">
        <v>7</v>
      </c>
      <c r="H7660" s="125">
        <v>0.107</v>
      </c>
      <c r="I7660" s="3"/>
      <c r="J7660" s="3"/>
      <c r="K7660" s="3"/>
      <c r="L7660" s="125">
        <v>0.06</v>
      </c>
      <c r="M7660" s="3"/>
      <c r="N7660" s="125">
        <v>-4.4999999999999998E-2</v>
      </c>
      <c r="O7660" s="3"/>
      <c r="P7660" s="125">
        <v>2E-3</v>
      </c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  <c r="AC7660" s="3"/>
      <c r="AD7660" s="3"/>
    </row>
    <row r="7661" spans="1:30" hidden="1" x14ac:dyDescent="0.25">
      <c r="A7661" s="2">
        <v>0</v>
      </c>
      <c r="B7661" s="2">
        <v>2024</v>
      </c>
      <c r="C7661" s="4" t="str">
        <f>INDEX(Index!$B$1:$B$500,MATCH($F7661,Index!$A$1:$A$500,0)
)</f>
        <v>GB</v>
      </c>
      <c r="D7661" s="4">
        <v>0</v>
      </c>
      <c r="E7661" s="141">
        <f t="shared" si="119"/>
        <v>6.4000000000000001E-2</v>
      </c>
      <c r="F7661" s="3" t="s">
        <v>20</v>
      </c>
      <c r="G7661" s="3">
        <v>10</v>
      </c>
      <c r="H7661" s="125">
        <v>6.4000000000000001E-2</v>
      </c>
      <c r="I7661" s="3"/>
      <c r="J7661" s="3"/>
      <c r="K7661" s="3"/>
      <c r="L7661" s="125">
        <v>9.7000000000000003E-2</v>
      </c>
      <c r="M7661" s="3"/>
      <c r="N7661" s="125">
        <v>2.3E-2</v>
      </c>
      <c r="O7661" s="3"/>
      <c r="P7661" s="125">
        <v>-1.0999999999999999E-2</v>
      </c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3"/>
      <c r="AD7661" s="3"/>
    </row>
    <row r="7662" spans="1:30" hidden="1" x14ac:dyDescent="0.25">
      <c r="A7662" s="2">
        <v>0</v>
      </c>
      <c r="B7662" s="2">
        <v>2024</v>
      </c>
      <c r="C7662" s="4" t="str">
        <f>INDEX(Index!$B$1:$B$500,MATCH($F7662,Index!$A$1:$A$500,0)
)</f>
        <v>HOU</v>
      </c>
      <c r="D7662" s="4">
        <v>0</v>
      </c>
      <c r="E7662" s="141">
        <f t="shared" si="119"/>
        <v>0.13500000000000001</v>
      </c>
      <c r="F7662" s="3" t="s">
        <v>49</v>
      </c>
      <c r="G7662" s="3">
        <v>4</v>
      </c>
      <c r="H7662" s="125">
        <v>0.13500000000000001</v>
      </c>
      <c r="I7662" s="3"/>
      <c r="J7662" s="3"/>
      <c r="K7662" s="3"/>
      <c r="L7662" s="125">
        <v>8.8999999999999996E-2</v>
      </c>
      <c r="M7662" s="3"/>
      <c r="N7662" s="125">
        <v>-2.7E-2</v>
      </c>
      <c r="O7662" s="3"/>
      <c r="P7662" s="125">
        <v>1.9E-2</v>
      </c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  <c r="AC7662" s="3"/>
      <c r="AD7662" s="3"/>
    </row>
    <row r="7663" spans="1:30" hidden="1" x14ac:dyDescent="0.25">
      <c r="A7663" s="2">
        <v>0</v>
      </c>
      <c r="B7663" s="2">
        <v>2024</v>
      </c>
      <c r="C7663" s="4" t="str">
        <f>INDEX(Index!$B$1:$B$500,MATCH($F7663,Index!$A$1:$A$500,0)
)</f>
        <v>IND</v>
      </c>
      <c r="D7663" s="4">
        <v>0</v>
      </c>
      <c r="E7663" s="141">
        <f t="shared" si="119"/>
        <v>-0.106</v>
      </c>
      <c r="F7663" s="3" t="s">
        <v>35</v>
      </c>
      <c r="G7663" s="3">
        <v>27</v>
      </c>
      <c r="H7663" s="125">
        <v>-0.106</v>
      </c>
      <c r="I7663" s="3"/>
      <c r="J7663" s="3"/>
      <c r="K7663" s="3"/>
      <c r="L7663" s="125">
        <v>-4.9000000000000002E-2</v>
      </c>
      <c r="M7663" s="3"/>
      <c r="N7663" s="125">
        <v>4.9000000000000002E-2</v>
      </c>
      <c r="O7663" s="3"/>
      <c r="P7663" s="125">
        <v>-8.0000000000000002E-3</v>
      </c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3"/>
      <c r="AD7663" s="3"/>
    </row>
    <row r="7664" spans="1:30" hidden="1" x14ac:dyDescent="0.25">
      <c r="A7664" s="2">
        <v>0</v>
      </c>
      <c r="B7664" s="2">
        <v>2024</v>
      </c>
      <c r="C7664" s="4" t="str">
        <f>INDEX(Index!$B$1:$B$500,MATCH($F7664,Index!$A$1:$A$500,0)
)</f>
        <v>JAX</v>
      </c>
      <c r="D7664" s="4">
        <v>0</v>
      </c>
      <c r="E7664" s="141">
        <f t="shared" si="119"/>
        <v>1.6E-2</v>
      </c>
      <c r="F7664" s="3" t="s">
        <v>12</v>
      </c>
      <c r="G7664" s="3">
        <v>16</v>
      </c>
      <c r="H7664" s="125">
        <v>1.6E-2</v>
      </c>
      <c r="I7664" s="3"/>
      <c r="J7664" s="3"/>
      <c r="K7664" s="3"/>
      <c r="L7664" s="125">
        <v>2.4E-2</v>
      </c>
      <c r="M7664" s="3"/>
      <c r="N7664" s="125">
        <v>1.7999999999999999E-2</v>
      </c>
      <c r="O7664" s="3"/>
      <c r="P7664" s="125">
        <v>0.01</v>
      </c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3"/>
    </row>
    <row r="7665" spans="1:30" hidden="1" x14ac:dyDescent="0.25">
      <c r="A7665" s="2">
        <v>0</v>
      </c>
      <c r="B7665" s="2">
        <v>2024</v>
      </c>
      <c r="C7665" s="4" t="str">
        <f>INDEX(Index!$B$1:$B$500,MATCH($F7665,Index!$A$1:$A$500,0)
)</f>
        <v>KC</v>
      </c>
      <c r="D7665" s="4">
        <v>0</v>
      </c>
      <c r="E7665" s="141">
        <f t="shared" si="119"/>
        <v>0.152</v>
      </c>
      <c r="F7665" s="3" t="s">
        <v>5</v>
      </c>
      <c r="G7665" s="3">
        <v>3</v>
      </c>
      <c r="H7665" s="125">
        <v>0.152</v>
      </c>
      <c r="I7665" s="3"/>
      <c r="J7665" s="3"/>
      <c r="K7665" s="3"/>
      <c r="L7665" s="125">
        <v>9.5000000000000001E-2</v>
      </c>
      <c r="M7665" s="3"/>
      <c r="N7665" s="125">
        <v>-6.0999999999999999E-2</v>
      </c>
      <c r="O7665" s="3"/>
      <c r="P7665" s="125">
        <v>-4.0000000000000001E-3</v>
      </c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3"/>
      <c r="AD7665" s="3"/>
    </row>
    <row r="7666" spans="1:30" hidden="1" x14ac:dyDescent="0.25">
      <c r="A7666" s="2">
        <v>0</v>
      </c>
      <c r="B7666" s="2">
        <v>2024</v>
      </c>
      <c r="C7666" s="4" t="str">
        <f>INDEX(Index!$B$1:$B$500,MATCH($F7666,Index!$A$1:$A$500,0)
)</f>
        <v>LAC</v>
      </c>
      <c r="D7666" s="4">
        <v>0</v>
      </c>
      <c r="E7666" s="141">
        <f t="shared" si="119"/>
        <v>-0.13600000000000001</v>
      </c>
      <c r="F7666" s="3" t="s">
        <v>28</v>
      </c>
      <c r="G7666" s="3">
        <v>29</v>
      </c>
      <c r="H7666" s="125">
        <v>-0.13600000000000001</v>
      </c>
      <c r="I7666" s="3"/>
      <c r="J7666" s="3"/>
      <c r="K7666" s="3"/>
      <c r="L7666" s="125">
        <v>-9.4E-2</v>
      </c>
      <c r="M7666" s="3"/>
      <c r="N7666" s="125">
        <v>4.9000000000000002E-2</v>
      </c>
      <c r="O7666" s="3"/>
      <c r="P7666" s="125">
        <v>8.0000000000000002E-3</v>
      </c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3"/>
      <c r="AD7666" s="3"/>
    </row>
    <row r="7667" spans="1:30" hidden="1" x14ac:dyDescent="0.25">
      <c r="A7667" s="2">
        <v>0</v>
      </c>
      <c r="B7667" s="2">
        <v>2024</v>
      </c>
      <c r="C7667" s="4" t="str">
        <f>INDEX(Index!$B$1:$B$500,MATCH($F7667,Index!$A$1:$A$500,0)
)</f>
        <v>LAR</v>
      </c>
      <c r="D7667" s="4">
        <v>0</v>
      </c>
      <c r="E7667" s="141">
        <f t="shared" si="119"/>
        <v>4.4999999999999998E-2</v>
      </c>
      <c r="F7667" s="3" t="s">
        <v>42</v>
      </c>
      <c r="G7667" s="3">
        <v>12</v>
      </c>
      <c r="H7667" s="125">
        <v>4.4999999999999998E-2</v>
      </c>
      <c r="I7667" s="3"/>
      <c r="J7667" s="3"/>
      <c r="K7667" s="3"/>
      <c r="L7667" s="125">
        <v>7.3999999999999996E-2</v>
      </c>
      <c r="M7667" s="3"/>
      <c r="N7667" s="125">
        <v>5.0000000000000001E-3</v>
      </c>
      <c r="O7667" s="3"/>
      <c r="P7667" s="125">
        <v>-2.3E-2</v>
      </c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3"/>
      <c r="AD7667" s="3"/>
    </row>
    <row r="7668" spans="1:30" hidden="1" x14ac:dyDescent="0.25">
      <c r="A7668" s="2">
        <v>0</v>
      </c>
      <c r="B7668" s="2">
        <v>2024</v>
      </c>
      <c r="C7668" s="4" t="str">
        <f>INDEX(Index!$B$1:$B$500,MATCH($F7668,Index!$A$1:$A$500,0)
)</f>
        <v>LV</v>
      </c>
      <c r="D7668" s="4">
        <v>0</v>
      </c>
      <c r="E7668" s="141">
        <f t="shared" si="119"/>
        <v>-7.2999999999999995E-2</v>
      </c>
      <c r="F7668" s="3" t="s">
        <v>53</v>
      </c>
      <c r="G7668" s="3">
        <v>22</v>
      </c>
      <c r="H7668" s="125">
        <v>-7.2999999999999995E-2</v>
      </c>
      <c r="I7668" s="3"/>
      <c r="J7668" s="3"/>
      <c r="K7668" s="3"/>
      <c r="L7668" s="125">
        <v>-8.4000000000000005E-2</v>
      </c>
      <c r="M7668" s="3"/>
      <c r="N7668" s="125">
        <v>-7.0000000000000001E-3</v>
      </c>
      <c r="O7668" s="3"/>
      <c r="P7668" s="125">
        <v>4.0000000000000001E-3</v>
      </c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3"/>
    </row>
    <row r="7669" spans="1:30" hidden="1" x14ac:dyDescent="0.25">
      <c r="A7669" s="2">
        <v>0</v>
      </c>
      <c r="B7669" s="2">
        <v>2024</v>
      </c>
      <c r="C7669" s="4" t="str">
        <f>INDEX(Index!$B$1:$B$500,MATCH($F7669,Index!$A$1:$A$500,0)
)</f>
        <v>MIA</v>
      </c>
      <c r="D7669" s="4">
        <v>0</v>
      </c>
      <c r="E7669" s="141">
        <f t="shared" si="119"/>
        <v>0.109</v>
      </c>
      <c r="F7669" s="3" t="s">
        <v>4</v>
      </c>
      <c r="G7669" s="3">
        <v>6</v>
      </c>
      <c r="H7669" s="125">
        <v>0.109</v>
      </c>
      <c r="I7669" s="3"/>
      <c r="J7669" s="3"/>
      <c r="K7669" s="3"/>
      <c r="L7669" s="125">
        <v>0.125</v>
      </c>
      <c r="M7669" s="3"/>
      <c r="N7669" s="125">
        <v>1.2999999999999999E-2</v>
      </c>
      <c r="O7669" s="3"/>
      <c r="P7669" s="125">
        <v>-4.0000000000000001E-3</v>
      </c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3"/>
    </row>
    <row r="7670" spans="1:30" hidden="1" x14ac:dyDescent="0.25">
      <c r="A7670" s="2">
        <v>0</v>
      </c>
      <c r="B7670" s="2">
        <v>2024</v>
      </c>
      <c r="C7670" s="4" t="str">
        <f>INDEX(Index!$B$1:$B$500,MATCH($F7670,Index!$A$1:$A$500,0)
)</f>
        <v>MIN</v>
      </c>
      <c r="D7670" s="4">
        <v>0</v>
      </c>
      <c r="E7670" s="141">
        <f t="shared" si="119"/>
        <v>-3.1E-2</v>
      </c>
      <c r="F7670" s="3" t="s">
        <v>46</v>
      </c>
      <c r="G7670" s="3">
        <v>19</v>
      </c>
      <c r="H7670" s="125">
        <v>-3.1E-2</v>
      </c>
      <c r="I7670" s="3"/>
      <c r="J7670" s="3"/>
      <c r="K7670" s="3"/>
      <c r="L7670" s="125">
        <v>-2.7E-2</v>
      </c>
      <c r="M7670" s="3"/>
      <c r="N7670" s="125">
        <v>-1E-3</v>
      </c>
      <c r="O7670" s="3"/>
      <c r="P7670" s="125">
        <v>-6.0000000000000001E-3</v>
      </c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3"/>
    </row>
    <row r="7671" spans="1:30" hidden="1" x14ac:dyDescent="0.25">
      <c r="A7671" s="2">
        <v>0</v>
      </c>
      <c r="B7671" s="2">
        <v>2024</v>
      </c>
      <c r="C7671" s="4" t="str">
        <f>INDEX(Index!$B$1:$B$500,MATCH($F7671,Index!$A$1:$A$500,0)
)</f>
        <v>NE</v>
      </c>
      <c r="D7671" s="4">
        <v>0</v>
      </c>
      <c r="E7671" s="141">
        <f t="shared" si="119"/>
        <v>-9.5000000000000001E-2</v>
      </c>
      <c r="F7671" s="3" t="s">
        <v>17</v>
      </c>
      <c r="G7671" s="3">
        <v>24</v>
      </c>
      <c r="H7671" s="125">
        <v>-9.5000000000000001E-2</v>
      </c>
      <c r="I7671" s="3"/>
      <c r="J7671" s="3"/>
      <c r="K7671" s="3"/>
      <c r="L7671" s="125">
        <v>-0.11700000000000001</v>
      </c>
      <c r="M7671" s="3"/>
      <c r="N7671" s="125">
        <v>-2.5999999999999999E-2</v>
      </c>
      <c r="O7671" s="3"/>
      <c r="P7671" s="125">
        <v>-4.0000000000000001E-3</v>
      </c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  <c r="AC7671" s="3"/>
      <c r="AD7671" s="3"/>
    </row>
    <row r="7672" spans="1:30" hidden="1" x14ac:dyDescent="0.25">
      <c r="A7672" s="2">
        <v>0</v>
      </c>
      <c r="B7672" s="2">
        <v>2024</v>
      </c>
      <c r="C7672" s="4" t="str">
        <f>INDEX(Index!$B$1:$B$500,MATCH($F7672,Index!$A$1:$A$500,0)
)</f>
        <v>NO</v>
      </c>
      <c r="D7672" s="4">
        <v>0</v>
      </c>
      <c r="E7672" s="141">
        <f t="shared" si="119"/>
        <v>2.4E-2</v>
      </c>
      <c r="F7672" s="3" t="s">
        <v>27</v>
      </c>
      <c r="G7672" s="3">
        <v>15</v>
      </c>
      <c r="H7672" s="125">
        <v>2.4E-2</v>
      </c>
      <c r="I7672" s="3"/>
      <c r="J7672" s="3"/>
      <c r="K7672" s="3"/>
      <c r="L7672" s="125">
        <v>2.7E-2</v>
      </c>
      <c r="M7672" s="3"/>
      <c r="N7672" s="125">
        <v>3.0000000000000001E-3</v>
      </c>
      <c r="O7672" s="3"/>
      <c r="P7672" s="125">
        <v>1E-3</v>
      </c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  <c r="AC7672" s="3"/>
      <c r="AD7672" s="3"/>
    </row>
    <row r="7673" spans="1:30" hidden="1" x14ac:dyDescent="0.25">
      <c r="A7673" s="2">
        <v>0</v>
      </c>
      <c r="B7673" s="2">
        <v>2024</v>
      </c>
      <c r="C7673" s="4" t="str">
        <f>INDEX(Index!$B$1:$B$500,MATCH($F7673,Index!$A$1:$A$500,0)
)</f>
        <v>NYG</v>
      </c>
      <c r="D7673" s="4">
        <v>0</v>
      </c>
      <c r="E7673" s="141">
        <f t="shared" si="119"/>
        <v>-0.156</v>
      </c>
      <c r="F7673" s="3" t="s">
        <v>15</v>
      </c>
      <c r="G7673" s="3">
        <v>31</v>
      </c>
      <c r="H7673" s="125">
        <v>-0.156</v>
      </c>
      <c r="I7673" s="3"/>
      <c r="J7673" s="3"/>
      <c r="K7673" s="3"/>
      <c r="L7673" s="125">
        <v>-0.126</v>
      </c>
      <c r="M7673" s="3"/>
      <c r="N7673" s="125">
        <v>2.9000000000000001E-2</v>
      </c>
      <c r="O7673" s="3"/>
      <c r="P7673" s="125">
        <v>-1E-3</v>
      </c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3"/>
    </row>
    <row r="7674" spans="1:30" hidden="1" x14ac:dyDescent="0.25">
      <c r="A7674" s="2">
        <v>0</v>
      </c>
      <c r="B7674" s="2">
        <v>2024</v>
      </c>
      <c r="C7674" s="4" t="str">
        <f>INDEX(Index!$B$1:$B$500,MATCH($F7674,Index!$A$1:$A$500,0)
)</f>
        <v>NYJ</v>
      </c>
      <c r="D7674" s="4">
        <v>0</v>
      </c>
      <c r="E7674" s="141">
        <f t="shared" si="119"/>
        <v>2.9000000000000001E-2</v>
      </c>
      <c r="F7674" s="3" t="s">
        <v>9</v>
      </c>
      <c r="G7674" s="3">
        <v>14</v>
      </c>
      <c r="H7674" s="125">
        <v>2.9000000000000001E-2</v>
      </c>
      <c r="I7674" s="3"/>
      <c r="J7674" s="3"/>
      <c r="K7674" s="3"/>
      <c r="L7674" s="125">
        <v>-2.1000000000000001E-2</v>
      </c>
      <c r="M7674" s="3"/>
      <c r="N7674" s="125">
        <v>-5.3999999999999999E-2</v>
      </c>
      <c r="O7674" s="3"/>
      <c r="P7674" s="125">
        <v>-4.0000000000000001E-3</v>
      </c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3"/>
      <c r="AD7674" s="3"/>
    </row>
    <row r="7675" spans="1:30" hidden="1" x14ac:dyDescent="0.25">
      <c r="A7675" s="2">
        <v>0</v>
      </c>
      <c r="B7675" s="2">
        <v>2024</v>
      </c>
      <c r="C7675" s="4" t="str">
        <f>INDEX(Index!$B$1:$B$500,MATCH($F7675,Index!$A$1:$A$500,0)
)</f>
        <v>PHI</v>
      </c>
      <c r="D7675" s="4">
        <v>0</v>
      </c>
      <c r="E7675" s="141">
        <f t="shared" si="119"/>
        <v>-4.0000000000000001E-3</v>
      </c>
      <c r="F7675" s="3" t="s">
        <v>7</v>
      </c>
      <c r="G7675" s="3">
        <v>17</v>
      </c>
      <c r="H7675" s="125">
        <v>-4.0000000000000001E-3</v>
      </c>
      <c r="I7675" s="3"/>
      <c r="J7675" s="3"/>
      <c r="K7675" s="3"/>
      <c r="L7675" s="125">
        <v>2.5999999999999999E-2</v>
      </c>
      <c r="M7675" s="3"/>
      <c r="N7675" s="125">
        <v>3.3000000000000002E-2</v>
      </c>
      <c r="O7675" s="3"/>
      <c r="P7675" s="125">
        <v>4.0000000000000001E-3</v>
      </c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  <c r="AC7675" s="3"/>
      <c r="AD7675" s="3"/>
    </row>
    <row r="7676" spans="1:30" hidden="1" x14ac:dyDescent="0.25">
      <c r="A7676" s="2">
        <v>0</v>
      </c>
      <c r="B7676" s="2">
        <v>2024</v>
      </c>
      <c r="C7676" s="4" t="str">
        <f>INDEX(Index!$B$1:$B$500,MATCH($F7676,Index!$A$1:$A$500,0)
)</f>
        <v>PIT</v>
      </c>
      <c r="D7676" s="4">
        <v>0</v>
      </c>
      <c r="E7676" s="141">
        <f t="shared" si="119"/>
        <v>-7.3999999999999996E-2</v>
      </c>
      <c r="F7676" s="3" t="s">
        <v>32</v>
      </c>
      <c r="G7676" s="3">
        <v>23</v>
      </c>
      <c r="H7676" s="125">
        <v>-7.3999999999999996E-2</v>
      </c>
      <c r="I7676" s="3"/>
      <c r="J7676" s="3"/>
      <c r="K7676" s="3"/>
      <c r="L7676" s="125">
        <v>-4.3999999999999997E-2</v>
      </c>
      <c r="M7676" s="3"/>
      <c r="N7676" s="125">
        <v>0.02</v>
      </c>
      <c r="O7676" s="3"/>
      <c r="P7676" s="125">
        <v>-0.01</v>
      </c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  <c r="AC7676" s="3"/>
      <c r="AD7676" s="3"/>
    </row>
    <row r="7677" spans="1:30" hidden="1" x14ac:dyDescent="0.25">
      <c r="A7677" s="2">
        <v>0</v>
      </c>
      <c r="B7677" s="2">
        <v>2024</v>
      </c>
      <c r="C7677" s="4" t="str">
        <f>INDEX(Index!$B$1:$B$500,MATCH($F7677,Index!$A$1:$A$500,0)
)</f>
        <v>SEA</v>
      </c>
      <c r="D7677" s="4">
        <v>0</v>
      </c>
      <c r="E7677" s="141">
        <f t="shared" si="119"/>
        <v>3.4000000000000002E-2</v>
      </c>
      <c r="F7677" s="3" t="s">
        <v>30</v>
      </c>
      <c r="G7677" s="3">
        <v>13</v>
      </c>
      <c r="H7677" s="125">
        <v>3.4000000000000002E-2</v>
      </c>
      <c r="I7677" s="3"/>
      <c r="J7677" s="3"/>
      <c r="K7677" s="3"/>
      <c r="L7677" s="125">
        <v>-5.0000000000000001E-3</v>
      </c>
      <c r="M7677" s="3"/>
      <c r="N7677" s="125">
        <v>-1.7999999999999999E-2</v>
      </c>
      <c r="O7677" s="3"/>
      <c r="P7677" s="125">
        <v>2.1000000000000001E-2</v>
      </c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  <c r="AC7677" s="3"/>
      <c r="AD7677" s="3"/>
    </row>
    <row r="7678" spans="1:30" hidden="1" x14ac:dyDescent="0.25">
      <c r="A7678" s="2">
        <v>0</v>
      </c>
      <c r="B7678" s="2">
        <v>2024</v>
      </c>
      <c r="C7678" s="4" t="str">
        <f>INDEX(Index!$B$1:$B$500,MATCH($F7678,Index!$A$1:$A$500,0)
)</f>
        <v>SF</v>
      </c>
      <c r="D7678" s="4">
        <v>0</v>
      </c>
      <c r="E7678" s="141">
        <f t="shared" si="119"/>
        <v>0.20599999999999999</v>
      </c>
      <c r="F7678" s="3" t="s">
        <v>1</v>
      </c>
      <c r="G7678" s="3">
        <v>1</v>
      </c>
      <c r="H7678" s="125">
        <v>0.20599999999999999</v>
      </c>
      <c r="I7678" s="3"/>
      <c r="J7678" s="3"/>
      <c r="K7678" s="3"/>
      <c r="L7678" s="125">
        <v>0.16900000000000001</v>
      </c>
      <c r="M7678" s="3"/>
      <c r="N7678" s="125">
        <v>-4.2000000000000003E-2</v>
      </c>
      <c r="O7678" s="3"/>
      <c r="P7678" s="125">
        <v>-5.0000000000000001E-3</v>
      </c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  <c r="AC7678" s="3"/>
      <c r="AD7678" s="3"/>
    </row>
    <row r="7679" spans="1:30" hidden="1" x14ac:dyDescent="0.25">
      <c r="A7679" s="2">
        <v>0</v>
      </c>
      <c r="B7679" s="2">
        <v>2024</v>
      </c>
      <c r="C7679" s="4" t="str">
        <f>INDEX(Index!$B$1:$B$500,MATCH($F7679,Index!$A$1:$A$500,0)
)</f>
        <v>TB</v>
      </c>
      <c r="D7679" s="4">
        <v>0</v>
      </c>
      <c r="E7679" s="141">
        <f t="shared" si="119"/>
        <v>-1.2E-2</v>
      </c>
      <c r="F7679" s="3" t="s">
        <v>38</v>
      </c>
      <c r="G7679" s="3">
        <v>18</v>
      </c>
      <c r="H7679" s="125">
        <v>-1.2E-2</v>
      </c>
      <c r="I7679" s="3"/>
      <c r="J7679" s="3"/>
      <c r="K7679" s="3"/>
      <c r="L7679" s="125">
        <v>1.9E-2</v>
      </c>
      <c r="M7679" s="3"/>
      <c r="N7679" s="125">
        <v>2.1999999999999999E-2</v>
      </c>
      <c r="O7679" s="3"/>
      <c r="P7679" s="125">
        <v>-8.0000000000000002E-3</v>
      </c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3"/>
    </row>
    <row r="7680" spans="1:30" hidden="1" x14ac:dyDescent="0.25">
      <c r="A7680" s="2">
        <v>0</v>
      </c>
      <c r="B7680" s="2">
        <v>2024</v>
      </c>
      <c r="C7680" s="4" t="str">
        <f>INDEX(Index!$B$1:$B$500,MATCH($F7680,Index!$A$1:$A$500,0)
)</f>
        <v>TEN</v>
      </c>
      <c r="D7680" s="4">
        <v>0</v>
      </c>
      <c r="E7680" s="141">
        <f t="shared" si="119"/>
        <v>-6.2E-2</v>
      </c>
      <c r="F7680" s="3" t="s">
        <v>45</v>
      </c>
      <c r="G7680" s="3">
        <v>21</v>
      </c>
      <c r="H7680" s="125">
        <v>-6.2E-2</v>
      </c>
      <c r="I7680" s="3"/>
      <c r="J7680" s="3"/>
      <c r="K7680" s="3"/>
      <c r="L7680" s="125">
        <v>-4.7E-2</v>
      </c>
      <c r="M7680" s="3"/>
      <c r="N7680" s="125">
        <v>0</v>
      </c>
      <c r="O7680" s="3"/>
      <c r="P7680" s="125">
        <v>-1.4999999999999999E-2</v>
      </c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3"/>
      <c r="AD7680" s="3"/>
    </row>
    <row r="7681" spans="1:30" hidden="1" x14ac:dyDescent="0.25">
      <c r="A7681" s="2">
        <v>0</v>
      </c>
      <c r="B7681" s="2">
        <v>2024</v>
      </c>
      <c r="C7681" s="4" t="str">
        <f>INDEX(Index!$B$1:$B$500,MATCH($F7681,Index!$A$1:$A$500,0)
)</f>
        <v>WAS</v>
      </c>
      <c r="D7681" s="4">
        <v>0</v>
      </c>
      <c r="E7681" s="141">
        <f t="shared" si="119"/>
        <v>-0.16900000000000001</v>
      </c>
      <c r="F7681" s="3" t="s">
        <v>26</v>
      </c>
      <c r="G7681" s="3">
        <v>32</v>
      </c>
      <c r="H7681" s="125">
        <v>-0.16900000000000001</v>
      </c>
      <c r="I7681" s="3"/>
      <c r="J7681" s="3"/>
      <c r="K7681" s="3"/>
      <c r="L7681" s="125">
        <v>-0.13400000000000001</v>
      </c>
      <c r="M7681" s="3"/>
      <c r="N7681" s="125">
        <v>3.1E-2</v>
      </c>
      <c r="O7681" s="3"/>
      <c r="P7681" s="125">
        <v>-4.0000000000000001E-3</v>
      </c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3"/>
      <c r="AD7681" s="3"/>
    </row>
    <row r="7682" spans="1:30" hidden="1" x14ac:dyDescent="0.25">
      <c r="A7682" s="2">
        <v>1</v>
      </c>
      <c r="B7682" s="2">
        <v>2024</v>
      </c>
      <c r="C7682" s="4" t="str">
        <f>INDEX(Index!$B$1:$B$500,MATCH($F7682,Index!$A$1:$A$500,0)
)</f>
        <v>ARI</v>
      </c>
      <c r="D7682" s="4">
        <v>1</v>
      </c>
      <c r="E7682" s="141">
        <f t="shared" ref="E7682:E7713" si="120">IF(D7682=1,H7682/100,H7682)</f>
        <v>-0.36099999999999999</v>
      </c>
      <c r="F7682" s="3" t="s">
        <v>23</v>
      </c>
      <c r="G7682" s="3">
        <v>27</v>
      </c>
      <c r="H7682" s="125">
        <v>-36.1</v>
      </c>
      <c r="I7682" s="3"/>
      <c r="J7682" s="3">
        <v>-35.799999999999997</v>
      </c>
      <c r="K7682" s="3" t="s">
        <v>99</v>
      </c>
      <c r="L7682" s="125">
        <v>8.5</v>
      </c>
      <c r="M7682" s="3">
        <v>16</v>
      </c>
      <c r="N7682" s="125">
        <v>45.9</v>
      </c>
      <c r="O7682" s="3">
        <v>32</v>
      </c>
      <c r="P7682" s="125">
        <v>1.3</v>
      </c>
      <c r="Q7682" s="3">
        <v>15</v>
      </c>
      <c r="R7682" s="3">
        <v>4.2</v>
      </c>
      <c r="S7682" s="3">
        <v>41.8</v>
      </c>
      <c r="T7682" s="3">
        <v>1.8</v>
      </c>
      <c r="U7682" s="3">
        <v>0.2</v>
      </c>
      <c r="V7682" s="3">
        <v>26</v>
      </c>
      <c r="W7682" s="3">
        <v>-36.1</v>
      </c>
      <c r="X7682" s="3">
        <v>27</v>
      </c>
      <c r="Y7682" s="3">
        <v>0</v>
      </c>
      <c r="Z7682" s="3">
        <v>1</v>
      </c>
      <c r="AA7682" s="3"/>
      <c r="AB7682" s="3">
        <v>5</v>
      </c>
      <c r="AC7682" s="3">
        <v>0</v>
      </c>
      <c r="AD7682" s="3">
        <v>1</v>
      </c>
    </row>
    <row r="7683" spans="1:30" hidden="1" x14ac:dyDescent="0.25">
      <c r="A7683" s="2">
        <v>1</v>
      </c>
      <c r="B7683" s="2">
        <v>2024</v>
      </c>
      <c r="C7683" s="4" t="str">
        <f>INDEX(Index!$B$1:$B$500,MATCH($F7683,Index!$A$1:$A$500,0)
)</f>
        <v>ATL</v>
      </c>
      <c r="D7683" s="4">
        <v>1</v>
      </c>
      <c r="E7683" s="141">
        <f t="shared" si="120"/>
        <v>-3.2000000000000001E-2</v>
      </c>
      <c r="F7683" s="3" t="s">
        <v>43</v>
      </c>
      <c r="G7683" s="3">
        <v>19</v>
      </c>
      <c r="H7683" s="125">
        <v>-3.2</v>
      </c>
      <c r="I7683" s="3"/>
      <c r="J7683" s="3">
        <v>-10.4</v>
      </c>
      <c r="K7683" s="3" t="s">
        <v>99</v>
      </c>
      <c r="L7683" s="125">
        <v>-14.6</v>
      </c>
      <c r="M7683" s="3">
        <v>24</v>
      </c>
      <c r="N7683" s="125">
        <v>-12</v>
      </c>
      <c r="O7683" s="3">
        <v>9</v>
      </c>
      <c r="P7683" s="125">
        <v>-0.6</v>
      </c>
      <c r="Q7683" s="3">
        <v>19</v>
      </c>
      <c r="R7683" s="3">
        <v>-22.1</v>
      </c>
      <c r="S7683" s="3">
        <v>-12</v>
      </c>
      <c r="T7683" s="3">
        <v>-0.3</v>
      </c>
      <c r="U7683" s="3">
        <v>0.3</v>
      </c>
      <c r="V7683" s="3">
        <v>23</v>
      </c>
      <c r="W7683" s="3">
        <v>-3.2</v>
      </c>
      <c r="X7683" s="3">
        <v>19</v>
      </c>
      <c r="Y7683" s="3">
        <v>0</v>
      </c>
      <c r="Z7683" s="3">
        <v>1</v>
      </c>
      <c r="AA7683" s="3"/>
      <c r="AB7683" s="3">
        <v>9</v>
      </c>
      <c r="AC7683" s="3">
        <v>0</v>
      </c>
      <c r="AD7683" s="3">
        <v>1</v>
      </c>
    </row>
    <row r="7684" spans="1:30" hidden="1" x14ac:dyDescent="0.25">
      <c r="A7684" s="2">
        <v>1</v>
      </c>
      <c r="B7684" s="2">
        <v>2024</v>
      </c>
      <c r="C7684" s="4" t="str">
        <f>INDEX(Index!$B$1:$B$500,MATCH($F7684,Index!$A$1:$A$500,0)
)</f>
        <v>BAL</v>
      </c>
      <c r="D7684" s="4">
        <v>1</v>
      </c>
      <c r="E7684" s="141">
        <f t="shared" si="120"/>
        <v>-0.113</v>
      </c>
      <c r="F7684" s="3" t="s">
        <v>18</v>
      </c>
      <c r="G7684" s="3">
        <v>22</v>
      </c>
      <c r="H7684" s="125">
        <v>-11.3</v>
      </c>
      <c r="I7684" s="3"/>
      <c r="J7684" s="3">
        <v>-14.1</v>
      </c>
      <c r="K7684" s="3" t="s">
        <v>99</v>
      </c>
      <c r="L7684" s="125">
        <v>32.799999999999997</v>
      </c>
      <c r="M7684" s="3">
        <v>3</v>
      </c>
      <c r="N7684" s="125">
        <v>37.299999999999997</v>
      </c>
      <c r="O7684" s="3">
        <v>30</v>
      </c>
      <c r="P7684" s="125">
        <v>-6.8</v>
      </c>
      <c r="Q7684" s="3">
        <v>26</v>
      </c>
      <c r="R7684" s="3">
        <v>29.5</v>
      </c>
      <c r="S7684" s="3">
        <v>37.299999999999997</v>
      </c>
      <c r="T7684" s="3">
        <v>-6.3</v>
      </c>
      <c r="U7684" s="3">
        <v>0.4</v>
      </c>
      <c r="V7684" s="3">
        <v>17</v>
      </c>
      <c r="W7684" s="3">
        <v>-11.3</v>
      </c>
      <c r="X7684" s="3">
        <v>22</v>
      </c>
      <c r="Y7684" s="3">
        <v>0</v>
      </c>
      <c r="Z7684" s="3">
        <v>1</v>
      </c>
      <c r="AA7684" s="3"/>
      <c r="AB7684" s="3">
        <v>29</v>
      </c>
      <c r="AC7684" s="3">
        <v>0</v>
      </c>
      <c r="AD7684" s="3">
        <v>1</v>
      </c>
    </row>
    <row r="7685" spans="1:30" hidden="1" x14ac:dyDescent="0.25">
      <c r="A7685" s="2">
        <v>1</v>
      </c>
      <c r="B7685" s="2">
        <v>2024</v>
      </c>
      <c r="C7685" s="4" t="str">
        <f>INDEX(Index!$B$1:$B$500,MATCH($F7685,Index!$A$1:$A$500,0)
)</f>
        <v>BUF</v>
      </c>
      <c r="D7685" s="4">
        <v>1</v>
      </c>
      <c r="E7685" s="141">
        <f t="shared" si="120"/>
        <v>0.193</v>
      </c>
      <c r="F7685" s="3" t="s">
        <v>0</v>
      </c>
      <c r="G7685" s="3">
        <v>10</v>
      </c>
      <c r="H7685" s="125">
        <v>19.3</v>
      </c>
      <c r="I7685" s="3"/>
      <c r="J7685" s="3">
        <v>19.7</v>
      </c>
      <c r="K7685" s="3">
        <v>36526</v>
      </c>
      <c r="L7685" s="125">
        <v>33</v>
      </c>
      <c r="M7685" s="3">
        <v>2</v>
      </c>
      <c r="N7685" s="125">
        <v>4</v>
      </c>
      <c r="O7685" s="3">
        <v>16</v>
      </c>
      <c r="P7685" s="125">
        <v>-9.6999999999999993</v>
      </c>
      <c r="Q7685" s="3">
        <v>28</v>
      </c>
      <c r="R7685" s="3">
        <v>28.9</v>
      </c>
      <c r="S7685" s="3">
        <v>0.1</v>
      </c>
      <c r="T7685" s="3">
        <v>-9.1999999999999993</v>
      </c>
      <c r="U7685" s="3">
        <v>0.6</v>
      </c>
      <c r="V7685" s="3">
        <v>10</v>
      </c>
      <c r="W7685" s="3">
        <v>19.3</v>
      </c>
      <c r="X7685" s="3">
        <v>10</v>
      </c>
      <c r="Y7685" s="3">
        <v>0</v>
      </c>
      <c r="Z7685" s="3">
        <v>1</v>
      </c>
      <c r="AA7685" s="3"/>
      <c r="AB7685" s="3">
        <v>10</v>
      </c>
      <c r="AC7685" s="3">
        <v>0</v>
      </c>
      <c r="AD7685" s="3">
        <v>1</v>
      </c>
    </row>
    <row r="7686" spans="1:30" hidden="1" x14ac:dyDescent="0.25">
      <c r="A7686" s="2">
        <v>1</v>
      </c>
      <c r="B7686" s="2">
        <v>2024</v>
      </c>
      <c r="C7686" s="4" t="str">
        <f>INDEX(Index!$B$1:$B$500,MATCH($F7686,Index!$A$1:$A$500,0)
)</f>
        <v>CAR</v>
      </c>
      <c r="D7686" s="4">
        <v>1</v>
      </c>
      <c r="E7686" s="141">
        <f t="shared" si="120"/>
        <v>-0.93200000000000005</v>
      </c>
      <c r="F7686" s="3" t="s">
        <v>51</v>
      </c>
      <c r="G7686" s="3">
        <v>32</v>
      </c>
      <c r="H7686" s="125">
        <v>-93.2</v>
      </c>
      <c r="I7686" s="3"/>
      <c r="J7686" s="3">
        <v>-99.2</v>
      </c>
      <c r="K7686" s="3" t="s">
        <v>99</v>
      </c>
      <c r="L7686" s="125">
        <v>-58.1</v>
      </c>
      <c r="M7686" s="3">
        <v>31</v>
      </c>
      <c r="N7686" s="125">
        <v>19.7</v>
      </c>
      <c r="O7686" s="3">
        <v>26</v>
      </c>
      <c r="P7686" s="125">
        <v>-15.5</v>
      </c>
      <c r="Q7686" s="3">
        <v>30</v>
      </c>
      <c r="R7686" s="3">
        <v>-61.4</v>
      </c>
      <c r="S7686" s="3">
        <v>23.3</v>
      </c>
      <c r="T7686" s="3">
        <v>-14.5</v>
      </c>
      <c r="U7686" s="3">
        <v>0.1</v>
      </c>
      <c r="V7686" s="3">
        <v>31</v>
      </c>
      <c r="W7686" s="3">
        <v>-93.2</v>
      </c>
      <c r="X7686" s="3">
        <v>32</v>
      </c>
      <c r="Y7686" s="3">
        <v>0</v>
      </c>
      <c r="Z7686" s="3">
        <v>1</v>
      </c>
      <c r="AA7686" s="3"/>
      <c r="AB7686" s="3">
        <v>17</v>
      </c>
      <c r="AC7686" s="3">
        <v>0</v>
      </c>
      <c r="AD7686" s="3">
        <v>1</v>
      </c>
    </row>
    <row r="7687" spans="1:30" hidden="1" x14ac:dyDescent="0.25">
      <c r="A7687" s="2">
        <v>1</v>
      </c>
      <c r="B7687" s="2">
        <v>2024</v>
      </c>
      <c r="C7687" s="4" t="str">
        <f>INDEX(Index!$B$1:$B$500,MATCH($F7687,Index!$A$1:$A$500,0)
)</f>
        <v>CHI</v>
      </c>
      <c r="D7687" s="4">
        <v>1</v>
      </c>
      <c r="E7687" s="141">
        <f t="shared" si="120"/>
        <v>-2.7999999999999997E-2</v>
      </c>
      <c r="F7687" s="3" t="s">
        <v>64</v>
      </c>
      <c r="G7687" s="3">
        <v>18</v>
      </c>
      <c r="H7687" s="125">
        <v>-2.8</v>
      </c>
      <c r="I7687" s="3"/>
      <c r="J7687" s="3">
        <v>9.1999999999999993</v>
      </c>
      <c r="K7687" s="3">
        <v>36526</v>
      </c>
      <c r="L7687" s="125">
        <v>-36.299999999999997</v>
      </c>
      <c r="M7687" s="3">
        <v>28</v>
      </c>
      <c r="N7687" s="125">
        <v>-18.600000000000001</v>
      </c>
      <c r="O7687" s="3">
        <v>7</v>
      </c>
      <c r="P7687" s="125">
        <v>14.9</v>
      </c>
      <c r="Q7687" s="3">
        <v>4</v>
      </c>
      <c r="R7687" s="3">
        <v>-29.3</v>
      </c>
      <c r="S7687" s="3">
        <v>-22.8</v>
      </c>
      <c r="T7687" s="3">
        <v>15.7</v>
      </c>
      <c r="U7687" s="3">
        <v>0.7</v>
      </c>
      <c r="V7687" s="3">
        <v>6</v>
      </c>
      <c r="W7687" s="3">
        <v>-2.8</v>
      </c>
      <c r="X7687" s="3">
        <v>18</v>
      </c>
      <c r="Y7687" s="3">
        <v>0</v>
      </c>
      <c r="Z7687" s="3">
        <v>1</v>
      </c>
      <c r="AA7687" s="3"/>
      <c r="AB7687" s="3">
        <v>6</v>
      </c>
      <c r="AC7687" s="3">
        <v>0</v>
      </c>
      <c r="AD7687" s="3">
        <v>1</v>
      </c>
    </row>
    <row r="7688" spans="1:30" hidden="1" x14ac:dyDescent="0.25">
      <c r="A7688" s="2">
        <v>1</v>
      </c>
      <c r="B7688" s="2">
        <v>2024</v>
      </c>
      <c r="C7688" s="4" t="str">
        <f>INDEX(Index!$B$1:$B$500,MATCH($F7688,Index!$A$1:$A$500,0)
)</f>
        <v>CIN</v>
      </c>
      <c r="D7688" s="4">
        <v>1</v>
      </c>
      <c r="E7688" s="141">
        <f t="shared" si="120"/>
        <v>-7.5999999999999998E-2</v>
      </c>
      <c r="F7688" s="3" t="s">
        <v>24</v>
      </c>
      <c r="G7688" s="3">
        <v>20</v>
      </c>
      <c r="H7688" s="125">
        <v>-7.6</v>
      </c>
      <c r="I7688" s="3"/>
      <c r="J7688" s="3">
        <v>-10</v>
      </c>
      <c r="K7688" s="3" t="s">
        <v>99</v>
      </c>
      <c r="L7688" s="125">
        <v>0.8</v>
      </c>
      <c r="M7688" s="3">
        <v>19</v>
      </c>
      <c r="N7688" s="125">
        <v>7.5</v>
      </c>
      <c r="O7688" s="3">
        <v>17</v>
      </c>
      <c r="P7688" s="125">
        <v>-0.9</v>
      </c>
      <c r="Q7688" s="3">
        <v>20</v>
      </c>
      <c r="R7688" s="3">
        <v>2.7</v>
      </c>
      <c r="S7688" s="3">
        <v>12.3</v>
      </c>
      <c r="T7688" s="3">
        <v>-0.4</v>
      </c>
      <c r="U7688" s="3">
        <v>0.1</v>
      </c>
      <c r="V7688" s="3">
        <v>30</v>
      </c>
      <c r="W7688" s="3">
        <v>-7.6</v>
      </c>
      <c r="X7688" s="3">
        <v>20</v>
      </c>
      <c r="Y7688" s="3">
        <v>0</v>
      </c>
      <c r="Z7688" s="3">
        <v>1</v>
      </c>
      <c r="AA7688" s="3"/>
      <c r="AB7688" s="3">
        <v>32</v>
      </c>
      <c r="AC7688" s="3">
        <v>0</v>
      </c>
      <c r="AD7688" s="3">
        <v>1</v>
      </c>
    </row>
    <row r="7689" spans="1:30" hidden="1" x14ac:dyDescent="0.25">
      <c r="A7689" s="2">
        <v>1</v>
      </c>
      <c r="B7689" s="2">
        <v>2024</v>
      </c>
      <c r="C7689" s="4" t="str">
        <f>INDEX(Index!$B$1:$B$500,MATCH($F7689,Index!$A$1:$A$500,0)
)</f>
        <v>CLE</v>
      </c>
      <c r="D7689" s="4">
        <v>1</v>
      </c>
      <c r="E7689" s="141">
        <f t="shared" si="120"/>
        <v>-0.67099999999999993</v>
      </c>
      <c r="F7689" s="3" t="s">
        <v>10</v>
      </c>
      <c r="G7689" s="3">
        <v>31</v>
      </c>
      <c r="H7689" s="125">
        <v>-67.099999999999994</v>
      </c>
      <c r="I7689" s="3"/>
      <c r="J7689" s="3">
        <v>-69.2</v>
      </c>
      <c r="K7689" s="3" t="s">
        <v>99</v>
      </c>
      <c r="L7689" s="125">
        <v>-58.6</v>
      </c>
      <c r="M7689" s="3">
        <v>32</v>
      </c>
      <c r="N7689" s="125">
        <v>-2.2999999999999998</v>
      </c>
      <c r="O7689" s="3">
        <v>12</v>
      </c>
      <c r="P7689" s="125">
        <v>-10.8</v>
      </c>
      <c r="Q7689" s="3">
        <v>29</v>
      </c>
      <c r="R7689" s="3">
        <v>-56.5</v>
      </c>
      <c r="S7689" s="3">
        <v>2.6</v>
      </c>
      <c r="T7689" s="3">
        <v>-10.1</v>
      </c>
      <c r="U7689" s="3">
        <v>0.2</v>
      </c>
      <c r="V7689" s="3">
        <v>28</v>
      </c>
      <c r="W7689" s="3">
        <v>-67.099999999999994</v>
      </c>
      <c r="X7689" s="3">
        <v>31</v>
      </c>
      <c r="Y7689" s="3">
        <v>0</v>
      </c>
      <c r="Z7689" s="3">
        <v>1</v>
      </c>
      <c r="AA7689" s="3"/>
      <c r="AB7689" s="3">
        <v>24</v>
      </c>
      <c r="AC7689" s="3">
        <v>0</v>
      </c>
      <c r="AD7689" s="3">
        <v>1</v>
      </c>
    </row>
    <row r="7690" spans="1:30" hidden="1" x14ac:dyDescent="0.25">
      <c r="A7690" s="2">
        <v>1</v>
      </c>
      <c r="B7690" s="2">
        <v>2024</v>
      </c>
      <c r="C7690" s="4" t="str">
        <f>INDEX(Index!$B$1:$B$500,MATCH($F7690,Index!$A$1:$A$500,0)
)</f>
        <v>DAL</v>
      </c>
      <c r="D7690" s="4">
        <v>1</v>
      </c>
      <c r="E7690" s="141">
        <f t="shared" si="120"/>
        <v>0.72400000000000009</v>
      </c>
      <c r="F7690" s="3" t="s">
        <v>3</v>
      </c>
      <c r="G7690" s="3">
        <v>3</v>
      </c>
      <c r="H7690" s="125">
        <v>72.400000000000006</v>
      </c>
      <c r="I7690" s="3"/>
      <c r="J7690" s="3">
        <v>76.8</v>
      </c>
      <c r="K7690" s="3">
        <v>36526</v>
      </c>
      <c r="L7690" s="125">
        <v>-5.9</v>
      </c>
      <c r="M7690" s="3">
        <v>22</v>
      </c>
      <c r="N7690" s="125">
        <v>-53.6</v>
      </c>
      <c r="O7690" s="3">
        <v>3</v>
      </c>
      <c r="P7690" s="125">
        <v>24.8</v>
      </c>
      <c r="Q7690" s="3">
        <v>1</v>
      </c>
      <c r="R7690" s="3">
        <v>-0.8</v>
      </c>
      <c r="S7690" s="3">
        <v>-51.6</v>
      </c>
      <c r="T7690" s="3">
        <v>26</v>
      </c>
      <c r="U7690" s="3">
        <v>0.8</v>
      </c>
      <c r="V7690" s="3">
        <v>4</v>
      </c>
      <c r="W7690" s="3">
        <v>72.400000000000006</v>
      </c>
      <c r="X7690" s="3">
        <v>3</v>
      </c>
      <c r="Y7690" s="3">
        <v>0</v>
      </c>
      <c r="Z7690" s="3">
        <v>1</v>
      </c>
      <c r="AA7690" s="3"/>
      <c r="AB7690" s="3">
        <v>27</v>
      </c>
      <c r="AC7690" s="3">
        <v>0</v>
      </c>
      <c r="AD7690" s="3">
        <v>1</v>
      </c>
    </row>
    <row r="7691" spans="1:30" hidden="1" x14ac:dyDescent="0.25">
      <c r="A7691" s="2">
        <v>1</v>
      </c>
      <c r="B7691" s="2">
        <v>2024</v>
      </c>
      <c r="C7691" s="4" t="str">
        <f>INDEX(Index!$B$1:$B$500,MATCH($F7691,Index!$A$1:$A$500,0)
)</f>
        <v>DEN</v>
      </c>
      <c r="D7691" s="4">
        <v>1</v>
      </c>
      <c r="E7691" s="141">
        <f t="shared" si="120"/>
        <v>-0.56899999999999995</v>
      </c>
      <c r="F7691" s="3" t="s">
        <v>39</v>
      </c>
      <c r="G7691" s="3">
        <v>28</v>
      </c>
      <c r="H7691" s="125">
        <v>-56.9</v>
      </c>
      <c r="I7691" s="3"/>
      <c r="J7691" s="3">
        <v>-54.7</v>
      </c>
      <c r="K7691" s="3" t="s">
        <v>99</v>
      </c>
      <c r="L7691" s="125">
        <v>-48.9</v>
      </c>
      <c r="M7691" s="3">
        <v>30</v>
      </c>
      <c r="N7691" s="125">
        <v>25.9</v>
      </c>
      <c r="O7691" s="3">
        <v>29</v>
      </c>
      <c r="P7691" s="125">
        <v>17.8</v>
      </c>
      <c r="Q7691" s="3">
        <v>2</v>
      </c>
      <c r="R7691" s="3">
        <v>-47.8</v>
      </c>
      <c r="S7691" s="3">
        <v>25.9</v>
      </c>
      <c r="T7691" s="3">
        <v>19</v>
      </c>
      <c r="U7691" s="3">
        <v>0</v>
      </c>
      <c r="V7691" s="3">
        <v>32</v>
      </c>
      <c r="W7691" s="3">
        <v>-56.9</v>
      </c>
      <c r="X7691" s="3">
        <v>28</v>
      </c>
      <c r="Y7691" s="3">
        <v>0</v>
      </c>
      <c r="Z7691" s="3">
        <v>1</v>
      </c>
      <c r="AA7691" s="3"/>
      <c r="AB7691" s="3">
        <v>20</v>
      </c>
      <c r="AC7691" s="3">
        <v>0</v>
      </c>
      <c r="AD7691" s="3">
        <v>1</v>
      </c>
    </row>
    <row r="7692" spans="1:30" hidden="1" x14ac:dyDescent="0.25">
      <c r="A7692" s="2">
        <v>1</v>
      </c>
      <c r="B7692" s="2">
        <v>2024</v>
      </c>
      <c r="C7692" s="4" t="str">
        <f>INDEX(Index!$B$1:$B$500,MATCH($F7692,Index!$A$1:$A$500,0)
)</f>
        <v>DET</v>
      </c>
      <c r="D7692" s="4">
        <v>1</v>
      </c>
      <c r="E7692" s="141">
        <f t="shared" si="120"/>
        <v>0.10800000000000001</v>
      </c>
      <c r="F7692" s="3" t="s">
        <v>21</v>
      </c>
      <c r="G7692" s="3">
        <v>12</v>
      </c>
      <c r="H7692" s="125">
        <v>10.8</v>
      </c>
      <c r="I7692" s="3"/>
      <c r="J7692" s="3">
        <v>11.5</v>
      </c>
      <c r="K7692" s="3">
        <v>36526</v>
      </c>
      <c r="L7692" s="125">
        <v>9.1999999999999993</v>
      </c>
      <c r="M7692" s="3">
        <v>13</v>
      </c>
      <c r="N7692" s="125">
        <v>2.7</v>
      </c>
      <c r="O7692" s="3">
        <v>15</v>
      </c>
      <c r="P7692" s="125">
        <v>4.2</v>
      </c>
      <c r="Q7692" s="3">
        <v>11</v>
      </c>
      <c r="R7692" s="3">
        <v>9.1999999999999993</v>
      </c>
      <c r="S7692" s="3">
        <v>2.7</v>
      </c>
      <c r="T7692" s="3">
        <v>4.9000000000000004</v>
      </c>
      <c r="U7692" s="3">
        <v>0.5</v>
      </c>
      <c r="V7692" s="3">
        <v>15</v>
      </c>
      <c r="W7692" s="3">
        <v>10.8</v>
      </c>
      <c r="X7692" s="3">
        <v>12</v>
      </c>
      <c r="Y7692" s="3">
        <v>0</v>
      </c>
      <c r="Z7692" s="3">
        <v>1</v>
      </c>
      <c r="AA7692" s="3"/>
      <c r="AB7692" s="3">
        <v>1</v>
      </c>
      <c r="AC7692" s="3">
        <v>0</v>
      </c>
      <c r="AD7692" s="3">
        <v>1</v>
      </c>
    </row>
    <row r="7693" spans="1:30" hidden="1" x14ac:dyDescent="0.25">
      <c r="A7693" s="2">
        <v>1</v>
      </c>
      <c r="B7693" s="2">
        <v>2024</v>
      </c>
      <c r="C7693" s="4" t="str">
        <f>INDEX(Index!$B$1:$B$500,MATCH($F7693,Index!$A$1:$A$500,0)
)</f>
        <v>GB</v>
      </c>
      <c r="D7693" s="4">
        <v>1</v>
      </c>
      <c r="E7693" s="141">
        <f t="shared" si="120"/>
        <v>-0.01</v>
      </c>
      <c r="F7693" s="3" t="s">
        <v>20</v>
      </c>
      <c r="G7693" s="3">
        <v>17</v>
      </c>
      <c r="H7693" s="125">
        <v>-1</v>
      </c>
      <c r="I7693" s="3"/>
      <c r="J7693" s="3">
        <v>5.4</v>
      </c>
      <c r="K7693" s="3" t="s">
        <v>99</v>
      </c>
      <c r="L7693" s="125">
        <v>20.399999999999999</v>
      </c>
      <c r="M7693" s="3">
        <v>11</v>
      </c>
      <c r="N7693" s="125">
        <v>16.399999999999999</v>
      </c>
      <c r="O7693" s="3">
        <v>22</v>
      </c>
      <c r="P7693" s="125">
        <v>-5</v>
      </c>
      <c r="Q7693" s="3">
        <v>25</v>
      </c>
      <c r="R7693" s="3">
        <v>26</v>
      </c>
      <c r="S7693" s="3">
        <v>16.399999999999999</v>
      </c>
      <c r="T7693" s="3">
        <v>-4.2</v>
      </c>
      <c r="U7693" s="3">
        <v>0.4</v>
      </c>
      <c r="V7693" s="3">
        <v>20</v>
      </c>
      <c r="W7693" s="3">
        <v>-1</v>
      </c>
      <c r="X7693" s="3">
        <v>17</v>
      </c>
      <c r="Y7693" s="3">
        <v>0</v>
      </c>
      <c r="Z7693" s="3">
        <v>1</v>
      </c>
      <c r="AA7693" s="3"/>
      <c r="AB7693" s="3">
        <v>2</v>
      </c>
      <c r="AC7693" s="3">
        <v>0</v>
      </c>
      <c r="AD7693" s="3">
        <v>1</v>
      </c>
    </row>
    <row r="7694" spans="1:30" hidden="1" x14ac:dyDescent="0.25">
      <c r="A7694" s="2">
        <v>1</v>
      </c>
      <c r="B7694" s="2">
        <v>2024</v>
      </c>
      <c r="C7694" s="4" t="str">
        <f>INDEX(Index!$B$1:$B$500,MATCH($F7694,Index!$A$1:$A$500,0)
)</f>
        <v>HOU</v>
      </c>
      <c r="D7694" s="4">
        <v>1</v>
      </c>
      <c r="E7694" s="141">
        <f t="shared" si="120"/>
        <v>0.21</v>
      </c>
      <c r="F7694" s="3" t="s">
        <v>49</v>
      </c>
      <c r="G7694" s="3">
        <v>9</v>
      </c>
      <c r="H7694" s="125">
        <v>21</v>
      </c>
      <c r="I7694" s="3"/>
      <c r="J7694" s="3">
        <v>1.8</v>
      </c>
      <c r="K7694" s="3">
        <v>36526</v>
      </c>
      <c r="L7694" s="125">
        <v>22.2</v>
      </c>
      <c r="M7694" s="3">
        <v>8</v>
      </c>
      <c r="N7694" s="125">
        <v>-1.7</v>
      </c>
      <c r="O7694" s="3">
        <v>13</v>
      </c>
      <c r="P7694" s="125">
        <v>-2.9</v>
      </c>
      <c r="Q7694" s="3">
        <v>24</v>
      </c>
      <c r="R7694" s="3">
        <v>22.2</v>
      </c>
      <c r="S7694" s="3">
        <v>19.100000000000001</v>
      </c>
      <c r="T7694" s="3">
        <v>-1.2</v>
      </c>
      <c r="U7694" s="3">
        <v>0.5</v>
      </c>
      <c r="V7694" s="3">
        <v>14</v>
      </c>
      <c r="W7694" s="3">
        <v>21</v>
      </c>
      <c r="X7694" s="3">
        <v>9</v>
      </c>
      <c r="Y7694" s="3">
        <v>0</v>
      </c>
      <c r="Z7694" s="3">
        <v>1</v>
      </c>
      <c r="AA7694" s="3"/>
      <c r="AB7694" s="3">
        <v>8</v>
      </c>
      <c r="AC7694" s="3">
        <v>0</v>
      </c>
      <c r="AD7694" s="3">
        <v>1</v>
      </c>
    </row>
    <row r="7695" spans="1:30" hidden="1" x14ac:dyDescent="0.25">
      <c r="A7695" s="2">
        <v>1</v>
      </c>
      <c r="B7695" s="2">
        <v>2024</v>
      </c>
      <c r="C7695" s="4" t="str">
        <f>INDEX(Index!$B$1:$B$500,MATCH($F7695,Index!$A$1:$A$500,0)
)</f>
        <v>IND</v>
      </c>
      <c r="D7695" s="4">
        <v>1</v>
      </c>
      <c r="E7695" s="141">
        <f t="shared" si="120"/>
        <v>9.0000000000000011E-3</v>
      </c>
      <c r="F7695" s="3" t="s">
        <v>35</v>
      </c>
      <c r="G7695" s="3">
        <v>15</v>
      </c>
      <c r="H7695" s="125">
        <v>0.9</v>
      </c>
      <c r="I7695" s="3"/>
      <c r="J7695" s="3">
        <v>1.1000000000000001</v>
      </c>
      <c r="K7695" s="3" t="s">
        <v>99</v>
      </c>
      <c r="L7695" s="125">
        <v>20.399999999999999</v>
      </c>
      <c r="M7695" s="3">
        <v>10</v>
      </c>
      <c r="N7695" s="125">
        <v>25.8</v>
      </c>
      <c r="O7695" s="3">
        <v>28</v>
      </c>
      <c r="P7695" s="125">
        <v>6.3</v>
      </c>
      <c r="Q7695" s="3">
        <v>9</v>
      </c>
      <c r="R7695" s="3">
        <v>20.399999999999999</v>
      </c>
      <c r="S7695" s="3">
        <v>25.8</v>
      </c>
      <c r="T7695" s="3">
        <v>6.5</v>
      </c>
      <c r="U7695" s="3">
        <v>0.5</v>
      </c>
      <c r="V7695" s="3">
        <v>16</v>
      </c>
      <c r="W7695" s="3">
        <v>0.9</v>
      </c>
      <c r="X7695" s="3">
        <v>15</v>
      </c>
      <c r="Y7695" s="3">
        <v>0</v>
      </c>
      <c r="Z7695" s="3">
        <v>1</v>
      </c>
      <c r="AA7695" s="3"/>
      <c r="AB7695" s="3">
        <v>21</v>
      </c>
      <c r="AC7695" s="3">
        <v>0</v>
      </c>
      <c r="AD7695" s="3">
        <v>1</v>
      </c>
    </row>
    <row r="7696" spans="1:30" hidden="1" x14ac:dyDescent="0.25">
      <c r="A7696" s="2">
        <v>1</v>
      </c>
      <c r="B7696" s="2">
        <v>2024</v>
      </c>
      <c r="C7696" s="4" t="str">
        <f>INDEX(Index!$B$1:$B$500,MATCH($F7696,Index!$A$1:$A$500,0)
)</f>
        <v>JAX</v>
      </c>
      <c r="D7696" s="4">
        <v>1</v>
      </c>
      <c r="E7696" s="141">
        <f t="shared" si="120"/>
        <v>1.3999999999999999E-2</v>
      </c>
      <c r="F7696" s="3" t="s">
        <v>12</v>
      </c>
      <c r="G7696" s="3">
        <v>14</v>
      </c>
      <c r="H7696" s="125">
        <v>1.4</v>
      </c>
      <c r="I7696" s="3"/>
      <c r="J7696" s="3">
        <v>-0.7</v>
      </c>
      <c r="K7696" s="3" t="s">
        <v>99</v>
      </c>
      <c r="L7696" s="125">
        <v>13.3</v>
      </c>
      <c r="M7696" s="3">
        <v>12</v>
      </c>
      <c r="N7696" s="125">
        <v>12.2</v>
      </c>
      <c r="O7696" s="3">
        <v>20</v>
      </c>
      <c r="P7696" s="125">
        <v>0.3</v>
      </c>
      <c r="Q7696" s="3">
        <v>17</v>
      </c>
      <c r="R7696" s="3">
        <v>9.3000000000000007</v>
      </c>
      <c r="S7696" s="3">
        <v>12.2</v>
      </c>
      <c r="T7696" s="3">
        <v>2.1</v>
      </c>
      <c r="U7696" s="3">
        <v>0.4</v>
      </c>
      <c r="V7696" s="3">
        <v>22</v>
      </c>
      <c r="W7696" s="3">
        <v>1.4</v>
      </c>
      <c r="X7696" s="3">
        <v>14</v>
      </c>
      <c r="Y7696" s="3">
        <v>0</v>
      </c>
      <c r="Z7696" s="3">
        <v>1</v>
      </c>
      <c r="AA7696" s="3"/>
      <c r="AB7696" s="3">
        <v>19</v>
      </c>
      <c r="AC7696" s="3">
        <v>0</v>
      </c>
      <c r="AD7696" s="3">
        <v>1</v>
      </c>
    </row>
    <row r="7697" spans="1:30" hidden="1" x14ac:dyDescent="0.25">
      <c r="A7697" s="2">
        <v>1</v>
      </c>
      <c r="B7697" s="2">
        <v>2024</v>
      </c>
      <c r="C7697" s="4" t="str">
        <f>INDEX(Index!$B$1:$B$500,MATCH($F7697,Index!$A$1:$A$500,0)
)</f>
        <v>KC</v>
      </c>
      <c r="D7697" s="4">
        <v>1</v>
      </c>
      <c r="E7697" s="141">
        <f t="shared" si="120"/>
        <v>0.185</v>
      </c>
      <c r="F7697" s="3" t="s">
        <v>5</v>
      </c>
      <c r="G7697" s="3">
        <v>11</v>
      </c>
      <c r="H7697" s="125">
        <v>18.5</v>
      </c>
      <c r="I7697" s="3"/>
      <c r="J7697" s="3">
        <v>6.5</v>
      </c>
      <c r="K7697" s="3">
        <v>36526</v>
      </c>
      <c r="L7697" s="125">
        <v>33.4</v>
      </c>
      <c r="M7697" s="3">
        <v>1</v>
      </c>
      <c r="N7697" s="125">
        <v>14.3</v>
      </c>
      <c r="O7697" s="3">
        <v>21</v>
      </c>
      <c r="P7697" s="125">
        <v>-0.6</v>
      </c>
      <c r="Q7697" s="3">
        <v>18</v>
      </c>
      <c r="R7697" s="3">
        <v>33.4</v>
      </c>
      <c r="S7697" s="3">
        <v>26.9</v>
      </c>
      <c r="T7697" s="3">
        <v>0</v>
      </c>
      <c r="U7697" s="3">
        <v>0.6</v>
      </c>
      <c r="V7697" s="3">
        <v>13</v>
      </c>
      <c r="W7697" s="3">
        <v>18.5</v>
      </c>
      <c r="X7697" s="3">
        <v>11</v>
      </c>
      <c r="Y7697" s="3">
        <v>0</v>
      </c>
      <c r="Z7697" s="3">
        <v>1</v>
      </c>
      <c r="AA7697" s="3"/>
      <c r="AB7697" s="3">
        <v>22</v>
      </c>
      <c r="AC7697" s="3">
        <v>0</v>
      </c>
      <c r="AD7697" s="3">
        <v>1</v>
      </c>
    </row>
    <row r="7698" spans="1:30" hidden="1" x14ac:dyDescent="0.25">
      <c r="A7698" s="2">
        <v>1</v>
      </c>
      <c r="B7698" s="2">
        <v>2024</v>
      </c>
      <c r="C7698" s="4" t="str">
        <f>INDEX(Index!$B$1:$B$500,MATCH($F7698,Index!$A$1:$A$500,0)
)</f>
        <v>LAC</v>
      </c>
      <c r="D7698" s="4">
        <v>1</v>
      </c>
      <c r="E7698" s="141">
        <f t="shared" si="120"/>
        <v>0.28399999999999997</v>
      </c>
      <c r="F7698" s="3" t="s">
        <v>28</v>
      </c>
      <c r="G7698" s="3">
        <v>7</v>
      </c>
      <c r="H7698" s="125">
        <v>28.4</v>
      </c>
      <c r="I7698" s="3"/>
      <c r="J7698" s="3">
        <v>29.6</v>
      </c>
      <c r="K7698" s="3">
        <v>36526</v>
      </c>
      <c r="L7698" s="125">
        <v>-3.3</v>
      </c>
      <c r="M7698" s="3">
        <v>21</v>
      </c>
      <c r="N7698" s="125">
        <v>-32.9</v>
      </c>
      <c r="O7698" s="3">
        <v>5</v>
      </c>
      <c r="P7698" s="125">
        <v>-1.2</v>
      </c>
      <c r="Q7698" s="3">
        <v>22</v>
      </c>
      <c r="R7698" s="3">
        <v>-3.3</v>
      </c>
      <c r="S7698" s="3">
        <v>-32.4</v>
      </c>
      <c r="T7698" s="3">
        <v>0.5</v>
      </c>
      <c r="U7698" s="3">
        <v>0.7</v>
      </c>
      <c r="V7698" s="3">
        <v>9</v>
      </c>
      <c r="W7698" s="3">
        <v>28.4</v>
      </c>
      <c r="X7698" s="3">
        <v>7</v>
      </c>
      <c r="Y7698" s="3">
        <v>0</v>
      </c>
      <c r="Z7698" s="3">
        <v>1</v>
      </c>
      <c r="AA7698" s="3"/>
      <c r="AB7698" s="3">
        <v>28</v>
      </c>
      <c r="AC7698" s="3">
        <v>0</v>
      </c>
      <c r="AD7698" s="3">
        <v>1</v>
      </c>
    </row>
    <row r="7699" spans="1:30" hidden="1" x14ac:dyDescent="0.25">
      <c r="A7699" s="2">
        <v>1</v>
      </c>
      <c r="B7699" s="2">
        <v>2024</v>
      </c>
      <c r="C7699" s="4" t="str">
        <f>INDEX(Index!$B$1:$B$500,MATCH($F7699,Index!$A$1:$A$500,0)
)</f>
        <v>LAR</v>
      </c>
      <c r="D7699" s="4">
        <v>1</v>
      </c>
      <c r="E7699" s="141">
        <f t="shared" si="120"/>
        <v>-0.11699999999999999</v>
      </c>
      <c r="F7699" s="3" t="s">
        <v>42</v>
      </c>
      <c r="G7699" s="3">
        <v>23</v>
      </c>
      <c r="H7699" s="125">
        <v>-11.7</v>
      </c>
      <c r="I7699" s="3"/>
      <c r="J7699" s="3">
        <v>-10.6</v>
      </c>
      <c r="K7699" s="3" t="s">
        <v>99</v>
      </c>
      <c r="L7699" s="125">
        <v>2</v>
      </c>
      <c r="M7699" s="3">
        <v>18</v>
      </c>
      <c r="N7699" s="125">
        <v>11.7</v>
      </c>
      <c r="O7699" s="3">
        <v>19</v>
      </c>
      <c r="P7699" s="125">
        <v>-2.1</v>
      </c>
      <c r="Q7699" s="3">
        <v>23</v>
      </c>
      <c r="R7699" s="3">
        <v>2</v>
      </c>
      <c r="S7699" s="3">
        <v>11.7</v>
      </c>
      <c r="T7699" s="3">
        <v>-1</v>
      </c>
      <c r="U7699" s="3">
        <v>0.4</v>
      </c>
      <c r="V7699" s="3">
        <v>18</v>
      </c>
      <c r="W7699" s="3">
        <v>-11.7</v>
      </c>
      <c r="X7699" s="3">
        <v>23</v>
      </c>
      <c r="Y7699" s="3">
        <v>0</v>
      </c>
      <c r="Z7699" s="3">
        <v>1</v>
      </c>
      <c r="AA7699" s="3"/>
      <c r="AB7699" s="3">
        <v>3</v>
      </c>
      <c r="AC7699" s="3">
        <v>0</v>
      </c>
      <c r="AD7699" s="3">
        <v>1</v>
      </c>
    </row>
    <row r="7700" spans="1:30" hidden="1" x14ac:dyDescent="0.25">
      <c r="A7700" s="2">
        <v>1</v>
      </c>
      <c r="B7700" s="2">
        <v>2024</v>
      </c>
      <c r="C7700" s="4" t="str">
        <f>INDEX(Index!$B$1:$B$500,MATCH($F7700,Index!$A$1:$A$500,0)
)</f>
        <v>LV</v>
      </c>
      <c r="D7700" s="4">
        <v>1</v>
      </c>
      <c r="E7700" s="141">
        <f t="shared" si="120"/>
        <v>-0.33600000000000002</v>
      </c>
      <c r="F7700" s="3" t="s">
        <v>53</v>
      </c>
      <c r="G7700" s="3">
        <v>26</v>
      </c>
      <c r="H7700" s="125">
        <v>-33.6</v>
      </c>
      <c r="I7700" s="3"/>
      <c r="J7700" s="3">
        <v>-39.700000000000003</v>
      </c>
      <c r="K7700" s="3" t="s">
        <v>99</v>
      </c>
      <c r="L7700" s="125">
        <v>-22.6</v>
      </c>
      <c r="M7700" s="3">
        <v>26</v>
      </c>
      <c r="N7700" s="125">
        <v>9.6999999999999993</v>
      </c>
      <c r="O7700" s="3">
        <v>18</v>
      </c>
      <c r="P7700" s="125">
        <v>-1.2</v>
      </c>
      <c r="Q7700" s="3">
        <v>21</v>
      </c>
      <c r="R7700" s="3">
        <v>-30.4</v>
      </c>
      <c r="S7700" s="3">
        <v>9.6999999999999993</v>
      </c>
      <c r="T7700" s="3">
        <v>0.4</v>
      </c>
      <c r="U7700" s="3">
        <v>0.3</v>
      </c>
      <c r="V7700" s="3">
        <v>25</v>
      </c>
      <c r="W7700" s="3">
        <v>-33.6</v>
      </c>
      <c r="X7700" s="3">
        <v>26</v>
      </c>
      <c r="Y7700" s="3">
        <v>0</v>
      </c>
      <c r="Z7700" s="3">
        <v>1</v>
      </c>
      <c r="AA7700" s="3"/>
      <c r="AB7700" s="3">
        <v>23</v>
      </c>
      <c r="AC7700" s="3">
        <v>0</v>
      </c>
      <c r="AD7700" s="3">
        <v>1</v>
      </c>
    </row>
    <row r="7701" spans="1:30" hidden="1" x14ac:dyDescent="0.25">
      <c r="A7701" s="2">
        <v>1</v>
      </c>
      <c r="B7701" s="2">
        <v>2024</v>
      </c>
      <c r="C7701" s="4" t="str">
        <f>INDEX(Index!$B$1:$B$500,MATCH($F7701,Index!$A$1:$A$500,0)
)</f>
        <v>MIA</v>
      </c>
      <c r="D7701" s="4">
        <v>1</v>
      </c>
      <c r="E7701" s="141">
        <f t="shared" si="120"/>
        <v>-2E-3</v>
      </c>
      <c r="F7701" s="3" t="s">
        <v>4</v>
      </c>
      <c r="G7701" s="3">
        <v>16</v>
      </c>
      <c r="H7701" s="125">
        <v>-0.2</v>
      </c>
      <c r="I7701" s="3"/>
      <c r="J7701" s="3">
        <v>5.5</v>
      </c>
      <c r="K7701" s="3">
        <v>36526</v>
      </c>
      <c r="L7701" s="125">
        <v>9</v>
      </c>
      <c r="M7701" s="3">
        <v>14</v>
      </c>
      <c r="N7701" s="125">
        <v>18.100000000000001</v>
      </c>
      <c r="O7701" s="3">
        <v>23</v>
      </c>
      <c r="P7701" s="125">
        <v>9</v>
      </c>
      <c r="Q7701" s="3">
        <v>7</v>
      </c>
      <c r="R7701" s="3">
        <v>9</v>
      </c>
      <c r="S7701" s="3">
        <v>14.3</v>
      </c>
      <c r="T7701" s="3">
        <v>10.8</v>
      </c>
      <c r="U7701" s="3">
        <v>0.7</v>
      </c>
      <c r="V7701" s="3">
        <v>7</v>
      </c>
      <c r="W7701" s="3">
        <v>-0.2</v>
      </c>
      <c r="X7701" s="3">
        <v>16</v>
      </c>
      <c r="Y7701" s="3">
        <v>0</v>
      </c>
      <c r="Z7701" s="3">
        <v>1</v>
      </c>
      <c r="AA7701" s="3"/>
      <c r="AB7701" s="3">
        <v>18</v>
      </c>
      <c r="AC7701" s="3">
        <v>0</v>
      </c>
      <c r="AD7701" s="3">
        <v>1</v>
      </c>
    </row>
    <row r="7702" spans="1:30" hidden="1" x14ac:dyDescent="0.25">
      <c r="A7702" s="2">
        <v>1</v>
      </c>
      <c r="B7702" s="2">
        <v>2024</v>
      </c>
      <c r="C7702" s="4" t="str">
        <f>INDEX(Index!$B$1:$B$500,MATCH($F7702,Index!$A$1:$A$500,0)
)</f>
        <v>MIN</v>
      </c>
      <c r="D7702" s="4">
        <v>1</v>
      </c>
      <c r="E7702" s="141">
        <f t="shared" si="120"/>
        <v>0.72799999999999998</v>
      </c>
      <c r="F7702" s="3" t="s">
        <v>46</v>
      </c>
      <c r="G7702" s="3">
        <v>2</v>
      </c>
      <c r="H7702" s="125">
        <v>72.8</v>
      </c>
      <c r="I7702" s="3"/>
      <c r="J7702" s="3">
        <v>67.900000000000006</v>
      </c>
      <c r="K7702" s="3">
        <v>36526</v>
      </c>
      <c r="L7702" s="125">
        <v>21.1</v>
      </c>
      <c r="M7702" s="3">
        <v>9</v>
      </c>
      <c r="N7702" s="125">
        <v>-50.2</v>
      </c>
      <c r="O7702" s="3">
        <v>4</v>
      </c>
      <c r="P7702" s="125">
        <v>1.5</v>
      </c>
      <c r="Q7702" s="3">
        <v>14</v>
      </c>
      <c r="R7702" s="3">
        <v>17</v>
      </c>
      <c r="S7702" s="3">
        <v>-49.1</v>
      </c>
      <c r="T7702" s="3">
        <v>1.8</v>
      </c>
      <c r="U7702" s="3">
        <v>0.7</v>
      </c>
      <c r="V7702" s="3">
        <v>5</v>
      </c>
      <c r="W7702" s="3">
        <v>72.8</v>
      </c>
      <c r="X7702" s="3">
        <v>2</v>
      </c>
      <c r="Y7702" s="3">
        <v>0</v>
      </c>
      <c r="Z7702" s="3">
        <v>1</v>
      </c>
      <c r="AA7702" s="3"/>
      <c r="AB7702" s="3">
        <v>13</v>
      </c>
      <c r="AC7702" s="3">
        <v>0</v>
      </c>
      <c r="AD7702" s="3">
        <v>1</v>
      </c>
    </row>
    <row r="7703" spans="1:30" hidden="1" x14ac:dyDescent="0.25">
      <c r="A7703" s="2">
        <v>1</v>
      </c>
      <c r="B7703" s="2">
        <v>2024</v>
      </c>
      <c r="C7703" s="4" t="str">
        <f>INDEX(Index!$B$1:$B$500,MATCH($F7703,Index!$A$1:$A$500,0)
)</f>
        <v>NE</v>
      </c>
      <c r="D7703" s="4">
        <v>1</v>
      </c>
      <c r="E7703" s="141">
        <f t="shared" si="120"/>
        <v>0.24</v>
      </c>
      <c r="F7703" s="3" t="s">
        <v>17</v>
      </c>
      <c r="G7703" s="3">
        <v>8</v>
      </c>
      <c r="H7703" s="125">
        <v>24</v>
      </c>
      <c r="I7703" s="3"/>
      <c r="J7703" s="3">
        <v>22.7</v>
      </c>
      <c r="K7703" s="3">
        <v>36526</v>
      </c>
      <c r="L7703" s="125">
        <v>8.9</v>
      </c>
      <c r="M7703" s="3">
        <v>15</v>
      </c>
      <c r="N7703" s="125">
        <v>-8.5</v>
      </c>
      <c r="O7703" s="3">
        <v>11</v>
      </c>
      <c r="P7703" s="125">
        <v>6.5</v>
      </c>
      <c r="Q7703" s="3">
        <v>8</v>
      </c>
      <c r="R7703" s="3">
        <v>14</v>
      </c>
      <c r="S7703" s="3">
        <v>-1.3</v>
      </c>
      <c r="T7703" s="3">
        <v>7.4</v>
      </c>
      <c r="U7703" s="3">
        <v>0.9</v>
      </c>
      <c r="V7703" s="3">
        <v>3</v>
      </c>
      <c r="W7703" s="3">
        <v>24</v>
      </c>
      <c r="X7703" s="3">
        <v>8</v>
      </c>
      <c r="Y7703" s="3">
        <v>0</v>
      </c>
      <c r="Z7703" s="3">
        <v>1</v>
      </c>
      <c r="AA7703" s="3"/>
      <c r="AB7703" s="3">
        <v>12</v>
      </c>
      <c r="AC7703" s="3">
        <v>0</v>
      </c>
      <c r="AD7703" s="3">
        <v>1</v>
      </c>
    </row>
    <row r="7704" spans="1:30" hidden="1" x14ac:dyDescent="0.25">
      <c r="A7704" s="2">
        <v>1</v>
      </c>
      <c r="B7704" s="2">
        <v>2024</v>
      </c>
      <c r="C7704" s="4" t="str">
        <f>INDEX(Index!$B$1:$B$500,MATCH($F7704,Index!$A$1:$A$500,0)
)</f>
        <v>NO</v>
      </c>
      <c r="D7704" s="4">
        <v>1</v>
      </c>
      <c r="E7704" s="141">
        <f t="shared" si="120"/>
        <v>1.008</v>
      </c>
      <c r="F7704" s="3" t="s">
        <v>27</v>
      </c>
      <c r="G7704" s="3">
        <v>1</v>
      </c>
      <c r="H7704" s="125">
        <v>100.8</v>
      </c>
      <c r="I7704" s="3"/>
      <c r="J7704" s="3">
        <v>109.7</v>
      </c>
      <c r="K7704" s="3">
        <v>36526</v>
      </c>
      <c r="L7704" s="125">
        <v>27.7</v>
      </c>
      <c r="M7704" s="3">
        <v>5</v>
      </c>
      <c r="N7704" s="125">
        <v>-55.6</v>
      </c>
      <c r="O7704" s="3">
        <v>2</v>
      </c>
      <c r="P7704" s="125">
        <v>17.5</v>
      </c>
      <c r="Q7704" s="3">
        <v>3</v>
      </c>
      <c r="R7704" s="3">
        <v>31.5</v>
      </c>
      <c r="S7704" s="3">
        <v>-58.7</v>
      </c>
      <c r="T7704" s="3">
        <v>19.5</v>
      </c>
      <c r="U7704" s="3">
        <v>0.9</v>
      </c>
      <c r="V7704" s="3">
        <v>2</v>
      </c>
      <c r="W7704" s="3">
        <v>100.8</v>
      </c>
      <c r="X7704" s="3">
        <v>1</v>
      </c>
      <c r="Y7704" s="3">
        <v>0</v>
      </c>
      <c r="Z7704" s="3">
        <v>1</v>
      </c>
      <c r="AA7704" s="3"/>
      <c r="AB7704" s="3">
        <v>30</v>
      </c>
      <c r="AC7704" s="3">
        <v>0</v>
      </c>
      <c r="AD7704" s="3">
        <v>1</v>
      </c>
    </row>
    <row r="7705" spans="1:30" hidden="1" x14ac:dyDescent="0.25">
      <c r="A7705" s="2">
        <v>1</v>
      </c>
      <c r="B7705" s="2">
        <v>2024</v>
      </c>
      <c r="C7705" s="4" t="str">
        <f>INDEX(Index!$B$1:$B$500,MATCH($F7705,Index!$A$1:$A$500,0)
)</f>
        <v>NYG</v>
      </c>
      <c r="D7705" s="4">
        <v>1</v>
      </c>
      <c r="E7705" s="141">
        <f t="shared" si="120"/>
        <v>-0.64800000000000002</v>
      </c>
      <c r="F7705" s="3" t="s">
        <v>15</v>
      </c>
      <c r="G7705" s="3">
        <v>30</v>
      </c>
      <c r="H7705" s="125">
        <v>-64.8</v>
      </c>
      <c r="I7705" s="3"/>
      <c r="J7705" s="3">
        <v>-59.2</v>
      </c>
      <c r="K7705" s="3" t="s">
        <v>99</v>
      </c>
      <c r="L7705" s="125">
        <v>-47.3</v>
      </c>
      <c r="M7705" s="3">
        <v>29</v>
      </c>
      <c r="N7705" s="125">
        <v>19.3</v>
      </c>
      <c r="O7705" s="3">
        <v>25</v>
      </c>
      <c r="P7705" s="125">
        <v>1.8</v>
      </c>
      <c r="Q7705" s="3">
        <v>13</v>
      </c>
      <c r="R7705" s="3">
        <v>-46.2</v>
      </c>
      <c r="S7705" s="3">
        <v>15.4</v>
      </c>
      <c r="T7705" s="3">
        <v>2.4</v>
      </c>
      <c r="U7705" s="3">
        <v>0.3</v>
      </c>
      <c r="V7705" s="3">
        <v>24</v>
      </c>
      <c r="W7705" s="3">
        <v>-64.8</v>
      </c>
      <c r="X7705" s="3">
        <v>30</v>
      </c>
      <c r="Y7705" s="3">
        <v>0</v>
      </c>
      <c r="Z7705" s="3">
        <v>1</v>
      </c>
      <c r="AA7705" s="3"/>
      <c r="AB7705" s="3">
        <v>14</v>
      </c>
      <c r="AC7705" s="3">
        <v>0</v>
      </c>
      <c r="AD7705" s="3">
        <v>1</v>
      </c>
    </row>
    <row r="7706" spans="1:30" hidden="1" x14ac:dyDescent="0.25">
      <c r="A7706" s="2">
        <v>1</v>
      </c>
      <c r="B7706" s="2">
        <v>2024</v>
      </c>
      <c r="C7706" s="4" t="str">
        <f>INDEX(Index!$B$1:$B$500,MATCH($F7706,Index!$A$1:$A$500,0)
)</f>
        <v>NYJ</v>
      </c>
      <c r="D7706" s="4">
        <v>1</v>
      </c>
      <c r="E7706" s="141">
        <f t="shared" si="120"/>
        <v>-0.315</v>
      </c>
      <c r="F7706" s="3" t="s">
        <v>9</v>
      </c>
      <c r="G7706" s="3">
        <v>25</v>
      </c>
      <c r="H7706" s="125">
        <v>-31.5</v>
      </c>
      <c r="I7706" s="3"/>
      <c r="J7706" s="3">
        <v>-32.299999999999997</v>
      </c>
      <c r="K7706" s="3" t="s">
        <v>99</v>
      </c>
      <c r="L7706" s="125">
        <v>-10.199999999999999</v>
      </c>
      <c r="M7706" s="3">
        <v>23</v>
      </c>
      <c r="N7706" s="125">
        <v>22.2</v>
      </c>
      <c r="O7706" s="3">
        <v>27</v>
      </c>
      <c r="P7706" s="125">
        <v>0.9</v>
      </c>
      <c r="Q7706" s="3">
        <v>16</v>
      </c>
      <c r="R7706" s="3">
        <v>-12.5</v>
      </c>
      <c r="S7706" s="3">
        <v>21.2</v>
      </c>
      <c r="T7706" s="3">
        <v>1.5</v>
      </c>
      <c r="U7706" s="3">
        <v>0.4</v>
      </c>
      <c r="V7706" s="3">
        <v>21</v>
      </c>
      <c r="W7706" s="3">
        <v>-31.5</v>
      </c>
      <c r="X7706" s="3">
        <v>25</v>
      </c>
      <c r="Y7706" s="3">
        <v>0</v>
      </c>
      <c r="Z7706" s="3">
        <v>1</v>
      </c>
      <c r="AA7706" s="3"/>
      <c r="AB7706" s="3">
        <v>7</v>
      </c>
      <c r="AC7706" s="3">
        <v>0</v>
      </c>
      <c r="AD7706" s="3">
        <v>1</v>
      </c>
    </row>
    <row r="7707" spans="1:30" hidden="1" x14ac:dyDescent="0.25">
      <c r="A7707" s="2">
        <v>1</v>
      </c>
      <c r="B7707" s="2">
        <v>2024</v>
      </c>
      <c r="C7707" s="4" t="str">
        <f>INDEX(Index!$B$1:$B$500,MATCH($F7707,Index!$A$1:$A$500,0)
)</f>
        <v>PHI</v>
      </c>
      <c r="D7707" s="4">
        <v>1</v>
      </c>
      <c r="E7707" s="141">
        <f t="shared" si="120"/>
        <v>-9.3000000000000013E-2</v>
      </c>
      <c r="F7707" s="3" t="s">
        <v>7</v>
      </c>
      <c r="G7707" s="3">
        <v>21</v>
      </c>
      <c r="H7707" s="125">
        <v>-9.3000000000000007</v>
      </c>
      <c r="I7707" s="3"/>
      <c r="J7707" s="3">
        <v>-17.3</v>
      </c>
      <c r="K7707" s="3">
        <v>36526</v>
      </c>
      <c r="L7707" s="125">
        <v>6.8</v>
      </c>
      <c r="M7707" s="3">
        <v>17</v>
      </c>
      <c r="N7707" s="125">
        <v>19.2</v>
      </c>
      <c r="O7707" s="3">
        <v>24</v>
      </c>
      <c r="P7707" s="125">
        <v>3.1</v>
      </c>
      <c r="Q7707" s="3">
        <v>12</v>
      </c>
      <c r="R7707" s="3">
        <v>3.8</v>
      </c>
      <c r="S7707" s="3">
        <v>24.5</v>
      </c>
      <c r="T7707" s="3">
        <v>3.4</v>
      </c>
      <c r="U7707" s="3">
        <v>0.4</v>
      </c>
      <c r="V7707" s="3">
        <v>19</v>
      </c>
      <c r="W7707" s="3">
        <v>-9.3000000000000007</v>
      </c>
      <c r="X7707" s="3">
        <v>21</v>
      </c>
      <c r="Y7707" s="3">
        <v>0</v>
      </c>
      <c r="Z7707" s="3">
        <v>1</v>
      </c>
      <c r="AA7707" s="3"/>
      <c r="AB7707" s="3">
        <v>26</v>
      </c>
      <c r="AC7707" s="3">
        <v>0</v>
      </c>
      <c r="AD7707" s="3">
        <v>1</v>
      </c>
    </row>
    <row r="7708" spans="1:30" hidden="1" x14ac:dyDescent="0.25">
      <c r="A7708" s="2">
        <v>1</v>
      </c>
      <c r="B7708" s="2">
        <v>2024</v>
      </c>
      <c r="C7708" s="4" t="str">
        <f>INDEX(Index!$B$1:$B$500,MATCH($F7708,Index!$A$1:$A$500,0)
)</f>
        <v>PIT</v>
      </c>
      <c r="D7708" s="4">
        <v>1</v>
      </c>
      <c r="E7708" s="141">
        <f t="shared" si="120"/>
        <v>3.1E-2</v>
      </c>
      <c r="F7708" s="3" t="s">
        <v>32</v>
      </c>
      <c r="G7708" s="3">
        <v>13</v>
      </c>
      <c r="H7708" s="125">
        <v>3.1</v>
      </c>
      <c r="I7708" s="3"/>
      <c r="J7708" s="3">
        <v>8.4</v>
      </c>
      <c r="K7708" s="3">
        <v>36526</v>
      </c>
      <c r="L7708" s="125">
        <v>-17.399999999999999</v>
      </c>
      <c r="M7708" s="3">
        <v>25</v>
      </c>
      <c r="N7708" s="125">
        <v>-9.8000000000000007</v>
      </c>
      <c r="O7708" s="3">
        <v>10</v>
      </c>
      <c r="P7708" s="125">
        <v>10.7</v>
      </c>
      <c r="Q7708" s="3">
        <v>5</v>
      </c>
      <c r="R7708" s="3">
        <v>-15.2</v>
      </c>
      <c r="S7708" s="3">
        <v>-9.8000000000000007</v>
      </c>
      <c r="T7708" s="3">
        <v>13.8</v>
      </c>
      <c r="U7708" s="3">
        <v>0.6</v>
      </c>
      <c r="V7708" s="3">
        <v>11</v>
      </c>
      <c r="W7708" s="3">
        <v>3.1</v>
      </c>
      <c r="X7708" s="3">
        <v>13</v>
      </c>
      <c r="Y7708" s="3">
        <v>0</v>
      </c>
      <c r="Z7708" s="3">
        <v>1</v>
      </c>
      <c r="AA7708" s="3"/>
      <c r="AB7708" s="3">
        <v>31</v>
      </c>
      <c r="AC7708" s="3">
        <v>0</v>
      </c>
      <c r="AD7708" s="3">
        <v>1</v>
      </c>
    </row>
    <row r="7709" spans="1:30" hidden="1" x14ac:dyDescent="0.25">
      <c r="A7709" s="2">
        <v>1</v>
      </c>
      <c r="B7709" s="2">
        <v>2024</v>
      </c>
      <c r="C7709" s="4" t="str">
        <f>INDEX(Index!$B$1:$B$500,MATCH($F7709,Index!$A$1:$A$500,0)
)</f>
        <v>SEA</v>
      </c>
      <c r="D7709" s="4">
        <v>1</v>
      </c>
      <c r="E7709" s="141">
        <f t="shared" si="120"/>
        <v>0.71299999999999997</v>
      </c>
      <c r="F7709" s="3" t="s">
        <v>30</v>
      </c>
      <c r="G7709" s="3">
        <v>4</v>
      </c>
      <c r="H7709" s="125">
        <v>71.3</v>
      </c>
      <c r="I7709" s="3"/>
      <c r="J7709" s="3">
        <v>59.8</v>
      </c>
      <c r="K7709" s="3">
        <v>36526</v>
      </c>
      <c r="L7709" s="125">
        <v>22.7</v>
      </c>
      <c r="M7709" s="3">
        <v>7</v>
      </c>
      <c r="N7709" s="125">
        <v>-56.2</v>
      </c>
      <c r="O7709" s="3">
        <v>1</v>
      </c>
      <c r="P7709" s="125">
        <v>-7.6</v>
      </c>
      <c r="Q7709" s="3">
        <v>27</v>
      </c>
      <c r="R7709" s="3">
        <v>22.7</v>
      </c>
      <c r="S7709" s="3">
        <v>-44</v>
      </c>
      <c r="T7709" s="3">
        <v>-6.9</v>
      </c>
      <c r="U7709" s="3">
        <v>1</v>
      </c>
      <c r="V7709" s="3">
        <v>1</v>
      </c>
      <c r="W7709" s="3">
        <v>71.3</v>
      </c>
      <c r="X7709" s="3">
        <v>4</v>
      </c>
      <c r="Y7709" s="3">
        <v>0</v>
      </c>
      <c r="Z7709" s="3">
        <v>1</v>
      </c>
      <c r="AA7709" s="3"/>
      <c r="AB7709" s="3">
        <v>15</v>
      </c>
      <c r="AC7709" s="3">
        <v>0</v>
      </c>
      <c r="AD7709" s="3">
        <v>1</v>
      </c>
    </row>
    <row r="7710" spans="1:30" hidden="1" x14ac:dyDescent="0.25">
      <c r="A7710" s="2">
        <v>1</v>
      </c>
      <c r="B7710" s="2">
        <v>2024</v>
      </c>
      <c r="C7710" s="4" t="str">
        <f>INDEX(Index!$B$1:$B$500,MATCH($F7710,Index!$A$1:$A$500,0)
)</f>
        <v>SF</v>
      </c>
      <c r="D7710" s="4">
        <v>1</v>
      </c>
      <c r="E7710" s="141">
        <f t="shared" si="120"/>
        <v>0.48100000000000004</v>
      </c>
      <c r="F7710" s="3" t="s">
        <v>1</v>
      </c>
      <c r="G7710" s="3">
        <v>5</v>
      </c>
      <c r="H7710" s="125">
        <v>48.1</v>
      </c>
      <c r="I7710" s="3"/>
      <c r="J7710" s="3">
        <v>51.2</v>
      </c>
      <c r="K7710" s="3">
        <v>36526</v>
      </c>
      <c r="L7710" s="125">
        <v>24.8</v>
      </c>
      <c r="M7710" s="3">
        <v>6</v>
      </c>
      <c r="N7710" s="125">
        <v>-13.3</v>
      </c>
      <c r="O7710" s="3">
        <v>8</v>
      </c>
      <c r="P7710" s="125">
        <v>9.9</v>
      </c>
      <c r="Q7710" s="3">
        <v>6</v>
      </c>
      <c r="R7710" s="3">
        <v>23.8</v>
      </c>
      <c r="S7710" s="3">
        <v>-15.4</v>
      </c>
      <c r="T7710" s="3">
        <v>12</v>
      </c>
      <c r="U7710" s="3">
        <v>0.7</v>
      </c>
      <c r="V7710" s="3">
        <v>8</v>
      </c>
      <c r="W7710" s="3">
        <v>48.1</v>
      </c>
      <c r="X7710" s="3">
        <v>5</v>
      </c>
      <c r="Y7710" s="3">
        <v>0</v>
      </c>
      <c r="Z7710" s="3">
        <v>1</v>
      </c>
      <c r="AA7710" s="3"/>
      <c r="AB7710" s="3">
        <v>4</v>
      </c>
      <c r="AC7710" s="3">
        <v>0</v>
      </c>
      <c r="AD7710" s="3">
        <v>1</v>
      </c>
    </row>
    <row r="7711" spans="1:30" hidden="1" x14ac:dyDescent="0.25">
      <c r="A7711" s="2">
        <v>1</v>
      </c>
      <c r="B7711" s="2">
        <v>2024</v>
      </c>
      <c r="C7711" s="4" t="str">
        <f>INDEX(Index!$B$1:$B$500,MATCH($F7711,Index!$A$1:$A$500,0)
)</f>
        <v>TB</v>
      </c>
      <c r="D7711" s="4">
        <v>1</v>
      </c>
      <c r="E7711" s="141">
        <f t="shared" si="120"/>
        <v>0.33799999999999997</v>
      </c>
      <c r="F7711" s="3" t="s">
        <v>38</v>
      </c>
      <c r="G7711" s="3">
        <v>6</v>
      </c>
      <c r="H7711" s="125">
        <v>33.799999999999997</v>
      </c>
      <c r="I7711" s="3"/>
      <c r="J7711" s="3">
        <v>26</v>
      </c>
      <c r="K7711" s="3">
        <v>36526</v>
      </c>
      <c r="L7711" s="125">
        <v>30.5</v>
      </c>
      <c r="M7711" s="3">
        <v>4</v>
      </c>
      <c r="N7711" s="125">
        <v>1.2</v>
      </c>
      <c r="O7711" s="3">
        <v>14</v>
      </c>
      <c r="P7711" s="125">
        <v>4.5</v>
      </c>
      <c r="Q7711" s="3">
        <v>10</v>
      </c>
      <c r="R7711" s="3">
        <v>30.5</v>
      </c>
      <c r="S7711" s="3">
        <v>10.199999999999999</v>
      </c>
      <c r="T7711" s="3">
        <v>5.6</v>
      </c>
      <c r="U7711" s="3">
        <v>0.6</v>
      </c>
      <c r="V7711" s="3">
        <v>12</v>
      </c>
      <c r="W7711" s="3">
        <v>33.799999999999997</v>
      </c>
      <c r="X7711" s="3">
        <v>6</v>
      </c>
      <c r="Y7711" s="3">
        <v>0</v>
      </c>
      <c r="Z7711" s="3">
        <v>1</v>
      </c>
      <c r="AA7711" s="3"/>
      <c r="AB7711" s="3">
        <v>16</v>
      </c>
      <c r="AC7711" s="3">
        <v>0</v>
      </c>
      <c r="AD7711" s="3">
        <v>1</v>
      </c>
    </row>
    <row r="7712" spans="1:30" hidden="1" x14ac:dyDescent="0.25">
      <c r="A7712" s="2">
        <v>1</v>
      </c>
      <c r="B7712" s="2">
        <v>2024</v>
      </c>
      <c r="C7712" s="4" t="str">
        <f>INDEX(Index!$B$1:$B$500,MATCH($F7712,Index!$A$1:$A$500,0)
)</f>
        <v>TEN</v>
      </c>
      <c r="D7712" s="4">
        <v>1</v>
      </c>
      <c r="E7712" s="141">
        <f t="shared" si="120"/>
        <v>-0.252</v>
      </c>
      <c r="F7712" s="3" t="s">
        <v>45</v>
      </c>
      <c r="G7712" s="3">
        <v>24</v>
      </c>
      <c r="H7712" s="125">
        <v>-25.2</v>
      </c>
      <c r="I7712" s="3"/>
      <c r="J7712" s="3">
        <v>-35.4</v>
      </c>
      <c r="K7712" s="3" t="s">
        <v>99</v>
      </c>
      <c r="L7712" s="125">
        <v>-25.2</v>
      </c>
      <c r="M7712" s="3">
        <v>27</v>
      </c>
      <c r="N7712" s="125">
        <v>-31.9</v>
      </c>
      <c r="O7712" s="3">
        <v>6</v>
      </c>
      <c r="P7712" s="125">
        <v>-31.9</v>
      </c>
      <c r="Q7712" s="3">
        <v>32</v>
      </c>
      <c r="R7712" s="3">
        <v>-29.5</v>
      </c>
      <c r="S7712" s="3">
        <v>-25.4</v>
      </c>
      <c r="T7712" s="3">
        <v>-31.2</v>
      </c>
      <c r="U7712" s="3">
        <v>0.2</v>
      </c>
      <c r="V7712" s="3">
        <v>29</v>
      </c>
      <c r="W7712" s="3">
        <v>-25.2</v>
      </c>
      <c r="X7712" s="3">
        <v>24</v>
      </c>
      <c r="Y7712" s="3">
        <v>0</v>
      </c>
      <c r="Z7712" s="3">
        <v>1</v>
      </c>
      <c r="AA7712" s="3"/>
      <c r="AB7712" s="3">
        <v>11</v>
      </c>
      <c r="AC7712" s="3">
        <v>0</v>
      </c>
      <c r="AD7712" s="3">
        <v>1</v>
      </c>
    </row>
    <row r="7713" spans="1:30" hidden="1" x14ac:dyDescent="0.25">
      <c r="A7713" s="2">
        <v>1</v>
      </c>
      <c r="B7713" s="2">
        <v>2024</v>
      </c>
      <c r="C7713" s="4" t="str">
        <f>INDEX(Index!$B$1:$B$500,MATCH($F7713,Index!$A$1:$A$500,0)
)</f>
        <v>WAS</v>
      </c>
      <c r="D7713" s="4">
        <v>1</v>
      </c>
      <c r="E7713" s="141">
        <f t="shared" si="120"/>
        <v>-0.59699999999999998</v>
      </c>
      <c r="F7713" s="3" t="s">
        <v>26</v>
      </c>
      <c r="G7713" s="3">
        <v>29</v>
      </c>
      <c r="H7713" s="125">
        <v>-59.7</v>
      </c>
      <c r="I7713" s="3"/>
      <c r="J7713" s="3">
        <v>-46.1</v>
      </c>
      <c r="K7713" s="3" t="s">
        <v>99</v>
      </c>
      <c r="L7713" s="125">
        <v>-3.1</v>
      </c>
      <c r="M7713" s="3">
        <v>20</v>
      </c>
      <c r="N7713" s="125">
        <v>38.9</v>
      </c>
      <c r="O7713" s="3">
        <v>31</v>
      </c>
      <c r="P7713" s="125">
        <v>-17.600000000000001</v>
      </c>
      <c r="Q7713" s="3">
        <v>31</v>
      </c>
      <c r="R7713" s="3">
        <v>8.9</v>
      </c>
      <c r="S7713" s="3">
        <v>38.9</v>
      </c>
      <c r="T7713" s="3">
        <v>-16.100000000000001</v>
      </c>
      <c r="U7713" s="3">
        <v>0.2</v>
      </c>
      <c r="V7713" s="3">
        <v>27</v>
      </c>
      <c r="W7713" s="3">
        <v>-59.7</v>
      </c>
      <c r="X7713" s="3">
        <v>29</v>
      </c>
      <c r="Y7713" s="3">
        <v>0</v>
      </c>
      <c r="Z7713" s="3">
        <v>1</v>
      </c>
      <c r="AA7713" s="3"/>
      <c r="AB7713" s="3">
        <v>25</v>
      </c>
      <c r="AC7713" s="3">
        <v>0</v>
      </c>
      <c r="AD7713" s="3">
        <v>1</v>
      </c>
    </row>
    <row r="7714" spans="1:30" hidden="1" x14ac:dyDescent="0.25">
      <c r="A7714" s="2">
        <v>2</v>
      </c>
      <c r="B7714" s="2">
        <v>2024</v>
      </c>
      <c r="C7714" s="4" t="str">
        <f>INDEX(Index!$B$1:$B$500,MATCH($F7714,Index!$A$1:$A$500,0)
)</f>
        <v>ARI</v>
      </c>
      <c r="D7714" s="4">
        <v>0</v>
      </c>
      <c r="E7714" s="141">
        <f t="shared" ref="E7714:E7745" si="121">IF(D7714=1,H7714/100,H7714)</f>
        <v>0.26</v>
      </c>
      <c r="F7714" s="3" t="s">
        <v>23</v>
      </c>
      <c r="G7714" s="3">
        <v>7</v>
      </c>
      <c r="H7714" s="125">
        <v>0.26</v>
      </c>
      <c r="I7714" s="3"/>
      <c r="J7714" s="143">
        <v>0.28999999999999998</v>
      </c>
      <c r="K7714" s="144">
        <v>45292</v>
      </c>
      <c r="L7714" s="125">
        <v>0.23</v>
      </c>
      <c r="M7714" s="3">
        <v>5</v>
      </c>
      <c r="N7714" s="125">
        <v>-0.4</v>
      </c>
      <c r="O7714" s="3">
        <v>15</v>
      </c>
      <c r="P7714" s="125">
        <v>2.6</v>
      </c>
      <c r="Q7714" s="3">
        <v>13</v>
      </c>
      <c r="R7714" s="3">
        <v>22.1</v>
      </c>
      <c r="S7714" s="3">
        <v>-3</v>
      </c>
      <c r="T7714" s="3">
        <v>3.4</v>
      </c>
      <c r="U7714" s="3">
        <v>1</v>
      </c>
      <c r="V7714" s="3">
        <v>17</v>
      </c>
      <c r="W7714" s="3">
        <v>26.1</v>
      </c>
      <c r="X7714" s="3">
        <v>7</v>
      </c>
      <c r="Y7714" s="3">
        <v>-0.9</v>
      </c>
      <c r="Z7714" s="3">
        <v>17</v>
      </c>
      <c r="AA7714" s="3"/>
      <c r="AB7714" s="3">
        <v>17</v>
      </c>
      <c r="AC7714" s="149">
        <v>0.7</v>
      </c>
      <c r="AD7714" s="3">
        <v>31</v>
      </c>
    </row>
    <row r="7715" spans="1:30" hidden="1" x14ac:dyDescent="0.25">
      <c r="A7715" s="2">
        <v>2</v>
      </c>
      <c r="B7715" s="2">
        <v>2024</v>
      </c>
      <c r="C7715" s="4" t="str">
        <f>INDEX(Index!$B$1:$B$500,MATCH($F7715,Index!$A$1:$A$500,0)
)</f>
        <v>ATL</v>
      </c>
      <c r="D7715" s="4">
        <v>0</v>
      </c>
      <c r="E7715" s="141">
        <f t="shared" si="121"/>
        <v>0.09</v>
      </c>
      <c r="F7715" s="3" t="s">
        <v>43</v>
      </c>
      <c r="G7715" s="3">
        <v>13</v>
      </c>
      <c r="H7715" s="125">
        <v>0.09</v>
      </c>
      <c r="I7715" s="3"/>
      <c r="J7715" s="143">
        <v>0.08</v>
      </c>
      <c r="K7715" s="144">
        <v>45292</v>
      </c>
      <c r="L7715" s="125">
        <v>0.13</v>
      </c>
      <c r="M7715" s="3">
        <v>8</v>
      </c>
      <c r="N7715" s="125">
        <v>3.3</v>
      </c>
      <c r="O7715" s="3">
        <v>17</v>
      </c>
      <c r="P7715" s="125">
        <v>-0.4</v>
      </c>
      <c r="Q7715" s="3">
        <v>21</v>
      </c>
      <c r="R7715" s="3">
        <v>11</v>
      </c>
      <c r="S7715" s="3">
        <v>3.3</v>
      </c>
      <c r="T7715" s="3">
        <v>0</v>
      </c>
      <c r="U7715" s="3">
        <v>1.2</v>
      </c>
      <c r="V7715" s="3">
        <v>10</v>
      </c>
      <c r="W7715" s="3">
        <v>9.4</v>
      </c>
      <c r="X7715" s="3">
        <v>13</v>
      </c>
      <c r="Y7715" s="3">
        <v>3.3</v>
      </c>
      <c r="Z7715" s="3">
        <v>14</v>
      </c>
      <c r="AA7715" s="3"/>
      <c r="AB7715" s="3">
        <v>10</v>
      </c>
      <c r="AC7715" s="149">
        <v>0.02</v>
      </c>
      <c r="AD7715" s="3">
        <v>8</v>
      </c>
    </row>
    <row r="7716" spans="1:30" hidden="1" x14ac:dyDescent="0.25">
      <c r="A7716" s="2">
        <v>2</v>
      </c>
      <c r="B7716" s="2">
        <v>2024</v>
      </c>
      <c r="C7716" s="4" t="str">
        <f>INDEX(Index!$B$1:$B$500,MATCH($F7716,Index!$A$1:$A$500,0)
)</f>
        <v>BAL</v>
      </c>
      <c r="D7716" s="4">
        <v>0</v>
      </c>
      <c r="E7716" s="141">
        <f t="shared" si="121"/>
        <v>0.14000000000000001</v>
      </c>
      <c r="F7716" s="3" t="s">
        <v>18</v>
      </c>
      <c r="G7716" s="3">
        <v>9</v>
      </c>
      <c r="H7716" s="125">
        <v>0.14000000000000001</v>
      </c>
      <c r="I7716" s="3"/>
      <c r="J7716" s="143">
        <v>0.08</v>
      </c>
      <c r="K7716" s="3" t="s">
        <v>102</v>
      </c>
      <c r="L7716" s="125">
        <v>0.23</v>
      </c>
      <c r="M7716" s="3">
        <v>4</v>
      </c>
      <c r="N7716" s="125">
        <v>3.8</v>
      </c>
      <c r="O7716" s="3">
        <v>19</v>
      </c>
      <c r="P7716" s="125">
        <v>-5.0999999999999996</v>
      </c>
      <c r="Q7716" s="3">
        <v>28</v>
      </c>
      <c r="R7716" s="3">
        <v>21.2</v>
      </c>
      <c r="S7716" s="3">
        <v>8.4</v>
      </c>
      <c r="T7716" s="3">
        <v>-4.4000000000000004</v>
      </c>
      <c r="U7716" s="3">
        <v>1.1000000000000001</v>
      </c>
      <c r="V7716" s="3">
        <v>12</v>
      </c>
      <c r="W7716" s="3">
        <v>14.2</v>
      </c>
      <c r="X7716" s="3">
        <v>9</v>
      </c>
      <c r="Y7716" s="3">
        <v>-17.100000000000001</v>
      </c>
      <c r="Z7716" s="3">
        <v>27</v>
      </c>
      <c r="AA7716" s="3"/>
      <c r="AB7716" s="3">
        <v>23</v>
      </c>
      <c r="AC7716" s="149">
        <v>0.1</v>
      </c>
      <c r="AD7716" s="3">
        <v>23</v>
      </c>
    </row>
    <row r="7717" spans="1:30" hidden="1" x14ac:dyDescent="0.25">
      <c r="A7717" s="2">
        <v>2</v>
      </c>
      <c r="B7717" s="2">
        <v>2024</v>
      </c>
      <c r="C7717" s="4" t="str">
        <f>INDEX(Index!$B$1:$B$500,MATCH($F7717,Index!$A$1:$A$500,0)
)</f>
        <v>BUF</v>
      </c>
      <c r="D7717" s="4">
        <v>0</v>
      </c>
      <c r="E7717" s="141">
        <f t="shared" si="121"/>
        <v>0.32</v>
      </c>
      <c r="F7717" s="3" t="s">
        <v>0</v>
      </c>
      <c r="G7717" s="3">
        <v>6</v>
      </c>
      <c r="H7717" s="125">
        <v>0.32</v>
      </c>
      <c r="I7717" s="3"/>
      <c r="J7717" s="143">
        <v>0.32</v>
      </c>
      <c r="K7717" s="145">
        <v>36557</v>
      </c>
      <c r="L7717" s="125">
        <v>0.28999999999999998</v>
      </c>
      <c r="M7717" s="3">
        <v>2</v>
      </c>
      <c r="N7717" s="125">
        <v>-11.4</v>
      </c>
      <c r="O7717" s="3">
        <v>8</v>
      </c>
      <c r="P7717" s="125">
        <v>-7.9</v>
      </c>
      <c r="Q7717" s="3">
        <v>31</v>
      </c>
      <c r="R7717" s="3">
        <v>26.5</v>
      </c>
      <c r="S7717" s="3">
        <v>-12.6</v>
      </c>
      <c r="T7717" s="3">
        <v>-7.1</v>
      </c>
      <c r="U7717" s="3">
        <v>1.8</v>
      </c>
      <c r="V7717" s="3">
        <v>6</v>
      </c>
      <c r="W7717" s="3">
        <v>32.4</v>
      </c>
      <c r="X7717" s="3">
        <v>6</v>
      </c>
      <c r="Y7717" s="3">
        <v>-2.2999999999999998</v>
      </c>
      <c r="Z7717" s="3">
        <v>18</v>
      </c>
      <c r="AA7717" s="3"/>
      <c r="AB7717" s="3">
        <v>20</v>
      </c>
      <c r="AC7717" s="149">
        <v>0.03</v>
      </c>
      <c r="AD7717" s="3">
        <v>9</v>
      </c>
    </row>
    <row r="7718" spans="1:30" hidden="1" x14ac:dyDescent="0.25">
      <c r="A7718" s="2">
        <v>2</v>
      </c>
      <c r="B7718" s="2">
        <v>2024</v>
      </c>
      <c r="C7718" s="4" t="str">
        <f>INDEX(Index!$B$1:$B$500,MATCH($F7718,Index!$A$1:$A$500,0)
)</f>
        <v>CAR</v>
      </c>
      <c r="D7718" s="4">
        <v>0</v>
      </c>
      <c r="E7718" s="141">
        <f t="shared" si="121"/>
        <v>-0.81</v>
      </c>
      <c r="F7718" s="3" t="s">
        <v>51</v>
      </c>
      <c r="G7718" s="3">
        <v>32</v>
      </c>
      <c r="H7718" s="125">
        <v>-0.81</v>
      </c>
      <c r="I7718" s="3"/>
      <c r="J7718" s="143">
        <v>-0.81</v>
      </c>
      <c r="K7718" s="3" t="s">
        <v>102</v>
      </c>
      <c r="L7718" s="125">
        <v>-0.62</v>
      </c>
      <c r="M7718" s="3">
        <v>32</v>
      </c>
      <c r="N7718" s="125">
        <v>14.9</v>
      </c>
      <c r="O7718" s="3">
        <v>24</v>
      </c>
      <c r="P7718" s="125">
        <v>-3.8</v>
      </c>
      <c r="Q7718" s="3">
        <v>24</v>
      </c>
      <c r="R7718" s="3">
        <v>-63.7</v>
      </c>
      <c r="S7718" s="3">
        <v>15</v>
      </c>
      <c r="T7718" s="3">
        <v>-2.5</v>
      </c>
      <c r="U7718" s="3">
        <v>0</v>
      </c>
      <c r="V7718" s="3">
        <v>30</v>
      </c>
      <c r="W7718" s="3">
        <v>-80.5</v>
      </c>
      <c r="X7718" s="3">
        <v>32</v>
      </c>
      <c r="Y7718" s="3">
        <v>69</v>
      </c>
      <c r="Z7718" s="3">
        <v>1</v>
      </c>
      <c r="AA7718" s="3"/>
      <c r="AB7718" s="3">
        <v>24</v>
      </c>
      <c r="AC7718" s="149">
        <v>0.03</v>
      </c>
      <c r="AD7718" s="3">
        <v>10</v>
      </c>
    </row>
    <row r="7719" spans="1:30" hidden="1" x14ac:dyDescent="0.25">
      <c r="A7719" s="2">
        <v>2</v>
      </c>
      <c r="B7719" s="2">
        <v>2024</v>
      </c>
      <c r="C7719" s="4" t="str">
        <f>INDEX(Index!$B$1:$B$500,MATCH($F7719,Index!$A$1:$A$500,0)
)</f>
        <v>CHI</v>
      </c>
      <c r="D7719" s="4">
        <v>0</v>
      </c>
      <c r="E7719" s="141">
        <f t="shared" si="121"/>
        <v>-0.23</v>
      </c>
      <c r="F7719" s="3" t="s">
        <v>64</v>
      </c>
      <c r="G7719" s="3">
        <v>24</v>
      </c>
      <c r="H7719" s="125">
        <v>-0.23</v>
      </c>
      <c r="I7719" s="3"/>
      <c r="J7719" s="143">
        <v>-0.16</v>
      </c>
      <c r="K7719" s="144">
        <v>45292</v>
      </c>
      <c r="L7719" s="125">
        <v>-0.49</v>
      </c>
      <c r="M7719" s="3">
        <v>31</v>
      </c>
      <c r="N7719" s="125">
        <v>-14.7</v>
      </c>
      <c r="O7719" s="3">
        <v>7</v>
      </c>
      <c r="P7719" s="125">
        <v>10.5</v>
      </c>
      <c r="Q7719" s="3">
        <v>3</v>
      </c>
      <c r="R7719" s="3">
        <v>-45.8</v>
      </c>
      <c r="S7719" s="3">
        <v>-18.7</v>
      </c>
      <c r="T7719" s="3">
        <v>11.6</v>
      </c>
      <c r="U7719" s="3">
        <v>0.8</v>
      </c>
      <c r="V7719" s="3">
        <v>22</v>
      </c>
      <c r="W7719" s="3">
        <v>-23.4</v>
      </c>
      <c r="X7719" s="3">
        <v>24</v>
      </c>
      <c r="Y7719" s="3">
        <v>10.7</v>
      </c>
      <c r="Z7719" s="3">
        <v>11</v>
      </c>
      <c r="AA7719" s="3"/>
      <c r="AB7719" s="3">
        <v>7</v>
      </c>
      <c r="AC7719" s="149">
        <v>0.08</v>
      </c>
      <c r="AD7719" s="3">
        <v>18</v>
      </c>
    </row>
    <row r="7720" spans="1:30" hidden="1" x14ac:dyDescent="0.25">
      <c r="A7720" s="2">
        <v>2</v>
      </c>
      <c r="B7720" s="2">
        <v>2024</v>
      </c>
      <c r="C7720" s="4" t="str">
        <f>INDEX(Index!$B$1:$B$500,MATCH($F7720,Index!$A$1:$A$500,0)
)</f>
        <v>CIN</v>
      </c>
      <c r="D7720" s="4">
        <v>0</v>
      </c>
      <c r="E7720" s="141">
        <f t="shared" si="121"/>
        <v>0.02</v>
      </c>
      <c r="F7720" s="3" t="s">
        <v>24</v>
      </c>
      <c r="G7720" s="3">
        <v>16</v>
      </c>
      <c r="H7720" s="125">
        <v>0.02</v>
      </c>
      <c r="I7720" s="3"/>
      <c r="J7720" s="143">
        <v>0.04</v>
      </c>
      <c r="K7720" s="3" t="s">
        <v>102</v>
      </c>
      <c r="L7720" s="125">
        <v>-0.02</v>
      </c>
      <c r="M7720" s="3">
        <v>21</v>
      </c>
      <c r="N7720" s="125">
        <v>-3.9</v>
      </c>
      <c r="O7720" s="3">
        <v>11</v>
      </c>
      <c r="P7720" s="125">
        <v>-0.3</v>
      </c>
      <c r="Q7720" s="3">
        <v>20</v>
      </c>
      <c r="R7720" s="3">
        <v>1</v>
      </c>
      <c r="S7720" s="3">
        <v>-3.2</v>
      </c>
      <c r="T7720" s="3">
        <v>0.1</v>
      </c>
      <c r="U7720" s="3">
        <v>0.9</v>
      </c>
      <c r="V7720" s="3">
        <v>20</v>
      </c>
      <c r="W7720" s="3">
        <v>1.9</v>
      </c>
      <c r="X7720" s="3">
        <v>16</v>
      </c>
      <c r="Y7720" s="3">
        <v>-0.8</v>
      </c>
      <c r="Z7720" s="3">
        <v>16</v>
      </c>
      <c r="AA7720" s="3"/>
      <c r="AB7720" s="3">
        <v>32</v>
      </c>
      <c r="AC7720" s="149">
        <v>0.01</v>
      </c>
      <c r="AD7720" s="3">
        <v>7</v>
      </c>
    </row>
    <row r="7721" spans="1:30" hidden="1" x14ac:dyDescent="0.25">
      <c r="A7721" s="2">
        <v>2</v>
      </c>
      <c r="B7721" s="2">
        <v>2024</v>
      </c>
      <c r="C7721" s="4" t="str">
        <f>INDEX(Index!$B$1:$B$500,MATCH($F7721,Index!$A$1:$A$500,0)
)</f>
        <v>CLE</v>
      </c>
      <c r="D7721" s="4">
        <v>0</v>
      </c>
      <c r="E7721" s="141">
        <f t="shared" si="121"/>
        <v>-0.33</v>
      </c>
      <c r="F7721" s="3" t="s">
        <v>10</v>
      </c>
      <c r="G7721" s="3">
        <v>27</v>
      </c>
      <c r="H7721" s="125">
        <v>-0.33</v>
      </c>
      <c r="I7721" s="3"/>
      <c r="J7721" s="143">
        <v>-0.33</v>
      </c>
      <c r="K7721" s="144">
        <v>45292</v>
      </c>
      <c r="L7721" s="125">
        <v>-0.32</v>
      </c>
      <c r="M7721" s="3">
        <v>29</v>
      </c>
      <c r="N7721" s="125">
        <v>-2.4</v>
      </c>
      <c r="O7721" s="3">
        <v>12</v>
      </c>
      <c r="P7721" s="125">
        <v>-3.9</v>
      </c>
      <c r="Q7721" s="3">
        <v>25</v>
      </c>
      <c r="R7721" s="3">
        <v>-28.3</v>
      </c>
      <c r="S7721" s="3">
        <v>2.4</v>
      </c>
      <c r="T7721" s="3">
        <v>-2.5</v>
      </c>
      <c r="U7721" s="3">
        <v>0.4</v>
      </c>
      <c r="V7721" s="3">
        <v>27</v>
      </c>
      <c r="W7721" s="3">
        <v>-33.299999999999997</v>
      </c>
      <c r="X7721" s="3">
        <v>27</v>
      </c>
      <c r="Y7721" s="3">
        <v>3.5</v>
      </c>
      <c r="Z7721" s="3">
        <v>13</v>
      </c>
      <c r="AA7721" s="3"/>
      <c r="AB7721" s="3">
        <v>19</v>
      </c>
      <c r="AC7721" s="149">
        <v>0.23</v>
      </c>
      <c r="AD7721" s="3">
        <v>28</v>
      </c>
    </row>
    <row r="7722" spans="1:30" hidden="1" x14ac:dyDescent="0.25">
      <c r="A7722" s="2">
        <v>2</v>
      </c>
      <c r="B7722" s="2">
        <v>2024</v>
      </c>
      <c r="C7722" s="4" t="str">
        <f>INDEX(Index!$B$1:$B$500,MATCH($F7722,Index!$A$1:$A$500,0)
)</f>
        <v>DAL</v>
      </c>
      <c r="D7722" s="4">
        <v>0</v>
      </c>
      <c r="E7722" s="141">
        <f t="shared" si="121"/>
        <v>0.09</v>
      </c>
      <c r="F7722" s="3" t="s">
        <v>3</v>
      </c>
      <c r="G7722" s="3">
        <v>14</v>
      </c>
      <c r="H7722" s="125">
        <v>0.09</v>
      </c>
      <c r="I7722" s="3"/>
      <c r="J7722" s="143">
        <v>0.13</v>
      </c>
      <c r="K7722" s="144">
        <v>45292</v>
      </c>
      <c r="L7722" s="125">
        <v>-0.11</v>
      </c>
      <c r="M7722" s="3">
        <v>24</v>
      </c>
      <c r="N7722" s="125">
        <v>0.4</v>
      </c>
      <c r="O7722" s="3">
        <v>16</v>
      </c>
      <c r="P7722" s="125">
        <v>20.399999999999999</v>
      </c>
      <c r="Q7722" s="3">
        <v>1</v>
      </c>
      <c r="R7722" s="3">
        <v>-6.7</v>
      </c>
      <c r="S7722" s="3">
        <v>2.5</v>
      </c>
      <c r="T7722" s="3">
        <v>22.1</v>
      </c>
      <c r="U7722" s="3">
        <v>1.2</v>
      </c>
      <c r="V7722" s="3">
        <v>9</v>
      </c>
      <c r="W7722" s="3">
        <v>8.6999999999999993</v>
      </c>
      <c r="X7722" s="3">
        <v>14</v>
      </c>
      <c r="Y7722" s="3">
        <v>28.9</v>
      </c>
      <c r="Z7722" s="3">
        <v>4</v>
      </c>
      <c r="AA7722" s="3"/>
      <c r="AB7722" s="3">
        <v>29</v>
      </c>
      <c r="AC7722" s="149">
        <v>0.87</v>
      </c>
      <c r="AD7722" s="3">
        <v>32</v>
      </c>
    </row>
    <row r="7723" spans="1:30" hidden="1" x14ac:dyDescent="0.25">
      <c r="A7723" s="2">
        <v>2</v>
      </c>
      <c r="B7723" s="2">
        <v>2024</v>
      </c>
      <c r="C7723" s="4" t="str">
        <f>INDEX(Index!$B$1:$B$500,MATCH($F7723,Index!$A$1:$A$500,0)
)</f>
        <v>DEN</v>
      </c>
      <c r="D7723" s="4">
        <v>0</v>
      </c>
      <c r="E7723" s="141">
        <f t="shared" si="121"/>
        <v>-0.43</v>
      </c>
      <c r="F7723" s="3" t="s">
        <v>39</v>
      </c>
      <c r="G7723" s="3">
        <v>31</v>
      </c>
      <c r="H7723" s="125">
        <v>-0.43</v>
      </c>
      <c r="I7723" s="3"/>
      <c r="J7723" s="143">
        <v>-0.4</v>
      </c>
      <c r="K7723" s="3" t="s">
        <v>102</v>
      </c>
      <c r="L7723" s="125">
        <v>-0.34</v>
      </c>
      <c r="M7723" s="3">
        <v>30</v>
      </c>
      <c r="N7723" s="125">
        <v>20</v>
      </c>
      <c r="O7723" s="3">
        <v>27</v>
      </c>
      <c r="P7723" s="125">
        <v>10.9</v>
      </c>
      <c r="Q7723" s="3">
        <v>2</v>
      </c>
      <c r="R7723" s="3">
        <v>-33.6</v>
      </c>
      <c r="S7723" s="3">
        <v>20</v>
      </c>
      <c r="T7723" s="3">
        <v>13.4</v>
      </c>
      <c r="U7723" s="3">
        <v>0</v>
      </c>
      <c r="V7723" s="3">
        <v>30</v>
      </c>
      <c r="W7723" s="3">
        <v>-43.3</v>
      </c>
      <c r="X7723" s="3">
        <v>31</v>
      </c>
      <c r="Y7723" s="3">
        <v>33.700000000000003</v>
      </c>
      <c r="Z7723" s="3">
        <v>2</v>
      </c>
      <c r="AA7723" s="3"/>
      <c r="AB7723" s="3">
        <v>14</v>
      </c>
      <c r="AC7723" s="149">
        <v>0.04</v>
      </c>
      <c r="AD7723" s="3">
        <v>13</v>
      </c>
    </row>
    <row r="7724" spans="1:30" hidden="1" x14ac:dyDescent="0.25">
      <c r="A7724" s="2">
        <v>2</v>
      </c>
      <c r="B7724" s="2">
        <v>2024</v>
      </c>
      <c r="C7724" s="4" t="str">
        <f>INDEX(Index!$B$1:$B$500,MATCH($F7724,Index!$A$1:$A$500,0)
)</f>
        <v>DET</v>
      </c>
      <c r="D7724" s="4">
        <v>0</v>
      </c>
      <c r="E7724" s="141">
        <f t="shared" si="121"/>
        <v>0.14000000000000001</v>
      </c>
      <c r="F7724" s="3" t="s">
        <v>21</v>
      </c>
      <c r="G7724" s="3">
        <v>10</v>
      </c>
      <c r="H7724" s="125">
        <v>0.14000000000000001</v>
      </c>
      <c r="I7724" s="3"/>
      <c r="J7724" s="143">
        <v>0.11</v>
      </c>
      <c r="K7724" s="144">
        <v>45292</v>
      </c>
      <c r="L7724" s="125">
        <v>0.04</v>
      </c>
      <c r="M7724" s="3">
        <v>18</v>
      </c>
      <c r="N7724" s="125">
        <v>-5.0999999999999996</v>
      </c>
      <c r="O7724" s="3">
        <v>10</v>
      </c>
      <c r="P7724" s="125">
        <v>4.8</v>
      </c>
      <c r="Q7724" s="3">
        <v>7</v>
      </c>
      <c r="R7724" s="3">
        <v>3.8</v>
      </c>
      <c r="S7724" s="3">
        <v>-1.1000000000000001</v>
      </c>
      <c r="T7724" s="3">
        <v>5.6</v>
      </c>
      <c r="U7724" s="3">
        <v>1.3</v>
      </c>
      <c r="V7724" s="3">
        <v>8</v>
      </c>
      <c r="W7724" s="3">
        <v>13.8</v>
      </c>
      <c r="X7724" s="3">
        <v>10</v>
      </c>
      <c r="Y7724" s="3">
        <v>-11.4</v>
      </c>
      <c r="Z7724" s="3">
        <v>20</v>
      </c>
      <c r="AA7724" s="3"/>
      <c r="AB7724" s="3">
        <v>2</v>
      </c>
      <c r="AC7724" s="149">
        <v>0.01</v>
      </c>
      <c r="AD7724" s="3">
        <v>5</v>
      </c>
    </row>
    <row r="7725" spans="1:30" hidden="1" x14ac:dyDescent="0.25">
      <c r="A7725" s="2">
        <v>2</v>
      </c>
      <c r="B7725" s="2">
        <v>2024</v>
      </c>
      <c r="C7725" s="4" t="str">
        <f>INDEX(Index!$B$1:$B$500,MATCH($F7725,Index!$A$1:$A$500,0)
)</f>
        <v>GB</v>
      </c>
      <c r="D7725" s="4">
        <v>0</v>
      </c>
      <c r="E7725" s="141">
        <f t="shared" si="121"/>
        <v>0.13</v>
      </c>
      <c r="F7725" s="3" t="s">
        <v>20</v>
      </c>
      <c r="G7725" s="3">
        <v>11</v>
      </c>
      <c r="H7725" s="125">
        <v>0.13</v>
      </c>
      <c r="I7725" s="3"/>
      <c r="J7725" s="143">
        <v>7.0000000000000007E-2</v>
      </c>
      <c r="K7725" s="144">
        <v>45292</v>
      </c>
      <c r="L7725" s="125">
        <v>0.24</v>
      </c>
      <c r="M7725" s="3">
        <v>3</v>
      </c>
      <c r="N7725" s="125">
        <v>7</v>
      </c>
      <c r="O7725" s="3">
        <v>20</v>
      </c>
      <c r="P7725" s="125">
        <v>-3.8</v>
      </c>
      <c r="Q7725" s="3">
        <v>23</v>
      </c>
      <c r="R7725" s="3">
        <v>24.6</v>
      </c>
      <c r="S7725" s="3">
        <v>14.7</v>
      </c>
      <c r="T7725" s="3">
        <v>-2.9</v>
      </c>
      <c r="U7725" s="3">
        <v>1.1000000000000001</v>
      </c>
      <c r="V7725" s="3">
        <v>11</v>
      </c>
      <c r="W7725" s="3">
        <v>12.9</v>
      </c>
      <c r="X7725" s="3">
        <v>11</v>
      </c>
      <c r="Y7725" s="3">
        <v>-11.9</v>
      </c>
      <c r="Z7725" s="3">
        <v>22</v>
      </c>
      <c r="AA7725" s="3"/>
      <c r="AB7725" s="3">
        <v>3</v>
      </c>
      <c r="AC7725" s="149">
        <v>0.05</v>
      </c>
      <c r="AD7725" s="3">
        <v>14</v>
      </c>
    </row>
    <row r="7726" spans="1:30" hidden="1" x14ac:dyDescent="0.25">
      <c r="A7726" s="2">
        <v>2</v>
      </c>
      <c r="B7726" s="2">
        <v>2024</v>
      </c>
      <c r="C7726" s="4" t="str">
        <f>INDEX(Index!$B$1:$B$500,MATCH($F7726,Index!$A$1:$A$500,0)
)</f>
        <v>HOU</v>
      </c>
      <c r="D7726" s="4">
        <v>0</v>
      </c>
      <c r="E7726" s="141">
        <f t="shared" si="121"/>
        <v>0.42</v>
      </c>
      <c r="F7726" s="3" t="s">
        <v>49</v>
      </c>
      <c r="G7726" s="3">
        <v>5</v>
      </c>
      <c r="H7726" s="125">
        <v>0.42</v>
      </c>
      <c r="I7726" s="3"/>
      <c r="J7726" s="143">
        <v>0.32</v>
      </c>
      <c r="K7726" s="145">
        <v>36557</v>
      </c>
      <c r="L7726" s="125">
        <v>0.06</v>
      </c>
      <c r="M7726" s="3">
        <v>16</v>
      </c>
      <c r="N7726" s="125">
        <v>-28.7</v>
      </c>
      <c r="O7726" s="3">
        <v>4</v>
      </c>
      <c r="P7726" s="125">
        <v>7.3</v>
      </c>
      <c r="Q7726" s="3">
        <v>5</v>
      </c>
      <c r="R7726" s="3">
        <v>4.3</v>
      </c>
      <c r="S7726" s="3">
        <v>-18.7</v>
      </c>
      <c r="T7726" s="3">
        <v>9.1999999999999993</v>
      </c>
      <c r="U7726" s="3">
        <v>2</v>
      </c>
      <c r="V7726" s="3">
        <v>2</v>
      </c>
      <c r="W7726" s="3">
        <v>42</v>
      </c>
      <c r="X7726" s="3">
        <v>5</v>
      </c>
      <c r="Y7726" s="3">
        <v>-18.100000000000001</v>
      </c>
      <c r="Z7726" s="3">
        <v>28</v>
      </c>
      <c r="AA7726" s="3"/>
      <c r="AB7726" s="3">
        <v>12</v>
      </c>
      <c r="AC7726" s="149">
        <v>0.04</v>
      </c>
      <c r="AD7726" s="3">
        <v>11</v>
      </c>
    </row>
    <row r="7727" spans="1:30" hidden="1" x14ac:dyDescent="0.25">
      <c r="A7727" s="2">
        <v>2</v>
      </c>
      <c r="B7727" s="2">
        <v>2024</v>
      </c>
      <c r="C7727" s="4" t="str">
        <f>INDEX(Index!$B$1:$B$500,MATCH($F7727,Index!$A$1:$A$500,0)
)</f>
        <v>IND</v>
      </c>
      <c r="D7727" s="4">
        <v>0</v>
      </c>
      <c r="E7727" s="141">
        <f t="shared" si="121"/>
        <v>-0.13</v>
      </c>
      <c r="F7727" s="3" t="s">
        <v>35</v>
      </c>
      <c r="G7727" s="3">
        <v>22</v>
      </c>
      <c r="H7727" s="125">
        <v>-0.13</v>
      </c>
      <c r="I7727" s="3"/>
      <c r="J7727" s="143">
        <v>-0.06</v>
      </c>
      <c r="K7727" s="3" t="s">
        <v>102</v>
      </c>
      <c r="L7727" s="125">
        <v>0.09</v>
      </c>
      <c r="M7727" s="3">
        <v>10</v>
      </c>
      <c r="N7727" s="125">
        <v>23.5</v>
      </c>
      <c r="O7727" s="3">
        <v>30</v>
      </c>
      <c r="P7727" s="125">
        <v>1.9</v>
      </c>
      <c r="Q7727" s="3">
        <v>15</v>
      </c>
      <c r="R7727" s="3">
        <v>14.3</v>
      </c>
      <c r="S7727" s="3">
        <v>22.1</v>
      </c>
      <c r="T7727" s="3">
        <v>2.2999999999999998</v>
      </c>
      <c r="U7727" s="3">
        <v>0.9</v>
      </c>
      <c r="V7727" s="3">
        <v>19</v>
      </c>
      <c r="W7727" s="3">
        <v>-12.7</v>
      </c>
      <c r="X7727" s="3">
        <v>22</v>
      </c>
      <c r="Y7727" s="3">
        <v>27.4</v>
      </c>
      <c r="Z7727" s="3">
        <v>5</v>
      </c>
      <c r="AA7727" s="3"/>
      <c r="AB7727" s="3">
        <v>25</v>
      </c>
      <c r="AC7727" s="149">
        <v>0.04</v>
      </c>
      <c r="AD7727" s="3">
        <v>12</v>
      </c>
    </row>
    <row r="7728" spans="1:30" hidden="1" x14ac:dyDescent="0.25">
      <c r="A7728" s="2">
        <v>2</v>
      </c>
      <c r="B7728" s="2">
        <v>2024</v>
      </c>
      <c r="C7728" s="4" t="str">
        <f>INDEX(Index!$B$1:$B$500,MATCH($F7728,Index!$A$1:$A$500,0)
)</f>
        <v>JAX</v>
      </c>
      <c r="D7728" s="4">
        <v>0</v>
      </c>
      <c r="E7728" s="141">
        <f t="shared" si="121"/>
        <v>-0.02</v>
      </c>
      <c r="F7728" s="3" t="s">
        <v>12</v>
      </c>
      <c r="G7728" s="3">
        <v>19</v>
      </c>
      <c r="H7728" s="125">
        <v>-0.02</v>
      </c>
      <c r="I7728" s="3"/>
      <c r="J7728" s="143">
        <v>-0.02</v>
      </c>
      <c r="K7728" s="3" t="s">
        <v>102</v>
      </c>
      <c r="L7728" s="125">
        <v>0.08</v>
      </c>
      <c r="M7728" s="3">
        <v>11</v>
      </c>
      <c r="N7728" s="125">
        <v>3.3</v>
      </c>
      <c r="O7728" s="3">
        <v>18</v>
      </c>
      <c r="P7728" s="125">
        <v>-6.5</v>
      </c>
      <c r="Q7728" s="3">
        <v>30</v>
      </c>
      <c r="R7728" s="3">
        <v>8.8000000000000007</v>
      </c>
      <c r="S7728" s="3">
        <v>5.6</v>
      </c>
      <c r="T7728" s="3">
        <v>-5.0999999999999996</v>
      </c>
      <c r="U7728" s="3">
        <v>0.9</v>
      </c>
      <c r="V7728" s="3">
        <v>21</v>
      </c>
      <c r="W7728" s="3">
        <v>-1.7</v>
      </c>
      <c r="X7728" s="3">
        <v>19</v>
      </c>
      <c r="Y7728" s="3">
        <v>-32</v>
      </c>
      <c r="Z7728" s="3">
        <v>30</v>
      </c>
      <c r="AA7728" s="3"/>
      <c r="AB7728" s="3">
        <v>9</v>
      </c>
      <c r="AC7728" s="149">
        <v>0.01</v>
      </c>
      <c r="AD7728" s="3">
        <v>3</v>
      </c>
    </row>
    <row r="7729" spans="1:30" hidden="1" x14ac:dyDescent="0.25">
      <c r="A7729" s="2">
        <v>2</v>
      </c>
      <c r="B7729" s="2">
        <v>2024</v>
      </c>
      <c r="C7729" s="4" t="str">
        <f>INDEX(Index!$B$1:$B$500,MATCH($F7729,Index!$A$1:$A$500,0)
)</f>
        <v>KC</v>
      </c>
      <c r="D7729" s="4">
        <v>0</v>
      </c>
      <c r="E7729" s="141">
        <f t="shared" si="121"/>
        <v>-0.02</v>
      </c>
      <c r="F7729" s="3" t="s">
        <v>5</v>
      </c>
      <c r="G7729" s="3">
        <v>18</v>
      </c>
      <c r="H7729" s="125">
        <v>-0.02</v>
      </c>
      <c r="I7729" s="3"/>
      <c r="J7729" s="143">
        <v>-0.1</v>
      </c>
      <c r="K7729" s="145">
        <v>36557</v>
      </c>
      <c r="L7729" s="125">
        <v>0.08</v>
      </c>
      <c r="M7729" s="3">
        <v>12</v>
      </c>
      <c r="N7729" s="125">
        <v>9.6999999999999993</v>
      </c>
      <c r="O7729" s="3">
        <v>22</v>
      </c>
      <c r="P7729" s="125">
        <v>0.6</v>
      </c>
      <c r="Q7729" s="3">
        <v>17</v>
      </c>
      <c r="R7729" s="3">
        <v>5.9</v>
      </c>
      <c r="S7729" s="3">
        <v>17</v>
      </c>
      <c r="T7729" s="3">
        <v>1</v>
      </c>
      <c r="U7729" s="3">
        <v>1</v>
      </c>
      <c r="V7729" s="3">
        <v>15</v>
      </c>
      <c r="W7729" s="3">
        <v>-1.5</v>
      </c>
      <c r="X7729" s="3">
        <v>18</v>
      </c>
      <c r="Y7729" s="3">
        <v>8</v>
      </c>
      <c r="Z7729" s="3">
        <v>12</v>
      </c>
      <c r="AA7729" s="3"/>
      <c r="AB7729" s="3">
        <v>11</v>
      </c>
      <c r="AC7729" s="149">
        <v>0.06</v>
      </c>
      <c r="AD7729" s="3">
        <v>16</v>
      </c>
    </row>
    <row r="7730" spans="1:30" hidden="1" x14ac:dyDescent="0.25">
      <c r="A7730" s="2">
        <v>2</v>
      </c>
      <c r="B7730" s="2">
        <v>2024</v>
      </c>
      <c r="C7730" s="4" t="str">
        <f>INDEX(Index!$B$1:$B$500,MATCH($F7730,Index!$A$1:$A$500,0)
)</f>
        <v>LAC</v>
      </c>
      <c r="D7730" s="4">
        <v>0</v>
      </c>
      <c r="E7730" s="141">
        <f t="shared" si="121"/>
        <v>0.47</v>
      </c>
      <c r="F7730" s="3" t="s">
        <v>28</v>
      </c>
      <c r="G7730" s="3">
        <v>3</v>
      </c>
      <c r="H7730" s="125">
        <v>0.47</v>
      </c>
      <c r="I7730" s="3"/>
      <c r="J7730" s="143">
        <v>0.46</v>
      </c>
      <c r="K7730" s="145">
        <v>36557</v>
      </c>
      <c r="L7730" s="125">
        <v>0.06</v>
      </c>
      <c r="M7730" s="3">
        <v>17</v>
      </c>
      <c r="N7730" s="125">
        <v>-44.4</v>
      </c>
      <c r="O7730" s="3">
        <v>1</v>
      </c>
      <c r="P7730" s="125">
        <v>-3.4</v>
      </c>
      <c r="Q7730" s="3">
        <v>22</v>
      </c>
      <c r="R7730" s="3">
        <v>3.6</v>
      </c>
      <c r="S7730" s="3">
        <v>-44.1</v>
      </c>
      <c r="T7730" s="3">
        <v>-1.8</v>
      </c>
      <c r="U7730" s="3">
        <v>1.9</v>
      </c>
      <c r="V7730" s="3">
        <v>5</v>
      </c>
      <c r="W7730" s="3">
        <v>46.8</v>
      </c>
      <c r="X7730" s="3">
        <v>3</v>
      </c>
      <c r="Y7730" s="3">
        <v>-56.7</v>
      </c>
      <c r="Z7730" s="3">
        <v>32</v>
      </c>
      <c r="AA7730" s="3"/>
      <c r="AB7730" s="3">
        <v>21</v>
      </c>
      <c r="AC7730" s="149">
        <v>0.08</v>
      </c>
      <c r="AD7730" s="3">
        <v>19</v>
      </c>
    </row>
    <row r="7731" spans="1:30" hidden="1" x14ac:dyDescent="0.25">
      <c r="A7731" s="2">
        <v>2</v>
      </c>
      <c r="B7731" s="2">
        <v>2024</v>
      </c>
      <c r="C7731" s="4" t="str">
        <f>INDEX(Index!$B$1:$B$500,MATCH($F7731,Index!$A$1:$A$500,0)
)</f>
        <v>LAR</v>
      </c>
      <c r="D7731" s="4">
        <v>0</v>
      </c>
      <c r="E7731" s="141">
        <f t="shared" si="121"/>
        <v>-0.34</v>
      </c>
      <c r="F7731" s="3" t="s">
        <v>42</v>
      </c>
      <c r="G7731" s="3">
        <v>28</v>
      </c>
      <c r="H7731" s="125">
        <v>-0.34</v>
      </c>
      <c r="I7731" s="3"/>
      <c r="J7731" s="143">
        <v>-0.35</v>
      </c>
      <c r="K7731" s="3" t="s">
        <v>102</v>
      </c>
      <c r="L7731" s="125">
        <v>-0.13</v>
      </c>
      <c r="M7731" s="3">
        <v>26</v>
      </c>
      <c r="N7731" s="125">
        <v>22.2</v>
      </c>
      <c r="O7731" s="3">
        <v>29</v>
      </c>
      <c r="P7731" s="125">
        <v>0.6</v>
      </c>
      <c r="Q7731" s="3">
        <v>18</v>
      </c>
      <c r="R7731" s="3">
        <v>-13.5</v>
      </c>
      <c r="S7731" s="3">
        <v>23.1</v>
      </c>
      <c r="T7731" s="3">
        <v>1.4</v>
      </c>
      <c r="U7731" s="3">
        <v>0.5</v>
      </c>
      <c r="V7731" s="3">
        <v>25</v>
      </c>
      <c r="W7731" s="3">
        <v>-34.200000000000003</v>
      </c>
      <c r="X7731" s="3">
        <v>28</v>
      </c>
      <c r="Y7731" s="3">
        <v>19.899999999999999</v>
      </c>
      <c r="Z7731" s="3">
        <v>7</v>
      </c>
      <c r="AA7731" s="3"/>
      <c r="AB7731" s="3">
        <v>1</v>
      </c>
      <c r="AC7731" s="149">
        <v>0.13</v>
      </c>
      <c r="AD7731" s="3">
        <v>26</v>
      </c>
    </row>
    <row r="7732" spans="1:30" hidden="1" x14ac:dyDescent="0.25">
      <c r="A7732" s="2">
        <v>2</v>
      </c>
      <c r="B7732" s="2">
        <v>2024</v>
      </c>
      <c r="C7732" s="4" t="str">
        <f>INDEX(Index!$B$1:$B$500,MATCH($F7732,Index!$A$1:$A$500,0)
)</f>
        <v>LV</v>
      </c>
      <c r="D7732" s="4">
        <v>0</v>
      </c>
      <c r="E7732" s="141">
        <f t="shared" si="121"/>
        <v>-0.33</v>
      </c>
      <c r="F7732" s="3" t="s">
        <v>53</v>
      </c>
      <c r="G7732" s="3">
        <v>26</v>
      </c>
      <c r="H7732" s="125">
        <v>-0.33</v>
      </c>
      <c r="I7732" s="3"/>
      <c r="J7732" s="143">
        <v>-0.33</v>
      </c>
      <c r="K7732" s="144">
        <v>45292</v>
      </c>
      <c r="L7732" s="125">
        <v>-0.2</v>
      </c>
      <c r="M7732" s="3">
        <v>28</v>
      </c>
      <c r="N7732" s="125">
        <v>15.8</v>
      </c>
      <c r="O7732" s="3">
        <v>25</v>
      </c>
      <c r="P7732" s="125">
        <v>2.7</v>
      </c>
      <c r="Q7732" s="3">
        <v>12</v>
      </c>
      <c r="R7732" s="3">
        <v>-21.2</v>
      </c>
      <c r="S7732" s="3">
        <v>15.8</v>
      </c>
      <c r="T7732" s="3">
        <v>3.8</v>
      </c>
      <c r="U7732" s="3">
        <v>0</v>
      </c>
      <c r="V7732" s="3">
        <v>30</v>
      </c>
      <c r="W7732" s="3">
        <v>-32.799999999999997</v>
      </c>
      <c r="X7732" s="3">
        <v>26</v>
      </c>
      <c r="Y7732" s="3">
        <v>30.5</v>
      </c>
      <c r="Z7732" s="3">
        <v>3</v>
      </c>
      <c r="AA7732" s="3"/>
      <c r="AB7732" s="3">
        <v>27</v>
      </c>
      <c r="AC7732" s="149">
        <v>0</v>
      </c>
      <c r="AD7732" s="3">
        <v>1</v>
      </c>
    </row>
    <row r="7733" spans="1:30" hidden="1" x14ac:dyDescent="0.25">
      <c r="A7733" s="2">
        <v>2</v>
      </c>
      <c r="B7733" s="2">
        <v>2024</v>
      </c>
      <c r="C7733" s="4" t="str">
        <f>INDEX(Index!$B$1:$B$500,MATCH($F7733,Index!$A$1:$A$500,0)
)</f>
        <v>MIA</v>
      </c>
      <c r="D7733" s="4">
        <v>0</v>
      </c>
      <c r="E7733" s="141">
        <f t="shared" si="121"/>
        <v>-0.31</v>
      </c>
      <c r="F7733" s="3" t="s">
        <v>4</v>
      </c>
      <c r="G7733" s="3">
        <v>25</v>
      </c>
      <c r="H7733" s="125">
        <v>-0.31</v>
      </c>
      <c r="I7733" s="3"/>
      <c r="J7733" s="143">
        <v>-0.27</v>
      </c>
      <c r="K7733" s="144">
        <v>45292</v>
      </c>
      <c r="L7733" s="125">
        <v>-0.15</v>
      </c>
      <c r="M7733" s="3">
        <v>27</v>
      </c>
      <c r="N7733" s="125">
        <v>21.2</v>
      </c>
      <c r="O7733" s="3">
        <v>28</v>
      </c>
      <c r="P7733" s="125">
        <v>5.0999999999999996</v>
      </c>
      <c r="Q7733" s="3">
        <v>6</v>
      </c>
      <c r="R7733" s="3">
        <v>-14</v>
      </c>
      <c r="S7733" s="3">
        <v>19.2</v>
      </c>
      <c r="T7733" s="3">
        <v>6.3</v>
      </c>
      <c r="U7733" s="3">
        <v>1</v>
      </c>
      <c r="V7733" s="3">
        <v>16</v>
      </c>
      <c r="W7733" s="3">
        <v>-30.7</v>
      </c>
      <c r="X7733" s="3">
        <v>25</v>
      </c>
      <c r="Y7733" s="3">
        <v>15.3</v>
      </c>
      <c r="Z7733" s="3">
        <v>9</v>
      </c>
      <c r="AA7733" s="3"/>
      <c r="AB7733" s="3">
        <v>15</v>
      </c>
      <c r="AC7733" s="149">
        <v>0.14000000000000001</v>
      </c>
      <c r="AD7733" s="3">
        <v>27</v>
      </c>
    </row>
    <row r="7734" spans="1:30" hidden="1" x14ac:dyDescent="0.25">
      <c r="A7734" s="2">
        <v>2</v>
      </c>
      <c r="B7734" s="2">
        <v>2024</v>
      </c>
      <c r="C7734" s="4" t="str">
        <f>INDEX(Index!$B$1:$B$500,MATCH($F7734,Index!$A$1:$A$500,0)
)</f>
        <v>MIN</v>
      </c>
      <c r="D7734" s="4">
        <v>0</v>
      </c>
      <c r="E7734" s="141">
        <f t="shared" si="121"/>
        <v>0.46</v>
      </c>
      <c r="F7734" s="3" t="s">
        <v>46</v>
      </c>
      <c r="G7734" s="3">
        <v>4</v>
      </c>
      <c r="H7734" s="125">
        <v>0.46</v>
      </c>
      <c r="I7734" s="3"/>
      <c r="J7734" s="143">
        <v>0.35</v>
      </c>
      <c r="K7734" s="145">
        <v>36557</v>
      </c>
      <c r="L7734" s="125">
        <v>7.0000000000000007E-2</v>
      </c>
      <c r="M7734" s="3">
        <v>13</v>
      </c>
      <c r="N7734" s="125">
        <v>-35.6</v>
      </c>
      <c r="O7734" s="3">
        <v>2</v>
      </c>
      <c r="P7734" s="125">
        <v>4.0999999999999996</v>
      </c>
      <c r="Q7734" s="3">
        <v>8</v>
      </c>
      <c r="R7734" s="3">
        <v>7.2</v>
      </c>
      <c r="S7734" s="3">
        <v>-23.4</v>
      </c>
      <c r="T7734" s="3">
        <v>4.5999999999999996</v>
      </c>
      <c r="U7734" s="3">
        <v>1.9</v>
      </c>
      <c r="V7734" s="3">
        <v>3</v>
      </c>
      <c r="W7734" s="3">
        <v>46.3</v>
      </c>
      <c r="X7734" s="3">
        <v>4</v>
      </c>
      <c r="Y7734" s="3">
        <v>-14.2</v>
      </c>
      <c r="Z7734" s="3">
        <v>24</v>
      </c>
      <c r="AA7734" s="3"/>
      <c r="AB7734" s="3">
        <v>8</v>
      </c>
      <c r="AC7734" s="149">
        <v>0.12</v>
      </c>
      <c r="AD7734" s="3">
        <v>24</v>
      </c>
    </row>
    <row r="7735" spans="1:30" hidden="1" x14ac:dyDescent="0.25">
      <c r="A7735" s="2">
        <v>2</v>
      </c>
      <c r="B7735" s="2">
        <v>2024</v>
      </c>
      <c r="C7735" s="4" t="str">
        <f>INDEX(Index!$B$1:$B$500,MATCH($F7735,Index!$A$1:$A$500,0)
)</f>
        <v>NE</v>
      </c>
      <c r="D7735" s="4">
        <v>0</v>
      </c>
      <c r="E7735" s="141">
        <f t="shared" si="121"/>
        <v>0</v>
      </c>
      <c r="F7735" s="3" t="s">
        <v>17</v>
      </c>
      <c r="G7735" s="3">
        <v>17</v>
      </c>
      <c r="H7735" s="125">
        <v>0</v>
      </c>
      <c r="I7735" s="3"/>
      <c r="J7735" s="143">
        <v>0.02</v>
      </c>
      <c r="K7735" s="144">
        <v>45292</v>
      </c>
      <c r="L7735" s="125">
        <v>0.06</v>
      </c>
      <c r="M7735" s="3">
        <v>15</v>
      </c>
      <c r="N7735" s="125">
        <v>8.1999999999999993</v>
      </c>
      <c r="O7735" s="3">
        <v>21</v>
      </c>
      <c r="P7735" s="125">
        <v>2</v>
      </c>
      <c r="Q7735" s="3">
        <v>14</v>
      </c>
      <c r="R7735" s="3">
        <v>10.9</v>
      </c>
      <c r="S7735" s="3">
        <v>11.5</v>
      </c>
      <c r="T7735" s="3">
        <v>2.8</v>
      </c>
      <c r="U7735" s="3">
        <v>1.1000000000000001</v>
      </c>
      <c r="V7735" s="3">
        <v>13</v>
      </c>
      <c r="W7735" s="3">
        <v>-0.2</v>
      </c>
      <c r="X7735" s="3">
        <v>17</v>
      </c>
      <c r="Y7735" s="3">
        <v>25.9</v>
      </c>
      <c r="Z7735" s="3">
        <v>6</v>
      </c>
      <c r="AA7735" s="3"/>
      <c r="AB7735" s="3">
        <v>18</v>
      </c>
      <c r="AC7735" s="149">
        <v>0.09</v>
      </c>
      <c r="AD7735" s="3">
        <v>22</v>
      </c>
    </row>
    <row r="7736" spans="1:30" hidden="1" x14ac:dyDescent="0.25">
      <c r="A7736" s="2">
        <v>2</v>
      </c>
      <c r="B7736" s="2">
        <v>2024</v>
      </c>
      <c r="C7736" s="4" t="str">
        <f>INDEX(Index!$B$1:$B$500,MATCH($F7736,Index!$A$1:$A$500,0)
)</f>
        <v>NO</v>
      </c>
      <c r="D7736" s="4">
        <v>0</v>
      </c>
      <c r="E7736" s="141">
        <f t="shared" si="121"/>
        <v>0.91</v>
      </c>
      <c r="F7736" s="3" t="s">
        <v>27</v>
      </c>
      <c r="G7736" s="3">
        <v>1</v>
      </c>
      <c r="H7736" s="125">
        <v>0.91</v>
      </c>
      <c r="I7736" s="3"/>
      <c r="J7736" s="143">
        <v>0.95</v>
      </c>
      <c r="K7736" s="145">
        <v>36557</v>
      </c>
      <c r="L7736" s="125">
        <v>0.48</v>
      </c>
      <c r="M7736" s="3">
        <v>1</v>
      </c>
      <c r="N7736" s="125">
        <v>-35.299999999999997</v>
      </c>
      <c r="O7736" s="3">
        <v>3</v>
      </c>
      <c r="P7736" s="125">
        <v>8.1999999999999993</v>
      </c>
      <c r="Q7736" s="3">
        <v>4</v>
      </c>
      <c r="R7736" s="3">
        <v>50.8</v>
      </c>
      <c r="S7736" s="3">
        <v>-34.799999999999997</v>
      </c>
      <c r="T7736" s="3">
        <v>9.4</v>
      </c>
      <c r="U7736" s="3">
        <v>2</v>
      </c>
      <c r="V7736" s="3">
        <v>1</v>
      </c>
      <c r="W7736" s="3">
        <v>91.2</v>
      </c>
      <c r="X7736" s="3">
        <v>1</v>
      </c>
      <c r="Y7736" s="3">
        <v>-35.9</v>
      </c>
      <c r="Z7736" s="3">
        <v>31</v>
      </c>
      <c r="AA7736" s="3"/>
      <c r="AB7736" s="3">
        <v>31</v>
      </c>
      <c r="AC7736" s="149">
        <v>0.01</v>
      </c>
      <c r="AD7736" s="3">
        <v>4</v>
      </c>
    </row>
    <row r="7737" spans="1:30" hidden="1" x14ac:dyDescent="0.25">
      <c r="A7737" s="2">
        <v>2</v>
      </c>
      <c r="B7737" s="2">
        <v>2024</v>
      </c>
      <c r="C7737" s="4" t="str">
        <f>INDEX(Index!$B$1:$B$500,MATCH($F7737,Index!$A$1:$A$500,0)
)</f>
        <v>NYG</v>
      </c>
      <c r="D7737" s="4">
        <v>0</v>
      </c>
      <c r="E7737" s="141">
        <f t="shared" si="121"/>
        <v>-0.35</v>
      </c>
      <c r="F7737" s="3" t="s">
        <v>15</v>
      </c>
      <c r="G7737" s="3">
        <v>29</v>
      </c>
      <c r="H7737" s="125">
        <v>-0.35</v>
      </c>
      <c r="I7737" s="3"/>
      <c r="J7737" s="143">
        <v>-0.34</v>
      </c>
      <c r="K7737" s="3" t="s">
        <v>102</v>
      </c>
      <c r="L7737" s="125">
        <v>-0.12</v>
      </c>
      <c r="M7737" s="3">
        <v>25</v>
      </c>
      <c r="N7737" s="125">
        <v>17.600000000000001</v>
      </c>
      <c r="O7737" s="3">
        <v>26</v>
      </c>
      <c r="P7737" s="125">
        <v>-5.0999999999999996</v>
      </c>
      <c r="Q7737" s="3">
        <v>27</v>
      </c>
      <c r="R7737" s="3">
        <v>-13.5</v>
      </c>
      <c r="S7737" s="3">
        <v>16.100000000000001</v>
      </c>
      <c r="T7737" s="3">
        <v>-4.7</v>
      </c>
      <c r="U7737" s="3">
        <v>0.4</v>
      </c>
      <c r="V7737" s="3">
        <v>26</v>
      </c>
      <c r="W7737" s="3">
        <v>-35.1</v>
      </c>
      <c r="X7737" s="3">
        <v>29</v>
      </c>
      <c r="Y7737" s="3">
        <v>2.2000000000000002</v>
      </c>
      <c r="Z7737" s="3">
        <v>15</v>
      </c>
      <c r="AA7737" s="3"/>
      <c r="AB7737" s="3">
        <v>13</v>
      </c>
      <c r="AC7737" s="149">
        <v>0.24</v>
      </c>
      <c r="AD7737" s="3">
        <v>29</v>
      </c>
    </row>
    <row r="7738" spans="1:30" hidden="1" x14ac:dyDescent="0.25">
      <c r="A7738" s="2">
        <v>2</v>
      </c>
      <c r="B7738" s="2">
        <v>2024</v>
      </c>
      <c r="C7738" s="4" t="str">
        <f>INDEX(Index!$B$1:$B$500,MATCH($F7738,Index!$A$1:$A$500,0)
)</f>
        <v>NYJ</v>
      </c>
      <c r="D7738" s="4">
        <v>0</v>
      </c>
      <c r="E7738" s="141">
        <f t="shared" si="121"/>
        <v>-0.1</v>
      </c>
      <c r="F7738" s="3" t="s">
        <v>9</v>
      </c>
      <c r="G7738" s="3">
        <v>20</v>
      </c>
      <c r="H7738" s="125">
        <v>-0.1</v>
      </c>
      <c r="I7738" s="3"/>
      <c r="J7738" s="143">
        <v>-0.08</v>
      </c>
      <c r="K7738" s="144">
        <v>45292</v>
      </c>
      <c r="L7738" s="125">
        <v>0.01</v>
      </c>
      <c r="M7738" s="3">
        <v>19</v>
      </c>
      <c r="N7738" s="125">
        <v>13.7</v>
      </c>
      <c r="O7738" s="3">
        <v>23</v>
      </c>
      <c r="P7738" s="125">
        <v>2.8</v>
      </c>
      <c r="Q7738" s="3">
        <v>11</v>
      </c>
      <c r="R7738" s="3">
        <v>-0.6</v>
      </c>
      <c r="S7738" s="3">
        <v>11.4</v>
      </c>
      <c r="T7738" s="3">
        <v>3.9</v>
      </c>
      <c r="U7738" s="3">
        <v>0.9</v>
      </c>
      <c r="V7738" s="3">
        <v>18</v>
      </c>
      <c r="W7738" s="3">
        <v>-10.4</v>
      </c>
      <c r="X7738" s="3">
        <v>20</v>
      </c>
      <c r="Y7738" s="3">
        <v>-7</v>
      </c>
      <c r="Z7738" s="3">
        <v>19</v>
      </c>
      <c r="AA7738" s="3"/>
      <c r="AB7738" s="3">
        <v>6</v>
      </c>
      <c r="AC7738" s="149">
        <v>0.09</v>
      </c>
      <c r="AD7738" s="3">
        <v>21</v>
      </c>
    </row>
    <row r="7739" spans="1:30" hidden="1" x14ac:dyDescent="0.25">
      <c r="A7739" s="2">
        <v>2</v>
      </c>
      <c r="B7739" s="2">
        <v>2024</v>
      </c>
      <c r="C7739" s="4" t="str">
        <f>INDEX(Index!$B$1:$B$500,MATCH($F7739,Index!$A$1:$A$500,0)
)</f>
        <v>PHI</v>
      </c>
      <c r="D7739" s="4">
        <v>0</v>
      </c>
      <c r="E7739" s="141">
        <f t="shared" si="121"/>
        <v>-0.11</v>
      </c>
      <c r="F7739" s="3" t="s">
        <v>7</v>
      </c>
      <c r="G7739" s="3">
        <v>21</v>
      </c>
      <c r="H7739" s="125">
        <v>-0.11</v>
      </c>
      <c r="I7739" s="3"/>
      <c r="J7739" s="143">
        <v>-0.15</v>
      </c>
      <c r="K7739" s="144">
        <v>45292</v>
      </c>
      <c r="L7739" s="125">
        <v>0.14000000000000001</v>
      </c>
      <c r="M7739" s="3">
        <v>7</v>
      </c>
      <c r="N7739" s="125">
        <v>28.2</v>
      </c>
      <c r="O7739" s="3">
        <v>31</v>
      </c>
      <c r="P7739" s="125">
        <v>3.1</v>
      </c>
      <c r="Q7739" s="3">
        <v>9</v>
      </c>
      <c r="R7739" s="3">
        <v>12.5</v>
      </c>
      <c r="S7739" s="3">
        <v>30.7</v>
      </c>
      <c r="T7739" s="3">
        <v>3.4</v>
      </c>
      <c r="U7739" s="3">
        <v>0.5</v>
      </c>
      <c r="V7739" s="3">
        <v>24</v>
      </c>
      <c r="W7739" s="3">
        <v>-11</v>
      </c>
      <c r="X7739" s="3">
        <v>21</v>
      </c>
      <c r="Y7739" s="3">
        <v>11.1</v>
      </c>
      <c r="Z7739" s="3">
        <v>10</v>
      </c>
      <c r="AA7739" s="3"/>
      <c r="AB7739" s="3">
        <v>30</v>
      </c>
      <c r="AC7739" s="149">
        <v>0</v>
      </c>
      <c r="AD7739" s="3">
        <v>2</v>
      </c>
    </row>
    <row r="7740" spans="1:30" hidden="1" x14ac:dyDescent="0.25">
      <c r="A7740" s="2">
        <v>2</v>
      </c>
      <c r="B7740" s="2">
        <v>2024</v>
      </c>
      <c r="C7740" s="4" t="str">
        <f>INDEX(Index!$B$1:$B$500,MATCH($F7740,Index!$A$1:$A$500,0)
)</f>
        <v>PIT</v>
      </c>
      <c r="D7740" s="4">
        <v>0</v>
      </c>
      <c r="E7740" s="141">
        <f t="shared" si="121"/>
        <v>0.18</v>
      </c>
      <c r="F7740" s="3" t="s">
        <v>32</v>
      </c>
      <c r="G7740" s="3">
        <v>8</v>
      </c>
      <c r="H7740" s="125">
        <v>0.18</v>
      </c>
      <c r="I7740" s="3"/>
      <c r="J7740" s="143">
        <v>0.14000000000000001</v>
      </c>
      <c r="K7740" s="145">
        <v>36557</v>
      </c>
      <c r="L7740" s="125">
        <v>-7.0000000000000007E-2</v>
      </c>
      <c r="M7740" s="3">
        <v>22</v>
      </c>
      <c r="N7740" s="125">
        <v>-23.1</v>
      </c>
      <c r="O7740" s="3">
        <v>6</v>
      </c>
      <c r="P7740" s="125">
        <v>1.1000000000000001</v>
      </c>
      <c r="Q7740" s="3">
        <v>16</v>
      </c>
      <c r="R7740" s="3">
        <v>-4.2</v>
      </c>
      <c r="S7740" s="3">
        <v>-12.9</v>
      </c>
      <c r="T7740" s="3">
        <v>4.9000000000000004</v>
      </c>
      <c r="U7740" s="3">
        <v>1.4</v>
      </c>
      <c r="V7740" s="3">
        <v>7</v>
      </c>
      <c r="W7740" s="3">
        <v>17.600000000000001</v>
      </c>
      <c r="X7740" s="3">
        <v>8</v>
      </c>
      <c r="Y7740" s="3">
        <v>-17</v>
      </c>
      <c r="Z7740" s="3">
        <v>26</v>
      </c>
      <c r="AA7740" s="3"/>
      <c r="AB7740" s="3">
        <v>28</v>
      </c>
      <c r="AC7740" s="149">
        <v>0.08</v>
      </c>
      <c r="AD7740" s="3">
        <v>17</v>
      </c>
    </row>
    <row r="7741" spans="1:30" hidden="1" x14ac:dyDescent="0.25">
      <c r="A7741" s="2">
        <v>2</v>
      </c>
      <c r="B7741" s="2">
        <v>2024</v>
      </c>
      <c r="C7741" s="4" t="str">
        <f>INDEX(Index!$B$1:$B$500,MATCH($F7741,Index!$A$1:$A$500,0)
)</f>
        <v>SEA</v>
      </c>
      <c r="D7741" s="4">
        <v>0</v>
      </c>
      <c r="E7741" s="141">
        <f t="shared" si="121"/>
        <v>0.5</v>
      </c>
      <c r="F7741" s="3" t="s">
        <v>30</v>
      </c>
      <c r="G7741" s="3">
        <v>2</v>
      </c>
      <c r="H7741" s="125">
        <v>0.5</v>
      </c>
      <c r="I7741" s="3"/>
      <c r="J7741" s="143">
        <v>0.43</v>
      </c>
      <c r="K7741" s="145">
        <v>36557</v>
      </c>
      <c r="L7741" s="125">
        <v>0.23</v>
      </c>
      <c r="M7741" s="3">
        <v>6</v>
      </c>
      <c r="N7741" s="125">
        <v>-27.3</v>
      </c>
      <c r="O7741" s="3">
        <v>5</v>
      </c>
      <c r="P7741" s="125">
        <v>0</v>
      </c>
      <c r="Q7741" s="3">
        <v>19</v>
      </c>
      <c r="R7741" s="3">
        <v>22.6</v>
      </c>
      <c r="S7741" s="3">
        <v>-19.2</v>
      </c>
      <c r="T7741" s="3">
        <v>0.8</v>
      </c>
      <c r="U7741" s="3">
        <v>1.9</v>
      </c>
      <c r="V7741" s="3">
        <v>4</v>
      </c>
      <c r="W7741" s="3">
        <v>49.9</v>
      </c>
      <c r="X7741" s="3">
        <v>2</v>
      </c>
      <c r="Y7741" s="3">
        <v>-21.7</v>
      </c>
      <c r="Z7741" s="3">
        <v>29</v>
      </c>
      <c r="AA7741" s="3"/>
      <c r="AB7741" s="3">
        <v>16</v>
      </c>
      <c r="AC7741" s="149">
        <v>0.08</v>
      </c>
      <c r="AD7741" s="3">
        <v>20</v>
      </c>
    </row>
    <row r="7742" spans="1:30" hidden="1" x14ac:dyDescent="0.25">
      <c r="A7742" s="2">
        <v>2</v>
      </c>
      <c r="B7742" s="2">
        <v>2024</v>
      </c>
      <c r="C7742" s="4" t="str">
        <f>INDEX(Index!$B$1:$B$500,MATCH($F7742,Index!$A$1:$A$500,0)
)</f>
        <v>SF</v>
      </c>
      <c r="D7742" s="4">
        <v>0</v>
      </c>
      <c r="E7742" s="141">
        <f t="shared" si="121"/>
        <v>7.0000000000000007E-2</v>
      </c>
      <c r="F7742" s="3" t="s">
        <v>1</v>
      </c>
      <c r="G7742" s="3">
        <v>15</v>
      </c>
      <c r="H7742" s="125">
        <v>7.0000000000000007E-2</v>
      </c>
      <c r="I7742" s="3"/>
      <c r="J7742" s="143">
        <v>0.08</v>
      </c>
      <c r="K7742" s="144">
        <v>45292</v>
      </c>
      <c r="L7742" s="125">
        <v>0.1</v>
      </c>
      <c r="M7742" s="3">
        <v>9</v>
      </c>
      <c r="N7742" s="125">
        <v>-1.5</v>
      </c>
      <c r="O7742" s="3">
        <v>14</v>
      </c>
      <c r="P7742" s="125">
        <v>-4.7</v>
      </c>
      <c r="Q7742" s="3">
        <v>26</v>
      </c>
      <c r="R7742" s="3">
        <v>9.8000000000000007</v>
      </c>
      <c r="S7742" s="3">
        <v>-1.7</v>
      </c>
      <c r="T7742" s="3">
        <v>-3.4</v>
      </c>
      <c r="U7742" s="3">
        <v>0.7</v>
      </c>
      <c r="V7742" s="3">
        <v>23</v>
      </c>
      <c r="W7742" s="3">
        <v>6.7</v>
      </c>
      <c r="X7742" s="3">
        <v>15</v>
      </c>
      <c r="Y7742" s="3">
        <v>18</v>
      </c>
      <c r="Z7742" s="3">
        <v>8</v>
      </c>
      <c r="AA7742" s="3"/>
      <c r="AB7742" s="3">
        <v>5</v>
      </c>
      <c r="AC7742" s="149">
        <v>0.31</v>
      </c>
      <c r="AD7742" s="3">
        <v>30</v>
      </c>
    </row>
    <row r="7743" spans="1:30" hidden="1" x14ac:dyDescent="0.25">
      <c r="A7743" s="2">
        <v>2</v>
      </c>
      <c r="B7743" s="2">
        <v>2024</v>
      </c>
      <c r="C7743" s="4" t="str">
        <f>INDEX(Index!$B$1:$B$500,MATCH($F7743,Index!$A$1:$A$500,0)
)</f>
        <v>TB</v>
      </c>
      <c r="D7743" s="4">
        <v>0</v>
      </c>
      <c r="E7743" s="141">
        <f t="shared" si="121"/>
        <v>0.11</v>
      </c>
      <c r="F7743" s="3" t="s">
        <v>38</v>
      </c>
      <c r="G7743" s="3">
        <v>12</v>
      </c>
      <c r="H7743" s="125">
        <v>0.11</v>
      </c>
      <c r="I7743" s="3"/>
      <c r="J7743" s="143">
        <v>0.14000000000000001</v>
      </c>
      <c r="K7743" s="145">
        <v>36557</v>
      </c>
      <c r="L7743" s="125">
        <v>7.0000000000000007E-2</v>
      </c>
      <c r="M7743" s="3">
        <v>14</v>
      </c>
      <c r="N7743" s="125">
        <v>-2</v>
      </c>
      <c r="O7743" s="3">
        <v>13</v>
      </c>
      <c r="P7743" s="125">
        <v>2.9</v>
      </c>
      <c r="Q7743" s="3">
        <v>10</v>
      </c>
      <c r="R7743" s="3">
        <v>11.7</v>
      </c>
      <c r="S7743" s="3">
        <v>1.6</v>
      </c>
      <c r="T7743" s="3">
        <v>4.0999999999999996</v>
      </c>
      <c r="U7743" s="3">
        <v>1</v>
      </c>
      <c r="V7743" s="3">
        <v>14</v>
      </c>
      <c r="W7743" s="3">
        <v>11.4</v>
      </c>
      <c r="X7743" s="3">
        <v>12</v>
      </c>
      <c r="Y7743" s="3">
        <v>-14.1</v>
      </c>
      <c r="Z7743" s="3">
        <v>23</v>
      </c>
      <c r="AA7743" s="3"/>
      <c r="AB7743" s="3">
        <v>22</v>
      </c>
      <c r="AC7743" s="149">
        <v>0.13</v>
      </c>
      <c r="AD7743" s="3">
        <v>25</v>
      </c>
    </row>
    <row r="7744" spans="1:30" hidden="1" x14ac:dyDescent="0.25">
      <c r="A7744" s="2">
        <v>2</v>
      </c>
      <c r="B7744" s="2">
        <v>2024</v>
      </c>
      <c r="C7744" s="4" t="str">
        <f>INDEX(Index!$B$1:$B$500,MATCH($F7744,Index!$A$1:$A$500,0)
)</f>
        <v>TEN</v>
      </c>
      <c r="D7744" s="4">
        <v>0</v>
      </c>
      <c r="E7744" s="141">
        <f t="shared" si="121"/>
        <v>-0.21</v>
      </c>
      <c r="F7744" s="3" t="s">
        <v>45</v>
      </c>
      <c r="G7744" s="3">
        <v>23</v>
      </c>
      <c r="H7744" s="125">
        <v>-0.21</v>
      </c>
      <c r="I7744" s="3"/>
      <c r="J7744" s="143">
        <v>-0.27</v>
      </c>
      <c r="K7744" s="3" t="s">
        <v>102</v>
      </c>
      <c r="L7744" s="125">
        <v>-0.1</v>
      </c>
      <c r="M7744" s="3">
        <v>23</v>
      </c>
      <c r="N7744" s="125">
        <v>-9.6</v>
      </c>
      <c r="O7744" s="3">
        <v>9</v>
      </c>
      <c r="P7744" s="125">
        <v>-20.5</v>
      </c>
      <c r="Q7744" s="3">
        <v>32</v>
      </c>
      <c r="R7744" s="3">
        <v>-14</v>
      </c>
      <c r="S7744" s="3">
        <v>-6.4</v>
      </c>
      <c r="T7744" s="3">
        <v>-19.5</v>
      </c>
      <c r="U7744" s="3">
        <v>0.3</v>
      </c>
      <c r="V7744" s="3">
        <v>28</v>
      </c>
      <c r="W7744" s="3">
        <v>-20.6</v>
      </c>
      <c r="X7744" s="3">
        <v>23</v>
      </c>
      <c r="Y7744" s="3">
        <v>-16.899999999999999</v>
      </c>
      <c r="Z7744" s="3">
        <v>25</v>
      </c>
      <c r="AA7744" s="3"/>
      <c r="AB7744" s="3">
        <v>4</v>
      </c>
      <c r="AC7744" s="149">
        <v>0.01</v>
      </c>
      <c r="AD7744" s="3">
        <v>6</v>
      </c>
    </row>
    <row r="7745" spans="1:30" hidden="1" x14ac:dyDescent="0.25">
      <c r="A7745" s="2">
        <v>2</v>
      </c>
      <c r="B7745" s="2">
        <v>2024</v>
      </c>
      <c r="C7745" s="4" t="str">
        <f>INDEX(Index!$B$1:$B$500,MATCH($F7745,Index!$A$1:$A$500,0)
)</f>
        <v>WAS</v>
      </c>
      <c r="D7745" s="4">
        <v>0</v>
      </c>
      <c r="E7745" s="141">
        <f t="shared" si="121"/>
        <v>-0.42</v>
      </c>
      <c r="F7745" s="3" t="s">
        <v>26</v>
      </c>
      <c r="G7745" s="3">
        <v>30</v>
      </c>
      <c r="H7745" s="125">
        <v>-0.42</v>
      </c>
      <c r="I7745" s="3"/>
      <c r="J7745" s="143">
        <v>-0.33</v>
      </c>
      <c r="K7745" s="144">
        <v>45292</v>
      </c>
      <c r="L7745" s="125">
        <v>0</v>
      </c>
      <c r="M7745" s="3">
        <v>20</v>
      </c>
      <c r="N7745" s="125">
        <v>35.799999999999997</v>
      </c>
      <c r="O7745" s="3">
        <v>32</v>
      </c>
      <c r="P7745" s="125">
        <v>-6.3</v>
      </c>
      <c r="Q7745" s="3">
        <v>29</v>
      </c>
      <c r="R7745" s="3">
        <v>5.6</v>
      </c>
      <c r="S7745" s="3">
        <v>34</v>
      </c>
      <c r="T7745" s="3">
        <v>-5</v>
      </c>
      <c r="U7745" s="3">
        <v>0.3</v>
      </c>
      <c r="V7745" s="3">
        <v>29</v>
      </c>
      <c r="W7745" s="3">
        <v>-41.9</v>
      </c>
      <c r="X7745" s="3">
        <v>30</v>
      </c>
      <c r="Y7745" s="3">
        <v>-11.8</v>
      </c>
      <c r="Z7745" s="3">
        <v>21</v>
      </c>
      <c r="AA7745" s="3"/>
      <c r="AB7745" s="3">
        <v>26</v>
      </c>
      <c r="AC7745" s="149">
        <v>0.06</v>
      </c>
      <c r="AD7745" s="3">
        <v>15</v>
      </c>
    </row>
    <row r="7746" spans="1:30" hidden="1" x14ac:dyDescent="0.25">
      <c r="A7746" s="2">
        <v>3</v>
      </c>
      <c r="B7746" s="2">
        <v>2024</v>
      </c>
      <c r="C7746" s="4" t="str">
        <f>INDEX(Index!$B$1:$B$500,MATCH($F7746,Index!$A$1:$A$500,0)
)</f>
        <v>BUF</v>
      </c>
      <c r="D7746" s="4">
        <v>1</v>
      </c>
      <c r="E7746" s="141">
        <f t="shared" ref="E7746:E7809" si="122">IF(D7746=1,H7746/100,H7746)</f>
        <v>0.55700000000000005</v>
      </c>
      <c r="F7746" s="3" t="s">
        <v>0</v>
      </c>
      <c r="G7746" s="3">
        <v>1</v>
      </c>
      <c r="H7746" s="125">
        <v>55.7</v>
      </c>
      <c r="I7746" s="3">
        <v>6</v>
      </c>
      <c r="J7746" s="143">
        <v>57.7</v>
      </c>
      <c r="K7746" s="144">
        <v>36586</v>
      </c>
      <c r="L7746" s="125">
        <v>38.9</v>
      </c>
      <c r="M7746" s="3">
        <v>1</v>
      </c>
      <c r="N7746" s="125">
        <v>-20.7</v>
      </c>
      <c r="O7746" s="3">
        <v>6</v>
      </c>
      <c r="P7746" s="125">
        <v>-3.8</v>
      </c>
      <c r="Q7746" s="3">
        <v>26</v>
      </c>
      <c r="R7746" s="3">
        <v>38.4</v>
      </c>
      <c r="S7746" s="3">
        <v>-22.4</v>
      </c>
      <c r="T7746" s="3">
        <v>-3.1</v>
      </c>
      <c r="U7746" s="3">
        <v>3</v>
      </c>
      <c r="V7746" s="3">
        <v>1</v>
      </c>
      <c r="W7746" s="3">
        <v>55.7</v>
      </c>
      <c r="X7746" s="3">
        <v>1</v>
      </c>
      <c r="Y7746" s="3">
        <v>-22.9</v>
      </c>
      <c r="Z7746" s="3">
        <v>31</v>
      </c>
      <c r="AA7746" s="3">
        <v>0.6</v>
      </c>
      <c r="AB7746" s="3">
        <v>15</v>
      </c>
      <c r="AC7746" s="3">
        <f>AA7746/100</f>
        <v>6.0000000000000001E-3</v>
      </c>
      <c r="AD7746" s="3">
        <v>20</v>
      </c>
    </row>
    <row r="7747" spans="1:30" hidden="1" x14ac:dyDescent="0.25">
      <c r="A7747" s="2">
        <v>3</v>
      </c>
      <c r="B7747" s="2">
        <v>2024</v>
      </c>
      <c r="C7747" s="4" t="str">
        <f>INDEX(Index!$B$1:$B$500,MATCH($F7747,Index!$A$1:$A$500,0)
)</f>
        <v>NO</v>
      </c>
      <c r="D7747" s="4">
        <v>1</v>
      </c>
      <c r="E7747" s="141">
        <f t="shared" si="122"/>
        <v>0.52700000000000002</v>
      </c>
      <c r="F7747" s="3" t="s">
        <v>27</v>
      </c>
      <c r="G7747" s="3">
        <v>2</v>
      </c>
      <c r="H7747" s="125">
        <v>52.7</v>
      </c>
      <c r="I7747" s="3">
        <v>1</v>
      </c>
      <c r="J7747" s="143">
        <v>56.8</v>
      </c>
      <c r="K7747" s="144">
        <v>45323</v>
      </c>
      <c r="L7747" s="125">
        <v>24.3</v>
      </c>
      <c r="M7747" s="3">
        <v>4</v>
      </c>
      <c r="N7747" s="125">
        <v>-21.5</v>
      </c>
      <c r="O7747" s="3">
        <v>5</v>
      </c>
      <c r="P7747" s="125">
        <v>6.8</v>
      </c>
      <c r="Q7747" s="3">
        <v>3</v>
      </c>
      <c r="R7747" s="3">
        <v>26.5</v>
      </c>
      <c r="S7747" s="3">
        <v>-22.4</v>
      </c>
      <c r="T7747" s="3">
        <v>7.9</v>
      </c>
      <c r="U7747" s="3">
        <v>2</v>
      </c>
      <c r="V7747" s="3">
        <v>7</v>
      </c>
      <c r="W7747" s="3">
        <v>52.7</v>
      </c>
      <c r="X7747" s="3">
        <v>2</v>
      </c>
      <c r="Y7747" s="3">
        <v>-17.899999999999999</v>
      </c>
      <c r="Z7747" s="3">
        <v>29</v>
      </c>
      <c r="AA7747" s="3">
        <v>-11.4</v>
      </c>
      <c r="AB7747" s="3">
        <v>31</v>
      </c>
      <c r="AC7747" s="3">
        <f t="shared" ref="AC7747:AC7777" si="123">AA7747/100</f>
        <v>-0.114</v>
      </c>
      <c r="AD7747" s="3">
        <v>30</v>
      </c>
    </row>
    <row r="7748" spans="1:30" hidden="1" x14ac:dyDescent="0.25">
      <c r="A7748" s="2">
        <v>3</v>
      </c>
      <c r="B7748" s="2">
        <v>2024</v>
      </c>
      <c r="C7748" s="4" t="str">
        <f>INDEX(Index!$B$1:$B$500,MATCH($F7748,Index!$A$1:$A$500,0)
)</f>
        <v>SEA</v>
      </c>
      <c r="D7748" s="4">
        <v>1</v>
      </c>
      <c r="E7748" s="141">
        <f t="shared" si="122"/>
        <v>0.52</v>
      </c>
      <c r="F7748" s="3" t="s">
        <v>30</v>
      </c>
      <c r="G7748" s="3">
        <v>3</v>
      </c>
      <c r="H7748" s="125">
        <v>52</v>
      </c>
      <c r="I7748" s="3">
        <v>2</v>
      </c>
      <c r="J7748" s="143">
        <v>40</v>
      </c>
      <c r="K7748" s="144">
        <v>36586</v>
      </c>
      <c r="L7748" s="125">
        <v>19.5</v>
      </c>
      <c r="M7748" s="3">
        <v>6</v>
      </c>
      <c r="N7748" s="125">
        <v>-36.4</v>
      </c>
      <c r="O7748" s="3">
        <v>2</v>
      </c>
      <c r="P7748" s="125">
        <v>-3.8</v>
      </c>
      <c r="Q7748" s="3">
        <v>27</v>
      </c>
      <c r="R7748" s="3">
        <v>19.5</v>
      </c>
      <c r="S7748" s="3">
        <v>-23.8</v>
      </c>
      <c r="T7748" s="3">
        <v>-3.2</v>
      </c>
      <c r="U7748" s="3">
        <v>3</v>
      </c>
      <c r="V7748" s="3">
        <v>1</v>
      </c>
      <c r="W7748" s="3">
        <v>52</v>
      </c>
      <c r="X7748" s="3">
        <v>3</v>
      </c>
      <c r="Y7748" s="3">
        <v>-24.2</v>
      </c>
      <c r="Z7748" s="3">
        <v>32</v>
      </c>
      <c r="AA7748" s="3">
        <v>6.6</v>
      </c>
      <c r="AB7748" s="3">
        <v>5</v>
      </c>
      <c r="AC7748" s="3">
        <f t="shared" si="123"/>
        <v>6.6000000000000003E-2</v>
      </c>
      <c r="AD7748" s="3">
        <v>9</v>
      </c>
    </row>
    <row r="7749" spans="1:30" hidden="1" x14ac:dyDescent="0.25">
      <c r="A7749" s="2">
        <v>3</v>
      </c>
      <c r="B7749" s="2">
        <v>2024</v>
      </c>
      <c r="C7749" s="4" t="str">
        <f>INDEX(Index!$B$1:$B$500,MATCH($F7749,Index!$A$1:$A$500,0)
)</f>
        <v>MIN</v>
      </c>
      <c r="D7749" s="4">
        <v>1</v>
      </c>
      <c r="E7749" s="141">
        <f t="shared" si="122"/>
        <v>0.436</v>
      </c>
      <c r="F7749" s="3" t="s">
        <v>46</v>
      </c>
      <c r="G7749" s="3">
        <v>4</v>
      </c>
      <c r="H7749" s="125">
        <v>43.6</v>
      </c>
      <c r="I7749" s="3">
        <v>4</v>
      </c>
      <c r="J7749" s="143">
        <v>37.200000000000003</v>
      </c>
      <c r="K7749" s="144">
        <v>36586</v>
      </c>
      <c r="L7749" s="125">
        <v>0.2</v>
      </c>
      <c r="M7749" s="3">
        <v>16</v>
      </c>
      <c r="N7749" s="125">
        <v>-38.200000000000003</v>
      </c>
      <c r="O7749" s="3">
        <v>1</v>
      </c>
      <c r="P7749" s="125">
        <v>5.0999999999999996</v>
      </c>
      <c r="Q7749" s="3">
        <v>4</v>
      </c>
      <c r="R7749" s="3">
        <v>2.2000000000000002</v>
      </c>
      <c r="S7749" s="3">
        <v>-29.3</v>
      </c>
      <c r="T7749" s="3">
        <v>5.7</v>
      </c>
      <c r="U7749" s="3">
        <v>3</v>
      </c>
      <c r="V7749" s="3">
        <v>1</v>
      </c>
      <c r="W7749" s="3">
        <v>43.6</v>
      </c>
      <c r="X7749" s="3">
        <v>4</v>
      </c>
      <c r="Y7749" s="3">
        <v>-1.3</v>
      </c>
      <c r="Z7749" s="3">
        <v>17</v>
      </c>
      <c r="AA7749" s="3">
        <v>1.9</v>
      </c>
      <c r="AB7749" s="3">
        <v>11</v>
      </c>
      <c r="AC7749" s="3">
        <f t="shared" si="123"/>
        <v>1.9E-2</v>
      </c>
      <c r="AD7749" s="3">
        <v>12</v>
      </c>
    </row>
    <row r="7750" spans="1:30" hidden="1" x14ac:dyDescent="0.25">
      <c r="A7750" s="2">
        <v>3</v>
      </c>
      <c r="B7750" s="2">
        <v>2024</v>
      </c>
      <c r="C7750" s="4" t="str">
        <f>INDEX(Index!$B$1:$B$500,MATCH($F7750,Index!$A$1:$A$500,0)
)</f>
        <v>BAL</v>
      </c>
      <c r="D7750" s="4">
        <v>1</v>
      </c>
      <c r="E7750" s="141">
        <f t="shared" si="122"/>
        <v>0.32799999999999996</v>
      </c>
      <c r="F7750" s="3" t="s">
        <v>18</v>
      </c>
      <c r="G7750" s="3">
        <v>5</v>
      </c>
      <c r="H7750" s="125">
        <v>32.799999999999997</v>
      </c>
      <c r="I7750" s="3">
        <v>9</v>
      </c>
      <c r="J7750" s="143">
        <v>24.2</v>
      </c>
      <c r="K7750" s="144">
        <v>45293</v>
      </c>
      <c r="L7750" s="125">
        <v>34.200000000000003</v>
      </c>
      <c r="M7750" s="3">
        <v>2</v>
      </c>
      <c r="N7750" s="125">
        <v>-2.2999999999999998</v>
      </c>
      <c r="O7750" s="3">
        <v>10</v>
      </c>
      <c r="P7750" s="125">
        <v>-3.7</v>
      </c>
      <c r="Q7750" s="3">
        <v>25</v>
      </c>
      <c r="R7750" s="3">
        <v>32.9</v>
      </c>
      <c r="S7750" s="3">
        <v>5.7</v>
      </c>
      <c r="T7750" s="3">
        <v>-3</v>
      </c>
      <c r="U7750" s="3">
        <v>2.1</v>
      </c>
      <c r="V7750" s="3">
        <v>6</v>
      </c>
      <c r="W7750" s="3">
        <v>32.799999999999997</v>
      </c>
      <c r="X7750" s="3">
        <v>5</v>
      </c>
      <c r="Y7750" s="3">
        <v>-15.2</v>
      </c>
      <c r="Z7750" s="3">
        <v>27</v>
      </c>
      <c r="AA7750" s="3">
        <v>0.6</v>
      </c>
      <c r="AB7750" s="3">
        <v>16</v>
      </c>
      <c r="AC7750" s="3">
        <f t="shared" si="123"/>
        <v>6.0000000000000001E-3</v>
      </c>
      <c r="AD7750" s="3">
        <v>22</v>
      </c>
    </row>
    <row r="7751" spans="1:30" hidden="1" x14ac:dyDescent="0.25">
      <c r="A7751" s="2">
        <v>3</v>
      </c>
      <c r="B7751" s="2">
        <v>2024</v>
      </c>
      <c r="C7751" s="4" t="str">
        <f>INDEX(Index!$B$1:$B$500,MATCH($F7751,Index!$A$1:$A$500,0)
)</f>
        <v>PIT</v>
      </c>
      <c r="D7751" s="4">
        <v>1</v>
      </c>
      <c r="E7751" s="141">
        <f t="shared" si="122"/>
        <v>0.24600000000000002</v>
      </c>
      <c r="F7751" s="3" t="s">
        <v>32</v>
      </c>
      <c r="G7751" s="3">
        <v>6</v>
      </c>
      <c r="H7751" s="125">
        <v>24.6</v>
      </c>
      <c r="I7751" s="3">
        <v>8</v>
      </c>
      <c r="J7751" s="143">
        <v>20.8</v>
      </c>
      <c r="K7751" s="144">
        <v>36586</v>
      </c>
      <c r="L7751" s="125">
        <v>-2.2000000000000002</v>
      </c>
      <c r="M7751" s="3">
        <v>18</v>
      </c>
      <c r="N7751" s="125">
        <v>-23.2</v>
      </c>
      <c r="O7751" s="3">
        <v>4</v>
      </c>
      <c r="P7751" s="125">
        <v>3.5</v>
      </c>
      <c r="Q7751" s="3">
        <v>8</v>
      </c>
      <c r="R7751" s="3">
        <v>-0.5</v>
      </c>
      <c r="S7751" s="3">
        <v>-15.1</v>
      </c>
      <c r="T7751" s="3">
        <v>6.2</v>
      </c>
      <c r="U7751" s="3">
        <v>2.4</v>
      </c>
      <c r="V7751" s="3">
        <v>4</v>
      </c>
      <c r="W7751" s="3">
        <v>24.6</v>
      </c>
      <c r="X7751" s="3">
        <v>6</v>
      </c>
      <c r="Y7751" s="3">
        <v>1.9</v>
      </c>
      <c r="Z7751" s="3">
        <v>16</v>
      </c>
      <c r="AA7751" s="3">
        <v>-4.8</v>
      </c>
      <c r="AB7751" s="3">
        <v>28</v>
      </c>
      <c r="AC7751" s="3">
        <f t="shared" si="123"/>
        <v>-4.8000000000000001E-2</v>
      </c>
      <c r="AD7751" s="3">
        <v>10</v>
      </c>
    </row>
    <row r="7752" spans="1:30" hidden="1" x14ac:dyDescent="0.25">
      <c r="A7752" s="2">
        <v>3</v>
      </c>
      <c r="B7752" s="2">
        <v>2024</v>
      </c>
      <c r="C7752" s="4" t="str">
        <f>INDEX(Index!$B$1:$B$500,MATCH($F7752,Index!$A$1:$A$500,0)
)</f>
        <v>GB</v>
      </c>
      <c r="D7752" s="4">
        <v>1</v>
      </c>
      <c r="E7752" s="141">
        <f t="shared" si="122"/>
        <v>0.23800000000000002</v>
      </c>
      <c r="F7752" s="3" t="s">
        <v>20</v>
      </c>
      <c r="G7752" s="3">
        <v>7</v>
      </c>
      <c r="H7752" s="125">
        <v>23.8</v>
      </c>
      <c r="I7752" s="3">
        <v>11</v>
      </c>
      <c r="J7752" s="143">
        <v>21.4</v>
      </c>
      <c r="K7752" s="144">
        <v>45323</v>
      </c>
      <c r="L7752" s="125">
        <v>25.1</v>
      </c>
      <c r="M7752" s="3">
        <v>3</v>
      </c>
      <c r="N7752" s="125">
        <v>-1.8</v>
      </c>
      <c r="O7752" s="3">
        <v>12</v>
      </c>
      <c r="P7752" s="125">
        <v>-3.1</v>
      </c>
      <c r="Q7752" s="3">
        <v>24</v>
      </c>
      <c r="R7752" s="3">
        <v>25.7</v>
      </c>
      <c r="S7752" s="3">
        <v>2.2999999999999998</v>
      </c>
      <c r="T7752" s="3">
        <v>-1.9</v>
      </c>
      <c r="U7752" s="3">
        <v>2</v>
      </c>
      <c r="V7752" s="3">
        <v>8</v>
      </c>
      <c r="W7752" s="3">
        <v>23.8</v>
      </c>
      <c r="X7752" s="3">
        <v>7</v>
      </c>
      <c r="Y7752" s="3">
        <v>-9.8000000000000007</v>
      </c>
      <c r="Z7752" s="3">
        <v>24</v>
      </c>
      <c r="AA7752" s="3">
        <v>7.5</v>
      </c>
      <c r="AB7752" s="3">
        <v>3</v>
      </c>
      <c r="AC7752" s="3">
        <f t="shared" si="123"/>
        <v>7.4999999999999997E-2</v>
      </c>
      <c r="AD7752" s="3">
        <v>11</v>
      </c>
    </row>
    <row r="7753" spans="1:30" hidden="1" x14ac:dyDescent="0.25">
      <c r="A7753" s="2">
        <v>3</v>
      </c>
      <c r="B7753" s="2">
        <v>2024</v>
      </c>
      <c r="C7753" s="4" t="str">
        <f>INDEX(Index!$B$1:$B$500,MATCH($F7753,Index!$A$1:$A$500,0)
)</f>
        <v>DET</v>
      </c>
      <c r="D7753" s="4">
        <v>1</v>
      </c>
      <c r="E7753" s="141">
        <f t="shared" si="122"/>
        <v>0.188</v>
      </c>
      <c r="F7753" s="3" t="s">
        <v>21</v>
      </c>
      <c r="G7753" s="3">
        <v>8</v>
      </c>
      <c r="H7753" s="125">
        <v>18.8</v>
      </c>
      <c r="I7753" s="3">
        <v>10</v>
      </c>
      <c r="J7753" s="143">
        <v>11.2</v>
      </c>
      <c r="K7753" s="144">
        <v>45323</v>
      </c>
      <c r="L7753" s="125">
        <v>5.5</v>
      </c>
      <c r="M7753" s="3">
        <v>13</v>
      </c>
      <c r="N7753" s="125">
        <v>-8.9</v>
      </c>
      <c r="O7753" s="3">
        <v>9</v>
      </c>
      <c r="P7753" s="125">
        <v>4.4000000000000004</v>
      </c>
      <c r="Q7753" s="3">
        <v>5</v>
      </c>
      <c r="R7753" s="3">
        <v>5.5</v>
      </c>
      <c r="S7753" s="3">
        <v>-0.6</v>
      </c>
      <c r="T7753" s="3">
        <v>5.0999999999999996</v>
      </c>
      <c r="U7753" s="3">
        <v>2.2000000000000002</v>
      </c>
      <c r="V7753" s="3">
        <v>5</v>
      </c>
      <c r="W7753" s="3">
        <v>18.8</v>
      </c>
      <c r="X7753" s="3">
        <v>8</v>
      </c>
      <c r="Y7753" s="3">
        <v>-8.6999999999999993</v>
      </c>
      <c r="Z7753" s="3">
        <v>23</v>
      </c>
      <c r="AA7753" s="3">
        <v>9.6999999999999993</v>
      </c>
      <c r="AB7753" s="3">
        <v>2</v>
      </c>
      <c r="AC7753" s="3">
        <f t="shared" si="123"/>
        <v>9.6999999999999989E-2</v>
      </c>
      <c r="AD7753" s="3">
        <v>2</v>
      </c>
    </row>
    <row r="7754" spans="1:30" hidden="1" x14ac:dyDescent="0.25">
      <c r="A7754" s="2">
        <v>3</v>
      </c>
      <c r="B7754" s="2">
        <v>2024</v>
      </c>
      <c r="C7754" s="4" t="str">
        <f>INDEX(Index!$B$1:$B$500,MATCH($F7754,Index!$A$1:$A$500,0)
)</f>
        <v>LAC</v>
      </c>
      <c r="D7754" s="4">
        <v>1</v>
      </c>
      <c r="E7754" s="141">
        <f t="shared" si="122"/>
        <v>0.17399999999999999</v>
      </c>
      <c r="F7754" s="3" t="s">
        <v>28</v>
      </c>
      <c r="G7754" s="3">
        <v>9</v>
      </c>
      <c r="H7754" s="125">
        <v>17.399999999999999</v>
      </c>
      <c r="I7754" s="3">
        <v>3</v>
      </c>
      <c r="J7754" s="143">
        <v>19.5</v>
      </c>
      <c r="K7754" s="144">
        <v>45323</v>
      </c>
      <c r="L7754" s="125">
        <v>-5.8</v>
      </c>
      <c r="M7754" s="3">
        <v>20</v>
      </c>
      <c r="N7754" s="125">
        <v>-26.2</v>
      </c>
      <c r="O7754" s="3">
        <v>3</v>
      </c>
      <c r="P7754" s="125">
        <v>-3</v>
      </c>
      <c r="Q7754" s="3">
        <v>22</v>
      </c>
      <c r="R7754" s="3">
        <v>-4.7</v>
      </c>
      <c r="S7754" s="3">
        <v>-26</v>
      </c>
      <c r="T7754" s="3">
        <v>-1.8</v>
      </c>
      <c r="U7754" s="3">
        <v>1.8</v>
      </c>
      <c r="V7754" s="3">
        <v>10</v>
      </c>
      <c r="W7754" s="3">
        <v>17.399999999999999</v>
      </c>
      <c r="X7754" s="3">
        <v>9</v>
      </c>
      <c r="Y7754" s="3">
        <v>-15.5</v>
      </c>
      <c r="Z7754" s="3">
        <v>28</v>
      </c>
      <c r="AA7754" s="3">
        <v>-2.6</v>
      </c>
      <c r="AB7754" s="3">
        <v>21</v>
      </c>
      <c r="AC7754" s="3">
        <f t="shared" si="123"/>
        <v>-2.6000000000000002E-2</v>
      </c>
      <c r="AD7754" s="3">
        <v>26</v>
      </c>
    </row>
    <row r="7755" spans="1:30" hidden="1" x14ac:dyDescent="0.25">
      <c r="A7755" s="2">
        <v>3</v>
      </c>
      <c r="B7755" s="2">
        <v>2024</v>
      </c>
      <c r="C7755" s="4" t="str">
        <f>INDEX(Index!$B$1:$B$500,MATCH($F7755,Index!$A$1:$A$500,0)
)</f>
        <v>NYJ</v>
      </c>
      <c r="D7755" s="4">
        <v>1</v>
      </c>
      <c r="E7755" s="141">
        <f t="shared" si="122"/>
        <v>9.3000000000000013E-2</v>
      </c>
      <c r="F7755" s="3" t="s">
        <v>9</v>
      </c>
      <c r="G7755" s="3">
        <v>10</v>
      </c>
      <c r="H7755" s="125">
        <v>9.3000000000000007</v>
      </c>
      <c r="I7755" s="3">
        <v>20</v>
      </c>
      <c r="J7755" s="143">
        <v>14</v>
      </c>
      <c r="K7755" s="144">
        <v>45323</v>
      </c>
      <c r="L7755" s="125">
        <v>9.1999999999999993</v>
      </c>
      <c r="M7755" s="3">
        <v>12</v>
      </c>
      <c r="N7755" s="125">
        <v>-2.2999999999999998</v>
      </c>
      <c r="O7755" s="3">
        <v>11</v>
      </c>
      <c r="P7755" s="125">
        <v>-2.2000000000000002</v>
      </c>
      <c r="Q7755" s="3">
        <v>21</v>
      </c>
      <c r="R7755" s="3">
        <v>10.8</v>
      </c>
      <c r="S7755" s="3">
        <v>-4.5999999999999996</v>
      </c>
      <c r="T7755" s="3">
        <v>-1.4</v>
      </c>
      <c r="U7755" s="3">
        <v>1.7</v>
      </c>
      <c r="V7755" s="3">
        <v>12</v>
      </c>
      <c r="W7755" s="3">
        <v>9.3000000000000007</v>
      </c>
      <c r="X7755" s="3">
        <v>10</v>
      </c>
      <c r="Y7755" s="3">
        <v>-14.2</v>
      </c>
      <c r="Z7755" s="3">
        <v>26</v>
      </c>
      <c r="AA7755" s="3">
        <v>5.4</v>
      </c>
      <c r="AB7755" s="3">
        <v>8</v>
      </c>
      <c r="AC7755" s="3">
        <f t="shared" si="123"/>
        <v>5.4000000000000006E-2</v>
      </c>
      <c r="AD7755" s="3">
        <v>23</v>
      </c>
    </row>
    <row r="7756" spans="1:30" hidden="1" x14ac:dyDescent="0.25">
      <c r="A7756" s="2">
        <v>3</v>
      </c>
      <c r="B7756" s="2">
        <v>2024</v>
      </c>
      <c r="C7756" s="4" t="str">
        <f>INDEX(Index!$B$1:$B$500,MATCH($F7756,Index!$A$1:$A$500,0)
)</f>
        <v>ARI</v>
      </c>
      <c r="D7756" s="4">
        <v>1</v>
      </c>
      <c r="E7756" s="141">
        <f t="shared" si="122"/>
        <v>8.4000000000000005E-2</v>
      </c>
      <c r="F7756" s="3" t="s">
        <v>23</v>
      </c>
      <c r="G7756" s="3">
        <v>11</v>
      </c>
      <c r="H7756" s="125">
        <v>8.4</v>
      </c>
      <c r="I7756" s="3">
        <v>7</v>
      </c>
      <c r="J7756" s="143">
        <v>10.4</v>
      </c>
      <c r="K7756" s="144">
        <v>45293</v>
      </c>
      <c r="L7756" s="125">
        <v>14.4</v>
      </c>
      <c r="M7756" s="3">
        <v>8</v>
      </c>
      <c r="N7756" s="125">
        <v>7.5</v>
      </c>
      <c r="O7756" s="3">
        <v>23</v>
      </c>
      <c r="P7756" s="125">
        <v>1.5</v>
      </c>
      <c r="Q7756" s="3">
        <v>13</v>
      </c>
      <c r="R7756" s="3">
        <v>13.8</v>
      </c>
      <c r="S7756" s="3">
        <v>5.9</v>
      </c>
      <c r="T7756" s="3">
        <v>2.5</v>
      </c>
      <c r="U7756" s="3">
        <v>1.2</v>
      </c>
      <c r="V7756" s="3">
        <v>18</v>
      </c>
      <c r="W7756" s="3">
        <v>8.4</v>
      </c>
      <c r="X7756" s="3">
        <v>11</v>
      </c>
      <c r="Y7756" s="3">
        <v>17</v>
      </c>
      <c r="Z7756" s="3">
        <v>5</v>
      </c>
      <c r="AA7756" s="3">
        <v>2.9</v>
      </c>
      <c r="AB7756" s="3">
        <v>10</v>
      </c>
      <c r="AC7756" s="3">
        <f t="shared" si="123"/>
        <v>2.8999999999999998E-2</v>
      </c>
      <c r="AD7756" s="3">
        <v>29</v>
      </c>
    </row>
    <row r="7757" spans="1:30" hidden="1" x14ac:dyDescent="0.25">
      <c r="A7757" s="2">
        <v>3</v>
      </c>
      <c r="B7757" s="2">
        <v>2024</v>
      </c>
      <c r="C7757" s="4" t="str">
        <f>INDEX(Index!$B$1:$B$500,MATCH($F7757,Index!$A$1:$A$500,0)
)</f>
        <v>CIN</v>
      </c>
      <c r="D7757" s="4">
        <v>1</v>
      </c>
      <c r="E7757" s="141">
        <f t="shared" si="122"/>
        <v>8.199999999999999E-2</v>
      </c>
      <c r="F7757" s="3" t="s">
        <v>24</v>
      </c>
      <c r="G7757" s="3">
        <v>12</v>
      </c>
      <c r="H7757" s="125">
        <v>8.1999999999999993</v>
      </c>
      <c r="I7757" s="3">
        <v>16</v>
      </c>
      <c r="J7757" s="143">
        <v>8.6</v>
      </c>
      <c r="K7757" s="144" t="s">
        <v>106</v>
      </c>
      <c r="L7757" s="125">
        <v>22.7</v>
      </c>
      <c r="M7757" s="3">
        <v>5</v>
      </c>
      <c r="N7757" s="125">
        <v>9.4</v>
      </c>
      <c r="O7757" s="3">
        <v>24</v>
      </c>
      <c r="P7757" s="125">
        <v>-5.2</v>
      </c>
      <c r="Q7757" s="3">
        <v>28</v>
      </c>
      <c r="R7757" s="3">
        <v>24.5</v>
      </c>
      <c r="S7757" s="3">
        <v>11.2</v>
      </c>
      <c r="T7757" s="3">
        <v>-4.7</v>
      </c>
      <c r="U7757" s="3">
        <v>1.5</v>
      </c>
      <c r="V7757" s="3">
        <v>14</v>
      </c>
      <c r="W7757" s="3">
        <v>8.1999999999999993</v>
      </c>
      <c r="X7757" s="3">
        <v>12</v>
      </c>
      <c r="Y7757" s="3">
        <v>-13.3</v>
      </c>
      <c r="Z7757" s="3">
        <v>25</v>
      </c>
      <c r="AA7757" s="3">
        <v>-5.8</v>
      </c>
      <c r="AB7757" s="3">
        <v>30</v>
      </c>
      <c r="AC7757" s="3">
        <f t="shared" si="123"/>
        <v>-5.7999999999999996E-2</v>
      </c>
      <c r="AD7757" s="3">
        <v>5</v>
      </c>
    </row>
    <row r="7758" spans="1:30" hidden="1" x14ac:dyDescent="0.25">
      <c r="A7758" s="2">
        <v>3</v>
      </c>
      <c r="B7758" s="2">
        <v>2024</v>
      </c>
      <c r="C7758" s="4" t="str">
        <f>INDEX(Index!$B$1:$B$500,MATCH($F7758,Index!$A$1:$A$500,0)
)</f>
        <v>KC</v>
      </c>
      <c r="D7758" s="4">
        <v>1</v>
      </c>
      <c r="E7758" s="141">
        <f t="shared" si="122"/>
        <v>6.8000000000000005E-2</v>
      </c>
      <c r="F7758" s="3" t="s">
        <v>5</v>
      </c>
      <c r="G7758" s="3">
        <v>13</v>
      </c>
      <c r="H7758" s="125">
        <v>6.8</v>
      </c>
      <c r="I7758" s="3">
        <v>18</v>
      </c>
      <c r="J7758" s="143">
        <v>-1.4</v>
      </c>
      <c r="K7758" s="144">
        <v>36586</v>
      </c>
      <c r="L7758" s="125">
        <v>9.8000000000000007</v>
      </c>
      <c r="M7758" s="3">
        <v>11</v>
      </c>
      <c r="N7758" s="125">
        <v>4.0999999999999996</v>
      </c>
      <c r="O7758" s="3">
        <v>20</v>
      </c>
      <c r="P7758" s="125">
        <v>1</v>
      </c>
      <c r="Q7758" s="3">
        <v>14</v>
      </c>
      <c r="R7758" s="3">
        <v>8.8000000000000007</v>
      </c>
      <c r="S7758" s="3">
        <v>12</v>
      </c>
      <c r="T7758" s="3">
        <v>1.7</v>
      </c>
      <c r="U7758" s="3">
        <v>1.7</v>
      </c>
      <c r="V7758" s="3">
        <v>11</v>
      </c>
      <c r="W7758" s="3">
        <v>6.8</v>
      </c>
      <c r="X7758" s="3">
        <v>13</v>
      </c>
      <c r="Y7758" s="3">
        <v>12.9</v>
      </c>
      <c r="Z7758" s="3">
        <v>7</v>
      </c>
      <c r="AA7758" s="3">
        <v>0.4</v>
      </c>
      <c r="AB7758" s="3">
        <v>17</v>
      </c>
      <c r="AC7758" s="3">
        <f t="shared" si="123"/>
        <v>4.0000000000000001E-3</v>
      </c>
      <c r="AD7758" s="3">
        <v>8</v>
      </c>
    </row>
    <row r="7759" spans="1:30" hidden="1" x14ac:dyDescent="0.25">
      <c r="A7759" s="2">
        <v>3</v>
      </c>
      <c r="B7759" s="2">
        <v>2024</v>
      </c>
      <c r="C7759" s="4" t="str">
        <f>INDEX(Index!$B$1:$B$500,MATCH($F7759,Index!$A$1:$A$500,0)
)</f>
        <v>HOU</v>
      </c>
      <c r="D7759" s="4">
        <v>1</v>
      </c>
      <c r="E7759" s="141">
        <f t="shared" si="122"/>
        <v>5.7999999999999996E-2</v>
      </c>
      <c r="F7759" s="3" t="s">
        <v>49</v>
      </c>
      <c r="G7759" s="3">
        <v>14</v>
      </c>
      <c r="H7759" s="125">
        <v>5.8</v>
      </c>
      <c r="I7759" s="3">
        <v>5</v>
      </c>
      <c r="J7759" s="143">
        <v>-1.2</v>
      </c>
      <c r="K7759" s="144">
        <v>45323</v>
      </c>
      <c r="L7759" s="125">
        <v>-14.2</v>
      </c>
      <c r="M7759" s="3">
        <v>26</v>
      </c>
      <c r="N7759" s="125">
        <v>-19.8</v>
      </c>
      <c r="O7759" s="3">
        <v>7</v>
      </c>
      <c r="P7759" s="125">
        <v>0.2</v>
      </c>
      <c r="Q7759" s="3">
        <v>16</v>
      </c>
      <c r="R7759" s="3">
        <v>-15</v>
      </c>
      <c r="S7759" s="3">
        <v>-12</v>
      </c>
      <c r="T7759" s="3">
        <v>1.7</v>
      </c>
      <c r="U7759" s="3">
        <v>1.8</v>
      </c>
      <c r="V7759" s="3">
        <v>9</v>
      </c>
      <c r="W7759" s="3">
        <v>5.8</v>
      </c>
      <c r="X7759" s="3">
        <v>14</v>
      </c>
      <c r="Y7759" s="3">
        <v>8.3000000000000007</v>
      </c>
      <c r="Z7759" s="3">
        <v>12</v>
      </c>
      <c r="AA7759" s="3">
        <v>-3.8</v>
      </c>
      <c r="AB7759" s="3">
        <v>25</v>
      </c>
      <c r="AC7759" s="3">
        <f t="shared" si="123"/>
        <v>-3.7999999999999999E-2</v>
      </c>
      <c r="AD7759" s="3">
        <v>28</v>
      </c>
    </row>
    <row r="7760" spans="1:30" hidden="1" x14ac:dyDescent="0.25">
      <c r="A7760" s="2">
        <v>3</v>
      </c>
      <c r="B7760" s="2">
        <v>2024</v>
      </c>
      <c r="C7760" s="4" t="str">
        <f>INDEX(Index!$B$1:$B$500,MATCH($F7760,Index!$A$1:$A$500,0)
)</f>
        <v>SF</v>
      </c>
      <c r="D7760" s="4">
        <v>1</v>
      </c>
      <c r="E7760" s="141">
        <f t="shared" si="122"/>
        <v>5.5999999999999994E-2</v>
      </c>
      <c r="F7760" s="3" t="s">
        <v>1</v>
      </c>
      <c r="G7760" s="3">
        <v>15</v>
      </c>
      <c r="H7760" s="125">
        <v>5.6</v>
      </c>
      <c r="I7760" s="3">
        <v>15</v>
      </c>
      <c r="J7760" s="143">
        <v>0.6</v>
      </c>
      <c r="K7760" s="144">
        <v>45293</v>
      </c>
      <c r="L7760" s="125">
        <v>16.399999999999999</v>
      </c>
      <c r="M7760" s="3">
        <v>7</v>
      </c>
      <c r="N7760" s="125">
        <v>3.4</v>
      </c>
      <c r="O7760" s="3">
        <v>19</v>
      </c>
      <c r="P7760" s="125">
        <v>-7.5</v>
      </c>
      <c r="Q7760" s="3">
        <v>30</v>
      </c>
      <c r="R7760" s="3">
        <v>15.3</v>
      </c>
      <c r="S7760" s="3">
        <v>8.3000000000000007</v>
      </c>
      <c r="T7760" s="3">
        <v>-6.4</v>
      </c>
      <c r="U7760" s="3">
        <v>1.5</v>
      </c>
      <c r="V7760" s="3">
        <v>15</v>
      </c>
      <c r="W7760" s="3">
        <v>5.6</v>
      </c>
      <c r="X7760" s="3">
        <v>15</v>
      </c>
      <c r="Y7760" s="3">
        <v>9.6999999999999993</v>
      </c>
      <c r="Z7760" s="3">
        <v>10</v>
      </c>
      <c r="AA7760" s="3">
        <v>6.5</v>
      </c>
      <c r="AB7760" s="3">
        <v>6</v>
      </c>
      <c r="AC7760" s="3">
        <f t="shared" si="123"/>
        <v>6.5000000000000002E-2</v>
      </c>
      <c r="AD7760" s="3">
        <v>19</v>
      </c>
    </row>
    <row r="7761" spans="1:30" hidden="1" x14ac:dyDescent="0.25">
      <c r="A7761" s="2">
        <v>3</v>
      </c>
      <c r="B7761" s="2">
        <v>2024</v>
      </c>
      <c r="C7761" s="4" t="str">
        <f>INDEX(Index!$B$1:$B$500,MATCH($F7761,Index!$A$1:$A$500,0)
)</f>
        <v>IND</v>
      </c>
      <c r="D7761" s="4">
        <v>1</v>
      </c>
      <c r="E7761" s="141">
        <f t="shared" si="122"/>
        <v>2.8999999999999998E-2</v>
      </c>
      <c r="F7761" s="3" t="s">
        <v>35</v>
      </c>
      <c r="G7761" s="3">
        <v>16</v>
      </c>
      <c r="H7761" s="125">
        <v>2.9</v>
      </c>
      <c r="I7761" s="3">
        <v>22</v>
      </c>
      <c r="J7761" s="143">
        <v>3.2</v>
      </c>
      <c r="K7761" s="144">
        <v>45293</v>
      </c>
      <c r="L7761" s="125">
        <v>1.1000000000000001</v>
      </c>
      <c r="M7761" s="3">
        <v>15</v>
      </c>
      <c r="N7761" s="125">
        <v>1.8</v>
      </c>
      <c r="O7761" s="3">
        <v>16</v>
      </c>
      <c r="P7761" s="125">
        <v>3.7</v>
      </c>
      <c r="Q7761" s="3">
        <v>7</v>
      </c>
      <c r="R7761" s="3">
        <v>4.4000000000000004</v>
      </c>
      <c r="S7761" s="3">
        <v>5.3</v>
      </c>
      <c r="T7761" s="3">
        <v>4</v>
      </c>
      <c r="U7761" s="3">
        <v>1.6</v>
      </c>
      <c r="V7761" s="3">
        <v>13</v>
      </c>
      <c r="W7761" s="3">
        <v>2.9</v>
      </c>
      <c r="X7761" s="3">
        <v>16</v>
      </c>
      <c r="Y7761" s="3">
        <v>2.7</v>
      </c>
      <c r="Z7761" s="3">
        <v>15</v>
      </c>
      <c r="AA7761" s="3">
        <v>-3.9</v>
      </c>
      <c r="AB7761" s="3">
        <v>26</v>
      </c>
      <c r="AC7761" s="3">
        <f t="shared" si="123"/>
        <v>-3.9E-2</v>
      </c>
      <c r="AD7761" s="3">
        <v>13</v>
      </c>
    </row>
    <row r="7762" spans="1:30" hidden="1" x14ac:dyDescent="0.25">
      <c r="A7762" s="2">
        <v>3</v>
      </c>
      <c r="B7762" s="2">
        <v>2024</v>
      </c>
      <c r="C7762" s="4" t="str">
        <f>INDEX(Index!$B$1:$B$500,MATCH($F7762,Index!$A$1:$A$500,0)
)</f>
        <v>ATL</v>
      </c>
      <c r="D7762" s="4">
        <v>1</v>
      </c>
      <c r="E7762" s="141">
        <f t="shared" si="122"/>
        <v>-2.2000000000000002E-2</v>
      </c>
      <c r="F7762" s="3" t="s">
        <v>43</v>
      </c>
      <c r="G7762" s="3">
        <v>17</v>
      </c>
      <c r="H7762" s="125">
        <v>-2.2000000000000002</v>
      </c>
      <c r="I7762" s="3">
        <v>13</v>
      </c>
      <c r="J7762" s="143">
        <v>0.4</v>
      </c>
      <c r="K7762" s="144">
        <v>45293</v>
      </c>
      <c r="L7762" s="125">
        <v>3.4</v>
      </c>
      <c r="M7762" s="3">
        <v>14</v>
      </c>
      <c r="N7762" s="125">
        <v>6</v>
      </c>
      <c r="O7762" s="3">
        <v>22</v>
      </c>
      <c r="P7762" s="125">
        <v>0.4</v>
      </c>
      <c r="Q7762" s="3">
        <v>15</v>
      </c>
      <c r="R7762" s="3">
        <v>5.5</v>
      </c>
      <c r="S7762" s="3">
        <v>6</v>
      </c>
      <c r="T7762" s="3">
        <v>0.9</v>
      </c>
      <c r="U7762" s="3">
        <v>1.4</v>
      </c>
      <c r="V7762" s="3">
        <v>16</v>
      </c>
      <c r="W7762" s="3">
        <v>-2.2000000000000002</v>
      </c>
      <c r="X7762" s="3">
        <v>17</v>
      </c>
      <c r="Y7762" s="3">
        <v>9.1</v>
      </c>
      <c r="Z7762" s="3">
        <v>11</v>
      </c>
      <c r="AA7762" s="3">
        <v>1.7</v>
      </c>
      <c r="AB7762" s="3">
        <v>12</v>
      </c>
      <c r="AC7762" s="3">
        <f t="shared" si="123"/>
        <v>1.7000000000000001E-2</v>
      </c>
      <c r="AD7762" s="3">
        <v>6</v>
      </c>
    </row>
    <row r="7763" spans="1:30" hidden="1" x14ac:dyDescent="0.25">
      <c r="A7763" s="2">
        <v>3</v>
      </c>
      <c r="B7763" s="2">
        <v>2024</v>
      </c>
      <c r="C7763" s="4" t="str">
        <f>INDEX(Index!$B$1:$B$500,MATCH($F7763,Index!$A$1:$A$500,0)
)</f>
        <v>PHI</v>
      </c>
      <c r="D7763" s="4">
        <v>1</v>
      </c>
      <c r="E7763" s="141">
        <f t="shared" si="122"/>
        <v>-4.0999999999999995E-2</v>
      </c>
      <c r="F7763" s="3" t="s">
        <v>7</v>
      </c>
      <c r="G7763" s="3">
        <v>18</v>
      </c>
      <c r="H7763" s="125">
        <v>-4.0999999999999996</v>
      </c>
      <c r="I7763" s="3">
        <v>21</v>
      </c>
      <c r="J7763" s="143">
        <v>-7.7</v>
      </c>
      <c r="K7763" s="144">
        <v>45323</v>
      </c>
      <c r="L7763" s="125">
        <v>10</v>
      </c>
      <c r="M7763" s="3">
        <v>10</v>
      </c>
      <c r="N7763" s="125">
        <v>11</v>
      </c>
      <c r="O7763" s="3">
        <v>25</v>
      </c>
      <c r="P7763" s="125">
        <v>-3</v>
      </c>
      <c r="Q7763" s="3">
        <v>23</v>
      </c>
      <c r="R7763" s="3">
        <v>7.8</v>
      </c>
      <c r="S7763" s="3">
        <v>12.8</v>
      </c>
      <c r="T7763" s="3">
        <v>-2.7</v>
      </c>
      <c r="U7763" s="3">
        <v>1.3</v>
      </c>
      <c r="V7763" s="3">
        <v>17</v>
      </c>
      <c r="W7763" s="3">
        <v>-4.0999999999999996</v>
      </c>
      <c r="X7763" s="3">
        <v>18</v>
      </c>
      <c r="Y7763" s="3">
        <v>24.7</v>
      </c>
      <c r="Z7763" s="3">
        <v>1</v>
      </c>
      <c r="AA7763" s="3">
        <v>-13.4</v>
      </c>
      <c r="AB7763" s="3">
        <v>32</v>
      </c>
      <c r="AC7763" s="3">
        <f t="shared" si="123"/>
        <v>-0.13400000000000001</v>
      </c>
      <c r="AD7763" s="3">
        <v>4</v>
      </c>
    </row>
    <row r="7764" spans="1:30" hidden="1" x14ac:dyDescent="0.25">
      <c r="A7764" s="2">
        <v>3</v>
      </c>
      <c r="B7764" s="2">
        <v>2024</v>
      </c>
      <c r="C7764" s="4" t="str">
        <f>INDEX(Index!$B$1:$B$500,MATCH($F7764,Index!$A$1:$A$500,0)
)</f>
        <v>DEN</v>
      </c>
      <c r="D7764" s="4">
        <v>1</v>
      </c>
      <c r="E7764" s="141">
        <f t="shared" si="122"/>
        <v>-9.6000000000000002E-2</v>
      </c>
      <c r="F7764" s="3" t="s">
        <v>39</v>
      </c>
      <c r="G7764" s="3">
        <v>19</v>
      </c>
      <c r="H7764" s="125">
        <v>-9.6</v>
      </c>
      <c r="I7764" s="3">
        <v>31</v>
      </c>
      <c r="J7764" s="143">
        <v>-6</v>
      </c>
      <c r="K7764" s="144">
        <v>45293</v>
      </c>
      <c r="L7764" s="125">
        <v>-19.8</v>
      </c>
      <c r="M7764" s="3">
        <v>28</v>
      </c>
      <c r="N7764" s="125">
        <v>-0.2</v>
      </c>
      <c r="O7764" s="3">
        <v>13</v>
      </c>
      <c r="P7764" s="125">
        <v>9.9</v>
      </c>
      <c r="Q7764" s="3">
        <v>2</v>
      </c>
      <c r="R7764" s="3">
        <v>-20.5</v>
      </c>
      <c r="S7764" s="3">
        <v>-2.5</v>
      </c>
      <c r="T7764" s="3">
        <v>12</v>
      </c>
      <c r="U7764" s="3">
        <v>0.3</v>
      </c>
      <c r="V7764" s="3">
        <v>30</v>
      </c>
      <c r="W7764" s="3">
        <v>-9.6</v>
      </c>
      <c r="X7764" s="3">
        <v>19</v>
      </c>
      <c r="Y7764" s="3">
        <v>21.9</v>
      </c>
      <c r="Z7764" s="3">
        <v>4</v>
      </c>
      <c r="AA7764" s="3">
        <v>0.6</v>
      </c>
      <c r="AB7764" s="3">
        <v>14</v>
      </c>
      <c r="AC7764" s="3">
        <f t="shared" si="123"/>
        <v>6.0000000000000001E-3</v>
      </c>
      <c r="AD7764" s="3">
        <v>27</v>
      </c>
    </row>
    <row r="7765" spans="1:30" hidden="1" x14ac:dyDescent="0.25">
      <c r="A7765" s="2">
        <v>3</v>
      </c>
      <c r="B7765" s="2">
        <v>2024</v>
      </c>
      <c r="C7765" s="4" t="str">
        <f>INDEX(Index!$B$1:$B$500,MATCH($F7765,Index!$A$1:$A$500,0)
)</f>
        <v>TB</v>
      </c>
      <c r="D7765" s="4">
        <v>1</v>
      </c>
      <c r="E7765" s="141">
        <f t="shared" si="122"/>
        <v>-0.109</v>
      </c>
      <c r="F7765" s="3" t="s">
        <v>38</v>
      </c>
      <c r="G7765" s="3">
        <v>20</v>
      </c>
      <c r="H7765" s="125">
        <v>-10.9</v>
      </c>
      <c r="I7765" s="3">
        <v>12</v>
      </c>
      <c r="J7765" s="143">
        <v>-10.4</v>
      </c>
      <c r="K7765" s="144">
        <v>45323</v>
      </c>
      <c r="L7765" s="125">
        <v>-11</v>
      </c>
      <c r="M7765" s="3">
        <v>23</v>
      </c>
      <c r="N7765" s="125">
        <v>1.5</v>
      </c>
      <c r="O7765" s="3">
        <v>15</v>
      </c>
      <c r="P7765" s="125">
        <v>1.5</v>
      </c>
      <c r="Q7765" s="3">
        <v>12</v>
      </c>
      <c r="R7765" s="3">
        <v>-10</v>
      </c>
      <c r="S7765" s="3">
        <v>3.1</v>
      </c>
      <c r="T7765" s="3">
        <v>2.6</v>
      </c>
      <c r="U7765" s="3">
        <v>1.1000000000000001</v>
      </c>
      <c r="V7765" s="3">
        <v>22</v>
      </c>
      <c r="W7765" s="3">
        <v>-10.9</v>
      </c>
      <c r="X7765" s="3">
        <v>20</v>
      </c>
      <c r="Y7765" s="3">
        <v>-5.9</v>
      </c>
      <c r="Z7765" s="3">
        <v>18</v>
      </c>
      <c r="AA7765" s="3">
        <v>1.7</v>
      </c>
      <c r="AB7765" s="3">
        <v>13</v>
      </c>
      <c r="AC7765" s="3">
        <f t="shared" si="123"/>
        <v>1.7000000000000001E-2</v>
      </c>
      <c r="AD7765" s="3">
        <v>18</v>
      </c>
    </row>
    <row r="7766" spans="1:30" hidden="1" x14ac:dyDescent="0.25">
      <c r="A7766" s="2">
        <v>3</v>
      </c>
      <c r="B7766" s="2">
        <v>2024</v>
      </c>
      <c r="C7766" s="4" t="str">
        <f>INDEX(Index!$B$1:$B$500,MATCH($F7766,Index!$A$1:$A$500,0)
)</f>
        <v>NYG</v>
      </c>
      <c r="D7766" s="4">
        <v>1</v>
      </c>
      <c r="E7766" s="141">
        <f t="shared" si="122"/>
        <v>-0.152</v>
      </c>
      <c r="F7766" s="3" t="s">
        <v>15</v>
      </c>
      <c r="G7766" s="3">
        <v>21</v>
      </c>
      <c r="H7766" s="125">
        <v>-15.2</v>
      </c>
      <c r="I7766" s="3">
        <v>29</v>
      </c>
      <c r="J7766" s="143">
        <v>-17.100000000000001</v>
      </c>
      <c r="K7766" s="144">
        <v>45293</v>
      </c>
      <c r="L7766" s="125">
        <v>-5</v>
      </c>
      <c r="M7766" s="3">
        <v>19</v>
      </c>
      <c r="N7766" s="125">
        <v>0.8</v>
      </c>
      <c r="O7766" s="3">
        <v>14</v>
      </c>
      <c r="P7766" s="125">
        <v>-9.4</v>
      </c>
      <c r="Q7766" s="3">
        <v>31</v>
      </c>
      <c r="R7766" s="3">
        <v>-7</v>
      </c>
      <c r="S7766" s="3">
        <v>1.1000000000000001</v>
      </c>
      <c r="T7766" s="3">
        <v>-9</v>
      </c>
      <c r="U7766" s="3">
        <v>1.1000000000000001</v>
      </c>
      <c r="V7766" s="3">
        <v>23</v>
      </c>
      <c r="W7766" s="3">
        <v>-15.2</v>
      </c>
      <c r="X7766" s="3">
        <v>21</v>
      </c>
      <c r="Y7766" s="3">
        <v>-6.1</v>
      </c>
      <c r="Z7766" s="3">
        <v>20</v>
      </c>
      <c r="AA7766" s="3">
        <v>4.3</v>
      </c>
      <c r="AB7766" s="3">
        <v>9</v>
      </c>
      <c r="AC7766" s="3">
        <f t="shared" si="123"/>
        <v>4.2999999999999997E-2</v>
      </c>
      <c r="AD7766" s="3">
        <v>24</v>
      </c>
    </row>
    <row r="7767" spans="1:30" hidden="1" x14ac:dyDescent="0.25">
      <c r="A7767" s="2">
        <v>3</v>
      </c>
      <c r="B7767" s="2">
        <v>2024</v>
      </c>
      <c r="C7767" s="4" t="str">
        <f>INDEX(Index!$B$1:$B$500,MATCH($F7767,Index!$A$1:$A$500,0)
)</f>
        <v>DAL</v>
      </c>
      <c r="D7767" s="4">
        <v>1</v>
      </c>
      <c r="E7767" s="141">
        <f t="shared" si="122"/>
        <v>-0.155</v>
      </c>
      <c r="F7767" s="3" t="s">
        <v>3</v>
      </c>
      <c r="G7767" s="3">
        <v>22</v>
      </c>
      <c r="H7767" s="125">
        <v>-15.5</v>
      </c>
      <c r="I7767" s="3">
        <v>14</v>
      </c>
      <c r="J7767" s="143">
        <v>-10.7</v>
      </c>
      <c r="K7767" s="144">
        <v>45293</v>
      </c>
      <c r="L7767" s="125">
        <v>-11.1</v>
      </c>
      <c r="M7767" s="3">
        <v>24</v>
      </c>
      <c r="N7767" s="125">
        <v>19.399999999999999</v>
      </c>
      <c r="O7767" s="3">
        <v>28</v>
      </c>
      <c r="P7767" s="125">
        <v>15.1</v>
      </c>
      <c r="Q7767" s="3">
        <v>1</v>
      </c>
      <c r="R7767" s="3">
        <v>-6.4</v>
      </c>
      <c r="S7767" s="3">
        <v>20.8</v>
      </c>
      <c r="T7767" s="3">
        <v>16.5</v>
      </c>
      <c r="U7767" s="3">
        <v>1.2</v>
      </c>
      <c r="V7767" s="3">
        <v>20</v>
      </c>
      <c r="W7767" s="3">
        <v>-15.5</v>
      </c>
      <c r="X7767" s="3">
        <v>22</v>
      </c>
      <c r="Y7767" s="3">
        <v>16.8</v>
      </c>
      <c r="Z7767" s="3">
        <v>6</v>
      </c>
      <c r="AA7767" s="3">
        <v>-5.5</v>
      </c>
      <c r="AB7767" s="3">
        <v>29</v>
      </c>
      <c r="AC7767" s="3">
        <f t="shared" si="123"/>
        <v>-5.5E-2</v>
      </c>
      <c r="AD7767" s="3">
        <v>32</v>
      </c>
    </row>
    <row r="7768" spans="1:30" hidden="1" x14ac:dyDescent="0.25">
      <c r="A7768" s="2">
        <v>3</v>
      </c>
      <c r="B7768" s="2">
        <v>2024</v>
      </c>
      <c r="C7768" s="4" t="str">
        <f>INDEX(Index!$B$1:$B$500,MATCH($F7768,Index!$A$1:$A$500,0)
)</f>
        <v>NE</v>
      </c>
      <c r="D7768" s="4">
        <v>1</v>
      </c>
      <c r="E7768" s="141">
        <f t="shared" si="122"/>
        <v>-0.19899999999999998</v>
      </c>
      <c r="F7768" s="3" t="s">
        <v>17</v>
      </c>
      <c r="G7768" s="3">
        <v>23</v>
      </c>
      <c r="H7768" s="125">
        <v>-19.899999999999999</v>
      </c>
      <c r="I7768" s="3">
        <v>17</v>
      </c>
      <c r="J7768" s="143">
        <v>-20.2</v>
      </c>
      <c r="K7768" s="144">
        <v>45293</v>
      </c>
      <c r="L7768" s="125">
        <v>-8.6999999999999993</v>
      </c>
      <c r="M7768" s="3">
        <v>21</v>
      </c>
      <c r="N7768" s="125">
        <v>14</v>
      </c>
      <c r="O7768" s="3">
        <v>26</v>
      </c>
      <c r="P7768" s="125">
        <v>2.9</v>
      </c>
      <c r="Q7768" s="3">
        <v>10</v>
      </c>
      <c r="R7768" s="3">
        <v>-5.7</v>
      </c>
      <c r="S7768" s="3">
        <v>18</v>
      </c>
      <c r="T7768" s="3">
        <v>3.5</v>
      </c>
      <c r="U7768" s="3">
        <v>1.2</v>
      </c>
      <c r="V7768" s="3">
        <v>19</v>
      </c>
      <c r="W7768" s="3">
        <v>-19.899999999999999</v>
      </c>
      <c r="X7768" s="3">
        <v>23</v>
      </c>
      <c r="Y7768" s="3">
        <v>23.2</v>
      </c>
      <c r="Z7768" s="3">
        <v>3</v>
      </c>
      <c r="AA7768" s="3">
        <v>-2.2999999999999998</v>
      </c>
      <c r="AB7768" s="3">
        <v>20</v>
      </c>
      <c r="AC7768" s="3">
        <f t="shared" si="123"/>
        <v>-2.3E-2</v>
      </c>
      <c r="AD7768" s="3">
        <v>21</v>
      </c>
    </row>
    <row r="7769" spans="1:30" hidden="1" x14ac:dyDescent="0.25">
      <c r="A7769" s="2">
        <v>3</v>
      </c>
      <c r="B7769" s="2">
        <v>2024</v>
      </c>
      <c r="C7769" s="4" t="str">
        <f>INDEX(Index!$B$1:$B$500,MATCH($F7769,Index!$A$1:$A$500,0)
)</f>
        <v>CHI</v>
      </c>
      <c r="D7769" s="4">
        <v>1</v>
      </c>
      <c r="E7769" s="141">
        <f t="shared" si="122"/>
        <v>-0.215</v>
      </c>
      <c r="F7769" s="3" t="s">
        <v>64</v>
      </c>
      <c r="G7769" s="3">
        <v>24</v>
      </c>
      <c r="H7769" s="125">
        <v>-21.5</v>
      </c>
      <c r="I7769" s="3">
        <v>24</v>
      </c>
      <c r="J7769" s="143">
        <v>-17.2</v>
      </c>
      <c r="K7769" s="144">
        <v>45293</v>
      </c>
      <c r="L7769" s="125">
        <v>-36</v>
      </c>
      <c r="M7769" s="3">
        <v>32</v>
      </c>
      <c r="N7769" s="125">
        <v>-11.6</v>
      </c>
      <c r="O7769" s="3">
        <v>8</v>
      </c>
      <c r="P7769" s="125">
        <v>2.9</v>
      </c>
      <c r="Q7769" s="3">
        <v>9</v>
      </c>
      <c r="R7769" s="3">
        <v>-35.6</v>
      </c>
      <c r="S7769" s="3">
        <v>-14.2</v>
      </c>
      <c r="T7769" s="3">
        <v>4.0999999999999996</v>
      </c>
      <c r="U7769" s="3">
        <v>0.8</v>
      </c>
      <c r="V7769" s="3">
        <v>27</v>
      </c>
      <c r="W7769" s="3">
        <v>-21.5</v>
      </c>
      <c r="X7769" s="3">
        <v>24</v>
      </c>
      <c r="Y7769" s="3">
        <v>-6.5</v>
      </c>
      <c r="Z7769" s="3">
        <v>21</v>
      </c>
      <c r="AA7769" s="3">
        <v>7.1</v>
      </c>
      <c r="AB7769" s="3">
        <v>4</v>
      </c>
      <c r="AC7769" s="3">
        <f t="shared" si="123"/>
        <v>7.0999999999999994E-2</v>
      </c>
      <c r="AD7769" s="3">
        <v>7</v>
      </c>
    </row>
    <row r="7770" spans="1:30" hidden="1" x14ac:dyDescent="0.25">
      <c r="A7770" s="2">
        <v>3</v>
      </c>
      <c r="B7770" s="2">
        <v>2024</v>
      </c>
      <c r="C7770" s="4" t="str">
        <f>INDEX(Index!$B$1:$B$500,MATCH($F7770,Index!$A$1:$A$500,0)
)</f>
        <v>LAR</v>
      </c>
      <c r="D7770" s="4">
        <v>1</v>
      </c>
      <c r="E7770" s="141">
        <f t="shared" si="122"/>
        <v>-0.23600000000000002</v>
      </c>
      <c r="F7770" s="3" t="s">
        <v>42</v>
      </c>
      <c r="G7770" s="3">
        <v>25</v>
      </c>
      <c r="H7770" s="125">
        <v>-23.6</v>
      </c>
      <c r="I7770" s="3">
        <v>28</v>
      </c>
      <c r="J7770" s="143">
        <v>-22.7</v>
      </c>
      <c r="K7770" s="144">
        <v>45293</v>
      </c>
      <c r="L7770" s="125">
        <v>-1.5</v>
      </c>
      <c r="M7770" s="3">
        <v>17</v>
      </c>
      <c r="N7770" s="125">
        <v>24.1</v>
      </c>
      <c r="O7770" s="3">
        <v>31</v>
      </c>
      <c r="P7770" s="125">
        <v>2</v>
      </c>
      <c r="Q7770" s="3">
        <v>11</v>
      </c>
      <c r="R7770" s="3">
        <v>-2.2000000000000002</v>
      </c>
      <c r="S7770" s="3">
        <v>23.5</v>
      </c>
      <c r="T7770" s="3">
        <v>3</v>
      </c>
      <c r="U7770" s="3">
        <v>1</v>
      </c>
      <c r="V7770" s="3">
        <v>25</v>
      </c>
      <c r="W7770" s="3">
        <v>-23.6</v>
      </c>
      <c r="X7770" s="3">
        <v>25</v>
      </c>
      <c r="Y7770" s="3">
        <v>10.9</v>
      </c>
      <c r="Z7770" s="3">
        <v>9</v>
      </c>
      <c r="AA7770" s="3">
        <v>12.7</v>
      </c>
      <c r="AB7770" s="3">
        <v>1</v>
      </c>
      <c r="AC7770" s="3">
        <f t="shared" si="123"/>
        <v>0.127</v>
      </c>
      <c r="AD7770" s="3">
        <v>17</v>
      </c>
    </row>
    <row r="7771" spans="1:30" hidden="1" x14ac:dyDescent="0.25">
      <c r="A7771" s="2">
        <v>3</v>
      </c>
      <c r="B7771" s="2">
        <v>2024</v>
      </c>
      <c r="C7771" s="4" t="str">
        <f>INDEX(Index!$B$1:$B$500,MATCH($F7771,Index!$A$1:$A$500,0)
)</f>
        <v>WAS</v>
      </c>
      <c r="D7771" s="4">
        <v>1</v>
      </c>
      <c r="E7771" s="141">
        <f t="shared" si="122"/>
        <v>-0.26899999999999996</v>
      </c>
      <c r="F7771" s="3" t="s">
        <v>26</v>
      </c>
      <c r="G7771" s="3">
        <v>26</v>
      </c>
      <c r="H7771" s="125">
        <v>-26.9</v>
      </c>
      <c r="I7771" s="3">
        <v>30</v>
      </c>
      <c r="J7771" s="143">
        <v>-28</v>
      </c>
      <c r="K7771" s="144">
        <v>45323</v>
      </c>
      <c r="L7771" s="125">
        <v>11.3</v>
      </c>
      <c r="M7771" s="3">
        <v>9</v>
      </c>
      <c r="N7771" s="125">
        <v>37.5</v>
      </c>
      <c r="O7771" s="3">
        <v>32</v>
      </c>
      <c r="P7771" s="125">
        <v>-0.7</v>
      </c>
      <c r="Q7771" s="3">
        <v>18</v>
      </c>
      <c r="R7771" s="3">
        <v>16.3</v>
      </c>
      <c r="S7771" s="3">
        <v>44.7</v>
      </c>
      <c r="T7771" s="3">
        <v>0.3</v>
      </c>
      <c r="U7771" s="3">
        <v>0.9</v>
      </c>
      <c r="V7771" s="3">
        <v>26</v>
      </c>
      <c r="W7771" s="3">
        <v>-26.9</v>
      </c>
      <c r="X7771" s="3">
        <v>26</v>
      </c>
      <c r="Y7771" s="3">
        <v>-6</v>
      </c>
      <c r="Z7771" s="3">
        <v>19</v>
      </c>
      <c r="AA7771" s="3">
        <v>-4.0999999999999996</v>
      </c>
      <c r="AB7771" s="3">
        <v>27</v>
      </c>
      <c r="AC7771" s="3">
        <f t="shared" si="123"/>
        <v>-4.0999999999999995E-2</v>
      </c>
      <c r="AD7771" s="3">
        <v>14</v>
      </c>
    </row>
    <row r="7772" spans="1:30" hidden="1" x14ac:dyDescent="0.25">
      <c r="A7772" s="2">
        <v>3</v>
      </c>
      <c r="B7772" s="2">
        <v>2024</v>
      </c>
      <c r="C7772" s="4" t="str">
        <f>INDEX(Index!$B$1:$B$500,MATCH($F7772,Index!$A$1:$A$500,0)
)</f>
        <v>TEN</v>
      </c>
      <c r="D7772" s="4">
        <v>1</v>
      </c>
      <c r="E7772" s="141">
        <f t="shared" si="122"/>
        <v>-0.28300000000000003</v>
      </c>
      <c r="F7772" s="3" t="s">
        <v>45</v>
      </c>
      <c r="G7772" s="3">
        <v>27</v>
      </c>
      <c r="H7772" s="125">
        <v>-28.3</v>
      </c>
      <c r="I7772" s="3">
        <v>23</v>
      </c>
      <c r="J7772" s="143">
        <v>-34</v>
      </c>
      <c r="K7772" s="144" t="s">
        <v>106</v>
      </c>
      <c r="L7772" s="125">
        <v>-13.3</v>
      </c>
      <c r="M7772" s="3">
        <v>25</v>
      </c>
      <c r="N7772" s="125">
        <v>2.1</v>
      </c>
      <c r="O7772" s="3">
        <v>17</v>
      </c>
      <c r="P7772" s="125">
        <v>-13</v>
      </c>
      <c r="Q7772" s="3">
        <v>32</v>
      </c>
      <c r="R7772" s="3">
        <v>-17.8</v>
      </c>
      <c r="S7772" s="3">
        <v>4.2</v>
      </c>
      <c r="T7772" s="3">
        <v>-12.1</v>
      </c>
      <c r="U7772" s="3">
        <v>0.3</v>
      </c>
      <c r="V7772" s="3">
        <v>31</v>
      </c>
      <c r="W7772" s="3">
        <v>-28.3</v>
      </c>
      <c r="X7772" s="3">
        <v>27</v>
      </c>
      <c r="Y7772" s="3">
        <v>3.8</v>
      </c>
      <c r="Z7772" s="3">
        <v>14</v>
      </c>
      <c r="AA7772" s="3">
        <v>0.2</v>
      </c>
      <c r="AB7772" s="3">
        <v>18</v>
      </c>
      <c r="AC7772" s="3">
        <f t="shared" si="123"/>
        <v>2E-3</v>
      </c>
      <c r="AD7772" s="3">
        <v>3</v>
      </c>
    </row>
    <row r="7773" spans="1:30" hidden="1" x14ac:dyDescent="0.25">
      <c r="A7773" s="2">
        <v>3</v>
      </c>
      <c r="B7773" s="2">
        <v>2024</v>
      </c>
      <c r="C7773" s="4" t="str">
        <f>INDEX(Index!$B$1:$B$500,MATCH($F7773,Index!$A$1:$A$500,0)
)</f>
        <v>JAX</v>
      </c>
      <c r="D7773" s="4">
        <v>1</v>
      </c>
      <c r="E7773" s="141">
        <f t="shared" si="122"/>
        <v>-0.34100000000000003</v>
      </c>
      <c r="F7773" s="3" t="s">
        <v>12</v>
      </c>
      <c r="G7773" s="3">
        <v>28</v>
      </c>
      <c r="H7773" s="125">
        <v>-34.1</v>
      </c>
      <c r="I7773" s="3">
        <v>19</v>
      </c>
      <c r="J7773" s="143">
        <v>-37</v>
      </c>
      <c r="K7773" s="144" t="s">
        <v>106</v>
      </c>
      <c r="L7773" s="125">
        <v>-8.8000000000000007</v>
      </c>
      <c r="M7773" s="3">
        <v>22</v>
      </c>
      <c r="N7773" s="125">
        <v>19.7</v>
      </c>
      <c r="O7773" s="3">
        <v>29</v>
      </c>
      <c r="P7773" s="125">
        <v>-5.6</v>
      </c>
      <c r="Q7773" s="3">
        <v>29</v>
      </c>
      <c r="R7773" s="3">
        <v>-10.3</v>
      </c>
      <c r="S7773" s="3">
        <v>22.1</v>
      </c>
      <c r="T7773" s="3">
        <v>-4.5999999999999996</v>
      </c>
      <c r="U7773" s="3">
        <v>0.8</v>
      </c>
      <c r="V7773" s="3">
        <v>28</v>
      </c>
      <c r="W7773" s="3">
        <v>-34.1</v>
      </c>
      <c r="X7773" s="3">
        <v>28</v>
      </c>
      <c r="Y7773" s="3">
        <v>-7.4</v>
      </c>
      <c r="Z7773" s="3">
        <v>22</v>
      </c>
      <c r="AA7773" s="3">
        <v>-1.9</v>
      </c>
      <c r="AB7773" s="3">
        <v>19</v>
      </c>
      <c r="AC7773" s="3">
        <f t="shared" si="123"/>
        <v>-1.9E-2</v>
      </c>
      <c r="AD7773" s="3">
        <v>25</v>
      </c>
    </row>
    <row r="7774" spans="1:30" hidden="1" x14ac:dyDescent="0.25">
      <c r="A7774" s="2">
        <v>3</v>
      </c>
      <c r="B7774" s="2">
        <v>2024</v>
      </c>
      <c r="C7774" s="4" t="str">
        <f>INDEX(Index!$B$1:$B$500,MATCH($F7774,Index!$A$1:$A$500,0)
)</f>
        <v>CAR</v>
      </c>
      <c r="D7774" s="4">
        <v>1</v>
      </c>
      <c r="E7774" s="141">
        <f t="shared" si="122"/>
        <v>-0.34200000000000003</v>
      </c>
      <c r="F7774" s="3" t="s">
        <v>51</v>
      </c>
      <c r="G7774" s="3">
        <v>29</v>
      </c>
      <c r="H7774" s="125">
        <v>-34.200000000000003</v>
      </c>
      <c r="I7774" s="3">
        <v>32</v>
      </c>
      <c r="J7774" s="143">
        <v>-34.5</v>
      </c>
      <c r="K7774" s="144">
        <v>45293</v>
      </c>
      <c r="L7774" s="125">
        <v>-27.7</v>
      </c>
      <c r="M7774" s="3">
        <v>30</v>
      </c>
      <c r="N7774" s="125">
        <v>5.6</v>
      </c>
      <c r="O7774" s="3">
        <v>21</v>
      </c>
      <c r="P7774" s="125">
        <v>-0.9</v>
      </c>
      <c r="Q7774" s="3">
        <v>20</v>
      </c>
      <c r="R7774" s="3">
        <v>-27.5</v>
      </c>
      <c r="S7774" s="3">
        <v>7.5</v>
      </c>
      <c r="T7774" s="3">
        <v>0.5</v>
      </c>
      <c r="U7774" s="3">
        <v>1</v>
      </c>
      <c r="V7774" s="3">
        <v>24</v>
      </c>
      <c r="W7774" s="3">
        <v>-34.200000000000003</v>
      </c>
      <c r="X7774" s="3">
        <v>29</v>
      </c>
      <c r="Y7774" s="3">
        <v>11</v>
      </c>
      <c r="Z7774" s="3">
        <v>8</v>
      </c>
      <c r="AA7774" s="3">
        <v>-3.1</v>
      </c>
      <c r="AB7774" s="3">
        <v>23</v>
      </c>
      <c r="AC7774" s="3">
        <f t="shared" si="123"/>
        <v>-3.1E-2</v>
      </c>
      <c r="AD7774" s="3">
        <v>31</v>
      </c>
    </row>
    <row r="7775" spans="1:30" hidden="1" x14ac:dyDescent="0.25">
      <c r="A7775" s="2">
        <v>3</v>
      </c>
      <c r="B7775" s="2">
        <v>2024</v>
      </c>
      <c r="C7775" s="4" t="str">
        <f>INDEX(Index!$B$1:$B$500,MATCH($F7775,Index!$A$1:$A$500,0)
)</f>
        <v>CLE</v>
      </c>
      <c r="D7775" s="4">
        <v>1</v>
      </c>
      <c r="E7775" s="141">
        <f t="shared" si="122"/>
        <v>-0.35</v>
      </c>
      <c r="F7775" s="3" t="s">
        <v>10</v>
      </c>
      <c r="G7775" s="3">
        <v>30</v>
      </c>
      <c r="H7775" s="125">
        <v>-35</v>
      </c>
      <c r="I7775" s="3">
        <v>27</v>
      </c>
      <c r="J7775" s="143">
        <v>-36.799999999999997</v>
      </c>
      <c r="K7775" s="144">
        <v>45293</v>
      </c>
      <c r="L7775" s="125">
        <v>-31.6</v>
      </c>
      <c r="M7775" s="3">
        <v>31</v>
      </c>
      <c r="N7775" s="125">
        <v>3.3</v>
      </c>
      <c r="O7775" s="3">
        <v>18</v>
      </c>
      <c r="P7775" s="125">
        <v>-0.1</v>
      </c>
      <c r="Q7775" s="3">
        <v>17</v>
      </c>
      <c r="R7775" s="3">
        <v>-32.5</v>
      </c>
      <c r="S7775" s="3">
        <v>5.2</v>
      </c>
      <c r="T7775" s="3">
        <v>0.9</v>
      </c>
      <c r="U7775" s="3">
        <v>0.5</v>
      </c>
      <c r="V7775" s="3">
        <v>29</v>
      </c>
      <c r="W7775" s="3">
        <v>-35</v>
      </c>
      <c r="X7775" s="3">
        <v>30</v>
      </c>
      <c r="Y7775" s="3">
        <v>-21.6</v>
      </c>
      <c r="Z7775" s="3">
        <v>30</v>
      </c>
      <c r="AA7775" s="3">
        <v>6.3</v>
      </c>
      <c r="AB7775" s="3">
        <v>7</v>
      </c>
      <c r="AC7775" s="3">
        <f t="shared" si="123"/>
        <v>6.3E-2</v>
      </c>
      <c r="AD7775" s="3">
        <v>16</v>
      </c>
    </row>
    <row r="7776" spans="1:30" hidden="1" x14ac:dyDescent="0.25">
      <c r="A7776" s="2">
        <v>3</v>
      </c>
      <c r="B7776" s="2">
        <v>2024</v>
      </c>
      <c r="C7776" s="4" t="str">
        <f>INDEX(Index!$B$1:$B$500,MATCH($F7776,Index!$A$1:$A$500,0)
)</f>
        <v>LV</v>
      </c>
      <c r="D7776" s="4">
        <v>1</v>
      </c>
      <c r="E7776" s="141">
        <f t="shared" si="122"/>
        <v>-0.37</v>
      </c>
      <c r="F7776" s="3" t="s">
        <v>53</v>
      </c>
      <c r="G7776" s="3">
        <v>31</v>
      </c>
      <c r="H7776" s="125">
        <v>-37</v>
      </c>
      <c r="I7776" s="3">
        <v>26</v>
      </c>
      <c r="J7776" s="143">
        <v>-36.1</v>
      </c>
      <c r="K7776" s="144">
        <v>45293</v>
      </c>
      <c r="L7776" s="125">
        <v>-18</v>
      </c>
      <c r="M7776" s="3">
        <v>27</v>
      </c>
      <c r="N7776" s="125">
        <v>18.3</v>
      </c>
      <c r="O7776" s="3">
        <v>27</v>
      </c>
      <c r="P7776" s="125">
        <v>-0.7</v>
      </c>
      <c r="Q7776" s="3">
        <v>19</v>
      </c>
      <c r="R7776" s="3">
        <v>-16.8</v>
      </c>
      <c r="S7776" s="3">
        <v>19.600000000000001</v>
      </c>
      <c r="T7776" s="3">
        <v>0.3</v>
      </c>
      <c r="U7776" s="3">
        <v>0</v>
      </c>
      <c r="V7776" s="3">
        <v>32</v>
      </c>
      <c r="W7776" s="3">
        <v>-37</v>
      </c>
      <c r="X7776" s="3">
        <v>31</v>
      </c>
      <c r="Y7776" s="3">
        <v>5.4</v>
      </c>
      <c r="Z7776" s="3">
        <v>13</v>
      </c>
      <c r="AA7776" s="3">
        <v>-3.7</v>
      </c>
      <c r="AB7776" s="3">
        <v>24</v>
      </c>
      <c r="AC7776" s="3">
        <f t="shared" si="123"/>
        <v>-3.7000000000000005E-2</v>
      </c>
      <c r="AD7776" s="3">
        <v>1</v>
      </c>
    </row>
    <row r="7777" spans="1:30" hidden="1" x14ac:dyDescent="0.25">
      <c r="A7777" s="2">
        <v>3</v>
      </c>
      <c r="B7777" s="2">
        <v>2024</v>
      </c>
      <c r="C7777" s="4" t="str">
        <f>INDEX(Index!$B$1:$B$500,MATCH($F7777,Index!$A$1:$A$500,0)
)</f>
        <v>MIA</v>
      </c>
      <c r="D7777" s="4">
        <v>1</v>
      </c>
      <c r="E7777" s="141">
        <f t="shared" si="122"/>
        <v>-0.43</v>
      </c>
      <c r="F7777" s="3" t="s">
        <v>4</v>
      </c>
      <c r="G7777" s="3">
        <v>32</v>
      </c>
      <c r="H7777" s="125">
        <v>-43</v>
      </c>
      <c r="I7777" s="3">
        <v>25</v>
      </c>
      <c r="J7777" s="143">
        <v>-36.1</v>
      </c>
      <c r="K7777" s="144">
        <v>45293</v>
      </c>
      <c r="L7777" s="125">
        <v>-25.3</v>
      </c>
      <c r="M7777" s="3">
        <v>29</v>
      </c>
      <c r="N7777" s="125">
        <v>22.1</v>
      </c>
      <c r="O7777" s="3">
        <v>30</v>
      </c>
      <c r="P7777" s="125">
        <v>4.4000000000000004</v>
      </c>
      <c r="Q7777" s="3">
        <v>6</v>
      </c>
      <c r="R7777" s="3">
        <v>-20.7</v>
      </c>
      <c r="S7777" s="3">
        <v>20.7</v>
      </c>
      <c r="T7777" s="3">
        <v>5.2</v>
      </c>
      <c r="U7777" s="3">
        <v>1.1000000000000001</v>
      </c>
      <c r="V7777" s="3">
        <v>21</v>
      </c>
      <c r="W7777" s="3">
        <v>-43</v>
      </c>
      <c r="X7777" s="3">
        <v>32</v>
      </c>
      <c r="Y7777" s="3">
        <v>24.6</v>
      </c>
      <c r="Z7777" s="3">
        <v>2</v>
      </c>
      <c r="AA7777" s="3">
        <v>-3.1</v>
      </c>
      <c r="AB7777" s="3">
        <v>22</v>
      </c>
      <c r="AC7777" s="3">
        <f t="shared" si="123"/>
        <v>-3.1E-2</v>
      </c>
      <c r="AD7777" s="3">
        <v>15</v>
      </c>
    </row>
    <row r="7778" spans="1:30" hidden="1" x14ac:dyDescent="0.25">
      <c r="A7778" s="2">
        <v>4</v>
      </c>
      <c r="B7778" s="2">
        <v>2024</v>
      </c>
      <c r="C7778" s="4" t="str">
        <f>INDEX(Index!$B$1:$B$500,MATCH($F7778,Index!$A$1:$A$500,0)
)</f>
        <v>ARI</v>
      </c>
      <c r="D7778" s="4">
        <v>1</v>
      </c>
      <c r="E7778" s="141">
        <f t="shared" si="122"/>
        <v>-0.114</v>
      </c>
      <c r="F7778" s="3" t="s">
        <v>23</v>
      </c>
      <c r="G7778" s="3">
        <v>22</v>
      </c>
      <c r="H7778" s="125">
        <v>-11.4</v>
      </c>
      <c r="I7778" s="3">
        <v>11</v>
      </c>
      <c r="J7778" s="143">
        <v>-12.5</v>
      </c>
      <c r="K7778" s="144" t="s">
        <v>109</v>
      </c>
      <c r="L7778" s="125">
        <v>2.9</v>
      </c>
      <c r="M7778" s="3">
        <v>14</v>
      </c>
      <c r="N7778" s="125">
        <v>14.5</v>
      </c>
      <c r="O7778" s="3">
        <v>29</v>
      </c>
      <c r="P7778" s="125">
        <v>0.2</v>
      </c>
      <c r="Q7778" s="3">
        <v>19</v>
      </c>
      <c r="R7778" s="3">
        <v>5.4</v>
      </c>
      <c r="S7778" s="3">
        <v>19</v>
      </c>
      <c r="T7778" s="3">
        <v>1.1000000000000001</v>
      </c>
      <c r="U7778" s="3">
        <v>1.3</v>
      </c>
      <c r="V7778" s="3">
        <v>25</v>
      </c>
      <c r="W7778" s="3">
        <v>-11.4</v>
      </c>
      <c r="X7778" s="3">
        <v>22</v>
      </c>
      <c r="Y7778" s="3">
        <v>6</v>
      </c>
      <c r="Z7778" s="3">
        <v>7</v>
      </c>
      <c r="AA7778" s="3">
        <v>1</v>
      </c>
      <c r="AB7778" s="3">
        <v>14</v>
      </c>
      <c r="AC7778" s="3">
        <v>0.35199999999999998</v>
      </c>
      <c r="AD7778" s="3">
        <v>31</v>
      </c>
    </row>
    <row r="7779" spans="1:30" hidden="1" x14ac:dyDescent="0.25">
      <c r="A7779" s="2">
        <v>4</v>
      </c>
      <c r="B7779" s="2">
        <v>2024</v>
      </c>
      <c r="C7779" s="4" t="str">
        <f>INDEX(Index!$B$1:$B$500,MATCH($F7779,Index!$A$1:$A$500,0)
)</f>
        <v>ATL</v>
      </c>
      <c r="D7779" s="4">
        <v>1</v>
      </c>
      <c r="E7779" s="141">
        <f t="shared" si="122"/>
        <v>0.04</v>
      </c>
      <c r="F7779" s="3" t="s">
        <v>43</v>
      </c>
      <c r="G7779" s="3">
        <v>15</v>
      </c>
      <c r="H7779" s="125">
        <v>4</v>
      </c>
      <c r="I7779" s="3">
        <v>17</v>
      </c>
      <c r="J7779" s="143">
        <v>2.7</v>
      </c>
      <c r="K7779" s="144" t="s">
        <v>108</v>
      </c>
      <c r="L7779" s="125">
        <v>2.2000000000000002</v>
      </c>
      <c r="M7779" s="3">
        <v>15</v>
      </c>
      <c r="N7779" s="125">
        <v>1.5</v>
      </c>
      <c r="O7779" s="3">
        <v>18</v>
      </c>
      <c r="P7779" s="125">
        <v>3.4</v>
      </c>
      <c r="Q7779" s="3">
        <v>9</v>
      </c>
      <c r="R7779" s="3">
        <v>3.1</v>
      </c>
      <c r="S7779" s="3">
        <v>4.7</v>
      </c>
      <c r="T7779" s="3">
        <v>4.3</v>
      </c>
      <c r="U7779" s="3">
        <v>2.2000000000000002</v>
      </c>
      <c r="V7779" s="3">
        <v>15</v>
      </c>
      <c r="W7779" s="3">
        <v>4</v>
      </c>
      <c r="X7779" s="3">
        <v>15</v>
      </c>
      <c r="Y7779" s="3">
        <v>14.1</v>
      </c>
      <c r="Z7779" s="3">
        <v>2</v>
      </c>
      <c r="AA7779" s="3">
        <v>2.2999999999999998</v>
      </c>
      <c r="AB7779" s="3">
        <v>9</v>
      </c>
      <c r="AC7779" s="3">
        <v>1.7999999999999999E-2</v>
      </c>
      <c r="AD7779" s="3">
        <v>1</v>
      </c>
    </row>
    <row r="7780" spans="1:30" hidden="1" x14ac:dyDescent="0.25">
      <c r="A7780" s="2">
        <v>4</v>
      </c>
      <c r="B7780" s="2">
        <v>2024</v>
      </c>
      <c r="C7780" s="4" t="str">
        <f>INDEX(Index!$B$1:$B$500,MATCH($F7780,Index!$A$1:$A$500,0)
)</f>
        <v>BAL</v>
      </c>
      <c r="D7780" s="4">
        <v>1</v>
      </c>
      <c r="E7780" s="141">
        <f t="shared" si="122"/>
        <v>0.38299999999999995</v>
      </c>
      <c r="F7780" s="3" t="s">
        <v>18</v>
      </c>
      <c r="G7780" s="3">
        <v>2</v>
      </c>
      <c r="H7780" s="125">
        <v>38.299999999999997</v>
      </c>
      <c r="I7780" s="3">
        <v>5</v>
      </c>
      <c r="J7780" s="143">
        <v>33.6</v>
      </c>
      <c r="K7780" s="144" t="s">
        <v>108</v>
      </c>
      <c r="L7780" s="125">
        <v>29.3</v>
      </c>
      <c r="M7780" s="3">
        <v>1</v>
      </c>
      <c r="N7780" s="125">
        <v>-10.5</v>
      </c>
      <c r="O7780" s="3">
        <v>9</v>
      </c>
      <c r="P7780" s="125">
        <v>-1.5</v>
      </c>
      <c r="Q7780" s="3">
        <v>21</v>
      </c>
      <c r="R7780" s="3">
        <v>29.8</v>
      </c>
      <c r="S7780" s="3">
        <v>-4.7</v>
      </c>
      <c r="T7780" s="3">
        <v>-0.9</v>
      </c>
      <c r="U7780" s="3">
        <v>3</v>
      </c>
      <c r="V7780" s="3">
        <v>3</v>
      </c>
      <c r="W7780" s="3">
        <v>38.299999999999997</v>
      </c>
      <c r="X7780" s="3">
        <v>2</v>
      </c>
      <c r="Y7780" s="3">
        <v>2.9</v>
      </c>
      <c r="Z7780" s="3">
        <v>15</v>
      </c>
      <c r="AA7780" s="3">
        <v>-3.1</v>
      </c>
      <c r="AB7780" s="3">
        <v>25</v>
      </c>
      <c r="AC7780" s="3">
        <v>0.14399999999999999</v>
      </c>
      <c r="AD7780" s="3">
        <v>19</v>
      </c>
    </row>
    <row r="7781" spans="1:30" hidden="1" x14ac:dyDescent="0.25">
      <c r="A7781" s="2">
        <v>4</v>
      </c>
      <c r="B7781" s="2">
        <v>2024</v>
      </c>
      <c r="C7781" s="4" t="str">
        <f>INDEX(Index!$B$1:$B$500,MATCH($F7781,Index!$A$1:$A$500,0)
)</f>
        <v>BUF</v>
      </c>
      <c r="D7781" s="4">
        <v>1</v>
      </c>
      <c r="E7781" s="141">
        <f t="shared" si="122"/>
        <v>0.20800000000000002</v>
      </c>
      <c r="F7781" s="3" t="s">
        <v>0</v>
      </c>
      <c r="G7781" s="3">
        <v>6</v>
      </c>
      <c r="H7781" s="125">
        <v>20.8</v>
      </c>
      <c r="I7781" s="3">
        <v>1</v>
      </c>
      <c r="J7781" s="143">
        <v>26.2</v>
      </c>
      <c r="K7781" s="144" t="s">
        <v>107</v>
      </c>
      <c r="L7781" s="125">
        <v>17.399999999999999</v>
      </c>
      <c r="M7781" s="3">
        <v>6</v>
      </c>
      <c r="N7781" s="125">
        <v>-10.199999999999999</v>
      </c>
      <c r="O7781" s="3">
        <v>10</v>
      </c>
      <c r="P7781" s="125">
        <v>-6.9</v>
      </c>
      <c r="Q7781" s="3">
        <v>29</v>
      </c>
      <c r="R7781" s="3">
        <v>19.399999999999999</v>
      </c>
      <c r="S7781" s="3">
        <v>-13.1</v>
      </c>
      <c r="T7781" s="3">
        <v>-6.3</v>
      </c>
      <c r="U7781" s="3">
        <v>3</v>
      </c>
      <c r="V7781" s="3">
        <v>2</v>
      </c>
      <c r="W7781" s="3">
        <v>20.8</v>
      </c>
      <c r="X7781" s="3">
        <v>6</v>
      </c>
      <c r="Y7781" s="3">
        <v>-11</v>
      </c>
      <c r="Z7781" s="3">
        <v>29</v>
      </c>
      <c r="AA7781" s="3">
        <v>-3.6</v>
      </c>
      <c r="AB7781" s="3">
        <v>27</v>
      </c>
      <c r="AC7781" s="3">
        <v>0.32400000000000001</v>
      </c>
      <c r="AD7781" s="3">
        <v>28</v>
      </c>
    </row>
    <row r="7782" spans="1:30" hidden="1" x14ac:dyDescent="0.25">
      <c r="A7782" s="2">
        <v>4</v>
      </c>
      <c r="B7782" s="2">
        <v>2024</v>
      </c>
      <c r="C7782" s="4" t="str">
        <f>INDEX(Index!$B$1:$B$500,MATCH($F7782,Index!$A$1:$A$500,0)
)</f>
        <v>CAR</v>
      </c>
      <c r="D7782" s="4">
        <v>1</v>
      </c>
      <c r="E7782" s="141">
        <f t="shared" si="122"/>
        <v>-0.245</v>
      </c>
      <c r="F7782" s="3" t="s">
        <v>51</v>
      </c>
      <c r="G7782" s="3">
        <v>28</v>
      </c>
      <c r="H7782" s="125">
        <v>-24.5</v>
      </c>
      <c r="I7782" s="3">
        <v>29</v>
      </c>
      <c r="J7782" s="143">
        <v>-26.2</v>
      </c>
      <c r="K7782" s="144" t="s">
        <v>109</v>
      </c>
      <c r="L7782" s="125">
        <v>-15.9</v>
      </c>
      <c r="M7782" s="3">
        <v>26</v>
      </c>
      <c r="N7782" s="125">
        <v>9</v>
      </c>
      <c r="O7782" s="3">
        <v>24</v>
      </c>
      <c r="P7782" s="125">
        <v>0.4</v>
      </c>
      <c r="Q7782" s="3">
        <v>15</v>
      </c>
      <c r="R7782" s="3">
        <v>-16.899999999999999</v>
      </c>
      <c r="S7782" s="3">
        <v>10.9</v>
      </c>
      <c r="T7782" s="3">
        <v>1.7</v>
      </c>
      <c r="U7782" s="3">
        <v>0.2</v>
      </c>
      <c r="V7782" s="3">
        <v>32</v>
      </c>
      <c r="W7782" s="3">
        <v>-24.5</v>
      </c>
      <c r="X7782" s="3">
        <v>28</v>
      </c>
      <c r="Y7782" s="3">
        <v>6.1</v>
      </c>
      <c r="Z7782" s="3">
        <v>6</v>
      </c>
      <c r="AA7782" s="3">
        <v>1.3</v>
      </c>
      <c r="AB7782" s="3">
        <v>12</v>
      </c>
      <c r="AC7782" s="3">
        <v>0.28899999999999998</v>
      </c>
      <c r="AD7782" s="3">
        <v>27</v>
      </c>
    </row>
    <row r="7783" spans="1:30" hidden="1" x14ac:dyDescent="0.25">
      <c r="A7783" s="2">
        <v>4</v>
      </c>
      <c r="B7783" s="2">
        <v>2024</v>
      </c>
      <c r="C7783" s="4" t="str">
        <f>INDEX(Index!$B$1:$B$500,MATCH($F7783,Index!$A$1:$A$500,0)
)</f>
        <v>CHI</v>
      </c>
      <c r="D7783" s="4">
        <v>1</v>
      </c>
      <c r="E7783" s="141">
        <f t="shared" si="122"/>
        <v>-0.16500000000000001</v>
      </c>
      <c r="F7783" s="3" t="s">
        <v>64</v>
      </c>
      <c r="G7783" s="3">
        <v>23</v>
      </c>
      <c r="H7783" s="125">
        <v>-16.5</v>
      </c>
      <c r="I7783" s="3">
        <v>24</v>
      </c>
      <c r="J7783" s="143">
        <v>-9.6</v>
      </c>
      <c r="K7783" s="144" t="s">
        <v>108</v>
      </c>
      <c r="L7783" s="125">
        <v>-27.5</v>
      </c>
      <c r="M7783" s="3">
        <v>30</v>
      </c>
      <c r="N7783" s="125">
        <v>-6.7</v>
      </c>
      <c r="O7783" s="3">
        <v>12</v>
      </c>
      <c r="P7783" s="125">
        <v>4.2</v>
      </c>
      <c r="Q7783" s="3">
        <v>6</v>
      </c>
      <c r="R7783" s="3">
        <v>-24.8</v>
      </c>
      <c r="S7783" s="3">
        <v>-10</v>
      </c>
      <c r="T7783" s="3">
        <v>5.0999999999999996</v>
      </c>
      <c r="U7783" s="3">
        <v>1.4</v>
      </c>
      <c r="V7783" s="3">
        <v>23</v>
      </c>
      <c r="W7783" s="3">
        <v>-16.5</v>
      </c>
      <c r="X7783" s="3">
        <v>23</v>
      </c>
      <c r="Y7783" s="3">
        <v>-5.5</v>
      </c>
      <c r="Z7783" s="3">
        <v>23</v>
      </c>
      <c r="AA7783" s="3">
        <v>7.9</v>
      </c>
      <c r="AB7783" s="3">
        <v>2</v>
      </c>
      <c r="AC7783" s="3">
        <v>3.7999999999999999E-2</v>
      </c>
      <c r="AD7783" s="3">
        <v>5</v>
      </c>
    </row>
    <row r="7784" spans="1:30" hidden="1" x14ac:dyDescent="0.25">
      <c r="A7784" s="2">
        <v>4</v>
      </c>
      <c r="B7784" s="2">
        <v>2024</v>
      </c>
      <c r="C7784" s="4" t="str">
        <f>INDEX(Index!$B$1:$B$500,MATCH($F7784,Index!$A$1:$A$500,0)
)</f>
        <v>CIN</v>
      </c>
      <c r="D7784" s="4">
        <v>1</v>
      </c>
      <c r="E7784" s="141">
        <f t="shared" si="122"/>
        <v>7.400000000000001E-2</v>
      </c>
      <c r="F7784" s="3" t="s">
        <v>24</v>
      </c>
      <c r="G7784" s="3">
        <v>12</v>
      </c>
      <c r="H7784" s="125">
        <v>7.4</v>
      </c>
      <c r="I7784" s="3">
        <v>12</v>
      </c>
      <c r="J7784" s="143">
        <v>11</v>
      </c>
      <c r="K7784" s="144" t="s">
        <v>109</v>
      </c>
      <c r="L7784" s="125">
        <v>19</v>
      </c>
      <c r="M7784" s="3">
        <v>4</v>
      </c>
      <c r="N7784" s="125">
        <v>7.9</v>
      </c>
      <c r="O7784" s="3">
        <v>22</v>
      </c>
      <c r="P7784" s="125">
        <v>-3.7</v>
      </c>
      <c r="Q7784" s="3">
        <v>26</v>
      </c>
      <c r="R7784" s="3">
        <v>25</v>
      </c>
      <c r="S7784" s="3">
        <v>11</v>
      </c>
      <c r="T7784" s="3">
        <v>-3</v>
      </c>
      <c r="U7784" s="3">
        <v>2.2999999999999998</v>
      </c>
      <c r="V7784" s="3">
        <v>13</v>
      </c>
      <c r="W7784" s="3">
        <v>7.4</v>
      </c>
      <c r="X7784" s="3">
        <v>12</v>
      </c>
      <c r="Y7784" s="3">
        <v>-9.1</v>
      </c>
      <c r="Z7784" s="3">
        <v>27</v>
      </c>
      <c r="AA7784" s="3">
        <v>-3</v>
      </c>
      <c r="AB7784" s="3">
        <v>24</v>
      </c>
      <c r="AC7784" s="3">
        <v>3.4000000000000002E-2</v>
      </c>
      <c r="AD7784" s="3">
        <v>4</v>
      </c>
    </row>
    <row r="7785" spans="1:30" hidden="1" x14ac:dyDescent="0.25">
      <c r="A7785" s="2">
        <v>4</v>
      </c>
      <c r="B7785" s="2">
        <v>2024</v>
      </c>
      <c r="C7785" s="4" t="str">
        <f>INDEX(Index!$B$1:$B$500,MATCH($F7785,Index!$A$1:$A$500,0)
)</f>
        <v>CLE</v>
      </c>
      <c r="D7785" s="4">
        <v>1</v>
      </c>
      <c r="E7785" s="141">
        <f t="shared" si="122"/>
        <v>-0.39600000000000002</v>
      </c>
      <c r="F7785" s="3" t="s">
        <v>10</v>
      </c>
      <c r="G7785" s="3">
        <v>32</v>
      </c>
      <c r="H7785" s="125">
        <v>-39.6</v>
      </c>
      <c r="I7785" s="3">
        <v>30</v>
      </c>
      <c r="J7785" s="143">
        <v>-31</v>
      </c>
      <c r="K7785" s="144" t="s">
        <v>109</v>
      </c>
      <c r="L7785" s="125">
        <v>-36</v>
      </c>
      <c r="M7785" s="3">
        <v>32</v>
      </c>
      <c r="N7785" s="125">
        <v>4.0999999999999996</v>
      </c>
      <c r="O7785" s="3">
        <v>20</v>
      </c>
      <c r="P7785" s="125">
        <v>0.5</v>
      </c>
      <c r="Q7785" s="3">
        <v>14</v>
      </c>
      <c r="R7785" s="3">
        <v>-31.1</v>
      </c>
      <c r="S7785" s="3">
        <v>1.4</v>
      </c>
      <c r="T7785" s="3">
        <v>1.5</v>
      </c>
      <c r="U7785" s="3">
        <v>0.4</v>
      </c>
      <c r="V7785" s="3">
        <v>31</v>
      </c>
      <c r="W7785" s="3">
        <v>-39.6</v>
      </c>
      <c r="X7785" s="3">
        <v>32</v>
      </c>
      <c r="Y7785" s="3">
        <v>-19.100000000000001</v>
      </c>
      <c r="Z7785" s="3">
        <v>32</v>
      </c>
      <c r="AA7785" s="3">
        <v>10.1</v>
      </c>
      <c r="AB7785" s="3">
        <v>1</v>
      </c>
      <c r="AC7785" s="3">
        <v>6.3E-2</v>
      </c>
      <c r="AD7785" s="3">
        <v>9</v>
      </c>
    </row>
    <row r="7786" spans="1:30" hidden="1" x14ac:dyDescent="0.25">
      <c r="A7786" s="2">
        <v>4</v>
      </c>
      <c r="B7786" s="2">
        <v>2024</v>
      </c>
      <c r="C7786" s="4" t="str">
        <f>INDEX(Index!$B$1:$B$500,MATCH($F7786,Index!$A$1:$A$500,0)
)</f>
        <v>DAL</v>
      </c>
      <c r="D7786" s="4">
        <v>1</v>
      </c>
      <c r="E7786" s="141">
        <f t="shared" si="122"/>
        <v>5.0000000000000001E-3</v>
      </c>
      <c r="F7786" s="3" t="s">
        <v>3</v>
      </c>
      <c r="G7786" s="3">
        <v>19</v>
      </c>
      <c r="H7786" s="125">
        <v>0.5</v>
      </c>
      <c r="I7786" s="3">
        <v>22</v>
      </c>
      <c r="J7786" s="143">
        <v>4.3</v>
      </c>
      <c r="K7786" s="144" t="s">
        <v>108</v>
      </c>
      <c r="L7786" s="125">
        <v>0.1</v>
      </c>
      <c r="M7786" s="3">
        <v>18</v>
      </c>
      <c r="N7786" s="125">
        <v>12.7</v>
      </c>
      <c r="O7786" s="3">
        <v>27</v>
      </c>
      <c r="P7786" s="125">
        <v>13.1</v>
      </c>
      <c r="Q7786" s="3">
        <v>1</v>
      </c>
      <c r="R7786" s="3">
        <v>2.2999999999999998</v>
      </c>
      <c r="S7786" s="3">
        <v>12.2</v>
      </c>
      <c r="T7786" s="3">
        <v>14.1</v>
      </c>
      <c r="U7786" s="3">
        <v>2.5</v>
      </c>
      <c r="V7786" s="3">
        <v>9</v>
      </c>
      <c r="W7786" s="3">
        <v>0.5</v>
      </c>
      <c r="X7786" s="3">
        <v>19</v>
      </c>
      <c r="Y7786" s="3">
        <v>4</v>
      </c>
      <c r="Z7786" s="3">
        <v>11</v>
      </c>
      <c r="AA7786" s="3">
        <v>2.1</v>
      </c>
      <c r="AB7786" s="3">
        <v>11</v>
      </c>
      <c r="AC7786" s="3">
        <v>0.33200000000000002</v>
      </c>
      <c r="AD7786" s="3">
        <v>29</v>
      </c>
    </row>
    <row r="7787" spans="1:30" hidden="1" x14ac:dyDescent="0.25">
      <c r="A7787" s="2">
        <v>4</v>
      </c>
      <c r="B7787" s="2">
        <v>2024</v>
      </c>
      <c r="C7787" s="4" t="str">
        <f>INDEX(Index!$B$1:$B$500,MATCH($F7787,Index!$A$1:$A$500,0)
)</f>
        <v>DEN</v>
      </c>
      <c r="D7787" s="4">
        <v>1</v>
      </c>
      <c r="E7787" s="141">
        <f t="shared" si="122"/>
        <v>5.0000000000000001E-3</v>
      </c>
      <c r="F7787" s="3" t="s">
        <v>39</v>
      </c>
      <c r="G7787" s="3">
        <v>18</v>
      </c>
      <c r="H7787" s="125">
        <v>0.5</v>
      </c>
      <c r="I7787" s="3">
        <v>19</v>
      </c>
      <c r="J7787" s="143">
        <v>-2.5</v>
      </c>
      <c r="K7787" s="144" t="s">
        <v>108</v>
      </c>
      <c r="L7787" s="125">
        <v>-17.3</v>
      </c>
      <c r="M7787" s="3">
        <v>28</v>
      </c>
      <c r="N7787" s="125">
        <v>-13</v>
      </c>
      <c r="O7787" s="3">
        <v>5</v>
      </c>
      <c r="P7787" s="125">
        <v>4.9000000000000004</v>
      </c>
      <c r="Q7787" s="3">
        <v>4</v>
      </c>
      <c r="R7787" s="3">
        <v>-22</v>
      </c>
      <c r="S7787" s="3">
        <v>-13</v>
      </c>
      <c r="T7787" s="3">
        <v>6.5</v>
      </c>
      <c r="U7787" s="3">
        <v>1.6</v>
      </c>
      <c r="V7787" s="3">
        <v>20</v>
      </c>
      <c r="W7787" s="3">
        <v>0.5</v>
      </c>
      <c r="X7787" s="3">
        <v>18</v>
      </c>
      <c r="Y7787" s="3">
        <v>10.1</v>
      </c>
      <c r="Z7787" s="3">
        <v>5</v>
      </c>
      <c r="AA7787" s="3">
        <v>1.1000000000000001</v>
      </c>
      <c r="AB7787" s="3">
        <v>13</v>
      </c>
      <c r="AC7787" s="3">
        <v>0.20300000000000001</v>
      </c>
      <c r="AD7787" s="3">
        <v>26</v>
      </c>
    </row>
    <row r="7788" spans="1:30" hidden="1" x14ac:dyDescent="0.25">
      <c r="A7788" s="2">
        <v>4</v>
      </c>
      <c r="B7788" s="2">
        <v>2024</v>
      </c>
      <c r="C7788" s="4" t="str">
        <f>INDEX(Index!$B$1:$B$500,MATCH($F7788,Index!$A$1:$A$500,0)
)</f>
        <v>DET</v>
      </c>
      <c r="D7788" s="4">
        <v>1</v>
      </c>
      <c r="E7788" s="141">
        <f t="shared" si="122"/>
        <v>0.22</v>
      </c>
      <c r="F7788" s="3" t="s">
        <v>21</v>
      </c>
      <c r="G7788" s="3">
        <v>5</v>
      </c>
      <c r="H7788" s="125">
        <v>22</v>
      </c>
      <c r="I7788" s="3">
        <v>8</v>
      </c>
      <c r="J7788" s="143">
        <v>17.3</v>
      </c>
      <c r="K7788" s="144" t="s">
        <v>107</v>
      </c>
      <c r="L7788" s="125">
        <v>14.7</v>
      </c>
      <c r="M7788" s="3">
        <v>8</v>
      </c>
      <c r="N7788" s="125">
        <v>-2.7</v>
      </c>
      <c r="O7788" s="3">
        <v>14</v>
      </c>
      <c r="P7788" s="125">
        <v>4.5999999999999996</v>
      </c>
      <c r="Q7788" s="3">
        <v>5</v>
      </c>
      <c r="R7788" s="3">
        <v>16.5</v>
      </c>
      <c r="S7788" s="3">
        <v>4.3</v>
      </c>
      <c r="T7788" s="3">
        <v>5.0999999999999996</v>
      </c>
      <c r="U7788" s="3">
        <v>2.9</v>
      </c>
      <c r="V7788" s="3">
        <v>4</v>
      </c>
      <c r="W7788" s="3">
        <v>22</v>
      </c>
      <c r="X7788" s="3">
        <v>5</v>
      </c>
      <c r="Y7788" s="3">
        <v>-0.4</v>
      </c>
      <c r="Z7788" s="3">
        <v>17</v>
      </c>
      <c r="AA7788" s="3">
        <v>6.3</v>
      </c>
      <c r="AB7788" s="3">
        <v>4</v>
      </c>
      <c r="AC7788" s="3">
        <v>7.1999999999999995E-2</v>
      </c>
      <c r="AD7788" s="3">
        <v>13</v>
      </c>
    </row>
    <row r="7789" spans="1:30" hidden="1" x14ac:dyDescent="0.25">
      <c r="A7789" s="2">
        <v>4</v>
      </c>
      <c r="B7789" s="2">
        <v>2024</v>
      </c>
      <c r="C7789" s="4" t="str">
        <f>INDEX(Index!$B$1:$B$500,MATCH($F7789,Index!$A$1:$A$500,0)
)</f>
        <v>GB</v>
      </c>
      <c r="D7789" s="4">
        <v>1</v>
      </c>
      <c r="E7789" s="141">
        <f t="shared" si="122"/>
        <v>0.128</v>
      </c>
      <c r="F7789" s="3" t="s">
        <v>20</v>
      </c>
      <c r="G7789" s="3">
        <v>10</v>
      </c>
      <c r="H7789" s="125">
        <v>12.8</v>
      </c>
      <c r="I7789" s="3">
        <v>7</v>
      </c>
      <c r="J7789" s="143">
        <v>7.7</v>
      </c>
      <c r="K7789" s="144" t="s">
        <v>108</v>
      </c>
      <c r="L7789" s="125">
        <v>19.600000000000001</v>
      </c>
      <c r="M7789" s="3">
        <v>3</v>
      </c>
      <c r="N7789" s="125">
        <v>1.6</v>
      </c>
      <c r="O7789" s="3">
        <v>19</v>
      </c>
      <c r="P7789" s="125">
        <v>-5.2</v>
      </c>
      <c r="Q7789" s="3">
        <v>28</v>
      </c>
      <c r="R7789" s="3">
        <v>17.3</v>
      </c>
      <c r="S7789" s="3">
        <v>5.3</v>
      </c>
      <c r="T7789" s="3">
        <v>-4.3</v>
      </c>
      <c r="U7789" s="3">
        <v>2.2000000000000002</v>
      </c>
      <c r="V7789" s="3">
        <v>14</v>
      </c>
      <c r="W7789" s="3">
        <v>12.8</v>
      </c>
      <c r="X7789" s="3">
        <v>10</v>
      </c>
      <c r="Y7789" s="3">
        <v>5</v>
      </c>
      <c r="Z7789" s="3">
        <v>10</v>
      </c>
      <c r="AA7789" s="3">
        <v>3.2</v>
      </c>
      <c r="AB7789" s="3">
        <v>7</v>
      </c>
      <c r="AC7789" s="3">
        <v>6.3E-2</v>
      </c>
      <c r="AD7789" s="3">
        <v>10</v>
      </c>
    </row>
    <row r="7790" spans="1:30" hidden="1" x14ac:dyDescent="0.25">
      <c r="A7790" s="2">
        <v>4</v>
      </c>
      <c r="B7790" s="2">
        <v>2024</v>
      </c>
      <c r="C7790" s="4" t="str">
        <f>INDEX(Index!$B$1:$B$500,MATCH($F7790,Index!$A$1:$A$500,0)
)</f>
        <v>HOU</v>
      </c>
      <c r="D7790" s="4">
        <v>1</v>
      </c>
      <c r="E7790" s="141">
        <f t="shared" si="122"/>
        <v>0.11199999999999999</v>
      </c>
      <c r="F7790" s="3" t="s">
        <v>49</v>
      </c>
      <c r="G7790" s="3">
        <v>11</v>
      </c>
      <c r="H7790" s="125">
        <v>11.2</v>
      </c>
      <c r="I7790" s="3">
        <v>14</v>
      </c>
      <c r="J7790" s="143">
        <v>7.7</v>
      </c>
      <c r="K7790" s="144" t="s">
        <v>107</v>
      </c>
      <c r="L7790" s="125">
        <v>-1.9</v>
      </c>
      <c r="M7790" s="3">
        <v>20</v>
      </c>
      <c r="N7790" s="125">
        <v>-12.7</v>
      </c>
      <c r="O7790" s="3">
        <v>6</v>
      </c>
      <c r="P7790" s="125">
        <v>0.4</v>
      </c>
      <c r="Q7790" s="3">
        <v>16</v>
      </c>
      <c r="R7790" s="3">
        <v>-2.8</v>
      </c>
      <c r="S7790" s="3">
        <v>-8.8000000000000007</v>
      </c>
      <c r="T7790" s="3">
        <v>1.7</v>
      </c>
      <c r="U7790" s="3">
        <v>2.4</v>
      </c>
      <c r="V7790" s="3">
        <v>10</v>
      </c>
      <c r="W7790" s="3">
        <v>11.2</v>
      </c>
      <c r="X7790" s="3">
        <v>11</v>
      </c>
      <c r="Y7790" s="3">
        <v>-0.7</v>
      </c>
      <c r="Z7790" s="3">
        <v>18</v>
      </c>
      <c r="AA7790" s="3">
        <v>-2.1</v>
      </c>
      <c r="AB7790" s="3">
        <v>20</v>
      </c>
      <c r="AC7790" s="3">
        <v>0.152</v>
      </c>
      <c r="AD7790" s="3">
        <v>22</v>
      </c>
    </row>
    <row r="7791" spans="1:30" hidden="1" x14ac:dyDescent="0.25">
      <c r="A7791" s="2">
        <v>4</v>
      </c>
      <c r="B7791" s="2">
        <v>2024</v>
      </c>
      <c r="C7791" s="4" t="str">
        <f>INDEX(Index!$B$1:$B$500,MATCH($F7791,Index!$A$1:$A$500,0)
)</f>
        <v>IND</v>
      </c>
      <c r="D7791" s="4">
        <v>1</v>
      </c>
      <c r="E7791" s="141">
        <f t="shared" si="122"/>
        <v>6.3E-2</v>
      </c>
      <c r="F7791" s="3" t="s">
        <v>35</v>
      </c>
      <c r="G7791" s="3">
        <v>13</v>
      </c>
      <c r="H7791" s="125">
        <v>6.3</v>
      </c>
      <c r="I7791" s="3">
        <v>16</v>
      </c>
      <c r="J7791" s="143">
        <v>4.5</v>
      </c>
      <c r="K7791" s="144" t="s">
        <v>108</v>
      </c>
      <c r="L7791" s="125">
        <v>6.5</v>
      </c>
      <c r="M7791" s="3">
        <v>11</v>
      </c>
      <c r="N7791" s="125">
        <v>0.3</v>
      </c>
      <c r="O7791" s="3">
        <v>17</v>
      </c>
      <c r="P7791" s="125">
        <v>0</v>
      </c>
      <c r="Q7791" s="3">
        <v>20</v>
      </c>
      <c r="R7791" s="3">
        <v>8.1999999999999993</v>
      </c>
      <c r="S7791" s="3">
        <v>4.4000000000000004</v>
      </c>
      <c r="T7791" s="3">
        <v>0.7</v>
      </c>
      <c r="U7791" s="3">
        <v>2.4</v>
      </c>
      <c r="V7791" s="3">
        <v>11</v>
      </c>
      <c r="W7791" s="3">
        <v>6.3</v>
      </c>
      <c r="X7791" s="3">
        <v>13</v>
      </c>
      <c r="Y7791" s="3">
        <v>5.7</v>
      </c>
      <c r="Z7791" s="3">
        <v>9</v>
      </c>
      <c r="AA7791" s="3">
        <v>-7.6</v>
      </c>
      <c r="AB7791" s="3">
        <v>31</v>
      </c>
      <c r="AC7791" s="3">
        <v>3.4000000000000002E-2</v>
      </c>
      <c r="AD7791" s="3">
        <v>3</v>
      </c>
    </row>
    <row r="7792" spans="1:30" hidden="1" x14ac:dyDescent="0.25">
      <c r="A7792" s="2">
        <v>4</v>
      </c>
      <c r="B7792" s="2">
        <v>2024</v>
      </c>
      <c r="C7792" s="4" t="str">
        <f>INDEX(Index!$B$1:$B$500,MATCH($F7792,Index!$A$1:$A$500,0)
)</f>
        <v>JAX</v>
      </c>
      <c r="D7792" s="4">
        <v>1</v>
      </c>
      <c r="E7792" s="141">
        <f t="shared" si="122"/>
        <v>-0.34100000000000003</v>
      </c>
      <c r="F7792" s="3" t="s">
        <v>12</v>
      </c>
      <c r="G7792" s="3">
        <v>30</v>
      </c>
      <c r="H7792" s="125">
        <v>-34.1</v>
      </c>
      <c r="I7792" s="3">
        <v>28</v>
      </c>
      <c r="J7792" s="143">
        <v>-34.1</v>
      </c>
      <c r="K7792" s="144" t="s">
        <v>110</v>
      </c>
      <c r="L7792" s="125">
        <v>-4.2</v>
      </c>
      <c r="M7792" s="3">
        <v>21</v>
      </c>
      <c r="N7792" s="125">
        <v>26.3</v>
      </c>
      <c r="O7792" s="3">
        <v>32</v>
      </c>
      <c r="P7792" s="125">
        <v>-3.6</v>
      </c>
      <c r="Q7792" s="3">
        <v>25</v>
      </c>
      <c r="R7792" s="3">
        <v>-7.2</v>
      </c>
      <c r="S7792" s="3">
        <v>24.4</v>
      </c>
      <c r="T7792" s="3">
        <v>-2.5</v>
      </c>
      <c r="U7792" s="3">
        <v>0.8</v>
      </c>
      <c r="V7792" s="3">
        <v>29</v>
      </c>
      <c r="W7792" s="3">
        <v>-34.1</v>
      </c>
      <c r="X7792" s="3">
        <v>30</v>
      </c>
      <c r="Y7792" s="3">
        <v>-11.1</v>
      </c>
      <c r="Z7792" s="3">
        <v>30</v>
      </c>
      <c r="AA7792" s="3">
        <v>-1.4</v>
      </c>
      <c r="AB7792" s="3">
        <v>19</v>
      </c>
      <c r="AC7792" s="3">
        <v>9.6000000000000002E-2</v>
      </c>
      <c r="AD7792" s="3">
        <v>16</v>
      </c>
    </row>
    <row r="7793" spans="1:30" hidden="1" x14ac:dyDescent="0.25">
      <c r="A7793" s="2">
        <v>4</v>
      </c>
      <c r="B7793" s="2">
        <v>2024</v>
      </c>
      <c r="C7793" s="4" t="str">
        <f>INDEX(Index!$B$1:$B$500,MATCH($F7793,Index!$A$1:$A$500,0)
)</f>
        <v>KC</v>
      </c>
      <c r="D7793" s="4">
        <v>1</v>
      </c>
      <c r="E7793" s="141">
        <f t="shared" si="122"/>
        <v>0.13100000000000001</v>
      </c>
      <c r="F7793" s="3" t="s">
        <v>5</v>
      </c>
      <c r="G7793" s="3">
        <v>9</v>
      </c>
      <c r="H7793" s="125">
        <v>13.1</v>
      </c>
      <c r="I7793" s="3">
        <v>13</v>
      </c>
      <c r="J7793" s="143">
        <v>0.4</v>
      </c>
      <c r="K7793" s="144" t="s">
        <v>214</v>
      </c>
      <c r="L7793" s="125">
        <v>9.3000000000000007</v>
      </c>
      <c r="M7793" s="3">
        <v>10</v>
      </c>
      <c r="N7793" s="125">
        <v>-2.5</v>
      </c>
      <c r="O7793" s="3">
        <v>15</v>
      </c>
      <c r="P7793" s="125">
        <v>1.3</v>
      </c>
      <c r="Q7793" s="3">
        <v>13</v>
      </c>
      <c r="R7793" s="3">
        <v>6.4</v>
      </c>
      <c r="S7793" s="3">
        <v>8.1999999999999993</v>
      </c>
      <c r="T7793" s="3">
        <v>2.2000000000000002</v>
      </c>
      <c r="U7793" s="3">
        <v>2.6</v>
      </c>
      <c r="V7793" s="3">
        <v>7</v>
      </c>
      <c r="W7793" s="3">
        <v>13.1</v>
      </c>
      <c r="X7793" s="3">
        <v>9</v>
      </c>
      <c r="Y7793" s="3">
        <v>13</v>
      </c>
      <c r="Z7793" s="3">
        <v>3</v>
      </c>
      <c r="AA7793" s="3">
        <v>0.3</v>
      </c>
      <c r="AB7793" s="3">
        <v>17</v>
      </c>
      <c r="AC7793" s="3">
        <v>4.2999999999999997E-2</v>
      </c>
      <c r="AD7793" s="3">
        <v>6</v>
      </c>
    </row>
    <row r="7794" spans="1:30" hidden="1" x14ac:dyDescent="0.25">
      <c r="A7794" s="2">
        <v>4</v>
      </c>
      <c r="B7794" s="2">
        <v>2024</v>
      </c>
      <c r="C7794" s="4" t="str">
        <f>INDEX(Index!$B$1:$B$500,MATCH($F7794,Index!$A$1:$A$500,0)
)</f>
        <v>LAC</v>
      </c>
      <c r="D7794" s="4">
        <v>1</v>
      </c>
      <c r="E7794" s="141">
        <f t="shared" si="122"/>
        <v>2.4E-2</v>
      </c>
      <c r="F7794" s="3" t="s">
        <v>28</v>
      </c>
      <c r="G7794" s="3">
        <v>17</v>
      </c>
      <c r="H7794" s="125">
        <v>2.4</v>
      </c>
      <c r="I7794" s="3">
        <v>9</v>
      </c>
      <c r="J7794" s="143">
        <v>9.4</v>
      </c>
      <c r="K7794" s="144" t="s">
        <v>108</v>
      </c>
      <c r="L7794" s="125">
        <v>-12.1</v>
      </c>
      <c r="M7794" s="3">
        <v>24</v>
      </c>
      <c r="N7794" s="125">
        <v>-16.3</v>
      </c>
      <c r="O7794" s="3">
        <v>3</v>
      </c>
      <c r="P7794" s="125">
        <v>-1.8</v>
      </c>
      <c r="Q7794" s="3">
        <v>22</v>
      </c>
      <c r="R7794" s="3">
        <v>-9.4</v>
      </c>
      <c r="S7794" s="3">
        <v>-19.3</v>
      </c>
      <c r="T7794" s="3">
        <v>-0.5</v>
      </c>
      <c r="U7794" s="3">
        <v>1.9</v>
      </c>
      <c r="V7794" s="3">
        <v>18</v>
      </c>
      <c r="W7794" s="3">
        <v>2.4</v>
      </c>
      <c r="X7794" s="3">
        <v>17</v>
      </c>
      <c r="Y7794" s="3">
        <v>-4.7</v>
      </c>
      <c r="Z7794" s="3">
        <v>22</v>
      </c>
      <c r="AA7794" s="3">
        <v>-0.9</v>
      </c>
      <c r="AB7794" s="3">
        <v>18</v>
      </c>
      <c r="AC7794" s="3">
        <v>0.16700000000000001</v>
      </c>
      <c r="AD7794" s="3">
        <v>23</v>
      </c>
    </row>
    <row r="7795" spans="1:30" hidden="1" x14ac:dyDescent="0.25">
      <c r="A7795" s="2">
        <v>4</v>
      </c>
      <c r="B7795" s="2">
        <v>2024</v>
      </c>
      <c r="C7795" s="4" t="str">
        <f>INDEX(Index!$B$1:$B$500,MATCH($F7795,Index!$A$1:$A$500,0)
)</f>
        <v>LAR</v>
      </c>
      <c r="D7795" s="4">
        <v>1</v>
      </c>
      <c r="E7795" s="141">
        <f t="shared" si="122"/>
        <v>-0.214</v>
      </c>
      <c r="F7795" s="3" t="s">
        <v>42</v>
      </c>
      <c r="G7795" s="3">
        <v>26</v>
      </c>
      <c r="H7795" s="125">
        <v>-21.4</v>
      </c>
      <c r="I7795" s="3">
        <v>25</v>
      </c>
      <c r="J7795" s="143">
        <v>-23.9</v>
      </c>
      <c r="K7795" s="144" t="s">
        <v>109</v>
      </c>
      <c r="L7795" s="125">
        <v>1</v>
      </c>
      <c r="M7795" s="3">
        <v>16</v>
      </c>
      <c r="N7795" s="125">
        <v>22.7</v>
      </c>
      <c r="O7795" s="3">
        <v>31</v>
      </c>
      <c r="P7795" s="125">
        <v>0.3</v>
      </c>
      <c r="Q7795" s="3">
        <v>17</v>
      </c>
      <c r="R7795" s="3">
        <v>-1</v>
      </c>
      <c r="S7795" s="3">
        <v>24</v>
      </c>
      <c r="T7795" s="3">
        <v>1</v>
      </c>
      <c r="U7795" s="3">
        <v>1.3</v>
      </c>
      <c r="V7795" s="3">
        <v>24</v>
      </c>
      <c r="W7795" s="3">
        <v>-21.4</v>
      </c>
      <c r="X7795" s="3">
        <v>26</v>
      </c>
      <c r="Y7795" s="3">
        <v>3.4</v>
      </c>
      <c r="Z7795" s="3">
        <v>13</v>
      </c>
      <c r="AA7795" s="3">
        <v>5.3</v>
      </c>
      <c r="AB7795" s="3">
        <v>5</v>
      </c>
      <c r="AC7795" s="3">
        <v>0.14199999999999999</v>
      </c>
      <c r="AD7795" s="3">
        <v>18</v>
      </c>
    </row>
    <row r="7796" spans="1:30" hidden="1" x14ac:dyDescent="0.25">
      <c r="A7796" s="2">
        <v>4</v>
      </c>
      <c r="B7796" s="2">
        <v>2024</v>
      </c>
      <c r="C7796" s="4" t="str">
        <f>INDEX(Index!$B$1:$B$500,MATCH($F7796,Index!$A$1:$A$500,0)
)</f>
        <v>LV</v>
      </c>
      <c r="D7796" s="4">
        <v>1</v>
      </c>
      <c r="E7796" s="141">
        <f t="shared" si="122"/>
        <v>-0.22800000000000001</v>
      </c>
      <c r="F7796" s="3" t="s">
        <v>53</v>
      </c>
      <c r="G7796" s="3">
        <v>27</v>
      </c>
      <c r="H7796" s="125">
        <v>-22.8</v>
      </c>
      <c r="I7796" s="3">
        <v>31</v>
      </c>
      <c r="J7796" s="143">
        <v>-22</v>
      </c>
      <c r="K7796" s="144" t="s">
        <v>108</v>
      </c>
      <c r="L7796" s="125">
        <v>-13.8</v>
      </c>
      <c r="M7796" s="3">
        <v>25</v>
      </c>
      <c r="N7796" s="125">
        <v>10.4</v>
      </c>
      <c r="O7796" s="3">
        <v>25</v>
      </c>
      <c r="P7796" s="125">
        <v>1.3</v>
      </c>
      <c r="Q7796" s="3">
        <v>12</v>
      </c>
      <c r="R7796" s="3">
        <v>-15.4</v>
      </c>
      <c r="S7796" s="3">
        <v>9</v>
      </c>
      <c r="T7796" s="3">
        <v>2.4</v>
      </c>
      <c r="U7796" s="3">
        <v>1</v>
      </c>
      <c r="V7796" s="3">
        <v>28</v>
      </c>
      <c r="W7796" s="3">
        <v>-22.8</v>
      </c>
      <c r="X7796" s="3">
        <v>27</v>
      </c>
      <c r="Y7796" s="3">
        <v>-5.9</v>
      </c>
      <c r="Z7796" s="3">
        <v>24</v>
      </c>
      <c r="AA7796" s="3">
        <v>0.6</v>
      </c>
      <c r="AB7796" s="3">
        <v>16</v>
      </c>
      <c r="AC7796" s="3">
        <v>6.7000000000000004E-2</v>
      </c>
      <c r="AD7796" s="3">
        <v>11</v>
      </c>
    </row>
    <row r="7797" spans="1:30" hidden="1" x14ac:dyDescent="0.25">
      <c r="A7797" s="2">
        <v>4</v>
      </c>
      <c r="B7797" s="2">
        <v>2024</v>
      </c>
      <c r="C7797" s="4" t="str">
        <f>INDEX(Index!$B$1:$B$500,MATCH($F7797,Index!$A$1:$A$500,0)
)</f>
        <v>MIA</v>
      </c>
      <c r="D7797" s="4">
        <v>1</v>
      </c>
      <c r="E7797" s="141">
        <f t="shared" si="122"/>
        <v>-0.36899999999999999</v>
      </c>
      <c r="F7797" s="3" t="s">
        <v>4</v>
      </c>
      <c r="G7797" s="3">
        <v>31</v>
      </c>
      <c r="H7797" s="125">
        <v>-36.9</v>
      </c>
      <c r="I7797" s="3">
        <v>32</v>
      </c>
      <c r="J7797" s="143">
        <v>-35.299999999999997</v>
      </c>
      <c r="K7797" s="144" t="s">
        <v>109</v>
      </c>
      <c r="L7797" s="125">
        <v>-32.200000000000003</v>
      </c>
      <c r="M7797" s="3">
        <v>31</v>
      </c>
      <c r="N7797" s="125">
        <v>8.1</v>
      </c>
      <c r="O7797" s="3">
        <v>23</v>
      </c>
      <c r="P7797" s="125">
        <v>3.4</v>
      </c>
      <c r="Q7797" s="3">
        <v>8</v>
      </c>
      <c r="R7797" s="3">
        <v>-30.7</v>
      </c>
      <c r="S7797" s="3">
        <v>9.1999999999999993</v>
      </c>
      <c r="T7797" s="3">
        <v>4.5999999999999996</v>
      </c>
      <c r="U7797" s="3">
        <v>0.7</v>
      </c>
      <c r="V7797" s="3">
        <v>30</v>
      </c>
      <c r="W7797" s="3">
        <v>-36.9</v>
      </c>
      <c r="X7797" s="3">
        <v>31</v>
      </c>
      <c r="Y7797" s="3">
        <v>-1.5</v>
      </c>
      <c r="Z7797" s="3">
        <v>19</v>
      </c>
      <c r="AA7797" s="3">
        <v>-7.1</v>
      </c>
      <c r="AB7797" s="3">
        <v>29</v>
      </c>
      <c r="AC7797" s="3">
        <v>3.1E-2</v>
      </c>
      <c r="AD7797" s="3">
        <v>2</v>
      </c>
    </row>
    <row r="7798" spans="1:30" hidden="1" x14ac:dyDescent="0.25">
      <c r="A7798" s="2">
        <v>4</v>
      </c>
      <c r="B7798" s="2">
        <v>2024</v>
      </c>
      <c r="C7798" s="4" t="str">
        <f>INDEX(Index!$B$1:$B$500,MATCH($F7798,Index!$A$1:$A$500,0)
)</f>
        <v>MIN</v>
      </c>
      <c r="D7798" s="4">
        <v>1</v>
      </c>
      <c r="E7798" s="141">
        <f t="shared" si="122"/>
        <v>0.41499999999999998</v>
      </c>
      <c r="F7798" s="3" t="s">
        <v>46</v>
      </c>
      <c r="G7798" s="3">
        <v>1</v>
      </c>
      <c r="H7798" s="125">
        <v>41.5</v>
      </c>
      <c r="I7798" s="3">
        <v>4</v>
      </c>
      <c r="J7798" s="143">
        <v>26.2</v>
      </c>
      <c r="K7798" s="144" t="s">
        <v>214</v>
      </c>
      <c r="L7798" s="125">
        <v>5</v>
      </c>
      <c r="M7798" s="3">
        <v>13</v>
      </c>
      <c r="N7798" s="125">
        <v>-34.5</v>
      </c>
      <c r="O7798" s="3">
        <v>1</v>
      </c>
      <c r="P7798" s="125">
        <v>2</v>
      </c>
      <c r="Q7798" s="3">
        <v>11</v>
      </c>
      <c r="R7798" s="3">
        <v>3</v>
      </c>
      <c r="S7798" s="3">
        <v>-20.7</v>
      </c>
      <c r="T7798" s="3">
        <v>2.5</v>
      </c>
      <c r="U7798" s="3">
        <v>4</v>
      </c>
      <c r="V7798" s="3">
        <v>1</v>
      </c>
      <c r="W7798" s="3">
        <v>41.5</v>
      </c>
      <c r="X7798" s="3">
        <v>1</v>
      </c>
      <c r="Y7798" s="3">
        <v>5.8</v>
      </c>
      <c r="Z7798" s="3">
        <v>8</v>
      </c>
      <c r="AA7798" s="3">
        <v>-2.4</v>
      </c>
      <c r="AB7798" s="3">
        <v>23</v>
      </c>
      <c r="AC7798" s="3">
        <v>4.7E-2</v>
      </c>
      <c r="AD7798" s="3">
        <v>7</v>
      </c>
    </row>
    <row r="7799" spans="1:30" hidden="1" x14ac:dyDescent="0.25">
      <c r="A7799" s="2">
        <v>4</v>
      </c>
      <c r="B7799" s="2">
        <v>2024</v>
      </c>
      <c r="C7799" s="4" t="str">
        <f>INDEX(Index!$B$1:$B$500,MATCH($F7799,Index!$A$1:$A$500,0)
)</f>
        <v>NE</v>
      </c>
      <c r="D7799" s="4">
        <v>1</v>
      </c>
      <c r="E7799" s="141">
        <f t="shared" si="122"/>
        <v>-0.27399999999999997</v>
      </c>
      <c r="F7799" s="3" t="s">
        <v>17</v>
      </c>
      <c r="G7799" s="3">
        <v>29</v>
      </c>
      <c r="H7799" s="125">
        <v>-27.4</v>
      </c>
      <c r="I7799" s="3">
        <v>23</v>
      </c>
      <c r="J7799" s="143">
        <v>-32.1</v>
      </c>
      <c r="K7799" s="144" t="s">
        <v>109</v>
      </c>
      <c r="L7799" s="125">
        <v>-21.6</v>
      </c>
      <c r="M7799" s="3">
        <v>29</v>
      </c>
      <c r="N7799" s="125">
        <v>14</v>
      </c>
      <c r="O7799" s="3">
        <v>28</v>
      </c>
      <c r="P7799" s="125">
        <v>8.1999999999999993</v>
      </c>
      <c r="Q7799" s="3">
        <v>2</v>
      </c>
      <c r="R7799" s="3">
        <v>-21.2</v>
      </c>
      <c r="S7799" s="3">
        <v>19.8</v>
      </c>
      <c r="T7799" s="3">
        <v>9</v>
      </c>
      <c r="U7799" s="3">
        <v>1.5</v>
      </c>
      <c r="V7799" s="3">
        <v>22</v>
      </c>
      <c r="W7799" s="3">
        <v>-27.4</v>
      </c>
      <c r="X7799" s="3">
        <v>29</v>
      </c>
      <c r="Y7799" s="3">
        <v>11.5</v>
      </c>
      <c r="Z7799" s="3">
        <v>4</v>
      </c>
      <c r="AA7799" s="3">
        <v>-9.1999999999999993</v>
      </c>
      <c r="AB7799" s="3">
        <v>32</v>
      </c>
      <c r="AC7799" s="3">
        <v>0.14699999999999999</v>
      </c>
      <c r="AD7799" s="3">
        <v>20</v>
      </c>
    </row>
    <row r="7800" spans="1:30" hidden="1" x14ac:dyDescent="0.25">
      <c r="A7800" s="2">
        <v>4</v>
      </c>
      <c r="B7800" s="2">
        <v>2024</v>
      </c>
      <c r="C7800" s="4" t="str">
        <f>INDEX(Index!$B$1:$B$500,MATCH($F7800,Index!$A$1:$A$500,0)
)</f>
        <v>NO</v>
      </c>
      <c r="D7800" s="4">
        <v>1</v>
      </c>
      <c r="E7800" s="141">
        <f t="shared" si="122"/>
        <v>0.374</v>
      </c>
      <c r="F7800" s="3" t="s">
        <v>27</v>
      </c>
      <c r="G7800" s="3">
        <v>3</v>
      </c>
      <c r="H7800" s="125">
        <v>37.4</v>
      </c>
      <c r="I7800" s="3">
        <v>2</v>
      </c>
      <c r="J7800" s="143">
        <v>43.5</v>
      </c>
      <c r="K7800" s="144" t="s">
        <v>108</v>
      </c>
      <c r="L7800" s="125">
        <v>14.1</v>
      </c>
      <c r="M7800" s="3">
        <v>9</v>
      </c>
      <c r="N7800" s="125">
        <v>-17.5</v>
      </c>
      <c r="O7800" s="3">
        <v>2</v>
      </c>
      <c r="P7800" s="125">
        <v>5.8</v>
      </c>
      <c r="Q7800" s="3">
        <v>3</v>
      </c>
      <c r="R7800" s="3">
        <v>18.3</v>
      </c>
      <c r="S7800" s="3">
        <v>-18.3</v>
      </c>
      <c r="T7800" s="3">
        <v>6.8</v>
      </c>
      <c r="U7800" s="3">
        <v>2.6</v>
      </c>
      <c r="V7800" s="3">
        <v>6</v>
      </c>
      <c r="W7800" s="3">
        <v>37.4</v>
      </c>
      <c r="X7800" s="3">
        <v>3</v>
      </c>
      <c r="Y7800" s="3">
        <v>-7.4</v>
      </c>
      <c r="Z7800" s="3">
        <v>26</v>
      </c>
      <c r="AA7800" s="3">
        <v>-6.2</v>
      </c>
      <c r="AB7800" s="3">
        <v>28</v>
      </c>
      <c r="AC7800" s="3">
        <v>0.35199999999999998</v>
      </c>
      <c r="AD7800" s="3">
        <v>30</v>
      </c>
    </row>
    <row r="7801" spans="1:30" hidden="1" x14ac:dyDescent="0.25">
      <c r="A7801" s="2">
        <v>4</v>
      </c>
      <c r="B7801" s="2">
        <v>2024</v>
      </c>
      <c r="C7801" s="4" t="str">
        <f>INDEX(Index!$B$1:$B$500,MATCH($F7801,Index!$A$1:$A$500,0)
)</f>
        <v>NYG</v>
      </c>
      <c r="D7801" s="4">
        <v>1</v>
      </c>
      <c r="E7801" s="141">
        <f t="shared" si="122"/>
        <v>-0.20100000000000001</v>
      </c>
      <c r="F7801" s="3" t="s">
        <v>15</v>
      </c>
      <c r="G7801" s="3">
        <v>25</v>
      </c>
      <c r="H7801" s="125">
        <v>-20.100000000000001</v>
      </c>
      <c r="I7801" s="3">
        <v>21</v>
      </c>
      <c r="J7801" s="143">
        <v>-23.2</v>
      </c>
      <c r="K7801" s="144" t="s">
        <v>109</v>
      </c>
      <c r="L7801" s="125">
        <v>-6.3</v>
      </c>
      <c r="M7801" s="3">
        <v>23</v>
      </c>
      <c r="N7801" s="125">
        <v>5.7</v>
      </c>
      <c r="O7801" s="3">
        <v>21</v>
      </c>
      <c r="P7801" s="125">
        <v>-8.1999999999999993</v>
      </c>
      <c r="Q7801" s="3">
        <v>30</v>
      </c>
      <c r="R7801" s="3">
        <v>-7.7</v>
      </c>
      <c r="S7801" s="3">
        <v>7.6</v>
      </c>
      <c r="T7801" s="3">
        <v>-7.8</v>
      </c>
      <c r="U7801" s="3">
        <v>1.1000000000000001</v>
      </c>
      <c r="V7801" s="3">
        <v>26</v>
      </c>
      <c r="W7801" s="3">
        <v>-20.100000000000001</v>
      </c>
      <c r="X7801" s="3">
        <v>25</v>
      </c>
      <c r="Y7801" s="3">
        <v>1.2</v>
      </c>
      <c r="Z7801" s="3">
        <v>16</v>
      </c>
      <c r="AA7801" s="3">
        <v>7.7</v>
      </c>
      <c r="AB7801" s="3">
        <v>3</v>
      </c>
      <c r="AC7801" s="3">
        <v>8.4000000000000005E-2</v>
      </c>
      <c r="AD7801" s="3">
        <v>14</v>
      </c>
    </row>
    <row r="7802" spans="1:30" hidden="1" x14ac:dyDescent="0.25">
      <c r="A7802" s="2">
        <v>4</v>
      </c>
      <c r="B7802" s="2">
        <v>2024</v>
      </c>
      <c r="C7802" s="4" t="str">
        <f>INDEX(Index!$B$1:$B$500,MATCH($F7802,Index!$A$1:$A$500,0)
)</f>
        <v>NYJ</v>
      </c>
      <c r="D7802" s="4">
        <v>1</v>
      </c>
      <c r="E7802" s="141">
        <f t="shared" si="122"/>
        <v>-0.06</v>
      </c>
      <c r="F7802" s="3" t="s">
        <v>9</v>
      </c>
      <c r="G7802" s="3">
        <v>20</v>
      </c>
      <c r="H7802" s="125">
        <v>-6</v>
      </c>
      <c r="I7802" s="3">
        <v>10</v>
      </c>
      <c r="J7802" s="143">
        <v>0.1</v>
      </c>
      <c r="K7802" s="144" t="s">
        <v>108</v>
      </c>
      <c r="L7802" s="125">
        <v>-4.8</v>
      </c>
      <c r="M7802" s="3">
        <v>22</v>
      </c>
      <c r="N7802" s="125">
        <v>-1.9</v>
      </c>
      <c r="O7802" s="3">
        <v>16</v>
      </c>
      <c r="P7802" s="125">
        <v>-3.1</v>
      </c>
      <c r="Q7802" s="3">
        <v>24</v>
      </c>
      <c r="R7802" s="3">
        <v>-6.9</v>
      </c>
      <c r="S7802" s="3">
        <v>-9.5</v>
      </c>
      <c r="T7802" s="3">
        <v>-2.4</v>
      </c>
      <c r="U7802" s="3">
        <v>1.6</v>
      </c>
      <c r="V7802" s="3">
        <v>21</v>
      </c>
      <c r="W7802" s="3">
        <v>-6</v>
      </c>
      <c r="X7802" s="3">
        <v>20</v>
      </c>
      <c r="Y7802" s="3">
        <v>-6.4</v>
      </c>
      <c r="Z7802" s="3">
        <v>25</v>
      </c>
      <c r="AA7802" s="3">
        <v>-2.1</v>
      </c>
      <c r="AB7802" s="3">
        <v>21</v>
      </c>
      <c r="AC7802" s="3">
        <v>0.14799999999999999</v>
      </c>
      <c r="AD7802" s="3">
        <v>21</v>
      </c>
    </row>
    <row r="7803" spans="1:30" hidden="1" x14ac:dyDescent="0.25">
      <c r="A7803" s="2">
        <v>4</v>
      </c>
      <c r="B7803" s="2">
        <v>2024</v>
      </c>
      <c r="C7803" s="4" t="str">
        <f>INDEX(Index!$B$1:$B$500,MATCH($F7803,Index!$A$1:$A$500,0)
)</f>
        <v>PHI</v>
      </c>
      <c r="D7803" s="4">
        <v>1</v>
      </c>
      <c r="E7803" s="141">
        <f t="shared" si="122"/>
        <v>-9.5000000000000001E-2</v>
      </c>
      <c r="F7803" s="3" t="s">
        <v>7</v>
      </c>
      <c r="G7803" s="3">
        <v>21</v>
      </c>
      <c r="H7803" s="125">
        <v>-9.5</v>
      </c>
      <c r="I7803" s="3">
        <v>18</v>
      </c>
      <c r="J7803" s="143">
        <v>-20.399999999999999</v>
      </c>
      <c r="K7803" s="144" t="s">
        <v>108</v>
      </c>
      <c r="L7803" s="125">
        <v>5.9</v>
      </c>
      <c r="M7803" s="3">
        <v>12</v>
      </c>
      <c r="N7803" s="125">
        <v>12.4</v>
      </c>
      <c r="O7803" s="3">
        <v>26</v>
      </c>
      <c r="P7803" s="125">
        <v>-3</v>
      </c>
      <c r="Q7803" s="3">
        <v>23</v>
      </c>
      <c r="R7803" s="3">
        <v>0.9</v>
      </c>
      <c r="S7803" s="3">
        <v>18.7</v>
      </c>
      <c r="T7803" s="3">
        <v>-2.5</v>
      </c>
      <c r="U7803" s="3">
        <v>1.7</v>
      </c>
      <c r="V7803" s="3">
        <v>19</v>
      </c>
      <c r="W7803" s="3">
        <v>-9.5</v>
      </c>
      <c r="X7803" s="3">
        <v>21</v>
      </c>
      <c r="Y7803" s="3">
        <v>15.1</v>
      </c>
      <c r="Z7803" s="3">
        <v>1</v>
      </c>
      <c r="AA7803" s="3">
        <v>-7.1</v>
      </c>
      <c r="AB7803" s="3">
        <v>30</v>
      </c>
      <c r="AC7803" s="3">
        <v>8.7999999999999995E-2</v>
      </c>
      <c r="AD7803" s="3">
        <v>15</v>
      </c>
    </row>
    <row r="7804" spans="1:30" hidden="1" x14ac:dyDescent="0.25">
      <c r="A7804" s="2">
        <v>4</v>
      </c>
      <c r="B7804" s="2">
        <v>2024</v>
      </c>
      <c r="C7804" s="4" t="str">
        <f>INDEX(Index!$B$1:$B$500,MATCH($F7804,Index!$A$1:$A$500,0)
)</f>
        <v>PIT</v>
      </c>
      <c r="D7804" s="4">
        <v>1</v>
      </c>
      <c r="E7804" s="141">
        <f t="shared" si="122"/>
        <v>0.153</v>
      </c>
      <c r="F7804" s="3" t="s">
        <v>32</v>
      </c>
      <c r="G7804" s="3">
        <v>8</v>
      </c>
      <c r="H7804" s="125">
        <v>15.3</v>
      </c>
      <c r="I7804" s="3">
        <v>6</v>
      </c>
      <c r="J7804" s="143">
        <v>9.5</v>
      </c>
      <c r="K7804" s="144" t="s">
        <v>107</v>
      </c>
      <c r="L7804" s="125">
        <v>0.3</v>
      </c>
      <c r="M7804" s="3">
        <v>17</v>
      </c>
      <c r="N7804" s="125">
        <v>-11.5</v>
      </c>
      <c r="O7804" s="3">
        <v>7</v>
      </c>
      <c r="P7804" s="125">
        <v>3.5</v>
      </c>
      <c r="Q7804" s="3">
        <v>7</v>
      </c>
      <c r="R7804" s="3">
        <v>-1.8</v>
      </c>
      <c r="S7804" s="3">
        <v>-5.6</v>
      </c>
      <c r="T7804" s="3">
        <v>5.7</v>
      </c>
      <c r="U7804" s="3">
        <v>2.6</v>
      </c>
      <c r="V7804" s="3">
        <v>5</v>
      </c>
      <c r="W7804" s="3">
        <v>15.3</v>
      </c>
      <c r="X7804" s="3">
        <v>8</v>
      </c>
      <c r="Y7804" s="3">
        <v>3.3</v>
      </c>
      <c r="Z7804" s="3">
        <v>14</v>
      </c>
      <c r="AA7804" s="3">
        <v>-2.2999999999999998</v>
      </c>
      <c r="AB7804" s="3">
        <v>22</v>
      </c>
      <c r="AC7804" s="3">
        <v>7.0000000000000007E-2</v>
      </c>
      <c r="AD7804" s="3">
        <v>12</v>
      </c>
    </row>
    <row r="7805" spans="1:30" hidden="1" x14ac:dyDescent="0.25">
      <c r="A7805" s="2">
        <v>4</v>
      </c>
      <c r="B7805" s="2">
        <v>2024</v>
      </c>
      <c r="C7805" s="4" t="str">
        <f>INDEX(Index!$B$1:$B$500,MATCH($F7805,Index!$A$1:$A$500,0)
)</f>
        <v>SEA</v>
      </c>
      <c r="D7805" s="4">
        <v>1</v>
      </c>
      <c r="E7805" s="141">
        <f t="shared" si="122"/>
        <v>0.252</v>
      </c>
      <c r="F7805" s="3" t="s">
        <v>30</v>
      </c>
      <c r="G7805" s="3">
        <v>4</v>
      </c>
      <c r="H7805" s="125">
        <v>25.2</v>
      </c>
      <c r="I7805" s="3">
        <v>3</v>
      </c>
      <c r="J7805" s="143">
        <v>22.2</v>
      </c>
      <c r="K7805" s="144" t="s">
        <v>107</v>
      </c>
      <c r="L7805" s="125">
        <v>19</v>
      </c>
      <c r="M7805" s="3">
        <v>5</v>
      </c>
      <c r="N7805" s="125">
        <v>-10.5</v>
      </c>
      <c r="O7805" s="3">
        <v>8</v>
      </c>
      <c r="P7805" s="125">
        <v>-4.3</v>
      </c>
      <c r="Q7805" s="3">
        <v>27</v>
      </c>
      <c r="R7805" s="3">
        <v>19.899999999999999</v>
      </c>
      <c r="S7805" s="3">
        <v>-6.1</v>
      </c>
      <c r="T7805" s="3">
        <v>-3.8</v>
      </c>
      <c r="U7805" s="3">
        <v>2.5</v>
      </c>
      <c r="V7805" s="3">
        <v>8</v>
      </c>
      <c r="W7805" s="3">
        <v>25.2</v>
      </c>
      <c r="X7805" s="3">
        <v>4</v>
      </c>
      <c r="Y7805" s="3">
        <v>-10.5</v>
      </c>
      <c r="Z7805" s="3">
        <v>28</v>
      </c>
      <c r="AA7805" s="3">
        <v>0.7</v>
      </c>
      <c r="AB7805" s="3">
        <v>15</v>
      </c>
      <c r="AC7805" s="3">
        <v>0.193</v>
      </c>
      <c r="AD7805" s="3">
        <v>25</v>
      </c>
    </row>
    <row r="7806" spans="1:30" hidden="1" x14ac:dyDescent="0.25">
      <c r="A7806" s="2">
        <v>4</v>
      </c>
      <c r="B7806" s="2">
        <v>2024</v>
      </c>
      <c r="C7806" s="4" t="str">
        <f>INDEX(Index!$B$1:$B$500,MATCH($F7806,Index!$A$1:$A$500,0)
)</f>
        <v>SF</v>
      </c>
      <c r="D7806" s="4">
        <v>1</v>
      </c>
      <c r="E7806" s="141">
        <f t="shared" si="122"/>
        <v>0.19399999999999998</v>
      </c>
      <c r="F7806" s="3" t="s">
        <v>1</v>
      </c>
      <c r="G7806" s="3">
        <v>7</v>
      </c>
      <c r="H7806" s="125">
        <v>19.399999999999999</v>
      </c>
      <c r="I7806" s="3">
        <v>15</v>
      </c>
      <c r="J7806" s="143">
        <v>18.8</v>
      </c>
      <c r="K7806" s="144" t="s">
        <v>108</v>
      </c>
      <c r="L7806" s="125">
        <v>15.1</v>
      </c>
      <c r="M7806" s="3">
        <v>7</v>
      </c>
      <c r="N7806" s="125">
        <v>-14.1</v>
      </c>
      <c r="O7806" s="3">
        <v>4</v>
      </c>
      <c r="P7806" s="125">
        <v>-9.8000000000000007</v>
      </c>
      <c r="Q7806" s="3">
        <v>32</v>
      </c>
      <c r="R7806" s="3">
        <v>15.9</v>
      </c>
      <c r="S7806" s="3">
        <v>-11.6</v>
      </c>
      <c r="T7806" s="3">
        <v>-8.6999999999999993</v>
      </c>
      <c r="U7806" s="3">
        <v>2.2999999999999998</v>
      </c>
      <c r="V7806" s="3">
        <v>12</v>
      </c>
      <c r="W7806" s="3">
        <v>19.399999999999999</v>
      </c>
      <c r="X7806" s="3">
        <v>7</v>
      </c>
      <c r="Y7806" s="3">
        <v>-3.3</v>
      </c>
      <c r="Z7806" s="3">
        <v>20</v>
      </c>
      <c r="AA7806" s="3">
        <v>2.2000000000000002</v>
      </c>
      <c r="AB7806" s="3">
        <v>10</v>
      </c>
      <c r="AC7806" s="3">
        <v>0.11700000000000001</v>
      </c>
      <c r="AD7806" s="3">
        <v>17</v>
      </c>
    </row>
    <row r="7807" spans="1:30" hidden="1" x14ac:dyDescent="0.25">
      <c r="A7807" s="2">
        <v>4</v>
      </c>
      <c r="B7807" s="2">
        <v>2024</v>
      </c>
      <c r="C7807" s="4" t="str">
        <f>INDEX(Index!$B$1:$B$500,MATCH($F7807,Index!$A$1:$A$500,0)
)</f>
        <v>TB</v>
      </c>
      <c r="D7807" s="4">
        <v>1</v>
      </c>
      <c r="E7807" s="141">
        <f t="shared" si="122"/>
        <v>0.06</v>
      </c>
      <c r="F7807" s="3" t="s">
        <v>38</v>
      </c>
      <c r="G7807" s="3">
        <v>14</v>
      </c>
      <c r="H7807" s="125">
        <v>6</v>
      </c>
      <c r="I7807" s="3">
        <v>20</v>
      </c>
      <c r="J7807" s="143">
        <v>7.9</v>
      </c>
      <c r="K7807" s="144" t="s">
        <v>107</v>
      </c>
      <c r="L7807" s="125">
        <v>-0.2</v>
      </c>
      <c r="M7807" s="3">
        <v>19</v>
      </c>
      <c r="N7807" s="125">
        <v>-6</v>
      </c>
      <c r="O7807" s="3">
        <v>13</v>
      </c>
      <c r="P7807" s="125">
        <v>0.2</v>
      </c>
      <c r="Q7807" s="3">
        <v>18</v>
      </c>
      <c r="R7807" s="3">
        <v>3.3</v>
      </c>
      <c r="S7807" s="3">
        <v>-3.2</v>
      </c>
      <c r="T7807" s="3">
        <v>1.4</v>
      </c>
      <c r="U7807" s="3">
        <v>2.1</v>
      </c>
      <c r="V7807" s="3">
        <v>16</v>
      </c>
      <c r="W7807" s="3">
        <v>6</v>
      </c>
      <c r="X7807" s="3">
        <v>14</v>
      </c>
      <c r="Y7807" s="3">
        <v>3.9</v>
      </c>
      <c r="Z7807" s="3">
        <v>12</v>
      </c>
      <c r="AA7807" s="3">
        <v>5</v>
      </c>
      <c r="AB7807" s="3">
        <v>6</v>
      </c>
      <c r="AC7807" s="3">
        <v>0.17699999999999999</v>
      </c>
      <c r="AD7807" s="3">
        <v>24</v>
      </c>
    </row>
    <row r="7808" spans="1:30" hidden="1" x14ac:dyDescent="0.25">
      <c r="A7808" s="2">
        <v>4</v>
      </c>
      <c r="B7808" s="2">
        <v>2024</v>
      </c>
      <c r="C7808" s="4" t="str">
        <f>INDEX(Index!$B$1:$B$500,MATCH($F7808,Index!$A$1:$A$500,0)
)</f>
        <v>TEN</v>
      </c>
      <c r="D7808" s="4">
        <v>1</v>
      </c>
      <c r="E7808" s="141">
        <f t="shared" si="122"/>
        <v>-0.18100000000000002</v>
      </c>
      <c r="F7808" s="3" t="s">
        <v>45</v>
      </c>
      <c r="G7808" s="3">
        <v>24</v>
      </c>
      <c r="H7808" s="125">
        <v>-18.100000000000001</v>
      </c>
      <c r="I7808" s="3">
        <v>27</v>
      </c>
      <c r="J7808" s="143">
        <v>-17.100000000000001</v>
      </c>
      <c r="K7808" s="144" t="s">
        <v>109</v>
      </c>
      <c r="L7808" s="125">
        <v>-16.7</v>
      </c>
      <c r="M7808" s="3">
        <v>27</v>
      </c>
      <c r="N7808" s="125">
        <v>-8.1</v>
      </c>
      <c r="O7808" s="3">
        <v>11</v>
      </c>
      <c r="P7808" s="125">
        <v>-9.5</v>
      </c>
      <c r="Q7808" s="3">
        <v>31</v>
      </c>
      <c r="R7808" s="3">
        <v>-20.3</v>
      </c>
      <c r="S7808" s="3">
        <v>-11</v>
      </c>
      <c r="T7808" s="3">
        <v>-7.9</v>
      </c>
      <c r="U7808" s="3">
        <v>1</v>
      </c>
      <c r="V7808" s="3">
        <v>27</v>
      </c>
      <c r="W7808" s="3">
        <v>-18.100000000000001</v>
      </c>
      <c r="X7808" s="3">
        <v>24</v>
      </c>
      <c r="Y7808" s="3">
        <v>-11.7</v>
      </c>
      <c r="Z7808" s="3">
        <v>31</v>
      </c>
      <c r="AA7808" s="3">
        <v>2.8</v>
      </c>
      <c r="AB7808" s="3">
        <v>8</v>
      </c>
      <c r="AC7808" s="3">
        <v>5.3999999999999999E-2</v>
      </c>
      <c r="AD7808" s="3">
        <v>8</v>
      </c>
    </row>
    <row r="7809" spans="1:30" hidden="1" x14ac:dyDescent="0.25">
      <c r="A7809" s="2">
        <v>4</v>
      </c>
      <c r="B7809" s="2">
        <v>2024</v>
      </c>
      <c r="C7809" s="4" t="str">
        <f>INDEX(Index!$B$1:$B$500,MATCH($F7809,Index!$A$1:$A$500,0)
)</f>
        <v>WAS</v>
      </c>
      <c r="D7809" s="4">
        <v>1</v>
      </c>
      <c r="E7809" s="141">
        <f t="shared" si="122"/>
        <v>2.6000000000000002E-2</v>
      </c>
      <c r="F7809" s="3" t="s">
        <v>26</v>
      </c>
      <c r="G7809" s="3">
        <v>16</v>
      </c>
      <c r="H7809" s="125">
        <v>2.6</v>
      </c>
      <c r="I7809" s="3">
        <v>26</v>
      </c>
      <c r="J7809" s="143">
        <v>5.3</v>
      </c>
      <c r="K7809" s="144" t="s">
        <v>107</v>
      </c>
      <c r="L7809" s="125">
        <v>22.8</v>
      </c>
      <c r="M7809" s="3">
        <v>2</v>
      </c>
      <c r="N7809" s="125">
        <v>22.3</v>
      </c>
      <c r="O7809" s="3">
        <v>30</v>
      </c>
      <c r="P7809" s="125">
        <v>2</v>
      </c>
      <c r="Q7809" s="3">
        <v>10</v>
      </c>
      <c r="R7809" s="3">
        <v>29</v>
      </c>
      <c r="S7809" s="3">
        <v>26.7</v>
      </c>
      <c r="T7809" s="3">
        <v>3</v>
      </c>
      <c r="U7809" s="3">
        <v>2</v>
      </c>
      <c r="V7809" s="3">
        <v>17</v>
      </c>
      <c r="W7809" s="3">
        <v>2.6</v>
      </c>
      <c r="X7809" s="3">
        <v>16</v>
      </c>
      <c r="Y7809" s="3">
        <v>-4.5</v>
      </c>
      <c r="Z7809" s="3">
        <v>21</v>
      </c>
      <c r="AA7809" s="3">
        <v>-3.2</v>
      </c>
      <c r="AB7809" s="3">
        <v>26</v>
      </c>
      <c r="AC7809" s="3">
        <v>0.36599999999999999</v>
      </c>
      <c r="AD7809" s="3">
        <v>32</v>
      </c>
    </row>
    <row r="7810" spans="1:30" x14ac:dyDescent="0.25">
      <c r="A7810" s="2">
        <v>5</v>
      </c>
      <c r="B7810" s="2">
        <v>2024</v>
      </c>
      <c r="C7810" s="4" t="str">
        <f>INDEX(Index!$B$1:$B$500,MATCH($F7810,Index!$A$1:$A$500,0)
)</f>
        <v>ARI</v>
      </c>
      <c r="D7810" s="4">
        <v>1</v>
      </c>
      <c r="E7810" s="141">
        <f t="shared" ref="E7810:E7841" si="124">IF(D7810=1,H7810/100,H7810)</f>
        <v>-5.5E-2</v>
      </c>
      <c r="F7810" s="3" t="s">
        <v>23</v>
      </c>
      <c r="G7810" s="3">
        <v>21</v>
      </c>
      <c r="H7810" s="125">
        <v>-5.5</v>
      </c>
      <c r="I7810" s="3">
        <v>22</v>
      </c>
      <c r="J7810" s="143">
        <v>-7.5</v>
      </c>
      <c r="K7810" s="144">
        <v>45325</v>
      </c>
      <c r="L7810" s="125">
        <v>5.2</v>
      </c>
      <c r="M7810" s="3">
        <v>13</v>
      </c>
      <c r="N7810" s="125">
        <v>10.8</v>
      </c>
      <c r="O7810" s="3">
        <v>26</v>
      </c>
      <c r="P7810" s="125">
        <v>0.1</v>
      </c>
      <c r="Q7810" s="3">
        <v>16</v>
      </c>
      <c r="R7810" s="3">
        <v>5.9</v>
      </c>
      <c r="S7810" s="3">
        <v>14.5</v>
      </c>
      <c r="T7810" s="3">
        <v>1.1000000000000001</v>
      </c>
      <c r="U7810" s="3">
        <v>2.2999999999999998</v>
      </c>
      <c r="V7810" s="3">
        <v>21</v>
      </c>
      <c r="W7810" s="3">
        <v>-5.5</v>
      </c>
      <c r="X7810" s="3">
        <v>21</v>
      </c>
      <c r="Y7810" s="3">
        <v>9.4</v>
      </c>
      <c r="Z7810" s="3">
        <v>3</v>
      </c>
      <c r="AA7810" s="3">
        <v>-2.6</v>
      </c>
      <c r="AB7810" s="3">
        <v>21</v>
      </c>
      <c r="AC7810" s="3">
        <v>0.26899999999999996</v>
      </c>
      <c r="AD7810" s="3">
        <v>30</v>
      </c>
    </row>
    <row r="7811" spans="1:30" x14ac:dyDescent="0.25">
      <c r="A7811" s="2">
        <v>5</v>
      </c>
      <c r="B7811" s="2">
        <v>2024</v>
      </c>
      <c r="C7811" s="4" t="str">
        <f>INDEX(Index!$B$1:$B$500,MATCH($F7811,Index!$A$1:$A$500,0)
)</f>
        <v>ATL</v>
      </c>
      <c r="D7811" s="4">
        <v>1</v>
      </c>
      <c r="E7811" s="141">
        <f t="shared" si="124"/>
        <v>7.8E-2</v>
      </c>
      <c r="F7811" s="3" t="s">
        <v>43</v>
      </c>
      <c r="G7811" s="3">
        <v>13</v>
      </c>
      <c r="H7811" s="125">
        <v>7.8</v>
      </c>
      <c r="I7811" s="3">
        <v>15</v>
      </c>
      <c r="J7811" s="143">
        <v>6.8</v>
      </c>
      <c r="K7811" s="144">
        <v>45353</v>
      </c>
      <c r="L7811" s="125">
        <v>11.2</v>
      </c>
      <c r="M7811" s="3">
        <v>9</v>
      </c>
      <c r="N7811" s="125">
        <v>3.5</v>
      </c>
      <c r="O7811" s="3">
        <v>20</v>
      </c>
      <c r="P7811" s="125">
        <v>0.2</v>
      </c>
      <c r="Q7811" s="3">
        <v>15</v>
      </c>
      <c r="R7811" s="3">
        <v>12.7</v>
      </c>
      <c r="S7811" s="3">
        <v>7.3</v>
      </c>
      <c r="T7811" s="3">
        <v>1.4</v>
      </c>
      <c r="U7811" s="3">
        <v>3.1</v>
      </c>
      <c r="V7811" s="3">
        <v>8</v>
      </c>
      <c r="W7811" s="3">
        <v>7.8</v>
      </c>
      <c r="X7811" s="3">
        <v>13</v>
      </c>
      <c r="Y7811" s="3">
        <v>9.1</v>
      </c>
      <c r="Z7811" s="3">
        <v>4</v>
      </c>
      <c r="AA7811" s="3">
        <v>-0.8</v>
      </c>
      <c r="AB7811" s="3">
        <v>16</v>
      </c>
      <c r="AC7811" s="3">
        <v>9.0000000000000011E-3</v>
      </c>
      <c r="AD7811" s="3">
        <v>1</v>
      </c>
    </row>
    <row r="7812" spans="1:30" x14ac:dyDescent="0.25">
      <c r="A7812" s="2">
        <v>5</v>
      </c>
      <c r="B7812" s="2">
        <v>2024</v>
      </c>
      <c r="C7812" s="4" t="str">
        <f>INDEX(Index!$B$1:$B$500,MATCH($F7812,Index!$A$1:$A$500,0)
)</f>
        <v>BAL</v>
      </c>
      <c r="D7812" s="4">
        <v>1</v>
      </c>
      <c r="E7812" s="141">
        <f t="shared" si="124"/>
        <v>0.34299999999999997</v>
      </c>
      <c r="F7812" s="3" t="s">
        <v>18</v>
      </c>
      <c r="G7812" s="3">
        <v>2</v>
      </c>
      <c r="H7812" s="125">
        <v>34.299999999999997</v>
      </c>
      <c r="I7812" s="3">
        <v>2</v>
      </c>
      <c r="J7812" s="143">
        <v>28.7</v>
      </c>
      <c r="K7812" s="144">
        <v>45353</v>
      </c>
      <c r="L7812" s="125">
        <v>31.4</v>
      </c>
      <c r="M7812" s="3">
        <v>1</v>
      </c>
      <c r="N7812" s="125">
        <v>-4.7</v>
      </c>
      <c r="O7812" s="3">
        <v>14</v>
      </c>
      <c r="P7812" s="125">
        <v>-1.7</v>
      </c>
      <c r="Q7812" s="3">
        <v>23</v>
      </c>
      <c r="R7812" s="3">
        <v>31.3</v>
      </c>
      <c r="S7812" s="3">
        <v>1.2</v>
      </c>
      <c r="T7812" s="3">
        <v>-1.3</v>
      </c>
      <c r="U7812" s="3">
        <v>3.8</v>
      </c>
      <c r="V7812" s="3">
        <v>2</v>
      </c>
      <c r="W7812" s="3">
        <v>34.299999999999997</v>
      </c>
      <c r="X7812" s="3">
        <v>2</v>
      </c>
      <c r="Y7812" s="3">
        <v>3.7</v>
      </c>
      <c r="Z7812" s="3">
        <v>10</v>
      </c>
      <c r="AA7812" s="3">
        <v>-3.3</v>
      </c>
      <c r="AB7812" s="3">
        <v>22</v>
      </c>
      <c r="AC7812" s="3">
        <v>0.107</v>
      </c>
      <c r="AD7812" s="3">
        <v>18</v>
      </c>
    </row>
    <row r="7813" spans="1:30" x14ac:dyDescent="0.25">
      <c r="A7813" s="2">
        <v>5</v>
      </c>
      <c r="B7813" s="2">
        <v>2024</v>
      </c>
      <c r="C7813" s="4" t="str">
        <f>INDEX(Index!$B$1:$B$500,MATCH($F7813,Index!$A$1:$A$500,0)
)</f>
        <v>BUF</v>
      </c>
      <c r="D7813" s="4">
        <v>1</v>
      </c>
      <c r="E7813" s="141">
        <f t="shared" si="124"/>
        <v>0.17600000000000002</v>
      </c>
      <c r="F7813" s="3" t="s">
        <v>0</v>
      </c>
      <c r="G7813" s="3">
        <v>6</v>
      </c>
      <c r="H7813" s="125">
        <v>17.600000000000001</v>
      </c>
      <c r="I7813" s="3">
        <v>6</v>
      </c>
      <c r="J7813" s="143">
        <v>20.100000000000001</v>
      </c>
      <c r="K7813" s="144">
        <v>45353</v>
      </c>
      <c r="L7813" s="125">
        <v>13.1</v>
      </c>
      <c r="M7813" s="3">
        <v>8</v>
      </c>
      <c r="N7813" s="125">
        <v>-10.7</v>
      </c>
      <c r="O7813" s="3">
        <v>6</v>
      </c>
      <c r="P7813" s="125">
        <v>-6.3</v>
      </c>
      <c r="Q7813" s="3">
        <v>29</v>
      </c>
      <c r="R7813" s="3">
        <v>13.2</v>
      </c>
      <c r="S7813" s="3">
        <v>-12.4</v>
      </c>
      <c r="T7813" s="3">
        <v>-5.6</v>
      </c>
      <c r="U7813" s="3">
        <v>3.5</v>
      </c>
      <c r="V7813" s="3">
        <v>5</v>
      </c>
      <c r="W7813" s="3">
        <v>17.600000000000001</v>
      </c>
      <c r="X7813" s="3">
        <v>6</v>
      </c>
      <c r="Y7813" s="3">
        <v>-3</v>
      </c>
      <c r="Z7813" s="3">
        <v>22</v>
      </c>
      <c r="AA7813" s="3">
        <v>-5.6</v>
      </c>
      <c r="AB7813" s="3">
        <v>27</v>
      </c>
      <c r="AC7813" s="3">
        <v>0.24399999999999999</v>
      </c>
      <c r="AD7813" s="3">
        <v>28</v>
      </c>
    </row>
    <row r="7814" spans="1:30" x14ac:dyDescent="0.25">
      <c r="A7814" s="2">
        <v>5</v>
      </c>
      <c r="B7814" s="2">
        <v>2024</v>
      </c>
      <c r="C7814" s="4" t="str">
        <f>INDEX(Index!$B$1:$B$500,MATCH($F7814,Index!$A$1:$A$500,0)
)</f>
        <v>CAR</v>
      </c>
      <c r="D7814" s="4">
        <v>1</v>
      </c>
      <c r="E7814" s="141">
        <f t="shared" si="124"/>
        <v>-0.34700000000000003</v>
      </c>
      <c r="F7814" s="3" t="s">
        <v>51</v>
      </c>
      <c r="G7814" s="3">
        <v>30</v>
      </c>
      <c r="H7814" s="125">
        <v>-34.700000000000003</v>
      </c>
      <c r="I7814" s="3">
        <v>28</v>
      </c>
      <c r="J7814" s="143">
        <v>-35.4</v>
      </c>
      <c r="K7814" s="144">
        <v>45295</v>
      </c>
      <c r="L7814" s="125">
        <v>-18.2</v>
      </c>
      <c r="M7814" s="3">
        <v>29</v>
      </c>
      <c r="N7814" s="125">
        <v>16.399999999999999</v>
      </c>
      <c r="O7814" s="3">
        <v>30</v>
      </c>
      <c r="P7814" s="125">
        <v>-0.2</v>
      </c>
      <c r="Q7814" s="3">
        <v>18</v>
      </c>
      <c r="R7814" s="3">
        <v>-20.100000000000001</v>
      </c>
      <c r="S7814" s="3">
        <v>16.100000000000001</v>
      </c>
      <c r="T7814" s="3">
        <v>0.8</v>
      </c>
      <c r="U7814" s="3">
        <v>0</v>
      </c>
      <c r="V7814" s="3">
        <v>32</v>
      </c>
      <c r="W7814" s="3">
        <v>-34.700000000000003</v>
      </c>
      <c r="X7814" s="3">
        <v>30</v>
      </c>
      <c r="Y7814" s="3">
        <v>-0.6</v>
      </c>
      <c r="Z7814" s="3">
        <v>17</v>
      </c>
      <c r="AA7814" s="3">
        <v>5.3</v>
      </c>
      <c r="AB7814" s="3">
        <v>5</v>
      </c>
      <c r="AC7814" s="3">
        <v>0.23499999999999999</v>
      </c>
      <c r="AD7814" s="3">
        <v>27</v>
      </c>
    </row>
    <row r="7815" spans="1:30" x14ac:dyDescent="0.25">
      <c r="A7815" s="2">
        <v>5</v>
      </c>
      <c r="B7815" s="2">
        <v>2024</v>
      </c>
      <c r="C7815" s="4" t="str">
        <f>INDEX(Index!$B$1:$B$500,MATCH($F7815,Index!$A$1:$A$500,0)
)</f>
        <v>CHI</v>
      </c>
      <c r="D7815" s="4">
        <v>1</v>
      </c>
      <c r="E7815" s="141">
        <f t="shared" si="124"/>
        <v>-3.9E-2</v>
      </c>
      <c r="F7815" s="3" t="s">
        <v>64</v>
      </c>
      <c r="G7815" s="3">
        <v>20</v>
      </c>
      <c r="H7815" s="125">
        <v>-3.9</v>
      </c>
      <c r="I7815" s="3">
        <v>23</v>
      </c>
      <c r="J7815" s="143">
        <v>7.4</v>
      </c>
      <c r="K7815" s="144">
        <v>45353</v>
      </c>
      <c r="L7815" s="125">
        <v>-16.100000000000001</v>
      </c>
      <c r="M7815" s="3">
        <v>26</v>
      </c>
      <c r="N7815" s="125">
        <v>-9.6</v>
      </c>
      <c r="O7815" s="3">
        <v>7</v>
      </c>
      <c r="P7815" s="125">
        <v>2.6</v>
      </c>
      <c r="Q7815" s="3">
        <v>7</v>
      </c>
      <c r="R7815" s="3">
        <v>-11.8</v>
      </c>
      <c r="S7815" s="3">
        <v>-15.9</v>
      </c>
      <c r="T7815" s="3">
        <v>3.3</v>
      </c>
      <c r="U7815" s="3">
        <v>2.2999999999999998</v>
      </c>
      <c r="V7815" s="3">
        <v>18</v>
      </c>
      <c r="W7815" s="3">
        <v>-3.9</v>
      </c>
      <c r="X7815" s="3">
        <v>20</v>
      </c>
      <c r="Y7815" s="3">
        <v>-11.2</v>
      </c>
      <c r="Z7815" s="3">
        <v>32</v>
      </c>
      <c r="AA7815" s="3">
        <v>10.8</v>
      </c>
      <c r="AB7815" s="3">
        <v>1</v>
      </c>
      <c r="AC7815" s="3">
        <v>0.10400000000000001</v>
      </c>
      <c r="AD7815" s="3">
        <v>17</v>
      </c>
    </row>
    <row r="7816" spans="1:30" x14ac:dyDescent="0.25">
      <c r="A7816" s="2">
        <v>5</v>
      </c>
      <c r="B7816" s="2">
        <v>2024</v>
      </c>
      <c r="C7816" s="4" t="str">
        <f>INDEX(Index!$B$1:$B$500,MATCH($F7816,Index!$A$1:$A$500,0)
)</f>
        <v>CIN</v>
      </c>
      <c r="D7816" s="4">
        <v>1</v>
      </c>
      <c r="E7816" s="141">
        <f t="shared" si="124"/>
        <v>8.8000000000000009E-2</v>
      </c>
      <c r="F7816" s="3" t="s">
        <v>24</v>
      </c>
      <c r="G7816" s="3">
        <v>12</v>
      </c>
      <c r="H7816" s="125">
        <v>8.8000000000000007</v>
      </c>
      <c r="I7816" s="3">
        <v>12</v>
      </c>
      <c r="J7816" s="143">
        <v>3.4</v>
      </c>
      <c r="K7816" s="144">
        <v>45295</v>
      </c>
      <c r="L7816" s="125">
        <v>19.3</v>
      </c>
      <c r="M7816" s="3">
        <v>2</v>
      </c>
      <c r="N7816" s="125">
        <v>8.1999999999999993</v>
      </c>
      <c r="O7816" s="3">
        <v>22</v>
      </c>
      <c r="P7816" s="125">
        <v>-2.2999999999999998</v>
      </c>
      <c r="Q7816" s="3">
        <v>25</v>
      </c>
      <c r="R7816" s="3">
        <v>22.9</v>
      </c>
      <c r="S7816" s="3">
        <v>17.8</v>
      </c>
      <c r="T7816" s="3">
        <v>-1.7</v>
      </c>
      <c r="U7816" s="3">
        <v>2.9</v>
      </c>
      <c r="V7816" s="3">
        <v>9</v>
      </c>
      <c r="W7816" s="3">
        <v>8.8000000000000007</v>
      </c>
      <c r="X7816" s="3">
        <v>12</v>
      </c>
      <c r="Y7816" s="3">
        <v>1.5</v>
      </c>
      <c r="Z7816" s="3">
        <v>15</v>
      </c>
      <c r="AA7816" s="3">
        <v>-8</v>
      </c>
      <c r="AB7816" s="3">
        <v>32</v>
      </c>
      <c r="AC7816" s="3">
        <v>2.7999999999999997E-2</v>
      </c>
      <c r="AD7816" s="3">
        <v>3</v>
      </c>
    </row>
    <row r="7817" spans="1:30" x14ac:dyDescent="0.25">
      <c r="A7817" s="2">
        <v>5</v>
      </c>
      <c r="B7817" s="2">
        <v>2024</v>
      </c>
      <c r="C7817" s="4" t="str">
        <f>INDEX(Index!$B$1:$B$500,MATCH($F7817,Index!$A$1:$A$500,0)
)</f>
        <v>CLE</v>
      </c>
      <c r="D7817" s="4">
        <v>1</v>
      </c>
      <c r="E7817" s="141">
        <f t="shared" si="124"/>
        <v>-0.39799999999999996</v>
      </c>
      <c r="F7817" s="3" t="s">
        <v>10</v>
      </c>
      <c r="G7817" s="3">
        <v>32</v>
      </c>
      <c r="H7817" s="125">
        <v>-39.799999999999997</v>
      </c>
      <c r="I7817" s="3">
        <v>32</v>
      </c>
      <c r="J7817" s="143">
        <v>-35.9</v>
      </c>
      <c r="K7817" s="144">
        <v>45295</v>
      </c>
      <c r="L7817" s="125">
        <v>-43.7</v>
      </c>
      <c r="M7817" s="3">
        <v>32</v>
      </c>
      <c r="N7817" s="125">
        <v>-1.4</v>
      </c>
      <c r="O7817" s="3">
        <v>16</v>
      </c>
      <c r="P7817" s="125">
        <v>2.5</v>
      </c>
      <c r="Q7817" s="3">
        <v>8</v>
      </c>
      <c r="R7817" s="3">
        <v>-38.5</v>
      </c>
      <c r="S7817" s="3">
        <v>0.7</v>
      </c>
      <c r="T7817" s="3">
        <v>3.3</v>
      </c>
      <c r="U7817" s="3">
        <v>0.4</v>
      </c>
      <c r="V7817" s="3">
        <v>31</v>
      </c>
      <c r="W7817" s="3">
        <v>-39.799999999999997</v>
      </c>
      <c r="X7817" s="3">
        <v>32</v>
      </c>
      <c r="Y7817" s="3">
        <v>-9.4</v>
      </c>
      <c r="Z7817" s="3">
        <v>30</v>
      </c>
      <c r="AA7817" s="3">
        <v>8.1999999999999993</v>
      </c>
      <c r="AB7817" s="3">
        <v>2</v>
      </c>
      <c r="AC7817" s="3">
        <v>4.7E-2</v>
      </c>
      <c r="AD7817" s="3">
        <v>5</v>
      </c>
    </row>
    <row r="7818" spans="1:30" x14ac:dyDescent="0.25">
      <c r="A7818" s="2">
        <v>5</v>
      </c>
      <c r="B7818" s="2">
        <v>2024</v>
      </c>
      <c r="C7818" s="4" t="str">
        <f>INDEX(Index!$B$1:$B$500,MATCH($F7818,Index!$A$1:$A$500,0)
)</f>
        <v>DAL</v>
      </c>
      <c r="D7818" s="4">
        <v>1</v>
      </c>
      <c r="E7818" s="141">
        <f t="shared" si="124"/>
        <v>3.0000000000000001E-3</v>
      </c>
      <c r="F7818" s="3" t="s">
        <v>3</v>
      </c>
      <c r="G7818" s="3">
        <v>18</v>
      </c>
      <c r="H7818" s="125">
        <v>0.3</v>
      </c>
      <c r="I7818" s="3">
        <v>19</v>
      </c>
      <c r="J7818" s="143">
        <v>3.5</v>
      </c>
      <c r="K7818" s="144">
        <v>45353</v>
      </c>
      <c r="L7818" s="125">
        <v>-1.3</v>
      </c>
      <c r="M7818" s="3">
        <v>20</v>
      </c>
      <c r="N7818" s="125">
        <v>8.9</v>
      </c>
      <c r="O7818" s="3">
        <v>23</v>
      </c>
      <c r="P7818" s="125">
        <v>10.5</v>
      </c>
      <c r="Q7818" s="3">
        <v>1</v>
      </c>
      <c r="R7818" s="3">
        <v>0.6</v>
      </c>
      <c r="S7818" s="3">
        <v>8.5</v>
      </c>
      <c r="T7818" s="3">
        <v>11.4</v>
      </c>
      <c r="U7818" s="3">
        <v>2.8</v>
      </c>
      <c r="V7818" s="3">
        <v>10</v>
      </c>
      <c r="W7818" s="3">
        <v>0.3</v>
      </c>
      <c r="X7818" s="3">
        <v>18</v>
      </c>
      <c r="Y7818" s="3">
        <v>3</v>
      </c>
      <c r="Z7818" s="3">
        <v>11</v>
      </c>
      <c r="AA7818" s="3">
        <v>2.8</v>
      </c>
      <c r="AB7818" s="3">
        <v>10</v>
      </c>
      <c r="AC7818" s="3">
        <v>0.26300000000000001</v>
      </c>
      <c r="AD7818" s="3">
        <v>29</v>
      </c>
    </row>
    <row r="7819" spans="1:30" x14ac:dyDescent="0.25">
      <c r="A7819" s="2">
        <v>5</v>
      </c>
      <c r="B7819" s="2">
        <v>2024</v>
      </c>
      <c r="C7819" s="4" t="str">
        <f>INDEX(Index!$B$1:$B$500,MATCH($F7819,Index!$A$1:$A$500,0)
)</f>
        <v>DEN</v>
      </c>
      <c r="D7819" s="4">
        <v>1</v>
      </c>
      <c r="E7819" s="141">
        <f t="shared" si="124"/>
        <v>0.04</v>
      </c>
      <c r="F7819" s="3" t="s">
        <v>39</v>
      </c>
      <c r="G7819" s="3">
        <v>16</v>
      </c>
      <c r="H7819" s="125">
        <v>4</v>
      </c>
      <c r="I7819" s="3">
        <v>18</v>
      </c>
      <c r="J7819" s="143">
        <v>6.9</v>
      </c>
      <c r="K7819" s="144">
        <v>45353</v>
      </c>
      <c r="L7819" s="125">
        <v>-14.9</v>
      </c>
      <c r="M7819" s="3">
        <v>25</v>
      </c>
      <c r="N7819" s="125">
        <v>-12.8</v>
      </c>
      <c r="O7819" s="3">
        <v>4</v>
      </c>
      <c r="P7819" s="125">
        <v>6.1</v>
      </c>
      <c r="Q7819" s="3">
        <v>2</v>
      </c>
      <c r="R7819" s="3">
        <v>-16.7</v>
      </c>
      <c r="S7819" s="3">
        <v>-15.3</v>
      </c>
      <c r="T7819" s="3">
        <v>8.3000000000000007</v>
      </c>
      <c r="U7819" s="3">
        <v>2.2999999999999998</v>
      </c>
      <c r="V7819" s="3">
        <v>19</v>
      </c>
      <c r="W7819" s="3">
        <v>4</v>
      </c>
      <c r="X7819" s="3">
        <v>16</v>
      </c>
      <c r="Y7819" s="3">
        <v>-2</v>
      </c>
      <c r="Z7819" s="3">
        <v>20</v>
      </c>
      <c r="AA7819" s="3">
        <v>1</v>
      </c>
      <c r="AB7819" s="3">
        <v>13</v>
      </c>
      <c r="AC7819" s="3">
        <v>0.18</v>
      </c>
      <c r="AD7819" s="3">
        <v>26</v>
      </c>
    </row>
    <row r="7820" spans="1:30" x14ac:dyDescent="0.25">
      <c r="A7820" s="2">
        <v>5</v>
      </c>
      <c r="B7820" s="2">
        <v>2024</v>
      </c>
      <c r="C7820" s="4" t="str">
        <f>INDEX(Index!$B$1:$B$500,MATCH($F7820,Index!$A$1:$A$500,0)
)</f>
        <v>DET</v>
      </c>
      <c r="D7820" s="4">
        <v>1</v>
      </c>
      <c r="E7820" s="141">
        <f t="shared" si="124"/>
        <v>0.20499999999999999</v>
      </c>
      <c r="F7820" s="3" t="s">
        <v>21</v>
      </c>
      <c r="G7820" s="3">
        <v>5</v>
      </c>
      <c r="H7820" s="125">
        <v>20.5</v>
      </c>
      <c r="I7820" s="3">
        <v>5</v>
      </c>
      <c r="J7820" s="143">
        <v>17.3</v>
      </c>
      <c r="K7820" s="144">
        <v>45352</v>
      </c>
      <c r="L7820" s="125">
        <v>13.2</v>
      </c>
      <c r="M7820" s="3">
        <v>7</v>
      </c>
      <c r="N7820" s="125">
        <v>-3</v>
      </c>
      <c r="O7820" s="3">
        <v>15</v>
      </c>
      <c r="P7820" s="125">
        <v>4.3</v>
      </c>
      <c r="Q7820" s="3">
        <v>5</v>
      </c>
      <c r="R7820" s="3">
        <v>16</v>
      </c>
      <c r="S7820" s="3">
        <v>3.6</v>
      </c>
      <c r="T7820" s="3">
        <v>4.9000000000000004</v>
      </c>
      <c r="U7820" s="3">
        <v>3.5</v>
      </c>
      <c r="V7820" s="3">
        <v>4</v>
      </c>
      <c r="W7820" s="3">
        <v>20.5</v>
      </c>
      <c r="X7820" s="3">
        <v>5</v>
      </c>
      <c r="Y7820" s="3">
        <v>-0.6</v>
      </c>
      <c r="Z7820" s="3">
        <v>16</v>
      </c>
      <c r="AA7820" s="3">
        <v>7.7</v>
      </c>
      <c r="AB7820" s="3">
        <v>3</v>
      </c>
      <c r="AC7820" s="3">
        <v>7.2000000000000008E-2</v>
      </c>
      <c r="AD7820" s="3">
        <v>11</v>
      </c>
    </row>
    <row r="7821" spans="1:30" x14ac:dyDescent="0.25">
      <c r="A7821" s="2">
        <v>5</v>
      </c>
      <c r="B7821" s="2">
        <v>2024</v>
      </c>
      <c r="C7821" s="4" t="str">
        <f>INDEX(Index!$B$1:$B$500,MATCH($F7821,Index!$A$1:$A$500,0)
)</f>
        <v>GB</v>
      </c>
      <c r="D7821" s="4">
        <v>1</v>
      </c>
      <c r="E7821" s="141">
        <f t="shared" si="124"/>
        <v>0.121</v>
      </c>
      <c r="F7821" s="3" t="s">
        <v>20</v>
      </c>
      <c r="G7821" s="3">
        <v>11</v>
      </c>
      <c r="H7821" s="125">
        <v>12.1</v>
      </c>
      <c r="I7821" s="3">
        <v>10</v>
      </c>
      <c r="J7821" s="143">
        <v>7.8</v>
      </c>
      <c r="K7821" s="144">
        <v>45353</v>
      </c>
      <c r="L7821" s="125">
        <v>15.3</v>
      </c>
      <c r="M7821" s="3">
        <v>4</v>
      </c>
      <c r="N7821" s="125">
        <v>-0.9</v>
      </c>
      <c r="O7821" s="3">
        <v>17</v>
      </c>
      <c r="P7821" s="125">
        <v>-4</v>
      </c>
      <c r="Q7821" s="3">
        <v>28</v>
      </c>
      <c r="R7821" s="3">
        <v>14.9</v>
      </c>
      <c r="S7821" s="3">
        <v>4.0999999999999996</v>
      </c>
      <c r="T7821" s="3">
        <v>-3</v>
      </c>
      <c r="U7821" s="3">
        <v>3.2</v>
      </c>
      <c r="V7821" s="3">
        <v>7</v>
      </c>
      <c r="W7821" s="3">
        <v>12.1</v>
      </c>
      <c r="X7821" s="3">
        <v>11</v>
      </c>
      <c r="Y7821" s="3">
        <v>-1.9</v>
      </c>
      <c r="Z7821" s="3">
        <v>19</v>
      </c>
      <c r="AA7821" s="3">
        <v>6.2</v>
      </c>
      <c r="AB7821" s="3">
        <v>4</v>
      </c>
      <c r="AC7821" s="3">
        <v>4.7E-2</v>
      </c>
      <c r="AD7821" s="3">
        <v>6</v>
      </c>
    </row>
    <row r="7822" spans="1:30" x14ac:dyDescent="0.25">
      <c r="A7822" s="2">
        <v>5</v>
      </c>
      <c r="B7822" s="2">
        <v>2024</v>
      </c>
      <c r="C7822" s="4" t="str">
        <f>INDEX(Index!$B$1:$B$500,MATCH($F7822,Index!$A$1:$A$500,0)
)</f>
        <v>HOU</v>
      </c>
      <c r="D7822" s="4">
        <v>1</v>
      </c>
      <c r="E7822" s="141">
        <f t="shared" si="124"/>
        <v>0.16</v>
      </c>
      <c r="F7822" s="3" t="s">
        <v>49</v>
      </c>
      <c r="G7822" s="3">
        <v>7</v>
      </c>
      <c r="H7822" s="125">
        <v>16</v>
      </c>
      <c r="I7822" s="3">
        <v>11</v>
      </c>
      <c r="J7822" s="143">
        <v>8.3000000000000007</v>
      </c>
      <c r="K7822" s="144">
        <v>45383</v>
      </c>
      <c r="L7822" s="125">
        <v>-1.8</v>
      </c>
      <c r="M7822" s="3">
        <v>21</v>
      </c>
      <c r="N7822" s="125">
        <v>-15.2</v>
      </c>
      <c r="O7822" s="3">
        <v>3</v>
      </c>
      <c r="P7822" s="125">
        <v>2.6</v>
      </c>
      <c r="Q7822" s="3">
        <v>6</v>
      </c>
      <c r="R7822" s="3">
        <v>-4.7</v>
      </c>
      <c r="S7822" s="3">
        <v>-9</v>
      </c>
      <c r="T7822" s="3">
        <v>3.9</v>
      </c>
      <c r="U7822" s="3">
        <v>3.3</v>
      </c>
      <c r="V7822" s="3">
        <v>6</v>
      </c>
      <c r="W7822" s="3">
        <v>16</v>
      </c>
      <c r="X7822" s="3">
        <v>7</v>
      </c>
      <c r="Y7822" s="3">
        <v>5.9</v>
      </c>
      <c r="Z7822" s="3">
        <v>7</v>
      </c>
      <c r="AA7822" s="3">
        <v>-3.4</v>
      </c>
      <c r="AB7822" s="3">
        <v>23</v>
      </c>
      <c r="AC7822" s="3">
        <v>0.12</v>
      </c>
      <c r="AD7822" s="3">
        <v>21</v>
      </c>
    </row>
    <row r="7823" spans="1:30" x14ac:dyDescent="0.25">
      <c r="A7823" s="2">
        <v>5</v>
      </c>
      <c r="B7823" s="2">
        <v>2024</v>
      </c>
      <c r="C7823" s="4" t="str">
        <f>INDEX(Index!$B$1:$B$500,MATCH($F7823,Index!$A$1:$A$500,0)
)</f>
        <v>IND</v>
      </c>
      <c r="D7823" s="4">
        <v>1</v>
      </c>
      <c r="E7823" s="141">
        <f t="shared" si="124"/>
        <v>-9.0000000000000011E-3</v>
      </c>
      <c r="F7823" s="3" t="s">
        <v>35</v>
      </c>
      <c r="G7823" s="3">
        <v>19</v>
      </c>
      <c r="H7823" s="125">
        <v>-0.9</v>
      </c>
      <c r="I7823" s="3">
        <v>13</v>
      </c>
      <c r="J7823" s="143">
        <v>-0.8</v>
      </c>
      <c r="K7823" s="144">
        <v>45325</v>
      </c>
      <c r="L7823" s="125">
        <v>5.8</v>
      </c>
      <c r="M7823" s="3">
        <v>12</v>
      </c>
      <c r="N7823" s="125">
        <v>5.0999999999999996</v>
      </c>
      <c r="O7823" s="3">
        <v>21</v>
      </c>
      <c r="P7823" s="125">
        <v>-1.6</v>
      </c>
      <c r="Q7823" s="3">
        <v>22</v>
      </c>
      <c r="R7823" s="3">
        <v>9.4</v>
      </c>
      <c r="S7823" s="3">
        <v>9.3000000000000007</v>
      </c>
      <c r="T7823" s="3">
        <v>-0.9</v>
      </c>
      <c r="U7823" s="3">
        <v>2.4</v>
      </c>
      <c r="V7823" s="3">
        <v>16</v>
      </c>
      <c r="W7823" s="3">
        <v>-0.9</v>
      </c>
      <c r="X7823" s="3">
        <v>19</v>
      </c>
      <c r="Y7823" s="3">
        <v>1.8</v>
      </c>
      <c r="Z7823" s="3">
        <v>14</v>
      </c>
      <c r="AA7823" s="3">
        <v>-3.4</v>
      </c>
      <c r="AB7823" s="3">
        <v>24</v>
      </c>
      <c r="AC7823" s="3">
        <v>5.7999999999999996E-2</v>
      </c>
      <c r="AD7823" s="3">
        <v>8</v>
      </c>
    </row>
    <row r="7824" spans="1:30" x14ac:dyDescent="0.25">
      <c r="A7824" s="2">
        <v>5</v>
      </c>
      <c r="B7824" s="2">
        <v>2024</v>
      </c>
      <c r="C7824" s="4" t="str">
        <f>INDEX(Index!$B$1:$B$500,MATCH($F7824,Index!$A$1:$A$500,0)
)</f>
        <v>JAX</v>
      </c>
      <c r="D7824" s="4">
        <v>1</v>
      </c>
      <c r="E7824" s="141">
        <f t="shared" si="124"/>
        <v>-0.21299999999999999</v>
      </c>
      <c r="F7824" s="3" t="s">
        <v>12</v>
      </c>
      <c r="G7824" s="3">
        <v>27</v>
      </c>
      <c r="H7824" s="125">
        <v>-21.3</v>
      </c>
      <c r="I7824" s="3">
        <v>30</v>
      </c>
      <c r="J7824" s="143">
        <v>-21.4</v>
      </c>
      <c r="K7824" s="144">
        <v>45295</v>
      </c>
      <c r="L7824" s="125">
        <v>3</v>
      </c>
      <c r="M7824" s="3">
        <v>16</v>
      </c>
      <c r="N7824" s="125">
        <v>23.6</v>
      </c>
      <c r="O7824" s="3">
        <v>32</v>
      </c>
      <c r="P7824" s="125">
        <v>-0.8</v>
      </c>
      <c r="Q7824" s="3">
        <v>19</v>
      </c>
      <c r="R7824" s="3">
        <v>1.2</v>
      </c>
      <c r="S7824" s="3">
        <v>23</v>
      </c>
      <c r="T7824" s="3">
        <v>0.4</v>
      </c>
      <c r="U7824" s="3">
        <v>1.7</v>
      </c>
      <c r="V7824" s="3">
        <v>25</v>
      </c>
      <c r="W7824" s="3">
        <v>-21.3</v>
      </c>
      <c r="X7824" s="3">
        <v>27</v>
      </c>
      <c r="Y7824" s="3">
        <v>-9.1999999999999993</v>
      </c>
      <c r="Z7824" s="3">
        <v>28</v>
      </c>
      <c r="AA7824" s="3">
        <v>-2.4</v>
      </c>
      <c r="AB7824" s="3">
        <v>20</v>
      </c>
      <c r="AC7824" s="3">
        <v>0.155</v>
      </c>
      <c r="AD7824" s="3">
        <v>24</v>
      </c>
    </row>
    <row r="7825" spans="1:30" x14ac:dyDescent="0.25">
      <c r="A7825" s="2">
        <v>5</v>
      </c>
      <c r="B7825" s="2">
        <v>2024</v>
      </c>
      <c r="C7825" s="4" t="str">
        <f>INDEX(Index!$B$1:$B$500,MATCH($F7825,Index!$A$1:$A$500,0)
)</f>
        <v>KC</v>
      </c>
      <c r="D7825" s="4">
        <v>1</v>
      </c>
      <c r="E7825" s="141">
        <f t="shared" si="124"/>
        <v>0.22399999999999998</v>
      </c>
      <c r="F7825" s="3" t="s">
        <v>5</v>
      </c>
      <c r="G7825" s="3">
        <v>3</v>
      </c>
      <c r="H7825" s="125">
        <v>22.4</v>
      </c>
      <c r="I7825" s="3">
        <v>9</v>
      </c>
      <c r="J7825" s="143">
        <v>8.1</v>
      </c>
      <c r="K7825" s="144">
        <v>36647</v>
      </c>
      <c r="L7825" s="125">
        <v>14.1</v>
      </c>
      <c r="M7825" s="3">
        <v>5</v>
      </c>
      <c r="N7825" s="125">
        <v>-7.7</v>
      </c>
      <c r="O7825" s="3">
        <v>10</v>
      </c>
      <c r="P7825" s="125">
        <v>0.5</v>
      </c>
      <c r="Q7825" s="3">
        <v>14</v>
      </c>
      <c r="R7825" s="3">
        <v>12.2</v>
      </c>
      <c r="S7825" s="3">
        <v>5.3</v>
      </c>
      <c r="T7825" s="3">
        <v>1.2</v>
      </c>
      <c r="U7825" s="3">
        <v>3.7</v>
      </c>
      <c r="V7825" s="3">
        <v>3</v>
      </c>
      <c r="W7825" s="3">
        <v>22.4</v>
      </c>
      <c r="X7825" s="3">
        <v>3</v>
      </c>
      <c r="Y7825" s="3">
        <v>14.7</v>
      </c>
      <c r="Z7825" s="3">
        <v>1</v>
      </c>
      <c r="AA7825" s="3">
        <v>-5.7</v>
      </c>
      <c r="AB7825" s="3">
        <v>28</v>
      </c>
      <c r="AC7825" s="3">
        <v>5.9000000000000004E-2</v>
      </c>
      <c r="AD7825" s="3">
        <v>9</v>
      </c>
    </row>
    <row r="7826" spans="1:30" x14ac:dyDescent="0.25">
      <c r="A7826" s="2">
        <v>5</v>
      </c>
      <c r="B7826" s="2">
        <v>2024</v>
      </c>
      <c r="C7826" s="4" t="str">
        <f>INDEX(Index!$B$1:$B$500,MATCH($F7826,Index!$A$1:$A$500,0)
)</f>
        <v>LAC</v>
      </c>
      <c r="D7826" s="4">
        <v>1</v>
      </c>
      <c r="E7826" s="141">
        <f t="shared" si="124"/>
        <v>3.0000000000000001E-3</v>
      </c>
      <c r="F7826" s="3" t="s">
        <v>28</v>
      </c>
      <c r="G7826" s="3">
        <v>17</v>
      </c>
      <c r="H7826" s="125">
        <v>0.3</v>
      </c>
      <c r="I7826" s="3">
        <v>17</v>
      </c>
      <c r="J7826" s="143">
        <v>9.1999999999999993</v>
      </c>
      <c r="K7826" s="144">
        <v>45324</v>
      </c>
      <c r="L7826" s="125">
        <v>-13.7</v>
      </c>
      <c r="M7826" s="3">
        <v>24</v>
      </c>
      <c r="N7826" s="125">
        <v>-15.9</v>
      </c>
      <c r="O7826" s="3">
        <v>2</v>
      </c>
      <c r="P7826" s="125">
        <v>-1.8</v>
      </c>
      <c r="Q7826" s="3">
        <v>24</v>
      </c>
      <c r="R7826" s="3">
        <v>-10.199999999999999</v>
      </c>
      <c r="S7826" s="3">
        <v>-19.8</v>
      </c>
      <c r="T7826" s="3">
        <v>-0.4</v>
      </c>
      <c r="U7826" s="3">
        <v>2.2999999999999998</v>
      </c>
      <c r="V7826" s="3">
        <v>20</v>
      </c>
      <c r="W7826" s="3">
        <v>0.3</v>
      </c>
      <c r="X7826" s="3">
        <v>17</v>
      </c>
      <c r="Y7826" s="3">
        <v>-9.3000000000000007</v>
      </c>
      <c r="Z7826" s="3">
        <v>29</v>
      </c>
      <c r="AA7826" s="3">
        <v>-0.9</v>
      </c>
      <c r="AB7826" s="3">
        <v>17</v>
      </c>
      <c r="AC7826" s="3">
        <v>0.13699999999999998</v>
      </c>
      <c r="AD7826" s="3">
        <v>23</v>
      </c>
    </row>
    <row r="7827" spans="1:30" x14ac:dyDescent="0.25">
      <c r="A7827" s="2">
        <v>5</v>
      </c>
      <c r="B7827" s="2">
        <v>2024</v>
      </c>
      <c r="C7827" s="4" t="str">
        <f>INDEX(Index!$B$1:$B$500,MATCH($F7827,Index!$A$1:$A$500,0)
)</f>
        <v>LAR</v>
      </c>
      <c r="D7827" s="4">
        <v>1</v>
      </c>
      <c r="E7827" s="141">
        <f t="shared" si="124"/>
        <v>-0.17600000000000002</v>
      </c>
      <c r="F7827" s="3" t="s">
        <v>42</v>
      </c>
      <c r="G7827" s="3">
        <v>25</v>
      </c>
      <c r="H7827" s="125">
        <v>-17.600000000000001</v>
      </c>
      <c r="I7827" s="3">
        <v>26</v>
      </c>
      <c r="J7827" s="143">
        <v>-22.8</v>
      </c>
      <c r="K7827" s="144">
        <v>45295</v>
      </c>
      <c r="L7827" s="125">
        <v>1.1000000000000001</v>
      </c>
      <c r="M7827" s="3">
        <v>18</v>
      </c>
      <c r="N7827" s="125">
        <v>18.8</v>
      </c>
      <c r="O7827" s="3">
        <v>31</v>
      </c>
      <c r="P7827" s="125">
        <v>0.1</v>
      </c>
      <c r="Q7827" s="3">
        <v>17</v>
      </c>
      <c r="R7827" s="3">
        <v>-1.3</v>
      </c>
      <c r="S7827" s="3">
        <v>22.3</v>
      </c>
      <c r="T7827" s="3">
        <v>0.8</v>
      </c>
      <c r="U7827" s="3">
        <v>1.5</v>
      </c>
      <c r="V7827" s="3">
        <v>27</v>
      </c>
      <c r="W7827" s="3">
        <v>-17.600000000000001</v>
      </c>
      <c r="X7827" s="3">
        <v>25</v>
      </c>
      <c r="Y7827" s="3">
        <v>7.5</v>
      </c>
      <c r="Z7827" s="3">
        <v>5</v>
      </c>
      <c r="AA7827" s="3">
        <v>0.5</v>
      </c>
      <c r="AB7827" s="3">
        <v>14</v>
      </c>
      <c r="AC7827" s="3">
        <v>9.6999999999999989E-2</v>
      </c>
      <c r="AD7827" s="3">
        <v>15</v>
      </c>
    </row>
    <row r="7828" spans="1:30" x14ac:dyDescent="0.25">
      <c r="A7828" s="2">
        <v>5</v>
      </c>
      <c r="B7828" s="2">
        <v>2024</v>
      </c>
      <c r="C7828" s="4" t="str">
        <f>INDEX(Index!$B$1:$B$500,MATCH($F7828,Index!$A$1:$A$500,0)
)</f>
        <v>LV</v>
      </c>
      <c r="D7828" s="4">
        <v>1</v>
      </c>
      <c r="E7828" s="141">
        <f t="shared" si="124"/>
        <v>-0.30599999999999999</v>
      </c>
      <c r="F7828" s="3" t="s">
        <v>53</v>
      </c>
      <c r="G7828" s="3">
        <v>29</v>
      </c>
      <c r="H7828" s="125">
        <v>-30.6</v>
      </c>
      <c r="I7828" s="3">
        <v>27</v>
      </c>
      <c r="J7828" s="143">
        <v>-26</v>
      </c>
      <c r="K7828" s="144">
        <v>45325</v>
      </c>
      <c r="L7828" s="125">
        <v>-17.399999999999999</v>
      </c>
      <c r="M7828" s="3">
        <v>28</v>
      </c>
      <c r="N7828" s="125">
        <v>13.8</v>
      </c>
      <c r="O7828" s="3">
        <v>29</v>
      </c>
      <c r="P7828" s="125">
        <v>0.5</v>
      </c>
      <c r="Q7828" s="3">
        <v>13</v>
      </c>
      <c r="R7828" s="3">
        <v>-18.600000000000001</v>
      </c>
      <c r="S7828" s="3">
        <v>9.4</v>
      </c>
      <c r="T7828" s="3">
        <v>1.9</v>
      </c>
      <c r="U7828" s="3">
        <v>1</v>
      </c>
      <c r="V7828" s="3">
        <v>29</v>
      </c>
      <c r="W7828" s="3">
        <v>-30.6</v>
      </c>
      <c r="X7828" s="3">
        <v>29</v>
      </c>
      <c r="Y7828" s="3">
        <v>-7.2</v>
      </c>
      <c r="Z7828" s="3">
        <v>25</v>
      </c>
      <c r="AA7828" s="3">
        <v>1.8</v>
      </c>
      <c r="AB7828" s="3">
        <v>11</v>
      </c>
      <c r="AC7828" s="3">
        <v>7.2000000000000008E-2</v>
      </c>
      <c r="AD7828" s="3">
        <v>10</v>
      </c>
    </row>
    <row r="7829" spans="1:30" x14ac:dyDescent="0.25">
      <c r="A7829" s="2">
        <v>5</v>
      </c>
      <c r="B7829" s="2">
        <v>2024</v>
      </c>
      <c r="C7829" s="4" t="str">
        <f>INDEX(Index!$B$1:$B$500,MATCH($F7829,Index!$A$1:$A$500,0)
)</f>
        <v>MIA</v>
      </c>
      <c r="D7829" s="4">
        <v>1</v>
      </c>
      <c r="E7829" s="141">
        <f t="shared" si="124"/>
        <v>-0.38600000000000001</v>
      </c>
      <c r="F7829" s="3" t="s">
        <v>4</v>
      </c>
      <c r="G7829" s="3">
        <v>31</v>
      </c>
      <c r="H7829" s="125">
        <v>-38.6</v>
      </c>
      <c r="I7829" s="3">
        <v>31</v>
      </c>
      <c r="J7829" s="143">
        <v>-34.200000000000003</v>
      </c>
      <c r="K7829" s="144">
        <v>45325</v>
      </c>
      <c r="L7829" s="125">
        <v>-28.1</v>
      </c>
      <c r="M7829" s="3">
        <v>31</v>
      </c>
      <c r="N7829" s="125">
        <v>9.6999999999999993</v>
      </c>
      <c r="O7829" s="3">
        <v>25</v>
      </c>
      <c r="P7829" s="125">
        <v>-0.8</v>
      </c>
      <c r="Q7829" s="3">
        <v>20</v>
      </c>
      <c r="R7829" s="3">
        <v>-25.4</v>
      </c>
      <c r="S7829" s="3">
        <v>8.9</v>
      </c>
      <c r="T7829" s="3">
        <v>0.1</v>
      </c>
      <c r="U7829" s="3">
        <v>0.5</v>
      </c>
      <c r="V7829" s="3">
        <v>30</v>
      </c>
      <c r="W7829" s="3">
        <v>-38.6</v>
      </c>
      <c r="X7829" s="3">
        <v>31</v>
      </c>
      <c r="Y7829" s="3">
        <v>-6.7</v>
      </c>
      <c r="Z7829" s="3">
        <v>24</v>
      </c>
      <c r="AA7829" s="3">
        <v>-6</v>
      </c>
      <c r="AB7829" s="3">
        <v>29</v>
      </c>
      <c r="AC7829" s="3">
        <v>2.7999999999999997E-2</v>
      </c>
      <c r="AD7829" s="3">
        <v>2</v>
      </c>
    </row>
    <row r="7830" spans="1:30" x14ac:dyDescent="0.25">
      <c r="A7830" s="2">
        <v>5</v>
      </c>
      <c r="B7830" s="2">
        <v>2024</v>
      </c>
      <c r="C7830" s="4" t="str">
        <f>INDEX(Index!$B$1:$B$500,MATCH($F7830,Index!$A$1:$A$500,0)
)</f>
        <v>MIN</v>
      </c>
      <c r="D7830" s="4">
        <v>1</v>
      </c>
      <c r="E7830" s="141">
        <f t="shared" si="124"/>
        <v>0.38100000000000001</v>
      </c>
      <c r="F7830" s="3" t="s">
        <v>46</v>
      </c>
      <c r="G7830" s="3">
        <v>1</v>
      </c>
      <c r="H7830" s="125">
        <v>38.1</v>
      </c>
      <c r="I7830" s="3">
        <v>1</v>
      </c>
      <c r="J7830" s="143">
        <v>22.5</v>
      </c>
      <c r="K7830" s="144">
        <v>36647</v>
      </c>
      <c r="L7830" s="125">
        <v>-1.1000000000000001</v>
      </c>
      <c r="M7830" s="3">
        <v>19</v>
      </c>
      <c r="N7830" s="125">
        <v>-37.1</v>
      </c>
      <c r="O7830" s="3">
        <v>1</v>
      </c>
      <c r="P7830" s="125">
        <v>2.1</v>
      </c>
      <c r="Q7830" s="3">
        <v>11</v>
      </c>
      <c r="R7830" s="3">
        <v>-4.3</v>
      </c>
      <c r="S7830" s="3">
        <v>-24.4</v>
      </c>
      <c r="T7830" s="3">
        <v>2.4</v>
      </c>
      <c r="U7830" s="3">
        <v>5</v>
      </c>
      <c r="V7830" s="3">
        <v>1</v>
      </c>
      <c r="W7830" s="3">
        <v>38.1</v>
      </c>
      <c r="X7830" s="3">
        <v>1</v>
      </c>
      <c r="Y7830" s="3">
        <v>5.8</v>
      </c>
      <c r="Z7830" s="3">
        <v>8</v>
      </c>
      <c r="AA7830" s="3">
        <v>0.4</v>
      </c>
      <c r="AB7830" s="3">
        <v>15</v>
      </c>
      <c r="AC7830" s="3">
        <v>5.2999999999999999E-2</v>
      </c>
      <c r="AD7830" s="3">
        <v>7</v>
      </c>
    </row>
    <row r="7831" spans="1:30" x14ac:dyDescent="0.25">
      <c r="A7831" s="2">
        <v>5</v>
      </c>
      <c r="B7831" s="2">
        <v>2024</v>
      </c>
      <c r="C7831" s="4" t="str">
        <f>INDEX(Index!$B$1:$B$500,MATCH($F7831,Index!$A$1:$A$500,0)
)</f>
        <v>NE</v>
      </c>
      <c r="D7831" s="4">
        <v>1</v>
      </c>
      <c r="E7831" s="141">
        <f t="shared" si="124"/>
        <v>-0.26500000000000001</v>
      </c>
      <c r="F7831" s="3" t="s">
        <v>17</v>
      </c>
      <c r="G7831" s="3">
        <v>28</v>
      </c>
      <c r="H7831" s="125">
        <v>-26.5</v>
      </c>
      <c r="I7831" s="3">
        <v>29</v>
      </c>
      <c r="J7831" s="143">
        <v>-26.4</v>
      </c>
      <c r="K7831" s="144">
        <v>45295</v>
      </c>
      <c r="L7831" s="125">
        <v>-18.3</v>
      </c>
      <c r="M7831" s="3">
        <v>30</v>
      </c>
      <c r="N7831" s="125">
        <v>13.2</v>
      </c>
      <c r="O7831" s="3">
        <v>28</v>
      </c>
      <c r="P7831" s="125">
        <v>5</v>
      </c>
      <c r="Q7831" s="3">
        <v>3</v>
      </c>
      <c r="R7831" s="3">
        <v>-17.100000000000001</v>
      </c>
      <c r="S7831" s="3">
        <v>15</v>
      </c>
      <c r="T7831" s="3">
        <v>5.6</v>
      </c>
      <c r="U7831" s="3">
        <v>1.6</v>
      </c>
      <c r="V7831" s="3">
        <v>26</v>
      </c>
      <c r="W7831" s="3">
        <v>-26.5</v>
      </c>
      <c r="X7831" s="3">
        <v>28</v>
      </c>
      <c r="Y7831" s="3">
        <v>-1.2</v>
      </c>
      <c r="Z7831" s="3">
        <v>18</v>
      </c>
      <c r="AA7831" s="3">
        <v>-5.0999999999999996</v>
      </c>
      <c r="AB7831" s="3">
        <v>26</v>
      </c>
      <c r="AC7831" s="3">
        <v>0.11800000000000001</v>
      </c>
      <c r="AD7831" s="3">
        <v>20</v>
      </c>
    </row>
    <row r="7832" spans="1:30" x14ac:dyDescent="0.25">
      <c r="A7832" s="2">
        <v>5</v>
      </c>
      <c r="B7832" s="2">
        <v>2024</v>
      </c>
      <c r="C7832" s="4" t="str">
        <f>INDEX(Index!$B$1:$B$500,MATCH($F7832,Index!$A$1:$A$500,0)
)</f>
        <v>NO</v>
      </c>
      <c r="D7832" s="4">
        <v>1</v>
      </c>
      <c r="E7832" s="141">
        <f t="shared" si="124"/>
        <v>0.223</v>
      </c>
      <c r="F7832" s="3" t="s">
        <v>27</v>
      </c>
      <c r="G7832" s="3">
        <v>4</v>
      </c>
      <c r="H7832" s="125">
        <v>22.3</v>
      </c>
      <c r="I7832" s="3">
        <v>3</v>
      </c>
      <c r="J7832" s="143">
        <v>25.3</v>
      </c>
      <c r="K7832" s="144">
        <v>45325</v>
      </c>
      <c r="L7832" s="125">
        <v>9.1</v>
      </c>
      <c r="M7832" s="3">
        <v>11</v>
      </c>
      <c r="N7832" s="125">
        <v>-8.6999999999999993</v>
      </c>
      <c r="O7832" s="3">
        <v>8</v>
      </c>
      <c r="P7832" s="125">
        <v>4.5</v>
      </c>
      <c r="Q7832" s="3">
        <v>4</v>
      </c>
      <c r="R7832" s="3">
        <v>13.5</v>
      </c>
      <c r="S7832" s="3">
        <v>-6.6</v>
      </c>
      <c r="T7832" s="3">
        <v>5.3</v>
      </c>
      <c r="U7832" s="3">
        <v>2.7</v>
      </c>
      <c r="V7832" s="3">
        <v>12</v>
      </c>
      <c r="W7832" s="3">
        <v>22.3</v>
      </c>
      <c r="X7832" s="3">
        <v>4</v>
      </c>
      <c r="Y7832" s="3">
        <v>-2.9</v>
      </c>
      <c r="Z7832" s="3">
        <v>21</v>
      </c>
      <c r="AA7832" s="3">
        <v>-7</v>
      </c>
      <c r="AB7832" s="3">
        <v>31</v>
      </c>
      <c r="AC7832" s="3">
        <v>0.32500000000000001</v>
      </c>
      <c r="AD7832" s="3">
        <v>32</v>
      </c>
    </row>
    <row r="7833" spans="1:30" x14ac:dyDescent="0.25">
      <c r="A7833" s="2">
        <v>5</v>
      </c>
      <c r="B7833" s="2">
        <v>2024</v>
      </c>
      <c r="C7833" s="4" t="str">
        <f>INDEX(Index!$B$1:$B$500,MATCH($F7833,Index!$A$1:$A$500,0)
)</f>
        <v>NYG</v>
      </c>
      <c r="D7833" s="4">
        <v>1</v>
      </c>
      <c r="E7833" s="141">
        <f t="shared" si="124"/>
        <v>-7.4999999999999997E-2</v>
      </c>
      <c r="F7833" s="3" t="s">
        <v>15</v>
      </c>
      <c r="G7833" s="3">
        <v>23</v>
      </c>
      <c r="H7833" s="125">
        <v>-7.5</v>
      </c>
      <c r="I7833" s="3">
        <v>25</v>
      </c>
      <c r="J7833" s="143">
        <v>-15.3</v>
      </c>
      <c r="K7833" s="144">
        <v>45325</v>
      </c>
      <c r="L7833" s="125">
        <v>1.9</v>
      </c>
      <c r="M7833" s="3">
        <v>17</v>
      </c>
      <c r="N7833" s="125">
        <v>3</v>
      </c>
      <c r="O7833" s="3">
        <v>19</v>
      </c>
      <c r="P7833" s="125">
        <v>-6.4</v>
      </c>
      <c r="Q7833" s="3">
        <v>30</v>
      </c>
      <c r="R7833" s="3">
        <v>-1.8</v>
      </c>
      <c r="S7833" s="3">
        <v>7.3</v>
      </c>
      <c r="T7833" s="3">
        <v>-6.1</v>
      </c>
      <c r="U7833" s="3">
        <v>2</v>
      </c>
      <c r="V7833" s="3">
        <v>23</v>
      </c>
      <c r="W7833" s="3">
        <v>-7.5</v>
      </c>
      <c r="X7833" s="3">
        <v>23</v>
      </c>
      <c r="Y7833" s="3">
        <v>5.3</v>
      </c>
      <c r="Z7833" s="3">
        <v>9</v>
      </c>
      <c r="AA7833" s="3">
        <v>3.4</v>
      </c>
      <c r="AB7833" s="3">
        <v>9</v>
      </c>
      <c r="AC7833" s="3">
        <v>0.11599999999999999</v>
      </c>
      <c r="AD7833" s="3">
        <v>19</v>
      </c>
    </row>
    <row r="7834" spans="1:30" x14ac:dyDescent="0.25">
      <c r="A7834" s="2">
        <v>5</v>
      </c>
      <c r="B7834" s="2">
        <v>2024</v>
      </c>
      <c r="C7834" s="4" t="str">
        <f>INDEX(Index!$B$1:$B$500,MATCH($F7834,Index!$A$1:$A$500,0)
)</f>
        <v>NYJ</v>
      </c>
      <c r="D7834" s="4">
        <v>1</v>
      </c>
      <c r="E7834" s="141">
        <f t="shared" si="124"/>
        <v>-5.7999999999999996E-2</v>
      </c>
      <c r="F7834" s="3" t="s">
        <v>9</v>
      </c>
      <c r="G7834" s="3">
        <v>22</v>
      </c>
      <c r="H7834" s="125">
        <v>-5.8</v>
      </c>
      <c r="I7834" s="3">
        <v>20</v>
      </c>
      <c r="J7834" s="143">
        <v>-5.0999999999999996</v>
      </c>
      <c r="K7834" s="144">
        <v>45325</v>
      </c>
      <c r="L7834" s="125">
        <v>-9.6999999999999993</v>
      </c>
      <c r="M7834" s="3">
        <v>23</v>
      </c>
      <c r="N7834" s="125">
        <v>-5.4</v>
      </c>
      <c r="O7834" s="3">
        <v>12</v>
      </c>
      <c r="P7834" s="125">
        <v>-1.5</v>
      </c>
      <c r="Q7834" s="3">
        <v>21</v>
      </c>
      <c r="R7834" s="3">
        <v>-14.1</v>
      </c>
      <c r="S7834" s="3">
        <v>-10</v>
      </c>
      <c r="T7834" s="3">
        <v>-0.9</v>
      </c>
      <c r="U7834" s="3">
        <v>1.9</v>
      </c>
      <c r="V7834" s="3">
        <v>24</v>
      </c>
      <c r="W7834" s="3">
        <v>-5.8</v>
      </c>
      <c r="X7834" s="3">
        <v>22</v>
      </c>
      <c r="Y7834" s="3">
        <v>2.2000000000000002</v>
      </c>
      <c r="Z7834" s="3">
        <v>13</v>
      </c>
      <c r="AA7834" s="3">
        <v>-6.4</v>
      </c>
      <c r="AB7834" s="3">
        <v>30</v>
      </c>
      <c r="AC7834" s="3">
        <v>9.8000000000000004E-2</v>
      </c>
      <c r="AD7834" s="3">
        <v>16</v>
      </c>
    </row>
    <row r="7835" spans="1:30" x14ac:dyDescent="0.25">
      <c r="A7835" s="2">
        <v>5</v>
      </c>
      <c r="B7835" s="2">
        <v>2024</v>
      </c>
      <c r="C7835" s="4" t="str">
        <f>INDEX(Index!$B$1:$B$500,MATCH($F7835,Index!$A$1:$A$500,0)
)</f>
        <v>PHI</v>
      </c>
      <c r="D7835" s="4">
        <v>1</v>
      </c>
      <c r="E7835" s="141">
        <f t="shared" si="124"/>
        <v>-0.10300000000000001</v>
      </c>
      <c r="F7835" s="3" t="s">
        <v>7</v>
      </c>
      <c r="G7835" s="3">
        <v>24</v>
      </c>
      <c r="H7835" s="125">
        <v>-10.3</v>
      </c>
      <c r="I7835" s="3">
        <v>21</v>
      </c>
      <c r="J7835" s="143">
        <v>-20.7</v>
      </c>
      <c r="K7835" s="144">
        <v>45324</v>
      </c>
      <c r="L7835" s="125">
        <v>4.0999999999999996</v>
      </c>
      <c r="M7835" s="3">
        <v>15</v>
      </c>
      <c r="N7835" s="125">
        <v>11.2</v>
      </c>
      <c r="O7835" s="3">
        <v>27</v>
      </c>
      <c r="P7835" s="125">
        <v>-3.2</v>
      </c>
      <c r="Q7835" s="3">
        <v>26</v>
      </c>
      <c r="R7835" s="3">
        <v>0.3</v>
      </c>
      <c r="S7835" s="3">
        <v>18.2</v>
      </c>
      <c r="T7835" s="3">
        <v>-2.7</v>
      </c>
      <c r="U7835" s="3">
        <v>2</v>
      </c>
      <c r="V7835" s="3">
        <v>22</v>
      </c>
      <c r="W7835" s="3">
        <v>-10.3</v>
      </c>
      <c r="X7835" s="3">
        <v>24</v>
      </c>
      <c r="Y7835" s="3">
        <v>11.8</v>
      </c>
      <c r="Z7835" s="3">
        <v>2</v>
      </c>
      <c r="AA7835" s="3">
        <v>-4.2</v>
      </c>
      <c r="AB7835" s="3">
        <v>25</v>
      </c>
      <c r="AC7835" s="3">
        <v>7.9000000000000001E-2</v>
      </c>
      <c r="AD7835" s="3">
        <v>12</v>
      </c>
    </row>
    <row r="7836" spans="1:30" x14ac:dyDescent="0.25">
      <c r="A7836" s="2">
        <v>5</v>
      </c>
      <c r="B7836" s="2">
        <v>2024</v>
      </c>
      <c r="C7836" s="4" t="str">
        <f>INDEX(Index!$B$1:$B$500,MATCH($F7836,Index!$A$1:$A$500,0)
)</f>
        <v>PIT</v>
      </c>
      <c r="D7836" s="4">
        <v>1</v>
      </c>
      <c r="E7836" s="141">
        <f t="shared" si="124"/>
        <v>5.9000000000000004E-2</v>
      </c>
      <c r="F7836" s="3" t="s">
        <v>32</v>
      </c>
      <c r="G7836" s="3">
        <v>14</v>
      </c>
      <c r="H7836" s="125">
        <v>5.9</v>
      </c>
      <c r="I7836" s="3">
        <v>8</v>
      </c>
      <c r="J7836" s="143">
        <v>3.6</v>
      </c>
      <c r="K7836" s="144">
        <v>45353</v>
      </c>
      <c r="L7836" s="125">
        <v>-4.0999999999999996</v>
      </c>
      <c r="M7836" s="3">
        <v>22</v>
      </c>
      <c r="N7836" s="125">
        <v>-7.5</v>
      </c>
      <c r="O7836" s="3">
        <v>11</v>
      </c>
      <c r="P7836" s="125">
        <v>2.5</v>
      </c>
      <c r="Q7836" s="3">
        <v>9</v>
      </c>
      <c r="R7836" s="3">
        <v>-3.8</v>
      </c>
      <c r="S7836" s="3">
        <v>-3.1</v>
      </c>
      <c r="T7836" s="3">
        <v>4.3</v>
      </c>
      <c r="U7836" s="3">
        <v>2.7</v>
      </c>
      <c r="V7836" s="3">
        <v>15</v>
      </c>
      <c r="W7836" s="3">
        <v>5.9</v>
      </c>
      <c r="X7836" s="3">
        <v>14</v>
      </c>
      <c r="Y7836" s="3">
        <v>2.2999999999999998</v>
      </c>
      <c r="Z7836" s="3">
        <v>12</v>
      </c>
      <c r="AA7836" s="3">
        <v>-1.1000000000000001</v>
      </c>
      <c r="AB7836" s="3">
        <v>18</v>
      </c>
      <c r="AC7836" s="3">
        <v>8.900000000000001E-2</v>
      </c>
      <c r="AD7836" s="3">
        <v>13</v>
      </c>
    </row>
    <row r="7837" spans="1:30" x14ac:dyDescent="0.25">
      <c r="A7837" s="2">
        <v>5</v>
      </c>
      <c r="B7837" s="2">
        <v>2024</v>
      </c>
      <c r="C7837" s="4" t="str">
        <f>INDEX(Index!$B$1:$B$500,MATCH($F7837,Index!$A$1:$A$500,0)
)</f>
        <v>SEA</v>
      </c>
      <c r="D7837" s="4">
        <v>1</v>
      </c>
      <c r="E7837" s="141">
        <f t="shared" si="124"/>
        <v>0.155</v>
      </c>
      <c r="F7837" s="3" t="s">
        <v>30</v>
      </c>
      <c r="G7837" s="3">
        <v>8</v>
      </c>
      <c r="H7837" s="125">
        <v>15.5</v>
      </c>
      <c r="I7837" s="3">
        <v>4</v>
      </c>
      <c r="J7837" s="143">
        <v>12.8</v>
      </c>
      <c r="K7837" s="144">
        <v>45353</v>
      </c>
      <c r="L7837" s="125">
        <v>13.6</v>
      </c>
      <c r="M7837" s="3">
        <v>6</v>
      </c>
      <c r="N7837" s="125">
        <v>-5.4</v>
      </c>
      <c r="O7837" s="3">
        <v>13</v>
      </c>
      <c r="P7837" s="125">
        <v>-3.4</v>
      </c>
      <c r="Q7837" s="3">
        <v>27</v>
      </c>
      <c r="R7837" s="3">
        <v>14.2</v>
      </c>
      <c r="S7837" s="3">
        <v>-1.6</v>
      </c>
      <c r="T7837" s="3">
        <v>-3</v>
      </c>
      <c r="U7837" s="3">
        <v>2.8</v>
      </c>
      <c r="V7837" s="3">
        <v>11</v>
      </c>
      <c r="W7837" s="3">
        <v>15.5</v>
      </c>
      <c r="X7837" s="3">
        <v>8</v>
      </c>
      <c r="Y7837" s="3">
        <v>-9.6</v>
      </c>
      <c r="Z7837" s="3">
        <v>31</v>
      </c>
      <c r="AA7837" s="3">
        <v>4</v>
      </c>
      <c r="AB7837" s="3">
        <v>7</v>
      </c>
      <c r="AC7837" s="3">
        <v>0.17699999999999999</v>
      </c>
      <c r="AD7837" s="3">
        <v>25</v>
      </c>
    </row>
    <row r="7838" spans="1:30" x14ac:dyDescent="0.25">
      <c r="A7838" s="2">
        <v>5</v>
      </c>
      <c r="B7838" s="2">
        <v>2024</v>
      </c>
      <c r="C7838" s="4" t="str">
        <f>INDEX(Index!$B$1:$B$500,MATCH($F7838,Index!$A$1:$A$500,0)
)</f>
        <v>SF</v>
      </c>
      <c r="D7838" s="4">
        <v>1</v>
      </c>
      <c r="E7838" s="141">
        <f t="shared" si="124"/>
        <v>0.14300000000000002</v>
      </c>
      <c r="F7838" s="3" t="s">
        <v>1</v>
      </c>
      <c r="G7838" s="3">
        <v>9</v>
      </c>
      <c r="H7838" s="125">
        <v>14.3</v>
      </c>
      <c r="I7838" s="3">
        <v>7</v>
      </c>
      <c r="J7838" s="143">
        <v>12</v>
      </c>
      <c r="K7838" s="144">
        <v>45325</v>
      </c>
      <c r="L7838" s="125">
        <v>10.9</v>
      </c>
      <c r="M7838" s="3">
        <v>10</v>
      </c>
      <c r="N7838" s="125">
        <v>-11.2</v>
      </c>
      <c r="O7838" s="3">
        <v>5</v>
      </c>
      <c r="P7838" s="125">
        <v>-7.9</v>
      </c>
      <c r="Q7838" s="3">
        <v>31</v>
      </c>
      <c r="R7838" s="3">
        <v>11.5</v>
      </c>
      <c r="S7838" s="3">
        <v>-7.4</v>
      </c>
      <c r="T7838" s="3">
        <v>-6.9</v>
      </c>
      <c r="U7838" s="3">
        <v>2.7</v>
      </c>
      <c r="V7838" s="3">
        <v>14</v>
      </c>
      <c r="W7838" s="3">
        <v>14.3</v>
      </c>
      <c r="X7838" s="3">
        <v>9</v>
      </c>
      <c r="Y7838" s="3">
        <v>-3.5</v>
      </c>
      <c r="Z7838" s="3">
        <v>23</v>
      </c>
      <c r="AA7838" s="3">
        <v>3.6</v>
      </c>
      <c r="AB7838" s="3">
        <v>8</v>
      </c>
      <c r="AC7838" s="3">
        <v>0.09</v>
      </c>
      <c r="AD7838" s="3">
        <v>14</v>
      </c>
    </row>
    <row r="7839" spans="1:30" x14ac:dyDescent="0.25">
      <c r="A7839" s="2">
        <v>5</v>
      </c>
      <c r="B7839" s="2">
        <v>2024</v>
      </c>
      <c r="C7839" s="4" t="str">
        <f>INDEX(Index!$B$1:$B$500,MATCH($F7839,Index!$A$1:$A$500,0)
)</f>
        <v>TB</v>
      </c>
      <c r="D7839" s="4">
        <v>1</v>
      </c>
      <c r="E7839" s="141">
        <f t="shared" si="124"/>
        <v>5.0999999999999997E-2</v>
      </c>
      <c r="F7839" s="3" t="s">
        <v>38</v>
      </c>
      <c r="G7839" s="3">
        <v>15</v>
      </c>
      <c r="H7839" s="125">
        <v>5.0999999999999996</v>
      </c>
      <c r="I7839" s="3">
        <v>14</v>
      </c>
      <c r="J7839" s="143">
        <v>4.5999999999999996</v>
      </c>
      <c r="K7839" s="144">
        <v>45353</v>
      </c>
      <c r="L7839" s="125">
        <v>5.2</v>
      </c>
      <c r="M7839" s="3">
        <v>13</v>
      </c>
      <c r="N7839" s="125">
        <v>1.6</v>
      </c>
      <c r="O7839" s="3">
        <v>18</v>
      </c>
      <c r="P7839" s="125">
        <v>1.5</v>
      </c>
      <c r="Q7839" s="3">
        <v>12</v>
      </c>
      <c r="R7839" s="3">
        <v>7.6</v>
      </c>
      <c r="S7839" s="3">
        <v>5.8</v>
      </c>
      <c r="T7839" s="3">
        <v>2.7</v>
      </c>
      <c r="U7839" s="3">
        <v>2.4</v>
      </c>
      <c r="V7839" s="3">
        <v>17</v>
      </c>
      <c r="W7839" s="3">
        <v>5.0999999999999996</v>
      </c>
      <c r="X7839" s="3">
        <v>15</v>
      </c>
      <c r="Y7839" s="3">
        <v>6.8</v>
      </c>
      <c r="Z7839" s="3">
        <v>6</v>
      </c>
      <c r="AA7839" s="3">
        <v>1.4</v>
      </c>
      <c r="AB7839" s="3">
        <v>12</v>
      </c>
      <c r="AC7839" s="3">
        <v>0.13600000000000001</v>
      </c>
      <c r="AD7839" s="3">
        <v>22</v>
      </c>
    </row>
    <row r="7840" spans="1:30" x14ac:dyDescent="0.25">
      <c r="A7840" s="2">
        <v>5</v>
      </c>
      <c r="B7840" s="2">
        <v>2024</v>
      </c>
      <c r="C7840" s="4" t="str">
        <f>INDEX(Index!$B$1:$B$500,MATCH($F7840,Index!$A$1:$A$500,0)
)</f>
        <v>TEN</v>
      </c>
      <c r="D7840" s="4">
        <v>1</v>
      </c>
      <c r="E7840" s="141">
        <f t="shared" si="124"/>
        <v>-0.18600000000000003</v>
      </c>
      <c r="F7840" s="3" t="s">
        <v>45</v>
      </c>
      <c r="G7840" s="3">
        <v>26</v>
      </c>
      <c r="H7840" s="125">
        <v>-18.600000000000001</v>
      </c>
      <c r="I7840" s="3">
        <v>24</v>
      </c>
      <c r="J7840" s="143">
        <v>-17.8</v>
      </c>
      <c r="K7840" s="144">
        <v>45294</v>
      </c>
      <c r="L7840" s="125">
        <v>-17.399999999999999</v>
      </c>
      <c r="M7840" s="3">
        <v>27</v>
      </c>
      <c r="N7840" s="125">
        <v>-8.6</v>
      </c>
      <c r="O7840" s="3">
        <v>9</v>
      </c>
      <c r="P7840" s="125">
        <v>-9.8000000000000007</v>
      </c>
      <c r="Q7840" s="3">
        <v>32</v>
      </c>
      <c r="R7840" s="3">
        <v>-21.2</v>
      </c>
      <c r="S7840" s="3">
        <v>-11.6</v>
      </c>
      <c r="T7840" s="3">
        <v>-8.1999999999999993</v>
      </c>
      <c r="U7840" s="3">
        <v>1.3</v>
      </c>
      <c r="V7840" s="3">
        <v>28</v>
      </c>
      <c r="W7840" s="3">
        <v>-18.600000000000001</v>
      </c>
      <c r="X7840" s="3">
        <v>26</v>
      </c>
      <c r="Y7840" s="3">
        <v>-9</v>
      </c>
      <c r="Z7840" s="3">
        <v>27</v>
      </c>
      <c r="AA7840" s="3">
        <v>4.5</v>
      </c>
      <c r="AB7840" s="3">
        <v>6</v>
      </c>
      <c r="AC7840" s="3">
        <v>4.2999999999999997E-2</v>
      </c>
      <c r="AD7840" s="3">
        <v>4</v>
      </c>
    </row>
    <row r="7841" spans="1:30" x14ac:dyDescent="0.25">
      <c r="A7841" s="2">
        <v>5</v>
      </c>
      <c r="B7841" s="2">
        <v>2024</v>
      </c>
      <c r="C7841" s="4" t="str">
        <f>INDEX(Index!$B$1:$B$500,MATCH($F7841,Index!$A$1:$A$500,0)
)</f>
        <v>WAS</v>
      </c>
      <c r="D7841" s="4">
        <v>1</v>
      </c>
      <c r="E7841" s="141">
        <f t="shared" si="124"/>
        <v>0.121</v>
      </c>
      <c r="F7841" s="3" t="s">
        <v>26</v>
      </c>
      <c r="G7841" s="3">
        <v>10</v>
      </c>
      <c r="H7841" s="125">
        <v>12.1</v>
      </c>
      <c r="I7841" s="3">
        <v>16</v>
      </c>
      <c r="J7841" s="143">
        <v>17.100000000000001</v>
      </c>
      <c r="K7841" s="144">
        <v>45383</v>
      </c>
      <c r="L7841" s="125">
        <v>19</v>
      </c>
      <c r="M7841" s="3">
        <v>3</v>
      </c>
      <c r="N7841" s="125">
        <v>9.1</v>
      </c>
      <c r="O7841" s="3">
        <v>24</v>
      </c>
      <c r="P7841" s="125">
        <v>2.2999999999999998</v>
      </c>
      <c r="Q7841" s="3">
        <v>10</v>
      </c>
      <c r="R7841" s="3">
        <v>24.4</v>
      </c>
      <c r="S7841" s="3">
        <v>10.4</v>
      </c>
      <c r="T7841" s="3">
        <v>3</v>
      </c>
      <c r="U7841" s="3">
        <v>2.7</v>
      </c>
      <c r="V7841" s="3">
        <v>13</v>
      </c>
      <c r="W7841" s="3">
        <v>12.1</v>
      </c>
      <c r="X7841" s="3">
        <v>10</v>
      </c>
      <c r="Y7841" s="3">
        <v>-7.8</v>
      </c>
      <c r="Z7841" s="3">
        <v>26</v>
      </c>
      <c r="AA7841" s="3">
        <v>-1.2</v>
      </c>
      <c r="AB7841" s="3">
        <v>19</v>
      </c>
      <c r="AC7841" s="3">
        <v>0.316</v>
      </c>
      <c r="AD7841" s="3">
        <v>31</v>
      </c>
    </row>
    <row r="7842" spans="1:30" x14ac:dyDescent="0.25">
      <c r="A7842" s="2">
        <v>6</v>
      </c>
      <c r="B7842" s="2">
        <v>2024</v>
      </c>
      <c r="C7842" s="4" t="s">
        <v>23</v>
      </c>
      <c r="D7842" s="4">
        <v>1</v>
      </c>
      <c r="E7842" s="141">
        <f t="shared" ref="E7842:E7873" si="125">IF(D7842=1,H7842/100,H7842)</f>
        <v>-7.9000000000000001E-2</v>
      </c>
      <c r="F7842" s="3" t="s">
        <v>23</v>
      </c>
      <c r="G7842" s="3">
        <v>22</v>
      </c>
      <c r="H7842" s="125">
        <v>-7.9</v>
      </c>
      <c r="I7842" s="3">
        <v>21</v>
      </c>
      <c r="J7842" s="143">
        <v>-15.4</v>
      </c>
      <c r="K7842" s="144">
        <v>45326</v>
      </c>
      <c r="L7842" s="125">
        <v>1.5</v>
      </c>
      <c r="M7842" s="3">
        <v>15</v>
      </c>
      <c r="N7842" s="125">
        <v>8.6999999999999993</v>
      </c>
      <c r="O7842" s="3">
        <v>23</v>
      </c>
      <c r="P7842" s="125">
        <v>-0.7</v>
      </c>
      <c r="Q7842" s="3">
        <v>19</v>
      </c>
      <c r="R7842" s="3">
        <v>-0.7</v>
      </c>
      <c r="S7842" s="3">
        <v>14.8</v>
      </c>
      <c r="T7842" s="3">
        <v>0.1</v>
      </c>
      <c r="U7842" s="3">
        <v>2.6</v>
      </c>
      <c r="V7842" s="3">
        <v>21</v>
      </c>
      <c r="W7842" s="3">
        <v>-7.7</v>
      </c>
      <c r="X7842" s="3">
        <v>22</v>
      </c>
      <c r="Y7842" s="3">
        <v>14.5</v>
      </c>
      <c r="Z7842" s="3">
        <v>2</v>
      </c>
      <c r="AA7842" s="3">
        <v>-4</v>
      </c>
      <c r="AB7842" s="3">
        <v>22</v>
      </c>
      <c r="AC7842" s="3">
        <v>0.24199999999999999</v>
      </c>
      <c r="AD7842" s="3">
        <v>30</v>
      </c>
    </row>
    <row r="7843" spans="1:30" x14ac:dyDescent="0.25">
      <c r="A7843" s="2">
        <v>6</v>
      </c>
      <c r="B7843" s="2">
        <v>2024</v>
      </c>
      <c r="C7843" s="4" t="s">
        <v>43</v>
      </c>
      <c r="D7843" s="4">
        <v>1</v>
      </c>
      <c r="E7843" s="141">
        <f t="shared" si="125"/>
        <v>0.13699999999999998</v>
      </c>
      <c r="F7843" s="3" t="s">
        <v>43</v>
      </c>
      <c r="G7843" s="3">
        <v>10</v>
      </c>
      <c r="H7843" s="125">
        <v>13.7</v>
      </c>
      <c r="I7843" s="3">
        <v>13</v>
      </c>
      <c r="J7843" s="143">
        <v>13.9</v>
      </c>
      <c r="K7843" s="144">
        <v>45384</v>
      </c>
      <c r="L7843" s="125">
        <v>15.9</v>
      </c>
      <c r="M7843" s="3">
        <v>6</v>
      </c>
      <c r="N7843" s="125">
        <v>3.8</v>
      </c>
      <c r="O7843" s="3">
        <v>20</v>
      </c>
      <c r="P7843" s="125">
        <v>1.5</v>
      </c>
      <c r="Q7843" s="3">
        <v>11</v>
      </c>
      <c r="R7843" s="3">
        <v>17.600000000000001</v>
      </c>
      <c r="S7843" s="3">
        <v>6.3</v>
      </c>
      <c r="T7843" s="3">
        <v>2.6</v>
      </c>
      <c r="U7843" s="3">
        <v>4</v>
      </c>
      <c r="V7843" s="3">
        <v>8</v>
      </c>
      <c r="W7843" s="3">
        <v>13.9</v>
      </c>
      <c r="X7843" s="3">
        <v>10</v>
      </c>
      <c r="Y7843" s="3">
        <v>1.2</v>
      </c>
      <c r="Z7843" s="3">
        <v>13</v>
      </c>
      <c r="AA7843" s="3">
        <v>0.2</v>
      </c>
      <c r="AB7843" s="3">
        <v>15</v>
      </c>
      <c r="AC7843" s="3">
        <v>2.1000000000000001E-2</v>
      </c>
      <c r="AD7843" s="3">
        <v>1</v>
      </c>
    </row>
    <row r="7844" spans="1:30" x14ac:dyDescent="0.25">
      <c r="A7844" s="2">
        <v>6</v>
      </c>
      <c r="B7844" s="2">
        <v>2024</v>
      </c>
      <c r="C7844" s="4" t="s">
        <v>18</v>
      </c>
      <c r="D7844" s="4">
        <v>1</v>
      </c>
      <c r="E7844" s="141">
        <f t="shared" si="125"/>
        <v>0.33200000000000002</v>
      </c>
      <c r="F7844" s="3" t="s">
        <v>18</v>
      </c>
      <c r="G7844" s="3">
        <v>3</v>
      </c>
      <c r="H7844" s="125">
        <v>33.200000000000003</v>
      </c>
      <c r="I7844" s="3">
        <v>2</v>
      </c>
      <c r="J7844" s="143">
        <v>27.8</v>
      </c>
      <c r="K7844" s="144">
        <v>45384</v>
      </c>
      <c r="L7844" s="125">
        <v>31.5</v>
      </c>
      <c r="M7844" s="3">
        <v>1</v>
      </c>
      <c r="N7844" s="125">
        <v>-3.1</v>
      </c>
      <c r="O7844" s="3">
        <v>13</v>
      </c>
      <c r="P7844" s="125">
        <v>-1.3</v>
      </c>
      <c r="Q7844" s="3">
        <v>22</v>
      </c>
      <c r="R7844" s="3">
        <v>32.700000000000003</v>
      </c>
      <c r="S7844" s="3">
        <v>3.9</v>
      </c>
      <c r="T7844" s="3">
        <v>-1</v>
      </c>
      <c r="U7844" s="3">
        <v>4.5999999999999996</v>
      </c>
      <c r="V7844" s="3">
        <v>3</v>
      </c>
      <c r="W7844" s="3">
        <v>33.700000000000003</v>
      </c>
      <c r="X7844" s="3">
        <v>3</v>
      </c>
      <c r="Y7844" s="3">
        <v>2.7</v>
      </c>
      <c r="Z7844" s="3">
        <v>8</v>
      </c>
      <c r="AA7844" s="3">
        <v>-4.3</v>
      </c>
      <c r="AB7844" s="3">
        <v>23</v>
      </c>
      <c r="AC7844" s="3">
        <v>7.8E-2</v>
      </c>
      <c r="AD7844" s="3">
        <v>13</v>
      </c>
    </row>
    <row r="7845" spans="1:30" x14ac:dyDescent="0.25">
      <c r="A7845" s="2">
        <v>6</v>
      </c>
      <c r="B7845" s="2">
        <v>2024</v>
      </c>
      <c r="C7845" s="4" t="s">
        <v>0</v>
      </c>
      <c r="D7845" s="4">
        <v>1</v>
      </c>
      <c r="E7845" s="141">
        <f t="shared" si="125"/>
        <v>0.18100000000000002</v>
      </c>
      <c r="F7845" s="3" t="s">
        <v>0</v>
      </c>
      <c r="G7845" s="3">
        <v>7</v>
      </c>
      <c r="H7845" s="125">
        <v>18.100000000000001</v>
      </c>
      <c r="I7845" s="3">
        <v>6</v>
      </c>
      <c r="J7845" s="143">
        <v>21.1</v>
      </c>
      <c r="K7845" s="144">
        <v>45384</v>
      </c>
      <c r="L7845" s="125">
        <v>19.399999999999999</v>
      </c>
      <c r="M7845" s="3">
        <v>3</v>
      </c>
      <c r="N7845" s="125">
        <v>-5.6</v>
      </c>
      <c r="O7845" s="3">
        <v>12</v>
      </c>
      <c r="P7845" s="125">
        <v>-7</v>
      </c>
      <c r="Q7845" s="3">
        <v>30</v>
      </c>
      <c r="R7845" s="3">
        <v>20.5</v>
      </c>
      <c r="S7845" s="3">
        <v>-7</v>
      </c>
      <c r="T7845" s="3">
        <v>-6.4</v>
      </c>
      <c r="U7845" s="3">
        <v>4.0999999999999996</v>
      </c>
      <c r="V7845" s="3">
        <v>7</v>
      </c>
      <c r="W7845" s="3">
        <v>18.100000000000001</v>
      </c>
      <c r="X7845" s="3">
        <v>7</v>
      </c>
      <c r="Y7845" s="3">
        <v>-4.9000000000000004</v>
      </c>
      <c r="Z7845" s="3">
        <v>25</v>
      </c>
      <c r="AA7845" s="3">
        <v>-5.3</v>
      </c>
      <c r="AB7845" s="3">
        <v>26</v>
      </c>
      <c r="AC7845" s="3">
        <v>0.17100000000000001</v>
      </c>
      <c r="AD7845" s="3">
        <v>26</v>
      </c>
    </row>
    <row r="7846" spans="1:30" x14ac:dyDescent="0.25">
      <c r="A7846" s="2">
        <v>6</v>
      </c>
      <c r="B7846" s="2">
        <v>2024</v>
      </c>
      <c r="C7846" s="4" t="s">
        <v>51</v>
      </c>
      <c r="D7846" s="4">
        <v>1</v>
      </c>
      <c r="E7846" s="141">
        <f t="shared" si="125"/>
        <v>-0.38700000000000001</v>
      </c>
      <c r="F7846" s="3" t="s">
        <v>51</v>
      </c>
      <c r="G7846" s="3">
        <v>30</v>
      </c>
      <c r="H7846" s="125">
        <v>-38.700000000000003</v>
      </c>
      <c r="I7846" s="3">
        <v>30</v>
      </c>
      <c r="J7846" s="143">
        <v>-38</v>
      </c>
      <c r="K7846" s="144">
        <v>45296</v>
      </c>
      <c r="L7846" s="125">
        <v>-17.7</v>
      </c>
      <c r="M7846" s="3">
        <v>27</v>
      </c>
      <c r="N7846" s="125">
        <v>19.2</v>
      </c>
      <c r="O7846" s="3">
        <v>31</v>
      </c>
      <c r="P7846" s="125">
        <v>-1.8</v>
      </c>
      <c r="Q7846" s="3">
        <v>23</v>
      </c>
      <c r="R7846" s="3">
        <v>-18.100000000000001</v>
      </c>
      <c r="S7846" s="3">
        <v>19.100000000000001</v>
      </c>
      <c r="T7846" s="3">
        <v>-0.8</v>
      </c>
      <c r="U7846" s="3">
        <v>0.7</v>
      </c>
      <c r="V7846" s="3">
        <v>30</v>
      </c>
      <c r="W7846" s="3">
        <v>-37.700000000000003</v>
      </c>
      <c r="X7846" s="3">
        <v>30</v>
      </c>
      <c r="Y7846" s="3">
        <v>1.9</v>
      </c>
      <c r="Z7846" s="3">
        <v>12</v>
      </c>
      <c r="AA7846" s="3">
        <v>4.8</v>
      </c>
      <c r="AB7846" s="3">
        <v>7</v>
      </c>
      <c r="AC7846" s="3">
        <v>0.188</v>
      </c>
      <c r="AD7846" s="3">
        <v>28</v>
      </c>
    </row>
    <row r="7847" spans="1:30" x14ac:dyDescent="0.25">
      <c r="A7847" s="2">
        <v>6</v>
      </c>
      <c r="B7847" s="2">
        <v>2024</v>
      </c>
      <c r="C7847" s="4" t="s">
        <v>64</v>
      </c>
      <c r="D7847" s="4">
        <v>1</v>
      </c>
      <c r="E7847" s="141">
        <f t="shared" si="125"/>
        <v>3.2000000000000001E-2</v>
      </c>
      <c r="F7847" s="3" t="s">
        <v>64</v>
      </c>
      <c r="G7847" s="3">
        <v>17</v>
      </c>
      <c r="H7847" s="125">
        <v>3.2</v>
      </c>
      <c r="I7847" s="3">
        <v>20</v>
      </c>
      <c r="J7847" s="143">
        <v>15.2</v>
      </c>
      <c r="K7847" s="144">
        <v>45384</v>
      </c>
      <c r="L7847" s="125">
        <v>-9.8000000000000007</v>
      </c>
      <c r="M7847" s="3">
        <v>24</v>
      </c>
      <c r="N7847" s="125">
        <v>-11.9</v>
      </c>
      <c r="O7847" s="3">
        <v>6</v>
      </c>
      <c r="P7847" s="125">
        <v>1.2</v>
      </c>
      <c r="Q7847" s="3">
        <v>12</v>
      </c>
      <c r="R7847" s="3">
        <v>-4</v>
      </c>
      <c r="S7847" s="3">
        <v>-17.399999999999999</v>
      </c>
      <c r="T7847" s="3">
        <v>1.8</v>
      </c>
      <c r="U7847" s="3">
        <v>3</v>
      </c>
      <c r="V7847" s="3">
        <v>15</v>
      </c>
      <c r="W7847" s="3">
        <v>3.3</v>
      </c>
      <c r="X7847" s="3">
        <v>17</v>
      </c>
      <c r="Y7847" s="3">
        <v>-12.4</v>
      </c>
      <c r="Z7847" s="3">
        <v>31</v>
      </c>
      <c r="AA7847" s="3">
        <v>16.5</v>
      </c>
      <c r="AB7847" s="3">
        <v>1</v>
      </c>
      <c r="AC7847" s="3">
        <v>0.10300000000000001</v>
      </c>
      <c r="AD7847" s="3">
        <v>18</v>
      </c>
    </row>
    <row r="7848" spans="1:30" x14ac:dyDescent="0.25">
      <c r="A7848" s="2">
        <v>6</v>
      </c>
      <c r="B7848" s="2">
        <v>2024</v>
      </c>
      <c r="C7848" s="4" t="s">
        <v>24</v>
      </c>
      <c r="D7848" s="4">
        <v>1</v>
      </c>
      <c r="E7848" s="141">
        <f t="shared" si="125"/>
        <v>0.09</v>
      </c>
      <c r="F7848" s="3" t="s">
        <v>24</v>
      </c>
      <c r="G7848" s="3">
        <v>13</v>
      </c>
      <c r="H7848" s="125">
        <v>9</v>
      </c>
      <c r="I7848" s="3">
        <v>12</v>
      </c>
      <c r="J7848" s="143">
        <v>5.6</v>
      </c>
      <c r="K7848" s="144">
        <v>45326</v>
      </c>
      <c r="L7848" s="125">
        <v>14.9</v>
      </c>
      <c r="M7848" s="3">
        <v>8</v>
      </c>
      <c r="N7848" s="125">
        <v>4.8</v>
      </c>
      <c r="O7848" s="3">
        <v>22</v>
      </c>
      <c r="P7848" s="125">
        <v>-1.1000000000000001</v>
      </c>
      <c r="Q7848" s="3">
        <v>21</v>
      </c>
      <c r="R7848" s="3">
        <v>20</v>
      </c>
      <c r="S7848" s="3">
        <v>13.7</v>
      </c>
      <c r="T7848" s="3">
        <v>-0.7</v>
      </c>
      <c r="U7848" s="3">
        <v>3.6</v>
      </c>
      <c r="V7848" s="3">
        <v>11</v>
      </c>
      <c r="W7848" s="3">
        <v>9.5</v>
      </c>
      <c r="X7848" s="3">
        <v>13</v>
      </c>
      <c r="Y7848" s="3">
        <v>-2.7</v>
      </c>
      <c r="Z7848" s="3">
        <v>22</v>
      </c>
      <c r="AA7848" s="3">
        <v>-10</v>
      </c>
      <c r="AB7848" s="3">
        <v>31</v>
      </c>
      <c r="AC7848" s="3">
        <v>0.03</v>
      </c>
      <c r="AD7848" s="3">
        <v>4</v>
      </c>
    </row>
    <row r="7849" spans="1:30" x14ac:dyDescent="0.25">
      <c r="A7849" s="2">
        <v>6</v>
      </c>
      <c r="B7849" s="2">
        <v>2024</v>
      </c>
      <c r="C7849" s="4" t="s">
        <v>10</v>
      </c>
      <c r="D7849" s="4">
        <v>1</v>
      </c>
      <c r="E7849" s="141">
        <f t="shared" si="125"/>
        <v>-0.45399999999999996</v>
      </c>
      <c r="F7849" s="3" t="s">
        <v>10</v>
      </c>
      <c r="G7849" s="3">
        <v>32</v>
      </c>
      <c r="H7849" s="125">
        <v>-45.4</v>
      </c>
      <c r="I7849" s="3">
        <v>32</v>
      </c>
      <c r="J7849" s="143">
        <v>-38.9</v>
      </c>
      <c r="K7849" s="144">
        <v>45296</v>
      </c>
      <c r="L7849" s="125">
        <v>-43.3</v>
      </c>
      <c r="M7849" s="3">
        <v>32</v>
      </c>
      <c r="N7849" s="125">
        <v>3.8</v>
      </c>
      <c r="O7849" s="3">
        <v>21</v>
      </c>
      <c r="P7849" s="125">
        <v>1.7</v>
      </c>
      <c r="Q7849" s="3">
        <v>10</v>
      </c>
      <c r="R7849" s="3">
        <v>-36.9</v>
      </c>
      <c r="S7849" s="3">
        <v>4.2</v>
      </c>
      <c r="T7849" s="3">
        <v>2.2000000000000002</v>
      </c>
      <c r="U7849" s="3">
        <v>0</v>
      </c>
      <c r="V7849" s="3">
        <v>32</v>
      </c>
      <c r="W7849" s="3">
        <v>-44.7</v>
      </c>
      <c r="X7849" s="3">
        <v>32</v>
      </c>
      <c r="Y7849" s="3">
        <v>-13</v>
      </c>
      <c r="Z7849" s="3">
        <v>32</v>
      </c>
      <c r="AA7849" s="3">
        <v>8.5</v>
      </c>
      <c r="AB7849" s="3">
        <v>4</v>
      </c>
      <c r="AC7849" s="3">
        <v>4.9000000000000002E-2</v>
      </c>
      <c r="AD7849" s="3">
        <v>8</v>
      </c>
    </row>
    <row r="7850" spans="1:30" x14ac:dyDescent="0.25">
      <c r="A7850" s="2">
        <v>6</v>
      </c>
      <c r="B7850" s="2">
        <v>2024</v>
      </c>
      <c r="C7850" s="4" t="s">
        <v>3</v>
      </c>
      <c r="D7850" s="4">
        <v>1</v>
      </c>
      <c r="E7850" s="141">
        <f t="shared" si="125"/>
        <v>-0.11900000000000001</v>
      </c>
      <c r="F7850" s="3" t="s">
        <v>3</v>
      </c>
      <c r="G7850" s="3">
        <v>24</v>
      </c>
      <c r="H7850" s="125">
        <v>-11.9</v>
      </c>
      <c r="I7850" s="3">
        <v>18</v>
      </c>
      <c r="J7850" s="143">
        <v>-11.9</v>
      </c>
      <c r="K7850" s="144">
        <v>45354</v>
      </c>
      <c r="L7850" s="125">
        <v>-11.5</v>
      </c>
      <c r="M7850" s="3">
        <v>25</v>
      </c>
      <c r="N7850" s="125">
        <v>11.4</v>
      </c>
      <c r="O7850" s="3">
        <v>27</v>
      </c>
      <c r="P7850" s="125">
        <v>11</v>
      </c>
      <c r="Q7850" s="3">
        <v>1</v>
      </c>
      <c r="R7850" s="3">
        <v>-11.8</v>
      </c>
      <c r="S7850" s="3">
        <v>12.1</v>
      </c>
      <c r="T7850" s="3">
        <v>12</v>
      </c>
      <c r="U7850" s="3">
        <v>3</v>
      </c>
      <c r="V7850" s="3">
        <v>17</v>
      </c>
      <c r="W7850" s="3">
        <v>-12.8</v>
      </c>
      <c r="X7850" s="3">
        <v>24</v>
      </c>
      <c r="Y7850" s="3">
        <v>4.5</v>
      </c>
      <c r="Z7850" s="3">
        <v>7</v>
      </c>
      <c r="AA7850" s="3">
        <v>3.4</v>
      </c>
      <c r="AB7850" s="3">
        <v>10</v>
      </c>
      <c r="AC7850" s="3">
        <v>0.253</v>
      </c>
      <c r="AD7850" s="3">
        <v>31</v>
      </c>
    </row>
    <row r="7851" spans="1:30" x14ac:dyDescent="0.25">
      <c r="A7851" s="2">
        <v>6</v>
      </c>
      <c r="B7851" s="2">
        <v>2024</v>
      </c>
      <c r="C7851" s="4" t="s">
        <v>39</v>
      </c>
      <c r="D7851" s="4">
        <v>1</v>
      </c>
      <c r="E7851" s="141">
        <f t="shared" si="125"/>
        <v>1.9E-2</v>
      </c>
      <c r="F7851" s="3" t="s">
        <v>39</v>
      </c>
      <c r="G7851" s="3">
        <v>18</v>
      </c>
      <c r="H7851" s="125">
        <v>1.9</v>
      </c>
      <c r="I7851" s="3">
        <v>16</v>
      </c>
      <c r="J7851" s="143">
        <v>2.2000000000000002</v>
      </c>
      <c r="K7851" s="144">
        <v>45354</v>
      </c>
      <c r="L7851" s="125">
        <v>-14.6</v>
      </c>
      <c r="M7851" s="3">
        <v>26</v>
      </c>
      <c r="N7851" s="125">
        <v>-10.6</v>
      </c>
      <c r="O7851" s="3">
        <v>7</v>
      </c>
      <c r="P7851" s="125">
        <v>5.9</v>
      </c>
      <c r="Q7851" s="3">
        <v>3</v>
      </c>
      <c r="R7851" s="3">
        <v>-17.399999999999999</v>
      </c>
      <c r="S7851" s="3">
        <v>-11.5</v>
      </c>
      <c r="T7851" s="3">
        <v>8.1</v>
      </c>
      <c r="U7851" s="3">
        <v>2.6</v>
      </c>
      <c r="V7851" s="3">
        <v>20</v>
      </c>
      <c r="W7851" s="3">
        <v>2.9</v>
      </c>
      <c r="X7851" s="3">
        <v>18</v>
      </c>
      <c r="Y7851" s="3">
        <v>-1</v>
      </c>
      <c r="Z7851" s="3">
        <v>17</v>
      </c>
      <c r="AA7851" s="3">
        <v>0.4</v>
      </c>
      <c r="AB7851" s="3">
        <v>13</v>
      </c>
      <c r="AC7851" s="3">
        <v>0.18100000000000002</v>
      </c>
      <c r="AD7851" s="3">
        <v>27</v>
      </c>
    </row>
    <row r="7852" spans="1:30" x14ac:dyDescent="0.25">
      <c r="A7852" s="2">
        <v>6</v>
      </c>
      <c r="B7852" s="2">
        <v>2024</v>
      </c>
      <c r="C7852" s="4" t="s">
        <v>21</v>
      </c>
      <c r="D7852" s="4">
        <v>1</v>
      </c>
      <c r="E7852" s="141">
        <f t="shared" si="125"/>
        <v>0.34200000000000003</v>
      </c>
      <c r="F7852" s="3" t="s">
        <v>21</v>
      </c>
      <c r="G7852" s="3">
        <v>2</v>
      </c>
      <c r="H7852" s="125">
        <v>34.200000000000003</v>
      </c>
      <c r="I7852" s="3">
        <v>5</v>
      </c>
      <c r="J7852" s="143">
        <v>34.5</v>
      </c>
      <c r="K7852" s="144">
        <v>45383</v>
      </c>
      <c r="L7852" s="125">
        <v>17.2</v>
      </c>
      <c r="M7852" s="3">
        <v>4</v>
      </c>
      <c r="N7852" s="125">
        <v>-14.5</v>
      </c>
      <c r="O7852" s="3">
        <v>4</v>
      </c>
      <c r="P7852" s="125">
        <v>2.5</v>
      </c>
      <c r="Q7852" s="3">
        <v>8</v>
      </c>
      <c r="R7852" s="3">
        <v>20.2</v>
      </c>
      <c r="S7852" s="3">
        <v>-10.9</v>
      </c>
      <c r="T7852" s="3">
        <v>3.4</v>
      </c>
      <c r="U7852" s="3">
        <v>4.8</v>
      </c>
      <c r="V7852" s="3">
        <v>2</v>
      </c>
      <c r="W7852" s="3">
        <v>35.1</v>
      </c>
      <c r="X7852" s="3">
        <v>2</v>
      </c>
      <c r="Y7852" s="3">
        <v>-1.9</v>
      </c>
      <c r="Z7852" s="3">
        <v>20</v>
      </c>
      <c r="AA7852" s="3">
        <v>11.5</v>
      </c>
      <c r="AB7852" s="3">
        <v>2</v>
      </c>
      <c r="AC7852" s="3">
        <v>0.10800000000000001</v>
      </c>
      <c r="AD7852" s="3">
        <v>20</v>
      </c>
    </row>
    <row r="7853" spans="1:30" x14ac:dyDescent="0.25">
      <c r="A7853" s="2">
        <v>6</v>
      </c>
      <c r="B7853" s="2">
        <v>2024</v>
      </c>
      <c r="C7853" s="4" t="s">
        <v>20</v>
      </c>
      <c r="D7853" s="4">
        <v>1</v>
      </c>
      <c r="E7853" s="141">
        <f t="shared" si="125"/>
        <v>0.159</v>
      </c>
      <c r="F7853" s="3" t="s">
        <v>20</v>
      </c>
      <c r="G7853" s="3">
        <v>8</v>
      </c>
      <c r="H7853" s="125">
        <v>15.9</v>
      </c>
      <c r="I7853" s="3">
        <v>11</v>
      </c>
      <c r="J7853" s="143">
        <v>12.7</v>
      </c>
      <c r="K7853" s="144">
        <v>45384</v>
      </c>
      <c r="L7853" s="125">
        <v>16.3</v>
      </c>
      <c r="M7853" s="3">
        <v>5</v>
      </c>
      <c r="N7853" s="125">
        <v>-2.2999999999999998</v>
      </c>
      <c r="O7853" s="3">
        <v>15</v>
      </c>
      <c r="P7853" s="125">
        <v>-2.7</v>
      </c>
      <c r="Q7853" s="3">
        <v>26</v>
      </c>
      <c r="R7853" s="3">
        <v>15.6</v>
      </c>
      <c r="S7853" s="3">
        <v>1</v>
      </c>
      <c r="T7853" s="3">
        <v>-1.9</v>
      </c>
      <c r="U7853" s="3">
        <v>4.2</v>
      </c>
      <c r="V7853" s="3">
        <v>6</v>
      </c>
      <c r="W7853" s="3">
        <v>16.2</v>
      </c>
      <c r="X7853" s="3">
        <v>8</v>
      </c>
      <c r="Y7853" s="3">
        <v>-0.5</v>
      </c>
      <c r="Z7853" s="3">
        <v>16</v>
      </c>
      <c r="AA7853" s="3">
        <v>10</v>
      </c>
      <c r="AB7853" s="3">
        <v>3</v>
      </c>
      <c r="AC7853" s="3">
        <v>3.3000000000000002E-2</v>
      </c>
      <c r="AD7853" s="3">
        <v>5</v>
      </c>
    </row>
    <row r="7854" spans="1:30" x14ac:dyDescent="0.25">
      <c r="A7854" s="2">
        <v>6</v>
      </c>
      <c r="B7854" s="2">
        <v>2024</v>
      </c>
      <c r="C7854" s="4" t="s">
        <v>49</v>
      </c>
      <c r="D7854" s="4">
        <v>1</v>
      </c>
      <c r="E7854" s="141">
        <f t="shared" si="125"/>
        <v>0.21100000000000002</v>
      </c>
      <c r="F7854" s="3" t="s">
        <v>49</v>
      </c>
      <c r="G7854" s="3">
        <v>6</v>
      </c>
      <c r="H7854" s="125">
        <v>21.1</v>
      </c>
      <c r="I7854" s="3">
        <v>7</v>
      </c>
      <c r="J7854" s="143">
        <v>19.3</v>
      </c>
      <c r="K7854" s="144">
        <v>45413</v>
      </c>
      <c r="L7854" s="125">
        <v>0.4</v>
      </c>
      <c r="M7854" s="3">
        <v>17</v>
      </c>
      <c r="N7854" s="125">
        <v>-18.100000000000001</v>
      </c>
      <c r="O7854" s="3">
        <v>2</v>
      </c>
      <c r="P7854" s="125">
        <v>2.6</v>
      </c>
      <c r="Q7854" s="3">
        <v>7</v>
      </c>
      <c r="R7854" s="3">
        <v>-0.6</v>
      </c>
      <c r="S7854" s="3">
        <v>-16.2</v>
      </c>
      <c r="T7854" s="3">
        <v>3.7</v>
      </c>
      <c r="U7854" s="3">
        <v>4.3</v>
      </c>
      <c r="V7854" s="3">
        <v>5</v>
      </c>
      <c r="W7854" s="3">
        <v>21.1</v>
      </c>
      <c r="X7854" s="3">
        <v>6</v>
      </c>
      <c r="Y7854" s="3">
        <v>0.4</v>
      </c>
      <c r="Z7854" s="3">
        <v>14</v>
      </c>
      <c r="AA7854" s="3">
        <v>-1.4</v>
      </c>
      <c r="AB7854" s="3">
        <v>17</v>
      </c>
      <c r="AC7854" s="3">
        <v>0.10199999999999999</v>
      </c>
      <c r="AD7854" s="3">
        <v>17</v>
      </c>
    </row>
    <row r="7855" spans="1:30" x14ac:dyDescent="0.25">
      <c r="A7855" s="2">
        <v>6</v>
      </c>
      <c r="B7855" s="2">
        <v>2024</v>
      </c>
      <c r="C7855" s="4" t="s">
        <v>35</v>
      </c>
      <c r="D7855" s="4">
        <v>1</v>
      </c>
      <c r="E7855" s="141">
        <f t="shared" si="125"/>
        <v>1.3999999999999999E-2</v>
      </c>
      <c r="F7855" s="3" t="s">
        <v>35</v>
      </c>
      <c r="G7855" s="3">
        <v>19</v>
      </c>
      <c r="H7855" s="125">
        <v>1.4</v>
      </c>
      <c r="I7855" s="3">
        <v>19</v>
      </c>
      <c r="J7855" s="143">
        <v>0.5</v>
      </c>
      <c r="K7855" s="144">
        <v>45354</v>
      </c>
      <c r="L7855" s="125">
        <v>4.9000000000000004</v>
      </c>
      <c r="M7855" s="3">
        <v>13</v>
      </c>
      <c r="N7855" s="125">
        <v>3.6</v>
      </c>
      <c r="O7855" s="3">
        <v>19</v>
      </c>
      <c r="P7855" s="125">
        <v>0.1</v>
      </c>
      <c r="Q7855" s="3">
        <v>17</v>
      </c>
      <c r="R7855" s="3">
        <v>6.1</v>
      </c>
      <c r="S7855" s="3">
        <v>6.5</v>
      </c>
      <c r="T7855" s="3">
        <v>0.9</v>
      </c>
      <c r="U7855" s="3">
        <v>3.1</v>
      </c>
      <c r="V7855" s="3">
        <v>14</v>
      </c>
      <c r="W7855" s="3">
        <v>1.4</v>
      </c>
      <c r="X7855" s="3">
        <v>19</v>
      </c>
      <c r="Y7855" s="3">
        <v>-0.2</v>
      </c>
      <c r="Z7855" s="3">
        <v>15</v>
      </c>
      <c r="AA7855" s="3">
        <v>-1.9</v>
      </c>
      <c r="AB7855" s="3">
        <v>19</v>
      </c>
      <c r="AC7855" s="3">
        <v>6.0999999999999999E-2</v>
      </c>
      <c r="AD7855" s="3">
        <v>11</v>
      </c>
    </row>
    <row r="7856" spans="1:30" x14ac:dyDescent="0.25">
      <c r="A7856" s="2">
        <v>6</v>
      </c>
      <c r="B7856" s="2">
        <v>2024</v>
      </c>
      <c r="C7856" s="4" t="s">
        <v>12</v>
      </c>
      <c r="D7856" s="4">
        <v>1</v>
      </c>
      <c r="E7856" s="141">
        <f t="shared" si="125"/>
        <v>-0.27399999999999997</v>
      </c>
      <c r="F7856" s="3" t="s">
        <v>12</v>
      </c>
      <c r="G7856" s="3">
        <v>27</v>
      </c>
      <c r="H7856" s="125">
        <v>-27.4</v>
      </c>
      <c r="I7856" s="3">
        <v>27</v>
      </c>
      <c r="J7856" s="143">
        <v>-27.4</v>
      </c>
      <c r="K7856" s="144">
        <v>45296</v>
      </c>
      <c r="L7856" s="125">
        <v>-1.9</v>
      </c>
      <c r="M7856" s="3">
        <v>20</v>
      </c>
      <c r="N7856" s="125">
        <v>25.8</v>
      </c>
      <c r="O7856" s="3">
        <v>32</v>
      </c>
      <c r="P7856" s="125">
        <v>0.2</v>
      </c>
      <c r="Q7856" s="3">
        <v>16</v>
      </c>
      <c r="R7856" s="3">
        <v>-4</v>
      </c>
      <c r="S7856" s="3">
        <v>24.6</v>
      </c>
      <c r="T7856" s="3">
        <v>1.2</v>
      </c>
      <c r="U7856" s="3">
        <v>1.9</v>
      </c>
      <c r="V7856" s="3">
        <v>26</v>
      </c>
      <c r="W7856" s="3">
        <v>-27.6</v>
      </c>
      <c r="X7856" s="3">
        <v>27</v>
      </c>
      <c r="Y7856" s="3">
        <v>-7.1</v>
      </c>
      <c r="Z7856" s="3">
        <v>28</v>
      </c>
      <c r="AA7856" s="3">
        <v>-0.2</v>
      </c>
      <c r="AB7856" s="3">
        <v>16</v>
      </c>
      <c r="AC7856" s="3">
        <v>0.14400000000000002</v>
      </c>
      <c r="AD7856" s="3">
        <v>25</v>
      </c>
    </row>
    <row r="7857" spans="1:30" x14ac:dyDescent="0.25">
      <c r="A7857" s="2">
        <v>6</v>
      </c>
      <c r="B7857" s="2">
        <v>2024</v>
      </c>
      <c r="C7857" s="4" t="s">
        <v>5</v>
      </c>
      <c r="D7857" s="4">
        <v>1</v>
      </c>
      <c r="E7857" s="141">
        <f t="shared" si="125"/>
        <v>0.23</v>
      </c>
      <c r="F7857" s="3" t="s">
        <v>5</v>
      </c>
      <c r="G7857" s="3">
        <v>4</v>
      </c>
      <c r="H7857" s="125">
        <v>23</v>
      </c>
      <c r="I7857" s="3">
        <v>3</v>
      </c>
      <c r="J7857" s="143">
        <v>8.4</v>
      </c>
      <c r="K7857" s="144">
        <v>36647</v>
      </c>
      <c r="L7857" s="125">
        <v>12.7</v>
      </c>
      <c r="M7857" s="3">
        <v>9</v>
      </c>
      <c r="N7857" s="125">
        <v>-9.6999999999999993</v>
      </c>
      <c r="O7857" s="3">
        <v>8</v>
      </c>
      <c r="P7857" s="125">
        <v>0.6</v>
      </c>
      <c r="Q7857" s="3">
        <v>14</v>
      </c>
      <c r="R7857" s="3">
        <v>11.5</v>
      </c>
      <c r="S7857" s="3">
        <v>4.3</v>
      </c>
      <c r="T7857" s="3">
        <v>1.2</v>
      </c>
      <c r="U7857" s="3">
        <v>4.5</v>
      </c>
      <c r="V7857" s="3">
        <v>4</v>
      </c>
      <c r="W7857" s="3">
        <v>22.8</v>
      </c>
      <c r="X7857" s="3">
        <v>4</v>
      </c>
      <c r="Y7857" s="3">
        <v>14.7</v>
      </c>
      <c r="Z7857" s="3">
        <v>1</v>
      </c>
      <c r="AA7857" s="3">
        <v>-4.9000000000000004</v>
      </c>
      <c r="AB7857" s="3">
        <v>25</v>
      </c>
      <c r="AC7857" s="3">
        <v>4.9000000000000002E-2</v>
      </c>
      <c r="AD7857" s="3">
        <v>9</v>
      </c>
    </row>
    <row r="7858" spans="1:30" x14ac:dyDescent="0.25">
      <c r="A7858" s="2">
        <v>6</v>
      </c>
      <c r="B7858" s="2">
        <v>2024</v>
      </c>
      <c r="C7858" s="4" t="s">
        <v>28</v>
      </c>
      <c r="D7858" s="4">
        <v>1</v>
      </c>
      <c r="E7858" s="141">
        <f t="shared" si="125"/>
        <v>6.4000000000000001E-2</v>
      </c>
      <c r="F7858" s="3" t="s">
        <v>28</v>
      </c>
      <c r="G7858" s="3">
        <v>15</v>
      </c>
      <c r="H7858" s="125">
        <v>6.4</v>
      </c>
      <c r="I7858" s="3">
        <v>17</v>
      </c>
      <c r="J7858" s="143">
        <v>13.7</v>
      </c>
      <c r="K7858" s="144">
        <v>45353</v>
      </c>
      <c r="L7858" s="125">
        <v>-7.7</v>
      </c>
      <c r="M7858" s="3">
        <v>22</v>
      </c>
      <c r="N7858" s="125">
        <v>-14.8</v>
      </c>
      <c r="O7858" s="3">
        <v>3</v>
      </c>
      <c r="P7858" s="125">
        <v>-0.8</v>
      </c>
      <c r="Q7858" s="3">
        <v>20</v>
      </c>
      <c r="R7858" s="3">
        <v>-5.4</v>
      </c>
      <c r="S7858" s="3">
        <v>-18.3</v>
      </c>
      <c r="T7858" s="3">
        <v>0.8</v>
      </c>
      <c r="U7858" s="3">
        <v>3.1</v>
      </c>
      <c r="V7858" s="3">
        <v>13</v>
      </c>
      <c r="W7858" s="3">
        <v>6.3</v>
      </c>
      <c r="X7858" s="3">
        <v>15</v>
      </c>
      <c r="Y7858" s="3">
        <v>-8.4</v>
      </c>
      <c r="Z7858" s="3">
        <v>29</v>
      </c>
      <c r="AA7858" s="3">
        <v>-2.5</v>
      </c>
      <c r="AB7858" s="3">
        <v>21</v>
      </c>
      <c r="AC7858" s="3">
        <v>0.106</v>
      </c>
      <c r="AD7858" s="3">
        <v>19</v>
      </c>
    </row>
    <row r="7859" spans="1:30" x14ac:dyDescent="0.25">
      <c r="A7859" s="2">
        <v>6</v>
      </c>
      <c r="B7859" s="2">
        <v>2024</v>
      </c>
      <c r="C7859" s="4" t="s">
        <v>42</v>
      </c>
      <c r="D7859" s="4">
        <v>1</v>
      </c>
      <c r="E7859" s="141">
        <f t="shared" si="125"/>
        <v>-0.13100000000000001</v>
      </c>
      <c r="F7859" s="3" t="s">
        <v>42</v>
      </c>
      <c r="G7859" s="3">
        <v>25</v>
      </c>
      <c r="H7859" s="125">
        <v>-13.1</v>
      </c>
      <c r="I7859" s="3">
        <v>25</v>
      </c>
      <c r="J7859" s="143">
        <v>-22</v>
      </c>
      <c r="K7859" s="144">
        <v>45295</v>
      </c>
      <c r="L7859" s="125">
        <v>2.8</v>
      </c>
      <c r="M7859" s="3">
        <v>14</v>
      </c>
      <c r="N7859" s="125">
        <v>16.7</v>
      </c>
      <c r="O7859" s="3">
        <v>30</v>
      </c>
      <c r="P7859" s="125">
        <v>0.8</v>
      </c>
      <c r="Q7859" s="3">
        <v>13</v>
      </c>
      <c r="R7859" s="3">
        <v>-2</v>
      </c>
      <c r="S7859" s="3">
        <v>21.5</v>
      </c>
      <c r="T7859" s="3">
        <v>1.6</v>
      </c>
      <c r="U7859" s="3">
        <v>2.1</v>
      </c>
      <c r="V7859" s="3">
        <v>25</v>
      </c>
      <c r="W7859" s="3">
        <v>-13.5</v>
      </c>
      <c r="X7859" s="3">
        <v>25</v>
      </c>
      <c r="Y7859" s="3">
        <v>13.4</v>
      </c>
      <c r="Z7859" s="3">
        <v>3</v>
      </c>
      <c r="AA7859" s="3">
        <v>-1.6</v>
      </c>
      <c r="AB7859" s="3">
        <v>18</v>
      </c>
      <c r="AC7859" s="3">
        <v>0.11599999999999999</v>
      </c>
      <c r="AD7859" s="3">
        <v>22</v>
      </c>
    </row>
    <row r="7860" spans="1:30" x14ac:dyDescent="0.25">
      <c r="A7860" s="2">
        <v>6</v>
      </c>
      <c r="B7860" s="2">
        <v>2024</v>
      </c>
      <c r="C7860" s="4" t="s">
        <v>53</v>
      </c>
      <c r="D7860" s="4">
        <v>1</v>
      </c>
      <c r="E7860" s="141">
        <f t="shared" si="125"/>
        <v>-0.318</v>
      </c>
      <c r="F7860" s="3" t="s">
        <v>53</v>
      </c>
      <c r="G7860" s="3">
        <v>28</v>
      </c>
      <c r="H7860" s="125">
        <v>-31.8</v>
      </c>
      <c r="I7860" s="3">
        <v>29</v>
      </c>
      <c r="J7860" s="143">
        <v>-27.9</v>
      </c>
      <c r="K7860" s="144">
        <v>45326</v>
      </c>
      <c r="L7860" s="125">
        <v>-19.3</v>
      </c>
      <c r="M7860" s="3">
        <v>29</v>
      </c>
      <c r="N7860" s="125">
        <v>9.8000000000000007</v>
      </c>
      <c r="O7860" s="3">
        <v>25</v>
      </c>
      <c r="P7860" s="125">
        <v>-2.7</v>
      </c>
      <c r="Q7860" s="3">
        <v>25</v>
      </c>
      <c r="R7860" s="3">
        <v>-20.6</v>
      </c>
      <c r="S7860" s="3">
        <v>5.8</v>
      </c>
      <c r="T7860" s="3">
        <v>-1.5</v>
      </c>
      <c r="U7860" s="3">
        <v>1</v>
      </c>
      <c r="V7860" s="3">
        <v>29</v>
      </c>
      <c r="W7860" s="3">
        <v>-31.9</v>
      </c>
      <c r="X7860" s="3">
        <v>28</v>
      </c>
      <c r="Y7860" s="3">
        <v>-6.5</v>
      </c>
      <c r="Z7860" s="3">
        <v>27</v>
      </c>
      <c r="AA7860" s="3">
        <v>2</v>
      </c>
      <c r="AB7860" s="3">
        <v>12</v>
      </c>
      <c r="AC7860" s="3">
        <v>5.7999999999999996E-2</v>
      </c>
      <c r="AD7860" s="3">
        <v>10</v>
      </c>
    </row>
    <row r="7861" spans="1:30" x14ac:dyDescent="0.25">
      <c r="A7861" s="2">
        <v>6</v>
      </c>
      <c r="B7861" s="2">
        <v>2024</v>
      </c>
      <c r="C7861" s="4" t="s">
        <v>4</v>
      </c>
      <c r="D7861" s="4">
        <v>1</v>
      </c>
      <c r="E7861" s="141">
        <f t="shared" si="125"/>
        <v>-0.40799999999999997</v>
      </c>
      <c r="F7861" s="3" t="s">
        <v>4</v>
      </c>
      <c r="G7861" s="3">
        <v>31</v>
      </c>
      <c r="H7861" s="125">
        <v>-40.799999999999997</v>
      </c>
      <c r="I7861" s="3">
        <v>31</v>
      </c>
      <c r="J7861" s="143">
        <v>-34</v>
      </c>
      <c r="K7861" s="144">
        <v>45325</v>
      </c>
      <c r="L7861" s="125">
        <v>-30.9</v>
      </c>
      <c r="M7861" s="3">
        <v>31</v>
      </c>
      <c r="N7861" s="125">
        <v>9.1999999999999993</v>
      </c>
      <c r="O7861" s="3">
        <v>24</v>
      </c>
      <c r="P7861" s="125">
        <v>-0.7</v>
      </c>
      <c r="Q7861" s="3">
        <v>18</v>
      </c>
      <c r="R7861" s="3">
        <v>-26.2</v>
      </c>
      <c r="S7861" s="3">
        <v>8</v>
      </c>
      <c r="T7861" s="3">
        <v>0.2</v>
      </c>
      <c r="U7861" s="3">
        <v>0.4</v>
      </c>
      <c r="V7861" s="3">
        <v>31</v>
      </c>
      <c r="W7861" s="3">
        <v>-41.2</v>
      </c>
      <c r="X7861" s="3">
        <v>31</v>
      </c>
      <c r="Y7861" s="3">
        <v>-10.4</v>
      </c>
      <c r="Z7861" s="3">
        <v>30</v>
      </c>
      <c r="AA7861" s="3">
        <v>-5.8</v>
      </c>
      <c r="AB7861" s="3">
        <v>27</v>
      </c>
      <c r="AC7861" s="3">
        <v>2.8999999999999998E-2</v>
      </c>
      <c r="AD7861" s="3">
        <v>3</v>
      </c>
    </row>
    <row r="7862" spans="1:30" x14ac:dyDescent="0.25">
      <c r="A7862" s="2">
        <v>6</v>
      </c>
      <c r="B7862" s="2">
        <v>2024</v>
      </c>
      <c r="C7862" s="4" t="s">
        <v>46</v>
      </c>
      <c r="D7862" s="4">
        <v>1</v>
      </c>
      <c r="E7862" s="141">
        <f t="shared" si="125"/>
        <v>0.41</v>
      </c>
      <c r="F7862" s="3" t="s">
        <v>46</v>
      </c>
      <c r="G7862" s="3">
        <v>1</v>
      </c>
      <c r="H7862" s="125">
        <v>41</v>
      </c>
      <c r="I7862" s="3">
        <v>1</v>
      </c>
      <c r="J7862" s="143">
        <v>23.3</v>
      </c>
      <c r="K7862" s="144">
        <v>36647</v>
      </c>
      <c r="L7862" s="125">
        <v>-1.1000000000000001</v>
      </c>
      <c r="M7862" s="3">
        <v>18</v>
      </c>
      <c r="N7862" s="125">
        <v>-39.6</v>
      </c>
      <c r="O7862" s="3">
        <v>1</v>
      </c>
      <c r="P7862" s="125">
        <v>2.4</v>
      </c>
      <c r="Q7862" s="3">
        <v>9</v>
      </c>
      <c r="R7862" s="3">
        <v>-5</v>
      </c>
      <c r="S7862" s="3">
        <v>-25.6</v>
      </c>
      <c r="T7862" s="3">
        <v>2.7</v>
      </c>
      <c r="U7862" s="3">
        <v>6</v>
      </c>
      <c r="V7862" s="3">
        <v>1</v>
      </c>
      <c r="W7862" s="3">
        <v>40.5</v>
      </c>
      <c r="X7862" s="3">
        <v>1</v>
      </c>
      <c r="Y7862" s="3">
        <v>8.1999999999999993</v>
      </c>
      <c r="Z7862" s="3">
        <v>5</v>
      </c>
      <c r="AA7862" s="3">
        <v>4.0999999999999996</v>
      </c>
      <c r="AB7862" s="3">
        <v>8</v>
      </c>
      <c r="AC7862" s="3">
        <v>4.8000000000000001E-2</v>
      </c>
      <c r="AD7862" s="3">
        <v>7</v>
      </c>
    </row>
    <row r="7863" spans="1:30" x14ac:dyDescent="0.25">
      <c r="A7863" s="2">
        <v>6</v>
      </c>
      <c r="B7863" s="2">
        <v>2024</v>
      </c>
      <c r="C7863" s="4" t="s">
        <v>17</v>
      </c>
      <c r="D7863" s="4">
        <v>1</v>
      </c>
      <c r="E7863" s="141">
        <f t="shared" si="125"/>
        <v>-0.33799999999999997</v>
      </c>
      <c r="F7863" s="3" t="s">
        <v>17</v>
      </c>
      <c r="G7863" s="3">
        <v>29</v>
      </c>
      <c r="H7863" s="125">
        <v>-33.799999999999997</v>
      </c>
      <c r="I7863" s="3">
        <v>28</v>
      </c>
      <c r="J7863" s="143">
        <v>-36.6</v>
      </c>
      <c r="K7863" s="144">
        <v>45296</v>
      </c>
      <c r="L7863" s="125">
        <v>-23.4</v>
      </c>
      <c r="M7863" s="3">
        <v>30</v>
      </c>
      <c r="N7863" s="125">
        <v>13.7</v>
      </c>
      <c r="O7863" s="3">
        <v>29</v>
      </c>
      <c r="P7863" s="125">
        <v>3.3</v>
      </c>
      <c r="Q7863" s="3">
        <v>5</v>
      </c>
      <c r="R7863" s="3">
        <v>-24.8</v>
      </c>
      <c r="S7863" s="3">
        <v>15.7</v>
      </c>
      <c r="T7863" s="3">
        <v>3.8</v>
      </c>
      <c r="U7863" s="3">
        <v>1.4</v>
      </c>
      <c r="V7863" s="3">
        <v>28</v>
      </c>
      <c r="W7863" s="3">
        <v>-34.6</v>
      </c>
      <c r="X7863" s="3">
        <v>29</v>
      </c>
      <c r="Y7863" s="3">
        <v>2</v>
      </c>
      <c r="Z7863" s="3">
        <v>10</v>
      </c>
      <c r="AA7863" s="3">
        <v>-6.1</v>
      </c>
      <c r="AB7863" s="3">
        <v>28</v>
      </c>
      <c r="AC7863" s="3">
        <v>0.11</v>
      </c>
      <c r="AD7863" s="3">
        <v>21</v>
      </c>
    </row>
    <row r="7864" spans="1:30" x14ac:dyDescent="0.25">
      <c r="A7864" s="2">
        <v>6</v>
      </c>
      <c r="B7864" s="2">
        <v>2024</v>
      </c>
      <c r="C7864" s="4" t="s">
        <v>27</v>
      </c>
      <c r="D7864" s="4">
        <v>1</v>
      </c>
      <c r="E7864" s="141">
        <f t="shared" si="125"/>
        <v>0.111</v>
      </c>
      <c r="F7864" s="3" t="s">
        <v>27</v>
      </c>
      <c r="G7864" s="3">
        <v>11</v>
      </c>
      <c r="H7864" s="125">
        <v>11.1</v>
      </c>
      <c r="I7864" s="3">
        <v>4</v>
      </c>
      <c r="J7864" s="143">
        <v>11.3</v>
      </c>
      <c r="K7864" s="144">
        <v>45326</v>
      </c>
      <c r="L7864" s="125">
        <v>0.7</v>
      </c>
      <c r="M7864" s="3">
        <v>16</v>
      </c>
      <c r="N7864" s="125">
        <v>-2.7</v>
      </c>
      <c r="O7864" s="3">
        <v>14</v>
      </c>
      <c r="P7864" s="125">
        <v>7.7</v>
      </c>
      <c r="Q7864" s="3">
        <v>2</v>
      </c>
      <c r="R7864" s="3">
        <v>4.0999999999999996</v>
      </c>
      <c r="S7864" s="3">
        <v>1.4</v>
      </c>
      <c r="T7864" s="3">
        <v>8.6</v>
      </c>
      <c r="U7864" s="3">
        <v>2.8</v>
      </c>
      <c r="V7864" s="3">
        <v>19</v>
      </c>
      <c r="W7864" s="3">
        <v>9.9</v>
      </c>
      <c r="X7864" s="3">
        <v>12</v>
      </c>
      <c r="Y7864" s="3">
        <v>-1</v>
      </c>
      <c r="Z7864" s="3">
        <v>18</v>
      </c>
      <c r="AA7864" s="3">
        <v>-6.9</v>
      </c>
      <c r="AB7864" s="3">
        <v>30</v>
      </c>
      <c r="AC7864" s="3">
        <v>0.27500000000000002</v>
      </c>
      <c r="AD7864" s="3">
        <v>32</v>
      </c>
    </row>
    <row r="7865" spans="1:30" x14ac:dyDescent="0.25">
      <c r="A7865" s="2">
        <v>6</v>
      </c>
      <c r="B7865" s="2">
        <v>2024</v>
      </c>
      <c r="C7865" s="4" t="s">
        <v>15</v>
      </c>
      <c r="D7865" s="4">
        <v>1</v>
      </c>
      <c r="E7865" s="141">
        <f t="shared" si="125"/>
        <v>-0.1</v>
      </c>
      <c r="F7865" s="3" t="s">
        <v>15</v>
      </c>
      <c r="G7865" s="3">
        <v>23</v>
      </c>
      <c r="H7865" s="125">
        <v>-10</v>
      </c>
      <c r="I7865" s="3">
        <v>23</v>
      </c>
      <c r="J7865" s="143">
        <v>-14.1</v>
      </c>
      <c r="K7865" s="144">
        <v>45326</v>
      </c>
      <c r="L7865" s="125">
        <v>-1.2</v>
      </c>
      <c r="M7865" s="3">
        <v>19</v>
      </c>
      <c r="N7865" s="125">
        <v>1.9</v>
      </c>
      <c r="O7865" s="3">
        <v>17</v>
      </c>
      <c r="P7865" s="125">
        <v>-6.9</v>
      </c>
      <c r="Q7865" s="3">
        <v>29</v>
      </c>
      <c r="R7865" s="3">
        <v>-1.9</v>
      </c>
      <c r="S7865" s="3">
        <v>5.5</v>
      </c>
      <c r="T7865" s="3">
        <v>-6.7</v>
      </c>
      <c r="U7865" s="3">
        <v>2.2000000000000002</v>
      </c>
      <c r="V7865" s="3">
        <v>24</v>
      </c>
      <c r="W7865" s="3">
        <v>-9.5</v>
      </c>
      <c r="X7865" s="3">
        <v>23</v>
      </c>
      <c r="Y7865" s="3">
        <v>1.9</v>
      </c>
      <c r="Z7865" s="3">
        <v>11</v>
      </c>
      <c r="AA7865" s="3">
        <v>2.2000000000000002</v>
      </c>
      <c r="AB7865" s="3">
        <v>11</v>
      </c>
      <c r="AC7865" s="3">
        <v>8.6999999999999994E-2</v>
      </c>
      <c r="AD7865" s="3">
        <v>15</v>
      </c>
    </row>
    <row r="7866" spans="1:30" x14ac:dyDescent="0.25">
      <c r="A7866" s="2">
        <v>6</v>
      </c>
      <c r="B7866" s="2">
        <v>2024</v>
      </c>
      <c r="C7866" s="4" t="s">
        <v>9</v>
      </c>
      <c r="D7866" s="4">
        <v>1</v>
      </c>
      <c r="E7866" s="141">
        <f t="shared" si="125"/>
        <v>-7.8E-2</v>
      </c>
      <c r="F7866" s="3" t="s">
        <v>9</v>
      </c>
      <c r="G7866" s="3">
        <v>21</v>
      </c>
      <c r="H7866" s="125">
        <v>-7.8</v>
      </c>
      <c r="I7866" s="3">
        <v>22</v>
      </c>
      <c r="J7866" s="143">
        <v>-10.7</v>
      </c>
      <c r="K7866" s="144">
        <v>45326</v>
      </c>
      <c r="L7866" s="125">
        <v>-3</v>
      </c>
      <c r="M7866" s="3">
        <v>21</v>
      </c>
      <c r="N7866" s="125">
        <v>1.4</v>
      </c>
      <c r="O7866" s="3">
        <v>16</v>
      </c>
      <c r="P7866" s="125">
        <v>-3.4</v>
      </c>
      <c r="Q7866" s="3">
        <v>28</v>
      </c>
      <c r="R7866" s="3">
        <v>-7.7</v>
      </c>
      <c r="S7866" s="3">
        <v>0</v>
      </c>
      <c r="T7866" s="3">
        <v>-3</v>
      </c>
      <c r="U7866" s="3">
        <v>2.4</v>
      </c>
      <c r="V7866" s="3">
        <v>23</v>
      </c>
      <c r="W7866" s="3">
        <v>-7.6</v>
      </c>
      <c r="X7866" s="3">
        <v>21</v>
      </c>
      <c r="Y7866" s="3">
        <v>5.2</v>
      </c>
      <c r="Z7866" s="3">
        <v>6</v>
      </c>
      <c r="AA7866" s="3">
        <v>-10.1</v>
      </c>
      <c r="AB7866" s="3">
        <v>32</v>
      </c>
      <c r="AC7866" s="3">
        <v>7.4999999999999997E-2</v>
      </c>
      <c r="AD7866" s="3">
        <v>12</v>
      </c>
    </row>
    <row r="7867" spans="1:30" x14ac:dyDescent="0.25">
      <c r="A7867" s="2">
        <v>6</v>
      </c>
      <c r="B7867" s="2">
        <v>2024</v>
      </c>
      <c r="C7867" s="4" t="s">
        <v>7</v>
      </c>
      <c r="D7867" s="4">
        <v>1</v>
      </c>
      <c r="E7867" s="141">
        <f t="shared" si="125"/>
        <v>-6.9000000000000006E-2</v>
      </c>
      <c r="F7867" s="3" t="s">
        <v>7</v>
      </c>
      <c r="G7867" s="3">
        <v>20</v>
      </c>
      <c r="H7867" s="125">
        <v>-6.9</v>
      </c>
      <c r="I7867" s="3">
        <v>24</v>
      </c>
      <c r="J7867" s="143">
        <v>-12.9</v>
      </c>
      <c r="K7867" s="144">
        <v>45353</v>
      </c>
      <c r="L7867" s="125">
        <v>5.9</v>
      </c>
      <c r="M7867" s="3">
        <v>12</v>
      </c>
      <c r="N7867" s="125">
        <v>9.9</v>
      </c>
      <c r="O7867" s="3">
        <v>26</v>
      </c>
      <c r="P7867" s="125">
        <v>-3</v>
      </c>
      <c r="Q7867" s="3">
        <v>27</v>
      </c>
      <c r="R7867" s="3">
        <v>3.1</v>
      </c>
      <c r="S7867" s="3">
        <v>13.4</v>
      </c>
      <c r="T7867" s="3">
        <v>-2.7</v>
      </c>
      <c r="U7867" s="3">
        <v>2.5</v>
      </c>
      <c r="V7867" s="3">
        <v>22</v>
      </c>
      <c r="W7867" s="3">
        <v>-6.9</v>
      </c>
      <c r="X7867" s="3">
        <v>20</v>
      </c>
      <c r="Y7867" s="3">
        <v>2</v>
      </c>
      <c r="Z7867" s="3">
        <v>9</v>
      </c>
      <c r="AA7867" s="3">
        <v>-4.7</v>
      </c>
      <c r="AB7867" s="3">
        <v>24</v>
      </c>
      <c r="AC7867" s="3">
        <v>3.9E-2</v>
      </c>
      <c r="AD7867" s="3">
        <v>6</v>
      </c>
    </row>
    <row r="7868" spans="1:30" x14ac:dyDescent="0.25">
      <c r="A7868" s="2">
        <v>6</v>
      </c>
      <c r="B7868" s="2">
        <v>2024</v>
      </c>
      <c r="C7868" s="4" t="s">
        <v>32</v>
      </c>
      <c r="D7868" s="4">
        <v>1</v>
      </c>
      <c r="E7868" s="141">
        <f t="shared" si="125"/>
        <v>3.7999999999999999E-2</v>
      </c>
      <c r="F7868" s="3" t="s">
        <v>32</v>
      </c>
      <c r="G7868" s="3">
        <v>16</v>
      </c>
      <c r="H7868" s="125">
        <v>3.8</v>
      </c>
      <c r="I7868" s="3">
        <v>14</v>
      </c>
      <c r="J7868" s="143">
        <v>7.5</v>
      </c>
      <c r="K7868" s="144">
        <v>45384</v>
      </c>
      <c r="L7868" s="125">
        <v>-8.5</v>
      </c>
      <c r="M7868" s="3">
        <v>23</v>
      </c>
      <c r="N7868" s="125">
        <v>-8.1999999999999993</v>
      </c>
      <c r="O7868" s="3">
        <v>10</v>
      </c>
      <c r="P7868" s="125">
        <v>4.0999999999999996</v>
      </c>
      <c r="Q7868" s="3">
        <v>4</v>
      </c>
      <c r="R7868" s="3">
        <v>-6.7</v>
      </c>
      <c r="S7868" s="3">
        <v>-8.3000000000000007</v>
      </c>
      <c r="T7868" s="3">
        <v>5.9</v>
      </c>
      <c r="U7868" s="3">
        <v>3.2</v>
      </c>
      <c r="V7868" s="3">
        <v>12</v>
      </c>
      <c r="W7868" s="3">
        <v>3.8</v>
      </c>
      <c r="X7868" s="3">
        <v>16</v>
      </c>
      <c r="Y7868" s="3">
        <v>-3.4</v>
      </c>
      <c r="Z7868" s="3">
        <v>23</v>
      </c>
      <c r="AA7868" s="3">
        <v>0.2</v>
      </c>
      <c r="AB7868" s="3">
        <v>14</v>
      </c>
      <c r="AC7868" s="3">
        <v>8.199999999999999E-2</v>
      </c>
      <c r="AD7868" s="3">
        <v>14</v>
      </c>
    </row>
    <row r="7869" spans="1:30" x14ac:dyDescent="0.25">
      <c r="A7869" s="2">
        <v>6</v>
      </c>
      <c r="B7869" s="2">
        <v>2024</v>
      </c>
      <c r="C7869" s="4" t="s">
        <v>30</v>
      </c>
      <c r="D7869" s="4">
        <v>1</v>
      </c>
      <c r="E7869" s="141">
        <f t="shared" si="125"/>
        <v>8.900000000000001E-2</v>
      </c>
      <c r="F7869" s="3" t="s">
        <v>30</v>
      </c>
      <c r="G7869" s="3">
        <v>14</v>
      </c>
      <c r="H7869" s="125">
        <v>8.9</v>
      </c>
      <c r="I7869" s="3">
        <v>8</v>
      </c>
      <c r="J7869" s="143">
        <v>5.8</v>
      </c>
      <c r="K7869" s="144">
        <v>45354</v>
      </c>
      <c r="L7869" s="125">
        <v>10.8</v>
      </c>
      <c r="M7869" s="3">
        <v>11</v>
      </c>
      <c r="N7869" s="125">
        <v>2.5</v>
      </c>
      <c r="O7869" s="3">
        <v>18</v>
      </c>
      <c r="P7869" s="125">
        <v>0.5</v>
      </c>
      <c r="Q7869" s="3">
        <v>15</v>
      </c>
      <c r="R7869" s="3">
        <v>10</v>
      </c>
      <c r="S7869" s="3">
        <v>5.0999999999999996</v>
      </c>
      <c r="T7869" s="3">
        <v>0.8</v>
      </c>
      <c r="U7869" s="3">
        <v>3</v>
      </c>
      <c r="V7869" s="3">
        <v>16</v>
      </c>
      <c r="W7869" s="3">
        <v>7.9</v>
      </c>
      <c r="X7869" s="3">
        <v>14</v>
      </c>
      <c r="Y7869" s="3">
        <v>-4.5</v>
      </c>
      <c r="Z7869" s="3">
        <v>24</v>
      </c>
      <c r="AA7869" s="3">
        <v>5.8</v>
      </c>
      <c r="AB7869" s="3">
        <v>6</v>
      </c>
      <c r="AC7869" s="3">
        <v>0.14000000000000001</v>
      </c>
      <c r="AD7869" s="3">
        <v>24</v>
      </c>
    </row>
    <row r="7870" spans="1:30" x14ac:dyDescent="0.25">
      <c r="A7870" s="2">
        <v>6</v>
      </c>
      <c r="B7870" s="2">
        <v>2024</v>
      </c>
      <c r="C7870" s="4" t="s">
        <v>1</v>
      </c>
      <c r="D7870" s="4">
        <v>1</v>
      </c>
      <c r="E7870" s="141">
        <f t="shared" si="125"/>
        <v>0.21600000000000003</v>
      </c>
      <c r="F7870" s="3" t="s">
        <v>1</v>
      </c>
      <c r="G7870" s="3">
        <v>5</v>
      </c>
      <c r="H7870" s="125">
        <v>21.6</v>
      </c>
      <c r="I7870" s="3">
        <v>9</v>
      </c>
      <c r="J7870" s="143">
        <v>16.7</v>
      </c>
      <c r="K7870" s="144">
        <v>45354</v>
      </c>
      <c r="L7870" s="125">
        <v>15.6</v>
      </c>
      <c r="M7870" s="3">
        <v>7</v>
      </c>
      <c r="N7870" s="125">
        <v>-13.8</v>
      </c>
      <c r="O7870" s="3">
        <v>5</v>
      </c>
      <c r="P7870" s="125">
        <v>-7.9</v>
      </c>
      <c r="Q7870" s="3">
        <v>31</v>
      </c>
      <c r="R7870" s="3">
        <v>16.8</v>
      </c>
      <c r="S7870" s="3">
        <v>-6.9</v>
      </c>
      <c r="T7870" s="3">
        <v>-7</v>
      </c>
      <c r="U7870" s="3">
        <v>3.8</v>
      </c>
      <c r="V7870" s="3">
        <v>9</v>
      </c>
      <c r="W7870" s="3">
        <v>21.2</v>
      </c>
      <c r="X7870" s="3">
        <v>5</v>
      </c>
      <c r="Y7870" s="3">
        <v>-2.1</v>
      </c>
      <c r="Z7870" s="3">
        <v>21</v>
      </c>
      <c r="AA7870" s="3">
        <v>4</v>
      </c>
      <c r="AB7870" s="3">
        <v>9</v>
      </c>
      <c r="AC7870" s="3">
        <v>0.10199999999999999</v>
      </c>
      <c r="AD7870" s="3">
        <v>16</v>
      </c>
    </row>
    <row r="7871" spans="1:30" x14ac:dyDescent="0.25">
      <c r="A7871" s="2">
        <v>6</v>
      </c>
      <c r="B7871" s="2">
        <v>2024</v>
      </c>
      <c r="C7871" s="4" t="s">
        <v>38</v>
      </c>
      <c r="D7871" s="4">
        <v>1</v>
      </c>
      <c r="E7871" s="141">
        <f t="shared" si="125"/>
        <v>0.14800000000000002</v>
      </c>
      <c r="F7871" s="3" t="s">
        <v>38</v>
      </c>
      <c r="G7871" s="3">
        <v>9</v>
      </c>
      <c r="H7871" s="125">
        <v>14.8</v>
      </c>
      <c r="I7871" s="3">
        <v>15</v>
      </c>
      <c r="J7871" s="143">
        <v>13.4</v>
      </c>
      <c r="K7871" s="144">
        <v>45384</v>
      </c>
      <c r="L7871" s="125">
        <v>10.8</v>
      </c>
      <c r="M7871" s="3">
        <v>10</v>
      </c>
      <c r="N7871" s="125">
        <v>-5.8</v>
      </c>
      <c r="O7871" s="3">
        <v>11</v>
      </c>
      <c r="P7871" s="125">
        <v>-1.8</v>
      </c>
      <c r="Q7871" s="3">
        <v>24</v>
      </c>
      <c r="R7871" s="3">
        <v>12.8</v>
      </c>
      <c r="S7871" s="3">
        <v>-1.2</v>
      </c>
      <c r="T7871" s="3">
        <v>-0.7</v>
      </c>
      <c r="U7871" s="3">
        <v>3.8</v>
      </c>
      <c r="V7871" s="3">
        <v>10</v>
      </c>
      <c r="W7871" s="3">
        <v>14.6</v>
      </c>
      <c r="X7871" s="3">
        <v>9</v>
      </c>
      <c r="Y7871" s="3">
        <v>10.7</v>
      </c>
      <c r="Z7871" s="3">
        <v>4</v>
      </c>
      <c r="AA7871" s="3">
        <v>-2</v>
      </c>
      <c r="AB7871" s="3">
        <v>20</v>
      </c>
      <c r="AC7871" s="3">
        <v>0.13400000000000001</v>
      </c>
      <c r="AD7871" s="3">
        <v>23</v>
      </c>
    </row>
    <row r="7872" spans="1:30" x14ac:dyDescent="0.25">
      <c r="A7872" s="2">
        <v>6</v>
      </c>
      <c r="B7872" s="2">
        <v>2024</v>
      </c>
      <c r="C7872" s="4" t="s">
        <v>45</v>
      </c>
      <c r="D7872" s="4">
        <v>1</v>
      </c>
      <c r="E7872" s="141">
        <f t="shared" si="125"/>
        <v>-0.17600000000000002</v>
      </c>
      <c r="F7872" s="3" t="s">
        <v>45</v>
      </c>
      <c r="G7872" s="3">
        <v>26</v>
      </c>
      <c r="H7872" s="125">
        <v>-17.600000000000001</v>
      </c>
      <c r="I7872" s="3">
        <v>26</v>
      </c>
      <c r="J7872" s="143">
        <v>-16.3</v>
      </c>
      <c r="K7872" s="144">
        <v>45295</v>
      </c>
      <c r="L7872" s="125">
        <v>-18.2</v>
      </c>
      <c r="M7872" s="3">
        <v>28</v>
      </c>
      <c r="N7872" s="125">
        <v>-9.6999999999999993</v>
      </c>
      <c r="O7872" s="3">
        <v>9</v>
      </c>
      <c r="P7872" s="125">
        <v>-9</v>
      </c>
      <c r="Q7872" s="3">
        <v>32</v>
      </c>
      <c r="R7872" s="3">
        <v>-20.100000000000001</v>
      </c>
      <c r="S7872" s="3">
        <v>-11.2</v>
      </c>
      <c r="T7872" s="3">
        <v>-7.5</v>
      </c>
      <c r="U7872" s="3">
        <v>1.6</v>
      </c>
      <c r="V7872" s="3">
        <v>27</v>
      </c>
      <c r="W7872" s="3">
        <v>-17.3</v>
      </c>
      <c r="X7872" s="3">
        <v>26</v>
      </c>
      <c r="Y7872" s="3">
        <v>-5.6</v>
      </c>
      <c r="Z7872" s="3">
        <v>26</v>
      </c>
      <c r="AA7872" s="3">
        <v>6.1</v>
      </c>
      <c r="AB7872" s="3">
        <v>5</v>
      </c>
      <c r="AC7872" s="3">
        <v>2.6000000000000002E-2</v>
      </c>
      <c r="AD7872" s="3">
        <v>2</v>
      </c>
    </row>
    <row r="7873" spans="1:30" x14ac:dyDescent="0.25">
      <c r="A7873" s="2">
        <v>6</v>
      </c>
      <c r="B7873" s="2">
        <v>2024</v>
      </c>
      <c r="C7873" s="4" t="s">
        <v>26</v>
      </c>
      <c r="D7873" s="4">
        <v>1</v>
      </c>
      <c r="E7873" s="141">
        <f t="shared" si="125"/>
        <v>0.10099999999999999</v>
      </c>
      <c r="F7873" s="3" t="s">
        <v>26</v>
      </c>
      <c r="G7873" s="3">
        <v>12</v>
      </c>
      <c r="H7873" s="125">
        <v>10.1</v>
      </c>
      <c r="I7873" s="3">
        <v>10</v>
      </c>
      <c r="J7873" s="143">
        <v>11</v>
      </c>
      <c r="K7873" s="144">
        <v>45384</v>
      </c>
      <c r="L7873" s="125">
        <v>19.8</v>
      </c>
      <c r="M7873" s="3">
        <v>2</v>
      </c>
      <c r="N7873" s="125">
        <v>12.9</v>
      </c>
      <c r="O7873" s="3">
        <v>28</v>
      </c>
      <c r="P7873" s="125">
        <v>3.2</v>
      </c>
      <c r="Q7873" s="3">
        <v>6</v>
      </c>
      <c r="R7873" s="3">
        <v>23.5</v>
      </c>
      <c r="S7873" s="3">
        <v>16.3</v>
      </c>
      <c r="T7873" s="3">
        <v>3.8</v>
      </c>
      <c r="U7873" s="3">
        <v>2.9</v>
      </c>
      <c r="V7873" s="3">
        <v>18</v>
      </c>
      <c r="W7873" s="3">
        <v>11</v>
      </c>
      <c r="X7873" s="3">
        <v>11</v>
      </c>
      <c r="Y7873" s="3">
        <v>-1</v>
      </c>
      <c r="Z7873" s="3">
        <v>19</v>
      </c>
      <c r="AA7873" s="3">
        <v>-6.5</v>
      </c>
      <c r="AB7873" s="3">
        <v>29</v>
      </c>
      <c r="AC7873" s="3">
        <v>0.222</v>
      </c>
      <c r="AD7873" s="3">
        <v>29</v>
      </c>
    </row>
    <row r="7874" spans="1:30" x14ac:dyDescent="0.25">
      <c r="A7874" s="2">
        <v>7</v>
      </c>
      <c r="B7874" s="2">
        <v>2024</v>
      </c>
      <c r="C7874" s="4" t="s">
        <v>23</v>
      </c>
      <c r="D7874" s="4">
        <v>1</v>
      </c>
      <c r="E7874" s="141">
        <f t="shared" ref="E7874:E7905" si="126">IF(D7874=1,H7874/100,H7874)</f>
        <v>-2.2000000000000002E-2</v>
      </c>
      <c r="F7874" s="3" t="s">
        <v>23</v>
      </c>
      <c r="G7874" s="3">
        <v>20</v>
      </c>
      <c r="H7874" s="125">
        <v>-2.2000000000000002</v>
      </c>
      <c r="I7874" s="3">
        <v>22</v>
      </c>
      <c r="J7874" s="143">
        <v>-11</v>
      </c>
      <c r="K7874" s="144">
        <v>22</v>
      </c>
      <c r="L7874" s="125">
        <v>4.7</v>
      </c>
      <c r="M7874" s="3">
        <v>13</v>
      </c>
      <c r="N7874" s="125">
        <v>6.8</v>
      </c>
      <c r="O7874" s="3">
        <v>26</v>
      </c>
      <c r="P7874" s="125">
        <v>-0.1</v>
      </c>
      <c r="Q7874" s="3">
        <v>17</v>
      </c>
      <c r="R7874" s="3">
        <v>2</v>
      </c>
      <c r="S7874" s="3">
        <v>13.7</v>
      </c>
      <c r="T7874" s="3">
        <v>0.7</v>
      </c>
      <c r="U7874" s="3">
        <v>3.7</v>
      </c>
      <c r="V7874" s="3">
        <v>15</v>
      </c>
      <c r="W7874" s="3">
        <v>-3.1</v>
      </c>
      <c r="X7874" s="3">
        <v>20</v>
      </c>
      <c r="Y7874" s="3">
        <v>15.4</v>
      </c>
      <c r="Z7874" s="3">
        <v>2</v>
      </c>
      <c r="AA7874" s="3">
        <v>-7</v>
      </c>
      <c r="AB7874" s="3">
        <v>28</v>
      </c>
      <c r="AC7874" s="3">
        <v>0.19600000000000001</v>
      </c>
      <c r="AD7874" s="3">
        <v>28</v>
      </c>
    </row>
    <row r="7875" spans="1:30" x14ac:dyDescent="0.25">
      <c r="A7875" s="2">
        <v>7</v>
      </c>
      <c r="B7875" s="2">
        <v>2024</v>
      </c>
      <c r="C7875" s="4" t="s">
        <v>43</v>
      </c>
      <c r="D7875" s="4">
        <v>1</v>
      </c>
      <c r="E7875" s="141">
        <f t="shared" si="126"/>
        <v>3.5000000000000003E-2</v>
      </c>
      <c r="F7875" s="3" t="s">
        <v>43</v>
      </c>
      <c r="G7875" s="3">
        <v>16</v>
      </c>
      <c r="H7875" s="125">
        <v>3.5</v>
      </c>
      <c r="I7875" s="3">
        <v>10</v>
      </c>
      <c r="J7875" s="143">
        <v>3.7</v>
      </c>
      <c r="K7875" s="144">
        <v>10</v>
      </c>
      <c r="L7875" s="125">
        <v>10.1</v>
      </c>
      <c r="M7875" s="3">
        <v>11</v>
      </c>
      <c r="N7875" s="125">
        <v>6.4</v>
      </c>
      <c r="O7875" s="3">
        <v>24</v>
      </c>
      <c r="P7875" s="125">
        <v>-0.2</v>
      </c>
      <c r="Q7875" s="3">
        <v>18</v>
      </c>
      <c r="R7875" s="3">
        <v>11.5</v>
      </c>
      <c r="S7875" s="3">
        <v>8.6</v>
      </c>
      <c r="T7875" s="3">
        <v>0.8</v>
      </c>
      <c r="U7875" s="3">
        <v>3.9</v>
      </c>
      <c r="V7875" s="3">
        <v>12</v>
      </c>
      <c r="W7875" s="3">
        <v>3.2</v>
      </c>
      <c r="X7875" s="3">
        <v>16</v>
      </c>
      <c r="Y7875" s="3">
        <v>1.7</v>
      </c>
      <c r="Z7875" s="3">
        <v>13</v>
      </c>
      <c r="AA7875" s="3">
        <v>-2.7</v>
      </c>
      <c r="AB7875" s="3">
        <v>20</v>
      </c>
      <c r="AC7875" s="3">
        <v>4.8000000000000001E-2</v>
      </c>
      <c r="AD7875" s="3">
        <v>6</v>
      </c>
    </row>
    <row r="7876" spans="1:30" x14ac:dyDescent="0.25">
      <c r="A7876" s="2">
        <v>7</v>
      </c>
      <c r="B7876" s="2">
        <v>2024</v>
      </c>
      <c r="C7876" s="4" t="s">
        <v>18</v>
      </c>
      <c r="D7876" s="4">
        <v>1</v>
      </c>
      <c r="E7876" s="141">
        <f t="shared" si="126"/>
        <v>0.40500000000000003</v>
      </c>
      <c r="F7876" s="3" t="s">
        <v>18</v>
      </c>
      <c r="G7876" s="3">
        <v>1</v>
      </c>
      <c r="H7876" s="125">
        <v>40.5</v>
      </c>
      <c r="I7876" s="3">
        <v>3</v>
      </c>
      <c r="J7876" s="143">
        <v>30.3</v>
      </c>
      <c r="K7876" s="144">
        <v>3</v>
      </c>
      <c r="L7876" s="125">
        <v>37.200000000000003</v>
      </c>
      <c r="M7876" s="3">
        <v>1</v>
      </c>
      <c r="N7876" s="125">
        <v>-4</v>
      </c>
      <c r="O7876" s="3">
        <v>13</v>
      </c>
      <c r="P7876" s="125">
        <v>-0.8</v>
      </c>
      <c r="Q7876" s="3">
        <v>19</v>
      </c>
      <c r="R7876" s="3">
        <v>36.5</v>
      </c>
      <c r="S7876" s="3">
        <v>6</v>
      </c>
      <c r="T7876" s="3">
        <v>-0.3</v>
      </c>
      <c r="U7876" s="3">
        <v>5.6</v>
      </c>
      <c r="V7876" s="3">
        <v>3</v>
      </c>
      <c r="W7876" s="3">
        <v>41.3</v>
      </c>
      <c r="X7876" s="3">
        <v>1</v>
      </c>
      <c r="Y7876" s="3">
        <v>6.7</v>
      </c>
      <c r="Z7876" s="3">
        <v>5</v>
      </c>
      <c r="AA7876" s="3">
        <v>-3.4</v>
      </c>
      <c r="AB7876" s="3">
        <v>23</v>
      </c>
      <c r="AC7876" s="3">
        <v>0.105</v>
      </c>
      <c r="AD7876" s="3">
        <v>18</v>
      </c>
    </row>
    <row r="7877" spans="1:30" x14ac:dyDescent="0.25">
      <c r="A7877" s="2">
        <v>7</v>
      </c>
      <c r="B7877" s="2">
        <v>2024</v>
      </c>
      <c r="C7877" s="4" t="s">
        <v>0</v>
      </c>
      <c r="D7877" s="4">
        <v>1</v>
      </c>
      <c r="E7877" s="141">
        <f t="shared" si="126"/>
        <v>0.23399999999999999</v>
      </c>
      <c r="F7877" s="3" t="s">
        <v>0</v>
      </c>
      <c r="G7877" s="3">
        <v>5</v>
      </c>
      <c r="H7877" s="125">
        <v>23.4</v>
      </c>
      <c r="I7877" s="3">
        <v>7</v>
      </c>
      <c r="J7877" s="143">
        <v>26.1</v>
      </c>
      <c r="K7877" s="144">
        <v>7</v>
      </c>
      <c r="L7877" s="125">
        <v>21</v>
      </c>
      <c r="M7877" s="3">
        <v>2</v>
      </c>
      <c r="N7877" s="125">
        <v>-8.8000000000000007</v>
      </c>
      <c r="O7877" s="3">
        <v>9</v>
      </c>
      <c r="P7877" s="125">
        <v>-6.4</v>
      </c>
      <c r="Q7877" s="3">
        <v>30</v>
      </c>
      <c r="R7877" s="3">
        <v>22.7</v>
      </c>
      <c r="S7877" s="3">
        <v>-9.3000000000000007</v>
      </c>
      <c r="T7877" s="3">
        <v>-5.9</v>
      </c>
      <c r="U7877" s="3">
        <v>5.0999999999999996</v>
      </c>
      <c r="V7877" s="3">
        <v>6</v>
      </c>
      <c r="W7877" s="3">
        <v>23.4</v>
      </c>
      <c r="X7877" s="3">
        <v>5</v>
      </c>
      <c r="Y7877" s="3">
        <v>-4.5999999999999996</v>
      </c>
      <c r="Z7877" s="3">
        <v>23</v>
      </c>
      <c r="AA7877" s="3">
        <v>-5</v>
      </c>
      <c r="AB7877" s="3">
        <v>26</v>
      </c>
      <c r="AC7877" s="3">
        <v>0.14699999999999999</v>
      </c>
      <c r="AD7877" s="3">
        <v>25</v>
      </c>
    </row>
    <row r="7878" spans="1:30" x14ac:dyDescent="0.25">
      <c r="A7878" s="2">
        <v>7</v>
      </c>
      <c r="B7878" s="2">
        <v>2024</v>
      </c>
      <c r="C7878" s="4" t="s">
        <v>51</v>
      </c>
      <c r="D7878" s="4">
        <v>1</v>
      </c>
      <c r="E7878" s="141">
        <f t="shared" si="126"/>
        <v>-0.47700000000000004</v>
      </c>
      <c r="F7878" s="3" t="s">
        <v>51</v>
      </c>
      <c r="G7878" s="3">
        <v>32</v>
      </c>
      <c r="H7878" s="125">
        <v>-47.7</v>
      </c>
      <c r="I7878" s="3">
        <v>30</v>
      </c>
      <c r="J7878" s="143">
        <v>-44.9</v>
      </c>
      <c r="K7878" s="144">
        <v>30</v>
      </c>
      <c r="L7878" s="125">
        <v>-22.2</v>
      </c>
      <c r="M7878" s="3">
        <v>28</v>
      </c>
      <c r="N7878" s="125">
        <v>22.9</v>
      </c>
      <c r="O7878" s="3">
        <v>31</v>
      </c>
      <c r="P7878" s="125">
        <v>-2.7</v>
      </c>
      <c r="Q7878" s="3">
        <v>24</v>
      </c>
      <c r="R7878" s="3">
        <v>-20.399999999999999</v>
      </c>
      <c r="S7878" s="3">
        <v>22.6</v>
      </c>
      <c r="T7878" s="3">
        <v>-1.9</v>
      </c>
      <c r="U7878" s="3">
        <v>0.4</v>
      </c>
      <c r="V7878" s="3">
        <v>31</v>
      </c>
      <c r="W7878" s="3">
        <v>-46.8</v>
      </c>
      <c r="X7878" s="3">
        <v>32</v>
      </c>
      <c r="Y7878" s="3">
        <v>0.5</v>
      </c>
      <c r="Z7878" s="3">
        <v>15</v>
      </c>
      <c r="AA7878" s="3">
        <v>3.6</v>
      </c>
      <c r="AB7878" s="3">
        <v>10</v>
      </c>
      <c r="AC7878" s="3">
        <v>0.19500000000000001</v>
      </c>
      <c r="AD7878" s="3">
        <v>27</v>
      </c>
    </row>
    <row r="7879" spans="1:30" x14ac:dyDescent="0.25">
      <c r="A7879" s="2">
        <v>7</v>
      </c>
      <c r="B7879" s="2">
        <v>2024</v>
      </c>
      <c r="C7879" s="4" t="s">
        <v>64</v>
      </c>
      <c r="D7879" s="4">
        <v>1</v>
      </c>
      <c r="E7879" s="141">
        <f t="shared" si="126"/>
        <v>2.1000000000000001E-2</v>
      </c>
      <c r="F7879" s="3" t="s">
        <v>64</v>
      </c>
      <c r="G7879" s="3">
        <v>17</v>
      </c>
      <c r="H7879" s="125">
        <v>2.1</v>
      </c>
      <c r="I7879" s="3">
        <v>17</v>
      </c>
      <c r="J7879" s="143">
        <v>15.3</v>
      </c>
      <c r="K7879" s="144">
        <v>17</v>
      </c>
      <c r="L7879" s="125">
        <v>-9.6</v>
      </c>
      <c r="M7879" s="3">
        <v>25</v>
      </c>
      <c r="N7879" s="125">
        <v>-10.6</v>
      </c>
      <c r="O7879" s="3">
        <v>7</v>
      </c>
      <c r="P7879" s="125">
        <v>1.1000000000000001</v>
      </c>
      <c r="Q7879" s="3">
        <v>14</v>
      </c>
      <c r="R7879" s="3">
        <v>-3.3</v>
      </c>
      <c r="S7879" s="3">
        <v>-17</v>
      </c>
      <c r="T7879" s="3">
        <v>1.6</v>
      </c>
      <c r="U7879" s="3">
        <v>3.5</v>
      </c>
      <c r="V7879" s="3">
        <v>18</v>
      </c>
      <c r="W7879" s="3">
        <v>2.8</v>
      </c>
      <c r="X7879" s="3">
        <v>17</v>
      </c>
      <c r="Y7879" s="3">
        <v>-13.4</v>
      </c>
      <c r="Z7879" s="3">
        <v>32</v>
      </c>
      <c r="AA7879" s="3">
        <v>16.600000000000001</v>
      </c>
      <c r="AB7879" s="3">
        <v>1</v>
      </c>
      <c r="AC7879" s="3">
        <v>9.6000000000000002E-2</v>
      </c>
      <c r="AD7879" s="3">
        <v>16</v>
      </c>
    </row>
    <row r="7880" spans="1:30" x14ac:dyDescent="0.25">
      <c r="A7880" s="2">
        <v>7</v>
      </c>
      <c r="B7880" s="2">
        <v>2024</v>
      </c>
      <c r="C7880" s="4" t="s">
        <v>24</v>
      </c>
      <c r="D7880" s="4">
        <v>1</v>
      </c>
      <c r="E7880" s="141">
        <f t="shared" si="126"/>
        <v>0.10400000000000001</v>
      </c>
      <c r="F7880" s="3" t="s">
        <v>24</v>
      </c>
      <c r="G7880" s="3">
        <v>12</v>
      </c>
      <c r="H7880" s="125">
        <v>10.4</v>
      </c>
      <c r="I7880" s="3">
        <v>13</v>
      </c>
      <c r="J7880" s="143">
        <v>10.5</v>
      </c>
      <c r="K7880" s="144">
        <v>13</v>
      </c>
      <c r="L7880" s="125">
        <v>12.9</v>
      </c>
      <c r="M7880" s="3">
        <v>6</v>
      </c>
      <c r="N7880" s="125">
        <v>4.0999999999999996</v>
      </c>
      <c r="O7880" s="3">
        <v>20</v>
      </c>
      <c r="P7880" s="125">
        <v>1.6</v>
      </c>
      <c r="Q7880" s="3">
        <v>12</v>
      </c>
      <c r="R7880" s="3">
        <v>17.399999999999999</v>
      </c>
      <c r="S7880" s="3">
        <v>8.6999999999999993</v>
      </c>
      <c r="T7880" s="3">
        <v>1.8</v>
      </c>
      <c r="U7880" s="3">
        <v>4.4000000000000004</v>
      </c>
      <c r="V7880" s="3">
        <v>8</v>
      </c>
      <c r="W7880" s="3">
        <v>10.8</v>
      </c>
      <c r="X7880" s="3">
        <v>12</v>
      </c>
      <c r="Y7880" s="3">
        <v>-8.1999999999999993</v>
      </c>
      <c r="Z7880" s="3">
        <v>30</v>
      </c>
      <c r="AA7880" s="3">
        <v>-3.3</v>
      </c>
      <c r="AB7880" s="3">
        <v>22</v>
      </c>
      <c r="AC7880" s="3">
        <v>4.5999999999999999E-2</v>
      </c>
      <c r="AD7880" s="3">
        <v>3</v>
      </c>
    </row>
    <row r="7881" spans="1:30" x14ac:dyDescent="0.25">
      <c r="A7881" s="2">
        <v>7</v>
      </c>
      <c r="B7881" s="2">
        <v>2024</v>
      </c>
      <c r="C7881" s="4" t="s">
        <v>10</v>
      </c>
      <c r="D7881" s="4">
        <v>1</v>
      </c>
      <c r="E7881" s="141">
        <f t="shared" si="126"/>
        <v>-0.45</v>
      </c>
      <c r="F7881" s="3" t="s">
        <v>10</v>
      </c>
      <c r="G7881" s="3">
        <v>31</v>
      </c>
      <c r="H7881" s="125">
        <v>-45</v>
      </c>
      <c r="I7881" s="3">
        <v>32</v>
      </c>
      <c r="J7881" s="143">
        <v>-38.9</v>
      </c>
      <c r="K7881" s="144">
        <v>32</v>
      </c>
      <c r="L7881" s="125">
        <v>-40.200000000000003</v>
      </c>
      <c r="M7881" s="3">
        <v>32</v>
      </c>
      <c r="N7881" s="125">
        <v>2</v>
      </c>
      <c r="O7881" s="3">
        <v>17</v>
      </c>
      <c r="P7881" s="125">
        <v>-2.8</v>
      </c>
      <c r="Q7881" s="3">
        <v>25</v>
      </c>
      <c r="R7881" s="3">
        <v>-33.799999999999997</v>
      </c>
      <c r="S7881" s="3">
        <v>2.5</v>
      </c>
      <c r="T7881" s="3">
        <v>-2.5</v>
      </c>
      <c r="U7881" s="3">
        <v>0</v>
      </c>
      <c r="V7881" s="3">
        <v>32</v>
      </c>
      <c r="W7881" s="3">
        <v>-44.9</v>
      </c>
      <c r="X7881" s="3">
        <v>31</v>
      </c>
      <c r="Y7881" s="3">
        <v>-6.4</v>
      </c>
      <c r="Z7881" s="3">
        <v>27</v>
      </c>
      <c r="AA7881" s="3">
        <v>12.1</v>
      </c>
      <c r="AB7881" s="3">
        <v>2</v>
      </c>
      <c r="AC7881" s="3">
        <v>4.7E-2</v>
      </c>
      <c r="AD7881" s="3">
        <v>5</v>
      </c>
    </row>
    <row r="7882" spans="1:30" x14ac:dyDescent="0.25">
      <c r="A7882" s="2">
        <v>7</v>
      </c>
      <c r="B7882" s="2">
        <v>2024</v>
      </c>
      <c r="C7882" s="4" t="s">
        <v>3</v>
      </c>
      <c r="D7882" s="4">
        <v>1</v>
      </c>
      <c r="E7882" s="141">
        <f t="shared" si="126"/>
        <v>-0.12</v>
      </c>
      <c r="F7882" s="3" t="s">
        <v>3</v>
      </c>
      <c r="G7882" s="3">
        <v>23</v>
      </c>
      <c r="H7882" s="125">
        <v>-12</v>
      </c>
      <c r="I7882" s="3">
        <v>24</v>
      </c>
      <c r="J7882" s="143">
        <v>-11.8</v>
      </c>
      <c r="K7882" s="144">
        <v>24</v>
      </c>
      <c r="L7882" s="125">
        <v>-11.1</v>
      </c>
      <c r="M7882" s="3">
        <v>26</v>
      </c>
      <c r="N7882" s="125">
        <v>11.9</v>
      </c>
      <c r="O7882" s="3">
        <v>29</v>
      </c>
      <c r="P7882" s="125">
        <v>11</v>
      </c>
      <c r="Q7882" s="3">
        <v>1</v>
      </c>
      <c r="R7882" s="3">
        <v>-11.1</v>
      </c>
      <c r="S7882" s="3">
        <v>12.6</v>
      </c>
      <c r="T7882" s="3">
        <v>11.9</v>
      </c>
      <c r="U7882" s="3">
        <v>3.5</v>
      </c>
      <c r="V7882" s="3">
        <v>19</v>
      </c>
      <c r="W7882" s="3">
        <v>-11.9</v>
      </c>
      <c r="X7882" s="3">
        <v>23</v>
      </c>
      <c r="Y7882" s="3">
        <v>3.9</v>
      </c>
      <c r="Z7882" s="3">
        <v>9</v>
      </c>
      <c r="AA7882" s="3">
        <v>3.4</v>
      </c>
      <c r="AB7882" s="3">
        <v>11</v>
      </c>
      <c r="AC7882" s="3">
        <v>0.25</v>
      </c>
      <c r="AD7882" s="3">
        <v>30</v>
      </c>
    </row>
    <row r="7883" spans="1:30" x14ac:dyDescent="0.25">
      <c r="A7883" s="2">
        <v>7</v>
      </c>
      <c r="B7883" s="2">
        <v>2024</v>
      </c>
      <c r="C7883" s="4" t="s">
        <v>39</v>
      </c>
      <c r="D7883" s="4">
        <v>1</v>
      </c>
      <c r="E7883" s="141">
        <f t="shared" si="126"/>
        <v>0.14400000000000002</v>
      </c>
      <c r="F7883" s="3" t="s">
        <v>39</v>
      </c>
      <c r="G7883" s="3">
        <v>10</v>
      </c>
      <c r="H7883" s="125">
        <v>14.4</v>
      </c>
      <c r="I7883" s="3">
        <v>18</v>
      </c>
      <c r="J7883" s="143">
        <v>17.5</v>
      </c>
      <c r="K7883" s="144">
        <v>18</v>
      </c>
      <c r="L7883" s="125">
        <v>-7.8</v>
      </c>
      <c r="M7883" s="3">
        <v>24</v>
      </c>
      <c r="N7883" s="125">
        <v>-15.6</v>
      </c>
      <c r="O7883" s="3">
        <v>3</v>
      </c>
      <c r="P7883" s="125">
        <v>6.6</v>
      </c>
      <c r="Q7883" s="3">
        <v>2</v>
      </c>
      <c r="R7883" s="3">
        <v>-9.5</v>
      </c>
      <c r="S7883" s="3">
        <v>-18.2</v>
      </c>
      <c r="T7883" s="3">
        <v>8.8000000000000007</v>
      </c>
      <c r="U7883" s="3">
        <v>3.6</v>
      </c>
      <c r="V7883" s="3">
        <v>16</v>
      </c>
      <c r="W7883" s="3">
        <v>15.9</v>
      </c>
      <c r="X7883" s="3">
        <v>9</v>
      </c>
      <c r="Y7883" s="3">
        <v>-1.9</v>
      </c>
      <c r="Z7883" s="3">
        <v>19</v>
      </c>
      <c r="AA7883" s="3">
        <v>-0.9</v>
      </c>
      <c r="AB7883" s="3">
        <v>17</v>
      </c>
      <c r="AC7883" s="3">
        <v>0.24</v>
      </c>
      <c r="AD7883" s="3">
        <v>29</v>
      </c>
    </row>
    <row r="7884" spans="1:30" x14ac:dyDescent="0.25">
      <c r="A7884" s="2">
        <v>7</v>
      </c>
      <c r="B7884" s="2">
        <v>2024</v>
      </c>
      <c r="C7884" s="4" t="s">
        <v>21</v>
      </c>
      <c r="D7884" s="4">
        <v>1</v>
      </c>
      <c r="E7884" s="141">
        <f t="shared" si="126"/>
        <v>0.35899999999999999</v>
      </c>
      <c r="F7884" s="3" t="s">
        <v>21</v>
      </c>
      <c r="G7884" s="3">
        <v>2</v>
      </c>
      <c r="H7884" s="125">
        <v>35.9</v>
      </c>
      <c r="I7884" s="3">
        <v>2</v>
      </c>
      <c r="J7884" s="143">
        <v>33.1</v>
      </c>
      <c r="K7884" s="144">
        <v>2</v>
      </c>
      <c r="L7884" s="125">
        <v>19.7</v>
      </c>
      <c r="M7884" s="3">
        <v>4</v>
      </c>
      <c r="N7884" s="125">
        <v>-12.9</v>
      </c>
      <c r="O7884" s="3">
        <v>5</v>
      </c>
      <c r="P7884" s="125">
        <v>3.3</v>
      </c>
      <c r="Q7884" s="3">
        <v>8</v>
      </c>
      <c r="R7884" s="3">
        <v>21</v>
      </c>
      <c r="S7884" s="3">
        <v>-7.9</v>
      </c>
      <c r="T7884" s="3">
        <v>4.2</v>
      </c>
      <c r="U7884" s="3">
        <v>5.7</v>
      </c>
      <c r="V7884" s="3">
        <v>2</v>
      </c>
      <c r="W7884" s="3">
        <v>36.799999999999997</v>
      </c>
      <c r="X7884" s="3">
        <v>2</v>
      </c>
      <c r="Y7884" s="3">
        <v>5.7</v>
      </c>
      <c r="Z7884" s="3">
        <v>7</v>
      </c>
      <c r="AA7884" s="3">
        <v>8.3000000000000007</v>
      </c>
      <c r="AB7884" s="3">
        <v>4</v>
      </c>
      <c r="AC7884" s="3">
        <v>0.08</v>
      </c>
      <c r="AD7884" s="3">
        <v>12</v>
      </c>
    </row>
    <row r="7885" spans="1:30" x14ac:dyDescent="0.25">
      <c r="A7885" s="2">
        <v>7</v>
      </c>
      <c r="B7885" s="2">
        <v>2024</v>
      </c>
      <c r="C7885" s="4" t="s">
        <v>20</v>
      </c>
      <c r="D7885" s="4">
        <v>1</v>
      </c>
      <c r="E7885" s="141">
        <f t="shared" si="126"/>
        <v>0.185</v>
      </c>
      <c r="F7885" s="3" t="s">
        <v>20</v>
      </c>
      <c r="G7885" s="3">
        <v>8</v>
      </c>
      <c r="H7885" s="125">
        <v>18.5</v>
      </c>
      <c r="I7885" s="3">
        <v>8</v>
      </c>
      <c r="J7885" s="143">
        <v>13.2</v>
      </c>
      <c r="K7885" s="144">
        <v>8</v>
      </c>
      <c r="L7885" s="125">
        <v>17</v>
      </c>
      <c r="M7885" s="3">
        <v>5</v>
      </c>
      <c r="N7885" s="125">
        <v>-4.5</v>
      </c>
      <c r="O7885" s="3">
        <v>12</v>
      </c>
      <c r="P7885" s="125">
        <v>-2.9</v>
      </c>
      <c r="Q7885" s="3">
        <v>27</v>
      </c>
      <c r="R7885" s="3">
        <v>14.1</v>
      </c>
      <c r="S7885" s="3">
        <v>-1.4</v>
      </c>
      <c r="T7885" s="3">
        <v>-2.2999999999999998</v>
      </c>
      <c r="U7885" s="3">
        <v>5.2</v>
      </c>
      <c r="V7885" s="3">
        <v>5</v>
      </c>
      <c r="W7885" s="3">
        <v>18.600000000000001</v>
      </c>
      <c r="X7885" s="3">
        <v>8</v>
      </c>
      <c r="Y7885" s="3">
        <v>2.5</v>
      </c>
      <c r="Z7885" s="3">
        <v>12</v>
      </c>
      <c r="AA7885" s="3">
        <v>8.3000000000000007</v>
      </c>
      <c r="AB7885" s="3">
        <v>3</v>
      </c>
      <c r="AC7885" s="3">
        <v>2.7E-2</v>
      </c>
      <c r="AD7885" s="3">
        <v>1</v>
      </c>
    </row>
    <row r="7886" spans="1:30" x14ac:dyDescent="0.25">
      <c r="A7886" s="2">
        <v>7</v>
      </c>
      <c r="B7886" s="2">
        <v>2024</v>
      </c>
      <c r="C7886" s="4" t="s">
        <v>49</v>
      </c>
      <c r="D7886" s="4">
        <v>1</v>
      </c>
      <c r="E7886" s="141">
        <f t="shared" si="126"/>
        <v>0.192</v>
      </c>
      <c r="F7886" s="3" t="s">
        <v>49</v>
      </c>
      <c r="G7886" s="3">
        <v>7</v>
      </c>
      <c r="H7886" s="125">
        <v>19.2</v>
      </c>
      <c r="I7886" s="3">
        <v>6</v>
      </c>
      <c r="J7886" s="143">
        <v>16</v>
      </c>
      <c r="K7886" s="144">
        <v>6</v>
      </c>
      <c r="L7886" s="125">
        <v>-1.8</v>
      </c>
      <c r="M7886" s="3">
        <v>18</v>
      </c>
      <c r="N7886" s="125">
        <v>-17.7</v>
      </c>
      <c r="O7886" s="3">
        <v>2</v>
      </c>
      <c r="P7886" s="125">
        <v>3.3</v>
      </c>
      <c r="Q7886" s="3">
        <v>7</v>
      </c>
      <c r="R7886" s="3">
        <v>-2.2999999999999998</v>
      </c>
      <c r="S7886" s="3">
        <v>-14.2</v>
      </c>
      <c r="T7886" s="3">
        <v>4.0999999999999996</v>
      </c>
      <c r="U7886" s="3">
        <v>4.8</v>
      </c>
      <c r="V7886" s="3">
        <v>7</v>
      </c>
      <c r="W7886" s="3">
        <v>18.7</v>
      </c>
      <c r="X7886" s="3">
        <v>7</v>
      </c>
      <c r="Y7886" s="3">
        <v>2.6</v>
      </c>
      <c r="Z7886" s="3">
        <v>11</v>
      </c>
      <c r="AA7886" s="3">
        <v>-2.1</v>
      </c>
      <c r="AB7886" s="3">
        <v>19</v>
      </c>
      <c r="AC7886" s="3">
        <v>8.6999999999999994E-2</v>
      </c>
      <c r="AD7886" s="3">
        <v>15</v>
      </c>
    </row>
    <row r="7887" spans="1:30" x14ac:dyDescent="0.25">
      <c r="A7887" s="2">
        <v>7</v>
      </c>
      <c r="B7887" s="2">
        <v>2024</v>
      </c>
      <c r="C7887" s="4" t="s">
        <v>35</v>
      </c>
      <c r="D7887" s="4">
        <v>1</v>
      </c>
      <c r="E7887" s="141">
        <f t="shared" si="126"/>
        <v>-2.1000000000000001E-2</v>
      </c>
      <c r="F7887" s="3" t="s">
        <v>35</v>
      </c>
      <c r="G7887" s="3">
        <v>19</v>
      </c>
      <c r="H7887" s="125">
        <v>-2.1</v>
      </c>
      <c r="I7887" s="3">
        <v>19</v>
      </c>
      <c r="J7887" s="143">
        <v>-0.5</v>
      </c>
      <c r="K7887" s="144">
        <v>19</v>
      </c>
      <c r="L7887" s="125">
        <v>2.1</v>
      </c>
      <c r="M7887" s="3">
        <v>16</v>
      </c>
      <c r="N7887" s="125">
        <v>4.8</v>
      </c>
      <c r="O7887" s="3">
        <v>22</v>
      </c>
      <c r="P7887" s="125">
        <v>0.5</v>
      </c>
      <c r="Q7887" s="3">
        <v>15</v>
      </c>
      <c r="R7887" s="3">
        <v>2.9</v>
      </c>
      <c r="S7887" s="3">
        <v>4.7</v>
      </c>
      <c r="T7887" s="3">
        <v>1.4</v>
      </c>
      <c r="U7887" s="3">
        <v>3.4</v>
      </c>
      <c r="V7887" s="3">
        <v>20</v>
      </c>
      <c r="W7887" s="3">
        <v>-2</v>
      </c>
      <c r="X7887" s="3">
        <v>19</v>
      </c>
      <c r="Y7887" s="3">
        <v>-3.7</v>
      </c>
      <c r="Z7887" s="3">
        <v>21</v>
      </c>
      <c r="AA7887" s="3">
        <v>1.8</v>
      </c>
      <c r="AB7887" s="3">
        <v>13</v>
      </c>
      <c r="AC7887" s="3">
        <v>5.5E-2</v>
      </c>
      <c r="AD7887" s="3">
        <v>7</v>
      </c>
    </row>
    <row r="7888" spans="1:30" x14ac:dyDescent="0.25">
      <c r="A7888" s="2">
        <v>7</v>
      </c>
      <c r="B7888" s="2">
        <v>2024</v>
      </c>
      <c r="C7888" s="4" t="s">
        <v>12</v>
      </c>
      <c r="D7888" s="4">
        <v>1</v>
      </c>
      <c r="E7888" s="141">
        <f t="shared" si="126"/>
        <v>-0.17</v>
      </c>
      <c r="F7888" s="3" t="s">
        <v>12</v>
      </c>
      <c r="G7888" s="3">
        <v>26</v>
      </c>
      <c r="H7888" s="125">
        <v>-17</v>
      </c>
      <c r="I7888" s="3">
        <v>27</v>
      </c>
      <c r="J7888" s="143">
        <v>-13.8</v>
      </c>
      <c r="K7888" s="144">
        <v>27</v>
      </c>
      <c r="L7888" s="125">
        <v>4.3</v>
      </c>
      <c r="M7888" s="3">
        <v>14</v>
      </c>
      <c r="N7888" s="125">
        <v>24.8</v>
      </c>
      <c r="O7888" s="3">
        <v>32</v>
      </c>
      <c r="P7888" s="125">
        <v>3.5</v>
      </c>
      <c r="Q7888" s="3">
        <v>6</v>
      </c>
      <c r="R7888" s="3">
        <v>4</v>
      </c>
      <c r="S7888" s="3">
        <v>22.1</v>
      </c>
      <c r="T7888" s="3">
        <v>4.3</v>
      </c>
      <c r="U7888" s="3">
        <v>2.7</v>
      </c>
      <c r="V7888" s="3">
        <v>22</v>
      </c>
      <c r="W7888" s="3">
        <v>-16.8</v>
      </c>
      <c r="X7888" s="3">
        <v>26</v>
      </c>
      <c r="Y7888" s="3">
        <v>-11.2</v>
      </c>
      <c r="Z7888" s="3">
        <v>31</v>
      </c>
      <c r="AA7888" s="3">
        <v>1.3</v>
      </c>
      <c r="AB7888" s="3">
        <v>15</v>
      </c>
      <c r="AC7888" s="3">
        <v>0.185</v>
      </c>
      <c r="AD7888" s="3">
        <v>26</v>
      </c>
    </row>
    <row r="7889" spans="1:30" x14ac:dyDescent="0.25">
      <c r="A7889" s="2">
        <v>7</v>
      </c>
      <c r="B7889" s="2">
        <v>2024</v>
      </c>
      <c r="C7889" s="4" t="s">
        <v>5</v>
      </c>
      <c r="D7889" s="4">
        <v>1</v>
      </c>
      <c r="E7889" s="141">
        <f t="shared" si="126"/>
        <v>0.29399999999999998</v>
      </c>
      <c r="F7889" s="3" t="s">
        <v>5</v>
      </c>
      <c r="G7889" s="3">
        <v>4</v>
      </c>
      <c r="H7889" s="125">
        <v>29.4</v>
      </c>
      <c r="I7889" s="3">
        <v>4</v>
      </c>
      <c r="J7889" s="143">
        <v>14.4</v>
      </c>
      <c r="K7889" s="144">
        <v>4</v>
      </c>
      <c r="L7889" s="125">
        <v>12.7</v>
      </c>
      <c r="M7889" s="3">
        <v>7</v>
      </c>
      <c r="N7889" s="125">
        <v>-14.7</v>
      </c>
      <c r="O7889" s="3">
        <v>4</v>
      </c>
      <c r="P7889" s="125">
        <v>2</v>
      </c>
      <c r="Q7889" s="3">
        <v>9</v>
      </c>
      <c r="R7889" s="3">
        <v>12.5</v>
      </c>
      <c r="S7889" s="3">
        <v>0.6</v>
      </c>
      <c r="T7889" s="3">
        <v>2.6</v>
      </c>
      <c r="U7889" s="3">
        <v>5.5</v>
      </c>
      <c r="V7889" s="3">
        <v>4</v>
      </c>
      <c r="W7889" s="3">
        <v>29.9</v>
      </c>
      <c r="X7889" s="3">
        <v>4</v>
      </c>
      <c r="Y7889" s="3">
        <v>11.8</v>
      </c>
      <c r="Z7889" s="3">
        <v>3</v>
      </c>
      <c r="AA7889" s="3">
        <v>-5.7</v>
      </c>
      <c r="AB7889" s="3">
        <v>27</v>
      </c>
      <c r="AC7889" s="3">
        <v>6.3E-2</v>
      </c>
      <c r="AD7889" s="3">
        <v>9</v>
      </c>
    </row>
    <row r="7890" spans="1:30" x14ac:dyDescent="0.25">
      <c r="A7890" s="2">
        <v>7</v>
      </c>
      <c r="B7890" s="2">
        <v>2024</v>
      </c>
      <c r="C7890" s="4" t="s">
        <v>28</v>
      </c>
      <c r="D7890" s="4">
        <v>1</v>
      </c>
      <c r="E7890" s="141">
        <f t="shared" si="126"/>
        <v>5.7000000000000002E-2</v>
      </c>
      <c r="F7890" s="3" t="s">
        <v>28</v>
      </c>
      <c r="G7890" s="3">
        <v>15</v>
      </c>
      <c r="H7890" s="125">
        <v>5.7</v>
      </c>
      <c r="I7890" s="3">
        <v>15</v>
      </c>
      <c r="J7890" s="143">
        <v>11.9</v>
      </c>
      <c r="K7890" s="144">
        <v>15</v>
      </c>
      <c r="L7890" s="125">
        <v>-5</v>
      </c>
      <c r="M7890" s="3">
        <v>20</v>
      </c>
      <c r="N7890" s="125">
        <v>-9.5</v>
      </c>
      <c r="O7890" s="3">
        <v>8</v>
      </c>
      <c r="P7890" s="125">
        <v>1.1000000000000001</v>
      </c>
      <c r="Q7890" s="3">
        <v>13</v>
      </c>
      <c r="R7890" s="3">
        <v>-2.9</v>
      </c>
      <c r="S7890" s="3">
        <v>-12.1</v>
      </c>
      <c r="T7890" s="3">
        <v>2.8</v>
      </c>
      <c r="U7890" s="3">
        <v>3.6</v>
      </c>
      <c r="V7890" s="3">
        <v>17</v>
      </c>
      <c r="W7890" s="3">
        <v>5.3</v>
      </c>
      <c r="X7890" s="3">
        <v>15</v>
      </c>
      <c r="Y7890" s="3">
        <v>-5</v>
      </c>
      <c r="Z7890" s="3">
        <v>24</v>
      </c>
      <c r="AA7890" s="3">
        <v>-3.5</v>
      </c>
      <c r="AB7890" s="3">
        <v>24</v>
      </c>
      <c r="AC7890" s="3">
        <v>6.8000000000000005E-2</v>
      </c>
      <c r="AD7890" s="3">
        <v>11</v>
      </c>
    </row>
    <row r="7891" spans="1:30" x14ac:dyDescent="0.25">
      <c r="A7891" s="2">
        <v>7</v>
      </c>
      <c r="B7891" s="2">
        <v>2024</v>
      </c>
      <c r="C7891" s="4" t="s">
        <v>42</v>
      </c>
      <c r="D7891" s="4">
        <v>1</v>
      </c>
      <c r="E7891" s="141">
        <f t="shared" si="126"/>
        <v>-9.6000000000000002E-2</v>
      </c>
      <c r="F7891" s="3" t="s">
        <v>42</v>
      </c>
      <c r="G7891" s="3">
        <v>22</v>
      </c>
      <c r="H7891" s="125">
        <v>-9.6</v>
      </c>
      <c r="I7891" s="3">
        <v>25</v>
      </c>
      <c r="J7891" s="143">
        <v>-13.6</v>
      </c>
      <c r="K7891" s="144">
        <v>25</v>
      </c>
      <c r="L7891" s="125">
        <v>1.9</v>
      </c>
      <c r="M7891" s="3">
        <v>17</v>
      </c>
      <c r="N7891" s="125">
        <v>9.8000000000000007</v>
      </c>
      <c r="O7891" s="3">
        <v>28</v>
      </c>
      <c r="P7891" s="125">
        <v>-1.6</v>
      </c>
      <c r="Q7891" s="3">
        <v>20</v>
      </c>
      <c r="R7891" s="3">
        <v>-1.6</v>
      </c>
      <c r="S7891" s="3">
        <v>11.2</v>
      </c>
      <c r="T7891" s="3">
        <v>-0.8</v>
      </c>
      <c r="U7891" s="3">
        <v>2.7</v>
      </c>
      <c r="V7891" s="3">
        <v>23</v>
      </c>
      <c r="W7891" s="3">
        <v>-9</v>
      </c>
      <c r="X7891" s="3">
        <v>22</v>
      </c>
      <c r="Y7891" s="3">
        <v>6</v>
      </c>
      <c r="Z7891" s="3">
        <v>6</v>
      </c>
      <c r="AA7891" s="3">
        <v>0.3</v>
      </c>
      <c r="AB7891" s="3">
        <v>16</v>
      </c>
      <c r="AC7891" s="3">
        <v>8.6999999999999994E-2</v>
      </c>
      <c r="AD7891" s="3">
        <v>14</v>
      </c>
    </row>
    <row r="7892" spans="1:30" x14ac:dyDescent="0.25">
      <c r="A7892" s="2">
        <v>7</v>
      </c>
      <c r="B7892" s="2">
        <v>2024</v>
      </c>
      <c r="C7892" s="4" t="s">
        <v>53</v>
      </c>
      <c r="D7892" s="4">
        <v>1</v>
      </c>
      <c r="E7892" s="141">
        <f t="shared" si="126"/>
        <v>-0.33200000000000002</v>
      </c>
      <c r="F7892" s="3" t="s">
        <v>53</v>
      </c>
      <c r="G7892" s="3">
        <v>28</v>
      </c>
      <c r="H7892" s="125">
        <v>-33.200000000000003</v>
      </c>
      <c r="I7892" s="3">
        <v>28</v>
      </c>
      <c r="J7892" s="143">
        <v>-29.9</v>
      </c>
      <c r="K7892" s="144">
        <v>28</v>
      </c>
      <c r="L7892" s="125">
        <v>-22.8</v>
      </c>
      <c r="M7892" s="3">
        <v>29</v>
      </c>
      <c r="N7892" s="125">
        <v>8.3000000000000007</v>
      </c>
      <c r="O7892" s="3">
        <v>27</v>
      </c>
      <c r="P7892" s="125">
        <v>-2</v>
      </c>
      <c r="Q7892" s="3">
        <v>23</v>
      </c>
      <c r="R7892" s="3">
        <v>-23.9</v>
      </c>
      <c r="S7892" s="3">
        <v>5.2</v>
      </c>
      <c r="T7892" s="3">
        <v>-0.8</v>
      </c>
      <c r="U7892" s="3">
        <v>1</v>
      </c>
      <c r="V7892" s="3">
        <v>29</v>
      </c>
      <c r="W7892" s="3">
        <v>-33.700000000000003</v>
      </c>
      <c r="X7892" s="3">
        <v>28</v>
      </c>
      <c r="Y7892" s="3">
        <v>-4.5999999999999996</v>
      </c>
      <c r="Z7892" s="3">
        <v>22</v>
      </c>
      <c r="AA7892" s="3">
        <v>4.7</v>
      </c>
      <c r="AB7892" s="3">
        <v>8</v>
      </c>
      <c r="AC7892" s="3">
        <v>6.3E-2</v>
      </c>
      <c r="AD7892" s="3">
        <v>10</v>
      </c>
    </row>
    <row r="7893" spans="1:30" x14ac:dyDescent="0.25">
      <c r="A7893" s="2">
        <v>7</v>
      </c>
      <c r="B7893" s="2">
        <v>2024</v>
      </c>
      <c r="C7893" s="4" t="s">
        <v>4</v>
      </c>
      <c r="D7893" s="4">
        <v>1</v>
      </c>
      <c r="E7893" s="141">
        <f t="shared" si="126"/>
        <v>-0.34899999999999998</v>
      </c>
      <c r="F7893" s="3" t="s">
        <v>4</v>
      </c>
      <c r="G7893" s="3">
        <v>29</v>
      </c>
      <c r="H7893" s="125">
        <v>-34.9</v>
      </c>
      <c r="I7893" s="3">
        <v>31</v>
      </c>
      <c r="J7893" s="143">
        <v>-28.7</v>
      </c>
      <c r="K7893" s="144">
        <v>31</v>
      </c>
      <c r="L7893" s="125">
        <v>-26.5</v>
      </c>
      <c r="M7893" s="3">
        <v>31</v>
      </c>
      <c r="N7893" s="125">
        <v>6.7</v>
      </c>
      <c r="O7893" s="3">
        <v>25</v>
      </c>
      <c r="P7893" s="125">
        <v>-1.7</v>
      </c>
      <c r="Q7893" s="3">
        <v>21</v>
      </c>
      <c r="R7893" s="3">
        <v>-22.1</v>
      </c>
      <c r="S7893" s="3">
        <v>5.9</v>
      </c>
      <c r="T7893" s="3">
        <v>-0.7</v>
      </c>
      <c r="U7893" s="3">
        <v>1</v>
      </c>
      <c r="V7893" s="3">
        <v>30</v>
      </c>
      <c r="W7893" s="3">
        <v>-35.1</v>
      </c>
      <c r="X7893" s="3">
        <v>29</v>
      </c>
      <c r="Y7893" s="3">
        <v>-7.7</v>
      </c>
      <c r="Z7893" s="3">
        <v>29</v>
      </c>
      <c r="AA7893" s="3">
        <v>-7.7</v>
      </c>
      <c r="AB7893" s="3">
        <v>29</v>
      </c>
      <c r="AC7893" s="3">
        <v>4.7E-2</v>
      </c>
      <c r="AD7893" s="3">
        <v>4</v>
      </c>
    </row>
    <row r="7894" spans="1:30" x14ac:dyDescent="0.25">
      <c r="A7894" s="2">
        <v>7</v>
      </c>
      <c r="B7894" s="2">
        <v>2024</v>
      </c>
      <c r="C7894" s="4" t="s">
        <v>46</v>
      </c>
      <c r="D7894" s="4">
        <v>1</v>
      </c>
      <c r="E7894" s="141">
        <f t="shared" si="126"/>
        <v>0.34499999999999997</v>
      </c>
      <c r="F7894" s="3" t="s">
        <v>46</v>
      </c>
      <c r="G7894" s="3">
        <v>3</v>
      </c>
      <c r="H7894" s="125">
        <v>34.5</v>
      </c>
      <c r="I7894" s="3">
        <v>1</v>
      </c>
      <c r="J7894" s="143">
        <v>17.100000000000001</v>
      </c>
      <c r="K7894" s="144">
        <v>1</v>
      </c>
      <c r="L7894" s="125">
        <v>2.4</v>
      </c>
      <c r="M7894" s="3">
        <v>15</v>
      </c>
      <c r="N7894" s="125">
        <v>-30.4</v>
      </c>
      <c r="O7894" s="3">
        <v>1</v>
      </c>
      <c r="P7894" s="125">
        <v>1.7</v>
      </c>
      <c r="Q7894" s="3">
        <v>11</v>
      </c>
      <c r="R7894" s="3">
        <v>-2.2000000000000002</v>
      </c>
      <c r="S7894" s="3">
        <v>-17.100000000000001</v>
      </c>
      <c r="T7894" s="3">
        <v>2.2999999999999998</v>
      </c>
      <c r="U7894" s="3">
        <v>6.3</v>
      </c>
      <c r="V7894" s="3">
        <v>1</v>
      </c>
      <c r="W7894" s="3">
        <v>34</v>
      </c>
      <c r="X7894" s="3">
        <v>3</v>
      </c>
      <c r="Y7894" s="3">
        <v>10</v>
      </c>
      <c r="Z7894" s="3">
        <v>4</v>
      </c>
      <c r="AA7894" s="3">
        <v>2</v>
      </c>
      <c r="AB7894" s="3">
        <v>12</v>
      </c>
      <c r="AC7894" s="3">
        <v>5.6000000000000001E-2</v>
      </c>
      <c r="AD7894" s="3">
        <v>8</v>
      </c>
    </row>
    <row r="7895" spans="1:30" x14ac:dyDescent="0.25">
      <c r="A7895" s="2">
        <v>7</v>
      </c>
      <c r="B7895" s="2">
        <v>2024</v>
      </c>
      <c r="C7895" s="4" t="s">
        <v>17</v>
      </c>
      <c r="D7895" s="4">
        <v>1</v>
      </c>
      <c r="E7895" s="141">
        <f t="shared" si="126"/>
        <v>-0.40799999999999997</v>
      </c>
      <c r="F7895" s="3" t="s">
        <v>17</v>
      </c>
      <c r="G7895" s="3">
        <v>30</v>
      </c>
      <c r="H7895" s="125">
        <v>-40.799999999999997</v>
      </c>
      <c r="I7895" s="3">
        <v>29</v>
      </c>
      <c r="J7895" s="143">
        <v>-41.7</v>
      </c>
      <c r="K7895" s="144">
        <v>29</v>
      </c>
      <c r="L7895" s="125">
        <v>-23.4</v>
      </c>
      <c r="M7895" s="3">
        <v>30</v>
      </c>
      <c r="N7895" s="125">
        <v>17.7</v>
      </c>
      <c r="O7895" s="3">
        <v>30</v>
      </c>
      <c r="P7895" s="125">
        <v>0.3</v>
      </c>
      <c r="Q7895" s="3">
        <v>16</v>
      </c>
      <c r="R7895" s="3">
        <v>-22.7</v>
      </c>
      <c r="S7895" s="3">
        <v>19.7</v>
      </c>
      <c r="T7895" s="3">
        <v>0.7</v>
      </c>
      <c r="U7895" s="3">
        <v>1.4</v>
      </c>
      <c r="V7895" s="3">
        <v>28</v>
      </c>
      <c r="W7895" s="3">
        <v>-42.1</v>
      </c>
      <c r="X7895" s="3">
        <v>30</v>
      </c>
      <c r="Y7895" s="3">
        <v>-1.3</v>
      </c>
      <c r="Z7895" s="3">
        <v>17</v>
      </c>
      <c r="AA7895" s="3">
        <v>-3.2</v>
      </c>
      <c r="AB7895" s="3">
        <v>21</v>
      </c>
      <c r="AC7895" s="3">
        <v>0.13900000000000001</v>
      </c>
      <c r="AD7895" s="3">
        <v>22</v>
      </c>
    </row>
    <row r="7896" spans="1:30" x14ac:dyDescent="0.25">
      <c r="A7896" s="2">
        <v>7</v>
      </c>
      <c r="B7896" s="2">
        <v>2024</v>
      </c>
      <c r="C7896" s="4" t="s">
        <v>27</v>
      </c>
      <c r="D7896" s="4">
        <v>1</v>
      </c>
      <c r="E7896" s="141">
        <f t="shared" si="126"/>
        <v>-0.04</v>
      </c>
      <c r="F7896" s="3" t="s">
        <v>27</v>
      </c>
      <c r="G7896" s="3">
        <v>21</v>
      </c>
      <c r="H7896" s="125">
        <v>-4</v>
      </c>
      <c r="I7896" s="3">
        <v>11</v>
      </c>
      <c r="J7896" s="143">
        <v>-3.5</v>
      </c>
      <c r="K7896" s="144">
        <v>11</v>
      </c>
      <c r="L7896" s="125">
        <v>-6.2</v>
      </c>
      <c r="M7896" s="3">
        <v>23</v>
      </c>
      <c r="N7896" s="125">
        <v>3.7</v>
      </c>
      <c r="O7896" s="3">
        <v>19</v>
      </c>
      <c r="P7896" s="125">
        <v>5.9</v>
      </c>
      <c r="Q7896" s="3">
        <v>3</v>
      </c>
      <c r="R7896" s="3">
        <v>-4.5999999999999996</v>
      </c>
      <c r="S7896" s="3">
        <v>5.6</v>
      </c>
      <c r="T7896" s="3">
        <v>6.8</v>
      </c>
      <c r="U7896" s="3">
        <v>2.7</v>
      </c>
      <c r="V7896" s="3">
        <v>24</v>
      </c>
      <c r="W7896" s="3">
        <v>-6.1</v>
      </c>
      <c r="X7896" s="3">
        <v>21</v>
      </c>
      <c r="Y7896" s="3">
        <v>-0.2</v>
      </c>
      <c r="Z7896" s="3">
        <v>16</v>
      </c>
      <c r="AA7896" s="3">
        <v>-9.1999999999999993</v>
      </c>
      <c r="AB7896" s="3">
        <v>31</v>
      </c>
      <c r="AC7896" s="3">
        <v>0.31900000000000001</v>
      </c>
      <c r="AD7896" s="3">
        <v>32</v>
      </c>
    </row>
    <row r="7897" spans="1:30" x14ac:dyDescent="0.25">
      <c r="A7897" s="2">
        <v>7</v>
      </c>
      <c r="B7897" s="2">
        <v>2024</v>
      </c>
      <c r="C7897" s="4" t="s">
        <v>15</v>
      </c>
      <c r="D7897" s="4">
        <v>1</v>
      </c>
      <c r="E7897" s="141">
        <f t="shared" si="126"/>
        <v>-0.13300000000000001</v>
      </c>
      <c r="F7897" s="3" t="s">
        <v>15</v>
      </c>
      <c r="G7897" s="3">
        <v>24</v>
      </c>
      <c r="H7897" s="125">
        <v>-13.3</v>
      </c>
      <c r="I7897" s="3">
        <v>23</v>
      </c>
      <c r="J7897" s="143">
        <v>-18.7</v>
      </c>
      <c r="K7897" s="144">
        <v>23</v>
      </c>
      <c r="L7897" s="125">
        <v>-6.2</v>
      </c>
      <c r="M7897" s="3">
        <v>22</v>
      </c>
      <c r="N7897" s="125">
        <v>1.2</v>
      </c>
      <c r="O7897" s="3">
        <v>16</v>
      </c>
      <c r="P7897" s="125">
        <v>-5.9</v>
      </c>
      <c r="Q7897" s="3">
        <v>29</v>
      </c>
      <c r="R7897" s="3">
        <v>-6.8</v>
      </c>
      <c r="S7897" s="3">
        <v>6.1</v>
      </c>
      <c r="T7897" s="3">
        <v>-5.9</v>
      </c>
      <c r="U7897" s="3">
        <v>2.4</v>
      </c>
      <c r="V7897" s="3">
        <v>25</v>
      </c>
      <c r="W7897" s="3">
        <v>-13.3</v>
      </c>
      <c r="X7897" s="3">
        <v>24</v>
      </c>
      <c r="Y7897" s="3">
        <v>3.1</v>
      </c>
      <c r="Z7897" s="3">
        <v>10</v>
      </c>
      <c r="AA7897" s="3">
        <v>1.8</v>
      </c>
      <c r="AB7897" s="3">
        <v>14</v>
      </c>
      <c r="AC7897" s="3">
        <v>0.108</v>
      </c>
      <c r="AD7897" s="3">
        <v>20</v>
      </c>
    </row>
    <row r="7898" spans="1:30" x14ac:dyDescent="0.25">
      <c r="A7898" s="2">
        <v>7</v>
      </c>
      <c r="B7898" s="2">
        <v>2024</v>
      </c>
      <c r="C7898" s="4" t="s">
        <v>9</v>
      </c>
      <c r="D7898" s="4">
        <v>1</v>
      </c>
      <c r="E7898" s="141">
        <f t="shared" si="126"/>
        <v>-0.15</v>
      </c>
      <c r="F7898" s="3" t="s">
        <v>9</v>
      </c>
      <c r="G7898" s="3">
        <v>25</v>
      </c>
      <c r="H7898" s="125">
        <v>-15</v>
      </c>
      <c r="I7898" s="3">
        <v>21</v>
      </c>
      <c r="J7898" s="143">
        <v>-18.399999999999999</v>
      </c>
      <c r="K7898" s="144">
        <v>21</v>
      </c>
      <c r="L7898" s="125">
        <v>-5</v>
      </c>
      <c r="M7898" s="3">
        <v>21</v>
      </c>
      <c r="N7898" s="125">
        <v>4.5999999999999996</v>
      </c>
      <c r="O7898" s="3">
        <v>21</v>
      </c>
      <c r="P7898" s="125">
        <v>-5.3</v>
      </c>
      <c r="Q7898" s="3">
        <v>28</v>
      </c>
      <c r="R7898" s="3">
        <v>-9.5</v>
      </c>
      <c r="S7898" s="3">
        <v>3.9</v>
      </c>
      <c r="T7898" s="3">
        <v>-5</v>
      </c>
      <c r="U7898" s="3">
        <v>2.2999999999999998</v>
      </c>
      <c r="V7898" s="3">
        <v>26</v>
      </c>
      <c r="W7898" s="3">
        <v>-15.1</v>
      </c>
      <c r="X7898" s="3">
        <v>25</v>
      </c>
      <c r="Y7898" s="3">
        <v>4.7</v>
      </c>
      <c r="Z7898" s="3">
        <v>8</v>
      </c>
      <c r="AA7898" s="3">
        <v>-8.6</v>
      </c>
      <c r="AB7898" s="3">
        <v>30</v>
      </c>
      <c r="AC7898" s="3">
        <v>8.2000000000000003E-2</v>
      </c>
      <c r="AD7898" s="3">
        <v>13</v>
      </c>
    </row>
    <row r="7899" spans="1:30" x14ac:dyDescent="0.25">
      <c r="A7899" s="2">
        <v>7</v>
      </c>
      <c r="B7899" s="2">
        <v>2024</v>
      </c>
      <c r="C7899" s="4" t="s">
        <v>7</v>
      </c>
      <c r="D7899" s="4">
        <v>1</v>
      </c>
      <c r="E7899" s="141">
        <f t="shared" si="126"/>
        <v>0.01</v>
      </c>
      <c r="F7899" s="3" t="s">
        <v>7</v>
      </c>
      <c r="G7899" s="3">
        <v>18</v>
      </c>
      <c r="H7899" s="125">
        <v>1</v>
      </c>
      <c r="I7899" s="3">
        <v>20</v>
      </c>
      <c r="J7899" s="143">
        <v>-2</v>
      </c>
      <c r="K7899" s="144">
        <v>20</v>
      </c>
      <c r="L7899" s="125">
        <v>5.9</v>
      </c>
      <c r="M7899" s="3">
        <v>12</v>
      </c>
      <c r="N7899" s="125">
        <v>3.1</v>
      </c>
      <c r="O7899" s="3">
        <v>18</v>
      </c>
      <c r="P7899" s="125">
        <v>-1.8</v>
      </c>
      <c r="Q7899" s="3">
        <v>22</v>
      </c>
      <c r="R7899" s="3">
        <v>4.3</v>
      </c>
      <c r="S7899" s="3">
        <v>4.5999999999999996</v>
      </c>
      <c r="T7899" s="3">
        <v>-1.7</v>
      </c>
      <c r="U7899" s="3">
        <v>3.4</v>
      </c>
      <c r="V7899" s="3">
        <v>21</v>
      </c>
      <c r="W7899" s="3">
        <v>1.1000000000000001</v>
      </c>
      <c r="X7899" s="3">
        <v>18</v>
      </c>
      <c r="Y7899" s="3">
        <v>-5.0999999999999996</v>
      </c>
      <c r="Z7899" s="3">
        <v>25</v>
      </c>
      <c r="AA7899" s="3">
        <v>-1.2</v>
      </c>
      <c r="AB7899" s="3">
        <v>18</v>
      </c>
      <c r="AC7899" s="3">
        <v>9.7000000000000003E-2</v>
      </c>
      <c r="AD7899" s="3">
        <v>17</v>
      </c>
    </row>
    <row r="7900" spans="1:30" x14ac:dyDescent="0.25">
      <c r="A7900" s="2">
        <v>7</v>
      </c>
      <c r="B7900" s="2">
        <v>2024</v>
      </c>
      <c r="C7900" s="4" t="s">
        <v>32</v>
      </c>
      <c r="D7900" s="4">
        <v>1</v>
      </c>
      <c r="E7900" s="141">
        <f t="shared" si="126"/>
        <v>9.6000000000000002E-2</v>
      </c>
      <c r="F7900" s="3" t="s">
        <v>32</v>
      </c>
      <c r="G7900" s="3">
        <v>14</v>
      </c>
      <c r="H7900" s="125">
        <v>9.6</v>
      </c>
      <c r="I7900" s="3">
        <v>16</v>
      </c>
      <c r="J7900" s="143">
        <v>15.5</v>
      </c>
      <c r="K7900" s="144">
        <v>16</v>
      </c>
      <c r="L7900" s="125">
        <v>-4.4000000000000004</v>
      </c>
      <c r="M7900" s="3">
        <v>19</v>
      </c>
      <c r="N7900" s="125">
        <v>-8.1</v>
      </c>
      <c r="O7900" s="3">
        <v>10</v>
      </c>
      <c r="P7900" s="125">
        <v>5.9</v>
      </c>
      <c r="Q7900" s="3">
        <v>4</v>
      </c>
      <c r="R7900" s="3">
        <v>-1.3</v>
      </c>
      <c r="S7900" s="3">
        <v>-9.4</v>
      </c>
      <c r="T7900" s="3">
        <v>7.4</v>
      </c>
      <c r="U7900" s="3">
        <v>4.0999999999999996</v>
      </c>
      <c r="V7900" s="3">
        <v>11</v>
      </c>
      <c r="W7900" s="3">
        <v>9.4</v>
      </c>
      <c r="X7900" s="3">
        <v>14</v>
      </c>
      <c r="Y7900" s="3">
        <v>-5.5</v>
      </c>
      <c r="Z7900" s="3">
        <v>26</v>
      </c>
      <c r="AA7900" s="3">
        <v>4.8</v>
      </c>
      <c r="AB7900" s="3">
        <v>7</v>
      </c>
      <c r="AC7900" s="3">
        <v>0.11</v>
      </c>
      <c r="AD7900" s="3">
        <v>21</v>
      </c>
    </row>
    <row r="7901" spans="1:30" x14ac:dyDescent="0.25">
      <c r="A7901" s="2">
        <v>7</v>
      </c>
      <c r="B7901" s="2">
        <v>2024</v>
      </c>
      <c r="C7901" s="4" t="s">
        <v>30</v>
      </c>
      <c r="D7901" s="4">
        <v>1</v>
      </c>
      <c r="E7901" s="141">
        <f t="shared" si="126"/>
        <v>0.13400000000000001</v>
      </c>
      <c r="F7901" s="3" t="s">
        <v>30</v>
      </c>
      <c r="G7901" s="3">
        <v>11</v>
      </c>
      <c r="H7901" s="125">
        <v>13.4</v>
      </c>
      <c r="I7901" s="3">
        <v>14</v>
      </c>
      <c r="J7901" s="143">
        <v>10.9</v>
      </c>
      <c r="K7901" s="144">
        <v>14</v>
      </c>
      <c r="L7901" s="125">
        <v>11.3</v>
      </c>
      <c r="M7901" s="3">
        <v>10</v>
      </c>
      <c r="N7901" s="125">
        <v>-0.2</v>
      </c>
      <c r="O7901" s="3">
        <v>15</v>
      </c>
      <c r="P7901" s="125">
        <v>1.9</v>
      </c>
      <c r="Q7901" s="3">
        <v>10</v>
      </c>
      <c r="R7901" s="3">
        <v>11.2</v>
      </c>
      <c r="S7901" s="3">
        <v>2.6</v>
      </c>
      <c r="T7901" s="3">
        <v>2.2000000000000002</v>
      </c>
      <c r="U7901" s="3">
        <v>3.7</v>
      </c>
      <c r="V7901" s="3">
        <v>14</v>
      </c>
      <c r="W7901" s="3">
        <v>12.7</v>
      </c>
      <c r="X7901" s="3">
        <v>11</v>
      </c>
      <c r="Y7901" s="3">
        <v>-2.9</v>
      </c>
      <c r="Z7901" s="3">
        <v>20</v>
      </c>
      <c r="AA7901" s="3">
        <v>5.5</v>
      </c>
      <c r="AB7901" s="3">
        <v>6</v>
      </c>
      <c r="AC7901" s="3">
        <v>0.14299999999999999</v>
      </c>
      <c r="AD7901" s="3">
        <v>23</v>
      </c>
    </row>
    <row r="7902" spans="1:30" x14ac:dyDescent="0.25">
      <c r="A7902" s="2">
        <v>7</v>
      </c>
      <c r="B7902" s="2">
        <v>2024</v>
      </c>
      <c r="C7902" s="4" t="s">
        <v>1</v>
      </c>
      <c r="D7902" s="4">
        <v>1</v>
      </c>
      <c r="E7902" s="141">
        <f t="shared" si="126"/>
        <v>0.15</v>
      </c>
      <c r="F7902" s="3" t="s">
        <v>1</v>
      </c>
      <c r="G7902" s="3">
        <v>9</v>
      </c>
      <c r="H7902" s="125">
        <v>15</v>
      </c>
      <c r="I7902" s="3">
        <v>5</v>
      </c>
      <c r="J7902" s="143">
        <v>9.5</v>
      </c>
      <c r="K7902" s="144">
        <v>5</v>
      </c>
      <c r="L7902" s="125">
        <v>11.4</v>
      </c>
      <c r="M7902" s="3">
        <v>9</v>
      </c>
      <c r="N7902" s="125">
        <v>-11.2</v>
      </c>
      <c r="O7902" s="3">
        <v>6</v>
      </c>
      <c r="P7902" s="125">
        <v>-7.6</v>
      </c>
      <c r="Q7902" s="3">
        <v>31</v>
      </c>
      <c r="R7902" s="3">
        <v>12.7</v>
      </c>
      <c r="S7902" s="3">
        <v>-3.7</v>
      </c>
      <c r="T7902" s="3">
        <v>-6.8</v>
      </c>
      <c r="U7902" s="3">
        <v>4.2</v>
      </c>
      <c r="V7902" s="3">
        <v>9</v>
      </c>
      <c r="W7902" s="3">
        <v>15</v>
      </c>
      <c r="X7902" s="3">
        <v>10</v>
      </c>
      <c r="Y7902" s="3">
        <v>1.4</v>
      </c>
      <c r="Z7902" s="3">
        <v>14</v>
      </c>
      <c r="AA7902" s="3">
        <v>4.4000000000000004</v>
      </c>
      <c r="AB7902" s="3">
        <v>9</v>
      </c>
      <c r="AC7902" s="3">
        <v>0.106</v>
      </c>
      <c r="AD7902" s="3">
        <v>19</v>
      </c>
    </row>
    <row r="7903" spans="1:30" x14ac:dyDescent="0.25">
      <c r="A7903" s="2">
        <v>7</v>
      </c>
      <c r="B7903" s="2">
        <v>2024</v>
      </c>
      <c r="C7903" s="4" t="s">
        <v>38</v>
      </c>
      <c r="D7903" s="4">
        <v>1</v>
      </c>
      <c r="E7903" s="141">
        <f t="shared" si="126"/>
        <v>9.9000000000000005E-2</v>
      </c>
      <c r="F7903" s="3" t="s">
        <v>38</v>
      </c>
      <c r="G7903" s="3">
        <v>13</v>
      </c>
      <c r="H7903" s="125">
        <v>9.9</v>
      </c>
      <c r="I7903" s="3">
        <v>9</v>
      </c>
      <c r="J7903" s="143">
        <v>4.7</v>
      </c>
      <c r="K7903" s="144">
        <v>9</v>
      </c>
      <c r="L7903" s="125">
        <v>11.4</v>
      </c>
      <c r="M7903" s="3">
        <v>8</v>
      </c>
      <c r="N7903" s="125">
        <v>-1.3</v>
      </c>
      <c r="O7903" s="3">
        <v>14</v>
      </c>
      <c r="P7903" s="125">
        <v>-2.8</v>
      </c>
      <c r="Q7903" s="3">
        <v>26</v>
      </c>
      <c r="R7903" s="3">
        <v>12.8</v>
      </c>
      <c r="S7903" s="3">
        <v>6.4</v>
      </c>
      <c r="T7903" s="3">
        <v>-1.7</v>
      </c>
      <c r="U7903" s="3">
        <v>4.2</v>
      </c>
      <c r="V7903" s="3">
        <v>10</v>
      </c>
      <c r="W7903" s="3">
        <v>9.5</v>
      </c>
      <c r="X7903" s="3">
        <v>13</v>
      </c>
      <c r="Y7903" s="3">
        <v>15.8</v>
      </c>
      <c r="Z7903" s="3">
        <v>1</v>
      </c>
      <c r="AA7903" s="3">
        <v>-10.4</v>
      </c>
      <c r="AB7903" s="3">
        <v>32</v>
      </c>
      <c r="AC7903" s="3">
        <v>0.14599999999999999</v>
      </c>
      <c r="AD7903" s="3">
        <v>24</v>
      </c>
    </row>
    <row r="7904" spans="1:30" x14ac:dyDescent="0.25">
      <c r="A7904" s="2">
        <v>7</v>
      </c>
      <c r="B7904" s="2">
        <v>2024</v>
      </c>
      <c r="C7904" s="4" t="s">
        <v>45</v>
      </c>
      <c r="D7904" s="4">
        <v>1</v>
      </c>
      <c r="E7904" s="141">
        <f t="shared" si="126"/>
        <v>-0.23</v>
      </c>
      <c r="F7904" s="3" t="s">
        <v>45</v>
      </c>
      <c r="G7904" s="3">
        <v>27</v>
      </c>
      <c r="H7904" s="125">
        <v>-23</v>
      </c>
      <c r="I7904" s="3">
        <v>26</v>
      </c>
      <c r="J7904" s="143">
        <v>-27.4</v>
      </c>
      <c r="K7904" s="144">
        <v>26</v>
      </c>
      <c r="L7904" s="125">
        <v>-21.5</v>
      </c>
      <c r="M7904" s="3">
        <v>27</v>
      </c>
      <c r="N7904" s="125">
        <v>-7.1</v>
      </c>
      <c r="O7904" s="3">
        <v>11</v>
      </c>
      <c r="P7904" s="125">
        <v>-8.6</v>
      </c>
      <c r="Q7904" s="3">
        <v>32</v>
      </c>
      <c r="R7904" s="3">
        <v>-24.1</v>
      </c>
      <c r="S7904" s="3">
        <v>-4.0999999999999996</v>
      </c>
      <c r="T7904" s="3">
        <v>-7.4</v>
      </c>
      <c r="U7904" s="3">
        <v>1.5</v>
      </c>
      <c r="V7904" s="3">
        <v>27</v>
      </c>
      <c r="W7904" s="3">
        <v>-22.9</v>
      </c>
      <c r="X7904" s="3">
        <v>27</v>
      </c>
      <c r="Y7904" s="3">
        <v>-1.3</v>
      </c>
      <c r="Z7904" s="3">
        <v>18</v>
      </c>
      <c r="AA7904" s="3">
        <v>6.1</v>
      </c>
      <c r="AB7904" s="3">
        <v>5</v>
      </c>
      <c r="AC7904" s="3">
        <v>3.5000000000000003E-2</v>
      </c>
      <c r="AD7904" s="3">
        <v>2</v>
      </c>
    </row>
    <row r="7905" spans="1:30" x14ac:dyDescent="0.25">
      <c r="A7905" s="2">
        <v>7</v>
      </c>
      <c r="B7905" s="2">
        <v>2024</v>
      </c>
      <c r="C7905" s="4" t="s">
        <v>26</v>
      </c>
      <c r="D7905" s="4">
        <v>1</v>
      </c>
      <c r="E7905" s="141">
        <f t="shared" si="126"/>
        <v>0.192</v>
      </c>
      <c r="F7905" s="3" t="s">
        <v>26</v>
      </c>
      <c r="G7905" s="3">
        <v>6</v>
      </c>
      <c r="H7905" s="125">
        <v>19.2</v>
      </c>
      <c r="I7905" s="3">
        <v>12</v>
      </c>
      <c r="J7905" s="143">
        <v>22.5</v>
      </c>
      <c r="K7905" s="144">
        <v>12</v>
      </c>
      <c r="L7905" s="125">
        <v>20.3</v>
      </c>
      <c r="M7905" s="3">
        <v>3</v>
      </c>
      <c r="N7905" s="125">
        <v>6.3</v>
      </c>
      <c r="O7905" s="3">
        <v>23</v>
      </c>
      <c r="P7905" s="125">
        <v>5.2</v>
      </c>
      <c r="Q7905" s="3">
        <v>5</v>
      </c>
      <c r="R7905" s="3">
        <v>25.9</v>
      </c>
      <c r="S7905" s="3">
        <v>9</v>
      </c>
      <c r="T7905" s="3">
        <v>5.6</v>
      </c>
      <c r="U7905" s="3">
        <v>3.8</v>
      </c>
      <c r="V7905" s="3">
        <v>13</v>
      </c>
      <c r="W7905" s="3">
        <v>20.9</v>
      </c>
      <c r="X7905" s="3">
        <v>6</v>
      </c>
      <c r="Y7905" s="3">
        <v>-6.8</v>
      </c>
      <c r="Z7905" s="3">
        <v>28</v>
      </c>
      <c r="AA7905" s="3">
        <v>-4.7</v>
      </c>
      <c r="AB7905" s="3">
        <v>25</v>
      </c>
      <c r="AC7905" s="3">
        <v>0.26100000000000001</v>
      </c>
      <c r="AD7905" s="3">
        <v>31</v>
      </c>
    </row>
  </sheetData>
  <autoFilter ref="A1:AD7873" xr:uid="{9A5886F4-12ED-4E50-BA13-21A5C5BD96A2}">
    <filterColumn colId="0">
      <filters>
        <filter val="5"/>
        <filter val="6"/>
      </filters>
    </filterColumn>
    <filterColumn colId="1">
      <filters>
        <filter val="2024"/>
      </filters>
    </filterColumn>
    <sortState xmlns:xlrd2="http://schemas.microsoft.com/office/spreadsheetml/2017/richdata2" ref="A2:AD7873">
      <sortCondition ref="C1:C7873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748E-8098-4E6E-AB8E-E1FAE263BDCB}">
  <sheetPr>
    <tabColor theme="7" tint="0.79998168889431442"/>
  </sheetPr>
  <dimension ref="A1:H108"/>
  <sheetViews>
    <sheetView zoomScale="80" zoomScaleNormal="80" workbookViewId="0">
      <pane xSplit="6" ySplit="1" topLeftCell="G70" activePane="bottomRight" state="frozen"/>
      <selection pane="topRight" activeCell="F1" sqref="F1"/>
      <selection pane="bottomLeft" activeCell="A2" sqref="A2"/>
      <selection pane="bottomRight" activeCell="H108" sqref="H108"/>
    </sheetView>
  </sheetViews>
  <sheetFormatPr defaultRowHeight="15" x14ac:dyDescent="0.25"/>
  <cols>
    <col min="1" max="1" width="10.28515625" bestFit="1" customWidth="1"/>
    <col min="2" max="2" width="9.28515625" bestFit="1" customWidth="1"/>
    <col min="3" max="3" width="9.42578125" bestFit="1" customWidth="1"/>
    <col min="4" max="4" width="9.140625" bestFit="1" customWidth="1"/>
    <col min="5" max="5" width="12.7109375" bestFit="1" customWidth="1"/>
    <col min="6" max="6" width="12.28515625" bestFit="1" customWidth="1"/>
    <col min="7" max="7" width="7.42578125" bestFit="1" customWidth="1"/>
    <col min="8" max="8" width="7.28515625" bestFit="1" customWidth="1"/>
  </cols>
  <sheetData>
    <row r="1" spans="1:8" x14ac:dyDescent="0.25">
      <c r="A1" s="230" t="s">
        <v>620</v>
      </c>
      <c r="B1" s="230" t="s">
        <v>382</v>
      </c>
      <c r="C1" s="230" t="s">
        <v>882</v>
      </c>
      <c r="D1" s="230" t="s">
        <v>883</v>
      </c>
      <c r="E1" s="230" t="s">
        <v>890</v>
      </c>
      <c r="F1" s="230" t="s">
        <v>891</v>
      </c>
      <c r="G1" s="230" t="s">
        <v>893</v>
      </c>
      <c r="H1" s="230" t="s">
        <v>894</v>
      </c>
    </row>
    <row r="2" spans="1:8" x14ac:dyDescent="0.25">
      <c r="A2" s="186">
        <v>2024</v>
      </c>
      <c r="B2" s="186">
        <v>2</v>
      </c>
      <c r="C2" s="186" t="s">
        <v>4</v>
      </c>
      <c r="D2" s="186" t="s">
        <v>0</v>
      </c>
      <c r="E2" s="186">
        <v>25.3</v>
      </c>
      <c r="F2" s="186">
        <v>21.2</v>
      </c>
      <c r="G2" s="231">
        <f t="shared" ref="G2:G65" si="0">F2-E2</f>
        <v>-4.1000000000000014</v>
      </c>
      <c r="H2" s="232">
        <f t="shared" ref="H2:H65" si="1">G2*-1</f>
        <v>4.1000000000000014</v>
      </c>
    </row>
    <row r="3" spans="1:8" x14ac:dyDescent="0.25">
      <c r="A3" s="186">
        <v>2024</v>
      </c>
      <c r="B3" s="186">
        <v>2</v>
      </c>
      <c r="C3" s="186" t="s">
        <v>18</v>
      </c>
      <c r="D3" s="186" t="s">
        <v>53</v>
      </c>
      <c r="E3" s="186">
        <v>26</v>
      </c>
      <c r="F3" s="186">
        <v>17.3</v>
      </c>
      <c r="G3" s="231">
        <f t="shared" si="0"/>
        <v>-8.6999999999999993</v>
      </c>
      <c r="H3" s="232">
        <f t="shared" si="1"/>
        <v>8.6999999999999993</v>
      </c>
    </row>
    <row r="4" spans="1:8" x14ac:dyDescent="0.25">
      <c r="A4" s="186">
        <v>2024</v>
      </c>
      <c r="B4" s="186">
        <v>2</v>
      </c>
      <c r="C4" s="186" t="s">
        <v>51</v>
      </c>
      <c r="D4" s="186" t="s">
        <v>28</v>
      </c>
      <c r="E4" s="186">
        <v>20.399999999999999</v>
      </c>
      <c r="F4" s="186">
        <v>22.2</v>
      </c>
      <c r="G4" s="231">
        <f t="shared" si="0"/>
        <v>1.8000000000000007</v>
      </c>
      <c r="H4" s="232">
        <f t="shared" si="1"/>
        <v>-1.8000000000000007</v>
      </c>
    </row>
    <row r="5" spans="1:8" x14ac:dyDescent="0.25">
      <c r="A5" s="186">
        <v>2024</v>
      </c>
      <c r="B5" s="186">
        <v>2</v>
      </c>
      <c r="C5" s="186" t="s">
        <v>3</v>
      </c>
      <c r="D5" s="186" t="s">
        <v>27</v>
      </c>
      <c r="E5" s="186">
        <v>26.7</v>
      </c>
      <c r="F5" s="186">
        <v>20.7</v>
      </c>
      <c r="G5" s="231">
        <f t="shared" si="0"/>
        <v>-6</v>
      </c>
      <c r="H5" s="232">
        <f t="shared" si="1"/>
        <v>6</v>
      </c>
    </row>
    <row r="6" spans="1:8" x14ac:dyDescent="0.25">
      <c r="A6" s="186">
        <v>2024</v>
      </c>
      <c r="B6" s="186">
        <v>2</v>
      </c>
      <c r="C6" s="186" t="s">
        <v>21</v>
      </c>
      <c r="D6" s="186" t="s">
        <v>38</v>
      </c>
      <c r="E6" s="186">
        <v>27.8</v>
      </c>
      <c r="F6" s="186">
        <v>20.8</v>
      </c>
      <c r="G6" s="231">
        <f t="shared" si="0"/>
        <v>-7</v>
      </c>
      <c r="H6" s="232">
        <f t="shared" si="1"/>
        <v>7</v>
      </c>
    </row>
    <row r="7" spans="1:8" x14ac:dyDescent="0.25">
      <c r="A7" s="186">
        <v>2024</v>
      </c>
      <c r="B7" s="186">
        <v>2</v>
      </c>
      <c r="C7" s="186" t="s">
        <v>20</v>
      </c>
      <c r="D7" s="186" t="s">
        <v>35</v>
      </c>
      <c r="E7" s="186">
        <v>19.7</v>
      </c>
      <c r="F7" s="186">
        <v>23</v>
      </c>
      <c r="G7" s="231">
        <f t="shared" si="0"/>
        <v>3.3000000000000007</v>
      </c>
      <c r="H7" s="232">
        <f t="shared" si="1"/>
        <v>-3.3000000000000007</v>
      </c>
    </row>
    <row r="8" spans="1:8" x14ac:dyDescent="0.25">
      <c r="A8" s="186">
        <v>2024</v>
      </c>
      <c r="B8" s="186">
        <v>2</v>
      </c>
      <c r="C8" s="186" t="s">
        <v>12</v>
      </c>
      <c r="D8" s="186" t="s">
        <v>10</v>
      </c>
      <c r="E8" s="186">
        <v>23.7</v>
      </c>
      <c r="F8" s="186">
        <v>21</v>
      </c>
      <c r="G8" s="231">
        <f t="shared" si="0"/>
        <v>-2.6999999999999993</v>
      </c>
      <c r="H8" s="232">
        <f t="shared" si="1"/>
        <v>2.6999999999999993</v>
      </c>
    </row>
    <row r="9" spans="1:8" x14ac:dyDescent="0.25">
      <c r="A9" s="186">
        <v>2024</v>
      </c>
      <c r="B9" s="186">
        <v>2</v>
      </c>
      <c r="C9" s="186" t="s">
        <v>46</v>
      </c>
      <c r="D9" s="186" t="s">
        <v>1</v>
      </c>
      <c r="E9" s="186">
        <v>20</v>
      </c>
      <c r="F9" s="186">
        <v>27.8</v>
      </c>
      <c r="G9" s="231">
        <f t="shared" si="0"/>
        <v>7.8000000000000007</v>
      </c>
      <c r="H9" s="232">
        <f t="shared" si="1"/>
        <v>-7.8000000000000007</v>
      </c>
    </row>
    <row r="10" spans="1:8" x14ac:dyDescent="0.25">
      <c r="A10" s="186">
        <v>2024</v>
      </c>
      <c r="B10" s="186">
        <v>2</v>
      </c>
      <c r="C10" s="186" t="s">
        <v>17</v>
      </c>
      <c r="D10" s="186" t="s">
        <v>30</v>
      </c>
      <c r="E10" s="186">
        <v>19.2</v>
      </c>
      <c r="F10" s="186">
        <v>23.7</v>
      </c>
      <c r="G10" s="231">
        <f t="shared" si="0"/>
        <v>4.5</v>
      </c>
      <c r="H10" s="232">
        <f t="shared" si="1"/>
        <v>-4.5</v>
      </c>
    </row>
    <row r="11" spans="1:8" x14ac:dyDescent="0.25">
      <c r="A11" s="186">
        <v>2024</v>
      </c>
      <c r="B11" s="186">
        <v>2</v>
      </c>
      <c r="C11" s="186" t="s">
        <v>45</v>
      </c>
      <c r="D11" s="186" t="s">
        <v>9</v>
      </c>
      <c r="E11" s="186">
        <v>19.2</v>
      </c>
      <c r="F11" s="186">
        <v>23.3</v>
      </c>
      <c r="G11" s="231">
        <f t="shared" si="0"/>
        <v>4.1000000000000014</v>
      </c>
      <c r="H11" s="232">
        <f t="shared" si="1"/>
        <v>-4.1000000000000014</v>
      </c>
    </row>
    <row r="12" spans="1:8" x14ac:dyDescent="0.25">
      <c r="A12" s="186">
        <v>2024</v>
      </c>
      <c r="B12" s="186">
        <v>2</v>
      </c>
      <c r="C12" s="186" t="s">
        <v>26</v>
      </c>
      <c r="D12" s="186" t="s">
        <v>15</v>
      </c>
      <c r="E12" s="186">
        <v>20.7</v>
      </c>
      <c r="F12" s="186">
        <v>18.2</v>
      </c>
      <c r="G12" s="231">
        <f t="shared" si="0"/>
        <v>-2.5</v>
      </c>
      <c r="H12" s="232">
        <f t="shared" si="1"/>
        <v>2.5</v>
      </c>
    </row>
    <row r="13" spans="1:8" x14ac:dyDescent="0.25">
      <c r="A13" s="186">
        <v>2024</v>
      </c>
      <c r="B13" s="186">
        <v>2</v>
      </c>
      <c r="C13" s="186" t="s">
        <v>23</v>
      </c>
      <c r="D13" s="186" t="s">
        <v>42</v>
      </c>
      <c r="E13" s="186">
        <v>22.1</v>
      </c>
      <c r="F13" s="186">
        <v>23.9</v>
      </c>
      <c r="G13" s="231">
        <f t="shared" si="0"/>
        <v>1.7999999999999972</v>
      </c>
      <c r="H13" s="232">
        <f t="shared" si="1"/>
        <v>-1.7999999999999972</v>
      </c>
    </row>
    <row r="14" spans="1:8" x14ac:dyDescent="0.25">
      <c r="A14" s="186">
        <v>2024</v>
      </c>
      <c r="B14" s="186">
        <v>2</v>
      </c>
      <c r="C14" s="186" t="s">
        <v>5</v>
      </c>
      <c r="D14" s="186" t="s">
        <v>24</v>
      </c>
      <c r="E14" s="186">
        <v>26.1</v>
      </c>
      <c r="F14" s="186">
        <v>20.100000000000001</v>
      </c>
      <c r="G14" s="231">
        <f t="shared" si="0"/>
        <v>-6</v>
      </c>
      <c r="H14" s="232">
        <f t="shared" si="1"/>
        <v>6</v>
      </c>
    </row>
    <row r="15" spans="1:8" x14ac:dyDescent="0.25">
      <c r="A15" s="186">
        <v>2024</v>
      </c>
      <c r="B15" s="186">
        <v>2</v>
      </c>
      <c r="C15" s="186" t="s">
        <v>39</v>
      </c>
      <c r="D15" s="186" t="s">
        <v>32</v>
      </c>
      <c r="E15" s="186">
        <v>20.9</v>
      </c>
      <c r="F15" s="186">
        <v>21.5</v>
      </c>
      <c r="G15" s="231">
        <f t="shared" si="0"/>
        <v>0.60000000000000142</v>
      </c>
      <c r="H15" s="232">
        <f t="shared" si="1"/>
        <v>-0.60000000000000142</v>
      </c>
    </row>
    <row r="16" spans="1:8" x14ac:dyDescent="0.25">
      <c r="A16" s="186">
        <v>2024</v>
      </c>
      <c r="B16" s="186">
        <v>2</v>
      </c>
      <c r="C16" s="186" t="s">
        <v>49</v>
      </c>
      <c r="D16" s="186" t="s">
        <v>64</v>
      </c>
      <c r="E16" s="186">
        <v>27.5</v>
      </c>
      <c r="F16" s="186">
        <v>20.3</v>
      </c>
      <c r="G16" s="231">
        <f t="shared" si="0"/>
        <v>-7.1999999999999993</v>
      </c>
      <c r="H16" s="232">
        <f t="shared" si="1"/>
        <v>7.1999999999999993</v>
      </c>
    </row>
    <row r="17" spans="1:8" x14ac:dyDescent="0.25">
      <c r="A17" s="186">
        <v>2024</v>
      </c>
      <c r="B17" s="186">
        <v>2</v>
      </c>
      <c r="C17" s="186" t="s">
        <v>7</v>
      </c>
      <c r="D17" s="186" t="s">
        <v>43</v>
      </c>
      <c r="E17" s="186">
        <v>26.2</v>
      </c>
      <c r="F17" s="186">
        <v>20.3</v>
      </c>
      <c r="G17" s="231">
        <f t="shared" si="0"/>
        <v>-5.8999999999999986</v>
      </c>
      <c r="H17" s="232">
        <f t="shared" si="1"/>
        <v>5.8999999999999986</v>
      </c>
    </row>
    <row r="18" spans="1:8" x14ac:dyDescent="0.25">
      <c r="A18" s="186">
        <v>2024</v>
      </c>
      <c r="B18" s="186">
        <v>3</v>
      </c>
      <c r="C18" s="186" t="s">
        <v>9</v>
      </c>
      <c r="D18" s="186" t="s">
        <v>17</v>
      </c>
      <c r="E18" s="186">
        <v>24</v>
      </c>
      <c r="F18" s="186">
        <v>17.399999999999999</v>
      </c>
      <c r="G18" s="231">
        <f t="shared" si="0"/>
        <v>-6.6000000000000014</v>
      </c>
      <c r="H18" s="232">
        <f t="shared" si="1"/>
        <v>6.6000000000000014</v>
      </c>
    </row>
    <row r="19" spans="1:8" x14ac:dyDescent="0.25">
      <c r="A19" s="186">
        <v>2024</v>
      </c>
      <c r="B19" s="186">
        <v>3</v>
      </c>
      <c r="C19" s="186" t="s">
        <v>32</v>
      </c>
      <c r="D19" s="186" t="s">
        <v>28</v>
      </c>
      <c r="E19" s="186">
        <v>21.4</v>
      </c>
      <c r="F19" s="186">
        <v>19.600000000000001</v>
      </c>
      <c r="G19" s="231">
        <f t="shared" si="0"/>
        <v>-1.7999999999999972</v>
      </c>
      <c r="H19" s="232">
        <f t="shared" si="1"/>
        <v>1.7999999999999972</v>
      </c>
    </row>
    <row r="20" spans="1:8" x14ac:dyDescent="0.25">
      <c r="A20" s="186">
        <v>2024</v>
      </c>
      <c r="B20" s="186">
        <v>3</v>
      </c>
      <c r="C20" s="186" t="s">
        <v>35</v>
      </c>
      <c r="D20" s="186" t="s">
        <v>64</v>
      </c>
      <c r="E20" s="186">
        <v>21.7</v>
      </c>
      <c r="F20" s="186">
        <v>20.5</v>
      </c>
      <c r="G20" s="231">
        <f t="shared" si="0"/>
        <v>-1.1999999999999993</v>
      </c>
      <c r="H20" s="232">
        <f t="shared" si="1"/>
        <v>1.1999999999999993</v>
      </c>
    </row>
    <row r="21" spans="1:8" x14ac:dyDescent="0.25">
      <c r="A21" s="186">
        <v>2024</v>
      </c>
      <c r="B21" s="186">
        <v>3</v>
      </c>
      <c r="C21" s="186" t="s">
        <v>46</v>
      </c>
      <c r="D21" s="186" t="s">
        <v>49</v>
      </c>
      <c r="E21" s="186">
        <v>20.5</v>
      </c>
      <c r="F21" s="186">
        <v>23.8</v>
      </c>
      <c r="G21" s="231">
        <f t="shared" si="0"/>
        <v>3.3000000000000007</v>
      </c>
      <c r="H21" s="232">
        <f t="shared" si="1"/>
        <v>-3.3000000000000007</v>
      </c>
    </row>
    <row r="22" spans="1:8" x14ac:dyDescent="0.25">
      <c r="A22" s="186">
        <v>2024</v>
      </c>
      <c r="B22" s="186">
        <v>3</v>
      </c>
      <c r="C22" s="186" t="s">
        <v>10</v>
      </c>
      <c r="D22" s="186" t="s">
        <v>15</v>
      </c>
      <c r="E22" s="186">
        <v>23.6</v>
      </c>
      <c r="F22" s="186">
        <v>16.899999999999999</v>
      </c>
      <c r="G22" s="231">
        <f t="shared" si="0"/>
        <v>-6.7000000000000028</v>
      </c>
      <c r="H22" s="232">
        <f t="shared" si="1"/>
        <v>6.7000000000000028</v>
      </c>
    </row>
    <row r="23" spans="1:8" x14ac:dyDescent="0.25">
      <c r="A23" s="186">
        <v>2024</v>
      </c>
      <c r="B23" s="186">
        <v>3</v>
      </c>
      <c r="C23" s="186" t="s">
        <v>27</v>
      </c>
      <c r="D23" s="186" t="s">
        <v>7</v>
      </c>
      <c r="E23" s="186">
        <v>26.3</v>
      </c>
      <c r="F23" s="186">
        <v>19.100000000000001</v>
      </c>
      <c r="G23" s="231">
        <f t="shared" si="0"/>
        <v>-7.1999999999999993</v>
      </c>
      <c r="H23" s="232">
        <f t="shared" si="1"/>
        <v>7.1999999999999993</v>
      </c>
    </row>
    <row r="24" spans="1:8" x14ac:dyDescent="0.25">
      <c r="A24" s="186">
        <v>2024</v>
      </c>
      <c r="B24" s="186">
        <v>3</v>
      </c>
      <c r="C24" s="186" t="s">
        <v>38</v>
      </c>
      <c r="D24" s="186" t="s">
        <v>39</v>
      </c>
      <c r="E24" s="186">
        <v>25.1</v>
      </c>
      <c r="F24" s="186">
        <v>17.3</v>
      </c>
      <c r="G24" s="231">
        <f t="shared" si="0"/>
        <v>-7.8000000000000007</v>
      </c>
      <c r="H24" s="232">
        <f t="shared" si="1"/>
        <v>7.8000000000000007</v>
      </c>
    </row>
    <row r="25" spans="1:8" x14ac:dyDescent="0.25">
      <c r="A25" s="186">
        <v>2024</v>
      </c>
      <c r="B25" s="186">
        <v>3</v>
      </c>
      <c r="C25" s="186" t="s">
        <v>45</v>
      </c>
      <c r="D25" s="186" t="s">
        <v>20</v>
      </c>
      <c r="E25" s="186">
        <v>21.2</v>
      </c>
      <c r="F25" s="186">
        <v>18.399999999999999</v>
      </c>
      <c r="G25" s="231">
        <f t="shared" si="0"/>
        <v>-2.8000000000000007</v>
      </c>
      <c r="H25" s="232">
        <f t="shared" si="1"/>
        <v>2.8000000000000007</v>
      </c>
    </row>
    <row r="26" spans="1:8" x14ac:dyDescent="0.25">
      <c r="A26" s="186">
        <v>2024</v>
      </c>
      <c r="B26" s="186">
        <v>3</v>
      </c>
      <c r="C26" s="186" t="s">
        <v>53</v>
      </c>
      <c r="D26" s="186" t="s">
        <v>51</v>
      </c>
      <c r="E26" s="186">
        <v>21.6</v>
      </c>
      <c r="F26" s="186">
        <v>16.899999999999999</v>
      </c>
      <c r="G26" s="231">
        <f t="shared" si="0"/>
        <v>-4.7000000000000028</v>
      </c>
      <c r="H26" s="232">
        <f t="shared" si="1"/>
        <v>4.7000000000000028</v>
      </c>
    </row>
    <row r="27" spans="1:8" x14ac:dyDescent="0.25">
      <c r="A27" s="186">
        <v>2024</v>
      </c>
      <c r="B27" s="186">
        <v>3</v>
      </c>
      <c r="C27" s="186" t="s">
        <v>30</v>
      </c>
      <c r="D27" s="186" t="s">
        <v>4</v>
      </c>
      <c r="E27" s="186">
        <v>25.7</v>
      </c>
      <c r="F27" s="186">
        <v>17.5</v>
      </c>
      <c r="G27" s="231">
        <f t="shared" si="0"/>
        <v>-8.1999999999999993</v>
      </c>
      <c r="H27" s="232">
        <f t="shared" si="1"/>
        <v>8.1999999999999993</v>
      </c>
    </row>
    <row r="28" spans="1:8" x14ac:dyDescent="0.25">
      <c r="A28" s="186">
        <v>2024</v>
      </c>
      <c r="B28" s="186">
        <v>3</v>
      </c>
      <c r="C28" s="186" t="s">
        <v>23</v>
      </c>
      <c r="D28" s="186" t="s">
        <v>21</v>
      </c>
      <c r="E28" s="186">
        <v>19.3</v>
      </c>
      <c r="F28" s="186">
        <v>25</v>
      </c>
      <c r="G28" s="231">
        <f t="shared" si="0"/>
        <v>5.6999999999999993</v>
      </c>
      <c r="H28" s="232">
        <f t="shared" si="1"/>
        <v>-5.6999999999999993</v>
      </c>
    </row>
    <row r="29" spans="1:8" x14ac:dyDescent="0.25">
      <c r="A29" s="186">
        <v>2024</v>
      </c>
      <c r="B29" s="186">
        <v>3</v>
      </c>
      <c r="C29" s="186" t="s">
        <v>3</v>
      </c>
      <c r="D29" s="186" t="s">
        <v>18</v>
      </c>
      <c r="E29" s="186">
        <v>21.4</v>
      </c>
      <c r="F29" s="186">
        <v>22.8</v>
      </c>
      <c r="G29" s="231">
        <f t="shared" si="0"/>
        <v>1.4000000000000021</v>
      </c>
      <c r="H29" s="232">
        <f t="shared" si="1"/>
        <v>-1.4000000000000021</v>
      </c>
    </row>
    <row r="30" spans="1:8" x14ac:dyDescent="0.25">
      <c r="A30" s="186">
        <v>2024</v>
      </c>
      <c r="B30" s="186">
        <v>3</v>
      </c>
      <c r="C30" s="186" t="s">
        <v>42</v>
      </c>
      <c r="D30" s="186" t="s">
        <v>1</v>
      </c>
      <c r="E30" s="186">
        <v>17.899999999999999</v>
      </c>
      <c r="F30" s="186">
        <v>26</v>
      </c>
      <c r="G30" s="231">
        <f t="shared" si="0"/>
        <v>8.1000000000000014</v>
      </c>
      <c r="H30" s="232">
        <f t="shared" si="1"/>
        <v>-8.1000000000000014</v>
      </c>
    </row>
    <row r="31" spans="1:8" x14ac:dyDescent="0.25">
      <c r="A31" s="186">
        <v>2024</v>
      </c>
      <c r="B31" s="186">
        <v>3</v>
      </c>
      <c r="C31" s="186" t="s">
        <v>43</v>
      </c>
      <c r="D31" s="186" t="s">
        <v>5</v>
      </c>
      <c r="E31" s="186">
        <v>20.2</v>
      </c>
      <c r="F31" s="186">
        <v>25.9</v>
      </c>
      <c r="G31" s="231">
        <f t="shared" si="0"/>
        <v>5.6999999999999993</v>
      </c>
      <c r="H31" s="232">
        <f t="shared" si="1"/>
        <v>-5.6999999999999993</v>
      </c>
    </row>
    <row r="32" spans="1:8" x14ac:dyDescent="0.25">
      <c r="A32" s="186">
        <v>2024</v>
      </c>
      <c r="B32" s="186">
        <v>3</v>
      </c>
      <c r="C32" s="186" t="s">
        <v>0</v>
      </c>
      <c r="D32" s="186" t="s">
        <v>12</v>
      </c>
      <c r="E32" s="186">
        <v>26.2</v>
      </c>
      <c r="F32" s="186">
        <v>19.5</v>
      </c>
      <c r="G32" s="231">
        <f t="shared" si="0"/>
        <v>-6.6999999999999993</v>
      </c>
      <c r="H32" s="232">
        <f t="shared" si="1"/>
        <v>6.6999999999999993</v>
      </c>
    </row>
    <row r="33" spans="1:8" x14ac:dyDescent="0.25">
      <c r="A33" s="186">
        <v>2024</v>
      </c>
      <c r="B33" s="186">
        <v>3</v>
      </c>
      <c r="C33" s="186" t="s">
        <v>24</v>
      </c>
      <c r="D33" s="186" t="s">
        <v>26</v>
      </c>
      <c r="E33" s="186">
        <v>26</v>
      </c>
      <c r="F33" s="186">
        <v>16.3</v>
      </c>
      <c r="G33" s="231">
        <f t="shared" si="0"/>
        <v>-9.6999999999999993</v>
      </c>
      <c r="H33" s="232">
        <f t="shared" si="1"/>
        <v>9.6999999999999993</v>
      </c>
    </row>
    <row r="34" spans="1:8" x14ac:dyDescent="0.25">
      <c r="A34" s="186">
        <v>2024</v>
      </c>
      <c r="B34" s="186">
        <v>4</v>
      </c>
      <c r="C34" s="186" t="s">
        <v>15</v>
      </c>
      <c r="D34" s="186" t="s">
        <v>3</v>
      </c>
      <c r="E34" s="186">
        <v>16.600000000000001</v>
      </c>
      <c r="F34" s="186">
        <v>23.7</v>
      </c>
      <c r="G34" s="231">
        <f t="shared" si="0"/>
        <v>7.0999999999999979</v>
      </c>
      <c r="H34" s="232">
        <f t="shared" si="1"/>
        <v>-7.0999999999999979</v>
      </c>
    </row>
    <row r="35" spans="1:8" x14ac:dyDescent="0.25">
      <c r="A35" s="186">
        <v>2024</v>
      </c>
      <c r="B35" s="186">
        <v>4</v>
      </c>
      <c r="C35" s="186" t="s">
        <v>43</v>
      </c>
      <c r="D35" s="186" t="s">
        <v>27</v>
      </c>
      <c r="E35" s="186">
        <v>21.3</v>
      </c>
      <c r="F35" s="186">
        <v>24.6</v>
      </c>
      <c r="G35" s="231">
        <f t="shared" si="0"/>
        <v>3.3000000000000007</v>
      </c>
      <c r="H35" s="232">
        <f t="shared" si="1"/>
        <v>-3.3000000000000007</v>
      </c>
    </row>
    <row r="36" spans="1:8" x14ac:dyDescent="0.25">
      <c r="A36" s="186">
        <v>2024</v>
      </c>
      <c r="B36" s="186">
        <v>4</v>
      </c>
      <c r="C36" s="186" t="s">
        <v>35</v>
      </c>
      <c r="D36" s="186" t="s">
        <v>32</v>
      </c>
      <c r="E36" s="186">
        <v>20.8</v>
      </c>
      <c r="F36" s="186">
        <v>24.2</v>
      </c>
      <c r="G36" s="231">
        <f t="shared" si="0"/>
        <v>3.3999999999999986</v>
      </c>
      <c r="H36" s="232">
        <f t="shared" si="1"/>
        <v>-3.3999999999999986</v>
      </c>
    </row>
    <row r="37" spans="1:8" x14ac:dyDescent="0.25">
      <c r="A37" s="186">
        <v>2024</v>
      </c>
      <c r="B37" s="186">
        <v>4</v>
      </c>
      <c r="C37" s="186" t="s">
        <v>49</v>
      </c>
      <c r="D37" s="186" t="s">
        <v>12</v>
      </c>
      <c r="E37" s="186">
        <v>26.9</v>
      </c>
      <c r="F37" s="186">
        <v>18.3</v>
      </c>
      <c r="G37" s="231">
        <f t="shared" si="0"/>
        <v>-8.5999999999999979</v>
      </c>
      <c r="H37" s="232">
        <f t="shared" si="1"/>
        <v>8.5999999999999979</v>
      </c>
    </row>
    <row r="38" spans="1:8" x14ac:dyDescent="0.25">
      <c r="A38" s="186">
        <v>2024</v>
      </c>
      <c r="B38" s="186">
        <v>4</v>
      </c>
      <c r="C38" s="186" t="s">
        <v>20</v>
      </c>
      <c r="D38" s="186" t="s">
        <v>46</v>
      </c>
      <c r="E38" s="186">
        <v>23.2</v>
      </c>
      <c r="F38" s="186">
        <v>19.7</v>
      </c>
      <c r="G38" s="231">
        <f t="shared" si="0"/>
        <v>-3.5</v>
      </c>
      <c r="H38" s="232">
        <f t="shared" si="1"/>
        <v>3.5</v>
      </c>
    </row>
    <row r="39" spans="1:8" x14ac:dyDescent="0.25">
      <c r="A39" s="186">
        <v>2024</v>
      </c>
      <c r="B39" s="186">
        <v>4</v>
      </c>
      <c r="C39" s="186" t="s">
        <v>51</v>
      </c>
      <c r="D39" s="186" t="s">
        <v>24</v>
      </c>
      <c r="E39" s="186">
        <v>17.399999999999999</v>
      </c>
      <c r="F39" s="186">
        <v>25.1</v>
      </c>
      <c r="G39" s="231">
        <f t="shared" si="0"/>
        <v>7.7000000000000028</v>
      </c>
      <c r="H39" s="232">
        <f t="shared" si="1"/>
        <v>-7.7000000000000028</v>
      </c>
    </row>
    <row r="40" spans="1:8" x14ac:dyDescent="0.25">
      <c r="A40" s="186">
        <v>2024</v>
      </c>
      <c r="B40" s="186">
        <v>4</v>
      </c>
      <c r="C40" s="186" t="s">
        <v>64</v>
      </c>
      <c r="D40" s="186" t="s">
        <v>42</v>
      </c>
      <c r="E40" s="186">
        <v>20.5</v>
      </c>
      <c r="F40" s="186">
        <v>21.2</v>
      </c>
      <c r="G40" s="231">
        <f t="shared" si="0"/>
        <v>0.69999999999999929</v>
      </c>
      <c r="H40" s="232">
        <f t="shared" si="1"/>
        <v>-0.69999999999999929</v>
      </c>
    </row>
    <row r="41" spans="1:8" x14ac:dyDescent="0.25">
      <c r="A41" s="186">
        <v>2024</v>
      </c>
      <c r="B41" s="186">
        <v>4</v>
      </c>
      <c r="C41" s="186" t="s">
        <v>9</v>
      </c>
      <c r="D41" s="186" t="s">
        <v>39</v>
      </c>
      <c r="E41" s="186">
        <v>25</v>
      </c>
      <c r="F41" s="186">
        <v>16.8</v>
      </c>
      <c r="G41" s="231">
        <f t="shared" si="0"/>
        <v>-8.1999999999999993</v>
      </c>
      <c r="H41" s="232">
        <f t="shared" si="1"/>
        <v>8.1999999999999993</v>
      </c>
    </row>
    <row r="42" spans="1:8" x14ac:dyDescent="0.25">
      <c r="A42" s="186">
        <v>2024</v>
      </c>
      <c r="B42" s="186">
        <v>4</v>
      </c>
      <c r="C42" s="186" t="s">
        <v>38</v>
      </c>
      <c r="D42" s="186" t="s">
        <v>7</v>
      </c>
      <c r="E42" s="186">
        <v>21</v>
      </c>
      <c r="F42" s="186">
        <v>23.2</v>
      </c>
      <c r="G42" s="231">
        <f t="shared" si="0"/>
        <v>2.1999999999999993</v>
      </c>
      <c r="H42" s="232">
        <f t="shared" si="1"/>
        <v>-2.1999999999999993</v>
      </c>
    </row>
    <row r="43" spans="1:8" x14ac:dyDescent="0.25">
      <c r="A43" s="186">
        <v>2024</v>
      </c>
      <c r="B43" s="186">
        <v>4</v>
      </c>
      <c r="C43" s="186" t="s">
        <v>23</v>
      </c>
      <c r="D43" s="186" t="s">
        <v>26</v>
      </c>
      <c r="E43" s="186">
        <v>24.8</v>
      </c>
      <c r="F43" s="186">
        <v>20.399999999999999</v>
      </c>
      <c r="G43" s="231">
        <f t="shared" si="0"/>
        <v>-4.4000000000000021</v>
      </c>
      <c r="H43" s="232">
        <f t="shared" si="1"/>
        <v>4.4000000000000021</v>
      </c>
    </row>
    <row r="44" spans="1:8" x14ac:dyDescent="0.25">
      <c r="A44" s="186">
        <v>2024</v>
      </c>
      <c r="B44" s="186">
        <v>4</v>
      </c>
      <c r="C44" s="186" t="s">
        <v>1</v>
      </c>
      <c r="D44" s="186" t="s">
        <v>17</v>
      </c>
      <c r="E44" s="186">
        <v>26.1</v>
      </c>
      <c r="F44" s="186">
        <v>15.5</v>
      </c>
      <c r="G44" s="231">
        <f t="shared" si="0"/>
        <v>-10.600000000000001</v>
      </c>
      <c r="H44" s="232">
        <f t="shared" si="1"/>
        <v>10.600000000000001</v>
      </c>
    </row>
    <row r="45" spans="1:8" x14ac:dyDescent="0.25">
      <c r="A45" s="186">
        <v>2024</v>
      </c>
      <c r="B45" s="186">
        <v>4</v>
      </c>
      <c r="C45" s="186" t="s">
        <v>53</v>
      </c>
      <c r="D45" s="186" t="s">
        <v>10</v>
      </c>
      <c r="E45" s="186">
        <v>20.100000000000001</v>
      </c>
      <c r="F45" s="186">
        <v>22.2</v>
      </c>
      <c r="G45" s="231">
        <f t="shared" si="0"/>
        <v>2.0999999999999979</v>
      </c>
      <c r="H45" s="232">
        <f t="shared" si="1"/>
        <v>-2.0999999999999979</v>
      </c>
    </row>
    <row r="46" spans="1:8" x14ac:dyDescent="0.25">
      <c r="A46" s="186">
        <v>2024</v>
      </c>
      <c r="B46" s="186">
        <v>4</v>
      </c>
      <c r="C46" s="186" t="s">
        <v>28</v>
      </c>
      <c r="D46" s="186" t="s">
        <v>5</v>
      </c>
      <c r="E46" s="186">
        <v>15.9</v>
      </c>
      <c r="F46" s="186">
        <v>25.9</v>
      </c>
      <c r="G46" s="231">
        <f t="shared" si="0"/>
        <v>9.9999999999999982</v>
      </c>
      <c r="H46" s="232">
        <f t="shared" si="1"/>
        <v>-9.9999999999999982</v>
      </c>
    </row>
    <row r="47" spans="1:8" x14ac:dyDescent="0.25">
      <c r="A47" s="186">
        <v>2024</v>
      </c>
      <c r="B47" s="186">
        <v>4</v>
      </c>
      <c r="C47" s="186" t="s">
        <v>18</v>
      </c>
      <c r="D47" s="186" t="s">
        <v>0</v>
      </c>
      <c r="E47" s="186">
        <v>24.5</v>
      </c>
      <c r="F47" s="186">
        <v>22.3</v>
      </c>
      <c r="G47" s="231">
        <f t="shared" si="0"/>
        <v>-2.1999999999999993</v>
      </c>
      <c r="H47" s="232">
        <f t="shared" si="1"/>
        <v>2.1999999999999993</v>
      </c>
    </row>
    <row r="48" spans="1:8" x14ac:dyDescent="0.25">
      <c r="A48" s="186">
        <v>2024</v>
      </c>
      <c r="B48" s="186">
        <v>4</v>
      </c>
      <c r="C48" s="186" t="s">
        <v>4</v>
      </c>
      <c r="D48" s="186" t="s">
        <v>45</v>
      </c>
      <c r="E48" s="186">
        <v>18.100000000000001</v>
      </c>
      <c r="F48" s="186">
        <v>20.9</v>
      </c>
      <c r="G48" s="231">
        <f t="shared" si="0"/>
        <v>2.7999999999999972</v>
      </c>
      <c r="H48" s="232">
        <f t="shared" si="1"/>
        <v>-2.7999999999999972</v>
      </c>
    </row>
    <row r="49" spans="1:8" x14ac:dyDescent="0.25">
      <c r="A49" s="186">
        <v>2024</v>
      </c>
      <c r="B49" s="186">
        <v>4</v>
      </c>
      <c r="C49" s="186" t="s">
        <v>21</v>
      </c>
      <c r="D49" s="186" t="s">
        <v>30</v>
      </c>
      <c r="E49" s="186">
        <v>24.9</v>
      </c>
      <c r="F49" s="186">
        <v>22.6</v>
      </c>
      <c r="G49" s="231">
        <f t="shared" si="0"/>
        <v>-2.2999999999999972</v>
      </c>
      <c r="H49" s="232">
        <f t="shared" si="1"/>
        <v>2.2999999999999972</v>
      </c>
    </row>
    <row r="50" spans="1:8" x14ac:dyDescent="0.25">
      <c r="A50" s="186">
        <v>2024</v>
      </c>
      <c r="B50" s="186">
        <v>5</v>
      </c>
      <c r="C50" s="186" t="s">
        <v>43</v>
      </c>
      <c r="D50" s="186" t="s">
        <v>38</v>
      </c>
      <c r="E50" s="186">
        <v>21.9</v>
      </c>
      <c r="F50" s="186">
        <v>22.8</v>
      </c>
      <c r="G50" s="231">
        <f t="shared" si="0"/>
        <v>0.90000000000000213</v>
      </c>
      <c r="H50" s="232">
        <f t="shared" si="1"/>
        <v>-0.90000000000000213</v>
      </c>
    </row>
    <row r="51" spans="1:8" x14ac:dyDescent="0.25">
      <c r="A51" s="186">
        <v>2024</v>
      </c>
      <c r="B51" s="186">
        <v>5</v>
      </c>
      <c r="C51" s="186" t="s">
        <v>46</v>
      </c>
      <c r="D51" s="186" t="s">
        <v>9</v>
      </c>
      <c r="E51" s="186">
        <v>24.2</v>
      </c>
      <c r="F51" s="186">
        <v>19.2</v>
      </c>
      <c r="G51" s="231">
        <f t="shared" si="0"/>
        <v>-5</v>
      </c>
      <c r="H51" s="232">
        <f t="shared" si="1"/>
        <v>5</v>
      </c>
    </row>
    <row r="52" spans="1:8" x14ac:dyDescent="0.25">
      <c r="A52" s="186">
        <v>2024</v>
      </c>
      <c r="B52" s="186">
        <v>5</v>
      </c>
      <c r="C52" s="186" t="s">
        <v>64</v>
      </c>
      <c r="D52" s="186" t="s">
        <v>51</v>
      </c>
      <c r="E52" s="186">
        <v>21.1</v>
      </c>
      <c r="F52" s="186">
        <v>18.2</v>
      </c>
      <c r="G52" s="231">
        <f t="shared" si="0"/>
        <v>-2.9000000000000021</v>
      </c>
      <c r="H52" s="232">
        <f t="shared" si="1"/>
        <v>2.9000000000000021</v>
      </c>
    </row>
    <row r="53" spans="1:8" x14ac:dyDescent="0.25">
      <c r="A53" s="186">
        <v>2024</v>
      </c>
      <c r="B53" s="186">
        <v>5</v>
      </c>
      <c r="C53" s="186" t="s">
        <v>24</v>
      </c>
      <c r="D53" s="186" t="s">
        <v>18</v>
      </c>
      <c r="E53" s="186">
        <v>20.6</v>
      </c>
      <c r="F53" s="186">
        <v>24</v>
      </c>
      <c r="G53" s="231">
        <f t="shared" si="0"/>
        <v>3.3999999999999986</v>
      </c>
      <c r="H53" s="232">
        <f t="shared" si="1"/>
        <v>-3.3999999999999986</v>
      </c>
    </row>
    <row r="54" spans="1:8" x14ac:dyDescent="0.25">
      <c r="A54" s="186">
        <v>2024</v>
      </c>
      <c r="B54" s="186">
        <v>5</v>
      </c>
      <c r="C54" s="186" t="s">
        <v>49</v>
      </c>
      <c r="D54" s="186" t="s">
        <v>0</v>
      </c>
      <c r="E54" s="186">
        <v>23.4</v>
      </c>
      <c r="F54" s="186">
        <v>23.7</v>
      </c>
      <c r="G54" s="231">
        <f t="shared" si="0"/>
        <v>0.30000000000000071</v>
      </c>
      <c r="H54" s="232">
        <f t="shared" si="1"/>
        <v>-0.30000000000000071</v>
      </c>
    </row>
    <row r="55" spans="1:8" x14ac:dyDescent="0.25">
      <c r="A55" s="186">
        <v>2024</v>
      </c>
      <c r="B55" s="186">
        <v>5</v>
      </c>
      <c r="C55" s="186" t="s">
        <v>12</v>
      </c>
      <c r="D55" s="186" t="s">
        <v>35</v>
      </c>
      <c r="E55" s="186">
        <v>22.2</v>
      </c>
      <c r="F55" s="186">
        <v>22.1</v>
      </c>
      <c r="G55" s="231">
        <f t="shared" si="0"/>
        <v>-9.9999999999997868E-2</v>
      </c>
      <c r="H55" s="232">
        <f t="shared" si="1"/>
        <v>9.9999999999997868E-2</v>
      </c>
    </row>
    <row r="56" spans="1:8" x14ac:dyDescent="0.25">
      <c r="A56" s="186">
        <v>2024</v>
      </c>
      <c r="B56" s="186">
        <v>5</v>
      </c>
      <c r="C56" s="186" t="s">
        <v>17</v>
      </c>
      <c r="D56" s="186" t="s">
        <v>4</v>
      </c>
      <c r="E56" s="186">
        <v>19</v>
      </c>
      <c r="F56" s="186">
        <v>17.100000000000001</v>
      </c>
      <c r="G56" s="231">
        <f t="shared" si="0"/>
        <v>-1.8999999999999986</v>
      </c>
      <c r="H56" s="232">
        <f t="shared" si="1"/>
        <v>1.8999999999999986</v>
      </c>
    </row>
    <row r="57" spans="1:8" x14ac:dyDescent="0.25">
      <c r="A57" s="186">
        <v>2024</v>
      </c>
      <c r="B57" s="186">
        <v>5</v>
      </c>
      <c r="C57" s="186" t="s">
        <v>26</v>
      </c>
      <c r="D57" s="186" t="s">
        <v>10</v>
      </c>
      <c r="E57" s="186">
        <v>22.5</v>
      </c>
      <c r="F57" s="186">
        <v>19.5</v>
      </c>
      <c r="G57" s="231">
        <f t="shared" si="0"/>
        <v>-3</v>
      </c>
      <c r="H57" s="232">
        <f t="shared" si="1"/>
        <v>3</v>
      </c>
    </row>
    <row r="58" spans="1:8" x14ac:dyDescent="0.25">
      <c r="A58" s="186">
        <v>2024</v>
      </c>
      <c r="B58" s="186">
        <v>5</v>
      </c>
      <c r="C58" s="186" t="s">
        <v>39</v>
      </c>
      <c r="D58" s="186" t="s">
        <v>53</v>
      </c>
      <c r="E58" s="186">
        <v>20.3</v>
      </c>
      <c r="F58" s="186">
        <v>16.7</v>
      </c>
      <c r="G58" s="231">
        <f t="shared" si="0"/>
        <v>-3.6000000000000014</v>
      </c>
      <c r="H58" s="232">
        <f t="shared" si="1"/>
        <v>3.6000000000000014</v>
      </c>
    </row>
    <row r="59" spans="1:8" x14ac:dyDescent="0.25">
      <c r="A59" s="186">
        <v>2024</v>
      </c>
      <c r="B59" s="186">
        <v>5</v>
      </c>
      <c r="C59" s="186" t="s">
        <v>1</v>
      </c>
      <c r="D59" s="186" t="s">
        <v>23</v>
      </c>
      <c r="E59" s="186">
        <v>25.8</v>
      </c>
      <c r="F59" s="186">
        <v>15.7</v>
      </c>
      <c r="G59" s="231">
        <f t="shared" si="0"/>
        <v>-10.100000000000001</v>
      </c>
      <c r="H59" s="232">
        <f t="shared" si="1"/>
        <v>10.100000000000001</v>
      </c>
    </row>
    <row r="60" spans="1:8" x14ac:dyDescent="0.25">
      <c r="A60" s="186">
        <v>2024</v>
      </c>
      <c r="B60" s="186">
        <v>5</v>
      </c>
      <c r="C60" s="186" t="s">
        <v>42</v>
      </c>
      <c r="D60" s="186" t="s">
        <v>20</v>
      </c>
      <c r="E60" s="186">
        <v>21.3</v>
      </c>
      <c r="F60" s="186">
        <v>27.5</v>
      </c>
      <c r="G60" s="231">
        <f t="shared" si="0"/>
        <v>6.1999999999999993</v>
      </c>
      <c r="H60" s="232">
        <f t="shared" si="1"/>
        <v>-6.1999999999999993</v>
      </c>
    </row>
    <row r="61" spans="1:8" x14ac:dyDescent="0.25">
      <c r="A61" s="186">
        <v>2024</v>
      </c>
      <c r="B61" s="186">
        <v>5</v>
      </c>
      <c r="C61" s="186" t="s">
        <v>30</v>
      </c>
      <c r="D61" s="186" t="s">
        <v>15</v>
      </c>
      <c r="E61" s="186">
        <v>26</v>
      </c>
      <c r="F61" s="186">
        <v>16.8</v>
      </c>
      <c r="G61" s="231">
        <f t="shared" si="0"/>
        <v>-9.1999999999999993</v>
      </c>
      <c r="H61" s="232">
        <f t="shared" si="1"/>
        <v>9.1999999999999993</v>
      </c>
    </row>
    <row r="62" spans="1:8" x14ac:dyDescent="0.25">
      <c r="A62" s="186">
        <v>2024</v>
      </c>
      <c r="B62" s="186">
        <v>5</v>
      </c>
      <c r="C62" s="186" t="s">
        <v>32</v>
      </c>
      <c r="D62" s="186" t="s">
        <v>3</v>
      </c>
      <c r="E62" s="186">
        <v>20.9</v>
      </c>
      <c r="F62" s="186">
        <v>22.2</v>
      </c>
      <c r="G62" s="231">
        <f t="shared" si="0"/>
        <v>1.3000000000000007</v>
      </c>
      <c r="H62" s="232">
        <f t="shared" si="1"/>
        <v>-1.3000000000000007</v>
      </c>
    </row>
    <row r="63" spans="1:8" x14ac:dyDescent="0.25">
      <c r="A63" s="186">
        <v>2024</v>
      </c>
      <c r="B63" s="186">
        <v>5</v>
      </c>
      <c r="C63" s="186" t="s">
        <v>5</v>
      </c>
      <c r="D63" s="186" t="s">
        <v>27</v>
      </c>
      <c r="E63" s="186">
        <v>24.1</v>
      </c>
      <c r="F63" s="186">
        <v>19.899999999999999</v>
      </c>
      <c r="G63" s="231">
        <f t="shared" si="0"/>
        <v>-4.2000000000000028</v>
      </c>
      <c r="H63" s="232">
        <f t="shared" si="1"/>
        <v>4.2000000000000028</v>
      </c>
    </row>
    <row r="64" spans="1:8" x14ac:dyDescent="0.25">
      <c r="A64" s="186">
        <v>2024</v>
      </c>
      <c r="B64" s="186">
        <v>6</v>
      </c>
      <c r="C64" s="186" t="s">
        <v>30</v>
      </c>
      <c r="D64" s="186" t="s">
        <v>1</v>
      </c>
      <c r="E64" s="186">
        <v>20.2</v>
      </c>
      <c r="F64" s="186">
        <v>22.8</v>
      </c>
      <c r="G64" s="231">
        <f t="shared" si="0"/>
        <v>2.6000000000000014</v>
      </c>
      <c r="H64" s="232">
        <f t="shared" si="1"/>
        <v>-2.6000000000000014</v>
      </c>
    </row>
    <row r="65" spans="1:8" x14ac:dyDescent="0.25">
      <c r="A65" s="186">
        <v>2024</v>
      </c>
      <c r="B65" s="186">
        <v>6</v>
      </c>
      <c r="C65" s="186" t="s">
        <v>64</v>
      </c>
      <c r="D65" s="186" t="s">
        <v>12</v>
      </c>
      <c r="E65" s="186">
        <v>21.8</v>
      </c>
      <c r="F65" s="186">
        <v>21.4</v>
      </c>
      <c r="G65" s="231">
        <f t="shared" si="0"/>
        <v>-0.40000000000000213</v>
      </c>
      <c r="H65" s="232">
        <f t="shared" si="1"/>
        <v>0.40000000000000213</v>
      </c>
    </row>
    <row r="66" spans="1:8" x14ac:dyDescent="0.25">
      <c r="A66" s="186">
        <v>2024</v>
      </c>
      <c r="B66" s="186">
        <v>6</v>
      </c>
      <c r="C66" s="186" t="s">
        <v>18</v>
      </c>
      <c r="D66" s="186" t="s">
        <v>26</v>
      </c>
      <c r="E66" s="186">
        <v>27.3</v>
      </c>
      <c r="F66" s="186">
        <v>18.399999999999999</v>
      </c>
      <c r="G66" s="231">
        <f t="shared" ref="G66:G107" si="2">F66-E66</f>
        <v>-8.9000000000000021</v>
      </c>
      <c r="H66" s="232">
        <f t="shared" ref="H66:H107" si="3">G66*-1</f>
        <v>8.9000000000000021</v>
      </c>
    </row>
    <row r="67" spans="1:8" x14ac:dyDescent="0.25">
      <c r="A67" s="186">
        <v>2024</v>
      </c>
      <c r="B67" s="186">
        <v>6</v>
      </c>
      <c r="C67" s="186" t="s">
        <v>20</v>
      </c>
      <c r="D67" s="186" t="s">
        <v>23</v>
      </c>
      <c r="E67" s="186">
        <v>26.6</v>
      </c>
      <c r="F67" s="186">
        <v>18.899999999999999</v>
      </c>
      <c r="G67" s="231">
        <f t="shared" si="2"/>
        <v>-7.7000000000000028</v>
      </c>
      <c r="H67" s="232">
        <f t="shared" si="3"/>
        <v>7.7000000000000028</v>
      </c>
    </row>
    <row r="68" spans="1:8" x14ac:dyDescent="0.25">
      <c r="A68" s="186">
        <v>2024</v>
      </c>
      <c r="B68" s="186">
        <v>6</v>
      </c>
      <c r="C68" s="186" t="s">
        <v>17</v>
      </c>
      <c r="D68" s="186" t="s">
        <v>49</v>
      </c>
      <c r="E68" s="186">
        <v>16.100000000000001</v>
      </c>
      <c r="F68" s="186">
        <v>25.3</v>
      </c>
      <c r="G68" s="231">
        <f t="shared" si="2"/>
        <v>9.1999999999999993</v>
      </c>
      <c r="H68" s="232">
        <f t="shared" si="3"/>
        <v>-9.1999999999999993</v>
      </c>
    </row>
    <row r="69" spans="1:8" x14ac:dyDescent="0.25">
      <c r="A69" s="186">
        <v>2024</v>
      </c>
      <c r="B69" s="186">
        <v>6</v>
      </c>
      <c r="C69" s="186" t="s">
        <v>27</v>
      </c>
      <c r="D69" s="186" t="s">
        <v>38</v>
      </c>
      <c r="E69" s="186">
        <v>22.9</v>
      </c>
      <c r="F69" s="186">
        <v>20.9</v>
      </c>
      <c r="G69" s="231">
        <f t="shared" si="2"/>
        <v>-2</v>
      </c>
      <c r="H69" s="232">
        <f t="shared" si="3"/>
        <v>2</v>
      </c>
    </row>
    <row r="70" spans="1:8" x14ac:dyDescent="0.25">
      <c r="A70" s="186">
        <v>2024</v>
      </c>
      <c r="B70" s="186">
        <v>6</v>
      </c>
      <c r="C70" s="186" t="s">
        <v>7</v>
      </c>
      <c r="D70" s="186" t="s">
        <v>10</v>
      </c>
      <c r="E70" s="186">
        <v>23.5</v>
      </c>
      <c r="F70" s="186">
        <v>17.7</v>
      </c>
      <c r="G70" s="231">
        <f t="shared" si="2"/>
        <v>-5.8000000000000007</v>
      </c>
      <c r="H70" s="232">
        <f t="shared" si="3"/>
        <v>5.8000000000000007</v>
      </c>
    </row>
    <row r="71" spans="1:8" x14ac:dyDescent="0.25">
      <c r="A71" s="186">
        <v>2024</v>
      </c>
      <c r="B71" s="186">
        <v>6</v>
      </c>
      <c r="C71" s="186" t="s">
        <v>45</v>
      </c>
      <c r="D71" s="186" t="s">
        <v>35</v>
      </c>
      <c r="E71" s="186">
        <v>18.899999999999999</v>
      </c>
      <c r="F71" s="186">
        <v>20.7</v>
      </c>
      <c r="G71" s="231">
        <f t="shared" si="2"/>
        <v>1.8000000000000007</v>
      </c>
      <c r="H71" s="232">
        <f t="shared" si="3"/>
        <v>-1.8000000000000007</v>
      </c>
    </row>
    <row r="72" spans="1:8" x14ac:dyDescent="0.25">
      <c r="A72" s="186">
        <v>2024</v>
      </c>
      <c r="B72" s="186">
        <v>6</v>
      </c>
      <c r="C72" s="186" t="s">
        <v>39</v>
      </c>
      <c r="D72" s="186" t="s">
        <v>28</v>
      </c>
      <c r="E72" s="186">
        <v>18.2</v>
      </c>
      <c r="F72" s="186">
        <v>18.3</v>
      </c>
      <c r="G72" s="231">
        <f t="shared" si="2"/>
        <v>0.10000000000000142</v>
      </c>
      <c r="H72" s="232">
        <f t="shared" si="3"/>
        <v>-0.10000000000000142</v>
      </c>
    </row>
    <row r="73" spans="1:8" x14ac:dyDescent="0.25">
      <c r="A73" s="186">
        <v>2024</v>
      </c>
      <c r="B73" s="186">
        <v>6</v>
      </c>
      <c r="C73" s="186" t="s">
        <v>53</v>
      </c>
      <c r="D73" s="186" t="s">
        <v>32</v>
      </c>
      <c r="E73" s="186">
        <v>18.8</v>
      </c>
      <c r="F73" s="186">
        <v>23.4</v>
      </c>
      <c r="G73" s="231">
        <f t="shared" si="2"/>
        <v>4.5999999999999979</v>
      </c>
      <c r="H73" s="232">
        <f t="shared" si="3"/>
        <v>-4.5999999999999979</v>
      </c>
    </row>
    <row r="74" spans="1:8" x14ac:dyDescent="0.25">
      <c r="A74" s="186">
        <v>2024</v>
      </c>
      <c r="B74" s="186">
        <v>6</v>
      </c>
      <c r="C74" s="186" t="s">
        <v>51</v>
      </c>
      <c r="D74" s="186" t="s">
        <v>43</v>
      </c>
      <c r="E74" s="186">
        <v>17.7</v>
      </c>
      <c r="F74" s="186">
        <v>24.7</v>
      </c>
      <c r="G74" s="231">
        <f t="shared" si="2"/>
        <v>7</v>
      </c>
      <c r="H74" s="232">
        <f t="shared" si="3"/>
        <v>-7</v>
      </c>
    </row>
    <row r="75" spans="1:8" x14ac:dyDescent="0.25">
      <c r="A75" s="186">
        <v>2024</v>
      </c>
      <c r="B75" s="186">
        <v>6</v>
      </c>
      <c r="C75" s="186" t="s">
        <v>3</v>
      </c>
      <c r="D75" s="186" t="s">
        <v>21</v>
      </c>
      <c r="E75" s="186">
        <v>22.8</v>
      </c>
      <c r="F75" s="186">
        <v>25.2</v>
      </c>
      <c r="G75" s="231">
        <f t="shared" si="2"/>
        <v>2.3999999999999986</v>
      </c>
      <c r="H75" s="232">
        <f t="shared" si="3"/>
        <v>-2.3999999999999986</v>
      </c>
    </row>
    <row r="76" spans="1:8" x14ac:dyDescent="0.25">
      <c r="A76" s="186">
        <v>2024</v>
      </c>
      <c r="B76" s="186">
        <v>6</v>
      </c>
      <c r="C76" s="186" t="s">
        <v>15</v>
      </c>
      <c r="D76" s="186" t="s">
        <v>24</v>
      </c>
      <c r="E76" s="186">
        <v>18.5</v>
      </c>
      <c r="F76" s="186">
        <v>25.3</v>
      </c>
      <c r="G76" s="231">
        <f t="shared" si="2"/>
        <v>6.8000000000000007</v>
      </c>
      <c r="H76" s="232">
        <f t="shared" si="3"/>
        <v>-6.8000000000000007</v>
      </c>
    </row>
    <row r="77" spans="1:8" x14ac:dyDescent="0.25">
      <c r="A77" s="186">
        <v>2024</v>
      </c>
      <c r="B77" s="186">
        <v>6</v>
      </c>
      <c r="C77" s="186" t="s">
        <v>9</v>
      </c>
      <c r="D77" s="186" t="s">
        <v>0</v>
      </c>
      <c r="E77" s="186">
        <v>18.3</v>
      </c>
      <c r="F77" s="186">
        <v>22.8</v>
      </c>
      <c r="G77" s="231">
        <f t="shared" si="2"/>
        <v>4.5</v>
      </c>
      <c r="H77" s="232">
        <f t="shared" si="3"/>
        <v>-4.5</v>
      </c>
    </row>
    <row r="78" spans="1:8" x14ac:dyDescent="0.25">
      <c r="A78" s="186">
        <v>2024</v>
      </c>
      <c r="B78" s="186">
        <v>7</v>
      </c>
      <c r="C78" s="186" t="s">
        <v>27</v>
      </c>
      <c r="D78" s="186" t="s">
        <v>39</v>
      </c>
      <c r="E78" s="186">
        <v>19.5</v>
      </c>
      <c r="F78" s="186">
        <v>22.2</v>
      </c>
      <c r="G78" s="231">
        <f t="shared" si="2"/>
        <v>2.6999999999999993</v>
      </c>
      <c r="H78" s="232">
        <f t="shared" si="3"/>
        <v>-2.6999999999999993</v>
      </c>
    </row>
    <row r="79" spans="1:8" x14ac:dyDescent="0.25">
      <c r="A79" s="186">
        <v>2024</v>
      </c>
      <c r="B79" s="186">
        <v>7</v>
      </c>
      <c r="C79" s="186" t="s">
        <v>12</v>
      </c>
      <c r="D79" s="186" t="s">
        <v>17</v>
      </c>
      <c r="E79" s="186">
        <v>23.6</v>
      </c>
      <c r="F79" s="186">
        <v>19.2</v>
      </c>
      <c r="G79" s="231">
        <f t="shared" si="2"/>
        <v>-4.4000000000000021</v>
      </c>
      <c r="H79" s="232">
        <f t="shared" si="3"/>
        <v>4.4000000000000021</v>
      </c>
    </row>
    <row r="80" spans="1:8" x14ac:dyDescent="0.25">
      <c r="A80" s="186">
        <v>2024</v>
      </c>
      <c r="B80" s="186">
        <v>7</v>
      </c>
      <c r="C80" s="186" t="s">
        <v>43</v>
      </c>
      <c r="D80" s="186" t="s">
        <v>30</v>
      </c>
      <c r="E80" s="186">
        <v>26.3</v>
      </c>
      <c r="F80" s="186">
        <v>25</v>
      </c>
      <c r="G80" s="231">
        <f t="shared" si="2"/>
        <v>-1.3000000000000007</v>
      </c>
      <c r="H80" s="232">
        <f t="shared" si="3"/>
        <v>1.3000000000000007</v>
      </c>
    </row>
    <row r="81" spans="1:8" x14ac:dyDescent="0.25">
      <c r="A81" s="186">
        <v>2024</v>
      </c>
      <c r="B81" s="186">
        <v>7</v>
      </c>
      <c r="C81" s="186" t="s">
        <v>0</v>
      </c>
      <c r="D81" s="186" t="s">
        <v>45</v>
      </c>
      <c r="E81" s="186">
        <v>26.1</v>
      </c>
      <c r="F81" s="186">
        <v>15.6</v>
      </c>
      <c r="G81" s="231">
        <f t="shared" si="2"/>
        <v>-10.500000000000002</v>
      </c>
      <c r="H81" s="232">
        <f t="shared" si="3"/>
        <v>10.500000000000002</v>
      </c>
    </row>
    <row r="82" spans="1:8" x14ac:dyDescent="0.25">
      <c r="A82" s="186">
        <v>2024</v>
      </c>
      <c r="B82" s="186">
        <v>7</v>
      </c>
      <c r="C82" s="186" t="s">
        <v>10</v>
      </c>
      <c r="D82" s="186" t="s">
        <v>24</v>
      </c>
      <c r="E82" s="186">
        <v>15.4</v>
      </c>
      <c r="F82" s="186">
        <v>24.1</v>
      </c>
      <c r="G82" s="231">
        <f t="shared" si="2"/>
        <v>8.7000000000000011</v>
      </c>
      <c r="H82" s="232">
        <f t="shared" si="3"/>
        <v>-8.7000000000000011</v>
      </c>
    </row>
    <row r="83" spans="1:8" x14ac:dyDescent="0.25">
      <c r="A83" s="186">
        <v>2024</v>
      </c>
      <c r="B83" s="186">
        <v>7</v>
      </c>
      <c r="C83" s="186" t="s">
        <v>20</v>
      </c>
      <c r="D83" s="186" t="s">
        <v>49</v>
      </c>
      <c r="E83" s="186">
        <v>23.2</v>
      </c>
      <c r="F83" s="186">
        <v>22.5</v>
      </c>
      <c r="G83" s="231">
        <f t="shared" si="2"/>
        <v>-0.69999999999999929</v>
      </c>
      <c r="H83" s="232">
        <f t="shared" si="3"/>
        <v>0.69999999999999929</v>
      </c>
    </row>
    <row r="84" spans="1:8" x14ac:dyDescent="0.25">
      <c r="A84" s="186">
        <v>2024</v>
      </c>
      <c r="B84" s="186">
        <v>7</v>
      </c>
      <c r="C84" s="186" t="s">
        <v>35</v>
      </c>
      <c r="D84" s="186" t="s">
        <v>4</v>
      </c>
      <c r="E84" s="186">
        <v>24</v>
      </c>
      <c r="F84" s="186">
        <v>20.399999999999999</v>
      </c>
      <c r="G84" s="231">
        <f t="shared" si="2"/>
        <v>-3.6000000000000014</v>
      </c>
      <c r="H84" s="232">
        <f t="shared" si="3"/>
        <v>3.6000000000000014</v>
      </c>
    </row>
    <row r="85" spans="1:8" x14ac:dyDescent="0.25">
      <c r="A85" s="186">
        <v>2024</v>
      </c>
      <c r="B85" s="186">
        <v>7</v>
      </c>
      <c r="C85" s="186" t="s">
        <v>46</v>
      </c>
      <c r="D85" s="186" t="s">
        <v>21</v>
      </c>
      <c r="E85" s="186">
        <v>22.9</v>
      </c>
      <c r="F85" s="186">
        <v>21.2</v>
      </c>
      <c r="G85" s="231">
        <f t="shared" si="2"/>
        <v>-1.6999999999999993</v>
      </c>
      <c r="H85" s="232">
        <f t="shared" si="3"/>
        <v>1.6999999999999993</v>
      </c>
    </row>
    <row r="86" spans="1:8" x14ac:dyDescent="0.25">
      <c r="A86" s="186">
        <v>2024</v>
      </c>
      <c r="B86" s="186">
        <v>7</v>
      </c>
      <c r="C86" s="186" t="s">
        <v>15</v>
      </c>
      <c r="D86" s="186" t="s">
        <v>7</v>
      </c>
      <c r="E86" s="186">
        <v>18.899999999999999</v>
      </c>
      <c r="F86" s="186">
        <v>23.3</v>
      </c>
      <c r="G86" s="231">
        <f t="shared" si="2"/>
        <v>4.4000000000000021</v>
      </c>
      <c r="H86" s="232">
        <f t="shared" si="3"/>
        <v>-4.4000000000000021</v>
      </c>
    </row>
    <row r="87" spans="1:8" x14ac:dyDescent="0.25">
      <c r="A87" s="186">
        <v>2024</v>
      </c>
      <c r="B87" s="186">
        <v>7</v>
      </c>
      <c r="C87" s="186" t="s">
        <v>42</v>
      </c>
      <c r="D87" s="186" t="s">
        <v>53</v>
      </c>
      <c r="E87" s="186">
        <v>25.3</v>
      </c>
      <c r="F87" s="186">
        <v>19.2</v>
      </c>
      <c r="G87" s="231">
        <f t="shared" si="2"/>
        <v>-6.1000000000000014</v>
      </c>
      <c r="H87" s="232">
        <f t="shared" si="3"/>
        <v>6.1000000000000014</v>
      </c>
    </row>
    <row r="88" spans="1:8" x14ac:dyDescent="0.25">
      <c r="A88" s="186">
        <v>2024</v>
      </c>
      <c r="B88" s="186">
        <v>7</v>
      </c>
      <c r="C88" s="186" t="s">
        <v>26</v>
      </c>
      <c r="D88" s="186" t="s">
        <v>51</v>
      </c>
      <c r="E88" s="186">
        <v>26.6</v>
      </c>
      <c r="F88" s="186">
        <v>17.7</v>
      </c>
      <c r="G88" s="231">
        <f t="shared" si="2"/>
        <v>-8.9000000000000021</v>
      </c>
      <c r="H88" s="232">
        <f t="shared" si="3"/>
        <v>8.9000000000000021</v>
      </c>
    </row>
    <row r="89" spans="1:8" x14ac:dyDescent="0.25">
      <c r="A89" s="186">
        <v>2024</v>
      </c>
      <c r="B89" s="186">
        <v>7</v>
      </c>
      <c r="C89" s="186" t="s">
        <v>1</v>
      </c>
      <c r="D89" s="186" t="s">
        <v>5</v>
      </c>
      <c r="E89" s="186">
        <v>23</v>
      </c>
      <c r="F89" s="186">
        <v>21.6</v>
      </c>
      <c r="G89" s="231">
        <f t="shared" si="2"/>
        <v>-1.3999999999999986</v>
      </c>
      <c r="H89" s="232">
        <f t="shared" si="3"/>
        <v>1.3999999999999986</v>
      </c>
    </row>
    <row r="90" spans="1:8" x14ac:dyDescent="0.25">
      <c r="A90" s="186">
        <v>2024</v>
      </c>
      <c r="B90" s="186">
        <v>7</v>
      </c>
      <c r="C90" s="186" t="s">
        <v>32</v>
      </c>
      <c r="D90" s="186" t="s">
        <v>9</v>
      </c>
      <c r="E90" s="186">
        <v>19.399999999999999</v>
      </c>
      <c r="F90" s="186">
        <v>22.1</v>
      </c>
      <c r="G90" s="231">
        <f t="shared" si="2"/>
        <v>2.7000000000000028</v>
      </c>
      <c r="H90" s="232">
        <f t="shared" si="3"/>
        <v>-2.7000000000000028</v>
      </c>
    </row>
    <row r="91" spans="1:8" x14ac:dyDescent="0.25">
      <c r="A91" s="186">
        <v>2024</v>
      </c>
      <c r="B91" s="186">
        <v>7</v>
      </c>
      <c r="C91" s="186" t="s">
        <v>38</v>
      </c>
      <c r="D91" s="186" t="s">
        <v>18</v>
      </c>
      <c r="E91" s="186">
        <v>20.9</v>
      </c>
      <c r="F91" s="186">
        <v>25</v>
      </c>
      <c r="G91" s="231">
        <f t="shared" si="2"/>
        <v>4.1000000000000014</v>
      </c>
      <c r="H91" s="232">
        <f t="shared" si="3"/>
        <v>-4.1000000000000014</v>
      </c>
    </row>
    <row r="92" spans="1:8" x14ac:dyDescent="0.25">
      <c r="A92" s="186">
        <v>2024</v>
      </c>
      <c r="B92" s="186">
        <v>7</v>
      </c>
      <c r="C92" s="186" t="s">
        <v>23</v>
      </c>
      <c r="D92" s="186" t="s">
        <v>28</v>
      </c>
      <c r="E92" s="186">
        <v>20.5</v>
      </c>
      <c r="F92" s="186">
        <v>22.9</v>
      </c>
      <c r="G92" s="231">
        <f t="shared" si="2"/>
        <v>2.3999999999999986</v>
      </c>
      <c r="H92" s="232">
        <f t="shared" si="3"/>
        <v>-2.3999999999999986</v>
      </c>
    </row>
    <row r="93" spans="1:8" x14ac:dyDescent="0.25">
      <c r="A93" s="186">
        <v>2024</v>
      </c>
      <c r="B93" s="186">
        <v>8</v>
      </c>
      <c r="C93" s="186" t="s">
        <v>42</v>
      </c>
      <c r="D93" s="186" t="s">
        <v>46</v>
      </c>
      <c r="E93" s="186">
        <v>19.600000000000001</v>
      </c>
      <c r="F93" s="186">
        <v>25.6</v>
      </c>
      <c r="G93" s="231">
        <f t="shared" si="2"/>
        <v>6</v>
      </c>
      <c r="H93" s="232">
        <f t="shared" si="3"/>
        <v>-6</v>
      </c>
    </row>
    <row r="94" spans="1:8" x14ac:dyDescent="0.25">
      <c r="A94" s="186">
        <v>2024</v>
      </c>
      <c r="B94" s="186">
        <v>8</v>
      </c>
      <c r="C94" s="186" t="s">
        <v>21</v>
      </c>
      <c r="D94" s="186" t="s">
        <v>45</v>
      </c>
      <c r="E94" s="186">
        <v>27.6</v>
      </c>
      <c r="F94" s="186">
        <v>15.7</v>
      </c>
      <c r="G94" s="231">
        <f t="shared" si="2"/>
        <v>-11.900000000000002</v>
      </c>
      <c r="H94" s="232">
        <f t="shared" si="3"/>
        <v>11.900000000000002</v>
      </c>
    </row>
    <row r="95" spans="1:8" x14ac:dyDescent="0.25">
      <c r="A95" s="186">
        <v>2024</v>
      </c>
      <c r="B95" s="186">
        <v>8</v>
      </c>
      <c r="C95" s="186" t="s">
        <v>10</v>
      </c>
      <c r="D95" s="186" t="s">
        <v>18</v>
      </c>
      <c r="E95" s="186">
        <v>13.7</v>
      </c>
      <c r="F95" s="186">
        <v>26.4</v>
      </c>
      <c r="G95" s="231">
        <f t="shared" si="2"/>
        <v>12.7</v>
      </c>
      <c r="H95" s="232">
        <f t="shared" si="3"/>
        <v>-12.7</v>
      </c>
    </row>
    <row r="96" spans="1:8" x14ac:dyDescent="0.25">
      <c r="A96" s="186">
        <v>2024</v>
      </c>
      <c r="B96" s="186">
        <v>8</v>
      </c>
      <c r="C96" s="186" t="s">
        <v>12</v>
      </c>
      <c r="D96" s="186" t="s">
        <v>20</v>
      </c>
      <c r="E96" s="186">
        <v>20.2</v>
      </c>
      <c r="F96" s="186">
        <v>27.2</v>
      </c>
      <c r="G96" s="231">
        <f t="shared" si="2"/>
        <v>7</v>
      </c>
      <c r="H96" s="232">
        <f t="shared" si="3"/>
        <v>-7</v>
      </c>
    </row>
    <row r="97" spans="1:8" x14ac:dyDescent="0.25">
      <c r="A97" s="186">
        <v>2024</v>
      </c>
      <c r="B97" s="186">
        <v>8</v>
      </c>
      <c r="C97" s="186" t="s">
        <v>49</v>
      </c>
      <c r="D97" s="186" t="s">
        <v>35</v>
      </c>
      <c r="E97" s="186">
        <v>26.9</v>
      </c>
      <c r="F97" s="186">
        <v>17.5</v>
      </c>
      <c r="G97" s="231">
        <f t="shared" si="2"/>
        <v>-9.3999999999999986</v>
      </c>
      <c r="H97" s="232">
        <f t="shared" si="3"/>
        <v>9.3999999999999986</v>
      </c>
    </row>
    <row r="98" spans="1:8" x14ac:dyDescent="0.25">
      <c r="A98" s="186">
        <v>2024</v>
      </c>
      <c r="B98" s="186">
        <v>8</v>
      </c>
      <c r="C98" s="186" t="s">
        <v>4</v>
      </c>
      <c r="D98" s="186" t="s">
        <v>23</v>
      </c>
      <c r="E98" s="186">
        <v>24.2</v>
      </c>
      <c r="F98" s="186">
        <v>20.9</v>
      </c>
      <c r="G98" s="231">
        <f t="shared" si="2"/>
        <v>-3.3000000000000007</v>
      </c>
      <c r="H98" s="232">
        <f t="shared" si="3"/>
        <v>3.3000000000000007</v>
      </c>
    </row>
    <row r="99" spans="1:8" x14ac:dyDescent="0.25">
      <c r="A99" s="186">
        <v>2024</v>
      </c>
      <c r="B99" s="186">
        <v>8</v>
      </c>
      <c r="C99" s="186" t="s">
        <v>38</v>
      </c>
      <c r="D99" s="186" t="s">
        <v>43</v>
      </c>
      <c r="E99" s="186">
        <v>21.2</v>
      </c>
      <c r="F99" s="186">
        <v>23</v>
      </c>
      <c r="G99" s="231">
        <f t="shared" si="2"/>
        <v>1.8000000000000007</v>
      </c>
      <c r="H99" s="232">
        <f t="shared" si="3"/>
        <v>-1.8000000000000007</v>
      </c>
    </row>
    <row r="100" spans="1:8" x14ac:dyDescent="0.25">
      <c r="A100" s="186">
        <v>2024</v>
      </c>
      <c r="B100" s="186">
        <v>8</v>
      </c>
      <c r="C100" s="186" t="s">
        <v>17</v>
      </c>
      <c r="D100" s="186" t="s">
        <v>9</v>
      </c>
      <c r="E100" s="186">
        <v>15.9</v>
      </c>
      <c r="F100" s="186">
        <v>23.4</v>
      </c>
      <c r="G100" s="231">
        <f t="shared" si="2"/>
        <v>7.4999999999999982</v>
      </c>
      <c r="H100" s="232">
        <f t="shared" si="3"/>
        <v>-7.4999999999999982</v>
      </c>
    </row>
    <row r="101" spans="1:8" x14ac:dyDescent="0.25">
      <c r="A101" s="186">
        <v>2024</v>
      </c>
      <c r="B101" s="186">
        <v>8</v>
      </c>
      <c r="C101" s="186" t="s">
        <v>24</v>
      </c>
      <c r="D101" s="186" t="s">
        <v>7</v>
      </c>
      <c r="E101" s="186">
        <v>25.5</v>
      </c>
      <c r="F101" s="186">
        <v>20.8</v>
      </c>
      <c r="G101" s="231">
        <f t="shared" si="2"/>
        <v>-4.6999999999999993</v>
      </c>
      <c r="H101" s="232">
        <f t="shared" si="3"/>
        <v>4.6999999999999993</v>
      </c>
    </row>
    <row r="102" spans="1:8" x14ac:dyDescent="0.25">
      <c r="A102" s="186">
        <v>2024</v>
      </c>
      <c r="B102" s="186">
        <v>8</v>
      </c>
      <c r="C102" s="186" t="s">
        <v>30</v>
      </c>
      <c r="D102" s="186" t="s">
        <v>0</v>
      </c>
      <c r="E102" s="186">
        <v>22.4</v>
      </c>
      <c r="F102" s="186">
        <v>25.5</v>
      </c>
      <c r="G102" s="231">
        <f t="shared" si="2"/>
        <v>3.1000000000000014</v>
      </c>
      <c r="H102" s="232">
        <f t="shared" si="3"/>
        <v>-3.1000000000000014</v>
      </c>
    </row>
    <row r="103" spans="1:8" x14ac:dyDescent="0.25">
      <c r="A103" s="186">
        <v>2024</v>
      </c>
      <c r="B103" s="186">
        <v>8</v>
      </c>
      <c r="C103" s="186" t="s">
        <v>28</v>
      </c>
      <c r="D103" s="186" t="s">
        <v>27</v>
      </c>
      <c r="E103" s="186">
        <v>23.3</v>
      </c>
      <c r="F103" s="186">
        <v>17.8</v>
      </c>
      <c r="G103" s="231">
        <f t="shared" si="2"/>
        <v>-5.5</v>
      </c>
      <c r="H103" s="232">
        <f t="shared" si="3"/>
        <v>5.5</v>
      </c>
    </row>
    <row r="104" spans="1:8" x14ac:dyDescent="0.25">
      <c r="A104" s="186">
        <v>2024</v>
      </c>
      <c r="B104" s="186">
        <v>8</v>
      </c>
      <c r="C104" s="186" t="s">
        <v>26</v>
      </c>
      <c r="D104" s="186" t="s">
        <v>64</v>
      </c>
      <c r="E104" s="186">
        <v>22.2</v>
      </c>
      <c r="F104" s="186">
        <v>20.399999999999999</v>
      </c>
      <c r="G104" s="231">
        <f t="shared" si="2"/>
        <v>-1.8000000000000007</v>
      </c>
      <c r="H104" s="232">
        <f t="shared" si="3"/>
        <v>1.8000000000000007</v>
      </c>
    </row>
    <row r="105" spans="1:8" x14ac:dyDescent="0.25">
      <c r="A105" s="186">
        <v>2024</v>
      </c>
      <c r="B105" s="186">
        <v>8</v>
      </c>
      <c r="C105" s="186" t="s">
        <v>53</v>
      </c>
      <c r="D105" s="186" t="s">
        <v>5</v>
      </c>
      <c r="E105" s="186">
        <v>15</v>
      </c>
      <c r="F105" s="186">
        <v>27</v>
      </c>
      <c r="G105" s="231">
        <f t="shared" si="2"/>
        <v>12</v>
      </c>
      <c r="H105" s="232">
        <f t="shared" si="3"/>
        <v>-12</v>
      </c>
    </row>
    <row r="106" spans="1:8" x14ac:dyDescent="0.25">
      <c r="A106" s="186">
        <v>2024</v>
      </c>
      <c r="B106" s="186">
        <v>8</v>
      </c>
      <c r="C106" s="186" t="s">
        <v>39</v>
      </c>
      <c r="D106" s="186" t="s">
        <v>51</v>
      </c>
      <c r="E106" s="186">
        <v>25.1</v>
      </c>
      <c r="F106" s="186">
        <v>15.1</v>
      </c>
      <c r="G106" s="231">
        <f t="shared" si="2"/>
        <v>-10.000000000000002</v>
      </c>
      <c r="H106" s="232">
        <f t="shared" si="3"/>
        <v>10.000000000000002</v>
      </c>
    </row>
    <row r="107" spans="1:8" x14ac:dyDescent="0.25">
      <c r="A107" s="186">
        <v>2024</v>
      </c>
      <c r="B107" s="186">
        <v>8</v>
      </c>
      <c r="C107" s="186" t="s">
        <v>1</v>
      </c>
      <c r="D107" s="186" t="s">
        <v>3</v>
      </c>
      <c r="E107" s="186">
        <v>25.4</v>
      </c>
      <c r="F107" s="186">
        <v>19.2</v>
      </c>
      <c r="G107" s="231">
        <f t="shared" si="2"/>
        <v>-6.1999999999999993</v>
      </c>
      <c r="H107" s="232">
        <f t="shared" si="3"/>
        <v>6.1999999999999993</v>
      </c>
    </row>
    <row r="108" spans="1:8" x14ac:dyDescent="0.25">
      <c r="A108" s="186">
        <v>2024</v>
      </c>
      <c r="B108" s="186">
        <v>8</v>
      </c>
      <c r="C108" s="186" t="s">
        <v>32</v>
      </c>
      <c r="D108" s="186" t="s">
        <v>15</v>
      </c>
      <c r="E108" s="186">
        <v>23.9</v>
      </c>
      <c r="F108" s="186">
        <v>16.5</v>
      </c>
      <c r="G108" s="231">
        <f>F108-E108</f>
        <v>-7.3999999999999986</v>
      </c>
      <c r="H108" s="232">
        <f>G108*-1</f>
        <v>7.3999999999999986</v>
      </c>
    </row>
  </sheetData>
  <autoFilter ref="A1:H1" xr:uid="{23DD748E-8098-4E6E-AB8E-E1FAE263BDC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A14C-7438-44F7-8790-682F23CA3DF1}">
  <sheetPr>
    <tabColor theme="7" tint="0.79998168889431442"/>
  </sheetPr>
  <dimension ref="A1:W65"/>
  <sheetViews>
    <sheetView zoomScale="80" zoomScaleNormal="80"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I65" sqref="I65"/>
    </sheetView>
  </sheetViews>
  <sheetFormatPr defaultRowHeight="15" x14ac:dyDescent="0.25"/>
  <cols>
    <col min="1" max="1" width="12.28515625" bestFit="1" customWidth="1"/>
    <col min="2" max="2" width="11.28515625" bestFit="1" customWidth="1"/>
    <col min="3" max="11" width="13.7109375" bestFit="1" customWidth="1"/>
    <col min="12" max="20" width="14.85546875" bestFit="1" customWidth="1"/>
    <col min="21" max="21" width="12.28515625" bestFit="1" customWidth="1"/>
    <col min="22" max="22" width="12.28515625" customWidth="1"/>
    <col min="23" max="23" width="12.42578125" bestFit="1" customWidth="1"/>
  </cols>
  <sheetData>
    <row r="1" spans="1:23" ht="15.75" thickBot="1" x14ac:dyDescent="0.3">
      <c r="A1" s="120" t="s">
        <v>362</v>
      </c>
      <c r="B1" s="121" t="s">
        <v>363</v>
      </c>
      <c r="C1" s="121" t="s">
        <v>364</v>
      </c>
      <c r="D1" s="121" t="s">
        <v>365</v>
      </c>
      <c r="E1" s="121" t="s">
        <v>366</v>
      </c>
      <c r="F1" s="121" t="s">
        <v>367</v>
      </c>
      <c r="G1" s="121" t="s">
        <v>368</v>
      </c>
      <c r="H1" s="121" t="s">
        <v>369</v>
      </c>
      <c r="I1" s="121" t="s">
        <v>370</v>
      </c>
      <c r="J1" s="121" t="s">
        <v>371</v>
      </c>
      <c r="K1" s="121" t="s">
        <v>372</v>
      </c>
      <c r="L1" s="121" t="s">
        <v>373</v>
      </c>
      <c r="M1" s="121" t="s">
        <v>374</v>
      </c>
      <c r="N1" s="121" t="s">
        <v>375</v>
      </c>
      <c r="O1" s="121" t="s">
        <v>376</v>
      </c>
      <c r="P1" s="121" t="s">
        <v>377</v>
      </c>
      <c r="Q1" s="121" t="s">
        <v>378</v>
      </c>
      <c r="R1" s="121" t="s">
        <v>379</v>
      </c>
      <c r="S1" s="121" t="s">
        <v>380</v>
      </c>
      <c r="T1" s="121" t="s">
        <v>381</v>
      </c>
      <c r="U1" s="121" t="s">
        <v>362</v>
      </c>
      <c r="V1" s="121" t="s">
        <v>382</v>
      </c>
      <c r="W1" s="122" t="s">
        <v>383</v>
      </c>
    </row>
    <row r="2" spans="1:23" x14ac:dyDescent="0.25">
      <c r="A2" s="112" t="s">
        <v>23</v>
      </c>
      <c r="B2" s="113">
        <v>2023</v>
      </c>
      <c r="C2" s="114">
        <v>-0.51630592232519701</v>
      </c>
      <c r="D2" s="114">
        <v>-0.23512042092264601</v>
      </c>
      <c r="E2" s="114">
        <v>0.727321591511081</v>
      </c>
      <c r="F2" s="114">
        <v>-0.31749235152104599</v>
      </c>
      <c r="G2" s="114">
        <v>-0.30345467266157899</v>
      </c>
      <c r="H2" s="114">
        <v>-0.66831092373217205</v>
      </c>
      <c r="I2" s="114">
        <v>-0.55207731830120899</v>
      </c>
      <c r="J2" s="114">
        <v>-0.175720149227098</v>
      </c>
      <c r="K2" s="114">
        <v>-1.0020736434278401</v>
      </c>
      <c r="L2" s="114">
        <v>0.12012495524551201</v>
      </c>
      <c r="M2" s="114">
        <v>-4.1963288599567501E-2</v>
      </c>
      <c r="N2" s="114">
        <v>-0.65594194063588995</v>
      </c>
      <c r="O2" s="114">
        <v>4.5215837005274102E-2</v>
      </c>
      <c r="P2" s="114"/>
      <c r="Q2" s="114">
        <v>-0.43955182806311899</v>
      </c>
      <c r="R2" s="114"/>
      <c r="S2" s="114"/>
      <c r="T2" s="114"/>
      <c r="U2" s="115" t="str">
        <f t="shared" ref="U2:U33" si="0">A2</f>
        <v>ARI</v>
      </c>
      <c r="V2" s="116">
        <v>15</v>
      </c>
      <c r="W2" s="117">
        <f>AVERAGE(N2:Q2)</f>
        <v>-0.35009264389791167</v>
      </c>
    </row>
    <row r="3" spans="1:23" x14ac:dyDescent="0.25">
      <c r="A3" s="118" t="s">
        <v>43</v>
      </c>
      <c r="B3" s="101">
        <v>2023</v>
      </c>
      <c r="C3" s="100">
        <v>-6.3610766717137807E-2</v>
      </c>
      <c r="D3" s="100">
        <v>-0.352420216759045</v>
      </c>
      <c r="E3" s="100">
        <v>-0.66420513947675897</v>
      </c>
      <c r="F3" s="100">
        <v>-0.26003206418670199</v>
      </c>
      <c r="G3" s="100">
        <v>0.105260478846991</v>
      </c>
      <c r="H3" s="100">
        <v>-0.54673680130017999</v>
      </c>
      <c r="I3" s="100">
        <v>0.240210488387123</v>
      </c>
      <c r="J3" s="100">
        <v>-0.38185320164687903</v>
      </c>
      <c r="K3" s="100">
        <v>-7.7245177025732498E-2</v>
      </c>
      <c r="L3" s="100">
        <v>-0.44856671982718399</v>
      </c>
      <c r="M3" s="100"/>
      <c r="N3" s="100">
        <v>0.25490447303700903</v>
      </c>
      <c r="O3" s="100">
        <v>0.12939914484875401</v>
      </c>
      <c r="P3" s="100">
        <v>-4.5306814165992998E-2</v>
      </c>
      <c r="Q3" s="100">
        <v>-0.43255584327114799</v>
      </c>
      <c r="R3" s="100"/>
      <c r="S3" s="100"/>
      <c r="T3" s="100"/>
      <c r="U3" s="102" t="str">
        <f t="shared" si="0"/>
        <v>ATL</v>
      </c>
      <c r="V3" s="103">
        <v>15</v>
      </c>
      <c r="W3" s="119">
        <f t="shared" ref="W3:W33" si="1">AVERAGE(N3:Q3)</f>
        <v>-2.3389759887844488E-2</v>
      </c>
    </row>
    <row r="4" spans="1:23" x14ac:dyDescent="0.25">
      <c r="A4" s="118" t="s">
        <v>18</v>
      </c>
      <c r="B4" s="101">
        <v>2023</v>
      </c>
      <c r="C4" s="100">
        <v>0.30550576781404798</v>
      </c>
      <c r="D4" s="100">
        <v>0.23715173359957301</v>
      </c>
      <c r="E4" s="100">
        <v>0.16455010766561101</v>
      </c>
      <c r="F4" s="100">
        <v>0.732792718080711</v>
      </c>
      <c r="G4" s="100">
        <v>-0.15709423327874</v>
      </c>
      <c r="H4" s="100">
        <v>0.29663266025538898</v>
      </c>
      <c r="I4" s="100">
        <v>1.2343397891555601</v>
      </c>
      <c r="J4" s="100">
        <v>0.35972494763023599</v>
      </c>
      <c r="K4" s="100">
        <v>1.0525741813578999</v>
      </c>
      <c r="L4" s="100">
        <v>-1.6279248333524499E-2</v>
      </c>
      <c r="M4" s="100">
        <v>0.430934794536317</v>
      </c>
      <c r="N4" s="100">
        <v>0.282974799230303</v>
      </c>
      <c r="O4" s="100"/>
      <c r="P4" s="100">
        <v>0.48244929079745102</v>
      </c>
      <c r="Q4" s="100">
        <v>0.29711887546141702</v>
      </c>
      <c r="R4" s="100"/>
      <c r="S4" s="100"/>
      <c r="T4" s="100"/>
      <c r="U4" s="102" t="str">
        <f t="shared" si="0"/>
        <v>BAL</v>
      </c>
      <c r="V4" s="103">
        <v>15</v>
      </c>
      <c r="W4" s="119">
        <f t="shared" si="1"/>
        <v>0.35418098849639029</v>
      </c>
    </row>
    <row r="5" spans="1:23" x14ac:dyDescent="0.25">
      <c r="A5" s="118" t="s">
        <v>0</v>
      </c>
      <c r="B5" s="101">
        <v>2023</v>
      </c>
      <c r="C5" s="100">
        <v>-3.3756495788719303E-2</v>
      </c>
      <c r="D5" s="100">
        <v>0.58796941519757295</v>
      </c>
      <c r="E5" s="100">
        <v>0.60817947205830103</v>
      </c>
      <c r="F5" s="100">
        <v>1.1908498772096101</v>
      </c>
      <c r="G5" s="100">
        <v>0.30896913674846599</v>
      </c>
      <c r="H5" s="100">
        <v>-0.22168912523961501</v>
      </c>
      <c r="I5" s="100">
        <v>-0.38782611855605897</v>
      </c>
      <c r="J5" s="100">
        <v>0.44078477079112499</v>
      </c>
      <c r="K5" s="100">
        <v>-5.7252991430179298E-2</v>
      </c>
      <c r="L5" s="100">
        <v>-0.104520034756551</v>
      </c>
      <c r="M5" s="100">
        <v>0.72128537934197001</v>
      </c>
      <c r="N5" s="100">
        <v>-7.4449842452786005E-2</v>
      </c>
      <c r="O5" s="100"/>
      <c r="P5" s="100">
        <v>0.154059229229489</v>
      </c>
      <c r="Q5" s="100">
        <v>0.752641144898193</v>
      </c>
      <c r="R5" s="100"/>
      <c r="S5" s="100"/>
      <c r="T5" s="100"/>
      <c r="U5" s="102" t="str">
        <f t="shared" si="0"/>
        <v>BUF</v>
      </c>
      <c r="V5" s="103">
        <v>15</v>
      </c>
      <c r="W5" s="119">
        <f t="shared" si="1"/>
        <v>0.27741684389163201</v>
      </c>
    </row>
    <row r="6" spans="1:23" x14ac:dyDescent="0.25">
      <c r="A6" s="118" t="s">
        <v>51</v>
      </c>
      <c r="B6" s="101">
        <v>2023</v>
      </c>
      <c r="C6" s="100">
        <v>-0.35489873219193901</v>
      </c>
      <c r="D6" s="100">
        <v>-0.10421467238473101</v>
      </c>
      <c r="E6" s="100">
        <v>-0.48294811591172399</v>
      </c>
      <c r="F6" s="100">
        <v>-0.420401429072429</v>
      </c>
      <c r="G6" s="100">
        <v>-0.53293461643109297</v>
      </c>
      <c r="H6" s="100">
        <v>-0.28376951285922403</v>
      </c>
      <c r="I6" s="100"/>
      <c r="J6" s="100">
        <v>-0.13463742180760199</v>
      </c>
      <c r="K6" s="100">
        <v>-0.30674032104076399</v>
      </c>
      <c r="L6" s="100">
        <v>-0.33906129827633102</v>
      </c>
      <c r="M6" s="100">
        <v>-0.36356362898980099</v>
      </c>
      <c r="N6" s="100">
        <v>-0.42688910634855898</v>
      </c>
      <c r="O6" s="100">
        <v>-0.30244904702866199</v>
      </c>
      <c r="P6" s="100">
        <v>-0.62183444222232398</v>
      </c>
      <c r="Q6" s="100">
        <v>-7.2644644169518893E-2</v>
      </c>
      <c r="R6" s="100"/>
      <c r="S6" s="100"/>
      <c r="T6" s="100"/>
      <c r="U6" s="102" t="str">
        <f t="shared" si="0"/>
        <v>CAR</v>
      </c>
      <c r="V6" s="103">
        <v>15</v>
      </c>
      <c r="W6" s="119">
        <f t="shared" si="1"/>
        <v>-0.35595430994226596</v>
      </c>
    </row>
    <row r="7" spans="1:23" x14ac:dyDescent="0.25">
      <c r="A7" s="118" t="s">
        <v>64</v>
      </c>
      <c r="B7" s="101">
        <v>2023</v>
      </c>
      <c r="C7" s="100">
        <v>-0.494482485973602</v>
      </c>
      <c r="D7" s="100">
        <v>-0.59775652888147501</v>
      </c>
      <c r="E7" s="100">
        <v>-0.64188181086839802</v>
      </c>
      <c r="F7" s="100">
        <v>-6.9714499285611797E-2</v>
      </c>
      <c r="G7" s="100">
        <v>7.9039970867722201E-2</v>
      </c>
      <c r="H7" s="100">
        <v>4.6913667311391502E-2</v>
      </c>
      <c r="I7" s="100">
        <v>0.21966902826740201</v>
      </c>
      <c r="J7" s="100">
        <v>-0.48655650066561601</v>
      </c>
      <c r="K7" s="100">
        <v>-0.33117360916177402</v>
      </c>
      <c r="L7" s="100">
        <v>-1.7622117043715101E-2</v>
      </c>
      <c r="M7" s="100">
        <v>0.123703027384753</v>
      </c>
      <c r="N7" s="100">
        <v>0.19923517298816701</v>
      </c>
      <c r="O7" s="100"/>
      <c r="P7" s="100">
        <v>0.51701496768723798</v>
      </c>
      <c r="Q7" s="100">
        <v>-4.19332374992323E-2</v>
      </c>
      <c r="R7" s="100"/>
      <c r="S7" s="100"/>
      <c r="T7" s="100"/>
      <c r="U7" s="102" t="str">
        <f t="shared" si="0"/>
        <v>CHI</v>
      </c>
      <c r="V7" s="103">
        <v>15</v>
      </c>
      <c r="W7" s="119">
        <f t="shared" si="1"/>
        <v>0.22477230105872423</v>
      </c>
    </row>
    <row r="8" spans="1:23" x14ac:dyDescent="0.25">
      <c r="A8" s="118" t="s">
        <v>24</v>
      </c>
      <c r="B8" s="101">
        <v>2023</v>
      </c>
      <c r="C8" s="100">
        <v>-0.59399490094531604</v>
      </c>
      <c r="D8" s="100">
        <v>0.28137023353505503</v>
      </c>
      <c r="E8" s="100">
        <v>0.26413545708591202</v>
      </c>
      <c r="F8" s="100">
        <v>-0.63655230763947401</v>
      </c>
      <c r="G8" s="100">
        <v>5.0577607010845703E-2</v>
      </c>
      <c r="H8" s="100">
        <v>8.4370154272214198E-2</v>
      </c>
      <c r="I8" s="100"/>
      <c r="J8" s="100">
        <v>0.85720066253030802</v>
      </c>
      <c r="K8" s="100">
        <v>0.55679376325180896</v>
      </c>
      <c r="L8" s="100">
        <v>-0.43989999382484202</v>
      </c>
      <c r="M8" s="100">
        <v>-0.20277950448485499</v>
      </c>
      <c r="N8" s="100">
        <v>-0.39259146773374898</v>
      </c>
      <c r="O8" s="100">
        <v>0.185587856020966</v>
      </c>
      <c r="P8" s="100">
        <v>0.38206439514181301</v>
      </c>
      <c r="Q8" s="100">
        <v>0.15632629408243601</v>
      </c>
      <c r="R8" s="100"/>
      <c r="S8" s="100"/>
      <c r="T8" s="100"/>
      <c r="U8" s="102" t="str">
        <f t="shared" si="0"/>
        <v>CIN</v>
      </c>
      <c r="V8" s="103">
        <v>15</v>
      </c>
      <c r="W8" s="119">
        <f t="shared" si="1"/>
        <v>8.2846769377866503E-2</v>
      </c>
    </row>
    <row r="9" spans="1:23" x14ac:dyDescent="0.25">
      <c r="A9" s="118" t="s">
        <v>10</v>
      </c>
      <c r="B9" s="101">
        <v>2023</v>
      </c>
      <c r="C9" s="100">
        <v>0.40419094887326701</v>
      </c>
      <c r="D9" s="100">
        <v>0.16710278024393499</v>
      </c>
      <c r="E9" s="100">
        <v>0.54529180403038102</v>
      </c>
      <c r="F9" s="100">
        <v>-0.40205440657223701</v>
      </c>
      <c r="G9" s="100"/>
      <c r="H9" s="100">
        <v>0.46591970027552798</v>
      </c>
      <c r="I9" s="100">
        <v>-0.218754073017629</v>
      </c>
      <c r="J9" s="100">
        <v>-0.129431945753825</v>
      </c>
      <c r="K9" s="100">
        <v>0.76808453962562095</v>
      </c>
      <c r="L9" s="100">
        <v>0.32952304717455499</v>
      </c>
      <c r="M9" s="100">
        <v>9.0410269371450393E-3</v>
      </c>
      <c r="N9" s="100">
        <v>-0.67489089705772098</v>
      </c>
      <c r="O9" s="100">
        <v>-0.24709375191506999</v>
      </c>
      <c r="P9" s="100">
        <v>0.47645980547511302</v>
      </c>
      <c r="Q9" s="100">
        <v>8.6433313166168396E-2</v>
      </c>
      <c r="R9" s="100"/>
      <c r="S9" s="100"/>
      <c r="T9" s="100"/>
      <c r="U9" s="102" t="str">
        <f t="shared" si="0"/>
        <v>CLE</v>
      </c>
      <c r="V9" s="103">
        <v>15</v>
      </c>
      <c r="W9" s="119">
        <f t="shared" si="1"/>
        <v>-8.9772882582877384E-2</v>
      </c>
    </row>
    <row r="10" spans="1:23" x14ac:dyDescent="0.25">
      <c r="A10" s="118" t="s">
        <v>3</v>
      </c>
      <c r="B10" s="101">
        <v>2023</v>
      </c>
      <c r="C10" s="100">
        <v>0.43617582386051101</v>
      </c>
      <c r="D10" s="100">
        <v>0.39081389367835501</v>
      </c>
      <c r="E10" s="100">
        <v>-0.64260541162961404</v>
      </c>
      <c r="F10" s="100">
        <v>0.44839875149839897</v>
      </c>
      <c r="G10" s="100">
        <v>-0.47355016529182598</v>
      </c>
      <c r="H10" s="100">
        <v>0.137435224468166</v>
      </c>
      <c r="I10" s="100"/>
      <c r="J10" s="100">
        <v>0.65269664375222503</v>
      </c>
      <c r="K10" s="100">
        <v>0.26011345630080202</v>
      </c>
      <c r="L10" s="100">
        <v>0.53477622335793595</v>
      </c>
      <c r="M10" s="100">
        <v>0.185212069817835</v>
      </c>
      <c r="N10" s="100">
        <v>0.46632812482722702</v>
      </c>
      <c r="O10" s="100">
        <v>2.4592682607059999E-3</v>
      </c>
      <c r="P10" s="100">
        <v>0.54710248319174404</v>
      </c>
      <c r="Q10" s="100">
        <v>-0.36877368514192699</v>
      </c>
      <c r="R10" s="100"/>
      <c r="S10" s="100"/>
      <c r="T10" s="100"/>
      <c r="U10" s="102" t="str">
        <f t="shared" si="0"/>
        <v>DAL</v>
      </c>
      <c r="V10" s="103">
        <v>15</v>
      </c>
      <c r="W10" s="119">
        <f t="shared" si="1"/>
        <v>0.16177904778443752</v>
      </c>
    </row>
    <row r="11" spans="1:23" x14ac:dyDescent="0.25">
      <c r="A11" s="118" t="s">
        <v>39</v>
      </c>
      <c r="B11" s="101">
        <v>2023</v>
      </c>
      <c r="C11" s="100">
        <v>-0.163475120514635</v>
      </c>
      <c r="D11" s="100">
        <v>-0.41582966642178798</v>
      </c>
      <c r="E11" s="100">
        <v>-0.54095919375872603</v>
      </c>
      <c r="F11" s="100">
        <v>-0.230323611548233</v>
      </c>
      <c r="G11" s="100">
        <v>-0.22959706221665999</v>
      </c>
      <c r="H11" s="100">
        <v>-0.31169038556195899</v>
      </c>
      <c r="I11" s="100">
        <v>5.4030193645484899E-2</v>
      </c>
      <c r="J11" s="100">
        <v>0.49154717832753902</v>
      </c>
      <c r="K11" s="100"/>
      <c r="L11" s="100">
        <v>-2.1249719819423502E-2</v>
      </c>
      <c r="M11" s="100">
        <v>0.13210671228069201</v>
      </c>
      <c r="N11" s="100">
        <v>0.45114381266832199</v>
      </c>
      <c r="O11" s="100">
        <v>-0.111666291542347</v>
      </c>
      <c r="P11" s="100">
        <v>0.57144412562654501</v>
      </c>
      <c r="Q11" s="100">
        <v>-0.42815978161582302</v>
      </c>
      <c r="R11" s="100"/>
      <c r="S11" s="100"/>
      <c r="T11" s="100"/>
      <c r="U11" s="102" t="str">
        <f t="shared" si="0"/>
        <v>DEN</v>
      </c>
      <c r="V11" s="103">
        <v>15</v>
      </c>
      <c r="W11" s="119">
        <f t="shared" si="1"/>
        <v>0.12069046628417424</v>
      </c>
    </row>
    <row r="12" spans="1:23" x14ac:dyDescent="0.25">
      <c r="A12" s="118" t="s">
        <v>21</v>
      </c>
      <c r="B12" s="101">
        <v>2023</v>
      </c>
      <c r="C12" s="100">
        <v>0.23054796941891301</v>
      </c>
      <c r="D12" s="100">
        <v>-8.3235970143076404E-2</v>
      </c>
      <c r="E12" s="100">
        <v>0.58138484448415595</v>
      </c>
      <c r="F12" s="100">
        <v>0.77877121663192606</v>
      </c>
      <c r="G12" s="100">
        <v>0.35836254925183197</v>
      </c>
      <c r="H12" s="100">
        <v>0.38671644704709601</v>
      </c>
      <c r="I12" s="100">
        <v>-0.61326919088417797</v>
      </c>
      <c r="J12" s="100">
        <v>0.43313677775255</v>
      </c>
      <c r="K12" s="100"/>
      <c r="L12" s="100">
        <v>0.34184551223477599</v>
      </c>
      <c r="M12" s="100">
        <v>0.135120265150521</v>
      </c>
      <c r="N12" s="100">
        <v>-0.37770428279081603</v>
      </c>
      <c r="O12" s="100">
        <v>0.20695089431229499</v>
      </c>
      <c r="P12" s="100">
        <v>-0.613352664825072</v>
      </c>
      <c r="Q12" s="100">
        <v>0.470821386503748</v>
      </c>
      <c r="R12" s="100"/>
      <c r="S12" s="100"/>
      <c r="T12" s="100"/>
      <c r="U12" s="102" t="str">
        <f t="shared" si="0"/>
        <v>DET</v>
      </c>
      <c r="V12" s="103">
        <v>15</v>
      </c>
      <c r="W12" s="119">
        <f t="shared" si="1"/>
        <v>-7.8321166699961267E-2</v>
      </c>
    </row>
    <row r="13" spans="1:23" x14ac:dyDescent="0.25">
      <c r="A13" s="118" t="s">
        <v>20</v>
      </c>
      <c r="B13" s="101">
        <v>2023</v>
      </c>
      <c r="C13" s="100">
        <v>0.33165951544150402</v>
      </c>
      <c r="D13" s="100">
        <v>6.21852388336082E-2</v>
      </c>
      <c r="E13" s="100">
        <v>-0.114933564073659</v>
      </c>
      <c r="F13" s="100">
        <v>-0.54087367538161601</v>
      </c>
      <c r="G13" s="100">
        <v>-0.18097770768309501</v>
      </c>
      <c r="H13" s="100"/>
      <c r="I13" s="100">
        <v>-0.38711911653747499</v>
      </c>
      <c r="J13" s="100">
        <v>-0.34774052869730998</v>
      </c>
      <c r="K13" s="100">
        <v>0.68420960755022797</v>
      </c>
      <c r="L13" s="100">
        <v>-0.185776745479941</v>
      </c>
      <c r="M13" s="100">
        <v>-0.17274663602485399</v>
      </c>
      <c r="N13" s="100">
        <v>0.46195478366785703</v>
      </c>
      <c r="O13" s="100">
        <v>0.45292351519698199</v>
      </c>
      <c r="P13" s="100">
        <v>-0.57492193907366096</v>
      </c>
      <c r="Q13" s="100">
        <v>-0.346366763138304</v>
      </c>
      <c r="R13" s="100"/>
      <c r="S13" s="100"/>
      <c r="T13" s="100"/>
      <c r="U13" s="102" t="str">
        <f t="shared" si="0"/>
        <v>GB</v>
      </c>
      <c r="V13" s="103">
        <v>15</v>
      </c>
      <c r="W13" s="119">
        <f t="shared" si="1"/>
        <v>-1.6026008367815009E-3</v>
      </c>
    </row>
    <row r="14" spans="1:23" x14ac:dyDescent="0.25">
      <c r="A14" s="118" t="s">
        <v>49</v>
      </c>
      <c r="B14" s="101">
        <v>2023</v>
      </c>
      <c r="C14" s="100">
        <v>0.109226814157607</v>
      </c>
      <c r="D14" s="100">
        <v>-0.56504363972530203</v>
      </c>
      <c r="E14" s="100">
        <v>0.526396236997135</v>
      </c>
      <c r="F14" s="100">
        <v>0.54776231508973505</v>
      </c>
      <c r="G14" s="100">
        <v>-0.247533147333897</v>
      </c>
      <c r="H14" s="100">
        <v>-0.110748911914509</v>
      </c>
      <c r="I14" s="100"/>
      <c r="J14" s="100">
        <v>-0.206758631286351</v>
      </c>
      <c r="K14" s="100">
        <v>0.345764818794915</v>
      </c>
      <c r="L14" s="100">
        <v>0.52002731043731099</v>
      </c>
      <c r="M14" s="100">
        <v>-0.23898443819942</v>
      </c>
      <c r="N14" s="100">
        <v>5.8440664517804199E-2</v>
      </c>
      <c r="O14" s="100">
        <v>0.20014169783087099</v>
      </c>
      <c r="P14" s="100">
        <v>-0.84063822167343605</v>
      </c>
      <c r="Q14" s="100">
        <v>0.34361540516573602</v>
      </c>
      <c r="R14" s="100"/>
      <c r="S14" s="100"/>
      <c r="T14" s="100"/>
      <c r="U14" s="102" t="str">
        <f t="shared" si="0"/>
        <v>HOU</v>
      </c>
      <c r="V14" s="103">
        <v>15</v>
      </c>
      <c r="W14" s="119">
        <f t="shared" si="1"/>
        <v>-5.9610113539756218E-2</v>
      </c>
    </row>
    <row r="15" spans="1:23" x14ac:dyDescent="0.25">
      <c r="A15" s="118" t="s">
        <v>35</v>
      </c>
      <c r="B15" s="101">
        <v>2023</v>
      </c>
      <c r="C15" s="100">
        <v>-0.33992028730193102</v>
      </c>
      <c r="D15" s="100">
        <v>0.57789839863891201</v>
      </c>
      <c r="E15" s="100">
        <v>0.26132207955890202</v>
      </c>
      <c r="F15" s="100">
        <v>-0.27187440082636399</v>
      </c>
      <c r="G15" s="100">
        <v>0.21619069158538001</v>
      </c>
      <c r="H15" s="100">
        <v>-0.28375760719691201</v>
      </c>
      <c r="I15" s="100">
        <v>0.27571540967917302</v>
      </c>
      <c r="J15" s="100">
        <v>-0.49503216556236801</v>
      </c>
      <c r="K15" s="100">
        <v>-8.0920055542555394E-2</v>
      </c>
      <c r="L15" s="100">
        <v>1.50734860569191E-2</v>
      </c>
      <c r="M15" s="100"/>
      <c r="N15" s="100">
        <v>0.456174990592633</v>
      </c>
      <c r="O15" s="100">
        <v>-0.105150180975944</v>
      </c>
      <c r="P15" s="100">
        <v>-0.59246752284331505</v>
      </c>
      <c r="Q15" s="100">
        <v>0.313835143389673</v>
      </c>
      <c r="R15" s="100"/>
      <c r="S15" s="100"/>
      <c r="T15" s="100"/>
      <c r="U15" s="102" t="str">
        <f t="shared" si="0"/>
        <v>IND</v>
      </c>
      <c r="V15" s="103">
        <v>15</v>
      </c>
      <c r="W15" s="119">
        <f t="shared" si="1"/>
        <v>1.8098107540761743E-2</v>
      </c>
    </row>
    <row r="16" spans="1:23" x14ac:dyDescent="0.25">
      <c r="A16" s="118" t="s">
        <v>56</v>
      </c>
      <c r="B16" s="101">
        <v>2023</v>
      </c>
      <c r="C16" s="100">
        <v>0.53670716357430603</v>
      </c>
      <c r="D16" s="100">
        <v>-0.192071843437188</v>
      </c>
      <c r="E16" s="100">
        <v>-0.76422507107065996</v>
      </c>
      <c r="F16" s="100">
        <v>0.43330956521733099</v>
      </c>
      <c r="G16" s="100">
        <v>0.27477772806443301</v>
      </c>
      <c r="H16" s="100">
        <v>0.41371900286091201</v>
      </c>
      <c r="I16" s="100">
        <v>0.34512943212847602</v>
      </c>
      <c r="J16" s="100">
        <v>0.25715294133345801</v>
      </c>
      <c r="K16" s="100"/>
      <c r="L16" s="100">
        <v>-0.40796691083155501</v>
      </c>
      <c r="M16" s="100">
        <v>0.40105656678262203</v>
      </c>
      <c r="N16" s="100">
        <v>0.11447210687421699</v>
      </c>
      <c r="O16" s="100">
        <v>-0.28104902870556703</v>
      </c>
      <c r="P16" s="100">
        <v>-7.7909518313762194E-2</v>
      </c>
      <c r="Q16" s="100">
        <v>2.1679440216728998E-3</v>
      </c>
      <c r="R16" s="100"/>
      <c r="S16" s="100"/>
      <c r="T16" s="100"/>
      <c r="U16" s="102" t="str">
        <f t="shared" si="0"/>
        <v>JAC</v>
      </c>
      <c r="V16" s="103">
        <v>15</v>
      </c>
      <c r="W16" s="119">
        <f t="shared" si="1"/>
        <v>-6.0579624030859834E-2</v>
      </c>
    </row>
    <row r="17" spans="1:23" x14ac:dyDescent="0.25">
      <c r="A17" s="118" t="s">
        <v>5</v>
      </c>
      <c r="B17" s="101">
        <v>2023</v>
      </c>
      <c r="C17" s="100">
        <v>1.7584562898756002E-2</v>
      </c>
      <c r="D17" s="100">
        <v>0.36796829722882501</v>
      </c>
      <c r="E17" s="100">
        <v>0.71043726612838198</v>
      </c>
      <c r="F17" s="100">
        <v>-5.4998433167010002E-2</v>
      </c>
      <c r="G17" s="100">
        <v>0.350835424622295</v>
      </c>
      <c r="H17" s="100">
        <v>0.468026407615659</v>
      </c>
      <c r="I17" s="100">
        <v>0.64338824447106002</v>
      </c>
      <c r="J17" s="100">
        <v>-0.35947956305477802</v>
      </c>
      <c r="K17" s="100">
        <v>0.43297777875064802</v>
      </c>
      <c r="L17" s="100"/>
      <c r="M17" s="100">
        <v>-2.15829624288933E-2</v>
      </c>
      <c r="N17" s="100">
        <v>0.35625191248009702</v>
      </c>
      <c r="O17" s="100">
        <v>-0.132933740801014</v>
      </c>
      <c r="P17" s="100">
        <v>0.42086557290166998</v>
      </c>
      <c r="Q17" s="100">
        <v>0.14568545041537601</v>
      </c>
      <c r="R17" s="100"/>
      <c r="S17" s="100"/>
      <c r="T17" s="100"/>
      <c r="U17" s="102" t="str">
        <f t="shared" si="0"/>
        <v>KC</v>
      </c>
      <c r="V17" s="103">
        <v>15</v>
      </c>
      <c r="W17" s="119">
        <f t="shared" si="1"/>
        <v>0.19746729874903224</v>
      </c>
    </row>
    <row r="18" spans="1:23" x14ac:dyDescent="0.25">
      <c r="A18" s="118" t="s">
        <v>28</v>
      </c>
      <c r="B18" s="101">
        <v>2023</v>
      </c>
      <c r="C18" s="100">
        <v>-0.121279105322136</v>
      </c>
      <c r="D18" s="100">
        <v>-5.6615202581089902E-2</v>
      </c>
      <c r="E18" s="100">
        <v>0.24476508283055301</v>
      </c>
      <c r="F18" s="100">
        <v>0.13523014754568899</v>
      </c>
      <c r="G18" s="100"/>
      <c r="H18" s="100">
        <v>-5.9478515167464198E-2</v>
      </c>
      <c r="I18" s="100">
        <v>-0.358099443189202</v>
      </c>
      <c r="J18" s="100">
        <v>0.37731982871970698</v>
      </c>
      <c r="K18" s="100">
        <v>0.32932550035610297</v>
      </c>
      <c r="L18" s="100">
        <v>-0.12194787828657599</v>
      </c>
      <c r="M18" s="100">
        <v>-0.201947012050265</v>
      </c>
      <c r="N18" s="100">
        <v>0.119127827886473</v>
      </c>
      <c r="O18" s="100">
        <v>0.15500313847099301</v>
      </c>
      <c r="P18" s="100">
        <v>-0.539461065273246</v>
      </c>
      <c r="Q18" s="100">
        <v>-0.85476469283736101</v>
      </c>
      <c r="R18" s="100"/>
      <c r="S18" s="100"/>
      <c r="T18" s="100"/>
      <c r="U18" s="102" t="str">
        <f t="shared" si="0"/>
        <v>LAC</v>
      </c>
      <c r="V18" s="103">
        <v>15</v>
      </c>
      <c r="W18" s="119">
        <f t="shared" si="1"/>
        <v>-0.28002369793828524</v>
      </c>
    </row>
    <row r="19" spans="1:23" x14ac:dyDescent="0.25">
      <c r="A19" s="118" t="s">
        <v>41</v>
      </c>
      <c r="B19" s="101">
        <v>2023</v>
      </c>
      <c r="C19" s="100">
        <v>9.6820979563194506E-2</v>
      </c>
      <c r="D19" s="100">
        <v>0.23124499804828499</v>
      </c>
      <c r="E19" s="100">
        <v>-0.266795043848365</v>
      </c>
      <c r="F19" s="100">
        <v>6.15730003107453E-2</v>
      </c>
      <c r="G19" s="100">
        <v>-0.145899105539539</v>
      </c>
      <c r="H19" s="100">
        <v>0.44402562802116702</v>
      </c>
      <c r="I19" s="100">
        <v>-0.33353431958719298</v>
      </c>
      <c r="J19" s="100">
        <v>-0.52295958917667495</v>
      </c>
      <c r="K19" s="100">
        <v>-0.85901918236936703</v>
      </c>
      <c r="L19" s="100"/>
      <c r="M19" s="100">
        <v>9.9492117562548402E-2</v>
      </c>
      <c r="N19" s="100">
        <v>0.26845667287506503</v>
      </c>
      <c r="O19" s="100">
        <v>0.24324225008820199</v>
      </c>
      <c r="P19" s="100">
        <v>-6.7665880689328398E-2</v>
      </c>
      <c r="Q19" s="100">
        <v>0.17049765815227</v>
      </c>
      <c r="R19" s="100"/>
      <c r="S19" s="100"/>
      <c r="T19" s="100"/>
      <c r="U19" s="102" t="str">
        <f t="shared" si="0"/>
        <v>LA</v>
      </c>
      <c r="V19" s="103">
        <v>15</v>
      </c>
      <c r="W19" s="119">
        <f t="shared" si="1"/>
        <v>0.15363267510655215</v>
      </c>
    </row>
    <row r="20" spans="1:23" x14ac:dyDescent="0.25">
      <c r="A20" s="118" t="s">
        <v>53</v>
      </c>
      <c r="B20" s="101">
        <v>2023</v>
      </c>
      <c r="C20" s="100">
        <v>-0.18239925499293699</v>
      </c>
      <c r="D20" s="100">
        <v>-0.44119955454603699</v>
      </c>
      <c r="E20" s="100">
        <v>-0.40306872869458099</v>
      </c>
      <c r="F20" s="100">
        <v>-0.303560944746118</v>
      </c>
      <c r="G20" s="100">
        <v>-6.9254244202748103E-2</v>
      </c>
      <c r="H20" s="100">
        <v>0.12956479248681099</v>
      </c>
      <c r="I20" s="100">
        <v>-0.53647556054337697</v>
      </c>
      <c r="J20" s="100">
        <v>-0.52777447082717299</v>
      </c>
      <c r="K20" s="100">
        <v>0.35204387932610198</v>
      </c>
      <c r="L20" s="100">
        <v>-9.1348040214760895E-2</v>
      </c>
      <c r="M20" s="100">
        <v>-8.0869914508557003E-2</v>
      </c>
      <c r="N20" s="100">
        <v>-0.18434222970527001</v>
      </c>
      <c r="O20" s="100"/>
      <c r="P20" s="100">
        <v>-0.125264054949908</v>
      </c>
      <c r="Q20" s="100">
        <v>0.71425031840776498</v>
      </c>
      <c r="R20" s="100"/>
      <c r="S20" s="100"/>
      <c r="T20" s="100"/>
      <c r="U20" s="102" t="str">
        <f t="shared" si="0"/>
        <v>LV</v>
      </c>
      <c r="V20" s="103">
        <v>15</v>
      </c>
      <c r="W20" s="119">
        <f t="shared" si="1"/>
        <v>0.13488134458419565</v>
      </c>
    </row>
    <row r="21" spans="1:23" x14ac:dyDescent="0.25">
      <c r="A21" s="118" t="s">
        <v>4</v>
      </c>
      <c r="B21" s="101">
        <v>2023</v>
      </c>
      <c r="C21" s="100">
        <v>0.12082583156514901</v>
      </c>
      <c r="D21" s="100">
        <v>0.30313367873461999</v>
      </c>
      <c r="E21" s="100">
        <v>0.78968883147507396</v>
      </c>
      <c r="F21" s="100">
        <v>-0.650557742797923</v>
      </c>
      <c r="G21" s="100">
        <v>0.46835936134156297</v>
      </c>
      <c r="H21" s="100">
        <v>0.235773650558913</v>
      </c>
      <c r="I21" s="100">
        <v>-0.23762120611006299</v>
      </c>
      <c r="J21" s="100">
        <v>0.34519540767276602</v>
      </c>
      <c r="K21" s="100">
        <v>2.3256053443618998E-3</v>
      </c>
      <c r="L21" s="100"/>
      <c r="M21" s="100">
        <v>0.17884598691041001</v>
      </c>
      <c r="N21" s="100">
        <v>0.48926963515362099</v>
      </c>
      <c r="O21" s="100">
        <v>0.74547195155326995</v>
      </c>
      <c r="P21" s="100">
        <v>3.6259033990894401E-3</v>
      </c>
      <c r="Q21" s="100">
        <v>0.64134351798642897</v>
      </c>
      <c r="R21" s="100"/>
      <c r="S21" s="100"/>
      <c r="T21" s="100"/>
      <c r="U21" s="102" t="str">
        <f t="shared" si="0"/>
        <v>MIA</v>
      </c>
      <c r="V21" s="103">
        <v>15</v>
      </c>
      <c r="W21" s="119">
        <f t="shared" si="1"/>
        <v>0.46992775202310233</v>
      </c>
    </row>
    <row r="22" spans="1:23" x14ac:dyDescent="0.25">
      <c r="A22" s="118" t="s">
        <v>46</v>
      </c>
      <c r="B22" s="101">
        <v>2023</v>
      </c>
      <c r="C22" s="100">
        <v>-0.101853169251925</v>
      </c>
      <c r="D22" s="100">
        <v>0.326388470390716</v>
      </c>
      <c r="E22" s="100">
        <v>-0.37207753939560501</v>
      </c>
      <c r="F22" s="100">
        <v>4.3519686183496699E-2</v>
      </c>
      <c r="G22" s="100">
        <v>3.1279526267305097E-2</v>
      </c>
      <c r="H22" s="100">
        <v>2.46523604257558E-2</v>
      </c>
      <c r="I22" s="100">
        <v>0.24141846004030301</v>
      </c>
      <c r="J22" s="100">
        <v>0.30174486463285899</v>
      </c>
      <c r="K22" s="100">
        <v>-0.1009626201463</v>
      </c>
      <c r="L22" s="100">
        <v>0.37502829921990399</v>
      </c>
      <c r="M22" s="100">
        <v>-0.17938421363797599</v>
      </c>
      <c r="N22" s="100">
        <v>-0.34329516643178798</v>
      </c>
      <c r="O22" s="100"/>
      <c r="P22" s="100">
        <v>-7.87349724493345E-2</v>
      </c>
      <c r="Q22" s="100">
        <v>-3.5615672021328697E-2</v>
      </c>
      <c r="R22" s="100"/>
      <c r="S22" s="100"/>
      <c r="T22" s="100"/>
      <c r="U22" s="102" t="str">
        <f t="shared" si="0"/>
        <v>MIN</v>
      </c>
      <c r="V22" s="103">
        <v>15</v>
      </c>
      <c r="W22" s="119">
        <f t="shared" si="1"/>
        <v>-0.1525486036341504</v>
      </c>
    </row>
    <row r="23" spans="1:23" x14ac:dyDescent="0.25">
      <c r="A23" s="118" t="s">
        <v>17</v>
      </c>
      <c r="B23" s="101">
        <v>2023</v>
      </c>
      <c r="C23" s="100">
        <v>8.6373550464936E-2</v>
      </c>
      <c r="D23" s="100">
        <v>-0.18034291412380399</v>
      </c>
      <c r="E23" s="100">
        <v>0.33490213601006202</v>
      </c>
      <c r="F23" s="100">
        <v>-0.54775600915556399</v>
      </c>
      <c r="G23" s="100">
        <v>-0.993747024287439</v>
      </c>
      <c r="H23" s="100">
        <v>-0.22867448156963599</v>
      </c>
      <c r="I23" s="100">
        <v>0.55341080183267599</v>
      </c>
      <c r="J23" s="100">
        <v>-2.3283789118572099E-2</v>
      </c>
      <c r="K23" s="100">
        <v>-0.33471563582908298</v>
      </c>
      <c r="L23" s="100">
        <v>-0.181060155306282</v>
      </c>
      <c r="M23" s="100"/>
      <c r="N23" s="100">
        <v>-0.55366032347368099</v>
      </c>
      <c r="O23" s="100">
        <v>-0.34801113910458298</v>
      </c>
      <c r="P23" s="100">
        <v>0.27861666239952998</v>
      </c>
      <c r="Q23" s="100">
        <v>-0.164589848176215</v>
      </c>
      <c r="R23" s="100"/>
      <c r="S23" s="100"/>
      <c r="T23" s="100"/>
      <c r="U23" s="102" t="str">
        <f t="shared" si="0"/>
        <v>NE</v>
      </c>
      <c r="V23" s="103">
        <v>15</v>
      </c>
      <c r="W23" s="119">
        <f t="shared" si="1"/>
        <v>-0.19691116208873727</v>
      </c>
    </row>
    <row r="24" spans="1:23" x14ac:dyDescent="0.25">
      <c r="A24" s="118" t="s">
        <v>27</v>
      </c>
      <c r="B24" s="101">
        <v>2023</v>
      </c>
      <c r="C24" s="100">
        <v>2.3541791606854601E-2</v>
      </c>
      <c r="D24" s="100">
        <v>-1.2006290949635E-2</v>
      </c>
      <c r="E24" s="100">
        <v>7.1656883417351505E-2</v>
      </c>
      <c r="F24" s="100">
        <v>-0.48748113537474003</v>
      </c>
      <c r="G24" s="100">
        <v>0.67459554548975198</v>
      </c>
      <c r="H24" s="100">
        <v>3.0609198341735901E-2</v>
      </c>
      <c r="I24" s="100">
        <v>-0.28834159104990797</v>
      </c>
      <c r="J24" s="100">
        <v>0.32948340258877801</v>
      </c>
      <c r="K24" s="100">
        <v>0.109638063998062</v>
      </c>
      <c r="L24" s="100">
        <v>-0.42107569558306701</v>
      </c>
      <c r="M24" s="100"/>
      <c r="N24" s="100">
        <v>-0.33538547464131002</v>
      </c>
      <c r="O24" s="100">
        <v>-0.238370702191643</v>
      </c>
      <c r="P24" s="100">
        <v>2.6525147193348199E-3</v>
      </c>
      <c r="Q24" s="100">
        <v>0.494043286936246</v>
      </c>
      <c r="R24" s="100"/>
      <c r="S24" s="100"/>
      <c r="T24" s="100"/>
      <c r="U24" s="102" t="str">
        <f t="shared" si="0"/>
        <v>NO</v>
      </c>
      <c r="V24" s="103">
        <v>15</v>
      </c>
      <c r="W24" s="119">
        <f t="shared" si="1"/>
        <v>-1.9265093794343047E-2</v>
      </c>
    </row>
    <row r="25" spans="1:23" x14ac:dyDescent="0.25">
      <c r="A25" s="118" t="s">
        <v>15</v>
      </c>
      <c r="B25" s="101">
        <v>2023</v>
      </c>
      <c r="C25" s="100">
        <v>-0.89346109193784096</v>
      </c>
      <c r="D25" s="100">
        <v>-0.448149538271649</v>
      </c>
      <c r="E25" s="100">
        <v>4.2385499635971102E-2</v>
      </c>
      <c r="F25" s="100">
        <v>-0.63255781919561305</v>
      </c>
      <c r="G25" s="100">
        <v>-0.65552107284758099</v>
      </c>
      <c r="H25" s="100">
        <v>-1.4231374091999699E-2</v>
      </c>
      <c r="I25" s="100">
        <v>7.91810906244719E-2</v>
      </c>
      <c r="J25" s="100">
        <v>-0.61334864753330698</v>
      </c>
      <c r="K25" s="100">
        <v>-0.74149098662170099</v>
      </c>
      <c r="L25" s="100">
        <v>-0.50150610215775804</v>
      </c>
      <c r="M25" s="100">
        <v>-5.4589777715785798E-2</v>
      </c>
      <c r="N25" s="100">
        <v>8.21179098522829E-2</v>
      </c>
      <c r="O25" s="100"/>
      <c r="P25" s="100">
        <v>0.11822475492806001</v>
      </c>
      <c r="Q25" s="100">
        <v>-0.81008606081712897</v>
      </c>
      <c r="R25" s="100"/>
      <c r="S25" s="100"/>
      <c r="T25" s="100"/>
      <c r="U25" s="102" t="str">
        <f t="shared" si="0"/>
        <v>NYG</v>
      </c>
      <c r="V25" s="103">
        <v>15</v>
      </c>
      <c r="W25" s="119">
        <f t="shared" si="1"/>
        <v>-0.2032477986789287</v>
      </c>
    </row>
    <row r="26" spans="1:23" x14ac:dyDescent="0.25">
      <c r="A26" s="118" t="s">
        <v>9</v>
      </c>
      <c r="B26" s="101">
        <v>2023</v>
      </c>
      <c r="C26" s="100">
        <v>0.18328205300748199</v>
      </c>
      <c r="D26" s="100">
        <v>-0.31028446431343198</v>
      </c>
      <c r="E26" s="100">
        <v>-0.53852960343982803</v>
      </c>
      <c r="F26" s="100">
        <v>0.15794859852986801</v>
      </c>
      <c r="G26" s="100">
        <v>7.3773796524091301E-2</v>
      </c>
      <c r="H26" s="100">
        <v>0.23452419734819599</v>
      </c>
      <c r="I26" s="100"/>
      <c r="J26" s="100">
        <v>-1.02115803021134E-2</v>
      </c>
      <c r="K26" s="100">
        <v>-0.407513379222119</v>
      </c>
      <c r="L26" s="100">
        <v>-0.144986555288277</v>
      </c>
      <c r="M26" s="100">
        <v>-0.62610217058547701</v>
      </c>
      <c r="N26" s="100">
        <v>-0.54634840124151995</v>
      </c>
      <c r="O26" s="100">
        <v>-0.42271377866327198</v>
      </c>
      <c r="P26" s="100">
        <v>0.85712605253616903</v>
      </c>
      <c r="Q26" s="100">
        <v>-0.64442616622245397</v>
      </c>
      <c r="R26" s="100"/>
      <c r="S26" s="100"/>
      <c r="T26" s="100"/>
      <c r="U26" s="102" t="str">
        <f t="shared" si="0"/>
        <v>NYJ</v>
      </c>
      <c r="V26" s="103">
        <v>15</v>
      </c>
      <c r="W26" s="119">
        <f t="shared" si="1"/>
        <v>-0.18909057339776922</v>
      </c>
    </row>
    <row r="27" spans="1:23" x14ac:dyDescent="0.25">
      <c r="A27" s="118" t="s">
        <v>7</v>
      </c>
      <c r="B27" s="101">
        <v>2023</v>
      </c>
      <c r="C27" s="100">
        <v>-4.6669204124840297E-2</v>
      </c>
      <c r="D27" s="100">
        <v>0.15955230981615201</v>
      </c>
      <c r="E27" s="100">
        <v>0.72812059232249104</v>
      </c>
      <c r="F27" s="100">
        <v>-3.3509078111916099E-2</v>
      </c>
      <c r="G27" s="100">
        <v>0.40304077754288598</v>
      </c>
      <c r="H27" s="100">
        <v>-0.27537073535960899</v>
      </c>
      <c r="I27" s="100">
        <v>0.47932920013049901</v>
      </c>
      <c r="J27" s="100">
        <v>-0.13571282446146399</v>
      </c>
      <c r="K27" s="100">
        <v>2.5733272440677801E-2</v>
      </c>
      <c r="L27" s="100"/>
      <c r="M27" s="100">
        <v>0.221881049686039</v>
      </c>
      <c r="N27" s="100">
        <v>0.33075045593880997</v>
      </c>
      <c r="O27" s="100">
        <v>-0.20830632905285201</v>
      </c>
      <c r="P27" s="100">
        <v>-0.194133936765578</v>
      </c>
      <c r="Q27" s="100">
        <v>-7.1176742248497404E-2</v>
      </c>
      <c r="R27" s="100"/>
      <c r="S27" s="100"/>
      <c r="T27" s="100"/>
      <c r="U27" s="102" t="str">
        <f t="shared" si="0"/>
        <v>PHI</v>
      </c>
      <c r="V27" s="103">
        <v>15</v>
      </c>
      <c r="W27" s="119">
        <f t="shared" si="1"/>
        <v>-3.571663803202936E-2</v>
      </c>
    </row>
    <row r="28" spans="1:23" x14ac:dyDescent="0.25">
      <c r="A28" s="118" t="s">
        <v>32</v>
      </c>
      <c r="B28" s="101">
        <v>2023</v>
      </c>
      <c r="C28" s="100">
        <v>-0.10070101120392599</v>
      </c>
      <c r="D28" s="100">
        <v>-9.9361010933060795E-2</v>
      </c>
      <c r="E28" s="100">
        <v>0.28749703727044101</v>
      </c>
      <c r="F28" s="100">
        <v>-0.69855756967821803</v>
      </c>
      <c r="G28" s="100">
        <v>0.55623317216967005</v>
      </c>
      <c r="H28" s="100"/>
      <c r="I28" s="100">
        <v>0.32450341830053198</v>
      </c>
      <c r="J28" s="100">
        <v>1.4849190174517799E-2</v>
      </c>
      <c r="K28" s="100">
        <v>0.29646269771983302</v>
      </c>
      <c r="L28" s="100">
        <v>0.337815341649436</v>
      </c>
      <c r="M28" s="100">
        <v>7.5928350029453306E-2</v>
      </c>
      <c r="N28" s="100">
        <v>0.54533135332164795</v>
      </c>
      <c r="O28" s="100">
        <v>-0.41161820622803502</v>
      </c>
      <c r="P28" s="100">
        <v>-0.32650397607666598</v>
      </c>
      <c r="Q28" s="100">
        <v>-0.67485851343044501</v>
      </c>
      <c r="R28" s="100"/>
      <c r="S28" s="100"/>
      <c r="T28" s="100"/>
      <c r="U28" s="102" t="str">
        <f t="shared" si="0"/>
        <v>PIT</v>
      </c>
      <c r="V28" s="103">
        <v>15</v>
      </c>
      <c r="W28" s="119">
        <f t="shared" si="1"/>
        <v>-0.21691233560337453</v>
      </c>
    </row>
    <row r="29" spans="1:23" x14ac:dyDescent="0.25">
      <c r="A29" s="118" t="s">
        <v>30</v>
      </c>
      <c r="B29" s="101">
        <v>2023</v>
      </c>
      <c r="C29" s="100">
        <v>-0.13772288456720599</v>
      </c>
      <c r="D29" s="100">
        <v>0.132950773500772</v>
      </c>
      <c r="E29" s="100">
        <v>3.4346308128055697E-2</v>
      </c>
      <c r="F29" s="100">
        <v>0.289468066065725</v>
      </c>
      <c r="G29" s="100"/>
      <c r="H29" s="100">
        <v>-6.5229020974752902E-2</v>
      </c>
      <c r="I29" s="100">
        <v>4.3279425825404998E-2</v>
      </c>
      <c r="J29" s="100">
        <v>0.27395260699019103</v>
      </c>
      <c r="K29" s="100">
        <v>-0.74023357312731897</v>
      </c>
      <c r="L29" s="100">
        <v>-0.100271708985537</v>
      </c>
      <c r="M29" s="100">
        <v>-1.8751808078498699E-2</v>
      </c>
      <c r="N29" s="100">
        <v>-5.1267693532731001E-2</v>
      </c>
      <c r="O29" s="100">
        <v>7.6330114806581306E-2</v>
      </c>
      <c r="P29" s="100">
        <v>-0.124096070219246</v>
      </c>
      <c r="Q29" s="100">
        <v>0.22024917132560801</v>
      </c>
      <c r="R29" s="100"/>
      <c r="S29" s="100"/>
      <c r="T29" s="100"/>
      <c r="U29" s="102" t="str">
        <f t="shared" si="0"/>
        <v>SEA</v>
      </c>
      <c r="V29" s="103">
        <v>15</v>
      </c>
      <c r="W29" s="119">
        <f t="shared" si="1"/>
        <v>3.0303880595053078E-2</v>
      </c>
    </row>
    <row r="30" spans="1:23" x14ac:dyDescent="0.25">
      <c r="A30" s="118" t="s">
        <v>1</v>
      </c>
      <c r="B30" s="101">
        <v>2023</v>
      </c>
      <c r="C30" s="100">
        <v>0.54363929065805205</v>
      </c>
      <c r="D30" s="100">
        <v>0.48069876303511699</v>
      </c>
      <c r="E30" s="100">
        <v>0.19575872532014399</v>
      </c>
      <c r="F30" s="100">
        <v>0.44847487199053099</v>
      </c>
      <c r="G30" s="100">
        <v>0.90535212273407495</v>
      </c>
      <c r="H30" s="100">
        <v>-2.4977041518073801E-2</v>
      </c>
      <c r="I30" s="100">
        <v>-9.0758254266049096E-2</v>
      </c>
      <c r="J30" s="100">
        <v>-0.105754382969715</v>
      </c>
      <c r="K30" s="100"/>
      <c r="L30" s="100">
        <v>0.98215704752928001</v>
      </c>
      <c r="M30" s="100">
        <v>0.63049301920078604</v>
      </c>
      <c r="N30" s="100">
        <v>0.52533658837040897</v>
      </c>
      <c r="O30" s="100">
        <v>0.76226727900178903</v>
      </c>
      <c r="P30" s="100">
        <v>0.79589938929242399</v>
      </c>
      <c r="Q30" s="100">
        <v>0.79632854081775695</v>
      </c>
      <c r="R30" s="100"/>
      <c r="S30" s="100"/>
      <c r="T30" s="100"/>
      <c r="U30" s="102" t="str">
        <f t="shared" si="0"/>
        <v>SF</v>
      </c>
      <c r="V30" s="103">
        <v>15</v>
      </c>
      <c r="W30" s="119">
        <f t="shared" si="1"/>
        <v>0.71995794937059476</v>
      </c>
    </row>
    <row r="31" spans="1:23" x14ac:dyDescent="0.25">
      <c r="A31" s="118" t="s">
        <v>38</v>
      </c>
      <c r="B31" s="101">
        <v>2023</v>
      </c>
      <c r="C31" s="100">
        <v>3.3444013447985199E-2</v>
      </c>
      <c r="D31" s="100">
        <v>0.40959634822118701</v>
      </c>
      <c r="E31" s="100">
        <v>-0.64343554070346098</v>
      </c>
      <c r="F31" s="100">
        <v>0.42631934970233598</v>
      </c>
      <c r="G31" s="100"/>
      <c r="H31" s="100">
        <v>-0.240656937362313</v>
      </c>
      <c r="I31" s="100">
        <v>-0.56347464496161304</v>
      </c>
      <c r="J31" s="100">
        <v>-0.109244439888802</v>
      </c>
      <c r="K31" s="100">
        <v>-0.26412552180624399</v>
      </c>
      <c r="L31" s="100">
        <v>0.49312368981832799</v>
      </c>
      <c r="M31" s="100">
        <v>2.8723209191253901E-2</v>
      </c>
      <c r="N31" s="100">
        <v>-0.33239178205532699</v>
      </c>
      <c r="O31" s="100">
        <v>0.105202823892382</v>
      </c>
      <c r="P31" s="100">
        <v>-9.0328848251819596E-2</v>
      </c>
      <c r="Q31" s="100">
        <v>0.64101640662788095</v>
      </c>
      <c r="R31" s="100"/>
      <c r="S31" s="100"/>
      <c r="T31" s="100"/>
      <c r="U31" s="102" t="str">
        <f t="shared" si="0"/>
        <v>TB</v>
      </c>
      <c r="V31" s="103">
        <v>15</v>
      </c>
      <c r="W31" s="119">
        <f t="shared" si="1"/>
        <v>8.0874650053279096E-2</v>
      </c>
    </row>
    <row r="32" spans="1:23" x14ac:dyDescent="0.25">
      <c r="A32" s="118" t="s">
        <v>45</v>
      </c>
      <c r="B32" s="101">
        <v>2023</v>
      </c>
      <c r="C32" s="100">
        <v>-0.31999240727607298</v>
      </c>
      <c r="D32" s="100">
        <v>-0.17639911053914401</v>
      </c>
      <c r="E32" s="100">
        <v>-0.53230200142539397</v>
      </c>
      <c r="F32" s="100">
        <v>0.50640651921621305</v>
      </c>
      <c r="G32" s="100">
        <v>-0.13764213232580699</v>
      </c>
      <c r="H32" s="100">
        <v>0.106123179197711</v>
      </c>
      <c r="I32" s="100"/>
      <c r="J32" s="100">
        <v>0.29853132977013902</v>
      </c>
      <c r="K32" s="100">
        <v>-0.25986325731076498</v>
      </c>
      <c r="L32" s="100">
        <v>-0.65779336004922195</v>
      </c>
      <c r="M32" s="100">
        <v>-0.27733339610250901</v>
      </c>
      <c r="N32" s="100">
        <v>9.1286651516314196E-2</v>
      </c>
      <c r="O32" s="100">
        <v>-0.354650335307861</v>
      </c>
      <c r="P32" s="100">
        <v>0.10584982049308</v>
      </c>
      <c r="Q32" s="100">
        <v>-0.46721302375874901</v>
      </c>
      <c r="R32" s="100"/>
      <c r="S32" s="100"/>
      <c r="T32" s="100"/>
      <c r="U32" s="102" t="str">
        <f t="shared" si="0"/>
        <v>TEN</v>
      </c>
      <c r="V32" s="103">
        <v>15</v>
      </c>
      <c r="W32" s="119">
        <f t="shared" si="1"/>
        <v>-0.15618172176430395</v>
      </c>
    </row>
    <row r="33" spans="1:23" x14ac:dyDescent="0.25">
      <c r="A33" s="123" t="s">
        <v>26</v>
      </c>
      <c r="B33" s="109">
        <v>2023</v>
      </c>
      <c r="C33" s="108">
        <v>-1.7342792403825299E-2</v>
      </c>
      <c r="D33" s="137">
        <v>-5.4270609697627398E-2</v>
      </c>
      <c r="E33" s="108">
        <v>-0.58328350872837897</v>
      </c>
      <c r="F33" s="108">
        <v>-0.11592104030695299</v>
      </c>
      <c r="G33" s="108">
        <v>-0.35402895922819699</v>
      </c>
      <c r="H33" s="108">
        <v>0.233269279406944</v>
      </c>
      <c r="I33" s="108">
        <v>-0.75727722382977403</v>
      </c>
      <c r="J33" s="108">
        <v>0.23173771584467001</v>
      </c>
      <c r="K33" s="108">
        <v>-7.3344168792461403E-2</v>
      </c>
      <c r="L33" s="108">
        <v>-0.107310740013474</v>
      </c>
      <c r="M33" s="108">
        <v>-0.491622970500038</v>
      </c>
      <c r="N33" s="108">
        <v>-0.60260158034393596</v>
      </c>
      <c r="O33" s="108">
        <v>-0.47672969755850098</v>
      </c>
      <c r="P33" s="108"/>
      <c r="Q33" s="108">
        <v>-0.43765726789772302</v>
      </c>
      <c r="R33" s="108"/>
      <c r="S33" s="108"/>
      <c r="T33" s="108"/>
      <c r="U33" s="110" t="str">
        <f t="shared" si="0"/>
        <v>WAS</v>
      </c>
      <c r="V33" s="111">
        <v>15</v>
      </c>
      <c r="W33" s="124">
        <f t="shared" si="1"/>
        <v>-0.50566284860005328</v>
      </c>
    </row>
    <row r="34" spans="1:23" x14ac:dyDescent="0.25">
      <c r="A34" s="127" t="s">
        <v>23</v>
      </c>
      <c r="B34" s="128">
        <v>2024</v>
      </c>
      <c r="C34" s="150">
        <v>-0.36399999999999999</v>
      </c>
      <c r="D34" s="146">
        <v>0.81799999999999995</v>
      </c>
      <c r="E34" s="150">
        <v>-0.216</v>
      </c>
      <c r="F34" s="129">
        <v>-0.69699999999999995</v>
      </c>
      <c r="G34" s="129">
        <v>0.14799999999999999</v>
      </c>
      <c r="H34" s="129">
        <v>-0.33</v>
      </c>
      <c r="I34" s="129">
        <v>0.16530496214992224</v>
      </c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30" t="str">
        <f t="shared" ref="U34:U65" si="2">A34</f>
        <v>ARI</v>
      </c>
      <c r="V34" s="131">
        <v>7</v>
      </c>
      <c r="W34" s="132">
        <f>AVERAGE(E34:H34)</f>
        <v>-0.27374999999999999</v>
      </c>
    </row>
    <row r="35" spans="1:23" x14ac:dyDescent="0.25">
      <c r="A35" s="133" t="s">
        <v>43</v>
      </c>
      <c r="B35" s="101">
        <v>2024</v>
      </c>
      <c r="C35" s="151">
        <v>-0.02</v>
      </c>
      <c r="D35" s="147">
        <v>0.16400000000000001</v>
      </c>
      <c r="E35" s="151">
        <v>-0.187</v>
      </c>
      <c r="F35" s="100">
        <v>0.11</v>
      </c>
      <c r="G35" s="100">
        <v>9.7000000000000003E-2</v>
      </c>
      <c r="H35" s="100">
        <v>0.30499999999999999</v>
      </c>
      <c r="I35" s="100">
        <v>-0.4151517039342475</v>
      </c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2" t="str">
        <f t="shared" si="2"/>
        <v>ATL</v>
      </c>
      <c r="V35" s="103">
        <v>7</v>
      </c>
      <c r="W35" s="134">
        <f t="shared" ref="W35:W65" si="3">AVERAGE(E35:H35)</f>
        <v>8.1250000000000003E-2</v>
      </c>
    </row>
    <row r="36" spans="1:23" x14ac:dyDescent="0.25">
      <c r="A36" s="133" t="s">
        <v>18</v>
      </c>
      <c r="B36" s="101">
        <v>2024</v>
      </c>
      <c r="C36" s="151">
        <v>-0.13300000000000001</v>
      </c>
      <c r="D36" s="147">
        <v>0.30499999999999999</v>
      </c>
      <c r="E36" s="151">
        <v>0.749</v>
      </c>
      <c r="F36" s="100">
        <v>0.67</v>
      </c>
      <c r="G36" s="100">
        <v>0.14799999999999999</v>
      </c>
      <c r="H36" s="100">
        <v>0.33</v>
      </c>
      <c r="I36" s="100">
        <v>0.84183625562731534</v>
      </c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2" t="str">
        <f t="shared" si="2"/>
        <v>BAL</v>
      </c>
      <c r="V36" s="103">
        <v>7</v>
      </c>
      <c r="W36" s="134">
        <f t="shared" si="3"/>
        <v>0.47425</v>
      </c>
    </row>
    <row r="37" spans="1:23" x14ac:dyDescent="0.25">
      <c r="A37" s="133" t="s">
        <v>0</v>
      </c>
      <c r="B37" s="101">
        <v>2024</v>
      </c>
      <c r="C37" s="151">
        <v>0.187</v>
      </c>
      <c r="D37" s="147">
        <v>0.41599999999999998</v>
      </c>
      <c r="E37" s="151">
        <v>0.98499999999999999</v>
      </c>
      <c r="F37" s="100">
        <v>-0.501</v>
      </c>
      <c r="G37" s="100">
        <v>1.0999999999999999E-2</v>
      </c>
      <c r="H37" s="100">
        <v>0.14599999999999999</v>
      </c>
      <c r="I37" s="100">
        <v>0.43128540689993172</v>
      </c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2" t="str">
        <f t="shared" si="2"/>
        <v>BUF</v>
      </c>
      <c r="V37" s="103">
        <v>7</v>
      </c>
      <c r="W37" s="134">
        <f t="shared" si="3"/>
        <v>0.16025</v>
      </c>
    </row>
    <row r="38" spans="1:23" x14ac:dyDescent="0.25">
      <c r="A38" s="133" t="s">
        <v>51</v>
      </c>
      <c r="B38" s="101">
        <v>2024</v>
      </c>
      <c r="C38" s="151">
        <v>-0.93600000000000005</v>
      </c>
      <c r="D38" s="147">
        <v>-0.68500000000000005</v>
      </c>
      <c r="E38" s="151">
        <v>0.441</v>
      </c>
      <c r="F38" s="100">
        <v>-7.9000000000000001E-2</v>
      </c>
      <c r="G38" s="100">
        <v>-0.64</v>
      </c>
      <c r="H38" s="100">
        <v>-0.501</v>
      </c>
      <c r="I38" s="100">
        <v>-0.90398214680678513</v>
      </c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2" t="str">
        <f t="shared" si="2"/>
        <v>CAR</v>
      </c>
      <c r="V38" s="103">
        <v>7</v>
      </c>
      <c r="W38" s="134">
        <f t="shared" si="3"/>
        <v>-0.19475000000000001</v>
      </c>
    </row>
    <row r="39" spans="1:23" x14ac:dyDescent="0.25">
      <c r="A39" s="133" t="s">
        <v>64</v>
      </c>
      <c r="B39" s="101">
        <v>2024</v>
      </c>
      <c r="C39" s="151">
        <v>-2.4E-2</v>
      </c>
      <c r="D39" s="147">
        <v>-0.41099999999999998</v>
      </c>
      <c r="E39" s="151">
        <v>-0.252</v>
      </c>
      <c r="F39" s="100">
        <v>5.1999999999999998E-2</v>
      </c>
      <c r="G39" s="100">
        <v>0.47599999999999998</v>
      </c>
      <c r="H39" s="100">
        <v>0.40899999999999997</v>
      </c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2" t="str">
        <f t="shared" si="2"/>
        <v>CHI</v>
      </c>
      <c r="V39" s="103">
        <v>7</v>
      </c>
      <c r="W39" s="134">
        <f t="shared" si="3"/>
        <v>0.17124999999999999</v>
      </c>
    </row>
    <row r="40" spans="1:23" x14ac:dyDescent="0.25">
      <c r="A40" s="133" t="s">
        <v>24</v>
      </c>
      <c r="B40" s="101">
        <v>2024</v>
      </c>
      <c r="C40" s="151">
        <v>-7.0000000000000007E-2</v>
      </c>
      <c r="D40" s="147">
        <v>9.9000000000000005E-2</v>
      </c>
      <c r="E40" s="151">
        <v>0.21099999999999999</v>
      </c>
      <c r="F40" s="100">
        <v>7.0999999999999994E-2</v>
      </c>
      <c r="G40" s="100">
        <v>0.129</v>
      </c>
      <c r="H40" s="100">
        <v>7.1999999999999995E-2</v>
      </c>
      <c r="I40" s="100">
        <v>0.10244758706172895</v>
      </c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2" t="str">
        <f t="shared" si="2"/>
        <v>CIN</v>
      </c>
      <c r="V40" s="103">
        <v>7</v>
      </c>
      <c r="W40" s="134">
        <f t="shared" si="3"/>
        <v>0.12075</v>
      </c>
    </row>
    <row r="41" spans="1:23" x14ac:dyDescent="0.25">
      <c r="A41" s="133" t="s">
        <v>10</v>
      </c>
      <c r="B41" s="101">
        <v>2024</v>
      </c>
      <c r="C41" s="151">
        <v>-0.65800000000000003</v>
      </c>
      <c r="D41" s="147">
        <v>1.2999999999999999E-2</v>
      </c>
      <c r="E41" s="151">
        <v>-0.34799999999999998</v>
      </c>
      <c r="F41" s="100">
        <v>-0.35499999999999998</v>
      </c>
      <c r="G41" s="100">
        <v>-0.42099999999999999</v>
      </c>
      <c r="H41" s="100">
        <v>-0.495</v>
      </c>
      <c r="I41" s="100">
        <v>-0.42664549144797059</v>
      </c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2" t="str">
        <f t="shared" si="2"/>
        <v>CLE</v>
      </c>
      <c r="V41" s="103">
        <v>7</v>
      </c>
      <c r="W41" s="134">
        <f t="shared" si="3"/>
        <v>-0.40474999999999994</v>
      </c>
    </row>
    <row r="42" spans="1:23" x14ac:dyDescent="0.25">
      <c r="A42" s="133" t="s">
        <v>3</v>
      </c>
      <c r="B42" s="101">
        <v>2024</v>
      </c>
      <c r="C42" s="151">
        <v>0.70099999999999996</v>
      </c>
      <c r="D42" s="147">
        <v>-0.61499999999999999</v>
      </c>
      <c r="E42" s="151">
        <v>-0.51600000000000001</v>
      </c>
      <c r="F42" s="100">
        <v>0.50600000000000001</v>
      </c>
      <c r="G42" s="100">
        <v>7.5999999999999998E-2</v>
      </c>
      <c r="H42" s="100">
        <v>-0.57099999999999995</v>
      </c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2" t="str">
        <f t="shared" si="2"/>
        <v>DAL</v>
      </c>
      <c r="V42" s="103">
        <v>7</v>
      </c>
      <c r="W42" s="134">
        <f t="shared" si="3"/>
        <v>-0.12625</v>
      </c>
    </row>
    <row r="43" spans="1:23" x14ac:dyDescent="0.25">
      <c r="A43" s="133" t="s">
        <v>39</v>
      </c>
      <c r="B43" s="101">
        <v>2024</v>
      </c>
      <c r="C43" s="151">
        <v>-0.56499999999999995</v>
      </c>
      <c r="D43" s="147">
        <v>-0.26700000000000002</v>
      </c>
      <c r="E43" s="151">
        <v>0.51800000000000002</v>
      </c>
      <c r="F43" s="100">
        <v>0.03</v>
      </c>
      <c r="G43" s="100">
        <v>0.27300000000000002</v>
      </c>
      <c r="H43" s="100">
        <v>-8.3000000000000004E-2</v>
      </c>
      <c r="I43" s="100">
        <v>0.83968295618246602</v>
      </c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2" t="str">
        <f t="shared" si="2"/>
        <v>DEN</v>
      </c>
      <c r="V43" s="103">
        <v>7</v>
      </c>
      <c r="W43" s="134">
        <f t="shared" si="3"/>
        <v>0.18450000000000003</v>
      </c>
    </row>
    <row r="44" spans="1:23" x14ac:dyDescent="0.25">
      <c r="A44" s="133" t="s">
        <v>21</v>
      </c>
      <c r="B44" s="101">
        <v>2024</v>
      </c>
      <c r="C44" s="151">
        <v>0.109</v>
      </c>
      <c r="D44" s="147">
        <v>0.248</v>
      </c>
      <c r="E44" s="151">
        <v>0.32600000000000001</v>
      </c>
      <c r="F44" s="100">
        <v>0.625</v>
      </c>
      <c r="G44" s="100"/>
      <c r="H44" s="100">
        <v>0.84399999999999997</v>
      </c>
      <c r="I44" s="100">
        <v>0.38512064990851458</v>
      </c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2" t="str">
        <f t="shared" si="2"/>
        <v>DET</v>
      </c>
      <c r="V44" s="103">
        <v>7</v>
      </c>
      <c r="W44" s="134">
        <f t="shared" si="3"/>
        <v>0.59833333333333327</v>
      </c>
    </row>
    <row r="45" spans="1:23" x14ac:dyDescent="0.25">
      <c r="A45" s="133" t="s">
        <v>20</v>
      </c>
      <c r="B45" s="101">
        <v>2024</v>
      </c>
      <c r="C45" s="151">
        <v>1E-3</v>
      </c>
      <c r="D45" s="147">
        <v>0.311</v>
      </c>
      <c r="E45" s="151">
        <v>0.49199999999999999</v>
      </c>
      <c r="F45" s="100">
        <v>-7.6999999999999999E-2</v>
      </c>
      <c r="G45" s="100">
        <v>0.01</v>
      </c>
      <c r="H45" s="100">
        <v>0.23300000000000001</v>
      </c>
      <c r="I45" s="100">
        <v>0.29638424141541986</v>
      </c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2" t="str">
        <f t="shared" si="2"/>
        <v>GB</v>
      </c>
      <c r="V45" s="103">
        <v>7</v>
      </c>
      <c r="W45" s="134">
        <f t="shared" si="3"/>
        <v>0.16450000000000001</v>
      </c>
    </row>
    <row r="46" spans="1:23" x14ac:dyDescent="0.25">
      <c r="A46" s="133" t="s">
        <v>49</v>
      </c>
      <c r="B46" s="101">
        <v>2024</v>
      </c>
      <c r="C46" s="151">
        <v>0.20399999999999999</v>
      </c>
      <c r="D46" s="147">
        <v>0.47</v>
      </c>
      <c r="E46" s="151">
        <v>-0.65300000000000002</v>
      </c>
      <c r="F46" s="100">
        <v>0.24199999999999999</v>
      </c>
      <c r="G46" s="100">
        <v>0.317</v>
      </c>
      <c r="H46" s="100">
        <v>0.42099999999999999</v>
      </c>
      <c r="I46" s="100">
        <v>7.6738253272332524E-2</v>
      </c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2" t="str">
        <f t="shared" si="2"/>
        <v>HOU</v>
      </c>
      <c r="V46" s="103">
        <v>7</v>
      </c>
      <c r="W46" s="134">
        <f t="shared" si="3"/>
        <v>8.1749999999999989E-2</v>
      </c>
    </row>
    <row r="47" spans="1:23" x14ac:dyDescent="0.25">
      <c r="A47" s="133" t="s">
        <v>35</v>
      </c>
      <c r="B47" s="101">
        <v>2024</v>
      </c>
      <c r="C47" s="151">
        <v>8.0000000000000002E-3</v>
      </c>
      <c r="D47" s="147">
        <v>-0.26</v>
      </c>
      <c r="E47" s="151">
        <v>0.29799999999999999</v>
      </c>
      <c r="F47" s="100">
        <v>0.13100000000000001</v>
      </c>
      <c r="G47" s="100">
        <v>-0.35199999999999998</v>
      </c>
      <c r="H47" s="100">
        <v>0.122</v>
      </c>
      <c r="I47" s="100">
        <v>-0.24854137979810847</v>
      </c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2" t="str">
        <f t="shared" si="2"/>
        <v>IND</v>
      </c>
      <c r="V47" s="103">
        <v>7</v>
      </c>
      <c r="W47" s="134">
        <f t="shared" si="3"/>
        <v>4.9750000000000003E-2</v>
      </c>
    </row>
    <row r="48" spans="1:23" x14ac:dyDescent="0.25">
      <c r="A48" s="133" t="s">
        <v>12</v>
      </c>
      <c r="B48" s="101">
        <v>2024</v>
      </c>
      <c r="C48" s="151">
        <v>4.1000000000000002E-2</v>
      </c>
      <c r="D48" s="147">
        <v>-6.9000000000000006E-2</v>
      </c>
      <c r="E48" s="151">
        <v>-0.91</v>
      </c>
      <c r="F48" s="100">
        <v>-0.191</v>
      </c>
      <c r="G48" s="100">
        <v>0.316</v>
      </c>
      <c r="H48" s="100">
        <v>-0.54200000000000004</v>
      </c>
      <c r="I48" s="100">
        <v>0.46468608381208265</v>
      </c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2" t="str">
        <f t="shared" si="2"/>
        <v>JAX</v>
      </c>
      <c r="V48" s="103">
        <v>7</v>
      </c>
      <c r="W48" s="134">
        <f t="shared" si="3"/>
        <v>-0.33174999999999999</v>
      </c>
    </row>
    <row r="49" spans="1:23" x14ac:dyDescent="0.25">
      <c r="A49" s="133" t="s">
        <v>5</v>
      </c>
      <c r="B49" s="101">
        <v>2024</v>
      </c>
      <c r="C49" s="151">
        <v>0.20200000000000001</v>
      </c>
      <c r="D49" s="147">
        <v>-0.14299999999999999</v>
      </c>
      <c r="E49" s="151">
        <v>0.248</v>
      </c>
      <c r="F49" s="100">
        <v>0.17499999999999999</v>
      </c>
      <c r="G49" s="100">
        <v>0.53400000000000003</v>
      </c>
      <c r="H49" s="100"/>
      <c r="I49" s="100">
        <v>0.61472693586136207</v>
      </c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2" t="str">
        <f t="shared" si="2"/>
        <v>KC</v>
      </c>
      <c r="V49" s="103">
        <v>7</v>
      </c>
      <c r="W49" s="134">
        <f t="shared" si="3"/>
        <v>0.31900000000000001</v>
      </c>
    </row>
    <row r="50" spans="1:23" x14ac:dyDescent="0.25">
      <c r="A50" s="133" t="s">
        <v>28</v>
      </c>
      <c r="B50" s="101">
        <v>2024</v>
      </c>
      <c r="C50" s="151">
        <v>0.28000000000000003</v>
      </c>
      <c r="D50" s="147">
        <v>0.68100000000000005</v>
      </c>
      <c r="E50" s="151">
        <v>-0.435</v>
      </c>
      <c r="F50" s="100">
        <v>-0.16600000000000001</v>
      </c>
      <c r="G50" s="100"/>
      <c r="H50" s="100">
        <v>0.27200000000000002</v>
      </c>
      <c r="I50" s="100">
        <v>4.875051166472924E-3</v>
      </c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2" t="str">
        <f t="shared" si="2"/>
        <v>LAC</v>
      </c>
      <c r="V50" s="103">
        <v>7</v>
      </c>
      <c r="W50" s="134">
        <f t="shared" si="3"/>
        <v>-0.10966666666666665</v>
      </c>
    </row>
    <row r="51" spans="1:23" x14ac:dyDescent="0.25">
      <c r="A51" s="133" t="s">
        <v>42</v>
      </c>
      <c r="B51" s="101">
        <v>2024</v>
      </c>
      <c r="C51" s="151">
        <v>-0.115</v>
      </c>
      <c r="D51" s="147">
        <v>-0.625</v>
      </c>
      <c r="E51" s="151">
        <v>7.0000000000000007E-2</v>
      </c>
      <c r="F51" s="100">
        <v>-0.22700000000000001</v>
      </c>
      <c r="G51" s="100">
        <v>-5.6000000000000001E-2</v>
      </c>
      <c r="H51" s="100"/>
      <c r="I51" s="100">
        <v>-2.2154424001627204E-2</v>
      </c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2" t="str">
        <f t="shared" si="2"/>
        <v>LAR</v>
      </c>
      <c r="V51" s="103">
        <v>7</v>
      </c>
      <c r="W51" s="134">
        <f t="shared" si="3"/>
        <v>-7.0999999999999994E-2</v>
      </c>
    </row>
    <row r="52" spans="1:23" x14ac:dyDescent="0.25">
      <c r="A52" s="133" t="s">
        <v>53</v>
      </c>
      <c r="B52" s="101">
        <v>2024</v>
      </c>
      <c r="C52" s="151">
        <v>-0.32900000000000001</v>
      </c>
      <c r="D52" s="147">
        <v>-0.32400000000000001</v>
      </c>
      <c r="E52" s="151">
        <v>-0.42399999999999999</v>
      </c>
      <c r="F52" s="100">
        <v>5.7000000000000002E-2</v>
      </c>
      <c r="G52" s="100">
        <v>-0.501</v>
      </c>
      <c r="H52" s="100">
        <v>-0.31</v>
      </c>
      <c r="I52" s="100">
        <v>-0.42382548156305511</v>
      </c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2" t="str">
        <f t="shared" si="2"/>
        <v>LV</v>
      </c>
      <c r="V52" s="103">
        <v>7</v>
      </c>
      <c r="W52" s="134">
        <f t="shared" si="3"/>
        <v>-0.29449999999999998</v>
      </c>
    </row>
    <row r="53" spans="1:23" x14ac:dyDescent="0.25">
      <c r="A53" s="133" t="s">
        <v>4</v>
      </c>
      <c r="B53" s="101">
        <v>2024</v>
      </c>
      <c r="C53" s="151">
        <v>-3.2000000000000001E-2</v>
      </c>
      <c r="D53" s="147">
        <v>-0.55700000000000005</v>
      </c>
      <c r="E53" s="151">
        <v>-0.69</v>
      </c>
      <c r="F53" s="100">
        <v>-0.38600000000000001</v>
      </c>
      <c r="G53" s="100">
        <v>-0.48299999999999998</v>
      </c>
      <c r="H53" s="100"/>
      <c r="I53" s="100">
        <v>-7.4341258978424418E-2</v>
      </c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2" t="str">
        <f t="shared" si="2"/>
        <v>MIA</v>
      </c>
      <c r="V53" s="103">
        <v>7</v>
      </c>
      <c r="W53" s="134">
        <f t="shared" si="3"/>
        <v>-0.51966666666666672</v>
      </c>
    </row>
    <row r="54" spans="1:23" x14ac:dyDescent="0.25">
      <c r="A54" s="133" t="s">
        <v>46</v>
      </c>
      <c r="B54" s="101">
        <v>2024</v>
      </c>
      <c r="C54" s="151">
        <v>0.73099999999999998</v>
      </c>
      <c r="D54" s="147">
        <v>0.23599999999999999</v>
      </c>
      <c r="E54" s="151">
        <v>0.433</v>
      </c>
      <c r="F54" s="100">
        <v>0.20799999999999999</v>
      </c>
      <c r="G54" s="100">
        <v>0.20599999999999999</v>
      </c>
      <c r="H54" s="100"/>
      <c r="I54" s="100">
        <v>5.2480315937412592E-2</v>
      </c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2" t="str">
        <f t="shared" si="2"/>
        <v>MIN</v>
      </c>
      <c r="V54" s="103">
        <v>7</v>
      </c>
      <c r="W54" s="134">
        <f t="shared" si="3"/>
        <v>0.28233333333333333</v>
      </c>
    </row>
    <row r="55" spans="1:23" x14ac:dyDescent="0.25">
      <c r="A55" s="133" t="s">
        <v>17</v>
      </c>
      <c r="B55" s="101">
        <v>2024</v>
      </c>
      <c r="C55" s="151">
        <v>0.23100000000000001</v>
      </c>
      <c r="D55" s="147">
        <v>-0.2</v>
      </c>
      <c r="E55" s="151">
        <v>-0.66100000000000003</v>
      </c>
      <c r="F55" s="100">
        <v>-0.58099999999999996</v>
      </c>
      <c r="G55" s="100">
        <v>-0.14699999999999999</v>
      </c>
      <c r="H55" s="100">
        <v>-0.61</v>
      </c>
      <c r="I55" s="100">
        <v>-0.86170147743354986</v>
      </c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2" t="str">
        <f t="shared" si="2"/>
        <v>NE</v>
      </c>
      <c r="V55" s="103">
        <v>7</v>
      </c>
      <c r="W55" s="134">
        <f t="shared" si="3"/>
        <v>-0.49975000000000003</v>
      </c>
    </row>
    <row r="56" spans="1:23" x14ac:dyDescent="0.25">
      <c r="A56" s="133" t="s">
        <v>27</v>
      </c>
      <c r="B56" s="101">
        <v>2024</v>
      </c>
      <c r="C56" s="151">
        <v>0.996</v>
      </c>
      <c r="D56" s="147">
        <v>0.88400000000000001</v>
      </c>
      <c r="E56" s="151">
        <v>-0.28599999999999998</v>
      </c>
      <c r="F56" s="100">
        <v>0.107</v>
      </c>
      <c r="G56" s="100">
        <v>-0.27600000000000002</v>
      </c>
      <c r="H56" s="100">
        <v>-0.34399999999999997</v>
      </c>
      <c r="I56" s="100">
        <v>-0.80064571414673291</v>
      </c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2" t="str">
        <f t="shared" si="2"/>
        <v>NO</v>
      </c>
      <c r="V56" s="103">
        <v>7</v>
      </c>
      <c r="W56" s="134">
        <f t="shared" si="3"/>
        <v>-0.19974999999999998</v>
      </c>
    </row>
    <row r="57" spans="1:23" x14ac:dyDescent="0.25">
      <c r="A57" s="133" t="s">
        <v>15</v>
      </c>
      <c r="B57" s="101">
        <v>2024</v>
      </c>
      <c r="C57" s="151">
        <v>-0.65900000000000003</v>
      </c>
      <c r="D57" s="147">
        <v>3.3000000000000002E-2</v>
      </c>
      <c r="E57" s="151">
        <v>0.22600000000000001</v>
      </c>
      <c r="F57" s="100">
        <v>-0.40799999999999997</v>
      </c>
      <c r="G57" s="100">
        <v>0.35699999999999998</v>
      </c>
      <c r="H57" s="100">
        <v>-0.111</v>
      </c>
      <c r="I57" s="100">
        <v>-0.48749152702016652</v>
      </c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2" t="str">
        <f t="shared" si="2"/>
        <v>NYG</v>
      </c>
      <c r="V57" s="103">
        <v>7</v>
      </c>
      <c r="W57" s="134">
        <f t="shared" si="3"/>
        <v>1.6000000000000004E-2</v>
      </c>
    </row>
    <row r="58" spans="1:23" x14ac:dyDescent="0.25">
      <c r="A58" s="133" t="s">
        <v>9</v>
      </c>
      <c r="B58" s="101">
        <v>2024</v>
      </c>
      <c r="C58" s="151">
        <v>-0.312</v>
      </c>
      <c r="D58" s="147">
        <v>0.112</v>
      </c>
      <c r="E58" s="151">
        <v>0.60299999999999998</v>
      </c>
      <c r="F58" s="100">
        <v>-0.372</v>
      </c>
      <c r="G58" s="100">
        <v>-1.9E-2</v>
      </c>
      <c r="H58" s="100">
        <v>-0.17</v>
      </c>
      <c r="I58" s="100">
        <v>-0.56100104650697535</v>
      </c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2" t="str">
        <f t="shared" si="2"/>
        <v>NYJ</v>
      </c>
      <c r="V58" s="103">
        <v>7</v>
      </c>
      <c r="W58" s="134">
        <f t="shared" si="3"/>
        <v>1.0499999999999995E-2</v>
      </c>
    </row>
    <row r="59" spans="1:23" x14ac:dyDescent="0.25">
      <c r="A59" s="133" t="s">
        <v>7</v>
      </c>
      <c r="B59" s="101">
        <v>2024</v>
      </c>
      <c r="C59" s="151">
        <v>-0.11</v>
      </c>
      <c r="D59" s="147">
        <v>-9.9000000000000005E-2</v>
      </c>
      <c r="E59" s="151">
        <v>0.113</v>
      </c>
      <c r="F59" s="100">
        <v>-0.47899999999999998</v>
      </c>
      <c r="G59" s="100"/>
      <c r="H59" s="100">
        <v>-5.0000000000000001E-3</v>
      </c>
      <c r="I59" s="100">
        <v>0.56197891614610918</v>
      </c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2" t="str">
        <f t="shared" si="2"/>
        <v>PHI</v>
      </c>
      <c r="V59" s="103">
        <v>7</v>
      </c>
      <c r="W59" s="134">
        <f t="shared" si="3"/>
        <v>-0.12366666666666666</v>
      </c>
    </row>
    <row r="60" spans="1:23" x14ac:dyDescent="0.25">
      <c r="A60" s="133" t="s">
        <v>32</v>
      </c>
      <c r="B60" s="101">
        <v>2024</v>
      </c>
      <c r="C60" s="151">
        <v>-1E-3</v>
      </c>
      <c r="D60" s="147">
        <v>0.38500000000000001</v>
      </c>
      <c r="E60" s="151">
        <v>0.434</v>
      </c>
      <c r="F60" s="100">
        <v>-0.122</v>
      </c>
      <c r="G60" s="100">
        <v>-0.21299999999999999</v>
      </c>
      <c r="H60" s="100">
        <v>-3.9E-2</v>
      </c>
      <c r="I60" s="100">
        <v>0.52734050590700066</v>
      </c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2" t="str">
        <f t="shared" si="2"/>
        <v>PIT</v>
      </c>
      <c r="V60" s="103">
        <v>7</v>
      </c>
      <c r="W60" s="134">
        <f t="shared" si="3"/>
        <v>1.5000000000000001E-2</v>
      </c>
    </row>
    <row r="61" spans="1:23" x14ac:dyDescent="0.25">
      <c r="A61" s="133" t="s">
        <v>30</v>
      </c>
      <c r="B61" s="101">
        <v>2024</v>
      </c>
      <c r="C61" s="151">
        <v>0.70899999999999996</v>
      </c>
      <c r="D61" s="147">
        <v>0.3</v>
      </c>
      <c r="E61" s="151">
        <v>0.58399999999999996</v>
      </c>
      <c r="F61" s="100">
        <v>-0.33700000000000002</v>
      </c>
      <c r="G61" s="100">
        <v>-0.20100000000000001</v>
      </c>
      <c r="H61" s="100">
        <v>-0.19800000000000001</v>
      </c>
      <c r="I61" s="100">
        <v>0.36399894824905055</v>
      </c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2" t="str">
        <f t="shared" si="2"/>
        <v>SEA</v>
      </c>
      <c r="V61" s="103">
        <v>7</v>
      </c>
      <c r="W61" s="134">
        <f t="shared" si="3"/>
        <v>-3.800000000000002E-2</v>
      </c>
    </row>
    <row r="62" spans="1:23" x14ac:dyDescent="0.25">
      <c r="A62" s="133" t="s">
        <v>1</v>
      </c>
      <c r="B62" s="101">
        <v>2024</v>
      </c>
      <c r="C62" s="151">
        <v>0.46300000000000002</v>
      </c>
      <c r="D62" s="147">
        <v>-0.32400000000000001</v>
      </c>
      <c r="E62" s="151">
        <v>5.7000000000000002E-2</v>
      </c>
      <c r="F62" s="100">
        <v>0.46</v>
      </c>
      <c r="G62" s="100">
        <v>-4.9000000000000002E-2</v>
      </c>
      <c r="H62" s="100">
        <v>0.61099999999999999</v>
      </c>
      <c r="I62" s="100">
        <v>-0.22275159088274066</v>
      </c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2" t="str">
        <f t="shared" si="2"/>
        <v>SF</v>
      </c>
      <c r="V62" s="103">
        <v>7</v>
      </c>
      <c r="W62" s="134">
        <f t="shared" si="3"/>
        <v>0.26974999999999999</v>
      </c>
    </row>
    <row r="63" spans="1:23" x14ac:dyDescent="0.25">
      <c r="A63" s="133" t="s">
        <v>38</v>
      </c>
      <c r="B63" s="101">
        <v>2024</v>
      </c>
      <c r="C63" s="151">
        <v>0.32100000000000001</v>
      </c>
      <c r="D63" s="147">
        <v>-0.18099999999999999</v>
      </c>
      <c r="E63" s="151">
        <v>-0.46400000000000002</v>
      </c>
      <c r="F63" s="100">
        <v>0.46200000000000002</v>
      </c>
      <c r="G63" s="100">
        <v>4.2000000000000003E-2</v>
      </c>
      <c r="H63" s="100">
        <v>0.436</v>
      </c>
      <c r="I63" s="100">
        <v>-0.46061267937917766</v>
      </c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2" t="str">
        <f t="shared" si="2"/>
        <v>TB</v>
      </c>
      <c r="V63" s="103">
        <v>7</v>
      </c>
      <c r="W63" s="134">
        <f t="shared" si="3"/>
        <v>0.11899999999999999</v>
      </c>
    </row>
    <row r="64" spans="1:23" x14ac:dyDescent="0.25">
      <c r="A64" s="133" t="s">
        <v>45</v>
      </c>
      <c r="B64" s="101">
        <v>2024</v>
      </c>
      <c r="C64" s="151">
        <v>-0.27300000000000002</v>
      </c>
      <c r="D64" s="147">
        <v>-0.124</v>
      </c>
      <c r="E64" s="151">
        <v>-0.40200000000000002</v>
      </c>
      <c r="F64" s="100">
        <v>0.106</v>
      </c>
      <c r="G64" s="100"/>
      <c r="H64" s="100">
        <v>-0.122</v>
      </c>
      <c r="I64" s="100">
        <v>-0.47389205019450453</v>
      </c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2" t="str">
        <f t="shared" si="2"/>
        <v>TEN</v>
      </c>
      <c r="V64" s="103">
        <v>7</v>
      </c>
      <c r="W64" s="134">
        <f t="shared" si="3"/>
        <v>-0.13933333333333334</v>
      </c>
    </row>
    <row r="65" spans="1:23" x14ac:dyDescent="0.25">
      <c r="A65" s="135" t="s">
        <v>26</v>
      </c>
      <c r="B65" s="136">
        <v>2024</v>
      </c>
      <c r="C65" s="152">
        <v>-0.59099999999999997</v>
      </c>
      <c r="D65" s="148">
        <v>-0.247</v>
      </c>
      <c r="E65" s="152">
        <v>2.8000000000000001E-2</v>
      </c>
      <c r="F65" s="137">
        <v>0.85899999999999999</v>
      </c>
      <c r="G65" s="137">
        <v>0.439</v>
      </c>
      <c r="H65" s="137">
        <v>0.12</v>
      </c>
      <c r="I65" s="137">
        <v>0.74469085314831429</v>
      </c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8" t="str">
        <f t="shared" si="2"/>
        <v>WAS</v>
      </c>
      <c r="V65" s="139">
        <v>7</v>
      </c>
      <c r="W65" s="140">
        <f t="shared" si="3"/>
        <v>0.36150000000000004</v>
      </c>
    </row>
  </sheetData>
  <autoFilter ref="A1:W33" xr:uid="{A0D2A14C-7438-44F7-8790-682F23CA3DF1}"/>
  <conditionalFormatting sqref="A2:W65">
    <cfRule type="containsBlanks" dxfId="6" priority="1">
      <formula>LEN(TRIM(A2))=0</formula>
    </cfRule>
  </conditionalFormatting>
  <conditionalFormatting sqref="C2:T3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4:T6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5E49-8398-444E-81B8-C0105A10594C}">
  <sheetPr>
    <tabColor theme="7" tint="0.79998168889431442"/>
  </sheetPr>
  <dimension ref="A1:U193"/>
  <sheetViews>
    <sheetView topLeftCell="A136" zoomScale="80" zoomScaleNormal="80" workbookViewId="0">
      <selection activeCell="A162" sqref="A162"/>
    </sheetView>
  </sheetViews>
  <sheetFormatPr defaultRowHeight="15" x14ac:dyDescent="0.25"/>
  <cols>
    <col min="1" max="1" width="12.140625" bestFit="1" customWidth="1"/>
    <col min="2" max="2" width="14.28515625" bestFit="1" customWidth="1"/>
    <col min="3" max="4" width="12.140625" bestFit="1" customWidth="1"/>
    <col min="5" max="5" width="11.5703125" bestFit="1" customWidth="1"/>
    <col min="6" max="6" width="12.140625" bestFit="1" customWidth="1"/>
    <col min="7" max="7" width="21.7109375" bestFit="1" customWidth="1"/>
    <col min="8" max="8" width="12" bestFit="1" customWidth="1"/>
    <col min="9" max="9" width="16" bestFit="1" customWidth="1"/>
    <col min="10" max="10" width="12" bestFit="1" customWidth="1"/>
    <col min="11" max="11" width="22.28515625" bestFit="1" customWidth="1"/>
    <col min="12" max="12" width="12" bestFit="1" customWidth="1"/>
    <col min="13" max="13" width="15.140625" bestFit="1" customWidth="1"/>
    <col min="14" max="14" width="12" bestFit="1" customWidth="1"/>
    <col min="15" max="15" width="20.28515625" bestFit="1" customWidth="1"/>
    <col min="16" max="16" width="12" bestFit="1" customWidth="1"/>
    <col min="17" max="17" width="17.7109375" bestFit="1" customWidth="1"/>
    <col min="18" max="18" width="12" bestFit="1" customWidth="1"/>
    <col min="19" max="19" width="12.42578125" bestFit="1" customWidth="1"/>
    <col min="20" max="20" width="27" bestFit="1" customWidth="1"/>
    <col min="21" max="21" width="12" bestFit="1" customWidth="1"/>
  </cols>
  <sheetData>
    <row r="1" spans="1:21" x14ac:dyDescent="0.25">
      <c r="A1" s="2" t="s">
        <v>69</v>
      </c>
      <c r="B1" s="2" t="s">
        <v>70</v>
      </c>
      <c r="C1" s="4" t="s">
        <v>71</v>
      </c>
      <c r="D1" s="43" t="s">
        <v>71</v>
      </c>
      <c r="E1" s="43" t="s">
        <v>384</v>
      </c>
      <c r="F1" s="43" t="s">
        <v>69</v>
      </c>
      <c r="G1" s="43" t="s">
        <v>385</v>
      </c>
      <c r="H1" s="43" t="s">
        <v>89</v>
      </c>
      <c r="I1" s="43" t="s">
        <v>386</v>
      </c>
      <c r="J1" s="43" t="s">
        <v>89</v>
      </c>
      <c r="K1" s="43" t="s">
        <v>387</v>
      </c>
      <c r="L1" s="43" t="s">
        <v>89</v>
      </c>
      <c r="M1" s="43" t="s">
        <v>388</v>
      </c>
      <c r="N1" s="43" t="s">
        <v>89</v>
      </c>
      <c r="O1" s="43" t="s">
        <v>389</v>
      </c>
      <c r="P1" s="43" t="s">
        <v>89</v>
      </c>
      <c r="Q1" s="43" t="s">
        <v>390</v>
      </c>
      <c r="R1" s="43" t="s">
        <v>89</v>
      </c>
      <c r="S1" s="43" t="s">
        <v>391</v>
      </c>
      <c r="T1" s="43" t="s">
        <v>392</v>
      </c>
      <c r="U1" s="43" t="s">
        <v>89</v>
      </c>
    </row>
    <row r="2" spans="1:21" x14ac:dyDescent="0.25">
      <c r="A2" s="2">
        <v>4</v>
      </c>
      <c r="B2" s="2">
        <v>2023</v>
      </c>
      <c r="C2" s="4" t="str">
        <f>INDEX(Index!$B$1:$B$500,MATCH($D2,Index!$A$1:$A$500,0)
)</f>
        <v>MIN</v>
      </c>
      <c r="D2" s="43" t="s">
        <v>46</v>
      </c>
      <c r="E2" s="43">
        <v>2023</v>
      </c>
      <c r="F2" s="43">
        <v>4</v>
      </c>
      <c r="G2" s="43">
        <v>5.3001379807434299</v>
      </c>
      <c r="H2" s="43">
        <v>1</v>
      </c>
      <c r="I2" s="43">
        <v>4.6617647058823497</v>
      </c>
      <c r="J2" s="43">
        <v>6</v>
      </c>
      <c r="K2" s="43">
        <v>0.4</v>
      </c>
      <c r="L2" s="43">
        <v>30</v>
      </c>
      <c r="M2" s="43">
        <v>0.13235294117647101</v>
      </c>
      <c r="N2" s="43">
        <v>6</v>
      </c>
      <c r="O2" s="43">
        <v>1.75</v>
      </c>
      <c r="P2" s="43">
        <v>2</v>
      </c>
      <c r="Q2" s="43">
        <v>0.38235294117647101</v>
      </c>
      <c r="R2" s="43">
        <v>22</v>
      </c>
      <c r="S2" s="43">
        <v>10</v>
      </c>
      <c r="T2" s="45">
        <v>6.7010014921040903E-2</v>
      </c>
      <c r="U2" s="43">
        <v>14</v>
      </c>
    </row>
    <row r="3" spans="1:21" x14ac:dyDescent="0.25">
      <c r="A3" s="2">
        <v>4</v>
      </c>
      <c r="B3" s="2">
        <v>2023</v>
      </c>
      <c r="C3" s="4" t="str">
        <f>INDEX(Index!$B$1:$B$500,MATCH($D3,Index!$A$1:$A$500,0)
)</f>
        <v>PHI</v>
      </c>
      <c r="D3" s="43" t="s">
        <v>7</v>
      </c>
      <c r="E3" s="43">
        <v>2023</v>
      </c>
      <c r="F3" s="43">
        <v>4</v>
      </c>
      <c r="G3" s="43">
        <v>5.0364098657707803</v>
      </c>
      <c r="H3" s="43">
        <v>2</v>
      </c>
      <c r="I3" s="43">
        <v>5.27</v>
      </c>
      <c r="J3" s="43">
        <v>2</v>
      </c>
      <c r="K3" s="43">
        <v>0.82352941176470595</v>
      </c>
      <c r="L3" s="43">
        <v>6</v>
      </c>
      <c r="M3" s="43">
        <v>0.08</v>
      </c>
      <c r="N3" s="43">
        <v>1</v>
      </c>
      <c r="O3" s="43">
        <v>1.43</v>
      </c>
      <c r="P3" s="43">
        <v>4</v>
      </c>
      <c r="Q3" s="43">
        <v>0.95</v>
      </c>
      <c r="R3" s="43">
        <v>7</v>
      </c>
      <c r="S3" s="43">
        <v>11</v>
      </c>
      <c r="T3" s="45">
        <v>8.6606057417436502E-2</v>
      </c>
      <c r="U3" s="43">
        <v>24</v>
      </c>
    </row>
    <row r="4" spans="1:21" x14ac:dyDescent="0.25">
      <c r="A4" s="2">
        <v>4</v>
      </c>
      <c r="B4" s="2">
        <v>2023</v>
      </c>
      <c r="C4" s="4" t="str">
        <f>INDEX(Index!$B$1:$B$500,MATCH($D4,Index!$A$1:$A$500,0)
)</f>
        <v>BUF</v>
      </c>
      <c r="D4" s="43" t="s">
        <v>0</v>
      </c>
      <c r="E4" s="43">
        <v>2023</v>
      </c>
      <c r="F4" s="43">
        <v>4</v>
      </c>
      <c r="G4" s="43">
        <v>4.99788661672192</v>
      </c>
      <c r="H4" s="43">
        <v>3</v>
      </c>
      <c r="I4" s="43">
        <v>4.9239130434782599</v>
      </c>
      <c r="J4" s="43">
        <v>4</v>
      </c>
      <c r="K4" s="43">
        <v>0.76923076923076905</v>
      </c>
      <c r="L4" s="43">
        <v>9</v>
      </c>
      <c r="M4" s="43">
        <v>0.119565217391304</v>
      </c>
      <c r="N4" s="43">
        <v>3</v>
      </c>
      <c r="O4" s="43">
        <v>1.39130434782609</v>
      </c>
      <c r="P4" s="43">
        <v>6</v>
      </c>
      <c r="Q4" s="43">
        <v>0.92391304347826098</v>
      </c>
      <c r="R4" s="43">
        <v>8</v>
      </c>
      <c r="S4" s="43">
        <v>9</v>
      </c>
      <c r="T4" s="45">
        <v>7.0446627532217407E-2</v>
      </c>
      <c r="U4" s="43">
        <v>16</v>
      </c>
    </row>
    <row r="5" spans="1:21" x14ac:dyDescent="0.25">
      <c r="A5" s="2">
        <v>4</v>
      </c>
      <c r="B5" s="2">
        <v>2023</v>
      </c>
      <c r="C5" s="4" t="str">
        <f>INDEX(Index!$B$1:$B$500,MATCH($D5,Index!$A$1:$A$500,0)
)</f>
        <v>SF</v>
      </c>
      <c r="D5" s="43" t="s">
        <v>1</v>
      </c>
      <c r="E5" s="43">
        <v>2023</v>
      </c>
      <c r="F5" s="43">
        <v>4</v>
      </c>
      <c r="G5" s="43">
        <v>4.9311794285897896</v>
      </c>
      <c r="H5" s="43">
        <v>4</v>
      </c>
      <c r="I5" s="43">
        <v>5.1238095238095198</v>
      </c>
      <c r="J5" s="43">
        <v>3</v>
      </c>
      <c r="K5" s="43">
        <v>0.75</v>
      </c>
      <c r="L5" s="43">
        <v>10</v>
      </c>
      <c r="M5" s="43">
        <v>0.114285714285714</v>
      </c>
      <c r="N5" s="43">
        <v>2</v>
      </c>
      <c r="O5" s="43">
        <v>1.28571428571429</v>
      </c>
      <c r="P5" s="43">
        <v>10</v>
      </c>
      <c r="Q5" s="43">
        <v>1.28571428571429</v>
      </c>
      <c r="R5" s="43">
        <v>3</v>
      </c>
      <c r="S5" s="43">
        <v>7</v>
      </c>
      <c r="T5" s="45">
        <v>6.5915928600681503E-2</v>
      </c>
      <c r="U5" s="43">
        <v>12</v>
      </c>
    </row>
    <row r="6" spans="1:21" x14ac:dyDescent="0.25">
      <c r="A6" s="2">
        <v>4</v>
      </c>
      <c r="B6" s="2">
        <v>2023</v>
      </c>
      <c r="C6" s="4" t="str">
        <f>INDEX(Index!$B$1:$B$500,MATCH($D6,Index!$A$1:$A$500,0)
)</f>
        <v>MIA</v>
      </c>
      <c r="D6" s="43" t="s">
        <v>4</v>
      </c>
      <c r="E6" s="43">
        <v>2023</v>
      </c>
      <c r="F6" s="43">
        <v>4</v>
      </c>
      <c r="G6" s="43">
        <v>4.8834284844862204</v>
      </c>
      <c r="H6" s="43">
        <v>5</v>
      </c>
      <c r="I6" s="43">
        <v>7.0434782608695699</v>
      </c>
      <c r="J6" s="43">
        <v>1</v>
      </c>
      <c r="K6" s="43">
        <v>0.375</v>
      </c>
      <c r="L6" s="43">
        <v>31</v>
      </c>
      <c r="M6" s="43">
        <v>0.16304347826087001</v>
      </c>
      <c r="N6" s="43">
        <v>13</v>
      </c>
      <c r="O6" s="43">
        <v>1.76344086021505</v>
      </c>
      <c r="P6" s="43">
        <v>1</v>
      </c>
      <c r="Q6" s="43">
        <v>2.7204301075268802</v>
      </c>
      <c r="R6" s="43">
        <v>1</v>
      </c>
      <c r="S6" s="43">
        <v>5</v>
      </c>
      <c r="T6" s="45">
        <v>3.0868313629139998E-2</v>
      </c>
      <c r="U6" s="43">
        <v>2</v>
      </c>
    </row>
    <row r="7" spans="1:21" x14ac:dyDescent="0.25">
      <c r="A7" s="2">
        <v>4</v>
      </c>
      <c r="B7" s="2">
        <v>2023</v>
      </c>
      <c r="C7" s="4" t="str">
        <f>INDEX(Index!$B$1:$B$500,MATCH($D7,Index!$A$1:$A$500,0)
)</f>
        <v>CHI</v>
      </c>
      <c r="D7" s="43" t="s">
        <v>64</v>
      </c>
      <c r="E7" s="43">
        <v>2023</v>
      </c>
      <c r="F7" s="43">
        <v>4</v>
      </c>
      <c r="G7" s="43">
        <v>4.6065226166855604</v>
      </c>
      <c r="H7" s="43">
        <v>6</v>
      </c>
      <c r="I7" s="43">
        <v>4.6323529411764701</v>
      </c>
      <c r="J7" s="43">
        <v>7</v>
      </c>
      <c r="K7" s="43">
        <v>0.69230769230769196</v>
      </c>
      <c r="L7" s="43">
        <v>16</v>
      </c>
      <c r="M7" s="43">
        <v>0.13235294117647101</v>
      </c>
      <c r="N7" s="43">
        <v>6</v>
      </c>
      <c r="O7" s="43">
        <v>1.29411764705882</v>
      </c>
      <c r="P7" s="43">
        <v>8</v>
      </c>
      <c r="Q7" s="43">
        <v>0.73529411764705899</v>
      </c>
      <c r="R7" s="43">
        <v>14</v>
      </c>
      <c r="S7" s="43">
        <v>17</v>
      </c>
      <c r="T7" s="45">
        <v>0.12999734088429099</v>
      </c>
      <c r="U7" s="43">
        <v>30</v>
      </c>
    </row>
    <row r="8" spans="1:21" x14ac:dyDescent="0.25">
      <c r="A8" s="2">
        <v>4</v>
      </c>
      <c r="B8" s="2">
        <v>2023</v>
      </c>
      <c r="C8" s="4" t="str">
        <f>INDEX(Index!$B$1:$B$500,MATCH($D8,Index!$A$1:$A$500,0)
)</f>
        <v>SEA</v>
      </c>
      <c r="D8" s="43" t="s">
        <v>30</v>
      </c>
      <c r="E8" s="43">
        <v>2023</v>
      </c>
      <c r="F8" s="43">
        <v>4</v>
      </c>
      <c r="G8" s="43">
        <v>4.6060079538277501</v>
      </c>
      <c r="H8" s="43">
        <v>7</v>
      </c>
      <c r="I8" s="43">
        <v>4.4555555555555602</v>
      </c>
      <c r="J8" s="43">
        <v>10</v>
      </c>
      <c r="K8" s="43">
        <v>0.58333333333333304</v>
      </c>
      <c r="L8" s="43">
        <v>23</v>
      </c>
      <c r="M8" s="43">
        <v>0.2</v>
      </c>
      <c r="N8" s="43">
        <v>21</v>
      </c>
      <c r="O8" s="43">
        <v>1.3118279569892499</v>
      </c>
      <c r="P8" s="43">
        <v>7</v>
      </c>
      <c r="Q8" s="43">
        <v>0.79569892473118298</v>
      </c>
      <c r="R8" s="43">
        <v>12</v>
      </c>
      <c r="S8" s="43">
        <v>7</v>
      </c>
      <c r="T8" s="45">
        <v>6.33845007192365E-2</v>
      </c>
      <c r="U8" s="43">
        <v>10</v>
      </c>
    </row>
    <row r="9" spans="1:21" x14ac:dyDescent="0.25">
      <c r="A9" s="2">
        <v>4</v>
      </c>
      <c r="B9" s="2">
        <v>2023</v>
      </c>
      <c r="C9" s="4" t="str">
        <f>INDEX(Index!$B$1:$B$500,MATCH($D9,Index!$A$1:$A$500,0)
)</f>
        <v>DET</v>
      </c>
      <c r="D9" s="43" t="s">
        <v>21</v>
      </c>
      <c r="E9" s="43">
        <v>2023</v>
      </c>
      <c r="F9" s="43">
        <v>4</v>
      </c>
      <c r="G9" s="43">
        <v>4.4454460451101996</v>
      </c>
      <c r="H9" s="43">
        <v>8</v>
      </c>
      <c r="I9" s="43">
        <v>3.9916666666666698</v>
      </c>
      <c r="J9" s="43">
        <v>18</v>
      </c>
      <c r="K9" s="43">
        <v>0.72727272727272696</v>
      </c>
      <c r="L9" s="43">
        <v>13</v>
      </c>
      <c r="M9" s="43">
        <v>0.18333333333333299</v>
      </c>
      <c r="N9" s="43">
        <v>16</v>
      </c>
      <c r="O9" s="43">
        <v>1.1735537190082601</v>
      </c>
      <c r="P9" s="43">
        <v>14</v>
      </c>
      <c r="Q9" s="43">
        <v>0.43801652892561999</v>
      </c>
      <c r="R9" s="43">
        <v>21</v>
      </c>
      <c r="S9" s="43">
        <v>5</v>
      </c>
      <c r="T9" s="45">
        <v>4.1797191444491497E-2</v>
      </c>
      <c r="U9" s="43">
        <v>3</v>
      </c>
    </row>
    <row r="10" spans="1:21" x14ac:dyDescent="0.25">
      <c r="A10" s="2">
        <v>4</v>
      </c>
      <c r="B10" s="2">
        <v>2023</v>
      </c>
      <c r="C10" s="4" t="str">
        <f>INDEX(Index!$B$1:$B$500,MATCH($D10,Index!$A$1:$A$500,0)
)</f>
        <v>DAL</v>
      </c>
      <c r="D10" s="43" t="s">
        <v>3</v>
      </c>
      <c r="E10" s="43">
        <v>2023</v>
      </c>
      <c r="F10" s="43">
        <v>4</v>
      </c>
      <c r="G10" s="43">
        <v>4.4284043209851003</v>
      </c>
      <c r="H10" s="43">
        <v>9</v>
      </c>
      <c r="I10" s="43">
        <v>3.8672566371681398</v>
      </c>
      <c r="J10" s="43">
        <v>21</v>
      </c>
      <c r="K10" s="43">
        <v>0.66666666666666696</v>
      </c>
      <c r="L10" s="43">
        <v>17</v>
      </c>
      <c r="M10" s="43">
        <v>0.17699115044247801</v>
      </c>
      <c r="N10" s="43">
        <v>15</v>
      </c>
      <c r="O10" s="43">
        <v>1.0265486725663699</v>
      </c>
      <c r="P10" s="43">
        <v>21</v>
      </c>
      <c r="Q10" s="43">
        <v>0.53097345132743401</v>
      </c>
      <c r="R10" s="43">
        <v>18</v>
      </c>
      <c r="S10" s="43">
        <v>6</v>
      </c>
      <c r="T10" s="45">
        <v>4.90566737537564E-2</v>
      </c>
      <c r="U10" s="43">
        <v>6</v>
      </c>
    </row>
    <row r="11" spans="1:21" x14ac:dyDescent="0.25">
      <c r="A11" s="2">
        <v>4</v>
      </c>
      <c r="B11" s="2">
        <v>2023</v>
      </c>
      <c r="C11" s="4" t="str">
        <f>INDEX(Index!$B$1:$B$500,MATCH($D11,Index!$A$1:$A$500,0)
)</f>
        <v>DEN</v>
      </c>
      <c r="D11" s="43" t="s">
        <v>39</v>
      </c>
      <c r="E11" s="43">
        <v>2023</v>
      </c>
      <c r="F11" s="43">
        <v>4</v>
      </c>
      <c r="G11" s="43">
        <v>4.3773973102109203</v>
      </c>
      <c r="H11" s="43">
        <v>10</v>
      </c>
      <c r="I11" s="43">
        <v>4.2714285714285696</v>
      </c>
      <c r="J11" s="43">
        <v>14</v>
      </c>
      <c r="K11" s="43">
        <v>0.85714285714285698</v>
      </c>
      <c r="L11" s="43">
        <v>2</v>
      </c>
      <c r="M11" s="43">
        <v>0.157142857142857</v>
      </c>
      <c r="N11" s="43">
        <v>12</v>
      </c>
      <c r="O11" s="43">
        <v>1.28571428571429</v>
      </c>
      <c r="P11" s="43">
        <v>10</v>
      </c>
      <c r="Q11" s="43">
        <v>0.6</v>
      </c>
      <c r="R11" s="43">
        <v>17</v>
      </c>
      <c r="S11" s="43">
        <v>11</v>
      </c>
      <c r="T11" s="45">
        <v>8.5701015625086405E-2</v>
      </c>
      <c r="U11" s="43">
        <v>23</v>
      </c>
    </row>
    <row r="12" spans="1:21" x14ac:dyDescent="0.25">
      <c r="A12" s="2">
        <v>4</v>
      </c>
      <c r="B12" s="2">
        <v>2023</v>
      </c>
      <c r="C12" s="4" t="str">
        <f>INDEX(Index!$B$1:$B$500,MATCH($D12,Index!$A$1:$A$500,0)
)</f>
        <v>NO</v>
      </c>
      <c r="D12" s="43" t="s">
        <v>27</v>
      </c>
      <c r="E12" s="43">
        <v>2023</v>
      </c>
      <c r="F12" s="43">
        <v>4</v>
      </c>
      <c r="G12" s="43">
        <v>4.3699701409498504</v>
      </c>
      <c r="H12" s="43">
        <v>11</v>
      </c>
      <c r="I12" s="43">
        <v>3.3857142857142901</v>
      </c>
      <c r="J12" s="43">
        <v>25</v>
      </c>
      <c r="K12" s="43">
        <v>0.81818181818181801</v>
      </c>
      <c r="L12" s="43">
        <v>7</v>
      </c>
      <c r="M12" s="43">
        <v>0.14285714285714299</v>
      </c>
      <c r="N12" s="43">
        <v>9</v>
      </c>
      <c r="O12" s="43">
        <v>0.77142857142857102</v>
      </c>
      <c r="P12" s="43">
        <v>31</v>
      </c>
      <c r="Q12" s="43">
        <v>0.185714285714286</v>
      </c>
      <c r="R12" s="43">
        <v>26</v>
      </c>
      <c r="S12" s="43">
        <v>15</v>
      </c>
      <c r="T12" s="45">
        <v>9.1121211997255105E-2</v>
      </c>
      <c r="U12" s="43">
        <v>25</v>
      </c>
    </row>
    <row r="13" spans="1:21" x14ac:dyDescent="0.25">
      <c r="A13" s="2">
        <v>4</v>
      </c>
      <c r="B13" s="2">
        <v>2023</v>
      </c>
      <c r="C13" s="4" t="str">
        <f>INDEX(Index!$B$1:$B$500,MATCH($D13,Index!$A$1:$A$500,0)
)</f>
        <v>ATL</v>
      </c>
      <c r="D13" s="43" t="s">
        <v>43</v>
      </c>
      <c r="E13" s="43">
        <v>2023</v>
      </c>
      <c r="F13" s="43">
        <v>4</v>
      </c>
      <c r="G13" s="43">
        <v>4.36277187101921</v>
      </c>
      <c r="H13" s="43">
        <v>12</v>
      </c>
      <c r="I13" s="43">
        <v>4.78571428571429</v>
      </c>
      <c r="J13" s="43">
        <v>5</v>
      </c>
      <c r="K13" s="43">
        <v>0.57142857142857095</v>
      </c>
      <c r="L13" s="43">
        <v>24</v>
      </c>
      <c r="M13" s="43">
        <v>0.17346938775510201</v>
      </c>
      <c r="N13" s="43">
        <v>14</v>
      </c>
      <c r="O13" s="43">
        <v>1.46938775510204</v>
      </c>
      <c r="P13" s="43">
        <v>3</v>
      </c>
      <c r="Q13" s="43">
        <v>0.969387755102041</v>
      </c>
      <c r="R13" s="43">
        <v>6</v>
      </c>
      <c r="S13" s="43">
        <v>16</v>
      </c>
      <c r="T13" s="45">
        <v>0.117076780832076</v>
      </c>
      <c r="U13" s="43">
        <v>28</v>
      </c>
    </row>
    <row r="14" spans="1:21" x14ac:dyDescent="0.25">
      <c r="A14" s="2">
        <v>4</v>
      </c>
      <c r="B14" s="2">
        <v>2023</v>
      </c>
      <c r="C14" s="4" t="str">
        <f>INDEX(Index!$B$1:$B$500,MATCH($D14,Index!$A$1:$A$500,0)
)</f>
        <v>TEN</v>
      </c>
      <c r="D14" s="43" t="s">
        <v>45</v>
      </c>
      <c r="E14" s="43">
        <v>2023</v>
      </c>
      <c r="F14" s="43">
        <v>4</v>
      </c>
      <c r="G14" s="43">
        <v>4.2224436609311002</v>
      </c>
      <c r="H14" s="43">
        <v>13</v>
      </c>
      <c r="I14" s="43">
        <v>4.3763440860215104</v>
      </c>
      <c r="J14" s="43">
        <v>11</v>
      </c>
      <c r="K14" s="43">
        <v>0.85714285714285698</v>
      </c>
      <c r="L14" s="43">
        <v>2</v>
      </c>
      <c r="M14" s="43">
        <v>0.12903225806451599</v>
      </c>
      <c r="N14" s="43">
        <v>5</v>
      </c>
      <c r="O14" s="43">
        <v>1.19148936170213</v>
      </c>
      <c r="P14" s="43">
        <v>13</v>
      </c>
      <c r="Q14" s="43">
        <v>0.840425531914894</v>
      </c>
      <c r="R14" s="43">
        <v>11</v>
      </c>
      <c r="S14" s="43">
        <v>16</v>
      </c>
      <c r="T14" s="45">
        <v>0.12256887840216101</v>
      </c>
      <c r="U14" s="43">
        <v>29</v>
      </c>
    </row>
    <row r="15" spans="1:21" x14ac:dyDescent="0.25">
      <c r="A15" s="2">
        <v>4</v>
      </c>
      <c r="B15" s="2">
        <v>2023</v>
      </c>
      <c r="C15" s="4" t="str">
        <f>INDEX(Index!$B$1:$B$500,MATCH($D15,Index!$A$1:$A$500,0)
)</f>
        <v>KC</v>
      </c>
      <c r="D15" s="43" t="s">
        <v>5</v>
      </c>
      <c r="E15" s="43">
        <v>2023</v>
      </c>
      <c r="F15" s="43">
        <v>4</v>
      </c>
      <c r="G15" s="43">
        <v>4.1184832509815497</v>
      </c>
      <c r="H15" s="43">
        <v>14</v>
      </c>
      <c r="I15" s="43">
        <v>4.3372093023255802</v>
      </c>
      <c r="J15" s="43">
        <v>12</v>
      </c>
      <c r="K15" s="43">
        <v>0.75</v>
      </c>
      <c r="L15" s="43">
        <v>10</v>
      </c>
      <c r="M15" s="43">
        <v>0.209302325581395</v>
      </c>
      <c r="N15" s="43">
        <v>22</v>
      </c>
      <c r="O15" s="43">
        <v>1.1034482758620701</v>
      </c>
      <c r="P15" s="43">
        <v>16</v>
      </c>
      <c r="Q15" s="43">
        <v>1</v>
      </c>
      <c r="R15" s="43">
        <v>5</v>
      </c>
      <c r="S15" s="43">
        <v>2</v>
      </c>
      <c r="T15" s="45">
        <v>2.4837748068643101E-2</v>
      </c>
      <c r="U15" s="43">
        <v>1</v>
      </c>
    </row>
    <row r="16" spans="1:21" x14ac:dyDescent="0.25">
      <c r="A16" s="2">
        <v>4</v>
      </c>
      <c r="B16" s="2">
        <v>2023</v>
      </c>
      <c r="C16" s="4" t="str">
        <f>INDEX(Index!$B$1:$B$500,MATCH($D16,Index!$A$1:$A$500,0)
)</f>
        <v>BAL</v>
      </c>
      <c r="D16" s="43" t="s">
        <v>18</v>
      </c>
      <c r="E16" s="43">
        <v>2023</v>
      </c>
      <c r="F16" s="43">
        <v>4</v>
      </c>
      <c r="G16" s="43">
        <v>4.0905203105318302</v>
      </c>
      <c r="H16" s="43">
        <v>15</v>
      </c>
      <c r="I16" s="43">
        <v>3.9886363636363602</v>
      </c>
      <c r="J16" s="43">
        <v>19</v>
      </c>
      <c r="K16" s="43">
        <v>0.85714285714285698</v>
      </c>
      <c r="L16" s="43">
        <v>2</v>
      </c>
      <c r="M16" s="43">
        <v>0.22727272727272699</v>
      </c>
      <c r="N16" s="43">
        <v>24</v>
      </c>
      <c r="O16" s="43">
        <v>1.10227272727273</v>
      </c>
      <c r="P16" s="43">
        <v>17</v>
      </c>
      <c r="Q16" s="43">
        <v>0.61363636363636398</v>
      </c>
      <c r="R16" s="43">
        <v>16</v>
      </c>
      <c r="S16" s="43">
        <v>11</v>
      </c>
      <c r="T16" s="45">
        <v>0.10041402564336201</v>
      </c>
      <c r="U16" s="43">
        <v>27</v>
      </c>
    </row>
    <row r="17" spans="1:21" x14ac:dyDescent="0.25">
      <c r="A17" s="2">
        <v>4</v>
      </c>
      <c r="B17" s="2">
        <v>2023</v>
      </c>
      <c r="C17" s="4" t="str">
        <f>INDEX(Index!$B$1:$B$500,MATCH($D17,Index!$A$1:$A$500,0)
)</f>
        <v>WAS</v>
      </c>
      <c r="D17" s="43" t="s">
        <v>26</v>
      </c>
      <c r="E17" s="43">
        <v>2023</v>
      </c>
      <c r="F17" s="43">
        <v>4</v>
      </c>
      <c r="G17" s="43">
        <v>4.0750279684333597</v>
      </c>
      <c r="H17" s="43">
        <v>16</v>
      </c>
      <c r="I17" s="43">
        <v>4.1818181818181799</v>
      </c>
      <c r="J17" s="43">
        <v>16</v>
      </c>
      <c r="K17" s="43">
        <v>0.71428571428571397</v>
      </c>
      <c r="L17" s="43">
        <v>14</v>
      </c>
      <c r="M17" s="43">
        <v>0.14285714285714299</v>
      </c>
      <c r="N17" s="43">
        <v>9</v>
      </c>
      <c r="O17" s="43">
        <v>1.1688311688311701</v>
      </c>
      <c r="P17" s="43">
        <v>15</v>
      </c>
      <c r="Q17" s="43">
        <v>0.64935064935064901</v>
      </c>
      <c r="R17" s="43">
        <v>15</v>
      </c>
      <c r="S17" s="43">
        <v>24</v>
      </c>
      <c r="T17" s="45">
        <v>0.14567284698416799</v>
      </c>
      <c r="U17" s="43">
        <v>32</v>
      </c>
    </row>
    <row r="18" spans="1:21" x14ac:dyDescent="0.25">
      <c r="A18" s="2">
        <v>4</v>
      </c>
      <c r="B18" s="2">
        <v>2023</v>
      </c>
      <c r="C18" s="4" t="str">
        <f>INDEX(Index!$B$1:$B$500,MATCH($D18,Index!$A$1:$A$500,0)
)</f>
        <v>LAR</v>
      </c>
      <c r="D18" s="43" t="s">
        <v>41</v>
      </c>
      <c r="E18" s="43">
        <v>2023</v>
      </c>
      <c r="F18" s="43">
        <v>4</v>
      </c>
      <c r="G18" s="43">
        <v>3.99231294125953</v>
      </c>
      <c r="H18" s="43">
        <v>17</v>
      </c>
      <c r="I18" s="43">
        <v>3.3789473684210498</v>
      </c>
      <c r="J18" s="43">
        <v>26</v>
      </c>
      <c r="K18" s="43">
        <v>0.77777777777777801</v>
      </c>
      <c r="L18" s="43">
        <v>8</v>
      </c>
      <c r="M18" s="43">
        <v>0.231578947368421</v>
      </c>
      <c r="N18" s="43">
        <v>28</v>
      </c>
      <c r="O18" s="43">
        <v>1.0526315789473699</v>
      </c>
      <c r="P18" s="43">
        <v>19</v>
      </c>
      <c r="Q18" s="43">
        <v>0.12631578947368399</v>
      </c>
      <c r="R18" s="43">
        <v>27</v>
      </c>
      <c r="S18" s="43">
        <v>9</v>
      </c>
      <c r="T18" s="45">
        <v>6.0339876543940102E-2</v>
      </c>
      <c r="U18" s="43">
        <v>9</v>
      </c>
    </row>
    <row r="19" spans="1:21" x14ac:dyDescent="0.25">
      <c r="A19" s="2">
        <v>4</v>
      </c>
      <c r="B19" s="2">
        <v>2023</v>
      </c>
      <c r="C19" s="4" t="str">
        <f>INDEX(Index!$B$1:$B$500,MATCH($D19,Index!$A$1:$A$500,0)
)</f>
        <v>LAC</v>
      </c>
      <c r="D19" s="43" t="s">
        <v>28</v>
      </c>
      <c r="E19" s="43">
        <v>2023</v>
      </c>
      <c r="F19" s="43">
        <v>4</v>
      </c>
      <c r="G19" s="43">
        <v>3.9201187708590801</v>
      </c>
      <c r="H19" s="43">
        <v>18</v>
      </c>
      <c r="I19" s="43">
        <v>4.1411764705882401</v>
      </c>
      <c r="J19" s="43">
        <v>17</v>
      </c>
      <c r="K19" s="43">
        <v>0.58823529411764697</v>
      </c>
      <c r="L19" s="43">
        <v>22</v>
      </c>
      <c r="M19" s="43">
        <v>0.188235294117647</v>
      </c>
      <c r="N19" s="43">
        <v>18</v>
      </c>
      <c r="O19" s="43">
        <v>1.03529411764706</v>
      </c>
      <c r="P19" s="43">
        <v>20</v>
      </c>
      <c r="Q19" s="43">
        <v>0.84705882352941197</v>
      </c>
      <c r="R19" s="43">
        <v>10</v>
      </c>
      <c r="S19" s="43">
        <v>9</v>
      </c>
      <c r="T19" s="45">
        <v>6.7536576926232397E-2</v>
      </c>
      <c r="U19" s="43">
        <v>15</v>
      </c>
    </row>
    <row r="20" spans="1:21" x14ac:dyDescent="0.25">
      <c r="A20" s="2">
        <v>4</v>
      </c>
      <c r="B20" s="2">
        <v>2023</v>
      </c>
      <c r="C20" s="4" t="str">
        <f>INDEX(Index!$B$1:$B$500,MATCH($D20,Index!$A$1:$A$500,0)
)</f>
        <v>CIN</v>
      </c>
      <c r="D20" s="43" t="s">
        <v>24</v>
      </c>
      <c r="E20" s="43">
        <v>2023</v>
      </c>
      <c r="F20" s="43">
        <v>4</v>
      </c>
      <c r="G20" s="43">
        <v>3.9186941583524399</v>
      </c>
      <c r="H20" s="43">
        <v>19</v>
      </c>
      <c r="I20" s="43">
        <v>4.1818181818181799</v>
      </c>
      <c r="J20" s="43">
        <v>15</v>
      </c>
      <c r="K20" s="43">
        <v>0.75</v>
      </c>
      <c r="L20" s="43">
        <v>10</v>
      </c>
      <c r="M20" s="43">
        <v>0.13636363636363599</v>
      </c>
      <c r="N20" s="43">
        <v>8</v>
      </c>
      <c r="O20" s="43">
        <v>1.25757575757576</v>
      </c>
      <c r="P20" s="43">
        <v>12</v>
      </c>
      <c r="Q20" s="43">
        <v>0.439393939393939</v>
      </c>
      <c r="R20" s="43">
        <v>20</v>
      </c>
      <c r="S20" s="43">
        <v>8</v>
      </c>
      <c r="T20" s="45">
        <v>5.13935212634258E-2</v>
      </c>
      <c r="U20" s="43">
        <v>8</v>
      </c>
    </row>
    <row r="21" spans="1:21" x14ac:dyDescent="0.25">
      <c r="A21" s="2">
        <v>4</v>
      </c>
      <c r="B21" s="2">
        <v>2023</v>
      </c>
      <c r="C21" s="4" t="str">
        <f>INDEX(Index!$B$1:$B$500,MATCH($D21,Index!$A$1:$A$500,0)
)</f>
        <v>JAX</v>
      </c>
      <c r="D21" s="43" t="s">
        <v>56</v>
      </c>
      <c r="E21" s="43">
        <v>2023</v>
      </c>
      <c r="F21" s="43">
        <v>4</v>
      </c>
      <c r="G21" s="43">
        <v>3.8641209654655699</v>
      </c>
      <c r="H21" s="43">
        <v>20</v>
      </c>
      <c r="I21" s="43">
        <v>3.45977011494253</v>
      </c>
      <c r="J21" s="43">
        <v>24</v>
      </c>
      <c r="K21" s="43">
        <v>0.41666666666666702</v>
      </c>
      <c r="L21" s="43">
        <v>28</v>
      </c>
      <c r="M21" s="43">
        <v>0.126436781609195</v>
      </c>
      <c r="N21" s="43">
        <v>4</v>
      </c>
      <c r="O21" s="43">
        <v>0.78160919540229901</v>
      </c>
      <c r="P21" s="43">
        <v>30</v>
      </c>
      <c r="Q21" s="43">
        <v>0.26436781609195398</v>
      </c>
      <c r="R21" s="43">
        <v>24</v>
      </c>
      <c r="S21" s="43">
        <v>8</v>
      </c>
      <c r="T21" s="45">
        <v>6.6240250262729394E-2</v>
      </c>
      <c r="U21" s="43">
        <v>13</v>
      </c>
    </row>
    <row r="22" spans="1:21" x14ac:dyDescent="0.25">
      <c r="A22" s="2">
        <v>4</v>
      </c>
      <c r="B22" s="2">
        <v>2023</v>
      </c>
      <c r="C22" s="4" t="str">
        <f>INDEX(Index!$B$1:$B$500,MATCH($D22,Index!$A$1:$A$500,0)
)</f>
        <v>CLE</v>
      </c>
      <c r="D22" s="43" t="s">
        <v>10</v>
      </c>
      <c r="E22" s="43">
        <v>2023</v>
      </c>
      <c r="F22" s="43">
        <v>4</v>
      </c>
      <c r="G22" s="43">
        <v>3.85968477581544</v>
      </c>
      <c r="H22" s="43">
        <v>21</v>
      </c>
      <c r="I22" s="43">
        <v>4.5346534653465298</v>
      </c>
      <c r="J22" s="43">
        <v>9</v>
      </c>
      <c r="K22" s="43">
        <v>0.41666666666666702</v>
      </c>
      <c r="L22" s="43">
        <v>28</v>
      </c>
      <c r="M22" s="43">
        <v>0.22772277227722801</v>
      </c>
      <c r="N22" s="43">
        <v>25</v>
      </c>
      <c r="O22" s="43">
        <v>1.28712871287129</v>
      </c>
      <c r="P22" s="43">
        <v>9</v>
      </c>
      <c r="Q22" s="43">
        <v>1.1881188118811901</v>
      </c>
      <c r="R22" s="43">
        <v>4</v>
      </c>
      <c r="S22" s="43">
        <v>16</v>
      </c>
      <c r="T22" s="45">
        <v>9.8211914382330498E-2</v>
      </c>
      <c r="U22" s="43">
        <v>26</v>
      </c>
    </row>
    <row r="23" spans="1:21" x14ac:dyDescent="0.25">
      <c r="A23" s="2">
        <v>4</v>
      </c>
      <c r="B23" s="2">
        <v>2023</v>
      </c>
      <c r="C23" s="4" t="str">
        <f>INDEX(Index!$B$1:$B$500,MATCH($D23,Index!$A$1:$A$500,0)
)</f>
        <v>ARI</v>
      </c>
      <c r="D23" s="43" t="s">
        <v>23</v>
      </c>
      <c r="E23" s="43">
        <v>2023</v>
      </c>
      <c r="F23" s="43">
        <v>4</v>
      </c>
      <c r="G23" s="43">
        <v>3.8310074800970502</v>
      </c>
      <c r="H23" s="43">
        <v>22</v>
      </c>
      <c r="I23" s="43">
        <v>4.2784810126582302</v>
      </c>
      <c r="J23" s="43">
        <v>13</v>
      </c>
      <c r="K23" s="43">
        <v>1</v>
      </c>
      <c r="L23" s="43">
        <v>1</v>
      </c>
      <c r="M23" s="43">
        <v>0.278481012658228</v>
      </c>
      <c r="N23" s="43">
        <v>32</v>
      </c>
      <c r="O23" s="43">
        <v>1.4125000000000001</v>
      </c>
      <c r="P23" s="43">
        <v>5</v>
      </c>
      <c r="Q23" s="43">
        <v>0.76249999999999996</v>
      </c>
      <c r="R23" s="43">
        <v>13</v>
      </c>
      <c r="S23" s="43">
        <v>6</v>
      </c>
      <c r="T23" s="45">
        <v>4.7384601322167798E-2</v>
      </c>
      <c r="U23" s="43">
        <v>4</v>
      </c>
    </row>
    <row r="24" spans="1:21" x14ac:dyDescent="0.25">
      <c r="A24" s="2">
        <v>4</v>
      </c>
      <c r="B24" s="2">
        <v>2023</v>
      </c>
      <c r="C24" s="4" t="str">
        <f>INDEX(Index!$B$1:$B$500,MATCH($D24,Index!$A$1:$A$500,0)
)</f>
        <v>HOU</v>
      </c>
      <c r="D24" s="43" t="s">
        <v>49</v>
      </c>
      <c r="E24" s="43">
        <v>2023</v>
      </c>
      <c r="F24" s="43">
        <v>4</v>
      </c>
      <c r="G24" s="43">
        <v>3.80160906380463</v>
      </c>
      <c r="H24" s="43">
        <v>23</v>
      </c>
      <c r="I24" s="43">
        <v>2.9791666666666701</v>
      </c>
      <c r="J24" s="43">
        <v>30</v>
      </c>
      <c r="K24" s="43">
        <v>0.53846153846153799</v>
      </c>
      <c r="L24" s="43">
        <v>25</v>
      </c>
      <c r="M24" s="43">
        <v>0.22916666666666699</v>
      </c>
      <c r="N24" s="43">
        <v>26</v>
      </c>
      <c r="O24" s="43">
        <v>0.80208333333333304</v>
      </c>
      <c r="P24" s="43">
        <v>28</v>
      </c>
      <c r="Q24" s="43">
        <v>9.375E-2</v>
      </c>
      <c r="R24" s="43">
        <v>30</v>
      </c>
      <c r="S24" s="43">
        <v>11</v>
      </c>
      <c r="T24" s="45">
        <v>7.3972059572952303E-2</v>
      </c>
      <c r="U24" s="43">
        <v>18</v>
      </c>
    </row>
    <row r="25" spans="1:21" x14ac:dyDescent="0.25">
      <c r="A25" s="2">
        <v>4</v>
      </c>
      <c r="B25" s="2">
        <v>2023</v>
      </c>
      <c r="C25" s="4" t="str">
        <f>INDEX(Index!$B$1:$B$500,MATCH($D25,Index!$A$1:$A$500,0)
)</f>
        <v>NE</v>
      </c>
      <c r="D25" s="43" t="s">
        <v>17</v>
      </c>
      <c r="E25" s="43">
        <v>2023</v>
      </c>
      <c r="F25" s="43">
        <v>4</v>
      </c>
      <c r="G25" s="43">
        <v>3.6512961445265799</v>
      </c>
      <c r="H25" s="43">
        <v>24</v>
      </c>
      <c r="I25" s="43">
        <v>3.2526315789473701</v>
      </c>
      <c r="J25" s="43">
        <v>28</v>
      </c>
      <c r="K25" s="43">
        <v>0.71428571428571397</v>
      </c>
      <c r="L25" s="43">
        <v>14</v>
      </c>
      <c r="M25" s="43">
        <v>0.221052631578947</v>
      </c>
      <c r="N25" s="43">
        <v>23</v>
      </c>
      <c r="O25" s="43">
        <v>0.95789473684210502</v>
      </c>
      <c r="P25" s="43">
        <v>25</v>
      </c>
      <c r="Q25" s="43">
        <v>0.12631578947368399</v>
      </c>
      <c r="R25" s="43">
        <v>27</v>
      </c>
      <c r="S25" s="43">
        <v>8</v>
      </c>
      <c r="T25" s="45">
        <v>4.9632723268806703E-2</v>
      </c>
      <c r="U25" s="43">
        <v>7</v>
      </c>
    </row>
    <row r="26" spans="1:21" x14ac:dyDescent="0.25">
      <c r="A26" s="2">
        <v>4</v>
      </c>
      <c r="B26" s="2">
        <v>2023</v>
      </c>
      <c r="C26" s="4" t="str">
        <f>INDEX(Index!$B$1:$B$500,MATCH($D26,Index!$A$1:$A$500,0)
)</f>
        <v>NYG</v>
      </c>
      <c r="D26" s="43" t="s">
        <v>15</v>
      </c>
      <c r="E26" s="43">
        <v>2023</v>
      </c>
      <c r="F26" s="43">
        <v>4</v>
      </c>
      <c r="G26" s="43">
        <v>3.6392357232694099</v>
      </c>
      <c r="H26" s="43">
        <v>25</v>
      </c>
      <c r="I26" s="43">
        <v>3.28813559322034</v>
      </c>
      <c r="J26" s="43">
        <v>27</v>
      </c>
      <c r="K26" s="43">
        <v>0.83333333333333304</v>
      </c>
      <c r="L26" s="43">
        <v>5</v>
      </c>
      <c r="M26" s="43">
        <v>0.152542372881356</v>
      </c>
      <c r="N26" s="43">
        <v>11</v>
      </c>
      <c r="O26" s="43">
        <v>0.79661016949152497</v>
      </c>
      <c r="P26" s="43">
        <v>29</v>
      </c>
      <c r="Q26" s="43">
        <v>0.23728813559322001</v>
      </c>
      <c r="R26" s="43">
        <v>25</v>
      </c>
      <c r="S26" s="43">
        <v>23</v>
      </c>
      <c r="T26" s="45">
        <v>0.143348102266912</v>
      </c>
      <c r="U26" s="43">
        <v>31</v>
      </c>
    </row>
    <row r="27" spans="1:21" x14ac:dyDescent="0.25">
      <c r="A27" s="2">
        <v>4</v>
      </c>
      <c r="B27" s="2">
        <v>2023</v>
      </c>
      <c r="C27" s="4" t="str">
        <f>INDEX(Index!$B$1:$B$500,MATCH($D27,Index!$A$1:$A$500,0)
)</f>
        <v>LV</v>
      </c>
      <c r="D27" s="43" t="s">
        <v>53</v>
      </c>
      <c r="E27" s="43">
        <v>2023</v>
      </c>
      <c r="F27" s="43">
        <v>4</v>
      </c>
      <c r="G27" s="43">
        <v>3.5837018359737201</v>
      </c>
      <c r="H27" s="43">
        <v>26</v>
      </c>
      <c r="I27" s="43">
        <v>2.9285714285714302</v>
      </c>
      <c r="J27" s="43">
        <v>31</v>
      </c>
      <c r="K27" s="43">
        <v>0.33333333333333298</v>
      </c>
      <c r="L27" s="43">
        <v>32</v>
      </c>
      <c r="M27" s="43">
        <v>0.25714285714285701</v>
      </c>
      <c r="N27" s="43">
        <v>31</v>
      </c>
      <c r="O27" s="43">
        <v>0.9</v>
      </c>
      <c r="P27" s="43">
        <v>26</v>
      </c>
      <c r="Q27" s="43">
        <v>1.4285714285714299E-2</v>
      </c>
      <c r="R27" s="43">
        <v>32</v>
      </c>
      <c r="S27" s="43">
        <v>11</v>
      </c>
      <c r="T27" s="45">
        <v>7.2974456999687007E-2</v>
      </c>
      <c r="U27" s="43">
        <v>17</v>
      </c>
    </row>
    <row r="28" spans="1:21" x14ac:dyDescent="0.25">
      <c r="A28" s="2">
        <v>4</v>
      </c>
      <c r="B28" s="2">
        <v>2023</v>
      </c>
      <c r="C28" s="4" t="str">
        <f>INDEX(Index!$B$1:$B$500,MATCH($D28,Index!$A$1:$A$500,0)
)</f>
        <v>CAR</v>
      </c>
      <c r="D28" s="43" t="s">
        <v>51</v>
      </c>
      <c r="E28" s="43">
        <v>2023</v>
      </c>
      <c r="F28" s="43">
        <v>4</v>
      </c>
      <c r="G28" s="43">
        <v>3.5596863894453499</v>
      </c>
      <c r="H28" s="43">
        <v>27</v>
      </c>
      <c r="I28" s="43">
        <v>3.4624999999999999</v>
      </c>
      <c r="J28" s="43">
        <v>23</v>
      </c>
      <c r="K28" s="43">
        <v>0.63636363636363602</v>
      </c>
      <c r="L28" s="43">
        <v>19</v>
      </c>
      <c r="M28" s="43">
        <v>0.1875</v>
      </c>
      <c r="N28" s="43">
        <v>17</v>
      </c>
      <c r="O28" s="43">
        <v>0.98750000000000004</v>
      </c>
      <c r="P28" s="43">
        <v>24</v>
      </c>
      <c r="Q28" s="43">
        <v>0.32500000000000001</v>
      </c>
      <c r="R28" s="43">
        <v>23</v>
      </c>
      <c r="S28" s="43">
        <v>14</v>
      </c>
      <c r="T28" s="45">
        <v>8.24620774121302E-2</v>
      </c>
      <c r="U28" s="43">
        <v>22</v>
      </c>
    </row>
    <row r="29" spans="1:21" x14ac:dyDescent="0.25">
      <c r="A29" s="2">
        <v>4</v>
      </c>
      <c r="B29" s="2">
        <v>2023</v>
      </c>
      <c r="C29" s="4" t="str">
        <f>INDEX(Index!$B$1:$B$500,MATCH($D29,Index!$A$1:$A$500,0)
)</f>
        <v>IND</v>
      </c>
      <c r="D29" s="43" t="s">
        <v>35</v>
      </c>
      <c r="E29" s="43">
        <v>2023</v>
      </c>
      <c r="F29" s="43">
        <v>4</v>
      </c>
      <c r="G29" s="43">
        <v>3.5275626287731701</v>
      </c>
      <c r="H29" s="43">
        <v>28</v>
      </c>
      <c r="I29" s="43">
        <v>3.6555555555555599</v>
      </c>
      <c r="J29" s="43">
        <v>22</v>
      </c>
      <c r="K29" s="43">
        <v>0.46153846153846201</v>
      </c>
      <c r="L29" s="43">
        <v>26</v>
      </c>
      <c r="M29" s="43">
        <v>0.18888888888888899</v>
      </c>
      <c r="N29" s="43">
        <v>19</v>
      </c>
      <c r="O29" s="43">
        <v>0.98888888888888904</v>
      </c>
      <c r="P29" s="43">
        <v>23</v>
      </c>
      <c r="Q29" s="43">
        <v>0.52222222222222203</v>
      </c>
      <c r="R29" s="43">
        <v>19</v>
      </c>
      <c r="S29" s="43">
        <v>11</v>
      </c>
      <c r="T29" s="45">
        <v>7.61669064857593E-2</v>
      </c>
      <c r="U29" s="43">
        <v>19</v>
      </c>
    </row>
    <row r="30" spans="1:21" x14ac:dyDescent="0.25">
      <c r="A30" s="2">
        <v>4</v>
      </c>
      <c r="B30" s="2">
        <v>2023</v>
      </c>
      <c r="C30" s="4" t="str">
        <f>INDEX(Index!$B$1:$B$500,MATCH($D30,Index!$A$1:$A$500,0)
)</f>
        <v>TB</v>
      </c>
      <c r="D30" s="43" t="s">
        <v>38</v>
      </c>
      <c r="E30" s="43">
        <v>2023</v>
      </c>
      <c r="F30" s="43">
        <v>4</v>
      </c>
      <c r="G30" s="43">
        <v>3.44408160836619</v>
      </c>
      <c r="H30" s="43">
        <v>29</v>
      </c>
      <c r="I30" s="43">
        <v>2.9120879120879102</v>
      </c>
      <c r="J30" s="43">
        <v>32</v>
      </c>
      <c r="K30" s="43">
        <v>0.44444444444444398</v>
      </c>
      <c r="L30" s="43">
        <v>27</v>
      </c>
      <c r="M30" s="43">
        <v>0.230769230769231</v>
      </c>
      <c r="N30" s="43">
        <v>27</v>
      </c>
      <c r="O30" s="43">
        <v>0.75824175824175799</v>
      </c>
      <c r="P30" s="43">
        <v>32</v>
      </c>
      <c r="Q30" s="43">
        <v>0.10989010989011</v>
      </c>
      <c r="R30" s="43">
        <v>29</v>
      </c>
      <c r="S30" s="43">
        <v>4</v>
      </c>
      <c r="T30" s="45">
        <v>4.8483784887350202E-2</v>
      </c>
      <c r="U30" s="43">
        <v>5</v>
      </c>
    </row>
    <row r="31" spans="1:21" x14ac:dyDescent="0.25">
      <c r="A31" s="2">
        <v>4</v>
      </c>
      <c r="B31" s="2">
        <v>2023</v>
      </c>
      <c r="C31" s="4" t="str">
        <f>INDEX(Index!$B$1:$B$500,MATCH($D31,Index!$A$1:$A$500,0)
)</f>
        <v>PIT</v>
      </c>
      <c r="D31" s="43" t="s">
        <v>32</v>
      </c>
      <c r="E31" s="43">
        <v>2023</v>
      </c>
      <c r="F31" s="43">
        <v>4</v>
      </c>
      <c r="G31" s="43">
        <v>3.3983731378456001</v>
      </c>
      <c r="H31" s="43">
        <v>30</v>
      </c>
      <c r="I31" s="43">
        <v>3.9729729729729701</v>
      </c>
      <c r="J31" s="43">
        <v>20</v>
      </c>
      <c r="K31" s="43">
        <v>0.66666666666666696</v>
      </c>
      <c r="L31" s="43">
        <v>17</v>
      </c>
      <c r="M31" s="43">
        <v>0.25675675675675702</v>
      </c>
      <c r="N31" s="43">
        <v>30</v>
      </c>
      <c r="O31" s="43">
        <v>1.06756756756757</v>
      </c>
      <c r="P31" s="43">
        <v>18</v>
      </c>
      <c r="Q31" s="43">
        <v>0.891891891891892</v>
      </c>
      <c r="R31" s="43">
        <v>9</v>
      </c>
      <c r="S31" s="43">
        <v>11</v>
      </c>
      <c r="T31" s="45">
        <v>8.1110800497770003E-2</v>
      </c>
      <c r="U31" s="43">
        <v>21</v>
      </c>
    </row>
    <row r="32" spans="1:21" x14ac:dyDescent="0.25">
      <c r="A32" s="2">
        <v>4</v>
      </c>
      <c r="B32" s="2">
        <v>2023</v>
      </c>
      <c r="C32" s="4" t="str">
        <f>INDEX(Index!$B$1:$B$500,MATCH($D32,Index!$A$1:$A$500,0)
)</f>
        <v>GB</v>
      </c>
      <c r="D32" s="43" t="s">
        <v>20</v>
      </c>
      <c r="E32" s="43">
        <v>2023</v>
      </c>
      <c r="F32" s="43">
        <v>4</v>
      </c>
      <c r="G32" s="43">
        <v>3.3870119743199001</v>
      </c>
      <c r="H32" s="43">
        <v>31</v>
      </c>
      <c r="I32" s="43">
        <v>3.0138888888888902</v>
      </c>
      <c r="J32" s="43">
        <v>29</v>
      </c>
      <c r="K32" s="43">
        <v>0.63636363636363602</v>
      </c>
      <c r="L32" s="43">
        <v>19</v>
      </c>
      <c r="M32" s="43">
        <v>0.194444444444444</v>
      </c>
      <c r="N32" s="43">
        <v>20</v>
      </c>
      <c r="O32" s="43">
        <v>0.86111111111111105</v>
      </c>
      <c r="P32" s="43">
        <v>27</v>
      </c>
      <c r="Q32" s="43">
        <v>5.5555555555555601E-2</v>
      </c>
      <c r="R32" s="43">
        <v>31</v>
      </c>
      <c r="S32" s="43">
        <v>8</v>
      </c>
      <c r="T32" s="45">
        <v>6.4988697154132399E-2</v>
      </c>
      <c r="U32" s="43">
        <v>11</v>
      </c>
    </row>
    <row r="33" spans="1:21" x14ac:dyDescent="0.25">
      <c r="A33" s="2">
        <v>4</v>
      </c>
      <c r="B33" s="2">
        <v>2023</v>
      </c>
      <c r="C33" s="4" t="str">
        <f>INDEX(Index!$B$1:$B$500,MATCH($D33,Index!$A$1:$A$500,0)
)</f>
        <v>NYJ</v>
      </c>
      <c r="D33" s="43" t="s">
        <v>9</v>
      </c>
      <c r="E33" s="43">
        <v>2023</v>
      </c>
      <c r="F33" s="43">
        <v>4</v>
      </c>
      <c r="G33" s="43">
        <v>3.20042063035257</v>
      </c>
      <c r="H33" s="43">
        <v>32</v>
      </c>
      <c r="I33" s="43">
        <v>4.5882352941176503</v>
      </c>
      <c r="J33" s="43">
        <v>8</v>
      </c>
      <c r="K33" s="43">
        <v>0.6</v>
      </c>
      <c r="L33" s="43">
        <v>21</v>
      </c>
      <c r="M33" s="43">
        <v>0.25</v>
      </c>
      <c r="N33" s="43">
        <v>29</v>
      </c>
      <c r="O33" s="43">
        <v>1.01470588235294</v>
      </c>
      <c r="P33" s="43">
        <v>22</v>
      </c>
      <c r="Q33" s="43">
        <v>1.8088235294117601</v>
      </c>
      <c r="R33" s="43">
        <v>2</v>
      </c>
      <c r="S33" s="43">
        <v>11</v>
      </c>
      <c r="T33" s="45">
        <v>7.6343142018370405E-2</v>
      </c>
      <c r="U33" s="43">
        <v>20</v>
      </c>
    </row>
    <row r="34" spans="1:21" x14ac:dyDescent="0.25">
      <c r="A34" s="2">
        <v>5</v>
      </c>
      <c r="B34" s="2">
        <v>2023</v>
      </c>
      <c r="C34" s="4" t="str">
        <f>INDEX(Index!$B$1:$B$500,MATCH($D34,Index!$A$1:$A$500,0)
)</f>
        <v>MIA</v>
      </c>
      <c r="D34" s="43" t="s">
        <v>4</v>
      </c>
      <c r="E34" s="43">
        <v>2023</v>
      </c>
      <c r="F34" s="43">
        <v>5</v>
      </c>
      <c r="G34" s="43">
        <v>5.3682519636771202</v>
      </c>
      <c r="H34" s="43">
        <v>1</v>
      </c>
      <c r="I34" s="43">
        <v>7.6460176991150401</v>
      </c>
      <c r="J34" s="43">
        <v>1</v>
      </c>
      <c r="K34" s="43">
        <v>0.44444444444444398</v>
      </c>
      <c r="L34" s="43">
        <v>27</v>
      </c>
      <c r="M34" s="43">
        <v>0.14159292035398199</v>
      </c>
      <c r="N34" s="43">
        <v>7</v>
      </c>
      <c r="O34" s="43">
        <v>1.8859649122807001</v>
      </c>
      <c r="P34" s="43">
        <v>1</v>
      </c>
      <c r="Q34" s="43">
        <v>3.07894736842105</v>
      </c>
      <c r="R34" s="43">
        <v>1</v>
      </c>
      <c r="S34" s="43">
        <v>6</v>
      </c>
      <c r="T34" s="45">
        <v>3.4129195276656199E-2</v>
      </c>
      <c r="U34" s="43">
        <v>2</v>
      </c>
    </row>
    <row r="35" spans="1:21" x14ac:dyDescent="0.25">
      <c r="A35" s="2">
        <v>5</v>
      </c>
      <c r="B35" s="2">
        <v>2023</v>
      </c>
      <c r="C35" s="4" t="str">
        <f>INDEX(Index!$B$1:$B$500,MATCH($D35,Index!$A$1:$A$500,0)
)</f>
        <v>MIN</v>
      </c>
      <c r="D35" s="43" t="s">
        <v>46</v>
      </c>
      <c r="E35" s="43">
        <v>2023</v>
      </c>
      <c r="F35" s="43">
        <v>5</v>
      </c>
      <c r="G35" s="43">
        <v>5.1856879817754002</v>
      </c>
      <c r="H35" s="43">
        <v>2</v>
      </c>
      <c r="I35" s="43">
        <v>4.5487804878048799</v>
      </c>
      <c r="J35" s="43">
        <v>7</v>
      </c>
      <c r="K35" s="43">
        <v>0.66666666666666696</v>
      </c>
      <c r="L35" s="43">
        <v>16</v>
      </c>
      <c r="M35" s="43">
        <v>0.12195121951219499</v>
      </c>
      <c r="N35" s="43">
        <v>3</v>
      </c>
      <c r="O35" s="43">
        <v>1.6219512195121999</v>
      </c>
      <c r="P35" s="43">
        <v>2</v>
      </c>
      <c r="Q35" s="43">
        <v>0.37804878048780499</v>
      </c>
      <c r="R35" s="43">
        <v>22</v>
      </c>
      <c r="S35" s="43">
        <v>13</v>
      </c>
      <c r="T35" s="45">
        <v>6.5373396115023505E-2</v>
      </c>
      <c r="U35" s="43">
        <v>11</v>
      </c>
    </row>
    <row r="36" spans="1:21" x14ac:dyDescent="0.25">
      <c r="A36" s="2">
        <v>5</v>
      </c>
      <c r="B36" s="2">
        <v>2023</v>
      </c>
      <c r="C36" s="4" t="str">
        <f>INDEX(Index!$B$1:$B$500,MATCH($D36,Index!$A$1:$A$500,0)
)</f>
        <v>PHI</v>
      </c>
      <c r="D36" s="43" t="s">
        <v>7</v>
      </c>
      <c r="E36" s="43">
        <v>2023</v>
      </c>
      <c r="F36" s="43">
        <v>5</v>
      </c>
      <c r="G36" s="43">
        <v>4.8624450596605699</v>
      </c>
      <c r="H36" s="43">
        <v>3</v>
      </c>
      <c r="I36" s="43">
        <v>4.9516129032258096</v>
      </c>
      <c r="J36" s="43">
        <v>3</v>
      </c>
      <c r="K36" s="43">
        <v>0.82608695652173902</v>
      </c>
      <c r="L36" s="43">
        <v>4</v>
      </c>
      <c r="M36" s="43">
        <v>8.8709677419354802E-2</v>
      </c>
      <c r="N36" s="43">
        <v>1</v>
      </c>
      <c r="O36" s="43">
        <v>1.31451612903226</v>
      </c>
      <c r="P36" s="43">
        <v>6</v>
      </c>
      <c r="Q36" s="43">
        <v>0.82258064516129004</v>
      </c>
      <c r="R36" s="43">
        <v>11</v>
      </c>
      <c r="S36" s="43">
        <v>12</v>
      </c>
      <c r="T36" s="45">
        <v>7.7853702841006303E-2</v>
      </c>
      <c r="U36" s="43">
        <v>19</v>
      </c>
    </row>
    <row r="37" spans="1:21" x14ac:dyDescent="0.25">
      <c r="A37" s="2">
        <v>5</v>
      </c>
      <c r="B37" s="2">
        <v>2023</v>
      </c>
      <c r="C37" s="4" t="str">
        <f>INDEX(Index!$B$1:$B$500,MATCH($D37,Index!$A$1:$A$500,0)
)</f>
        <v>SF</v>
      </c>
      <c r="D37" s="43" t="s">
        <v>1</v>
      </c>
      <c r="E37" s="43">
        <v>2023</v>
      </c>
      <c r="F37" s="43">
        <v>5</v>
      </c>
      <c r="G37" s="43">
        <v>4.8551168330115502</v>
      </c>
      <c r="H37" s="43">
        <v>4</v>
      </c>
      <c r="I37" s="43">
        <v>4.8499999999999996</v>
      </c>
      <c r="J37" s="43">
        <v>5</v>
      </c>
      <c r="K37" s="43">
        <v>0.75</v>
      </c>
      <c r="L37" s="43">
        <v>10</v>
      </c>
      <c r="M37" s="43">
        <v>0.13571428571428601</v>
      </c>
      <c r="N37" s="43">
        <v>6</v>
      </c>
      <c r="O37" s="43">
        <v>1.24285714285714</v>
      </c>
      <c r="P37" s="43">
        <v>11</v>
      </c>
      <c r="Q37" s="43">
        <v>1.1142857142857101</v>
      </c>
      <c r="R37" s="43">
        <v>4</v>
      </c>
      <c r="S37" s="43">
        <v>8</v>
      </c>
      <c r="T37" s="45">
        <v>6.0956450355252899E-2</v>
      </c>
      <c r="U37" s="43">
        <v>9</v>
      </c>
    </row>
    <row r="38" spans="1:21" x14ac:dyDescent="0.25">
      <c r="A38" s="2">
        <v>5</v>
      </c>
      <c r="B38" s="2">
        <v>2023</v>
      </c>
      <c r="C38" s="4" t="str">
        <f>INDEX(Index!$B$1:$B$500,MATCH($D38,Index!$A$1:$A$500,0)
)</f>
        <v>DET</v>
      </c>
      <c r="D38" s="43" t="s">
        <v>21</v>
      </c>
      <c r="E38" s="43">
        <v>2023</v>
      </c>
      <c r="F38" s="43">
        <v>5</v>
      </c>
      <c r="G38" s="43">
        <v>4.7530593430126</v>
      </c>
      <c r="H38" s="43">
        <v>5</v>
      </c>
      <c r="I38" s="43">
        <v>4.3835616438356197</v>
      </c>
      <c r="J38" s="43">
        <v>12</v>
      </c>
      <c r="K38" s="43">
        <v>0.66666666666666696</v>
      </c>
      <c r="L38" s="43">
        <v>16</v>
      </c>
      <c r="M38" s="43">
        <v>0.17808219178082199</v>
      </c>
      <c r="N38" s="43">
        <v>15</v>
      </c>
      <c r="O38" s="43">
        <v>1.21621621621622</v>
      </c>
      <c r="P38" s="43">
        <v>13</v>
      </c>
      <c r="Q38" s="43">
        <v>0.68243243243243201</v>
      </c>
      <c r="R38" s="43">
        <v>17</v>
      </c>
      <c r="S38" s="43">
        <v>7</v>
      </c>
      <c r="T38" s="45">
        <v>4.6322637280003499E-2</v>
      </c>
      <c r="U38" s="43">
        <v>3</v>
      </c>
    </row>
    <row r="39" spans="1:21" x14ac:dyDescent="0.25">
      <c r="A39" s="2">
        <v>5</v>
      </c>
      <c r="B39" s="2">
        <v>2023</v>
      </c>
      <c r="C39" s="4" t="str">
        <f>INDEX(Index!$B$1:$B$500,MATCH($D39,Index!$A$1:$A$500,0)
)</f>
        <v>CHI</v>
      </c>
      <c r="D39" s="43" t="s">
        <v>64</v>
      </c>
      <c r="E39" s="43">
        <v>2023</v>
      </c>
      <c r="F39" s="43">
        <v>5</v>
      </c>
      <c r="G39" s="43">
        <v>4.7304454701299603</v>
      </c>
      <c r="H39" s="43">
        <v>6</v>
      </c>
      <c r="I39" s="43">
        <v>4.8988764044943798</v>
      </c>
      <c r="J39" s="43">
        <v>4</v>
      </c>
      <c r="K39" s="43">
        <v>0.75</v>
      </c>
      <c r="L39" s="43">
        <v>10</v>
      </c>
      <c r="M39" s="43">
        <v>0.123595505617978</v>
      </c>
      <c r="N39" s="43">
        <v>4</v>
      </c>
      <c r="O39" s="43">
        <v>1.31460674157303</v>
      </c>
      <c r="P39" s="43">
        <v>5</v>
      </c>
      <c r="Q39" s="43">
        <v>0.898876404494382</v>
      </c>
      <c r="R39" s="43">
        <v>7</v>
      </c>
      <c r="S39" s="43">
        <v>20</v>
      </c>
      <c r="T39" s="45">
        <v>0.119615154748878</v>
      </c>
      <c r="U39" s="43">
        <v>30</v>
      </c>
    </row>
    <row r="40" spans="1:21" x14ac:dyDescent="0.25">
      <c r="A40" s="2">
        <v>5</v>
      </c>
      <c r="B40" s="2">
        <v>2023</v>
      </c>
      <c r="C40" s="4" t="str">
        <f>INDEX(Index!$B$1:$B$500,MATCH($D40,Index!$A$1:$A$500,0)
)</f>
        <v>BUF</v>
      </c>
      <c r="D40" s="43" t="s">
        <v>0</v>
      </c>
      <c r="E40" s="43">
        <v>2023</v>
      </c>
      <c r="F40" s="43">
        <v>5</v>
      </c>
      <c r="G40" s="43">
        <v>4.6758500531353899</v>
      </c>
      <c r="H40" s="43">
        <v>7</v>
      </c>
      <c r="I40" s="43">
        <v>4.5882352941176503</v>
      </c>
      <c r="J40" s="43">
        <v>6</v>
      </c>
      <c r="K40" s="43">
        <v>0.8</v>
      </c>
      <c r="L40" s="43">
        <v>6</v>
      </c>
      <c r="M40" s="43">
        <v>0.14705882352941199</v>
      </c>
      <c r="N40" s="43">
        <v>9</v>
      </c>
      <c r="O40" s="43">
        <v>1.29411764705882</v>
      </c>
      <c r="P40" s="43">
        <v>9</v>
      </c>
      <c r="Q40" s="43">
        <v>0.83333333333333304</v>
      </c>
      <c r="R40" s="43">
        <v>10</v>
      </c>
      <c r="S40" s="43">
        <v>9</v>
      </c>
      <c r="T40" s="45">
        <v>5.5498090573663998E-2</v>
      </c>
      <c r="U40" s="43">
        <v>8</v>
      </c>
    </row>
    <row r="41" spans="1:21" x14ac:dyDescent="0.25">
      <c r="A41" s="2">
        <v>5</v>
      </c>
      <c r="B41" s="2">
        <v>2023</v>
      </c>
      <c r="C41" s="4" t="str">
        <f>INDEX(Index!$B$1:$B$500,MATCH($D41,Index!$A$1:$A$500,0)
)</f>
        <v>SEA</v>
      </c>
      <c r="D41" s="43" t="s">
        <v>30</v>
      </c>
      <c r="E41" s="43">
        <v>2023</v>
      </c>
      <c r="F41" s="43">
        <v>5</v>
      </c>
      <c r="G41" s="43">
        <v>4.6018045326370798</v>
      </c>
      <c r="H41" s="43">
        <v>8</v>
      </c>
      <c r="I41" s="43">
        <v>4.4555555555555602</v>
      </c>
      <c r="J41" s="43">
        <v>11</v>
      </c>
      <c r="K41" s="43">
        <v>0.58333333333333304</v>
      </c>
      <c r="L41" s="43">
        <v>24</v>
      </c>
      <c r="M41" s="43">
        <v>0.2</v>
      </c>
      <c r="N41" s="43">
        <v>19</v>
      </c>
      <c r="O41" s="43">
        <v>1.3118279569892499</v>
      </c>
      <c r="P41" s="43">
        <v>7</v>
      </c>
      <c r="Q41" s="43">
        <v>0.79569892473118298</v>
      </c>
      <c r="R41" s="43">
        <v>13</v>
      </c>
      <c r="S41" s="43">
        <v>7</v>
      </c>
      <c r="T41" s="45">
        <v>6.5888095414736503E-2</v>
      </c>
      <c r="U41" s="43">
        <v>12</v>
      </c>
    </row>
    <row r="42" spans="1:21" x14ac:dyDescent="0.25">
      <c r="A42" s="2">
        <v>5</v>
      </c>
      <c r="B42" s="2">
        <v>2023</v>
      </c>
      <c r="C42" s="4" t="str">
        <f>INDEX(Index!$B$1:$B$500,MATCH($D42,Index!$A$1:$A$500,0)
)</f>
        <v>NO</v>
      </c>
      <c r="D42" s="43" t="s">
        <v>27</v>
      </c>
      <c r="E42" s="43">
        <v>2023</v>
      </c>
      <c r="F42" s="43">
        <v>5</v>
      </c>
      <c r="G42" s="43">
        <v>4.4887546048778297</v>
      </c>
      <c r="H42" s="43">
        <v>9</v>
      </c>
      <c r="I42" s="43">
        <v>3.4038461538461502</v>
      </c>
      <c r="J42" s="43">
        <v>26</v>
      </c>
      <c r="K42" s="43">
        <v>0.76923076923076905</v>
      </c>
      <c r="L42" s="43">
        <v>9</v>
      </c>
      <c r="M42" s="43">
        <v>0.115384615384615</v>
      </c>
      <c r="N42" s="43">
        <v>2</v>
      </c>
      <c r="O42" s="43">
        <v>0.77884615384615397</v>
      </c>
      <c r="P42" s="43">
        <v>30</v>
      </c>
      <c r="Q42" s="43">
        <v>0.125</v>
      </c>
      <c r="R42" s="43">
        <v>28</v>
      </c>
      <c r="S42" s="43">
        <v>17</v>
      </c>
      <c r="T42" s="45">
        <v>8.7561073559886696E-2</v>
      </c>
      <c r="U42" s="43">
        <v>24</v>
      </c>
    </row>
    <row r="43" spans="1:21" x14ac:dyDescent="0.25">
      <c r="A43" s="2">
        <v>5</v>
      </c>
      <c r="B43" s="2">
        <v>2023</v>
      </c>
      <c r="C43" s="4" t="str">
        <f>INDEX(Index!$B$1:$B$500,MATCH($D43,Index!$A$1:$A$500,0)
)</f>
        <v>TEN</v>
      </c>
      <c r="D43" s="43" t="s">
        <v>45</v>
      </c>
      <c r="E43" s="43">
        <v>2023</v>
      </c>
      <c r="F43" s="43">
        <v>5</v>
      </c>
      <c r="G43" s="43">
        <v>4.3522581140253997</v>
      </c>
      <c r="H43" s="43">
        <v>10</v>
      </c>
      <c r="I43" s="43">
        <v>4.2831858407079704</v>
      </c>
      <c r="J43" s="43">
        <v>15</v>
      </c>
      <c r="K43" s="43">
        <v>0.77777777777777801</v>
      </c>
      <c r="L43" s="43">
        <v>8</v>
      </c>
      <c r="M43" s="43">
        <v>0.132743362831858</v>
      </c>
      <c r="N43" s="43">
        <v>5</v>
      </c>
      <c r="O43" s="43">
        <v>1.14035087719298</v>
      </c>
      <c r="P43" s="43">
        <v>15</v>
      </c>
      <c r="Q43" s="43">
        <v>0.77192982456140302</v>
      </c>
      <c r="R43" s="43">
        <v>15</v>
      </c>
      <c r="S43" s="43">
        <v>17</v>
      </c>
      <c r="T43" s="45">
        <v>0.101787487008056</v>
      </c>
      <c r="U43" s="43">
        <v>29</v>
      </c>
    </row>
    <row r="44" spans="1:21" x14ac:dyDescent="0.25">
      <c r="A44" s="2">
        <v>5</v>
      </c>
      <c r="B44" s="2">
        <v>2023</v>
      </c>
      <c r="C44" s="4" t="str">
        <f>INDEX(Index!$B$1:$B$500,MATCH($D44,Index!$A$1:$A$500,0)
)</f>
        <v>DAL</v>
      </c>
      <c r="D44" s="43" t="s">
        <v>3</v>
      </c>
      <c r="E44" s="43">
        <v>2023</v>
      </c>
      <c r="F44" s="43">
        <v>5</v>
      </c>
      <c r="G44" s="43">
        <v>4.2846272449761402</v>
      </c>
      <c r="H44" s="43">
        <v>11</v>
      </c>
      <c r="I44" s="43">
        <v>3.7829457364341099</v>
      </c>
      <c r="J44" s="43">
        <v>23</v>
      </c>
      <c r="K44" s="43">
        <v>0.69230769230769196</v>
      </c>
      <c r="L44" s="43">
        <v>15</v>
      </c>
      <c r="M44" s="43">
        <v>0.186046511627907</v>
      </c>
      <c r="N44" s="43">
        <v>17</v>
      </c>
      <c r="O44" s="43">
        <v>1.0155038759689901</v>
      </c>
      <c r="P44" s="43">
        <v>23</v>
      </c>
      <c r="Q44" s="43">
        <v>0.46511627906976699</v>
      </c>
      <c r="R44" s="43">
        <v>21</v>
      </c>
      <c r="S44" s="43">
        <v>10</v>
      </c>
      <c r="T44" s="45">
        <v>6.4508949709239802E-2</v>
      </c>
      <c r="U44" s="43">
        <v>10</v>
      </c>
    </row>
    <row r="45" spans="1:21" x14ac:dyDescent="0.25">
      <c r="A45" s="2">
        <v>5</v>
      </c>
      <c r="B45" s="2">
        <v>2023</v>
      </c>
      <c r="C45" s="4" t="str">
        <f>INDEX(Index!$B$1:$B$500,MATCH($D45,Index!$A$1:$A$500,0)
)</f>
        <v>BAL</v>
      </c>
      <c r="D45" s="43" t="s">
        <v>18</v>
      </c>
      <c r="E45" s="43">
        <v>2023</v>
      </c>
      <c r="F45" s="43">
        <v>5</v>
      </c>
      <c r="G45" s="43">
        <v>4.2486209832333</v>
      </c>
      <c r="H45" s="43">
        <v>12</v>
      </c>
      <c r="I45" s="43">
        <v>4.02803738317757</v>
      </c>
      <c r="J45" s="43">
        <v>18</v>
      </c>
      <c r="K45" s="43">
        <v>0.88235294117647101</v>
      </c>
      <c r="L45" s="43">
        <v>1</v>
      </c>
      <c r="M45" s="43">
        <v>0.20560747663551401</v>
      </c>
      <c r="N45" s="43">
        <v>21</v>
      </c>
      <c r="O45" s="43">
        <v>1.10280373831776</v>
      </c>
      <c r="P45" s="43">
        <v>17</v>
      </c>
      <c r="Q45" s="43">
        <v>0.55140186915887801</v>
      </c>
      <c r="R45" s="43">
        <v>20</v>
      </c>
      <c r="S45" s="43">
        <v>15</v>
      </c>
      <c r="T45" s="45">
        <v>9.9239156683061894E-2</v>
      </c>
      <c r="U45" s="43">
        <v>28</v>
      </c>
    </row>
    <row r="46" spans="1:21" x14ac:dyDescent="0.25">
      <c r="A46" s="2">
        <v>5</v>
      </c>
      <c r="B46" s="2">
        <v>2023</v>
      </c>
      <c r="C46" s="4" t="str">
        <f>INDEX(Index!$B$1:$B$500,MATCH($D46,Index!$A$1:$A$500,0)
)</f>
        <v>DEN</v>
      </c>
      <c r="D46" s="43" t="s">
        <v>39</v>
      </c>
      <c r="E46" s="43">
        <v>2023</v>
      </c>
      <c r="F46" s="43">
        <v>5</v>
      </c>
      <c r="G46" s="43">
        <v>4.2180885387567004</v>
      </c>
      <c r="H46" s="43">
        <v>13</v>
      </c>
      <c r="I46" s="43">
        <v>4.4588235294117604</v>
      </c>
      <c r="J46" s="43">
        <v>10</v>
      </c>
      <c r="K46" s="43">
        <v>0.85714285714285698</v>
      </c>
      <c r="L46" s="43">
        <v>3</v>
      </c>
      <c r="M46" s="43">
        <v>0.17647058823529399</v>
      </c>
      <c r="N46" s="43">
        <v>13</v>
      </c>
      <c r="O46" s="43">
        <v>1.30588235294118</v>
      </c>
      <c r="P46" s="43">
        <v>8</v>
      </c>
      <c r="Q46" s="43">
        <v>0.95294117647058796</v>
      </c>
      <c r="R46" s="43">
        <v>5</v>
      </c>
      <c r="S46" s="43">
        <v>15</v>
      </c>
      <c r="T46" s="45">
        <v>9.5288465146046997E-2</v>
      </c>
      <c r="U46" s="43">
        <v>25</v>
      </c>
    </row>
    <row r="47" spans="1:21" x14ac:dyDescent="0.25">
      <c r="A47" s="2">
        <v>5</v>
      </c>
      <c r="B47" s="2">
        <v>2023</v>
      </c>
      <c r="C47" s="4" t="str">
        <f>INDEX(Index!$B$1:$B$500,MATCH($D47,Index!$A$1:$A$500,0)
)</f>
        <v>ARI</v>
      </c>
      <c r="D47" s="43" t="s">
        <v>23</v>
      </c>
      <c r="E47" s="43">
        <v>2023</v>
      </c>
      <c r="F47" s="43">
        <v>5</v>
      </c>
      <c r="G47" s="43">
        <v>4.0878623742676297</v>
      </c>
      <c r="H47" s="43">
        <v>14</v>
      </c>
      <c r="I47" s="43">
        <v>4.5157894736842099</v>
      </c>
      <c r="J47" s="43">
        <v>9</v>
      </c>
      <c r="K47" s="43">
        <v>0.875</v>
      </c>
      <c r="L47" s="43">
        <v>2</v>
      </c>
      <c r="M47" s="43">
        <v>0.24210526315789499</v>
      </c>
      <c r="N47" s="43">
        <v>30</v>
      </c>
      <c r="O47" s="43">
        <v>1.4375</v>
      </c>
      <c r="P47" s="43">
        <v>3</v>
      </c>
      <c r="Q47" s="43">
        <v>0.90625</v>
      </c>
      <c r="R47" s="43">
        <v>6</v>
      </c>
      <c r="S47" s="43">
        <v>9</v>
      </c>
      <c r="T47" s="45">
        <v>5.3147483301999102E-2</v>
      </c>
      <c r="U47" s="43">
        <v>6</v>
      </c>
    </row>
    <row r="48" spans="1:21" x14ac:dyDescent="0.25">
      <c r="A48" s="2">
        <v>5</v>
      </c>
      <c r="B48" s="2">
        <v>2023</v>
      </c>
      <c r="C48" s="4" t="str">
        <f>INDEX(Index!$B$1:$B$500,MATCH($D48,Index!$A$1:$A$500,0)
)</f>
        <v>CIN</v>
      </c>
      <c r="D48" s="43" t="s">
        <v>24</v>
      </c>
      <c r="E48" s="43">
        <v>2023</v>
      </c>
      <c r="F48" s="43">
        <v>5</v>
      </c>
      <c r="G48" s="43">
        <v>4.0751712670611404</v>
      </c>
      <c r="H48" s="43">
        <v>15</v>
      </c>
      <c r="I48" s="43">
        <v>3.9347826086956501</v>
      </c>
      <c r="J48" s="43">
        <v>20</v>
      </c>
      <c r="K48" s="43">
        <v>0.44444444444444398</v>
      </c>
      <c r="L48" s="43">
        <v>27</v>
      </c>
      <c r="M48" s="43">
        <v>0.15217391304347799</v>
      </c>
      <c r="N48" s="43">
        <v>10</v>
      </c>
      <c r="O48" s="43">
        <v>1.14130434782609</v>
      </c>
      <c r="P48" s="43">
        <v>14</v>
      </c>
      <c r="Q48" s="43">
        <v>0.315217391304348</v>
      </c>
      <c r="R48" s="43">
        <v>23</v>
      </c>
      <c r="S48" s="43">
        <v>11</v>
      </c>
      <c r="T48" s="45">
        <v>5.4838710113239798E-2</v>
      </c>
      <c r="U48" s="43">
        <v>7</v>
      </c>
    </row>
    <row r="49" spans="1:21" x14ac:dyDescent="0.25">
      <c r="A49" s="2">
        <v>5</v>
      </c>
      <c r="B49" s="2">
        <v>2023</v>
      </c>
      <c r="C49" s="4" t="str">
        <f>INDEX(Index!$B$1:$B$500,MATCH($D49,Index!$A$1:$A$500,0)
)</f>
        <v>KC</v>
      </c>
      <c r="D49" s="43" t="s">
        <v>5</v>
      </c>
      <c r="E49" s="43">
        <v>2023</v>
      </c>
      <c r="F49" s="43">
        <v>5</v>
      </c>
      <c r="G49" s="43">
        <v>4.0750023949471599</v>
      </c>
      <c r="H49" s="43">
        <v>16</v>
      </c>
      <c r="I49" s="43">
        <v>4.14150943396226</v>
      </c>
      <c r="J49" s="43">
        <v>16</v>
      </c>
      <c r="K49" s="43">
        <v>0.71428571428571397</v>
      </c>
      <c r="L49" s="43">
        <v>12</v>
      </c>
      <c r="M49" s="43">
        <v>0.20754716981132099</v>
      </c>
      <c r="N49" s="43">
        <v>22</v>
      </c>
      <c r="O49" s="43">
        <v>1.0462962962963001</v>
      </c>
      <c r="P49" s="43">
        <v>21</v>
      </c>
      <c r="Q49" s="43">
        <v>0.81481481481481499</v>
      </c>
      <c r="R49" s="43">
        <v>12</v>
      </c>
      <c r="S49" s="43">
        <v>4</v>
      </c>
      <c r="T49" s="45">
        <v>3.0801951091999898E-2</v>
      </c>
      <c r="U49" s="43">
        <v>1</v>
      </c>
    </row>
    <row r="50" spans="1:21" x14ac:dyDescent="0.25">
      <c r="A50" s="2">
        <v>5</v>
      </c>
      <c r="B50" s="2">
        <v>2023</v>
      </c>
      <c r="C50" s="4" t="str">
        <f>INDEX(Index!$B$1:$B$500,MATCH($D50,Index!$A$1:$A$500,0)
)</f>
        <v>ATL</v>
      </c>
      <c r="D50" s="43" t="s">
        <v>43</v>
      </c>
      <c r="E50" s="43">
        <v>2023</v>
      </c>
      <c r="F50" s="43">
        <v>5</v>
      </c>
      <c r="G50" s="43">
        <v>4.0126170617568002</v>
      </c>
      <c r="H50" s="43">
        <v>17</v>
      </c>
      <c r="I50" s="43">
        <v>4.3023255813953503</v>
      </c>
      <c r="J50" s="43">
        <v>14</v>
      </c>
      <c r="K50" s="43">
        <v>0.7</v>
      </c>
      <c r="L50" s="43">
        <v>14</v>
      </c>
      <c r="M50" s="43">
        <v>0.209302325581395</v>
      </c>
      <c r="N50" s="43">
        <v>23</v>
      </c>
      <c r="O50" s="43">
        <v>1.34883720930233</v>
      </c>
      <c r="P50" s="43">
        <v>4</v>
      </c>
      <c r="Q50" s="43">
        <v>0.78294573643410803</v>
      </c>
      <c r="R50" s="43">
        <v>14</v>
      </c>
      <c r="S50" s="43">
        <v>16</v>
      </c>
      <c r="T50" s="45">
        <v>9.5647345339984396E-2</v>
      </c>
      <c r="U50" s="43">
        <v>26</v>
      </c>
    </row>
    <row r="51" spans="1:21" x14ac:dyDescent="0.25">
      <c r="A51" s="2">
        <v>5</v>
      </c>
      <c r="B51" s="2">
        <v>2023</v>
      </c>
      <c r="C51" s="4" t="str">
        <f>INDEX(Index!$B$1:$B$500,MATCH($D51,Index!$A$1:$A$500,0)
)</f>
        <v>LAR</v>
      </c>
      <c r="D51" s="43" t="s">
        <v>41</v>
      </c>
      <c r="E51" s="43">
        <v>2023</v>
      </c>
      <c r="F51" s="43">
        <v>5</v>
      </c>
      <c r="G51" s="43">
        <v>4.0120915285861498</v>
      </c>
      <c r="H51" s="43">
        <v>18</v>
      </c>
      <c r="I51" s="43">
        <v>3.4403669724770598</v>
      </c>
      <c r="J51" s="43">
        <v>25</v>
      </c>
      <c r="K51" s="43">
        <v>0.81818181818181801</v>
      </c>
      <c r="L51" s="43">
        <v>5</v>
      </c>
      <c r="M51" s="43">
        <v>0.21100917431192701</v>
      </c>
      <c r="N51" s="43">
        <v>24</v>
      </c>
      <c r="O51" s="43">
        <v>1.05504587155963</v>
      </c>
      <c r="P51" s="43">
        <v>19</v>
      </c>
      <c r="Q51" s="43">
        <v>0.119266055045872</v>
      </c>
      <c r="R51" s="43">
        <v>29</v>
      </c>
      <c r="S51" s="43">
        <v>13</v>
      </c>
      <c r="T51" s="45">
        <v>7.1878355565103899E-2</v>
      </c>
      <c r="U51" s="43">
        <v>16</v>
      </c>
    </row>
    <row r="52" spans="1:21" x14ac:dyDescent="0.25">
      <c r="A52" s="2">
        <v>5</v>
      </c>
      <c r="B52" s="2">
        <v>2023</v>
      </c>
      <c r="C52" s="4" t="str">
        <f>INDEX(Index!$B$1:$B$500,MATCH($D52,Index!$A$1:$A$500,0)
)</f>
        <v>IND</v>
      </c>
      <c r="D52" s="43" t="s">
        <v>35</v>
      </c>
      <c r="E52" s="43">
        <v>2023</v>
      </c>
      <c r="F52" s="43">
        <v>5</v>
      </c>
      <c r="G52" s="43">
        <v>3.9607969599008199</v>
      </c>
      <c r="H52" s="43">
        <v>19</v>
      </c>
      <c r="I52" s="43">
        <v>4.3025210084033603</v>
      </c>
      <c r="J52" s="43">
        <v>13</v>
      </c>
      <c r="K52" s="43">
        <v>0.5</v>
      </c>
      <c r="L52" s="43">
        <v>26</v>
      </c>
      <c r="M52" s="43">
        <v>0.17647058823529399</v>
      </c>
      <c r="N52" s="43">
        <v>13</v>
      </c>
      <c r="O52" s="43">
        <v>1.1092436974789901</v>
      </c>
      <c r="P52" s="43">
        <v>16</v>
      </c>
      <c r="Q52" s="43">
        <v>0.85714285714285698</v>
      </c>
      <c r="R52" s="43">
        <v>8</v>
      </c>
      <c r="S52" s="43">
        <v>12</v>
      </c>
      <c r="T52" s="45">
        <v>7.3691019362602805E-2</v>
      </c>
      <c r="U52" s="43">
        <v>17</v>
      </c>
    </row>
    <row r="53" spans="1:21" x14ac:dyDescent="0.25">
      <c r="A53" s="2">
        <v>5</v>
      </c>
      <c r="B53" s="2">
        <v>2023</v>
      </c>
      <c r="C53" s="4" t="str">
        <f>INDEX(Index!$B$1:$B$500,MATCH($D53,Index!$A$1:$A$500,0)
)</f>
        <v>NYJ</v>
      </c>
      <c r="D53" s="43" t="s">
        <v>9</v>
      </c>
      <c r="E53" s="43">
        <v>2023</v>
      </c>
      <c r="F53" s="43">
        <v>5</v>
      </c>
      <c r="G53" s="43">
        <v>3.9503711875476601</v>
      </c>
      <c r="H53" s="43">
        <v>20</v>
      </c>
      <c r="I53" s="43">
        <v>5.36082474226804</v>
      </c>
      <c r="J53" s="43">
        <v>2</v>
      </c>
      <c r="K53" s="43">
        <v>0.6</v>
      </c>
      <c r="L53" s="43">
        <v>21</v>
      </c>
      <c r="M53" s="43">
        <v>0.216494845360825</v>
      </c>
      <c r="N53" s="43">
        <v>25</v>
      </c>
      <c r="O53" s="43">
        <v>1.21649484536082</v>
      </c>
      <c r="P53" s="43">
        <v>12</v>
      </c>
      <c r="Q53" s="43">
        <v>2.0618556701030899</v>
      </c>
      <c r="R53" s="43">
        <v>2</v>
      </c>
      <c r="S53" s="43">
        <v>15</v>
      </c>
      <c r="T53" s="45">
        <v>8.6351578458037898E-2</v>
      </c>
      <c r="U53" s="43">
        <v>23</v>
      </c>
    </row>
    <row r="54" spans="1:21" x14ac:dyDescent="0.25">
      <c r="A54" s="2">
        <v>5</v>
      </c>
      <c r="B54" s="2">
        <v>2023</v>
      </c>
      <c r="C54" s="4" t="str">
        <f>INDEX(Index!$B$1:$B$500,MATCH($D54,Index!$A$1:$A$500,0)
)</f>
        <v>WAS</v>
      </c>
      <c r="D54" s="43" t="s">
        <v>26</v>
      </c>
      <c r="E54" s="43">
        <v>2023</v>
      </c>
      <c r="F54" s="43">
        <v>5</v>
      </c>
      <c r="G54" s="43">
        <v>3.9323219119321702</v>
      </c>
      <c r="H54" s="43">
        <v>21</v>
      </c>
      <c r="I54" s="43">
        <v>4</v>
      </c>
      <c r="J54" s="43">
        <v>19</v>
      </c>
      <c r="K54" s="43">
        <v>0.625</v>
      </c>
      <c r="L54" s="43">
        <v>19</v>
      </c>
      <c r="M54" s="43">
        <v>0.14457831325301199</v>
      </c>
      <c r="N54" s="43">
        <v>8</v>
      </c>
      <c r="O54" s="43">
        <v>1.0963855421686699</v>
      </c>
      <c r="P54" s="43">
        <v>18</v>
      </c>
      <c r="Q54" s="43">
        <v>0.60240963855421703</v>
      </c>
      <c r="R54" s="43">
        <v>19</v>
      </c>
      <c r="S54" s="43">
        <v>29</v>
      </c>
      <c r="T54" s="45">
        <v>0.13490466114151001</v>
      </c>
      <c r="U54" s="43">
        <v>31</v>
      </c>
    </row>
    <row r="55" spans="1:21" x14ac:dyDescent="0.25">
      <c r="A55" s="2">
        <v>5</v>
      </c>
      <c r="B55" s="2">
        <v>2023</v>
      </c>
      <c r="C55" s="4" t="str">
        <f>INDEX(Index!$B$1:$B$500,MATCH($D55,Index!$A$1:$A$500,0)
)</f>
        <v>LAC</v>
      </c>
      <c r="D55" s="43" t="s">
        <v>28</v>
      </c>
      <c r="E55" s="43">
        <v>2023</v>
      </c>
      <c r="F55" s="43">
        <v>5</v>
      </c>
      <c r="G55" s="43">
        <v>3.9213618524042602</v>
      </c>
      <c r="H55" s="43">
        <v>22</v>
      </c>
      <c r="I55" s="43">
        <v>4.1411764705882401</v>
      </c>
      <c r="J55" s="43">
        <v>17</v>
      </c>
      <c r="K55" s="43">
        <v>0.58823529411764697</v>
      </c>
      <c r="L55" s="43">
        <v>23</v>
      </c>
      <c r="M55" s="43">
        <v>0.188235294117647</v>
      </c>
      <c r="N55" s="43">
        <v>18</v>
      </c>
      <c r="O55" s="43">
        <v>1.03529411764706</v>
      </c>
      <c r="P55" s="43">
        <v>22</v>
      </c>
      <c r="Q55" s="43">
        <v>0.84705882352941197</v>
      </c>
      <c r="R55" s="43">
        <v>9</v>
      </c>
      <c r="S55" s="43">
        <v>9</v>
      </c>
      <c r="T55" s="45">
        <v>6.6865975526873206E-2</v>
      </c>
      <c r="U55" s="43">
        <v>14</v>
      </c>
    </row>
    <row r="56" spans="1:21" x14ac:dyDescent="0.25">
      <c r="A56" s="2">
        <v>5</v>
      </c>
      <c r="B56" s="2">
        <v>2023</v>
      </c>
      <c r="C56" s="4" t="str">
        <f>INDEX(Index!$B$1:$B$500,MATCH($D56,Index!$A$1:$A$500,0)
)</f>
        <v>CLE</v>
      </c>
      <c r="D56" s="43" t="s">
        <v>10</v>
      </c>
      <c r="E56" s="43">
        <v>2023</v>
      </c>
      <c r="F56" s="43">
        <v>5</v>
      </c>
      <c r="G56" s="43">
        <v>3.8868989656081698</v>
      </c>
      <c r="H56" s="43">
        <v>23</v>
      </c>
      <c r="I56" s="43">
        <v>4.5346534653465298</v>
      </c>
      <c r="J56" s="43">
        <v>8</v>
      </c>
      <c r="K56" s="43">
        <v>0.41666666666666702</v>
      </c>
      <c r="L56" s="43">
        <v>31</v>
      </c>
      <c r="M56" s="43">
        <v>0.22772277227722801</v>
      </c>
      <c r="N56" s="43">
        <v>27</v>
      </c>
      <c r="O56" s="43">
        <v>1.28712871287129</v>
      </c>
      <c r="P56" s="43">
        <v>10</v>
      </c>
      <c r="Q56" s="43">
        <v>1.1881188118811901</v>
      </c>
      <c r="R56" s="43">
        <v>3</v>
      </c>
      <c r="S56" s="43">
        <v>16</v>
      </c>
      <c r="T56" s="45">
        <v>9.7756514172117795E-2</v>
      </c>
      <c r="U56" s="43">
        <v>27</v>
      </c>
    </row>
    <row r="57" spans="1:21" x14ac:dyDescent="0.25">
      <c r="A57" s="2">
        <v>5</v>
      </c>
      <c r="B57" s="2">
        <v>2023</v>
      </c>
      <c r="C57" s="4" t="str">
        <f>INDEX(Index!$B$1:$B$500,MATCH($D57,Index!$A$1:$A$500,0)
)</f>
        <v>JAX</v>
      </c>
      <c r="D57" s="43" t="s">
        <v>56</v>
      </c>
      <c r="E57" s="43">
        <v>2023</v>
      </c>
      <c r="F57" s="43">
        <v>5</v>
      </c>
      <c r="G57" s="43">
        <v>3.8508034283489501</v>
      </c>
      <c r="H57" s="43">
        <v>24</v>
      </c>
      <c r="I57" s="43">
        <v>3.8362068965517202</v>
      </c>
      <c r="J57" s="43">
        <v>21</v>
      </c>
      <c r="K57" s="43">
        <v>0.42857142857142899</v>
      </c>
      <c r="L57" s="43">
        <v>30</v>
      </c>
      <c r="M57" s="43">
        <v>0.163793103448276</v>
      </c>
      <c r="N57" s="43">
        <v>12</v>
      </c>
      <c r="O57" s="43">
        <v>0.94827586206896597</v>
      </c>
      <c r="P57" s="43">
        <v>25</v>
      </c>
      <c r="Q57" s="43">
        <v>0.60344827586206895</v>
      </c>
      <c r="R57" s="43">
        <v>18</v>
      </c>
      <c r="S57" s="43">
        <v>13</v>
      </c>
      <c r="T57" s="45">
        <v>7.6603158716678901E-2</v>
      </c>
      <c r="U57" s="43">
        <v>18</v>
      </c>
    </row>
    <row r="58" spans="1:21" x14ac:dyDescent="0.25">
      <c r="A58" s="2">
        <v>5</v>
      </c>
      <c r="B58" s="2">
        <v>2023</v>
      </c>
      <c r="C58" s="4" t="str">
        <f>INDEX(Index!$B$1:$B$500,MATCH($D58,Index!$A$1:$A$500,0)
)</f>
        <v>CAR</v>
      </c>
      <c r="D58" s="43" t="s">
        <v>51</v>
      </c>
      <c r="E58" s="43">
        <v>2023</v>
      </c>
      <c r="F58" s="43">
        <v>5</v>
      </c>
      <c r="G58" s="43">
        <v>3.8246082388880001</v>
      </c>
      <c r="H58" s="43">
        <v>25</v>
      </c>
      <c r="I58" s="43">
        <v>3.5833333333333299</v>
      </c>
      <c r="J58" s="43">
        <v>24</v>
      </c>
      <c r="K58" s="43">
        <v>0.66666666666666696</v>
      </c>
      <c r="L58" s="43">
        <v>16</v>
      </c>
      <c r="M58" s="43">
        <v>0.15625</v>
      </c>
      <c r="N58" s="43">
        <v>11</v>
      </c>
      <c r="O58" s="43">
        <v>0.98958333333333304</v>
      </c>
      <c r="P58" s="43">
        <v>24</v>
      </c>
      <c r="Q58" s="43">
        <v>0.27083333333333298</v>
      </c>
      <c r="R58" s="43">
        <v>24</v>
      </c>
      <c r="S58" s="43">
        <v>15</v>
      </c>
      <c r="T58" s="45">
        <v>7.8010958640104905E-2</v>
      </c>
      <c r="U58" s="43">
        <v>20</v>
      </c>
    </row>
    <row r="59" spans="1:21" x14ac:dyDescent="0.25">
      <c r="A59" s="2">
        <v>5</v>
      </c>
      <c r="B59" s="2">
        <v>2023</v>
      </c>
      <c r="C59" s="4" t="str">
        <f>INDEX(Index!$B$1:$B$500,MATCH($D59,Index!$A$1:$A$500,0)
)</f>
        <v>HOU</v>
      </c>
      <c r="D59" s="43" t="s">
        <v>49</v>
      </c>
      <c r="E59" s="43">
        <v>2023</v>
      </c>
      <c r="F59" s="43">
        <v>5</v>
      </c>
      <c r="G59" s="43">
        <v>3.7435578405910501</v>
      </c>
      <c r="H59" s="43">
        <v>26</v>
      </c>
      <c r="I59" s="43">
        <v>3.0344827586206899</v>
      </c>
      <c r="J59" s="43">
        <v>30</v>
      </c>
      <c r="K59" s="43">
        <v>0.53333333333333299</v>
      </c>
      <c r="L59" s="43">
        <v>25</v>
      </c>
      <c r="M59" s="43">
        <v>0.22413793103448301</v>
      </c>
      <c r="N59" s="43">
        <v>26</v>
      </c>
      <c r="O59" s="43">
        <v>0.818965517241379</v>
      </c>
      <c r="P59" s="43">
        <v>29</v>
      </c>
      <c r="Q59" s="43">
        <v>0.14655172413793099</v>
      </c>
      <c r="R59" s="43">
        <v>27</v>
      </c>
      <c r="S59" s="43">
        <v>11</v>
      </c>
      <c r="T59" s="45">
        <v>6.5965641225766605E-2</v>
      </c>
      <c r="U59" s="43">
        <v>13</v>
      </c>
    </row>
    <row r="60" spans="1:21" x14ac:dyDescent="0.25">
      <c r="A60" s="2">
        <v>5</v>
      </c>
      <c r="B60" s="2">
        <v>2023</v>
      </c>
      <c r="C60" s="4" t="str">
        <f>INDEX(Index!$B$1:$B$500,MATCH($D60,Index!$A$1:$A$500,0)
)</f>
        <v>GB</v>
      </c>
      <c r="D60" s="43" t="s">
        <v>20</v>
      </c>
      <c r="E60" s="43">
        <v>2023</v>
      </c>
      <c r="F60" s="43">
        <v>5</v>
      </c>
      <c r="G60" s="43">
        <v>3.7021827897042701</v>
      </c>
      <c r="H60" s="43">
        <v>27</v>
      </c>
      <c r="I60" s="43">
        <v>3.1382978723404298</v>
      </c>
      <c r="J60" s="43">
        <v>28</v>
      </c>
      <c r="K60" s="43">
        <v>0.71428571428571397</v>
      </c>
      <c r="L60" s="43">
        <v>12</v>
      </c>
      <c r="M60" s="43">
        <v>0.180851063829787</v>
      </c>
      <c r="N60" s="43">
        <v>16</v>
      </c>
      <c r="O60" s="43">
        <v>0.85106382978723405</v>
      </c>
      <c r="P60" s="43">
        <v>28</v>
      </c>
      <c r="Q60" s="43">
        <v>5.31914893617021E-2</v>
      </c>
      <c r="R60" s="43">
        <v>32</v>
      </c>
      <c r="S60" s="43">
        <v>10</v>
      </c>
      <c r="T60" s="45">
        <v>6.7477378086818807E-2</v>
      </c>
      <c r="U60" s="43">
        <v>15</v>
      </c>
    </row>
    <row r="61" spans="1:21" x14ac:dyDescent="0.25">
      <c r="A61" s="2">
        <v>5</v>
      </c>
      <c r="B61" s="2">
        <v>2023</v>
      </c>
      <c r="C61" s="4" t="str">
        <f>INDEX(Index!$B$1:$B$500,MATCH($D61,Index!$A$1:$A$500,0)
)</f>
        <v>LV</v>
      </c>
      <c r="D61" s="43" t="s">
        <v>53</v>
      </c>
      <c r="E61" s="43">
        <v>2023</v>
      </c>
      <c r="F61" s="43">
        <v>5</v>
      </c>
      <c r="G61" s="43">
        <v>3.6566361561980698</v>
      </c>
      <c r="H61" s="43">
        <v>28</v>
      </c>
      <c r="I61" s="43">
        <v>3.0549450549450499</v>
      </c>
      <c r="J61" s="43">
        <v>29</v>
      </c>
      <c r="K61" s="43">
        <v>0.41666666666666702</v>
      </c>
      <c r="L61" s="43">
        <v>31</v>
      </c>
      <c r="M61" s="43">
        <v>0.26373626373626402</v>
      </c>
      <c r="N61" s="43">
        <v>32</v>
      </c>
      <c r="O61" s="43">
        <v>0.90109890109890101</v>
      </c>
      <c r="P61" s="43">
        <v>27</v>
      </c>
      <c r="Q61" s="43">
        <v>0.164835164835165</v>
      </c>
      <c r="R61" s="43">
        <v>26</v>
      </c>
      <c r="S61" s="43">
        <v>15</v>
      </c>
      <c r="T61" s="45">
        <v>7.8251933974114105E-2</v>
      </c>
      <c r="U61" s="43">
        <v>21</v>
      </c>
    </row>
    <row r="62" spans="1:21" x14ac:dyDescent="0.25">
      <c r="A62" s="2">
        <v>5</v>
      </c>
      <c r="B62" s="2">
        <v>2023</v>
      </c>
      <c r="C62" s="4" t="str">
        <f>INDEX(Index!$B$1:$B$500,MATCH($D62,Index!$A$1:$A$500,0)
)</f>
        <v>NE</v>
      </c>
      <c r="D62" s="43" t="s">
        <v>17</v>
      </c>
      <c r="E62" s="43">
        <v>2023</v>
      </c>
      <c r="F62" s="43">
        <v>5</v>
      </c>
      <c r="G62" s="43">
        <v>3.5071357336574698</v>
      </c>
      <c r="H62" s="43">
        <v>29</v>
      </c>
      <c r="I62" s="43">
        <v>3.16071428571429</v>
      </c>
      <c r="J62" s="43">
        <v>27</v>
      </c>
      <c r="K62" s="43">
        <v>0.625</v>
      </c>
      <c r="L62" s="43">
        <v>19</v>
      </c>
      <c r="M62" s="43">
        <v>0.23214285714285701</v>
      </c>
      <c r="N62" s="43">
        <v>29</v>
      </c>
      <c r="O62" s="43">
        <v>0.9375</v>
      </c>
      <c r="P62" s="43">
        <v>26</v>
      </c>
      <c r="Q62" s="43">
        <v>0.107142857142857</v>
      </c>
      <c r="R62" s="43">
        <v>31</v>
      </c>
      <c r="S62" s="43">
        <v>10</v>
      </c>
      <c r="T62" s="45">
        <v>4.7560045561532399E-2</v>
      </c>
      <c r="U62" s="43">
        <v>5</v>
      </c>
    </row>
    <row r="63" spans="1:21" x14ac:dyDescent="0.25">
      <c r="A63" s="2">
        <v>5</v>
      </c>
      <c r="B63" s="2">
        <v>2023</v>
      </c>
      <c r="C63" s="4" t="str">
        <f>INDEX(Index!$B$1:$B$500,MATCH($D63,Index!$A$1:$A$500,0)
)</f>
        <v>PIT</v>
      </c>
      <c r="D63" s="43" t="s">
        <v>32</v>
      </c>
      <c r="E63" s="43">
        <v>2023</v>
      </c>
      <c r="F63" s="43">
        <v>5</v>
      </c>
      <c r="G63" s="43">
        <v>3.4887954206513201</v>
      </c>
      <c r="H63" s="43">
        <v>30</v>
      </c>
      <c r="I63" s="43">
        <v>3.82474226804124</v>
      </c>
      <c r="J63" s="43">
        <v>22</v>
      </c>
      <c r="K63" s="43">
        <v>0.6</v>
      </c>
      <c r="L63" s="43">
        <v>21</v>
      </c>
      <c r="M63" s="43">
        <v>0.247422680412371</v>
      </c>
      <c r="N63" s="43">
        <v>31</v>
      </c>
      <c r="O63" s="43">
        <v>1.05154639175258</v>
      </c>
      <c r="P63" s="43">
        <v>20</v>
      </c>
      <c r="Q63" s="43">
        <v>0.74226804123711299</v>
      </c>
      <c r="R63" s="43">
        <v>16</v>
      </c>
      <c r="S63" s="43">
        <v>14</v>
      </c>
      <c r="T63" s="45">
        <v>8.0779932744737395E-2</v>
      </c>
      <c r="U63" s="43">
        <v>22</v>
      </c>
    </row>
    <row r="64" spans="1:21" x14ac:dyDescent="0.25">
      <c r="A64" s="2">
        <v>5</v>
      </c>
      <c r="B64" s="2">
        <v>2023</v>
      </c>
      <c r="C64" s="4" t="str">
        <f>INDEX(Index!$B$1:$B$500,MATCH($D64,Index!$A$1:$A$500,0)
)</f>
        <v>TB</v>
      </c>
      <c r="D64" s="43" t="s">
        <v>38</v>
      </c>
      <c r="E64" s="43">
        <v>2023</v>
      </c>
      <c r="F64" s="43">
        <v>5</v>
      </c>
      <c r="G64" s="43">
        <v>3.4543966172421601</v>
      </c>
      <c r="H64" s="43">
        <v>31</v>
      </c>
      <c r="I64" s="43">
        <v>2.9120879120879102</v>
      </c>
      <c r="J64" s="43">
        <v>32</v>
      </c>
      <c r="K64" s="43">
        <v>0.44444444444444398</v>
      </c>
      <c r="L64" s="43">
        <v>27</v>
      </c>
      <c r="M64" s="43">
        <v>0.230769230769231</v>
      </c>
      <c r="N64" s="43">
        <v>28</v>
      </c>
      <c r="O64" s="43">
        <v>0.75824175824175799</v>
      </c>
      <c r="P64" s="43">
        <v>31</v>
      </c>
      <c r="Q64" s="43">
        <v>0.10989010989011</v>
      </c>
      <c r="R64" s="43">
        <v>30</v>
      </c>
      <c r="S64" s="43">
        <v>4</v>
      </c>
      <c r="T64" s="45">
        <v>4.7161861782294701E-2</v>
      </c>
      <c r="U64" s="43">
        <v>4</v>
      </c>
    </row>
    <row r="65" spans="1:21" x14ac:dyDescent="0.25">
      <c r="A65" s="2">
        <v>5</v>
      </c>
      <c r="B65" s="2">
        <v>2023</v>
      </c>
      <c r="C65" s="4" t="str">
        <f>INDEX(Index!$B$1:$B$500,MATCH($D65,Index!$A$1:$A$500,0)
)</f>
        <v>NYG</v>
      </c>
      <c r="D65" s="43" t="s">
        <v>15</v>
      </c>
      <c r="E65" s="43">
        <v>2023</v>
      </c>
      <c r="F65" s="43">
        <v>5</v>
      </c>
      <c r="G65" s="43">
        <v>3.18467029287766</v>
      </c>
      <c r="H65" s="43">
        <v>32</v>
      </c>
      <c r="I65" s="43">
        <v>3</v>
      </c>
      <c r="J65" s="43">
        <v>31</v>
      </c>
      <c r="K65" s="43">
        <v>0.78571428571428603</v>
      </c>
      <c r="L65" s="43">
        <v>7</v>
      </c>
      <c r="M65" s="43">
        <v>0.2</v>
      </c>
      <c r="N65" s="43">
        <v>19</v>
      </c>
      <c r="O65" s="43">
        <v>0.72499999999999998</v>
      </c>
      <c r="P65" s="43">
        <v>32</v>
      </c>
      <c r="Q65" s="43">
        <v>0.17499999999999999</v>
      </c>
      <c r="R65" s="43">
        <v>25</v>
      </c>
      <c r="S65" s="43">
        <v>30</v>
      </c>
      <c r="T65" s="45">
        <v>0.148023024518638</v>
      </c>
      <c r="U65" s="43">
        <v>32</v>
      </c>
    </row>
    <row r="66" spans="1:21" x14ac:dyDescent="0.25">
      <c r="A66" s="2">
        <v>6</v>
      </c>
      <c r="B66" s="2">
        <v>2023</v>
      </c>
      <c r="C66" s="4" t="str">
        <f>INDEX(Index!$B$1:$B$500,MATCH($D66,Index!$A$1:$A$500,0)
)</f>
        <v>MIA</v>
      </c>
      <c r="D66" s="43" t="s">
        <v>4</v>
      </c>
      <c r="E66" s="43">
        <v>2023</v>
      </c>
      <c r="F66" s="43">
        <v>6</v>
      </c>
      <c r="G66" s="43">
        <v>5.13660479333985</v>
      </c>
      <c r="H66" s="43">
        <v>1</v>
      </c>
      <c r="I66" s="43">
        <v>7.2535211267605604</v>
      </c>
      <c r="J66" s="43">
        <v>1</v>
      </c>
      <c r="K66" s="43">
        <v>0.41666666666666702</v>
      </c>
      <c r="L66" s="43">
        <v>32</v>
      </c>
      <c r="M66" s="43">
        <v>0.169014084507042</v>
      </c>
      <c r="N66" s="43">
        <v>11</v>
      </c>
      <c r="O66" s="43">
        <v>1.8111888111888099</v>
      </c>
      <c r="P66" s="43">
        <v>1</v>
      </c>
      <c r="Q66" s="43">
        <v>2.8811188811188799</v>
      </c>
      <c r="R66" s="43">
        <v>1</v>
      </c>
      <c r="S66" s="43">
        <v>6</v>
      </c>
      <c r="T66" s="45">
        <v>2.9974455690113599E-2</v>
      </c>
      <c r="U66" s="43">
        <v>1</v>
      </c>
    </row>
    <row r="67" spans="1:21" x14ac:dyDescent="0.25">
      <c r="A67" s="2">
        <v>6</v>
      </c>
      <c r="B67" s="2">
        <v>2023</v>
      </c>
      <c r="C67" s="4" t="str">
        <f>INDEX(Index!$B$1:$B$500,MATCH($D67,Index!$A$1:$A$500,0)
)</f>
        <v>KC</v>
      </c>
      <c r="D67" s="43" t="s">
        <v>5</v>
      </c>
      <c r="E67" s="43">
        <v>2023</v>
      </c>
      <c r="F67" s="43">
        <v>6</v>
      </c>
      <c r="G67" s="43">
        <v>4.09953250449745</v>
      </c>
      <c r="H67" s="43">
        <v>16</v>
      </c>
      <c r="I67" s="43">
        <v>4.0967741935483897</v>
      </c>
      <c r="J67" s="43">
        <v>15</v>
      </c>
      <c r="K67" s="43">
        <v>0.625</v>
      </c>
      <c r="L67" s="43">
        <v>21</v>
      </c>
      <c r="M67" s="43">
        <v>0.217741935483871</v>
      </c>
      <c r="N67" s="43">
        <v>25</v>
      </c>
      <c r="O67" s="43">
        <v>1.05555555555556</v>
      </c>
      <c r="P67" s="43">
        <v>18</v>
      </c>
      <c r="Q67" s="43">
        <v>0.73809523809523803</v>
      </c>
      <c r="R67" s="43">
        <v>12</v>
      </c>
      <c r="S67" s="43">
        <v>6</v>
      </c>
      <c r="T67" s="45">
        <v>3.8812396147503703E-2</v>
      </c>
      <c r="U67" s="43">
        <v>2</v>
      </c>
    </row>
    <row r="68" spans="1:21" x14ac:dyDescent="0.25">
      <c r="A68" s="2">
        <v>6</v>
      </c>
      <c r="B68" s="2">
        <v>2023</v>
      </c>
      <c r="C68" s="4" t="str">
        <f>INDEX(Index!$B$1:$B$500,MATCH($D68,Index!$A$1:$A$500,0)
)</f>
        <v>TB</v>
      </c>
      <c r="D68" s="43" t="s">
        <v>38</v>
      </c>
      <c r="E68" s="43">
        <v>2023</v>
      </c>
      <c r="F68" s="43">
        <v>6</v>
      </c>
      <c r="G68" s="43">
        <v>3.3934334979726</v>
      </c>
      <c r="H68" s="43">
        <v>31</v>
      </c>
      <c r="I68" s="43">
        <v>2.8846153846153801</v>
      </c>
      <c r="J68" s="43">
        <v>32</v>
      </c>
      <c r="K68" s="43">
        <v>0.44444444444444398</v>
      </c>
      <c r="L68" s="43">
        <v>30</v>
      </c>
      <c r="M68" s="43">
        <v>0.22115384615384601</v>
      </c>
      <c r="N68" s="43">
        <v>27</v>
      </c>
      <c r="O68" s="43">
        <v>0.75961538461538503</v>
      </c>
      <c r="P68" s="43">
        <v>32</v>
      </c>
      <c r="Q68" s="43">
        <v>9.6153846153846201E-2</v>
      </c>
      <c r="R68" s="43">
        <v>31</v>
      </c>
      <c r="S68" s="43">
        <v>5</v>
      </c>
      <c r="T68" s="45">
        <v>4.1504098115060097E-2</v>
      </c>
      <c r="U68" s="43">
        <v>3</v>
      </c>
    </row>
    <row r="69" spans="1:21" x14ac:dyDescent="0.25">
      <c r="A69" s="2">
        <v>6</v>
      </c>
      <c r="B69" s="2">
        <v>2023</v>
      </c>
      <c r="C69" s="4" t="str">
        <f>INDEX(Index!$B$1:$B$500,MATCH($D69,Index!$A$1:$A$500,0)
)</f>
        <v>DET</v>
      </c>
      <c r="D69" s="43" t="s">
        <v>21</v>
      </c>
      <c r="E69" s="43">
        <v>2023</v>
      </c>
      <c r="F69" s="43">
        <v>6</v>
      </c>
      <c r="G69" s="43">
        <v>4.4366186248608797</v>
      </c>
      <c r="H69" s="43">
        <v>7</v>
      </c>
      <c r="I69" s="43">
        <v>4.0848484848484903</v>
      </c>
      <c r="J69" s="43">
        <v>16</v>
      </c>
      <c r="K69" s="43">
        <v>0.66666666666666696</v>
      </c>
      <c r="L69" s="43">
        <v>17</v>
      </c>
      <c r="M69" s="43">
        <v>0.18787878787878801</v>
      </c>
      <c r="N69" s="43">
        <v>16</v>
      </c>
      <c r="O69" s="43">
        <v>1.11377245508982</v>
      </c>
      <c r="P69" s="43">
        <v>16</v>
      </c>
      <c r="Q69" s="43">
        <v>0.60479041916167697</v>
      </c>
      <c r="R69" s="43">
        <v>18</v>
      </c>
      <c r="S69" s="43">
        <v>10</v>
      </c>
      <c r="T69" s="45">
        <v>4.9962652911975498E-2</v>
      </c>
      <c r="U69" s="43">
        <v>4</v>
      </c>
    </row>
    <row r="70" spans="1:21" x14ac:dyDescent="0.25">
      <c r="A70" s="2">
        <v>6</v>
      </c>
      <c r="B70" s="2">
        <v>2023</v>
      </c>
      <c r="C70" s="4" t="str">
        <f>INDEX(Index!$B$1:$B$500,MATCH($D70,Index!$A$1:$A$500,0)
)</f>
        <v>BUF</v>
      </c>
      <c r="D70" s="43" t="s">
        <v>0</v>
      </c>
      <c r="E70" s="43">
        <v>2023</v>
      </c>
      <c r="F70" s="43">
        <v>6</v>
      </c>
      <c r="G70" s="43">
        <v>4.7398377691282096</v>
      </c>
      <c r="H70" s="43">
        <v>3</v>
      </c>
      <c r="I70" s="43">
        <v>4.53488372093023</v>
      </c>
      <c r="J70" s="43">
        <v>7</v>
      </c>
      <c r="K70" s="43">
        <v>0.73684210526315796</v>
      </c>
      <c r="L70" s="43">
        <v>10</v>
      </c>
      <c r="M70" s="43">
        <v>0.14728682170542601</v>
      </c>
      <c r="N70" s="43">
        <v>5</v>
      </c>
      <c r="O70" s="43">
        <v>1.3178294573643401</v>
      </c>
      <c r="P70" s="43">
        <v>7</v>
      </c>
      <c r="Q70" s="43">
        <v>0.73643410852713198</v>
      </c>
      <c r="R70" s="43">
        <v>13</v>
      </c>
      <c r="S70" s="43">
        <v>9</v>
      </c>
      <c r="T70" s="45">
        <v>5.2880704869945699E-2</v>
      </c>
      <c r="U70" s="43">
        <v>5</v>
      </c>
    </row>
    <row r="71" spans="1:21" x14ac:dyDescent="0.25">
      <c r="A71" s="2">
        <v>6</v>
      </c>
      <c r="B71" s="2">
        <v>2023</v>
      </c>
      <c r="C71" s="4" t="str">
        <f>INDEX(Index!$B$1:$B$500,MATCH($D71,Index!$A$1:$A$500,0)
)</f>
        <v>CIN</v>
      </c>
      <c r="D71" s="43" t="s">
        <v>24</v>
      </c>
      <c r="E71" s="43">
        <v>2023</v>
      </c>
      <c r="F71" s="43">
        <v>6</v>
      </c>
      <c r="G71" s="43">
        <v>4.0536264565560902</v>
      </c>
      <c r="H71" s="43">
        <v>17</v>
      </c>
      <c r="I71" s="43">
        <v>3.8476190476190499</v>
      </c>
      <c r="J71" s="43">
        <v>20</v>
      </c>
      <c r="K71" s="43">
        <v>0.45454545454545497</v>
      </c>
      <c r="L71" s="43">
        <v>29</v>
      </c>
      <c r="M71" s="43">
        <v>0.15238095238095201</v>
      </c>
      <c r="N71" s="43">
        <v>9</v>
      </c>
      <c r="O71" s="43">
        <v>1.0190476190476201</v>
      </c>
      <c r="P71" s="43">
        <v>21</v>
      </c>
      <c r="Q71" s="43">
        <v>0.27619047619047599</v>
      </c>
      <c r="R71" s="43">
        <v>26</v>
      </c>
      <c r="S71" s="43">
        <v>14</v>
      </c>
      <c r="T71" s="45">
        <v>5.6039820536587098E-2</v>
      </c>
      <c r="U71" s="43">
        <v>6</v>
      </c>
    </row>
    <row r="72" spans="1:21" x14ac:dyDescent="0.25">
      <c r="A72" s="2">
        <v>6</v>
      </c>
      <c r="B72" s="2">
        <v>2023</v>
      </c>
      <c r="C72" s="4" t="str">
        <f>INDEX(Index!$B$1:$B$500,MATCH($D72,Index!$A$1:$A$500,0)
)</f>
        <v>LAC</v>
      </c>
      <c r="D72" s="43" t="s">
        <v>28</v>
      </c>
      <c r="E72" s="43">
        <v>2023</v>
      </c>
      <c r="F72" s="43">
        <v>6</v>
      </c>
      <c r="G72" s="43">
        <v>3.6946121138210799</v>
      </c>
      <c r="H72" s="43">
        <v>28</v>
      </c>
      <c r="I72" s="43">
        <v>3.7920792079207901</v>
      </c>
      <c r="J72" s="43">
        <v>22</v>
      </c>
      <c r="K72" s="43">
        <v>0.6</v>
      </c>
      <c r="L72" s="43">
        <v>23</v>
      </c>
      <c r="M72" s="43">
        <v>0.18811881188118801</v>
      </c>
      <c r="N72" s="43">
        <v>17</v>
      </c>
      <c r="O72" s="43">
        <v>0.88235294117647101</v>
      </c>
      <c r="P72" s="43">
        <v>27</v>
      </c>
      <c r="Q72" s="43">
        <v>0.70588235294117696</v>
      </c>
      <c r="R72" s="43">
        <v>15</v>
      </c>
      <c r="S72" s="43">
        <v>10</v>
      </c>
      <c r="T72" s="45">
        <v>5.6894114772328398E-2</v>
      </c>
      <c r="U72" s="43">
        <v>7</v>
      </c>
    </row>
    <row r="73" spans="1:21" x14ac:dyDescent="0.25">
      <c r="A73" s="2">
        <v>6</v>
      </c>
      <c r="B73" s="2">
        <v>2023</v>
      </c>
      <c r="C73" s="4" t="str">
        <f>INDEX(Index!$B$1:$B$500,MATCH($D73,Index!$A$1:$A$500,0)
)</f>
        <v>NE</v>
      </c>
      <c r="D73" s="43" t="s">
        <v>17</v>
      </c>
      <c r="E73" s="43">
        <v>2023</v>
      </c>
      <c r="F73" s="43">
        <v>6</v>
      </c>
      <c r="G73" s="43">
        <v>3.82615621218816</v>
      </c>
      <c r="H73" s="43">
        <v>25</v>
      </c>
      <c r="I73" s="43">
        <v>3.3643410852713198</v>
      </c>
      <c r="J73" s="43">
        <v>27</v>
      </c>
      <c r="K73" s="43">
        <v>0.71428571428571397</v>
      </c>
      <c r="L73" s="43">
        <v>11</v>
      </c>
      <c r="M73" s="43">
        <v>0.209302325581395</v>
      </c>
      <c r="N73" s="43">
        <v>23</v>
      </c>
      <c r="O73" s="43">
        <v>1</v>
      </c>
      <c r="P73" s="43">
        <v>22</v>
      </c>
      <c r="Q73" s="43">
        <v>0.130769230769231</v>
      </c>
      <c r="R73" s="43">
        <v>29</v>
      </c>
      <c r="S73" s="43">
        <v>14</v>
      </c>
      <c r="T73" s="45">
        <v>5.9046538767127899E-2</v>
      </c>
      <c r="U73" s="43">
        <v>8</v>
      </c>
    </row>
    <row r="74" spans="1:21" x14ac:dyDescent="0.25">
      <c r="A74" s="2">
        <v>6</v>
      </c>
      <c r="B74" s="2">
        <v>2023</v>
      </c>
      <c r="C74" s="4" t="str">
        <f>INDEX(Index!$B$1:$B$500,MATCH($D74,Index!$A$1:$A$500,0)
)</f>
        <v>ARI</v>
      </c>
      <c r="D74" s="43" t="s">
        <v>23</v>
      </c>
      <c r="E74" s="43">
        <v>2023</v>
      </c>
      <c r="F74" s="43">
        <v>6</v>
      </c>
      <c r="G74" s="43">
        <v>4.2078102533105</v>
      </c>
      <c r="H74" s="43">
        <v>13</v>
      </c>
      <c r="I74" s="43">
        <v>4.4869565217391303</v>
      </c>
      <c r="J74" s="43">
        <v>9</v>
      </c>
      <c r="K74" s="43">
        <v>0.77777777777777801</v>
      </c>
      <c r="L74" s="43">
        <v>6</v>
      </c>
      <c r="M74" s="43">
        <v>0.22608695652173899</v>
      </c>
      <c r="N74" s="43">
        <v>29</v>
      </c>
      <c r="O74" s="43">
        <v>1.4655172413793101</v>
      </c>
      <c r="P74" s="43">
        <v>3</v>
      </c>
      <c r="Q74" s="43">
        <v>0.77586206896551702</v>
      </c>
      <c r="R74" s="43">
        <v>7</v>
      </c>
      <c r="S74" s="43">
        <v>11</v>
      </c>
      <c r="T74" s="45">
        <v>6.1631310333822097E-2</v>
      </c>
      <c r="U74" s="43">
        <v>9</v>
      </c>
    </row>
    <row r="75" spans="1:21" x14ac:dyDescent="0.25">
      <c r="A75" s="2">
        <v>6</v>
      </c>
      <c r="B75" s="2">
        <v>2023</v>
      </c>
      <c r="C75" s="4" t="str">
        <f>INDEX(Index!$B$1:$B$500,MATCH($D75,Index!$A$1:$A$500,0)
)</f>
        <v>HOU</v>
      </c>
      <c r="D75" s="43" t="s">
        <v>49</v>
      </c>
      <c r="E75" s="43">
        <v>2023</v>
      </c>
      <c r="F75" s="43">
        <v>6</v>
      </c>
      <c r="G75" s="43">
        <v>3.9179782221158699</v>
      </c>
      <c r="H75" s="43">
        <v>22</v>
      </c>
      <c r="I75" s="43">
        <v>3.20422535211268</v>
      </c>
      <c r="J75" s="43">
        <v>28</v>
      </c>
      <c r="K75" s="43">
        <v>0.5</v>
      </c>
      <c r="L75" s="43">
        <v>27</v>
      </c>
      <c r="M75" s="43">
        <v>0.21830985915493001</v>
      </c>
      <c r="N75" s="43">
        <v>26</v>
      </c>
      <c r="O75" s="43">
        <v>0.89436619718309895</v>
      </c>
      <c r="P75" s="43">
        <v>26</v>
      </c>
      <c r="Q75" s="43">
        <v>0.183098591549296</v>
      </c>
      <c r="R75" s="43">
        <v>28</v>
      </c>
      <c r="S75" s="43">
        <v>13</v>
      </c>
      <c r="T75" s="45">
        <v>6.4224651998274596E-2</v>
      </c>
      <c r="U75" s="43">
        <v>10</v>
      </c>
    </row>
    <row r="76" spans="1:21" x14ac:dyDescent="0.25">
      <c r="A76" s="2">
        <v>6</v>
      </c>
      <c r="B76" s="2">
        <v>2023</v>
      </c>
      <c r="C76" s="4" t="str">
        <f>INDEX(Index!$B$1:$B$500,MATCH($D76,Index!$A$1:$A$500,0)
)</f>
        <v>LV</v>
      </c>
      <c r="D76" s="43" t="s">
        <v>53</v>
      </c>
      <c r="E76" s="43">
        <v>2023</v>
      </c>
      <c r="F76" s="43">
        <v>6</v>
      </c>
      <c r="G76" s="43">
        <v>3.6452568241283498</v>
      </c>
      <c r="H76" s="43">
        <v>29</v>
      </c>
      <c r="I76" s="43">
        <v>3.0254237288135601</v>
      </c>
      <c r="J76" s="43">
        <v>31</v>
      </c>
      <c r="K76" s="43">
        <v>0.42857142857142899</v>
      </c>
      <c r="L76" s="43">
        <v>31</v>
      </c>
      <c r="M76" s="43">
        <v>0.24576271186440701</v>
      </c>
      <c r="N76" s="43">
        <v>31</v>
      </c>
      <c r="O76" s="43">
        <v>0.83898305084745795</v>
      </c>
      <c r="P76" s="43">
        <v>29</v>
      </c>
      <c r="Q76" s="43">
        <v>0.194915254237288</v>
      </c>
      <c r="R76" s="43">
        <v>27</v>
      </c>
      <c r="S76" s="43">
        <v>15</v>
      </c>
      <c r="T76" s="45">
        <v>6.60916475310276E-2</v>
      </c>
      <c r="U76" s="43">
        <v>11</v>
      </c>
    </row>
    <row r="77" spans="1:21" x14ac:dyDescent="0.25">
      <c r="A77" s="2">
        <v>6</v>
      </c>
      <c r="B77" s="2">
        <v>2023</v>
      </c>
      <c r="C77" s="4" t="str">
        <f>INDEX(Index!$B$1:$B$500,MATCH($D77,Index!$A$1:$A$500,0)
)</f>
        <v>GB</v>
      </c>
      <c r="D77" s="43" t="s">
        <v>20</v>
      </c>
      <c r="E77" s="43">
        <v>2023</v>
      </c>
      <c r="F77" s="43">
        <v>6</v>
      </c>
      <c r="G77" s="43">
        <v>3.7297271169281299</v>
      </c>
      <c r="H77" s="43">
        <v>26</v>
      </c>
      <c r="I77" s="43">
        <v>3.1382978723404298</v>
      </c>
      <c r="J77" s="43">
        <v>30</v>
      </c>
      <c r="K77" s="43">
        <v>0.71428571428571397</v>
      </c>
      <c r="L77" s="43">
        <v>11</v>
      </c>
      <c r="M77" s="43">
        <v>0.180851063829787</v>
      </c>
      <c r="N77" s="43">
        <v>13</v>
      </c>
      <c r="O77" s="43">
        <v>0.85106382978723405</v>
      </c>
      <c r="P77" s="43">
        <v>28</v>
      </c>
      <c r="Q77" s="43">
        <v>5.31914893617021E-2</v>
      </c>
      <c r="R77" s="43">
        <v>32</v>
      </c>
      <c r="S77" s="43">
        <v>10</v>
      </c>
      <c r="T77" s="45">
        <v>6.7194225846331501E-2</v>
      </c>
      <c r="U77" s="43">
        <v>12</v>
      </c>
    </row>
    <row r="78" spans="1:21" x14ac:dyDescent="0.25">
      <c r="A78" s="2">
        <v>6</v>
      </c>
      <c r="B78" s="2">
        <v>2023</v>
      </c>
      <c r="C78" s="4" t="str">
        <f>INDEX(Index!$B$1:$B$500,MATCH($D78,Index!$A$1:$A$500,0)
)</f>
        <v>MIN</v>
      </c>
      <c r="D78" s="43" t="s">
        <v>46</v>
      </c>
      <c r="E78" s="43">
        <v>2023</v>
      </c>
      <c r="F78" s="43">
        <v>6</v>
      </c>
      <c r="G78" s="43">
        <v>4.8146266074749704</v>
      </c>
      <c r="H78" s="43">
        <v>2</v>
      </c>
      <c r="I78" s="43">
        <v>4.2079207920792099</v>
      </c>
      <c r="J78" s="43">
        <v>12</v>
      </c>
      <c r="K78" s="43">
        <v>0.7</v>
      </c>
      <c r="L78" s="43">
        <v>15</v>
      </c>
      <c r="M78" s="43">
        <v>0.14851485148514901</v>
      </c>
      <c r="N78" s="43">
        <v>6</v>
      </c>
      <c r="O78" s="43">
        <v>1.51485148514851</v>
      </c>
      <c r="P78" s="43">
        <v>2</v>
      </c>
      <c r="Q78" s="43">
        <v>0.30693069306930698</v>
      </c>
      <c r="R78" s="43">
        <v>24</v>
      </c>
      <c r="S78" s="43">
        <v>15</v>
      </c>
      <c r="T78" s="45">
        <v>6.88342714614954E-2</v>
      </c>
      <c r="U78" s="43">
        <v>13</v>
      </c>
    </row>
    <row r="79" spans="1:21" x14ac:dyDescent="0.25">
      <c r="A79" s="2">
        <v>6</v>
      </c>
      <c r="B79" s="2">
        <v>2023</v>
      </c>
      <c r="C79" s="4" t="str">
        <f>INDEX(Index!$B$1:$B$500,MATCH($D79,Index!$A$1:$A$500,0)
)</f>
        <v>IND</v>
      </c>
      <c r="D79" s="43" t="s">
        <v>35</v>
      </c>
      <c r="E79" s="43">
        <v>2023</v>
      </c>
      <c r="F79" s="43">
        <v>6</v>
      </c>
      <c r="G79" s="43">
        <v>3.8877912760921798</v>
      </c>
      <c r="H79" s="43">
        <v>23</v>
      </c>
      <c r="I79" s="43">
        <v>4.1194029850746299</v>
      </c>
      <c r="J79" s="43">
        <v>14</v>
      </c>
      <c r="K79" s="43">
        <v>0.55000000000000004</v>
      </c>
      <c r="L79" s="43">
        <v>25</v>
      </c>
      <c r="M79" s="43">
        <v>0.17910447761194001</v>
      </c>
      <c r="N79" s="43">
        <v>12</v>
      </c>
      <c r="O79" s="43">
        <v>1.03731343283582</v>
      </c>
      <c r="P79" s="43">
        <v>20</v>
      </c>
      <c r="Q79" s="43">
        <v>0.76119402985074602</v>
      </c>
      <c r="R79" s="43">
        <v>8</v>
      </c>
      <c r="S79" s="43">
        <v>15</v>
      </c>
      <c r="T79" s="45">
        <v>7.2472666701485694E-2</v>
      </c>
      <c r="U79" s="43">
        <v>14</v>
      </c>
    </row>
    <row r="80" spans="1:21" x14ac:dyDescent="0.25">
      <c r="A80" s="2">
        <v>6</v>
      </c>
      <c r="B80" s="2">
        <v>2023</v>
      </c>
      <c r="C80" s="4" t="str">
        <f>INDEX(Index!$B$1:$B$500,MATCH($D80,Index!$A$1:$A$500,0)
)</f>
        <v>PHI</v>
      </c>
      <c r="D80" s="43" t="s">
        <v>7</v>
      </c>
      <c r="E80" s="43">
        <v>2023</v>
      </c>
      <c r="F80" s="43">
        <v>6</v>
      </c>
      <c r="G80" s="43">
        <v>4.5900675201984997</v>
      </c>
      <c r="H80" s="43">
        <v>5</v>
      </c>
      <c r="I80" s="43">
        <v>4.6884057971014501</v>
      </c>
      <c r="J80" s="43">
        <v>5</v>
      </c>
      <c r="K80" s="43">
        <v>0.82608695652173902</v>
      </c>
      <c r="L80" s="43">
        <v>3</v>
      </c>
      <c r="M80" s="43">
        <v>0.115942028985507</v>
      </c>
      <c r="N80" s="43">
        <v>1</v>
      </c>
      <c r="O80" s="43">
        <v>1.3333333333333299</v>
      </c>
      <c r="P80" s="43">
        <v>5</v>
      </c>
      <c r="Q80" s="43">
        <v>0.75362318840579701</v>
      </c>
      <c r="R80" s="43">
        <v>9</v>
      </c>
      <c r="S80" s="43">
        <v>14</v>
      </c>
      <c r="T80" s="45">
        <v>7.3104965293065302E-2</v>
      </c>
      <c r="U80" s="43">
        <v>15</v>
      </c>
    </row>
    <row r="81" spans="1:21" x14ac:dyDescent="0.25">
      <c r="A81" s="2">
        <v>6</v>
      </c>
      <c r="B81" s="2">
        <v>2023</v>
      </c>
      <c r="C81" s="4" t="str">
        <f>INDEX(Index!$B$1:$B$500,MATCH($D81,Index!$A$1:$A$500,0)
)</f>
        <v>SF</v>
      </c>
      <c r="D81" s="43" t="s">
        <v>1</v>
      </c>
      <c r="E81" s="43">
        <v>2023</v>
      </c>
      <c r="F81" s="43">
        <v>6</v>
      </c>
      <c r="G81" s="43">
        <v>4.6172532029076896</v>
      </c>
      <c r="H81" s="43">
        <v>4</v>
      </c>
      <c r="I81" s="43">
        <v>4.7215189873417698</v>
      </c>
      <c r="J81" s="43">
        <v>3</v>
      </c>
      <c r="K81" s="43">
        <v>0.77777777777777801</v>
      </c>
      <c r="L81" s="43">
        <v>6</v>
      </c>
      <c r="M81" s="43">
        <v>0.158227848101266</v>
      </c>
      <c r="N81" s="43">
        <v>10</v>
      </c>
      <c r="O81" s="43">
        <v>1.23417721518987</v>
      </c>
      <c r="P81" s="43">
        <v>10</v>
      </c>
      <c r="Q81" s="43">
        <v>1.09493670886076</v>
      </c>
      <c r="R81" s="43">
        <v>5</v>
      </c>
      <c r="S81" s="43">
        <v>11</v>
      </c>
      <c r="T81" s="45">
        <v>7.3257762720531E-2</v>
      </c>
      <c r="U81" s="43">
        <v>16</v>
      </c>
    </row>
    <row r="82" spans="1:21" x14ac:dyDescent="0.25">
      <c r="A82" s="2">
        <v>6</v>
      </c>
      <c r="B82" s="2">
        <v>2023</v>
      </c>
      <c r="C82" s="4" t="str">
        <f>INDEX(Index!$B$1:$B$500,MATCH($D82,Index!$A$1:$A$500,0)
)</f>
        <v>SEA</v>
      </c>
      <c r="D82" s="43" t="s">
        <v>30</v>
      </c>
      <c r="E82" s="43">
        <v>2023</v>
      </c>
      <c r="F82" s="43">
        <v>6</v>
      </c>
      <c r="G82" s="43">
        <v>4.32082963929588</v>
      </c>
      <c r="H82" s="43">
        <v>10</v>
      </c>
      <c r="I82" s="43">
        <v>4.2162162162162202</v>
      </c>
      <c r="J82" s="43">
        <v>11</v>
      </c>
      <c r="K82" s="43">
        <v>0.61538461538461497</v>
      </c>
      <c r="L82" s="43">
        <v>22</v>
      </c>
      <c r="M82" s="43">
        <v>0.19819819819819801</v>
      </c>
      <c r="N82" s="43">
        <v>22</v>
      </c>
      <c r="O82" s="43">
        <v>1.2280701754386001</v>
      </c>
      <c r="P82" s="43">
        <v>11</v>
      </c>
      <c r="Q82" s="43">
        <v>0.74561403508771895</v>
      </c>
      <c r="R82" s="43">
        <v>10</v>
      </c>
      <c r="S82" s="43">
        <v>11</v>
      </c>
      <c r="T82" s="45">
        <v>7.3787054916450101E-2</v>
      </c>
      <c r="U82" s="43">
        <v>17</v>
      </c>
    </row>
    <row r="83" spans="1:21" x14ac:dyDescent="0.25">
      <c r="A83" s="2">
        <v>6</v>
      </c>
      <c r="B83" s="2">
        <v>2023</v>
      </c>
      <c r="C83" s="4" t="str">
        <f>INDEX(Index!$B$1:$B$500,MATCH($D83,Index!$A$1:$A$500,0)
)</f>
        <v>LAR</v>
      </c>
      <c r="D83" s="43" t="s">
        <v>41</v>
      </c>
      <c r="E83" s="43">
        <v>2023</v>
      </c>
      <c r="F83" s="43">
        <v>6</v>
      </c>
      <c r="G83" s="43">
        <v>4.3744108843990004</v>
      </c>
      <c r="H83" s="43">
        <v>8</v>
      </c>
      <c r="I83" s="43">
        <v>4.0588235294117601</v>
      </c>
      <c r="J83" s="43">
        <v>17</v>
      </c>
      <c r="K83" s="43">
        <v>0.83333333333333304</v>
      </c>
      <c r="L83" s="43">
        <v>1</v>
      </c>
      <c r="M83" s="43">
        <v>0.191176470588235</v>
      </c>
      <c r="N83" s="43">
        <v>20</v>
      </c>
      <c r="O83" s="43">
        <v>1.2132352941176501</v>
      </c>
      <c r="P83" s="43">
        <v>13</v>
      </c>
      <c r="Q83" s="43">
        <v>0.45588235294117602</v>
      </c>
      <c r="R83" s="43">
        <v>20</v>
      </c>
      <c r="S83" s="43">
        <v>16</v>
      </c>
      <c r="T83" s="45">
        <v>7.5143322287910194E-2</v>
      </c>
      <c r="U83" s="43">
        <v>18</v>
      </c>
    </row>
    <row r="84" spans="1:21" x14ac:dyDescent="0.25">
      <c r="A84" s="2">
        <v>6</v>
      </c>
      <c r="B84" s="2">
        <v>2023</v>
      </c>
      <c r="C84" s="4" t="str">
        <f>INDEX(Index!$B$1:$B$500,MATCH($D84,Index!$A$1:$A$500,0)
)</f>
        <v>JAX</v>
      </c>
      <c r="D84" s="43" t="s">
        <v>56</v>
      </c>
      <c r="E84" s="43">
        <v>2023</v>
      </c>
      <c r="F84" s="43">
        <v>6</v>
      </c>
      <c r="G84" s="43">
        <v>3.70738148832333</v>
      </c>
      <c r="H84" s="43">
        <v>27</v>
      </c>
      <c r="I84" s="43">
        <v>3.77536231884058</v>
      </c>
      <c r="J84" s="43">
        <v>23</v>
      </c>
      <c r="K84" s="43">
        <v>0.52631578947368396</v>
      </c>
      <c r="L84" s="43">
        <v>26</v>
      </c>
      <c r="M84" s="43">
        <v>0.188405797101449</v>
      </c>
      <c r="N84" s="43">
        <v>18</v>
      </c>
      <c r="O84" s="43">
        <v>0.97841726618705005</v>
      </c>
      <c r="P84" s="43">
        <v>23</v>
      </c>
      <c r="Q84" s="43">
        <v>0.65467625899280601</v>
      </c>
      <c r="R84" s="43">
        <v>16</v>
      </c>
      <c r="S84" s="43">
        <v>16</v>
      </c>
      <c r="T84" s="45">
        <v>7.6587496800759894E-2</v>
      </c>
      <c r="U84" s="43">
        <v>19</v>
      </c>
    </row>
    <row r="85" spans="1:21" x14ac:dyDescent="0.25">
      <c r="A85" s="2">
        <v>6</v>
      </c>
      <c r="B85" s="2">
        <v>2023</v>
      </c>
      <c r="C85" s="4" t="str">
        <f>INDEX(Index!$B$1:$B$500,MATCH($D85,Index!$A$1:$A$500,0)
)</f>
        <v>CAR</v>
      </c>
      <c r="D85" s="43" t="s">
        <v>51</v>
      </c>
      <c r="E85" s="43">
        <v>2023</v>
      </c>
      <c r="F85" s="43">
        <v>6</v>
      </c>
      <c r="G85" s="43">
        <v>4.0531170648416301</v>
      </c>
      <c r="H85" s="43">
        <v>18</v>
      </c>
      <c r="I85" s="43">
        <v>3.75</v>
      </c>
      <c r="J85" s="43">
        <v>24</v>
      </c>
      <c r="K85" s="43">
        <v>0.71428571428571397</v>
      </c>
      <c r="L85" s="43">
        <v>11</v>
      </c>
      <c r="M85" s="43">
        <v>0.133333333333333</v>
      </c>
      <c r="N85" s="43">
        <v>2</v>
      </c>
      <c r="O85" s="43">
        <v>0.95833333333333304</v>
      </c>
      <c r="P85" s="43">
        <v>24</v>
      </c>
      <c r="Q85" s="43">
        <v>0.29166666666666702</v>
      </c>
      <c r="R85" s="43">
        <v>25</v>
      </c>
      <c r="S85" s="43">
        <v>19</v>
      </c>
      <c r="T85" s="45">
        <v>7.7168669524093306E-2</v>
      </c>
      <c r="U85" s="43">
        <v>20</v>
      </c>
    </row>
    <row r="86" spans="1:21" x14ac:dyDescent="0.25">
      <c r="A86" s="2">
        <v>6</v>
      </c>
      <c r="B86" s="2">
        <v>2023</v>
      </c>
      <c r="C86" s="4" t="str">
        <f>INDEX(Index!$B$1:$B$500,MATCH($D86,Index!$A$1:$A$500,0)
)</f>
        <v>DAL</v>
      </c>
      <c r="D86" s="43" t="s">
        <v>3</v>
      </c>
      <c r="E86" s="43">
        <v>2023</v>
      </c>
      <c r="F86" s="43">
        <v>6</v>
      </c>
      <c r="G86" s="43">
        <v>4.1104472785072304</v>
      </c>
      <c r="H86" s="43">
        <v>15</v>
      </c>
      <c r="I86" s="43">
        <v>3.6054421768707501</v>
      </c>
      <c r="J86" s="43">
        <v>25</v>
      </c>
      <c r="K86" s="43">
        <v>0.66666666666666696</v>
      </c>
      <c r="L86" s="43">
        <v>17</v>
      </c>
      <c r="M86" s="43">
        <v>0.183673469387755</v>
      </c>
      <c r="N86" s="43">
        <v>15</v>
      </c>
      <c r="O86" s="43">
        <v>0.93877551020408201</v>
      </c>
      <c r="P86" s="43">
        <v>25</v>
      </c>
      <c r="Q86" s="43">
        <v>0.40816326530612201</v>
      </c>
      <c r="R86" s="43">
        <v>23</v>
      </c>
      <c r="S86" s="43">
        <v>15</v>
      </c>
      <c r="T86" s="45">
        <v>7.7455473436231104E-2</v>
      </c>
      <c r="U86" s="43">
        <v>21</v>
      </c>
    </row>
    <row r="87" spans="1:21" x14ac:dyDescent="0.25">
      <c r="A87" s="2">
        <v>6</v>
      </c>
      <c r="B87" s="2">
        <v>2023</v>
      </c>
      <c r="C87" s="4" t="str">
        <f>INDEX(Index!$B$1:$B$500,MATCH($D87,Index!$A$1:$A$500,0)
)</f>
        <v>PIT</v>
      </c>
      <c r="D87" s="43" t="s">
        <v>32</v>
      </c>
      <c r="E87" s="43">
        <v>2023</v>
      </c>
      <c r="F87" s="43">
        <v>6</v>
      </c>
      <c r="G87" s="43">
        <v>3.4903969641506101</v>
      </c>
      <c r="H87" s="43">
        <v>30</v>
      </c>
      <c r="I87" s="43">
        <v>3.82474226804124</v>
      </c>
      <c r="J87" s="43">
        <v>21</v>
      </c>
      <c r="K87" s="43">
        <v>0.6</v>
      </c>
      <c r="L87" s="43">
        <v>23</v>
      </c>
      <c r="M87" s="43">
        <v>0.247422680412371</v>
      </c>
      <c r="N87" s="43">
        <v>32</v>
      </c>
      <c r="O87" s="43">
        <v>1.05154639175258</v>
      </c>
      <c r="P87" s="43">
        <v>19</v>
      </c>
      <c r="Q87" s="43">
        <v>0.74226804123711299</v>
      </c>
      <c r="R87" s="43">
        <v>11</v>
      </c>
      <c r="S87" s="43">
        <v>14</v>
      </c>
      <c r="T87" s="45">
        <v>7.7552006842892401E-2</v>
      </c>
      <c r="U87" s="43">
        <v>22</v>
      </c>
    </row>
    <row r="88" spans="1:21" x14ac:dyDescent="0.25">
      <c r="A88" s="2">
        <v>6</v>
      </c>
      <c r="B88" s="2">
        <v>2023</v>
      </c>
      <c r="C88" s="4" t="str">
        <f>INDEX(Index!$B$1:$B$500,MATCH($D88,Index!$A$1:$A$500,0)
)</f>
        <v>NO</v>
      </c>
      <c r="D88" s="43" t="s">
        <v>27</v>
      </c>
      <c r="E88" s="43">
        <v>2023</v>
      </c>
      <c r="F88" s="43">
        <v>6</v>
      </c>
      <c r="G88" s="43">
        <v>4.3234252786557299</v>
      </c>
      <c r="H88" s="43">
        <v>9</v>
      </c>
      <c r="I88" s="43">
        <v>3.3679999999999999</v>
      </c>
      <c r="J88" s="43">
        <v>26</v>
      </c>
      <c r="K88" s="43">
        <v>0.8</v>
      </c>
      <c r="L88" s="43">
        <v>4</v>
      </c>
      <c r="M88" s="43">
        <v>0.152</v>
      </c>
      <c r="N88" s="43">
        <v>8</v>
      </c>
      <c r="O88" s="43">
        <v>0.83199999999999996</v>
      </c>
      <c r="P88" s="43">
        <v>30</v>
      </c>
      <c r="Q88" s="43">
        <v>0.128</v>
      </c>
      <c r="R88" s="43">
        <v>30</v>
      </c>
      <c r="S88" s="43">
        <v>19</v>
      </c>
      <c r="T88" s="45">
        <v>8.7373660197499897E-2</v>
      </c>
      <c r="U88" s="43">
        <v>23</v>
      </c>
    </row>
    <row r="89" spans="1:21" x14ac:dyDescent="0.25">
      <c r="A89" s="2">
        <v>6</v>
      </c>
      <c r="B89" s="2">
        <v>2023</v>
      </c>
      <c r="C89" s="4" t="str">
        <f>INDEX(Index!$B$1:$B$500,MATCH($D89,Index!$A$1:$A$500,0)
)</f>
        <v>BAL</v>
      </c>
      <c r="D89" s="43" t="s">
        <v>18</v>
      </c>
      <c r="E89" s="43">
        <v>2023</v>
      </c>
      <c r="F89" s="43">
        <v>6</v>
      </c>
      <c r="G89" s="43">
        <v>4.1341554585087197</v>
      </c>
      <c r="H89" s="43">
        <v>14</v>
      </c>
      <c r="I89" s="43">
        <v>3.8702290076335899</v>
      </c>
      <c r="J89" s="43">
        <v>19</v>
      </c>
      <c r="K89" s="43">
        <v>0.78260869565217395</v>
      </c>
      <c r="L89" s="43">
        <v>5</v>
      </c>
      <c r="M89" s="43">
        <v>0.19083969465648901</v>
      </c>
      <c r="N89" s="43">
        <v>19</v>
      </c>
      <c r="O89" s="43">
        <v>1.0763358778626</v>
      </c>
      <c r="P89" s="43">
        <v>17</v>
      </c>
      <c r="Q89" s="43">
        <v>0.45038167938931301</v>
      </c>
      <c r="R89" s="43">
        <v>21</v>
      </c>
      <c r="S89" s="43">
        <v>16</v>
      </c>
      <c r="T89" s="45">
        <v>8.8409242758284698E-2</v>
      </c>
      <c r="U89" s="43">
        <v>24</v>
      </c>
    </row>
    <row r="90" spans="1:21" x14ac:dyDescent="0.25">
      <c r="A90" s="2">
        <v>6</v>
      </c>
      <c r="B90" s="2">
        <v>2023</v>
      </c>
      <c r="C90" s="4" t="str">
        <f>INDEX(Index!$B$1:$B$500,MATCH($D90,Index!$A$1:$A$500,0)
)</f>
        <v>ATL</v>
      </c>
      <c r="D90" s="43" t="s">
        <v>43</v>
      </c>
      <c r="E90" s="43">
        <v>2023</v>
      </c>
      <c r="F90" s="43">
        <v>6</v>
      </c>
      <c r="G90" s="43">
        <v>3.9506437471927498</v>
      </c>
      <c r="H90" s="43">
        <v>20</v>
      </c>
      <c r="I90" s="43">
        <v>4.1217948717948696</v>
      </c>
      <c r="J90" s="43">
        <v>13</v>
      </c>
      <c r="K90" s="43">
        <v>0.63636363636363602</v>
      </c>
      <c r="L90" s="43">
        <v>19</v>
      </c>
      <c r="M90" s="43">
        <v>0.19230769230769201</v>
      </c>
      <c r="N90" s="43">
        <v>21</v>
      </c>
      <c r="O90" s="43">
        <v>1.25</v>
      </c>
      <c r="P90" s="43">
        <v>8</v>
      </c>
      <c r="Q90" s="43">
        <v>0.65384615384615397</v>
      </c>
      <c r="R90" s="43">
        <v>17</v>
      </c>
      <c r="S90" s="43">
        <v>19</v>
      </c>
      <c r="T90" s="45">
        <v>9.3078570661762394E-2</v>
      </c>
      <c r="U90" s="43">
        <v>25</v>
      </c>
    </row>
    <row r="91" spans="1:21" x14ac:dyDescent="0.25">
      <c r="A91" s="2">
        <v>6</v>
      </c>
      <c r="B91" s="2">
        <v>2023</v>
      </c>
      <c r="C91" s="4" t="str">
        <f>INDEX(Index!$B$1:$B$500,MATCH($D91,Index!$A$1:$A$500,0)
)</f>
        <v>CLE</v>
      </c>
      <c r="D91" s="43" t="s">
        <v>10</v>
      </c>
      <c r="E91" s="43">
        <v>2023</v>
      </c>
      <c r="F91" s="43">
        <v>6</v>
      </c>
      <c r="G91" s="43">
        <v>3.9202748482881402</v>
      </c>
      <c r="H91" s="43">
        <v>21</v>
      </c>
      <c r="I91" s="43">
        <v>4.5307692307692298</v>
      </c>
      <c r="J91" s="43">
        <v>8</v>
      </c>
      <c r="K91" s="43">
        <v>0.5</v>
      </c>
      <c r="L91" s="43">
        <v>27</v>
      </c>
      <c r="M91" s="43">
        <v>0.22307692307692301</v>
      </c>
      <c r="N91" s="43">
        <v>28</v>
      </c>
      <c r="O91" s="43">
        <v>1.24242424242424</v>
      </c>
      <c r="P91" s="43">
        <v>9</v>
      </c>
      <c r="Q91" s="43">
        <v>1.09848484848485</v>
      </c>
      <c r="R91" s="43">
        <v>4</v>
      </c>
      <c r="S91" s="43">
        <v>18</v>
      </c>
      <c r="T91" s="45">
        <v>9.4142882645897694E-2</v>
      </c>
      <c r="U91" s="43">
        <v>26</v>
      </c>
    </row>
    <row r="92" spans="1:21" x14ac:dyDescent="0.25">
      <c r="A92" s="2">
        <v>6</v>
      </c>
      <c r="B92" s="2">
        <v>2023</v>
      </c>
      <c r="C92" s="4" t="str">
        <f>INDEX(Index!$B$1:$B$500,MATCH($D92,Index!$A$1:$A$500,0)
)</f>
        <v>NYJ</v>
      </c>
      <c r="D92" s="43" t="s">
        <v>9</v>
      </c>
      <c r="E92" s="43">
        <v>2023</v>
      </c>
      <c r="F92" s="43">
        <v>6</v>
      </c>
      <c r="G92" s="43">
        <v>3.88196051587463</v>
      </c>
      <c r="H92" s="43">
        <v>24</v>
      </c>
      <c r="I92" s="43">
        <v>5.0973451327433601</v>
      </c>
      <c r="J92" s="43">
        <v>2</v>
      </c>
      <c r="K92" s="43">
        <v>0.63636363636363602</v>
      </c>
      <c r="L92" s="43">
        <v>19</v>
      </c>
      <c r="M92" s="43">
        <v>0.212389380530973</v>
      </c>
      <c r="N92" s="43">
        <v>24</v>
      </c>
      <c r="O92" s="43">
        <v>1.2212389380530999</v>
      </c>
      <c r="P92" s="43">
        <v>12</v>
      </c>
      <c r="Q92" s="43">
        <v>1.76991150442478</v>
      </c>
      <c r="R92" s="43">
        <v>2</v>
      </c>
      <c r="S92" s="43">
        <v>20</v>
      </c>
      <c r="T92" s="45">
        <v>9.5878825844459004E-2</v>
      </c>
      <c r="U92" s="43">
        <v>27</v>
      </c>
    </row>
    <row r="93" spans="1:21" x14ac:dyDescent="0.25">
      <c r="A93" s="2">
        <v>6</v>
      </c>
      <c r="B93" s="2">
        <v>2023</v>
      </c>
      <c r="C93" s="4" t="str">
        <f>INDEX(Index!$B$1:$B$500,MATCH($D93,Index!$A$1:$A$500,0)
)</f>
        <v>DEN</v>
      </c>
      <c r="D93" s="43" t="s">
        <v>39</v>
      </c>
      <c r="E93" s="43">
        <v>2023</v>
      </c>
      <c r="F93" s="43">
        <v>6</v>
      </c>
      <c r="G93" s="43">
        <v>4.2844434504827698</v>
      </c>
      <c r="H93" s="43">
        <v>12</v>
      </c>
      <c r="I93" s="43">
        <v>4.4519230769230802</v>
      </c>
      <c r="J93" s="43">
        <v>10</v>
      </c>
      <c r="K93" s="43">
        <v>0.83333333333333304</v>
      </c>
      <c r="L93" s="43">
        <v>1</v>
      </c>
      <c r="M93" s="43">
        <v>0.18269230769230799</v>
      </c>
      <c r="N93" s="43">
        <v>14</v>
      </c>
      <c r="O93" s="43">
        <v>1.32692307692308</v>
      </c>
      <c r="P93" s="43">
        <v>6</v>
      </c>
      <c r="Q93" s="43">
        <v>0.85576923076923095</v>
      </c>
      <c r="R93" s="43">
        <v>6</v>
      </c>
      <c r="S93" s="43">
        <v>19</v>
      </c>
      <c r="T93" s="45">
        <v>0.103525918087638</v>
      </c>
      <c r="U93" s="43">
        <v>28</v>
      </c>
    </row>
    <row r="94" spans="1:21" x14ac:dyDescent="0.25">
      <c r="A94" s="2">
        <v>6</v>
      </c>
      <c r="B94" s="2">
        <v>2023</v>
      </c>
      <c r="C94" s="4" t="str">
        <f>INDEX(Index!$B$1:$B$500,MATCH($D94,Index!$A$1:$A$500,0)
)</f>
        <v>TEN</v>
      </c>
      <c r="D94" s="43" t="s">
        <v>45</v>
      </c>
      <c r="E94" s="43">
        <v>2023</v>
      </c>
      <c r="F94" s="43">
        <v>6</v>
      </c>
      <c r="G94" s="43">
        <v>4.29195246043873</v>
      </c>
      <c r="H94" s="43">
        <v>11</v>
      </c>
      <c r="I94" s="43">
        <v>4.6201550387596901</v>
      </c>
      <c r="J94" s="43">
        <v>6</v>
      </c>
      <c r="K94" s="43">
        <v>0.77777777777777801</v>
      </c>
      <c r="L94" s="43">
        <v>6</v>
      </c>
      <c r="M94" s="43">
        <v>0.13953488372093001</v>
      </c>
      <c r="N94" s="43">
        <v>3</v>
      </c>
      <c r="O94" s="43">
        <v>1.15267175572519</v>
      </c>
      <c r="P94" s="43">
        <v>15</v>
      </c>
      <c r="Q94" s="43">
        <v>1.1297709923664101</v>
      </c>
      <c r="R94" s="43">
        <v>3</v>
      </c>
      <c r="S94" s="43">
        <v>23</v>
      </c>
      <c r="T94" s="45">
        <v>0.115619535257067</v>
      </c>
      <c r="U94" s="43">
        <v>29</v>
      </c>
    </row>
    <row r="95" spans="1:21" x14ac:dyDescent="0.25">
      <c r="A95" s="2">
        <v>6</v>
      </c>
      <c r="B95" s="2">
        <v>2023</v>
      </c>
      <c r="C95" s="4" t="str">
        <f>INDEX(Index!$B$1:$B$500,MATCH($D95,Index!$A$1:$A$500,0)
)</f>
        <v>CHI</v>
      </c>
      <c r="D95" s="43" t="s">
        <v>64</v>
      </c>
      <c r="E95" s="43">
        <v>2023</v>
      </c>
      <c r="F95" s="43">
        <v>6</v>
      </c>
      <c r="G95" s="43">
        <v>4.5361105973040097</v>
      </c>
      <c r="H95" s="43">
        <v>6</v>
      </c>
      <c r="I95" s="43">
        <v>4.7168141592920403</v>
      </c>
      <c r="J95" s="43">
        <v>4</v>
      </c>
      <c r="K95" s="43">
        <v>0.76470588235294101</v>
      </c>
      <c r="L95" s="43">
        <v>9</v>
      </c>
      <c r="M95" s="43">
        <v>0.15044247787610601</v>
      </c>
      <c r="N95" s="43">
        <v>7</v>
      </c>
      <c r="O95" s="43">
        <v>1.3982300884955801</v>
      </c>
      <c r="P95" s="43">
        <v>4</v>
      </c>
      <c r="Q95" s="43">
        <v>0.734513274336283</v>
      </c>
      <c r="R95" s="43">
        <v>14</v>
      </c>
      <c r="S95" s="43">
        <v>25</v>
      </c>
      <c r="T95" s="45">
        <v>0.12729922898416601</v>
      </c>
      <c r="U95" s="43">
        <v>30</v>
      </c>
    </row>
    <row r="96" spans="1:21" x14ac:dyDescent="0.25">
      <c r="A96" s="2">
        <v>6</v>
      </c>
      <c r="B96" s="2">
        <v>2023</v>
      </c>
      <c r="C96" s="4" t="str">
        <f>INDEX(Index!$B$1:$B$500,MATCH($D96,Index!$A$1:$A$500,0)
)</f>
        <v>NYG</v>
      </c>
      <c r="D96" s="43" t="s">
        <v>15</v>
      </c>
      <c r="E96" s="43">
        <v>2023</v>
      </c>
      <c r="F96" s="43">
        <v>6</v>
      </c>
      <c r="G96" s="43">
        <v>3.1375654489936098</v>
      </c>
      <c r="H96" s="43">
        <v>32</v>
      </c>
      <c r="I96" s="43">
        <v>3.19266055045872</v>
      </c>
      <c r="J96" s="43">
        <v>29</v>
      </c>
      <c r="K96" s="43">
        <v>0.70588235294117696</v>
      </c>
      <c r="L96" s="43">
        <v>14</v>
      </c>
      <c r="M96" s="43">
        <v>0.23853211009174299</v>
      </c>
      <c r="N96" s="43">
        <v>30</v>
      </c>
      <c r="O96" s="43">
        <v>0.77272727272727304</v>
      </c>
      <c r="P96" s="43">
        <v>31</v>
      </c>
      <c r="Q96" s="43">
        <v>0.42727272727272703</v>
      </c>
      <c r="R96" s="43">
        <v>22</v>
      </c>
      <c r="S96" s="43">
        <v>33</v>
      </c>
      <c r="T96" s="45">
        <v>0.13369872929059601</v>
      </c>
      <c r="U96" s="43">
        <v>31</v>
      </c>
    </row>
    <row r="97" spans="1:21" x14ac:dyDescent="0.25">
      <c r="A97" s="2">
        <v>6</v>
      </c>
      <c r="B97" s="2">
        <v>2023</v>
      </c>
      <c r="C97" s="4" t="str">
        <f>INDEX(Index!$B$1:$B$500,MATCH($D97,Index!$A$1:$A$500,0)
)</f>
        <v>WAS</v>
      </c>
      <c r="D97" s="43" t="s">
        <v>26</v>
      </c>
      <c r="E97" s="43">
        <v>2023</v>
      </c>
      <c r="F97" s="43">
        <v>6</v>
      </c>
      <c r="G97" s="43">
        <v>3.9527220073769098</v>
      </c>
      <c r="H97" s="43">
        <v>19</v>
      </c>
      <c r="I97" s="43">
        <v>4.01</v>
      </c>
      <c r="J97" s="43">
        <v>18</v>
      </c>
      <c r="K97" s="43">
        <v>0.7</v>
      </c>
      <c r="L97" s="43">
        <v>15</v>
      </c>
      <c r="M97" s="43">
        <v>0.14000000000000001</v>
      </c>
      <c r="N97" s="43">
        <v>4</v>
      </c>
      <c r="O97" s="43">
        <v>1.1599999999999999</v>
      </c>
      <c r="P97" s="43">
        <v>14</v>
      </c>
      <c r="Q97" s="43">
        <v>0.53</v>
      </c>
      <c r="R97" s="43">
        <v>19</v>
      </c>
      <c r="S97" s="43">
        <v>34</v>
      </c>
      <c r="T97" s="45">
        <v>0.140418209573657</v>
      </c>
      <c r="U97" s="43">
        <v>32</v>
      </c>
    </row>
    <row r="98" spans="1:21" x14ac:dyDescent="0.25">
      <c r="A98" s="2">
        <f>F98</f>
        <v>7</v>
      </c>
      <c r="B98" s="2">
        <v>2023</v>
      </c>
      <c r="C98" s="4" t="str">
        <f>INDEX(Index!$B$1:$B$500,MATCH($D98,Index!$A$1:$A$500,0)
)</f>
        <v>MIA</v>
      </c>
      <c r="D98" s="43" t="s">
        <v>4</v>
      </c>
      <c r="E98" s="43">
        <v>2023</v>
      </c>
      <c r="F98" s="43">
        <v>7</v>
      </c>
      <c r="G98" s="43">
        <v>4.9250125895913097</v>
      </c>
      <c r="H98" s="43">
        <v>1</v>
      </c>
      <c r="I98" s="43">
        <v>7.0457516339869297</v>
      </c>
      <c r="J98" s="43">
        <v>1</v>
      </c>
      <c r="K98" s="43">
        <v>0.41666666666666702</v>
      </c>
      <c r="L98" s="43">
        <v>32</v>
      </c>
      <c r="M98" s="43">
        <v>0.17647058823529399</v>
      </c>
      <c r="N98" s="43">
        <v>12</v>
      </c>
      <c r="O98" s="43">
        <v>1.78571428571429</v>
      </c>
      <c r="P98" s="43">
        <v>1</v>
      </c>
      <c r="Q98" s="43">
        <v>2.7792207792207799</v>
      </c>
      <c r="R98" s="43">
        <v>1</v>
      </c>
      <c r="S98" s="43">
        <v>10</v>
      </c>
      <c r="T98" s="45">
        <v>4.1663182200785097E-2</v>
      </c>
      <c r="U98" s="43">
        <v>2</v>
      </c>
    </row>
    <row r="99" spans="1:21" x14ac:dyDescent="0.25">
      <c r="A99" s="2">
        <f t="shared" ref="A99:A129" si="0">F99</f>
        <v>7</v>
      </c>
      <c r="B99" s="2">
        <v>2023</v>
      </c>
      <c r="C99" s="4" t="str">
        <f>INDEX(Index!$B$1:$B$500,MATCH($D99,Index!$A$1:$A$500,0)
)</f>
        <v>MIN</v>
      </c>
      <c r="D99" s="43" t="s">
        <v>46</v>
      </c>
      <c r="E99" s="43">
        <v>2023</v>
      </c>
      <c r="F99" s="43">
        <v>7</v>
      </c>
      <c r="G99" s="43">
        <v>4.7900503853442098</v>
      </c>
      <c r="H99" s="43">
        <v>2</v>
      </c>
      <c r="I99" s="43">
        <v>4.2079207920792099</v>
      </c>
      <c r="J99" s="43">
        <v>12</v>
      </c>
      <c r="K99" s="43">
        <v>0.7</v>
      </c>
      <c r="L99" s="43">
        <v>14</v>
      </c>
      <c r="M99" s="43">
        <v>0.14851485148514901</v>
      </c>
      <c r="N99" s="43">
        <v>7</v>
      </c>
      <c r="O99" s="43">
        <v>1.51485148514851</v>
      </c>
      <c r="P99" s="43">
        <v>2</v>
      </c>
      <c r="Q99" s="43">
        <v>0.30693069306930698</v>
      </c>
      <c r="R99" s="43">
        <v>24</v>
      </c>
      <c r="S99" s="43">
        <v>15</v>
      </c>
      <c r="T99" s="45">
        <v>6.9157919879268406E-2</v>
      </c>
      <c r="U99" s="43">
        <v>14</v>
      </c>
    </row>
    <row r="100" spans="1:21" x14ac:dyDescent="0.25">
      <c r="A100" s="2">
        <f t="shared" si="0"/>
        <v>7</v>
      </c>
      <c r="B100" s="2">
        <v>2023</v>
      </c>
      <c r="C100" s="4" t="str">
        <f>INDEX(Index!$B$1:$B$500,MATCH($D100,Index!$A$1:$A$500,0)
)</f>
        <v>BUF</v>
      </c>
      <c r="D100" s="43" t="s">
        <v>0</v>
      </c>
      <c r="E100" s="43">
        <v>2023</v>
      </c>
      <c r="F100" s="43">
        <v>7</v>
      </c>
      <c r="G100" s="43">
        <v>4.6995009847649403</v>
      </c>
      <c r="H100" s="43">
        <v>3</v>
      </c>
      <c r="I100" s="43">
        <v>4.4452054794520501</v>
      </c>
      <c r="J100" s="43">
        <v>10</v>
      </c>
      <c r="K100" s="43">
        <v>0.72727272727272696</v>
      </c>
      <c r="L100" s="43">
        <v>11</v>
      </c>
      <c r="M100" s="43">
        <v>0.13698630136986301</v>
      </c>
      <c r="N100" s="43">
        <v>5</v>
      </c>
      <c r="O100" s="43">
        <v>1.24657534246575</v>
      </c>
      <c r="P100" s="43">
        <v>8</v>
      </c>
      <c r="Q100" s="43">
        <v>0.71917808219178103</v>
      </c>
      <c r="R100" s="43">
        <v>11</v>
      </c>
      <c r="S100" s="43">
        <v>10</v>
      </c>
      <c r="T100" s="45">
        <v>4.9768067259550797E-2</v>
      </c>
      <c r="U100" s="43">
        <v>3</v>
      </c>
    </row>
    <row r="101" spans="1:21" x14ac:dyDescent="0.25">
      <c r="A101" s="2">
        <f t="shared" si="0"/>
        <v>7</v>
      </c>
      <c r="B101" s="2">
        <v>2023</v>
      </c>
      <c r="C101" s="4" t="str">
        <f>INDEX(Index!$B$1:$B$500,MATCH($D101,Index!$A$1:$A$500,0)
)</f>
        <v>CHI</v>
      </c>
      <c r="D101" s="43" t="s">
        <v>64</v>
      </c>
      <c r="E101" s="43">
        <v>2023</v>
      </c>
      <c r="F101" s="43">
        <v>7</v>
      </c>
      <c r="G101" s="43">
        <v>4.6860080763455603</v>
      </c>
      <c r="H101" s="43">
        <v>4</v>
      </c>
      <c r="I101" s="43">
        <v>4.6853146853146903</v>
      </c>
      <c r="J101" s="43">
        <v>5</v>
      </c>
      <c r="K101" s="43">
        <v>0.80952380952380998</v>
      </c>
      <c r="L101" s="43">
        <v>4</v>
      </c>
      <c r="M101" s="43">
        <v>0.132867132867133</v>
      </c>
      <c r="N101" s="43">
        <v>3</v>
      </c>
      <c r="O101" s="43">
        <v>1.44055944055944</v>
      </c>
      <c r="P101" s="43">
        <v>4</v>
      </c>
      <c r="Q101" s="43">
        <v>0.65034965034964998</v>
      </c>
      <c r="R101" s="43">
        <v>13</v>
      </c>
      <c r="S101" s="43">
        <v>27</v>
      </c>
      <c r="T101" s="45">
        <v>0.120215943391337</v>
      </c>
      <c r="U101" s="43">
        <v>30</v>
      </c>
    </row>
    <row r="102" spans="1:21" x14ac:dyDescent="0.25">
      <c r="A102" s="2">
        <f t="shared" si="0"/>
        <v>7</v>
      </c>
      <c r="B102" s="2">
        <v>2023</v>
      </c>
      <c r="C102" s="4" t="str">
        <f>INDEX(Index!$B$1:$B$500,MATCH($D102,Index!$A$1:$A$500,0)
)</f>
        <v>SF</v>
      </c>
      <c r="D102" s="43" t="s">
        <v>1</v>
      </c>
      <c r="E102" s="43">
        <v>2023</v>
      </c>
      <c r="F102" s="43">
        <v>7</v>
      </c>
      <c r="G102" s="43">
        <v>4.6173285240855204</v>
      </c>
      <c r="H102" s="43">
        <v>5</v>
      </c>
      <c r="I102" s="43">
        <v>4.7215189873417698</v>
      </c>
      <c r="J102" s="43">
        <v>3</v>
      </c>
      <c r="K102" s="43">
        <v>0.77777777777777801</v>
      </c>
      <c r="L102" s="43">
        <v>6</v>
      </c>
      <c r="M102" s="43">
        <v>0.158227848101266</v>
      </c>
      <c r="N102" s="43">
        <v>10</v>
      </c>
      <c r="O102" s="43">
        <v>1.23417721518987</v>
      </c>
      <c r="P102" s="43">
        <v>9</v>
      </c>
      <c r="Q102" s="43">
        <v>1.09493670886076</v>
      </c>
      <c r="R102" s="43">
        <v>5</v>
      </c>
      <c r="S102" s="43">
        <v>11</v>
      </c>
      <c r="T102" s="45">
        <v>6.7872572023156302E-2</v>
      </c>
      <c r="U102" s="43">
        <v>13</v>
      </c>
    </row>
    <row r="103" spans="1:21" x14ac:dyDescent="0.25">
      <c r="A103" s="2">
        <f t="shared" si="0"/>
        <v>7</v>
      </c>
      <c r="B103" s="2">
        <v>2023</v>
      </c>
      <c r="C103" s="4" t="str">
        <f>INDEX(Index!$B$1:$B$500,MATCH($D103,Index!$A$1:$A$500,0)
)</f>
        <v>DET</v>
      </c>
      <c r="D103" s="43" t="s">
        <v>21</v>
      </c>
      <c r="E103" s="43">
        <v>2023</v>
      </c>
      <c r="F103" s="43">
        <v>7</v>
      </c>
      <c r="G103" s="43">
        <v>4.5390139118839503</v>
      </c>
      <c r="H103" s="43">
        <v>6</v>
      </c>
      <c r="I103" s="43">
        <v>4.2346368715083802</v>
      </c>
      <c r="J103" s="43">
        <v>11</v>
      </c>
      <c r="K103" s="43">
        <v>0.64705882352941202</v>
      </c>
      <c r="L103" s="43">
        <v>18</v>
      </c>
      <c r="M103" s="43">
        <v>0.17877094972067001</v>
      </c>
      <c r="N103" s="43">
        <v>15</v>
      </c>
      <c r="O103" s="43">
        <v>1.1712707182320401</v>
      </c>
      <c r="P103" s="43">
        <v>13</v>
      </c>
      <c r="Q103" s="43">
        <v>0.62983425414364602</v>
      </c>
      <c r="R103" s="43">
        <v>17</v>
      </c>
      <c r="S103" s="43">
        <v>15</v>
      </c>
      <c r="T103" s="45">
        <v>5.7699219320808598E-2</v>
      </c>
      <c r="U103" s="43">
        <v>7</v>
      </c>
    </row>
    <row r="104" spans="1:21" x14ac:dyDescent="0.25">
      <c r="A104" s="2">
        <f t="shared" si="0"/>
        <v>7</v>
      </c>
      <c r="B104" s="2">
        <v>2023</v>
      </c>
      <c r="C104" s="4" t="str">
        <f>INDEX(Index!$B$1:$B$500,MATCH($D104,Index!$A$1:$A$500,0)
)</f>
        <v>DEN</v>
      </c>
      <c r="D104" s="43" t="s">
        <v>39</v>
      </c>
      <c r="E104" s="43">
        <v>2023</v>
      </c>
      <c r="F104" s="43">
        <v>7</v>
      </c>
      <c r="G104" s="43">
        <v>4.5068632217276496</v>
      </c>
      <c r="H104" s="43">
        <v>7</v>
      </c>
      <c r="I104" s="43">
        <v>4.7086614173228298</v>
      </c>
      <c r="J104" s="43">
        <v>4</v>
      </c>
      <c r="K104" s="43">
        <v>0.84615384615384603</v>
      </c>
      <c r="L104" s="43">
        <v>2</v>
      </c>
      <c r="M104" s="43">
        <v>0.16535433070866101</v>
      </c>
      <c r="N104" s="43">
        <v>11</v>
      </c>
      <c r="O104" s="43">
        <v>1.4251968503937</v>
      </c>
      <c r="P104" s="43">
        <v>5</v>
      </c>
      <c r="Q104" s="43">
        <v>0.94488188976377996</v>
      </c>
      <c r="R104" s="43">
        <v>6</v>
      </c>
      <c r="S104" s="43">
        <v>20</v>
      </c>
      <c r="T104" s="45">
        <v>9.3584895420385603E-2</v>
      </c>
      <c r="U104" s="43">
        <v>27</v>
      </c>
    </row>
    <row r="105" spans="1:21" x14ac:dyDescent="0.25">
      <c r="A105" s="2">
        <f t="shared" si="0"/>
        <v>7</v>
      </c>
      <c r="B105" s="2">
        <v>2023</v>
      </c>
      <c r="C105" s="4" t="str">
        <f>INDEX(Index!$B$1:$B$500,MATCH($D105,Index!$A$1:$A$500,0)
)</f>
        <v>LAR</v>
      </c>
      <c r="D105" s="43" t="s">
        <v>41</v>
      </c>
      <c r="E105" s="43">
        <v>2023</v>
      </c>
      <c r="F105" s="43">
        <v>7</v>
      </c>
      <c r="G105" s="43">
        <v>4.4466266357164903</v>
      </c>
      <c r="H105" s="43">
        <v>8</v>
      </c>
      <c r="I105" s="43">
        <v>4.0903614457831301</v>
      </c>
      <c r="J105" s="43">
        <v>16</v>
      </c>
      <c r="K105" s="43">
        <v>0.86666666666666703</v>
      </c>
      <c r="L105" s="43">
        <v>1</v>
      </c>
      <c r="M105" s="43">
        <v>0.186746987951807</v>
      </c>
      <c r="N105" s="43">
        <v>18</v>
      </c>
      <c r="O105" s="43">
        <v>1.24698795180723</v>
      </c>
      <c r="P105" s="43">
        <v>7</v>
      </c>
      <c r="Q105" s="43">
        <v>0.44578313253011997</v>
      </c>
      <c r="R105" s="43">
        <v>21</v>
      </c>
      <c r="S105" s="43">
        <v>18</v>
      </c>
      <c r="T105" s="45">
        <v>7.4872155647396105E-2</v>
      </c>
      <c r="U105" s="43">
        <v>18</v>
      </c>
    </row>
    <row r="106" spans="1:21" x14ac:dyDescent="0.25">
      <c r="A106" s="2">
        <f t="shared" si="0"/>
        <v>7</v>
      </c>
      <c r="B106" s="2">
        <v>2023</v>
      </c>
      <c r="C106" s="4" t="str">
        <f>INDEX(Index!$B$1:$B$500,MATCH($D106,Index!$A$1:$A$500,0)
)</f>
        <v>PHI</v>
      </c>
      <c r="D106" s="43" t="s">
        <v>7</v>
      </c>
      <c r="E106" s="43">
        <v>2023</v>
      </c>
      <c r="F106" s="43">
        <v>7</v>
      </c>
      <c r="G106" s="43">
        <v>4.3816348254612301</v>
      </c>
      <c r="H106" s="43">
        <v>9</v>
      </c>
      <c r="I106" s="43">
        <v>4.50310559006211</v>
      </c>
      <c r="J106" s="43">
        <v>8</v>
      </c>
      <c r="K106" s="43">
        <v>0.82758620689655205</v>
      </c>
      <c r="L106" s="43">
        <v>3</v>
      </c>
      <c r="M106" s="43">
        <v>0.12422360248447201</v>
      </c>
      <c r="N106" s="43">
        <v>1</v>
      </c>
      <c r="O106" s="43">
        <v>1.2484472049689399</v>
      </c>
      <c r="P106" s="43">
        <v>6</v>
      </c>
      <c r="Q106" s="43">
        <v>0.72049689440993803</v>
      </c>
      <c r="R106" s="43">
        <v>10</v>
      </c>
      <c r="S106" s="43">
        <v>17</v>
      </c>
      <c r="T106" s="45">
        <v>7.3657323075822803E-2</v>
      </c>
      <c r="U106" s="43">
        <v>17</v>
      </c>
    </row>
    <row r="107" spans="1:21" x14ac:dyDescent="0.25">
      <c r="A107" s="2">
        <f t="shared" si="0"/>
        <v>7</v>
      </c>
      <c r="B107" s="2">
        <v>2023</v>
      </c>
      <c r="C107" s="4" t="str">
        <f>INDEX(Index!$B$1:$B$500,MATCH($D107,Index!$A$1:$A$500,0)
)</f>
        <v>SEA</v>
      </c>
      <c r="D107" s="43" t="s">
        <v>30</v>
      </c>
      <c r="E107" s="43">
        <v>2023</v>
      </c>
      <c r="F107" s="43">
        <v>7</v>
      </c>
      <c r="G107" s="43">
        <v>4.3679029611741802</v>
      </c>
      <c r="H107" s="43">
        <v>10</v>
      </c>
      <c r="I107" s="43">
        <v>4.1824817518248203</v>
      </c>
      <c r="J107" s="43">
        <v>13</v>
      </c>
      <c r="K107" s="43">
        <v>0.5625</v>
      </c>
      <c r="L107" s="43">
        <v>24</v>
      </c>
      <c r="M107" s="43">
        <v>0.19708029197080301</v>
      </c>
      <c r="N107" s="43">
        <v>20</v>
      </c>
      <c r="O107" s="43">
        <v>1.1702127659574499</v>
      </c>
      <c r="P107" s="43">
        <v>14</v>
      </c>
      <c r="Q107" s="43">
        <v>0.70921985815602795</v>
      </c>
      <c r="R107" s="43">
        <v>12</v>
      </c>
      <c r="S107" s="43">
        <v>13</v>
      </c>
      <c r="T107" s="45">
        <v>7.1478520195563403E-2</v>
      </c>
      <c r="U107" s="43">
        <v>16</v>
      </c>
    </row>
    <row r="108" spans="1:21" x14ac:dyDescent="0.25">
      <c r="A108" s="2">
        <f t="shared" si="0"/>
        <v>7</v>
      </c>
      <c r="B108" s="2">
        <v>2023</v>
      </c>
      <c r="C108" s="4" t="str">
        <f>INDEX(Index!$B$1:$B$500,MATCH($D108,Index!$A$1:$A$500,0)
)</f>
        <v>NO</v>
      </c>
      <c r="D108" s="43" t="s">
        <v>27</v>
      </c>
      <c r="E108" s="43">
        <v>2023</v>
      </c>
      <c r="F108" s="43">
        <v>7</v>
      </c>
      <c r="G108" s="43">
        <v>4.3130549041889301</v>
      </c>
      <c r="H108" s="43">
        <v>11</v>
      </c>
      <c r="I108" s="43">
        <v>3.38095238095238</v>
      </c>
      <c r="J108" s="43">
        <v>27</v>
      </c>
      <c r="K108" s="43">
        <v>0.72727272727272696</v>
      </c>
      <c r="L108" s="43">
        <v>11</v>
      </c>
      <c r="M108" s="43">
        <v>0.17687074829932001</v>
      </c>
      <c r="N108" s="43">
        <v>14</v>
      </c>
      <c r="O108" s="43">
        <v>0.85714285714285698</v>
      </c>
      <c r="P108" s="43">
        <v>29</v>
      </c>
      <c r="Q108" s="43">
        <v>0.19047619047618999</v>
      </c>
      <c r="R108" s="43">
        <v>27</v>
      </c>
      <c r="S108" s="43">
        <v>20</v>
      </c>
      <c r="T108" s="45">
        <v>8.0351715483931593E-2</v>
      </c>
      <c r="U108" s="43">
        <v>23</v>
      </c>
    </row>
    <row r="109" spans="1:21" x14ac:dyDescent="0.25">
      <c r="A109" s="2">
        <f t="shared" si="0"/>
        <v>7</v>
      </c>
      <c r="B109" s="2">
        <v>2023</v>
      </c>
      <c r="C109" s="4" t="str">
        <f>INDEX(Index!$B$1:$B$500,MATCH($D109,Index!$A$1:$A$500,0)
)</f>
        <v>BAL</v>
      </c>
      <c r="D109" s="43" t="s">
        <v>18</v>
      </c>
      <c r="E109" s="43">
        <v>2023</v>
      </c>
      <c r="F109" s="43">
        <v>7</v>
      </c>
      <c r="G109" s="43">
        <v>4.2801191595538199</v>
      </c>
      <c r="H109" s="43">
        <v>12</v>
      </c>
      <c r="I109" s="43">
        <v>4.1409395973154401</v>
      </c>
      <c r="J109" s="43">
        <v>14</v>
      </c>
      <c r="K109" s="43">
        <v>0.77777777777777801</v>
      </c>
      <c r="L109" s="43">
        <v>6</v>
      </c>
      <c r="M109" s="43">
        <v>0.18120805369127499</v>
      </c>
      <c r="N109" s="43">
        <v>16</v>
      </c>
      <c r="O109" s="43">
        <v>1.1409395973154399</v>
      </c>
      <c r="P109" s="43">
        <v>16</v>
      </c>
      <c r="Q109" s="43">
        <v>0.577181208053691</v>
      </c>
      <c r="R109" s="43">
        <v>19</v>
      </c>
      <c r="S109" s="43">
        <v>16</v>
      </c>
      <c r="T109" s="45">
        <v>7.7689968376625895E-2</v>
      </c>
      <c r="U109" s="43">
        <v>20</v>
      </c>
    </row>
    <row r="110" spans="1:21" x14ac:dyDescent="0.25">
      <c r="A110" s="2">
        <f t="shared" si="0"/>
        <v>7</v>
      </c>
      <c r="B110" s="2">
        <v>2023</v>
      </c>
      <c r="C110" s="4" t="str">
        <f>INDEX(Index!$B$1:$B$500,MATCH($D110,Index!$A$1:$A$500,0)
)</f>
        <v>TEN</v>
      </c>
      <c r="D110" s="43" t="s">
        <v>45</v>
      </c>
      <c r="E110" s="43">
        <v>2023</v>
      </c>
      <c r="F110" s="43">
        <v>7</v>
      </c>
      <c r="G110" s="43">
        <v>4.2716806841782997</v>
      </c>
      <c r="H110" s="43">
        <v>13</v>
      </c>
      <c r="I110" s="43">
        <v>4.6201550387596901</v>
      </c>
      <c r="J110" s="43">
        <v>6</v>
      </c>
      <c r="K110" s="43">
        <v>0.77777777777777801</v>
      </c>
      <c r="L110" s="43">
        <v>6</v>
      </c>
      <c r="M110" s="43">
        <v>0.13953488372093001</v>
      </c>
      <c r="N110" s="43">
        <v>6</v>
      </c>
      <c r="O110" s="43">
        <v>1.15267175572519</v>
      </c>
      <c r="P110" s="43">
        <v>15</v>
      </c>
      <c r="Q110" s="43">
        <v>1.1297709923664101</v>
      </c>
      <c r="R110" s="43">
        <v>4</v>
      </c>
      <c r="S110" s="43">
        <v>23</v>
      </c>
      <c r="T110" s="45">
        <v>0.115890423247206</v>
      </c>
      <c r="U110" s="43">
        <v>29</v>
      </c>
    </row>
    <row r="111" spans="1:21" x14ac:dyDescent="0.25">
      <c r="A111" s="2">
        <f t="shared" si="0"/>
        <v>7</v>
      </c>
      <c r="B111" s="2">
        <v>2023</v>
      </c>
      <c r="C111" s="4" t="str">
        <f>INDEX(Index!$B$1:$B$500,MATCH($D111,Index!$A$1:$A$500,0)
)</f>
        <v>ARI</v>
      </c>
      <c r="D111" s="43" t="s">
        <v>23</v>
      </c>
      <c r="E111" s="43">
        <v>2023</v>
      </c>
      <c r="F111" s="43">
        <v>7</v>
      </c>
      <c r="G111" s="43">
        <v>4.1703317753930804</v>
      </c>
      <c r="H111" s="43">
        <v>14</v>
      </c>
      <c r="I111" s="43">
        <v>4.46511627906977</v>
      </c>
      <c r="J111" s="43">
        <v>9</v>
      </c>
      <c r="K111" s="43">
        <v>0.8</v>
      </c>
      <c r="L111" s="43">
        <v>5</v>
      </c>
      <c r="M111" s="43">
        <v>0.217054263565891</v>
      </c>
      <c r="N111" s="43">
        <v>25</v>
      </c>
      <c r="O111" s="43">
        <v>1.4461538461538499</v>
      </c>
      <c r="P111" s="43">
        <v>3</v>
      </c>
      <c r="Q111" s="43">
        <v>0.76923076923076905</v>
      </c>
      <c r="R111" s="43">
        <v>8</v>
      </c>
      <c r="S111" s="43">
        <v>15</v>
      </c>
      <c r="T111" s="45">
        <v>6.3224217641666094E-2</v>
      </c>
      <c r="U111" s="43">
        <v>9</v>
      </c>
    </row>
    <row r="112" spans="1:21" x14ac:dyDescent="0.25">
      <c r="A112" s="2">
        <f t="shared" si="0"/>
        <v>7</v>
      </c>
      <c r="B112" s="2">
        <v>2023</v>
      </c>
      <c r="C112" s="4" t="str">
        <f>INDEX(Index!$B$1:$B$500,MATCH($D112,Index!$A$1:$A$500,0)
)</f>
        <v>DAL</v>
      </c>
      <c r="D112" s="43" t="s">
        <v>3</v>
      </c>
      <c r="E112" s="43">
        <v>2023</v>
      </c>
      <c r="F112" s="43">
        <v>7</v>
      </c>
      <c r="G112" s="43">
        <v>4.1032169136712202</v>
      </c>
      <c r="H112" s="43">
        <v>15</v>
      </c>
      <c r="I112" s="43">
        <v>3.6054421768707501</v>
      </c>
      <c r="J112" s="43">
        <v>25</v>
      </c>
      <c r="K112" s="43">
        <v>0.66666666666666696</v>
      </c>
      <c r="L112" s="43">
        <v>17</v>
      </c>
      <c r="M112" s="43">
        <v>0.183673469387755</v>
      </c>
      <c r="N112" s="43">
        <v>17</v>
      </c>
      <c r="O112" s="43">
        <v>0.93877551020408201</v>
      </c>
      <c r="P112" s="43">
        <v>26</v>
      </c>
      <c r="Q112" s="43">
        <v>0.40816326530612201</v>
      </c>
      <c r="R112" s="43">
        <v>22</v>
      </c>
      <c r="S112" s="43">
        <v>15</v>
      </c>
      <c r="T112" s="45">
        <v>7.7752246235652495E-2</v>
      </c>
      <c r="U112" s="43">
        <v>21</v>
      </c>
    </row>
    <row r="113" spans="1:21" x14ac:dyDescent="0.25">
      <c r="A113" s="2">
        <f t="shared" si="0"/>
        <v>7</v>
      </c>
      <c r="B113" s="2">
        <v>2023</v>
      </c>
      <c r="C113" s="4" t="str">
        <f>INDEX(Index!$B$1:$B$500,MATCH($D113,Index!$A$1:$A$500,0)
)</f>
        <v>WAS</v>
      </c>
      <c r="D113" s="43" t="s">
        <v>26</v>
      </c>
      <c r="E113" s="43">
        <v>2023</v>
      </c>
      <c r="F113" s="43">
        <v>7</v>
      </c>
      <c r="G113" s="43">
        <v>4.0654881936254004</v>
      </c>
      <c r="H113" s="43">
        <v>16</v>
      </c>
      <c r="I113" s="43">
        <v>3.9487179487179498</v>
      </c>
      <c r="J113" s="43">
        <v>19</v>
      </c>
      <c r="K113" s="43">
        <v>0.63636363636363602</v>
      </c>
      <c r="L113" s="43">
        <v>19</v>
      </c>
      <c r="M113" s="43">
        <v>0.128205128205128</v>
      </c>
      <c r="N113" s="43">
        <v>2</v>
      </c>
      <c r="O113" s="43">
        <v>1.1196581196581199</v>
      </c>
      <c r="P113" s="43">
        <v>18</v>
      </c>
      <c r="Q113" s="43">
        <v>0.45299145299145299</v>
      </c>
      <c r="R113" s="43">
        <v>20</v>
      </c>
      <c r="S113" s="43">
        <v>40</v>
      </c>
      <c r="T113" s="45">
        <v>0.14555048228154099</v>
      </c>
      <c r="U113" s="43">
        <v>32</v>
      </c>
    </row>
    <row r="114" spans="1:21" x14ac:dyDescent="0.25">
      <c r="A114" s="2">
        <f t="shared" si="0"/>
        <v>7</v>
      </c>
      <c r="B114" s="2">
        <v>2023</v>
      </c>
      <c r="C114" s="4" t="str">
        <f>INDEX(Index!$B$1:$B$500,MATCH($D114,Index!$A$1:$A$500,0)
)</f>
        <v>CAR</v>
      </c>
      <c r="D114" s="43" t="s">
        <v>51</v>
      </c>
      <c r="E114" s="43">
        <v>2023</v>
      </c>
      <c r="F114" s="43">
        <v>7</v>
      </c>
      <c r="G114" s="43">
        <v>4.0475060123278404</v>
      </c>
      <c r="H114" s="43">
        <v>17</v>
      </c>
      <c r="I114" s="43">
        <v>3.75</v>
      </c>
      <c r="J114" s="43">
        <v>23</v>
      </c>
      <c r="K114" s="43">
        <v>0.71428571428571397</v>
      </c>
      <c r="L114" s="43">
        <v>13</v>
      </c>
      <c r="M114" s="43">
        <v>0.133333333333333</v>
      </c>
      <c r="N114" s="43">
        <v>4</v>
      </c>
      <c r="O114" s="43">
        <v>0.95833333333333304</v>
      </c>
      <c r="P114" s="43">
        <v>25</v>
      </c>
      <c r="Q114" s="43">
        <v>0.29166666666666702</v>
      </c>
      <c r="R114" s="43">
        <v>25</v>
      </c>
      <c r="S114" s="43">
        <v>19</v>
      </c>
      <c r="T114" s="45">
        <v>7.73681253203405E-2</v>
      </c>
      <c r="U114" s="43">
        <v>19</v>
      </c>
    </row>
    <row r="115" spans="1:21" x14ac:dyDescent="0.25">
      <c r="A115" s="2">
        <f t="shared" si="0"/>
        <v>7</v>
      </c>
      <c r="B115" s="2">
        <v>2023</v>
      </c>
      <c r="C115" s="4" t="str">
        <f>INDEX(Index!$B$1:$B$500,MATCH($D115,Index!$A$1:$A$500,0)
)</f>
        <v>CIN</v>
      </c>
      <c r="D115" s="43" t="s">
        <v>24</v>
      </c>
      <c r="E115" s="43">
        <v>2023</v>
      </c>
      <c r="F115" s="43">
        <v>7</v>
      </c>
      <c r="G115" s="43">
        <v>4.0461856710510604</v>
      </c>
      <c r="H115" s="43">
        <v>18</v>
      </c>
      <c r="I115" s="43">
        <v>3.8476190476190499</v>
      </c>
      <c r="J115" s="43">
        <v>22</v>
      </c>
      <c r="K115" s="43">
        <v>0.45454545454545497</v>
      </c>
      <c r="L115" s="43">
        <v>29</v>
      </c>
      <c r="M115" s="43">
        <v>0.15238095238095201</v>
      </c>
      <c r="N115" s="43">
        <v>8</v>
      </c>
      <c r="O115" s="43">
        <v>1.0190476190476201</v>
      </c>
      <c r="P115" s="43">
        <v>19</v>
      </c>
      <c r="Q115" s="43">
        <v>0.27619047619047599</v>
      </c>
      <c r="R115" s="43">
        <v>26</v>
      </c>
      <c r="S115" s="43">
        <v>14</v>
      </c>
      <c r="T115" s="45">
        <v>5.3097855209898299E-2</v>
      </c>
      <c r="U115" s="43">
        <v>5</v>
      </c>
    </row>
    <row r="116" spans="1:21" x14ac:dyDescent="0.25">
      <c r="A116" s="2">
        <f t="shared" si="0"/>
        <v>7</v>
      </c>
      <c r="B116" s="2">
        <v>2023</v>
      </c>
      <c r="C116" s="4" t="str">
        <f>INDEX(Index!$B$1:$B$500,MATCH($D116,Index!$A$1:$A$500,0)
)</f>
        <v>ATL</v>
      </c>
      <c r="D116" s="43" t="s">
        <v>43</v>
      </c>
      <c r="E116" s="43">
        <v>2023</v>
      </c>
      <c r="F116" s="43">
        <v>7</v>
      </c>
      <c r="G116" s="43">
        <v>4.0137847126160304</v>
      </c>
      <c r="H116" s="43">
        <v>19</v>
      </c>
      <c r="I116" s="43">
        <v>4.0478723404255303</v>
      </c>
      <c r="J116" s="43">
        <v>17</v>
      </c>
      <c r="K116" s="43">
        <v>0.63157894736842102</v>
      </c>
      <c r="L116" s="43">
        <v>21</v>
      </c>
      <c r="M116" s="43">
        <v>0.19148936170212799</v>
      </c>
      <c r="N116" s="43">
        <v>19</v>
      </c>
      <c r="O116" s="43">
        <v>1.1861702127659599</v>
      </c>
      <c r="P116" s="43">
        <v>12</v>
      </c>
      <c r="Q116" s="43">
        <v>0.61170212765957399</v>
      </c>
      <c r="R116" s="43">
        <v>18</v>
      </c>
      <c r="S116" s="43">
        <v>20</v>
      </c>
      <c r="T116" s="45">
        <v>8.9261056585972096E-2</v>
      </c>
      <c r="U116" s="43">
        <v>26</v>
      </c>
    </row>
    <row r="117" spans="1:21" x14ac:dyDescent="0.25">
      <c r="A117" s="2">
        <f t="shared" si="0"/>
        <v>7</v>
      </c>
      <c r="B117" s="2">
        <v>2023</v>
      </c>
      <c r="C117" s="4" t="str">
        <f>INDEX(Index!$B$1:$B$500,MATCH($D117,Index!$A$1:$A$500,0)
)</f>
        <v>HOU</v>
      </c>
      <c r="D117" s="43" t="s">
        <v>49</v>
      </c>
      <c r="E117" s="43">
        <v>2023</v>
      </c>
      <c r="F117" s="43">
        <v>7</v>
      </c>
      <c r="G117" s="43">
        <v>3.9069016413637701</v>
      </c>
      <c r="H117" s="43">
        <v>20</v>
      </c>
      <c r="I117" s="43">
        <v>3.20422535211268</v>
      </c>
      <c r="J117" s="43">
        <v>30</v>
      </c>
      <c r="K117" s="43">
        <v>0.5</v>
      </c>
      <c r="L117" s="43">
        <v>27</v>
      </c>
      <c r="M117" s="43">
        <v>0.21830985915493001</v>
      </c>
      <c r="N117" s="43">
        <v>27</v>
      </c>
      <c r="O117" s="43">
        <v>0.89436619718309895</v>
      </c>
      <c r="P117" s="43">
        <v>27</v>
      </c>
      <c r="Q117" s="43">
        <v>0.183098591549296</v>
      </c>
      <c r="R117" s="43">
        <v>29</v>
      </c>
      <c r="S117" s="43">
        <v>13</v>
      </c>
      <c r="T117" s="45">
        <v>6.5062700872222295E-2</v>
      </c>
      <c r="U117" s="43">
        <v>10</v>
      </c>
    </row>
    <row r="118" spans="1:21" x14ac:dyDescent="0.25">
      <c r="A118" s="2">
        <f t="shared" si="0"/>
        <v>7</v>
      </c>
      <c r="B118" s="2">
        <v>2023</v>
      </c>
      <c r="C118" s="4" t="str">
        <f>INDEX(Index!$B$1:$B$500,MATCH($D118,Index!$A$1:$A$500,0)
)</f>
        <v>LAC</v>
      </c>
      <c r="D118" s="43" t="s">
        <v>28</v>
      </c>
      <c r="E118" s="43">
        <v>2023</v>
      </c>
      <c r="F118" s="43">
        <v>7</v>
      </c>
      <c r="G118" s="43">
        <v>3.89003885785473</v>
      </c>
      <c r="H118" s="43">
        <v>21</v>
      </c>
      <c r="I118" s="43">
        <v>4.1229508196721296</v>
      </c>
      <c r="J118" s="43">
        <v>15</v>
      </c>
      <c r="K118" s="43">
        <v>0.61904761904761896</v>
      </c>
      <c r="L118" s="43">
        <v>23</v>
      </c>
      <c r="M118" s="43">
        <v>0.15573770491803299</v>
      </c>
      <c r="N118" s="43">
        <v>9</v>
      </c>
      <c r="O118" s="43">
        <v>0.88617886178861804</v>
      </c>
      <c r="P118" s="43">
        <v>28</v>
      </c>
      <c r="Q118" s="43">
        <v>0.90243902439024404</v>
      </c>
      <c r="R118" s="43">
        <v>7</v>
      </c>
      <c r="S118" s="43">
        <v>15</v>
      </c>
      <c r="T118" s="45">
        <v>6.73690060463982E-2</v>
      </c>
      <c r="U118" s="43">
        <v>12</v>
      </c>
    </row>
    <row r="119" spans="1:21" x14ac:dyDescent="0.25">
      <c r="A119" s="2">
        <f t="shared" si="0"/>
        <v>7</v>
      </c>
      <c r="B119" s="2">
        <v>2023</v>
      </c>
      <c r="C119" s="4" t="str">
        <f>INDEX(Index!$B$1:$B$500,MATCH($D119,Index!$A$1:$A$500,0)
)</f>
        <v>GB</v>
      </c>
      <c r="D119" s="43" t="s">
        <v>20</v>
      </c>
      <c r="E119" s="43">
        <v>2023</v>
      </c>
      <c r="F119" s="43">
        <v>7</v>
      </c>
      <c r="G119" s="43">
        <v>3.88207112135512</v>
      </c>
      <c r="H119" s="43">
        <v>22</v>
      </c>
      <c r="I119" s="43">
        <v>3.4453781512605</v>
      </c>
      <c r="J119" s="43">
        <v>26</v>
      </c>
      <c r="K119" s="43">
        <v>0.6875</v>
      </c>
      <c r="L119" s="43">
        <v>16</v>
      </c>
      <c r="M119" s="43">
        <v>0.17647058823529399</v>
      </c>
      <c r="N119" s="43">
        <v>12</v>
      </c>
      <c r="O119" s="43">
        <v>0.97478991596638698</v>
      </c>
      <c r="P119" s="43">
        <v>23</v>
      </c>
      <c r="Q119" s="43">
        <v>0.126050420168067</v>
      </c>
      <c r="R119" s="43">
        <v>31</v>
      </c>
      <c r="S119" s="43">
        <v>10</v>
      </c>
      <c r="T119" s="45">
        <v>6.0531592350447597E-2</v>
      </c>
      <c r="U119" s="43">
        <v>8</v>
      </c>
    </row>
    <row r="120" spans="1:21" x14ac:dyDescent="0.25">
      <c r="A120" s="2">
        <f t="shared" si="0"/>
        <v>7</v>
      </c>
      <c r="B120" s="2">
        <v>2023</v>
      </c>
      <c r="C120" s="4" t="str">
        <f>INDEX(Index!$B$1:$B$500,MATCH($D120,Index!$A$1:$A$500,0)
)</f>
        <v>KC</v>
      </c>
      <c r="D120" s="43" t="s">
        <v>5</v>
      </c>
      <c r="E120" s="43">
        <v>2023</v>
      </c>
      <c r="F120" s="43">
        <v>7</v>
      </c>
      <c r="G120" s="43">
        <v>3.8789073303312001</v>
      </c>
      <c r="H120" s="43">
        <v>23</v>
      </c>
      <c r="I120" s="43">
        <v>3.87943262411348</v>
      </c>
      <c r="J120" s="43">
        <v>21</v>
      </c>
      <c r="K120" s="43">
        <v>0.625</v>
      </c>
      <c r="L120" s="43">
        <v>22</v>
      </c>
      <c r="M120" s="43">
        <v>0.22695035460992899</v>
      </c>
      <c r="N120" s="43">
        <v>28</v>
      </c>
      <c r="O120" s="43">
        <v>0.97902097902097895</v>
      </c>
      <c r="P120" s="43">
        <v>22</v>
      </c>
      <c r="Q120" s="43">
        <v>0.65034965034964998</v>
      </c>
      <c r="R120" s="43">
        <v>13</v>
      </c>
      <c r="S120" s="43">
        <v>7</v>
      </c>
      <c r="T120" s="45">
        <v>3.8483132296481301E-2</v>
      </c>
      <c r="U120" s="43">
        <v>1</v>
      </c>
    </row>
    <row r="121" spans="1:21" x14ac:dyDescent="0.25">
      <c r="A121" s="2">
        <f t="shared" si="0"/>
        <v>7</v>
      </c>
      <c r="B121" s="2">
        <v>2023</v>
      </c>
      <c r="C121" s="4" t="str">
        <f>INDEX(Index!$B$1:$B$500,MATCH($D121,Index!$A$1:$A$500,0)
)</f>
        <v>NYJ</v>
      </c>
      <c r="D121" s="43" t="s">
        <v>9</v>
      </c>
      <c r="E121" s="43">
        <v>2023</v>
      </c>
      <c r="F121" s="43">
        <v>7</v>
      </c>
      <c r="G121" s="43">
        <v>3.8771019961394102</v>
      </c>
      <c r="H121" s="43">
        <v>24</v>
      </c>
      <c r="I121" s="43">
        <v>5.0973451327433601</v>
      </c>
      <c r="J121" s="43">
        <v>2</v>
      </c>
      <c r="K121" s="43">
        <v>0.63636363636363602</v>
      </c>
      <c r="L121" s="43">
        <v>19</v>
      </c>
      <c r="M121" s="43">
        <v>0.212389380530973</v>
      </c>
      <c r="N121" s="43">
        <v>24</v>
      </c>
      <c r="O121" s="43">
        <v>1.2212389380530999</v>
      </c>
      <c r="P121" s="43">
        <v>10</v>
      </c>
      <c r="Q121" s="43">
        <v>1.76991150442478</v>
      </c>
      <c r="R121" s="43">
        <v>2</v>
      </c>
      <c r="S121" s="43">
        <v>20</v>
      </c>
      <c r="T121" s="45">
        <v>9.5869757598542799E-2</v>
      </c>
      <c r="U121" s="43">
        <v>28</v>
      </c>
    </row>
    <row r="122" spans="1:21" x14ac:dyDescent="0.25">
      <c r="A122" s="2">
        <f t="shared" si="0"/>
        <v>7</v>
      </c>
      <c r="B122" s="2">
        <v>2023</v>
      </c>
      <c r="C122" s="4" t="str">
        <f>INDEX(Index!$B$1:$B$500,MATCH($D122,Index!$A$1:$A$500,0)
)</f>
        <v>NE</v>
      </c>
      <c r="D122" s="43" t="s">
        <v>17</v>
      </c>
      <c r="E122" s="43">
        <v>2023</v>
      </c>
      <c r="F122" s="43">
        <v>7</v>
      </c>
      <c r="G122" s="43">
        <v>3.8239948270834598</v>
      </c>
      <c r="H122" s="43">
        <v>25</v>
      </c>
      <c r="I122" s="43">
        <v>3.3489932885906</v>
      </c>
      <c r="J122" s="43">
        <v>28</v>
      </c>
      <c r="K122" s="43">
        <v>0.75</v>
      </c>
      <c r="L122" s="43">
        <v>9</v>
      </c>
      <c r="M122" s="43">
        <v>0.20805369127516801</v>
      </c>
      <c r="N122" s="43">
        <v>23</v>
      </c>
      <c r="O122" s="43">
        <v>1.0133333333333301</v>
      </c>
      <c r="P122" s="43">
        <v>20</v>
      </c>
      <c r="Q122" s="43">
        <v>0.14000000000000001</v>
      </c>
      <c r="R122" s="43">
        <v>30</v>
      </c>
      <c r="S122" s="43">
        <v>15</v>
      </c>
      <c r="T122" s="45">
        <v>5.3655745795121799E-2</v>
      </c>
      <c r="U122" s="43">
        <v>6</v>
      </c>
    </row>
    <row r="123" spans="1:21" x14ac:dyDescent="0.25">
      <c r="A123" s="2">
        <f t="shared" si="0"/>
        <v>7</v>
      </c>
      <c r="B123" s="2">
        <v>2023</v>
      </c>
      <c r="C123" s="4" t="str">
        <f>INDEX(Index!$B$1:$B$500,MATCH($D123,Index!$A$1:$A$500,0)
)</f>
        <v>PIT</v>
      </c>
      <c r="D123" s="43" t="s">
        <v>32</v>
      </c>
      <c r="E123" s="43">
        <v>2023</v>
      </c>
      <c r="F123" s="43">
        <v>7</v>
      </c>
      <c r="G123" s="43">
        <v>3.7673544602742499</v>
      </c>
      <c r="H123" s="43">
        <v>26</v>
      </c>
      <c r="I123" s="43">
        <v>3.8974358974359</v>
      </c>
      <c r="J123" s="43">
        <v>20</v>
      </c>
      <c r="K123" s="43">
        <v>0.69230769230769196</v>
      </c>
      <c r="L123" s="43">
        <v>15</v>
      </c>
      <c r="M123" s="43">
        <v>0.230769230769231</v>
      </c>
      <c r="N123" s="43">
        <v>29</v>
      </c>
      <c r="O123" s="43">
        <v>1.12820512820513</v>
      </c>
      <c r="P123" s="43">
        <v>17</v>
      </c>
      <c r="Q123" s="43">
        <v>0.64102564102564097</v>
      </c>
      <c r="R123" s="43">
        <v>15</v>
      </c>
      <c r="S123" s="43">
        <v>16</v>
      </c>
      <c r="T123" s="45">
        <v>8.1498981111492896E-2</v>
      </c>
      <c r="U123" s="43">
        <v>24</v>
      </c>
    </row>
    <row r="124" spans="1:21" x14ac:dyDescent="0.25">
      <c r="A124" s="2">
        <f t="shared" si="0"/>
        <v>7</v>
      </c>
      <c r="B124" s="2">
        <v>2023</v>
      </c>
      <c r="C124" s="4" t="str">
        <f>INDEX(Index!$B$1:$B$500,MATCH($D124,Index!$A$1:$A$500,0)
)</f>
        <v>IND</v>
      </c>
      <c r="D124" s="43" t="s">
        <v>35</v>
      </c>
      <c r="E124" s="43">
        <v>2023</v>
      </c>
      <c r="F124" s="43">
        <v>7</v>
      </c>
      <c r="G124" s="43">
        <v>3.7421039259955799</v>
      </c>
      <c r="H124" s="43">
        <v>27</v>
      </c>
      <c r="I124" s="43">
        <v>4.0235294117647102</v>
      </c>
      <c r="J124" s="43">
        <v>18</v>
      </c>
      <c r="K124" s="43">
        <v>0.54545454545454497</v>
      </c>
      <c r="L124" s="43">
        <v>25</v>
      </c>
      <c r="M124" s="43">
        <v>0.2</v>
      </c>
      <c r="N124" s="43">
        <v>21</v>
      </c>
      <c r="O124" s="43">
        <v>1</v>
      </c>
      <c r="P124" s="43">
        <v>21</v>
      </c>
      <c r="Q124" s="43">
        <v>0.73410404624277503</v>
      </c>
      <c r="R124" s="43">
        <v>9</v>
      </c>
      <c r="S124" s="43">
        <v>19</v>
      </c>
      <c r="T124" s="45">
        <v>7.8806983146242598E-2</v>
      </c>
      <c r="U124" s="43">
        <v>22</v>
      </c>
    </row>
    <row r="125" spans="1:21" x14ac:dyDescent="0.25">
      <c r="A125" s="2">
        <f t="shared" si="0"/>
        <v>7</v>
      </c>
      <c r="B125" s="2">
        <v>2023</v>
      </c>
      <c r="C125" s="4" t="str">
        <f>INDEX(Index!$B$1:$B$500,MATCH($D125,Index!$A$1:$A$500,0)
)</f>
        <v>CLE</v>
      </c>
      <c r="D125" s="43" t="s">
        <v>10</v>
      </c>
      <c r="E125" s="43">
        <v>2023</v>
      </c>
      <c r="F125" s="43">
        <v>7</v>
      </c>
      <c r="G125" s="43">
        <v>3.73991545907871</v>
      </c>
      <c r="H125" s="43">
        <v>28</v>
      </c>
      <c r="I125" s="43">
        <v>4.5220125786163496</v>
      </c>
      <c r="J125" s="43">
        <v>7</v>
      </c>
      <c r="K125" s="43">
        <v>0.52631578947368396</v>
      </c>
      <c r="L125" s="43">
        <v>26</v>
      </c>
      <c r="M125" s="43">
        <v>0.245283018867925</v>
      </c>
      <c r="N125" s="43">
        <v>32</v>
      </c>
      <c r="O125" s="43">
        <v>1.19753086419753</v>
      </c>
      <c r="P125" s="43">
        <v>11</v>
      </c>
      <c r="Q125" s="43">
        <v>1.2839506172839501</v>
      </c>
      <c r="R125" s="43">
        <v>3</v>
      </c>
      <c r="S125" s="43">
        <v>20</v>
      </c>
      <c r="T125" s="45">
        <v>8.5378062505881105E-2</v>
      </c>
      <c r="U125" s="43">
        <v>25</v>
      </c>
    </row>
    <row r="126" spans="1:21" x14ac:dyDescent="0.25">
      <c r="A126" s="2">
        <f t="shared" si="0"/>
        <v>7</v>
      </c>
      <c r="B126" s="2">
        <v>2023</v>
      </c>
      <c r="C126" s="4" t="str">
        <f>INDEX(Index!$B$1:$B$500,MATCH($D126,Index!$A$1:$A$500,0)
)</f>
        <v>JAX</v>
      </c>
      <c r="D126" s="43" t="s">
        <v>56</v>
      </c>
      <c r="E126" s="43">
        <v>2023</v>
      </c>
      <c r="F126" s="43">
        <v>7</v>
      </c>
      <c r="G126" s="43">
        <v>3.68334858888627</v>
      </c>
      <c r="H126" s="43">
        <v>29</v>
      </c>
      <c r="I126" s="43">
        <v>3.7402597402597402</v>
      </c>
      <c r="J126" s="43">
        <v>24</v>
      </c>
      <c r="K126" s="43">
        <v>0.5</v>
      </c>
      <c r="L126" s="43">
        <v>27</v>
      </c>
      <c r="M126" s="43">
        <v>0.207792207792208</v>
      </c>
      <c r="N126" s="43">
        <v>22</v>
      </c>
      <c r="O126" s="43">
        <v>0.97419354838709704</v>
      </c>
      <c r="P126" s="43">
        <v>24</v>
      </c>
      <c r="Q126" s="43">
        <v>0.63870967741935503</v>
      </c>
      <c r="R126" s="43">
        <v>16</v>
      </c>
      <c r="S126" s="43">
        <v>16</v>
      </c>
      <c r="T126" s="45">
        <v>6.9721352352857299E-2</v>
      </c>
      <c r="U126" s="43">
        <v>15</v>
      </c>
    </row>
    <row r="127" spans="1:21" x14ac:dyDescent="0.25">
      <c r="A127" s="2">
        <f t="shared" si="0"/>
        <v>7</v>
      </c>
      <c r="B127" s="2">
        <v>2023</v>
      </c>
      <c r="C127" s="4" t="str">
        <f>INDEX(Index!$B$1:$B$500,MATCH($D127,Index!$A$1:$A$500,0)
)</f>
        <v>LV</v>
      </c>
      <c r="D127" s="43" t="s">
        <v>53</v>
      </c>
      <c r="E127" s="43">
        <v>2023</v>
      </c>
      <c r="F127" s="43">
        <v>7</v>
      </c>
      <c r="G127" s="43">
        <v>3.5712441684904901</v>
      </c>
      <c r="H127" s="43">
        <v>30</v>
      </c>
      <c r="I127" s="43">
        <v>3.0076335877862599</v>
      </c>
      <c r="J127" s="43">
        <v>31</v>
      </c>
      <c r="K127" s="43">
        <v>0.42857142857142899</v>
      </c>
      <c r="L127" s="43">
        <v>31</v>
      </c>
      <c r="M127" s="43">
        <v>0.236641221374046</v>
      </c>
      <c r="N127" s="43">
        <v>30</v>
      </c>
      <c r="O127" s="43">
        <v>0.82442748091603102</v>
      </c>
      <c r="P127" s="43">
        <v>30</v>
      </c>
      <c r="Q127" s="43">
        <v>0.18320610687022901</v>
      </c>
      <c r="R127" s="43">
        <v>28</v>
      </c>
      <c r="S127" s="43">
        <v>16</v>
      </c>
      <c r="T127" s="45">
        <v>6.5680001944677893E-2</v>
      </c>
      <c r="U127" s="43">
        <v>11</v>
      </c>
    </row>
    <row r="128" spans="1:21" x14ac:dyDescent="0.25">
      <c r="A128" s="2">
        <f t="shared" si="0"/>
        <v>7</v>
      </c>
      <c r="B128" s="2">
        <v>2023</v>
      </c>
      <c r="C128" s="4" t="str">
        <f>INDEX(Index!$B$1:$B$500,MATCH($D128,Index!$A$1:$A$500,0)
)</f>
        <v>NYG</v>
      </c>
      <c r="D128" s="43" t="s">
        <v>15</v>
      </c>
      <c r="E128" s="43">
        <v>2023</v>
      </c>
      <c r="F128" s="43">
        <v>7</v>
      </c>
      <c r="G128" s="43">
        <v>3.2930106940023598</v>
      </c>
      <c r="H128" s="43">
        <v>31</v>
      </c>
      <c r="I128" s="43">
        <v>3.22556390977444</v>
      </c>
      <c r="J128" s="43">
        <v>29</v>
      </c>
      <c r="K128" s="43">
        <v>0.73684210526315796</v>
      </c>
      <c r="L128" s="43">
        <v>10</v>
      </c>
      <c r="M128" s="43">
        <v>0.21804511278195499</v>
      </c>
      <c r="N128" s="43">
        <v>26</v>
      </c>
      <c r="O128" s="43">
        <v>0.81343283582089598</v>
      </c>
      <c r="P128" s="43">
        <v>31</v>
      </c>
      <c r="Q128" s="43">
        <v>0.365671641791045</v>
      </c>
      <c r="R128" s="43">
        <v>23</v>
      </c>
      <c r="S128" s="43">
        <v>37</v>
      </c>
      <c r="T128" s="45">
        <v>0.12908162069935999</v>
      </c>
      <c r="U128" s="43">
        <v>31</v>
      </c>
    </row>
    <row r="129" spans="1:21" x14ac:dyDescent="0.25">
      <c r="A129" s="2">
        <f t="shared" si="0"/>
        <v>7</v>
      </c>
      <c r="B129" s="2">
        <v>2023</v>
      </c>
      <c r="C129" s="4" t="str">
        <f>INDEX(Index!$B$1:$B$500,MATCH($D129,Index!$A$1:$A$500,0)
)</f>
        <v>TB</v>
      </c>
      <c r="D129" s="43" t="s">
        <v>38</v>
      </c>
      <c r="E129" s="43">
        <v>2023</v>
      </c>
      <c r="F129" s="43">
        <v>7</v>
      </c>
      <c r="G129" s="43">
        <v>3.2463897593933702</v>
      </c>
      <c r="H129" s="43">
        <v>32</v>
      </c>
      <c r="I129" s="43">
        <v>2.8181818181818201</v>
      </c>
      <c r="J129" s="43">
        <v>32</v>
      </c>
      <c r="K129" s="43">
        <v>0.45454545454545497</v>
      </c>
      <c r="L129" s="43">
        <v>29</v>
      </c>
      <c r="M129" s="43">
        <v>0.23966942148760301</v>
      </c>
      <c r="N129" s="43">
        <v>31</v>
      </c>
      <c r="O129" s="43">
        <v>0.75206611570247905</v>
      </c>
      <c r="P129" s="43">
        <v>32</v>
      </c>
      <c r="Q129" s="43">
        <v>0.107438016528926</v>
      </c>
      <c r="R129" s="43">
        <v>32</v>
      </c>
      <c r="S129" s="43">
        <v>8</v>
      </c>
      <c r="T129" s="45">
        <v>5.2136106193653303E-2</v>
      </c>
      <c r="U129" s="43">
        <v>4</v>
      </c>
    </row>
    <row r="130" spans="1:21" x14ac:dyDescent="0.25">
      <c r="A130" s="2">
        <f t="shared" ref="A130:A161" si="1">F130</f>
        <v>8</v>
      </c>
      <c r="B130" s="2">
        <v>2023</v>
      </c>
      <c r="C130" s="4" t="str">
        <f>INDEX(Index!$B$1:$B$500,MATCH($D130,Index!$A$1:$A$500,0)
)</f>
        <v>MIA</v>
      </c>
      <c r="D130" s="43" t="s">
        <v>4</v>
      </c>
      <c r="E130" s="43">
        <v>2023</v>
      </c>
      <c r="F130" s="43">
        <v>8</v>
      </c>
      <c r="G130" s="43">
        <v>4.8233564824399204</v>
      </c>
      <c r="H130" s="43">
        <v>1</v>
      </c>
      <c r="I130" s="43">
        <v>6.63583815028902</v>
      </c>
      <c r="J130" s="43">
        <v>1</v>
      </c>
      <c r="K130" s="43">
        <v>0.46153846153846201</v>
      </c>
      <c r="L130" s="43">
        <v>29</v>
      </c>
      <c r="M130" s="43">
        <v>0.16763005780346801</v>
      </c>
      <c r="N130" s="43">
        <v>10</v>
      </c>
      <c r="O130" s="43">
        <v>1.6954022988505699</v>
      </c>
      <c r="P130" s="43">
        <v>1</v>
      </c>
      <c r="Q130" s="43">
        <v>2.4655172413793101</v>
      </c>
      <c r="R130" s="43">
        <v>1</v>
      </c>
      <c r="S130" s="43">
        <v>12</v>
      </c>
      <c r="T130" s="45">
        <v>4.7314202839325498E-2</v>
      </c>
      <c r="U130" s="43">
        <v>2</v>
      </c>
    </row>
    <row r="131" spans="1:21" x14ac:dyDescent="0.25">
      <c r="A131" s="2">
        <f t="shared" si="1"/>
        <v>8</v>
      </c>
      <c r="B131" s="2">
        <v>2023</v>
      </c>
      <c r="C131" s="4" t="str">
        <f>INDEX(Index!$B$1:$B$500,MATCH($D131,Index!$A$1:$A$500,0)
)</f>
        <v>DET</v>
      </c>
      <c r="D131" s="43" t="s">
        <v>21</v>
      </c>
      <c r="E131" s="43">
        <v>2023</v>
      </c>
      <c r="F131" s="43">
        <v>8</v>
      </c>
      <c r="G131" s="43">
        <v>4.7027138124206402</v>
      </c>
      <c r="H131" s="43">
        <v>2</v>
      </c>
      <c r="I131" s="43">
        <v>4.4931506849315097</v>
      </c>
      <c r="J131" s="43">
        <v>7</v>
      </c>
      <c r="K131" s="43">
        <v>0.64705882352941202</v>
      </c>
      <c r="L131" s="43">
        <v>18</v>
      </c>
      <c r="M131" s="43">
        <v>0.164383561643836</v>
      </c>
      <c r="N131" s="43">
        <v>8</v>
      </c>
      <c r="O131" s="43">
        <v>1.28506787330317</v>
      </c>
      <c r="P131" s="43">
        <v>6</v>
      </c>
      <c r="Q131" s="43">
        <v>0.71493212669683304</v>
      </c>
      <c r="R131" s="43">
        <v>10</v>
      </c>
      <c r="S131" s="43">
        <v>16</v>
      </c>
      <c r="T131" s="45">
        <v>5.4739693026984698E-2</v>
      </c>
      <c r="U131" s="43">
        <v>5</v>
      </c>
    </row>
    <row r="132" spans="1:21" x14ac:dyDescent="0.25">
      <c r="A132" s="2">
        <f t="shared" si="1"/>
        <v>8</v>
      </c>
      <c r="B132" s="2">
        <v>2023</v>
      </c>
      <c r="C132" s="4" t="str">
        <f>INDEX(Index!$B$1:$B$500,MATCH($D132,Index!$A$1:$A$500,0)
)</f>
        <v>BUF</v>
      </c>
      <c r="D132" s="43" t="s">
        <v>0</v>
      </c>
      <c r="E132" s="43">
        <v>2023</v>
      </c>
      <c r="F132" s="43">
        <v>8</v>
      </c>
      <c r="G132" s="43">
        <v>4.6907937519254403</v>
      </c>
      <c r="H132" s="43">
        <v>3</v>
      </c>
      <c r="I132" s="43">
        <v>4.3818181818181801</v>
      </c>
      <c r="J132" s="43">
        <v>10</v>
      </c>
      <c r="K132" s="43">
        <v>0.68</v>
      </c>
      <c r="L132" s="43">
        <v>15</v>
      </c>
      <c r="M132" s="43">
        <v>0.13939393939393899</v>
      </c>
      <c r="N132" s="43">
        <v>5</v>
      </c>
      <c r="O132" s="43">
        <v>1.2121212121212099</v>
      </c>
      <c r="P132" s="43">
        <v>9</v>
      </c>
      <c r="Q132" s="43">
        <v>0.68484848484848504</v>
      </c>
      <c r="R132" s="43">
        <v>12</v>
      </c>
      <c r="S132" s="43">
        <v>12</v>
      </c>
      <c r="T132" s="45">
        <v>5.1075393381666903E-2</v>
      </c>
      <c r="U132" s="43">
        <v>3</v>
      </c>
    </row>
    <row r="133" spans="1:21" x14ac:dyDescent="0.25">
      <c r="A133" s="2">
        <f t="shared" si="1"/>
        <v>8</v>
      </c>
      <c r="B133" s="2">
        <v>2023</v>
      </c>
      <c r="C133" s="4" t="str">
        <f>INDEX(Index!$B$1:$B$500,MATCH($D133,Index!$A$1:$A$500,0)
)</f>
        <v>CHI</v>
      </c>
      <c r="D133" s="43" t="s">
        <v>64</v>
      </c>
      <c r="E133" s="43">
        <v>2023</v>
      </c>
      <c r="F133" s="43">
        <v>8</v>
      </c>
      <c r="G133" s="43">
        <v>4.6845737996175298</v>
      </c>
      <c r="H133" s="43">
        <v>4</v>
      </c>
      <c r="I133" s="43">
        <v>4.6024844720496896</v>
      </c>
      <c r="J133" s="43">
        <v>5</v>
      </c>
      <c r="K133" s="43">
        <v>0.74074074074074103</v>
      </c>
      <c r="L133" s="43">
        <v>8</v>
      </c>
      <c r="M133" s="43">
        <v>0.13664596273291901</v>
      </c>
      <c r="N133" s="43">
        <v>4</v>
      </c>
      <c r="O133" s="43">
        <v>1.41614906832298</v>
      </c>
      <c r="P133" s="43">
        <v>3</v>
      </c>
      <c r="Q133" s="43">
        <v>0.60248447204968902</v>
      </c>
      <c r="R133" s="43">
        <v>16</v>
      </c>
      <c r="S133" s="43">
        <v>28</v>
      </c>
      <c r="T133" s="45">
        <v>0.10639948000663201</v>
      </c>
      <c r="U133" s="43">
        <v>29</v>
      </c>
    </row>
    <row r="134" spans="1:21" x14ac:dyDescent="0.25">
      <c r="A134" s="2">
        <f t="shared" si="1"/>
        <v>8</v>
      </c>
      <c r="B134" s="2">
        <v>2023</v>
      </c>
      <c r="C134" s="4" t="str">
        <f>INDEX(Index!$B$1:$B$500,MATCH($D134,Index!$A$1:$A$500,0)
)</f>
        <v>DEN</v>
      </c>
      <c r="D134" s="43" t="s">
        <v>39</v>
      </c>
      <c r="E134" s="43">
        <v>2023</v>
      </c>
      <c r="F134" s="43">
        <v>8</v>
      </c>
      <c r="G134" s="43">
        <v>4.4600425358426996</v>
      </c>
      <c r="H134" s="43">
        <v>5</v>
      </c>
      <c r="I134" s="43">
        <v>4.5345911949685496</v>
      </c>
      <c r="J134" s="43">
        <v>6</v>
      </c>
      <c r="K134" s="43">
        <v>0.82352941176470595</v>
      </c>
      <c r="L134" s="43">
        <v>3</v>
      </c>
      <c r="M134" s="43">
        <v>0.182389937106918</v>
      </c>
      <c r="N134" s="43">
        <v>15</v>
      </c>
      <c r="O134" s="43">
        <v>1.4088050314465399</v>
      </c>
      <c r="P134" s="43">
        <v>4</v>
      </c>
      <c r="Q134" s="43">
        <v>0.80503144654088099</v>
      </c>
      <c r="R134" s="43">
        <v>8</v>
      </c>
      <c r="S134" s="43">
        <v>26</v>
      </c>
      <c r="T134" s="45">
        <v>0.10528954216852</v>
      </c>
      <c r="U134" s="43">
        <v>28</v>
      </c>
    </row>
    <row r="135" spans="1:21" x14ac:dyDescent="0.25">
      <c r="A135" s="2">
        <f t="shared" si="1"/>
        <v>8</v>
      </c>
      <c r="B135" s="2">
        <v>2023</v>
      </c>
      <c r="C135" s="4" t="str">
        <f>INDEX(Index!$B$1:$B$500,MATCH($D135,Index!$A$1:$A$500,0)
)</f>
        <v>SF</v>
      </c>
      <c r="D135" s="43" t="s">
        <v>1</v>
      </c>
      <c r="E135" s="43">
        <v>2023</v>
      </c>
      <c r="F135" s="43">
        <v>8</v>
      </c>
      <c r="G135" s="43">
        <v>4.4222677282979701</v>
      </c>
      <c r="H135" s="43">
        <v>6</v>
      </c>
      <c r="I135" s="43">
        <v>4.4293193717277504</v>
      </c>
      <c r="J135" s="43">
        <v>9</v>
      </c>
      <c r="K135" s="43">
        <v>0.76923076923076905</v>
      </c>
      <c r="L135" s="43">
        <v>6</v>
      </c>
      <c r="M135" s="43">
        <v>0.16753926701570701</v>
      </c>
      <c r="N135" s="43">
        <v>9</v>
      </c>
      <c r="O135" s="43">
        <v>1.140625</v>
      </c>
      <c r="P135" s="43">
        <v>16</v>
      </c>
      <c r="Q135" s="43">
        <v>0.93229166666666696</v>
      </c>
      <c r="R135" s="43">
        <v>7</v>
      </c>
      <c r="S135" s="43">
        <v>14</v>
      </c>
      <c r="T135" s="45">
        <v>6.2647382694638903E-2</v>
      </c>
      <c r="U135" s="43">
        <v>11</v>
      </c>
    </row>
    <row r="136" spans="1:21" x14ac:dyDescent="0.25">
      <c r="A136" s="2">
        <f t="shared" si="1"/>
        <v>8</v>
      </c>
      <c r="B136" s="2">
        <v>2023</v>
      </c>
      <c r="C136" s="4" t="str">
        <f>INDEX(Index!$B$1:$B$500,MATCH($D136,Index!$A$1:$A$500,0)
)</f>
        <v>SEA</v>
      </c>
      <c r="D136" s="43" t="s">
        <v>30</v>
      </c>
      <c r="E136" s="43">
        <v>2023</v>
      </c>
      <c r="F136" s="43">
        <v>8</v>
      </c>
      <c r="G136" s="43">
        <v>4.4083169534006101</v>
      </c>
      <c r="H136" s="43">
        <v>7</v>
      </c>
      <c r="I136" s="43">
        <v>4.6133333333333297</v>
      </c>
      <c r="J136" s="43">
        <v>4</v>
      </c>
      <c r="K136" s="43">
        <v>0.55555555555555602</v>
      </c>
      <c r="L136" s="43">
        <v>26</v>
      </c>
      <c r="M136" s="43">
        <v>0.206666666666667</v>
      </c>
      <c r="N136" s="43">
        <v>23</v>
      </c>
      <c r="O136" s="43">
        <v>1.2532467532467499</v>
      </c>
      <c r="P136" s="43">
        <v>7</v>
      </c>
      <c r="Q136" s="43">
        <v>1.0324675324675301</v>
      </c>
      <c r="R136" s="43">
        <v>5</v>
      </c>
      <c r="S136" s="43">
        <v>14</v>
      </c>
      <c r="T136" s="45">
        <v>5.9595426796385402E-2</v>
      </c>
      <c r="U136" s="43">
        <v>8</v>
      </c>
    </row>
    <row r="137" spans="1:21" x14ac:dyDescent="0.25">
      <c r="A137" s="2">
        <f t="shared" si="1"/>
        <v>8</v>
      </c>
      <c r="B137" s="2">
        <v>2023</v>
      </c>
      <c r="C137" s="4" t="str">
        <f>INDEX(Index!$B$1:$B$500,MATCH($D137,Index!$A$1:$A$500,0)
)</f>
        <v>LAR</v>
      </c>
      <c r="D137" s="43" t="s">
        <v>41</v>
      </c>
      <c r="E137" s="43">
        <v>2023</v>
      </c>
      <c r="F137" s="43">
        <v>8</v>
      </c>
      <c r="G137" s="43">
        <v>4.4043721948370003</v>
      </c>
      <c r="H137" s="43">
        <v>8</v>
      </c>
      <c r="I137" s="43">
        <v>4.0320855614973299</v>
      </c>
      <c r="J137" s="43">
        <v>18</v>
      </c>
      <c r="K137" s="43">
        <v>0.88235294117647101</v>
      </c>
      <c r="L137" s="43">
        <v>1</v>
      </c>
      <c r="M137" s="43">
        <v>0.18181818181818199</v>
      </c>
      <c r="N137" s="43">
        <v>14</v>
      </c>
      <c r="O137" s="43">
        <v>1.2406417112299499</v>
      </c>
      <c r="P137" s="43">
        <v>8</v>
      </c>
      <c r="Q137" s="43">
        <v>0.39572192513368998</v>
      </c>
      <c r="R137" s="43">
        <v>22</v>
      </c>
      <c r="S137" s="43">
        <v>20</v>
      </c>
      <c r="T137" s="45">
        <v>7.4179308599879007E-2</v>
      </c>
      <c r="U137" s="43">
        <v>17</v>
      </c>
    </row>
    <row r="138" spans="1:21" x14ac:dyDescent="0.25">
      <c r="A138" s="2">
        <f t="shared" si="1"/>
        <v>8</v>
      </c>
      <c r="B138" s="2">
        <v>2023</v>
      </c>
      <c r="C138" s="4" t="str">
        <f>INDEX(Index!$B$1:$B$500,MATCH($D138,Index!$A$1:$A$500,0)
)</f>
        <v>TEN</v>
      </c>
      <c r="D138" s="43" t="s">
        <v>45</v>
      </c>
      <c r="E138" s="43">
        <v>2023</v>
      </c>
      <c r="F138" s="43">
        <v>8</v>
      </c>
      <c r="G138" s="43">
        <v>4.3841778613373599</v>
      </c>
      <c r="H138" s="43">
        <v>9</v>
      </c>
      <c r="I138" s="43">
        <v>4.7012987012987004</v>
      </c>
      <c r="J138" s="43">
        <v>2</v>
      </c>
      <c r="K138" s="43">
        <v>0.84615384615384603</v>
      </c>
      <c r="L138" s="43">
        <v>2</v>
      </c>
      <c r="M138" s="43">
        <v>0.12987012987013</v>
      </c>
      <c r="N138" s="43">
        <v>1</v>
      </c>
      <c r="O138" s="43">
        <v>1.20512820512821</v>
      </c>
      <c r="P138" s="43">
        <v>12</v>
      </c>
      <c r="Q138" s="43">
        <v>1.0576923076923099</v>
      </c>
      <c r="R138" s="43">
        <v>4</v>
      </c>
      <c r="S138" s="43">
        <v>25</v>
      </c>
      <c r="T138" s="45">
        <v>0.11426965610356001</v>
      </c>
      <c r="U138" s="43">
        <v>30</v>
      </c>
    </row>
    <row r="139" spans="1:21" x14ac:dyDescent="0.25">
      <c r="A139" s="2">
        <f t="shared" si="1"/>
        <v>8</v>
      </c>
      <c r="B139" s="2">
        <v>2023</v>
      </c>
      <c r="C139" s="4" t="str">
        <f>INDEX(Index!$B$1:$B$500,MATCH($D139,Index!$A$1:$A$500,0)
)</f>
        <v>BAL</v>
      </c>
      <c r="D139" s="43" t="s">
        <v>18</v>
      </c>
      <c r="E139" s="43">
        <v>2023</v>
      </c>
      <c r="F139" s="43">
        <v>8</v>
      </c>
      <c r="G139" s="43">
        <v>4.3713798132034203</v>
      </c>
      <c r="H139" s="43">
        <v>10</v>
      </c>
      <c r="I139" s="43">
        <v>4.1395348837209296</v>
      </c>
      <c r="J139" s="43">
        <v>15</v>
      </c>
      <c r="K139" s="43">
        <v>0.80645161290322598</v>
      </c>
      <c r="L139" s="43">
        <v>4</v>
      </c>
      <c r="M139" s="43">
        <v>0.168604651162791</v>
      </c>
      <c r="N139" s="43">
        <v>11</v>
      </c>
      <c r="O139" s="43">
        <v>1.15116279069767</v>
      </c>
      <c r="P139" s="43">
        <v>15</v>
      </c>
      <c r="Q139" s="43">
        <v>0.5</v>
      </c>
      <c r="R139" s="43">
        <v>20</v>
      </c>
      <c r="S139" s="43">
        <v>20</v>
      </c>
      <c r="T139" s="45">
        <v>8.0407266641149597E-2</v>
      </c>
      <c r="U139" s="43">
        <v>21</v>
      </c>
    </row>
    <row r="140" spans="1:21" x14ac:dyDescent="0.25">
      <c r="A140" s="2">
        <f t="shared" si="1"/>
        <v>8</v>
      </c>
      <c r="B140" s="2">
        <v>2023</v>
      </c>
      <c r="C140" s="4" t="str">
        <f>INDEX(Index!$B$1:$B$500,MATCH($D140,Index!$A$1:$A$500,0)
)</f>
        <v>NO</v>
      </c>
      <c r="D140" s="43" t="s">
        <v>27</v>
      </c>
      <c r="E140" s="43">
        <v>2023</v>
      </c>
      <c r="F140" s="43">
        <v>8</v>
      </c>
      <c r="G140" s="43">
        <v>4.3570071796326202</v>
      </c>
      <c r="H140" s="43">
        <v>11</v>
      </c>
      <c r="I140" s="43">
        <v>3.4450867052023102</v>
      </c>
      <c r="J140" s="43">
        <v>27</v>
      </c>
      <c r="K140" s="43">
        <v>0.73076923076923095</v>
      </c>
      <c r="L140" s="43">
        <v>10</v>
      </c>
      <c r="M140" s="43">
        <v>0.184971098265896</v>
      </c>
      <c r="N140" s="43">
        <v>16</v>
      </c>
      <c r="O140" s="43">
        <v>0.89017341040462405</v>
      </c>
      <c r="P140" s="43">
        <v>27</v>
      </c>
      <c r="Q140" s="43">
        <v>0.20231213872832399</v>
      </c>
      <c r="R140" s="43">
        <v>27</v>
      </c>
      <c r="S140" s="43">
        <v>21</v>
      </c>
      <c r="T140" s="45">
        <v>7.4568411432926404E-2</v>
      </c>
      <c r="U140" s="43">
        <v>18</v>
      </c>
    </row>
    <row r="141" spans="1:21" x14ac:dyDescent="0.25">
      <c r="A141" s="2">
        <f t="shared" si="1"/>
        <v>8</v>
      </c>
      <c r="B141" s="2">
        <v>2023</v>
      </c>
      <c r="C141" s="4" t="str">
        <f>INDEX(Index!$B$1:$B$500,MATCH($D141,Index!$A$1:$A$500,0)
)</f>
        <v>PHI</v>
      </c>
      <c r="D141" s="43" t="s">
        <v>7</v>
      </c>
      <c r="E141" s="43">
        <v>2023</v>
      </c>
      <c r="F141" s="43">
        <v>8</v>
      </c>
      <c r="G141" s="43">
        <v>4.2888252653408001</v>
      </c>
      <c r="H141" s="43">
        <v>12</v>
      </c>
      <c r="I141" s="43">
        <v>4.3463687150838002</v>
      </c>
      <c r="J141" s="43">
        <v>13</v>
      </c>
      <c r="K141" s="43">
        <v>0.80645161290322598</v>
      </c>
      <c r="L141" s="43">
        <v>4</v>
      </c>
      <c r="M141" s="43">
        <v>0.13407821229050301</v>
      </c>
      <c r="N141" s="43">
        <v>3</v>
      </c>
      <c r="O141" s="43">
        <v>1.2067039106145301</v>
      </c>
      <c r="P141" s="43">
        <v>11</v>
      </c>
      <c r="Q141" s="43">
        <v>0.64804469273743004</v>
      </c>
      <c r="R141" s="43">
        <v>14</v>
      </c>
      <c r="S141" s="43">
        <v>19</v>
      </c>
      <c r="T141" s="45">
        <v>6.8860585948137001E-2</v>
      </c>
      <c r="U141" s="43">
        <v>16</v>
      </c>
    </row>
    <row r="142" spans="1:21" x14ac:dyDescent="0.25">
      <c r="A142" s="2">
        <f t="shared" si="1"/>
        <v>8</v>
      </c>
      <c r="B142" s="2">
        <v>2023</v>
      </c>
      <c r="C142" s="4" t="str">
        <f>INDEX(Index!$B$1:$B$500,MATCH($D142,Index!$A$1:$A$500,0)
)</f>
        <v>MIN</v>
      </c>
      <c r="D142" s="43" t="s">
        <v>46</v>
      </c>
      <c r="E142" s="43">
        <v>2023</v>
      </c>
      <c r="F142" s="43">
        <v>8</v>
      </c>
      <c r="G142" s="43">
        <v>4.2672357409532999</v>
      </c>
      <c r="H142" s="43">
        <v>13</v>
      </c>
      <c r="I142" s="43">
        <v>3.7847222222222201</v>
      </c>
      <c r="J142" s="43">
        <v>21</v>
      </c>
      <c r="K142" s="43">
        <v>0.64285714285714302</v>
      </c>
      <c r="L142" s="43">
        <v>19</v>
      </c>
      <c r="M142" s="43">
        <v>0.194444444444444</v>
      </c>
      <c r="N142" s="43">
        <v>20</v>
      </c>
      <c r="O142" s="43">
        <v>1.3472222222222201</v>
      </c>
      <c r="P142" s="43">
        <v>5</v>
      </c>
      <c r="Q142" s="43">
        <v>0.31944444444444398</v>
      </c>
      <c r="R142" s="43">
        <v>25</v>
      </c>
      <c r="S142" s="43">
        <v>18</v>
      </c>
      <c r="T142" s="45">
        <v>6.3042211928758196E-2</v>
      </c>
      <c r="U142" s="43">
        <v>12</v>
      </c>
    </row>
    <row r="143" spans="1:21" x14ac:dyDescent="0.25">
      <c r="A143" s="2">
        <f t="shared" si="1"/>
        <v>8</v>
      </c>
      <c r="B143" s="2">
        <v>2023</v>
      </c>
      <c r="C143" s="4" t="str">
        <f>INDEX(Index!$B$1:$B$500,MATCH($D143,Index!$A$1:$A$500,0)
)</f>
        <v>DAL</v>
      </c>
      <c r="D143" s="43" t="s">
        <v>3</v>
      </c>
      <c r="E143" s="43">
        <v>2023</v>
      </c>
      <c r="F143" s="43">
        <v>8</v>
      </c>
      <c r="G143" s="43">
        <v>4.1597629838328896</v>
      </c>
      <c r="H143" s="43">
        <v>14</v>
      </c>
      <c r="I143" s="43">
        <v>3.6646341463414598</v>
      </c>
      <c r="J143" s="43">
        <v>24</v>
      </c>
      <c r="K143" s="43">
        <v>0.6875</v>
      </c>
      <c r="L143" s="43">
        <v>14</v>
      </c>
      <c r="M143" s="43">
        <v>0.176829268292683</v>
      </c>
      <c r="N143" s="43">
        <v>12</v>
      </c>
      <c r="O143" s="43">
        <v>0.96341463414634099</v>
      </c>
      <c r="P143" s="43">
        <v>23</v>
      </c>
      <c r="Q143" s="43">
        <v>0.38414634146341498</v>
      </c>
      <c r="R143" s="43">
        <v>23</v>
      </c>
      <c r="S143" s="43">
        <v>18</v>
      </c>
      <c r="T143" s="45">
        <v>8.0225504515118298E-2</v>
      </c>
      <c r="U143" s="43">
        <v>20</v>
      </c>
    </row>
    <row r="144" spans="1:21" x14ac:dyDescent="0.25">
      <c r="A144" s="2">
        <f t="shared" si="1"/>
        <v>8</v>
      </c>
      <c r="B144" s="2">
        <v>2023</v>
      </c>
      <c r="C144" s="4" t="str">
        <f>INDEX(Index!$B$1:$B$500,MATCH($D144,Index!$A$1:$A$500,0)
)</f>
        <v>CIN</v>
      </c>
      <c r="D144" s="43" t="s">
        <v>24</v>
      </c>
      <c r="E144" s="43">
        <v>2023</v>
      </c>
      <c r="F144" s="43">
        <v>8</v>
      </c>
      <c r="G144" s="43">
        <v>4.1353844178888304</v>
      </c>
      <c r="H144" s="43">
        <v>15</v>
      </c>
      <c r="I144" s="43">
        <v>4.0406504065040698</v>
      </c>
      <c r="J144" s="43">
        <v>17</v>
      </c>
      <c r="K144" s="43">
        <v>0.45454545454545497</v>
      </c>
      <c r="L144" s="43">
        <v>30</v>
      </c>
      <c r="M144" s="43">
        <v>0.154471544715447</v>
      </c>
      <c r="N144" s="43">
        <v>6</v>
      </c>
      <c r="O144" s="43">
        <v>1.1219512195121999</v>
      </c>
      <c r="P144" s="43">
        <v>17</v>
      </c>
      <c r="Q144" s="43">
        <v>0.34146341463414598</v>
      </c>
      <c r="R144" s="43">
        <v>24</v>
      </c>
      <c r="S144" s="43">
        <v>17</v>
      </c>
      <c r="T144" s="45">
        <v>5.7756735476605398E-2</v>
      </c>
      <c r="U144" s="43">
        <v>7</v>
      </c>
    </row>
    <row r="145" spans="1:21" x14ac:dyDescent="0.25">
      <c r="A145" s="2">
        <f t="shared" si="1"/>
        <v>8</v>
      </c>
      <c r="B145" s="2">
        <v>2023</v>
      </c>
      <c r="C145" s="4" t="str">
        <f>INDEX(Index!$B$1:$B$500,MATCH($D145,Index!$A$1:$A$500,0)
)</f>
        <v>WAS</v>
      </c>
      <c r="D145" s="43" t="s">
        <v>26</v>
      </c>
      <c r="E145" s="43">
        <v>2023</v>
      </c>
      <c r="F145" s="43">
        <v>8</v>
      </c>
      <c r="G145" s="43">
        <v>4.1252688836260303</v>
      </c>
      <c r="H145" s="43">
        <v>16</v>
      </c>
      <c r="I145" s="43">
        <v>4.1472868217054302</v>
      </c>
      <c r="J145" s="43">
        <v>14</v>
      </c>
      <c r="K145" s="43">
        <v>0.69230769230769196</v>
      </c>
      <c r="L145" s="43">
        <v>12</v>
      </c>
      <c r="M145" s="43">
        <v>0.13178294573643401</v>
      </c>
      <c r="N145" s="43">
        <v>2</v>
      </c>
      <c r="O145" s="43">
        <v>1.1782945736434101</v>
      </c>
      <c r="P145" s="43">
        <v>14</v>
      </c>
      <c r="Q145" s="43">
        <v>0.55813953488372103</v>
      </c>
      <c r="R145" s="43">
        <v>19</v>
      </c>
      <c r="S145" s="43">
        <v>41</v>
      </c>
      <c r="T145" s="45">
        <v>0.13048892818612701</v>
      </c>
      <c r="U145" s="43">
        <v>31</v>
      </c>
    </row>
    <row r="146" spans="1:21" x14ac:dyDescent="0.25">
      <c r="A146" s="2">
        <f t="shared" si="1"/>
        <v>8</v>
      </c>
      <c r="B146" s="2">
        <v>2023</v>
      </c>
      <c r="C146" s="4" t="str">
        <f>INDEX(Index!$B$1:$B$500,MATCH($D146,Index!$A$1:$A$500,0)
)</f>
        <v>ARI</v>
      </c>
      <c r="D146" s="43" t="s">
        <v>23</v>
      </c>
      <c r="E146" s="43">
        <v>2023</v>
      </c>
      <c r="F146" s="43">
        <v>8</v>
      </c>
      <c r="G146" s="43">
        <v>4.0881726177125604</v>
      </c>
      <c r="H146" s="43">
        <v>17</v>
      </c>
      <c r="I146" s="43">
        <v>4.36601307189542</v>
      </c>
      <c r="J146" s="43">
        <v>12</v>
      </c>
      <c r="K146" s="43">
        <v>0.71428571428571397</v>
      </c>
      <c r="L146" s="43">
        <v>11</v>
      </c>
      <c r="M146" s="43">
        <v>0.23529411764705899</v>
      </c>
      <c r="N146" s="43">
        <v>32</v>
      </c>
      <c r="O146" s="43">
        <v>1.4545454545454499</v>
      </c>
      <c r="P146" s="43">
        <v>2</v>
      </c>
      <c r="Q146" s="43">
        <v>0.69480519480519498</v>
      </c>
      <c r="R146" s="43">
        <v>11</v>
      </c>
      <c r="S146" s="43">
        <v>17</v>
      </c>
      <c r="T146" s="45">
        <v>6.1023042239120702E-2</v>
      </c>
      <c r="U146" s="43">
        <v>10</v>
      </c>
    </row>
    <row r="147" spans="1:21" x14ac:dyDescent="0.25">
      <c r="A147" s="2">
        <f t="shared" si="1"/>
        <v>8</v>
      </c>
      <c r="B147" s="2">
        <v>2023</v>
      </c>
      <c r="C147" s="4" t="str">
        <f>INDEX(Index!$B$1:$B$500,MATCH($D147,Index!$A$1:$A$500,0)
)</f>
        <v>ATL</v>
      </c>
      <c r="D147" s="43" t="s">
        <v>43</v>
      </c>
      <c r="E147" s="43">
        <v>2023</v>
      </c>
      <c r="F147" s="43">
        <v>8</v>
      </c>
      <c r="G147" s="43">
        <v>4.0207498291157302</v>
      </c>
      <c r="H147" s="43">
        <v>18</v>
      </c>
      <c r="I147" s="43">
        <v>4.11961722488038</v>
      </c>
      <c r="J147" s="43">
        <v>16</v>
      </c>
      <c r="K147" s="43">
        <v>0.65</v>
      </c>
      <c r="L147" s="43">
        <v>16</v>
      </c>
      <c r="M147" s="43">
        <v>0.18660287081339699</v>
      </c>
      <c r="N147" s="43">
        <v>17</v>
      </c>
      <c r="O147" s="43">
        <v>1.2105263157894699</v>
      </c>
      <c r="P147" s="43">
        <v>10</v>
      </c>
      <c r="Q147" s="43">
        <v>0.63636363636363602</v>
      </c>
      <c r="R147" s="43">
        <v>15</v>
      </c>
      <c r="S147" s="43">
        <v>26</v>
      </c>
      <c r="T147" s="45">
        <v>9.48161397762982E-2</v>
      </c>
      <c r="U147" s="43">
        <v>26</v>
      </c>
    </row>
    <row r="148" spans="1:21" x14ac:dyDescent="0.25">
      <c r="A148" s="2">
        <f t="shared" si="1"/>
        <v>8</v>
      </c>
      <c r="B148" s="2">
        <v>2023</v>
      </c>
      <c r="C148" s="4" t="str">
        <f>INDEX(Index!$B$1:$B$500,MATCH($D148,Index!$A$1:$A$500,0)
)</f>
        <v>HOU</v>
      </c>
      <c r="D148" s="43" t="s">
        <v>49</v>
      </c>
      <c r="E148" s="43">
        <v>2023</v>
      </c>
      <c r="F148" s="43">
        <v>8</v>
      </c>
      <c r="G148" s="43">
        <v>3.9586875868002198</v>
      </c>
      <c r="H148" s="43">
        <v>19</v>
      </c>
      <c r="I148" s="43">
        <v>3.2155688622754499</v>
      </c>
      <c r="J148" s="43">
        <v>30</v>
      </c>
      <c r="K148" s="43">
        <v>0.47826086956521702</v>
      </c>
      <c r="L148" s="43">
        <v>28</v>
      </c>
      <c r="M148" s="43">
        <v>0.20359281437125701</v>
      </c>
      <c r="N148" s="43">
        <v>22</v>
      </c>
      <c r="O148" s="43">
        <v>0.89221556886227504</v>
      </c>
      <c r="P148" s="43">
        <v>26</v>
      </c>
      <c r="Q148" s="43">
        <v>0.19161676646706599</v>
      </c>
      <c r="R148" s="43">
        <v>28</v>
      </c>
      <c r="S148" s="43">
        <v>15</v>
      </c>
      <c r="T148" s="45">
        <v>6.7058227096538595E-2</v>
      </c>
      <c r="U148" s="43">
        <v>14</v>
      </c>
    </row>
    <row r="149" spans="1:21" x14ac:dyDescent="0.25">
      <c r="A149" s="2">
        <f t="shared" si="1"/>
        <v>8</v>
      </c>
      <c r="B149" s="2">
        <v>2023</v>
      </c>
      <c r="C149" s="4" t="str">
        <f>INDEX(Index!$B$1:$B$500,MATCH($D149,Index!$A$1:$A$500,0)
)</f>
        <v>NE</v>
      </c>
      <c r="D149" s="43" t="s">
        <v>17</v>
      </c>
      <c r="E149" s="43">
        <v>2023</v>
      </c>
      <c r="F149" s="43">
        <v>8</v>
      </c>
      <c r="G149" s="43">
        <v>3.88669289229512</v>
      </c>
      <c r="H149" s="43">
        <v>20</v>
      </c>
      <c r="I149" s="43">
        <v>3.4578313253011999</v>
      </c>
      <c r="J149" s="43">
        <v>25</v>
      </c>
      <c r="K149" s="43">
        <v>0.75</v>
      </c>
      <c r="L149" s="43">
        <v>7</v>
      </c>
      <c r="M149" s="43">
        <v>0.19879518072289201</v>
      </c>
      <c r="N149" s="43">
        <v>21</v>
      </c>
      <c r="O149" s="43">
        <v>1.04790419161677</v>
      </c>
      <c r="P149" s="43">
        <v>20</v>
      </c>
      <c r="Q149" s="43">
        <v>0.17365269461077801</v>
      </c>
      <c r="R149" s="43">
        <v>29</v>
      </c>
      <c r="S149" s="43">
        <v>18</v>
      </c>
      <c r="T149" s="45">
        <v>5.7609615254070302E-2</v>
      </c>
      <c r="U149" s="43">
        <v>6</v>
      </c>
    </row>
    <row r="150" spans="1:21" x14ac:dyDescent="0.25">
      <c r="A150" s="2">
        <f t="shared" si="1"/>
        <v>8</v>
      </c>
      <c r="B150" s="2">
        <v>2023</v>
      </c>
      <c r="C150" s="4" t="str">
        <f>INDEX(Index!$B$1:$B$500,MATCH($D150,Index!$A$1:$A$500,0)
)</f>
        <v>CLE</v>
      </c>
      <c r="D150" s="43" t="s">
        <v>10</v>
      </c>
      <c r="E150" s="43">
        <v>2023</v>
      </c>
      <c r="F150" s="43">
        <v>8</v>
      </c>
      <c r="G150" s="43">
        <v>3.8639209701919199</v>
      </c>
      <c r="H150" s="43">
        <v>21</v>
      </c>
      <c r="I150" s="43">
        <v>4.4375</v>
      </c>
      <c r="J150" s="43">
        <v>8</v>
      </c>
      <c r="K150" s="43">
        <v>0.58333333333333304</v>
      </c>
      <c r="L150" s="43">
        <v>21</v>
      </c>
      <c r="M150" s="43">
        <v>0.234375</v>
      </c>
      <c r="N150" s="43">
        <v>31</v>
      </c>
      <c r="O150" s="43">
        <v>1.19487179487179</v>
      </c>
      <c r="P150" s="43">
        <v>13</v>
      </c>
      <c r="Q150" s="43">
        <v>1.08717948717949</v>
      </c>
      <c r="R150" s="43">
        <v>3</v>
      </c>
      <c r="S150" s="43">
        <v>23</v>
      </c>
      <c r="T150" s="45">
        <v>8.4436245847267305E-2</v>
      </c>
      <c r="U150" s="43">
        <v>23</v>
      </c>
    </row>
    <row r="151" spans="1:21" x14ac:dyDescent="0.25">
      <c r="A151" s="2">
        <f t="shared" si="1"/>
        <v>8</v>
      </c>
      <c r="B151" s="2">
        <v>2023</v>
      </c>
      <c r="C151" s="4" t="str">
        <f>INDEX(Index!$B$1:$B$500,MATCH($D151,Index!$A$1:$A$500,0)
)</f>
        <v>GB</v>
      </c>
      <c r="D151" s="43" t="s">
        <v>20</v>
      </c>
      <c r="E151" s="43">
        <v>2023</v>
      </c>
      <c r="F151" s="43">
        <v>8</v>
      </c>
      <c r="G151" s="43">
        <v>3.8378686074989399</v>
      </c>
      <c r="H151" s="43">
        <v>22</v>
      </c>
      <c r="I151" s="43">
        <v>3.4090909090909101</v>
      </c>
      <c r="J151" s="43">
        <v>28</v>
      </c>
      <c r="K151" s="43">
        <v>0.57894736842105299</v>
      </c>
      <c r="L151" s="43">
        <v>23</v>
      </c>
      <c r="M151" s="43">
        <v>0.189393939393939</v>
      </c>
      <c r="N151" s="43">
        <v>18</v>
      </c>
      <c r="O151" s="43">
        <v>0.94696969696969702</v>
      </c>
      <c r="P151" s="43">
        <v>25</v>
      </c>
      <c r="Q151" s="43">
        <v>0.11363636363636399</v>
      </c>
      <c r="R151" s="43">
        <v>32</v>
      </c>
      <c r="S151" s="43">
        <v>14</v>
      </c>
      <c r="T151" s="45">
        <v>6.6063945842390906E-2</v>
      </c>
      <c r="U151" s="43">
        <v>13</v>
      </c>
    </row>
    <row r="152" spans="1:21" x14ac:dyDescent="0.25">
      <c r="A152" s="2">
        <f t="shared" si="1"/>
        <v>8</v>
      </c>
      <c r="B152" s="2">
        <v>2023</v>
      </c>
      <c r="C152" s="4" t="str">
        <f>INDEX(Index!$B$1:$B$500,MATCH($D152,Index!$A$1:$A$500,0)
)</f>
        <v>KC</v>
      </c>
      <c r="D152" s="43" t="s">
        <v>5</v>
      </c>
      <c r="E152" s="43">
        <v>2023</v>
      </c>
      <c r="F152" s="43">
        <v>8</v>
      </c>
      <c r="G152" s="43">
        <v>3.8050452520884401</v>
      </c>
      <c r="H152" s="43">
        <v>23</v>
      </c>
      <c r="I152" s="43">
        <v>3.875</v>
      </c>
      <c r="J152" s="43">
        <v>19</v>
      </c>
      <c r="K152" s="43">
        <v>0.61111111111111105</v>
      </c>
      <c r="L152" s="43">
        <v>20</v>
      </c>
      <c r="M152" s="43">
        <v>0.22368421052631601</v>
      </c>
      <c r="N152" s="43">
        <v>25</v>
      </c>
      <c r="O152" s="43">
        <v>0.96103896103896103</v>
      </c>
      <c r="P152" s="43">
        <v>24</v>
      </c>
      <c r="Q152" s="43">
        <v>0.662337662337662</v>
      </c>
      <c r="R152" s="43">
        <v>13</v>
      </c>
      <c r="S152" s="43">
        <v>10</v>
      </c>
      <c r="T152" s="45">
        <v>4.4083701527293101E-2</v>
      </c>
      <c r="U152" s="43">
        <v>1</v>
      </c>
    </row>
    <row r="153" spans="1:21" x14ac:dyDescent="0.25">
      <c r="A153" s="2">
        <f t="shared" si="1"/>
        <v>8</v>
      </c>
      <c r="B153" s="2">
        <v>2023</v>
      </c>
      <c r="C153" s="4" t="str">
        <f>INDEX(Index!$B$1:$B$500,MATCH($D153,Index!$A$1:$A$500,0)
)</f>
        <v>IND</v>
      </c>
      <c r="D153" s="43" t="s">
        <v>35</v>
      </c>
      <c r="E153" s="43">
        <v>2023</v>
      </c>
      <c r="F153" s="43">
        <v>8</v>
      </c>
      <c r="G153" s="43">
        <v>3.7947968381942601</v>
      </c>
      <c r="H153" s="43">
        <v>24</v>
      </c>
      <c r="I153" s="43">
        <v>4.3782383419689097</v>
      </c>
      <c r="J153" s="43">
        <v>11</v>
      </c>
      <c r="K153" s="43">
        <v>0.57692307692307698</v>
      </c>
      <c r="L153" s="43">
        <v>24</v>
      </c>
      <c r="M153" s="43">
        <v>0.19170984455958501</v>
      </c>
      <c r="N153" s="43">
        <v>19</v>
      </c>
      <c r="O153" s="43">
        <v>1.0459183673469401</v>
      </c>
      <c r="P153" s="43">
        <v>21</v>
      </c>
      <c r="Q153" s="43">
        <v>1.00510204081633</v>
      </c>
      <c r="R153" s="43">
        <v>6</v>
      </c>
      <c r="S153" s="43">
        <v>21</v>
      </c>
      <c r="T153" s="45">
        <v>7.5764558470415105E-2</v>
      </c>
      <c r="U153" s="43">
        <v>19</v>
      </c>
    </row>
    <row r="154" spans="1:21" x14ac:dyDescent="0.25">
      <c r="A154" s="2">
        <f t="shared" si="1"/>
        <v>8</v>
      </c>
      <c r="B154" s="2">
        <v>2023</v>
      </c>
      <c r="C154" s="4" t="str">
        <f>INDEX(Index!$B$1:$B$500,MATCH($D154,Index!$A$1:$A$500,0)
)</f>
        <v>LV</v>
      </c>
      <c r="D154" s="43" t="s">
        <v>53</v>
      </c>
      <c r="E154" s="43">
        <v>2023</v>
      </c>
      <c r="F154" s="43">
        <v>8</v>
      </c>
      <c r="G154" s="43">
        <v>3.7540823009214299</v>
      </c>
      <c r="H154" s="43">
        <v>25</v>
      </c>
      <c r="I154" s="43">
        <v>3.1428571428571401</v>
      </c>
      <c r="J154" s="43">
        <v>31</v>
      </c>
      <c r="K154" s="43">
        <v>0.4375</v>
      </c>
      <c r="L154" s="43">
        <v>32</v>
      </c>
      <c r="M154" s="43">
        <v>0.22448979591836701</v>
      </c>
      <c r="N154" s="43">
        <v>28</v>
      </c>
      <c r="O154" s="43">
        <v>0.85714285714285698</v>
      </c>
      <c r="P154" s="43">
        <v>29</v>
      </c>
      <c r="Q154" s="43">
        <v>0.16326530612244899</v>
      </c>
      <c r="R154" s="43">
        <v>30</v>
      </c>
      <c r="S154" s="43">
        <v>22</v>
      </c>
      <c r="T154" s="45">
        <v>8.2884151622154803E-2</v>
      </c>
      <c r="U154" s="43">
        <v>22</v>
      </c>
    </row>
    <row r="155" spans="1:21" x14ac:dyDescent="0.25">
      <c r="A155" s="2">
        <f t="shared" si="1"/>
        <v>8</v>
      </c>
      <c r="B155" s="2">
        <v>2023</v>
      </c>
      <c r="C155" s="4" t="str">
        <f>INDEX(Index!$B$1:$B$500,MATCH($D155,Index!$A$1:$A$500,0)
)</f>
        <v>CAR</v>
      </c>
      <c r="D155" s="43" t="s">
        <v>51</v>
      </c>
      <c r="E155" s="43">
        <v>2023</v>
      </c>
      <c r="F155" s="43">
        <v>8</v>
      </c>
      <c r="G155" s="43">
        <v>3.73305190970347</v>
      </c>
      <c r="H155" s="43">
        <v>26</v>
      </c>
      <c r="I155" s="43">
        <v>3.45</v>
      </c>
      <c r="J155" s="43">
        <v>26</v>
      </c>
      <c r="K155" s="43">
        <v>0.65</v>
      </c>
      <c r="L155" s="43">
        <v>16</v>
      </c>
      <c r="M155" s="43">
        <v>0.16428571428571401</v>
      </c>
      <c r="N155" s="43">
        <v>7</v>
      </c>
      <c r="O155" s="43">
        <v>0.86428571428571399</v>
      </c>
      <c r="P155" s="43">
        <v>28</v>
      </c>
      <c r="Q155" s="43">
        <v>0.25</v>
      </c>
      <c r="R155" s="43">
        <v>26</v>
      </c>
      <c r="S155" s="43">
        <v>25</v>
      </c>
      <c r="T155" s="45">
        <v>8.7766322206205297E-2</v>
      </c>
      <c r="U155" s="43">
        <v>25</v>
      </c>
    </row>
    <row r="156" spans="1:21" x14ac:dyDescent="0.25">
      <c r="A156" s="2">
        <f t="shared" si="1"/>
        <v>8</v>
      </c>
      <c r="B156" s="2">
        <v>2023</v>
      </c>
      <c r="C156" s="4" t="str">
        <f>INDEX(Index!$B$1:$B$500,MATCH($D156,Index!$A$1:$A$500,0)
)</f>
        <v>PIT</v>
      </c>
      <c r="D156" s="43" t="s">
        <v>32</v>
      </c>
      <c r="E156" s="43">
        <v>2023</v>
      </c>
      <c r="F156" s="43">
        <v>8</v>
      </c>
      <c r="G156" s="43">
        <v>3.7033566327123002</v>
      </c>
      <c r="H156" s="43">
        <v>27</v>
      </c>
      <c r="I156" s="43">
        <v>3.7829457364341099</v>
      </c>
      <c r="J156" s="43">
        <v>22</v>
      </c>
      <c r="K156" s="43">
        <v>0.69230769230769196</v>
      </c>
      <c r="L156" s="43">
        <v>12</v>
      </c>
      <c r="M156" s="43">
        <v>0.224806201550388</v>
      </c>
      <c r="N156" s="43">
        <v>29</v>
      </c>
      <c r="O156" s="43">
        <v>1.07751937984496</v>
      </c>
      <c r="P156" s="43">
        <v>19</v>
      </c>
      <c r="Q156" s="43">
        <v>0.581395348837209</v>
      </c>
      <c r="R156" s="43">
        <v>17</v>
      </c>
      <c r="S156" s="43">
        <v>19</v>
      </c>
      <c r="T156" s="45">
        <v>8.5272852919717396E-2</v>
      </c>
      <c r="U156" s="43">
        <v>24</v>
      </c>
    </row>
    <row r="157" spans="1:21" x14ac:dyDescent="0.25">
      <c r="A157" s="2">
        <f t="shared" si="1"/>
        <v>8</v>
      </c>
      <c r="B157" s="2">
        <v>2023</v>
      </c>
      <c r="C157" s="4" t="str">
        <f>INDEX(Index!$B$1:$B$500,MATCH($D157,Index!$A$1:$A$500,0)
)</f>
        <v>NYJ</v>
      </c>
      <c r="D157" s="43" t="s">
        <v>9</v>
      </c>
      <c r="E157" s="43">
        <v>2023</v>
      </c>
      <c r="F157" s="43">
        <v>8</v>
      </c>
      <c r="G157" s="43">
        <v>3.64988778793201</v>
      </c>
      <c r="H157" s="43">
        <v>28</v>
      </c>
      <c r="I157" s="43">
        <v>4.6511627906976702</v>
      </c>
      <c r="J157" s="43">
        <v>3</v>
      </c>
      <c r="K157" s="43">
        <v>0.58333333333333304</v>
      </c>
      <c r="L157" s="43">
        <v>21</v>
      </c>
      <c r="M157" s="43">
        <v>0.232558139534884</v>
      </c>
      <c r="N157" s="43">
        <v>30</v>
      </c>
      <c r="O157" s="43">
        <v>1.08527131782946</v>
      </c>
      <c r="P157" s="43">
        <v>18</v>
      </c>
      <c r="Q157" s="43">
        <v>1.55038759689922</v>
      </c>
      <c r="R157" s="43">
        <v>2</v>
      </c>
      <c r="S157" s="43">
        <v>24</v>
      </c>
      <c r="T157" s="45">
        <v>9.89803938194109E-2</v>
      </c>
      <c r="U157" s="43">
        <v>27</v>
      </c>
    </row>
    <row r="158" spans="1:21" x14ac:dyDescent="0.25">
      <c r="A158" s="2">
        <f t="shared" si="1"/>
        <v>8</v>
      </c>
      <c r="B158" s="2">
        <v>2023</v>
      </c>
      <c r="C158" s="4" t="str">
        <f>INDEX(Index!$B$1:$B$500,MATCH($D158,Index!$A$1:$A$500,0)
)</f>
        <v>LAC</v>
      </c>
      <c r="D158" s="43" t="s">
        <v>28</v>
      </c>
      <c r="E158" s="43">
        <v>2023</v>
      </c>
      <c r="F158" s="43">
        <v>8</v>
      </c>
      <c r="G158" s="43">
        <v>3.6278731880827699</v>
      </c>
      <c r="H158" s="43">
        <v>29</v>
      </c>
      <c r="I158" s="43">
        <v>3.8082191780821901</v>
      </c>
      <c r="J158" s="43">
        <v>20</v>
      </c>
      <c r="K158" s="43">
        <v>0.565217391304348</v>
      </c>
      <c r="L158" s="43">
        <v>25</v>
      </c>
      <c r="M158" s="43">
        <v>0.17808219178082199</v>
      </c>
      <c r="N158" s="43">
        <v>13</v>
      </c>
      <c r="O158" s="43">
        <v>0.79591836734693899</v>
      </c>
      <c r="P158" s="43">
        <v>31</v>
      </c>
      <c r="Q158" s="43">
        <v>0.75510204081632604</v>
      </c>
      <c r="R158" s="43">
        <v>9</v>
      </c>
      <c r="S158" s="43">
        <v>15</v>
      </c>
      <c r="T158" s="45">
        <v>6.0041125583066499E-2</v>
      </c>
      <c r="U158" s="43">
        <v>9</v>
      </c>
    </row>
    <row r="159" spans="1:21" x14ac:dyDescent="0.25">
      <c r="A159" s="2">
        <f t="shared" si="1"/>
        <v>8</v>
      </c>
      <c r="B159" s="2">
        <v>2023</v>
      </c>
      <c r="C159" s="4" t="str">
        <f>INDEX(Index!$B$1:$B$500,MATCH($D159,Index!$A$1:$A$500,0)
)</f>
        <v>JAX</v>
      </c>
      <c r="D159" s="43" t="s">
        <v>56</v>
      </c>
      <c r="E159" s="43">
        <v>2023</v>
      </c>
      <c r="F159" s="43">
        <v>8</v>
      </c>
      <c r="G159" s="43">
        <v>3.6273480418692601</v>
      </c>
      <c r="H159" s="43">
        <v>30</v>
      </c>
      <c r="I159" s="43">
        <v>3.6721311475409801</v>
      </c>
      <c r="J159" s="43">
        <v>23</v>
      </c>
      <c r="K159" s="43">
        <v>0.52173913043478304</v>
      </c>
      <c r="L159" s="43">
        <v>27</v>
      </c>
      <c r="M159" s="43">
        <v>0.218579234972678</v>
      </c>
      <c r="N159" s="43">
        <v>24</v>
      </c>
      <c r="O159" s="43">
        <v>1.0054347826087</v>
      </c>
      <c r="P159" s="43">
        <v>22</v>
      </c>
      <c r="Q159" s="43">
        <v>0.565217391304348</v>
      </c>
      <c r="R159" s="43">
        <v>18</v>
      </c>
      <c r="S159" s="43">
        <v>19</v>
      </c>
      <c r="T159" s="45">
        <v>6.8511824559929393E-2</v>
      </c>
      <c r="U159" s="43">
        <v>15</v>
      </c>
    </row>
    <row r="160" spans="1:21" x14ac:dyDescent="0.25">
      <c r="A160" s="2">
        <f t="shared" si="1"/>
        <v>8</v>
      </c>
      <c r="B160" s="2">
        <v>2023</v>
      </c>
      <c r="C160" s="4" t="str">
        <f>INDEX(Index!$B$1:$B$500,MATCH($D160,Index!$A$1:$A$500,0)
)</f>
        <v>NYG</v>
      </c>
      <c r="D160" s="43" t="s">
        <v>15</v>
      </c>
      <c r="E160" s="43">
        <v>2023</v>
      </c>
      <c r="F160" s="43">
        <v>8</v>
      </c>
      <c r="G160" s="43">
        <v>3.2573851646626202</v>
      </c>
      <c r="H160" s="43">
        <v>31</v>
      </c>
      <c r="I160" s="43">
        <v>3.27586206896552</v>
      </c>
      <c r="J160" s="43">
        <v>29</v>
      </c>
      <c r="K160" s="43">
        <v>0.73684210526315796</v>
      </c>
      <c r="L160" s="43">
        <v>9</v>
      </c>
      <c r="M160" s="43">
        <v>0.22413793103448301</v>
      </c>
      <c r="N160" s="43">
        <v>27</v>
      </c>
      <c r="O160" s="43">
        <v>0.82954545454545503</v>
      </c>
      <c r="P160" s="43">
        <v>30</v>
      </c>
      <c r="Q160" s="43">
        <v>0.41477272727272702</v>
      </c>
      <c r="R160" s="43">
        <v>21</v>
      </c>
      <c r="S160" s="43">
        <v>41</v>
      </c>
      <c r="T160" s="45">
        <v>0.13534180593085099</v>
      </c>
      <c r="U160" s="43">
        <v>32</v>
      </c>
    </row>
    <row r="161" spans="1:21" x14ac:dyDescent="0.25">
      <c r="A161" s="2">
        <f t="shared" si="1"/>
        <v>8</v>
      </c>
      <c r="B161" s="2">
        <v>2023</v>
      </c>
      <c r="C161" s="4" t="str">
        <f>INDEX(Index!$B$1:$B$500,MATCH($D161,Index!$A$1:$A$500,0)
)</f>
        <v>TB</v>
      </c>
      <c r="D161" s="43" t="s">
        <v>38</v>
      </c>
      <c r="E161" s="43">
        <v>2023</v>
      </c>
      <c r="F161" s="43">
        <v>8</v>
      </c>
      <c r="G161" s="43">
        <v>3.2565964510774901</v>
      </c>
      <c r="H161" s="43">
        <v>32</v>
      </c>
      <c r="I161" s="43">
        <v>2.8805970149253701</v>
      </c>
      <c r="J161" s="43">
        <v>32</v>
      </c>
      <c r="K161" s="43">
        <v>0.45454545454545497</v>
      </c>
      <c r="L161" s="43">
        <v>30</v>
      </c>
      <c r="M161" s="43">
        <v>0.22388059701492499</v>
      </c>
      <c r="N161" s="43">
        <v>26</v>
      </c>
      <c r="O161" s="43">
        <v>0.76119402985074602</v>
      </c>
      <c r="P161" s="43">
        <v>32</v>
      </c>
      <c r="Q161" s="43">
        <v>0.134328358208955</v>
      </c>
      <c r="R161" s="43">
        <v>31</v>
      </c>
      <c r="S161" s="43">
        <v>11</v>
      </c>
      <c r="T161" s="45">
        <v>5.1837714708641902E-2</v>
      </c>
      <c r="U161" s="43">
        <v>4</v>
      </c>
    </row>
    <row r="162" spans="1:21" x14ac:dyDescent="0.25">
      <c r="A162" s="2">
        <v>9</v>
      </c>
      <c r="B162" s="2">
        <v>2023</v>
      </c>
      <c r="C162" s="4" t="str">
        <f>INDEX(Index!$B$1:$B$500,MATCH($D162,Index!$A$1:$A$500,0)
)</f>
        <v>MIA</v>
      </c>
      <c r="D162" s="43" t="s">
        <v>4</v>
      </c>
      <c r="E162" s="43">
        <v>2023</v>
      </c>
      <c r="F162" s="43">
        <v>9</v>
      </c>
      <c r="G162" s="43">
        <v>4.7444476990107196</v>
      </c>
      <c r="H162" s="43">
        <v>1</v>
      </c>
      <c r="I162" s="43">
        <v>6.5421052631578904</v>
      </c>
      <c r="J162" s="43">
        <v>1</v>
      </c>
      <c r="K162" s="43">
        <v>0.46153846153846201</v>
      </c>
      <c r="L162" s="43">
        <v>32</v>
      </c>
      <c r="M162" s="43">
        <v>0.17894736842105299</v>
      </c>
      <c r="N162" s="43">
        <v>14</v>
      </c>
      <c r="O162" s="43">
        <v>1.7172774869109899</v>
      </c>
      <c r="P162" s="43">
        <v>1</v>
      </c>
      <c r="Q162" s="43">
        <v>2.3874345549738201</v>
      </c>
      <c r="R162" s="43">
        <v>1</v>
      </c>
      <c r="S162" s="43">
        <v>15</v>
      </c>
      <c r="T162" s="45">
        <v>5.2233340452414297E-2</v>
      </c>
      <c r="U162" s="43">
        <v>5</v>
      </c>
    </row>
    <row r="163" spans="1:21" x14ac:dyDescent="0.25">
      <c r="A163" s="2">
        <v>9</v>
      </c>
      <c r="B163" s="2">
        <v>2023</v>
      </c>
      <c r="C163" s="4" t="str">
        <f>INDEX(Index!$B$1:$B$500,MATCH($D163,Index!$A$1:$A$500,0)
)</f>
        <v>DET</v>
      </c>
      <c r="D163" s="43" t="s">
        <v>21</v>
      </c>
      <c r="E163" s="43">
        <v>2023</v>
      </c>
      <c r="F163" s="43">
        <v>9</v>
      </c>
      <c r="G163" s="43">
        <v>4.6850336029418296</v>
      </c>
      <c r="H163" s="43">
        <v>2</v>
      </c>
      <c r="I163" s="43">
        <v>4.4931506849315097</v>
      </c>
      <c r="J163" s="43">
        <v>7</v>
      </c>
      <c r="K163" s="43">
        <v>0.64705882352941202</v>
      </c>
      <c r="L163" s="43">
        <v>16</v>
      </c>
      <c r="M163" s="43">
        <v>0.164383561643836</v>
      </c>
      <c r="N163" s="43">
        <v>7</v>
      </c>
      <c r="O163" s="43">
        <v>1.28506787330317</v>
      </c>
      <c r="P163" s="43">
        <v>5</v>
      </c>
      <c r="Q163" s="43">
        <v>0.71493212669683304</v>
      </c>
      <c r="R163" s="43">
        <v>12</v>
      </c>
      <c r="S163" s="43">
        <v>16</v>
      </c>
      <c r="T163" s="45">
        <v>5.3124916806401197E-2</v>
      </c>
      <c r="U163" s="43">
        <v>6</v>
      </c>
    </row>
    <row r="164" spans="1:21" x14ac:dyDescent="0.25">
      <c r="A164" s="2">
        <v>9</v>
      </c>
      <c r="B164" s="2">
        <v>2023</v>
      </c>
      <c r="C164" s="4" t="str">
        <f>INDEX(Index!$B$1:$B$500,MATCH($D164,Index!$A$1:$A$500,0)
)</f>
        <v>BUF</v>
      </c>
      <c r="D164" s="43" t="s">
        <v>0</v>
      </c>
      <c r="E164" s="43">
        <v>2023</v>
      </c>
      <c r="F164" s="43">
        <v>9</v>
      </c>
      <c r="G164" s="43">
        <v>4.6215307774620298</v>
      </c>
      <c r="H164" s="43">
        <v>3</v>
      </c>
      <c r="I164" s="43">
        <v>4.31791907514451</v>
      </c>
      <c r="J164" s="43">
        <v>10</v>
      </c>
      <c r="K164" s="43">
        <v>0.73333333333333295</v>
      </c>
      <c r="L164" s="43">
        <v>8</v>
      </c>
      <c r="M164" s="43">
        <v>0.13872832369942201</v>
      </c>
      <c r="N164" s="43">
        <v>4</v>
      </c>
      <c r="O164" s="43">
        <v>1.19075144508671</v>
      </c>
      <c r="P164" s="43">
        <v>10</v>
      </c>
      <c r="Q164" s="43">
        <v>0.65317919075144504</v>
      </c>
      <c r="R164" s="43">
        <v>13</v>
      </c>
      <c r="S164" s="43">
        <v>13</v>
      </c>
      <c r="T164" s="45">
        <v>5.0636797021126403E-2</v>
      </c>
      <c r="U164" s="43">
        <v>4</v>
      </c>
    </row>
    <row r="165" spans="1:21" x14ac:dyDescent="0.25">
      <c r="A165" s="2">
        <v>9</v>
      </c>
      <c r="B165" s="2">
        <v>2023</v>
      </c>
      <c r="C165" s="4" t="str">
        <f>INDEX(Index!$B$1:$B$500,MATCH($D165,Index!$A$1:$A$500,0)
)</f>
        <v>CHI</v>
      </c>
      <c r="D165" s="43" t="s">
        <v>64</v>
      </c>
      <c r="E165" s="43">
        <v>2023</v>
      </c>
      <c r="F165" s="43">
        <v>9</v>
      </c>
      <c r="G165" s="43">
        <v>4.56696402542513</v>
      </c>
      <c r="H165" s="43">
        <v>4</v>
      </c>
      <c r="I165" s="43">
        <v>4.5217391304347796</v>
      </c>
      <c r="J165" s="43">
        <v>5</v>
      </c>
      <c r="K165" s="43">
        <v>0.73333333333333295</v>
      </c>
      <c r="L165" s="43">
        <v>8</v>
      </c>
      <c r="M165" s="43">
        <v>0.14673913043478301</v>
      </c>
      <c r="N165" s="43">
        <v>5</v>
      </c>
      <c r="O165" s="43">
        <v>1.38586956521739</v>
      </c>
      <c r="P165" s="43">
        <v>3</v>
      </c>
      <c r="Q165" s="43">
        <v>0.60869565217391297</v>
      </c>
      <c r="R165" s="43">
        <v>15</v>
      </c>
      <c r="S165" s="43">
        <v>30</v>
      </c>
      <c r="T165" s="45">
        <v>0.103102233758707</v>
      </c>
      <c r="U165" s="43">
        <v>27</v>
      </c>
    </row>
    <row r="166" spans="1:21" x14ac:dyDescent="0.25">
      <c r="A166" s="2">
        <v>9</v>
      </c>
      <c r="B166" s="2">
        <v>2023</v>
      </c>
      <c r="C166" s="4" t="str">
        <f>INDEX(Index!$B$1:$B$500,MATCH($D166,Index!$A$1:$A$500,0)
)</f>
        <v>TEN</v>
      </c>
      <c r="D166" s="43" t="s">
        <v>45</v>
      </c>
      <c r="E166" s="43">
        <v>2023</v>
      </c>
      <c r="F166" s="43">
        <v>9</v>
      </c>
      <c r="G166" s="43">
        <v>4.4851443102563602</v>
      </c>
      <c r="H166" s="43">
        <v>5</v>
      </c>
      <c r="I166" s="43">
        <v>4.6420454545454497</v>
      </c>
      <c r="J166" s="43">
        <v>3</v>
      </c>
      <c r="K166" s="43">
        <v>0.86666666666666703</v>
      </c>
      <c r="L166" s="43">
        <v>1</v>
      </c>
      <c r="M166" s="43">
        <v>0.119318181818182</v>
      </c>
      <c r="N166" s="43">
        <v>2</v>
      </c>
      <c r="O166" s="43">
        <v>1.17777777777778</v>
      </c>
      <c r="P166" s="43">
        <v>12</v>
      </c>
      <c r="Q166" s="43">
        <v>0.95</v>
      </c>
      <c r="R166" s="43">
        <v>5</v>
      </c>
      <c r="S166" s="43">
        <v>29</v>
      </c>
      <c r="T166" s="45">
        <v>0.105620032341536</v>
      </c>
      <c r="U166" s="43">
        <v>30</v>
      </c>
    </row>
    <row r="167" spans="1:21" x14ac:dyDescent="0.25">
      <c r="A167" s="2">
        <v>9</v>
      </c>
      <c r="B167" s="2">
        <v>2023</v>
      </c>
      <c r="C167" s="4" t="str">
        <f>INDEX(Index!$B$1:$B$500,MATCH($D167,Index!$A$1:$A$500,0)
)</f>
        <v>BAL</v>
      </c>
      <c r="D167" s="43" t="s">
        <v>18</v>
      </c>
      <c r="E167" s="43">
        <v>2023</v>
      </c>
      <c r="F167" s="43">
        <v>9</v>
      </c>
      <c r="G167" s="43">
        <v>4.4594652895815097</v>
      </c>
      <c r="H167" s="43">
        <v>6</v>
      </c>
      <c r="I167" s="43">
        <v>4.7336683417085403</v>
      </c>
      <c r="J167" s="43">
        <v>2</v>
      </c>
      <c r="K167" s="43">
        <v>0.81818181818181801</v>
      </c>
      <c r="L167" s="43">
        <v>4</v>
      </c>
      <c r="M167" s="43">
        <v>0.17085427135678399</v>
      </c>
      <c r="N167" s="43">
        <v>12</v>
      </c>
      <c r="O167" s="43">
        <v>1.23115577889447</v>
      </c>
      <c r="P167" s="43">
        <v>7</v>
      </c>
      <c r="Q167" s="43">
        <v>1</v>
      </c>
      <c r="R167" s="43">
        <v>3</v>
      </c>
      <c r="S167" s="43">
        <v>21</v>
      </c>
      <c r="T167" s="45">
        <v>7.3316220988592098E-2</v>
      </c>
      <c r="U167" s="43">
        <v>17</v>
      </c>
    </row>
    <row r="168" spans="1:21" x14ac:dyDescent="0.25">
      <c r="A168" s="2">
        <v>9</v>
      </c>
      <c r="B168" s="2">
        <v>2023</v>
      </c>
      <c r="C168" s="4" t="str">
        <f>INDEX(Index!$B$1:$B$500,MATCH($D168,Index!$A$1:$A$500,0)
)</f>
        <v>SF</v>
      </c>
      <c r="D168" s="43" t="s">
        <v>1</v>
      </c>
      <c r="E168" s="43">
        <v>2023</v>
      </c>
      <c r="F168" s="43">
        <v>9</v>
      </c>
      <c r="G168" s="43">
        <v>4.4334190473565496</v>
      </c>
      <c r="H168" s="43">
        <v>7</v>
      </c>
      <c r="I168" s="43">
        <v>4.4293193717277504</v>
      </c>
      <c r="J168" s="43">
        <v>8</v>
      </c>
      <c r="K168" s="43">
        <v>0.76923076923076905</v>
      </c>
      <c r="L168" s="43">
        <v>5</v>
      </c>
      <c r="M168" s="43">
        <v>0.16753926701570701</v>
      </c>
      <c r="N168" s="43">
        <v>10</v>
      </c>
      <c r="O168" s="43">
        <v>1.140625</v>
      </c>
      <c r="P168" s="43">
        <v>16</v>
      </c>
      <c r="Q168" s="43">
        <v>0.93229166666666696</v>
      </c>
      <c r="R168" s="43">
        <v>6</v>
      </c>
      <c r="S168" s="43">
        <v>14</v>
      </c>
      <c r="T168" s="45">
        <v>6.18623631863243E-2</v>
      </c>
      <c r="U168" s="43">
        <v>8</v>
      </c>
    </row>
    <row r="169" spans="1:21" x14ac:dyDescent="0.25">
      <c r="A169" s="2">
        <v>9</v>
      </c>
      <c r="B169" s="2">
        <v>2023</v>
      </c>
      <c r="C169" s="4" t="str">
        <f>INDEX(Index!$B$1:$B$500,MATCH($D169,Index!$A$1:$A$500,0)
)</f>
        <v>DEN</v>
      </c>
      <c r="D169" s="43" t="s">
        <v>39</v>
      </c>
      <c r="E169" s="43">
        <v>2023</v>
      </c>
      <c r="F169" s="43">
        <v>9</v>
      </c>
      <c r="G169" s="43">
        <v>4.4051884172736404</v>
      </c>
      <c r="H169" s="43">
        <v>8</v>
      </c>
      <c r="I169" s="43">
        <v>4.5345911949685496</v>
      </c>
      <c r="J169" s="43">
        <v>4</v>
      </c>
      <c r="K169" s="43">
        <v>0.82352941176470595</v>
      </c>
      <c r="L169" s="43">
        <v>3</v>
      </c>
      <c r="M169" s="43">
        <v>0.182389937106918</v>
      </c>
      <c r="N169" s="43">
        <v>15</v>
      </c>
      <c r="O169" s="43">
        <v>1.4088050314465399</v>
      </c>
      <c r="P169" s="43">
        <v>2</v>
      </c>
      <c r="Q169" s="43">
        <v>0.80503144654088099</v>
      </c>
      <c r="R169" s="43">
        <v>9</v>
      </c>
      <c r="S169" s="43">
        <v>26</v>
      </c>
      <c r="T169" s="45">
        <v>0.104571077148586</v>
      </c>
      <c r="U169" s="43">
        <v>29</v>
      </c>
    </row>
    <row r="170" spans="1:21" x14ac:dyDescent="0.25">
      <c r="A170" s="2">
        <v>9</v>
      </c>
      <c r="B170" s="2">
        <v>2023</v>
      </c>
      <c r="C170" s="4" t="str">
        <f>INDEX(Index!$B$1:$B$500,MATCH($D170,Index!$A$1:$A$500,0)
)</f>
        <v>WAS</v>
      </c>
      <c r="D170" s="43" t="s">
        <v>26</v>
      </c>
      <c r="E170" s="43">
        <v>2023</v>
      </c>
      <c r="F170" s="43">
        <v>9</v>
      </c>
      <c r="G170" s="43">
        <v>4.2949228420689298</v>
      </c>
      <c r="H170" s="43">
        <v>9</v>
      </c>
      <c r="I170" s="43">
        <v>4.13071895424837</v>
      </c>
      <c r="J170" s="43">
        <v>14</v>
      </c>
      <c r="K170" s="43">
        <v>0.70588235294117696</v>
      </c>
      <c r="L170" s="43">
        <v>12</v>
      </c>
      <c r="M170" s="43">
        <v>0.11764705882352899</v>
      </c>
      <c r="N170" s="43">
        <v>1</v>
      </c>
      <c r="O170" s="43">
        <v>1.15686274509804</v>
      </c>
      <c r="P170" s="43">
        <v>15</v>
      </c>
      <c r="Q170" s="43">
        <v>0.48366013071895397</v>
      </c>
      <c r="R170" s="43">
        <v>20</v>
      </c>
      <c r="S170" s="43">
        <v>44</v>
      </c>
      <c r="T170" s="45">
        <v>0.127136907415177</v>
      </c>
      <c r="U170" s="43">
        <v>31</v>
      </c>
    </row>
    <row r="171" spans="1:21" x14ac:dyDescent="0.25">
      <c r="A171" s="2">
        <v>9</v>
      </c>
      <c r="B171" s="2">
        <v>2023</v>
      </c>
      <c r="C171" s="4" t="str">
        <f>INDEX(Index!$B$1:$B$500,MATCH($D171,Index!$A$1:$A$500,0)
)</f>
        <v>SEA</v>
      </c>
      <c r="D171" s="43" t="s">
        <v>30</v>
      </c>
      <c r="E171" s="43">
        <v>2023</v>
      </c>
      <c r="F171" s="43">
        <v>9</v>
      </c>
      <c r="G171" s="43">
        <v>4.2428665039710403</v>
      </c>
      <c r="H171" s="43">
        <v>10</v>
      </c>
      <c r="I171" s="43">
        <v>4.3926380368098199</v>
      </c>
      <c r="J171" s="43">
        <v>9</v>
      </c>
      <c r="K171" s="43">
        <v>0.55555555555555602</v>
      </c>
      <c r="L171" s="43">
        <v>26</v>
      </c>
      <c r="M171" s="43">
        <v>0.20858895705521499</v>
      </c>
      <c r="N171" s="43">
        <v>23</v>
      </c>
      <c r="O171" s="43">
        <v>1.16766467065868</v>
      </c>
      <c r="P171" s="43">
        <v>14</v>
      </c>
      <c r="Q171" s="43">
        <v>0.95209580838323304</v>
      </c>
      <c r="R171" s="43">
        <v>4</v>
      </c>
      <c r="S171" s="43">
        <v>18</v>
      </c>
      <c r="T171" s="45">
        <v>6.3645552473653597E-2</v>
      </c>
      <c r="U171" s="43">
        <v>9</v>
      </c>
    </row>
    <row r="172" spans="1:21" x14ac:dyDescent="0.25">
      <c r="A172" s="2">
        <v>9</v>
      </c>
      <c r="B172" s="2">
        <v>2023</v>
      </c>
      <c r="C172" s="4" t="str">
        <f>INDEX(Index!$B$1:$B$500,MATCH($D172,Index!$A$1:$A$500,0)
)</f>
        <v>LAR</v>
      </c>
      <c r="D172" s="43" t="s">
        <v>41</v>
      </c>
      <c r="E172" s="43">
        <v>2023</v>
      </c>
      <c r="F172" s="43">
        <v>9</v>
      </c>
      <c r="G172" s="43">
        <v>4.2415853584224301</v>
      </c>
      <c r="H172" s="43">
        <v>11</v>
      </c>
      <c r="I172" s="43">
        <v>3.85167464114833</v>
      </c>
      <c r="J172" s="43">
        <v>20</v>
      </c>
      <c r="K172" s="43">
        <v>0.75</v>
      </c>
      <c r="L172" s="43">
        <v>6</v>
      </c>
      <c r="M172" s="43">
        <v>0.196172248803828</v>
      </c>
      <c r="N172" s="43">
        <v>18</v>
      </c>
      <c r="O172" s="43">
        <v>1.1866028708134</v>
      </c>
      <c r="P172" s="43">
        <v>11</v>
      </c>
      <c r="Q172" s="43">
        <v>0.35406698564593297</v>
      </c>
      <c r="R172" s="43">
        <v>24</v>
      </c>
      <c r="S172" s="43">
        <v>21</v>
      </c>
      <c r="T172" s="45">
        <v>7.09482980668001E-2</v>
      </c>
      <c r="U172" s="43">
        <v>14</v>
      </c>
    </row>
    <row r="173" spans="1:21" x14ac:dyDescent="0.25">
      <c r="A173" s="2">
        <v>9</v>
      </c>
      <c r="B173" s="2">
        <v>2023</v>
      </c>
      <c r="C173" s="4" t="str">
        <f>INDEX(Index!$B$1:$B$500,MATCH($D173,Index!$A$1:$A$500,0)
)</f>
        <v>NO</v>
      </c>
      <c r="D173" s="43" t="s">
        <v>27</v>
      </c>
      <c r="E173" s="43">
        <v>2023</v>
      </c>
      <c r="F173" s="43">
        <v>9</v>
      </c>
      <c r="G173" s="43">
        <v>4.2405234439911101</v>
      </c>
      <c r="H173" s="43">
        <v>12</v>
      </c>
      <c r="I173" s="43">
        <v>3.3763440860215099</v>
      </c>
      <c r="J173" s="43">
        <v>29</v>
      </c>
      <c r="K173" s="43">
        <v>0.68965517241379304</v>
      </c>
      <c r="L173" s="43">
        <v>13</v>
      </c>
      <c r="M173" s="43">
        <v>0.19354838709677399</v>
      </c>
      <c r="N173" s="43">
        <v>17</v>
      </c>
      <c r="O173" s="43">
        <v>0.86559139784946204</v>
      </c>
      <c r="P173" s="43">
        <v>30</v>
      </c>
      <c r="Q173" s="43">
        <v>0.204301075268817</v>
      </c>
      <c r="R173" s="43">
        <v>29</v>
      </c>
      <c r="S173" s="43">
        <v>21</v>
      </c>
      <c r="T173" s="45">
        <v>7.3634790763600494E-2</v>
      </c>
      <c r="U173" s="43">
        <v>19</v>
      </c>
    </row>
    <row r="174" spans="1:21" x14ac:dyDescent="0.25">
      <c r="A174" s="2">
        <v>9</v>
      </c>
      <c r="B174" s="2">
        <v>2023</v>
      </c>
      <c r="C174" s="4" t="str">
        <f>INDEX(Index!$B$1:$B$500,MATCH($D174,Index!$A$1:$A$500,0)
)</f>
        <v>DAL</v>
      </c>
      <c r="D174" s="43" t="s">
        <v>3</v>
      </c>
      <c r="E174" s="43">
        <v>2023</v>
      </c>
      <c r="F174" s="43">
        <v>9</v>
      </c>
      <c r="G174" s="43">
        <v>4.2179800254868303</v>
      </c>
      <c r="H174" s="43">
        <v>13</v>
      </c>
      <c r="I174" s="43">
        <v>3.70786516853933</v>
      </c>
      <c r="J174" s="43">
        <v>23</v>
      </c>
      <c r="K174" s="43">
        <v>0.61111111111111105</v>
      </c>
      <c r="L174" s="43">
        <v>19</v>
      </c>
      <c r="M174" s="43">
        <v>0.16853932584269701</v>
      </c>
      <c r="N174" s="43">
        <v>11</v>
      </c>
      <c r="O174" s="43">
        <v>0.96629213483146104</v>
      </c>
      <c r="P174" s="43">
        <v>24</v>
      </c>
      <c r="Q174" s="43">
        <v>0.38202247191011202</v>
      </c>
      <c r="R174" s="43">
        <v>23</v>
      </c>
      <c r="S174" s="43">
        <v>23</v>
      </c>
      <c r="T174" s="45">
        <v>8.2388293424260295E-2</v>
      </c>
      <c r="U174" s="43">
        <v>24</v>
      </c>
    </row>
    <row r="175" spans="1:21" x14ac:dyDescent="0.25">
      <c r="A175" s="2">
        <v>9</v>
      </c>
      <c r="B175" s="2">
        <v>2023</v>
      </c>
      <c r="C175" s="4" t="str">
        <f>INDEX(Index!$B$1:$B$500,MATCH($D175,Index!$A$1:$A$500,0)
)</f>
        <v>PHI</v>
      </c>
      <c r="D175" s="43" t="s">
        <v>7</v>
      </c>
      <c r="E175" s="43">
        <v>2023</v>
      </c>
      <c r="F175" s="43">
        <v>9</v>
      </c>
      <c r="G175" s="43">
        <v>4.2137117014949803</v>
      </c>
      <c r="H175" s="43">
        <v>14</v>
      </c>
      <c r="I175" s="43">
        <v>4.2079207920792099</v>
      </c>
      <c r="J175" s="43">
        <v>12</v>
      </c>
      <c r="K175" s="43">
        <v>0.82857142857142896</v>
      </c>
      <c r="L175" s="43">
        <v>2</v>
      </c>
      <c r="M175" s="43">
        <v>0.13861386138613899</v>
      </c>
      <c r="N175" s="43">
        <v>3</v>
      </c>
      <c r="O175" s="43">
        <v>1.1732673267326701</v>
      </c>
      <c r="P175" s="43">
        <v>13</v>
      </c>
      <c r="Q175" s="43">
        <v>0.58415841584158401</v>
      </c>
      <c r="R175" s="43">
        <v>18</v>
      </c>
      <c r="S175" s="43">
        <v>22</v>
      </c>
      <c r="T175" s="45">
        <v>7.3319612815439097E-2</v>
      </c>
      <c r="U175" s="43">
        <v>17</v>
      </c>
    </row>
    <row r="176" spans="1:21" x14ac:dyDescent="0.25">
      <c r="A176" s="2">
        <v>9</v>
      </c>
      <c r="B176" s="2">
        <v>2023</v>
      </c>
      <c r="C176" s="4" t="str">
        <f>INDEX(Index!$B$1:$B$500,MATCH($D176,Index!$A$1:$A$500,0)
)</f>
        <v>GB</v>
      </c>
      <c r="D176" s="43" t="s">
        <v>20</v>
      </c>
      <c r="E176" s="43">
        <v>2023</v>
      </c>
      <c r="F176" s="43">
        <v>9</v>
      </c>
      <c r="G176" s="43">
        <v>4.12705558668004</v>
      </c>
      <c r="H176" s="43">
        <v>15</v>
      </c>
      <c r="I176" s="43">
        <v>3.6727272727272702</v>
      </c>
      <c r="J176" s="43">
        <v>24</v>
      </c>
      <c r="K176" s="43">
        <v>0.565217391304348</v>
      </c>
      <c r="L176" s="43">
        <v>24</v>
      </c>
      <c r="M176" s="43">
        <v>0.175757575757576</v>
      </c>
      <c r="N176" s="43">
        <v>13</v>
      </c>
      <c r="O176" s="43">
        <v>0.97575757575757605</v>
      </c>
      <c r="P176" s="43">
        <v>23</v>
      </c>
      <c r="Q176" s="43">
        <v>0.23030303030303001</v>
      </c>
      <c r="R176" s="43">
        <v>28</v>
      </c>
      <c r="S176" s="43">
        <v>18</v>
      </c>
      <c r="T176" s="45">
        <v>7.4082064206477102E-2</v>
      </c>
      <c r="U176" s="43">
        <v>20</v>
      </c>
    </row>
    <row r="177" spans="1:21" x14ac:dyDescent="0.25">
      <c r="A177" s="2">
        <v>9</v>
      </c>
      <c r="B177" s="2">
        <v>2023</v>
      </c>
      <c r="C177" s="4" t="str">
        <f>INDEX(Index!$B$1:$B$500,MATCH($D177,Index!$A$1:$A$500,0)
)</f>
        <v>CIN</v>
      </c>
      <c r="D177" s="43" t="s">
        <v>24</v>
      </c>
      <c r="E177" s="43">
        <v>2023</v>
      </c>
      <c r="F177" s="43">
        <v>9</v>
      </c>
      <c r="G177" s="43">
        <v>4.0537565442210504</v>
      </c>
      <c r="H177" s="43">
        <v>16</v>
      </c>
      <c r="I177" s="43">
        <v>3.9071428571428601</v>
      </c>
      <c r="J177" s="43">
        <v>18</v>
      </c>
      <c r="K177" s="43">
        <v>0.5</v>
      </c>
      <c r="L177" s="43">
        <v>29</v>
      </c>
      <c r="M177" s="43">
        <v>0.157142857142857</v>
      </c>
      <c r="N177" s="43">
        <v>6</v>
      </c>
      <c r="O177" s="43">
        <v>1.0714285714285701</v>
      </c>
      <c r="P177" s="43">
        <v>18</v>
      </c>
      <c r="Q177" s="43">
        <v>0.314285714285714</v>
      </c>
      <c r="R177" s="43">
        <v>26</v>
      </c>
      <c r="S177" s="43">
        <v>18</v>
      </c>
      <c r="T177" s="45">
        <v>5.0592307901716101E-2</v>
      </c>
      <c r="U177" s="43">
        <v>3</v>
      </c>
    </row>
    <row r="178" spans="1:21" x14ac:dyDescent="0.25">
      <c r="A178" s="2">
        <v>9</v>
      </c>
      <c r="B178" s="2">
        <v>2023</v>
      </c>
      <c r="C178" s="4" t="str">
        <f>INDEX(Index!$B$1:$B$500,MATCH($D178,Index!$A$1:$A$500,0)
)</f>
        <v>MIN</v>
      </c>
      <c r="D178" s="43" t="s">
        <v>46</v>
      </c>
      <c r="E178" s="43">
        <v>2023</v>
      </c>
      <c r="F178" s="43">
        <v>9</v>
      </c>
      <c r="G178" s="43">
        <v>4.0453345421564801</v>
      </c>
      <c r="H178" s="43">
        <v>17</v>
      </c>
      <c r="I178" s="43">
        <v>3.6547619047619002</v>
      </c>
      <c r="J178" s="43">
        <v>26</v>
      </c>
      <c r="K178" s="43">
        <v>0.5625</v>
      </c>
      <c r="L178" s="43">
        <v>25</v>
      </c>
      <c r="M178" s="43">
        <v>0.22023809523809501</v>
      </c>
      <c r="N178" s="43">
        <v>30</v>
      </c>
      <c r="O178" s="43">
        <v>1.27380952380952</v>
      </c>
      <c r="P178" s="43">
        <v>6</v>
      </c>
      <c r="Q178" s="43">
        <v>0.327380952380952</v>
      </c>
      <c r="R178" s="43">
        <v>25</v>
      </c>
      <c r="S178" s="43">
        <v>22</v>
      </c>
      <c r="T178" s="45">
        <v>6.8270023704223998E-2</v>
      </c>
      <c r="U178" s="43">
        <v>11</v>
      </c>
    </row>
    <row r="179" spans="1:21" x14ac:dyDescent="0.25">
      <c r="A179" s="2">
        <v>9</v>
      </c>
      <c r="B179" s="2">
        <v>2023</v>
      </c>
      <c r="C179" s="4" t="str">
        <f>INDEX(Index!$B$1:$B$500,MATCH($D179,Index!$A$1:$A$500,0)
)</f>
        <v>ATL</v>
      </c>
      <c r="D179" s="43" t="s">
        <v>43</v>
      </c>
      <c r="E179" s="43">
        <v>2023</v>
      </c>
      <c r="F179" s="43">
        <v>9</v>
      </c>
      <c r="G179" s="43">
        <v>3.9621266302384601</v>
      </c>
      <c r="H179" s="43">
        <v>18</v>
      </c>
      <c r="I179" s="43">
        <v>4.0815450643776803</v>
      </c>
      <c r="J179" s="43">
        <v>17</v>
      </c>
      <c r="K179" s="43">
        <v>0.59090909090909105</v>
      </c>
      <c r="L179" s="43">
        <v>21</v>
      </c>
      <c r="M179" s="43">
        <v>0.18884120171673799</v>
      </c>
      <c r="N179" s="43">
        <v>16</v>
      </c>
      <c r="O179" s="43">
        <v>1.21888412017167</v>
      </c>
      <c r="P179" s="43">
        <v>8</v>
      </c>
      <c r="Q179" s="43">
        <v>0.60085836909871204</v>
      </c>
      <c r="R179" s="43">
        <v>16</v>
      </c>
      <c r="S179" s="43">
        <v>27</v>
      </c>
      <c r="T179" s="45">
        <v>9.0552942660352007E-2</v>
      </c>
      <c r="U179" s="43">
        <v>26</v>
      </c>
    </row>
    <row r="180" spans="1:21" x14ac:dyDescent="0.25">
      <c r="A180" s="2">
        <v>9</v>
      </c>
      <c r="B180" s="2">
        <v>2023</v>
      </c>
      <c r="C180" s="4" t="str">
        <f>INDEX(Index!$B$1:$B$500,MATCH($D180,Index!$A$1:$A$500,0)
)</f>
        <v>PIT</v>
      </c>
      <c r="D180" s="43" t="s">
        <v>32</v>
      </c>
      <c r="E180" s="43">
        <v>2023</v>
      </c>
      <c r="F180" s="43">
        <v>9</v>
      </c>
      <c r="G180" s="43">
        <v>3.9118677898461698</v>
      </c>
      <c r="H180" s="43">
        <v>19</v>
      </c>
      <c r="I180" s="43">
        <v>4.1346153846153904</v>
      </c>
      <c r="J180" s="43">
        <v>13</v>
      </c>
      <c r="K180" s="43">
        <v>0.66666666666666696</v>
      </c>
      <c r="L180" s="43">
        <v>14</v>
      </c>
      <c r="M180" s="43">
        <v>0.21153846153846201</v>
      </c>
      <c r="N180" s="43">
        <v>27</v>
      </c>
      <c r="O180" s="43">
        <v>1.20512820512821</v>
      </c>
      <c r="P180" s="43">
        <v>9</v>
      </c>
      <c r="Q180" s="43">
        <v>0.73076923076923095</v>
      </c>
      <c r="R180" s="43">
        <v>11</v>
      </c>
      <c r="S180" s="43">
        <v>19</v>
      </c>
      <c r="T180" s="45">
        <v>7.2628601371732299E-2</v>
      </c>
      <c r="U180" s="43">
        <v>16</v>
      </c>
    </row>
    <row r="181" spans="1:21" x14ac:dyDescent="0.25">
      <c r="A181" s="2">
        <v>9</v>
      </c>
      <c r="B181" s="2">
        <v>2023</v>
      </c>
      <c r="C181" s="4" t="str">
        <f>INDEX(Index!$B$1:$B$500,MATCH($D181,Index!$A$1:$A$500,0)
)</f>
        <v>NE</v>
      </c>
      <c r="D181" s="43" t="s">
        <v>17</v>
      </c>
      <c r="E181" s="43">
        <v>2023</v>
      </c>
      <c r="F181" s="43">
        <v>9</v>
      </c>
      <c r="G181" s="43">
        <v>3.85910026261385</v>
      </c>
      <c r="H181" s="43">
        <v>20</v>
      </c>
      <c r="I181" s="43">
        <v>3.7458563535911602</v>
      </c>
      <c r="J181" s="43">
        <v>22</v>
      </c>
      <c r="K181" s="43">
        <v>0.75</v>
      </c>
      <c r="L181" s="43">
        <v>6</v>
      </c>
      <c r="M181" s="43">
        <v>0.20441988950276199</v>
      </c>
      <c r="N181" s="43">
        <v>19</v>
      </c>
      <c r="O181" s="43">
        <v>1.04395604395604</v>
      </c>
      <c r="P181" s="43">
        <v>19</v>
      </c>
      <c r="Q181" s="43">
        <v>0.45604395604395598</v>
      </c>
      <c r="R181" s="43">
        <v>22</v>
      </c>
      <c r="S181" s="43">
        <v>18</v>
      </c>
      <c r="T181" s="45">
        <v>4.7849811787149699E-2</v>
      </c>
      <c r="U181" s="43">
        <v>2</v>
      </c>
    </row>
    <row r="182" spans="1:21" x14ac:dyDescent="0.25">
      <c r="A182" s="2">
        <v>9</v>
      </c>
      <c r="B182" s="2">
        <v>2023</v>
      </c>
      <c r="C182" s="4" t="str">
        <f>INDEX(Index!$B$1:$B$500,MATCH($D182,Index!$A$1:$A$500,0)
)</f>
        <v>HOU</v>
      </c>
      <c r="D182" s="43" t="s">
        <v>49</v>
      </c>
      <c r="E182" s="43">
        <v>2023</v>
      </c>
      <c r="F182" s="43">
        <v>9</v>
      </c>
      <c r="G182" s="43">
        <v>3.8515491719788</v>
      </c>
      <c r="H182" s="43">
        <v>21</v>
      </c>
      <c r="I182" s="43">
        <v>3.1270718232044201</v>
      </c>
      <c r="J182" s="43">
        <v>31</v>
      </c>
      <c r="K182" s="43">
        <v>0.47826086956521702</v>
      </c>
      <c r="L182" s="43">
        <v>31</v>
      </c>
      <c r="M182" s="43">
        <v>0.20994475138121499</v>
      </c>
      <c r="N182" s="43">
        <v>24</v>
      </c>
      <c r="O182" s="43">
        <v>0.87362637362637396</v>
      </c>
      <c r="P182" s="43">
        <v>29</v>
      </c>
      <c r="Q182" s="43">
        <v>0.175824175824176</v>
      </c>
      <c r="R182" s="43">
        <v>30</v>
      </c>
      <c r="S182" s="43">
        <v>18</v>
      </c>
      <c r="T182" s="45">
        <v>6.7879263358388495E-2</v>
      </c>
      <c r="U182" s="43">
        <v>10</v>
      </c>
    </row>
    <row r="183" spans="1:21" x14ac:dyDescent="0.25">
      <c r="A183" s="2">
        <v>9</v>
      </c>
      <c r="B183" s="2">
        <v>2023</v>
      </c>
      <c r="C183" s="4" t="str">
        <f>INDEX(Index!$B$1:$B$500,MATCH($D183,Index!$A$1:$A$500,0)
)</f>
        <v>KC</v>
      </c>
      <c r="D183" s="43" t="s">
        <v>5</v>
      </c>
      <c r="E183" s="43">
        <v>2023</v>
      </c>
      <c r="F183" s="43">
        <v>9</v>
      </c>
      <c r="G183" s="43">
        <v>3.84794617873411</v>
      </c>
      <c r="H183" s="43">
        <v>22</v>
      </c>
      <c r="I183" s="43">
        <v>3.8705882352941199</v>
      </c>
      <c r="J183" s="43">
        <v>19</v>
      </c>
      <c r="K183" s="43">
        <v>0.61111111111111105</v>
      </c>
      <c r="L183" s="43">
        <v>19</v>
      </c>
      <c r="M183" s="43">
        <v>0.20588235294117599</v>
      </c>
      <c r="N183" s="43">
        <v>20</v>
      </c>
      <c r="O183" s="43">
        <v>0.96511627906976705</v>
      </c>
      <c r="P183" s="43">
        <v>25</v>
      </c>
      <c r="Q183" s="43">
        <v>0.59302325581395399</v>
      </c>
      <c r="R183" s="43">
        <v>17</v>
      </c>
      <c r="S183" s="43">
        <v>12</v>
      </c>
      <c r="T183" s="45">
        <v>4.4909136009592503E-2</v>
      </c>
      <c r="U183" s="43">
        <v>1</v>
      </c>
    </row>
    <row r="184" spans="1:21" x14ac:dyDescent="0.25">
      <c r="A184" s="2">
        <v>9</v>
      </c>
      <c r="B184" s="2">
        <v>2023</v>
      </c>
      <c r="C184" s="4" t="str">
        <f>INDEX(Index!$B$1:$B$500,MATCH($D184,Index!$A$1:$A$500,0)
)</f>
        <v>CAR</v>
      </c>
      <c r="D184" s="43" t="s">
        <v>51</v>
      </c>
      <c r="E184" s="43">
        <v>2023</v>
      </c>
      <c r="F184" s="43">
        <v>9</v>
      </c>
      <c r="G184" s="43">
        <v>3.8165036861627302</v>
      </c>
      <c r="H184" s="43">
        <v>23</v>
      </c>
      <c r="I184" s="43">
        <v>3.55828220858896</v>
      </c>
      <c r="J184" s="43">
        <v>27</v>
      </c>
      <c r="K184" s="43">
        <v>0.65217391304347805</v>
      </c>
      <c r="L184" s="43">
        <v>15</v>
      </c>
      <c r="M184" s="43">
        <v>0.16564417177914101</v>
      </c>
      <c r="N184" s="43">
        <v>8</v>
      </c>
      <c r="O184" s="43">
        <v>0.93865030674846595</v>
      </c>
      <c r="P184" s="43">
        <v>26</v>
      </c>
      <c r="Q184" s="43">
        <v>0.28834355828220898</v>
      </c>
      <c r="R184" s="43">
        <v>27</v>
      </c>
      <c r="S184" s="43">
        <v>29</v>
      </c>
      <c r="T184" s="45">
        <v>9.0463750486349803E-2</v>
      </c>
      <c r="U184" s="43">
        <v>25</v>
      </c>
    </row>
    <row r="185" spans="1:21" x14ac:dyDescent="0.25">
      <c r="A185" s="2">
        <v>9</v>
      </c>
      <c r="B185" s="2">
        <v>2023</v>
      </c>
      <c r="C185" s="4" t="str">
        <f>INDEX(Index!$B$1:$B$500,MATCH($D185,Index!$A$1:$A$500,0)
)</f>
        <v>LV</v>
      </c>
      <c r="D185" s="43" t="s">
        <v>53</v>
      </c>
      <c r="E185" s="43">
        <v>2023</v>
      </c>
      <c r="F185" s="43">
        <v>9</v>
      </c>
      <c r="G185" s="43">
        <v>3.7741227378502198</v>
      </c>
      <c r="H185" s="43">
        <v>24</v>
      </c>
      <c r="I185" s="43">
        <v>3.1620111731843599</v>
      </c>
      <c r="J185" s="43">
        <v>30</v>
      </c>
      <c r="K185" s="43">
        <v>0.5</v>
      </c>
      <c r="L185" s="43">
        <v>29</v>
      </c>
      <c r="M185" s="43">
        <v>0.217877094972067</v>
      </c>
      <c r="N185" s="43">
        <v>28</v>
      </c>
      <c r="O185" s="43">
        <v>0.89385474860335201</v>
      </c>
      <c r="P185" s="43">
        <v>28</v>
      </c>
      <c r="Q185" s="43">
        <v>0.16201117318435801</v>
      </c>
      <c r="R185" s="43">
        <v>31</v>
      </c>
      <c r="S185" s="43">
        <v>22</v>
      </c>
      <c r="T185" s="45">
        <v>7.8357250013074101E-2</v>
      </c>
      <c r="U185" s="43">
        <v>22</v>
      </c>
    </row>
    <row r="186" spans="1:21" x14ac:dyDescent="0.25">
      <c r="A186" s="2">
        <v>9</v>
      </c>
      <c r="B186" s="2">
        <v>2023</v>
      </c>
      <c r="C186" s="4" t="str">
        <f>INDEX(Index!$B$1:$B$500,MATCH($D186,Index!$A$1:$A$500,0)
)</f>
        <v>CLE</v>
      </c>
      <c r="D186" s="43" t="s">
        <v>10</v>
      </c>
      <c r="E186" s="43">
        <v>2023</v>
      </c>
      <c r="F186" s="43">
        <v>9</v>
      </c>
      <c r="G186" s="43">
        <v>3.7439291050682701</v>
      </c>
      <c r="H186" s="43">
        <v>25</v>
      </c>
      <c r="I186" s="43">
        <v>4.1179039301309999</v>
      </c>
      <c r="J186" s="43">
        <v>15</v>
      </c>
      <c r="K186" s="43">
        <v>0.61538461538461497</v>
      </c>
      <c r="L186" s="43">
        <v>17</v>
      </c>
      <c r="M186" s="43">
        <v>0.23144104803493501</v>
      </c>
      <c r="N186" s="43">
        <v>31</v>
      </c>
      <c r="O186" s="43">
        <v>1.0936170212766001</v>
      </c>
      <c r="P186" s="43">
        <v>17</v>
      </c>
      <c r="Q186" s="43">
        <v>0.90212765957446805</v>
      </c>
      <c r="R186" s="43">
        <v>8</v>
      </c>
      <c r="S186" s="43">
        <v>24</v>
      </c>
      <c r="T186" s="45">
        <v>7.9048396378614702E-2</v>
      </c>
      <c r="U186" s="43">
        <v>23</v>
      </c>
    </row>
    <row r="187" spans="1:21" x14ac:dyDescent="0.25">
      <c r="A187" s="2">
        <v>9</v>
      </c>
      <c r="B187" s="2">
        <v>2023</v>
      </c>
      <c r="C187" s="4" t="str">
        <f>INDEX(Index!$B$1:$B$500,MATCH($D187,Index!$A$1:$A$500,0)
)</f>
        <v>ARI</v>
      </c>
      <c r="D187" s="43" t="s">
        <v>23</v>
      </c>
      <c r="E187" s="43">
        <v>2023</v>
      </c>
      <c r="F187" s="43">
        <v>9</v>
      </c>
      <c r="G187" s="43">
        <v>3.74391784969007</v>
      </c>
      <c r="H187" s="43">
        <v>26</v>
      </c>
      <c r="I187" s="43">
        <v>4.1090909090909102</v>
      </c>
      <c r="J187" s="43">
        <v>16</v>
      </c>
      <c r="K187" s="43">
        <v>0.73333333333333295</v>
      </c>
      <c r="L187" s="43">
        <v>8</v>
      </c>
      <c r="M187" s="43">
        <v>0.25454545454545502</v>
      </c>
      <c r="N187" s="43">
        <v>32</v>
      </c>
      <c r="O187" s="43">
        <v>1.3855421686747</v>
      </c>
      <c r="P187" s="43">
        <v>4</v>
      </c>
      <c r="Q187" s="43">
        <v>0.65060240963855398</v>
      </c>
      <c r="R187" s="43">
        <v>14</v>
      </c>
      <c r="S187" s="43">
        <v>24</v>
      </c>
      <c r="T187" s="45">
        <v>7.6056783432781702E-2</v>
      </c>
      <c r="U187" s="43">
        <v>21</v>
      </c>
    </row>
    <row r="188" spans="1:21" x14ac:dyDescent="0.25">
      <c r="A188" s="2">
        <v>9</v>
      </c>
      <c r="B188" s="2">
        <v>2023</v>
      </c>
      <c r="C188" s="4" t="str">
        <f>INDEX(Index!$B$1:$B$500,MATCH($D188,Index!$A$1:$A$500,0)
)</f>
        <v>NYJ</v>
      </c>
      <c r="D188" s="43" t="s">
        <v>9</v>
      </c>
      <c r="E188" s="43">
        <v>2023</v>
      </c>
      <c r="F188" s="43">
        <v>9</v>
      </c>
      <c r="G188" s="43">
        <v>3.7420661145271898</v>
      </c>
      <c r="H188" s="43">
        <v>27</v>
      </c>
      <c r="I188" s="43">
        <v>4.4965986394557804</v>
      </c>
      <c r="J188" s="43">
        <v>6</v>
      </c>
      <c r="K188" s="43">
        <v>0.57142857142857095</v>
      </c>
      <c r="L188" s="43">
        <v>23</v>
      </c>
      <c r="M188" s="43">
        <v>0.210884353741497</v>
      </c>
      <c r="N188" s="43">
        <v>25</v>
      </c>
      <c r="O188" s="43">
        <v>1.02027027027027</v>
      </c>
      <c r="P188" s="43">
        <v>21</v>
      </c>
      <c r="Q188" s="43">
        <v>1.35135135135135</v>
      </c>
      <c r="R188" s="43">
        <v>2</v>
      </c>
      <c r="S188" s="43">
        <v>32</v>
      </c>
      <c r="T188" s="45">
        <v>0.104495559741682</v>
      </c>
      <c r="U188" s="43">
        <v>28</v>
      </c>
    </row>
    <row r="189" spans="1:21" x14ac:dyDescent="0.25">
      <c r="A189" s="2">
        <v>9</v>
      </c>
      <c r="B189" s="2">
        <v>2023</v>
      </c>
      <c r="C189" s="4" t="str">
        <f>INDEX(Index!$B$1:$B$500,MATCH($D189,Index!$A$1:$A$500,0)
)</f>
        <v>IND</v>
      </c>
      <c r="D189" s="43" t="s">
        <v>35</v>
      </c>
      <c r="E189" s="43">
        <v>2023</v>
      </c>
      <c r="F189" s="43">
        <v>9</v>
      </c>
      <c r="G189" s="43">
        <v>3.7328907735481498</v>
      </c>
      <c r="H189" s="43">
        <v>28</v>
      </c>
      <c r="I189" s="43">
        <v>4.21100917431193</v>
      </c>
      <c r="J189" s="43">
        <v>11</v>
      </c>
      <c r="K189" s="43">
        <v>0.54838709677419395</v>
      </c>
      <c r="L189" s="43">
        <v>27</v>
      </c>
      <c r="M189" s="43">
        <v>0.206422018348624</v>
      </c>
      <c r="N189" s="43">
        <v>21</v>
      </c>
      <c r="O189" s="43">
        <v>1.02714932126697</v>
      </c>
      <c r="P189" s="43">
        <v>20</v>
      </c>
      <c r="Q189" s="43">
        <v>0.90497737556561098</v>
      </c>
      <c r="R189" s="43">
        <v>7</v>
      </c>
      <c r="S189" s="43">
        <v>22</v>
      </c>
      <c r="T189" s="45">
        <v>7.2366096906692198E-2</v>
      </c>
      <c r="U189" s="43">
        <v>15</v>
      </c>
    </row>
    <row r="190" spans="1:21" x14ac:dyDescent="0.25">
      <c r="A190" s="2">
        <v>9</v>
      </c>
      <c r="B190" s="2">
        <v>2023</v>
      </c>
      <c r="C190" s="4" t="str">
        <f>INDEX(Index!$B$1:$B$500,MATCH($D190,Index!$A$1:$A$500,0)
)</f>
        <v>LAC</v>
      </c>
      <c r="D190" s="43" t="s">
        <v>28</v>
      </c>
      <c r="E190" s="43">
        <v>2023</v>
      </c>
      <c r="F190" s="43">
        <v>9</v>
      </c>
      <c r="G190" s="43">
        <v>3.6900709756464898</v>
      </c>
      <c r="H190" s="43">
        <v>29</v>
      </c>
      <c r="I190" s="43">
        <v>3.80981595092025</v>
      </c>
      <c r="J190" s="43">
        <v>21</v>
      </c>
      <c r="K190" s="43">
        <v>0.61538461538461497</v>
      </c>
      <c r="L190" s="43">
        <v>17</v>
      </c>
      <c r="M190" s="43">
        <v>0.16564417177914101</v>
      </c>
      <c r="N190" s="43">
        <v>8</v>
      </c>
      <c r="O190" s="43">
        <v>0.79878048780487798</v>
      </c>
      <c r="P190" s="43">
        <v>31</v>
      </c>
      <c r="Q190" s="43">
        <v>0.75</v>
      </c>
      <c r="R190" s="43">
        <v>10</v>
      </c>
      <c r="S190" s="43">
        <v>20</v>
      </c>
      <c r="T190" s="45">
        <v>6.9756750034466006E-2</v>
      </c>
      <c r="U190" s="43">
        <v>13</v>
      </c>
    </row>
    <row r="191" spans="1:21" x14ac:dyDescent="0.25">
      <c r="A191" s="2">
        <v>9</v>
      </c>
      <c r="B191" s="2">
        <v>2023</v>
      </c>
      <c r="C191" s="4" t="str">
        <f>INDEX(Index!$B$1:$B$500,MATCH($D191,Index!$A$1:$A$500,0)
)</f>
        <v>JAX</v>
      </c>
      <c r="D191" s="43" t="s">
        <v>56</v>
      </c>
      <c r="E191" s="43">
        <v>2023</v>
      </c>
      <c r="F191" s="43">
        <v>9</v>
      </c>
      <c r="G191" s="43">
        <v>3.6364061255875599</v>
      </c>
      <c r="H191" s="43">
        <v>30</v>
      </c>
      <c r="I191" s="43">
        <v>3.6721311475409801</v>
      </c>
      <c r="J191" s="43">
        <v>25</v>
      </c>
      <c r="K191" s="43">
        <v>0.52173913043478304</v>
      </c>
      <c r="L191" s="43">
        <v>28</v>
      </c>
      <c r="M191" s="43">
        <v>0.218579234972678</v>
      </c>
      <c r="N191" s="43">
        <v>29</v>
      </c>
      <c r="O191" s="43">
        <v>1.0054347826087</v>
      </c>
      <c r="P191" s="43">
        <v>22</v>
      </c>
      <c r="Q191" s="43">
        <v>0.565217391304348</v>
      </c>
      <c r="R191" s="43">
        <v>19</v>
      </c>
      <c r="S191" s="43">
        <v>19</v>
      </c>
      <c r="T191" s="45">
        <v>6.8512013559395193E-2</v>
      </c>
      <c r="U191" s="43">
        <v>12</v>
      </c>
    </row>
    <row r="192" spans="1:21" x14ac:dyDescent="0.25">
      <c r="A192" s="2">
        <v>9</v>
      </c>
      <c r="B192" s="2">
        <v>2023</v>
      </c>
      <c r="C192" s="4" t="str">
        <f>INDEX(Index!$B$1:$B$500,MATCH($D192,Index!$A$1:$A$500,0)
)</f>
        <v>NYG</v>
      </c>
      <c r="D192" s="43" t="s">
        <v>15</v>
      </c>
      <c r="E192" s="43">
        <v>2023</v>
      </c>
      <c r="F192" s="43">
        <v>9</v>
      </c>
      <c r="G192" s="43">
        <v>3.4208437029195502</v>
      </c>
      <c r="H192" s="43">
        <v>31</v>
      </c>
      <c r="I192" s="43">
        <v>3.4559585492228</v>
      </c>
      <c r="J192" s="43">
        <v>28</v>
      </c>
      <c r="K192" s="43">
        <v>0.71428571428571397</v>
      </c>
      <c r="L192" s="43">
        <v>11</v>
      </c>
      <c r="M192" s="43">
        <v>0.20725388601036299</v>
      </c>
      <c r="N192" s="43">
        <v>22</v>
      </c>
      <c r="O192" s="43">
        <v>0.89743589743589702</v>
      </c>
      <c r="P192" s="43">
        <v>27</v>
      </c>
      <c r="Q192" s="43">
        <v>0.45641025641025601</v>
      </c>
      <c r="R192" s="43">
        <v>21</v>
      </c>
      <c r="S192" s="43">
        <v>49</v>
      </c>
      <c r="T192" s="45">
        <v>0.14663896633883799</v>
      </c>
      <c r="U192" s="43">
        <v>32</v>
      </c>
    </row>
    <row r="193" spans="1:21" x14ac:dyDescent="0.25">
      <c r="A193" s="2">
        <v>9</v>
      </c>
      <c r="B193" s="2">
        <v>2023</v>
      </c>
      <c r="C193" s="4" t="str">
        <f>INDEX(Index!$B$1:$B$500,MATCH($D193,Index!$A$1:$A$500,0)
)</f>
        <v>TB</v>
      </c>
      <c r="D193" s="43" t="s">
        <v>38</v>
      </c>
      <c r="E193" s="43">
        <v>2023</v>
      </c>
      <c r="F193" s="43">
        <v>9</v>
      </c>
      <c r="G193" s="43">
        <v>3.33048611766809</v>
      </c>
      <c r="H193" s="43">
        <v>32</v>
      </c>
      <c r="I193" s="43">
        <v>2.8757763975155299</v>
      </c>
      <c r="J193" s="43">
        <v>32</v>
      </c>
      <c r="K193" s="43">
        <v>0.58823529411764697</v>
      </c>
      <c r="L193" s="43">
        <v>22</v>
      </c>
      <c r="M193" s="43">
        <v>0.21118012422360199</v>
      </c>
      <c r="N193" s="43">
        <v>26</v>
      </c>
      <c r="O193" s="43">
        <v>0.76397515527950299</v>
      </c>
      <c r="P193" s="43">
        <v>32</v>
      </c>
      <c r="Q193" s="43">
        <v>0.161490683229814</v>
      </c>
      <c r="R193" s="43">
        <v>32</v>
      </c>
      <c r="S193" s="43">
        <v>13</v>
      </c>
      <c r="T193" s="45">
        <v>5.5725449608920397E-2</v>
      </c>
      <c r="U193" s="43">
        <v>7</v>
      </c>
    </row>
  </sheetData>
  <autoFilter ref="A1:U1" xr:uid="{A4005E49-8398-444E-81B8-C0105A10594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1248-EDDC-4642-ACE8-9B1E65CF0C73}">
  <sheetPr>
    <tabColor theme="7" tint="0.79998168889431442"/>
  </sheetPr>
  <dimension ref="A1:U129"/>
  <sheetViews>
    <sheetView topLeftCell="A82" zoomScale="80" zoomScaleNormal="80" workbookViewId="0">
      <selection activeCell="A162" sqref="A162"/>
    </sheetView>
  </sheetViews>
  <sheetFormatPr defaultRowHeight="15" x14ac:dyDescent="0.25"/>
  <cols>
    <col min="1" max="1" width="12.140625" bestFit="1" customWidth="1"/>
    <col min="2" max="2" width="14.28515625" bestFit="1" customWidth="1"/>
    <col min="3" max="4" width="12.140625" bestFit="1" customWidth="1"/>
    <col min="5" max="5" width="11.5703125" bestFit="1" customWidth="1"/>
    <col min="6" max="6" width="12.140625" bestFit="1" customWidth="1"/>
    <col min="7" max="7" width="21.7109375" bestFit="1" customWidth="1"/>
    <col min="8" max="8" width="12" bestFit="1" customWidth="1"/>
    <col min="9" max="9" width="16" bestFit="1" customWidth="1"/>
    <col min="10" max="10" width="12" bestFit="1" customWidth="1"/>
    <col min="11" max="11" width="22.28515625" bestFit="1" customWidth="1"/>
    <col min="12" max="12" width="12" bestFit="1" customWidth="1"/>
    <col min="13" max="13" width="15.140625" bestFit="1" customWidth="1"/>
    <col min="14" max="14" width="12" bestFit="1" customWidth="1"/>
    <col min="15" max="15" width="20.28515625" bestFit="1" customWidth="1"/>
    <col min="16" max="16" width="12" bestFit="1" customWidth="1"/>
    <col min="17" max="17" width="17.7109375" bestFit="1" customWidth="1"/>
    <col min="18" max="18" width="12" bestFit="1" customWidth="1"/>
    <col min="19" max="19" width="12.42578125" bestFit="1" customWidth="1"/>
    <col min="20" max="20" width="27" bestFit="1" customWidth="1"/>
    <col min="21" max="21" width="12" bestFit="1" customWidth="1"/>
  </cols>
  <sheetData>
    <row r="1" spans="1:21" x14ac:dyDescent="0.25">
      <c r="A1" s="2" t="s">
        <v>69</v>
      </c>
      <c r="B1" s="2" t="s">
        <v>70</v>
      </c>
      <c r="C1" s="4" t="s">
        <v>71</v>
      </c>
      <c r="D1" s="43" t="s">
        <v>71</v>
      </c>
      <c r="E1" s="43" t="s">
        <v>384</v>
      </c>
      <c r="F1" s="43" t="s">
        <v>69</v>
      </c>
      <c r="G1" s="43" t="s">
        <v>385</v>
      </c>
      <c r="H1" s="43" t="s">
        <v>89</v>
      </c>
      <c r="I1" s="43" t="s">
        <v>386</v>
      </c>
      <c r="J1" s="43" t="s">
        <v>89</v>
      </c>
      <c r="K1" s="43" t="s">
        <v>387</v>
      </c>
      <c r="L1" s="43" t="s">
        <v>89</v>
      </c>
      <c r="M1" s="43" t="s">
        <v>388</v>
      </c>
      <c r="N1" s="43" t="s">
        <v>89</v>
      </c>
      <c r="O1" s="43" t="s">
        <v>389</v>
      </c>
      <c r="P1" s="43" t="s">
        <v>89</v>
      </c>
      <c r="Q1" s="43" t="s">
        <v>390</v>
      </c>
      <c r="R1" s="43" t="s">
        <v>89</v>
      </c>
      <c r="S1" s="43" t="s">
        <v>391</v>
      </c>
      <c r="T1" s="43" t="s">
        <v>392</v>
      </c>
      <c r="U1" s="43" t="s">
        <v>89</v>
      </c>
    </row>
    <row r="2" spans="1:21" x14ac:dyDescent="0.25">
      <c r="A2" s="2">
        <v>6</v>
      </c>
      <c r="B2" s="2">
        <v>2023</v>
      </c>
      <c r="C2" s="4" t="str">
        <f>INDEX(Index!$B$1:$B$500,MATCH($D2,Index!$A$1:$A$500,0)
)</f>
        <v>LAC</v>
      </c>
      <c r="D2" s="43" t="s">
        <v>28</v>
      </c>
      <c r="E2" s="43">
        <v>2023</v>
      </c>
      <c r="F2" s="43">
        <v>6</v>
      </c>
      <c r="G2" s="43">
        <v>4.49006880046496</v>
      </c>
      <c r="H2" s="43">
        <v>24</v>
      </c>
      <c r="I2" s="43">
        <v>3.8504672897196301</v>
      </c>
      <c r="J2" s="43">
        <v>14</v>
      </c>
      <c r="K2" s="43">
        <v>0.6</v>
      </c>
      <c r="L2" s="43">
        <v>10</v>
      </c>
      <c r="M2" s="43">
        <v>0.15887850467289699</v>
      </c>
      <c r="N2" s="43">
        <v>24</v>
      </c>
      <c r="O2" s="43">
        <v>1.21495327102804</v>
      </c>
      <c r="P2" s="43">
        <v>23</v>
      </c>
      <c r="Q2" s="43">
        <v>0.32710280373831802</v>
      </c>
      <c r="R2" s="43">
        <v>6</v>
      </c>
      <c r="S2" s="43">
        <v>21</v>
      </c>
      <c r="T2" s="45">
        <v>0.11138108378799499</v>
      </c>
      <c r="U2" s="43">
        <v>1</v>
      </c>
    </row>
    <row r="3" spans="1:21" x14ac:dyDescent="0.25">
      <c r="A3" s="2">
        <v>6</v>
      </c>
      <c r="B3" s="2">
        <v>2023</v>
      </c>
      <c r="C3" s="4" t="str">
        <f>INDEX(Index!$B$1:$B$500,MATCH($D3,Index!$A$1:$A$500,0)
)</f>
        <v>BUF</v>
      </c>
      <c r="D3" s="43" t="s">
        <v>0</v>
      </c>
      <c r="E3" s="43">
        <v>2023</v>
      </c>
      <c r="F3" s="43">
        <v>6</v>
      </c>
      <c r="G3" s="43">
        <v>3.7130488881993098</v>
      </c>
      <c r="H3" s="43">
        <v>9</v>
      </c>
      <c r="I3" s="43">
        <v>5.2049180327868898</v>
      </c>
      <c r="J3" s="43">
        <v>30</v>
      </c>
      <c r="K3" s="43">
        <v>0.4</v>
      </c>
      <c r="L3" s="43">
        <v>2</v>
      </c>
      <c r="M3" s="43">
        <v>0.29508196721311503</v>
      </c>
      <c r="N3" s="43">
        <v>1</v>
      </c>
      <c r="O3" s="43">
        <v>1.3577235772357701</v>
      </c>
      <c r="P3" s="43">
        <v>29</v>
      </c>
      <c r="Q3" s="43">
        <v>1.9349593495935</v>
      </c>
      <c r="R3" s="43">
        <v>31</v>
      </c>
      <c r="S3" s="43">
        <v>24</v>
      </c>
      <c r="T3" s="45">
        <v>0.107992031917458</v>
      </c>
      <c r="U3" s="43">
        <v>2</v>
      </c>
    </row>
    <row r="4" spans="1:21" x14ac:dyDescent="0.25">
      <c r="A4" s="2">
        <v>6</v>
      </c>
      <c r="B4" s="2">
        <v>2023</v>
      </c>
      <c r="C4" s="4" t="str">
        <f>INDEX(Index!$B$1:$B$500,MATCH($D4,Index!$A$1:$A$500,0)
)</f>
        <v>CLE</v>
      </c>
      <c r="D4" s="43" t="s">
        <v>10</v>
      </c>
      <c r="E4" s="43">
        <v>2023</v>
      </c>
      <c r="F4" s="43">
        <v>6</v>
      </c>
      <c r="G4" s="43">
        <v>3.0221351202762801</v>
      </c>
      <c r="H4" s="43">
        <v>2</v>
      </c>
      <c r="I4" s="43">
        <v>3.8275862068965498</v>
      </c>
      <c r="J4" s="43">
        <v>13</v>
      </c>
      <c r="K4" s="43">
        <v>0.66666666666666696</v>
      </c>
      <c r="L4" s="43">
        <v>18</v>
      </c>
      <c r="M4" s="43">
        <v>0.28735632183908</v>
      </c>
      <c r="N4" s="43">
        <v>2</v>
      </c>
      <c r="O4" s="43">
        <v>1.1954022988505699</v>
      </c>
      <c r="P4" s="43">
        <v>21</v>
      </c>
      <c r="Q4" s="43">
        <v>0.83908045977011503</v>
      </c>
      <c r="R4" s="43">
        <v>25</v>
      </c>
      <c r="S4" s="43">
        <v>15</v>
      </c>
      <c r="T4" s="45">
        <v>0.10174266790691799</v>
      </c>
      <c r="U4" s="43">
        <v>3</v>
      </c>
    </row>
    <row r="5" spans="1:21" x14ac:dyDescent="0.25">
      <c r="A5" s="2">
        <v>6</v>
      </c>
      <c r="B5" s="2">
        <v>2023</v>
      </c>
      <c r="C5" s="4" t="str">
        <f>INDEX(Index!$B$1:$B$500,MATCH($D5,Index!$A$1:$A$500,0)
)</f>
        <v>BAL</v>
      </c>
      <c r="D5" s="43" t="s">
        <v>18</v>
      </c>
      <c r="E5" s="43">
        <v>2023</v>
      </c>
      <c r="F5" s="43">
        <v>6</v>
      </c>
      <c r="G5" s="43">
        <v>3.70760374709364</v>
      </c>
      <c r="H5" s="43">
        <v>8</v>
      </c>
      <c r="I5" s="43">
        <v>4.2320000000000002</v>
      </c>
      <c r="J5" s="43">
        <v>23</v>
      </c>
      <c r="K5" s="43">
        <v>0.58333333333333304</v>
      </c>
      <c r="L5" s="43">
        <v>8</v>
      </c>
      <c r="M5" s="43">
        <v>0.17599999999999999</v>
      </c>
      <c r="N5" s="43">
        <v>15</v>
      </c>
      <c r="O5" s="43">
        <v>0.94444444444444398</v>
      </c>
      <c r="P5" s="43">
        <v>6</v>
      </c>
      <c r="Q5" s="43">
        <v>1.05555555555556</v>
      </c>
      <c r="R5" s="43">
        <v>27</v>
      </c>
      <c r="S5" s="43">
        <v>24</v>
      </c>
      <c r="T5" s="45">
        <v>9.9609333942644707E-2</v>
      </c>
      <c r="U5" s="43">
        <v>4</v>
      </c>
    </row>
    <row r="6" spans="1:21" x14ac:dyDescent="0.25">
      <c r="A6" s="2">
        <v>6</v>
      </c>
      <c r="B6" s="2">
        <v>2023</v>
      </c>
      <c r="C6" s="4" t="str">
        <f>INDEX(Index!$B$1:$B$500,MATCH($D6,Index!$A$1:$A$500,0)
)</f>
        <v>MIA</v>
      </c>
      <c r="D6" s="43" t="s">
        <v>4</v>
      </c>
      <c r="E6" s="43">
        <v>2023</v>
      </c>
      <c r="F6" s="43">
        <v>6</v>
      </c>
      <c r="G6" s="43">
        <v>4.2202158373758003</v>
      </c>
      <c r="H6" s="43">
        <v>21</v>
      </c>
      <c r="I6" s="43">
        <v>4.1956521739130404</v>
      </c>
      <c r="J6" s="43">
        <v>20</v>
      </c>
      <c r="K6" s="43">
        <v>0.82608695652173902</v>
      </c>
      <c r="L6" s="43">
        <v>29</v>
      </c>
      <c r="M6" s="43">
        <v>0.15942028985507201</v>
      </c>
      <c r="N6" s="43">
        <v>23</v>
      </c>
      <c r="O6" s="43">
        <v>1.0362318840579701</v>
      </c>
      <c r="P6" s="43">
        <v>12</v>
      </c>
      <c r="Q6" s="43">
        <v>0.65217391304347805</v>
      </c>
      <c r="R6" s="43">
        <v>20</v>
      </c>
      <c r="S6" s="43">
        <v>21</v>
      </c>
      <c r="T6" s="45">
        <v>9.48809524201146E-2</v>
      </c>
      <c r="U6" s="43">
        <v>5</v>
      </c>
    </row>
    <row r="7" spans="1:21" x14ac:dyDescent="0.25">
      <c r="A7" s="2">
        <v>6</v>
      </c>
      <c r="B7" s="2">
        <v>2023</v>
      </c>
      <c r="C7" s="4" t="str">
        <f>INDEX(Index!$B$1:$B$500,MATCH($D7,Index!$A$1:$A$500,0)
)</f>
        <v>MIN</v>
      </c>
      <c r="D7" s="43" t="s">
        <v>46</v>
      </c>
      <c r="E7" s="43">
        <v>2023</v>
      </c>
      <c r="F7" s="43">
        <v>6</v>
      </c>
      <c r="G7" s="43">
        <v>4.0158316873769104</v>
      </c>
      <c r="H7" s="43">
        <v>15</v>
      </c>
      <c r="I7" s="43">
        <v>3.6666666666666701</v>
      </c>
      <c r="J7" s="43">
        <v>11</v>
      </c>
      <c r="K7" s="43">
        <v>0.65</v>
      </c>
      <c r="L7" s="43">
        <v>16</v>
      </c>
      <c r="M7" s="43">
        <v>0.17361111111111099</v>
      </c>
      <c r="N7" s="43">
        <v>18</v>
      </c>
      <c r="O7" s="43">
        <v>0.944827586206897</v>
      </c>
      <c r="P7" s="43">
        <v>7</v>
      </c>
      <c r="Q7" s="43">
        <v>0.33103448275862102</v>
      </c>
      <c r="R7" s="43">
        <v>8</v>
      </c>
      <c r="S7" s="43">
        <v>18</v>
      </c>
      <c r="T7" s="45">
        <v>9.1832066122454106E-2</v>
      </c>
      <c r="U7" s="43">
        <v>6</v>
      </c>
    </row>
    <row r="8" spans="1:21" x14ac:dyDescent="0.25">
      <c r="A8" s="2">
        <v>6</v>
      </c>
      <c r="B8" s="2">
        <v>2023</v>
      </c>
      <c r="C8" s="4" t="str">
        <f>INDEX(Index!$B$1:$B$500,MATCH($D8,Index!$A$1:$A$500,0)
)</f>
        <v>WAS</v>
      </c>
      <c r="D8" s="43" t="s">
        <v>26</v>
      </c>
      <c r="E8" s="43">
        <v>2023</v>
      </c>
      <c r="F8" s="43">
        <v>6</v>
      </c>
      <c r="G8" s="43">
        <v>4.3518213745473702</v>
      </c>
      <c r="H8" s="43">
        <v>22</v>
      </c>
      <c r="I8" s="43">
        <v>4.1680000000000001</v>
      </c>
      <c r="J8" s="43">
        <v>19</v>
      </c>
      <c r="K8" s="43">
        <v>0.8</v>
      </c>
      <c r="L8" s="43">
        <v>27</v>
      </c>
      <c r="M8" s="43">
        <v>0.128</v>
      </c>
      <c r="N8" s="43">
        <v>29</v>
      </c>
      <c r="O8" s="43">
        <v>1.1111111111111101</v>
      </c>
      <c r="P8" s="43">
        <v>15</v>
      </c>
      <c r="Q8" s="43">
        <v>0.51587301587301604</v>
      </c>
      <c r="R8" s="43">
        <v>16</v>
      </c>
      <c r="S8" s="43">
        <v>19</v>
      </c>
      <c r="T8" s="45">
        <v>9.1647884717370398E-2</v>
      </c>
      <c r="U8" s="43">
        <v>7</v>
      </c>
    </row>
    <row r="9" spans="1:21" x14ac:dyDescent="0.25">
      <c r="A9" s="2">
        <v>6</v>
      </c>
      <c r="B9" s="2">
        <v>2023</v>
      </c>
      <c r="C9" s="4" t="str">
        <f>INDEX(Index!$B$1:$B$500,MATCH($D9,Index!$A$1:$A$500,0)
)</f>
        <v>PIT</v>
      </c>
      <c r="D9" s="43" t="s">
        <v>32</v>
      </c>
      <c r="E9" s="43">
        <v>2023</v>
      </c>
      <c r="F9" s="43">
        <v>6</v>
      </c>
      <c r="G9" s="43">
        <v>4.4500272781251997</v>
      </c>
      <c r="H9" s="43">
        <v>23</v>
      </c>
      <c r="I9" s="43">
        <v>4.7560975609756104</v>
      </c>
      <c r="J9" s="43">
        <v>28</v>
      </c>
      <c r="K9" s="43">
        <v>0.42857142857142899</v>
      </c>
      <c r="L9" s="43">
        <v>4</v>
      </c>
      <c r="M9" s="43">
        <v>0.18699186991869901</v>
      </c>
      <c r="N9" s="43">
        <v>13</v>
      </c>
      <c r="O9" s="43">
        <v>1.24390243902439</v>
      </c>
      <c r="P9" s="43">
        <v>24</v>
      </c>
      <c r="Q9" s="43">
        <v>1.1626016260162599</v>
      </c>
      <c r="R9" s="43">
        <v>28</v>
      </c>
      <c r="S9" s="43">
        <v>17</v>
      </c>
      <c r="T9" s="45">
        <v>9.0847859268041398E-2</v>
      </c>
      <c r="U9" s="43">
        <v>8</v>
      </c>
    </row>
    <row r="10" spans="1:21" x14ac:dyDescent="0.25">
      <c r="A10" s="2">
        <v>6</v>
      </c>
      <c r="B10" s="2">
        <v>2023</v>
      </c>
      <c r="C10" s="4" t="str">
        <f>INDEX(Index!$B$1:$B$500,MATCH($D10,Index!$A$1:$A$500,0)
)</f>
        <v>CIN</v>
      </c>
      <c r="D10" s="43" t="s">
        <v>24</v>
      </c>
      <c r="E10" s="43">
        <v>2023</v>
      </c>
      <c r="F10" s="43">
        <v>6</v>
      </c>
      <c r="G10" s="43">
        <v>4.5064089149611197</v>
      </c>
      <c r="H10" s="43">
        <v>25</v>
      </c>
      <c r="I10" s="43">
        <v>4.7109375</v>
      </c>
      <c r="J10" s="43">
        <v>27</v>
      </c>
      <c r="K10" s="43">
        <v>0.72727272727272696</v>
      </c>
      <c r="L10" s="43">
        <v>21</v>
      </c>
      <c r="M10" s="43">
        <v>0.1328125</v>
      </c>
      <c r="N10" s="43">
        <v>28</v>
      </c>
      <c r="O10" s="43">
        <v>1.421875</v>
      </c>
      <c r="P10" s="43">
        <v>31</v>
      </c>
      <c r="Q10" s="43">
        <v>0.953125</v>
      </c>
      <c r="R10" s="43">
        <v>26</v>
      </c>
      <c r="S10" s="43">
        <v>19</v>
      </c>
      <c r="T10" s="45">
        <v>8.66374038987094E-2</v>
      </c>
      <c r="U10" s="43">
        <v>9</v>
      </c>
    </row>
    <row r="11" spans="1:21" x14ac:dyDescent="0.25">
      <c r="A11" s="2">
        <v>6</v>
      </c>
      <c r="B11" s="2">
        <v>2023</v>
      </c>
      <c r="C11" s="4" t="str">
        <f>INDEX(Index!$B$1:$B$500,MATCH($D11,Index!$A$1:$A$500,0)
)</f>
        <v>CAR</v>
      </c>
      <c r="D11" s="43" t="s">
        <v>51</v>
      </c>
      <c r="E11" s="43">
        <v>2023</v>
      </c>
      <c r="F11" s="43">
        <v>6</v>
      </c>
      <c r="G11" s="43">
        <v>5.2553691532734002</v>
      </c>
      <c r="H11" s="43">
        <v>32</v>
      </c>
      <c r="I11" s="43">
        <v>5.3026315789473699</v>
      </c>
      <c r="J11" s="43">
        <v>31</v>
      </c>
      <c r="K11" s="43">
        <v>0.58823529411764697</v>
      </c>
      <c r="L11" s="43">
        <v>9</v>
      </c>
      <c r="M11" s="43">
        <v>0.16447368421052599</v>
      </c>
      <c r="N11" s="43">
        <v>20</v>
      </c>
      <c r="O11" s="43">
        <v>1.5064102564102599</v>
      </c>
      <c r="P11" s="43">
        <v>32</v>
      </c>
      <c r="Q11" s="43">
        <v>1.17948717948718</v>
      </c>
      <c r="R11" s="43">
        <v>29</v>
      </c>
      <c r="S11" s="43">
        <v>14</v>
      </c>
      <c r="T11" s="45">
        <v>8.6100844641149699E-2</v>
      </c>
      <c r="U11" s="43">
        <v>10</v>
      </c>
    </row>
    <row r="12" spans="1:21" x14ac:dyDescent="0.25">
      <c r="A12" s="2">
        <v>6</v>
      </c>
      <c r="B12" s="2">
        <v>2023</v>
      </c>
      <c r="C12" s="4" t="str">
        <f>INDEX(Index!$B$1:$B$500,MATCH($D12,Index!$A$1:$A$500,0)
)</f>
        <v>SEA</v>
      </c>
      <c r="D12" s="43" t="s">
        <v>30</v>
      </c>
      <c r="E12" s="43">
        <v>2023</v>
      </c>
      <c r="F12" s="43">
        <v>6</v>
      </c>
      <c r="G12" s="43">
        <v>2.9965511247362202</v>
      </c>
      <c r="H12" s="43">
        <v>1</v>
      </c>
      <c r="I12" s="43">
        <v>2.6826923076923102</v>
      </c>
      <c r="J12" s="43">
        <v>1</v>
      </c>
      <c r="K12" s="43">
        <v>0.61538461538461497</v>
      </c>
      <c r="L12" s="43">
        <v>12</v>
      </c>
      <c r="M12" s="43">
        <v>0.25961538461538503</v>
      </c>
      <c r="N12" s="43">
        <v>4</v>
      </c>
      <c r="O12" s="43">
        <v>0.628571428571429</v>
      </c>
      <c r="P12" s="43">
        <v>1</v>
      </c>
      <c r="Q12" s="43">
        <v>0.17142857142857101</v>
      </c>
      <c r="R12" s="43">
        <v>3</v>
      </c>
      <c r="S12" s="43">
        <v>19</v>
      </c>
      <c r="T12" s="45">
        <v>8.5100701542848697E-2</v>
      </c>
      <c r="U12" s="43">
        <v>11</v>
      </c>
    </row>
    <row r="13" spans="1:21" x14ac:dyDescent="0.25">
      <c r="A13" s="2">
        <v>6</v>
      </c>
      <c r="B13" s="2">
        <v>2023</v>
      </c>
      <c r="C13" s="4" t="str">
        <f>INDEX(Index!$B$1:$B$500,MATCH($D13,Index!$A$1:$A$500,0)
)</f>
        <v>DAL</v>
      </c>
      <c r="D13" s="43" t="s">
        <v>3</v>
      </c>
      <c r="E13" s="43">
        <v>2023</v>
      </c>
      <c r="F13" s="43">
        <v>6</v>
      </c>
      <c r="G13" s="43">
        <v>3.6072115144968202</v>
      </c>
      <c r="H13" s="43">
        <v>5</v>
      </c>
      <c r="I13" s="43">
        <v>3.5932203389830502</v>
      </c>
      <c r="J13" s="43">
        <v>9</v>
      </c>
      <c r="K13" s="43">
        <v>0.66666666666666696</v>
      </c>
      <c r="L13" s="43">
        <v>18</v>
      </c>
      <c r="M13" s="43">
        <v>0.25423728813559299</v>
      </c>
      <c r="N13" s="43">
        <v>5</v>
      </c>
      <c r="O13" s="43">
        <v>1.03361344537815</v>
      </c>
      <c r="P13" s="43">
        <v>11</v>
      </c>
      <c r="Q13" s="43">
        <v>0.47899159663865498</v>
      </c>
      <c r="R13" s="43">
        <v>14</v>
      </c>
      <c r="S13" s="43">
        <v>16</v>
      </c>
      <c r="T13" s="45">
        <v>8.4642757357695997E-2</v>
      </c>
      <c r="U13" s="43">
        <v>12</v>
      </c>
    </row>
    <row r="14" spans="1:21" x14ac:dyDescent="0.25">
      <c r="A14" s="2">
        <v>6</v>
      </c>
      <c r="B14" s="2">
        <v>2023</v>
      </c>
      <c r="C14" s="4" t="str">
        <f>INDEX(Index!$B$1:$B$500,MATCH($D14,Index!$A$1:$A$500,0)
)</f>
        <v>PHI</v>
      </c>
      <c r="D14" s="43" t="s">
        <v>7</v>
      </c>
      <c r="E14" s="43">
        <v>2023</v>
      </c>
      <c r="F14" s="43">
        <v>6</v>
      </c>
      <c r="G14" s="43">
        <v>3.7027797847761099</v>
      </c>
      <c r="H14" s="43">
        <v>7</v>
      </c>
      <c r="I14" s="43">
        <v>3.1789473684210501</v>
      </c>
      <c r="J14" s="43">
        <v>3</v>
      </c>
      <c r="K14" s="43">
        <v>0.8</v>
      </c>
      <c r="L14" s="43">
        <v>27</v>
      </c>
      <c r="M14" s="43">
        <v>0.21052631578947401</v>
      </c>
      <c r="N14" s="43">
        <v>9</v>
      </c>
      <c r="O14" s="43">
        <v>0.90526315789473699</v>
      </c>
      <c r="P14" s="43">
        <v>4</v>
      </c>
      <c r="Q14" s="43">
        <v>9.4736842105263203E-2</v>
      </c>
      <c r="R14" s="43">
        <v>2</v>
      </c>
      <c r="S14" s="43">
        <v>20</v>
      </c>
      <c r="T14" s="45">
        <v>8.1079473744846503E-2</v>
      </c>
      <c r="U14" s="43">
        <v>13</v>
      </c>
    </row>
    <row r="15" spans="1:21" x14ac:dyDescent="0.25">
      <c r="A15" s="2">
        <v>6</v>
      </c>
      <c r="B15" s="2">
        <v>2023</v>
      </c>
      <c r="C15" s="4" t="str">
        <f>INDEX(Index!$B$1:$B$500,MATCH($D15,Index!$A$1:$A$500,0)
)</f>
        <v>DET</v>
      </c>
      <c r="D15" s="43" t="s">
        <v>21</v>
      </c>
      <c r="E15" s="43">
        <v>2023</v>
      </c>
      <c r="F15" s="43">
        <v>6</v>
      </c>
      <c r="G15" s="43">
        <v>3.73543711027791</v>
      </c>
      <c r="H15" s="43">
        <v>10</v>
      </c>
      <c r="I15" s="43">
        <v>3.0760869565217401</v>
      </c>
      <c r="J15" s="43">
        <v>2</v>
      </c>
      <c r="K15" s="43">
        <v>0.625</v>
      </c>
      <c r="L15" s="43">
        <v>13</v>
      </c>
      <c r="M15" s="43">
        <v>0.16304347826087001</v>
      </c>
      <c r="N15" s="43">
        <v>22</v>
      </c>
      <c r="O15" s="43">
        <v>0.76086956521739102</v>
      </c>
      <c r="P15" s="43">
        <v>2</v>
      </c>
      <c r="Q15" s="43">
        <v>6.5217391304347797E-2</v>
      </c>
      <c r="R15" s="43">
        <v>1</v>
      </c>
      <c r="S15" s="43">
        <v>15</v>
      </c>
      <c r="T15" s="45">
        <v>8.05739562909671E-2</v>
      </c>
      <c r="U15" s="43">
        <v>14</v>
      </c>
    </row>
    <row r="16" spans="1:21" x14ac:dyDescent="0.25">
      <c r="A16" s="2">
        <v>6</v>
      </c>
      <c r="B16" s="2">
        <v>2023</v>
      </c>
      <c r="C16" s="4" t="str">
        <f>INDEX(Index!$B$1:$B$500,MATCH($D16,Index!$A$1:$A$500,0)
)</f>
        <v>GB</v>
      </c>
      <c r="D16" s="43" t="s">
        <v>20</v>
      </c>
      <c r="E16" s="43">
        <v>2023</v>
      </c>
      <c r="F16" s="43">
        <v>6</v>
      </c>
      <c r="G16" s="43">
        <v>4.5415135190589702</v>
      </c>
      <c r="H16" s="43">
        <v>26</v>
      </c>
      <c r="I16" s="43">
        <v>4.0454545454545503</v>
      </c>
      <c r="J16" s="43">
        <v>18</v>
      </c>
      <c r="K16" s="43">
        <v>0.73684210526315796</v>
      </c>
      <c r="L16" s="43">
        <v>23</v>
      </c>
      <c r="M16" s="43">
        <v>0.174242424242424</v>
      </c>
      <c r="N16" s="43">
        <v>17</v>
      </c>
      <c r="O16" s="43">
        <v>1.2803030303030301</v>
      </c>
      <c r="P16" s="43">
        <v>26</v>
      </c>
      <c r="Q16" s="43">
        <v>0.42424242424242398</v>
      </c>
      <c r="R16" s="43">
        <v>11</v>
      </c>
      <c r="S16" s="43">
        <v>15</v>
      </c>
      <c r="T16" s="45">
        <v>8.0246211562919598E-2</v>
      </c>
      <c r="U16" s="43">
        <v>15</v>
      </c>
    </row>
    <row r="17" spans="1:21" x14ac:dyDescent="0.25">
      <c r="A17" s="2">
        <v>6</v>
      </c>
      <c r="B17" s="2">
        <v>2023</v>
      </c>
      <c r="C17" s="4" t="str">
        <f>INDEX(Index!$B$1:$B$500,MATCH($D17,Index!$A$1:$A$500,0)
)</f>
        <v>IND</v>
      </c>
      <c r="D17" s="43" t="s">
        <v>35</v>
      </c>
      <c r="E17" s="43">
        <v>2023</v>
      </c>
      <c r="F17" s="43">
        <v>6</v>
      </c>
      <c r="G17" s="43">
        <v>3.9930157003186402</v>
      </c>
      <c r="H17" s="43">
        <v>13</v>
      </c>
      <c r="I17" s="43">
        <v>3.5578231292517</v>
      </c>
      <c r="J17" s="43">
        <v>8</v>
      </c>
      <c r="K17" s="43">
        <v>0.63636363636363602</v>
      </c>
      <c r="L17" s="43">
        <v>14</v>
      </c>
      <c r="M17" s="43">
        <v>0.23129251700680301</v>
      </c>
      <c r="N17" s="43">
        <v>7</v>
      </c>
      <c r="O17" s="43">
        <v>0.97972972972973005</v>
      </c>
      <c r="P17" s="43">
        <v>8</v>
      </c>
      <c r="Q17" s="43">
        <v>0.43918918918918898</v>
      </c>
      <c r="R17" s="43">
        <v>12</v>
      </c>
      <c r="S17" s="43">
        <v>18</v>
      </c>
      <c r="T17" s="45">
        <v>7.6520068950538603E-2</v>
      </c>
      <c r="U17" s="43">
        <v>16</v>
      </c>
    </row>
    <row r="18" spans="1:21" x14ac:dyDescent="0.25">
      <c r="A18" s="2">
        <v>6</v>
      </c>
      <c r="B18" s="2">
        <v>2023</v>
      </c>
      <c r="C18" s="4" t="str">
        <f>INDEX(Index!$B$1:$B$500,MATCH($D18,Index!$A$1:$A$500,0)
)</f>
        <v>ARI</v>
      </c>
      <c r="D18" s="43" t="s">
        <v>23</v>
      </c>
      <c r="E18" s="43">
        <v>2023</v>
      </c>
      <c r="F18" s="43">
        <v>6</v>
      </c>
      <c r="G18" s="43">
        <v>4.9943404186824996</v>
      </c>
      <c r="H18" s="43">
        <v>31</v>
      </c>
      <c r="I18" s="43">
        <v>4.5436241610738302</v>
      </c>
      <c r="J18" s="43">
        <v>26</v>
      </c>
      <c r="K18" s="43">
        <v>0.72727272727272696</v>
      </c>
      <c r="L18" s="43">
        <v>21</v>
      </c>
      <c r="M18" s="43">
        <v>0.12080536912751701</v>
      </c>
      <c r="N18" s="43">
        <v>32</v>
      </c>
      <c r="O18" s="43">
        <v>1.2751677852348999</v>
      </c>
      <c r="P18" s="43">
        <v>25</v>
      </c>
      <c r="Q18" s="43">
        <v>0.61744966442952998</v>
      </c>
      <c r="R18" s="43">
        <v>18</v>
      </c>
      <c r="S18" s="43">
        <v>18</v>
      </c>
      <c r="T18" s="45">
        <v>7.6334159409989999E-2</v>
      </c>
      <c r="U18" s="43">
        <v>17</v>
      </c>
    </row>
    <row r="19" spans="1:21" x14ac:dyDescent="0.25">
      <c r="A19" s="2">
        <v>6</v>
      </c>
      <c r="B19" s="2">
        <v>2023</v>
      </c>
      <c r="C19" s="4" t="str">
        <f>INDEX(Index!$B$1:$B$500,MATCH($D19,Index!$A$1:$A$500,0)
)</f>
        <v>KC</v>
      </c>
      <c r="D19" s="43" t="s">
        <v>5</v>
      </c>
      <c r="E19" s="43">
        <v>2023</v>
      </c>
      <c r="F19" s="43">
        <v>6</v>
      </c>
      <c r="G19" s="43">
        <v>4.7760637459176296</v>
      </c>
      <c r="H19" s="43">
        <v>29</v>
      </c>
      <c r="I19" s="43">
        <v>4.4803921568627496</v>
      </c>
      <c r="J19" s="43">
        <v>25</v>
      </c>
      <c r="K19" s="43">
        <v>0.875</v>
      </c>
      <c r="L19" s="43">
        <v>31</v>
      </c>
      <c r="M19" s="43">
        <v>0.12745098039215699</v>
      </c>
      <c r="N19" s="43">
        <v>30</v>
      </c>
      <c r="O19" s="43">
        <v>1.1960784313725501</v>
      </c>
      <c r="P19" s="43">
        <v>22</v>
      </c>
      <c r="Q19" s="43">
        <v>0.62745098039215697</v>
      </c>
      <c r="R19" s="43">
        <v>19</v>
      </c>
      <c r="S19" s="43">
        <v>17</v>
      </c>
      <c r="T19" s="45">
        <v>7.5094798265557303E-2</v>
      </c>
      <c r="U19" s="43">
        <v>18</v>
      </c>
    </row>
    <row r="20" spans="1:21" x14ac:dyDescent="0.25">
      <c r="A20" s="2">
        <v>6</v>
      </c>
      <c r="B20" s="2">
        <v>2023</v>
      </c>
      <c r="C20" s="4" t="str">
        <f>INDEX(Index!$B$1:$B$500,MATCH($D20,Index!$A$1:$A$500,0)
)</f>
        <v>TEN</v>
      </c>
      <c r="D20" s="43" t="s">
        <v>45</v>
      </c>
      <c r="E20" s="43">
        <v>2023</v>
      </c>
      <c r="F20" s="43">
        <v>6</v>
      </c>
      <c r="G20" s="43">
        <v>4.0706736465643001</v>
      </c>
      <c r="H20" s="43">
        <v>18</v>
      </c>
      <c r="I20" s="43">
        <v>3.8571428571428599</v>
      </c>
      <c r="J20" s="43">
        <v>15</v>
      </c>
      <c r="K20" s="43">
        <v>0.57894736842105299</v>
      </c>
      <c r="L20" s="43">
        <v>7</v>
      </c>
      <c r="M20" s="43">
        <v>0.17460317460317501</v>
      </c>
      <c r="N20" s="43">
        <v>16</v>
      </c>
      <c r="O20" s="43">
        <v>1.01587301587302</v>
      </c>
      <c r="P20" s="43">
        <v>10</v>
      </c>
      <c r="Q20" s="43">
        <v>0.51587301587301604</v>
      </c>
      <c r="R20" s="43">
        <v>16</v>
      </c>
      <c r="S20" s="43">
        <v>15</v>
      </c>
      <c r="T20" s="45">
        <v>7.4842872216390202E-2</v>
      </c>
      <c r="U20" s="43">
        <v>19</v>
      </c>
    </row>
    <row r="21" spans="1:21" x14ac:dyDescent="0.25">
      <c r="A21" s="2">
        <v>6</v>
      </c>
      <c r="B21" s="2">
        <v>2023</v>
      </c>
      <c r="C21" s="4" t="str">
        <f>INDEX(Index!$B$1:$B$500,MATCH($D21,Index!$A$1:$A$500,0)
)</f>
        <v>LV</v>
      </c>
      <c r="D21" s="43" t="s">
        <v>53</v>
      </c>
      <c r="E21" s="43">
        <v>2023</v>
      </c>
      <c r="F21" s="43">
        <v>6</v>
      </c>
      <c r="G21" s="43">
        <v>4.6629610262820096</v>
      </c>
      <c r="H21" s="43">
        <v>28</v>
      </c>
      <c r="I21" s="43">
        <v>4.3165467625899296</v>
      </c>
      <c r="J21" s="43">
        <v>24</v>
      </c>
      <c r="K21" s="43">
        <v>0.65</v>
      </c>
      <c r="L21" s="43">
        <v>16</v>
      </c>
      <c r="M21" s="43">
        <v>0.16546762589928099</v>
      </c>
      <c r="N21" s="43">
        <v>19</v>
      </c>
      <c r="O21" s="43">
        <v>1.30714285714286</v>
      </c>
      <c r="P21" s="43">
        <v>27</v>
      </c>
      <c r="Q21" s="43">
        <v>0.48571428571428599</v>
      </c>
      <c r="R21" s="43">
        <v>15</v>
      </c>
      <c r="S21" s="43">
        <v>13</v>
      </c>
      <c r="T21" s="45">
        <v>7.4793369247402403E-2</v>
      </c>
      <c r="U21" s="43">
        <v>20</v>
      </c>
    </row>
    <row r="22" spans="1:21" x14ac:dyDescent="0.25">
      <c r="A22" s="2">
        <v>6</v>
      </c>
      <c r="B22" s="2">
        <v>2023</v>
      </c>
      <c r="C22" s="4" t="str">
        <f>INDEX(Index!$B$1:$B$500,MATCH($D22,Index!$A$1:$A$500,0)
)</f>
        <v>DEN</v>
      </c>
      <c r="D22" s="43" t="s">
        <v>39</v>
      </c>
      <c r="E22" s="43">
        <v>2023</v>
      </c>
      <c r="F22" s="43">
        <v>6</v>
      </c>
      <c r="G22" s="43">
        <v>4.6495307789435802</v>
      </c>
      <c r="H22" s="43">
        <v>27</v>
      </c>
      <c r="I22" s="43">
        <v>5.8552631578947398</v>
      </c>
      <c r="J22" s="43">
        <v>32</v>
      </c>
      <c r="K22" s="43">
        <v>0.33333333333333298</v>
      </c>
      <c r="L22" s="43">
        <v>1</v>
      </c>
      <c r="M22" s="43">
        <v>0.16447368421052599</v>
      </c>
      <c r="N22" s="43">
        <v>20</v>
      </c>
      <c r="O22" s="43">
        <v>1.3856209150326799</v>
      </c>
      <c r="P22" s="43">
        <v>30</v>
      </c>
      <c r="Q22" s="43">
        <v>1.9607843137254899</v>
      </c>
      <c r="R22" s="43">
        <v>32</v>
      </c>
      <c r="S22" s="43">
        <v>14</v>
      </c>
      <c r="T22" s="45">
        <v>7.3028500027984306E-2</v>
      </c>
      <c r="U22" s="43">
        <v>21</v>
      </c>
    </row>
    <row r="23" spans="1:21" x14ac:dyDescent="0.25">
      <c r="A23" s="2">
        <v>6</v>
      </c>
      <c r="B23" s="2">
        <v>2023</v>
      </c>
      <c r="C23" s="4" t="str">
        <f>INDEX(Index!$B$1:$B$500,MATCH($D23,Index!$A$1:$A$500,0)
)</f>
        <v>TB</v>
      </c>
      <c r="D23" s="43" t="s">
        <v>38</v>
      </c>
      <c r="E23" s="43">
        <v>2023</v>
      </c>
      <c r="F23" s="43">
        <v>6</v>
      </c>
      <c r="G23" s="43">
        <v>4.19754054053152</v>
      </c>
      <c r="H23" s="43">
        <v>20</v>
      </c>
      <c r="I23" s="43">
        <v>4.2183908045976999</v>
      </c>
      <c r="J23" s="43">
        <v>21</v>
      </c>
      <c r="K23" s="43">
        <v>0.6875</v>
      </c>
      <c r="L23" s="43">
        <v>20</v>
      </c>
      <c r="M23" s="43">
        <v>0.14942528735632199</v>
      </c>
      <c r="N23" s="43">
        <v>26</v>
      </c>
      <c r="O23" s="43">
        <v>1.16091954022989</v>
      </c>
      <c r="P23" s="43">
        <v>18</v>
      </c>
      <c r="Q23" s="43">
        <v>0.73563218390804597</v>
      </c>
      <c r="R23" s="43">
        <v>23</v>
      </c>
      <c r="S23" s="43">
        <v>15</v>
      </c>
      <c r="T23" s="45">
        <v>7.2490682972740403E-2</v>
      </c>
      <c r="U23" s="43">
        <v>22</v>
      </c>
    </row>
    <row r="24" spans="1:21" x14ac:dyDescent="0.25">
      <c r="A24" s="2">
        <v>6</v>
      </c>
      <c r="B24" s="2">
        <v>2023</v>
      </c>
      <c r="C24" s="4" t="str">
        <f>INDEX(Index!$B$1:$B$500,MATCH($D24,Index!$A$1:$A$500,0)
)</f>
        <v>NYJ</v>
      </c>
      <c r="D24" s="43" t="s">
        <v>9</v>
      </c>
      <c r="E24" s="43">
        <v>2023</v>
      </c>
      <c r="F24" s="43">
        <v>6</v>
      </c>
      <c r="G24" s="43">
        <v>3.6430278869399699</v>
      </c>
      <c r="H24" s="43">
        <v>6</v>
      </c>
      <c r="I24" s="43">
        <v>3.97857142857143</v>
      </c>
      <c r="J24" s="43">
        <v>17</v>
      </c>
      <c r="K24" s="43">
        <v>0.63636363636363602</v>
      </c>
      <c r="L24" s="43">
        <v>14</v>
      </c>
      <c r="M24" s="43">
        <v>0.23571428571428599</v>
      </c>
      <c r="N24" s="43">
        <v>6</v>
      </c>
      <c r="O24" s="43">
        <v>1.1702127659574499</v>
      </c>
      <c r="P24" s="43">
        <v>20</v>
      </c>
      <c r="Q24" s="43">
        <v>0.82978723404255295</v>
      </c>
      <c r="R24" s="43">
        <v>24</v>
      </c>
      <c r="S24" s="43">
        <v>13</v>
      </c>
      <c r="T24" s="45">
        <v>7.2097528397841601E-2</v>
      </c>
      <c r="U24" s="43">
        <v>23</v>
      </c>
    </row>
    <row r="25" spans="1:21" x14ac:dyDescent="0.25">
      <c r="A25" s="2">
        <v>6</v>
      </c>
      <c r="B25" s="2">
        <v>2023</v>
      </c>
      <c r="C25" s="4" t="str">
        <f>INDEX(Index!$B$1:$B$500,MATCH($D25,Index!$A$1:$A$500,0)
)</f>
        <v>NO</v>
      </c>
      <c r="D25" s="43" t="s">
        <v>27</v>
      </c>
      <c r="E25" s="43">
        <v>2023</v>
      </c>
      <c r="F25" s="43">
        <v>6</v>
      </c>
      <c r="G25" s="43">
        <v>3.88167085009434</v>
      </c>
      <c r="H25" s="43">
        <v>11</v>
      </c>
      <c r="I25" s="43">
        <v>3.5384615384615401</v>
      </c>
      <c r="J25" s="43">
        <v>6</v>
      </c>
      <c r="K25" s="43">
        <v>0.42857142857142899</v>
      </c>
      <c r="L25" s="43">
        <v>4</v>
      </c>
      <c r="M25" s="43">
        <v>0.19658119658119699</v>
      </c>
      <c r="N25" s="43">
        <v>12</v>
      </c>
      <c r="O25" s="43">
        <v>1.0423728813559301</v>
      </c>
      <c r="P25" s="43">
        <v>13</v>
      </c>
      <c r="Q25" s="43">
        <v>0.305084745762712</v>
      </c>
      <c r="R25" s="43">
        <v>4</v>
      </c>
      <c r="S25" s="43">
        <v>13</v>
      </c>
      <c r="T25" s="45">
        <v>7.0426048734312602E-2</v>
      </c>
      <c r="U25" s="43">
        <v>24</v>
      </c>
    </row>
    <row r="26" spans="1:21" x14ac:dyDescent="0.25">
      <c r="A26" s="2">
        <v>6</v>
      </c>
      <c r="B26" s="2">
        <v>2023</v>
      </c>
      <c r="C26" s="4" t="str">
        <f>INDEX(Index!$B$1:$B$500,MATCH($D26,Index!$A$1:$A$500,0)
)</f>
        <v>SF</v>
      </c>
      <c r="D26" s="43" t="s">
        <v>1</v>
      </c>
      <c r="E26" s="43">
        <v>2023</v>
      </c>
      <c r="F26" s="43">
        <v>6</v>
      </c>
      <c r="G26" s="43">
        <v>4.0992694038102098</v>
      </c>
      <c r="H26" s="43">
        <v>19</v>
      </c>
      <c r="I26" s="43">
        <v>3.9325842696629199</v>
      </c>
      <c r="J26" s="43">
        <v>16</v>
      </c>
      <c r="K26" s="43">
        <v>0.92857142857142905</v>
      </c>
      <c r="L26" s="43">
        <v>32</v>
      </c>
      <c r="M26" s="43">
        <v>0.202247191011236</v>
      </c>
      <c r="N26" s="43">
        <v>10</v>
      </c>
      <c r="O26" s="43">
        <v>1.0659340659340699</v>
      </c>
      <c r="P26" s="43">
        <v>14</v>
      </c>
      <c r="Q26" s="43">
        <v>0.43956043956044</v>
      </c>
      <c r="R26" s="43">
        <v>13</v>
      </c>
      <c r="S26" s="43">
        <v>15</v>
      </c>
      <c r="T26" s="45">
        <v>6.6217428399411304E-2</v>
      </c>
      <c r="U26" s="43">
        <v>25</v>
      </c>
    </row>
    <row r="27" spans="1:21" x14ac:dyDescent="0.25">
      <c r="A27" s="2">
        <v>6</v>
      </c>
      <c r="B27" s="2">
        <v>2023</v>
      </c>
      <c r="C27" s="4" t="str">
        <f>INDEX(Index!$B$1:$B$500,MATCH($D27,Index!$A$1:$A$500,0)
)</f>
        <v>NE</v>
      </c>
      <c r="D27" s="43" t="s">
        <v>17</v>
      </c>
      <c r="E27" s="43">
        <v>2023</v>
      </c>
      <c r="F27" s="43">
        <v>6</v>
      </c>
      <c r="G27" s="43">
        <v>4.0060924964912603</v>
      </c>
      <c r="H27" s="43">
        <v>14</v>
      </c>
      <c r="I27" s="43">
        <v>3.4791666666666701</v>
      </c>
      <c r="J27" s="43">
        <v>5</v>
      </c>
      <c r="K27" s="43">
        <v>0.54545454545454497</v>
      </c>
      <c r="L27" s="43">
        <v>6</v>
      </c>
      <c r="M27" s="43">
        <v>0.125</v>
      </c>
      <c r="N27" s="43">
        <v>31</v>
      </c>
      <c r="O27" s="43">
        <v>0.80555555555555602</v>
      </c>
      <c r="P27" s="43">
        <v>3</v>
      </c>
      <c r="Q27" s="43">
        <v>0.375</v>
      </c>
      <c r="R27" s="43">
        <v>9</v>
      </c>
      <c r="S27" s="43">
        <v>12</v>
      </c>
      <c r="T27" s="45">
        <v>6.18201832034165E-2</v>
      </c>
      <c r="U27" s="43">
        <v>26</v>
      </c>
    </row>
    <row r="28" spans="1:21" x14ac:dyDescent="0.25">
      <c r="A28" s="2">
        <v>6</v>
      </c>
      <c r="B28" s="2">
        <v>2023</v>
      </c>
      <c r="C28" s="4" t="str">
        <f>INDEX(Index!$B$1:$B$500,MATCH($D28,Index!$A$1:$A$500,0)
)</f>
        <v>LAR</v>
      </c>
      <c r="D28" s="43" t="s">
        <v>41</v>
      </c>
      <c r="E28" s="43">
        <v>2023</v>
      </c>
      <c r="F28" s="43">
        <v>6</v>
      </c>
      <c r="G28" s="43">
        <v>4.0244624688960897</v>
      </c>
      <c r="H28" s="43">
        <v>16</v>
      </c>
      <c r="I28" s="43">
        <v>4.2213114754098404</v>
      </c>
      <c r="J28" s="43">
        <v>22</v>
      </c>
      <c r="K28" s="43">
        <v>0.75</v>
      </c>
      <c r="L28" s="43">
        <v>24</v>
      </c>
      <c r="M28" s="43">
        <v>0.15573770491803299</v>
      </c>
      <c r="N28" s="43">
        <v>25</v>
      </c>
      <c r="O28" s="43">
        <v>1.15573770491803</v>
      </c>
      <c r="P28" s="43">
        <v>17</v>
      </c>
      <c r="Q28" s="43">
        <v>0.68032786885245899</v>
      </c>
      <c r="R28" s="43">
        <v>21</v>
      </c>
      <c r="S28" s="43">
        <v>10</v>
      </c>
      <c r="T28" s="45">
        <v>6.1478871105815402E-2</v>
      </c>
      <c r="U28" s="43">
        <v>27</v>
      </c>
    </row>
    <row r="29" spans="1:21" x14ac:dyDescent="0.25">
      <c r="A29" s="2">
        <v>6</v>
      </c>
      <c r="B29" s="2">
        <v>2023</v>
      </c>
      <c r="C29" s="4" t="str">
        <f>INDEX(Index!$B$1:$B$500,MATCH($D29,Index!$A$1:$A$500,0)
)</f>
        <v>JAX</v>
      </c>
      <c r="D29" s="43" t="s">
        <v>56</v>
      </c>
      <c r="E29" s="43">
        <v>2023</v>
      </c>
      <c r="F29" s="43">
        <v>6</v>
      </c>
      <c r="G29" s="43">
        <v>3.2603519281690199</v>
      </c>
      <c r="H29" s="43">
        <v>3</v>
      </c>
      <c r="I29" s="43">
        <v>3.4444444444444402</v>
      </c>
      <c r="J29" s="43">
        <v>4</v>
      </c>
      <c r="K29" s="43">
        <v>0.61111111111111105</v>
      </c>
      <c r="L29" s="43">
        <v>11</v>
      </c>
      <c r="M29" s="43">
        <v>0.27272727272727298</v>
      </c>
      <c r="N29" s="43">
        <v>3</v>
      </c>
      <c r="O29" s="43">
        <v>0.92929292929292895</v>
      </c>
      <c r="P29" s="43">
        <v>5</v>
      </c>
      <c r="Q29" s="43">
        <v>0.68686868686868696</v>
      </c>
      <c r="R29" s="43">
        <v>22</v>
      </c>
      <c r="S29" s="43">
        <v>12</v>
      </c>
      <c r="T29" s="45">
        <v>6.1234914436780502E-2</v>
      </c>
      <c r="U29" s="43">
        <v>28</v>
      </c>
    </row>
    <row r="30" spans="1:21" x14ac:dyDescent="0.25">
      <c r="A30" s="2">
        <v>6</v>
      </c>
      <c r="B30" s="2">
        <v>2023</v>
      </c>
      <c r="C30" s="4" t="str">
        <f>INDEX(Index!$B$1:$B$500,MATCH($D30,Index!$A$1:$A$500,0)
)</f>
        <v>HOU</v>
      </c>
      <c r="D30" s="43" t="s">
        <v>49</v>
      </c>
      <c r="E30" s="43">
        <v>2023</v>
      </c>
      <c r="F30" s="43">
        <v>6</v>
      </c>
      <c r="G30" s="43">
        <v>3.9629922441385599</v>
      </c>
      <c r="H30" s="43">
        <v>12</v>
      </c>
      <c r="I30" s="43">
        <v>3.6285714285714299</v>
      </c>
      <c r="J30" s="43">
        <v>10</v>
      </c>
      <c r="K30" s="43">
        <v>0.85714285714285698</v>
      </c>
      <c r="L30" s="43">
        <v>30</v>
      </c>
      <c r="M30" s="43">
        <v>0.2</v>
      </c>
      <c r="N30" s="43">
        <v>11</v>
      </c>
      <c r="O30" s="43">
        <v>1.01428571428571</v>
      </c>
      <c r="P30" s="43">
        <v>9</v>
      </c>
      <c r="Q30" s="43">
        <v>0.32857142857142901</v>
      </c>
      <c r="R30" s="43">
        <v>7</v>
      </c>
      <c r="S30" s="43">
        <v>9</v>
      </c>
      <c r="T30" s="45">
        <v>5.2501930329126999E-2</v>
      </c>
      <c r="U30" s="43">
        <v>29</v>
      </c>
    </row>
    <row r="31" spans="1:21" x14ac:dyDescent="0.25">
      <c r="A31" s="2">
        <v>6</v>
      </c>
      <c r="B31" s="2">
        <v>2023</v>
      </c>
      <c r="C31" s="4" t="str">
        <f>INDEX(Index!$B$1:$B$500,MATCH($D31,Index!$A$1:$A$500,0)
)</f>
        <v>ATL</v>
      </c>
      <c r="D31" s="43" t="s">
        <v>43</v>
      </c>
      <c r="E31" s="43">
        <v>2023</v>
      </c>
      <c r="F31" s="43">
        <v>6</v>
      </c>
      <c r="G31" s="43">
        <v>4.0643147886865103</v>
      </c>
      <c r="H31" s="43">
        <v>17</v>
      </c>
      <c r="I31" s="43">
        <v>3.7803030303030298</v>
      </c>
      <c r="J31" s="43">
        <v>12</v>
      </c>
      <c r="K31" s="43">
        <v>0.41666666666666702</v>
      </c>
      <c r="L31" s="43">
        <v>3</v>
      </c>
      <c r="M31" s="43">
        <v>0.18181818181818199</v>
      </c>
      <c r="N31" s="43">
        <v>14</v>
      </c>
      <c r="O31" s="43">
        <v>1.12878787878788</v>
      </c>
      <c r="P31" s="43">
        <v>16</v>
      </c>
      <c r="Q31" s="43">
        <v>0.310606060606061</v>
      </c>
      <c r="R31" s="43">
        <v>5</v>
      </c>
      <c r="S31" s="43">
        <v>10</v>
      </c>
      <c r="T31" s="45">
        <v>5.2422806695747497E-2</v>
      </c>
      <c r="U31" s="43">
        <v>30</v>
      </c>
    </row>
    <row r="32" spans="1:21" x14ac:dyDescent="0.25">
      <c r="A32" s="2">
        <v>6</v>
      </c>
      <c r="B32" s="2">
        <v>2023</v>
      </c>
      <c r="C32" s="4" t="str">
        <f>INDEX(Index!$B$1:$B$500,MATCH($D32,Index!$A$1:$A$500,0)
)</f>
        <v>CHI</v>
      </c>
      <c r="D32" s="43" t="s">
        <v>64</v>
      </c>
      <c r="E32" s="43">
        <v>2023</v>
      </c>
      <c r="F32" s="43">
        <v>6</v>
      </c>
      <c r="G32" s="43">
        <v>3.5976977159239598</v>
      </c>
      <c r="H32" s="43">
        <v>4</v>
      </c>
      <c r="I32" s="43">
        <v>3.53968253968254</v>
      </c>
      <c r="J32" s="43">
        <v>7</v>
      </c>
      <c r="K32" s="43">
        <v>0.78571428571428603</v>
      </c>
      <c r="L32" s="43">
        <v>26</v>
      </c>
      <c r="M32" s="43">
        <v>0.22222222222222199</v>
      </c>
      <c r="N32" s="43">
        <v>8</v>
      </c>
      <c r="O32" s="43">
        <v>1.1666666666666701</v>
      </c>
      <c r="P32" s="43">
        <v>19</v>
      </c>
      <c r="Q32" s="43">
        <v>0.42063492063492097</v>
      </c>
      <c r="R32" s="43">
        <v>10</v>
      </c>
      <c r="S32" s="43">
        <v>9</v>
      </c>
      <c r="T32" s="45">
        <v>4.5166186731194803E-2</v>
      </c>
      <c r="U32" s="43">
        <v>31</v>
      </c>
    </row>
    <row r="33" spans="1:21" x14ac:dyDescent="0.25">
      <c r="A33" s="2">
        <v>6</v>
      </c>
      <c r="B33" s="2">
        <v>2023</v>
      </c>
      <c r="C33" s="4" t="str">
        <f>INDEX(Index!$B$1:$B$500,MATCH($D33,Index!$A$1:$A$500,0)
)</f>
        <v>NYG</v>
      </c>
      <c r="D33" s="43" t="s">
        <v>15</v>
      </c>
      <c r="E33" s="43">
        <v>2023</v>
      </c>
      <c r="F33" s="43">
        <v>6</v>
      </c>
      <c r="G33" s="43">
        <v>4.8127203353473798</v>
      </c>
      <c r="H33" s="43">
        <v>30</v>
      </c>
      <c r="I33" s="43">
        <v>5.1354838709677404</v>
      </c>
      <c r="J33" s="43">
        <v>29</v>
      </c>
      <c r="K33" s="43">
        <v>0.76923076923076905</v>
      </c>
      <c r="L33" s="43">
        <v>25</v>
      </c>
      <c r="M33" s="43">
        <v>0.14193548387096799</v>
      </c>
      <c r="N33" s="43">
        <v>27</v>
      </c>
      <c r="O33" s="43">
        <v>1.3548387096774199</v>
      </c>
      <c r="P33" s="43">
        <v>28</v>
      </c>
      <c r="Q33" s="43">
        <v>1.2709677419354799</v>
      </c>
      <c r="R33" s="43">
        <v>30</v>
      </c>
      <c r="S33" s="43">
        <v>5</v>
      </c>
      <c r="T33" s="45">
        <v>4.0519247159535997E-2</v>
      </c>
      <c r="U33" s="43">
        <v>32</v>
      </c>
    </row>
    <row r="34" spans="1:21" x14ac:dyDescent="0.25">
      <c r="A34" s="2">
        <f>F34</f>
        <v>7</v>
      </c>
      <c r="B34" s="2">
        <v>2023</v>
      </c>
      <c r="C34" s="4" t="str">
        <f>INDEX(Index!$B$1:$B$500,MATCH($D34,Index!$A$1:$A$500,0)
)</f>
        <v>SEA</v>
      </c>
      <c r="D34" s="43" t="s">
        <v>30</v>
      </c>
      <c r="E34" s="43">
        <v>2023</v>
      </c>
      <c r="F34" s="43">
        <v>7</v>
      </c>
      <c r="G34" s="43">
        <v>3.0353327935767598</v>
      </c>
      <c r="H34" s="43">
        <v>1</v>
      </c>
      <c r="I34" s="43">
        <v>2.8728813559322002</v>
      </c>
      <c r="J34" s="43">
        <v>1</v>
      </c>
      <c r="K34" s="43">
        <v>0.64285714285714302</v>
      </c>
      <c r="L34" s="43">
        <v>15</v>
      </c>
      <c r="M34" s="43">
        <v>0.24576271186440701</v>
      </c>
      <c r="N34" s="43">
        <v>6</v>
      </c>
      <c r="O34" s="43">
        <v>0.70588235294117696</v>
      </c>
      <c r="P34" s="43">
        <v>1</v>
      </c>
      <c r="Q34" s="43">
        <v>0.23529411764705899</v>
      </c>
      <c r="R34" s="43">
        <v>1</v>
      </c>
      <c r="S34" s="43">
        <v>23</v>
      </c>
      <c r="T34" s="45">
        <v>8.6764114770013306E-2</v>
      </c>
      <c r="U34" s="43">
        <v>9</v>
      </c>
    </row>
    <row r="35" spans="1:21" x14ac:dyDescent="0.25">
      <c r="A35" s="2">
        <f t="shared" ref="A35:A65" si="0">F35</f>
        <v>7</v>
      </c>
      <c r="B35" s="2">
        <v>2023</v>
      </c>
      <c r="C35" s="4" t="str">
        <f>INDEX(Index!$B$1:$B$500,MATCH($D35,Index!$A$1:$A$500,0)
)</f>
        <v>CLE</v>
      </c>
      <c r="D35" s="43" t="s">
        <v>10</v>
      </c>
      <c r="E35" s="43">
        <v>2023</v>
      </c>
      <c r="F35" s="43">
        <v>7</v>
      </c>
      <c r="G35" s="43">
        <v>3.0947391906075299</v>
      </c>
      <c r="H35" s="43">
        <v>2</v>
      </c>
      <c r="I35" s="43">
        <v>3.7804878048780499</v>
      </c>
      <c r="J35" s="43">
        <v>14</v>
      </c>
      <c r="K35" s="43">
        <v>0.625</v>
      </c>
      <c r="L35" s="43">
        <v>12</v>
      </c>
      <c r="M35" s="43">
        <v>0.284552845528455</v>
      </c>
      <c r="N35" s="43">
        <v>1</v>
      </c>
      <c r="O35" s="43">
        <v>1.0952380952381</v>
      </c>
      <c r="P35" s="43">
        <v>18</v>
      </c>
      <c r="Q35" s="43">
        <v>0.77777777777777801</v>
      </c>
      <c r="R35" s="43">
        <v>23</v>
      </c>
      <c r="S35" s="43">
        <v>19</v>
      </c>
      <c r="T35" s="45">
        <v>0.108245048551073</v>
      </c>
      <c r="U35" s="43">
        <v>1</v>
      </c>
    </row>
    <row r="36" spans="1:21" x14ac:dyDescent="0.25">
      <c r="A36" s="2">
        <f t="shared" si="0"/>
        <v>7</v>
      </c>
      <c r="B36" s="2">
        <v>2023</v>
      </c>
      <c r="C36" s="4" t="str">
        <f>INDEX(Index!$B$1:$B$500,MATCH($D36,Index!$A$1:$A$500,0)
)</f>
        <v>JAX</v>
      </c>
      <c r="D36" s="43" t="s">
        <v>56</v>
      </c>
      <c r="E36" s="43">
        <v>2023</v>
      </c>
      <c r="F36" s="43">
        <v>7</v>
      </c>
      <c r="G36" s="43">
        <v>3.4657542665913499</v>
      </c>
      <c r="H36" s="43">
        <v>3</v>
      </c>
      <c r="I36" s="43">
        <v>3.4462809917355401</v>
      </c>
      <c r="J36" s="43">
        <v>3</v>
      </c>
      <c r="K36" s="43">
        <v>0.6</v>
      </c>
      <c r="L36" s="43">
        <v>10</v>
      </c>
      <c r="M36" s="43">
        <v>0.28099173553718998</v>
      </c>
      <c r="N36" s="43">
        <v>3</v>
      </c>
      <c r="O36" s="43">
        <v>0.94214876033057804</v>
      </c>
      <c r="P36" s="43">
        <v>4</v>
      </c>
      <c r="Q36" s="43">
        <v>0.661157024793388</v>
      </c>
      <c r="R36" s="43">
        <v>21</v>
      </c>
      <c r="S36" s="43">
        <v>13</v>
      </c>
      <c r="T36" s="45">
        <v>5.4241944525479098E-2</v>
      </c>
      <c r="U36" s="43">
        <v>30</v>
      </c>
    </row>
    <row r="37" spans="1:21" x14ac:dyDescent="0.25">
      <c r="A37" s="2">
        <f t="shared" si="0"/>
        <v>7</v>
      </c>
      <c r="B37" s="2">
        <v>2023</v>
      </c>
      <c r="C37" s="4" t="str">
        <f>INDEX(Index!$B$1:$B$500,MATCH($D37,Index!$A$1:$A$500,0)
)</f>
        <v>CHI</v>
      </c>
      <c r="D37" s="43" t="s">
        <v>64</v>
      </c>
      <c r="E37" s="43">
        <v>2023</v>
      </c>
      <c r="F37" s="43">
        <v>7</v>
      </c>
      <c r="G37" s="43">
        <v>3.5484811243241299</v>
      </c>
      <c r="H37" s="43">
        <v>4</v>
      </c>
      <c r="I37" s="43">
        <v>3.47482014388489</v>
      </c>
      <c r="J37" s="43">
        <v>4</v>
      </c>
      <c r="K37" s="43">
        <v>0.78571428571428603</v>
      </c>
      <c r="L37" s="43">
        <v>25</v>
      </c>
      <c r="M37" s="43">
        <v>0.215827338129496</v>
      </c>
      <c r="N37" s="43">
        <v>10</v>
      </c>
      <c r="O37" s="43">
        <v>1.1223021582733801</v>
      </c>
      <c r="P37" s="43">
        <v>20</v>
      </c>
      <c r="Q37" s="43">
        <v>0.388489208633094</v>
      </c>
      <c r="R37" s="43">
        <v>9</v>
      </c>
      <c r="S37" s="43">
        <v>10</v>
      </c>
      <c r="T37" s="45">
        <v>4.3017648787524697E-2</v>
      </c>
      <c r="U37" s="43">
        <v>32</v>
      </c>
    </row>
    <row r="38" spans="1:21" x14ac:dyDescent="0.25">
      <c r="A38" s="2">
        <f t="shared" si="0"/>
        <v>7</v>
      </c>
      <c r="B38" s="2">
        <v>2023</v>
      </c>
      <c r="C38" s="4" t="str">
        <f>INDEX(Index!$B$1:$B$500,MATCH($D38,Index!$A$1:$A$500,0)
)</f>
        <v>PHI</v>
      </c>
      <c r="D38" s="43" t="s">
        <v>7</v>
      </c>
      <c r="E38" s="43">
        <v>2023</v>
      </c>
      <c r="F38" s="43">
        <v>7</v>
      </c>
      <c r="G38" s="43">
        <v>3.5918505503772198</v>
      </c>
      <c r="H38" s="43">
        <v>5</v>
      </c>
      <c r="I38" s="43">
        <v>3.3018867924528301</v>
      </c>
      <c r="J38" s="43">
        <v>2</v>
      </c>
      <c r="K38" s="43">
        <v>0.8</v>
      </c>
      <c r="L38" s="43">
        <v>26</v>
      </c>
      <c r="M38" s="43">
        <v>0.21698113207547201</v>
      </c>
      <c r="N38" s="43">
        <v>9</v>
      </c>
      <c r="O38" s="43">
        <v>0.96226415094339601</v>
      </c>
      <c r="P38" s="43">
        <v>6</v>
      </c>
      <c r="Q38" s="43">
        <v>0.235849056603774</v>
      </c>
      <c r="R38" s="43">
        <v>2</v>
      </c>
      <c r="S38" s="43">
        <v>24</v>
      </c>
      <c r="T38" s="45">
        <v>8.57743219012497E-2</v>
      </c>
      <c r="U38" s="43">
        <v>12</v>
      </c>
    </row>
    <row r="39" spans="1:21" x14ac:dyDescent="0.25">
      <c r="A39" s="2">
        <f t="shared" si="0"/>
        <v>7</v>
      </c>
      <c r="B39" s="2">
        <v>2023</v>
      </c>
      <c r="C39" s="4" t="str">
        <f>INDEX(Index!$B$1:$B$500,MATCH($D39,Index!$A$1:$A$500,0)
)</f>
        <v>DAL</v>
      </c>
      <c r="D39" s="43" t="s">
        <v>3</v>
      </c>
      <c r="E39" s="43">
        <v>2023</v>
      </c>
      <c r="F39" s="43">
        <v>7</v>
      </c>
      <c r="G39" s="43">
        <v>3.60625783163947</v>
      </c>
      <c r="H39" s="43">
        <v>6</v>
      </c>
      <c r="I39" s="43">
        <v>3.5932203389830502</v>
      </c>
      <c r="J39" s="43">
        <v>8</v>
      </c>
      <c r="K39" s="43">
        <v>0.66666666666666696</v>
      </c>
      <c r="L39" s="43">
        <v>17</v>
      </c>
      <c r="M39" s="43">
        <v>0.25423728813559299</v>
      </c>
      <c r="N39" s="43">
        <v>4</v>
      </c>
      <c r="O39" s="43">
        <v>1.03361344537815</v>
      </c>
      <c r="P39" s="43">
        <v>12</v>
      </c>
      <c r="Q39" s="43">
        <v>0.47899159663865498</v>
      </c>
      <c r="R39" s="43">
        <v>14</v>
      </c>
      <c r="S39" s="43">
        <v>16</v>
      </c>
      <c r="T39" s="45">
        <v>8.1661278650685204E-2</v>
      </c>
      <c r="U39" s="43">
        <v>14</v>
      </c>
    </row>
    <row r="40" spans="1:21" x14ac:dyDescent="0.25">
      <c r="A40" s="2">
        <f t="shared" si="0"/>
        <v>7</v>
      </c>
      <c r="B40" s="2">
        <v>2023</v>
      </c>
      <c r="C40" s="4" t="str">
        <f>INDEX(Index!$B$1:$B$500,MATCH($D40,Index!$A$1:$A$500,0)
)</f>
        <v>NYJ</v>
      </c>
      <c r="D40" s="43" t="s">
        <v>9</v>
      </c>
      <c r="E40" s="43">
        <v>2023</v>
      </c>
      <c r="F40" s="43">
        <v>7</v>
      </c>
      <c r="G40" s="43">
        <v>3.6404203842852798</v>
      </c>
      <c r="H40" s="43">
        <v>7</v>
      </c>
      <c r="I40" s="43">
        <v>3.97857142857143</v>
      </c>
      <c r="J40" s="43">
        <v>17</v>
      </c>
      <c r="K40" s="43">
        <v>0.63636363636363602</v>
      </c>
      <c r="L40" s="43">
        <v>14</v>
      </c>
      <c r="M40" s="43">
        <v>0.23571428571428599</v>
      </c>
      <c r="N40" s="43">
        <v>7</v>
      </c>
      <c r="O40" s="43">
        <v>1.1702127659574499</v>
      </c>
      <c r="P40" s="43">
        <v>22</v>
      </c>
      <c r="Q40" s="43">
        <v>0.82978723404255295</v>
      </c>
      <c r="R40" s="43">
        <v>24</v>
      </c>
      <c r="S40" s="43">
        <v>13</v>
      </c>
      <c r="T40" s="45">
        <v>7.3923619771701796E-2</v>
      </c>
      <c r="U40" s="43">
        <v>18</v>
      </c>
    </row>
    <row r="41" spans="1:21" x14ac:dyDescent="0.25">
      <c r="A41" s="2">
        <f t="shared" si="0"/>
        <v>7</v>
      </c>
      <c r="B41" s="2">
        <v>2023</v>
      </c>
      <c r="C41" s="4" t="str">
        <f>INDEX(Index!$B$1:$B$500,MATCH($D41,Index!$A$1:$A$500,0)
)</f>
        <v>BUF</v>
      </c>
      <c r="D41" s="43" t="s">
        <v>0</v>
      </c>
      <c r="E41" s="43">
        <v>2023</v>
      </c>
      <c r="F41" s="43">
        <v>7</v>
      </c>
      <c r="G41" s="43">
        <v>3.7156097174545502</v>
      </c>
      <c r="H41" s="43">
        <v>8</v>
      </c>
      <c r="I41" s="43">
        <v>4.9295774647887303</v>
      </c>
      <c r="J41" s="43">
        <v>29</v>
      </c>
      <c r="K41" s="43">
        <v>0.53846153846153799</v>
      </c>
      <c r="L41" s="43">
        <v>5</v>
      </c>
      <c r="M41" s="43">
        <v>0.28169014084506999</v>
      </c>
      <c r="N41" s="43">
        <v>2</v>
      </c>
      <c r="O41" s="43">
        <v>1.3216783216783199</v>
      </c>
      <c r="P41" s="43">
        <v>27</v>
      </c>
      <c r="Q41" s="43">
        <v>1.6923076923076901</v>
      </c>
      <c r="R41" s="43">
        <v>31</v>
      </c>
      <c r="S41" s="43">
        <v>25</v>
      </c>
      <c r="T41" s="45">
        <v>9.9116797467919293E-2</v>
      </c>
      <c r="U41" s="43">
        <v>4</v>
      </c>
    </row>
    <row r="42" spans="1:21" x14ac:dyDescent="0.25">
      <c r="A42" s="2">
        <f t="shared" si="0"/>
        <v>7</v>
      </c>
      <c r="B42" s="2">
        <v>2023</v>
      </c>
      <c r="C42" s="4" t="str">
        <f>INDEX(Index!$B$1:$B$500,MATCH($D42,Index!$A$1:$A$500,0)
)</f>
        <v>IND</v>
      </c>
      <c r="D42" s="43" t="s">
        <v>35</v>
      </c>
      <c r="E42" s="43">
        <v>2023</v>
      </c>
      <c r="F42" s="43">
        <v>7</v>
      </c>
      <c r="G42" s="43">
        <v>3.8269031000478102</v>
      </c>
      <c r="H42" s="43">
        <v>9</v>
      </c>
      <c r="I42" s="43">
        <v>3.7102272727272698</v>
      </c>
      <c r="J42" s="43">
        <v>13</v>
      </c>
      <c r="K42" s="43">
        <v>0.62962962962962998</v>
      </c>
      <c r="L42" s="43">
        <v>13</v>
      </c>
      <c r="M42" s="43">
        <v>0.25</v>
      </c>
      <c r="N42" s="43">
        <v>5</v>
      </c>
      <c r="O42" s="43">
        <v>0.98314606741572996</v>
      </c>
      <c r="P42" s="43">
        <v>7</v>
      </c>
      <c r="Q42" s="43">
        <v>0.71910112359550604</v>
      </c>
      <c r="R42" s="43">
        <v>22</v>
      </c>
      <c r="S42" s="43">
        <v>20</v>
      </c>
      <c r="T42" s="45">
        <v>7.2462059600589004E-2</v>
      </c>
      <c r="U42" s="43">
        <v>20</v>
      </c>
    </row>
    <row r="43" spans="1:21" x14ac:dyDescent="0.25">
      <c r="A43" s="2">
        <f t="shared" si="0"/>
        <v>7</v>
      </c>
      <c r="B43" s="2">
        <v>2023</v>
      </c>
      <c r="C43" s="4" t="str">
        <f>INDEX(Index!$B$1:$B$500,MATCH($D43,Index!$A$1:$A$500,0)
)</f>
        <v>ATL</v>
      </c>
      <c r="D43" s="43" t="s">
        <v>43</v>
      </c>
      <c r="E43" s="43">
        <v>2023</v>
      </c>
      <c r="F43" s="43">
        <v>7</v>
      </c>
      <c r="G43" s="43">
        <v>3.8459403547984601</v>
      </c>
      <c r="H43" s="43">
        <v>10</v>
      </c>
      <c r="I43" s="43">
        <v>3.6241610738254999</v>
      </c>
      <c r="J43" s="43">
        <v>9</v>
      </c>
      <c r="K43" s="43">
        <v>0.42857142857142899</v>
      </c>
      <c r="L43" s="43">
        <v>3</v>
      </c>
      <c r="M43" s="43">
        <v>0.20134228187919501</v>
      </c>
      <c r="N43" s="43">
        <v>12</v>
      </c>
      <c r="O43" s="43">
        <v>1.08053691275168</v>
      </c>
      <c r="P43" s="43">
        <v>15</v>
      </c>
      <c r="Q43" s="43">
        <v>0.29530201342281898</v>
      </c>
      <c r="R43" s="43">
        <v>4</v>
      </c>
      <c r="S43" s="43">
        <v>13</v>
      </c>
      <c r="T43" s="45">
        <v>5.9399788848508099E-2</v>
      </c>
      <c r="U43" s="43">
        <v>28</v>
      </c>
    </row>
    <row r="44" spans="1:21" x14ac:dyDescent="0.25">
      <c r="A44" s="2">
        <f t="shared" si="0"/>
        <v>7</v>
      </c>
      <c r="B44" s="2">
        <v>2023</v>
      </c>
      <c r="C44" s="4" t="str">
        <f>INDEX(Index!$B$1:$B$500,MATCH($D44,Index!$A$1:$A$500,0)
)</f>
        <v>NO</v>
      </c>
      <c r="D44" s="43" t="s">
        <v>27</v>
      </c>
      <c r="E44" s="43">
        <v>2023</v>
      </c>
      <c r="F44" s="43">
        <v>7</v>
      </c>
      <c r="G44" s="43">
        <v>3.8566185091824901</v>
      </c>
      <c r="H44" s="43">
        <v>11</v>
      </c>
      <c r="I44" s="43">
        <v>3.5263157894736801</v>
      </c>
      <c r="J44" s="43">
        <v>6</v>
      </c>
      <c r="K44" s="43">
        <v>0.41176470588235298</v>
      </c>
      <c r="L44" s="43">
        <v>2</v>
      </c>
      <c r="M44" s="43">
        <v>0.21804511278195499</v>
      </c>
      <c r="N44" s="43">
        <v>8</v>
      </c>
      <c r="O44" s="43">
        <v>1.0298507462686599</v>
      </c>
      <c r="P44" s="43">
        <v>11</v>
      </c>
      <c r="Q44" s="43">
        <v>0.328358208955224</v>
      </c>
      <c r="R44" s="43">
        <v>6</v>
      </c>
      <c r="S44" s="43">
        <v>13</v>
      </c>
      <c r="T44" s="45">
        <v>6.3850535456893495E-2</v>
      </c>
      <c r="U44" s="43">
        <v>26</v>
      </c>
    </row>
    <row r="45" spans="1:21" x14ac:dyDescent="0.25">
      <c r="A45" s="2">
        <f t="shared" si="0"/>
        <v>7</v>
      </c>
      <c r="B45" s="2">
        <v>2023</v>
      </c>
      <c r="C45" s="4" t="str">
        <f>INDEX(Index!$B$1:$B$500,MATCH($D45,Index!$A$1:$A$500,0)
)</f>
        <v>BAL</v>
      </c>
      <c r="D45" s="43" t="s">
        <v>18</v>
      </c>
      <c r="E45" s="43">
        <v>2023</v>
      </c>
      <c r="F45" s="43">
        <v>7</v>
      </c>
      <c r="G45" s="43">
        <v>3.9320648270463701</v>
      </c>
      <c r="H45" s="43">
        <v>12</v>
      </c>
      <c r="I45" s="43">
        <v>4.4100719424460397</v>
      </c>
      <c r="J45" s="43">
        <v>24</v>
      </c>
      <c r="K45" s="43">
        <v>0.57142857142857095</v>
      </c>
      <c r="L45" s="43">
        <v>6</v>
      </c>
      <c r="M45" s="43">
        <v>0.16546762589928099</v>
      </c>
      <c r="N45" s="43">
        <v>18</v>
      </c>
      <c r="O45" s="43">
        <v>1.03571428571429</v>
      </c>
      <c r="P45" s="43">
        <v>13</v>
      </c>
      <c r="Q45" s="43">
        <v>1.04285714285714</v>
      </c>
      <c r="R45" s="43">
        <v>28</v>
      </c>
      <c r="S45" s="43">
        <v>29</v>
      </c>
      <c r="T45" s="45">
        <v>0.101772436524215</v>
      </c>
      <c r="U45" s="43">
        <v>3</v>
      </c>
    </row>
    <row r="46" spans="1:21" x14ac:dyDescent="0.25">
      <c r="A46" s="2">
        <f t="shared" si="0"/>
        <v>7</v>
      </c>
      <c r="B46" s="2">
        <v>2023</v>
      </c>
      <c r="C46" s="4" t="str">
        <f>INDEX(Index!$B$1:$B$500,MATCH($D46,Index!$A$1:$A$500,0)
)</f>
        <v>DET</v>
      </c>
      <c r="D46" s="43" t="s">
        <v>21</v>
      </c>
      <c r="E46" s="43">
        <v>2023</v>
      </c>
      <c r="F46" s="43">
        <v>7</v>
      </c>
      <c r="G46" s="43">
        <v>3.9644531588908301</v>
      </c>
      <c r="H46" s="43">
        <v>13</v>
      </c>
      <c r="I46" s="43">
        <v>3.5727272727272701</v>
      </c>
      <c r="J46" s="43">
        <v>7</v>
      </c>
      <c r="K46" s="43">
        <v>0.66666666666666696</v>
      </c>
      <c r="L46" s="43">
        <v>17</v>
      </c>
      <c r="M46" s="43">
        <v>0.15454545454545501</v>
      </c>
      <c r="N46" s="43">
        <v>25</v>
      </c>
      <c r="O46" s="43">
        <v>0.9</v>
      </c>
      <c r="P46" s="43">
        <v>3</v>
      </c>
      <c r="Q46" s="43">
        <v>0.3</v>
      </c>
      <c r="R46" s="43">
        <v>5</v>
      </c>
      <c r="S46" s="43">
        <v>15</v>
      </c>
      <c r="T46" s="45">
        <v>7.4244648003716093E-2</v>
      </c>
      <c r="U46" s="43">
        <v>17</v>
      </c>
    </row>
    <row r="47" spans="1:21" x14ac:dyDescent="0.25">
      <c r="A47" s="2">
        <f t="shared" si="0"/>
        <v>7</v>
      </c>
      <c r="B47" s="2">
        <v>2023</v>
      </c>
      <c r="C47" s="4" t="str">
        <f>INDEX(Index!$B$1:$B$500,MATCH($D47,Index!$A$1:$A$500,0)
)</f>
        <v>HOU</v>
      </c>
      <c r="D47" s="43" t="s">
        <v>49</v>
      </c>
      <c r="E47" s="43">
        <v>2023</v>
      </c>
      <c r="F47" s="43">
        <v>7</v>
      </c>
      <c r="G47" s="43">
        <v>3.9683581494884299</v>
      </c>
      <c r="H47" s="43">
        <v>14</v>
      </c>
      <c r="I47" s="43">
        <v>3.6285714285714299</v>
      </c>
      <c r="J47" s="43">
        <v>10</v>
      </c>
      <c r="K47" s="43">
        <v>0.85714285714285698</v>
      </c>
      <c r="L47" s="43">
        <v>30</v>
      </c>
      <c r="M47" s="43">
        <v>0.2</v>
      </c>
      <c r="N47" s="43">
        <v>13</v>
      </c>
      <c r="O47" s="43">
        <v>1.01428571428571</v>
      </c>
      <c r="P47" s="43">
        <v>9</v>
      </c>
      <c r="Q47" s="43">
        <v>0.32857142857142901</v>
      </c>
      <c r="R47" s="43">
        <v>7</v>
      </c>
      <c r="S47" s="43">
        <v>9</v>
      </c>
      <c r="T47" s="45">
        <v>5.4865862880084E-2</v>
      </c>
      <c r="U47" s="43">
        <v>29</v>
      </c>
    </row>
    <row r="48" spans="1:21" x14ac:dyDescent="0.25">
      <c r="A48" s="2">
        <f t="shared" si="0"/>
        <v>7</v>
      </c>
      <c r="B48" s="2">
        <v>2023</v>
      </c>
      <c r="C48" s="4" t="str">
        <f>INDEX(Index!$B$1:$B$500,MATCH($D48,Index!$A$1:$A$500,0)
)</f>
        <v>NE</v>
      </c>
      <c r="D48" s="43" t="s">
        <v>17</v>
      </c>
      <c r="E48" s="43">
        <v>2023</v>
      </c>
      <c r="F48" s="43">
        <v>7</v>
      </c>
      <c r="G48" s="43">
        <v>4.0097728506724204</v>
      </c>
      <c r="H48" s="43">
        <v>15</v>
      </c>
      <c r="I48" s="43">
        <v>3.5093167701863401</v>
      </c>
      <c r="J48" s="43">
        <v>5</v>
      </c>
      <c r="K48" s="43">
        <v>0.57142857142857095</v>
      </c>
      <c r="L48" s="43">
        <v>6</v>
      </c>
      <c r="M48" s="43">
        <v>0.118012422360248</v>
      </c>
      <c r="N48" s="43">
        <v>31</v>
      </c>
      <c r="O48" s="43">
        <v>0.79503105590062095</v>
      </c>
      <c r="P48" s="43">
        <v>2</v>
      </c>
      <c r="Q48" s="43">
        <v>0.39751552795031098</v>
      </c>
      <c r="R48" s="43">
        <v>10</v>
      </c>
      <c r="S48" s="43">
        <v>13</v>
      </c>
      <c r="T48" s="45">
        <v>5.9829635493907803E-2</v>
      </c>
      <c r="U48" s="43">
        <v>27</v>
      </c>
    </row>
    <row r="49" spans="1:21" x14ac:dyDescent="0.25">
      <c r="A49" s="2">
        <f t="shared" si="0"/>
        <v>7</v>
      </c>
      <c r="B49" s="2">
        <v>2023</v>
      </c>
      <c r="C49" s="4" t="str">
        <f>INDEX(Index!$B$1:$B$500,MATCH($D49,Index!$A$1:$A$500,0)
)</f>
        <v>MIN</v>
      </c>
      <c r="D49" s="43" t="s">
        <v>46</v>
      </c>
      <c r="E49" s="43">
        <v>2023</v>
      </c>
      <c r="F49" s="43">
        <v>7</v>
      </c>
      <c r="G49" s="43">
        <v>4.027651112209</v>
      </c>
      <c r="H49" s="43">
        <v>16</v>
      </c>
      <c r="I49" s="43">
        <v>3.6666666666666701</v>
      </c>
      <c r="J49" s="43">
        <v>12</v>
      </c>
      <c r="K49" s="43">
        <v>0.65</v>
      </c>
      <c r="L49" s="43">
        <v>16</v>
      </c>
      <c r="M49" s="43">
        <v>0.17361111111111099</v>
      </c>
      <c r="N49" s="43">
        <v>17</v>
      </c>
      <c r="O49" s="43">
        <v>0.944827586206897</v>
      </c>
      <c r="P49" s="43">
        <v>5</v>
      </c>
      <c r="Q49" s="43">
        <v>0.33103448275862102</v>
      </c>
      <c r="R49" s="43">
        <v>8</v>
      </c>
      <c r="S49" s="43">
        <v>18</v>
      </c>
      <c r="T49" s="45">
        <v>9.0426573707273902E-2</v>
      </c>
      <c r="U49" s="43">
        <v>7</v>
      </c>
    </row>
    <row r="50" spans="1:21" x14ac:dyDescent="0.25">
      <c r="A50" s="2">
        <f t="shared" si="0"/>
        <v>7</v>
      </c>
      <c r="B50" s="2">
        <v>2023</v>
      </c>
      <c r="C50" s="4" t="str">
        <f>INDEX(Index!$B$1:$B$500,MATCH($D50,Index!$A$1:$A$500,0)
)</f>
        <v>TEN</v>
      </c>
      <c r="D50" s="43" t="s">
        <v>45</v>
      </c>
      <c r="E50" s="43">
        <v>2023</v>
      </c>
      <c r="F50" s="43">
        <v>7</v>
      </c>
      <c r="G50" s="43">
        <v>4.0890578546245004</v>
      </c>
      <c r="H50" s="43">
        <v>17</v>
      </c>
      <c r="I50" s="43">
        <v>3.8571428571428599</v>
      </c>
      <c r="J50" s="43">
        <v>15</v>
      </c>
      <c r="K50" s="43">
        <v>0.57894736842105299</v>
      </c>
      <c r="L50" s="43">
        <v>8</v>
      </c>
      <c r="M50" s="43">
        <v>0.17460317460317501</v>
      </c>
      <c r="N50" s="43">
        <v>16</v>
      </c>
      <c r="O50" s="43">
        <v>1.01587301587302</v>
      </c>
      <c r="P50" s="43">
        <v>10</v>
      </c>
      <c r="Q50" s="43">
        <v>0.51587301587301604</v>
      </c>
      <c r="R50" s="43">
        <v>15</v>
      </c>
      <c r="S50" s="43">
        <v>15</v>
      </c>
      <c r="T50" s="45">
        <v>7.5357699903827402E-2</v>
      </c>
      <c r="U50" s="43">
        <v>15</v>
      </c>
    </row>
    <row r="51" spans="1:21" x14ac:dyDescent="0.25">
      <c r="A51" s="2">
        <f t="shared" si="0"/>
        <v>7</v>
      </c>
      <c r="B51" s="2">
        <v>2023</v>
      </c>
      <c r="C51" s="4" t="str">
        <f>INDEX(Index!$B$1:$B$500,MATCH($D51,Index!$A$1:$A$500,0)
)</f>
        <v>MIA</v>
      </c>
      <c r="D51" s="43" t="s">
        <v>4</v>
      </c>
      <c r="E51" s="43">
        <v>2023</v>
      </c>
      <c r="F51" s="43">
        <v>7</v>
      </c>
      <c r="G51" s="43">
        <v>4.1120345845455102</v>
      </c>
      <c r="H51" s="43">
        <v>18</v>
      </c>
      <c r="I51" s="43">
        <v>4.08074534161491</v>
      </c>
      <c r="J51" s="43">
        <v>20</v>
      </c>
      <c r="K51" s="43">
        <v>0.82758620689655205</v>
      </c>
      <c r="L51" s="43">
        <v>29</v>
      </c>
      <c r="M51" s="43">
        <v>0.161490683229814</v>
      </c>
      <c r="N51" s="43">
        <v>21</v>
      </c>
      <c r="O51" s="43">
        <v>0.99378881987577605</v>
      </c>
      <c r="P51" s="43">
        <v>8</v>
      </c>
      <c r="Q51" s="43">
        <v>0.63354037267080698</v>
      </c>
      <c r="R51" s="43">
        <v>19</v>
      </c>
      <c r="S51" s="43">
        <v>24</v>
      </c>
      <c r="T51" s="45">
        <v>9.4437145795730801E-2</v>
      </c>
      <c r="U51" s="43">
        <v>5</v>
      </c>
    </row>
    <row r="52" spans="1:21" x14ac:dyDescent="0.25">
      <c r="A52" s="2">
        <f t="shared" si="0"/>
        <v>7</v>
      </c>
      <c r="B52" s="2">
        <v>2023</v>
      </c>
      <c r="C52" s="4" t="str">
        <f>INDEX(Index!$B$1:$B$500,MATCH($D52,Index!$A$1:$A$500,0)
)</f>
        <v>SF</v>
      </c>
      <c r="D52" s="43" t="s">
        <v>1</v>
      </c>
      <c r="E52" s="43">
        <v>2023</v>
      </c>
      <c r="F52" s="43">
        <v>7</v>
      </c>
      <c r="G52" s="43">
        <v>4.1166539176569703</v>
      </c>
      <c r="H52" s="43">
        <v>19</v>
      </c>
      <c r="I52" s="43">
        <v>3.9325842696629199</v>
      </c>
      <c r="J52" s="43">
        <v>16</v>
      </c>
      <c r="K52" s="43">
        <v>0.92857142857142905</v>
      </c>
      <c r="L52" s="43">
        <v>32</v>
      </c>
      <c r="M52" s="43">
        <v>0.202247191011236</v>
      </c>
      <c r="N52" s="43">
        <v>11</v>
      </c>
      <c r="O52" s="43">
        <v>1.0659340659340699</v>
      </c>
      <c r="P52" s="43">
        <v>14</v>
      </c>
      <c r="Q52" s="43">
        <v>0.43956043956044</v>
      </c>
      <c r="R52" s="43">
        <v>11</v>
      </c>
      <c r="S52" s="43">
        <v>15</v>
      </c>
      <c r="T52" s="45">
        <v>6.4107461183340098E-2</v>
      </c>
      <c r="U52" s="43">
        <v>25</v>
      </c>
    </row>
    <row r="53" spans="1:21" x14ac:dyDescent="0.25">
      <c r="A53" s="2">
        <f t="shared" si="0"/>
        <v>7</v>
      </c>
      <c r="B53" s="2">
        <v>2023</v>
      </c>
      <c r="C53" s="4" t="str">
        <f>INDEX(Index!$B$1:$B$500,MATCH($D53,Index!$A$1:$A$500,0)
)</f>
        <v>LAR</v>
      </c>
      <c r="D53" s="43" t="s">
        <v>41</v>
      </c>
      <c r="E53" s="43">
        <v>2023</v>
      </c>
      <c r="F53" s="43">
        <v>7</v>
      </c>
      <c r="G53" s="43">
        <v>4.1617226776407197</v>
      </c>
      <c r="H53" s="43">
        <v>20</v>
      </c>
      <c r="I53" s="43">
        <v>4.2253521126760596</v>
      </c>
      <c r="J53" s="43">
        <v>21</v>
      </c>
      <c r="K53" s="43">
        <v>0.8</v>
      </c>
      <c r="L53" s="43">
        <v>26</v>
      </c>
      <c r="M53" s="43">
        <v>0.154929577464789</v>
      </c>
      <c r="N53" s="43">
        <v>24</v>
      </c>
      <c r="O53" s="43">
        <v>1.20422535211268</v>
      </c>
      <c r="P53" s="43">
        <v>23</v>
      </c>
      <c r="Q53" s="43">
        <v>0.60563380281690105</v>
      </c>
      <c r="R53" s="43">
        <v>17</v>
      </c>
      <c r="S53" s="43">
        <v>12</v>
      </c>
      <c r="T53" s="45">
        <v>6.4768731256053605E-2</v>
      </c>
      <c r="U53" s="43">
        <v>24</v>
      </c>
    </row>
    <row r="54" spans="1:21" x14ac:dyDescent="0.25">
      <c r="A54" s="2">
        <f t="shared" si="0"/>
        <v>7</v>
      </c>
      <c r="B54" s="2">
        <v>2023</v>
      </c>
      <c r="C54" s="4" t="str">
        <f>INDEX(Index!$B$1:$B$500,MATCH($D54,Index!$A$1:$A$500,0)
)</f>
        <v>TB</v>
      </c>
      <c r="D54" s="43" t="s">
        <v>38</v>
      </c>
      <c r="E54" s="43">
        <v>2023</v>
      </c>
      <c r="F54" s="43">
        <v>7</v>
      </c>
      <c r="G54" s="43">
        <v>4.1817746559970503</v>
      </c>
      <c r="H54" s="43">
        <v>21</v>
      </c>
      <c r="I54" s="43">
        <v>4.0756302521008401</v>
      </c>
      <c r="J54" s="43">
        <v>19</v>
      </c>
      <c r="K54" s="43">
        <v>0.66666666666666696</v>
      </c>
      <c r="L54" s="43">
        <v>17</v>
      </c>
      <c r="M54" s="43">
        <v>0.159663865546218</v>
      </c>
      <c r="N54" s="43">
        <v>23</v>
      </c>
      <c r="O54" s="43">
        <v>1.0840336134453801</v>
      </c>
      <c r="P54" s="43">
        <v>16</v>
      </c>
      <c r="Q54" s="43">
        <v>0.64705882352941202</v>
      </c>
      <c r="R54" s="43">
        <v>20</v>
      </c>
      <c r="S54" s="43">
        <v>16</v>
      </c>
      <c r="T54" s="45">
        <v>6.7684556837400794E-2</v>
      </c>
      <c r="U54" s="43">
        <v>22</v>
      </c>
    </row>
    <row r="55" spans="1:21" x14ac:dyDescent="0.25">
      <c r="A55" s="2">
        <f t="shared" si="0"/>
        <v>7</v>
      </c>
      <c r="B55" s="2">
        <v>2023</v>
      </c>
      <c r="C55" s="4" t="str">
        <f>INDEX(Index!$B$1:$B$500,MATCH($D55,Index!$A$1:$A$500,0)
)</f>
        <v>LAC</v>
      </c>
      <c r="D55" s="43" t="s">
        <v>28</v>
      </c>
      <c r="E55" s="43">
        <v>2023</v>
      </c>
      <c r="F55" s="43">
        <v>7</v>
      </c>
      <c r="G55" s="43">
        <v>4.1822470886139298</v>
      </c>
      <c r="H55" s="43">
        <v>22</v>
      </c>
      <c r="I55" s="43">
        <v>3.6370967741935498</v>
      </c>
      <c r="J55" s="43">
        <v>11</v>
      </c>
      <c r="K55" s="43">
        <v>0.6</v>
      </c>
      <c r="L55" s="43">
        <v>10</v>
      </c>
      <c r="M55" s="43">
        <v>0.17741935483870999</v>
      </c>
      <c r="N55" s="43">
        <v>15</v>
      </c>
      <c r="O55" s="43">
        <v>1.1048387096774199</v>
      </c>
      <c r="P55" s="43">
        <v>19</v>
      </c>
      <c r="Q55" s="43">
        <v>0.282258064516129</v>
      </c>
      <c r="R55" s="43">
        <v>3</v>
      </c>
      <c r="S55" s="43">
        <v>22</v>
      </c>
      <c r="T55" s="45">
        <v>0.102385557119499</v>
      </c>
      <c r="U55" s="43">
        <v>2</v>
      </c>
    </row>
    <row r="56" spans="1:21" x14ac:dyDescent="0.25">
      <c r="A56" s="2">
        <f t="shared" si="0"/>
        <v>7</v>
      </c>
      <c r="B56" s="2">
        <v>2023</v>
      </c>
      <c r="C56" s="4" t="str">
        <f>INDEX(Index!$B$1:$B$500,MATCH($D56,Index!$A$1:$A$500,0)
)</f>
        <v>WAS</v>
      </c>
      <c r="D56" s="43" t="s">
        <v>26</v>
      </c>
      <c r="E56" s="43">
        <v>2023</v>
      </c>
      <c r="F56" s="43">
        <v>7</v>
      </c>
      <c r="G56" s="43">
        <v>4.28797626076698</v>
      </c>
      <c r="H56" s="43">
        <v>23</v>
      </c>
      <c r="I56" s="43">
        <v>4.0402684563758404</v>
      </c>
      <c r="J56" s="43">
        <v>18</v>
      </c>
      <c r="K56" s="43">
        <v>0.82352941176470595</v>
      </c>
      <c r="L56" s="43">
        <v>28</v>
      </c>
      <c r="M56" s="43">
        <v>0.12751677852349</v>
      </c>
      <c r="N56" s="43">
        <v>30</v>
      </c>
      <c r="O56" s="43">
        <v>1.0933333333333299</v>
      </c>
      <c r="P56" s="43">
        <v>17</v>
      </c>
      <c r="Q56" s="43">
        <v>0.44666666666666699</v>
      </c>
      <c r="R56" s="43">
        <v>12</v>
      </c>
      <c r="S56" s="43">
        <v>23</v>
      </c>
      <c r="T56" s="45">
        <v>9.0116470092828901E-2</v>
      </c>
      <c r="U56" s="43">
        <v>8</v>
      </c>
    </row>
    <row r="57" spans="1:21" x14ac:dyDescent="0.25">
      <c r="A57" s="2">
        <f t="shared" si="0"/>
        <v>7</v>
      </c>
      <c r="B57" s="2">
        <v>2023</v>
      </c>
      <c r="C57" s="4" t="str">
        <f>INDEX(Index!$B$1:$B$500,MATCH($D57,Index!$A$1:$A$500,0)
)</f>
        <v>PIT</v>
      </c>
      <c r="D57" s="43" t="s">
        <v>32</v>
      </c>
      <c r="E57" s="43">
        <v>2023</v>
      </c>
      <c r="F57" s="43">
        <v>7</v>
      </c>
      <c r="G57" s="43">
        <v>4.4756499750678396</v>
      </c>
      <c r="H57" s="43">
        <v>24</v>
      </c>
      <c r="I57" s="43">
        <v>4.6535947712418304</v>
      </c>
      <c r="J57" s="43">
        <v>26</v>
      </c>
      <c r="K57" s="43">
        <v>0.52941176470588203</v>
      </c>
      <c r="L57" s="43">
        <v>4</v>
      </c>
      <c r="M57" s="43">
        <v>0.18300653594771199</v>
      </c>
      <c r="N57" s="43">
        <v>14</v>
      </c>
      <c r="O57" s="43">
        <v>1.2745098039215701</v>
      </c>
      <c r="P57" s="43">
        <v>25</v>
      </c>
      <c r="Q57" s="43">
        <v>1.0130718954248401</v>
      </c>
      <c r="R57" s="43">
        <v>27</v>
      </c>
      <c r="S57" s="43">
        <v>19</v>
      </c>
      <c r="T57" s="45">
        <v>9.3836495626409597E-2</v>
      </c>
      <c r="U57" s="43">
        <v>6</v>
      </c>
    </row>
    <row r="58" spans="1:21" x14ac:dyDescent="0.25">
      <c r="A58" s="2">
        <f t="shared" si="0"/>
        <v>7</v>
      </c>
      <c r="B58" s="2">
        <v>2023</v>
      </c>
      <c r="C58" s="4" t="str">
        <f>INDEX(Index!$B$1:$B$500,MATCH($D58,Index!$A$1:$A$500,0)
)</f>
        <v>CIN</v>
      </c>
      <c r="D58" s="43" t="s">
        <v>24</v>
      </c>
      <c r="E58" s="43">
        <v>2023</v>
      </c>
      <c r="F58" s="43">
        <v>7</v>
      </c>
      <c r="G58" s="43">
        <v>4.5085315006752502</v>
      </c>
      <c r="H58" s="43">
        <v>25</v>
      </c>
      <c r="I58" s="43">
        <v>4.7109375</v>
      </c>
      <c r="J58" s="43">
        <v>28</v>
      </c>
      <c r="K58" s="43">
        <v>0.72727272727272696</v>
      </c>
      <c r="L58" s="43">
        <v>23</v>
      </c>
      <c r="M58" s="43">
        <v>0.1328125</v>
      </c>
      <c r="N58" s="43">
        <v>28</v>
      </c>
      <c r="O58" s="43">
        <v>1.421875</v>
      </c>
      <c r="P58" s="43">
        <v>31</v>
      </c>
      <c r="Q58" s="43">
        <v>0.953125</v>
      </c>
      <c r="R58" s="43">
        <v>26</v>
      </c>
      <c r="S58" s="43">
        <v>19</v>
      </c>
      <c r="T58" s="45">
        <v>8.6177380101159107E-2</v>
      </c>
      <c r="U58" s="43">
        <v>10</v>
      </c>
    </row>
    <row r="59" spans="1:21" x14ac:dyDescent="0.25">
      <c r="A59" s="2">
        <f t="shared" si="0"/>
        <v>7</v>
      </c>
      <c r="B59" s="2">
        <v>2023</v>
      </c>
      <c r="C59" s="4" t="str">
        <f>INDEX(Index!$B$1:$B$500,MATCH($D59,Index!$A$1:$A$500,0)
)</f>
        <v>GB</v>
      </c>
      <c r="D59" s="43" t="s">
        <v>20</v>
      </c>
      <c r="E59" s="43">
        <v>2023</v>
      </c>
      <c r="F59" s="43">
        <v>7</v>
      </c>
      <c r="G59" s="43">
        <v>4.6268021095920497</v>
      </c>
      <c r="H59" s="43">
        <v>26</v>
      </c>
      <c r="I59" s="43">
        <v>4.3161290322580603</v>
      </c>
      <c r="J59" s="43">
        <v>22</v>
      </c>
      <c r="K59" s="43">
        <v>0.75</v>
      </c>
      <c r="L59" s="43">
        <v>24</v>
      </c>
      <c r="M59" s="43">
        <v>0.16129032258064499</v>
      </c>
      <c r="N59" s="43">
        <v>22</v>
      </c>
      <c r="O59" s="43">
        <v>1.36774193548387</v>
      </c>
      <c r="P59" s="43">
        <v>29</v>
      </c>
      <c r="Q59" s="43">
        <v>0.56129032258064504</v>
      </c>
      <c r="R59" s="43">
        <v>16</v>
      </c>
      <c r="S59" s="43">
        <v>16</v>
      </c>
      <c r="T59" s="45">
        <v>7.3739409100770301E-2</v>
      </c>
      <c r="U59" s="43">
        <v>19</v>
      </c>
    </row>
    <row r="60" spans="1:21" x14ac:dyDescent="0.25">
      <c r="A60" s="2">
        <f t="shared" si="0"/>
        <v>7</v>
      </c>
      <c r="B60" s="2">
        <v>2023</v>
      </c>
      <c r="C60" s="4" t="str">
        <f>INDEX(Index!$B$1:$B$500,MATCH($D60,Index!$A$1:$A$500,0)
)</f>
        <v>DEN</v>
      </c>
      <c r="D60" s="43" t="s">
        <v>39</v>
      </c>
      <c r="E60" s="43">
        <v>2023</v>
      </c>
      <c r="F60" s="43">
        <v>7</v>
      </c>
      <c r="G60" s="43">
        <v>4.6577003300728901</v>
      </c>
      <c r="H60" s="43">
        <v>27</v>
      </c>
      <c r="I60" s="43">
        <v>5.6779661016949197</v>
      </c>
      <c r="J60" s="43">
        <v>32</v>
      </c>
      <c r="K60" s="43">
        <v>0.35714285714285698</v>
      </c>
      <c r="L60" s="43">
        <v>1</v>
      </c>
      <c r="M60" s="43">
        <v>0.16384180790960501</v>
      </c>
      <c r="N60" s="43">
        <v>20</v>
      </c>
      <c r="O60" s="43">
        <v>1.39325842696629</v>
      </c>
      <c r="P60" s="43">
        <v>30</v>
      </c>
      <c r="Q60" s="43">
        <v>1.7415730337078701</v>
      </c>
      <c r="R60" s="43">
        <v>32</v>
      </c>
      <c r="S60" s="43">
        <v>14</v>
      </c>
      <c r="T60" s="45">
        <v>6.5138550397926806E-2</v>
      </c>
      <c r="U60" s="43">
        <v>23</v>
      </c>
    </row>
    <row r="61" spans="1:21" x14ac:dyDescent="0.25">
      <c r="A61" s="2">
        <f t="shared" si="0"/>
        <v>7</v>
      </c>
      <c r="B61" s="2">
        <v>2023</v>
      </c>
      <c r="C61" s="4" t="str">
        <f>INDEX(Index!$B$1:$B$500,MATCH($D61,Index!$A$1:$A$500,0)
)</f>
        <v>NYG</v>
      </c>
      <c r="D61" s="43" t="s">
        <v>15</v>
      </c>
      <c r="E61" s="43">
        <v>2023</v>
      </c>
      <c r="F61" s="43">
        <v>7</v>
      </c>
      <c r="G61" s="43">
        <v>4.7423790086612696</v>
      </c>
      <c r="H61" s="43">
        <v>28</v>
      </c>
      <c r="I61" s="43">
        <v>4.9825581395348797</v>
      </c>
      <c r="J61" s="43">
        <v>30</v>
      </c>
      <c r="K61" s="43">
        <v>0.71428571428571397</v>
      </c>
      <c r="L61" s="43">
        <v>22</v>
      </c>
      <c r="M61" s="43">
        <v>0.13372093023255799</v>
      </c>
      <c r="N61" s="43">
        <v>27</v>
      </c>
      <c r="O61" s="43">
        <v>1.3081395348837199</v>
      </c>
      <c r="P61" s="43">
        <v>26</v>
      </c>
      <c r="Q61" s="43">
        <v>1.1453488372092999</v>
      </c>
      <c r="R61" s="43">
        <v>29</v>
      </c>
      <c r="S61" s="43">
        <v>11</v>
      </c>
      <c r="T61" s="45">
        <v>5.2686412871303601E-2</v>
      </c>
      <c r="U61" s="43">
        <v>31</v>
      </c>
    </row>
    <row r="62" spans="1:21" x14ac:dyDescent="0.25">
      <c r="A62" s="2">
        <f t="shared" si="0"/>
        <v>7</v>
      </c>
      <c r="B62" s="2">
        <v>2023</v>
      </c>
      <c r="C62" s="4" t="str">
        <f>INDEX(Index!$B$1:$B$500,MATCH($D62,Index!$A$1:$A$500,0)
)</f>
        <v>KC</v>
      </c>
      <c r="D62" s="43" t="s">
        <v>5</v>
      </c>
      <c r="E62" s="43">
        <v>2023</v>
      </c>
      <c r="F62" s="43">
        <v>7</v>
      </c>
      <c r="G62" s="43">
        <v>4.7680007527185397</v>
      </c>
      <c r="H62" s="43">
        <v>29</v>
      </c>
      <c r="I62" s="43">
        <v>4.6910569105691096</v>
      </c>
      <c r="J62" s="43">
        <v>27</v>
      </c>
      <c r="K62" s="43">
        <v>0.88235294117647101</v>
      </c>
      <c r="L62" s="43">
        <v>31</v>
      </c>
      <c r="M62" s="43">
        <v>0.105691056910569</v>
      </c>
      <c r="N62" s="43">
        <v>32</v>
      </c>
      <c r="O62" s="43">
        <v>1.1463414634146301</v>
      </c>
      <c r="P62" s="43">
        <v>21</v>
      </c>
      <c r="Q62" s="43">
        <v>0.83739837398373995</v>
      </c>
      <c r="R62" s="43">
        <v>25</v>
      </c>
      <c r="S62" s="43">
        <v>22</v>
      </c>
      <c r="T62" s="45">
        <v>8.4136069068553601E-2</v>
      </c>
      <c r="U62" s="43">
        <v>13</v>
      </c>
    </row>
    <row r="63" spans="1:21" x14ac:dyDescent="0.25">
      <c r="A63" s="2">
        <f t="shared" si="0"/>
        <v>7</v>
      </c>
      <c r="B63" s="2">
        <v>2023</v>
      </c>
      <c r="C63" s="4" t="str">
        <f>INDEX(Index!$B$1:$B$500,MATCH($D63,Index!$A$1:$A$500,0)
)</f>
        <v>LV</v>
      </c>
      <c r="D63" s="43" t="s">
        <v>53</v>
      </c>
      <c r="E63" s="43">
        <v>2023</v>
      </c>
      <c r="F63" s="43">
        <v>7</v>
      </c>
      <c r="G63" s="43">
        <v>4.7761473970953796</v>
      </c>
      <c r="H63" s="43">
        <v>30</v>
      </c>
      <c r="I63" s="43">
        <v>4.3609467455621296</v>
      </c>
      <c r="J63" s="43">
        <v>23</v>
      </c>
      <c r="K63" s="43">
        <v>0.70833333333333304</v>
      </c>
      <c r="L63" s="43">
        <v>21</v>
      </c>
      <c r="M63" s="43">
        <v>0.14792899408283999</v>
      </c>
      <c r="N63" s="43">
        <v>26</v>
      </c>
      <c r="O63" s="43">
        <v>1.3588235294117601</v>
      </c>
      <c r="P63" s="43">
        <v>28</v>
      </c>
      <c r="Q63" s="43">
        <v>0.45882352941176502</v>
      </c>
      <c r="R63" s="43">
        <v>13</v>
      </c>
      <c r="S63" s="43">
        <v>15</v>
      </c>
      <c r="T63" s="45">
        <v>7.0563714661331295E-2</v>
      </c>
      <c r="U63" s="43">
        <v>21</v>
      </c>
    </row>
    <row r="64" spans="1:21" x14ac:dyDescent="0.25">
      <c r="A64" s="2">
        <f t="shared" si="0"/>
        <v>7</v>
      </c>
      <c r="B64" s="2">
        <v>2023</v>
      </c>
      <c r="C64" s="4" t="str">
        <f>INDEX(Index!$B$1:$B$500,MATCH($D64,Index!$A$1:$A$500,0)
)</f>
        <v>ARI</v>
      </c>
      <c r="D64" s="43" t="s">
        <v>23</v>
      </c>
      <c r="E64" s="43">
        <v>2023</v>
      </c>
      <c r="F64" s="43">
        <v>7</v>
      </c>
      <c r="G64" s="43">
        <v>4.9735543527611101</v>
      </c>
      <c r="H64" s="43">
        <v>31</v>
      </c>
      <c r="I64" s="43">
        <v>4.4685714285714297</v>
      </c>
      <c r="J64" s="43">
        <v>25</v>
      </c>
      <c r="K64" s="43">
        <v>0.68</v>
      </c>
      <c r="L64" s="43">
        <v>20</v>
      </c>
      <c r="M64" s="43">
        <v>0.13142857142857101</v>
      </c>
      <c r="N64" s="43">
        <v>29</v>
      </c>
      <c r="O64" s="43">
        <v>1.2215909090909101</v>
      </c>
      <c r="P64" s="43">
        <v>24</v>
      </c>
      <c r="Q64" s="43">
        <v>0.60795454545454497</v>
      </c>
      <c r="R64" s="43">
        <v>18</v>
      </c>
      <c r="S64" s="43">
        <v>20</v>
      </c>
      <c r="T64" s="45">
        <v>7.4746181443518495E-2</v>
      </c>
      <c r="U64" s="43">
        <v>16</v>
      </c>
    </row>
    <row r="65" spans="1:21" x14ac:dyDescent="0.25">
      <c r="A65" s="2">
        <f t="shared" si="0"/>
        <v>7</v>
      </c>
      <c r="B65" s="2">
        <v>2023</v>
      </c>
      <c r="C65" s="4" t="str">
        <f>INDEX(Index!$B$1:$B$500,MATCH($D65,Index!$A$1:$A$500,0)
)</f>
        <v>CAR</v>
      </c>
      <c r="D65" s="43" t="s">
        <v>51</v>
      </c>
      <c r="E65" s="43">
        <v>2023</v>
      </c>
      <c r="F65" s="43">
        <v>7</v>
      </c>
      <c r="G65" s="43">
        <v>5.2488094860041903</v>
      </c>
      <c r="H65" s="43">
        <v>32</v>
      </c>
      <c r="I65" s="43">
        <v>5.3026315789473699</v>
      </c>
      <c r="J65" s="43">
        <v>31</v>
      </c>
      <c r="K65" s="43">
        <v>0.58823529411764697</v>
      </c>
      <c r="L65" s="43">
        <v>9</v>
      </c>
      <c r="M65" s="43">
        <v>0.16447368421052599</v>
      </c>
      <c r="N65" s="43">
        <v>19</v>
      </c>
      <c r="O65" s="43">
        <v>1.5064102564102599</v>
      </c>
      <c r="P65" s="43">
        <v>32</v>
      </c>
      <c r="Q65" s="43">
        <v>1.17948717948718</v>
      </c>
      <c r="R65" s="43">
        <v>30</v>
      </c>
      <c r="S65" s="43">
        <v>14</v>
      </c>
      <c r="T65" s="45">
        <v>8.6020596060997198E-2</v>
      </c>
      <c r="U65" s="43">
        <v>11</v>
      </c>
    </row>
    <row r="66" spans="1:21" x14ac:dyDescent="0.25">
      <c r="A66" s="2">
        <f t="shared" ref="A66:A97" si="1">F66</f>
        <v>8</v>
      </c>
      <c r="B66" s="2">
        <v>2023</v>
      </c>
      <c r="C66" s="4" t="str">
        <f>INDEX(Index!$B$1:$B$500,MATCH($D66,Index!$A$1:$A$500,0)
)</f>
        <v>CLE</v>
      </c>
      <c r="D66" s="43" t="s">
        <v>10</v>
      </c>
      <c r="E66" s="43">
        <v>2023</v>
      </c>
      <c r="F66" s="43">
        <v>8</v>
      </c>
      <c r="G66" s="43">
        <v>3.2800554717217199</v>
      </c>
      <c r="H66" s="43">
        <v>1</v>
      </c>
      <c r="I66" s="43">
        <v>4.2941176470588198</v>
      </c>
      <c r="J66" s="43">
        <v>22</v>
      </c>
      <c r="K66" s="43">
        <v>0.6</v>
      </c>
      <c r="L66" s="43">
        <v>9</v>
      </c>
      <c r="M66" s="43">
        <v>0.28676470588235298</v>
      </c>
      <c r="N66" s="43">
        <v>1</v>
      </c>
      <c r="O66" s="43">
        <v>1.19424460431655</v>
      </c>
      <c r="P66" s="43">
        <v>22</v>
      </c>
      <c r="Q66" s="43">
        <v>1.1294964028776999</v>
      </c>
      <c r="R66" s="43">
        <v>30</v>
      </c>
      <c r="S66" s="43">
        <v>20</v>
      </c>
      <c r="T66" s="45">
        <v>9.6366235241779702E-2</v>
      </c>
      <c r="U66" s="43">
        <v>3</v>
      </c>
    </row>
    <row r="67" spans="1:21" x14ac:dyDescent="0.25">
      <c r="A67" s="2">
        <f t="shared" si="1"/>
        <v>8</v>
      </c>
      <c r="B67" s="2">
        <v>2023</v>
      </c>
      <c r="C67" s="4" t="str">
        <f>INDEX(Index!$B$1:$B$500,MATCH($D67,Index!$A$1:$A$500,0)
)</f>
        <v>CHI</v>
      </c>
      <c r="D67" s="43" t="s">
        <v>64</v>
      </c>
      <c r="E67" s="43">
        <v>2023</v>
      </c>
      <c r="F67" s="43">
        <v>8</v>
      </c>
      <c r="G67" s="43">
        <v>3.3974877793209699</v>
      </c>
      <c r="H67" s="43">
        <v>2</v>
      </c>
      <c r="I67" s="43">
        <v>3.28834355828221</v>
      </c>
      <c r="J67" s="43">
        <v>2</v>
      </c>
      <c r="K67" s="43">
        <v>0.6875</v>
      </c>
      <c r="L67" s="43">
        <v>20</v>
      </c>
      <c r="M67" s="43">
        <v>0.22699386503067501</v>
      </c>
      <c r="N67" s="43">
        <v>8</v>
      </c>
      <c r="O67" s="43">
        <v>1.00613496932515</v>
      </c>
      <c r="P67" s="43">
        <v>8</v>
      </c>
      <c r="Q67" s="43">
        <v>0.33128834355828202</v>
      </c>
      <c r="R67" s="43">
        <v>6</v>
      </c>
      <c r="S67" s="43">
        <v>10</v>
      </c>
      <c r="T67" s="45">
        <v>3.7740136856348402E-2</v>
      </c>
      <c r="U67" s="43">
        <v>32</v>
      </c>
    </row>
    <row r="68" spans="1:21" x14ac:dyDescent="0.25">
      <c r="A68" s="2">
        <f t="shared" si="1"/>
        <v>8</v>
      </c>
      <c r="B68" s="2">
        <v>2023</v>
      </c>
      <c r="C68" s="4" t="str">
        <f>INDEX(Index!$B$1:$B$500,MATCH($D68,Index!$A$1:$A$500,0)
)</f>
        <v>JAX</v>
      </c>
      <c r="D68" s="43" t="s">
        <v>56</v>
      </c>
      <c r="E68" s="43">
        <v>2023</v>
      </c>
      <c r="F68" s="43">
        <v>8</v>
      </c>
      <c r="G68" s="43">
        <v>3.4145575126718599</v>
      </c>
      <c r="H68" s="43">
        <v>3</v>
      </c>
      <c r="I68" s="43">
        <v>3.3759398496240598</v>
      </c>
      <c r="J68" s="43">
        <v>3</v>
      </c>
      <c r="K68" s="43">
        <v>0.6</v>
      </c>
      <c r="L68" s="43">
        <v>9</v>
      </c>
      <c r="M68" s="43">
        <v>0.27067669172932302</v>
      </c>
      <c r="N68" s="43">
        <v>2</v>
      </c>
      <c r="O68" s="43">
        <v>0.90977443609022601</v>
      </c>
      <c r="P68" s="43">
        <v>4</v>
      </c>
      <c r="Q68" s="43">
        <v>0.60150375939849599</v>
      </c>
      <c r="R68" s="43">
        <v>18</v>
      </c>
      <c r="S68" s="43">
        <v>16</v>
      </c>
      <c r="T68" s="45">
        <v>5.6678830149314303E-2</v>
      </c>
      <c r="U68" s="43">
        <v>30</v>
      </c>
    </row>
    <row r="69" spans="1:21" x14ac:dyDescent="0.25">
      <c r="A69" s="2">
        <f t="shared" si="1"/>
        <v>8</v>
      </c>
      <c r="B69" s="2">
        <v>2023</v>
      </c>
      <c r="C69" s="4" t="str">
        <f>INDEX(Index!$B$1:$B$500,MATCH($D69,Index!$A$1:$A$500,0)
)</f>
        <v>SEA</v>
      </c>
      <c r="D69" s="43" t="s">
        <v>30</v>
      </c>
      <c r="E69" s="43">
        <v>2023</v>
      </c>
      <c r="F69" s="43">
        <v>8</v>
      </c>
      <c r="G69" s="43">
        <v>3.4574593668039202</v>
      </c>
      <c r="H69" s="43">
        <v>4</v>
      </c>
      <c r="I69" s="43">
        <v>3.12582781456954</v>
      </c>
      <c r="J69" s="43">
        <v>1</v>
      </c>
      <c r="K69" s="43">
        <v>0.68421052631578905</v>
      </c>
      <c r="L69" s="43">
        <v>19</v>
      </c>
      <c r="M69" s="43">
        <v>0.231788079470199</v>
      </c>
      <c r="N69" s="43">
        <v>7</v>
      </c>
      <c r="O69" s="43">
        <v>0.80921052631578905</v>
      </c>
      <c r="P69" s="43">
        <v>1</v>
      </c>
      <c r="Q69" s="43">
        <v>0.21052631578947401</v>
      </c>
      <c r="R69" s="43">
        <v>1</v>
      </c>
      <c r="S69" s="43">
        <v>26</v>
      </c>
      <c r="T69" s="45">
        <v>8.3000759259826806E-2</v>
      </c>
      <c r="U69" s="43">
        <v>14</v>
      </c>
    </row>
    <row r="70" spans="1:21" x14ac:dyDescent="0.25">
      <c r="A70" s="2">
        <f t="shared" si="1"/>
        <v>8</v>
      </c>
      <c r="B70" s="2">
        <v>2023</v>
      </c>
      <c r="C70" s="4" t="str">
        <f>INDEX(Index!$B$1:$B$500,MATCH($D70,Index!$A$1:$A$500,0)
)</f>
        <v>NYJ</v>
      </c>
      <c r="D70" s="43" t="s">
        <v>9</v>
      </c>
      <c r="E70" s="43">
        <v>2023</v>
      </c>
      <c r="F70" s="43">
        <v>8</v>
      </c>
      <c r="G70" s="43">
        <v>3.4859425972594398</v>
      </c>
      <c r="H70" s="43">
        <v>5</v>
      </c>
      <c r="I70" s="43">
        <v>3.8563535911602198</v>
      </c>
      <c r="J70" s="43">
        <v>13</v>
      </c>
      <c r="K70" s="43">
        <v>0.63636363636363602</v>
      </c>
      <c r="L70" s="43">
        <v>15</v>
      </c>
      <c r="M70" s="43">
        <v>0.237569060773481</v>
      </c>
      <c r="N70" s="43">
        <v>5</v>
      </c>
      <c r="O70" s="43">
        <v>1.10382513661202</v>
      </c>
      <c r="P70" s="43">
        <v>17</v>
      </c>
      <c r="Q70" s="43">
        <v>0.77049180327868805</v>
      </c>
      <c r="R70" s="43">
        <v>24</v>
      </c>
      <c r="S70" s="43">
        <v>17</v>
      </c>
      <c r="T70" s="45">
        <v>7.9304059884783201E-2</v>
      </c>
      <c r="U70" s="43">
        <v>16</v>
      </c>
    </row>
    <row r="71" spans="1:21" x14ac:dyDescent="0.25">
      <c r="A71" s="2">
        <f t="shared" si="1"/>
        <v>8</v>
      </c>
      <c r="B71" s="2">
        <v>2023</v>
      </c>
      <c r="C71" s="4" t="str">
        <f>INDEX(Index!$B$1:$B$500,MATCH($D71,Index!$A$1:$A$500,0)
)</f>
        <v>HOU</v>
      </c>
      <c r="D71" s="43" t="s">
        <v>49</v>
      </c>
      <c r="E71" s="43">
        <v>2023</v>
      </c>
      <c r="F71" s="43">
        <v>8</v>
      </c>
      <c r="G71" s="43">
        <v>3.6336885638943199</v>
      </c>
      <c r="H71" s="43">
        <v>6</v>
      </c>
      <c r="I71" s="43">
        <v>3.3812500000000001</v>
      </c>
      <c r="J71" s="43">
        <v>4</v>
      </c>
      <c r="K71" s="43">
        <v>0.75</v>
      </c>
      <c r="L71" s="43">
        <v>25</v>
      </c>
      <c r="M71" s="43">
        <v>0.21875</v>
      </c>
      <c r="N71" s="43">
        <v>9</v>
      </c>
      <c r="O71" s="43">
        <v>0.92500000000000004</v>
      </c>
      <c r="P71" s="43">
        <v>5</v>
      </c>
      <c r="Q71" s="43">
        <v>0.28749999999999998</v>
      </c>
      <c r="R71" s="43">
        <v>5</v>
      </c>
      <c r="S71" s="43">
        <v>15</v>
      </c>
      <c r="T71" s="45">
        <v>6.8490805680492303E-2</v>
      </c>
      <c r="U71" s="43">
        <v>24</v>
      </c>
    </row>
    <row r="72" spans="1:21" x14ac:dyDescent="0.25">
      <c r="A72" s="2">
        <f t="shared" si="1"/>
        <v>8</v>
      </c>
      <c r="B72" s="2">
        <v>2023</v>
      </c>
      <c r="C72" s="4" t="str">
        <f>INDEX(Index!$B$1:$B$500,MATCH($D72,Index!$A$1:$A$500,0)
)</f>
        <v>DAL</v>
      </c>
      <c r="D72" s="43" t="s">
        <v>3</v>
      </c>
      <c r="E72" s="43">
        <v>2023</v>
      </c>
      <c r="F72" s="43">
        <v>8</v>
      </c>
      <c r="G72" s="43">
        <v>3.6593616030092102</v>
      </c>
      <c r="H72" s="43">
        <v>7</v>
      </c>
      <c r="I72" s="43">
        <v>3.5899280575539598</v>
      </c>
      <c r="J72" s="43">
        <v>8</v>
      </c>
      <c r="K72" s="43">
        <v>0.7</v>
      </c>
      <c r="L72" s="43">
        <v>21</v>
      </c>
      <c r="M72" s="43">
        <v>0.23741007194244601</v>
      </c>
      <c r="N72" s="43">
        <v>6</v>
      </c>
      <c r="O72" s="43">
        <v>1.05714285714286</v>
      </c>
      <c r="P72" s="43">
        <v>11</v>
      </c>
      <c r="Q72" s="43">
        <v>0.40714285714285697</v>
      </c>
      <c r="R72" s="43">
        <v>11</v>
      </c>
      <c r="S72" s="43">
        <v>18</v>
      </c>
      <c r="T72" s="45">
        <v>7.8062870120104599E-2</v>
      </c>
      <c r="U72" s="43">
        <v>17</v>
      </c>
    </row>
    <row r="73" spans="1:21" x14ac:dyDescent="0.25">
      <c r="A73" s="2">
        <f t="shared" si="1"/>
        <v>8</v>
      </c>
      <c r="B73" s="2">
        <v>2023</v>
      </c>
      <c r="C73" s="4" t="str">
        <f>INDEX(Index!$B$1:$B$500,MATCH($D73,Index!$A$1:$A$500,0)
)</f>
        <v>BUF</v>
      </c>
      <c r="D73" s="43" t="s">
        <v>0</v>
      </c>
      <c r="E73" s="43">
        <v>2023</v>
      </c>
      <c r="F73" s="43">
        <v>8</v>
      </c>
      <c r="G73" s="43">
        <v>3.6994675680518498</v>
      </c>
      <c r="H73" s="43">
        <v>8</v>
      </c>
      <c r="I73" s="43">
        <v>4.8064516129032304</v>
      </c>
      <c r="J73" s="43">
        <v>30</v>
      </c>
      <c r="K73" s="43">
        <v>0.53846153846153799</v>
      </c>
      <c r="L73" s="43">
        <v>3</v>
      </c>
      <c r="M73" s="43">
        <v>0.26451612903225802</v>
      </c>
      <c r="N73" s="43">
        <v>3</v>
      </c>
      <c r="O73" s="43">
        <v>1.2820512820512799</v>
      </c>
      <c r="P73" s="43">
        <v>27</v>
      </c>
      <c r="Q73" s="43">
        <v>1.5833333333333299</v>
      </c>
      <c r="R73" s="43">
        <v>31</v>
      </c>
      <c r="S73" s="43">
        <v>28</v>
      </c>
      <c r="T73" s="45">
        <v>9.5693005809833004E-2</v>
      </c>
      <c r="U73" s="43">
        <v>4</v>
      </c>
    </row>
    <row r="74" spans="1:21" x14ac:dyDescent="0.25">
      <c r="A74" s="2">
        <f t="shared" si="1"/>
        <v>8</v>
      </c>
      <c r="B74" s="2">
        <v>2023</v>
      </c>
      <c r="C74" s="4" t="str">
        <f>INDEX(Index!$B$1:$B$500,MATCH($D74,Index!$A$1:$A$500,0)
)</f>
        <v>PHI</v>
      </c>
      <c r="D74" s="43" t="s">
        <v>7</v>
      </c>
      <c r="E74" s="43">
        <v>2023</v>
      </c>
      <c r="F74" s="43">
        <v>8</v>
      </c>
      <c r="G74" s="43">
        <v>3.7062657922954001</v>
      </c>
      <c r="H74" s="43">
        <v>9</v>
      </c>
      <c r="I74" s="43">
        <v>3.5847457627118602</v>
      </c>
      <c r="J74" s="43">
        <v>7</v>
      </c>
      <c r="K74" s="43">
        <v>0.83333333333333304</v>
      </c>
      <c r="L74" s="43">
        <v>31</v>
      </c>
      <c r="M74" s="43">
        <v>0.21186440677966101</v>
      </c>
      <c r="N74" s="43">
        <v>10</v>
      </c>
      <c r="O74" s="43">
        <v>1.0423728813559301</v>
      </c>
      <c r="P74" s="43">
        <v>10</v>
      </c>
      <c r="Q74" s="43">
        <v>0.37288135593220301</v>
      </c>
      <c r="R74" s="43">
        <v>9</v>
      </c>
      <c r="S74" s="43">
        <v>25</v>
      </c>
      <c r="T74" s="45">
        <v>7.4568999374586706E-2</v>
      </c>
      <c r="U74" s="43">
        <v>18</v>
      </c>
    </row>
    <row r="75" spans="1:21" x14ac:dyDescent="0.25">
      <c r="A75" s="2">
        <f t="shared" si="1"/>
        <v>8</v>
      </c>
      <c r="B75" s="2">
        <v>2023</v>
      </c>
      <c r="C75" s="4" t="str">
        <f>INDEX(Index!$B$1:$B$500,MATCH($D75,Index!$A$1:$A$500,0)
)</f>
        <v>BAL</v>
      </c>
      <c r="D75" s="43" t="s">
        <v>18</v>
      </c>
      <c r="E75" s="43">
        <v>2023</v>
      </c>
      <c r="F75" s="43">
        <v>8</v>
      </c>
      <c r="G75" s="43">
        <v>3.8610965789302201</v>
      </c>
      <c r="H75" s="43">
        <v>10</v>
      </c>
      <c r="I75" s="43">
        <v>4.3251533742331301</v>
      </c>
      <c r="J75" s="43">
        <v>23</v>
      </c>
      <c r="K75" s="43">
        <v>0.55555555555555602</v>
      </c>
      <c r="L75" s="43">
        <v>5</v>
      </c>
      <c r="M75" s="43">
        <v>0.190184049079755</v>
      </c>
      <c r="N75" s="43">
        <v>15</v>
      </c>
      <c r="O75" s="43">
        <v>1.1036585365853699</v>
      </c>
      <c r="P75" s="43">
        <v>16</v>
      </c>
      <c r="Q75" s="43">
        <v>0.93292682926829296</v>
      </c>
      <c r="R75" s="43">
        <v>27</v>
      </c>
      <c r="S75" s="43">
        <v>31</v>
      </c>
      <c r="T75" s="45">
        <v>9.9152008996896704E-2</v>
      </c>
      <c r="U75" s="43">
        <v>1</v>
      </c>
    </row>
    <row r="76" spans="1:21" x14ac:dyDescent="0.25">
      <c r="A76" s="2">
        <f t="shared" si="1"/>
        <v>8</v>
      </c>
      <c r="B76" s="2">
        <v>2023</v>
      </c>
      <c r="C76" s="4" t="str">
        <f>INDEX(Index!$B$1:$B$500,MATCH($D76,Index!$A$1:$A$500,0)
)</f>
        <v>IND</v>
      </c>
      <c r="D76" s="43" t="s">
        <v>35</v>
      </c>
      <c r="E76" s="43">
        <v>2023</v>
      </c>
      <c r="F76" s="43">
        <v>8</v>
      </c>
      <c r="G76" s="43">
        <v>3.9206094869024199</v>
      </c>
      <c r="H76" s="43">
        <v>11</v>
      </c>
      <c r="I76" s="43">
        <v>3.7227722772277199</v>
      </c>
      <c r="J76" s="43">
        <v>11</v>
      </c>
      <c r="K76" s="43">
        <v>0.64516129032258096</v>
      </c>
      <c r="L76" s="43">
        <v>17</v>
      </c>
      <c r="M76" s="43">
        <v>0.24752475247524799</v>
      </c>
      <c r="N76" s="43">
        <v>4</v>
      </c>
      <c r="O76" s="43">
        <v>0.99509803921568596</v>
      </c>
      <c r="P76" s="43">
        <v>7</v>
      </c>
      <c r="Q76" s="43">
        <v>0.66176470588235303</v>
      </c>
      <c r="R76" s="43">
        <v>21</v>
      </c>
      <c r="S76" s="43">
        <v>21</v>
      </c>
      <c r="T76" s="45">
        <v>6.89620010517982E-2</v>
      </c>
      <c r="U76" s="43">
        <v>23</v>
      </c>
    </row>
    <row r="77" spans="1:21" x14ac:dyDescent="0.25">
      <c r="A77" s="2">
        <f t="shared" si="1"/>
        <v>8</v>
      </c>
      <c r="B77" s="2">
        <v>2023</v>
      </c>
      <c r="C77" s="4" t="str">
        <f>INDEX(Index!$B$1:$B$500,MATCH($D77,Index!$A$1:$A$500,0)
)</f>
        <v>MIN</v>
      </c>
      <c r="D77" s="43" t="s">
        <v>46</v>
      </c>
      <c r="E77" s="43">
        <v>2023</v>
      </c>
      <c r="F77" s="43">
        <v>8</v>
      </c>
      <c r="G77" s="43">
        <v>3.96294626544671</v>
      </c>
      <c r="H77" s="43">
        <v>12</v>
      </c>
      <c r="I77" s="43">
        <v>3.5375722543352599</v>
      </c>
      <c r="J77" s="43">
        <v>6</v>
      </c>
      <c r="K77" s="43">
        <v>0.60714285714285698</v>
      </c>
      <c r="L77" s="43">
        <v>13</v>
      </c>
      <c r="M77" s="43">
        <v>0.190751445086705</v>
      </c>
      <c r="N77" s="43">
        <v>14</v>
      </c>
      <c r="O77" s="43">
        <v>0.90229885057471304</v>
      </c>
      <c r="P77" s="43">
        <v>3</v>
      </c>
      <c r="Q77" s="43">
        <v>0.27586206896551702</v>
      </c>
      <c r="R77" s="43">
        <v>4</v>
      </c>
      <c r="S77" s="43">
        <v>23</v>
      </c>
      <c r="T77" s="45">
        <v>8.9812724948027195E-2</v>
      </c>
      <c r="U77" s="43">
        <v>7</v>
      </c>
    </row>
    <row r="78" spans="1:21" x14ac:dyDescent="0.25">
      <c r="A78" s="2">
        <f t="shared" si="1"/>
        <v>8</v>
      </c>
      <c r="B78" s="2">
        <v>2023</v>
      </c>
      <c r="C78" s="4" t="str">
        <f>INDEX(Index!$B$1:$B$500,MATCH($D78,Index!$A$1:$A$500,0)
)</f>
        <v>NE</v>
      </c>
      <c r="D78" s="43" t="s">
        <v>17</v>
      </c>
      <c r="E78" s="43">
        <v>2023</v>
      </c>
      <c r="F78" s="43">
        <v>8</v>
      </c>
      <c r="G78" s="43">
        <v>3.96359146452316</v>
      </c>
      <c r="H78" s="43">
        <v>13</v>
      </c>
      <c r="I78" s="43">
        <v>3.50828729281768</v>
      </c>
      <c r="J78" s="43">
        <v>5</v>
      </c>
      <c r="K78" s="43">
        <v>0.6</v>
      </c>
      <c r="L78" s="43">
        <v>9</v>
      </c>
      <c r="M78" s="43">
        <v>0.116022099447514</v>
      </c>
      <c r="N78" s="43">
        <v>32</v>
      </c>
      <c r="O78" s="43">
        <v>0.81767955801104997</v>
      </c>
      <c r="P78" s="43">
        <v>2</v>
      </c>
      <c r="Q78" s="43">
        <v>0.35911602209944798</v>
      </c>
      <c r="R78" s="43">
        <v>8</v>
      </c>
      <c r="S78" s="43">
        <v>15</v>
      </c>
      <c r="T78" s="45">
        <v>6.12697329678073E-2</v>
      </c>
      <c r="U78" s="43">
        <v>26</v>
      </c>
    </row>
    <row r="79" spans="1:21" x14ac:dyDescent="0.25">
      <c r="A79" s="2">
        <f t="shared" si="1"/>
        <v>8</v>
      </c>
      <c r="B79" s="2">
        <v>2023</v>
      </c>
      <c r="C79" s="4" t="str">
        <f>INDEX(Index!$B$1:$B$500,MATCH($D79,Index!$A$1:$A$500,0)
)</f>
        <v>NO</v>
      </c>
      <c r="D79" s="43" t="s">
        <v>27</v>
      </c>
      <c r="E79" s="43">
        <v>2023</v>
      </c>
      <c r="F79" s="43">
        <v>8</v>
      </c>
      <c r="G79" s="43">
        <v>4.0034364040280801</v>
      </c>
      <c r="H79" s="43">
        <v>14</v>
      </c>
      <c r="I79" s="43">
        <v>4.0384615384615401</v>
      </c>
      <c r="J79" s="43">
        <v>17</v>
      </c>
      <c r="K79" s="43">
        <v>0.476190476190476</v>
      </c>
      <c r="L79" s="43">
        <v>2</v>
      </c>
      <c r="M79" s="43">
        <v>0.20512820512820501</v>
      </c>
      <c r="N79" s="43">
        <v>12</v>
      </c>
      <c r="O79" s="43">
        <v>1.0828025477707</v>
      </c>
      <c r="P79" s="43">
        <v>15</v>
      </c>
      <c r="Q79" s="43">
        <v>0.72611464968152895</v>
      </c>
      <c r="R79" s="43">
        <v>23</v>
      </c>
      <c r="S79" s="43">
        <v>15</v>
      </c>
      <c r="T79" s="45">
        <v>6.0748384330326297E-2</v>
      </c>
      <c r="U79" s="43">
        <v>27</v>
      </c>
    </row>
    <row r="80" spans="1:21" x14ac:dyDescent="0.25">
      <c r="A80" s="2">
        <f t="shared" si="1"/>
        <v>8</v>
      </c>
      <c r="B80" s="2">
        <v>2023</v>
      </c>
      <c r="C80" s="4" t="str">
        <f>INDEX(Index!$B$1:$B$500,MATCH($D80,Index!$A$1:$A$500,0)
)</f>
        <v>ATL</v>
      </c>
      <c r="D80" s="43" t="s">
        <v>43</v>
      </c>
      <c r="E80" s="43">
        <v>2023</v>
      </c>
      <c r="F80" s="43">
        <v>8</v>
      </c>
      <c r="G80" s="43">
        <v>4.0371623253261699</v>
      </c>
      <c r="H80" s="43">
        <v>15</v>
      </c>
      <c r="I80" s="43">
        <v>3.83908045977011</v>
      </c>
      <c r="J80" s="43">
        <v>12</v>
      </c>
      <c r="K80" s="43">
        <v>0.55555555555555602</v>
      </c>
      <c r="L80" s="43">
        <v>5</v>
      </c>
      <c r="M80" s="43">
        <v>0.18390804597701099</v>
      </c>
      <c r="N80" s="43">
        <v>16</v>
      </c>
      <c r="O80" s="43">
        <v>1.13793103448276</v>
      </c>
      <c r="P80" s="43">
        <v>19</v>
      </c>
      <c r="Q80" s="43">
        <v>0.35057471264367801</v>
      </c>
      <c r="R80" s="43">
        <v>7</v>
      </c>
      <c r="S80" s="43">
        <v>15</v>
      </c>
      <c r="T80" s="45">
        <v>5.6050461877015102E-2</v>
      </c>
      <c r="U80" s="43">
        <v>31</v>
      </c>
    </row>
    <row r="81" spans="1:21" x14ac:dyDescent="0.25">
      <c r="A81" s="2">
        <f t="shared" si="1"/>
        <v>8</v>
      </c>
      <c r="B81" s="2">
        <v>2023</v>
      </c>
      <c r="C81" s="4" t="str">
        <f>INDEX(Index!$B$1:$B$500,MATCH($D81,Index!$A$1:$A$500,0)
)</f>
        <v>TEN</v>
      </c>
      <c r="D81" s="43" t="s">
        <v>45</v>
      </c>
      <c r="E81" s="43">
        <v>2023</v>
      </c>
      <c r="F81" s="43">
        <v>8</v>
      </c>
      <c r="G81" s="43">
        <v>4.0591344595815499</v>
      </c>
      <c r="H81" s="43">
        <v>16</v>
      </c>
      <c r="I81" s="43">
        <v>3.9863945578231301</v>
      </c>
      <c r="J81" s="43">
        <v>15</v>
      </c>
      <c r="K81" s="43">
        <v>0.6</v>
      </c>
      <c r="L81" s="43">
        <v>9</v>
      </c>
      <c r="M81" s="43">
        <v>0.17006802721088399</v>
      </c>
      <c r="N81" s="43">
        <v>19</v>
      </c>
      <c r="O81" s="43">
        <v>1.0748299319727901</v>
      </c>
      <c r="P81" s="43">
        <v>14</v>
      </c>
      <c r="Q81" s="43">
        <v>0.56462585034013602</v>
      </c>
      <c r="R81" s="43">
        <v>16</v>
      </c>
      <c r="S81" s="43">
        <v>21</v>
      </c>
      <c r="T81" s="45">
        <v>8.6872274098644897E-2</v>
      </c>
      <c r="U81" s="43">
        <v>10</v>
      </c>
    </row>
    <row r="82" spans="1:21" x14ac:dyDescent="0.25">
      <c r="A82" s="2">
        <f t="shared" si="1"/>
        <v>8</v>
      </c>
      <c r="B82" s="2">
        <v>2023</v>
      </c>
      <c r="C82" s="4" t="str">
        <f>INDEX(Index!$B$1:$B$500,MATCH($D82,Index!$A$1:$A$500,0)
)</f>
        <v>DET</v>
      </c>
      <c r="D82" s="43" t="s">
        <v>21</v>
      </c>
      <c r="E82" s="43">
        <v>2023</v>
      </c>
      <c r="F82" s="43">
        <v>8</v>
      </c>
      <c r="G82" s="43">
        <v>4.0815645638385796</v>
      </c>
      <c r="H82" s="43">
        <v>17</v>
      </c>
      <c r="I82" s="43">
        <v>3.6587301587301599</v>
      </c>
      <c r="J82" s="43">
        <v>9</v>
      </c>
      <c r="K82" s="43">
        <v>0.64285714285714302</v>
      </c>
      <c r="L82" s="43">
        <v>16</v>
      </c>
      <c r="M82" s="43">
        <v>0.15079365079365101</v>
      </c>
      <c r="N82" s="43">
        <v>26</v>
      </c>
      <c r="O82" s="43">
        <v>0.92857142857142905</v>
      </c>
      <c r="P82" s="43">
        <v>6</v>
      </c>
      <c r="Q82" s="43">
        <v>0.26190476190476197</v>
      </c>
      <c r="R82" s="43">
        <v>2</v>
      </c>
      <c r="S82" s="43">
        <v>21</v>
      </c>
      <c r="T82" s="45">
        <v>8.4511284867259603E-2</v>
      </c>
      <c r="U82" s="43">
        <v>12</v>
      </c>
    </row>
    <row r="83" spans="1:21" x14ac:dyDescent="0.25">
      <c r="A83" s="2">
        <f t="shared" si="1"/>
        <v>8</v>
      </c>
      <c r="B83" s="2">
        <v>2023</v>
      </c>
      <c r="C83" s="4" t="str">
        <f>INDEX(Index!$B$1:$B$500,MATCH($D83,Index!$A$1:$A$500,0)
)</f>
        <v>MIA</v>
      </c>
      <c r="D83" s="43" t="s">
        <v>4</v>
      </c>
      <c r="E83" s="43">
        <v>2023</v>
      </c>
      <c r="F83" s="43">
        <v>8</v>
      </c>
      <c r="G83" s="43">
        <v>4.1373974745234703</v>
      </c>
      <c r="H83" s="43">
        <v>18</v>
      </c>
      <c r="I83" s="43">
        <v>4.1123595505618002</v>
      </c>
      <c r="J83" s="43">
        <v>20</v>
      </c>
      <c r="K83" s="43">
        <v>0.82758620689655205</v>
      </c>
      <c r="L83" s="43">
        <v>30</v>
      </c>
      <c r="M83" s="43">
        <v>0.15730337078651699</v>
      </c>
      <c r="N83" s="43">
        <v>23</v>
      </c>
      <c r="O83" s="43">
        <v>1.0280898876404501</v>
      </c>
      <c r="P83" s="43">
        <v>9</v>
      </c>
      <c r="Q83" s="43">
        <v>0.61797752808988804</v>
      </c>
      <c r="R83" s="43">
        <v>20</v>
      </c>
      <c r="S83" s="43">
        <v>27</v>
      </c>
      <c r="T83" s="45">
        <v>9.2710218758628796E-2</v>
      </c>
      <c r="U83" s="43">
        <v>5</v>
      </c>
    </row>
    <row r="84" spans="1:21" x14ac:dyDescent="0.25">
      <c r="A84" s="2">
        <f t="shared" si="1"/>
        <v>8</v>
      </c>
      <c r="B84" s="2">
        <v>2023</v>
      </c>
      <c r="C84" s="4" t="str">
        <f>INDEX(Index!$B$1:$B$500,MATCH($D84,Index!$A$1:$A$500,0)
)</f>
        <v>LAR</v>
      </c>
      <c r="D84" s="43" t="s">
        <v>41</v>
      </c>
      <c r="E84" s="43">
        <v>2023</v>
      </c>
      <c r="F84" s="43">
        <v>8</v>
      </c>
      <c r="G84" s="43">
        <v>4.1660255164160302</v>
      </c>
      <c r="H84" s="43">
        <v>19</v>
      </c>
      <c r="I84" s="43">
        <v>4.2201257861635204</v>
      </c>
      <c r="J84" s="43">
        <v>21</v>
      </c>
      <c r="K84" s="43">
        <v>0.8125</v>
      </c>
      <c r="L84" s="43">
        <v>28</v>
      </c>
      <c r="M84" s="43">
        <v>0.15094339622641501</v>
      </c>
      <c r="N84" s="43">
        <v>25</v>
      </c>
      <c r="O84" s="43">
        <v>1.2012578616352201</v>
      </c>
      <c r="P84" s="43">
        <v>23</v>
      </c>
      <c r="Q84" s="43">
        <v>0.55974842767295596</v>
      </c>
      <c r="R84" s="43">
        <v>15</v>
      </c>
      <c r="S84" s="43">
        <v>15</v>
      </c>
      <c r="T84" s="45">
        <v>6.9526230032760095E-2</v>
      </c>
      <c r="U84" s="43">
        <v>22</v>
      </c>
    </row>
    <row r="85" spans="1:21" x14ac:dyDescent="0.25">
      <c r="A85" s="2">
        <f t="shared" si="1"/>
        <v>8</v>
      </c>
      <c r="B85" s="2">
        <v>2023</v>
      </c>
      <c r="C85" s="4" t="str">
        <f>INDEX(Index!$B$1:$B$500,MATCH($D85,Index!$A$1:$A$500,0)
)</f>
        <v>SF</v>
      </c>
      <c r="D85" s="43" t="s">
        <v>1</v>
      </c>
      <c r="E85" s="43">
        <v>2023</v>
      </c>
      <c r="F85" s="43">
        <v>8</v>
      </c>
      <c r="G85" s="43">
        <v>4.17843533328573</v>
      </c>
      <c r="H85" s="43">
        <v>20</v>
      </c>
      <c r="I85" s="43">
        <v>4.1040000000000001</v>
      </c>
      <c r="J85" s="43">
        <v>19</v>
      </c>
      <c r="K85" s="43">
        <v>0.8125</v>
      </c>
      <c r="L85" s="43">
        <v>28</v>
      </c>
      <c r="M85" s="43">
        <v>0.20799999999999999</v>
      </c>
      <c r="N85" s="43">
        <v>11</v>
      </c>
      <c r="O85" s="43">
        <v>1.1732283464566899</v>
      </c>
      <c r="P85" s="43">
        <v>20</v>
      </c>
      <c r="Q85" s="43">
        <v>0.535433070866142</v>
      </c>
      <c r="R85" s="43">
        <v>13</v>
      </c>
      <c r="S85" s="43">
        <v>18</v>
      </c>
      <c r="T85" s="45">
        <v>6.0704169552953602E-2</v>
      </c>
      <c r="U85" s="43">
        <v>28</v>
      </c>
    </row>
    <row r="86" spans="1:21" x14ac:dyDescent="0.25">
      <c r="A86" s="2">
        <f t="shared" si="1"/>
        <v>8</v>
      </c>
      <c r="B86" s="2">
        <v>2023</v>
      </c>
      <c r="C86" s="4" t="str">
        <f>INDEX(Index!$B$1:$B$500,MATCH($D86,Index!$A$1:$A$500,0)
)</f>
        <v>WAS</v>
      </c>
      <c r="D86" s="43" t="s">
        <v>26</v>
      </c>
      <c r="E86" s="43">
        <v>2023</v>
      </c>
      <c r="F86" s="43">
        <v>8</v>
      </c>
      <c r="G86" s="43">
        <v>4.1847991105735698</v>
      </c>
      <c r="H86" s="43">
        <v>21</v>
      </c>
      <c r="I86" s="43">
        <v>3.92215568862275</v>
      </c>
      <c r="J86" s="43">
        <v>14</v>
      </c>
      <c r="K86" s="43">
        <v>0.78947368421052599</v>
      </c>
      <c r="L86" s="43">
        <v>27</v>
      </c>
      <c r="M86" s="43">
        <v>0.13772455089820401</v>
      </c>
      <c r="N86" s="43">
        <v>29</v>
      </c>
      <c r="O86" s="43">
        <v>1.06547619047619</v>
      </c>
      <c r="P86" s="43">
        <v>13</v>
      </c>
      <c r="Q86" s="43">
        <v>0.398809523809524</v>
      </c>
      <c r="R86" s="43">
        <v>10</v>
      </c>
      <c r="S86" s="43">
        <v>25</v>
      </c>
      <c r="T86" s="45">
        <v>8.3097033272288998E-2</v>
      </c>
      <c r="U86" s="43">
        <v>13</v>
      </c>
    </row>
    <row r="87" spans="1:21" x14ac:dyDescent="0.25">
      <c r="A87" s="2">
        <f t="shared" si="1"/>
        <v>8</v>
      </c>
      <c r="B87" s="2">
        <v>2023</v>
      </c>
      <c r="C87" s="4" t="str">
        <f>INDEX(Index!$B$1:$B$500,MATCH($D87,Index!$A$1:$A$500,0)
)</f>
        <v>TB</v>
      </c>
      <c r="D87" s="43" t="s">
        <v>38</v>
      </c>
      <c r="E87" s="43">
        <v>2023</v>
      </c>
      <c r="F87" s="43">
        <v>8</v>
      </c>
      <c r="G87" s="43">
        <v>4.2116615602948801</v>
      </c>
      <c r="H87" s="43">
        <v>22</v>
      </c>
      <c r="I87" s="43">
        <v>4.0507246376811601</v>
      </c>
      <c r="J87" s="43">
        <v>18</v>
      </c>
      <c r="K87" s="43">
        <v>0.62962962962962998</v>
      </c>
      <c r="L87" s="43">
        <v>14</v>
      </c>
      <c r="M87" s="43">
        <v>0.15942028985507201</v>
      </c>
      <c r="N87" s="43">
        <v>21</v>
      </c>
      <c r="O87" s="43">
        <v>1.0652173913043499</v>
      </c>
      <c r="P87" s="43">
        <v>12</v>
      </c>
      <c r="Q87" s="43">
        <v>0.61594202898550698</v>
      </c>
      <c r="R87" s="43">
        <v>19</v>
      </c>
      <c r="S87" s="43">
        <v>18</v>
      </c>
      <c r="T87" s="45">
        <v>7.2185539052483205E-2</v>
      </c>
      <c r="U87" s="43">
        <v>20</v>
      </c>
    </row>
    <row r="88" spans="1:21" x14ac:dyDescent="0.25">
      <c r="A88" s="2">
        <f t="shared" si="1"/>
        <v>8</v>
      </c>
      <c r="B88" s="2">
        <v>2023</v>
      </c>
      <c r="C88" s="4" t="str">
        <f>INDEX(Index!$B$1:$B$500,MATCH($D88,Index!$A$1:$A$500,0)
)</f>
        <v>LAC</v>
      </c>
      <c r="D88" s="43" t="s">
        <v>28</v>
      </c>
      <c r="E88" s="43">
        <v>2023</v>
      </c>
      <c r="F88" s="43">
        <v>8</v>
      </c>
      <c r="G88" s="43">
        <v>4.2137123106984999</v>
      </c>
      <c r="H88" s="43">
        <v>23</v>
      </c>
      <c r="I88" s="43">
        <v>3.6760563380281699</v>
      </c>
      <c r="J88" s="43">
        <v>10</v>
      </c>
      <c r="K88" s="43">
        <v>0.57142857142857095</v>
      </c>
      <c r="L88" s="43">
        <v>8</v>
      </c>
      <c r="M88" s="43">
        <v>0.176056338028169</v>
      </c>
      <c r="N88" s="43">
        <v>18</v>
      </c>
      <c r="O88" s="43">
        <v>1.1197183098591501</v>
      </c>
      <c r="P88" s="43">
        <v>18</v>
      </c>
      <c r="Q88" s="43">
        <v>0.27464788732394402</v>
      </c>
      <c r="R88" s="43">
        <v>3</v>
      </c>
      <c r="S88" s="43">
        <v>23</v>
      </c>
      <c r="T88" s="45">
        <v>8.9161844674163895E-2</v>
      </c>
      <c r="U88" s="43">
        <v>8</v>
      </c>
    </row>
    <row r="89" spans="1:21" x14ac:dyDescent="0.25">
      <c r="A89" s="2">
        <f t="shared" si="1"/>
        <v>8</v>
      </c>
      <c r="B89" s="2">
        <v>2023</v>
      </c>
      <c r="C89" s="4" t="str">
        <f>INDEX(Index!$B$1:$B$500,MATCH($D89,Index!$A$1:$A$500,0)
)</f>
        <v>GB</v>
      </c>
      <c r="D89" s="43" t="s">
        <v>20</v>
      </c>
      <c r="E89" s="43">
        <v>2023</v>
      </c>
      <c r="F89" s="43">
        <v>8</v>
      </c>
      <c r="G89" s="43">
        <v>4.2288591581338997</v>
      </c>
      <c r="H89" s="43">
        <v>24</v>
      </c>
      <c r="I89" s="43">
        <v>3.99444444444444</v>
      </c>
      <c r="J89" s="43">
        <v>16</v>
      </c>
      <c r="K89" s="43">
        <v>0.77272727272727304</v>
      </c>
      <c r="L89" s="43">
        <v>26</v>
      </c>
      <c r="M89" s="43">
        <v>0.18333333333333299</v>
      </c>
      <c r="N89" s="43">
        <v>17</v>
      </c>
      <c r="O89" s="43">
        <v>1.2888888888888901</v>
      </c>
      <c r="P89" s="43">
        <v>28</v>
      </c>
      <c r="Q89" s="43">
        <v>0.483333333333333</v>
      </c>
      <c r="R89" s="43">
        <v>12</v>
      </c>
      <c r="S89" s="43">
        <v>19</v>
      </c>
      <c r="T89" s="45">
        <v>7.3572449899601794E-2</v>
      </c>
      <c r="U89" s="43">
        <v>19</v>
      </c>
    </row>
    <row r="90" spans="1:21" x14ac:dyDescent="0.25">
      <c r="A90" s="2">
        <f t="shared" si="1"/>
        <v>8</v>
      </c>
      <c r="B90" s="2">
        <v>2023</v>
      </c>
      <c r="C90" s="4" t="str">
        <f>INDEX(Index!$B$1:$B$500,MATCH($D90,Index!$A$1:$A$500,0)
)</f>
        <v>PIT</v>
      </c>
      <c r="D90" s="43" t="s">
        <v>32</v>
      </c>
      <c r="E90" s="43">
        <v>2023</v>
      </c>
      <c r="F90" s="43">
        <v>8</v>
      </c>
      <c r="G90" s="43">
        <v>4.3435826418268704</v>
      </c>
      <c r="H90" s="43">
        <v>25</v>
      </c>
      <c r="I90" s="43">
        <v>4.4395604395604398</v>
      </c>
      <c r="J90" s="43">
        <v>25</v>
      </c>
      <c r="K90" s="43">
        <v>0.55555555555555602</v>
      </c>
      <c r="L90" s="43">
        <v>5</v>
      </c>
      <c r="M90" s="43">
        <v>0.19780219780219799</v>
      </c>
      <c r="N90" s="43">
        <v>13</v>
      </c>
      <c r="O90" s="43">
        <v>1.25824175824176</v>
      </c>
      <c r="P90" s="43">
        <v>26</v>
      </c>
      <c r="Q90" s="43">
        <v>0.879120879120879</v>
      </c>
      <c r="R90" s="43">
        <v>26</v>
      </c>
      <c r="S90" s="43">
        <v>22</v>
      </c>
      <c r="T90" s="45">
        <v>9.1322172966276094E-2</v>
      </c>
      <c r="U90" s="43">
        <v>6</v>
      </c>
    </row>
    <row r="91" spans="1:21" x14ac:dyDescent="0.25">
      <c r="A91" s="2">
        <f t="shared" si="1"/>
        <v>8</v>
      </c>
      <c r="B91" s="2">
        <v>2023</v>
      </c>
      <c r="C91" s="4" t="str">
        <f>INDEX(Index!$B$1:$B$500,MATCH($D91,Index!$A$1:$A$500,0)
)</f>
        <v>CIN</v>
      </c>
      <c r="D91" s="43" t="s">
        <v>24</v>
      </c>
      <c r="E91" s="43">
        <v>2023</v>
      </c>
      <c r="F91" s="43">
        <v>8</v>
      </c>
      <c r="G91" s="43">
        <v>4.3695279200903903</v>
      </c>
      <c r="H91" s="43">
        <v>26</v>
      </c>
      <c r="I91" s="43">
        <v>4.5448275862068996</v>
      </c>
      <c r="J91" s="43">
        <v>27</v>
      </c>
      <c r="K91" s="43">
        <v>0.71428571428571397</v>
      </c>
      <c r="L91" s="43">
        <v>23</v>
      </c>
      <c r="M91" s="43">
        <v>0.13793103448275901</v>
      </c>
      <c r="N91" s="43">
        <v>28</v>
      </c>
      <c r="O91" s="43">
        <v>1.33561643835616</v>
      </c>
      <c r="P91" s="43">
        <v>29</v>
      </c>
      <c r="Q91" s="43">
        <v>0.87671232876712302</v>
      </c>
      <c r="R91" s="43">
        <v>25</v>
      </c>
      <c r="S91" s="43">
        <v>21</v>
      </c>
      <c r="T91" s="45">
        <v>8.5763669887593694E-2</v>
      </c>
      <c r="U91" s="43">
        <v>11</v>
      </c>
    </row>
    <row r="92" spans="1:21" x14ac:dyDescent="0.25">
      <c r="A92" s="2">
        <f t="shared" si="1"/>
        <v>8</v>
      </c>
      <c r="B92" s="2">
        <v>2023</v>
      </c>
      <c r="C92" s="4" t="str">
        <f>INDEX(Index!$B$1:$B$500,MATCH($D92,Index!$A$1:$A$500,0)
)</f>
        <v>NYG</v>
      </c>
      <c r="D92" s="43" t="s">
        <v>15</v>
      </c>
      <c r="E92" s="43">
        <v>2023</v>
      </c>
      <c r="F92" s="43">
        <v>8</v>
      </c>
      <c r="G92" s="43">
        <v>4.4666098805898704</v>
      </c>
      <c r="H92" s="43">
        <v>27</v>
      </c>
      <c r="I92" s="43">
        <v>4.6861702127659601</v>
      </c>
      <c r="J92" s="43">
        <v>29</v>
      </c>
      <c r="K92" s="43">
        <v>0.66666666666666696</v>
      </c>
      <c r="L92" s="43">
        <v>18</v>
      </c>
      <c r="M92" s="43">
        <v>0.154255319148936</v>
      </c>
      <c r="N92" s="43">
        <v>24</v>
      </c>
      <c r="O92" s="43">
        <v>1.20744680851064</v>
      </c>
      <c r="P92" s="43">
        <v>24</v>
      </c>
      <c r="Q92" s="43">
        <v>1.0478723404255299</v>
      </c>
      <c r="R92" s="43">
        <v>28</v>
      </c>
      <c r="S92" s="43">
        <v>15</v>
      </c>
      <c r="T92" s="45">
        <v>6.0318956490176802E-2</v>
      </c>
      <c r="U92" s="43">
        <v>29</v>
      </c>
    </row>
    <row r="93" spans="1:21" x14ac:dyDescent="0.25">
      <c r="A93" s="2">
        <f t="shared" si="1"/>
        <v>8</v>
      </c>
      <c r="B93" s="2">
        <v>2023</v>
      </c>
      <c r="C93" s="4" t="str">
        <f>INDEX(Index!$B$1:$B$500,MATCH($D93,Index!$A$1:$A$500,0)
)</f>
        <v>DEN</v>
      </c>
      <c r="D93" s="43" t="s">
        <v>39</v>
      </c>
      <c r="E93" s="43">
        <v>2023</v>
      </c>
      <c r="F93" s="43">
        <v>8</v>
      </c>
      <c r="G93" s="43">
        <v>4.54000447435038</v>
      </c>
      <c r="H93" s="43">
        <v>28</v>
      </c>
      <c r="I93" s="43">
        <v>5.56914893617021</v>
      </c>
      <c r="J93" s="43">
        <v>32</v>
      </c>
      <c r="K93" s="43">
        <v>0.375</v>
      </c>
      <c r="L93" s="43">
        <v>1</v>
      </c>
      <c r="M93" s="43">
        <v>0.164893617021277</v>
      </c>
      <c r="N93" s="43">
        <v>20</v>
      </c>
      <c r="O93" s="43">
        <v>1.35449735449735</v>
      </c>
      <c r="P93" s="43">
        <v>30</v>
      </c>
      <c r="Q93" s="43">
        <v>1.6878306878306899</v>
      </c>
      <c r="R93" s="43">
        <v>32</v>
      </c>
      <c r="S93" s="43">
        <v>17</v>
      </c>
      <c r="T93" s="45">
        <v>7.1723754140839299E-2</v>
      </c>
      <c r="U93" s="43">
        <v>21</v>
      </c>
    </row>
    <row r="94" spans="1:21" x14ac:dyDescent="0.25">
      <c r="A94" s="2">
        <f t="shared" si="1"/>
        <v>8</v>
      </c>
      <c r="B94" s="2">
        <v>2023</v>
      </c>
      <c r="C94" s="4" t="str">
        <f>INDEX(Index!$B$1:$B$500,MATCH($D94,Index!$A$1:$A$500,0)
)</f>
        <v>KC</v>
      </c>
      <c r="D94" s="43" t="s">
        <v>5</v>
      </c>
      <c r="E94" s="43">
        <v>2023</v>
      </c>
      <c r="F94" s="43">
        <v>8</v>
      </c>
      <c r="G94" s="43">
        <v>4.6191122495243402</v>
      </c>
      <c r="H94" s="43">
        <v>29</v>
      </c>
      <c r="I94" s="43">
        <v>4.5161290322580596</v>
      </c>
      <c r="J94" s="43">
        <v>26</v>
      </c>
      <c r="K94" s="43">
        <v>0.85714285714285698</v>
      </c>
      <c r="L94" s="43">
        <v>32</v>
      </c>
      <c r="M94" s="43">
        <v>0.135483870967742</v>
      </c>
      <c r="N94" s="43">
        <v>30</v>
      </c>
      <c r="O94" s="43">
        <v>1.1870967741935501</v>
      </c>
      <c r="P94" s="43">
        <v>21</v>
      </c>
      <c r="Q94" s="43">
        <v>0.71612903225806501</v>
      </c>
      <c r="R94" s="43">
        <v>22</v>
      </c>
      <c r="S94" s="43">
        <v>28</v>
      </c>
      <c r="T94" s="45">
        <v>9.7199064653422998E-2</v>
      </c>
      <c r="U94" s="43">
        <v>2</v>
      </c>
    </row>
    <row r="95" spans="1:21" x14ac:dyDescent="0.25">
      <c r="A95" s="2">
        <f t="shared" si="1"/>
        <v>8</v>
      </c>
      <c r="B95" s="2">
        <v>2023</v>
      </c>
      <c r="C95" s="4" t="str">
        <f>INDEX(Index!$B$1:$B$500,MATCH($D95,Index!$A$1:$A$500,0)
)</f>
        <v>LV</v>
      </c>
      <c r="D95" s="43" t="s">
        <v>53</v>
      </c>
      <c r="E95" s="43">
        <v>2023</v>
      </c>
      <c r="F95" s="43">
        <v>8</v>
      </c>
      <c r="G95" s="43">
        <v>4.8954010288971599</v>
      </c>
      <c r="H95" s="43">
        <v>30</v>
      </c>
      <c r="I95" s="43">
        <v>4.6076555023923396</v>
      </c>
      <c r="J95" s="43">
        <v>28</v>
      </c>
      <c r="K95" s="43">
        <v>0.70833333333333304</v>
      </c>
      <c r="L95" s="43">
        <v>22</v>
      </c>
      <c r="M95" s="43">
        <v>0.13875598086124399</v>
      </c>
      <c r="N95" s="43">
        <v>27</v>
      </c>
      <c r="O95" s="43">
        <v>1.44285714285714</v>
      </c>
      <c r="P95" s="43">
        <v>32</v>
      </c>
      <c r="Q95" s="43">
        <v>0.580952380952381</v>
      </c>
      <c r="R95" s="43">
        <v>17</v>
      </c>
      <c r="S95" s="43">
        <v>16</v>
      </c>
      <c r="T95" s="45">
        <v>6.6283168217851005E-2</v>
      </c>
      <c r="U95" s="43">
        <v>25</v>
      </c>
    </row>
    <row r="96" spans="1:21" x14ac:dyDescent="0.25">
      <c r="A96" s="2">
        <f t="shared" si="1"/>
        <v>8</v>
      </c>
      <c r="B96" s="2">
        <v>2023</v>
      </c>
      <c r="C96" s="4" t="str">
        <f>INDEX(Index!$B$1:$B$500,MATCH($D96,Index!$A$1:$A$500,0)
)</f>
        <v>ARI</v>
      </c>
      <c r="D96" s="43" t="s">
        <v>23</v>
      </c>
      <c r="E96" s="43">
        <v>2023</v>
      </c>
      <c r="F96" s="43">
        <v>8</v>
      </c>
      <c r="G96" s="43">
        <v>5.0156722467328096</v>
      </c>
      <c r="H96" s="43">
        <v>31</v>
      </c>
      <c r="I96" s="43">
        <v>4.4292929292929299</v>
      </c>
      <c r="J96" s="43">
        <v>24</v>
      </c>
      <c r="K96" s="43">
        <v>0.72413793103448298</v>
      </c>
      <c r="L96" s="43">
        <v>24</v>
      </c>
      <c r="M96" s="43">
        <v>0.12626262626262599</v>
      </c>
      <c r="N96" s="43">
        <v>31</v>
      </c>
      <c r="O96" s="43">
        <v>1.2211055276381899</v>
      </c>
      <c r="P96" s="43">
        <v>25</v>
      </c>
      <c r="Q96" s="43">
        <v>0.53768844221105505</v>
      </c>
      <c r="R96" s="43">
        <v>14</v>
      </c>
      <c r="S96" s="43">
        <v>24</v>
      </c>
      <c r="T96" s="45">
        <v>7.9824615721734299E-2</v>
      </c>
      <c r="U96" s="43">
        <v>15</v>
      </c>
    </row>
    <row r="97" spans="1:21" x14ac:dyDescent="0.25">
      <c r="A97" s="2">
        <f t="shared" si="1"/>
        <v>8</v>
      </c>
      <c r="B97" s="2">
        <v>2023</v>
      </c>
      <c r="C97" s="4" t="str">
        <f>INDEX(Index!$B$1:$B$500,MATCH($D97,Index!$A$1:$A$500,0)
)</f>
        <v>CAR</v>
      </c>
      <c r="D97" s="43" t="s">
        <v>51</v>
      </c>
      <c r="E97" s="43">
        <v>2023</v>
      </c>
      <c r="F97" s="43">
        <v>8</v>
      </c>
      <c r="G97" s="43">
        <v>5.08067066516863</v>
      </c>
      <c r="H97" s="43">
        <v>32</v>
      </c>
      <c r="I97" s="43">
        <v>5.0169491525423702</v>
      </c>
      <c r="J97" s="43">
        <v>31</v>
      </c>
      <c r="K97" s="43">
        <v>0.54545454545454497</v>
      </c>
      <c r="L97" s="43">
        <v>4</v>
      </c>
      <c r="M97" s="43">
        <v>0.15819209039547999</v>
      </c>
      <c r="N97" s="43">
        <v>22</v>
      </c>
      <c r="O97" s="43">
        <v>1.4198895027624301</v>
      </c>
      <c r="P97" s="43">
        <v>31</v>
      </c>
      <c r="Q97" s="43">
        <v>1.04972375690608</v>
      </c>
      <c r="R97" s="43">
        <v>29</v>
      </c>
      <c r="S97" s="43">
        <v>16</v>
      </c>
      <c r="T97" s="45">
        <v>8.8117269338323104E-2</v>
      </c>
      <c r="U97" s="43">
        <v>9</v>
      </c>
    </row>
    <row r="98" spans="1:21" x14ac:dyDescent="0.25">
      <c r="A98" s="2">
        <v>9</v>
      </c>
      <c r="B98" s="2">
        <v>2023</v>
      </c>
      <c r="C98" s="4" t="str">
        <f>INDEX(Index!$B$1:$B$500,MATCH($D98,Index!$A$1:$A$500,0)
)</f>
        <v>CLE</v>
      </c>
      <c r="D98" s="43" t="s">
        <v>10</v>
      </c>
      <c r="E98" s="43">
        <v>2023</v>
      </c>
      <c r="F98" s="43">
        <v>9</v>
      </c>
      <c r="G98" s="43">
        <v>2.9314681815466801</v>
      </c>
      <c r="H98" s="43">
        <v>1</v>
      </c>
      <c r="I98" s="43">
        <v>4.0135135135135096</v>
      </c>
      <c r="J98" s="43">
        <v>16</v>
      </c>
      <c r="K98" s="43">
        <v>0.63636363636363602</v>
      </c>
      <c r="L98" s="43">
        <v>15</v>
      </c>
      <c r="M98" s="43">
        <v>0.304054054054054</v>
      </c>
      <c r="N98" s="43">
        <v>1</v>
      </c>
      <c r="O98" s="43">
        <v>1.1390728476821199</v>
      </c>
      <c r="P98" s="43">
        <v>20</v>
      </c>
      <c r="Q98" s="43">
        <v>1.04635761589404</v>
      </c>
      <c r="R98" s="43">
        <v>30</v>
      </c>
      <c r="S98" s="43">
        <v>27</v>
      </c>
      <c r="T98" s="45">
        <v>0.115831989603665</v>
      </c>
      <c r="U98" s="43">
        <v>1</v>
      </c>
    </row>
    <row r="99" spans="1:21" x14ac:dyDescent="0.25">
      <c r="A99" s="2">
        <v>9</v>
      </c>
      <c r="B99" s="2">
        <v>2023</v>
      </c>
      <c r="C99" s="4" t="str">
        <f>INDEX(Index!$B$1:$B$500,MATCH($D99,Index!$A$1:$A$500,0)
)</f>
        <v>CHI</v>
      </c>
      <c r="D99" s="43" t="s">
        <v>64</v>
      </c>
      <c r="E99" s="43">
        <v>2023</v>
      </c>
      <c r="F99" s="43">
        <v>9</v>
      </c>
      <c r="G99" s="43">
        <v>3.3678070191830201</v>
      </c>
      <c r="H99" s="43">
        <v>2</v>
      </c>
      <c r="I99" s="43">
        <v>3.2272727272727302</v>
      </c>
      <c r="J99" s="43">
        <v>1</v>
      </c>
      <c r="K99" s="43">
        <v>0.63157894736842102</v>
      </c>
      <c r="L99" s="43">
        <v>13</v>
      </c>
      <c r="M99" s="43">
        <v>0.232954545454545</v>
      </c>
      <c r="N99" s="43">
        <v>5</v>
      </c>
      <c r="O99" s="43">
        <v>0.97159090909090895</v>
      </c>
      <c r="P99" s="43">
        <v>7</v>
      </c>
      <c r="Q99" s="43">
        <v>0.32386363636363602</v>
      </c>
      <c r="R99" s="43">
        <v>5</v>
      </c>
      <c r="S99" s="43">
        <v>10</v>
      </c>
      <c r="T99" s="45">
        <v>3.5058175782596603E-2</v>
      </c>
      <c r="U99" s="43">
        <v>32</v>
      </c>
    </row>
    <row r="100" spans="1:21" x14ac:dyDescent="0.25">
      <c r="A100" s="2">
        <v>9</v>
      </c>
      <c r="B100" s="2">
        <v>2023</v>
      </c>
      <c r="C100" s="4" t="str">
        <f>INDEX(Index!$B$1:$B$500,MATCH($D100,Index!$A$1:$A$500,0)
)</f>
        <v>JAX</v>
      </c>
      <c r="D100" s="43" t="s">
        <v>56</v>
      </c>
      <c r="E100" s="43">
        <v>2023</v>
      </c>
      <c r="F100" s="43">
        <v>9</v>
      </c>
      <c r="G100" s="43">
        <v>3.3958571490201699</v>
      </c>
      <c r="H100" s="43">
        <v>3</v>
      </c>
      <c r="I100" s="43">
        <v>3.3759398496240598</v>
      </c>
      <c r="J100" s="43">
        <v>3</v>
      </c>
      <c r="K100" s="43">
        <v>0.6</v>
      </c>
      <c r="L100" s="43">
        <v>10</v>
      </c>
      <c r="M100" s="43">
        <v>0.27067669172932302</v>
      </c>
      <c r="N100" s="43">
        <v>2</v>
      </c>
      <c r="O100" s="43">
        <v>0.90977443609022601</v>
      </c>
      <c r="P100" s="43">
        <v>3</v>
      </c>
      <c r="Q100" s="43">
        <v>0.60150375939849599</v>
      </c>
      <c r="R100" s="43">
        <v>16</v>
      </c>
      <c r="S100" s="43">
        <v>16</v>
      </c>
      <c r="T100" s="45">
        <v>6.0868315339420297E-2</v>
      </c>
      <c r="U100" s="43">
        <v>27</v>
      </c>
    </row>
    <row r="101" spans="1:21" x14ac:dyDescent="0.25">
      <c r="A101" s="2">
        <v>9</v>
      </c>
      <c r="B101" s="2">
        <v>2023</v>
      </c>
      <c r="C101" s="4" t="str">
        <f>INDEX(Index!$B$1:$B$500,MATCH($D101,Index!$A$1:$A$500,0)
)</f>
        <v>NYJ</v>
      </c>
      <c r="D101" s="43" t="s">
        <v>9</v>
      </c>
      <c r="E101" s="43">
        <v>2023</v>
      </c>
      <c r="F101" s="43">
        <v>9</v>
      </c>
      <c r="G101" s="43">
        <v>3.5298363502844698</v>
      </c>
      <c r="H101" s="43">
        <v>4</v>
      </c>
      <c r="I101" s="43">
        <v>3.8535353535353498</v>
      </c>
      <c r="J101" s="43">
        <v>13</v>
      </c>
      <c r="K101" s="43">
        <v>0.71428571428571397</v>
      </c>
      <c r="L101" s="43">
        <v>21</v>
      </c>
      <c r="M101" s="43">
        <v>0.22222222222222199</v>
      </c>
      <c r="N101" s="43">
        <v>8</v>
      </c>
      <c r="O101" s="43">
        <v>1.08</v>
      </c>
      <c r="P101" s="43">
        <v>16</v>
      </c>
      <c r="Q101" s="43">
        <v>0.76500000000000001</v>
      </c>
      <c r="R101" s="43">
        <v>22</v>
      </c>
      <c r="S101" s="43">
        <v>22</v>
      </c>
      <c r="T101" s="45">
        <v>8.69733011729108E-2</v>
      </c>
      <c r="U101" s="43">
        <v>8</v>
      </c>
    </row>
    <row r="102" spans="1:21" x14ac:dyDescent="0.25">
      <c r="A102" s="2">
        <v>9</v>
      </c>
      <c r="B102" s="2">
        <v>2023</v>
      </c>
      <c r="C102" s="4" t="str">
        <f>INDEX(Index!$B$1:$B$500,MATCH($D102,Index!$A$1:$A$500,0)
)</f>
        <v>HOU</v>
      </c>
      <c r="D102" s="43" t="s">
        <v>49</v>
      </c>
      <c r="E102" s="43">
        <v>2023</v>
      </c>
      <c r="F102" s="43">
        <v>9</v>
      </c>
      <c r="G102" s="43">
        <v>3.6329064986886701</v>
      </c>
      <c r="H102" s="43">
        <v>5</v>
      </c>
      <c r="I102" s="43">
        <v>3.3048128342246001</v>
      </c>
      <c r="J102" s="43">
        <v>2</v>
      </c>
      <c r="K102" s="43">
        <v>0.76923076923076905</v>
      </c>
      <c r="L102" s="43">
        <v>27</v>
      </c>
      <c r="M102" s="43">
        <v>0.20855614973261999</v>
      </c>
      <c r="N102" s="43">
        <v>9</v>
      </c>
      <c r="O102" s="43">
        <v>0.90374331550802101</v>
      </c>
      <c r="P102" s="43">
        <v>2</v>
      </c>
      <c r="Q102" s="43">
        <v>0.28877005347593598</v>
      </c>
      <c r="R102" s="43">
        <v>4</v>
      </c>
      <c r="S102" s="43">
        <v>17</v>
      </c>
      <c r="T102" s="45">
        <v>7.4030218330135997E-2</v>
      </c>
      <c r="U102" s="43">
        <v>20</v>
      </c>
    </row>
    <row r="103" spans="1:21" x14ac:dyDescent="0.25">
      <c r="A103" s="2">
        <v>9</v>
      </c>
      <c r="B103" s="2">
        <v>2023</v>
      </c>
      <c r="C103" s="4" t="str">
        <f>INDEX(Index!$B$1:$B$500,MATCH($D103,Index!$A$1:$A$500,0)
)</f>
        <v>DAL</v>
      </c>
      <c r="D103" s="43" t="s">
        <v>3</v>
      </c>
      <c r="E103" s="43">
        <v>2023</v>
      </c>
      <c r="F103" s="43">
        <v>9</v>
      </c>
      <c r="G103" s="43">
        <v>3.6463746433238802</v>
      </c>
      <c r="H103" s="43">
        <v>6</v>
      </c>
      <c r="I103" s="43">
        <v>3.5246913580246901</v>
      </c>
      <c r="J103" s="43">
        <v>4</v>
      </c>
      <c r="K103" s="43">
        <v>0.75</v>
      </c>
      <c r="L103" s="43">
        <v>25</v>
      </c>
      <c r="M103" s="43">
        <v>0.22839506172839499</v>
      </c>
      <c r="N103" s="43">
        <v>6</v>
      </c>
      <c r="O103" s="43">
        <v>1.03680981595092</v>
      </c>
      <c r="P103" s="43">
        <v>12</v>
      </c>
      <c r="Q103" s="43">
        <v>0.36196319018404899</v>
      </c>
      <c r="R103" s="43">
        <v>8</v>
      </c>
      <c r="S103" s="43">
        <v>21</v>
      </c>
      <c r="T103" s="45">
        <v>7.8762301065305004E-2</v>
      </c>
      <c r="U103" s="43">
        <v>15</v>
      </c>
    </row>
    <row r="104" spans="1:21" x14ac:dyDescent="0.25">
      <c r="A104" s="2">
        <v>9</v>
      </c>
      <c r="B104" s="2">
        <v>2023</v>
      </c>
      <c r="C104" s="4" t="str">
        <f>INDEX(Index!$B$1:$B$500,MATCH($D104,Index!$A$1:$A$500,0)
)</f>
        <v>BUF</v>
      </c>
      <c r="D104" s="43" t="s">
        <v>0</v>
      </c>
      <c r="E104" s="43">
        <v>2023</v>
      </c>
      <c r="F104" s="43">
        <v>9</v>
      </c>
      <c r="G104" s="43">
        <v>3.6711331693171001</v>
      </c>
      <c r="H104" s="43">
        <v>7</v>
      </c>
      <c r="I104" s="43">
        <v>4.6220930232558102</v>
      </c>
      <c r="J104" s="43">
        <v>28</v>
      </c>
      <c r="K104" s="43">
        <v>0.57142857142857095</v>
      </c>
      <c r="L104" s="43">
        <v>8</v>
      </c>
      <c r="M104" s="43">
        <v>0.25581395348837199</v>
      </c>
      <c r="N104" s="43">
        <v>3</v>
      </c>
      <c r="O104" s="43">
        <v>1.2254335260115601</v>
      </c>
      <c r="P104" s="43">
        <v>25</v>
      </c>
      <c r="Q104" s="43">
        <v>1.4393063583815</v>
      </c>
      <c r="R104" s="43">
        <v>31</v>
      </c>
      <c r="S104" s="43">
        <v>29</v>
      </c>
      <c r="T104" s="45">
        <v>8.7439655860160198E-2</v>
      </c>
      <c r="U104" s="43">
        <v>7</v>
      </c>
    </row>
    <row r="105" spans="1:21" x14ac:dyDescent="0.25">
      <c r="A105" s="2">
        <v>9</v>
      </c>
      <c r="B105" s="2">
        <v>2023</v>
      </c>
      <c r="C105" s="4" t="str">
        <f>INDEX(Index!$B$1:$B$500,MATCH($D105,Index!$A$1:$A$500,0)
)</f>
        <v>SEA</v>
      </c>
      <c r="D105" s="43" t="s">
        <v>30</v>
      </c>
      <c r="E105" s="43">
        <v>2023</v>
      </c>
      <c r="F105" s="43">
        <v>9</v>
      </c>
      <c r="G105" s="43">
        <v>3.7232728517716001</v>
      </c>
      <c r="H105" s="43">
        <v>8</v>
      </c>
      <c r="I105" s="43">
        <v>3.9438202247190999</v>
      </c>
      <c r="J105" s="43">
        <v>15</v>
      </c>
      <c r="K105" s="43">
        <v>0.71428571428571397</v>
      </c>
      <c r="L105" s="43">
        <v>21</v>
      </c>
      <c r="M105" s="43">
        <v>0.224719101123595</v>
      </c>
      <c r="N105" s="43">
        <v>7</v>
      </c>
      <c r="O105" s="43">
        <v>0.94972067039106101</v>
      </c>
      <c r="P105" s="43">
        <v>6</v>
      </c>
      <c r="Q105" s="43">
        <v>0.81005586592178802</v>
      </c>
      <c r="R105" s="43">
        <v>25</v>
      </c>
      <c r="S105" s="43">
        <v>27</v>
      </c>
      <c r="T105" s="45">
        <v>7.5167220649645705E-2</v>
      </c>
      <c r="U105" s="43">
        <v>18</v>
      </c>
    </row>
    <row r="106" spans="1:21" x14ac:dyDescent="0.25">
      <c r="A106" s="2">
        <v>9</v>
      </c>
      <c r="B106" s="2">
        <v>2023</v>
      </c>
      <c r="C106" s="4" t="str">
        <f>INDEX(Index!$B$1:$B$500,MATCH($D106,Index!$A$1:$A$500,0)
)</f>
        <v>BAL</v>
      </c>
      <c r="D106" s="43" t="s">
        <v>18</v>
      </c>
      <c r="E106" s="43">
        <v>2023</v>
      </c>
      <c r="F106" s="43">
        <v>9</v>
      </c>
      <c r="G106" s="43">
        <v>3.7575044529742301</v>
      </c>
      <c r="H106" s="43">
        <v>9</v>
      </c>
      <c r="I106" s="43">
        <v>4.1420454545454497</v>
      </c>
      <c r="J106" s="43">
        <v>21</v>
      </c>
      <c r="K106" s="43">
        <v>0.55555555555555602</v>
      </c>
      <c r="L106" s="43">
        <v>5</v>
      </c>
      <c r="M106" s="43">
        <v>0.19318181818181801</v>
      </c>
      <c r="N106" s="43">
        <v>15</v>
      </c>
      <c r="O106" s="43">
        <v>1.0338983050847499</v>
      </c>
      <c r="P106" s="43">
        <v>10</v>
      </c>
      <c r="Q106" s="43">
        <v>0.86440677966101698</v>
      </c>
      <c r="R106" s="43">
        <v>27</v>
      </c>
      <c r="S106" s="43">
        <v>35</v>
      </c>
      <c r="T106" s="45">
        <v>0.102906615510926</v>
      </c>
      <c r="U106" s="43">
        <v>2</v>
      </c>
    </row>
    <row r="107" spans="1:21" x14ac:dyDescent="0.25">
      <c r="A107" s="2">
        <v>9</v>
      </c>
      <c r="B107" s="2">
        <v>2023</v>
      </c>
      <c r="C107" s="4" t="str">
        <f>INDEX(Index!$B$1:$B$500,MATCH($D107,Index!$A$1:$A$500,0)
)</f>
        <v>PHI</v>
      </c>
      <c r="D107" s="43" t="s">
        <v>7</v>
      </c>
      <c r="E107" s="43">
        <v>2023</v>
      </c>
      <c r="F107" s="43">
        <v>9</v>
      </c>
      <c r="G107" s="43">
        <v>3.8388463913531301</v>
      </c>
      <c r="H107" s="43">
        <v>10</v>
      </c>
      <c r="I107" s="43">
        <v>3.65151515151515</v>
      </c>
      <c r="J107" s="43">
        <v>8</v>
      </c>
      <c r="K107" s="43">
        <v>0.71428571428571397</v>
      </c>
      <c r="L107" s="43">
        <v>21</v>
      </c>
      <c r="M107" s="43">
        <v>0.19696969696969699</v>
      </c>
      <c r="N107" s="43">
        <v>14</v>
      </c>
      <c r="O107" s="43">
        <v>1.0378787878787901</v>
      </c>
      <c r="P107" s="43">
        <v>13</v>
      </c>
      <c r="Q107" s="43">
        <v>0.37121212121212099</v>
      </c>
      <c r="R107" s="43">
        <v>9</v>
      </c>
      <c r="S107" s="43">
        <v>30</v>
      </c>
      <c r="T107" s="45">
        <v>7.8884020189748993E-2</v>
      </c>
      <c r="U107" s="43">
        <v>14</v>
      </c>
    </row>
    <row r="108" spans="1:21" x14ac:dyDescent="0.25">
      <c r="A108" s="2">
        <v>9</v>
      </c>
      <c r="B108" s="2">
        <v>2023</v>
      </c>
      <c r="C108" s="4" t="str">
        <f>INDEX(Index!$B$1:$B$500,MATCH($D108,Index!$A$1:$A$500,0)
)</f>
        <v>ATL</v>
      </c>
      <c r="D108" s="43" t="s">
        <v>43</v>
      </c>
      <c r="E108" s="43">
        <v>2023</v>
      </c>
      <c r="F108" s="43">
        <v>9</v>
      </c>
      <c r="G108" s="43">
        <v>3.90695347396065</v>
      </c>
      <c r="H108" s="43">
        <v>11</v>
      </c>
      <c r="I108" s="43">
        <v>3.7222222222222201</v>
      </c>
      <c r="J108" s="43">
        <v>10</v>
      </c>
      <c r="K108" s="43">
        <v>0.5</v>
      </c>
      <c r="L108" s="43">
        <v>2</v>
      </c>
      <c r="M108" s="43">
        <v>0.20707070707070699</v>
      </c>
      <c r="N108" s="43">
        <v>11</v>
      </c>
      <c r="O108" s="43">
        <v>1.1010101010101001</v>
      </c>
      <c r="P108" s="43">
        <v>18</v>
      </c>
      <c r="Q108" s="43">
        <v>0.35353535353535398</v>
      </c>
      <c r="R108" s="43">
        <v>7</v>
      </c>
      <c r="S108" s="43">
        <v>19</v>
      </c>
      <c r="T108" s="45">
        <v>6.3174012443074704E-2</v>
      </c>
      <c r="U108" s="43">
        <v>26</v>
      </c>
    </row>
    <row r="109" spans="1:21" x14ac:dyDescent="0.25">
      <c r="A109" s="2">
        <v>9</v>
      </c>
      <c r="B109" s="2">
        <v>2023</v>
      </c>
      <c r="C109" s="4" t="str">
        <f>INDEX(Index!$B$1:$B$500,MATCH($D109,Index!$A$1:$A$500,0)
)</f>
        <v>IND</v>
      </c>
      <c r="D109" s="43" t="s">
        <v>35</v>
      </c>
      <c r="E109" s="43">
        <v>2023</v>
      </c>
      <c r="F109" s="43">
        <v>9</v>
      </c>
      <c r="G109" s="43">
        <v>3.9421955179282899</v>
      </c>
      <c r="H109" s="43">
        <v>12</v>
      </c>
      <c r="I109" s="43">
        <v>3.7733333333333299</v>
      </c>
      <c r="J109" s="43">
        <v>11</v>
      </c>
      <c r="K109" s="43">
        <v>0.64705882352941202</v>
      </c>
      <c r="L109" s="43">
        <v>17</v>
      </c>
      <c r="M109" s="43">
        <v>0.24</v>
      </c>
      <c r="N109" s="43">
        <v>4</v>
      </c>
      <c r="O109" s="43">
        <v>1.0352422907489001</v>
      </c>
      <c r="P109" s="43">
        <v>11</v>
      </c>
      <c r="Q109" s="43">
        <v>0.64757709251101303</v>
      </c>
      <c r="R109" s="43">
        <v>18</v>
      </c>
      <c r="S109" s="43">
        <v>25</v>
      </c>
      <c r="T109" s="45">
        <v>7.3134203104499099E-2</v>
      </c>
      <c r="U109" s="43">
        <v>22</v>
      </c>
    </row>
    <row r="110" spans="1:21" x14ac:dyDescent="0.25">
      <c r="A110" s="2">
        <v>9</v>
      </c>
      <c r="B110" s="2">
        <v>2023</v>
      </c>
      <c r="C110" s="4" t="str">
        <f>INDEX(Index!$B$1:$B$500,MATCH($D110,Index!$A$1:$A$500,0)
)</f>
        <v>MIN</v>
      </c>
      <c r="D110" s="43" t="s">
        <v>46</v>
      </c>
      <c r="E110" s="43">
        <v>2023</v>
      </c>
      <c r="F110" s="43">
        <v>9</v>
      </c>
      <c r="G110" s="43">
        <v>3.9749542207459698</v>
      </c>
      <c r="H110" s="43">
        <v>13</v>
      </c>
      <c r="I110" s="43">
        <v>3.56345177664975</v>
      </c>
      <c r="J110" s="43">
        <v>5</v>
      </c>
      <c r="K110" s="43">
        <v>0.56666666666666698</v>
      </c>
      <c r="L110" s="43">
        <v>7</v>
      </c>
      <c r="M110" s="43">
        <v>0.19289340101522801</v>
      </c>
      <c r="N110" s="43">
        <v>16</v>
      </c>
      <c r="O110" s="43">
        <v>0.94949494949494995</v>
      </c>
      <c r="P110" s="43">
        <v>5</v>
      </c>
      <c r="Q110" s="43">
        <v>0.27777777777777801</v>
      </c>
      <c r="R110" s="43">
        <v>3</v>
      </c>
      <c r="S110" s="43">
        <v>24</v>
      </c>
      <c r="T110" s="45">
        <v>7.9904096170361302E-2</v>
      </c>
      <c r="U110" s="43">
        <v>13</v>
      </c>
    </row>
    <row r="111" spans="1:21" x14ac:dyDescent="0.25">
      <c r="A111" s="2">
        <v>9</v>
      </c>
      <c r="B111" s="2">
        <v>2023</v>
      </c>
      <c r="C111" s="4" t="str">
        <f>INDEX(Index!$B$1:$B$500,MATCH($D111,Index!$A$1:$A$500,0)
)</f>
        <v>NO</v>
      </c>
      <c r="D111" s="43" t="s">
        <v>27</v>
      </c>
      <c r="E111" s="43">
        <v>2023</v>
      </c>
      <c r="F111" s="43">
        <v>9</v>
      </c>
      <c r="G111" s="43">
        <v>4.0123814762279899</v>
      </c>
      <c r="H111" s="43">
        <v>14</v>
      </c>
      <c r="I111" s="43">
        <v>4.0279329608938603</v>
      </c>
      <c r="J111" s="43">
        <v>17</v>
      </c>
      <c r="K111" s="43">
        <v>0.5</v>
      </c>
      <c r="L111" s="43">
        <v>2</v>
      </c>
      <c r="M111" s="43">
        <v>0.206703910614525</v>
      </c>
      <c r="N111" s="43">
        <v>12</v>
      </c>
      <c r="O111" s="43">
        <v>1.0944444444444399</v>
      </c>
      <c r="P111" s="43">
        <v>17</v>
      </c>
      <c r="Q111" s="43">
        <v>0.71666666666666701</v>
      </c>
      <c r="R111" s="43">
        <v>21</v>
      </c>
      <c r="S111" s="43">
        <v>17</v>
      </c>
      <c r="T111" s="45">
        <v>5.9243505200787999E-2</v>
      </c>
      <c r="U111" s="43">
        <v>29</v>
      </c>
    </row>
    <row r="112" spans="1:21" x14ac:dyDescent="0.25">
      <c r="A112" s="2">
        <v>9</v>
      </c>
      <c r="B112" s="2">
        <v>2023</v>
      </c>
      <c r="C112" s="4" t="str">
        <f>INDEX(Index!$B$1:$B$500,MATCH($D112,Index!$A$1:$A$500,0)
)</f>
        <v>GB</v>
      </c>
      <c r="D112" s="43" t="s">
        <v>20</v>
      </c>
      <c r="E112" s="43">
        <v>2023</v>
      </c>
      <c r="F112" s="43">
        <v>9</v>
      </c>
      <c r="G112" s="43">
        <v>4.0287366687958297</v>
      </c>
      <c r="H112" s="43">
        <v>15</v>
      </c>
      <c r="I112" s="43">
        <v>3.8118811881188099</v>
      </c>
      <c r="J112" s="43">
        <v>12</v>
      </c>
      <c r="K112" s="43">
        <v>0.68</v>
      </c>
      <c r="L112" s="43">
        <v>18</v>
      </c>
      <c r="M112" s="43">
        <v>0.198019801980198</v>
      </c>
      <c r="N112" s="43">
        <v>13</v>
      </c>
      <c r="O112" s="43">
        <v>1.2277227722772299</v>
      </c>
      <c r="P112" s="43">
        <v>26</v>
      </c>
      <c r="Q112" s="43">
        <v>0.43069306930693102</v>
      </c>
      <c r="R112" s="43">
        <v>10</v>
      </c>
      <c r="S112" s="43">
        <v>20</v>
      </c>
      <c r="T112" s="45">
        <v>7.1611920475268306E-2</v>
      </c>
      <c r="U112" s="43">
        <v>24</v>
      </c>
    </row>
    <row r="113" spans="1:21" x14ac:dyDescent="0.25">
      <c r="A113" s="2">
        <v>9</v>
      </c>
      <c r="B113" s="2">
        <v>2023</v>
      </c>
      <c r="C113" s="4" t="str">
        <f>INDEX(Index!$B$1:$B$500,MATCH($D113,Index!$A$1:$A$500,0)
)</f>
        <v>TB</v>
      </c>
      <c r="D113" s="43" t="s">
        <v>38</v>
      </c>
      <c r="E113" s="43">
        <v>2023</v>
      </c>
      <c r="F113" s="43">
        <v>9</v>
      </c>
      <c r="G113" s="43">
        <v>4.0485095300066698</v>
      </c>
      <c r="H113" s="43">
        <v>16</v>
      </c>
      <c r="I113" s="43">
        <v>3.8684210526315801</v>
      </c>
      <c r="J113" s="43">
        <v>14</v>
      </c>
      <c r="K113" s="43">
        <v>0.62962962962962998</v>
      </c>
      <c r="L113" s="43">
        <v>12</v>
      </c>
      <c r="M113" s="43">
        <v>0.17105263157894701</v>
      </c>
      <c r="N113" s="43">
        <v>19</v>
      </c>
      <c r="O113" s="43">
        <v>1.02614379084967</v>
      </c>
      <c r="P113" s="43">
        <v>9</v>
      </c>
      <c r="Q113" s="43">
        <v>0.55555555555555602</v>
      </c>
      <c r="R113" s="43">
        <v>13</v>
      </c>
      <c r="S113" s="43">
        <v>21</v>
      </c>
      <c r="T113" s="45">
        <v>7.4566988646563998E-2</v>
      </c>
      <c r="U113" s="43">
        <v>19</v>
      </c>
    </row>
    <row r="114" spans="1:21" x14ac:dyDescent="0.25">
      <c r="A114" s="2">
        <v>9</v>
      </c>
      <c r="B114" s="2">
        <v>2023</v>
      </c>
      <c r="C114" s="4" t="str">
        <f>INDEX(Index!$B$1:$B$500,MATCH($D114,Index!$A$1:$A$500,0)
)</f>
        <v>DET</v>
      </c>
      <c r="D114" s="43" t="s">
        <v>21</v>
      </c>
      <c r="E114" s="43">
        <v>2023</v>
      </c>
      <c r="F114" s="43">
        <v>9</v>
      </c>
      <c r="G114" s="43">
        <v>4.0777905674808199</v>
      </c>
      <c r="H114" s="43">
        <v>17</v>
      </c>
      <c r="I114" s="43">
        <v>3.6587301587301599</v>
      </c>
      <c r="J114" s="43">
        <v>9</v>
      </c>
      <c r="K114" s="43">
        <v>0.64285714285714302</v>
      </c>
      <c r="L114" s="43">
        <v>16</v>
      </c>
      <c r="M114" s="43">
        <v>0.15079365079365101</v>
      </c>
      <c r="N114" s="43">
        <v>25</v>
      </c>
      <c r="O114" s="43">
        <v>0.92857142857142905</v>
      </c>
      <c r="P114" s="43">
        <v>4</v>
      </c>
      <c r="Q114" s="43">
        <v>0.26190476190476197</v>
      </c>
      <c r="R114" s="43">
        <v>2</v>
      </c>
      <c r="S114" s="43">
        <v>21</v>
      </c>
      <c r="T114" s="45">
        <v>8.5310157043608906E-2</v>
      </c>
      <c r="U114" s="43">
        <v>9</v>
      </c>
    </row>
    <row r="115" spans="1:21" x14ac:dyDescent="0.25">
      <c r="A115" s="2">
        <v>9</v>
      </c>
      <c r="B115" s="2">
        <v>2023</v>
      </c>
      <c r="C115" s="4" t="str">
        <f>INDEX(Index!$B$1:$B$500,MATCH($D115,Index!$A$1:$A$500,0)
)</f>
        <v>NE</v>
      </c>
      <c r="D115" s="43" t="s">
        <v>17</v>
      </c>
      <c r="E115" s="43">
        <v>2023</v>
      </c>
      <c r="F115" s="43">
        <v>9</v>
      </c>
      <c r="G115" s="43">
        <v>4.0909095121504304</v>
      </c>
      <c r="H115" s="43">
        <v>18</v>
      </c>
      <c r="I115" s="43">
        <v>3.5707317073170701</v>
      </c>
      <c r="J115" s="43">
        <v>6</v>
      </c>
      <c r="K115" s="43">
        <v>0.63157894736842102</v>
      </c>
      <c r="L115" s="43">
        <v>13</v>
      </c>
      <c r="M115" s="43">
        <v>0.107317073170732</v>
      </c>
      <c r="N115" s="43">
        <v>32</v>
      </c>
      <c r="O115" s="43">
        <v>0.84390243902438999</v>
      </c>
      <c r="P115" s="43">
        <v>1</v>
      </c>
      <c r="Q115" s="43">
        <v>0.326829268292683</v>
      </c>
      <c r="R115" s="43">
        <v>6</v>
      </c>
      <c r="S115" s="43">
        <v>18</v>
      </c>
      <c r="T115" s="45">
        <v>5.5438438299657403E-2</v>
      </c>
      <c r="U115" s="43">
        <v>30</v>
      </c>
    </row>
    <row r="116" spans="1:21" x14ac:dyDescent="0.25">
      <c r="A116" s="2">
        <v>9</v>
      </c>
      <c r="B116" s="2">
        <v>2023</v>
      </c>
      <c r="C116" s="4" t="str">
        <f>INDEX(Index!$B$1:$B$500,MATCH($D116,Index!$A$1:$A$500,0)
)</f>
        <v>MIA</v>
      </c>
      <c r="D116" s="43" t="s">
        <v>4</v>
      </c>
      <c r="E116" s="43">
        <v>2023</v>
      </c>
      <c r="F116" s="43">
        <v>9</v>
      </c>
      <c r="G116" s="43">
        <v>4.1382327202390501</v>
      </c>
      <c r="H116" s="43">
        <v>19</v>
      </c>
      <c r="I116" s="43">
        <v>4.08673469387755</v>
      </c>
      <c r="J116" s="43">
        <v>18</v>
      </c>
      <c r="K116" s="43">
        <v>0.82758620689655205</v>
      </c>
      <c r="L116" s="43">
        <v>31</v>
      </c>
      <c r="M116" s="43">
        <v>0.147959183673469</v>
      </c>
      <c r="N116" s="43">
        <v>27</v>
      </c>
      <c r="O116" s="43">
        <v>1.02551020408163</v>
      </c>
      <c r="P116" s="43">
        <v>8</v>
      </c>
      <c r="Q116" s="43">
        <v>0.56122448979591799</v>
      </c>
      <c r="R116" s="43">
        <v>14</v>
      </c>
      <c r="S116" s="43">
        <v>29</v>
      </c>
      <c r="T116" s="45">
        <v>9.2224932029641798E-2</v>
      </c>
      <c r="U116" s="43">
        <v>5</v>
      </c>
    </row>
    <row r="117" spans="1:21" x14ac:dyDescent="0.25">
      <c r="A117" s="2">
        <v>9</v>
      </c>
      <c r="B117" s="2">
        <v>2023</v>
      </c>
      <c r="C117" s="4" t="str">
        <f>INDEX(Index!$B$1:$B$500,MATCH($D117,Index!$A$1:$A$500,0)
)</f>
        <v>WAS</v>
      </c>
      <c r="D117" s="43" t="s">
        <v>26</v>
      </c>
      <c r="E117" s="43">
        <v>2023</v>
      </c>
      <c r="F117" s="43">
        <v>9</v>
      </c>
      <c r="G117" s="43">
        <v>4.1391934634352596</v>
      </c>
      <c r="H117" s="43">
        <v>20</v>
      </c>
      <c r="I117" s="43">
        <v>4.1703296703296697</v>
      </c>
      <c r="J117" s="43">
        <v>22</v>
      </c>
      <c r="K117" s="43">
        <v>0.78947368421052599</v>
      </c>
      <c r="L117" s="43">
        <v>28</v>
      </c>
      <c r="M117" s="43">
        <v>0.14835164835164799</v>
      </c>
      <c r="N117" s="43">
        <v>26</v>
      </c>
      <c r="O117" s="43">
        <v>1.06010928961749</v>
      </c>
      <c r="P117" s="43">
        <v>15</v>
      </c>
      <c r="Q117" s="43">
        <v>0.66120218579235002</v>
      </c>
      <c r="R117" s="43">
        <v>19</v>
      </c>
      <c r="S117" s="43">
        <v>25</v>
      </c>
      <c r="T117" s="45">
        <v>7.27890005997444E-2</v>
      </c>
      <c r="U117" s="43">
        <v>23</v>
      </c>
    </row>
    <row r="118" spans="1:21" x14ac:dyDescent="0.25">
      <c r="A118" s="2">
        <v>9</v>
      </c>
      <c r="B118" s="2">
        <v>2023</v>
      </c>
      <c r="C118" s="4" t="str">
        <f>INDEX(Index!$B$1:$B$500,MATCH($D118,Index!$A$1:$A$500,0)
)</f>
        <v>SF</v>
      </c>
      <c r="D118" s="43" t="s">
        <v>1</v>
      </c>
      <c r="E118" s="43">
        <v>2023</v>
      </c>
      <c r="F118" s="43">
        <v>9</v>
      </c>
      <c r="G118" s="43">
        <v>4.1950765393181699</v>
      </c>
      <c r="H118" s="43">
        <v>21</v>
      </c>
      <c r="I118" s="43">
        <v>4.1040000000000001</v>
      </c>
      <c r="J118" s="43">
        <v>19</v>
      </c>
      <c r="K118" s="43">
        <v>0.8125</v>
      </c>
      <c r="L118" s="43">
        <v>30</v>
      </c>
      <c r="M118" s="43">
        <v>0.20799999999999999</v>
      </c>
      <c r="N118" s="43">
        <v>10</v>
      </c>
      <c r="O118" s="43">
        <v>1.1732283464566899</v>
      </c>
      <c r="P118" s="43">
        <v>21</v>
      </c>
      <c r="Q118" s="43">
        <v>0.535433070866142</v>
      </c>
      <c r="R118" s="43">
        <v>12</v>
      </c>
      <c r="S118" s="43">
        <v>18</v>
      </c>
      <c r="T118" s="45">
        <v>5.9736778456037198E-2</v>
      </c>
      <c r="U118" s="43">
        <v>28</v>
      </c>
    </row>
    <row r="119" spans="1:21" x14ac:dyDescent="0.25">
      <c r="A119" s="2">
        <v>9</v>
      </c>
      <c r="B119" s="2">
        <v>2023</v>
      </c>
      <c r="C119" s="4" t="str">
        <f>INDEX(Index!$B$1:$B$500,MATCH($D119,Index!$A$1:$A$500,0)
)</f>
        <v>TEN</v>
      </c>
      <c r="D119" s="43" t="s">
        <v>45</v>
      </c>
      <c r="E119" s="43">
        <v>2023</v>
      </c>
      <c r="F119" s="43">
        <v>9</v>
      </c>
      <c r="G119" s="43">
        <v>4.2070707031236703</v>
      </c>
      <c r="H119" s="43">
        <v>22</v>
      </c>
      <c r="I119" s="43">
        <v>4.2701149425287399</v>
      </c>
      <c r="J119" s="43">
        <v>23</v>
      </c>
      <c r="K119" s="43">
        <v>0.59090909090909105</v>
      </c>
      <c r="L119" s="43">
        <v>9</v>
      </c>
      <c r="M119" s="43">
        <v>0.16666666666666699</v>
      </c>
      <c r="N119" s="43">
        <v>20</v>
      </c>
      <c r="O119" s="43">
        <v>1.18965517241379</v>
      </c>
      <c r="P119" s="43">
        <v>24</v>
      </c>
      <c r="Q119" s="43">
        <v>0.70114942528735602</v>
      </c>
      <c r="R119" s="43">
        <v>20</v>
      </c>
      <c r="S119" s="43">
        <v>21</v>
      </c>
      <c r="T119" s="45">
        <v>8.1122409438386694E-2</v>
      </c>
      <c r="U119" s="43">
        <v>12</v>
      </c>
    </row>
    <row r="120" spans="1:21" x14ac:dyDescent="0.25">
      <c r="A120" s="2">
        <v>9</v>
      </c>
      <c r="B120" s="2">
        <v>2023</v>
      </c>
      <c r="C120" s="4" t="str">
        <f>INDEX(Index!$B$1:$B$500,MATCH($D120,Index!$A$1:$A$500,0)
)</f>
        <v>LAC</v>
      </c>
      <c r="D120" s="43" t="s">
        <v>28</v>
      </c>
      <c r="E120" s="43">
        <v>2023</v>
      </c>
      <c r="F120" s="43">
        <v>9</v>
      </c>
      <c r="G120" s="43">
        <v>4.2148438522912404</v>
      </c>
      <c r="H120" s="43">
        <v>23</v>
      </c>
      <c r="I120" s="43">
        <v>3.6437499999999998</v>
      </c>
      <c r="J120" s="43">
        <v>7</v>
      </c>
      <c r="K120" s="43">
        <v>0.565217391304348</v>
      </c>
      <c r="L120" s="43">
        <v>6</v>
      </c>
      <c r="M120" s="43">
        <v>0.16250000000000001</v>
      </c>
      <c r="N120" s="43">
        <v>22</v>
      </c>
      <c r="O120" s="43">
        <v>1.05590062111801</v>
      </c>
      <c r="P120" s="43">
        <v>14</v>
      </c>
      <c r="Q120" s="43">
        <v>0.24223602484472101</v>
      </c>
      <c r="R120" s="43">
        <v>1</v>
      </c>
      <c r="S120" s="43">
        <v>31</v>
      </c>
      <c r="T120" s="45">
        <v>9.2988591403126999E-2</v>
      </c>
      <c r="U120" s="43">
        <v>4</v>
      </c>
    </row>
    <row r="121" spans="1:21" x14ac:dyDescent="0.25">
      <c r="A121" s="2">
        <v>9</v>
      </c>
      <c r="B121" s="2">
        <v>2023</v>
      </c>
      <c r="C121" s="4" t="str">
        <f>INDEX(Index!$B$1:$B$500,MATCH($D121,Index!$A$1:$A$500,0)
)</f>
        <v>NYG</v>
      </c>
      <c r="D121" s="43" t="s">
        <v>15</v>
      </c>
      <c r="E121" s="43">
        <v>2023</v>
      </c>
      <c r="F121" s="43">
        <v>9</v>
      </c>
      <c r="G121" s="43">
        <v>4.3130203805734597</v>
      </c>
      <c r="H121" s="43">
        <v>24</v>
      </c>
      <c r="I121" s="43">
        <v>4.4772727272727302</v>
      </c>
      <c r="J121" s="43">
        <v>27</v>
      </c>
      <c r="K121" s="43">
        <v>0.68421052631578905</v>
      </c>
      <c r="L121" s="43">
        <v>19</v>
      </c>
      <c r="M121" s="43">
        <v>0.15909090909090901</v>
      </c>
      <c r="N121" s="43">
        <v>23</v>
      </c>
      <c r="O121" s="43">
        <v>1.1863636363636401</v>
      </c>
      <c r="P121" s="43">
        <v>23</v>
      </c>
      <c r="Q121" s="43">
        <v>0.91818181818181799</v>
      </c>
      <c r="R121" s="43">
        <v>28</v>
      </c>
      <c r="S121" s="43">
        <v>15</v>
      </c>
      <c r="T121" s="45">
        <v>5.2300447399089602E-2</v>
      </c>
      <c r="U121" s="43">
        <v>31</v>
      </c>
    </row>
    <row r="122" spans="1:21" x14ac:dyDescent="0.25">
      <c r="A122" s="2">
        <v>9</v>
      </c>
      <c r="B122" s="2">
        <v>2023</v>
      </c>
      <c r="C122" s="4" t="str">
        <f>INDEX(Index!$B$1:$B$500,MATCH($D122,Index!$A$1:$A$500,0)
)</f>
        <v>CIN</v>
      </c>
      <c r="D122" s="43" t="s">
        <v>24</v>
      </c>
      <c r="E122" s="43">
        <v>2023</v>
      </c>
      <c r="F122" s="43">
        <v>9</v>
      </c>
      <c r="G122" s="43">
        <v>4.33504092459542</v>
      </c>
      <c r="H122" s="43">
        <v>25</v>
      </c>
      <c r="I122" s="43">
        <v>4.4640522875817004</v>
      </c>
      <c r="J122" s="43">
        <v>26</v>
      </c>
      <c r="K122" s="43">
        <v>0.78947368421052599</v>
      </c>
      <c r="L122" s="43">
        <v>28</v>
      </c>
      <c r="M122" s="43">
        <v>0.13725490196078399</v>
      </c>
      <c r="N122" s="43">
        <v>30</v>
      </c>
      <c r="O122" s="43">
        <v>1.3051948051948099</v>
      </c>
      <c r="P122" s="43">
        <v>29</v>
      </c>
      <c r="Q122" s="43">
        <v>0.831168831168831</v>
      </c>
      <c r="R122" s="43">
        <v>26</v>
      </c>
      <c r="S122" s="43">
        <v>22</v>
      </c>
      <c r="T122" s="45">
        <v>8.5158718101107297E-2</v>
      </c>
      <c r="U122" s="43">
        <v>10</v>
      </c>
    </row>
    <row r="123" spans="1:21" x14ac:dyDescent="0.25">
      <c r="A123" s="2">
        <v>9</v>
      </c>
      <c r="B123" s="2">
        <v>2023</v>
      </c>
      <c r="C123" s="4" t="str">
        <f>INDEX(Index!$B$1:$B$500,MATCH($D123,Index!$A$1:$A$500,0)
)</f>
        <v>LAR</v>
      </c>
      <c r="D123" s="43" t="s">
        <v>41</v>
      </c>
      <c r="E123" s="43">
        <v>2023</v>
      </c>
      <c r="F123" s="43">
        <v>9</v>
      </c>
      <c r="G123" s="43">
        <v>4.35293443007658</v>
      </c>
      <c r="H123" s="43">
        <v>26</v>
      </c>
      <c r="I123" s="43">
        <v>4.3072916666666696</v>
      </c>
      <c r="J123" s="43">
        <v>24</v>
      </c>
      <c r="K123" s="43">
        <v>0.75</v>
      </c>
      <c r="L123" s="43">
        <v>25</v>
      </c>
      <c r="M123" s="43">
        <v>0.14583333333333301</v>
      </c>
      <c r="N123" s="43">
        <v>28</v>
      </c>
      <c r="O123" s="43">
        <v>1.1822916666666701</v>
      </c>
      <c r="P123" s="43">
        <v>22</v>
      </c>
      <c r="Q123" s="43">
        <v>0.58333333333333304</v>
      </c>
      <c r="R123" s="43">
        <v>15</v>
      </c>
      <c r="S123" s="43">
        <v>19</v>
      </c>
      <c r="T123" s="45">
        <v>7.5890436981911294E-2</v>
      </c>
      <c r="U123" s="43">
        <v>17</v>
      </c>
    </row>
    <row r="124" spans="1:21" x14ac:dyDescent="0.25">
      <c r="A124" s="2">
        <v>9</v>
      </c>
      <c r="B124" s="2">
        <v>2023</v>
      </c>
      <c r="C124" s="4" t="str">
        <f>INDEX(Index!$B$1:$B$500,MATCH($D124,Index!$A$1:$A$500,0)
)</f>
        <v>PIT</v>
      </c>
      <c r="D124" s="43" t="s">
        <v>32</v>
      </c>
      <c r="E124" s="43">
        <v>2023</v>
      </c>
      <c r="F124" s="43">
        <v>9</v>
      </c>
      <c r="G124" s="43">
        <v>4.4482565206634401</v>
      </c>
      <c r="H124" s="43">
        <v>27</v>
      </c>
      <c r="I124" s="43">
        <v>4.4166666666666696</v>
      </c>
      <c r="J124" s="43">
        <v>25</v>
      </c>
      <c r="K124" s="43">
        <v>0.6</v>
      </c>
      <c r="L124" s="43">
        <v>10</v>
      </c>
      <c r="M124" s="43">
        <v>0.181372549019608</v>
      </c>
      <c r="N124" s="43">
        <v>17</v>
      </c>
      <c r="O124" s="43">
        <v>1.22815533980583</v>
      </c>
      <c r="P124" s="43">
        <v>27</v>
      </c>
      <c r="Q124" s="43">
        <v>0.80582524271844702</v>
      </c>
      <c r="R124" s="43">
        <v>24</v>
      </c>
      <c r="S124" s="43">
        <v>26</v>
      </c>
      <c r="T124" s="45">
        <v>9.0770000175194196E-2</v>
      </c>
      <c r="U124" s="43">
        <v>6</v>
      </c>
    </row>
    <row r="125" spans="1:21" x14ac:dyDescent="0.25">
      <c r="A125" s="2">
        <v>9</v>
      </c>
      <c r="B125" s="2">
        <v>2023</v>
      </c>
      <c r="C125" s="4" t="str">
        <f>INDEX(Index!$B$1:$B$500,MATCH($D125,Index!$A$1:$A$500,0)
)</f>
        <v>DEN</v>
      </c>
      <c r="D125" s="43" t="s">
        <v>39</v>
      </c>
      <c r="E125" s="43">
        <v>2023</v>
      </c>
      <c r="F125" s="43">
        <v>9</v>
      </c>
      <c r="G125" s="43">
        <v>4.5293288089141202</v>
      </c>
      <c r="H125" s="43">
        <v>28</v>
      </c>
      <c r="I125" s="43">
        <v>5.56914893617021</v>
      </c>
      <c r="J125" s="43">
        <v>32</v>
      </c>
      <c r="K125" s="43">
        <v>0.375</v>
      </c>
      <c r="L125" s="43">
        <v>1</v>
      </c>
      <c r="M125" s="43">
        <v>0.164893617021277</v>
      </c>
      <c r="N125" s="43">
        <v>21</v>
      </c>
      <c r="O125" s="43">
        <v>1.35449735449735</v>
      </c>
      <c r="P125" s="43">
        <v>31</v>
      </c>
      <c r="Q125" s="43">
        <v>1.6878306878306899</v>
      </c>
      <c r="R125" s="43">
        <v>32</v>
      </c>
      <c r="S125" s="43">
        <v>17</v>
      </c>
      <c r="T125" s="45">
        <v>7.1416247669383204E-2</v>
      </c>
      <c r="U125" s="43">
        <v>25</v>
      </c>
    </row>
    <row r="126" spans="1:21" x14ac:dyDescent="0.25">
      <c r="A126" s="2">
        <v>9</v>
      </c>
      <c r="B126" s="2">
        <v>2023</v>
      </c>
      <c r="C126" s="4" t="str">
        <f>INDEX(Index!$B$1:$B$500,MATCH($D126,Index!$A$1:$A$500,0)
)</f>
        <v>KC</v>
      </c>
      <c r="D126" s="43" t="s">
        <v>5</v>
      </c>
      <c r="E126" s="43">
        <v>2023</v>
      </c>
      <c r="F126" s="43">
        <v>9</v>
      </c>
      <c r="G126" s="43">
        <v>4.5562798664758697</v>
      </c>
      <c r="H126" s="43">
        <v>29</v>
      </c>
      <c r="I126" s="43">
        <v>4.6220930232558102</v>
      </c>
      <c r="J126" s="43">
        <v>29</v>
      </c>
      <c r="K126" s="43">
        <v>0.85714285714285698</v>
      </c>
      <c r="L126" s="43">
        <v>32</v>
      </c>
      <c r="M126" s="43">
        <v>0.15116279069767399</v>
      </c>
      <c r="N126" s="43">
        <v>24</v>
      </c>
      <c r="O126" s="43">
        <v>1.26162790697674</v>
      </c>
      <c r="P126" s="43">
        <v>28</v>
      </c>
      <c r="Q126" s="43">
        <v>0.80232558139534904</v>
      </c>
      <c r="R126" s="43">
        <v>23</v>
      </c>
      <c r="S126" s="43">
        <v>31</v>
      </c>
      <c r="T126" s="45">
        <v>9.8713033797265995E-2</v>
      </c>
      <c r="U126" s="43">
        <v>3</v>
      </c>
    </row>
    <row r="127" spans="1:21" x14ac:dyDescent="0.25">
      <c r="A127" s="2">
        <v>9</v>
      </c>
      <c r="B127" s="2">
        <v>2023</v>
      </c>
      <c r="C127" s="4" t="str">
        <f>INDEX(Index!$B$1:$B$500,MATCH($D127,Index!$A$1:$A$500,0)
)</f>
        <v>ARI</v>
      </c>
      <c r="D127" s="43" t="s">
        <v>23</v>
      </c>
      <c r="E127" s="43">
        <v>2023</v>
      </c>
      <c r="F127" s="43">
        <v>9</v>
      </c>
      <c r="G127" s="43">
        <v>4.7831569216907601</v>
      </c>
      <c r="H127" s="43">
        <v>30</v>
      </c>
      <c r="I127" s="43">
        <v>4.1191489361702098</v>
      </c>
      <c r="J127" s="43">
        <v>20</v>
      </c>
      <c r="K127" s="43">
        <v>0.74193548387096797</v>
      </c>
      <c r="L127" s="43">
        <v>24</v>
      </c>
      <c r="M127" s="43">
        <v>0.14042553191489399</v>
      </c>
      <c r="N127" s="43">
        <v>29</v>
      </c>
      <c r="O127" s="43">
        <v>1.1171548117154799</v>
      </c>
      <c r="P127" s="43">
        <v>19</v>
      </c>
      <c r="Q127" s="43">
        <v>0.44769874476987398</v>
      </c>
      <c r="R127" s="43">
        <v>11</v>
      </c>
      <c r="S127" s="43">
        <v>25</v>
      </c>
      <c r="T127" s="45">
        <v>7.3565140897381406E-2</v>
      </c>
      <c r="U127" s="43">
        <v>21</v>
      </c>
    </row>
    <row r="128" spans="1:21" x14ac:dyDescent="0.25">
      <c r="A128" s="2">
        <v>9</v>
      </c>
      <c r="B128" s="2">
        <v>2023</v>
      </c>
      <c r="C128" s="4" t="str">
        <f>INDEX(Index!$B$1:$B$500,MATCH($D128,Index!$A$1:$A$500,0)
)</f>
        <v>CAR</v>
      </c>
      <c r="D128" s="43" t="s">
        <v>51</v>
      </c>
      <c r="E128" s="43">
        <v>2023</v>
      </c>
      <c r="F128" s="43">
        <v>9</v>
      </c>
      <c r="G128" s="43">
        <v>4.8541364156028699</v>
      </c>
      <c r="H128" s="43">
        <v>31</v>
      </c>
      <c r="I128" s="43">
        <v>4.7574257425742603</v>
      </c>
      <c r="J128" s="43">
        <v>31</v>
      </c>
      <c r="K128" s="43">
        <v>0.51851851851851805</v>
      </c>
      <c r="L128" s="43">
        <v>4</v>
      </c>
      <c r="M128" s="43">
        <v>0.17821782178217799</v>
      </c>
      <c r="N128" s="43">
        <v>18</v>
      </c>
      <c r="O128" s="43">
        <v>1.3543689320388399</v>
      </c>
      <c r="P128" s="43">
        <v>30</v>
      </c>
      <c r="Q128" s="43">
        <v>0.93689320388349495</v>
      </c>
      <c r="R128" s="43">
        <v>29</v>
      </c>
      <c r="S128" s="43">
        <v>17</v>
      </c>
      <c r="T128" s="45">
        <v>8.4020299620038194E-2</v>
      </c>
      <c r="U128" s="43">
        <v>11</v>
      </c>
    </row>
    <row r="129" spans="1:21" x14ac:dyDescent="0.25">
      <c r="A129" s="2">
        <v>9</v>
      </c>
      <c r="B129" s="2">
        <v>2023</v>
      </c>
      <c r="C129" s="4" t="str">
        <f>INDEX(Index!$B$1:$B$500,MATCH($D129,Index!$A$1:$A$500,0)
)</f>
        <v>LV</v>
      </c>
      <c r="D129" s="43" t="s">
        <v>53</v>
      </c>
      <c r="E129" s="43">
        <v>2023</v>
      </c>
      <c r="F129" s="43">
        <v>9</v>
      </c>
      <c r="G129" s="43">
        <v>4.8804065612661098</v>
      </c>
      <c r="H129" s="43">
        <v>32</v>
      </c>
      <c r="I129" s="43">
        <v>4.6491228070175401</v>
      </c>
      <c r="J129" s="43">
        <v>30</v>
      </c>
      <c r="K129" s="43">
        <v>0.69230769230769196</v>
      </c>
      <c r="L129" s="43">
        <v>20</v>
      </c>
      <c r="M129" s="43">
        <v>0.13157894736842099</v>
      </c>
      <c r="N129" s="43">
        <v>31</v>
      </c>
      <c r="O129" s="43">
        <v>1.4497816593886499</v>
      </c>
      <c r="P129" s="43">
        <v>32</v>
      </c>
      <c r="Q129" s="43">
        <v>0.60262008733624495</v>
      </c>
      <c r="R129" s="43">
        <v>17</v>
      </c>
      <c r="S129" s="43">
        <v>24</v>
      </c>
      <c r="T129" s="45">
        <v>7.7191834096525497E-2</v>
      </c>
      <c r="U129" s="43">
        <v>16</v>
      </c>
    </row>
  </sheetData>
  <autoFilter ref="A1:U1" xr:uid="{61421248-EDDC-4642-ACE8-9B1E65CF0C73}">
    <sortState xmlns:xlrd2="http://schemas.microsoft.com/office/spreadsheetml/2017/richdata2" ref="A2:U33">
      <sortCondition descending="1" ref="T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EEDE-80B4-4343-B737-3D29282F0C5E}">
  <sheetPr>
    <tabColor theme="7" tint="0.79998168889431442"/>
  </sheetPr>
  <dimension ref="A1:AU33"/>
  <sheetViews>
    <sheetView zoomScale="60" zoomScaleNormal="60" workbookViewId="0"/>
  </sheetViews>
  <sheetFormatPr defaultRowHeight="15" x14ac:dyDescent="0.25"/>
  <sheetData>
    <row r="1" spans="1:47" x14ac:dyDescent="0.25">
      <c r="A1" s="2" t="s">
        <v>69</v>
      </c>
      <c r="B1" s="2" t="s">
        <v>70</v>
      </c>
      <c r="C1" s="4" t="s">
        <v>71</v>
      </c>
      <c r="D1" s="98" t="s">
        <v>393</v>
      </c>
      <c r="E1" s="98" t="s">
        <v>394</v>
      </c>
      <c r="F1" s="98" t="s">
        <v>395</v>
      </c>
      <c r="G1" s="98" t="s">
        <v>396</v>
      </c>
      <c r="H1" s="98" t="s">
        <v>397</v>
      </c>
      <c r="I1" s="98" t="s">
        <v>398</v>
      </c>
      <c r="J1" s="98" t="s">
        <v>399</v>
      </c>
      <c r="K1" s="98" t="s">
        <v>400</v>
      </c>
      <c r="L1" s="98" t="s">
        <v>401</v>
      </c>
      <c r="M1" s="98" t="s">
        <v>402</v>
      </c>
      <c r="N1" s="98" t="s">
        <v>403</v>
      </c>
      <c r="O1" s="98" t="s">
        <v>404</v>
      </c>
      <c r="P1" s="98" t="s">
        <v>405</v>
      </c>
      <c r="Q1" s="98" t="s">
        <v>406</v>
      </c>
      <c r="R1" s="98" t="s">
        <v>407</v>
      </c>
      <c r="S1" s="98" t="s">
        <v>408</v>
      </c>
      <c r="T1" s="98" t="s">
        <v>409</v>
      </c>
      <c r="U1" s="98" t="s">
        <v>410</v>
      </c>
      <c r="V1" s="98" t="s">
        <v>411</v>
      </c>
      <c r="W1" s="98" t="s">
        <v>412</v>
      </c>
      <c r="X1" s="98" t="s">
        <v>413</v>
      </c>
      <c r="Y1" s="98" t="s">
        <v>414</v>
      </c>
      <c r="Z1" s="98" t="s">
        <v>415</v>
      </c>
      <c r="AA1" s="98" t="s">
        <v>416</v>
      </c>
      <c r="AB1" s="98" t="s">
        <v>417</v>
      </c>
      <c r="AC1" s="98" t="s">
        <v>418</v>
      </c>
      <c r="AD1" s="98" t="s">
        <v>419</v>
      </c>
      <c r="AE1" s="98" t="s">
        <v>420</v>
      </c>
      <c r="AF1" s="98" t="s">
        <v>421</v>
      </c>
      <c r="AG1" s="98" t="s">
        <v>422</v>
      </c>
      <c r="AH1" s="98" t="s">
        <v>423</v>
      </c>
      <c r="AI1" s="98" t="s">
        <v>424</v>
      </c>
      <c r="AJ1" s="98" t="s">
        <v>425</v>
      </c>
      <c r="AK1" s="98" t="s">
        <v>426</v>
      </c>
      <c r="AL1" s="98" t="s">
        <v>427</v>
      </c>
      <c r="AM1" s="98" t="s">
        <v>428</v>
      </c>
      <c r="AN1" s="98" t="s">
        <v>429</v>
      </c>
      <c r="AO1" s="98" t="s">
        <v>430</v>
      </c>
      <c r="AP1" s="98" t="s">
        <v>431</v>
      </c>
      <c r="AQ1" s="98" t="s">
        <v>432</v>
      </c>
      <c r="AR1" s="98" t="s">
        <v>433</v>
      </c>
      <c r="AS1" s="98" t="s">
        <v>434</v>
      </c>
      <c r="AT1" s="98" t="s">
        <v>435</v>
      </c>
      <c r="AU1" s="98" t="s">
        <v>436</v>
      </c>
    </row>
    <row r="2" spans="1:47" x14ac:dyDescent="0.25">
      <c r="A2" s="2">
        <v>7</v>
      </c>
      <c r="B2" s="2">
        <v>2023</v>
      </c>
      <c r="C2" s="4" t="str">
        <f>INDEX(Index!$B$1:$B$500,MATCH($F2,Index!$A$1:$A$500,0)
)</f>
        <v>ARI</v>
      </c>
      <c r="D2" s="98" t="s">
        <v>437</v>
      </c>
      <c r="E2" s="98">
        <v>2023</v>
      </c>
      <c r="F2" s="98" t="s">
        <v>23</v>
      </c>
      <c r="G2" s="98" t="s">
        <v>438</v>
      </c>
      <c r="H2" s="98" t="s">
        <v>31</v>
      </c>
      <c r="I2" s="98" t="s">
        <v>439</v>
      </c>
      <c r="J2" s="98" t="s">
        <v>440</v>
      </c>
      <c r="K2" s="98">
        <v>0.592592592592592</v>
      </c>
      <c r="L2" s="98">
        <v>0.407407407407407</v>
      </c>
      <c r="M2" s="98">
        <v>-6.8336354377113704</v>
      </c>
      <c r="N2" s="98">
        <v>0.59893048128342197</v>
      </c>
      <c r="O2" s="98">
        <v>0.24064171122994599</v>
      </c>
      <c r="P2" s="98">
        <v>0.14973262032085499</v>
      </c>
      <c r="Q2" s="98">
        <v>0</v>
      </c>
      <c r="R2" s="98">
        <v>0</v>
      </c>
      <c r="S2" s="98">
        <v>1.06951871657754E-2</v>
      </c>
      <c r="T2" s="98">
        <v>0.48663101604277997</v>
      </c>
      <c r="U2" s="98">
        <v>0.36363636363636298</v>
      </c>
      <c r="V2" s="98">
        <v>7.4866310160427801E-2</v>
      </c>
      <c r="W2" s="98">
        <v>5.3475935828876997E-2</v>
      </c>
      <c r="X2" s="98">
        <v>2.1390374331550801E-2</v>
      </c>
      <c r="Y2" s="98">
        <v>8.4304347826086907</v>
      </c>
      <c r="Z2" s="98">
        <v>-0.73478260869565204</v>
      </c>
      <c r="AA2" s="98">
        <v>0.352173913043478</v>
      </c>
      <c r="AB2" s="98">
        <v>0.247826086956521</v>
      </c>
      <c r="AC2" s="98">
        <v>0.4</v>
      </c>
      <c r="AD2" s="98">
        <v>0.56053811659192798</v>
      </c>
      <c r="AE2" s="98">
        <v>0.30941704035874401</v>
      </c>
      <c r="AF2" s="98">
        <v>0.13004484304932701</v>
      </c>
      <c r="AG2" s="98">
        <v>0.48</v>
      </c>
      <c r="AH2" s="98">
        <v>0.52</v>
      </c>
      <c r="AI2" s="98">
        <v>0.12</v>
      </c>
      <c r="AJ2" s="98">
        <v>0.41599999999999998</v>
      </c>
      <c r="AK2" s="98">
        <v>0.46400000000000002</v>
      </c>
      <c r="AL2" s="98">
        <v>0.26415094339622602</v>
      </c>
      <c r="AM2" s="98">
        <v>0.30769230769230699</v>
      </c>
      <c r="AN2" s="98">
        <v>0.75300300300300305</v>
      </c>
      <c r="AO2" s="98">
        <v>0.781698564593301</v>
      </c>
      <c r="AP2" s="98">
        <v>0.821301247771836</v>
      </c>
      <c r="AQ2" s="98">
        <v>0.63712757830404798</v>
      </c>
      <c r="AR2" s="98">
        <v>40</v>
      </c>
      <c r="AS2" s="98"/>
      <c r="AT2" s="98">
        <v>1.2</v>
      </c>
      <c r="AU2" s="98">
        <v>7.1759259259259203E-2</v>
      </c>
    </row>
    <row r="3" spans="1:47" x14ac:dyDescent="0.25">
      <c r="A3" s="2">
        <v>7</v>
      </c>
      <c r="B3" s="2">
        <v>2023</v>
      </c>
      <c r="C3" s="4" t="str">
        <f>INDEX(Index!$B$1:$B$500,MATCH($F3,Index!$A$1:$A$500,0)
)</f>
        <v>ATL</v>
      </c>
      <c r="D3" s="98" t="s">
        <v>441</v>
      </c>
      <c r="E3" s="98">
        <v>2023</v>
      </c>
      <c r="F3" s="98" t="s">
        <v>43</v>
      </c>
      <c r="G3" s="98" t="s">
        <v>442</v>
      </c>
      <c r="H3" s="98" t="s">
        <v>66</v>
      </c>
      <c r="I3" s="98" t="s">
        <v>443</v>
      </c>
      <c r="J3" s="98" t="s">
        <v>444</v>
      </c>
      <c r="K3" s="98">
        <v>0.56493506493506496</v>
      </c>
      <c r="L3" s="98">
        <v>0.43506493506493499</v>
      </c>
      <c r="M3" s="98">
        <v>-9.7319837181788404</v>
      </c>
      <c r="N3" s="98">
        <v>0.17391304347826</v>
      </c>
      <c r="O3" s="98">
        <v>0.32850241545893699</v>
      </c>
      <c r="P3" s="98">
        <v>0.115942028985507</v>
      </c>
      <c r="Q3" s="98">
        <v>0.26570048309178701</v>
      </c>
      <c r="R3" s="98">
        <v>8.6956521739130405E-2</v>
      </c>
      <c r="S3" s="98">
        <v>2.8985507246376802E-2</v>
      </c>
      <c r="T3" s="98">
        <v>0.24637681159420199</v>
      </c>
      <c r="U3" s="98">
        <v>0.18357487922705301</v>
      </c>
      <c r="V3" s="98">
        <v>0.13043478260869501</v>
      </c>
      <c r="W3" s="98">
        <v>2.41545893719806E-2</v>
      </c>
      <c r="X3" s="98">
        <v>0.41545893719806698</v>
      </c>
      <c r="Y3" s="98">
        <v>7.8333333333333304</v>
      </c>
      <c r="Z3" s="98">
        <v>-1.12719298245614</v>
      </c>
      <c r="AA3" s="98">
        <v>0.37280701754385898</v>
      </c>
      <c r="AB3" s="98">
        <v>0.24122807017543799</v>
      </c>
      <c r="AC3" s="98">
        <v>0.38596491228070101</v>
      </c>
      <c r="AD3" s="98">
        <v>0.39819004524886797</v>
      </c>
      <c r="AE3" s="98">
        <v>0.37556561085972801</v>
      </c>
      <c r="AF3" s="98">
        <v>0.22624434389140199</v>
      </c>
      <c r="AG3" s="98">
        <v>0.55154639175257703</v>
      </c>
      <c r="AH3" s="98">
        <v>0.44845360824742198</v>
      </c>
      <c r="AI3" s="98">
        <v>0.14432989690721601</v>
      </c>
      <c r="AJ3" s="98">
        <v>0.39175257731958701</v>
      </c>
      <c r="AK3" s="98">
        <v>0.46391752577319501</v>
      </c>
      <c r="AL3" s="98">
        <v>0.17307692307692299</v>
      </c>
      <c r="AM3" s="98">
        <v>0.18181818181818099</v>
      </c>
      <c r="AN3" s="98">
        <v>0.74453242835595701</v>
      </c>
      <c r="AO3" s="98">
        <v>0.87300340403246901</v>
      </c>
      <c r="AP3" s="98">
        <v>0.67190016103059502</v>
      </c>
      <c r="AQ3" s="98">
        <v>0.52035886818495503</v>
      </c>
      <c r="AR3" s="98">
        <v>40</v>
      </c>
      <c r="AS3" s="98"/>
      <c r="AT3" s="98">
        <v>1.2895833333333333</v>
      </c>
      <c r="AU3" s="98">
        <v>0.153679653679653</v>
      </c>
    </row>
    <row r="4" spans="1:47" x14ac:dyDescent="0.25">
      <c r="A4" s="2">
        <v>7</v>
      </c>
      <c r="B4" s="2">
        <v>2023</v>
      </c>
      <c r="C4" s="4" t="str">
        <f>INDEX(Index!$B$1:$B$500,MATCH($F4,Index!$A$1:$A$500,0)
)</f>
        <v>BAL</v>
      </c>
      <c r="D4" s="98" t="s">
        <v>445</v>
      </c>
      <c r="E4" s="98">
        <v>2023</v>
      </c>
      <c r="F4" s="98" t="s">
        <v>18</v>
      </c>
      <c r="G4" s="98" t="s">
        <v>446</v>
      </c>
      <c r="H4" s="98" t="s">
        <v>58</v>
      </c>
      <c r="I4" s="98" t="s">
        <v>447</v>
      </c>
      <c r="J4" s="98" t="s">
        <v>448</v>
      </c>
      <c r="K4" s="98">
        <v>0.56629213483146001</v>
      </c>
      <c r="L4" s="98">
        <v>0.43370786516853899</v>
      </c>
      <c r="M4" s="98">
        <v>-0.97178604101409805</v>
      </c>
      <c r="N4" s="98">
        <v>0.33846153846153798</v>
      </c>
      <c r="O4" s="98">
        <v>0.15897435897435799</v>
      </c>
      <c r="P4" s="98">
        <v>0</v>
      </c>
      <c r="Q4" s="98">
        <v>0.28717948717948699</v>
      </c>
      <c r="R4" s="98">
        <v>8.2051282051281996E-2</v>
      </c>
      <c r="S4" s="98">
        <v>0.133333333333333</v>
      </c>
      <c r="T4" s="98">
        <v>0.70769230769230695</v>
      </c>
      <c r="U4" s="98">
        <v>0.117948717948717</v>
      </c>
      <c r="V4" s="98">
        <v>6.15384615384615E-2</v>
      </c>
      <c r="W4" s="98">
        <v>3.5897435897435798E-2</v>
      </c>
      <c r="X4" s="98">
        <v>7.69230769230769E-2</v>
      </c>
      <c r="Y4" s="98">
        <v>8.0447761194029805</v>
      </c>
      <c r="Z4" s="98">
        <v>-1.1890547263681499</v>
      </c>
      <c r="AA4" s="98">
        <v>0.36318407960199001</v>
      </c>
      <c r="AB4" s="98">
        <v>0.25870646766169098</v>
      </c>
      <c r="AC4" s="98">
        <v>0.37810945273631802</v>
      </c>
      <c r="AD4" s="98">
        <v>0.61928934010152203</v>
      </c>
      <c r="AE4" s="98">
        <v>0.22842639593908601</v>
      </c>
      <c r="AF4" s="98">
        <v>0.15228426395938999</v>
      </c>
      <c r="AG4" s="98">
        <v>0.49214659685863799</v>
      </c>
      <c r="AH4" s="98">
        <v>0.50785340314136096</v>
      </c>
      <c r="AI4" s="98">
        <v>0.43455497382198899</v>
      </c>
      <c r="AJ4" s="98">
        <v>0.235602094240837</v>
      </c>
      <c r="AK4" s="98">
        <v>0.32984293193717201</v>
      </c>
      <c r="AL4" s="98">
        <v>0.10204081632653</v>
      </c>
      <c r="AM4" s="98">
        <v>5.2631578947368397E-2</v>
      </c>
      <c r="AN4" s="98">
        <v>0.72779187817258795</v>
      </c>
      <c r="AO4" s="98">
        <v>0.80774475047722905</v>
      </c>
      <c r="AP4" s="98">
        <v>0.69444444444444398</v>
      </c>
      <c r="AQ4" s="98">
        <v>0.68131868131868101</v>
      </c>
      <c r="AR4" s="98">
        <v>40</v>
      </c>
      <c r="AS4" s="98"/>
      <c r="AT4" s="98">
        <v>1.3194444444444444</v>
      </c>
      <c r="AU4" s="98">
        <v>6.9662921348314602E-2</v>
      </c>
    </row>
    <row r="5" spans="1:47" x14ac:dyDescent="0.25">
      <c r="A5" s="2">
        <v>7</v>
      </c>
      <c r="B5" s="2">
        <v>2023</v>
      </c>
      <c r="C5" s="4" t="str">
        <f>INDEX(Index!$B$1:$B$500,MATCH($F5,Index!$A$1:$A$500,0)
)</f>
        <v>BUF</v>
      </c>
      <c r="D5" s="98" t="s">
        <v>449</v>
      </c>
      <c r="E5" s="98">
        <v>2023</v>
      </c>
      <c r="F5" s="98" t="s">
        <v>0</v>
      </c>
      <c r="G5" s="98" t="s">
        <v>450</v>
      </c>
      <c r="H5" s="98" t="s">
        <v>34</v>
      </c>
      <c r="I5" s="98" t="s">
        <v>451</v>
      </c>
      <c r="J5" s="98" t="s">
        <v>452</v>
      </c>
      <c r="K5" s="98">
        <v>0.63048498845265499</v>
      </c>
      <c r="L5" s="98">
        <v>0.36951501154734401</v>
      </c>
      <c r="M5" s="98">
        <v>2.6522342555431799</v>
      </c>
      <c r="N5" s="98">
        <v>0.50515463917525705</v>
      </c>
      <c r="O5" s="98">
        <v>0.335051546391752</v>
      </c>
      <c r="P5" s="98">
        <v>2.06185567010309E-2</v>
      </c>
      <c r="Q5" s="98">
        <v>8.7628865979381396E-2</v>
      </c>
      <c r="R5" s="98">
        <v>1.5463917525773099E-2</v>
      </c>
      <c r="S5" s="98">
        <v>3.60824742268041E-2</v>
      </c>
      <c r="T5" s="98">
        <v>0.60309278350515405</v>
      </c>
      <c r="U5" s="98">
        <v>0.298969072164948</v>
      </c>
      <c r="V5" s="98">
        <v>2.5773195876288599E-2</v>
      </c>
      <c r="W5" s="98">
        <v>6.7010309278350499E-2</v>
      </c>
      <c r="X5" s="98">
        <v>5.1546391752577301E-3</v>
      </c>
      <c r="Y5" s="98">
        <v>8.8775510204081591</v>
      </c>
      <c r="Z5" s="98">
        <v>-8.1632653061224497E-3</v>
      </c>
      <c r="AA5" s="98">
        <v>0.37959183673469299</v>
      </c>
      <c r="AB5" s="98">
        <v>0.14285714285714199</v>
      </c>
      <c r="AC5" s="98">
        <v>0.477551020408163</v>
      </c>
      <c r="AD5" s="98">
        <v>0.620253164556962</v>
      </c>
      <c r="AE5" s="98">
        <v>0.23628691983122299</v>
      </c>
      <c r="AF5" s="98">
        <v>0.14345991561181401</v>
      </c>
      <c r="AG5" s="98">
        <v>0.54782608695652102</v>
      </c>
      <c r="AH5" s="98">
        <v>0.45217391304347798</v>
      </c>
      <c r="AI5" s="98">
        <v>0.48695652173913001</v>
      </c>
      <c r="AJ5" s="98">
        <v>0.17391304347826</v>
      </c>
      <c r="AK5" s="98">
        <v>0.33913043478260801</v>
      </c>
      <c r="AL5" s="98">
        <v>0.21052631578947301</v>
      </c>
      <c r="AM5" s="98">
        <v>4.3478260869565202E-2</v>
      </c>
      <c r="AN5" s="98">
        <v>0.75988700564971701</v>
      </c>
      <c r="AO5" s="98">
        <v>0.86315789473684201</v>
      </c>
      <c r="AP5" s="98">
        <v>0.77577319587628801</v>
      </c>
      <c r="AQ5" s="98">
        <v>0.70544918998527195</v>
      </c>
      <c r="AR5" s="98">
        <v>40</v>
      </c>
      <c r="AS5" s="98"/>
      <c r="AT5" s="98">
        <v>1.3076388888888888</v>
      </c>
      <c r="AU5" s="98">
        <v>0.106235565819861</v>
      </c>
    </row>
    <row r="6" spans="1:47" x14ac:dyDescent="0.25">
      <c r="A6" s="2">
        <v>7</v>
      </c>
      <c r="B6" s="2">
        <v>2023</v>
      </c>
      <c r="C6" s="4" t="str">
        <f>INDEX(Index!$B$1:$B$500,MATCH($F6,Index!$A$1:$A$500,0)
)</f>
        <v>CAR</v>
      </c>
      <c r="D6" s="98" t="s">
        <v>453</v>
      </c>
      <c r="E6" s="98">
        <v>2023</v>
      </c>
      <c r="F6" s="98" t="s">
        <v>51</v>
      </c>
      <c r="G6" s="98" t="s">
        <v>454</v>
      </c>
      <c r="H6" s="98" t="s">
        <v>50</v>
      </c>
      <c r="I6" s="98" t="s">
        <v>455</v>
      </c>
      <c r="J6" s="98" t="s">
        <v>456</v>
      </c>
      <c r="K6" s="98">
        <v>0.66419753086419697</v>
      </c>
      <c r="L6" s="98">
        <v>0.33580246913580197</v>
      </c>
      <c r="M6" s="98">
        <v>-3.0669441907712698</v>
      </c>
      <c r="N6" s="98">
        <v>0.81714285714285695</v>
      </c>
      <c r="O6" s="98">
        <v>0.125714285714285</v>
      </c>
      <c r="P6" s="98">
        <v>5.7142857142857099E-3</v>
      </c>
      <c r="Q6" s="98">
        <v>0</v>
      </c>
      <c r="R6" s="98">
        <v>0</v>
      </c>
      <c r="S6" s="98">
        <v>5.14285714285714E-2</v>
      </c>
      <c r="T6" s="98">
        <v>0.622857142857142</v>
      </c>
      <c r="U6" s="98">
        <v>0.16571428571428501</v>
      </c>
      <c r="V6" s="98">
        <v>1.1428571428571401E-2</v>
      </c>
      <c r="W6" s="98">
        <v>0.04</v>
      </c>
      <c r="X6" s="98">
        <v>0.16</v>
      </c>
      <c r="Y6" s="98">
        <v>7.0705394190871296</v>
      </c>
      <c r="Z6" s="98">
        <v>-2.1244813278008299</v>
      </c>
      <c r="AA6" s="98">
        <v>0.35684647302904499</v>
      </c>
      <c r="AB6" s="98">
        <v>0.17842323651452199</v>
      </c>
      <c r="AC6" s="98">
        <v>0.46473029045643099</v>
      </c>
      <c r="AD6" s="98">
        <v>0.67873303167420795</v>
      </c>
      <c r="AE6" s="98">
        <v>0.14027149321266899</v>
      </c>
      <c r="AF6" s="98">
        <v>0.180995475113122</v>
      </c>
      <c r="AG6" s="98">
        <v>0.5625</v>
      </c>
      <c r="AH6" s="98">
        <v>0.4375</v>
      </c>
      <c r="AI6" s="98">
        <v>0.40625</v>
      </c>
      <c r="AJ6" s="98">
        <v>0.3125</v>
      </c>
      <c r="AK6" s="98">
        <v>0.28125</v>
      </c>
      <c r="AL6" s="98">
        <v>0.24489795918367299</v>
      </c>
      <c r="AM6" s="98">
        <v>8.3333333333333301E-2</v>
      </c>
      <c r="AN6" s="98">
        <v>0.73181818181818103</v>
      </c>
      <c r="AO6" s="98">
        <v>0.86068111455108298</v>
      </c>
      <c r="AP6" s="98">
        <v>0.87095238095238003</v>
      </c>
      <c r="AQ6" s="98">
        <v>0.67102040816326503</v>
      </c>
      <c r="AR6" s="98">
        <v>40</v>
      </c>
      <c r="AS6" s="98"/>
      <c r="AT6" s="98">
        <v>1.3145833333333334</v>
      </c>
      <c r="AU6" s="98">
        <v>0.155555555555555</v>
      </c>
    </row>
    <row r="7" spans="1:47" x14ac:dyDescent="0.25">
      <c r="A7" s="2">
        <v>7</v>
      </c>
      <c r="B7" s="2">
        <v>2023</v>
      </c>
      <c r="C7" s="4" t="str">
        <f>INDEX(Index!$B$1:$B$500,MATCH($F7,Index!$A$1:$A$500,0)
)</f>
        <v>CHI</v>
      </c>
      <c r="D7" s="98" t="s">
        <v>457</v>
      </c>
      <c r="E7" s="98">
        <v>2023</v>
      </c>
      <c r="F7" s="98" t="s">
        <v>64</v>
      </c>
      <c r="G7" s="98" t="s">
        <v>458</v>
      </c>
      <c r="H7" s="98" t="s">
        <v>65</v>
      </c>
      <c r="I7" s="98" t="s">
        <v>459</v>
      </c>
      <c r="J7" s="98" t="s">
        <v>460</v>
      </c>
      <c r="K7" s="98">
        <v>0.57630979498861001</v>
      </c>
      <c r="L7" s="98">
        <v>0.42369020501138899</v>
      </c>
      <c r="M7" s="98">
        <v>-5.0700928218816097</v>
      </c>
      <c r="N7" s="98">
        <v>0.5</v>
      </c>
      <c r="O7" s="98">
        <v>0.27127659574467999</v>
      </c>
      <c r="P7" s="98">
        <v>2.1276595744680799E-2</v>
      </c>
      <c r="Q7" s="98">
        <v>0.164893617021276</v>
      </c>
      <c r="R7" s="98">
        <v>3.7234042553191397E-2</v>
      </c>
      <c r="S7" s="98">
        <v>5.31914893617021E-3</v>
      </c>
      <c r="T7" s="98">
        <v>0.58510638297872297</v>
      </c>
      <c r="U7" s="98">
        <v>0.164893617021276</v>
      </c>
      <c r="V7" s="98">
        <v>8.5106382978723402E-2</v>
      </c>
      <c r="W7" s="98">
        <v>4.2553191489361701E-2</v>
      </c>
      <c r="X7" s="98">
        <v>0.122340425531914</v>
      </c>
      <c r="Y7" s="98">
        <v>6.7463414634146304</v>
      </c>
      <c r="Z7" s="98">
        <v>-2.2780487804877998</v>
      </c>
      <c r="AA7" s="98">
        <v>0.404878048780487</v>
      </c>
      <c r="AB7" s="98">
        <v>0.16585365853658501</v>
      </c>
      <c r="AC7" s="98">
        <v>0.42926829268292599</v>
      </c>
      <c r="AD7" s="98">
        <v>0.54639175257731898</v>
      </c>
      <c r="AE7" s="98">
        <v>0.21134020618556701</v>
      </c>
      <c r="AF7" s="98">
        <v>0.24226804123711301</v>
      </c>
      <c r="AG7" s="98">
        <v>0.53038674033149102</v>
      </c>
      <c r="AH7" s="98">
        <v>0.46961325966850798</v>
      </c>
      <c r="AI7" s="98">
        <v>0.31491712707182301</v>
      </c>
      <c r="AJ7" s="98">
        <v>0.25414364640883902</v>
      </c>
      <c r="AK7" s="98">
        <v>0.43093922651933703</v>
      </c>
      <c r="AL7" s="98">
        <v>0.21276595744680801</v>
      </c>
      <c r="AM7" s="98">
        <v>0.11111111111111099</v>
      </c>
      <c r="AN7" s="98">
        <v>0.69667530224524998</v>
      </c>
      <c r="AO7" s="98">
        <v>0.71929824561403499</v>
      </c>
      <c r="AP7" s="98">
        <v>0.77925531914893598</v>
      </c>
      <c r="AQ7" s="98">
        <v>0.61854103343464995</v>
      </c>
      <c r="AR7" s="98">
        <v>40</v>
      </c>
      <c r="AS7" s="98"/>
      <c r="AT7" s="98">
        <v>1.2520833333333334</v>
      </c>
      <c r="AU7" s="98">
        <v>0.11389521640091101</v>
      </c>
    </row>
    <row r="8" spans="1:47" x14ac:dyDescent="0.25">
      <c r="A8" s="2">
        <v>7</v>
      </c>
      <c r="B8" s="2">
        <v>2023</v>
      </c>
      <c r="C8" s="4" t="str">
        <f>INDEX(Index!$B$1:$B$500,MATCH($F8,Index!$A$1:$A$500,0)
)</f>
        <v>CIN</v>
      </c>
      <c r="D8" s="98" t="s">
        <v>461</v>
      </c>
      <c r="E8" s="98">
        <v>2023</v>
      </c>
      <c r="F8" s="98" t="s">
        <v>24</v>
      </c>
      <c r="G8" s="98" t="s">
        <v>462</v>
      </c>
      <c r="H8" s="98" t="s">
        <v>33</v>
      </c>
      <c r="I8" s="98" t="s">
        <v>463</v>
      </c>
      <c r="J8" s="98" t="s">
        <v>464</v>
      </c>
      <c r="K8" s="98">
        <v>0.70194986072423304</v>
      </c>
      <c r="L8" s="98">
        <v>0.29805013927576601</v>
      </c>
      <c r="M8" s="98">
        <v>7.7801086382115399</v>
      </c>
      <c r="N8" s="98">
        <v>0.86754966887417195</v>
      </c>
      <c r="O8" s="98">
        <v>0.12582781456953601</v>
      </c>
      <c r="P8" s="98">
        <v>6.6225165562913899E-3</v>
      </c>
      <c r="Q8" s="98">
        <v>0</v>
      </c>
      <c r="R8" s="98">
        <v>0</v>
      </c>
      <c r="S8" s="98">
        <v>0</v>
      </c>
      <c r="T8" s="98">
        <v>0.84768211920529801</v>
      </c>
      <c r="U8" s="98">
        <v>1.98675496688741E-2</v>
      </c>
      <c r="V8" s="98">
        <v>0</v>
      </c>
      <c r="W8" s="98">
        <v>6.6225165562913899E-2</v>
      </c>
      <c r="X8" s="98">
        <v>6.6225165562913899E-2</v>
      </c>
      <c r="Y8" s="98">
        <v>6.2337662337662296</v>
      </c>
      <c r="Z8" s="98">
        <v>-1.96103896103896</v>
      </c>
      <c r="AA8" s="98">
        <v>0.44155844155844098</v>
      </c>
      <c r="AB8" s="98">
        <v>0.12121212121212099</v>
      </c>
      <c r="AC8" s="98">
        <v>0.43722943722943702</v>
      </c>
      <c r="AD8" s="98">
        <v>0.75225225225225201</v>
      </c>
      <c r="AE8" s="98">
        <v>0.108108108108108</v>
      </c>
      <c r="AF8" s="98">
        <v>0.13963963963963899</v>
      </c>
      <c r="AG8" s="98">
        <v>0.54929577464788704</v>
      </c>
      <c r="AH8" s="98">
        <v>0.45070422535211202</v>
      </c>
      <c r="AI8" s="98">
        <v>0.46478873239436602</v>
      </c>
      <c r="AJ8" s="98">
        <v>0.40845070422535201</v>
      </c>
      <c r="AK8" s="98">
        <v>0.12676056338028099</v>
      </c>
      <c r="AL8" s="98">
        <v>0.12</v>
      </c>
      <c r="AM8" s="98">
        <v>0</v>
      </c>
      <c r="AN8" s="98">
        <v>0.76088588588588502</v>
      </c>
      <c r="AO8" s="98">
        <v>0.92375799311362505</v>
      </c>
      <c r="AP8" s="98">
        <v>0.89348785871964598</v>
      </c>
      <c r="AQ8" s="98">
        <v>0.78334910122989598</v>
      </c>
      <c r="AR8" s="98">
        <v>40</v>
      </c>
      <c r="AS8" s="98"/>
      <c r="AT8" s="98">
        <v>1.2083333333333333</v>
      </c>
      <c r="AU8" s="98">
        <v>6.1281337047353703E-2</v>
      </c>
    </row>
    <row r="9" spans="1:47" x14ac:dyDescent="0.25">
      <c r="A9" s="2">
        <v>7</v>
      </c>
      <c r="B9" s="2">
        <v>2023</v>
      </c>
      <c r="C9" s="4" t="str">
        <f>INDEX(Index!$B$1:$B$500,MATCH($F9,Index!$A$1:$A$500,0)
)</f>
        <v>CLE</v>
      </c>
      <c r="D9" s="98" t="s">
        <v>465</v>
      </c>
      <c r="E9" s="98">
        <v>2023</v>
      </c>
      <c r="F9" s="98" t="s">
        <v>10</v>
      </c>
      <c r="G9" s="98" t="s">
        <v>466</v>
      </c>
      <c r="H9" s="98" t="s">
        <v>60</v>
      </c>
      <c r="I9" s="98" t="s">
        <v>467</v>
      </c>
      <c r="J9" s="98" t="s">
        <v>468</v>
      </c>
      <c r="K9" s="98">
        <v>0.56206088992974201</v>
      </c>
      <c r="L9" s="98">
        <v>0.43793911007025699</v>
      </c>
      <c r="M9" s="98">
        <v>-5.2858086448189203</v>
      </c>
      <c r="N9" s="98">
        <v>0.64971751412429302</v>
      </c>
      <c r="O9" s="98">
        <v>0.112994350282485</v>
      </c>
      <c r="P9" s="98">
        <v>0.112994350282485</v>
      </c>
      <c r="Q9" s="98">
        <v>0</v>
      </c>
      <c r="R9" s="98">
        <v>0</v>
      </c>
      <c r="S9" s="98">
        <v>0.124293785310734</v>
      </c>
      <c r="T9" s="98">
        <v>0.40677966101694901</v>
      </c>
      <c r="U9" s="98">
        <v>0.36158192090395402</v>
      </c>
      <c r="V9" s="98">
        <v>7.3446327683615795E-2</v>
      </c>
      <c r="W9" s="98">
        <v>8.4745762711864403E-2</v>
      </c>
      <c r="X9" s="98">
        <v>7.3446327683615795E-2</v>
      </c>
      <c r="Y9" s="98">
        <v>8.8990384615384599</v>
      </c>
      <c r="Z9" s="98">
        <v>-0.45192307692307598</v>
      </c>
      <c r="AA9" s="98">
        <v>0.38461538461538403</v>
      </c>
      <c r="AB9" s="98">
        <v>0.16826923076923</v>
      </c>
      <c r="AC9" s="98">
        <v>0.44711538461538403</v>
      </c>
      <c r="AD9" s="98">
        <v>0.62561576354679804</v>
      </c>
      <c r="AE9" s="98">
        <v>0.22167487684729001</v>
      </c>
      <c r="AF9" s="98">
        <v>0.152709359605911</v>
      </c>
      <c r="AG9" s="98">
        <v>0.53072625698324005</v>
      </c>
      <c r="AH9" s="98">
        <v>0.469273743016759</v>
      </c>
      <c r="AI9" s="98">
        <v>0.40782122905027901</v>
      </c>
      <c r="AJ9" s="98">
        <v>0.37988826815642401</v>
      </c>
      <c r="AK9" s="98">
        <v>0.212290502793296</v>
      </c>
      <c r="AL9" s="98">
        <v>0.125</v>
      </c>
      <c r="AM9" s="98">
        <v>0.33333333333333298</v>
      </c>
      <c r="AN9" s="98">
        <v>0.725247524752475</v>
      </c>
      <c r="AO9" s="98">
        <v>0.78468899521530999</v>
      </c>
      <c r="AP9" s="98">
        <v>0.78578154425612001</v>
      </c>
      <c r="AQ9" s="98">
        <v>0.55205811138014504</v>
      </c>
      <c r="AR9" s="98">
        <v>40</v>
      </c>
      <c r="AS9" s="98"/>
      <c r="AT9" s="98">
        <v>1.3895833333333334</v>
      </c>
      <c r="AU9" s="98">
        <v>9.8360655737704902E-2</v>
      </c>
    </row>
    <row r="10" spans="1:47" x14ac:dyDescent="0.25">
      <c r="A10" s="2">
        <v>7</v>
      </c>
      <c r="B10" s="2">
        <v>2023</v>
      </c>
      <c r="C10" s="4" t="str">
        <f>INDEX(Index!$B$1:$B$500,MATCH($F10,Index!$A$1:$A$500,0)
)</f>
        <v>DAL</v>
      </c>
      <c r="D10" s="98" t="s">
        <v>469</v>
      </c>
      <c r="E10" s="98">
        <v>2023</v>
      </c>
      <c r="F10" s="98" t="s">
        <v>3</v>
      </c>
      <c r="G10" s="98" t="s">
        <v>470</v>
      </c>
      <c r="H10" s="98" t="s">
        <v>2</v>
      </c>
      <c r="I10" s="98" t="s">
        <v>471</v>
      </c>
      <c r="J10" s="98" t="s">
        <v>472</v>
      </c>
      <c r="K10" s="98">
        <v>0.56919060052219295</v>
      </c>
      <c r="L10" s="98">
        <v>0.430809399477806</v>
      </c>
      <c r="M10" s="98">
        <v>-2.6284499616995198</v>
      </c>
      <c r="N10" s="98">
        <v>0.49397590361445698</v>
      </c>
      <c r="O10" s="98">
        <v>0.21686746987951799</v>
      </c>
      <c r="P10" s="98">
        <v>0.108433734939759</v>
      </c>
      <c r="Q10" s="98">
        <v>6.0240963855421603E-2</v>
      </c>
      <c r="R10" s="98">
        <v>1.8072289156626498E-2</v>
      </c>
      <c r="S10" s="98">
        <v>0.102409638554216</v>
      </c>
      <c r="T10" s="98">
        <v>0.46385542168674698</v>
      </c>
      <c r="U10" s="98">
        <v>0.36746987951807197</v>
      </c>
      <c r="V10" s="98">
        <v>0.108433734939759</v>
      </c>
      <c r="W10" s="98">
        <v>4.2168674698795101E-2</v>
      </c>
      <c r="X10" s="98">
        <v>1.8072289156626498E-2</v>
      </c>
      <c r="Y10" s="98">
        <v>6.9230769230769198</v>
      </c>
      <c r="Z10" s="98">
        <v>-1.5948717948717901</v>
      </c>
      <c r="AA10" s="98">
        <v>0.33846153846153798</v>
      </c>
      <c r="AB10" s="98">
        <v>0.15384615384615299</v>
      </c>
      <c r="AC10" s="98">
        <v>0.507692307692307</v>
      </c>
      <c r="AD10" s="98">
        <v>0.586387434554973</v>
      </c>
      <c r="AE10" s="98">
        <v>0.19895287958115099</v>
      </c>
      <c r="AF10" s="98">
        <v>0.21465968586387399</v>
      </c>
      <c r="AG10" s="98">
        <v>0.44444444444444398</v>
      </c>
      <c r="AH10" s="98">
        <v>0.55555555555555503</v>
      </c>
      <c r="AI10" s="98">
        <v>0.30555555555555503</v>
      </c>
      <c r="AJ10" s="98">
        <v>0.296296296296296</v>
      </c>
      <c r="AK10" s="98">
        <v>0.39814814814814797</v>
      </c>
      <c r="AL10" s="98">
        <v>0.15</v>
      </c>
      <c r="AM10" s="98">
        <v>0.133333333333333</v>
      </c>
      <c r="AN10" s="98">
        <v>0.72796684118673605</v>
      </c>
      <c r="AO10" s="98">
        <v>0.844657097288676</v>
      </c>
      <c r="AP10" s="98">
        <v>0.70783132530120396</v>
      </c>
      <c r="AQ10" s="98">
        <v>0.633390705679862</v>
      </c>
      <c r="AR10" s="98">
        <v>40</v>
      </c>
      <c r="AS10" s="98"/>
      <c r="AT10" s="98">
        <v>1.3180555555555555</v>
      </c>
      <c r="AU10" s="98">
        <v>4.6997389033942502E-2</v>
      </c>
    </row>
    <row r="11" spans="1:47" x14ac:dyDescent="0.25">
      <c r="A11" s="2">
        <v>7</v>
      </c>
      <c r="B11" s="2">
        <v>2023</v>
      </c>
      <c r="C11" s="4" t="str">
        <f>INDEX(Index!$B$1:$B$500,MATCH($F11,Index!$A$1:$A$500,0)
)</f>
        <v>DEN</v>
      </c>
      <c r="D11" s="98" t="s">
        <v>473</v>
      </c>
      <c r="E11" s="98">
        <v>2023</v>
      </c>
      <c r="F11" s="98" t="s">
        <v>39</v>
      </c>
      <c r="G11" s="98" t="s">
        <v>474</v>
      </c>
      <c r="H11" s="98" t="s">
        <v>59</v>
      </c>
      <c r="I11" s="98" t="s">
        <v>475</v>
      </c>
      <c r="J11" s="98" t="s">
        <v>472</v>
      </c>
      <c r="K11" s="98">
        <v>0.64082687338501199</v>
      </c>
      <c r="L11" s="98">
        <v>0.35917312661498701</v>
      </c>
      <c r="M11" s="98">
        <v>-2.4252416585416801</v>
      </c>
      <c r="N11" s="98">
        <v>0.47398843930635798</v>
      </c>
      <c r="O11" s="98">
        <v>0.31213872832369899</v>
      </c>
      <c r="P11" s="98">
        <v>2.3121387283236899E-2</v>
      </c>
      <c r="Q11" s="98">
        <v>0.109826589595375</v>
      </c>
      <c r="R11" s="98">
        <v>4.0462427745664699E-2</v>
      </c>
      <c r="S11" s="98">
        <v>4.0462427745664699E-2</v>
      </c>
      <c r="T11" s="98">
        <v>0.41618497109826502</v>
      </c>
      <c r="U11" s="98">
        <v>0.38728323699421902</v>
      </c>
      <c r="V11" s="98">
        <v>0.115606936416184</v>
      </c>
      <c r="W11" s="98">
        <v>7.5144508670520194E-2</v>
      </c>
      <c r="X11" s="98">
        <v>5.7803468208092396E-3</v>
      </c>
      <c r="Y11" s="98">
        <v>7.3412322274881499</v>
      </c>
      <c r="Z11" s="98">
        <v>-1.4691943127961999</v>
      </c>
      <c r="AA11" s="98">
        <v>0.38388625592416997</v>
      </c>
      <c r="AB11" s="98">
        <v>0.175355450236966</v>
      </c>
      <c r="AC11" s="98">
        <v>0.440758293838862</v>
      </c>
      <c r="AD11" s="98">
        <v>0.56410256410256399</v>
      </c>
      <c r="AE11" s="98">
        <v>0.15384615384615299</v>
      </c>
      <c r="AF11" s="98">
        <v>0.28205128205128199</v>
      </c>
      <c r="AG11" s="98">
        <v>0.37313432835820898</v>
      </c>
      <c r="AH11" s="98">
        <v>0.62686567164179097</v>
      </c>
      <c r="AI11" s="98">
        <v>0.37313432835820898</v>
      </c>
      <c r="AJ11" s="98">
        <v>0.27611940298507398</v>
      </c>
      <c r="AK11" s="98">
        <v>0.35074626865671599</v>
      </c>
      <c r="AL11" s="98">
        <v>0.116279069767441</v>
      </c>
      <c r="AM11" s="98">
        <v>0.1875</v>
      </c>
      <c r="AN11" s="98">
        <v>0.69243986254295498</v>
      </c>
      <c r="AO11" s="98">
        <v>0.83831881862930702</v>
      </c>
      <c r="AP11" s="98">
        <v>0.75674373795760996</v>
      </c>
      <c r="AQ11" s="98">
        <v>0.60941370767960301</v>
      </c>
      <c r="AR11" s="98">
        <v>40</v>
      </c>
      <c r="AS11" s="98"/>
      <c r="AT11" s="98">
        <v>1.1222222222222222</v>
      </c>
      <c r="AU11" s="98">
        <v>7.2351421188630402E-2</v>
      </c>
    </row>
    <row r="12" spans="1:47" x14ac:dyDescent="0.25">
      <c r="A12" s="2">
        <v>7</v>
      </c>
      <c r="B12" s="2">
        <v>2023</v>
      </c>
      <c r="C12" s="4" t="str">
        <f>INDEX(Index!$B$1:$B$500,MATCH($F12,Index!$A$1:$A$500,0)
)</f>
        <v>DET</v>
      </c>
      <c r="D12" s="98" t="s">
        <v>476</v>
      </c>
      <c r="E12" s="98">
        <v>2023</v>
      </c>
      <c r="F12" s="98" t="s">
        <v>21</v>
      </c>
      <c r="G12" s="98" t="s">
        <v>477</v>
      </c>
      <c r="H12" s="98" t="s">
        <v>22</v>
      </c>
      <c r="I12" s="98" t="s">
        <v>478</v>
      </c>
      <c r="J12" s="98" t="s">
        <v>479</v>
      </c>
      <c r="K12" s="98">
        <v>0.59436008676789498</v>
      </c>
      <c r="L12" s="98">
        <v>0.40563991323210402</v>
      </c>
      <c r="M12" s="98">
        <v>-1.34417146282351</v>
      </c>
      <c r="N12" s="98">
        <v>0.47715736040609102</v>
      </c>
      <c r="O12" s="98">
        <v>0.33502538071065902</v>
      </c>
      <c r="P12" s="98">
        <v>6.0913705583756299E-2</v>
      </c>
      <c r="Q12" s="98">
        <v>9.6446700507614197E-2</v>
      </c>
      <c r="R12" s="98">
        <v>2.03045685279187E-2</v>
      </c>
      <c r="S12" s="98">
        <v>1.01522842639593E-2</v>
      </c>
      <c r="T12" s="98">
        <v>0.35025380710659898</v>
      </c>
      <c r="U12" s="98">
        <v>0.49238578680202999</v>
      </c>
      <c r="V12" s="98">
        <v>9.6446700507614197E-2</v>
      </c>
      <c r="W12" s="98">
        <v>3.5532994923857801E-2</v>
      </c>
      <c r="X12" s="98">
        <v>2.5380710659898401E-2</v>
      </c>
      <c r="Y12" s="98">
        <v>6.87843137254902</v>
      </c>
      <c r="Z12" s="98">
        <v>-1.7607843137254899</v>
      </c>
      <c r="AA12" s="98">
        <v>0.415686274509803</v>
      </c>
      <c r="AB12" s="98">
        <v>0.23921568627450901</v>
      </c>
      <c r="AC12" s="98">
        <v>0.34509803921568599</v>
      </c>
      <c r="AD12" s="98">
        <v>0.58677685950413205</v>
      </c>
      <c r="AE12" s="98">
        <v>0.22727272727272699</v>
      </c>
      <c r="AF12" s="98">
        <v>0.18595041322313999</v>
      </c>
      <c r="AG12" s="98">
        <v>0.46478873239436602</v>
      </c>
      <c r="AH12" s="98">
        <v>0.53521126760563298</v>
      </c>
      <c r="AI12" s="98">
        <v>0.190140845070422</v>
      </c>
      <c r="AJ12" s="98">
        <v>0.45070422535211202</v>
      </c>
      <c r="AK12" s="98">
        <v>0.35915492957746398</v>
      </c>
      <c r="AL12" s="98">
        <v>0.32</v>
      </c>
      <c r="AM12" s="98">
        <v>4.54545454545454E-2</v>
      </c>
      <c r="AN12" s="98">
        <v>0.75570539419087102</v>
      </c>
      <c r="AO12" s="98">
        <v>0.83929074021953198</v>
      </c>
      <c r="AP12" s="98">
        <v>0.775380710659898</v>
      </c>
      <c r="AQ12" s="98">
        <v>0.63814358230601798</v>
      </c>
      <c r="AR12" s="98">
        <v>40</v>
      </c>
      <c r="AS12" s="98"/>
      <c r="AT12" s="98">
        <v>1.3666666666666665</v>
      </c>
      <c r="AU12" s="98">
        <v>4.1214750542299297E-2</v>
      </c>
    </row>
    <row r="13" spans="1:47" x14ac:dyDescent="0.25">
      <c r="A13" s="2">
        <v>7</v>
      </c>
      <c r="B13" s="2">
        <v>2023</v>
      </c>
      <c r="C13" s="4" t="str">
        <f>INDEX(Index!$B$1:$B$500,MATCH($F13,Index!$A$1:$A$500,0)
)</f>
        <v>GB</v>
      </c>
      <c r="D13" s="98" t="s">
        <v>480</v>
      </c>
      <c r="E13" s="98">
        <v>2023</v>
      </c>
      <c r="F13" s="98" t="s">
        <v>20</v>
      </c>
      <c r="G13" s="98" t="s">
        <v>481</v>
      </c>
      <c r="H13" s="98" t="s">
        <v>19</v>
      </c>
      <c r="I13" s="98" t="s">
        <v>482</v>
      </c>
      <c r="J13" s="98" t="s">
        <v>483</v>
      </c>
      <c r="K13" s="98">
        <v>0.62536023054754997</v>
      </c>
      <c r="L13" s="98">
        <v>0.37463976945244898</v>
      </c>
      <c r="M13" s="98">
        <v>-2.06304613966494</v>
      </c>
      <c r="N13" s="98">
        <v>0.5625</v>
      </c>
      <c r="O13" s="98">
        <v>0.34027777777777701</v>
      </c>
      <c r="P13" s="98">
        <v>4.1666666666666602E-2</v>
      </c>
      <c r="Q13" s="98">
        <v>2.77777777777777E-2</v>
      </c>
      <c r="R13" s="98">
        <v>0</v>
      </c>
      <c r="S13" s="98">
        <v>2.77777777777777E-2</v>
      </c>
      <c r="T13" s="98">
        <v>0.41666666666666602</v>
      </c>
      <c r="U13" s="98">
        <v>0.38194444444444398</v>
      </c>
      <c r="V13" s="98">
        <v>5.5555555555555497E-2</v>
      </c>
      <c r="W13" s="98">
        <v>2.77777777777777E-2</v>
      </c>
      <c r="X13" s="98">
        <v>0.118055555555555</v>
      </c>
      <c r="Y13" s="98">
        <v>9.3865979381443303</v>
      </c>
      <c r="Z13" s="98">
        <v>0.634020618556701</v>
      </c>
      <c r="AA13" s="98">
        <v>0.42783505154639101</v>
      </c>
      <c r="AB13" s="98">
        <v>0.201030927835051</v>
      </c>
      <c r="AC13" s="98">
        <v>0.37113402061855599</v>
      </c>
      <c r="AD13" s="98">
        <v>0.63020833333333304</v>
      </c>
      <c r="AE13" s="98">
        <v>0.203125</v>
      </c>
      <c r="AF13" s="98">
        <v>0.16666666666666599</v>
      </c>
      <c r="AG13" s="98">
        <v>0.56140350877192902</v>
      </c>
      <c r="AH13" s="98">
        <v>0.43859649122806998</v>
      </c>
      <c r="AI13" s="98">
        <v>0.359649122807017</v>
      </c>
      <c r="AJ13" s="98">
        <v>0.31578947368421001</v>
      </c>
      <c r="AK13" s="98">
        <v>0.324561403508771</v>
      </c>
      <c r="AL13" s="98">
        <v>0.232558139534883</v>
      </c>
      <c r="AM13" s="98">
        <v>0.2</v>
      </c>
      <c r="AN13" s="98">
        <v>0.67938596491227998</v>
      </c>
      <c r="AO13" s="98">
        <v>0.84696356275303597</v>
      </c>
      <c r="AP13" s="98">
        <v>0.8125</v>
      </c>
      <c r="AQ13" s="98">
        <v>0.60119047619047605</v>
      </c>
      <c r="AR13" s="98">
        <v>40</v>
      </c>
      <c r="AS13" s="98"/>
      <c r="AT13" s="98">
        <v>1.1479166666666667</v>
      </c>
      <c r="AU13" s="98">
        <v>8.0691642651296802E-2</v>
      </c>
    </row>
    <row r="14" spans="1:47" x14ac:dyDescent="0.25">
      <c r="A14" s="2">
        <v>7</v>
      </c>
      <c r="B14" s="2">
        <v>2023</v>
      </c>
      <c r="C14" s="4" t="str">
        <f>INDEX(Index!$B$1:$B$500,MATCH($F14,Index!$A$1:$A$500,0)
)</f>
        <v>HOU</v>
      </c>
      <c r="D14" s="98" t="s">
        <v>484</v>
      </c>
      <c r="E14" s="98">
        <v>2023</v>
      </c>
      <c r="F14" s="98" t="s">
        <v>49</v>
      </c>
      <c r="G14" s="98" t="s">
        <v>485</v>
      </c>
      <c r="H14" s="98" t="s">
        <v>48</v>
      </c>
      <c r="I14" s="98" t="s">
        <v>486</v>
      </c>
      <c r="J14" s="98" t="s">
        <v>487</v>
      </c>
      <c r="K14" s="98">
        <v>0.59689922480620095</v>
      </c>
      <c r="L14" s="98">
        <v>0.403100775193798</v>
      </c>
      <c r="M14" s="98">
        <v>-3.9639275925335</v>
      </c>
      <c r="N14" s="98">
        <v>0.46341463414634099</v>
      </c>
      <c r="O14" s="98">
        <v>0.103658536585365</v>
      </c>
      <c r="P14" s="98">
        <v>6.0975609756097502E-3</v>
      </c>
      <c r="Q14" s="98">
        <v>0.37804878048780399</v>
      </c>
      <c r="R14" s="98">
        <v>2.4390243902439001E-2</v>
      </c>
      <c r="S14" s="98">
        <v>2.4390243902439001E-2</v>
      </c>
      <c r="T14" s="98">
        <v>0.38414634146341398</v>
      </c>
      <c r="U14" s="98">
        <v>0.28658536585365801</v>
      </c>
      <c r="V14" s="98">
        <v>0.23170731707316999</v>
      </c>
      <c r="W14" s="98">
        <v>4.8780487804878002E-2</v>
      </c>
      <c r="X14" s="98">
        <v>4.8780487804878002E-2</v>
      </c>
      <c r="Y14" s="98">
        <v>8.3110047846889898</v>
      </c>
      <c r="Z14" s="98">
        <v>-0.32057416267942501</v>
      </c>
      <c r="AA14" s="98">
        <v>0.31578947368421001</v>
      </c>
      <c r="AB14" s="98">
        <v>0.27272727272727199</v>
      </c>
      <c r="AC14" s="98">
        <v>0.41148325358851601</v>
      </c>
      <c r="AD14" s="98">
        <v>0.66497461928933999</v>
      </c>
      <c r="AE14" s="98">
        <v>0.21319796954314699</v>
      </c>
      <c r="AF14" s="98">
        <v>0.121827411167512</v>
      </c>
      <c r="AG14" s="98">
        <v>0.57936507936507897</v>
      </c>
      <c r="AH14" s="98">
        <v>0.42063492063491997</v>
      </c>
      <c r="AI14" s="98">
        <v>0.41269841269841201</v>
      </c>
      <c r="AJ14" s="98">
        <v>0.293650793650793</v>
      </c>
      <c r="AK14" s="98">
        <v>0.293650793650793</v>
      </c>
      <c r="AL14" s="98">
        <v>0.14893617021276501</v>
      </c>
      <c r="AM14" s="98">
        <v>0</v>
      </c>
      <c r="AN14" s="98">
        <v>0.73484848484848397</v>
      </c>
      <c r="AO14" s="98">
        <v>0.86842105263157798</v>
      </c>
      <c r="AP14" s="98">
        <v>0.78252032520325199</v>
      </c>
      <c r="AQ14" s="98">
        <v>0.54355400696864098</v>
      </c>
      <c r="AR14" s="98">
        <v>40</v>
      </c>
      <c r="AS14" s="98"/>
      <c r="AT14" s="98">
        <v>1.23125</v>
      </c>
      <c r="AU14" s="98">
        <v>0.103359173126614</v>
      </c>
    </row>
    <row r="15" spans="1:47" x14ac:dyDescent="0.25">
      <c r="A15" s="2">
        <v>7</v>
      </c>
      <c r="B15" s="2">
        <v>2023</v>
      </c>
      <c r="C15" s="4" t="str">
        <f>INDEX(Index!$B$1:$B$500,MATCH($F15,Index!$A$1:$A$500,0)
)</f>
        <v>IND</v>
      </c>
      <c r="D15" s="98" t="s">
        <v>488</v>
      </c>
      <c r="E15" s="98">
        <v>2023</v>
      </c>
      <c r="F15" s="98" t="s">
        <v>35</v>
      </c>
      <c r="G15" s="98" t="s">
        <v>489</v>
      </c>
      <c r="H15" s="98" t="s">
        <v>36</v>
      </c>
      <c r="I15" s="98" t="s">
        <v>490</v>
      </c>
      <c r="J15" s="98" t="s">
        <v>491</v>
      </c>
      <c r="K15" s="98">
        <v>0.59787234042553195</v>
      </c>
      <c r="L15" s="98">
        <v>0.402127659574468</v>
      </c>
      <c r="M15" s="98">
        <v>-6.1351238065359404</v>
      </c>
      <c r="N15" s="98">
        <v>0.77386934673366803</v>
      </c>
      <c r="O15" s="98">
        <v>0.22110552763819</v>
      </c>
      <c r="P15" s="98">
        <v>5.0251256281407001E-3</v>
      </c>
      <c r="Q15" s="98">
        <v>0</v>
      </c>
      <c r="R15" s="98">
        <v>0</v>
      </c>
      <c r="S15" s="98">
        <v>0</v>
      </c>
      <c r="T15" s="98">
        <v>0.75376884422110502</v>
      </c>
      <c r="U15" s="98">
        <v>5.0251256281407003E-2</v>
      </c>
      <c r="V15" s="98">
        <v>0</v>
      </c>
      <c r="W15" s="98">
        <v>5.0251256281407003E-2</v>
      </c>
      <c r="X15" s="98">
        <v>0.14572864321608001</v>
      </c>
      <c r="Y15" s="98">
        <v>7.4204081632653001</v>
      </c>
      <c r="Z15" s="98">
        <v>-1.3142857142857101</v>
      </c>
      <c r="AA15" s="98">
        <v>0.36734693877551</v>
      </c>
      <c r="AB15" s="98">
        <v>0.22448979591836701</v>
      </c>
      <c r="AC15" s="98">
        <v>0.40816326530612201</v>
      </c>
      <c r="AD15" s="98">
        <v>0.62288135593220295</v>
      </c>
      <c r="AE15" s="98">
        <v>0.19915254237288099</v>
      </c>
      <c r="AF15" s="98">
        <v>0.177966101694915</v>
      </c>
      <c r="AG15" s="98">
        <v>0.53043478260869503</v>
      </c>
      <c r="AH15" s="98">
        <v>0.46956521739130402</v>
      </c>
      <c r="AI15" s="98">
        <v>0.27826086956521701</v>
      </c>
      <c r="AJ15" s="98">
        <v>0.426086956521739</v>
      </c>
      <c r="AK15" s="98">
        <v>0.29565217391304299</v>
      </c>
      <c r="AL15" s="98">
        <v>0.25423728813559299</v>
      </c>
      <c r="AM15" s="98">
        <v>0.1</v>
      </c>
      <c r="AN15" s="98">
        <v>0.72827635327635298</v>
      </c>
      <c r="AO15" s="98">
        <v>0.85491506544138096</v>
      </c>
      <c r="AP15" s="98">
        <v>0.87814070351758799</v>
      </c>
      <c r="AQ15" s="98">
        <v>0.73510409188801096</v>
      </c>
      <c r="AR15" s="98">
        <v>40</v>
      </c>
      <c r="AS15" s="98"/>
      <c r="AT15" s="98">
        <v>1.2319444444444445</v>
      </c>
      <c r="AU15" s="98">
        <v>0.19148936170212699</v>
      </c>
    </row>
    <row r="16" spans="1:47" x14ac:dyDescent="0.25">
      <c r="A16" s="2">
        <v>7</v>
      </c>
      <c r="B16" s="2">
        <v>2023</v>
      </c>
      <c r="C16" s="4" t="str">
        <f>INDEX(Index!$B$1:$B$500,MATCH($F16,Index!$A$1:$A$500,0)
)</f>
        <v>JAX</v>
      </c>
      <c r="D16" s="98" t="s">
        <v>492</v>
      </c>
      <c r="E16" s="98">
        <v>2023</v>
      </c>
      <c r="F16" s="98" t="s">
        <v>12</v>
      </c>
      <c r="G16" s="98" t="s">
        <v>493</v>
      </c>
      <c r="H16" s="98" t="s">
        <v>11</v>
      </c>
      <c r="I16" s="98" t="s">
        <v>494</v>
      </c>
      <c r="J16" s="98" t="s">
        <v>495</v>
      </c>
      <c r="K16" s="98">
        <v>0.61978021978021902</v>
      </c>
      <c r="L16" s="98">
        <v>0.38021978021977998</v>
      </c>
      <c r="M16" s="98">
        <v>3.7189409456785998</v>
      </c>
      <c r="N16" s="98">
        <v>0.53960396039603897</v>
      </c>
      <c r="O16" s="98">
        <v>0.32178217821782101</v>
      </c>
      <c r="P16" s="98">
        <v>0.118811881188118</v>
      </c>
      <c r="Q16" s="98">
        <v>4.9504950495049497E-3</v>
      </c>
      <c r="R16" s="98">
        <v>4.9504950495049497E-3</v>
      </c>
      <c r="S16" s="98">
        <v>9.9009900990098994E-3</v>
      </c>
      <c r="T16" s="98">
        <v>0.60396039603960305</v>
      </c>
      <c r="U16" s="98">
        <v>0.207920792079207</v>
      </c>
      <c r="V16" s="98">
        <v>2.9702970297029702E-2</v>
      </c>
      <c r="W16" s="98">
        <v>6.4356435643564303E-2</v>
      </c>
      <c r="X16" s="98">
        <v>9.4059405940594004E-2</v>
      </c>
      <c r="Y16" s="98">
        <v>6.8888888888888804</v>
      </c>
      <c r="Z16" s="98">
        <v>-1.49794238683127</v>
      </c>
      <c r="AA16" s="98">
        <v>0.390946502057613</v>
      </c>
      <c r="AB16" s="98">
        <v>0.156378600823045</v>
      </c>
      <c r="AC16" s="98">
        <v>0.452674897119341</v>
      </c>
      <c r="AD16" s="98">
        <v>0.58750000000000002</v>
      </c>
      <c r="AE16" s="98">
        <v>0.25416666666666599</v>
      </c>
      <c r="AF16" s="98">
        <v>0.15833333333333299</v>
      </c>
      <c r="AG16" s="98">
        <v>0.48507462686567099</v>
      </c>
      <c r="AH16" s="98">
        <v>0.51492537313432796</v>
      </c>
      <c r="AI16" s="98">
        <v>0.34586466165413499</v>
      </c>
      <c r="AJ16" s="98">
        <v>0.18796992481203001</v>
      </c>
      <c r="AK16" s="98">
        <v>0.46616541353383401</v>
      </c>
      <c r="AL16" s="98">
        <v>0.203703703703703</v>
      </c>
      <c r="AM16" s="98">
        <v>5.2631578947368397E-2</v>
      </c>
      <c r="AN16" s="98">
        <v>0.76190476190476097</v>
      </c>
      <c r="AO16" s="98">
        <v>0.88678090575275303</v>
      </c>
      <c r="AP16" s="98">
        <v>0.80858085808580804</v>
      </c>
      <c r="AQ16" s="98">
        <v>0.64497878359264404</v>
      </c>
      <c r="AR16" s="98">
        <v>40</v>
      </c>
      <c r="AS16" s="98"/>
      <c r="AT16" s="98">
        <v>1.2708333333333333</v>
      </c>
      <c r="AU16" s="98">
        <v>7.9120879120879103E-2</v>
      </c>
    </row>
    <row r="17" spans="1:47" x14ac:dyDescent="0.25">
      <c r="A17" s="2">
        <v>7</v>
      </c>
      <c r="B17" s="2">
        <v>2023</v>
      </c>
      <c r="C17" s="4" t="str">
        <f>INDEX(Index!$B$1:$B$500,MATCH($F17,Index!$A$1:$A$500,0)
)</f>
        <v>KC</v>
      </c>
      <c r="D17" s="98" t="s">
        <v>496</v>
      </c>
      <c r="E17" s="98">
        <v>2023</v>
      </c>
      <c r="F17" s="98" t="s">
        <v>5</v>
      </c>
      <c r="G17" s="98" t="s">
        <v>497</v>
      </c>
      <c r="H17" s="98" t="s">
        <v>13</v>
      </c>
      <c r="I17" s="98" t="s">
        <v>498</v>
      </c>
      <c r="J17" s="98" t="s">
        <v>499</v>
      </c>
      <c r="K17" s="98">
        <v>0.66150442477876104</v>
      </c>
      <c r="L17" s="98">
        <v>0.33849557522123802</v>
      </c>
      <c r="M17" s="98">
        <v>9.0520193050326991</v>
      </c>
      <c r="N17" s="98">
        <v>0.50490196078431304</v>
      </c>
      <c r="O17" s="98">
        <v>0.308823529411764</v>
      </c>
      <c r="P17" s="98">
        <v>0.181372549019607</v>
      </c>
      <c r="Q17" s="98">
        <v>0</v>
      </c>
      <c r="R17" s="98">
        <v>4.9019607843137202E-3</v>
      </c>
      <c r="S17" s="98">
        <v>0</v>
      </c>
      <c r="T17" s="98">
        <v>0.69117647058823495</v>
      </c>
      <c r="U17" s="98">
        <v>0.21078431372549</v>
      </c>
      <c r="V17" s="98">
        <v>1.47058823529411E-2</v>
      </c>
      <c r="W17" s="98">
        <v>3.4313725490195998E-2</v>
      </c>
      <c r="X17" s="98">
        <v>4.9019607843137199E-2</v>
      </c>
      <c r="Y17" s="98">
        <v>6.77121771217712</v>
      </c>
      <c r="Z17" s="98">
        <v>-2.2619926199261902</v>
      </c>
      <c r="AA17" s="98">
        <v>0.398523985239852</v>
      </c>
      <c r="AB17" s="98">
        <v>0.14760147601476001</v>
      </c>
      <c r="AC17" s="98">
        <v>0.45387453874538702</v>
      </c>
      <c r="AD17" s="98">
        <v>0.5</v>
      </c>
      <c r="AE17" s="98">
        <v>0.31153846153846099</v>
      </c>
      <c r="AF17" s="98">
        <v>0.18846153846153799</v>
      </c>
      <c r="AG17" s="98">
        <v>0.55882352941176405</v>
      </c>
      <c r="AH17" s="98">
        <v>0.441176470588235</v>
      </c>
      <c r="AI17" s="98">
        <v>0.25</v>
      </c>
      <c r="AJ17" s="98">
        <v>0.16176470588235201</v>
      </c>
      <c r="AK17" s="98">
        <v>0.58823529411764697</v>
      </c>
      <c r="AL17" s="98">
        <v>0.105263157894736</v>
      </c>
      <c r="AM17" s="98">
        <v>0</v>
      </c>
      <c r="AN17" s="98">
        <v>0.650542784163473</v>
      </c>
      <c r="AO17" s="98">
        <v>0.87650498796009602</v>
      </c>
      <c r="AP17" s="98">
        <v>0.802287581699346</v>
      </c>
      <c r="AQ17" s="98">
        <v>0.708683473389355</v>
      </c>
      <c r="AR17" s="98">
        <v>40</v>
      </c>
      <c r="AS17" s="98"/>
      <c r="AT17" s="98">
        <v>1.3340277777777778</v>
      </c>
      <c r="AU17" s="98">
        <v>1.54867256637168E-2</v>
      </c>
    </row>
    <row r="18" spans="1:47" x14ac:dyDescent="0.25">
      <c r="A18" s="2">
        <v>7</v>
      </c>
      <c r="B18" s="2">
        <v>2023</v>
      </c>
      <c r="C18" s="4" t="str">
        <f>INDEX(Index!$B$1:$B$500,MATCH($F18,Index!$A$1:$A$500,0)
)</f>
        <v>LAR</v>
      </c>
      <c r="D18" s="98" t="s">
        <v>500</v>
      </c>
      <c r="E18" s="98">
        <v>2023</v>
      </c>
      <c r="F18" s="98" t="s">
        <v>42</v>
      </c>
      <c r="G18" s="98" t="s">
        <v>501</v>
      </c>
      <c r="H18" s="98" t="s">
        <v>61</v>
      </c>
      <c r="I18" s="98" t="s">
        <v>502</v>
      </c>
      <c r="J18" s="98" t="s">
        <v>503</v>
      </c>
      <c r="K18" s="98">
        <v>0.61842105263157898</v>
      </c>
      <c r="L18" s="98">
        <v>0.38157894736842102</v>
      </c>
      <c r="M18" s="98">
        <v>-0.57618140764943804</v>
      </c>
      <c r="N18" s="98">
        <v>0.88944723618090404</v>
      </c>
      <c r="O18" s="98">
        <v>0.110552763819095</v>
      </c>
      <c r="P18" s="98">
        <v>0</v>
      </c>
      <c r="Q18" s="98">
        <v>0</v>
      </c>
      <c r="R18" s="98">
        <v>0</v>
      </c>
      <c r="S18" s="98">
        <v>0</v>
      </c>
      <c r="T18" s="98">
        <v>0.41206030150753697</v>
      </c>
      <c r="U18" s="98">
        <v>0.43216080402009999</v>
      </c>
      <c r="V18" s="98">
        <v>2.5125628140703501E-2</v>
      </c>
      <c r="W18" s="98">
        <v>5.52763819095477E-2</v>
      </c>
      <c r="X18" s="98">
        <v>7.5376884422110504E-2</v>
      </c>
      <c r="Y18" s="98">
        <v>8.7193675889327995</v>
      </c>
      <c r="Z18" s="98">
        <v>-0.36363636363636298</v>
      </c>
      <c r="AA18" s="98">
        <v>0.375494071146245</v>
      </c>
      <c r="AB18" s="98">
        <v>0.26482213438735103</v>
      </c>
      <c r="AC18" s="98">
        <v>0.35968379446640297</v>
      </c>
      <c r="AD18" s="98">
        <v>0.71604938271604901</v>
      </c>
      <c r="AE18" s="98">
        <v>0.16049382716049301</v>
      </c>
      <c r="AF18" s="98">
        <v>0.12345679012345601</v>
      </c>
      <c r="AG18" s="98">
        <v>0.53600000000000003</v>
      </c>
      <c r="AH18" s="98">
        <v>0.46400000000000002</v>
      </c>
      <c r="AI18" s="98">
        <v>0.34399999999999997</v>
      </c>
      <c r="AJ18" s="98">
        <v>0.34399999999999997</v>
      </c>
      <c r="AK18" s="98">
        <v>0.312</v>
      </c>
      <c r="AL18" s="98">
        <v>0.15384615384615299</v>
      </c>
      <c r="AM18" s="98">
        <v>7.1428571428571397E-2</v>
      </c>
      <c r="AN18" s="98">
        <v>0.794421487603305</v>
      </c>
      <c r="AO18" s="98">
        <v>0.81064730792498496</v>
      </c>
      <c r="AP18" s="98">
        <v>0.89824120603015001</v>
      </c>
      <c r="AQ18" s="98">
        <v>0.61162957645369698</v>
      </c>
      <c r="AR18" s="98">
        <v>40</v>
      </c>
      <c r="AS18" s="98"/>
      <c r="AT18" s="98">
        <v>1.3069444444444445</v>
      </c>
      <c r="AU18" s="98">
        <v>0.122807017543859</v>
      </c>
    </row>
    <row r="19" spans="1:47" x14ac:dyDescent="0.25">
      <c r="A19" s="2">
        <v>7</v>
      </c>
      <c r="B19" s="2">
        <v>2023</v>
      </c>
      <c r="C19" s="4" t="str">
        <f>INDEX(Index!$B$1:$B$500,MATCH($F19,Index!$A$1:$A$500,0)
)</f>
        <v>LAC</v>
      </c>
      <c r="D19" s="98" t="s">
        <v>504</v>
      </c>
      <c r="E19" s="98">
        <v>2023</v>
      </c>
      <c r="F19" s="98" t="s">
        <v>28</v>
      </c>
      <c r="G19" s="98" t="s">
        <v>505</v>
      </c>
      <c r="H19" s="98" t="s">
        <v>54</v>
      </c>
      <c r="I19" s="98" t="s">
        <v>506</v>
      </c>
      <c r="J19" s="98" t="s">
        <v>507</v>
      </c>
      <c r="K19" s="98">
        <v>0.63636363636363602</v>
      </c>
      <c r="L19" s="98">
        <v>0.36363636363636298</v>
      </c>
      <c r="M19" s="98">
        <v>1.4673774829134301</v>
      </c>
      <c r="N19" s="98">
        <v>0.50909090909090904</v>
      </c>
      <c r="O19" s="98">
        <v>0.39393939393939298</v>
      </c>
      <c r="P19" s="98">
        <v>7.2727272727272696E-2</v>
      </c>
      <c r="Q19" s="98">
        <v>0</v>
      </c>
      <c r="R19" s="98">
        <v>0</v>
      </c>
      <c r="S19" s="98">
        <v>2.4242424242424201E-2</v>
      </c>
      <c r="T19" s="98">
        <v>0.57575757575757502</v>
      </c>
      <c r="U19" s="98">
        <v>0.175757575757575</v>
      </c>
      <c r="V19" s="98">
        <v>1.21212121212121E-2</v>
      </c>
      <c r="W19" s="98">
        <v>4.2424242424242399E-2</v>
      </c>
      <c r="X19" s="98">
        <v>0.193939393939393</v>
      </c>
      <c r="Y19" s="98">
        <v>8.8497652582159603</v>
      </c>
      <c r="Z19" s="98">
        <v>-0.140845070422535</v>
      </c>
      <c r="AA19" s="98">
        <v>0.40375586854459999</v>
      </c>
      <c r="AB19" s="98">
        <v>0.154929577464788</v>
      </c>
      <c r="AC19" s="98">
        <v>0.44131455399060998</v>
      </c>
      <c r="AD19" s="98">
        <v>0.70192307692307598</v>
      </c>
      <c r="AE19" s="98">
        <v>0.19230769230769201</v>
      </c>
      <c r="AF19" s="98">
        <v>0.10576923076923</v>
      </c>
      <c r="AG19" s="98">
        <v>0.44954128440366897</v>
      </c>
      <c r="AH19" s="98">
        <v>0.55045871559632997</v>
      </c>
      <c r="AI19" s="98">
        <v>0.36697247706421998</v>
      </c>
      <c r="AJ19" s="98">
        <v>0.22018348623853201</v>
      </c>
      <c r="AK19" s="98">
        <v>0.41284403669724701</v>
      </c>
      <c r="AL19" s="98">
        <v>0.23913043478260801</v>
      </c>
      <c r="AM19" s="98">
        <v>5.8823529411764698E-2</v>
      </c>
      <c r="AN19" s="98">
        <v>0.74820574162679399</v>
      </c>
      <c r="AO19" s="98">
        <v>0.826315789473684</v>
      </c>
      <c r="AP19" s="98">
        <v>0.81363636363636305</v>
      </c>
      <c r="AQ19" s="98">
        <v>0.628571428571428</v>
      </c>
      <c r="AR19" s="98">
        <v>40</v>
      </c>
      <c r="AS19" s="98"/>
      <c r="AT19" s="98">
        <v>1.1979166666666667</v>
      </c>
      <c r="AU19" s="98">
        <v>0.12727272727272701</v>
      </c>
    </row>
    <row r="20" spans="1:47" x14ac:dyDescent="0.25">
      <c r="A20" s="2">
        <v>7</v>
      </c>
      <c r="B20" s="2">
        <v>2023</v>
      </c>
      <c r="C20" s="4" t="str">
        <f>INDEX(Index!$B$1:$B$500,MATCH($F20,Index!$A$1:$A$500,0)
)</f>
        <v>LV</v>
      </c>
      <c r="D20" s="98" t="s">
        <v>508</v>
      </c>
      <c r="E20" s="98">
        <v>2023</v>
      </c>
      <c r="F20" s="98" t="s">
        <v>52</v>
      </c>
      <c r="G20" s="98" t="s">
        <v>509</v>
      </c>
      <c r="H20" s="98" t="s">
        <v>57</v>
      </c>
      <c r="I20" s="98" t="s">
        <v>510</v>
      </c>
      <c r="J20" s="98" t="s">
        <v>511</v>
      </c>
      <c r="K20" s="98">
        <v>0.644768856447688</v>
      </c>
      <c r="L20" s="98">
        <v>0.355231143552311</v>
      </c>
      <c r="M20" s="98">
        <v>-0.79884839159935095</v>
      </c>
      <c r="N20" s="98">
        <v>0.56043956043956</v>
      </c>
      <c r="O20" s="98">
        <v>0.115384615384615</v>
      </c>
      <c r="P20" s="98">
        <v>0</v>
      </c>
      <c r="Q20" s="98">
        <v>0.24725274725274701</v>
      </c>
      <c r="R20" s="98">
        <v>2.7472527472527399E-2</v>
      </c>
      <c r="S20" s="98">
        <v>4.94505494505494E-2</v>
      </c>
      <c r="T20" s="98">
        <v>0.43406593406593402</v>
      </c>
      <c r="U20" s="98">
        <v>0.25824175824175799</v>
      </c>
      <c r="V20" s="98">
        <v>0.269230769230769</v>
      </c>
      <c r="W20" s="98">
        <v>3.2967032967032898E-2</v>
      </c>
      <c r="X20" s="98">
        <v>5.4945054945054897E-3</v>
      </c>
      <c r="Y20" s="98">
        <v>7.55</v>
      </c>
      <c r="Z20" s="98">
        <v>-1.2958333333333301</v>
      </c>
      <c r="AA20" s="98">
        <v>0.41666666666666602</v>
      </c>
      <c r="AB20" s="98">
        <v>0.27916666666666601</v>
      </c>
      <c r="AC20" s="98">
        <v>0.30416666666666597</v>
      </c>
      <c r="AD20" s="98">
        <v>0.63445378151260501</v>
      </c>
      <c r="AE20" s="98">
        <v>0.121848739495798</v>
      </c>
      <c r="AF20" s="98">
        <v>0.24369747899159599</v>
      </c>
      <c r="AG20" s="98">
        <v>0.56000000000000005</v>
      </c>
      <c r="AH20" s="98">
        <v>0.44</v>
      </c>
      <c r="AI20" s="98">
        <v>0.42</v>
      </c>
      <c r="AJ20" s="98">
        <v>0.31</v>
      </c>
      <c r="AK20" s="98">
        <v>0.27</v>
      </c>
      <c r="AL20" s="98">
        <v>0.2</v>
      </c>
      <c r="AM20" s="98">
        <v>0.18181818181818099</v>
      </c>
      <c r="AN20" s="98">
        <v>0.77436440677966101</v>
      </c>
      <c r="AO20" s="98">
        <v>0.89762076423936499</v>
      </c>
      <c r="AP20" s="98">
        <v>0.79395604395604302</v>
      </c>
      <c r="AQ20" s="98">
        <v>0.59811616954474101</v>
      </c>
      <c r="AR20" s="98">
        <v>40</v>
      </c>
      <c r="AS20" s="98"/>
      <c r="AT20" s="98">
        <v>1.1812500000000001</v>
      </c>
      <c r="AU20" s="98">
        <v>5.59610705596107E-2</v>
      </c>
    </row>
    <row r="21" spans="1:47" x14ac:dyDescent="0.25">
      <c r="A21" s="2">
        <v>7</v>
      </c>
      <c r="B21" s="2">
        <v>2023</v>
      </c>
      <c r="C21" s="4" t="str">
        <f>INDEX(Index!$B$1:$B$500,MATCH($F21,Index!$A$1:$A$500,0)
)</f>
        <v>MIA</v>
      </c>
      <c r="D21" s="98" t="s">
        <v>512</v>
      </c>
      <c r="E21" s="98">
        <v>2023</v>
      </c>
      <c r="F21" s="98" t="s">
        <v>4</v>
      </c>
      <c r="G21" s="98" t="s">
        <v>513</v>
      </c>
      <c r="H21" s="98" t="s">
        <v>40</v>
      </c>
      <c r="I21" s="98" t="s">
        <v>514</v>
      </c>
      <c r="J21" s="98" t="s">
        <v>515</v>
      </c>
      <c r="K21" s="98">
        <v>0.59661835748792202</v>
      </c>
      <c r="L21" s="98">
        <v>0.40338164251207698</v>
      </c>
      <c r="M21" s="98">
        <v>1.9603256018918001</v>
      </c>
      <c r="N21" s="98">
        <v>0.32352941176470501</v>
      </c>
      <c r="O21" s="98">
        <v>0.10294117647058799</v>
      </c>
      <c r="P21" s="98">
        <v>0</v>
      </c>
      <c r="Q21" s="98">
        <v>0.55882352941176405</v>
      </c>
      <c r="R21" s="98">
        <v>4.9019607843137202E-3</v>
      </c>
      <c r="S21" s="98">
        <v>9.8039215686274508E-3</v>
      </c>
      <c r="T21" s="98">
        <v>0.47058823529411697</v>
      </c>
      <c r="U21" s="98">
        <v>9.8039215686274495E-2</v>
      </c>
      <c r="V21" s="98">
        <v>0.17156862745098</v>
      </c>
      <c r="W21" s="98">
        <v>8.3333333333333301E-2</v>
      </c>
      <c r="X21" s="98">
        <v>0.17647058823529399</v>
      </c>
      <c r="Y21" s="98">
        <v>7.7619047619047601</v>
      </c>
      <c r="Z21" s="98">
        <v>-1.0606060606060601</v>
      </c>
      <c r="AA21" s="98">
        <v>0.44155844155844098</v>
      </c>
      <c r="AB21" s="98">
        <v>0.20346320346320301</v>
      </c>
      <c r="AC21" s="98">
        <v>0.354978354978355</v>
      </c>
      <c r="AD21" s="98">
        <v>0.69911504424778703</v>
      </c>
      <c r="AE21" s="98">
        <v>7.5221238938053103E-2</v>
      </c>
      <c r="AF21" s="98">
        <v>0.225663716814159</v>
      </c>
      <c r="AG21" s="98">
        <v>0.53846153846153799</v>
      </c>
      <c r="AH21" s="98">
        <v>0.46153846153846101</v>
      </c>
      <c r="AI21" s="98">
        <v>0.16239316239316201</v>
      </c>
      <c r="AJ21" s="98">
        <v>0.23931623931623899</v>
      </c>
      <c r="AK21" s="98">
        <v>0.59829059829059805</v>
      </c>
      <c r="AL21" s="98">
        <v>0.25</v>
      </c>
      <c r="AM21" s="98">
        <v>3.125E-2</v>
      </c>
      <c r="AN21" s="98">
        <v>0.75166666666666604</v>
      </c>
      <c r="AO21" s="98">
        <v>0.82445635045697996</v>
      </c>
      <c r="AP21" s="98">
        <v>0.81862745098039202</v>
      </c>
      <c r="AQ21" s="98">
        <v>0.52920478536241999</v>
      </c>
      <c r="AR21" s="98">
        <v>40</v>
      </c>
      <c r="AS21" s="98"/>
      <c r="AT21" s="98">
        <v>1.1569444444444443</v>
      </c>
      <c r="AU21" s="98">
        <v>4.5893719806763197E-2</v>
      </c>
    </row>
    <row r="22" spans="1:47" x14ac:dyDescent="0.25">
      <c r="A22" s="2">
        <v>7</v>
      </c>
      <c r="B22" s="2">
        <v>2023</v>
      </c>
      <c r="C22" s="4" t="str">
        <f>INDEX(Index!$B$1:$B$500,MATCH($F22,Index!$A$1:$A$500,0)
)</f>
        <v>MIN</v>
      </c>
      <c r="D22" s="98" t="s">
        <v>516</v>
      </c>
      <c r="E22" s="98">
        <v>2023</v>
      </c>
      <c r="F22" s="98" t="s">
        <v>46</v>
      </c>
      <c r="G22" s="98" t="s">
        <v>517</v>
      </c>
      <c r="H22" s="98" t="s">
        <v>55</v>
      </c>
      <c r="I22" s="98" t="s">
        <v>518</v>
      </c>
      <c r="J22" s="98" t="s">
        <v>519</v>
      </c>
      <c r="K22" s="98">
        <v>0.69411764705882295</v>
      </c>
      <c r="L22" s="98">
        <v>0.30588235294117599</v>
      </c>
      <c r="M22" s="98">
        <v>4.3310881717240104</v>
      </c>
      <c r="N22" s="98">
        <v>0.49732620320855597</v>
      </c>
      <c r="O22" s="98">
        <v>0.26203208556149699</v>
      </c>
      <c r="P22" s="98">
        <v>6.4171122994652399E-2</v>
      </c>
      <c r="Q22" s="98">
        <v>0.14438502673796699</v>
      </c>
      <c r="R22" s="98">
        <v>2.6737967914438499E-2</v>
      </c>
      <c r="S22" s="98">
        <v>5.3475935828877002E-3</v>
      </c>
      <c r="T22" s="98">
        <v>0.29946524064171098</v>
      </c>
      <c r="U22" s="98">
        <v>0.56684491978609597</v>
      </c>
      <c r="V22" s="98">
        <v>0.10160427807486599</v>
      </c>
      <c r="W22" s="98">
        <v>2.6737967914438499E-2</v>
      </c>
      <c r="X22" s="98">
        <v>5.3475935828877002E-3</v>
      </c>
      <c r="Y22" s="98">
        <v>7.3848920863309298</v>
      </c>
      <c r="Z22" s="98">
        <v>-1.2014388489208601</v>
      </c>
      <c r="AA22" s="98">
        <v>0.37769784172661802</v>
      </c>
      <c r="AB22" s="98">
        <v>0.18705035971223</v>
      </c>
      <c r="AC22" s="98">
        <v>0.43525179856115098</v>
      </c>
      <c r="AD22" s="98">
        <v>0.55514705882352899</v>
      </c>
      <c r="AE22" s="98">
        <v>0.26470588235294101</v>
      </c>
      <c r="AF22" s="98">
        <v>0.18014705882352899</v>
      </c>
      <c r="AG22" s="98">
        <v>0.61224489795918302</v>
      </c>
      <c r="AH22" s="98">
        <v>0.38775510204081598</v>
      </c>
      <c r="AI22" s="98">
        <v>0.34693877551020402</v>
      </c>
      <c r="AJ22" s="98">
        <v>0.32653061224489699</v>
      </c>
      <c r="AK22" s="98">
        <v>0.32653061224489699</v>
      </c>
      <c r="AL22" s="98">
        <v>0.266666666666666</v>
      </c>
      <c r="AM22" s="98">
        <v>0</v>
      </c>
      <c r="AN22" s="98">
        <v>0.74724264705882304</v>
      </c>
      <c r="AO22" s="98">
        <v>0.88825910931174001</v>
      </c>
      <c r="AP22" s="98">
        <v>0.77049910873440197</v>
      </c>
      <c r="AQ22" s="98">
        <v>0.68449197860962496</v>
      </c>
      <c r="AR22" s="98">
        <v>40</v>
      </c>
      <c r="AS22" s="98"/>
      <c r="AT22" s="98">
        <v>1.1423611111111112</v>
      </c>
      <c r="AU22" s="98">
        <v>0.16941176470588201</v>
      </c>
    </row>
    <row r="23" spans="1:47" x14ac:dyDescent="0.25">
      <c r="A23" s="2">
        <v>7</v>
      </c>
      <c r="B23" s="2">
        <v>2023</v>
      </c>
      <c r="C23" s="4" t="str">
        <f>INDEX(Index!$B$1:$B$500,MATCH($F23,Index!$A$1:$A$500,0)
)</f>
        <v>NE</v>
      </c>
      <c r="D23" s="98" t="s">
        <v>520</v>
      </c>
      <c r="E23" s="98">
        <v>2023</v>
      </c>
      <c r="F23" s="98" t="s">
        <v>17</v>
      </c>
      <c r="G23" s="98" t="s">
        <v>521</v>
      </c>
      <c r="H23" s="98" t="s">
        <v>16</v>
      </c>
      <c r="I23" s="98" t="s">
        <v>522</v>
      </c>
      <c r="J23" s="98" t="s">
        <v>472</v>
      </c>
      <c r="K23" s="98">
        <v>0.62758620689655098</v>
      </c>
      <c r="L23" s="98">
        <v>0.37241379310344802</v>
      </c>
      <c r="M23" s="98">
        <v>-3.338086577541</v>
      </c>
      <c r="N23" s="98">
        <v>0.45555555555555499</v>
      </c>
      <c r="O23" s="98">
        <v>0.37222222222222201</v>
      </c>
      <c r="P23" s="98">
        <v>0.11111111111111099</v>
      </c>
      <c r="Q23" s="98">
        <v>2.77777777777777E-2</v>
      </c>
      <c r="R23" s="98">
        <v>0</v>
      </c>
      <c r="S23" s="98">
        <v>3.3333333333333298E-2</v>
      </c>
      <c r="T23" s="98">
        <v>0.58888888888888802</v>
      </c>
      <c r="U23" s="98">
        <v>0.27222222222222198</v>
      </c>
      <c r="V23" s="98">
        <v>2.77777777777777E-2</v>
      </c>
      <c r="W23" s="98">
        <v>8.8888888888888795E-2</v>
      </c>
      <c r="X23" s="98">
        <v>2.2222222222222199E-2</v>
      </c>
      <c r="Y23" s="98">
        <v>7.6586345381526097</v>
      </c>
      <c r="Z23" s="98">
        <v>-1.1004016064257001</v>
      </c>
      <c r="AA23" s="98">
        <v>0.365461847389558</v>
      </c>
      <c r="AB23" s="98">
        <v>0.236947791164658</v>
      </c>
      <c r="AC23" s="98">
        <v>0.39759036144578302</v>
      </c>
      <c r="AD23" s="98">
        <v>0.56734693877551001</v>
      </c>
      <c r="AE23" s="98">
        <v>0.240816326530612</v>
      </c>
      <c r="AF23" s="98">
        <v>0.19183673469387699</v>
      </c>
      <c r="AG23" s="98">
        <v>0.57608695652173902</v>
      </c>
      <c r="AH23" s="98">
        <v>0.42391304347825998</v>
      </c>
      <c r="AI23" s="98">
        <v>0.41304347826086901</v>
      </c>
      <c r="AJ23" s="98">
        <v>0.26086956521739102</v>
      </c>
      <c r="AK23" s="98">
        <v>0.32608695652173902</v>
      </c>
      <c r="AL23" s="98">
        <v>0.17857142857142799</v>
      </c>
      <c r="AM23" s="98">
        <v>0.18181818181818099</v>
      </c>
      <c r="AN23" s="98">
        <v>0.67622950819672101</v>
      </c>
      <c r="AO23" s="98">
        <v>0.88304093567251396</v>
      </c>
      <c r="AP23" s="98">
        <v>0.77777777777777701</v>
      </c>
      <c r="AQ23" s="98">
        <v>0.67936507936507895</v>
      </c>
      <c r="AR23" s="98">
        <v>40</v>
      </c>
      <c r="AS23" s="98"/>
      <c r="AT23" s="98">
        <v>1.1381944444444445</v>
      </c>
      <c r="AU23" s="98">
        <v>0.13103448275862001</v>
      </c>
    </row>
    <row r="24" spans="1:47" x14ac:dyDescent="0.25">
      <c r="A24" s="2">
        <v>7</v>
      </c>
      <c r="B24" s="2">
        <v>2023</v>
      </c>
      <c r="C24" s="4" t="str">
        <f>INDEX(Index!$B$1:$B$500,MATCH($F24,Index!$A$1:$A$500,0)
)</f>
        <v>NO</v>
      </c>
      <c r="D24" s="98" t="s">
        <v>523</v>
      </c>
      <c r="E24" s="98">
        <v>2023</v>
      </c>
      <c r="F24" s="98" t="s">
        <v>27</v>
      </c>
      <c r="G24" s="98" t="s">
        <v>524</v>
      </c>
      <c r="H24" s="98" t="s">
        <v>62</v>
      </c>
      <c r="I24" s="98" t="s">
        <v>525</v>
      </c>
      <c r="J24" s="98" t="s">
        <v>526</v>
      </c>
      <c r="K24" s="98">
        <v>0.624742268041237</v>
      </c>
      <c r="L24" s="98">
        <v>0.375257731958762</v>
      </c>
      <c r="M24" s="98">
        <v>-0.97541838945928805</v>
      </c>
      <c r="N24" s="98">
        <v>0.48499999999999999</v>
      </c>
      <c r="O24" s="98">
        <v>0.20499999999999999</v>
      </c>
      <c r="P24" s="98">
        <v>2.5000000000000001E-2</v>
      </c>
      <c r="Q24" s="98">
        <v>4.4999999999999998E-2</v>
      </c>
      <c r="R24" s="98">
        <v>0.01</v>
      </c>
      <c r="S24" s="98">
        <v>0.23</v>
      </c>
      <c r="T24" s="98">
        <v>0.47499999999999998</v>
      </c>
      <c r="U24" s="98">
        <v>0.41499999999999998</v>
      </c>
      <c r="V24" s="98">
        <v>0.04</v>
      </c>
      <c r="W24" s="98">
        <v>4.4999999999999998E-2</v>
      </c>
      <c r="X24" s="98">
        <v>2.5000000000000001E-2</v>
      </c>
      <c r="Y24" s="98">
        <v>8.5563636363636295</v>
      </c>
      <c r="Z24" s="98">
        <v>-9.4545454545454502E-2</v>
      </c>
      <c r="AA24" s="98">
        <v>0.33454545454545398</v>
      </c>
      <c r="AB24" s="98">
        <v>0.16</v>
      </c>
      <c r="AC24" s="98">
        <v>0.50545454545454505</v>
      </c>
      <c r="AD24" s="98">
        <v>0.66122448979591797</v>
      </c>
      <c r="AE24" s="98">
        <v>0.10204081632653</v>
      </c>
      <c r="AF24" s="98">
        <v>0.236734693877551</v>
      </c>
      <c r="AG24" s="98">
        <v>0.42948717948717902</v>
      </c>
      <c r="AH24" s="98">
        <v>0.57051282051282004</v>
      </c>
      <c r="AI24" s="98">
        <v>0.41666666666666602</v>
      </c>
      <c r="AJ24" s="98">
        <v>0.28205128205128199</v>
      </c>
      <c r="AK24" s="98">
        <v>0.30128205128205099</v>
      </c>
      <c r="AL24" s="98">
        <v>0.16666666666666599</v>
      </c>
      <c r="AM24" s="98">
        <v>8.3333333333333301E-2</v>
      </c>
      <c r="AN24" s="98">
        <v>0.74984157160963205</v>
      </c>
      <c r="AO24" s="98">
        <v>0.77906304222093603</v>
      </c>
      <c r="AP24" s="98">
        <v>0.73499999999999999</v>
      </c>
      <c r="AQ24" s="98">
        <v>0.64857142857142802</v>
      </c>
      <c r="AR24" s="98">
        <v>40</v>
      </c>
      <c r="AS24" s="98"/>
      <c r="AT24" s="98">
        <v>1.325</v>
      </c>
      <c r="AU24" s="98">
        <v>0.103092783505154</v>
      </c>
    </row>
    <row r="25" spans="1:47" x14ac:dyDescent="0.25">
      <c r="A25" s="2">
        <v>7</v>
      </c>
      <c r="B25" s="2">
        <v>2023</v>
      </c>
      <c r="C25" s="4" t="str">
        <f>INDEX(Index!$B$1:$B$500,MATCH($F25,Index!$A$1:$A$500,0)
)</f>
        <v>NYG</v>
      </c>
      <c r="D25" s="98" t="s">
        <v>527</v>
      </c>
      <c r="E25" s="98">
        <v>2023</v>
      </c>
      <c r="F25" s="98" t="s">
        <v>15</v>
      </c>
      <c r="G25" s="98" t="s">
        <v>528</v>
      </c>
      <c r="H25" s="98" t="s">
        <v>14</v>
      </c>
      <c r="I25" s="98" t="s">
        <v>529</v>
      </c>
      <c r="J25" s="98" t="s">
        <v>530</v>
      </c>
      <c r="K25" s="98">
        <v>0.65638766519823699</v>
      </c>
      <c r="L25" s="98">
        <v>0.34361233480176201</v>
      </c>
      <c r="M25" s="98">
        <v>-2.6103691286335402</v>
      </c>
      <c r="N25" s="98">
        <v>0.58791208791208704</v>
      </c>
      <c r="O25" s="98">
        <v>0.38461538461538403</v>
      </c>
      <c r="P25" s="98">
        <v>1.6483516483516401E-2</v>
      </c>
      <c r="Q25" s="98">
        <v>5.4945054945054897E-3</v>
      </c>
      <c r="R25" s="98">
        <v>0</v>
      </c>
      <c r="S25" s="98">
        <v>5.4945054945054897E-3</v>
      </c>
      <c r="T25" s="98">
        <v>0.58241758241758201</v>
      </c>
      <c r="U25" s="98">
        <v>0.30219780219780201</v>
      </c>
      <c r="V25" s="98">
        <v>6.0439560439560398E-2</v>
      </c>
      <c r="W25" s="98">
        <v>2.19780219780219E-2</v>
      </c>
      <c r="X25" s="98">
        <v>3.2967032967032898E-2</v>
      </c>
      <c r="Y25" s="98">
        <v>7.0436681222707396</v>
      </c>
      <c r="Z25" s="98">
        <v>-2.22270742358078</v>
      </c>
      <c r="AA25" s="98">
        <v>0.427947598253275</v>
      </c>
      <c r="AB25" s="98">
        <v>0.157205240174672</v>
      </c>
      <c r="AC25" s="98">
        <v>0.41484716157205198</v>
      </c>
      <c r="AD25" s="98">
        <v>0.55813953488372003</v>
      </c>
      <c r="AE25" s="98">
        <v>0.25581395348837199</v>
      </c>
      <c r="AF25" s="98">
        <v>0.186046511627906</v>
      </c>
      <c r="AG25" s="98">
        <v>0.44537815126050401</v>
      </c>
      <c r="AH25" s="98">
        <v>0.55462184873949505</v>
      </c>
      <c r="AI25" s="98">
        <v>0.29411764705882298</v>
      </c>
      <c r="AJ25" s="98">
        <v>0.30252100840336099</v>
      </c>
      <c r="AK25" s="98">
        <v>0.40336134453781503</v>
      </c>
      <c r="AL25" s="98">
        <v>0.22950819672131101</v>
      </c>
      <c r="AM25" s="98">
        <v>0.125</v>
      </c>
      <c r="AN25" s="98">
        <v>0.69212962962962898</v>
      </c>
      <c r="AO25" s="98">
        <v>0.82793522267206399</v>
      </c>
      <c r="AP25" s="98">
        <v>0.84065934065934</v>
      </c>
      <c r="AQ25" s="98">
        <v>0.67660910518053297</v>
      </c>
      <c r="AR25" s="98">
        <v>40</v>
      </c>
      <c r="AS25" s="98"/>
      <c r="AT25" s="98">
        <v>1.2784722222222222</v>
      </c>
      <c r="AU25" s="98">
        <v>0.185022026431718</v>
      </c>
    </row>
    <row r="26" spans="1:47" x14ac:dyDescent="0.25">
      <c r="A26" s="2">
        <v>7</v>
      </c>
      <c r="B26" s="2">
        <v>2023</v>
      </c>
      <c r="C26" s="4" t="str">
        <f>INDEX(Index!$B$1:$B$500,MATCH($F26,Index!$A$1:$A$500,0)
)</f>
        <v>NYJ</v>
      </c>
      <c r="D26" s="98" t="s">
        <v>531</v>
      </c>
      <c r="E26" s="98">
        <v>2023</v>
      </c>
      <c r="F26" s="98" t="s">
        <v>9</v>
      </c>
      <c r="G26" s="98" t="s">
        <v>532</v>
      </c>
      <c r="H26" s="98" t="s">
        <v>8</v>
      </c>
      <c r="I26" s="98" t="s">
        <v>533</v>
      </c>
      <c r="J26" s="98" t="s">
        <v>534</v>
      </c>
      <c r="K26" s="98">
        <v>0.640718562874251</v>
      </c>
      <c r="L26" s="98">
        <v>0.359281437125748</v>
      </c>
      <c r="M26" s="98">
        <v>-2.58657311773803</v>
      </c>
      <c r="N26" s="98">
        <v>0.46938775510204001</v>
      </c>
      <c r="O26" s="98">
        <v>0.23129251700680201</v>
      </c>
      <c r="P26" s="98">
        <v>0.136054421768707</v>
      </c>
      <c r="Q26" s="98">
        <v>0.115646258503401</v>
      </c>
      <c r="R26" s="98">
        <v>4.7619047619047603E-2</v>
      </c>
      <c r="S26" s="98">
        <v>0</v>
      </c>
      <c r="T26" s="98">
        <v>0.44217687074829898</v>
      </c>
      <c r="U26" s="98">
        <v>0.38775510204081598</v>
      </c>
      <c r="V26" s="98">
        <v>0.129251700680272</v>
      </c>
      <c r="W26" s="98">
        <v>2.04081632653061E-2</v>
      </c>
      <c r="X26" s="98">
        <v>2.04081632653061E-2</v>
      </c>
      <c r="Y26" s="98">
        <v>7.5138121546961303</v>
      </c>
      <c r="Z26" s="98">
        <v>-2.14917127071823</v>
      </c>
      <c r="AA26" s="98">
        <v>0.40883977900552398</v>
      </c>
      <c r="AB26" s="98">
        <v>0.17127071823204401</v>
      </c>
      <c r="AC26" s="98">
        <v>0.41988950276242998</v>
      </c>
      <c r="AD26" s="98">
        <v>0.55882352941176405</v>
      </c>
      <c r="AE26" s="98">
        <v>0.21176470588235199</v>
      </c>
      <c r="AF26" s="98">
        <v>0.22941176470588201</v>
      </c>
      <c r="AG26" s="98">
        <v>0.49450549450549403</v>
      </c>
      <c r="AH26" s="98">
        <v>0.50549450549450503</v>
      </c>
      <c r="AI26" s="98">
        <v>0.329670329670329</v>
      </c>
      <c r="AJ26" s="98">
        <v>0.29670329670329598</v>
      </c>
      <c r="AK26" s="98">
        <v>0.37362637362637302</v>
      </c>
      <c r="AL26" s="98">
        <v>0.1</v>
      </c>
      <c r="AM26" s="98">
        <v>0.25</v>
      </c>
      <c r="AN26" s="98">
        <v>0.76454635108481195</v>
      </c>
      <c r="AO26" s="98">
        <v>0.871929824561403</v>
      </c>
      <c r="AP26" s="98">
        <v>0.74319727891156395</v>
      </c>
      <c r="AQ26" s="98">
        <v>0.631681243926141</v>
      </c>
      <c r="AR26" s="98">
        <v>40</v>
      </c>
      <c r="AS26" s="98"/>
      <c r="AT26" s="98">
        <v>1.1375</v>
      </c>
      <c r="AU26" s="98">
        <v>5.6886227544910101E-2</v>
      </c>
    </row>
    <row r="27" spans="1:47" x14ac:dyDescent="0.25">
      <c r="A27" s="2">
        <v>7</v>
      </c>
      <c r="B27" s="2">
        <v>2023</v>
      </c>
      <c r="C27" s="4" t="str">
        <f>INDEX(Index!$B$1:$B$500,MATCH($F27,Index!$A$1:$A$500,0)
)</f>
        <v>PHI</v>
      </c>
      <c r="D27" s="98" t="s">
        <v>535</v>
      </c>
      <c r="E27" s="98">
        <v>2023</v>
      </c>
      <c r="F27" s="98" t="s">
        <v>7</v>
      </c>
      <c r="G27" s="98" t="s">
        <v>536</v>
      </c>
      <c r="H27" s="98" t="s">
        <v>6</v>
      </c>
      <c r="I27" s="98" t="s">
        <v>537</v>
      </c>
      <c r="J27" s="98" t="s">
        <v>538</v>
      </c>
      <c r="K27" s="98">
        <v>0.57200811359026305</v>
      </c>
      <c r="L27" s="98">
        <v>0.42799188640973601</v>
      </c>
      <c r="M27" s="98">
        <v>1.66782377196884</v>
      </c>
      <c r="N27" s="98">
        <v>0.64953271028037296</v>
      </c>
      <c r="O27" s="98">
        <v>0.289719626168224</v>
      </c>
      <c r="P27" s="98">
        <v>4.2056074766355103E-2</v>
      </c>
      <c r="Q27" s="98">
        <v>1.86915887850467E-2</v>
      </c>
      <c r="R27" s="98">
        <v>0</v>
      </c>
      <c r="S27" s="98">
        <v>0</v>
      </c>
      <c r="T27" s="98">
        <v>0.76635514018691497</v>
      </c>
      <c r="U27" s="98">
        <v>2.33644859813084E-2</v>
      </c>
      <c r="V27" s="98">
        <v>4.6728971962616802E-3</v>
      </c>
      <c r="W27" s="98">
        <v>5.6074766355140103E-2</v>
      </c>
      <c r="X27" s="98">
        <v>0.14953271028037299</v>
      </c>
      <c r="Y27" s="98">
        <v>8.8852459016393404</v>
      </c>
      <c r="Z27" s="98">
        <v>7.7868852459016397E-2</v>
      </c>
      <c r="AA27" s="98">
        <v>0.40983606557377</v>
      </c>
      <c r="AB27" s="98">
        <v>0.135245901639344</v>
      </c>
      <c r="AC27" s="98">
        <v>0.45491803278688497</v>
      </c>
      <c r="AD27" s="98">
        <v>0.609649122807017</v>
      </c>
      <c r="AE27" s="98">
        <v>0.19298245614035001</v>
      </c>
      <c r="AF27" s="98">
        <v>0.197368421052631</v>
      </c>
      <c r="AG27" s="98">
        <v>0.47552447552447502</v>
      </c>
      <c r="AH27" s="98">
        <v>0.52447552447552404</v>
      </c>
      <c r="AI27" s="98">
        <v>0.34965034965034902</v>
      </c>
      <c r="AJ27" s="98">
        <v>0.27272727272727199</v>
      </c>
      <c r="AK27" s="98">
        <v>0.37762237762237699</v>
      </c>
      <c r="AL27" s="98">
        <v>0.30434782608695599</v>
      </c>
      <c r="AM27" s="98">
        <v>5.2631578947368397E-2</v>
      </c>
      <c r="AN27" s="98">
        <v>0.81359649122806998</v>
      </c>
      <c r="AO27" s="98">
        <v>0.85557495634821601</v>
      </c>
      <c r="AP27" s="98">
        <v>0.84501557632398705</v>
      </c>
      <c r="AQ27" s="98">
        <v>0.75166889185580699</v>
      </c>
      <c r="AR27" s="98">
        <v>40</v>
      </c>
      <c r="AS27" s="98"/>
      <c r="AT27" s="98">
        <v>1.4583333333333333</v>
      </c>
      <c r="AU27" s="98">
        <v>0.14604462474645</v>
      </c>
    </row>
    <row r="28" spans="1:47" x14ac:dyDescent="0.25">
      <c r="A28" s="2">
        <v>7</v>
      </c>
      <c r="B28" s="2">
        <v>2023</v>
      </c>
      <c r="C28" s="4" t="str">
        <f>INDEX(Index!$B$1:$B$500,MATCH($F28,Index!$A$1:$A$500,0)
)</f>
        <v>PIT</v>
      </c>
      <c r="D28" s="98" t="s">
        <v>539</v>
      </c>
      <c r="E28" s="98">
        <v>2023</v>
      </c>
      <c r="F28" s="98" t="s">
        <v>32</v>
      </c>
      <c r="G28" s="98" t="s">
        <v>540</v>
      </c>
      <c r="H28" s="98" t="s">
        <v>63</v>
      </c>
      <c r="I28" s="98" t="s">
        <v>541</v>
      </c>
      <c r="J28" s="98" t="s">
        <v>511</v>
      </c>
      <c r="K28" s="98">
        <v>0.61946902654867197</v>
      </c>
      <c r="L28" s="98">
        <v>0.38053097345132703</v>
      </c>
      <c r="M28" s="98">
        <v>-2.6957734159086102</v>
      </c>
      <c r="N28" s="98">
        <v>0.64748201438848896</v>
      </c>
      <c r="O28" s="98">
        <v>0.30215827338129497</v>
      </c>
      <c r="P28" s="98">
        <v>2.8776978417266098E-2</v>
      </c>
      <c r="Q28" s="98">
        <v>7.1942446043165402E-3</v>
      </c>
      <c r="R28" s="98">
        <v>0</v>
      </c>
      <c r="S28" s="98">
        <v>1.4388489208633001E-2</v>
      </c>
      <c r="T28" s="98">
        <v>0.60431654676258995</v>
      </c>
      <c r="U28" s="98">
        <v>0.32374100719424398</v>
      </c>
      <c r="V28" s="98">
        <v>7.1942446043165402E-3</v>
      </c>
      <c r="W28" s="98">
        <v>4.31654676258992E-2</v>
      </c>
      <c r="X28" s="98">
        <v>2.15827338129496E-2</v>
      </c>
      <c r="Y28" s="98">
        <v>7.5478723404255303</v>
      </c>
      <c r="Z28" s="98">
        <v>-1.25</v>
      </c>
      <c r="AA28" s="98">
        <v>0.42553191489361702</v>
      </c>
      <c r="AB28" s="98">
        <v>0.18617021276595699</v>
      </c>
      <c r="AC28" s="98">
        <v>0.38829787234042501</v>
      </c>
      <c r="AD28" s="98">
        <v>0.61748633879781401</v>
      </c>
      <c r="AE28" s="98">
        <v>0.15846994535519099</v>
      </c>
      <c r="AF28" s="98">
        <v>0.22404371584699401</v>
      </c>
      <c r="AG28" s="98">
        <v>0.655555555555555</v>
      </c>
      <c r="AH28" s="98">
        <v>0.344444444444444</v>
      </c>
      <c r="AI28" s="98">
        <v>0.41111111111111098</v>
      </c>
      <c r="AJ28" s="98">
        <v>0.37777777777777699</v>
      </c>
      <c r="AK28" s="98">
        <v>0.211111111111111</v>
      </c>
      <c r="AL28" s="98">
        <v>9.8039215686274495E-2</v>
      </c>
      <c r="AM28" s="98">
        <v>0.2</v>
      </c>
      <c r="AN28" s="98">
        <v>0.732600732600732</v>
      </c>
      <c r="AO28" s="98">
        <v>0.89024887800897501</v>
      </c>
      <c r="AP28" s="98">
        <v>0.842326139088729</v>
      </c>
      <c r="AQ28" s="98">
        <v>0.71325796505652606</v>
      </c>
      <c r="AR28" s="98">
        <v>40</v>
      </c>
      <c r="AS28" s="98"/>
      <c r="AT28" s="98">
        <v>1.1138888888888889</v>
      </c>
      <c r="AU28" s="98">
        <v>7.9646017699115002E-2</v>
      </c>
    </row>
    <row r="29" spans="1:47" x14ac:dyDescent="0.25">
      <c r="A29" s="2">
        <v>7</v>
      </c>
      <c r="B29" s="2">
        <v>2023</v>
      </c>
      <c r="C29" s="4" t="str">
        <f>INDEX(Index!$B$1:$B$500,MATCH($F29,Index!$A$1:$A$500,0)
)</f>
        <v>SEA</v>
      </c>
      <c r="D29" s="98" t="s">
        <v>542</v>
      </c>
      <c r="E29" s="98">
        <v>2023</v>
      </c>
      <c r="F29" s="98" t="s">
        <v>30</v>
      </c>
      <c r="G29" s="98" t="s">
        <v>543</v>
      </c>
      <c r="H29" s="98" t="s">
        <v>47</v>
      </c>
      <c r="I29" s="98" t="s">
        <v>544</v>
      </c>
      <c r="J29" s="98" t="s">
        <v>472</v>
      </c>
      <c r="K29" s="98">
        <v>0.60784313725490102</v>
      </c>
      <c r="L29" s="98">
        <v>0.39215686274509798</v>
      </c>
      <c r="M29" s="98">
        <v>1.65456979525055</v>
      </c>
      <c r="N29" s="98">
        <v>0.44848484848484799</v>
      </c>
      <c r="O29" s="98">
        <v>0.33939393939393903</v>
      </c>
      <c r="P29" s="98">
        <v>0.15757575757575701</v>
      </c>
      <c r="Q29" s="98">
        <v>3.03030303030303E-2</v>
      </c>
      <c r="R29" s="98">
        <v>1.21212121212121E-2</v>
      </c>
      <c r="S29" s="98">
        <v>1.21212121212121E-2</v>
      </c>
      <c r="T29" s="98">
        <v>0.34545454545454501</v>
      </c>
      <c r="U29" s="98">
        <v>0.442424242424242</v>
      </c>
      <c r="V29" s="98">
        <v>0</v>
      </c>
      <c r="W29" s="98">
        <v>4.2424242424242399E-2</v>
      </c>
      <c r="X29" s="98">
        <v>0.16969696969696901</v>
      </c>
      <c r="Y29" s="98">
        <v>7.1761658031088</v>
      </c>
      <c r="Z29" s="98">
        <v>-2.0051813471502502</v>
      </c>
      <c r="AA29" s="98">
        <v>0.44559585492227899</v>
      </c>
      <c r="AB29" s="98">
        <v>0.16580310880829</v>
      </c>
      <c r="AC29" s="98">
        <v>0.38860103626942999</v>
      </c>
      <c r="AD29" s="98">
        <v>0.63934426229508201</v>
      </c>
      <c r="AE29" s="98">
        <v>0.196721311475409</v>
      </c>
      <c r="AF29" s="98">
        <v>0.16393442622950799</v>
      </c>
      <c r="AG29" s="98">
        <v>0.46086956521739098</v>
      </c>
      <c r="AH29" s="98">
        <v>0.53913043478260803</v>
      </c>
      <c r="AI29" s="98">
        <v>0.426086956521739</v>
      </c>
      <c r="AJ29" s="98">
        <v>0.23478260869565201</v>
      </c>
      <c r="AK29" s="98">
        <v>0.33913043478260801</v>
      </c>
      <c r="AL29" s="98">
        <v>0.146341463414634</v>
      </c>
      <c r="AM29" s="98">
        <v>7.1428571428571397E-2</v>
      </c>
      <c r="AN29" s="98">
        <v>0.72199453551912496</v>
      </c>
      <c r="AO29" s="98">
        <v>0.91578947368421004</v>
      </c>
      <c r="AP29" s="98">
        <v>0.77424242424242395</v>
      </c>
      <c r="AQ29" s="98">
        <v>0.61818181818181805</v>
      </c>
      <c r="AR29" s="98">
        <v>40</v>
      </c>
      <c r="AS29" s="98"/>
      <c r="AT29" s="98">
        <v>1.1826388888888888</v>
      </c>
      <c r="AU29" s="98">
        <v>0.13725490196078399</v>
      </c>
    </row>
    <row r="30" spans="1:47" x14ac:dyDescent="0.25">
      <c r="A30" s="2">
        <v>7</v>
      </c>
      <c r="B30" s="2">
        <v>2023</v>
      </c>
      <c r="C30" s="4" t="str">
        <f>INDEX(Index!$B$1:$B$500,MATCH($F30,Index!$A$1:$A$500,0)
)</f>
        <v>SF</v>
      </c>
      <c r="D30" s="98" t="s">
        <v>545</v>
      </c>
      <c r="E30" s="98">
        <v>2023</v>
      </c>
      <c r="F30" s="98" t="s">
        <v>1</v>
      </c>
      <c r="G30" s="98" t="s">
        <v>546</v>
      </c>
      <c r="H30" s="98" t="s">
        <v>29</v>
      </c>
      <c r="I30" s="98" t="s">
        <v>547</v>
      </c>
      <c r="J30" s="98" t="s">
        <v>548</v>
      </c>
      <c r="K30" s="98">
        <v>0.50605326876513301</v>
      </c>
      <c r="L30" s="98">
        <v>0.49394673123486599</v>
      </c>
      <c r="M30" s="98">
        <v>-4.1880800318847804</v>
      </c>
      <c r="N30" s="98">
        <v>0.25257731958762802</v>
      </c>
      <c r="O30" s="98">
        <v>0.14432989690721601</v>
      </c>
      <c r="P30" s="98">
        <v>0</v>
      </c>
      <c r="Q30" s="98">
        <v>0.5</v>
      </c>
      <c r="R30" s="98">
        <v>9.7938144329896906E-2</v>
      </c>
      <c r="S30" s="98">
        <v>5.1546391752577301E-3</v>
      </c>
      <c r="T30" s="98">
        <v>0.42268041237113402</v>
      </c>
      <c r="U30" s="98">
        <v>0.31958762886597902</v>
      </c>
      <c r="V30" s="98">
        <v>0.12886597938144301</v>
      </c>
      <c r="W30" s="98">
        <v>3.60824742268041E-2</v>
      </c>
      <c r="X30" s="98">
        <v>9.2783505154639095E-2</v>
      </c>
      <c r="Y30" s="98">
        <v>7.984375</v>
      </c>
      <c r="Z30" s="98">
        <v>-1.3072916666666601</v>
      </c>
      <c r="AA30" s="98">
        <v>0.43229166666666602</v>
      </c>
      <c r="AB30" s="98">
        <v>0.1875</v>
      </c>
      <c r="AC30" s="98">
        <v>0.38020833333333298</v>
      </c>
      <c r="AD30" s="98">
        <v>0.58918918918918906</v>
      </c>
      <c r="AE30" s="98">
        <v>0.18378378378378299</v>
      </c>
      <c r="AF30" s="98">
        <v>0.22702702702702701</v>
      </c>
      <c r="AG30" s="98">
        <v>0.60431654676258995</v>
      </c>
      <c r="AH30" s="98">
        <v>0.39568345323741</v>
      </c>
      <c r="AI30" s="98">
        <v>0.29496402877697803</v>
      </c>
      <c r="AJ30" s="98">
        <v>0.31654676258992798</v>
      </c>
      <c r="AK30" s="98">
        <v>0.388489208633093</v>
      </c>
      <c r="AL30" s="98">
        <v>0.10256410256410201</v>
      </c>
      <c r="AM30" s="98">
        <v>0</v>
      </c>
      <c r="AN30" s="98">
        <v>0.75337837837837796</v>
      </c>
      <c r="AO30" s="98">
        <v>0.83436532507739902</v>
      </c>
      <c r="AP30" s="98">
        <v>0.774054982817869</v>
      </c>
      <c r="AQ30" s="98">
        <v>0.55375552282768703</v>
      </c>
      <c r="AR30" s="98">
        <v>40</v>
      </c>
      <c r="AS30" s="98"/>
      <c r="AT30" s="98">
        <v>1.3034722222222224</v>
      </c>
      <c r="AU30" s="98">
        <v>1.9370460048426099E-2</v>
      </c>
    </row>
    <row r="31" spans="1:47" x14ac:dyDescent="0.25">
      <c r="A31" s="2">
        <v>7</v>
      </c>
      <c r="B31" s="2">
        <v>2023</v>
      </c>
      <c r="C31" s="4" t="str">
        <f>INDEX(Index!$B$1:$B$500,MATCH($F31,Index!$A$1:$A$500,0)
)</f>
        <v>TB</v>
      </c>
      <c r="D31" s="98" t="s">
        <v>549</v>
      </c>
      <c r="E31" s="98">
        <v>2023</v>
      </c>
      <c r="F31" s="98" t="s">
        <v>38</v>
      </c>
      <c r="G31" s="98" t="s">
        <v>550</v>
      </c>
      <c r="H31" s="98" t="s">
        <v>37</v>
      </c>
      <c r="I31" s="98" t="s">
        <v>551</v>
      </c>
      <c r="J31" s="98" t="s">
        <v>444</v>
      </c>
      <c r="K31" s="98">
        <v>0.64345403899721398</v>
      </c>
      <c r="L31" s="98">
        <v>0.35654596100278502</v>
      </c>
      <c r="M31" s="98">
        <v>-4.6220838147052801E-2</v>
      </c>
      <c r="N31" s="98">
        <v>0.556291390728476</v>
      </c>
      <c r="O31" s="98">
        <v>0.38410596026490001</v>
      </c>
      <c r="P31" s="98">
        <v>4.6357615894039701E-2</v>
      </c>
      <c r="Q31" s="98">
        <v>1.32450331125827E-2</v>
      </c>
      <c r="R31" s="98">
        <v>0</v>
      </c>
      <c r="S31" s="98">
        <v>0</v>
      </c>
      <c r="T31" s="98">
        <v>0.37748344370860898</v>
      </c>
      <c r="U31" s="98">
        <v>0.41059602649006599</v>
      </c>
      <c r="V31" s="98">
        <v>8.6092715231788006E-2</v>
      </c>
      <c r="W31" s="98">
        <v>5.9602649006622502E-2</v>
      </c>
      <c r="X31" s="98">
        <v>6.6225165562913899E-2</v>
      </c>
      <c r="Y31" s="98">
        <v>8.3804878048780491</v>
      </c>
      <c r="Z31" s="98">
        <v>-0.112195121951219</v>
      </c>
      <c r="AA31" s="98">
        <v>0.34146341463414598</v>
      </c>
      <c r="AB31" s="98">
        <v>0.23902439024390201</v>
      </c>
      <c r="AC31" s="98">
        <v>0.41951219512195098</v>
      </c>
      <c r="AD31" s="98">
        <v>0.70351758793969799</v>
      </c>
      <c r="AE31" s="98">
        <v>0.15075376884422101</v>
      </c>
      <c r="AF31" s="98">
        <v>0.14572864321608001</v>
      </c>
      <c r="AG31" s="98">
        <v>0.49425287356321801</v>
      </c>
      <c r="AH31" s="98">
        <v>0.50574712643678099</v>
      </c>
      <c r="AI31" s="98">
        <v>0.43678160919540199</v>
      </c>
      <c r="AJ31" s="98">
        <v>0.24137931034482701</v>
      </c>
      <c r="AK31" s="98">
        <v>0.32183908045977</v>
      </c>
      <c r="AL31" s="98">
        <v>0.116279069767441</v>
      </c>
      <c r="AM31" s="98">
        <v>0.2</v>
      </c>
      <c r="AN31" s="98">
        <v>0.76290186125211501</v>
      </c>
      <c r="AO31" s="98">
        <v>0.87006578947368396</v>
      </c>
      <c r="AP31" s="98">
        <v>0.830573951434878</v>
      </c>
      <c r="AQ31" s="98">
        <v>0.57142857142857095</v>
      </c>
      <c r="AR31" s="98">
        <v>40</v>
      </c>
      <c r="AS31" s="98"/>
      <c r="AT31" s="98">
        <v>1.1868055555555557</v>
      </c>
      <c r="AU31" s="98">
        <v>0.10306406685236701</v>
      </c>
    </row>
    <row r="32" spans="1:47" x14ac:dyDescent="0.25">
      <c r="A32" s="2">
        <v>7</v>
      </c>
      <c r="B32" s="2">
        <v>2023</v>
      </c>
      <c r="C32" s="4" t="str">
        <f>INDEX(Index!$B$1:$B$500,MATCH($F32,Index!$A$1:$A$500,0)
)</f>
        <v>TEN</v>
      </c>
      <c r="D32" s="98" t="s">
        <v>552</v>
      </c>
      <c r="E32" s="98">
        <v>2023</v>
      </c>
      <c r="F32" s="98" t="s">
        <v>45</v>
      </c>
      <c r="G32" s="98" t="s">
        <v>553</v>
      </c>
      <c r="H32" s="98" t="s">
        <v>44</v>
      </c>
      <c r="I32" s="98" t="s">
        <v>554</v>
      </c>
      <c r="J32" s="98" t="s">
        <v>472</v>
      </c>
      <c r="K32" s="98">
        <v>0.59393939393939399</v>
      </c>
      <c r="L32" s="98">
        <v>0.40606060606060601</v>
      </c>
      <c r="M32" s="98">
        <v>-3.68983582903941</v>
      </c>
      <c r="N32" s="98">
        <v>0.38513513513513498</v>
      </c>
      <c r="O32" s="98">
        <v>0.47972972972972899</v>
      </c>
      <c r="P32" s="98">
        <v>4.72972972972973E-2</v>
      </c>
      <c r="Q32" s="98">
        <v>8.1081081081081002E-2</v>
      </c>
      <c r="R32" s="98">
        <v>6.7567567567567502E-3</v>
      </c>
      <c r="S32" s="98">
        <v>0</v>
      </c>
      <c r="T32" s="98">
        <v>0.391891891891891</v>
      </c>
      <c r="U32" s="98">
        <v>0.37162162162162099</v>
      </c>
      <c r="V32" s="98">
        <v>9.45945945945946E-2</v>
      </c>
      <c r="W32" s="98">
        <v>3.3783783783783702E-2</v>
      </c>
      <c r="X32" s="98">
        <v>0.108108108108108</v>
      </c>
      <c r="Y32" s="98">
        <v>9.3048780487804805</v>
      </c>
      <c r="Z32" s="98">
        <v>0.39024390243902402</v>
      </c>
      <c r="AA32" s="98">
        <v>0.40853658536585302</v>
      </c>
      <c r="AB32" s="98">
        <v>0.176829268292682</v>
      </c>
      <c r="AC32" s="98">
        <v>0.41463414634146301</v>
      </c>
      <c r="AD32" s="98">
        <v>0.59627329192546497</v>
      </c>
      <c r="AE32" s="98">
        <v>0.19875776397515499</v>
      </c>
      <c r="AF32" s="98">
        <v>0.20496894409937799</v>
      </c>
      <c r="AG32" s="98">
        <v>0.44036697247706402</v>
      </c>
      <c r="AH32" s="98">
        <v>0.55963302752293498</v>
      </c>
      <c r="AI32" s="98">
        <v>0.403669724770642</v>
      </c>
      <c r="AJ32" s="98">
        <v>0.293577981651376</v>
      </c>
      <c r="AK32" s="98">
        <v>0.302752293577981</v>
      </c>
      <c r="AL32" s="98">
        <v>0.119047619047619</v>
      </c>
      <c r="AM32" s="98">
        <v>0</v>
      </c>
      <c r="AN32" s="98">
        <v>0.76009316770186297</v>
      </c>
      <c r="AO32" s="98">
        <v>0.91358994501178303</v>
      </c>
      <c r="AP32" s="98">
        <v>0.79729729729729704</v>
      </c>
      <c r="AQ32" s="98">
        <v>0.56559766763848396</v>
      </c>
      <c r="AR32" s="98">
        <v>40</v>
      </c>
      <c r="AS32" s="98"/>
      <c r="AT32" s="98">
        <v>1.2319444444444445</v>
      </c>
      <c r="AU32" s="98">
        <v>3.3333333333333298E-2</v>
      </c>
    </row>
    <row r="33" spans="1:47" x14ac:dyDescent="0.25">
      <c r="A33" s="2">
        <v>7</v>
      </c>
      <c r="B33" s="2">
        <v>2023</v>
      </c>
      <c r="C33" s="4" t="str">
        <f>INDEX(Index!$B$1:$B$500,MATCH($F33,Index!$A$1:$A$500,0)
)</f>
        <v>WAS</v>
      </c>
      <c r="D33" s="98" t="s">
        <v>555</v>
      </c>
      <c r="E33" s="98">
        <v>2023</v>
      </c>
      <c r="F33" s="98" t="s">
        <v>26</v>
      </c>
      <c r="G33" s="98" t="s">
        <v>556</v>
      </c>
      <c r="H33" s="98" t="s">
        <v>25</v>
      </c>
      <c r="I33" s="98" t="s">
        <v>557</v>
      </c>
      <c r="J33" s="98" t="s">
        <v>558</v>
      </c>
      <c r="K33" s="98">
        <v>0.71136363636363598</v>
      </c>
      <c r="L33" s="98">
        <v>0.28863636363636302</v>
      </c>
      <c r="M33" s="98">
        <v>7.3804714962055797</v>
      </c>
      <c r="N33" s="98">
        <v>0.68717948717948696</v>
      </c>
      <c r="O33" s="98">
        <v>0.23076923076923</v>
      </c>
      <c r="P33" s="98">
        <v>7.1794871794871706E-2</v>
      </c>
      <c r="Q33" s="98">
        <v>5.1282051282051204E-3</v>
      </c>
      <c r="R33" s="98">
        <v>5.1282051282051204E-3</v>
      </c>
      <c r="S33" s="98">
        <v>0</v>
      </c>
      <c r="T33" s="98">
        <v>0.84102564102564104</v>
      </c>
      <c r="U33" s="98">
        <v>0.123076923076923</v>
      </c>
      <c r="V33" s="98">
        <v>5.1282051282051204E-3</v>
      </c>
      <c r="W33" s="98">
        <v>1.53846153846153E-2</v>
      </c>
      <c r="X33" s="98">
        <v>1.53846153846153E-2</v>
      </c>
      <c r="Y33" s="98">
        <v>7.92578125</v>
      </c>
      <c r="Z33" s="98">
        <v>-1.13671875</v>
      </c>
      <c r="AA33" s="98">
        <v>0.3125</v>
      </c>
      <c r="AB33" s="98">
        <v>0.234375</v>
      </c>
      <c r="AC33" s="98">
        <v>0.453125</v>
      </c>
      <c r="AD33" s="98">
        <v>0.62711864406779605</v>
      </c>
      <c r="AE33" s="98">
        <v>0.233050847457627</v>
      </c>
      <c r="AF33" s="98">
        <v>0.13983050847457601</v>
      </c>
      <c r="AG33" s="98">
        <v>0.53333333333333299</v>
      </c>
      <c r="AH33" s="98">
        <v>0.46666666666666601</v>
      </c>
      <c r="AI33" s="98">
        <v>0.38333333333333303</v>
      </c>
      <c r="AJ33" s="98">
        <v>0.32500000000000001</v>
      </c>
      <c r="AK33" s="98">
        <v>0.29166666666666602</v>
      </c>
      <c r="AL33" s="98">
        <v>0.163636363636363</v>
      </c>
      <c r="AM33" s="98">
        <v>0.1875</v>
      </c>
      <c r="AN33" s="98">
        <v>0.72175141242937801</v>
      </c>
      <c r="AO33" s="98">
        <v>0.88023207625362598</v>
      </c>
      <c r="AP33" s="98">
        <v>0.84829059829059805</v>
      </c>
      <c r="AQ33" s="98">
        <v>0.79120879120879095</v>
      </c>
      <c r="AR33" s="98">
        <v>40</v>
      </c>
      <c r="AS33" s="98"/>
      <c r="AT33" s="98">
        <v>1.2493055555555557</v>
      </c>
      <c r="AU33" s="98">
        <v>5.9090909090909E-2</v>
      </c>
    </row>
  </sheetData>
  <autoFilter ref="D1:AU33" xr:uid="{E8C3EEDE-80B4-4343-B737-3D29282F0C5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6641-BF50-4DA6-94C4-CF8448706380}">
  <sheetPr>
    <tabColor theme="7" tint="0.79998168889431442"/>
  </sheetPr>
  <dimension ref="A1:V65"/>
  <sheetViews>
    <sheetView topLeftCell="A18" zoomScale="80" zoomScaleNormal="80" workbookViewId="0">
      <selection activeCell="A65" sqref="A65"/>
    </sheetView>
  </sheetViews>
  <sheetFormatPr defaultRowHeight="15" x14ac:dyDescent="0.25"/>
  <cols>
    <col min="1" max="1" width="12.140625" bestFit="1" customWidth="1"/>
    <col min="2" max="2" width="14.28515625" bestFit="1" customWidth="1"/>
    <col min="3" max="3" width="12.140625" bestFit="1" customWidth="1"/>
    <col min="4" max="4" width="26.7109375" bestFit="1" customWidth="1"/>
    <col min="5" max="5" width="8.42578125" bestFit="1" customWidth="1"/>
    <col min="6" max="6" width="9.5703125" bestFit="1" customWidth="1"/>
    <col min="7" max="7" width="11" bestFit="1" customWidth="1"/>
    <col min="8" max="8" width="10.28515625" bestFit="1" customWidth="1"/>
    <col min="9" max="9" width="9.42578125" bestFit="1" customWidth="1"/>
    <col min="10" max="10" width="13.5703125" bestFit="1" customWidth="1"/>
    <col min="11" max="11" width="9.5703125" bestFit="1" customWidth="1"/>
    <col min="12" max="12" width="10.28515625" bestFit="1" customWidth="1"/>
    <col min="13" max="13" width="10.5703125" bestFit="1" customWidth="1"/>
    <col min="14" max="14" width="12.140625" bestFit="1" customWidth="1"/>
    <col min="15" max="15" width="10.7109375" bestFit="1" customWidth="1"/>
    <col min="16" max="16" width="12.28515625" bestFit="1" customWidth="1"/>
    <col min="17" max="17" width="12.140625" bestFit="1" customWidth="1"/>
    <col min="18" max="18" width="13.7109375" bestFit="1" customWidth="1"/>
    <col min="20" max="20" width="10.85546875" bestFit="1" customWidth="1"/>
    <col min="21" max="21" width="14.42578125" bestFit="1" customWidth="1"/>
    <col min="22" max="22" width="11.5703125" bestFit="1" customWidth="1"/>
  </cols>
  <sheetData>
    <row r="1" spans="1:22" x14ac:dyDescent="0.25">
      <c r="A1" s="2" t="s">
        <v>69</v>
      </c>
      <c r="B1" s="2" t="s">
        <v>70</v>
      </c>
      <c r="C1" s="4" t="s">
        <v>71</v>
      </c>
      <c r="D1" s="43" t="s">
        <v>559</v>
      </c>
      <c r="E1" s="43" t="s">
        <v>560</v>
      </c>
      <c r="F1" s="43" t="s">
        <v>561</v>
      </c>
      <c r="G1" s="43" t="s">
        <v>562</v>
      </c>
      <c r="H1" s="43" t="s">
        <v>563</v>
      </c>
      <c r="I1" s="43" t="s">
        <v>564</v>
      </c>
      <c r="J1" s="43" t="s">
        <v>565</v>
      </c>
      <c r="K1" s="43" t="s">
        <v>566</v>
      </c>
      <c r="L1" s="43" t="s">
        <v>567</v>
      </c>
      <c r="M1" s="43" t="s">
        <v>568</v>
      </c>
      <c r="N1" s="43" t="s">
        <v>569</v>
      </c>
      <c r="O1" s="43" t="s">
        <v>570</v>
      </c>
      <c r="P1" s="43" t="s">
        <v>571</v>
      </c>
      <c r="Q1" s="43" t="s">
        <v>572</v>
      </c>
      <c r="R1" s="43" t="s">
        <v>573</v>
      </c>
      <c r="S1" s="43" t="s">
        <v>574</v>
      </c>
      <c r="T1" s="43" t="s">
        <v>575</v>
      </c>
      <c r="U1" s="43" t="s">
        <v>576</v>
      </c>
      <c r="V1" s="43" t="s">
        <v>577</v>
      </c>
    </row>
    <row r="2" spans="1:22" x14ac:dyDescent="0.25">
      <c r="A2" s="2">
        <v>4</v>
      </c>
      <c r="B2" s="2">
        <v>2023</v>
      </c>
      <c r="C2" s="4" t="str">
        <f>INDEX(Index!$G$1:$G$500,MATCH($D2,Index!$F$1:$F$500,0)
)</f>
        <v>BUF</v>
      </c>
      <c r="D2" s="43" t="s">
        <v>34</v>
      </c>
      <c r="E2" s="43">
        <v>4</v>
      </c>
      <c r="F2" s="43">
        <v>110</v>
      </c>
      <c r="G2" s="43">
        <v>74</v>
      </c>
      <c r="H2" s="43">
        <v>678</v>
      </c>
      <c r="I2" s="43">
        <v>3</v>
      </c>
      <c r="J2" s="43">
        <v>6.8</v>
      </c>
      <c r="K2" s="43">
        <v>459</v>
      </c>
      <c r="L2" s="43">
        <v>302</v>
      </c>
      <c r="M2" s="43">
        <v>23</v>
      </c>
      <c r="N2" s="44">
        <v>0.17599999999999999</v>
      </c>
      <c r="O2" s="43">
        <v>9</v>
      </c>
      <c r="P2" s="44">
        <v>6.9000000000000006E-2</v>
      </c>
      <c r="Q2" s="43">
        <v>17</v>
      </c>
      <c r="R2" s="44">
        <v>0.155</v>
      </c>
      <c r="S2" s="43">
        <v>16</v>
      </c>
      <c r="T2" s="43">
        <v>42</v>
      </c>
      <c r="U2" s="44">
        <v>0.32100000000000001</v>
      </c>
      <c r="V2" s="43">
        <v>28</v>
      </c>
    </row>
    <row r="3" spans="1:22" x14ac:dyDescent="0.25">
      <c r="A3" s="2">
        <v>4</v>
      </c>
      <c r="B3" s="2">
        <v>2023</v>
      </c>
      <c r="C3" s="4" t="str">
        <f>INDEX(Index!$G$1:$G$500,MATCH($D3,Index!$F$1:$F$500,0)
)</f>
        <v>CLE</v>
      </c>
      <c r="D3" s="43" t="s">
        <v>60</v>
      </c>
      <c r="E3" s="43">
        <v>4</v>
      </c>
      <c r="F3" s="43">
        <v>106</v>
      </c>
      <c r="G3" s="43">
        <v>57</v>
      </c>
      <c r="H3" s="43">
        <v>500</v>
      </c>
      <c r="I3" s="43">
        <v>3</v>
      </c>
      <c r="J3" s="43">
        <v>7.6</v>
      </c>
      <c r="K3" s="43">
        <v>264</v>
      </c>
      <c r="L3" s="43">
        <v>330</v>
      </c>
      <c r="M3" s="43">
        <v>36</v>
      </c>
      <c r="N3" s="44">
        <v>0.29499999999999998</v>
      </c>
      <c r="O3" s="43">
        <v>5</v>
      </c>
      <c r="P3" s="44">
        <v>4.1000000000000002E-2</v>
      </c>
      <c r="Q3" s="43">
        <v>20</v>
      </c>
      <c r="R3" s="44">
        <v>0.189</v>
      </c>
      <c r="S3" s="43">
        <v>12</v>
      </c>
      <c r="T3" s="43">
        <v>37</v>
      </c>
      <c r="U3" s="44">
        <v>0.30299999999999999</v>
      </c>
      <c r="V3" s="43">
        <v>21</v>
      </c>
    </row>
    <row r="4" spans="1:22" x14ac:dyDescent="0.25">
      <c r="A4" s="2">
        <v>4</v>
      </c>
      <c r="B4" s="2">
        <v>2023</v>
      </c>
      <c r="C4" s="4" t="str">
        <f>INDEX(Index!$G$1:$G$500,MATCH($D4,Index!$F$1:$F$500,0)
)</f>
        <v>KC</v>
      </c>
      <c r="D4" s="43" t="s">
        <v>13</v>
      </c>
      <c r="E4" s="43">
        <v>4</v>
      </c>
      <c r="F4" s="43">
        <v>138</v>
      </c>
      <c r="G4" s="43">
        <v>84</v>
      </c>
      <c r="H4" s="43">
        <v>762</v>
      </c>
      <c r="I4" s="43">
        <v>4</v>
      </c>
      <c r="J4" s="43">
        <v>8.1999999999999993</v>
      </c>
      <c r="K4" s="43">
        <v>490</v>
      </c>
      <c r="L4" s="43">
        <v>322</v>
      </c>
      <c r="M4" s="43">
        <v>55</v>
      </c>
      <c r="N4" s="44">
        <v>0.35</v>
      </c>
      <c r="O4" s="43">
        <v>23</v>
      </c>
      <c r="P4" s="44">
        <v>0.14599999999999999</v>
      </c>
      <c r="Q4" s="43">
        <v>14</v>
      </c>
      <c r="R4" s="44">
        <v>0.10100000000000001</v>
      </c>
      <c r="S4" s="43">
        <v>10</v>
      </c>
      <c r="T4" s="43">
        <v>47</v>
      </c>
      <c r="U4" s="44">
        <v>0.29899999999999999</v>
      </c>
      <c r="V4" s="43">
        <v>21</v>
      </c>
    </row>
    <row r="5" spans="1:22" x14ac:dyDescent="0.25">
      <c r="A5" s="2">
        <v>4</v>
      </c>
      <c r="B5" s="2">
        <v>2023</v>
      </c>
      <c r="C5" s="4" t="str">
        <f>INDEX(Index!$G$1:$G$500,MATCH($D5,Index!$F$1:$F$500,0)
)</f>
        <v>ATL</v>
      </c>
      <c r="D5" s="43" t="s">
        <v>66</v>
      </c>
      <c r="E5" s="43">
        <v>4</v>
      </c>
      <c r="F5" s="43">
        <v>126</v>
      </c>
      <c r="G5" s="43">
        <v>79</v>
      </c>
      <c r="H5" s="43">
        <v>705</v>
      </c>
      <c r="I5" s="43">
        <v>6</v>
      </c>
      <c r="J5" s="43">
        <v>7.8</v>
      </c>
      <c r="K5" s="43">
        <v>430</v>
      </c>
      <c r="L5" s="43">
        <v>317</v>
      </c>
      <c r="M5" s="43">
        <v>36</v>
      </c>
      <c r="N5" s="44">
        <v>0.25900000000000001</v>
      </c>
      <c r="O5" s="43">
        <v>17</v>
      </c>
      <c r="P5" s="44">
        <v>0.122</v>
      </c>
      <c r="Q5" s="43">
        <v>19</v>
      </c>
      <c r="R5" s="44">
        <v>0.151</v>
      </c>
      <c r="S5" s="43">
        <v>5</v>
      </c>
      <c r="T5" s="43">
        <v>41</v>
      </c>
      <c r="U5" s="44">
        <v>0.29499999999999998</v>
      </c>
      <c r="V5" s="43">
        <v>26</v>
      </c>
    </row>
    <row r="6" spans="1:22" x14ac:dyDescent="0.25">
      <c r="A6" s="2">
        <v>4</v>
      </c>
      <c r="B6" s="2">
        <v>2023</v>
      </c>
      <c r="C6" s="4" t="str">
        <f>INDEX(Index!$G$1:$G$500,MATCH($D6,Index!$F$1:$F$500,0)
)</f>
        <v>PHI</v>
      </c>
      <c r="D6" s="43" t="s">
        <v>6</v>
      </c>
      <c r="E6" s="43">
        <v>4</v>
      </c>
      <c r="F6" s="43">
        <v>164</v>
      </c>
      <c r="G6" s="43">
        <v>110</v>
      </c>
      <c r="H6" s="43">
        <v>1043</v>
      </c>
      <c r="I6" s="43">
        <v>9</v>
      </c>
      <c r="J6" s="43">
        <v>8.4</v>
      </c>
      <c r="K6" s="43">
        <v>585</v>
      </c>
      <c r="L6" s="43">
        <v>531</v>
      </c>
      <c r="M6" s="43">
        <v>42</v>
      </c>
      <c r="N6" s="44">
        <v>0.22800000000000001</v>
      </c>
      <c r="O6" s="43">
        <v>25</v>
      </c>
      <c r="P6" s="44">
        <v>0.13600000000000001</v>
      </c>
      <c r="Q6" s="43">
        <v>18</v>
      </c>
      <c r="R6" s="44">
        <v>0.11</v>
      </c>
      <c r="S6" s="43">
        <v>11</v>
      </c>
      <c r="T6" s="43">
        <v>54</v>
      </c>
      <c r="U6" s="44">
        <v>0.29299999999999998</v>
      </c>
      <c r="V6" s="43">
        <v>23</v>
      </c>
    </row>
    <row r="7" spans="1:22" x14ac:dyDescent="0.25">
      <c r="A7" s="2">
        <v>4</v>
      </c>
      <c r="B7" s="2">
        <v>2023</v>
      </c>
      <c r="C7" s="4" t="str">
        <f>INDEX(Index!$G$1:$G$500,MATCH($D7,Index!$F$1:$F$500,0)
)</f>
        <v>PIT</v>
      </c>
      <c r="D7" s="43" t="s">
        <v>63</v>
      </c>
      <c r="E7" s="43">
        <v>4</v>
      </c>
      <c r="F7" s="43">
        <v>144</v>
      </c>
      <c r="G7" s="43">
        <v>86</v>
      </c>
      <c r="H7" s="43">
        <v>1018</v>
      </c>
      <c r="I7" s="43">
        <v>8</v>
      </c>
      <c r="J7" s="43">
        <v>9.4</v>
      </c>
      <c r="K7" s="43">
        <v>678</v>
      </c>
      <c r="L7" s="43">
        <v>413</v>
      </c>
      <c r="M7" s="43">
        <v>46</v>
      </c>
      <c r="N7" s="44">
        <v>0.27900000000000003</v>
      </c>
      <c r="O7" s="43">
        <v>17</v>
      </c>
      <c r="P7" s="44">
        <v>0.10299999999999999</v>
      </c>
      <c r="Q7" s="43">
        <v>18</v>
      </c>
      <c r="R7" s="44">
        <v>0.125</v>
      </c>
      <c r="S7" s="43">
        <v>13</v>
      </c>
      <c r="T7" s="43">
        <v>48</v>
      </c>
      <c r="U7" s="44">
        <v>0.29099999999999998</v>
      </c>
      <c r="V7" s="43">
        <v>29</v>
      </c>
    </row>
    <row r="8" spans="1:22" x14ac:dyDescent="0.25">
      <c r="A8" s="2">
        <v>4</v>
      </c>
      <c r="B8" s="2">
        <v>2023</v>
      </c>
      <c r="C8" s="4" t="str">
        <f>INDEX(Index!$G$1:$G$500,MATCH($D8,Index!$F$1:$F$500,0)
)</f>
        <v>DET</v>
      </c>
      <c r="D8" s="43" t="s">
        <v>22</v>
      </c>
      <c r="E8" s="43">
        <v>4</v>
      </c>
      <c r="F8" s="43">
        <v>154</v>
      </c>
      <c r="G8" s="43">
        <v>97</v>
      </c>
      <c r="H8" s="43">
        <v>879</v>
      </c>
      <c r="I8" s="43">
        <v>5</v>
      </c>
      <c r="J8" s="43">
        <v>8.4</v>
      </c>
      <c r="K8" s="43">
        <v>641</v>
      </c>
      <c r="L8" s="43">
        <v>346</v>
      </c>
      <c r="M8" s="43">
        <v>31</v>
      </c>
      <c r="N8" s="44">
        <v>0.17499999999999999</v>
      </c>
      <c r="O8" s="43">
        <v>22</v>
      </c>
      <c r="P8" s="44">
        <v>0.124</v>
      </c>
      <c r="Q8" s="43">
        <v>14</v>
      </c>
      <c r="R8" s="44">
        <v>9.0999999999999998E-2</v>
      </c>
      <c r="S8" s="43">
        <v>13</v>
      </c>
      <c r="T8" s="43">
        <v>49</v>
      </c>
      <c r="U8" s="44">
        <v>0.27700000000000002</v>
      </c>
      <c r="V8" s="43">
        <v>32</v>
      </c>
    </row>
    <row r="9" spans="1:22" x14ac:dyDescent="0.25">
      <c r="A9" s="2">
        <v>4</v>
      </c>
      <c r="B9" s="2">
        <v>2023</v>
      </c>
      <c r="C9" s="4" t="str">
        <f>INDEX(Index!$G$1:$G$500,MATCH($D9,Index!$F$1:$F$500,0)
)</f>
        <v>WAS</v>
      </c>
      <c r="D9" s="43" t="s">
        <v>25</v>
      </c>
      <c r="E9" s="43">
        <v>5</v>
      </c>
      <c r="F9" s="43">
        <v>160</v>
      </c>
      <c r="G9" s="43">
        <v>99</v>
      </c>
      <c r="H9" s="43">
        <v>1193</v>
      </c>
      <c r="I9" s="43">
        <v>10</v>
      </c>
      <c r="J9" s="43">
        <v>9.5</v>
      </c>
      <c r="K9" s="43">
        <v>744</v>
      </c>
      <c r="L9" s="43">
        <v>515</v>
      </c>
      <c r="M9" s="43">
        <v>50</v>
      </c>
      <c r="N9" s="44">
        <v>0.26900000000000002</v>
      </c>
      <c r="O9" s="43">
        <v>19</v>
      </c>
      <c r="P9" s="44">
        <v>0.10199999999999999</v>
      </c>
      <c r="Q9" s="43">
        <v>16</v>
      </c>
      <c r="R9" s="44">
        <v>0.1</v>
      </c>
      <c r="S9" s="43">
        <v>16</v>
      </c>
      <c r="T9" s="43">
        <v>51</v>
      </c>
      <c r="U9" s="44">
        <v>0.27400000000000002</v>
      </c>
      <c r="V9" s="43">
        <v>30</v>
      </c>
    </row>
    <row r="10" spans="1:22" x14ac:dyDescent="0.25">
      <c r="A10" s="2">
        <v>4</v>
      </c>
      <c r="B10" s="2">
        <v>2023</v>
      </c>
      <c r="C10" s="4" t="str">
        <f>INDEX(Index!$G$1:$G$500,MATCH($D10,Index!$F$1:$F$500,0)
)</f>
        <v>GB</v>
      </c>
      <c r="D10" s="43" t="s">
        <v>19</v>
      </c>
      <c r="E10" s="43">
        <v>4</v>
      </c>
      <c r="F10" s="43">
        <v>131</v>
      </c>
      <c r="G10" s="43">
        <v>85</v>
      </c>
      <c r="H10" s="43">
        <v>789</v>
      </c>
      <c r="I10" s="43">
        <v>4</v>
      </c>
      <c r="J10" s="43">
        <v>6.2</v>
      </c>
      <c r="K10" s="43">
        <v>453</v>
      </c>
      <c r="L10" s="43">
        <v>414</v>
      </c>
      <c r="M10" s="43">
        <v>53</v>
      </c>
      <c r="N10" s="44">
        <v>0.34200000000000003</v>
      </c>
      <c r="O10" s="43">
        <v>20</v>
      </c>
      <c r="P10" s="44">
        <v>0.129</v>
      </c>
      <c r="Q10" s="43">
        <v>11</v>
      </c>
      <c r="R10" s="44">
        <v>8.4000000000000005E-2</v>
      </c>
      <c r="S10" s="43">
        <v>11</v>
      </c>
      <c r="T10" s="43">
        <v>42</v>
      </c>
      <c r="U10" s="44">
        <v>0.27100000000000002</v>
      </c>
      <c r="V10" s="43">
        <v>26</v>
      </c>
    </row>
    <row r="11" spans="1:22" x14ac:dyDescent="0.25">
      <c r="A11" s="2">
        <v>4</v>
      </c>
      <c r="B11" s="2">
        <v>2023</v>
      </c>
      <c r="C11" s="4" t="str">
        <f>INDEX(Index!$G$1:$G$500,MATCH($D11,Index!$F$1:$F$500,0)
)</f>
        <v>NYJ</v>
      </c>
      <c r="D11" s="43" t="s">
        <v>8</v>
      </c>
      <c r="E11" s="43">
        <v>4</v>
      </c>
      <c r="F11" s="43">
        <v>138</v>
      </c>
      <c r="G11" s="43">
        <v>93</v>
      </c>
      <c r="H11" s="43">
        <v>863</v>
      </c>
      <c r="I11" s="43">
        <v>5</v>
      </c>
      <c r="J11" s="43">
        <v>7.2</v>
      </c>
      <c r="K11" s="43">
        <v>374</v>
      </c>
      <c r="L11" s="43">
        <v>521</v>
      </c>
      <c r="M11" s="43">
        <v>32</v>
      </c>
      <c r="N11" s="44">
        <v>0.20599999999999999</v>
      </c>
      <c r="O11" s="43">
        <v>16</v>
      </c>
      <c r="P11" s="44">
        <v>0.10299999999999999</v>
      </c>
      <c r="Q11" s="43">
        <v>18</v>
      </c>
      <c r="R11" s="44">
        <v>0.13</v>
      </c>
      <c r="S11" s="43">
        <v>7</v>
      </c>
      <c r="T11" s="43">
        <v>41</v>
      </c>
      <c r="U11" s="44">
        <v>0.26500000000000001</v>
      </c>
      <c r="V11" s="43">
        <v>31</v>
      </c>
    </row>
    <row r="12" spans="1:22" x14ac:dyDescent="0.25">
      <c r="A12" s="2">
        <v>4</v>
      </c>
      <c r="B12" s="2">
        <v>2023</v>
      </c>
      <c r="C12" s="4" t="str">
        <f>INDEX(Index!$G$1:$G$500,MATCH($D12,Index!$F$1:$F$500,0)
)</f>
        <v>JAX</v>
      </c>
      <c r="D12" s="43" t="s">
        <v>11</v>
      </c>
      <c r="E12" s="43">
        <v>4</v>
      </c>
      <c r="F12" s="43">
        <v>141</v>
      </c>
      <c r="G12" s="43">
        <v>92</v>
      </c>
      <c r="H12" s="43">
        <v>953</v>
      </c>
      <c r="I12" s="43">
        <v>6</v>
      </c>
      <c r="J12" s="43">
        <v>7.2</v>
      </c>
      <c r="K12" s="43">
        <v>444</v>
      </c>
      <c r="L12" s="43">
        <v>548</v>
      </c>
      <c r="M12" s="43">
        <v>46</v>
      </c>
      <c r="N12" s="44">
        <v>0.28899999999999998</v>
      </c>
      <c r="O12" s="43">
        <v>22</v>
      </c>
      <c r="P12" s="44">
        <v>0.13800000000000001</v>
      </c>
      <c r="Q12" s="43">
        <v>11</v>
      </c>
      <c r="R12" s="44">
        <v>7.8E-2</v>
      </c>
      <c r="S12" s="43">
        <v>9</v>
      </c>
      <c r="T12" s="43">
        <v>42</v>
      </c>
      <c r="U12" s="44">
        <v>0.26400000000000001</v>
      </c>
      <c r="V12" s="43">
        <v>37</v>
      </c>
    </row>
    <row r="13" spans="1:22" x14ac:dyDescent="0.25">
      <c r="A13" s="2">
        <v>4</v>
      </c>
      <c r="B13" s="2">
        <v>2023</v>
      </c>
      <c r="C13" s="4" t="str">
        <f>INDEX(Index!$G$1:$G$500,MATCH($D13,Index!$F$1:$F$500,0)
)</f>
        <v>NE</v>
      </c>
      <c r="D13" s="43" t="s">
        <v>16</v>
      </c>
      <c r="E13" s="43">
        <v>4</v>
      </c>
      <c r="F13" s="43">
        <v>135</v>
      </c>
      <c r="G13" s="43">
        <v>91</v>
      </c>
      <c r="H13" s="43">
        <v>784</v>
      </c>
      <c r="I13" s="43">
        <v>3</v>
      </c>
      <c r="J13" s="43">
        <v>7.7</v>
      </c>
      <c r="K13" s="43">
        <v>482</v>
      </c>
      <c r="L13" s="43">
        <v>375</v>
      </c>
      <c r="M13" s="43">
        <v>67</v>
      </c>
      <c r="N13" s="44">
        <v>0.45</v>
      </c>
      <c r="O13" s="43">
        <v>18</v>
      </c>
      <c r="P13" s="44">
        <v>0.121</v>
      </c>
      <c r="Q13" s="43">
        <v>11</v>
      </c>
      <c r="R13" s="44">
        <v>8.1000000000000003E-2</v>
      </c>
      <c r="S13" s="43">
        <v>10</v>
      </c>
      <c r="T13" s="43">
        <v>39</v>
      </c>
      <c r="U13" s="44">
        <v>0.26200000000000001</v>
      </c>
      <c r="V13" s="43">
        <v>22</v>
      </c>
    </row>
    <row r="14" spans="1:22" x14ac:dyDescent="0.25">
      <c r="A14" s="2">
        <v>4</v>
      </c>
      <c r="B14" s="2">
        <v>2023</v>
      </c>
      <c r="C14" s="4" t="str">
        <f>INDEX(Index!$G$1:$G$500,MATCH($D14,Index!$F$1:$F$500,0)
)</f>
        <v>MIA</v>
      </c>
      <c r="D14" s="43" t="s">
        <v>40</v>
      </c>
      <c r="E14" s="43">
        <v>4</v>
      </c>
      <c r="F14" s="43">
        <v>138</v>
      </c>
      <c r="G14" s="43">
        <v>98</v>
      </c>
      <c r="H14" s="43">
        <v>1004</v>
      </c>
      <c r="I14" s="43">
        <v>7</v>
      </c>
      <c r="J14" s="43">
        <v>9</v>
      </c>
      <c r="K14" s="43">
        <v>578</v>
      </c>
      <c r="L14" s="43">
        <v>508</v>
      </c>
      <c r="M14" s="43">
        <v>44</v>
      </c>
      <c r="N14" s="44">
        <v>0.29099999999999998</v>
      </c>
      <c r="O14" s="43">
        <v>15</v>
      </c>
      <c r="P14" s="44">
        <v>9.9000000000000005E-2</v>
      </c>
      <c r="Q14" s="43">
        <v>14</v>
      </c>
      <c r="R14" s="44">
        <v>0.10100000000000001</v>
      </c>
      <c r="S14" s="43">
        <v>10</v>
      </c>
      <c r="T14" s="43">
        <v>39</v>
      </c>
      <c r="U14" s="44">
        <v>0.25800000000000001</v>
      </c>
      <c r="V14" s="43">
        <v>36</v>
      </c>
    </row>
    <row r="15" spans="1:22" x14ac:dyDescent="0.25">
      <c r="A15" s="2">
        <v>4</v>
      </c>
      <c r="B15" s="2">
        <v>2023</v>
      </c>
      <c r="C15" s="4" t="str">
        <f>INDEX(Index!$G$1:$G$500,MATCH($D15,Index!$F$1:$F$500,0)
)</f>
        <v>SEA</v>
      </c>
      <c r="D15" s="43" t="s">
        <v>47</v>
      </c>
      <c r="E15" s="43">
        <v>4</v>
      </c>
      <c r="F15" s="43">
        <v>165</v>
      </c>
      <c r="G15" s="43">
        <v>113</v>
      </c>
      <c r="H15" s="43">
        <v>1120</v>
      </c>
      <c r="I15" s="43">
        <v>5</v>
      </c>
      <c r="J15" s="43">
        <v>8</v>
      </c>
      <c r="K15" s="43">
        <v>745</v>
      </c>
      <c r="L15" s="43">
        <v>456</v>
      </c>
      <c r="M15" s="43">
        <v>45</v>
      </c>
      <c r="N15" s="44">
        <v>0.23799999999999999</v>
      </c>
      <c r="O15" s="43">
        <v>17</v>
      </c>
      <c r="P15" s="44">
        <v>0.09</v>
      </c>
      <c r="Q15" s="43">
        <v>15</v>
      </c>
      <c r="R15" s="44">
        <v>9.0999999999999998E-2</v>
      </c>
      <c r="S15" s="43">
        <v>16</v>
      </c>
      <c r="T15" s="43">
        <v>48</v>
      </c>
      <c r="U15" s="44">
        <v>0.254</v>
      </c>
      <c r="V15" s="43">
        <v>36</v>
      </c>
    </row>
    <row r="16" spans="1:22" x14ac:dyDescent="0.25">
      <c r="A16" s="2">
        <v>4</v>
      </c>
      <c r="B16" s="2">
        <v>2023</v>
      </c>
      <c r="C16" s="4" t="str">
        <f>INDEX(Index!$G$1:$G$500,MATCH($D16,Index!$F$1:$F$500,0)
)</f>
        <v>SF</v>
      </c>
      <c r="D16" s="43" t="s">
        <v>29</v>
      </c>
      <c r="E16" s="43">
        <v>4</v>
      </c>
      <c r="F16" s="43">
        <v>175</v>
      </c>
      <c r="G16" s="43">
        <v>115</v>
      </c>
      <c r="H16" s="43">
        <v>873</v>
      </c>
      <c r="I16" s="43">
        <v>4</v>
      </c>
      <c r="J16" s="43">
        <v>7.1</v>
      </c>
      <c r="K16" s="43">
        <v>553</v>
      </c>
      <c r="L16" s="43">
        <v>389</v>
      </c>
      <c r="M16" s="43">
        <v>39</v>
      </c>
      <c r="N16" s="44">
        <v>0.20100000000000001</v>
      </c>
      <c r="O16" s="43">
        <v>23</v>
      </c>
      <c r="P16" s="44">
        <v>0.11899999999999999</v>
      </c>
      <c r="Q16" s="43">
        <v>17</v>
      </c>
      <c r="R16" s="44">
        <v>9.7000000000000003E-2</v>
      </c>
      <c r="S16" s="43">
        <v>9</v>
      </c>
      <c r="T16" s="43">
        <v>49</v>
      </c>
      <c r="U16" s="44">
        <v>0.253</v>
      </c>
      <c r="V16" s="43">
        <v>13</v>
      </c>
    </row>
    <row r="17" spans="1:22" x14ac:dyDescent="0.25">
      <c r="A17" s="2">
        <v>4</v>
      </c>
      <c r="B17" s="2">
        <v>2023</v>
      </c>
      <c r="C17" s="4" t="str">
        <f>INDEX(Index!$G$1:$G$500,MATCH($D17,Index!$F$1:$F$500,0)
)</f>
        <v>CAR</v>
      </c>
      <c r="D17" s="43" t="s">
        <v>50</v>
      </c>
      <c r="E17" s="43">
        <v>4</v>
      </c>
      <c r="F17" s="43">
        <v>110</v>
      </c>
      <c r="G17" s="43">
        <v>72</v>
      </c>
      <c r="H17" s="43">
        <v>707</v>
      </c>
      <c r="I17" s="43">
        <v>4</v>
      </c>
      <c r="J17" s="43">
        <v>7.4</v>
      </c>
      <c r="K17" s="43">
        <v>448</v>
      </c>
      <c r="L17" s="43">
        <v>338</v>
      </c>
      <c r="M17" s="43">
        <v>32</v>
      </c>
      <c r="N17" s="44">
        <v>0.26</v>
      </c>
      <c r="O17" s="43">
        <v>8</v>
      </c>
      <c r="P17" s="44">
        <v>6.5000000000000002E-2</v>
      </c>
      <c r="Q17" s="43">
        <v>10</v>
      </c>
      <c r="R17" s="44">
        <v>9.0999999999999998E-2</v>
      </c>
      <c r="S17" s="43">
        <v>12</v>
      </c>
      <c r="T17" s="43">
        <v>30</v>
      </c>
      <c r="U17" s="44">
        <v>0.24399999999999999</v>
      </c>
      <c r="V17" s="43">
        <v>39</v>
      </c>
    </row>
    <row r="18" spans="1:22" x14ac:dyDescent="0.25">
      <c r="A18" s="2">
        <v>4</v>
      </c>
      <c r="B18" s="2">
        <v>2023</v>
      </c>
      <c r="C18" s="4" t="str">
        <f>INDEX(Index!$G$1:$G$500,MATCH($D18,Index!$F$1:$F$500,0)
)</f>
        <v>DAL</v>
      </c>
      <c r="D18" s="43" t="s">
        <v>2</v>
      </c>
      <c r="E18" s="43">
        <v>4</v>
      </c>
      <c r="F18" s="43">
        <v>108</v>
      </c>
      <c r="G18" s="43">
        <v>62</v>
      </c>
      <c r="H18" s="43">
        <v>592</v>
      </c>
      <c r="I18" s="43">
        <v>2</v>
      </c>
      <c r="J18" s="43">
        <v>7.3</v>
      </c>
      <c r="K18" s="43">
        <v>326</v>
      </c>
      <c r="L18" s="43">
        <v>350</v>
      </c>
      <c r="M18" s="43">
        <v>41</v>
      </c>
      <c r="N18" s="44">
        <v>0.29899999999999999</v>
      </c>
      <c r="O18" s="43">
        <v>9</v>
      </c>
      <c r="P18" s="44">
        <v>6.6000000000000003E-2</v>
      </c>
      <c r="Q18" s="43">
        <v>10</v>
      </c>
      <c r="R18" s="44">
        <v>9.2999999999999999E-2</v>
      </c>
      <c r="S18" s="43">
        <v>14</v>
      </c>
      <c r="T18" s="43">
        <v>33</v>
      </c>
      <c r="U18" s="44">
        <v>0.24099999999999999</v>
      </c>
      <c r="V18" s="43">
        <v>9</v>
      </c>
    </row>
    <row r="19" spans="1:22" x14ac:dyDescent="0.25">
      <c r="A19" s="2">
        <v>4</v>
      </c>
      <c r="B19" s="2">
        <v>2023</v>
      </c>
      <c r="C19" s="4" t="str">
        <f>INDEX(Index!$G$1:$G$500,MATCH($D19,Index!$F$1:$F$500,0)
)</f>
        <v>HOU</v>
      </c>
      <c r="D19" s="43" t="s">
        <v>48</v>
      </c>
      <c r="E19" s="43">
        <v>4</v>
      </c>
      <c r="F19" s="43">
        <v>125</v>
      </c>
      <c r="G19" s="43">
        <v>89</v>
      </c>
      <c r="H19" s="43">
        <v>781</v>
      </c>
      <c r="I19" s="43">
        <v>2</v>
      </c>
      <c r="J19" s="43">
        <v>5.9</v>
      </c>
      <c r="K19" s="43">
        <v>363</v>
      </c>
      <c r="L19" s="43">
        <v>451</v>
      </c>
      <c r="M19" s="43">
        <v>29</v>
      </c>
      <c r="N19" s="44">
        <v>0.20399999999999999</v>
      </c>
      <c r="O19" s="43">
        <v>13</v>
      </c>
      <c r="P19" s="44">
        <v>9.1999999999999998E-2</v>
      </c>
      <c r="Q19" s="43">
        <v>13</v>
      </c>
      <c r="R19" s="44">
        <v>0.104</v>
      </c>
      <c r="S19" s="43">
        <v>7</v>
      </c>
      <c r="T19" s="43">
        <v>33</v>
      </c>
      <c r="U19" s="44">
        <v>0.23200000000000001</v>
      </c>
      <c r="V19" s="43">
        <v>45</v>
      </c>
    </row>
    <row r="20" spans="1:22" x14ac:dyDescent="0.25">
      <c r="A20" s="2">
        <v>4</v>
      </c>
      <c r="B20" s="2">
        <v>2023</v>
      </c>
      <c r="C20" s="4" t="str">
        <f>INDEX(Index!$G$1:$G$500,MATCH($D20,Index!$F$1:$F$500,0)
)</f>
        <v>LAR</v>
      </c>
      <c r="D20" s="43" t="s">
        <v>61</v>
      </c>
      <c r="E20" s="43">
        <v>4</v>
      </c>
      <c r="F20" s="43">
        <v>125</v>
      </c>
      <c r="G20" s="43">
        <v>70</v>
      </c>
      <c r="H20" s="43">
        <v>739</v>
      </c>
      <c r="I20" s="43">
        <v>3</v>
      </c>
      <c r="J20" s="43">
        <v>8.6</v>
      </c>
      <c r="K20" s="43">
        <v>433</v>
      </c>
      <c r="L20" s="43">
        <v>335</v>
      </c>
      <c r="M20" s="43">
        <v>27</v>
      </c>
      <c r="N20" s="44">
        <v>0.19900000000000001</v>
      </c>
      <c r="O20" s="43">
        <v>15</v>
      </c>
      <c r="P20" s="44">
        <v>0.11</v>
      </c>
      <c r="Q20" s="43">
        <v>9</v>
      </c>
      <c r="R20" s="44">
        <v>7.1999999999999995E-2</v>
      </c>
      <c r="S20" s="43">
        <v>7</v>
      </c>
      <c r="T20" s="43">
        <v>31</v>
      </c>
      <c r="U20" s="44">
        <v>0.22800000000000001</v>
      </c>
      <c r="V20" s="43">
        <v>30</v>
      </c>
    </row>
    <row r="21" spans="1:22" x14ac:dyDescent="0.25">
      <c r="A21" s="2">
        <v>4</v>
      </c>
      <c r="B21" s="2">
        <v>2023</v>
      </c>
      <c r="C21" s="4" t="str">
        <f>INDEX(Index!$G$1:$G$500,MATCH($D21,Index!$F$1:$F$500,0)
)</f>
        <v>IND</v>
      </c>
      <c r="D21" s="43" t="s">
        <v>36</v>
      </c>
      <c r="E21" s="43">
        <v>4</v>
      </c>
      <c r="F21" s="43">
        <v>150</v>
      </c>
      <c r="G21" s="43">
        <v>103</v>
      </c>
      <c r="H21" s="43">
        <v>1055</v>
      </c>
      <c r="I21" s="43">
        <v>5</v>
      </c>
      <c r="J21" s="43">
        <v>7.8</v>
      </c>
      <c r="K21" s="43">
        <v>726</v>
      </c>
      <c r="L21" s="43">
        <v>420</v>
      </c>
      <c r="M21" s="43">
        <v>30</v>
      </c>
      <c r="N21" s="44">
        <v>0.17199999999999999</v>
      </c>
      <c r="O21" s="43">
        <v>15</v>
      </c>
      <c r="P21" s="44">
        <v>8.5999999999999993E-2</v>
      </c>
      <c r="Q21" s="43">
        <v>10</v>
      </c>
      <c r="R21" s="44">
        <v>6.7000000000000004E-2</v>
      </c>
      <c r="S21" s="43">
        <v>14</v>
      </c>
      <c r="T21" s="43">
        <v>39</v>
      </c>
      <c r="U21" s="44">
        <v>0.224</v>
      </c>
      <c r="V21" s="43">
        <v>31</v>
      </c>
    </row>
    <row r="22" spans="1:22" x14ac:dyDescent="0.25">
      <c r="A22" s="2">
        <v>4</v>
      </c>
      <c r="B22" s="2">
        <v>2023</v>
      </c>
      <c r="C22" s="4" t="str">
        <f>INDEX(Index!$G$1:$G$500,MATCH($D22,Index!$F$1:$F$500,0)
)</f>
        <v>TB</v>
      </c>
      <c r="D22" s="43" t="s">
        <v>37</v>
      </c>
      <c r="E22" s="43">
        <v>4</v>
      </c>
      <c r="F22" s="43">
        <v>149</v>
      </c>
      <c r="G22" s="43">
        <v>96</v>
      </c>
      <c r="H22" s="43">
        <v>895</v>
      </c>
      <c r="I22" s="43">
        <v>4</v>
      </c>
      <c r="J22" s="43">
        <v>7.7</v>
      </c>
      <c r="K22" s="43">
        <v>466</v>
      </c>
      <c r="L22" s="43">
        <v>506</v>
      </c>
      <c r="M22" s="43">
        <v>64</v>
      </c>
      <c r="N22" s="44">
        <v>0.38800000000000001</v>
      </c>
      <c r="O22" s="43">
        <v>10</v>
      </c>
      <c r="P22" s="44">
        <v>6.0999999999999999E-2</v>
      </c>
      <c r="Q22" s="43">
        <v>15</v>
      </c>
      <c r="R22" s="44">
        <v>0.10100000000000001</v>
      </c>
      <c r="S22" s="43">
        <v>12</v>
      </c>
      <c r="T22" s="43">
        <v>37</v>
      </c>
      <c r="U22" s="44">
        <v>0.224</v>
      </c>
      <c r="V22" s="43">
        <v>27</v>
      </c>
    </row>
    <row r="23" spans="1:22" x14ac:dyDescent="0.25">
      <c r="A23" s="2">
        <v>4</v>
      </c>
      <c r="B23" s="2">
        <v>2023</v>
      </c>
      <c r="C23" s="4" t="str">
        <f>INDEX(Index!$G$1:$G$500,MATCH($D23,Index!$F$1:$F$500,0)
)</f>
        <v>NO</v>
      </c>
      <c r="D23" s="43" t="s">
        <v>62</v>
      </c>
      <c r="E23" s="43">
        <v>4</v>
      </c>
      <c r="F23" s="43">
        <v>144</v>
      </c>
      <c r="G23" s="43">
        <v>85</v>
      </c>
      <c r="H23" s="43">
        <v>804</v>
      </c>
      <c r="I23" s="43">
        <v>5</v>
      </c>
      <c r="J23" s="43">
        <v>8.6999999999999993</v>
      </c>
      <c r="K23" s="43">
        <v>434</v>
      </c>
      <c r="L23" s="43">
        <v>422</v>
      </c>
      <c r="M23" s="43">
        <v>40</v>
      </c>
      <c r="N23" s="44">
        <v>0.24</v>
      </c>
      <c r="O23" s="43">
        <v>15</v>
      </c>
      <c r="P23" s="44">
        <v>0.09</v>
      </c>
      <c r="Q23" s="43">
        <v>12</v>
      </c>
      <c r="R23" s="44">
        <v>8.3000000000000004E-2</v>
      </c>
      <c r="S23" s="43">
        <v>9</v>
      </c>
      <c r="T23" s="43">
        <v>36</v>
      </c>
      <c r="U23" s="44">
        <v>0.216</v>
      </c>
      <c r="V23" s="43">
        <v>19</v>
      </c>
    </row>
    <row r="24" spans="1:22" x14ac:dyDescent="0.25">
      <c r="A24" s="2">
        <v>4</v>
      </c>
      <c r="B24" s="2">
        <v>2023</v>
      </c>
      <c r="C24" s="4" t="str">
        <f>INDEX(Index!$G$1:$G$500,MATCH($D24,Index!$F$1:$F$500,0)
)</f>
        <v>NYG</v>
      </c>
      <c r="D24" s="43" t="s">
        <v>14</v>
      </c>
      <c r="E24" s="43">
        <v>4</v>
      </c>
      <c r="F24" s="43">
        <v>119</v>
      </c>
      <c r="G24" s="43">
        <v>74</v>
      </c>
      <c r="H24" s="43">
        <v>831</v>
      </c>
      <c r="I24" s="43">
        <v>4</v>
      </c>
      <c r="J24" s="43">
        <v>6.7</v>
      </c>
      <c r="K24" s="43">
        <v>384</v>
      </c>
      <c r="L24" s="43">
        <v>470</v>
      </c>
      <c r="M24" s="43">
        <v>62</v>
      </c>
      <c r="N24" s="44">
        <v>0.496</v>
      </c>
      <c r="O24" s="43">
        <v>9</v>
      </c>
      <c r="P24" s="44">
        <v>7.1999999999999995E-2</v>
      </c>
      <c r="Q24" s="43">
        <v>13</v>
      </c>
      <c r="R24" s="44">
        <v>0.109</v>
      </c>
      <c r="S24" s="43">
        <v>4</v>
      </c>
      <c r="T24" s="43">
        <v>26</v>
      </c>
      <c r="U24" s="44">
        <v>0.20799999999999999</v>
      </c>
      <c r="V24" s="43">
        <v>40</v>
      </c>
    </row>
    <row r="25" spans="1:22" x14ac:dyDescent="0.25">
      <c r="A25" s="2">
        <v>4</v>
      </c>
      <c r="B25" s="2">
        <v>2023</v>
      </c>
      <c r="C25" s="4" t="str">
        <f>INDEX(Index!$G$1:$G$500,MATCH($D25,Index!$F$1:$F$500,0)
)</f>
        <v>TEN</v>
      </c>
      <c r="D25" s="43" t="s">
        <v>44</v>
      </c>
      <c r="E25" s="43">
        <v>4</v>
      </c>
      <c r="F25" s="43">
        <v>137</v>
      </c>
      <c r="G25" s="43">
        <v>97</v>
      </c>
      <c r="H25" s="43">
        <v>965</v>
      </c>
      <c r="I25" s="43">
        <v>5</v>
      </c>
      <c r="J25" s="43">
        <v>8.6999999999999993</v>
      </c>
      <c r="K25" s="43">
        <v>634</v>
      </c>
      <c r="L25" s="43">
        <v>430</v>
      </c>
      <c r="M25" s="43">
        <v>35</v>
      </c>
      <c r="N25" s="44">
        <v>0.22700000000000001</v>
      </c>
      <c r="O25" s="43">
        <v>6</v>
      </c>
      <c r="P25" s="44">
        <v>3.9E-2</v>
      </c>
      <c r="Q25" s="43">
        <v>13</v>
      </c>
      <c r="R25" s="44">
        <v>9.5000000000000001E-2</v>
      </c>
      <c r="S25" s="43">
        <v>13</v>
      </c>
      <c r="T25" s="43">
        <v>32</v>
      </c>
      <c r="U25" s="44">
        <v>0.20799999999999999</v>
      </c>
      <c r="V25" s="43">
        <v>19</v>
      </c>
    </row>
    <row r="26" spans="1:22" x14ac:dyDescent="0.25">
      <c r="A26" s="2">
        <v>4</v>
      </c>
      <c r="B26" s="2">
        <v>2023</v>
      </c>
      <c r="C26" s="4" t="str">
        <f>INDEX(Index!$G$1:$G$500,MATCH($D26,Index!$F$1:$F$500,0)
)</f>
        <v>LAC</v>
      </c>
      <c r="D26" s="43" t="s">
        <v>54</v>
      </c>
      <c r="E26" s="43">
        <v>4</v>
      </c>
      <c r="F26" s="43">
        <v>158</v>
      </c>
      <c r="G26" s="43">
        <v>104</v>
      </c>
      <c r="H26" s="43">
        <v>1199</v>
      </c>
      <c r="I26" s="43">
        <v>7</v>
      </c>
      <c r="J26" s="43">
        <v>8.8000000000000007</v>
      </c>
      <c r="K26" s="43">
        <v>809</v>
      </c>
      <c r="L26" s="43">
        <v>508</v>
      </c>
      <c r="M26" s="43">
        <v>50</v>
      </c>
      <c r="N26" s="44">
        <v>0.28599999999999998</v>
      </c>
      <c r="O26" s="43">
        <v>10</v>
      </c>
      <c r="P26" s="44">
        <v>5.7000000000000002E-2</v>
      </c>
      <c r="Q26" s="43">
        <v>10</v>
      </c>
      <c r="R26" s="44">
        <v>6.3E-2</v>
      </c>
      <c r="S26" s="43">
        <v>16</v>
      </c>
      <c r="T26" s="43">
        <v>36</v>
      </c>
      <c r="U26" s="44">
        <v>0.20599999999999999</v>
      </c>
      <c r="V26" s="43">
        <v>23</v>
      </c>
    </row>
    <row r="27" spans="1:22" x14ac:dyDescent="0.25">
      <c r="A27" s="2">
        <v>4</v>
      </c>
      <c r="B27" s="2">
        <v>2023</v>
      </c>
      <c r="C27" s="4" t="str">
        <f>INDEX(Index!$G$1:$G$500,MATCH($D27,Index!$F$1:$F$500,0)
)</f>
        <v>CIN</v>
      </c>
      <c r="D27" s="43" t="s">
        <v>33</v>
      </c>
      <c r="E27" s="43">
        <v>4</v>
      </c>
      <c r="F27" s="43">
        <v>121</v>
      </c>
      <c r="G27" s="43">
        <v>77</v>
      </c>
      <c r="H27" s="43">
        <v>829</v>
      </c>
      <c r="I27" s="43">
        <v>6</v>
      </c>
      <c r="J27" s="43">
        <v>10.3</v>
      </c>
      <c r="K27" s="43">
        <v>577</v>
      </c>
      <c r="L27" s="43">
        <v>325</v>
      </c>
      <c r="M27" s="43">
        <v>50</v>
      </c>
      <c r="N27" s="44">
        <v>0.34499999999999997</v>
      </c>
      <c r="O27" s="43">
        <v>6</v>
      </c>
      <c r="P27" s="44">
        <v>4.1000000000000002E-2</v>
      </c>
      <c r="Q27" s="43">
        <v>10</v>
      </c>
      <c r="R27" s="44">
        <v>8.3000000000000004E-2</v>
      </c>
      <c r="S27" s="43">
        <v>12</v>
      </c>
      <c r="T27" s="43">
        <v>28</v>
      </c>
      <c r="U27" s="44">
        <v>0.193</v>
      </c>
      <c r="V27" s="43">
        <v>19</v>
      </c>
    </row>
    <row r="28" spans="1:22" x14ac:dyDescent="0.25">
      <c r="A28" s="2">
        <v>4</v>
      </c>
      <c r="B28" s="2">
        <v>2023</v>
      </c>
      <c r="C28" s="4" t="str">
        <f>INDEX(Index!$G$1:$G$500,MATCH($D28,Index!$F$1:$F$500,0)
)</f>
        <v>BAL</v>
      </c>
      <c r="D28" s="43" t="s">
        <v>58</v>
      </c>
      <c r="E28" s="43">
        <v>4</v>
      </c>
      <c r="F28" s="43">
        <v>165</v>
      </c>
      <c r="G28" s="43">
        <v>101</v>
      </c>
      <c r="H28" s="43">
        <v>673</v>
      </c>
      <c r="I28" s="43">
        <v>3</v>
      </c>
      <c r="J28" s="43">
        <v>7</v>
      </c>
      <c r="K28" s="43">
        <v>398</v>
      </c>
      <c r="L28" s="43">
        <v>414</v>
      </c>
      <c r="M28" s="43">
        <v>59</v>
      </c>
      <c r="N28" s="44">
        <v>0.314</v>
      </c>
      <c r="O28" s="43">
        <v>6</v>
      </c>
      <c r="P28" s="44">
        <v>3.2000000000000001E-2</v>
      </c>
      <c r="Q28" s="43">
        <v>15</v>
      </c>
      <c r="R28" s="44">
        <v>9.0999999999999998E-2</v>
      </c>
      <c r="S28" s="43">
        <v>15</v>
      </c>
      <c r="T28" s="43">
        <v>36</v>
      </c>
      <c r="U28" s="44">
        <v>0.191</v>
      </c>
      <c r="V28" s="43">
        <v>18</v>
      </c>
    </row>
    <row r="29" spans="1:22" x14ac:dyDescent="0.25">
      <c r="A29" s="2">
        <v>4</v>
      </c>
      <c r="B29" s="2">
        <v>2023</v>
      </c>
      <c r="C29" s="4" t="str">
        <f>INDEX(Index!$G$1:$G$500,MATCH($D29,Index!$F$1:$F$500,0)
)</f>
        <v>CHI</v>
      </c>
      <c r="D29" s="43" t="s">
        <v>65</v>
      </c>
      <c r="E29" s="43">
        <v>5</v>
      </c>
      <c r="F29" s="43">
        <v>178</v>
      </c>
      <c r="G29" s="43">
        <v>126</v>
      </c>
      <c r="H29" s="43">
        <v>1430</v>
      </c>
      <c r="I29" s="43">
        <v>12</v>
      </c>
      <c r="J29" s="43">
        <v>7.8</v>
      </c>
      <c r="K29" s="43">
        <v>744</v>
      </c>
      <c r="L29" s="43">
        <v>723</v>
      </c>
      <c r="M29" s="43">
        <v>40</v>
      </c>
      <c r="N29" s="44">
        <v>0.20100000000000001</v>
      </c>
      <c r="O29" s="43">
        <v>14</v>
      </c>
      <c r="P29" s="44">
        <v>7.0000000000000007E-2</v>
      </c>
      <c r="Q29" s="43">
        <v>16</v>
      </c>
      <c r="R29" s="44">
        <v>0.09</v>
      </c>
      <c r="S29" s="43">
        <v>7</v>
      </c>
      <c r="T29" s="43">
        <v>37</v>
      </c>
      <c r="U29" s="44">
        <v>0.186</v>
      </c>
      <c r="V29" s="43">
        <v>37</v>
      </c>
    </row>
    <row r="30" spans="1:22" x14ac:dyDescent="0.25">
      <c r="A30" s="2">
        <v>4</v>
      </c>
      <c r="B30" s="2">
        <v>2023</v>
      </c>
      <c r="C30" s="4" t="str">
        <f>INDEX(Index!$G$1:$G$500,MATCH($D30,Index!$F$1:$F$500,0)
)</f>
        <v>ARI</v>
      </c>
      <c r="D30" s="43" t="s">
        <v>31</v>
      </c>
      <c r="E30" s="43">
        <v>4</v>
      </c>
      <c r="F30" s="43">
        <v>129</v>
      </c>
      <c r="G30" s="43">
        <v>90</v>
      </c>
      <c r="H30" s="43">
        <v>970</v>
      </c>
      <c r="I30" s="43">
        <v>5</v>
      </c>
      <c r="J30" s="43">
        <v>7.7</v>
      </c>
      <c r="K30" s="43">
        <v>636</v>
      </c>
      <c r="L30" s="43">
        <v>419</v>
      </c>
      <c r="M30" s="43">
        <v>27</v>
      </c>
      <c r="N30" s="44">
        <v>0.17899999999999999</v>
      </c>
      <c r="O30" s="43">
        <v>12</v>
      </c>
      <c r="P30" s="44">
        <v>7.9000000000000001E-2</v>
      </c>
      <c r="Q30" s="43">
        <v>3</v>
      </c>
      <c r="R30" s="44">
        <v>2.3E-2</v>
      </c>
      <c r="S30" s="43">
        <v>12</v>
      </c>
      <c r="T30" s="43">
        <v>27</v>
      </c>
      <c r="U30" s="44">
        <v>0.17899999999999999</v>
      </c>
      <c r="V30" s="43">
        <v>16</v>
      </c>
    </row>
    <row r="31" spans="1:22" x14ac:dyDescent="0.25">
      <c r="A31" s="2">
        <v>4</v>
      </c>
      <c r="B31" s="2">
        <v>2023</v>
      </c>
      <c r="C31" s="4" t="str">
        <f>INDEX(Index!$G$1:$G$500,MATCH($D31,Index!$F$1:$F$500,0)
)</f>
        <v>MIN</v>
      </c>
      <c r="D31" s="43" t="s">
        <v>55</v>
      </c>
      <c r="E31" s="43">
        <v>4</v>
      </c>
      <c r="F31" s="43">
        <v>137</v>
      </c>
      <c r="G31" s="43">
        <v>105</v>
      </c>
      <c r="H31" s="43">
        <v>934</v>
      </c>
      <c r="I31" s="43">
        <v>7</v>
      </c>
      <c r="J31" s="43">
        <v>6.7</v>
      </c>
      <c r="K31" s="43">
        <v>507</v>
      </c>
      <c r="L31" s="43">
        <v>517</v>
      </c>
      <c r="M31" s="43">
        <v>90</v>
      </c>
      <c r="N31" s="44">
        <v>0.56999999999999995</v>
      </c>
      <c r="O31" s="43">
        <v>11</v>
      </c>
      <c r="P31" s="44">
        <v>7.0000000000000007E-2</v>
      </c>
      <c r="Q31" s="43">
        <v>5</v>
      </c>
      <c r="R31" s="44">
        <v>3.5999999999999997E-2</v>
      </c>
      <c r="S31" s="43">
        <v>11</v>
      </c>
      <c r="T31" s="43">
        <v>27</v>
      </c>
      <c r="U31" s="44">
        <v>0.17100000000000001</v>
      </c>
      <c r="V31" s="43">
        <v>20</v>
      </c>
    </row>
    <row r="32" spans="1:22" x14ac:dyDescent="0.25">
      <c r="A32" s="2">
        <v>4</v>
      </c>
      <c r="B32" s="2">
        <v>2023</v>
      </c>
      <c r="C32" s="4" t="str">
        <f>INDEX(Index!$G$1:$G$500,MATCH($D32,Index!$F$1:$F$500,0)
)</f>
        <v>LV</v>
      </c>
      <c r="D32" s="43" t="s">
        <v>57</v>
      </c>
      <c r="E32" s="43">
        <v>4</v>
      </c>
      <c r="F32" s="43">
        <v>123</v>
      </c>
      <c r="G32" s="43">
        <v>87</v>
      </c>
      <c r="H32" s="43">
        <v>811</v>
      </c>
      <c r="I32" s="43">
        <v>8</v>
      </c>
      <c r="J32" s="43">
        <v>6.8</v>
      </c>
      <c r="K32" s="43">
        <v>417</v>
      </c>
      <c r="L32" s="43">
        <v>436</v>
      </c>
      <c r="M32" s="43">
        <v>35</v>
      </c>
      <c r="N32" s="44">
        <v>0.25700000000000001</v>
      </c>
      <c r="O32" s="43">
        <v>8</v>
      </c>
      <c r="P32" s="44">
        <v>5.8999999999999997E-2</v>
      </c>
      <c r="Q32" s="43">
        <v>8</v>
      </c>
      <c r="R32" s="44">
        <v>6.5000000000000002E-2</v>
      </c>
      <c r="S32" s="43">
        <v>7</v>
      </c>
      <c r="T32" s="43">
        <v>23</v>
      </c>
      <c r="U32" s="44">
        <v>0.16900000000000001</v>
      </c>
      <c r="V32" s="43">
        <v>28</v>
      </c>
    </row>
    <row r="33" spans="1:22" x14ac:dyDescent="0.25">
      <c r="A33" s="2">
        <v>4</v>
      </c>
      <c r="B33" s="2">
        <v>2023</v>
      </c>
      <c r="C33" s="4" t="str">
        <f>INDEX(Index!$G$1:$G$500,MATCH($D33,Index!$F$1:$F$500,0)
)</f>
        <v>DEN</v>
      </c>
      <c r="D33" s="43" t="s">
        <v>59</v>
      </c>
      <c r="E33" s="43">
        <v>4</v>
      </c>
      <c r="F33" s="43">
        <v>128</v>
      </c>
      <c r="G33" s="43">
        <v>100</v>
      </c>
      <c r="H33" s="43">
        <v>1142</v>
      </c>
      <c r="I33" s="43">
        <v>13</v>
      </c>
      <c r="J33" s="43">
        <v>6.8</v>
      </c>
      <c r="K33" s="43">
        <v>639</v>
      </c>
      <c r="L33" s="43">
        <v>571</v>
      </c>
      <c r="M33" s="43">
        <v>38</v>
      </c>
      <c r="N33" s="44">
        <v>0.26600000000000001</v>
      </c>
      <c r="O33" s="43">
        <v>3</v>
      </c>
      <c r="P33" s="44">
        <v>2.1000000000000001E-2</v>
      </c>
      <c r="Q33" s="43">
        <v>9</v>
      </c>
      <c r="R33" s="44">
        <v>7.0000000000000007E-2</v>
      </c>
      <c r="S33" s="43">
        <v>8</v>
      </c>
      <c r="T33" s="43">
        <v>20</v>
      </c>
      <c r="U33" s="44">
        <v>0.14000000000000001</v>
      </c>
      <c r="V33" s="43">
        <v>25</v>
      </c>
    </row>
    <row r="34" spans="1:22" x14ac:dyDescent="0.25">
      <c r="A34" s="2">
        <v>5</v>
      </c>
      <c r="B34" s="2">
        <v>2023</v>
      </c>
      <c r="C34" s="4" t="str">
        <f>INDEX(Index!$G$1:$G$500,MATCH($D34,Index!$F$1:$F$500,0)
)</f>
        <v>BUF</v>
      </c>
      <c r="D34" s="43" t="s">
        <v>34</v>
      </c>
      <c r="E34" s="43">
        <v>5</v>
      </c>
      <c r="F34" s="43">
        <v>147</v>
      </c>
      <c r="G34" s="43">
        <v>99</v>
      </c>
      <c r="H34" s="43">
        <v>956</v>
      </c>
      <c r="I34" s="43">
        <v>4</v>
      </c>
      <c r="J34" s="43">
        <v>7.1</v>
      </c>
      <c r="K34" s="43">
        <v>668</v>
      </c>
      <c r="L34" s="43">
        <v>408</v>
      </c>
      <c r="M34" s="43">
        <v>39</v>
      </c>
      <c r="N34" s="44">
        <v>0.219</v>
      </c>
      <c r="O34" s="43">
        <v>16</v>
      </c>
      <c r="P34" s="44">
        <v>0.09</v>
      </c>
      <c r="Q34" s="43">
        <v>21</v>
      </c>
      <c r="R34" s="44">
        <v>0.14299999999999999</v>
      </c>
      <c r="S34" s="43">
        <v>21</v>
      </c>
      <c r="T34" s="43">
        <v>58</v>
      </c>
      <c r="U34" s="44">
        <v>0.32600000000000001</v>
      </c>
      <c r="V34" s="43">
        <v>46</v>
      </c>
    </row>
    <row r="35" spans="1:22" x14ac:dyDescent="0.25">
      <c r="A35" s="2">
        <v>5</v>
      </c>
      <c r="B35" s="2">
        <v>2023</v>
      </c>
      <c r="C35" s="4" t="str">
        <f>INDEX(Index!$G$1:$G$500,MATCH($D35,Index!$F$1:$F$500,0)
)</f>
        <v>CLE</v>
      </c>
      <c r="D35" s="43" t="s">
        <v>60</v>
      </c>
      <c r="E35" s="43">
        <v>4</v>
      </c>
      <c r="F35" s="43">
        <v>106</v>
      </c>
      <c r="G35" s="43">
        <v>57</v>
      </c>
      <c r="H35" s="43">
        <v>500</v>
      </c>
      <c r="I35" s="43">
        <v>3</v>
      </c>
      <c r="J35" s="43">
        <v>7.6</v>
      </c>
      <c r="K35" s="43">
        <v>264</v>
      </c>
      <c r="L35" s="43">
        <v>330</v>
      </c>
      <c r="M35" s="43">
        <v>36</v>
      </c>
      <c r="N35" s="44">
        <v>0.29499999999999998</v>
      </c>
      <c r="O35" s="43">
        <v>5</v>
      </c>
      <c r="P35" s="44">
        <v>4.1000000000000002E-2</v>
      </c>
      <c r="Q35" s="43">
        <v>20</v>
      </c>
      <c r="R35" s="44">
        <v>0.189</v>
      </c>
      <c r="S35" s="43">
        <v>12</v>
      </c>
      <c r="T35" s="43">
        <v>37</v>
      </c>
      <c r="U35" s="44">
        <v>0.30299999999999999</v>
      </c>
      <c r="V35" s="43">
        <v>21</v>
      </c>
    </row>
    <row r="36" spans="1:22" x14ac:dyDescent="0.25">
      <c r="A36" s="2">
        <v>5</v>
      </c>
      <c r="B36" s="2">
        <v>2023</v>
      </c>
      <c r="C36" s="4" t="str">
        <f>INDEX(Index!$G$1:$G$500,MATCH($D36,Index!$F$1:$F$500,0)
)</f>
        <v>MIA</v>
      </c>
      <c r="D36" s="43" t="s">
        <v>40</v>
      </c>
      <c r="E36" s="43">
        <v>5</v>
      </c>
      <c r="F36" s="43">
        <v>170</v>
      </c>
      <c r="G36" s="43">
        <v>121</v>
      </c>
      <c r="H36" s="43">
        <v>1187</v>
      </c>
      <c r="I36" s="43">
        <v>7</v>
      </c>
      <c r="J36" s="43">
        <v>8.5</v>
      </c>
      <c r="K36" s="43">
        <v>675</v>
      </c>
      <c r="L36" s="43">
        <v>616</v>
      </c>
      <c r="M36" s="43">
        <v>49</v>
      </c>
      <c r="N36" s="44">
        <v>0.253</v>
      </c>
      <c r="O36" s="43">
        <v>22</v>
      </c>
      <c r="P36" s="44">
        <v>0.113</v>
      </c>
      <c r="Q36" s="43">
        <v>19</v>
      </c>
      <c r="R36" s="44">
        <v>0.112</v>
      </c>
      <c r="S36" s="43">
        <v>17</v>
      </c>
      <c r="T36" s="43">
        <v>58</v>
      </c>
      <c r="U36" s="44">
        <v>0.29899999999999999</v>
      </c>
      <c r="V36" s="43">
        <v>41</v>
      </c>
    </row>
    <row r="37" spans="1:22" x14ac:dyDescent="0.25">
      <c r="A37" s="2">
        <v>5</v>
      </c>
      <c r="B37" s="2">
        <v>2023</v>
      </c>
      <c r="C37" s="4" t="str">
        <f>INDEX(Index!$G$1:$G$500,MATCH($D37,Index!$F$1:$F$500,0)
)</f>
        <v>KC</v>
      </c>
      <c r="D37" s="43" t="s">
        <v>13</v>
      </c>
      <c r="E37" s="43">
        <v>5</v>
      </c>
      <c r="F37" s="43">
        <v>185</v>
      </c>
      <c r="G37" s="43">
        <v>113</v>
      </c>
      <c r="H37" s="43">
        <v>1021</v>
      </c>
      <c r="I37" s="43">
        <v>6</v>
      </c>
      <c r="J37" s="43">
        <v>8.1</v>
      </c>
      <c r="K37" s="43">
        <v>637</v>
      </c>
      <c r="L37" s="43">
        <v>459</v>
      </c>
      <c r="M37" s="43">
        <v>75</v>
      </c>
      <c r="N37" s="44">
        <v>0.36199999999999999</v>
      </c>
      <c r="O37" s="43">
        <v>24</v>
      </c>
      <c r="P37" s="44">
        <v>0.11600000000000001</v>
      </c>
      <c r="Q37" s="43">
        <v>23</v>
      </c>
      <c r="R37" s="44">
        <v>0.124</v>
      </c>
      <c r="S37" s="43">
        <v>13</v>
      </c>
      <c r="T37" s="43">
        <v>60</v>
      </c>
      <c r="U37" s="44">
        <v>0.28999999999999998</v>
      </c>
      <c r="V37" s="43">
        <v>24</v>
      </c>
    </row>
    <row r="38" spans="1:22" x14ac:dyDescent="0.25">
      <c r="A38" s="2">
        <v>5</v>
      </c>
      <c r="B38" s="2">
        <v>2023</v>
      </c>
      <c r="C38" s="4" t="str">
        <f>INDEX(Index!$G$1:$G$500,MATCH($D38,Index!$F$1:$F$500,0)
)</f>
        <v>ATL</v>
      </c>
      <c r="D38" s="43" t="s">
        <v>66</v>
      </c>
      <c r="E38" s="43">
        <v>5</v>
      </c>
      <c r="F38" s="43">
        <v>161</v>
      </c>
      <c r="G38" s="43">
        <v>99</v>
      </c>
      <c r="H38" s="43">
        <v>954</v>
      </c>
      <c r="I38" s="43">
        <v>7</v>
      </c>
      <c r="J38" s="43">
        <v>8</v>
      </c>
      <c r="K38" s="43">
        <v>596</v>
      </c>
      <c r="L38" s="43">
        <v>400</v>
      </c>
      <c r="M38" s="43">
        <v>40</v>
      </c>
      <c r="N38" s="44">
        <v>0.23</v>
      </c>
      <c r="O38" s="43">
        <v>23</v>
      </c>
      <c r="P38" s="44">
        <v>0.13200000000000001</v>
      </c>
      <c r="Q38" s="43">
        <v>21</v>
      </c>
      <c r="R38" s="44">
        <v>0.13</v>
      </c>
      <c r="S38" s="43">
        <v>5</v>
      </c>
      <c r="T38" s="43">
        <v>49</v>
      </c>
      <c r="U38" s="44">
        <v>0.28199999999999997</v>
      </c>
      <c r="V38" s="43">
        <v>28</v>
      </c>
    </row>
    <row r="39" spans="1:22" x14ac:dyDescent="0.25">
      <c r="A39" s="2">
        <v>5</v>
      </c>
      <c r="B39" s="2">
        <v>2023</v>
      </c>
      <c r="C39" s="4" t="str">
        <f>INDEX(Index!$G$1:$G$500,MATCH($D39,Index!$F$1:$F$500,0)
)</f>
        <v>PHI</v>
      </c>
      <c r="D39" s="43" t="s">
        <v>6</v>
      </c>
      <c r="E39" s="43">
        <v>5</v>
      </c>
      <c r="F39" s="43">
        <v>201</v>
      </c>
      <c r="G39" s="43">
        <v>131</v>
      </c>
      <c r="H39" s="43">
        <v>1238</v>
      </c>
      <c r="I39" s="43">
        <v>11</v>
      </c>
      <c r="J39" s="43">
        <v>8.5</v>
      </c>
      <c r="K39" s="43">
        <v>717</v>
      </c>
      <c r="L39" s="43">
        <v>621</v>
      </c>
      <c r="M39" s="43">
        <v>55</v>
      </c>
      <c r="N39" s="44">
        <v>0.24399999999999999</v>
      </c>
      <c r="O39" s="43">
        <v>26</v>
      </c>
      <c r="P39" s="44">
        <v>0.11600000000000001</v>
      </c>
      <c r="Q39" s="43">
        <v>22</v>
      </c>
      <c r="R39" s="44">
        <v>0.109</v>
      </c>
      <c r="S39" s="43">
        <v>15</v>
      </c>
      <c r="T39" s="43">
        <v>63</v>
      </c>
      <c r="U39" s="44">
        <v>0.28000000000000003</v>
      </c>
      <c r="V39" s="43">
        <v>23</v>
      </c>
    </row>
    <row r="40" spans="1:22" x14ac:dyDescent="0.25">
      <c r="A40" s="2">
        <v>5</v>
      </c>
      <c r="B40" s="2">
        <v>2023</v>
      </c>
      <c r="C40" s="4" t="str">
        <f>INDEX(Index!$G$1:$G$500,MATCH($D40,Index!$F$1:$F$500,0)
)</f>
        <v>WAS</v>
      </c>
      <c r="D40" s="43" t="s">
        <v>25</v>
      </c>
      <c r="E40" s="43">
        <v>5</v>
      </c>
      <c r="F40" s="43">
        <v>160</v>
      </c>
      <c r="G40" s="43">
        <v>99</v>
      </c>
      <c r="H40" s="43">
        <v>1193</v>
      </c>
      <c r="I40" s="43">
        <v>10</v>
      </c>
      <c r="J40" s="43">
        <v>9.5</v>
      </c>
      <c r="K40" s="43">
        <v>744</v>
      </c>
      <c r="L40" s="43">
        <v>515</v>
      </c>
      <c r="M40" s="43">
        <v>50</v>
      </c>
      <c r="N40" s="44">
        <v>0.26900000000000002</v>
      </c>
      <c r="O40" s="43">
        <v>19</v>
      </c>
      <c r="P40" s="44">
        <v>0.10199999999999999</v>
      </c>
      <c r="Q40" s="43">
        <v>16</v>
      </c>
      <c r="R40" s="44">
        <v>0.1</v>
      </c>
      <c r="S40" s="43">
        <v>16</v>
      </c>
      <c r="T40" s="43">
        <v>51</v>
      </c>
      <c r="U40" s="44">
        <v>0.27400000000000002</v>
      </c>
      <c r="V40" s="43">
        <v>30</v>
      </c>
    </row>
    <row r="41" spans="1:22" x14ac:dyDescent="0.25">
      <c r="A41" s="2">
        <v>5</v>
      </c>
      <c r="B41" s="2">
        <v>2023</v>
      </c>
      <c r="C41" s="4" t="str">
        <f>INDEX(Index!$G$1:$G$500,MATCH($D41,Index!$F$1:$F$500,0)
)</f>
        <v>DET</v>
      </c>
      <c r="D41" s="43" t="s">
        <v>22</v>
      </c>
      <c r="E41" s="43">
        <v>5</v>
      </c>
      <c r="F41" s="43">
        <v>195</v>
      </c>
      <c r="G41" s="43">
        <v>122</v>
      </c>
      <c r="H41" s="43">
        <v>1122</v>
      </c>
      <c r="I41" s="43">
        <v>8</v>
      </c>
      <c r="J41" s="43">
        <v>8.1</v>
      </c>
      <c r="K41" s="43">
        <v>807</v>
      </c>
      <c r="L41" s="43">
        <v>427</v>
      </c>
      <c r="M41" s="43">
        <v>40</v>
      </c>
      <c r="N41" s="44">
        <v>0.182</v>
      </c>
      <c r="O41" s="43">
        <v>26</v>
      </c>
      <c r="P41" s="44">
        <v>0.11799999999999999</v>
      </c>
      <c r="Q41" s="43">
        <v>18</v>
      </c>
      <c r="R41" s="44">
        <v>9.1999999999999998E-2</v>
      </c>
      <c r="S41" s="43">
        <v>14</v>
      </c>
      <c r="T41" s="43">
        <v>58</v>
      </c>
      <c r="U41" s="44">
        <v>0.26400000000000001</v>
      </c>
      <c r="V41" s="43">
        <v>40</v>
      </c>
    </row>
    <row r="42" spans="1:22" x14ac:dyDescent="0.25">
      <c r="A42" s="2">
        <v>5</v>
      </c>
      <c r="B42" s="2">
        <v>2023</v>
      </c>
      <c r="C42" s="4" t="str">
        <f>INDEX(Index!$G$1:$G$500,MATCH($D42,Index!$F$1:$F$500,0)
)</f>
        <v>PIT</v>
      </c>
      <c r="D42" s="43" t="s">
        <v>63</v>
      </c>
      <c r="E42" s="43">
        <v>5</v>
      </c>
      <c r="F42" s="43">
        <v>182</v>
      </c>
      <c r="G42" s="43">
        <v>108</v>
      </c>
      <c r="H42" s="43">
        <v>1228</v>
      </c>
      <c r="I42" s="43">
        <v>8</v>
      </c>
      <c r="J42" s="43">
        <v>9.8000000000000007</v>
      </c>
      <c r="K42" s="43">
        <v>847</v>
      </c>
      <c r="L42" s="43">
        <v>480</v>
      </c>
      <c r="M42" s="43">
        <v>76</v>
      </c>
      <c r="N42" s="44">
        <v>0.36</v>
      </c>
      <c r="O42" s="43">
        <v>17</v>
      </c>
      <c r="P42" s="44">
        <v>8.1000000000000003E-2</v>
      </c>
      <c r="Q42" s="43">
        <v>21</v>
      </c>
      <c r="R42" s="44">
        <v>0.115</v>
      </c>
      <c r="S42" s="43">
        <v>17</v>
      </c>
      <c r="T42" s="43">
        <v>55</v>
      </c>
      <c r="U42" s="44">
        <v>0.26100000000000001</v>
      </c>
      <c r="V42" s="43">
        <v>37</v>
      </c>
    </row>
    <row r="43" spans="1:22" x14ac:dyDescent="0.25">
      <c r="A43" s="2">
        <v>5</v>
      </c>
      <c r="B43" s="2">
        <v>2023</v>
      </c>
      <c r="C43" s="4" t="str">
        <f>INDEX(Index!$G$1:$G$500,MATCH($D43,Index!$F$1:$F$500,0)
)</f>
        <v>NYJ</v>
      </c>
      <c r="D43" s="43" t="s">
        <v>8</v>
      </c>
      <c r="E43" s="43">
        <v>5</v>
      </c>
      <c r="F43" s="43">
        <v>169</v>
      </c>
      <c r="G43" s="43">
        <v>113</v>
      </c>
      <c r="H43" s="43">
        <v>1032</v>
      </c>
      <c r="I43" s="43">
        <v>7</v>
      </c>
      <c r="J43" s="43">
        <v>7</v>
      </c>
      <c r="K43" s="43">
        <v>422</v>
      </c>
      <c r="L43" s="43">
        <v>669</v>
      </c>
      <c r="M43" s="43">
        <v>38</v>
      </c>
      <c r="N43" s="44">
        <v>0.19400000000000001</v>
      </c>
      <c r="O43" s="43">
        <v>19</v>
      </c>
      <c r="P43" s="44">
        <v>9.7000000000000003E-2</v>
      </c>
      <c r="Q43" s="43">
        <v>21</v>
      </c>
      <c r="R43" s="44">
        <v>0.124</v>
      </c>
      <c r="S43" s="43">
        <v>11</v>
      </c>
      <c r="T43" s="43">
        <v>51</v>
      </c>
      <c r="U43" s="44">
        <v>0.26</v>
      </c>
      <c r="V43" s="43">
        <v>38</v>
      </c>
    </row>
    <row r="44" spans="1:22" x14ac:dyDescent="0.25">
      <c r="A44" s="2">
        <v>5</v>
      </c>
      <c r="B44" s="2">
        <v>2023</v>
      </c>
      <c r="C44" s="4" t="str">
        <f>INDEX(Index!$G$1:$G$500,MATCH($D44,Index!$F$1:$F$500,0)
)</f>
        <v>JAX</v>
      </c>
      <c r="D44" s="43" t="s">
        <v>11</v>
      </c>
      <c r="E44" s="43">
        <v>5</v>
      </c>
      <c r="F44" s="43">
        <v>181</v>
      </c>
      <c r="G44" s="43">
        <v>119</v>
      </c>
      <c r="H44" s="43">
        <v>1312</v>
      </c>
      <c r="I44" s="43">
        <v>8</v>
      </c>
      <c r="J44" s="43">
        <v>8</v>
      </c>
      <c r="K44" s="43">
        <v>731</v>
      </c>
      <c r="L44" s="43">
        <v>617</v>
      </c>
      <c r="M44" s="43">
        <v>66</v>
      </c>
      <c r="N44" s="44">
        <v>0.32800000000000001</v>
      </c>
      <c r="O44" s="43">
        <v>27</v>
      </c>
      <c r="P44" s="44">
        <v>0.13400000000000001</v>
      </c>
      <c r="Q44" s="43">
        <v>16</v>
      </c>
      <c r="R44" s="44">
        <v>8.7999999999999995E-2</v>
      </c>
      <c r="S44" s="43">
        <v>9</v>
      </c>
      <c r="T44" s="43">
        <v>52</v>
      </c>
      <c r="U44" s="44">
        <v>0.25900000000000001</v>
      </c>
      <c r="V44" s="43">
        <v>38</v>
      </c>
    </row>
    <row r="45" spans="1:22" x14ac:dyDescent="0.25">
      <c r="A45" s="2">
        <v>5</v>
      </c>
      <c r="B45" s="2">
        <v>2023</v>
      </c>
      <c r="C45" s="4" t="str">
        <f>INDEX(Index!$G$1:$G$500,MATCH($D45,Index!$F$1:$F$500,0)
)</f>
        <v>GB</v>
      </c>
      <c r="D45" s="43" t="s">
        <v>19</v>
      </c>
      <c r="E45" s="43">
        <v>5</v>
      </c>
      <c r="F45" s="43">
        <v>162</v>
      </c>
      <c r="G45" s="43">
        <v>107</v>
      </c>
      <c r="H45" s="43">
        <v>972</v>
      </c>
      <c r="I45" s="43">
        <v>5</v>
      </c>
      <c r="J45" s="43">
        <v>5.8</v>
      </c>
      <c r="K45" s="43">
        <v>513</v>
      </c>
      <c r="L45" s="43">
        <v>544</v>
      </c>
      <c r="M45" s="43">
        <v>69</v>
      </c>
      <c r="N45" s="44">
        <v>0.36099999999999999</v>
      </c>
      <c r="O45" s="43">
        <v>21</v>
      </c>
      <c r="P45" s="44">
        <v>0.11</v>
      </c>
      <c r="Q45" s="43">
        <v>13</v>
      </c>
      <c r="R45" s="44">
        <v>0.08</v>
      </c>
      <c r="S45" s="43">
        <v>15</v>
      </c>
      <c r="T45" s="43">
        <v>49</v>
      </c>
      <c r="U45" s="44">
        <v>0.25700000000000001</v>
      </c>
      <c r="V45" s="43">
        <v>34</v>
      </c>
    </row>
    <row r="46" spans="1:22" x14ac:dyDescent="0.25">
      <c r="A46" s="2">
        <v>5</v>
      </c>
      <c r="B46" s="2">
        <v>2023</v>
      </c>
      <c r="C46" s="4" t="str">
        <f>INDEX(Index!$G$1:$G$500,MATCH($D46,Index!$F$1:$F$500,0)
)</f>
        <v>CAR</v>
      </c>
      <c r="D46" s="43" t="s">
        <v>50</v>
      </c>
      <c r="E46" s="43">
        <v>5</v>
      </c>
      <c r="F46" s="43">
        <v>138</v>
      </c>
      <c r="G46" s="43">
        <v>92</v>
      </c>
      <c r="H46" s="43">
        <v>925</v>
      </c>
      <c r="I46" s="43">
        <v>7</v>
      </c>
      <c r="J46" s="43">
        <v>7.1</v>
      </c>
      <c r="K46" s="43">
        <v>563</v>
      </c>
      <c r="L46" s="43">
        <v>459</v>
      </c>
      <c r="M46" s="43">
        <v>42</v>
      </c>
      <c r="N46" s="44">
        <v>0.27500000000000002</v>
      </c>
      <c r="O46" s="43">
        <v>10</v>
      </c>
      <c r="P46" s="44">
        <v>6.5000000000000002E-2</v>
      </c>
      <c r="Q46" s="43">
        <v>15</v>
      </c>
      <c r="R46" s="44">
        <v>0.109</v>
      </c>
      <c r="S46" s="43">
        <v>14</v>
      </c>
      <c r="T46" s="43">
        <v>39</v>
      </c>
      <c r="U46" s="44">
        <v>0.255</v>
      </c>
      <c r="V46" s="43">
        <v>45</v>
      </c>
    </row>
    <row r="47" spans="1:22" x14ac:dyDescent="0.25">
      <c r="A47" s="2">
        <v>5</v>
      </c>
      <c r="B47" s="2">
        <v>2023</v>
      </c>
      <c r="C47" s="4" t="str">
        <f>INDEX(Index!$G$1:$G$500,MATCH($D47,Index!$F$1:$F$500,0)
)</f>
        <v>SF</v>
      </c>
      <c r="D47" s="43" t="s">
        <v>29</v>
      </c>
      <c r="E47" s="43">
        <v>5</v>
      </c>
      <c r="F47" s="43">
        <v>201</v>
      </c>
      <c r="G47" s="43">
        <v>131</v>
      </c>
      <c r="H47" s="43">
        <v>1013</v>
      </c>
      <c r="I47" s="43">
        <v>5</v>
      </c>
      <c r="J47" s="43">
        <v>7.7</v>
      </c>
      <c r="K47" s="43">
        <v>632</v>
      </c>
      <c r="L47" s="43">
        <v>471</v>
      </c>
      <c r="M47" s="43">
        <v>45</v>
      </c>
      <c r="N47" s="44">
        <v>0.20100000000000001</v>
      </c>
      <c r="O47" s="43">
        <v>23</v>
      </c>
      <c r="P47" s="44">
        <v>0.10299999999999999</v>
      </c>
      <c r="Q47" s="43">
        <v>21</v>
      </c>
      <c r="R47" s="44">
        <v>0.104</v>
      </c>
      <c r="S47" s="43">
        <v>13</v>
      </c>
      <c r="T47" s="43">
        <v>57</v>
      </c>
      <c r="U47" s="44">
        <v>0.254</v>
      </c>
      <c r="V47" s="43">
        <v>14</v>
      </c>
    </row>
    <row r="48" spans="1:22" x14ac:dyDescent="0.25">
      <c r="A48" s="2">
        <v>5</v>
      </c>
      <c r="B48" s="2">
        <v>2023</v>
      </c>
      <c r="C48" s="4" t="str">
        <f>INDEX(Index!$G$1:$G$500,MATCH($D48,Index!$F$1:$F$500,0)
)</f>
        <v>SEA</v>
      </c>
      <c r="D48" s="43" t="s">
        <v>47</v>
      </c>
      <c r="E48" s="43">
        <v>4</v>
      </c>
      <c r="F48" s="43">
        <v>165</v>
      </c>
      <c r="G48" s="43">
        <v>113</v>
      </c>
      <c r="H48" s="43">
        <v>1120</v>
      </c>
      <c r="I48" s="43">
        <v>5</v>
      </c>
      <c r="J48" s="43">
        <v>8</v>
      </c>
      <c r="K48" s="43">
        <v>745</v>
      </c>
      <c r="L48" s="43">
        <v>456</v>
      </c>
      <c r="M48" s="43">
        <v>45</v>
      </c>
      <c r="N48" s="44">
        <v>0.23799999999999999</v>
      </c>
      <c r="O48" s="43">
        <v>17</v>
      </c>
      <c r="P48" s="44">
        <v>0.09</v>
      </c>
      <c r="Q48" s="43">
        <v>15</v>
      </c>
      <c r="R48" s="44">
        <v>9.0999999999999998E-2</v>
      </c>
      <c r="S48" s="43">
        <v>16</v>
      </c>
      <c r="T48" s="43">
        <v>48</v>
      </c>
      <c r="U48" s="44">
        <v>0.254</v>
      </c>
      <c r="V48" s="43">
        <v>36</v>
      </c>
    </row>
    <row r="49" spans="1:22" x14ac:dyDescent="0.25">
      <c r="A49" s="2">
        <v>5</v>
      </c>
      <c r="B49" s="2">
        <v>2023</v>
      </c>
      <c r="C49" s="4" t="str">
        <f>INDEX(Index!$G$1:$G$500,MATCH($D49,Index!$F$1:$F$500,0)
)</f>
        <v>HOU</v>
      </c>
      <c r="D49" s="43" t="s">
        <v>48</v>
      </c>
      <c r="E49" s="43">
        <v>5</v>
      </c>
      <c r="F49" s="43">
        <v>163</v>
      </c>
      <c r="G49" s="43">
        <v>118</v>
      </c>
      <c r="H49" s="43">
        <v>1132</v>
      </c>
      <c r="I49" s="43">
        <v>3</v>
      </c>
      <c r="J49" s="43">
        <v>6.5</v>
      </c>
      <c r="K49" s="43">
        <v>583</v>
      </c>
      <c r="L49" s="43">
        <v>582</v>
      </c>
      <c r="M49" s="43">
        <v>35</v>
      </c>
      <c r="N49" s="44">
        <v>0.193</v>
      </c>
      <c r="O49" s="43">
        <v>18</v>
      </c>
      <c r="P49" s="44">
        <v>9.9000000000000005E-2</v>
      </c>
      <c r="Q49" s="43">
        <v>18</v>
      </c>
      <c r="R49" s="44">
        <v>0.11</v>
      </c>
      <c r="S49" s="43">
        <v>7</v>
      </c>
      <c r="T49" s="43">
        <v>43</v>
      </c>
      <c r="U49" s="44">
        <v>0.23799999999999999</v>
      </c>
      <c r="V49" s="43">
        <v>58</v>
      </c>
    </row>
    <row r="50" spans="1:22" x14ac:dyDescent="0.25">
      <c r="A50" s="2">
        <v>5</v>
      </c>
      <c r="B50" s="2">
        <v>2023</v>
      </c>
      <c r="C50" s="4" t="str">
        <f>INDEX(Index!$G$1:$G$500,MATCH($D50,Index!$F$1:$F$500,0)
)</f>
        <v>NE</v>
      </c>
      <c r="D50" s="43" t="s">
        <v>16</v>
      </c>
      <c r="E50" s="43">
        <v>5</v>
      </c>
      <c r="F50" s="43">
        <v>161</v>
      </c>
      <c r="G50" s="43">
        <v>109</v>
      </c>
      <c r="H50" s="43">
        <v>952</v>
      </c>
      <c r="I50" s="43">
        <v>5</v>
      </c>
      <c r="J50" s="43">
        <v>8.1</v>
      </c>
      <c r="K50" s="43">
        <v>566</v>
      </c>
      <c r="L50" s="43">
        <v>468</v>
      </c>
      <c r="M50" s="43">
        <v>81</v>
      </c>
      <c r="N50" s="44">
        <v>0.45300000000000001</v>
      </c>
      <c r="O50" s="43">
        <v>19</v>
      </c>
      <c r="P50" s="44">
        <v>0.106</v>
      </c>
      <c r="Q50" s="43">
        <v>11</v>
      </c>
      <c r="R50" s="44">
        <v>6.8000000000000005E-2</v>
      </c>
      <c r="S50" s="43">
        <v>12</v>
      </c>
      <c r="T50" s="43">
        <v>42</v>
      </c>
      <c r="U50" s="44">
        <v>0.23499999999999999</v>
      </c>
      <c r="V50" s="43">
        <v>25</v>
      </c>
    </row>
    <row r="51" spans="1:22" x14ac:dyDescent="0.25">
      <c r="A51" s="2">
        <v>5</v>
      </c>
      <c r="B51" s="2">
        <v>2023</v>
      </c>
      <c r="C51" s="4" t="str">
        <f>INDEX(Index!$G$1:$G$500,MATCH($D51,Index!$F$1:$F$500,0)
)</f>
        <v>TB</v>
      </c>
      <c r="D51" s="43" t="s">
        <v>37</v>
      </c>
      <c r="E51" s="43">
        <v>4</v>
      </c>
      <c r="F51" s="43">
        <v>149</v>
      </c>
      <c r="G51" s="43">
        <v>96</v>
      </c>
      <c r="H51" s="43">
        <v>895</v>
      </c>
      <c r="I51" s="43">
        <v>4</v>
      </c>
      <c r="J51" s="43">
        <v>7.7</v>
      </c>
      <c r="K51" s="43">
        <v>466</v>
      </c>
      <c r="L51" s="43">
        <v>506</v>
      </c>
      <c r="M51" s="43">
        <v>64</v>
      </c>
      <c r="N51" s="44">
        <v>0.38800000000000001</v>
      </c>
      <c r="O51" s="43">
        <v>10</v>
      </c>
      <c r="P51" s="44">
        <v>6.0999999999999999E-2</v>
      </c>
      <c r="Q51" s="43">
        <v>15</v>
      </c>
      <c r="R51" s="44">
        <v>0.10100000000000001</v>
      </c>
      <c r="S51" s="43">
        <v>12</v>
      </c>
      <c r="T51" s="43">
        <v>37</v>
      </c>
      <c r="U51" s="44">
        <v>0.224</v>
      </c>
      <c r="V51" s="43">
        <v>27</v>
      </c>
    </row>
    <row r="52" spans="1:22" x14ac:dyDescent="0.25">
      <c r="A52" s="2">
        <v>5</v>
      </c>
      <c r="B52" s="2">
        <v>2023</v>
      </c>
      <c r="C52" s="4" t="str">
        <f>INDEX(Index!$G$1:$G$500,MATCH($D52,Index!$F$1:$F$500,0)
)</f>
        <v>CIN</v>
      </c>
      <c r="D52" s="43" t="s">
        <v>33</v>
      </c>
      <c r="E52" s="43">
        <v>5</v>
      </c>
      <c r="F52" s="43">
        <v>153</v>
      </c>
      <c r="G52" s="43">
        <v>92</v>
      </c>
      <c r="H52" s="43">
        <v>981</v>
      </c>
      <c r="I52" s="43">
        <v>8</v>
      </c>
      <c r="J52" s="43">
        <v>10.1</v>
      </c>
      <c r="K52" s="43">
        <v>659</v>
      </c>
      <c r="L52" s="43">
        <v>409</v>
      </c>
      <c r="M52" s="43">
        <v>61</v>
      </c>
      <c r="N52" s="44">
        <v>0.33900000000000002</v>
      </c>
      <c r="O52" s="43">
        <v>10</v>
      </c>
      <c r="P52" s="44">
        <v>5.6000000000000001E-2</v>
      </c>
      <c r="Q52" s="43">
        <v>14</v>
      </c>
      <c r="R52" s="44">
        <v>9.1999999999999998E-2</v>
      </c>
      <c r="S52" s="43">
        <v>15</v>
      </c>
      <c r="T52" s="43">
        <v>39</v>
      </c>
      <c r="U52" s="44">
        <v>0.217</v>
      </c>
      <c r="V52" s="43">
        <v>28</v>
      </c>
    </row>
    <row r="53" spans="1:22" x14ac:dyDescent="0.25">
      <c r="A53" s="2">
        <v>5</v>
      </c>
      <c r="B53" s="2">
        <v>2023</v>
      </c>
      <c r="C53" s="4" t="str">
        <f>INDEX(Index!$G$1:$G$500,MATCH($D53,Index!$F$1:$F$500,0)
)</f>
        <v>DAL</v>
      </c>
      <c r="D53" s="43" t="s">
        <v>2</v>
      </c>
      <c r="E53" s="43">
        <v>5</v>
      </c>
      <c r="F53" s="43">
        <v>133</v>
      </c>
      <c r="G53" s="43">
        <v>80</v>
      </c>
      <c r="H53" s="43">
        <v>843</v>
      </c>
      <c r="I53" s="43">
        <v>6</v>
      </c>
      <c r="J53" s="43">
        <v>7.5</v>
      </c>
      <c r="K53" s="43">
        <v>467</v>
      </c>
      <c r="L53" s="43">
        <v>462</v>
      </c>
      <c r="M53" s="43">
        <v>48</v>
      </c>
      <c r="N53" s="44">
        <v>0.29399999999999998</v>
      </c>
      <c r="O53" s="43">
        <v>9</v>
      </c>
      <c r="P53" s="44">
        <v>5.5E-2</v>
      </c>
      <c r="Q53" s="43">
        <v>11</v>
      </c>
      <c r="R53" s="44">
        <v>8.3000000000000004E-2</v>
      </c>
      <c r="S53" s="43">
        <v>15</v>
      </c>
      <c r="T53" s="43">
        <v>35</v>
      </c>
      <c r="U53" s="44">
        <v>0.215</v>
      </c>
      <c r="V53" s="43">
        <v>15</v>
      </c>
    </row>
    <row r="54" spans="1:22" x14ac:dyDescent="0.25">
      <c r="A54" s="2">
        <v>5</v>
      </c>
      <c r="B54" s="2">
        <v>2023</v>
      </c>
      <c r="C54" s="4" t="str">
        <f>INDEX(Index!$G$1:$G$500,MATCH($D54,Index!$F$1:$F$500,0)
)</f>
        <v>MIN</v>
      </c>
      <c r="D54" s="43" t="s">
        <v>55</v>
      </c>
      <c r="E54" s="43">
        <v>5</v>
      </c>
      <c r="F54" s="43">
        <v>178</v>
      </c>
      <c r="G54" s="43">
        <v>136</v>
      </c>
      <c r="H54" s="43">
        <v>1200</v>
      </c>
      <c r="I54" s="43">
        <v>9</v>
      </c>
      <c r="J54" s="43">
        <v>6.6</v>
      </c>
      <c r="K54" s="43">
        <v>645</v>
      </c>
      <c r="L54" s="43">
        <v>645</v>
      </c>
      <c r="M54" s="43">
        <v>113</v>
      </c>
      <c r="N54" s="44">
        <v>0.56200000000000006</v>
      </c>
      <c r="O54" s="43">
        <v>18</v>
      </c>
      <c r="P54" s="44">
        <v>0.09</v>
      </c>
      <c r="Q54" s="43">
        <v>12</v>
      </c>
      <c r="R54" s="44">
        <v>6.7000000000000004E-2</v>
      </c>
      <c r="S54" s="43">
        <v>13</v>
      </c>
      <c r="T54" s="43">
        <v>43</v>
      </c>
      <c r="U54" s="44">
        <v>0.214</v>
      </c>
      <c r="V54" s="43">
        <v>25</v>
      </c>
    </row>
    <row r="55" spans="1:22" x14ac:dyDescent="0.25">
      <c r="A55" s="2">
        <v>5</v>
      </c>
      <c r="B55" s="2">
        <v>2023</v>
      </c>
      <c r="C55" s="4" t="str">
        <f>INDEX(Index!$G$1:$G$500,MATCH($D55,Index!$F$1:$F$500,0)
)</f>
        <v>IND</v>
      </c>
      <c r="D55" s="43" t="s">
        <v>36</v>
      </c>
      <c r="E55" s="43">
        <v>5</v>
      </c>
      <c r="F55" s="43">
        <v>185</v>
      </c>
      <c r="G55" s="43">
        <v>126</v>
      </c>
      <c r="H55" s="43">
        <v>1314</v>
      </c>
      <c r="I55" s="43">
        <v>5</v>
      </c>
      <c r="J55" s="43">
        <v>7.8</v>
      </c>
      <c r="K55" s="43">
        <v>873</v>
      </c>
      <c r="L55" s="43">
        <v>533</v>
      </c>
      <c r="M55" s="43">
        <v>31</v>
      </c>
      <c r="N55" s="44">
        <v>0.14699999999999999</v>
      </c>
      <c r="O55" s="43">
        <v>15</v>
      </c>
      <c r="P55" s="44">
        <v>7.0999999999999994E-2</v>
      </c>
      <c r="Q55" s="43">
        <v>14</v>
      </c>
      <c r="R55" s="44">
        <v>7.5999999999999998E-2</v>
      </c>
      <c r="S55" s="43">
        <v>15</v>
      </c>
      <c r="T55" s="43">
        <v>44</v>
      </c>
      <c r="U55" s="44">
        <v>0.20899999999999999</v>
      </c>
      <c r="V55" s="43">
        <v>36</v>
      </c>
    </row>
    <row r="56" spans="1:22" x14ac:dyDescent="0.25">
      <c r="A56" s="2">
        <v>5</v>
      </c>
      <c r="B56" s="2">
        <v>2023</v>
      </c>
      <c r="C56" s="4" t="str">
        <f>INDEX(Index!$G$1:$G$500,MATCH($D56,Index!$F$1:$F$500,0)
)</f>
        <v>LAC</v>
      </c>
      <c r="D56" s="43" t="s">
        <v>54</v>
      </c>
      <c r="E56" s="43">
        <v>4</v>
      </c>
      <c r="F56" s="43">
        <v>158</v>
      </c>
      <c r="G56" s="43">
        <v>104</v>
      </c>
      <c r="H56" s="43">
        <v>1199</v>
      </c>
      <c r="I56" s="43">
        <v>7</v>
      </c>
      <c r="J56" s="43">
        <v>8.8000000000000007</v>
      </c>
      <c r="K56" s="43">
        <v>809</v>
      </c>
      <c r="L56" s="43">
        <v>508</v>
      </c>
      <c r="M56" s="43">
        <v>50</v>
      </c>
      <c r="N56" s="44">
        <v>0.28599999999999998</v>
      </c>
      <c r="O56" s="43">
        <v>10</v>
      </c>
      <c r="P56" s="44">
        <v>5.7000000000000002E-2</v>
      </c>
      <c r="Q56" s="43">
        <v>10</v>
      </c>
      <c r="R56" s="44">
        <v>6.3E-2</v>
      </c>
      <c r="S56" s="43">
        <v>16</v>
      </c>
      <c r="T56" s="43">
        <v>36</v>
      </c>
      <c r="U56" s="44">
        <v>0.20599999999999999</v>
      </c>
      <c r="V56" s="43">
        <v>23</v>
      </c>
    </row>
    <row r="57" spans="1:22" x14ac:dyDescent="0.25">
      <c r="A57" s="2">
        <v>5</v>
      </c>
      <c r="B57" s="2">
        <v>2023</v>
      </c>
      <c r="C57" s="4" t="str">
        <f>INDEX(Index!$G$1:$G$500,MATCH($D57,Index!$F$1:$F$500,0)
)</f>
        <v>NO</v>
      </c>
      <c r="D57" s="43" t="s">
        <v>62</v>
      </c>
      <c r="E57" s="43">
        <v>5</v>
      </c>
      <c r="F57" s="43">
        <v>175</v>
      </c>
      <c r="G57" s="43">
        <v>100</v>
      </c>
      <c r="H57" s="43">
        <v>915</v>
      </c>
      <c r="I57" s="43">
        <v>5</v>
      </c>
      <c r="J57" s="43">
        <v>9.1999999999999993</v>
      </c>
      <c r="K57" s="43">
        <v>513</v>
      </c>
      <c r="L57" s="43">
        <v>475</v>
      </c>
      <c r="M57" s="43">
        <v>45</v>
      </c>
      <c r="N57" s="44">
        <v>0.22500000000000001</v>
      </c>
      <c r="O57" s="43">
        <v>17</v>
      </c>
      <c r="P57" s="44">
        <v>8.5000000000000006E-2</v>
      </c>
      <c r="Q57" s="43">
        <v>13</v>
      </c>
      <c r="R57" s="44">
        <v>7.3999999999999996E-2</v>
      </c>
      <c r="S57" s="43">
        <v>11</v>
      </c>
      <c r="T57" s="43">
        <v>41</v>
      </c>
      <c r="U57" s="44">
        <v>0.20499999999999999</v>
      </c>
      <c r="V57" s="43">
        <v>22</v>
      </c>
    </row>
    <row r="58" spans="1:22" x14ac:dyDescent="0.25">
      <c r="A58" s="2">
        <v>5</v>
      </c>
      <c r="B58" s="2">
        <v>2023</v>
      </c>
      <c r="C58" s="4" t="str">
        <f>INDEX(Index!$G$1:$G$500,MATCH($D58,Index!$F$1:$F$500,0)
)</f>
        <v>NYG</v>
      </c>
      <c r="D58" s="43" t="s">
        <v>14</v>
      </c>
      <c r="E58" s="43">
        <v>5</v>
      </c>
      <c r="F58" s="43">
        <v>149</v>
      </c>
      <c r="G58" s="43">
        <v>96</v>
      </c>
      <c r="H58" s="43">
        <v>1133</v>
      </c>
      <c r="I58" s="43">
        <v>6</v>
      </c>
      <c r="J58" s="43">
        <v>6.3</v>
      </c>
      <c r="K58" s="43">
        <v>457</v>
      </c>
      <c r="L58" s="43">
        <v>705</v>
      </c>
      <c r="M58" s="43">
        <v>65</v>
      </c>
      <c r="N58" s="44">
        <v>0.41399999999999998</v>
      </c>
      <c r="O58" s="43">
        <v>13</v>
      </c>
      <c r="P58" s="44">
        <v>8.3000000000000004E-2</v>
      </c>
      <c r="Q58" s="43">
        <v>14</v>
      </c>
      <c r="R58" s="44">
        <v>9.4E-2</v>
      </c>
      <c r="S58" s="43">
        <v>5</v>
      </c>
      <c r="T58" s="43">
        <v>32</v>
      </c>
      <c r="U58" s="44">
        <v>0.20399999999999999</v>
      </c>
      <c r="V58" s="43">
        <v>46</v>
      </c>
    </row>
    <row r="59" spans="1:22" x14ac:dyDescent="0.25">
      <c r="A59" s="2">
        <v>5</v>
      </c>
      <c r="B59" s="2">
        <v>2023</v>
      </c>
      <c r="C59" s="4" t="str">
        <f>INDEX(Index!$G$1:$G$500,MATCH($D59,Index!$F$1:$F$500,0)
)</f>
        <v>CHI</v>
      </c>
      <c r="D59" s="43" t="s">
        <v>65</v>
      </c>
      <c r="E59" s="43">
        <v>5</v>
      </c>
      <c r="F59" s="43">
        <v>178</v>
      </c>
      <c r="G59" s="43">
        <v>126</v>
      </c>
      <c r="H59" s="43">
        <v>1430</v>
      </c>
      <c r="I59" s="43">
        <v>12</v>
      </c>
      <c r="J59" s="43">
        <v>7.8</v>
      </c>
      <c r="K59" s="43">
        <v>744</v>
      </c>
      <c r="L59" s="43">
        <v>723</v>
      </c>
      <c r="M59" s="43">
        <v>40</v>
      </c>
      <c r="N59" s="44">
        <v>0.20100000000000001</v>
      </c>
      <c r="O59" s="43">
        <v>14</v>
      </c>
      <c r="P59" s="44">
        <v>7.0000000000000007E-2</v>
      </c>
      <c r="Q59" s="43">
        <v>16</v>
      </c>
      <c r="R59" s="44">
        <v>0.09</v>
      </c>
      <c r="S59" s="43">
        <v>7</v>
      </c>
      <c r="T59" s="43">
        <v>37</v>
      </c>
      <c r="U59" s="44">
        <v>0.186</v>
      </c>
      <c r="V59" s="43">
        <v>37</v>
      </c>
    </row>
    <row r="60" spans="1:22" x14ac:dyDescent="0.25">
      <c r="A60" s="2">
        <v>5</v>
      </c>
      <c r="B60" s="2">
        <v>2023</v>
      </c>
      <c r="C60" s="4" t="str">
        <f>INDEX(Index!$G$1:$G$500,MATCH($D60,Index!$F$1:$F$500,0)
)</f>
        <v>LAR</v>
      </c>
      <c r="D60" s="43" t="s">
        <v>61</v>
      </c>
      <c r="E60" s="43">
        <v>5</v>
      </c>
      <c r="F60" s="43">
        <v>163</v>
      </c>
      <c r="G60" s="43">
        <v>95</v>
      </c>
      <c r="H60" s="43">
        <v>1034</v>
      </c>
      <c r="I60" s="43">
        <v>4</v>
      </c>
      <c r="J60" s="43">
        <v>8.1</v>
      </c>
      <c r="K60" s="43">
        <v>587</v>
      </c>
      <c r="L60" s="43">
        <v>484</v>
      </c>
      <c r="M60" s="43">
        <v>37</v>
      </c>
      <c r="N60" s="44">
        <v>0.20699999999999999</v>
      </c>
      <c r="O60" s="43">
        <v>15</v>
      </c>
      <c r="P60" s="44">
        <v>8.4000000000000005E-2</v>
      </c>
      <c r="Q60" s="43">
        <v>10</v>
      </c>
      <c r="R60" s="44">
        <v>6.0999999999999999E-2</v>
      </c>
      <c r="S60" s="43">
        <v>8</v>
      </c>
      <c r="T60" s="43">
        <v>33</v>
      </c>
      <c r="U60" s="44">
        <v>0.184</v>
      </c>
      <c r="V60" s="43">
        <v>36</v>
      </c>
    </row>
    <row r="61" spans="1:22" x14ac:dyDescent="0.25">
      <c r="A61" s="2">
        <v>5</v>
      </c>
      <c r="B61" s="2">
        <v>2023</v>
      </c>
      <c r="C61" s="4" t="str">
        <f>INDEX(Index!$G$1:$G$500,MATCH($D61,Index!$F$1:$F$500,0)
)</f>
        <v>TEN</v>
      </c>
      <c r="D61" s="43" t="s">
        <v>44</v>
      </c>
      <c r="E61" s="43">
        <v>5</v>
      </c>
      <c r="F61" s="43">
        <v>163</v>
      </c>
      <c r="G61" s="43">
        <v>117</v>
      </c>
      <c r="H61" s="43">
        <v>1201</v>
      </c>
      <c r="I61" s="43">
        <v>5</v>
      </c>
      <c r="J61" s="43">
        <v>8.4</v>
      </c>
      <c r="K61" s="43">
        <v>746</v>
      </c>
      <c r="L61" s="43">
        <v>571</v>
      </c>
      <c r="M61" s="43">
        <v>43</v>
      </c>
      <c r="N61" s="44">
        <v>0.23400000000000001</v>
      </c>
      <c r="O61" s="43">
        <v>6</v>
      </c>
      <c r="P61" s="44">
        <v>3.3000000000000002E-2</v>
      </c>
      <c r="Q61" s="43">
        <v>13</v>
      </c>
      <c r="R61" s="44">
        <v>0.08</v>
      </c>
      <c r="S61" s="43">
        <v>14</v>
      </c>
      <c r="T61" s="43">
        <v>33</v>
      </c>
      <c r="U61" s="44">
        <v>0.17899999999999999</v>
      </c>
      <c r="V61" s="43">
        <v>22</v>
      </c>
    </row>
    <row r="62" spans="1:22" x14ac:dyDescent="0.25">
      <c r="A62" s="2">
        <v>5</v>
      </c>
      <c r="B62" s="2">
        <v>2023</v>
      </c>
      <c r="C62" s="4" t="str">
        <f>INDEX(Index!$G$1:$G$500,MATCH($D62,Index!$F$1:$F$500,0)
)</f>
        <v>BAL</v>
      </c>
      <c r="D62" s="43" t="s">
        <v>58</v>
      </c>
      <c r="E62" s="43">
        <v>5</v>
      </c>
      <c r="F62" s="43">
        <v>197</v>
      </c>
      <c r="G62" s="43">
        <v>119</v>
      </c>
      <c r="H62" s="43">
        <v>875</v>
      </c>
      <c r="I62" s="43">
        <v>4</v>
      </c>
      <c r="J62" s="43">
        <v>7.4</v>
      </c>
      <c r="K62" s="43">
        <v>556</v>
      </c>
      <c r="L62" s="43">
        <v>480</v>
      </c>
      <c r="M62" s="43">
        <v>67</v>
      </c>
      <c r="N62" s="44">
        <v>0.29899999999999999</v>
      </c>
      <c r="O62" s="43">
        <v>6</v>
      </c>
      <c r="P62" s="44">
        <v>2.7E-2</v>
      </c>
      <c r="Q62" s="43">
        <v>15</v>
      </c>
      <c r="R62" s="44">
        <v>7.5999999999999998E-2</v>
      </c>
      <c r="S62" s="43">
        <v>18</v>
      </c>
      <c r="T62" s="43">
        <v>39</v>
      </c>
      <c r="U62" s="44">
        <v>0.17399999999999999</v>
      </c>
      <c r="V62" s="43">
        <v>22</v>
      </c>
    </row>
    <row r="63" spans="1:22" x14ac:dyDescent="0.25">
      <c r="A63" s="2">
        <v>5</v>
      </c>
      <c r="B63" s="2">
        <v>2023</v>
      </c>
      <c r="C63" s="4" t="str">
        <f>INDEX(Index!$G$1:$G$500,MATCH($D63,Index!$F$1:$F$500,0)
)</f>
        <v>LV</v>
      </c>
      <c r="D63" s="43" t="s">
        <v>57</v>
      </c>
      <c r="E63" s="43">
        <v>5</v>
      </c>
      <c r="F63" s="43">
        <v>153</v>
      </c>
      <c r="G63" s="43">
        <v>103</v>
      </c>
      <c r="H63" s="43">
        <v>986</v>
      </c>
      <c r="I63" s="43">
        <v>8</v>
      </c>
      <c r="J63" s="43">
        <v>7.2</v>
      </c>
      <c r="K63" s="43">
        <v>470</v>
      </c>
      <c r="L63" s="43">
        <v>565</v>
      </c>
      <c r="M63" s="43">
        <v>40</v>
      </c>
      <c r="N63" s="44">
        <v>0.23499999999999999</v>
      </c>
      <c r="O63" s="43">
        <v>12</v>
      </c>
      <c r="P63" s="44">
        <v>7.0999999999999994E-2</v>
      </c>
      <c r="Q63" s="43">
        <v>8</v>
      </c>
      <c r="R63" s="44">
        <v>5.1999999999999998E-2</v>
      </c>
      <c r="S63" s="43">
        <v>9</v>
      </c>
      <c r="T63" s="43">
        <v>29</v>
      </c>
      <c r="U63" s="44">
        <v>0.17100000000000001</v>
      </c>
      <c r="V63" s="43">
        <v>32</v>
      </c>
    </row>
    <row r="64" spans="1:22" x14ac:dyDescent="0.25">
      <c r="A64" s="2">
        <v>5</v>
      </c>
      <c r="B64" s="2">
        <v>2023</v>
      </c>
      <c r="C64" s="4" t="str">
        <f>INDEX(Index!$G$1:$G$500,MATCH($D64,Index!$F$1:$F$500,0)
)</f>
        <v>ARI</v>
      </c>
      <c r="D64" s="43" t="s">
        <v>31</v>
      </c>
      <c r="E64" s="43">
        <v>5</v>
      </c>
      <c r="F64" s="43">
        <v>175</v>
      </c>
      <c r="G64" s="43">
        <v>126</v>
      </c>
      <c r="H64" s="43">
        <v>1257</v>
      </c>
      <c r="I64" s="43">
        <v>8</v>
      </c>
      <c r="J64" s="43">
        <v>7.3</v>
      </c>
      <c r="K64" s="43">
        <v>798</v>
      </c>
      <c r="L64" s="43">
        <v>574</v>
      </c>
      <c r="M64" s="43">
        <v>39</v>
      </c>
      <c r="N64" s="44">
        <v>0.193</v>
      </c>
      <c r="O64" s="43">
        <v>14</v>
      </c>
      <c r="P64" s="44">
        <v>6.9000000000000006E-2</v>
      </c>
      <c r="Q64" s="43">
        <v>4</v>
      </c>
      <c r="R64" s="44">
        <v>2.3E-2</v>
      </c>
      <c r="S64" s="43">
        <v>15</v>
      </c>
      <c r="T64" s="43">
        <v>33</v>
      </c>
      <c r="U64" s="44">
        <v>0.16300000000000001</v>
      </c>
      <c r="V64" s="43">
        <v>19</v>
      </c>
    </row>
    <row r="65" spans="1:22" x14ac:dyDescent="0.25">
      <c r="A65" s="2">
        <v>5</v>
      </c>
      <c r="B65" s="2">
        <v>2023</v>
      </c>
      <c r="C65" s="4" t="str">
        <f>INDEX(Index!$G$1:$G$500,MATCH($D65,Index!$F$1:$F$500,0)
)</f>
        <v>DEN</v>
      </c>
      <c r="D65" s="43" t="s">
        <v>59</v>
      </c>
      <c r="E65" s="43">
        <v>5</v>
      </c>
      <c r="F65" s="43">
        <v>154</v>
      </c>
      <c r="G65" s="43">
        <v>119</v>
      </c>
      <c r="H65" s="43">
        <v>1315</v>
      </c>
      <c r="I65" s="43">
        <v>13</v>
      </c>
      <c r="J65" s="43">
        <v>6.9</v>
      </c>
      <c r="K65" s="43">
        <v>730</v>
      </c>
      <c r="L65" s="43">
        <v>679</v>
      </c>
      <c r="M65" s="43">
        <v>45</v>
      </c>
      <c r="N65" s="44">
        <v>0.25600000000000001</v>
      </c>
      <c r="O65" s="43">
        <v>4</v>
      </c>
      <c r="P65" s="44">
        <v>2.3E-2</v>
      </c>
      <c r="Q65" s="43">
        <v>10</v>
      </c>
      <c r="R65" s="44">
        <v>6.5000000000000002E-2</v>
      </c>
      <c r="S65" s="43">
        <v>12</v>
      </c>
      <c r="T65" s="43">
        <v>26</v>
      </c>
      <c r="U65" s="44">
        <v>0.14799999999999999</v>
      </c>
      <c r="V65" s="43">
        <v>34</v>
      </c>
    </row>
  </sheetData>
  <autoFilter ref="A1:V1" xr:uid="{A8406641-BF50-4DA6-94C4-CF8448706380}">
    <sortState xmlns:xlrd2="http://schemas.microsoft.com/office/spreadsheetml/2017/richdata2" ref="A2:V65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04C6-C040-4D12-9506-CDFE516E5ACF}">
  <sheetPr>
    <tabColor theme="7" tint="0.79998168889431442"/>
  </sheetPr>
  <dimension ref="A1:AQ225"/>
  <sheetViews>
    <sheetView workbookViewId="0">
      <pane xSplit="1" ySplit="1" topLeftCell="AQ194" activePane="bottomRight" state="frozen"/>
      <selection pane="topRight" activeCell="A65" sqref="A65"/>
      <selection pane="bottomLeft" activeCell="A65" sqref="A65"/>
      <selection pane="bottomRight" activeCell="A65" sqref="A65"/>
    </sheetView>
  </sheetViews>
  <sheetFormatPr defaultRowHeight="15" x14ac:dyDescent="0.25"/>
  <cols>
    <col min="18" max="18" width="13.85546875" bestFit="1" customWidth="1"/>
    <col min="19" max="19" width="19.28515625" bestFit="1" customWidth="1"/>
    <col min="20" max="20" width="19.7109375" bestFit="1" customWidth="1"/>
    <col min="21" max="21" width="19.42578125" bestFit="1" customWidth="1"/>
    <col min="22" max="22" width="27.140625" bestFit="1" customWidth="1"/>
    <col min="23" max="23" width="27.28515625" bestFit="1" customWidth="1"/>
    <col min="24" max="24" width="27.140625" bestFit="1" customWidth="1"/>
    <col min="25" max="25" width="23.28515625" bestFit="1" customWidth="1"/>
    <col min="26" max="26" width="19.42578125" bestFit="1" customWidth="1"/>
    <col min="27" max="27" width="15.7109375" bestFit="1" customWidth="1"/>
    <col min="28" max="28" width="19.85546875" bestFit="1" customWidth="1"/>
  </cols>
  <sheetData>
    <row r="1" spans="1:43" x14ac:dyDescent="0.25">
      <c r="A1" s="18" t="s">
        <v>71</v>
      </c>
      <c r="B1" s="3" t="s">
        <v>578</v>
      </c>
      <c r="C1" s="3" t="s">
        <v>579</v>
      </c>
      <c r="D1" s="3" t="s">
        <v>396</v>
      </c>
      <c r="E1" s="3" t="s">
        <v>398</v>
      </c>
      <c r="F1" s="3" t="s">
        <v>395</v>
      </c>
      <c r="G1" s="3" t="s">
        <v>399</v>
      </c>
      <c r="H1" s="3" t="s">
        <v>580</v>
      </c>
      <c r="I1" s="3" t="s">
        <v>581</v>
      </c>
      <c r="J1" s="3" t="s">
        <v>582</v>
      </c>
      <c r="K1" s="3" t="s">
        <v>583</v>
      </c>
      <c r="L1" s="3" t="s">
        <v>584</v>
      </c>
      <c r="M1" s="3" t="s">
        <v>585</v>
      </c>
      <c r="N1" s="3" t="s">
        <v>586</v>
      </c>
      <c r="O1" s="3" t="s">
        <v>587</v>
      </c>
      <c r="P1" s="3" t="s">
        <v>588</v>
      </c>
      <c r="Q1" s="3" t="s">
        <v>589</v>
      </c>
      <c r="R1" s="3" t="s">
        <v>590</v>
      </c>
      <c r="S1" s="3" t="s">
        <v>591</v>
      </c>
      <c r="T1" s="3" t="s">
        <v>592</v>
      </c>
      <c r="U1" s="3" t="s">
        <v>593</v>
      </c>
      <c r="V1" s="3" t="s">
        <v>594</v>
      </c>
      <c r="W1" s="3" t="s">
        <v>595</v>
      </c>
      <c r="X1" s="3" t="s">
        <v>596</v>
      </c>
      <c r="Y1" s="3" t="s">
        <v>597</v>
      </c>
      <c r="Z1" s="3" t="s">
        <v>598</v>
      </c>
      <c r="AA1" s="3" t="s">
        <v>599</v>
      </c>
      <c r="AB1" s="3" t="s">
        <v>600</v>
      </c>
      <c r="AC1" s="3" t="s">
        <v>601</v>
      </c>
      <c r="AD1" s="3" t="s">
        <v>602</v>
      </c>
      <c r="AE1" s="3" t="s">
        <v>603</v>
      </c>
      <c r="AF1" s="3" t="s">
        <v>604</v>
      </c>
      <c r="AG1" s="3" t="s">
        <v>605</v>
      </c>
      <c r="AH1" s="3" t="s">
        <v>606</v>
      </c>
      <c r="AI1" s="3" t="s">
        <v>607</v>
      </c>
      <c r="AJ1" s="3" t="s">
        <v>608</v>
      </c>
      <c r="AK1" s="3" t="s">
        <v>609</v>
      </c>
      <c r="AL1" s="3" t="s">
        <v>610</v>
      </c>
      <c r="AM1" s="3" t="s">
        <v>611</v>
      </c>
      <c r="AN1" s="3" t="s">
        <v>612</v>
      </c>
      <c r="AO1" s="3" t="s">
        <v>613</v>
      </c>
      <c r="AP1" s="3" t="s">
        <v>394</v>
      </c>
      <c r="AQ1" s="3" t="s">
        <v>614</v>
      </c>
    </row>
    <row r="2" spans="1:43" x14ac:dyDescent="0.25">
      <c r="A2" s="18" t="str">
        <f>INDEX(Index!$E$1:$E$32,MATCH($F2,Index!$D$1:$D$32,0))</f>
        <v>SF</v>
      </c>
      <c r="B2" s="3">
        <v>1</v>
      </c>
      <c r="C2" s="3">
        <v>0</v>
      </c>
      <c r="D2" s="3" t="s">
        <v>546</v>
      </c>
      <c r="E2" s="3" t="s">
        <v>547</v>
      </c>
      <c r="F2" s="3" t="s">
        <v>1</v>
      </c>
      <c r="G2" s="3" t="s">
        <v>548</v>
      </c>
      <c r="H2" s="3">
        <v>1661</v>
      </c>
      <c r="I2" s="3">
        <v>0</v>
      </c>
      <c r="J2" s="3">
        <v>6.8</v>
      </c>
      <c r="K2" s="3">
        <v>0.7</v>
      </c>
      <c r="L2" s="3">
        <v>2</v>
      </c>
      <c r="M2" s="3">
        <v>2</v>
      </c>
      <c r="N2" s="3">
        <v>3</v>
      </c>
      <c r="O2" s="3">
        <v>90</v>
      </c>
      <c r="P2" s="3">
        <v>42</v>
      </c>
      <c r="Q2" s="3">
        <v>48</v>
      </c>
      <c r="R2" s="3">
        <v>50.671500000000002</v>
      </c>
      <c r="S2" s="3">
        <v>0.149793916795843</v>
      </c>
      <c r="T2" s="3">
        <v>0.270949403413484</v>
      </c>
      <c r="U2" s="3">
        <v>2.59481563131948E-2</v>
      </c>
      <c r="V2" s="3">
        <v>-0.20617093634393599</v>
      </c>
      <c r="W2" s="3">
        <v>-0.25191026519895099</v>
      </c>
      <c r="X2" s="3">
        <v>-1.5787729071194499E-2</v>
      </c>
      <c r="Y2" s="3">
        <v>0.35596485313977999</v>
      </c>
      <c r="Z2" s="3">
        <v>51.401155749641603</v>
      </c>
      <c r="AA2" s="3">
        <v>12.177668527793299</v>
      </c>
      <c r="AB2" s="3">
        <v>-7.3635460938258399</v>
      </c>
      <c r="AC2" s="3"/>
      <c r="AD2" s="3">
        <v>3</v>
      </c>
      <c r="AE2" s="3">
        <v>213.221944614845</v>
      </c>
      <c r="AF2" s="3">
        <v>2.5767320956745898</v>
      </c>
      <c r="AG2" s="3">
        <v>1</v>
      </c>
      <c r="AH2" s="3">
        <v>3.5</v>
      </c>
      <c r="AI2" s="3">
        <v>3</v>
      </c>
      <c r="AJ2" s="3">
        <v>2</v>
      </c>
      <c r="AK2" s="3">
        <v>2</v>
      </c>
      <c r="AL2" s="3">
        <v>3</v>
      </c>
      <c r="AM2" s="3">
        <v>5</v>
      </c>
      <c r="AN2" s="3">
        <v>5</v>
      </c>
      <c r="AO2" s="3">
        <v>24</v>
      </c>
      <c r="AP2" s="3">
        <v>2023</v>
      </c>
      <c r="AQ2" s="3">
        <v>3</v>
      </c>
    </row>
    <row r="3" spans="1:43" x14ac:dyDescent="0.25">
      <c r="A3" s="18" t="str">
        <f>INDEX(Index!$E$1:$E$32,MATCH($F3,Index!$D$1:$D$32,0))</f>
        <v>KC</v>
      </c>
      <c r="B3" s="3">
        <v>2</v>
      </c>
      <c r="C3" s="3">
        <v>1</v>
      </c>
      <c r="D3" s="3" t="s">
        <v>497</v>
      </c>
      <c r="E3" s="3" t="s">
        <v>498</v>
      </c>
      <c r="F3" s="3" t="s">
        <v>5</v>
      </c>
      <c r="G3" s="3" t="s">
        <v>499</v>
      </c>
      <c r="H3" s="3">
        <v>1645</v>
      </c>
      <c r="I3" s="3">
        <v>6</v>
      </c>
      <c r="J3" s="3">
        <v>6.2</v>
      </c>
      <c r="K3" s="3">
        <v>1.2</v>
      </c>
      <c r="L3" s="3">
        <v>0.4</v>
      </c>
      <c r="M3" s="3">
        <v>-1</v>
      </c>
      <c r="N3" s="3">
        <v>2</v>
      </c>
      <c r="O3" s="3">
        <v>78</v>
      </c>
      <c r="P3" s="3">
        <v>40</v>
      </c>
      <c r="Q3" s="3">
        <v>38</v>
      </c>
      <c r="R3" s="3">
        <v>4.1931000000000003</v>
      </c>
      <c r="S3" s="3">
        <v>3.23909452053344E-2</v>
      </c>
      <c r="T3" s="3">
        <v>0.15730330289264099</v>
      </c>
      <c r="U3" s="3">
        <v>-0.19888838158620101</v>
      </c>
      <c r="V3" s="3">
        <v>-0.21105380027323101</v>
      </c>
      <c r="W3" s="3">
        <v>-0.267496338818214</v>
      </c>
      <c r="X3" s="3">
        <v>-0.16434195243066699</v>
      </c>
      <c r="Y3" s="3">
        <v>0.24344474547856601</v>
      </c>
      <c r="Z3" s="3">
        <v>45.061422061982903</v>
      </c>
      <c r="AA3" s="3">
        <v>6.3278807087605502</v>
      </c>
      <c r="AB3" s="3">
        <v>-10.821823317967301</v>
      </c>
      <c r="AC3" s="3"/>
      <c r="AD3" s="3">
        <v>2</v>
      </c>
      <c r="AE3" s="3">
        <v>280.22509102737502</v>
      </c>
      <c r="AF3" s="3">
        <v>2.4887832780593899</v>
      </c>
      <c r="AG3" s="3">
        <v>3</v>
      </c>
      <c r="AH3" s="3">
        <v>6</v>
      </c>
      <c r="AI3" s="3">
        <v>6</v>
      </c>
      <c r="AJ3" s="3">
        <v>9</v>
      </c>
      <c r="AK3" s="3">
        <v>6</v>
      </c>
      <c r="AL3" s="3">
        <v>23</v>
      </c>
      <c r="AM3" s="3">
        <v>4</v>
      </c>
      <c r="AN3" s="3">
        <v>4</v>
      </c>
      <c r="AO3" s="3">
        <v>14</v>
      </c>
      <c r="AP3" s="3">
        <v>2023</v>
      </c>
      <c r="AQ3" s="3">
        <v>3</v>
      </c>
    </row>
    <row r="4" spans="1:43" x14ac:dyDescent="0.25">
      <c r="A4" s="18" t="str">
        <f>INDEX(Index!$E$1:$E$32,MATCH($F4,Index!$D$1:$D$32,0))</f>
        <v>BUF</v>
      </c>
      <c r="B4" s="3">
        <v>2</v>
      </c>
      <c r="C4" s="3">
        <v>0</v>
      </c>
      <c r="D4" s="3" t="s">
        <v>450</v>
      </c>
      <c r="E4" s="3" t="s">
        <v>451</v>
      </c>
      <c r="F4" s="3" t="s">
        <v>0</v>
      </c>
      <c r="G4" s="3" t="s">
        <v>452</v>
      </c>
      <c r="H4" s="3">
        <v>1645</v>
      </c>
      <c r="I4" s="3">
        <v>1</v>
      </c>
      <c r="J4" s="3">
        <v>6.2</v>
      </c>
      <c r="K4" s="3">
        <v>1.1000000000000001</v>
      </c>
      <c r="L4" s="3">
        <v>1.1000000000000001</v>
      </c>
      <c r="M4" s="3">
        <v>0</v>
      </c>
      <c r="N4" s="3">
        <v>2</v>
      </c>
      <c r="O4" s="3">
        <v>91</v>
      </c>
      <c r="P4" s="3">
        <v>35</v>
      </c>
      <c r="Q4" s="3">
        <v>56</v>
      </c>
      <c r="R4" s="3">
        <v>20.9909999999999</v>
      </c>
      <c r="S4" s="3">
        <v>0.13660011767303501</v>
      </c>
      <c r="T4" s="3">
        <v>0.242881534569097</v>
      </c>
      <c r="U4" s="3">
        <v>-4.0943687748262798E-2</v>
      </c>
      <c r="V4" s="3">
        <v>-0.30185110723335301</v>
      </c>
      <c r="W4" s="3">
        <v>-0.35053975747638999</v>
      </c>
      <c r="X4" s="3">
        <v>-0.16565518912774699</v>
      </c>
      <c r="Y4" s="3">
        <v>0.43845122490638799</v>
      </c>
      <c r="Z4" s="3">
        <v>48.203487180367397</v>
      </c>
      <c r="AA4" s="3">
        <v>10.3168769791871</v>
      </c>
      <c r="AB4" s="3">
        <v>-8.0180948191321892</v>
      </c>
      <c r="AC4" s="3"/>
      <c r="AD4" s="3">
        <v>2</v>
      </c>
      <c r="AE4" s="3">
        <v>214.22345156037201</v>
      </c>
      <c r="AF4" s="3">
        <v>2.7176977614442599</v>
      </c>
      <c r="AG4" s="3">
        <v>2</v>
      </c>
      <c r="AH4" s="3">
        <v>2</v>
      </c>
      <c r="AI4" s="3">
        <v>1</v>
      </c>
      <c r="AJ4" s="3">
        <v>4</v>
      </c>
      <c r="AK4" s="3">
        <v>4</v>
      </c>
      <c r="AL4" s="3">
        <v>7</v>
      </c>
      <c r="AM4" s="3">
        <v>2</v>
      </c>
      <c r="AN4" s="3">
        <v>2</v>
      </c>
      <c r="AO4" s="3">
        <v>13</v>
      </c>
      <c r="AP4" s="3">
        <v>2023</v>
      </c>
      <c r="AQ4" s="3">
        <v>3</v>
      </c>
    </row>
    <row r="5" spans="1:43" x14ac:dyDescent="0.25">
      <c r="A5" s="18" t="str">
        <f>INDEX(Index!$E$1:$E$32,MATCH($F5,Index!$D$1:$D$32,0))</f>
        <v>MIA</v>
      </c>
      <c r="B5" s="3">
        <v>4</v>
      </c>
      <c r="C5" s="3">
        <v>1</v>
      </c>
      <c r="D5" s="3" t="s">
        <v>513</v>
      </c>
      <c r="E5" s="3" t="s">
        <v>514</v>
      </c>
      <c r="F5" s="3" t="s">
        <v>4</v>
      </c>
      <c r="G5" s="3" t="s">
        <v>515</v>
      </c>
      <c r="H5" s="3">
        <v>1621</v>
      </c>
      <c r="I5" s="3">
        <v>14</v>
      </c>
      <c r="J5" s="3">
        <v>5.2</v>
      </c>
      <c r="K5" s="3">
        <v>0.9</v>
      </c>
      <c r="L5" s="3">
        <v>2.2000000000000002</v>
      </c>
      <c r="M5" s="3">
        <v>5</v>
      </c>
      <c r="N5" s="3">
        <v>3</v>
      </c>
      <c r="O5" s="3">
        <v>130</v>
      </c>
      <c r="P5" s="3">
        <v>71</v>
      </c>
      <c r="Q5" s="3">
        <v>59</v>
      </c>
      <c r="R5" s="3">
        <v>62.796300000000002</v>
      </c>
      <c r="S5" s="3">
        <v>0.35681284654749001</v>
      </c>
      <c r="T5" s="3">
        <v>0.68841295935782298</v>
      </c>
      <c r="U5" s="3">
        <v>-8.9351558966266398E-2</v>
      </c>
      <c r="V5" s="3">
        <v>-6.3618936918478794E-2</v>
      </c>
      <c r="W5" s="3">
        <v>-0.105901286120462</v>
      </c>
      <c r="X5" s="3">
        <v>-1.8097122562149199E-2</v>
      </c>
      <c r="Y5" s="3">
        <v>0.42043178346596799</v>
      </c>
      <c r="Z5" s="3">
        <v>61.514738190460598</v>
      </c>
      <c r="AA5" s="3">
        <v>22.930829345562</v>
      </c>
      <c r="AB5" s="3">
        <v>-0.42548867805162399</v>
      </c>
      <c r="AC5" s="3"/>
      <c r="AD5" s="3">
        <v>3</v>
      </c>
      <c r="AE5" s="3">
        <v>337.24321493464799</v>
      </c>
      <c r="AF5" s="3">
        <v>2.42234070206012</v>
      </c>
      <c r="AG5" s="3">
        <v>5</v>
      </c>
      <c r="AH5" s="3">
        <v>1</v>
      </c>
      <c r="AI5" s="3">
        <v>2</v>
      </c>
      <c r="AJ5" s="3">
        <v>1</v>
      </c>
      <c r="AK5" s="3">
        <v>1</v>
      </c>
      <c r="AL5" s="3">
        <v>15</v>
      </c>
      <c r="AM5" s="3">
        <v>15</v>
      </c>
      <c r="AN5" s="3">
        <v>8</v>
      </c>
      <c r="AO5" s="3">
        <v>23</v>
      </c>
      <c r="AP5" s="3">
        <v>2023</v>
      </c>
      <c r="AQ5" s="3">
        <v>3</v>
      </c>
    </row>
    <row r="6" spans="1:43" x14ac:dyDescent="0.25">
      <c r="A6" s="18" t="str">
        <f>INDEX(Index!$E$1:$E$32,MATCH($F6,Index!$D$1:$D$32,0))</f>
        <v>DAL</v>
      </c>
      <c r="B6" s="3">
        <v>5</v>
      </c>
      <c r="C6" s="3">
        <v>-3</v>
      </c>
      <c r="D6" s="3" t="s">
        <v>470</v>
      </c>
      <c r="E6" s="3" t="s">
        <v>471</v>
      </c>
      <c r="F6" s="3" t="s">
        <v>3</v>
      </c>
      <c r="G6" s="3" t="s">
        <v>472</v>
      </c>
      <c r="H6" s="3">
        <v>1613</v>
      </c>
      <c r="I6" s="3">
        <v>7</v>
      </c>
      <c r="J6" s="3">
        <v>4.9000000000000004</v>
      </c>
      <c r="K6" s="3">
        <v>-0.3</v>
      </c>
      <c r="L6" s="3">
        <v>1</v>
      </c>
      <c r="M6" s="3">
        <v>1</v>
      </c>
      <c r="N6" s="3">
        <v>2</v>
      </c>
      <c r="O6" s="3">
        <v>86</v>
      </c>
      <c r="P6" s="3">
        <v>38</v>
      </c>
      <c r="Q6" s="3">
        <v>48</v>
      </c>
      <c r="R6" s="3">
        <v>21.8750999999999</v>
      </c>
      <c r="S6" s="3">
        <v>4.5383410991456097E-2</v>
      </c>
      <c r="T6" s="3">
        <v>0.110374861862715</v>
      </c>
      <c r="U6" s="3">
        <v>5.5259699865962998E-3</v>
      </c>
      <c r="V6" s="3">
        <v>-0.28925894138333302</v>
      </c>
      <c r="W6" s="3">
        <v>-0.31407484435669702</v>
      </c>
      <c r="X6" s="3">
        <v>-0.26071190020079299</v>
      </c>
      <c r="Y6" s="3">
        <v>0.33464235237478901</v>
      </c>
      <c r="Z6" s="3">
        <v>33.775332059799503</v>
      </c>
      <c r="AA6" s="3">
        <v>6.5542942186067297</v>
      </c>
      <c r="AB6" s="3">
        <v>-6.3380063989431301</v>
      </c>
      <c r="AC6" s="3"/>
      <c r="AD6" s="3">
        <v>2</v>
      </c>
      <c r="AE6" s="3">
        <v>183.41104130599999</v>
      </c>
      <c r="AF6" s="3">
        <v>2.6216448477652201</v>
      </c>
      <c r="AG6" s="3">
        <v>6</v>
      </c>
      <c r="AH6" s="3">
        <v>3.5</v>
      </c>
      <c r="AI6" s="3">
        <v>4</v>
      </c>
      <c r="AJ6" s="3">
        <v>7</v>
      </c>
      <c r="AK6" s="3">
        <v>10</v>
      </c>
      <c r="AL6" s="3">
        <v>6</v>
      </c>
      <c r="AM6" s="3">
        <v>3</v>
      </c>
      <c r="AN6" s="3">
        <v>3</v>
      </c>
      <c r="AO6" s="3">
        <v>5</v>
      </c>
      <c r="AP6" s="3">
        <v>2023</v>
      </c>
      <c r="AQ6" s="3">
        <v>3</v>
      </c>
    </row>
    <row r="7" spans="1:43" x14ac:dyDescent="0.25">
      <c r="A7" s="18" t="str">
        <f>INDEX(Index!$E$1:$E$32,MATCH($F7,Index!$D$1:$D$32,0))</f>
        <v>PHI</v>
      </c>
      <c r="B7" s="3">
        <v>6</v>
      </c>
      <c r="C7" s="3">
        <v>0</v>
      </c>
      <c r="D7" s="3" t="s">
        <v>536</v>
      </c>
      <c r="E7" s="3" t="s">
        <v>537</v>
      </c>
      <c r="F7" s="3" t="s">
        <v>7</v>
      </c>
      <c r="G7" s="3" t="s">
        <v>538</v>
      </c>
      <c r="H7" s="3">
        <v>1609</v>
      </c>
      <c r="I7" s="3">
        <v>2</v>
      </c>
      <c r="J7" s="3">
        <v>4.8</v>
      </c>
      <c r="K7" s="3">
        <v>0.6</v>
      </c>
      <c r="L7" s="3">
        <v>0.5</v>
      </c>
      <c r="M7" s="3">
        <v>-1</v>
      </c>
      <c r="N7" s="3">
        <v>3</v>
      </c>
      <c r="O7" s="3">
        <v>84</v>
      </c>
      <c r="P7" s="3">
        <v>59</v>
      </c>
      <c r="Q7" s="3">
        <v>25</v>
      </c>
      <c r="R7" s="3">
        <v>26.099499999999999</v>
      </c>
      <c r="S7" s="3">
        <v>2.9144689282254901E-2</v>
      </c>
      <c r="T7" s="3">
        <v>6.6852799422343996E-3</v>
      </c>
      <c r="U7" s="3">
        <v>2.9203834855238101E-2</v>
      </c>
      <c r="V7" s="3">
        <v>-0.10728851848244</v>
      </c>
      <c r="W7" s="3">
        <v>-1.44307789966875E-2</v>
      </c>
      <c r="X7" s="3">
        <v>-0.44906591887744002</v>
      </c>
      <c r="Y7" s="3">
        <v>0.136433207764695</v>
      </c>
      <c r="Z7" s="3">
        <v>21.273021250824499</v>
      </c>
      <c r="AA7" s="3">
        <v>4.7101183867516596</v>
      </c>
      <c r="AB7" s="3">
        <v>-3.4659890540260898</v>
      </c>
      <c r="AC7" s="3"/>
      <c r="AD7" s="3">
        <v>2</v>
      </c>
      <c r="AE7" s="3">
        <v>172.11857246496501</v>
      </c>
      <c r="AF7" s="3">
        <v>2.0936711154138501</v>
      </c>
      <c r="AG7" s="3">
        <v>4</v>
      </c>
      <c r="AH7" s="3">
        <v>7</v>
      </c>
      <c r="AI7" s="3">
        <v>7</v>
      </c>
      <c r="AJ7" s="3">
        <v>10</v>
      </c>
      <c r="AK7" s="3">
        <v>16</v>
      </c>
      <c r="AL7" s="3">
        <v>2</v>
      </c>
      <c r="AM7" s="3">
        <v>10</v>
      </c>
      <c r="AN7" s="3">
        <v>19</v>
      </c>
      <c r="AO7" s="3">
        <v>1</v>
      </c>
      <c r="AP7" s="3">
        <v>2023</v>
      </c>
      <c r="AQ7" s="3">
        <v>3</v>
      </c>
    </row>
    <row r="8" spans="1:43" x14ac:dyDescent="0.25">
      <c r="A8" s="18" t="str">
        <f>INDEX(Index!$E$1:$E$32,MATCH($F8,Index!$D$1:$D$32,0))</f>
        <v>CLE</v>
      </c>
      <c r="B8" s="3">
        <v>7</v>
      </c>
      <c r="C8" s="3">
        <v>1</v>
      </c>
      <c r="D8" s="3" t="s">
        <v>466</v>
      </c>
      <c r="E8" s="3" t="s">
        <v>467</v>
      </c>
      <c r="F8" s="3" t="s">
        <v>10</v>
      </c>
      <c r="G8" s="3" t="s">
        <v>468</v>
      </c>
      <c r="H8" s="3">
        <v>1582</v>
      </c>
      <c r="I8" s="3">
        <v>7</v>
      </c>
      <c r="J8" s="3">
        <v>3.7</v>
      </c>
      <c r="K8" s="3">
        <v>0.4</v>
      </c>
      <c r="L8" s="3">
        <v>1.1000000000000001</v>
      </c>
      <c r="M8" s="3">
        <v>4</v>
      </c>
      <c r="N8" s="3">
        <v>2</v>
      </c>
      <c r="O8" s="3">
        <v>73</v>
      </c>
      <c r="P8" s="3">
        <v>32</v>
      </c>
      <c r="Q8" s="3">
        <v>41</v>
      </c>
      <c r="R8" s="3">
        <v>16.5704999999999</v>
      </c>
      <c r="S8" s="3">
        <v>-0.108583172674835</v>
      </c>
      <c r="T8" s="3">
        <v>-0.130993993091257</v>
      </c>
      <c r="U8" s="3">
        <v>-8.4119199878419398E-2</v>
      </c>
      <c r="V8" s="3">
        <v>-0.42979258951066202</v>
      </c>
      <c r="W8" s="3">
        <v>-0.49089665433926299</v>
      </c>
      <c r="X8" s="3">
        <v>-0.32436308419069199</v>
      </c>
      <c r="Y8" s="3">
        <v>0.32120941683582699</v>
      </c>
      <c r="Z8" s="3">
        <v>34.128890418639898</v>
      </c>
      <c r="AA8" s="3">
        <v>-8.5445236161605198</v>
      </c>
      <c r="AB8" s="3">
        <v>-21.5701955396258</v>
      </c>
      <c r="AC8" s="3"/>
      <c r="AD8" s="3">
        <v>3</v>
      </c>
      <c r="AE8" s="3">
        <v>135.494666633832</v>
      </c>
      <c r="AF8" s="3">
        <v>2.6278403782376798</v>
      </c>
      <c r="AG8" s="3">
        <v>7</v>
      </c>
      <c r="AH8" s="3">
        <v>5</v>
      </c>
      <c r="AI8" s="3">
        <v>5</v>
      </c>
      <c r="AJ8" s="3">
        <v>22</v>
      </c>
      <c r="AK8" s="3">
        <v>23</v>
      </c>
      <c r="AL8" s="3">
        <v>13</v>
      </c>
      <c r="AM8" s="3">
        <v>1</v>
      </c>
      <c r="AN8" s="3">
        <v>1</v>
      </c>
      <c r="AO8" s="3">
        <v>3</v>
      </c>
      <c r="AP8" s="3">
        <v>2023</v>
      </c>
      <c r="AQ8" s="3">
        <v>3</v>
      </c>
    </row>
    <row r="9" spans="1:43" x14ac:dyDescent="0.25">
      <c r="A9" s="18" t="str">
        <f>INDEX(Index!$E$1:$E$32,MATCH($F9,Index!$D$1:$D$32,0))</f>
        <v>BAL</v>
      </c>
      <c r="B9" s="3">
        <v>8</v>
      </c>
      <c r="C9" s="3">
        <v>-1</v>
      </c>
      <c r="D9" s="3" t="s">
        <v>446</v>
      </c>
      <c r="E9" s="3" t="s">
        <v>447</v>
      </c>
      <c r="F9" s="3" t="s">
        <v>18</v>
      </c>
      <c r="G9" s="3" t="s">
        <v>448</v>
      </c>
      <c r="H9" s="3">
        <v>1569</v>
      </c>
      <c r="I9" s="3">
        <v>10</v>
      </c>
      <c r="J9" s="3">
        <v>3.2</v>
      </c>
      <c r="K9" s="3">
        <v>-0.7</v>
      </c>
      <c r="L9" s="3">
        <v>-0.5</v>
      </c>
      <c r="M9" s="3">
        <v>-1</v>
      </c>
      <c r="N9" s="3">
        <v>2</v>
      </c>
      <c r="O9" s="3">
        <v>71</v>
      </c>
      <c r="P9" s="3">
        <v>55</v>
      </c>
      <c r="Q9" s="3">
        <v>16</v>
      </c>
      <c r="R9" s="3">
        <v>22.6328999999999</v>
      </c>
      <c r="S9" s="3">
        <v>6.0388532454729001E-3</v>
      </c>
      <c r="T9" s="3">
        <v>-2.018550083629E-4</v>
      </c>
      <c r="U9" s="3">
        <v>8.4967385010122007E-3</v>
      </c>
      <c r="V9" s="3">
        <v>-0.122749327991235</v>
      </c>
      <c r="W9" s="3">
        <v>-0.12155766059268</v>
      </c>
      <c r="X9" s="3">
        <v>-0.13122732314386601</v>
      </c>
      <c r="Y9" s="3">
        <v>0.12878818123670799</v>
      </c>
      <c r="Z9" s="3">
        <v>19.755646229602998</v>
      </c>
      <c r="AA9" s="3">
        <v>-2.8346535231600698</v>
      </c>
      <c r="AB9" s="3">
        <v>-10.438368081451401</v>
      </c>
      <c r="AC9" s="3"/>
      <c r="AD9" s="3">
        <v>3</v>
      </c>
      <c r="AE9" s="3">
        <v>243.92040731272499</v>
      </c>
      <c r="AF9" s="3">
        <v>1.94051582157527</v>
      </c>
      <c r="AG9" s="3">
        <v>8</v>
      </c>
      <c r="AH9" s="3">
        <v>9</v>
      </c>
      <c r="AI9" s="3">
        <v>8</v>
      </c>
      <c r="AJ9" s="3">
        <v>11</v>
      </c>
      <c r="AK9" s="3">
        <v>18</v>
      </c>
      <c r="AL9" s="3">
        <v>5</v>
      </c>
      <c r="AM9" s="3">
        <v>8</v>
      </c>
      <c r="AN9" s="3">
        <v>7</v>
      </c>
      <c r="AO9" s="3">
        <v>17</v>
      </c>
      <c r="AP9" s="3">
        <v>2023</v>
      </c>
      <c r="AQ9" s="3">
        <v>3</v>
      </c>
    </row>
    <row r="10" spans="1:43" x14ac:dyDescent="0.25">
      <c r="A10" s="18" t="str">
        <f>INDEX(Index!$E$1:$E$32,MATCH($F10,Index!$D$1:$D$32,0))</f>
        <v>DET</v>
      </c>
      <c r="B10" s="3">
        <v>9</v>
      </c>
      <c r="C10" s="3">
        <v>2</v>
      </c>
      <c r="D10" s="3" t="s">
        <v>477</v>
      </c>
      <c r="E10" s="3" t="s">
        <v>478</v>
      </c>
      <c r="F10" s="3" t="s">
        <v>21</v>
      </c>
      <c r="G10" s="3" t="s">
        <v>479</v>
      </c>
      <c r="H10" s="3">
        <v>1553</v>
      </c>
      <c r="I10" s="3">
        <v>6</v>
      </c>
      <c r="J10" s="3">
        <v>2.5</v>
      </c>
      <c r="K10" s="3">
        <v>0.9</v>
      </c>
      <c r="L10" s="3">
        <v>0.6</v>
      </c>
      <c r="M10" s="3">
        <v>3</v>
      </c>
      <c r="N10" s="3">
        <v>2</v>
      </c>
      <c r="O10" s="3">
        <v>72</v>
      </c>
      <c r="P10" s="3">
        <v>63</v>
      </c>
      <c r="Q10" s="3">
        <v>9</v>
      </c>
      <c r="R10" s="3">
        <v>19.096499999999899</v>
      </c>
      <c r="S10" s="3">
        <v>-3.9156704040463501E-2</v>
      </c>
      <c r="T10" s="3">
        <v>0.115955009113254</v>
      </c>
      <c r="U10" s="3">
        <v>-0.22724024908129201</v>
      </c>
      <c r="V10" s="3">
        <v>-7.9572525882658396E-2</v>
      </c>
      <c r="W10" s="3">
        <v>-3.2493859109717797E-2</v>
      </c>
      <c r="X10" s="3">
        <v>-0.18875751312153499</v>
      </c>
      <c r="Y10" s="3">
        <v>4.0415821842194798E-2</v>
      </c>
      <c r="Z10" s="3">
        <v>4.3392678455350397</v>
      </c>
      <c r="AA10" s="3">
        <v>-1.69794315396096</v>
      </c>
      <c r="AB10" s="3">
        <v>-3.48620330095391</v>
      </c>
      <c r="AC10" s="3"/>
      <c r="AD10" s="3">
        <v>3</v>
      </c>
      <c r="AE10" s="3">
        <v>225.97896094394901</v>
      </c>
      <c r="AF10" s="3">
        <v>1.73539073355652</v>
      </c>
      <c r="AG10" s="3">
        <v>10</v>
      </c>
      <c r="AH10" s="3">
        <v>10</v>
      </c>
      <c r="AI10" s="3">
        <v>13</v>
      </c>
      <c r="AJ10" s="3">
        <v>15</v>
      </c>
      <c r="AK10" s="3">
        <v>8</v>
      </c>
      <c r="AL10" s="3">
        <v>25</v>
      </c>
      <c r="AM10" s="3">
        <v>12</v>
      </c>
      <c r="AN10" s="3">
        <v>15</v>
      </c>
      <c r="AO10" s="3">
        <v>10</v>
      </c>
      <c r="AP10" s="3">
        <v>2023</v>
      </c>
      <c r="AQ10" s="3">
        <v>3</v>
      </c>
    </row>
    <row r="11" spans="1:43" x14ac:dyDescent="0.25">
      <c r="A11" s="18" t="str">
        <f>INDEX(Index!$E$1:$E$32,MATCH($F11,Index!$D$1:$D$32,0))</f>
        <v>CIN</v>
      </c>
      <c r="B11" s="3">
        <v>10</v>
      </c>
      <c r="C11" s="3">
        <v>-1</v>
      </c>
      <c r="D11" s="3" t="s">
        <v>462</v>
      </c>
      <c r="E11" s="3" t="s">
        <v>463</v>
      </c>
      <c r="F11" s="3" t="s">
        <v>24</v>
      </c>
      <c r="G11" s="3" t="s">
        <v>464</v>
      </c>
      <c r="H11" s="3">
        <v>1547</v>
      </c>
      <c r="I11" s="3">
        <v>-6</v>
      </c>
      <c r="J11" s="3">
        <v>2.2999999999999998</v>
      </c>
      <c r="K11" s="3">
        <v>-0.4</v>
      </c>
      <c r="L11" s="3">
        <v>-2.2999999999999998</v>
      </c>
      <c r="M11" s="3">
        <v>-6</v>
      </c>
      <c r="N11" s="3">
        <v>1</v>
      </c>
      <c r="O11" s="3">
        <v>46</v>
      </c>
      <c r="P11" s="3">
        <v>67</v>
      </c>
      <c r="Q11" s="3">
        <v>-21</v>
      </c>
      <c r="R11" s="3">
        <v>-21.401199999999999</v>
      </c>
      <c r="S11" s="3">
        <v>-0.16931074730291201</v>
      </c>
      <c r="T11" s="3">
        <v>-0.22609795557196299</v>
      </c>
      <c r="U11" s="3">
        <v>-6.0459215312673897E-2</v>
      </c>
      <c r="V11" s="3">
        <v>-1.74835532684527E-2</v>
      </c>
      <c r="W11" s="3">
        <v>-2.84820696792643E-2</v>
      </c>
      <c r="X11" s="3">
        <v>-7.8523952072565E-3</v>
      </c>
      <c r="Y11" s="3">
        <v>-0.15182719403445999</v>
      </c>
      <c r="Z11" s="3">
        <v>-33.330017912856697</v>
      </c>
      <c r="AA11" s="3">
        <v>-13.434087939006499</v>
      </c>
      <c r="AB11" s="3">
        <v>-1.0125247035834799</v>
      </c>
      <c r="AC11" s="3"/>
      <c r="AD11" s="3">
        <v>1</v>
      </c>
      <c r="AE11" s="3">
        <v>59.655586833876598</v>
      </c>
      <c r="AF11" s="3">
        <v>0.87256113856553297</v>
      </c>
      <c r="AG11" s="3">
        <v>9</v>
      </c>
      <c r="AH11" s="3">
        <v>25</v>
      </c>
      <c r="AI11" s="3">
        <v>23</v>
      </c>
      <c r="AJ11" s="3">
        <v>26</v>
      </c>
      <c r="AK11" s="3">
        <v>28</v>
      </c>
      <c r="AL11" s="3">
        <v>11</v>
      </c>
      <c r="AM11" s="3">
        <v>20</v>
      </c>
      <c r="AN11" s="3">
        <v>16</v>
      </c>
      <c r="AO11" s="3">
        <v>25</v>
      </c>
      <c r="AP11" s="3">
        <v>2023</v>
      </c>
      <c r="AQ11" s="3">
        <v>3</v>
      </c>
    </row>
    <row r="12" spans="1:43" x14ac:dyDescent="0.25">
      <c r="A12" s="18" t="str">
        <f>INDEX(Index!$E$1:$E$32,MATCH($F12,Index!$D$1:$D$32,0))</f>
        <v>LAC</v>
      </c>
      <c r="B12" s="3">
        <v>11</v>
      </c>
      <c r="C12" s="3">
        <v>-1</v>
      </c>
      <c r="D12" s="3" t="s">
        <v>505</v>
      </c>
      <c r="E12" s="3" t="s">
        <v>506</v>
      </c>
      <c r="F12" s="3" t="s">
        <v>28</v>
      </c>
      <c r="G12" s="3" t="s">
        <v>507</v>
      </c>
      <c r="H12" s="3">
        <v>1539</v>
      </c>
      <c r="I12" s="3">
        <v>1</v>
      </c>
      <c r="J12" s="3">
        <v>2</v>
      </c>
      <c r="K12" s="3">
        <v>0.2</v>
      </c>
      <c r="L12" s="3">
        <v>-0.6</v>
      </c>
      <c r="M12" s="3">
        <v>-1</v>
      </c>
      <c r="N12" s="3">
        <v>1</v>
      </c>
      <c r="O12" s="3">
        <v>86</v>
      </c>
      <c r="P12" s="3">
        <v>87</v>
      </c>
      <c r="Q12" s="3">
        <v>-1</v>
      </c>
      <c r="R12" s="3">
        <v>-15.5097</v>
      </c>
      <c r="S12" s="3">
        <v>0.14565294622172401</v>
      </c>
      <c r="T12" s="3">
        <v>0.22483077441292099</v>
      </c>
      <c r="U12" s="3">
        <v>-0.18026821342275001</v>
      </c>
      <c r="V12" s="3">
        <v>8.9442783847458199E-2</v>
      </c>
      <c r="W12" s="3">
        <v>0.208925077241949</v>
      </c>
      <c r="X12" s="3">
        <v>-0.17945850960177201</v>
      </c>
      <c r="Y12" s="3">
        <v>5.6210162374266397E-2</v>
      </c>
      <c r="Z12" s="3">
        <v>24.967941812459099</v>
      </c>
      <c r="AA12" s="3">
        <v>11.757757947569599</v>
      </c>
      <c r="AB12" s="3">
        <v>2.1878314434403299</v>
      </c>
      <c r="AC12" s="3"/>
      <c r="AD12" s="3">
        <v>0</v>
      </c>
      <c r="AE12" s="3">
        <v>307.20303852491702</v>
      </c>
      <c r="AF12" s="3">
        <v>1.4794519236423</v>
      </c>
      <c r="AG12" s="3">
        <v>11</v>
      </c>
      <c r="AH12" s="3">
        <v>17</v>
      </c>
      <c r="AI12" s="3">
        <v>11</v>
      </c>
      <c r="AJ12" s="3">
        <v>3</v>
      </c>
      <c r="AK12" s="3">
        <v>5</v>
      </c>
      <c r="AL12" s="3">
        <v>22</v>
      </c>
      <c r="AM12" s="3">
        <v>28</v>
      </c>
      <c r="AN12" s="3">
        <v>27</v>
      </c>
      <c r="AO12" s="3">
        <v>11</v>
      </c>
      <c r="AP12" s="3">
        <v>2023</v>
      </c>
      <c r="AQ12" s="3">
        <v>3</v>
      </c>
    </row>
    <row r="13" spans="1:43" x14ac:dyDescent="0.25">
      <c r="A13" s="18" t="str">
        <f>INDEX(Index!$E$1:$E$32,MATCH($F13,Index!$D$1:$D$32,0))</f>
        <v>SEA</v>
      </c>
      <c r="B13" s="3">
        <v>12</v>
      </c>
      <c r="C13" s="3">
        <v>7</v>
      </c>
      <c r="D13" s="3" t="s">
        <v>543</v>
      </c>
      <c r="E13" s="3" t="s">
        <v>544</v>
      </c>
      <c r="F13" s="3" t="s">
        <v>30</v>
      </c>
      <c r="G13" s="3" t="s">
        <v>472</v>
      </c>
      <c r="H13" s="3">
        <v>1513</v>
      </c>
      <c r="I13" s="3">
        <v>2</v>
      </c>
      <c r="J13" s="3">
        <v>0.9</v>
      </c>
      <c r="K13" s="3">
        <v>0.9</v>
      </c>
      <c r="L13" s="3">
        <v>0.8</v>
      </c>
      <c r="M13" s="3">
        <v>8</v>
      </c>
      <c r="N13" s="3">
        <v>2</v>
      </c>
      <c r="O13" s="3">
        <v>87</v>
      </c>
      <c r="P13" s="3">
        <v>88</v>
      </c>
      <c r="Q13" s="3">
        <v>-1</v>
      </c>
      <c r="R13" s="3">
        <v>0.65669999999998396</v>
      </c>
      <c r="S13" s="3">
        <v>0.10444153635947701</v>
      </c>
      <c r="T13" s="3">
        <v>0.111083819983089</v>
      </c>
      <c r="U13" s="3">
        <v>8.3567284495141794E-2</v>
      </c>
      <c r="V13" s="3">
        <v>9.2488777772245206E-2</v>
      </c>
      <c r="W13" s="3">
        <v>0.268576753949682</v>
      </c>
      <c r="X13" s="3">
        <v>-0.16825431380962899</v>
      </c>
      <c r="Y13" s="3">
        <v>1.19527585872317E-2</v>
      </c>
      <c r="Z13" s="3">
        <v>10.019781536601201</v>
      </c>
      <c r="AA13" s="3">
        <v>7.79988919453017</v>
      </c>
      <c r="AB13" s="3">
        <v>3.86879318945451</v>
      </c>
      <c r="AC13" s="3"/>
      <c r="AD13" s="3">
        <v>2</v>
      </c>
      <c r="AE13" s="3">
        <v>190.61701812570601</v>
      </c>
      <c r="AF13" s="3">
        <v>1.4796867350637499</v>
      </c>
      <c r="AG13" s="3">
        <v>14</v>
      </c>
      <c r="AH13" s="3">
        <v>17</v>
      </c>
      <c r="AI13" s="3">
        <v>16</v>
      </c>
      <c r="AJ13" s="3">
        <v>5</v>
      </c>
      <c r="AK13" s="3">
        <v>9</v>
      </c>
      <c r="AL13" s="3">
        <v>1</v>
      </c>
      <c r="AM13" s="3">
        <v>29</v>
      </c>
      <c r="AN13" s="3">
        <v>30</v>
      </c>
      <c r="AO13" s="3">
        <v>12</v>
      </c>
      <c r="AP13" s="3">
        <v>2023</v>
      </c>
      <c r="AQ13" s="3">
        <v>3</v>
      </c>
    </row>
    <row r="14" spans="1:43" x14ac:dyDescent="0.25">
      <c r="A14" s="18" t="str">
        <f>INDEX(Index!$E$1:$E$32,MATCH($F14,Index!$D$1:$D$32,0))</f>
        <v>PIT</v>
      </c>
      <c r="B14" s="3">
        <v>13</v>
      </c>
      <c r="C14" s="3">
        <v>4</v>
      </c>
      <c r="D14" s="3" t="s">
        <v>540</v>
      </c>
      <c r="E14" s="3" t="s">
        <v>541</v>
      </c>
      <c r="F14" s="3" t="s">
        <v>32</v>
      </c>
      <c r="G14" s="3" t="s">
        <v>511</v>
      </c>
      <c r="H14" s="3">
        <v>1508</v>
      </c>
      <c r="I14" s="3">
        <v>-13</v>
      </c>
      <c r="J14" s="3">
        <v>0.7</v>
      </c>
      <c r="K14" s="3">
        <v>0.3</v>
      </c>
      <c r="L14" s="3">
        <v>-0.4</v>
      </c>
      <c r="M14" s="3">
        <v>3</v>
      </c>
      <c r="N14" s="3">
        <v>2</v>
      </c>
      <c r="O14" s="3">
        <v>56</v>
      </c>
      <c r="P14" s="3">
        <v>70</v>
      </c>
      <c r="Q14" s="3">
        <v>-14</v>
      </c>
      <c r="R14" s="3">
        <v>-14.7518999999999</v>
      </c>
      <c r="S14" s="3">
        <v>-0.25315079110042898</v>
      </c>
      <c r="T14" s="3">
        <v>-0.18224549332662399</v>
      </c>
      <c r="U14" s="3">
        <v>-0.25277268644199702</v>
      </c>
      <c r="V14" s="3">
        <v>-6.6943054904340396E-2</v>
      </c>
      <c r="W14" s="3">
        <v>-6.6124352066446901E-2</v>
      </c>
      <c r="X14" s="3">
        <v>-6.1723071591336498E-2</v>
      </c>
      <c r="Y14" s="3">
        <v>-0.18620773619608899</v>
      </c>
      <c r="Z14" s="3">
        <v>-35.0604432019203</v>
      </c>
      <c r="AA14" s="3">
        <v>-14.4772385766295</v>
      </c>
      <c r="AB14" s="3">
        <v>-1.4029144183747799</v>
      </c>
      <c r="AC14" s="3"/>
      <c r="AD14" s="3">
        <v>1</v>
      </c>
      <c r="AE14" s="3">
        <v>81.470006050046194</v>
      </c>
      <c r="AF14" s="3">
        <v>1.1123552899608899</v>
      </c>
      <c r="AG14" s="3">
        <v>12</v>
      </c>
      <c r="AH14" s="3">
        <v>22</v>
      </c>
      <c r="AI14" s="3">
        <v>26</v>
      </c>
      <c r="AJ14" s="3">
        <v>31</v>
      </c>
      <c r="AK14" s="3">
        <v>25</v>
      </c>
      <c r="AL14" s="3">
        <v>26</v>
      </c>
      <c r="AM14" s="3">
        <v>14</v>
      </c>
      <c r="AN14" s="3">
        <v>10</v>
      </c>
      <c r="AO14" s="3">
        <v>22</v>
      </c>
      <c r="AP14" s="3">
        <v>2023</v>
      </c>
      <c r="AQ14" s="3">
        <v>3</v>
      </c>
    </row>
    <row r="15" spans="1:43" x14ac:dyDescent="0.25">
      <c r="A15" s="18" t="str">
        <f>INDEX(Index!$E$1:$E$32,MATCH($F15,Index!$D$1:$D$32,0))</f>
        <v>NE</v>
      </c>
      <c r="B15" s="3">
        <v>14</v>
      </c>
      <c r="C15" s="3">
        <v>2</v>
      </c>
      <c r="D15" s="3" t="s">
        <v>521</v>
      </c>
      <c r="E15" s="3" t="s">
        <v>522</v>
      </c>
      <c r="F15" s="3" t="s">
        <v>17</v>
      </c>
      <c r="G15" s="3" t="s">
        <v>472</v>
      </c>
      <c r="H15" s="3">
        <v>1507</v>
      </c>
      <c r="I15" s="3">
        <v>3</v>
      </c>
      <c r="J15" s="3">
        <v>0.7</v>
      </c>
      <c r="K15" s="3">
        <v>0.2</v>
      </c>
      <c r="L15" s="3">
        <v>-0.3</v>
      </c>
      <c r="M15" s="3">
        <v>3</v>
      </c>
      <c r="N15" s="3">
        <v>1</v>
      </c>
      <c r="O15" s="3">
        <v>52</v>
      </c>
      <c r="P15" s="3">
        <v>59</v>
      </c>
      <c r="Q15" s="3">
        <v>-7</v>
      </c>
      <c r="R15" s="3">
        <v>2.5511999999999802</v>
      </c>
      <c r="S15" s="3">
        <v>-9.6426441757162598E-2</v>
      </c>
      <c r="T15" s="3">
        <v>-3.7072261449029503E-2</v>
      </c>
      <c r="U15" s="3">
        <v>-0.13513695322864799</v>
      </c>
      <c r="V15" s="3">
        <v>-0.108249104770067</v>
      </c>
      <c r="W15" s="3">
        <v>-5.64203835895618E-2</v>
      </c>
      <c r="X15" s="3">
        <v>-0.16264428001435799</v>
      </c>
      <c r="Y15" s="3">
        <v>1.18226630129052E-2</v>
      </c>
      <c r="Z15" s="3">
        <v>-8.2970665153224896</v>
      </c>
      <c r="AA15" s="3">
        <v>-10.996147891416999</v>
      </c>
      <c r="AB15" s="3">
        <v>-8.0176577309944008</v>
      </c>
      <c r="AC15" s="3"/>
      <c r="AD15" s="3">
        <v>2</v>
      </c>
      <c r="AE15" s="3">
        <v>194.21712040252299</v>
      </c>
      <c r="AF15" s="3">
        <v>1.277174008916</v>
      </c>
      <c r="AG15" s="3">
        <v>15</v>
      </c>
      <c r="AH15" s="3">
        <v>19.5</v>
      </c>
      <c r="AI15" s="3">
        <v>17</v>
      </c>
      <c r="AJ15" s="3">
        <v>19</v>
      </c>
      <c r="AK15" s="3">
        <v>20</v>
      </c>
      <c r="AL15" s="3">
        <v>18</v>
      </c>
      <c r="AM15" s="3">
        <v>9</v>
      </c>
      <c r="AN15" s="3">
        <v>11</v>
      </c>
      <c r="AO15" s="3">
        <v>15</v>
      </c>
      <c r="AP15" s="3">
        <v>2023</v>
      </c>
      <c r="AQ15" s="3">
        <v>3</v>
      </c>
    </row>
    <row r="16" spans="1:43" x14ac:dyDescent="0.25">
      <c r="A16" s="18" t="str">
        <f>INDEX(Index!$E$1:$E$32,MATCH($F16,Index!$D$1:$D$32,0))</f>
        <v>NO</v>
      </c>
      <c r="B16" s="3">
        <v>15</v>
      </c>
      <c r="C16" s="3">
        <v>-1</v>
      </c>
      <c r="D16" s="3" t="s">
        <v>524</v>
      </c>
      <c r="E16" s="3" t="s">
        <v>525</v>
      </c>
      <c r="F16" s="3" t="s">
        <v>27</v>
      </c>
      <c r="G16" s="3" t="s">
        <v>526</v>
      </c>
      <c r="H16" s="3">
        <v>1498</v>
      </c>
      <c r="I16" s="3">
        <v>-1</v>
      </c>
      <c r="J16" s="3">
        <v>0.3</v>
      </c>
      <c r="K16" s="3">
        <v>-0.5</v>
      </c>
      <c r="L16" s="3">
        <v>-0.9</v>
      </c>
      <c r="M16" s="3">
        <v>0</v>
      </c>
      <c r="N16" s="3">
        <v>2</v>
      </c>
      <c r="O16" s="3">
        <v>53</v>
      </c>
      <c r="P16" s="3">
        <v>50</v>
      </c>
      <c r="Q16" s="3">
        <v>3</v>
      </c>
      <c r="R16" s="3">
        <v>10.1291999999999</v>
      </c>
      <c r="S16" s="3">
        <v>-6.9387412411782604E-2</v>
      </c>
      <c r="T16" s="3">
        <v>8.4107122074040001E-4</v>
      </c>
      <c r="U16" s="3">
        <v>-0.17414799117309099</v>
      </c>
      <c r="V16" s="3">
        <v>-0.12554830381499901</v>
      </c>
      <c r="W16" s="3">
        <v>-0.18625802188009699</v>
      </c>
      <c r="X16" s="3">
        <v>7.0648022544572003E-3</v>
      </c>
      <c r="Y16" s="3">
        <v>5.6160891403216999E-2</v>
      </c>
      <c r="Z16" s="3">
        <v>-8.3584053916400691</v>
      </c>
      <c r="AA16" s="3">
        <v>-9.7107211667023599</v>
      </c>
      <c r="AB16" s="3">
        <v>-6.7090924045939904</v>
      </c>
      <c r="AC16" s="3"/>
      <c r="AD16" s="3">
        <v>2</v>
      </c>
      <c r="AE16" s="3">
        <v>46.888178092111097</v>
      </c>
      <c r="AF16" s="3">
        <v>1.6034086952736499</v>
      </c>
      <c r="AG16" s="3">
        <v>17</v>
      </c>
      <c r="AH16" s="3">
        <v>14</v>
      </c>
      <c r="AI16" s="3">
        <v>12</v>
      </c>
      <c r="AJ16" s="3">
        <v>18</v>
      </c>
      <c r="AK16" s="3">
        <v>17</v>
      </c>
      <c r="AL16" s="3">
        <v>21</v>
      </c>
      <c r="AM16" s="3">
        <v>7</v>
      </c>
      <c r="AN16" s="3">
        <v>6</v>
      </c>
      <c r="AO16" s="3">
        <v>28</v>
      </c>
      <c r="AP16" s="3">
        <v>2023</v>
      </c>
      <c r="AQ16" s="3">
        <v>3</v>
      </c>
    </row>
    <row r="17" spans="1:43" x14ac:dyDescent="0.25">
      <c r="A17" s="18" t="str">
        <f>INDEX(Index!$E$1:$E$32,MATCH($F17,Index!$D$1:$D$32,0))</f>
        <v>GB</v>
      </c>
      <c r="B17" s="3">
        <v>16</v>
      </c>
      <c r="C17" s="3">
        <v>-3</v>
      </c>
      <c r="D17" s="3" t="s">
        <v>481</v>
      </c>
      <c r="E17" s="3" t="s">
        <v>482</v>
      </c>
      <c r="F17" s="3" t="s">
        <v>20</v>
      </c>
      <c r="G17" s="3" t="s">
        <v>483</v>
      </c>
      <c r="H17" s="3">
        <v>1495</v>
      </c>
      <c r="I17" s="3">
        <v>-6</v>
      </c>
      <c r="J17" s="3">
        <v>0.2</v>
      </c>
      <c r="K17" s="3">
        <v>-0.7</v>
      </c>
      <c r="L17" s="3">
        <v>0</v>
      </c>
      <c r="M17" s="3">
        <v>3</v>
      </c>
      <c r="N17" s="3">
        <v>2</v>
      </c>
      <c r="O17" s="3">
        <v>80</v>
      </c>
      <c r="P17" s="3">
        <v>62</v>
      </c>
      <c r="Q17" s="3">
        <v>18</v>
      </c>
      <c r="R17" s="3">
        <v>1.4145000000000101</v>
      </c>
      <c r="S17" s="3">
        <v>6.6301460319988695E-2</v>
      </c>
      <c r="T17" s="3">
        <v>0.25390361813309598</v>
      </c>
      <c r="U17" s="3">
        <v>-0.14098606315145101</v>
      </c>
      <c r="V17" s="3">
        <v>-5.0640727683289297E-2</v>
      </c>
      <c r="W17" s="3">
        <v>-3.2549035465882802E-2</v>
      </c>
      <c r="X17" s="3">
        <v>-8.0534038963752802E-2</v>
      </c>
      <c r="Y17" s="3">
        <v>0.11694218800327801</v>
      </c>
      <c r="Z17" s="3">
        <v>6.12142254480273</v>
      </c>
      <c r="AA17" s="3">
        <v>-2.1087642183746</v>
      </c>
      <c r="AB17" s="3">
        <v>-4.56929895212674</v>
      </c>
      <c r="AC17" s="3"/>
      <c r="AD17" s="3">
        <v>1</v>
      </c>
      <c r="AE17" s="3">
        <v>215.43942678846901</v>
      </c>
      <c r="AF17" s="3">
        <v>1.93977760118544</v>
      </c>
      <c r="AG17" s="3">
        <v>16</v>
      </c>
      <c r="AH17" s="3">
        <v>8</v>
      </c>
      <c r="AI17" s="3">
        <v>9</v>
      </c>
      <c r="AJ17" s="3">
        <v>6</v>
      </c>
      <c r="AK17" s="3">
        <v>3</v>
      </c>
      <c r="AL17" s="3">
        <v>19</v>
      </c>
      <c r="AM17" s="3">
        <v>16</v>
      </c>
      <c r="AN17" s="3">
        <v>14</v>
      </c>
      <c r="AO17" s="3">
        <v>20</v>
      </c>
      <c r="AP17" s="3">
        <v>2023</v>
      </c>
      <c r="AQ17" s="3">
        <v>3</v>
      </c>
    </row>
    <row r="18" spans="1:43" x14ac:dyDescent="0.25">
      <c r="A18" s="18" t="str">
        <f>INDEX(Index!$E$1:$E$32,MATCH($F18,Index!$D$1:$D$32,0))</f>
        <v>DEN</v>
      </c>
      <c r="B18" s="3">
        <v>17</v>
      </c>
      <c r="C18" s="3">
        <v>-2</v>
      </c>
      <c r="D18" s="3" t="s">
        <v>474</v>
      </c>
      <c r="E18" s="3" t="s">
        <v>475</v>
      </c>
      <c r="F18" s="3" t="s">
        <v>39</v>
      </c>
      <c r="G18" s="3" t="s">
        <v>472</v>
      </c>
      <c r="H18" s="3">
        <v>1485</v>
      </c>
      <c r="I18" s="3">
        <v>15</v>
      </c>
      <c r="J18" s="3">
        <v>-0.2</v>
      </c>
      <c r="K18" s="3">
        <v>-0.7</v>
      </c>
      <c r="L18" s="3">
        <v>-1.9</v>
      </c>
      <c r="M18" s="3">
        <v>-4</v>
      </c>
      <c r="N18" s="3">
        <v>0</v>
      </c>
      <c r="O18" s="3">
        <v>69</v>
      </c>
      <c r="P18" s="3">
        <v>122</v>
      </c>
      <c r="Q18" s="3">
        <v>-53</v>
      </c>
      <c r="R18" s="3">
        <v>-45.316499999999898</v>
      </c>
      <c r="S18" s="3">
        <v>-4.4308184473916802E-2</v>
      </c>
      <c r="T18" s="3">
        <v>-1.8260247785007198E-2</v>
      </c>
      <c r="U18" s="3">
        <v>-8.8804027600128801E-2</v>
      </c>
      <c r="V18" s="3">
        <v>0.30969111946602901</v>
      </c>
      <c r="W18" s="3">
        <v>0.61426583340888397</v>
      </c>
      <c r="X18" s="3">
        <v>4.4135028321422097E-2</v>
      </c>
      <c r="Y18" s="3">
        <v>-0.353999303939945</v>
      </c>
      <c r="Z18" s="3">
        <v>-32.504536152586503</v>
      </c>
      <c r="AA18" s="3">
        <v>2.61538127530766</v>
      </c>
      <c r="AB18" s="3">
        <v>14.725551560673701</v>
      </c>
      <c r="AC18" s="3"/>
      <c r="AD18" s="3">
        <v>0</v>
      </c>
      <c r="AE18" s="3">
        <v>174.959395222821</v>
      </c>
      <c r="AF18" s="3">
        <v>0.61726910699451398</v>
      </c>
      <c r="AG18" s="3">
        <v>20</v>
      </c>
      <c r="AH18" s="3">
        <v>30</v>
      </c>
      <c r="AI18" s="3">
        <v>31</v>
      </c>
      <c r="AJ18" s="3">
        <v>16</v>
      </c>
      <c r="AK18" s="3">
        <v>19</v>
      </c>
      <c r="AL18" s="3">
        <v>14</v>
      </c>
      <c r="AM18" s="3">
        <v>32</v>
      </c>
      <c r="AN18" s="3">
        <v>32</v>
      </c>
      <c r="AO18" s="3">
        <v>30</v>
      </c>
      <c r="AP18" s="3">
        <v>2023</v>
      </c>
      <c r="AQ18" s="3">
        <v>3</v>
      </c>
    </row>
    <row r="19" spans="1:43" x14ac:dyDescent="0.25">
      <c r="A19" s="18" t="str">
        <f>INDEX(Index!$E$1:$E$32,MATCH($F19,Index!$D$1:$D$32,0))</f>
        <v>ATL</v>
      </c>
      <c r="B19" s="3">
        <v>18</v>
      </c>
      <c r="C19" s="3">
        <v>0</v>
      </c>
      <c r="D19" s="3" t="s">
        <v>442</v>
      </c>
      <c r="E19" s="3" t="s">
        <v>443</v>
      </c>
      <c r="F19" s="3" t="s">
        <v>43</v>
      </c>
      <c r="G19" s="3" t="s">
        <v>444</v>
      </c>
      <c r="H19" s="3">
        <v>1483</v>
      </c>
      <c r="I19" s="3">
        <v>-6</v>
      </c>
      <c r="J19" s="3">
        <v>-0.3</v>
      </c>
      <c r="K19" s="3">
        <v>-0.3</v>
      </c>
      <c r="L19" s="3">
        <v>-0.1</v>
      </c>
      <c r="M19" s="3">
        <v>2</v>
      </c>
      <c r="N19" s="3">
        <v>2</v>
      </c>
      <c r="O19" s="3">
        <v>55</v>
      </c>
      <c r="P19" s="3">
        <v>54</v>
      </c>
      <c r="Q19" s="3">
        <v>1</v>
      </c>
      <c r="R19" s="3">
        <v>-7.0475999999999903</v>
      </c>
      <c r="S19" s="3">
        <v>-0.120498766829683</v>
      </c>
      <c r="T19" s="3">
        <v>-0.14330572784418499</v>
      </c>
      <c r="U19" s="3">
        <v>-0.103972888630461</v>
      </c>
      <c r="V19" s="3">
        <v>-9.9273372783757405E-2</v>
      </c>
      <c r="W19" s="3">
        <v>1.02622427678841E-2</v>
      </c>
      <c r="X19" s="3">
        <v>-0.236112996254491</v>
      </c>
      <c r="Y19" s="3">
        <v>-2.1225394045926101E-2</v>
      </c>
      <c r="Z19" s="3">
        <v>-8.8197177446957298</v>
      </c>
      <c r="AA19" s="3">
        <v>-10.3796272637068</v>
      </c>
      <c r="AB19" s="3">
        <v>-7.2039796178029798</v>
      </c>
      <c r="AC19" s="3"/>
      <c r="AD19" s="3">
        <v>1</v>
      </c>
      <c r="AE19" s="3">
        <v>53.2033277986108</v>
      </c>
      <c r="AF19" s="3">
        <v>1.53261045484827</v>
      </c>
      <c r="AG19" s="3">
        <v>18</v>
      </c>
      <c r="AH19" s="3">
        <v>15</v>
      </c>
      <c r="AI19" s="3">
        <v>19</v>
      </c>
      <c r="AJ19" s="3">
        <v>23</v>
      </c>
      <c r="AK19" s="3">
        <v>24</v>
      </c>
      <c r="AL19" s="3">
        <v>16</v>
      </c>
      <c r="AM19" s="3">
        <v>11</v>
      </c>
      <c r="AN19" s="3">
        <v>20</v>
      </c>
      <c r="AO19" s="3">
        <v>8</v>
      </c>
      <c r="AP19" s="3">
        <v>2023</v>
      </c>
      <c r="AQ19" s="3">
        <v>3</v>
      </c>
    </row>
    <row r="20" spans="1:43" x14ac:dyDescent="0.25">
      <c r="A20" s="18" t="str">
        <f>INDEX(Index!$E$1:$E$32,MATCH($F20,Index!$D$1:$D$32,0))</f>
        <v>MIN</v>
      </c>
      <c r="B20" s="3">
        <v>18</v>
      </c>
      <c r="C20" s="3">
        <v>2</v>
      </c>
      <c r="D20" s="3" t="s">
        <v>517</v>
      </c>
      <c r="E20" s="3" t="s">
        <v>518</v>
      </c>
      <c r="F20" s="3" t="s">
        <v>46</v>
      </c>
      <c r="G20" s="3" t="s">
        <v>519</v>
      </c>
      <c r="H20" s="3">
        <v>1483</v>
      </c>
      <c r="I20" s="3">
        <v>16</v>
      </c>
      <c r="J20" s="3">
        <v>-0.3</v>
      </c>
      <c r="K20" s="3">
        <v>0.1</v>
      </c>
      <c r="L20" s="3">
        <v>-0.6</v>
      </c>
      <c r="M20" s="3">
        <v>0</v>
      </c>
      <c r="N20" s="3">
        <v>0</v>
      </c>
      <c r="O20" s="3">
        <v>69</v>
      </c>
      <c r="P20" s="3">
        <v>82</v>
      </c>
      <c r="Q20" s="3">
        <v>-13</v>
      </c>
      <c r="R20" s="3">
        <v>10.7606999999999</v>
      </c>
      <c r="S20" s="3">
        <v>-1.69948266845933E-2</v>
      </c>
      <c r="T20" s="3">
        <v>6.9173452546700598E-2</v>
      </c>
      <c r="U20" s="3">
        <v>-0.39104311316766799</v>
      </c>
      <c r="V20" s="3">
        <v>6.4841050389119206E-2</v>
      </c>
      <c r="W20" s="3">
        <v>0.148372668816139</v>
      </c>
      <c r="X20" s="3">
        <v>-0.23995926511770699</v>
      </c>
      <c r="Y20" s="3">
        <v>-8.1835877073712496E-2</v>
      </c>
      <c r="Z20" s="3">
        <v>5.5583377470348303</v>
      </c>
      <c r="AA20" s="3">
        <v>-0.16150669452340899</v>
      </c>
      <c r="AB20" s="3">
        <v>-2.4096313609085902</v>
      </c>
      <c r="AC20" s="3"/>
      <c r="AD20" s="3">
        <v>3</v>
      </c>
      <c r="AE20" s="3">
        <v>312.22567030722701</v>
      </c>
      <c r="AF20" s="3">
        <v>1.1973894434857799</v>
      </c>
      <c r="AG20" s="3">
        <v>22</v>
      </c>
      <c r="AH20" s="3">
        <v>21</v>
      </c>
      <c r="AI20" s="3">
        <v>21</v>
      </c>
      <c r="AJ20" s="3">
        <v>13</v>
      </c>
      <c r="AK20" s="3">
        <v>14</v>
      </c>
      <c r="AL20" s="3">
        <v>32</v>
      </c>
      <c r="AM20" s="3">
        <v>26</v>
      </c>
      <c r="AN20" s="3">
        <v>24</v>
      </c>
      <c r="AO20" s="3">
        <v>7</v>
      </c>
      <c r="AP20" s="3">
        <v>2023</v>
      </c>
      <c r="AQ20" s="3">
        <v>3</v>
      </c>
    </row>
    <row r="21" spans="1:43" x14ac:dyDescent="0.25">
      <c r="A21" s="18" t="str">
        <f>INDEX(Index!$E$1:$E$32,MATCH($F21,Index!$D$1:$D$32,0))</f>
        <v>JAX</v>
      </c>
      <c r="B21" s="3">
        <v>20</v>
      </c>
      <c r="C21" s="3">
        <v>-8</v>
      </c>
      <c r="D21" s="3" t="s">
        <v>493</v>
      </c>
      <c r="E21" s="3" t="s">
        <v>494</v>
      </c>
      <c r="F21" s="3" t="s">
        <v>12</v>
      </c>
      <c r="G21" s="3" t="s">
        <v>495</v>
      </c>
      <c r="H21" s="3">
        <v>1476</v>
      </c>
      <c r="I21" s="3">
        <v>-2</v>
      </c>
      <c r="J21" s="3">
        <v>-0.6</v>
      </c>
      <c r="K21" s="3">
        <v>-1.6</v>
      </c>
      <c r="L21" s="3">
        <v>-1.9</v>
      </c>
      <c r="M21" s="3">
        <v>-6</v>
      </c>
      <c r="N21" s="3">
        <v>1</v>
      </c>
      <c r="O21" s="3">
        <v>57</v>
      </c>
      <c r="P21" s="3">
        <v>75</v>
      </c>
      <c r="Q21" s="3">
        <v>-18</v>
      </c>
      <c r="R21" s="3">
        <v>-2.5008000000000199</v>
      </c>
      <c r="S21" s="3">
        <v>-0.20536207074371601</v>
      </c>
      <c r="T21" s="3">
        <v>-0.19243616475880801</v>
      </c>
      <c r="U21" s="3">
        <v>-0.25913968038039897</v>
      </c>
      <c r="V21" s="3">
        <v>-4.40554100944444E-2</v>
      </c>
      <c r="W21" s="3">
        <v>0.14270105051312601</v>
      </c>
      <c r="X21" s="3">
        <v>-0.370857692210671</v>
      </c>
      <c r="Y21" s="3">
        <v>-0.16130666064927199</v>
      </c>
      <c r="Z21" s="3">
        <v>-28.167934725908399</v>
      </c>
      <c r="AA21" s="3">
        <v>-16.4037740149932</v>
      </c>
      <c r="AB21" s="3">
        <v>-5.9294813182883699</v>
      </c>
      <c r="AC21" s="3"/>
      <c r="AD21" s="3">
        <v>2</v>
      </c>
      <c r="AE21" s="3">
        <v>152.48405759308801</v>
      </c>
      <c r="AF21" s="3">
        <v>1.0286878531375101</v>
      </c>
      <c r="AG21" s="3">
        <v>19</v>
      </c>
      <c r="AH21" s="3">
        <v>23</v>
      </c>
      <c r="AI21" s="3">
        <v>24</v>
      </c>
      <c r="AJ21" s="3">
        <v>27</v>
      </c>
      <c r="AK21" s="3">
        <v>26</v>
      </c>
      <c r="AL21" s="3">
        <v>27</v>
      </c>
      <c r="AM21" s="3">
        <v>17</v>
      </c>
      <c r="AN21" s="3">
        <v>23</v>
      </c>
      <c r="AO21" s="3">
        <v>2</v>
      </c>
      <c r="AP21" s="3">
        <v>2023</v>
      </c>
      <c r="AQ21" s="3">
        <v>3</v>
      </c>
    </row>
    <row r="22" spans="1:43" x14ac:dyDescent="0.25">
      <c r="A22" s="18" t="str">
        <f>INDEX(Index!$E$1:$E$32,MATCH($F22,Index!$D$1:$D$32,0))</f>
        <v>LAR</v>
      </c>
      <c r="B22" s="3">
        <v>21</v>
      </c>
      <c r="C22" s="3">
        <v>2</v>
      </c>
      <c r="D22" s="3" t="s">
        <v>501</v>
      </c>
      <c r="E22" s="3" t="s">
        <v>502</v>
      </c>
      <c r="F22" s="3" t="s">
        <v>42</v>
      </c>
      <c r="G22" s="3" t="s">
        <v>503</v>
      </c>
      <c r="H22" s="3">
        <v>1469</v>
      </c>
      <c r="I22" s="3">
        <v>15</v>
      </c>
      <c r="J22" s="3">
        <v>-0.8</v>
      </c>
      <c r="K22" s="3">
        <v>0</v>
      </c>
      <c r="L22" s="3">
        <v>0</v>
      </c>
      <c r="M22" s="3">
        <v>4</v>
      </c>
      <c r="N22" s="3">
        <v>1</v>
      </c>
      <c r="O22" s="3">
        <v>69</v>
      </c>
      <c r="P22" s="3">
        <v>62</v>
      </c>
      <c r="Q22" s="3">
        <v>7</v>
      </c>
      <c r="R22" s="3">
        <v>-10.603300000000001</v>
      </c>
      <c r="S22" s="3">
        <v>3.3170593134408198E-2</v>
      </c>
      <c r="T22" s="3">
        <v>0.101927351499483</v>
      </c>
      <c r="U22" s="3">
        <v>1.92724296770505E-2</v>
      </c>
      <c r="V22" s="3">
        <v>-2.97484584356974E-2</v>
      </c>
      <c r="W22" s="3">
        <v>-4.9460406137163203E-2</v>
      </c>
      <c r="X22" s="3">
        <v>1.9693222577226001E-3</v>
      </c>
      <c r="Y22" s="3">
        <v>6.2919051570105702E-2</v>
      </c>
      <c r="Z22" s="3">
        <v>18.587553066417598</v>
      </c>
      <c r="AA22" s="3">
        <v>3.6567725809743199</v>
      </c>
      <c r="AB22" s="3">
        <v>-3.5063071946580102</v>
      </c>
      <c r="AC22" s="3"/>
      <c r="AD22" s="3">
        <v>1</v>
      </c>
      <c r="AE22" s="3">
        <v>124.329962609576</v>
      </c>
      <c r="AF22" s="3">
        <v>1.6891310028787601</v>
      </c>
      <c r="AG22" s="3">
        <v>24</v>
      </c>
      <c r="AH22" s="3">
        <v>11</v>
      </c>
      <c r="AI22" s="3">
        <v>10</v>
      </c>
      <c r="AJ22" s="3">
        <v>8</v>
      </c>
      <c r="AK22" s="3">
        <v>11</v>
      </c>
      <c r="AL22" s="3">
        <v>4</v>
      </c>
      <c r="AM22" s="3">
        <v>18</v>
      </c>
      <c r="AN22" s="3">
        <v>12</v>
      </c>
      <c r="AO22" s="3">
        <v>27</v>
      </c>
      <c r="AP22" s="3">
        <v>2023</v>
      </c>
      <c r="AQ22" s="3">
        <v>3</v>
      </c>
    </row>
    <row r="23" spans="1:43" x14ac:dyDescent="0.25">
      <c r="A23" s="18" t="str">
        <f>INDEX(Index!$E$1:$E$32,MATCH($F23,Index!$D$1:$D$32,0))</f>
        <v>LV</v>
      </c>
      <c r="B23" s="3">
        <v>22</v>
      </c>
      <c r="C23" s="3">
        <v>-2</v>
      </c>
      <c r="D23" s="3" t="s">
        <v>509</v>
      </c>
      <c r="E23" s="3" t="s">
        <v>510</v>
      </c>
      <c r="F23" s="3" t="s">
        <v>52</v>
      </c>
      <c r="G23" s="3" t="s">
        <v>511</v>
      </c>
      <c r="H23" s="3">
        <v>1466</v>
      </c>
      <c r="I23" s="3">
        <v>-3</v>
      </c>
      <c r="J23" s="3">
        <v>-1</v>
      </c>
      <c r="K23" s="3">
        <v>-0.6</v>
      </c>
      <c r="L23" s="3">
        <v>-0.7</v>
      </c>
      <c r="M23" s="3">
        <v>0</v>
      </c>
      <c r="N23" s="3">
        <v>1</v>
      </c>
      <c r="O23" s="3">
        <v>45</v>
      </c>
      <c r="P23" s="3">
        <v>77</v>
      </c>
      <c r="Q23" s="3">
        <v>-32</v>
      </c>
      <c r="R23" s="3">
        <v>-8.8157999999999905</v>
      </c>
      <c r="S23" s="3">
        <v>-9.8388493229562904E-2</v>
      </c>
      <c r="T23" s="3">
        <v>0.10064154723501501</v>
      </c>
      <c r="U23" s="3">
        <v>-0.36677785070438801</v>
      </c>
      <c r="V23" s="3">
        <v>8.3898888490550994E-2</v>
      </c>
      <c r="W23" s="3">
        <v>0.22333017998006799</v>
      </c>
      <c r="X23" s="3">
        <v>-7.5508502240622097E-2</v>
      </c>
      <c r="Y23" s="3">
        <v>-0.182287381720113</v>
      </c>
      <c r="Z23" s="3">
        <v>-4.8335296057364499</v>
      </c>
      <c r="AA23" s="3">
        <v>-7.6121707168420899E-2</v>
      </c>
      <c r="AB23" s="3">
        <v>1.5958332542763101</v>
      </c>
      <c r="AC23" s="3"/>
      <c r="AD23" s="3">
        <v>1</v>
      </c>
      <c r="AE23" s="3">
        <v>136.93289483855</v>
      </c>
      <c r="AF23" s="3">
        <v>0.65621766322700303</v>
      </c>
      <c r="AG23" s="3">
        <v>21</v>
      </c>
      <c r="AH23" s="3">
        <v>29</v>
      </c>
      <c r="AI23" s="3">
        <v>25</v>
      </c>
      <c r="AJ23" s="3">
        <v>20</v>
      </c>
      <c r="AK23" s="3">
        <v>12</v>
      </c>
      <c r="AL23" s="3">
        <v>31</v>
      </c>
      <c r="AM23" s="3">
        <v>27</v>
      </c>
      <c r="AN23" s="3">
        <v>28</v>
      </c>
      <c r="AO23" s="3">
        <v>21</v>
      </c>
      <c r="AP23" s="3">
        <v>2023</v>
      </c>
      <c r="AQ23" s="3">
        <v>3</v>
      </c>
    </row>
    <row r="24" spans="1:43" x14ac:dyDescent="0.25">
      <c r="A24" s="18" t="str">
        <f>INDEX(Index!$E$1:$E$32,MATCH($F24,Index!$D$1:$D$32,0))</f>
        <v>TEN</v>
      </c>
      <c r="B24" s="3">
        <v>23</v>
      </c>
      <c r="C24" s="3">
        <v>1</v>
      </c>
      <c r="D24" s="3" t="s">
        <v>553</v>
      </c>
      <c r="E24" s="3" t="s">
        <v>554</v>
      </c>
      <c r="F24" s="3" t="s">
        <v>45</v>
      </c>
      <c r="G24" s="3" t="s">
        <v>472</v>
      </c>
      <c r="H24" s="3">
        <v>1456</v>
      </c>
      <c r="I24" s="3">
        <v>0</v>
      </c>
      <c r="J24" s="3">
        <v>-1.4</v>
      </c>
      <c r="K24" s="3">
        <v>-0.4</v>
      </c>
      <c r="L24" s="3">
        <v>-0.3</v>
      </c>
      <c r="M24" s="3">
        <v>3</v>
      </c>
      <c r="N24" s="3">
        <v>1</v>
      </c>
      <c r="O24" s="3">
        <v>45</v>
      </c>
      <c r="P24" s="3">
        <v>67</v>
      </c>
      <c r="Q24" s="3">
        <v>-22</v>
      </c>
      <c r="R24" s="3">
        <v>-2.24819999999999</v>
      </c>
      <c r="S24" s="3">
        <v>-0.21662585375416499</v>
      </c>
      <c r="T24" s="3">
        <v>-0.25475701897862302</v>
      </c>
      <c r="U24" s="3">
        <v>-0.120858184024947</v>
      </c>
      <c r="V24" s="3">
        <v>-1.3302574966340901E-2</v>
      </c>
      <c r="W24" s="3">
        <v>0.178406875037915</v>
      </c>
      <c r="X24" s="3">
        <v>-0.31107473682916797</v>
      </c>
      <c r="Y24" s="3">
        <v>-0.203323278787824</v>
      </c>
      <c r="Z24" s="3">
        <v>-28.669972619694502</v>
      </c>
      <c r="AA24" s="3">
        <v>-14.64161327641</v>
      </c>
      <c r="AB24" s="3">
        <v>-3.9779389745498701</v>
      </c>
      <c r="AC24" s="3"/>
      <c r="AD24" s="3">
        <v>1</v>
      </c>
      <c r="AE24" s="3">
        <v>10.1536769188739</v>
      </c>
      <c r="AF24" s="3">
        <v>0.84068371588114199</v>
      </c>
      <c r="AG24" s="3">
        <v>23</v>
      </c>
      <c r="AH24" s="3">
        <v>26</v>
      </c>
      <c r="AI24" s="3">
        <v>27</v>
      </c>
      <c r="AJ24" s="3">
        <v>29</v>
      </c>
      <c r="AK24" s="3">
        <v>29</v>
      </c>
      <c r="AL24" s="3">
        <v>17</v>
      </c>
      <c r="AM24" s="3">
        <v>21</v>
      </c>
      <c r="AN24" s="3">
        <v>26</v>
      </c>
      <c r="AO24" s="3">
        <v>4</v>
      </c>
      <c r="AP24" s="3">
        <v>2023</v>
      </c>
      <c r="AQ24" s="3">
        <v>3</v>
      </c>
    </row>
    <row r="25" spans="1:43" x14ac:dyDescent="0.25">
      <c r="A25" s="18" t="str">
        <f>INDEX(Index!$E$1:$E$32,MATCH($F25,Index!$D$1:$D$32,0))</f>
        <v>NYG</v>
      </c>
      <c r="B25" s="3">
        <v>24</v>
      </c>
      <c r="C25" s="3">
        <v>2</v>
      </c>
      <c r="D25" s="3" t="s">
        <v>528</v>
      </c>
      <c r="E25" s="3" t="s">
        <v>529</v>
      </c>
      <c r="F25" s="3" t="s">
        <v>15</v>
      </c>
      <c r="G25" s="3" t="s">
        <v>530</v>
      </c>
      <c r="H25" s="3">
        <v>1446</v>
      </c>
      <c r="I25" s="3">
        <v>-4</v>
      </c>
      <c r="J25" s="3">
        <v>-1.8</v>
      </c>
      <c r="K25" s="3">
        <v>-0.1</v>
      </c>
      <c r="L25" s="3">
        <v>-1.3</v>
      </c>
      <c r="M25" s="3">
        <v>-1</v>
      </c>
      <c r="N25" s="3">
        <v>1</v>
      </c>
      <c r="O25" s="3">
        <v>43</v>
      </c>
      <c r="P25" s="3">
        <v>98</v>
      </c>
      <c r="Q25" s="3">
        <v>-55</v>
      </c>
      <c r="R25" s="3">
        <v>-48.600299999999997</v>
      </c>
      <c r="S25" s="3">
        <v>-0.15684360397952599</v>
      </c>
      <c r="T25" s="3">
        <v>-0.194534766559255</v>
      </c>
      <c r="U25" s="3">
        <v>-5.7235856708207897E-2</v>
      </c>
      <c r="V25" s="3">
        <v>0.13214222921981</v>
      </c>
      <c r="W25" s="3">
        <v>0.26359014792419899</v>
      </c>
      <c r="X25" s="3">
        <v>-3.5337846511851001E-3</v>
      </c>
      <c r="Y25" s="3">
        <v>-0.28898583319933602</v>
      </c>
      <c r="Z25" s="3">
        <v>-39.9121082946915</v>
      </c>
      <c r="AA25" s="3">
        <v>-10.8422097822264</v>
      </c>
      <c r="AB25" s="3">
        <v>4.0622872261613496</v>
      </c>
      <c r="AC25" s="3"/>
      <c r="AD25" s="3">
        <v>1</v>
      </c>
      <c r="AE25" s="3">
        <v>68.546756296191901</v>
      </c>
      <c r="AF25" s="3">
        <v>0.37289899349891797</v>
      </c>
      <c r="AG25" s="3">
        <v>25</v>
      </c>
      <c r="AH25" s="3">
        <v>31</v>
      </c>
      <c r="AI25" s="3">
        <v>29</v>
      </c>
      <c r="AJ25" s="3">
        <v>25</v>
      </c>
      <c r="AK25" s="3">
        <v>27</v>
      </c>
      <c r="AL25" s="3">
        <v>10</v>
      </c>
      <c r="AM25" s="3">
        <v>30</v>
      </c>
      <c r="AN25" s="3">
        <v>29</v>
      </c>
      <c r="AO25" s="3">
        <v>26</v>
      </c>
      <c r="AP25" s="3">
        <v>2023</v>
      </c>
      <c r="AQ25" s="3">
        <v>3</v>
      </c>
    </row>
    <row r="26" spans="1:43" x14ac:dyDescent="0.25">
      <c r="A26" s="18" t="str">
        <f>INDEX(Index!$E$1:$E$32,MATCH($F26,Index!$D$1:$D$32,0))</f>
        <v>WAS</v>
      </c>
      <c r="B26" s="3">
        <v>25</v>
      </c>
      <c r="C26" s="3">
        <v>-3</v>
      </c>
      <c r="D26" s="3" t="s">
        <v>556</v>
      </c>
      <c r="E26" s="3" t="s">
        <v>557</v>
      </c>
      <c r="F26" s="3" t="s">
        <v>26</v>
      </c>
      <c r="G26" s="3" t="s">
        <v>558</v>
      </c>
      <c r="H26" s="3">
        <v>1442</v>
      </c>
      <c r="I26" s="3">
        <v>-6</v>
      </c>
      <c r="J26" s="3">
        <v>-1.9</v>
      </c>
      <c r="K26" s="3">
        <v>-1.1000000000000001</v>
      </c>
      <c r="L26" s="3">
        <v>-1.2</v>
      </c>
      <c r="M26" s="3">
        <v>-1</v>
      </c>
      <c r="N26" s="3">
        <v>2</v>
      </c>
      <c r="O26" s="3">
        <v>58</v>
      </c>
      <c r="P26" s="3">
        <v>86</v>
      </c>
      <c r="Q26" s="3">
        <v>-28</v>
      </c>
      <c r="R26" s="3">
        <v>-3.2585999999999999</v>
      </c>
      <c r="S26" s="3">
        <v>-0.230634743300422</v>
      </c>
      <c r="T26" s="3">
        <v>-0.28013893478074797</v>
      </c>
      <c r="U26" s="3">
        <v>-5.4868276609586202E-2</v>
      </c>
      <c r="V26" s="3">
        <v>-2.5607216839375001E-3</v>
      </c>
      <c r="W26" s="3">
        <v>6.4479212124321894E-2</v>
      </c>
      <c r="X26" s="3">
        <v>-8.0665020427614698E-2</v>
      </c>
      <c r="Y26" s="3">
        <v>-0.22807402161648499</v>
      </c>
      <c r="Z26" s="3">
        <v>-20.980975053227301</v>
      </c>
      <c r="AA26" s="3">
        <v>-8.5670092825511404</v>
      </c>
      <c r="AB26" s="3">
        <v>-0.80382261159815105</v>
      </c>
      <c r="AC26" s="3"/>
      <c r="AD26" s="3">
        <v>1</v>
      </c>
      <c r="AE26" s="3">
        <v>9.8984880863328097</v>
      </c>
      <c r="AF26" s="3">
        <v>0.84661323685774603</v>
      </c>
      <c r="AG26" s="3">
        <v>26</v>
      </c>
      <c r="AH26" s="3">
        <v>28</v>
      </c>
      <c r="AI26" s="3">
        <v>28</v>
      </c>
      <c r="AJ26" s="3">
        <v>30</v>
      </c>
      <c r="AK26" s="3">
        <v>30</v>
      </c>
      <c r="AL26" s="3">
        <v>9</v>
      </c>
      <c r="AM26" s="3">
        <v>23</v>
      </c>
      <c r="AN26" s="3">
        <v>22</v>
      </c>
      <c r="AO26" s="3">
        <v>19</v>
      </c>
      <c r="AP26" s="3">
        <v>2023</v>
      </c>
      <c r="AQ26" s="3">
        <v>3</v>
      </c>
    </row>
    <row r="27" spans="1:43" x14ac:dyDescent="0.25">
      <c r="A27" s="18" t="str">
        <f>INDEX(Index!$E$1:$E$32,MATCH($F27,Index!$D$1:$D$32,0))</f>
        <v>IND</v>
      </c>
      <c r="B27" s="3">
        <v>26</v>
      </c>
      <c r="C27" s="3">
        <v>4</v>
      </c>
      <c r="D27" s="3" t="s">
        <v>489</v>
      </c>
      <c r="E27" s="3" t="s">
        <v>490</v>
      </c>
      <c r="F27" s="3" t="s">
        <v>35</v>
      </c>
      <c r="G27" s="3" t="s">
        <v>491</v>
      </c>
      <c r="H27" s="3">
        <v>1439</v>
      </c>
      <c r="I27" s="3">
        <v>25</v>
      </c>
      <c r="J27" s="3">
        <v>-2</v>
      </c>
      <c r="K27" s="3">
        <v>1.6</v>
      </c>
      <c r="L27" s="3">
        <v>1.5</v>
      </c>
      <c r="M27" s="3">
        <v>3</v>
      </c>
      <c r="N27" s="3">
        <v>2</v>
      </c>
      <c r="O27" s="3">
        <v>74</v>
      </c>
      <c r="P27" s="3">
        <v>70</v>
      </c>
      <c r="Q27" s="3">
        <v>4</v>
      </c>
      <c r="R27" s="3">
        <v>-15.257099999999999</v>
      </c>
      <c r="S27" s="3">
        <v>-9.8796635587522899E-2</v>
      </c>
      <c r="T27" s="3">
        <v>-4.3627178656488103E-2</v>
      </c>
      <c r="U27" s="3">
        <v>-0.217631036828803</v>
      </c>
      <c r="V27" s="3">
        <v>-0.13008856294378801</v>
      </c>
      <c r="W27" s="3">
        <v>-0.105856422492856</v>
      </c>
      <c r="X27" s="3">
        <v>-0.20128590625653001</v>
      </c>
      <c r="Y27" s="3">
        <v>3.1291927356265702E-2</v>
      </c>
      <c r="Z27" s="3">
        <v>-17.0107084445855</v>
      </c>
      <c r="AA27" s="3">
        <v>-12.998435216612499</v>
      </c>
      <c r="AB27" s="3">
        <v>-6.7329352194063299</v>
      </c>
      <c r="AC27" s="3"/>
      <c r="AD27" s="3">
        <v>1</v>
      </c>
      <c r="AE27" s="3">
        <v>138.85390362620799</v>
      </c>
      <c r="AF27" s="3">
        <v>1.5986328857266201</v>
      </c>
      <c r="AG27" s="3">
        <v>29</v>
      </c>
      <c r="AH27" s="3">
        <v>13</v>
      </c>
      <c r="AI27" s="3">
        <v>14</v>
      </c>
      <c r="AJ27" s="3">
        <v>21</v>
      </c>
      <c r="AK27" s="3">
        <v>21</v>
      </c>
      <c r="AL27" s="3">
        <v>24</v>
      </c>
      <c r="AM27" s="3">
        <v>6</v>
      </c>
      <c r="AN27" s="3">
        <v>9</v>
      </c>
      <c r="AO27" s="3">
        <v>9</v>
      </c>
      <c r="AP27" s="3">
        <v>2023</v>
      </c>
      <c r="AQ27" s="3">
        <v>3</v>
      </c>
    </row>
    <row r="28" spans="1:43" x14ac:dyDescent="0.25">
      <c r="A28" s="18" t="str">
        <f>INDEX(Index!$E$1:$E$32,MATCH($F28,Index!$D$1:$D$32,0))</f>
        <v>NYJ</v>
      </c>
      <c r="B28" s="3">
        <v>27</v>
      </c>
      <c r="C28" s="3">
        <v>-2</v>
      </c>
      <c r="D28" s="3" t="s">
        <v>532</v>
      </c>
      <c r="E28" s="3" t="s">
        <v>533</v>
      </c>
      <c r="F28" s="3" t="s">
        <v>9</v>
      </c>
      <c r="G28" s="3" t="s">
        <v>534</v>
      </c>
      <c r="H28" s="3">
        <v>1434</v>
      </c>
      <c r="I28" s="3">
        <v>-79</v>
      </c>
      <c r="J28" s="3">
        <v>-2.2000000000000002</v>
      </c>
      <c r="K28" s="3">
        <v>-0.8</v>
      </c>
      <c r="L28" s="3">
        <v>-5.4</v>
      </c>
      <c r="M28" s="3">
        <v>-19</v>
      </c>
      <c r="N28" s="3">
        <v>1</v>
      </c>
      <c r="O28" s="3">
        <v>42</v>
      </c>
      <c r="P28" s="3">
        <v>61</v>
      </c>
      <c r="Q28" s="3">
        <v>-19</v>
      </c>
      <c r="R28" s="3">
        <v>1.0355999999999801</v>
      </c>
      <c r="S28" s="3">
        <v>-0.33378980315522699</v>
      </c>
      <c r="T28" s="3">
        <v>-0.37661502095597199</v>
      </c>
      <c r="U28" s="3">
        <v>-0.31086502459349702</v>
      </c>
      <c r="V28" s="3">
        <v>-2.01939473436007E-2</v>
      </c>
      <c r="W28" s="3">
        <v>0.17582379487931399</v>
      </c>
      <c r="X28" s="3">
        <v>-0.253257066100045</v>
      </c>
      <c r="Y28" s="3">
        <v>-0.31359585581162602</v>
      </c>
      <c r="Z28" s="3">
        <v>-25.239007130376599</v>
      </c>
      <c r="AA28" s="3">
        <v>-16.892656129208799</v>
      </c>
      <c r="AB28" s="3">
        <v>-7.5232302489160299</v>
      </c>
      <c r="AC28" s="3"/>
      <c r="AD28" s="3">
        <v>1</v>
      </c>
      <c r="AE28" s="3">
        <v>-18.880958652277499</v>
      </c>
      <c r="AF28" s="3">
        <v>0.87674209514498003</v>
      </c>
      <c r="AG28" s="3">
        <v>13</v>
      </c>
      <c r="AH28" s="3">
        <v>24</v>
      </c>
      <c r="AI28" s="3">
        <v>30</v>
      </c>
      <c r="AJ28" s="3">
        <v>32</v>
      </c>
      <c r="AK28" s="3">
        <v>32</v>
      </c>
      <c r="AL28" s="3">
        <v>30</v>
      </c>
      <c r="AM28" s="3">
        <v>19</v>
      </c>
      <c r="AN28" s="3">
        <v>25</v>
      </c>
      <c r="AO28" s="3">
        <v>6</v>
      </c>
      <c r="AP28" s="3">
        <v>2023</v>
      </c>
      <c r="AQ28" s="3">
        <v>3</v>
      </c>
    </row>
    <row r="29" spans="1:43" x14ac:dyDescent="0.25">
      <c r="A29" s="18" t="str">
        <f>INDEX(Index!$E$1:$E$32,MATCH($F29,Index!$D$1:$D$32,0))</f>
        <v>CAR</v>
      </c>
      <c r="B29" s="3">
        <v>28</v>
      </c>
      <c r="C29" s="3">
        <v>0</v>
      </c>
      <c r="D29" s="3" t="s">
        <v>454</v>
      </c>
      <c r="E29" s="3" t="s">
        <v>455</v>
      </c>
      <c r="F29" s="3" t="s">
        <v>51</v>
      </c>
      <c r="G29" s="3" t="s">
        <v>456</v>
      </c>
      <c r="H29" s="3">
        <v>1433</v>
      </c>
      <c r="I29" s="3">
        <v>16</v>
      </c>
      <c r="J29" s="3">
        <v>-2.2999999999999998</v>
      </c>
      <c r="K29" s="3">
        <v>0.6</v>
      </c>
      <c r="L29" s="3">
        <v>-0.5</v>
      </c>
      <c r="M29" s="3">
        <v>-1</v>
      </c>
      <c r="N29" s="3">
        <v>0</v>
      </c>
      <c r="O29" s="3">
        <v>54</v>
      </c>
      <c r="P29" s="3">
        <v>81</v>
      </c>
      <c r="Q29" s="3">
        <v>-27</v>
      </c>
      <c r="R29" s="3">
        <v>-30.918299999999999</v>
      </c>
      <c r="S29" s="3">
        <v>-0.12350547767025501</v>
      </c>
      <c r="T29" s="3">
        <v>-0.123979207299016</v>
      </c>
      <c r="U29" s="3">
        <v>-0.157334703073293</v>
      </c>
      <c r="V29" s="3">
        <v>2.4390705575198401E-2</v>
      </c>
      <c r="W29" s="3">
        <v>-2.64377503070405E-2</v>
      </c>
      <c r="X29" s="3">
        <v>7.4400227303261901E-2</v>
      </c>
      <c r="Y29" s="3">
        <v>-0.14789618324545301</v>
      </c>
      <c r="Z29" s="3">
        <v>-21.752966606482399</v>
      </c>
      <c r="AA29" s="3">
        <v>-9.1093580792121003</v>
      </c>
      <c r="AB29" s="3">
        <v>-1.05495633997161</v>
      </c>
      <c r="AC29" s="3"/>
      <c r="AD29" s="3">
        <v>1</v>
      </c>
      <c r="AE29" s="3">
        <v>116.347303113283</v>
      </c>
      <c r="AF29" s="3">
        <v>0.83006270347349098</v>
      </c>
      <c r="AG29" s="3">
        <v>28</v>
      </c>
      <c r="AH29" s="3">
        <v>27</v>
      </c>
      <c r="AI29" s="3">
        <v>22</v>
      </c>
      <c r="AJ29" s="3">
        <v>24</v>
      </c>
      <c r="AK29" s="3">
        <v>22</v>
      </c>
      <c r="AL29" s="3">
        <v>20</v>
      </c>
      <c r="AM29" s="3">
        <v>24</v>
      </c>
      <c r="AN29" s="3">
        <v>17</v>
      </c>
      <c r="AO29" s="3">
        <v>32</v>
      </c>
      <c r="AP29" s="3">
        <v>2023</v>
      </c>
      <c r="AQ29" s="3">
        <v>3</v>
      </c>
    </row>
    <row r="30" spans="1:43" x14ac:dyDescent="0.25">
      <c r="A30" s="18" t="str">
        <f>INDEX(Index!$E$1:$E$32,MATCH($F30,Index!$D$1:$D$32,0))</f>
        <v>TB</v>
      </c>
      <c r="B30" s="3">
        <v>29</v>
      </c>
      <c r="C30" s="3">
        <v>-2</v>
      </c>
      <c r="D30" s="3" t="s">
        <v>550</v>
      </c>
      <c r="E30" s="3" t="s">
        <v>551</v>
      </c>
      <c r="F30" s="3" t="s">
        <v>38</v>
      </c>
      <c r="G30" s="3" t="s">
        <v>444</v>
      </c>
      <c r="H30" s="3">
        <v>1416</v>
      </c>
      <c r="I30" s="3">
        <v>-25</v>
      </c>
      <c r="J30" s="3">
        <v>-3</v>
      </c>
      <c r="K30" s="3">
        <v>-0.7</v>
      </c>
      <c r="L30" s="3">
        <v>0.7</v>
      </c>
      <c r="M30" s="3">
        <v>1</v>
      </c>
      <c r="N30" s="3">
        <v>2</v>
      </c>
      <c r="O30" s="3">
        <v>58</v>
      </c>
      <c r="P30" s="3">
        <v>59</v>
      </c>
      <c r="Q30" s="3">
        <v>-1</v>
      </c>
      <c r="R30" s="3">
        <v>-4.1738999999999802</v>
      </c>
      <c r="S30" s="3">
        <v>-5.4149582545933501E-2</v>
      </c>
      <c r="T30" s="3">
        <v>9.3200827100733297E-2</v>
      </c>
      <c r="U30" s="3">
        <v>-0.26309349761953199</v>
      </c>
      <c r="V30" s="3">
        <v>-6.8444864063648497E-2</v>
      </c>
      <c r="W30" s="3">
        <v>-4.60797300305089E-2</v>
      </c>
      <c r="X30" s="3">
        <v>-0.15240499505477201</v>
      </c>
      <c r="Y30" s="3">
        <v>1.42952815177149E-2</v>
      </c>
      <c r="Z30" s="3">
        <v>-16.9257573282271</v>
      </c>
      <c r="AA30" s="3">
        <v>-6.8337779649256998</v>
      </c>
      <c r="AB30" s="3">
        <v>-0.60032371361806702</v>
      </c>
      <c r="AC30" s="3"/>
      <c r="AD30" s="3">
        <v>2</v>
      </c>
      <c r="AE30" s="3">
        <v>167.38843642268</v>
      </c>
      <c r="AF30" s="3">
        <v>1.46961880015236</v>
      </c>
      <c r="AG30" s="3">
        <v>27</v>
      </c>
      <c r="AH30" s="3">
        <v>17</v>
      </c>
      <c r="AI30" s="3">
        <v>15</v>
      </c>
      <c r="AJ30" s="3">
        <v>17</v>
      </c>
      <c r="AK30" s="3">
        <v>13</v>
      </c>
      <c r="AL30" s="3">
        <v>28</v>
      </c>
      <c r="AM30" s="3">
        <v>13</v>
      </c>
      <c r="AN30" s="3">
        <v>13</v>
      </c>
      <c r="AO30" s="3">
        <v>16</v>
      </c>
      <c r="AP30" s="3">
        <v>2023</v>
      </c>
      <c r="AQ30" s="3">
        <v>3</v>
      </c>
    </row>
    <row r="31" spans="1:43" x14ac:dyDescent="0.25">
      <c r="A31" s="18" t="str">
        <f>INDEX(Index!$E$1:$E$32,MATCH($F31,Index!$D$1:$D$32,0))</f>
        <v>ARI</v>
      </c>
      <c r="B31" s="3">
        <v>30</v>
      </c>
      <c r="C31" s="3">
        <v>1</v>
      </c>
      <c r="D31" s="3" t="s">
        <v>438</v>
      </c>
      <c r="E31" s="3" t="s">
        <v>439</v>
      </c>
      <c r="F31" s="3" t="s">
        <v>23</v>
      </c>
      <c r="G31" s="3" t="s">
        <v>440</v>
      </c>
      <c r="H31" s="3">
        <v>1393</v>
      </c>
      <c r="I31" s="3">
        <v>-16</v>
      </c>
      <c r="J31" s="3">
        <v>-3.9</v>
      </c>
      <c r="K31" s="3">
        <v>1.2</v>
      </c>
      <c r="L31" s="3">
        <v>0.8</v>
      </c>
      <c r="M31" s="3">
        <v>2</v>
      </c>
      <c r="N31" s="3">
        <v>1</v>
      </c>
      <c r="O31" s="3">
        <v>72</v>
      </c>
      <c r="P31" s="3">
        <v>67</v>
      </c>
      <c r="Q31" s="3">
        <v>5</v>
      </c>
      <c r="R31" s="3">
        <v>-11.341799999999999</v>
      </c>
      <c r="S31" s="3">
        <v>5.5355725384560002E-4</v>
      </c>
      <c r="T31" s="3">
        <v>5.87200034891645E-2</v>
      </c>
      <c r="U31" s="3">
        <v>-7.1605543284667506E-2</v>
      </c>
      <c r="V31" s="3">
        <v>-3.2425455641806999E-3</v>
      </c>
      <c r="W31" s="3">
        <v>-1.8502815556558701E-2</v>
      </c>
      <c r="X31" s="3">
        <v>1.41595075340923E-2</v>
      </c>
      <c r="Y31" s="3">
        <v>3.7961028180264001E-3</v>
      </c>
      <c r="Z31" s="3">
        <v>-2.7067211304737402</v>
      </c>
      <c r="AA31" s="3">
        <v>-2.9460416781103501E-2</v>
      </c>
      <c r="AB31" s="3">
        <v>0.840207689650036</v>
      </c>
      <c r="AC31" s="3"/>
      <c r="AD31" s="3">
        <v>2</v>
      </c>
      <c r="AE31" s="3">
        <v>218.872171836326</v>
      </c>
      <c r="AF31" s="3">
        <v>1.6276235947102999</v>
      </c>
      <c r="AG31" s="3">
        <v>30</v>
      </c>
      <c r="AH31" s="3">
        <v>12</v>
      </c>
      <c r="AI31" s="3">
        <v>18</v>
      </c>
      <c r="AJ31" s="3">
        <v>12</v>
      </c>
      <c r="AK31" s="3">
        <v>15</v>
      </c>
      <c r="AL31" s="3">
        <v>12</v>
      </c>
      <c r="AM31" s="3">
        <v>22</v>
      </c>
      <c r="AN31" s="3">
        <v>18</v>
      </c>
      <c r="AO31" s="3">
        <v>29</v>
      </c>
      <c r="AP31" s="3">
        <v>2023</v>
      </c>
      <c r="AQ31" s="3">
        <v>3</v>
      </c>
    </row>
    <row r="32" spans="1:43" x14ac:dyDescent="0.25">
      <c r="A32" s="18" t="str">
        <f>INDEX(Index!$E$1:$E$32,MATCH($F32,Index!$D$1:$D$32,0))</f>
        <v>CHI</v>
      </c>
      <c r="B32" s="3">
        <v>31</v>
      </c>
      <c r="C32" s="3">
        <v>-2</v>
      </c>
      <c r="D32" s="3" t="s">
        <v>458</v>
      </c>
      <c r="E32" s="3" t="s">
        <v>459</v>
      </c>
      <c r="F32" s="3" t="s">
        <v>64</v>
      </c>
      <c r="G32" s="3" t="s">
        <v>460</v>
      </c>
      <c r="H32" s="3">
        <v>1379</v>
      </c>
      <c r="I32" s="3">
        <v>-5</v>
      </c>
      <c r="J32" s="3">
        <v>-4.4000000000000004</v>
      </c>
      <c r="K32" s="3">
        <v>-1.2</v>
      </c>
      <c r="L32" s="3">
        <v>-2.1</v>
      </c>
      <c r="M32" s="3">
        <v>-3</v>
      </c>
      <c r="N32" s="3">
        <v>0</v>
      </c>
      <c r="O32" s="3">
        <v>47</v>
      </c>
      <c r="P32" s="3">
        <v>106</v>
      </c>
      <c r="Q32" s="3">
        <v>-59</v>
      </c>
      <c r="R32" s="3">
        <v>-31.549800000000001</v>
      </c>
      <c r="S32" s="3">
        <v>-0.21441199194831401</v>
      </c>
      <c r="T32" s="3">
        <v>-0.33036512205198398</v>
      </c>
      <c r="U32" s="3">
        <v>-5.3624017279025098E-2</v>
      </c>
      <c r="V32" s="3">
        <v>0.176336021209993</v>
      </c>
      <c r="W32" s="3">
        <v>0.43446755635036299</v>
      </c>
      <c r="X32" s="3">
        <v>-0.111536692491553</v>
      </c>
      <c r="Y32" s="3">
        <v>-0.39074801315830798</v>
      </c>
      <c r="Z32" s="3">
        <v>-35.616660756681</v>
      </c>
      <c r="AA32" s="3">
        <v>-11.789860529922199</v>
      </c>
      <c r="AB32" s="3">
        <v>1.4942831950225901</v>
      </c>
      <c r="AC32" s="3"/>
      <c r="AD32" s="3">
        <v>0</v>
      </c>
      <c r="AE32" s="3">
        <v>26.618433174246899</v>
      </c>
      <c r="AF32" s="3">
        <v>0.38108237335970202</v>
      </c>
      <c r="AG32" s="3">
        <v>31</v>
      </c>
      <c r="AH32" s="3">
        <v>32</v>
      </c>
      <c r="AI32" s="3">
        <v>32</v>
      </c>
      <c r="AJ32" s="3">
        <v>28</v>
      </c>
      <c r="AK32" s="3">
        <v>31</v>
      </c>
      <c r="AL32" s="3">
        <v>8</v>
      </c>
      <c r="AM32" s="3">
        <v>31</v>
      </c>
      <c r="AN32" s="3">
        <v>31</v>
      </c>
      <c r="AO32" s="3">
        <v>18</v>
      </c>
      <c r="AP32" s="3">
        <v>2023</v>
      </c>
      <c r="AQ32" s="3">
        <v>3</v>
      </c>
    </row>
    <row r="33" spans="1:43" x14ac:dyDescent="0.25">
      <c r="A33" s="18" t="str">
        <f>INDEX(Index!$E$1:$E$32,MATCH($F33,Index!$D$1:$D$32,0))</f>
        <v>HOU</v>
      </c>
      <c r="B33" s="3">
        <v>32</v>
      </c>
      <c r="C33" s="3">
        <v>0</v>
      </c>
      <c r="D33" s="3" t="s">
        <v>485</v>
      </c>
      <c r="E33" s="3" t="s">
        <v>486</v>
      </c>
      <c r="F33" s="3" t="s">
        <v>49</v>
      </c>
      <c r="G33" s="3" t="s">
        <v>487</v>
      </c>
      <c r="H33" s="3">
        <v>1371</v>
      </c>
      <c r="I33" s="3">
        <v>-3</v>
      </c>
      <c r="J33" s="3">
        <v>-4.8</v>
      </c>
      <c r="K33" s="3">
        <v>0.9</v>
      </c>
      <c r="L33" s="3">
        <v>-0.2</v>
      </c>
      <c r="M33" s="3">
        <v>-1</v>
      </c>
      <c r="N33" s="3">
        <v>1</v>
      </c>
      <c r="O33" s="3">
        <v>66</v>
      </c>
      <c r="P33" s="3">
        <v>73</v>
      </c>
      <c r="Q33" s="3">
        <v>-7</v>
      </c>
      <c r="R33" s="3">
        <v>-16.014899999999901</v>
      </c>
      <c r="S33" s="3">
        <v>-2.33629853492376E-2</v>
      </c>
      <c r="T33" s="3">
        <v>0.131286813757439</v>
      </c>
      <c r="U33" s="3">
        <v>-0.27809873063894203</v>
      </c>
      <c r="V33" s="3">
        <v>5.0496894860138898E-2</v>
      </c>
      <c r="W33" s="3">
        <v>3.5811721632907197E-2</v>
      </c>
      <c r="X33" s="3">
        <v>6.5689894571228993E-2</v>
      </c>
      <c r="Y33" s="3">
        <v>-7.3859880209376602E-2</v>
      </c>
      <c r="Z33" s="3">
        <v>-14.810344378053699</v>
      </c>
      <c r="AA33" s="3">
        <v>-7.03649378437043</v>
      </c>
      <c r="AB33" s="3">
        <v>-1.6010277029378399</v>
      </c>
      <c r="AC33" s="3"/>
      <c r="AD33" s="3">
        <v>1</v>
      </c>
      <c r="AE33" s="3">
        <v>179.39875519188999</v>
      </c>
      <c r="AF33" s="3">
        <v>1.3216670616275299</v>
      </c>
      <c r="AG33" s="3">
        <v>32</v>
      </c>
      <c r="AH33" s="3">
        <v>19.5</v>
      </c>
      <c r="AI33" s="3">
        <v>20</v>
      </c>
      <c r="AJ33" s="3">
        <v>14</v>
      </c>
      <c r="AK33" s="3">
        <v>7</v>
      </c>
      <c r="AL33" s="3">
        <v>29</v>
      </c>
      <c r="AM33" s="3">
        <v>25</v>
      </c>
      <c r="AN33" s="3">
        <v>21</v>
      </c>
      <c r="AO33" s="3">
        <v>31</v>
      </c>
      <c r="AP33" s="3">
        <v>2023</v>
      </c>
      <c r="AQ33" s="3">
        <v>3</v>
      </c>
    </row>
    <row r="34" spans="1:43" x14ac:dyDescent="0.25">
      <c r="A34" s="18" t="str">
        <f>INDEX(Index!$E$1:$E$32,MATCH($F34,Index!$D$1:$D$32,0))</f>
        <v>SF</v>
      </c>
      <c r="B34" s="3">
        <v>1</v>
      </c>
      <c r="C34" s="3">
        <v>0</v>
      </c>
      <c r="D34" s="3" t="s">
        <v>546</v>
      </c>
      <c r="E34" s="3" t="s">
        <v>547</v>
      </c>
      <c r="F34" s="3" t="s">
        <v>1</v>
      </c>
      <c r="G34" s="3" t="s">
        <v>548</v>
      </c>
      <c r="H34" s="3">
        <v>1689</v>
      </c>
      <c r="I34" s="3">
        <v>3</v>
      </c>
      <c r="J34" s="3">
        <v>8.1999999999999993</v>
      </c>
      <c r="K34" s="3">
        <v>1.1000000000000001</v>
      </c>
      <c r="L34" s="3">
        <v>3.2</v>
      </c>
      <c r="M34" s="3">
        <v>2</v>
      </c>
      <c r="N34" s="3">
        <v>4</v>
      </c>
      <c r="O34" s="3">
        <v>125</v>
      </c>
      <c r="P34" s="3">
        <v>58</v>
      </c>
      <c r="Q34" s="3">
        <v>67</v>
      </c>
      <c r="R34" s="3">
        <v>67.267299999999906</v>
      </c>
      <c r="S34" s="3">
        <v>0.23272251265164601</v>
      </c>
      <c r="T34" s="3">
        <v>0.46280399396666899</v>
      </c>
      <c r="U34" s="3">
        <v>4.1040545201291599E-2</v>
      </c>
      <c r="V34" s="3">
        <v>-0.123636120415669</v>
      </c>
      <c r="W34" s="3">
        <v>-0.14319010734068099</v>
      </c>
      <c r="X34" s="3">
        <v>-1.3861760516528999E-2</v>
      </c>
      <c r="Y34" s="3">
        <v>0.35635863306731602</v>
      </c>
      <c r="Z34" s="3">
        <v>62.423404827260697</v>
      </c>
      <c r="AA34" s="3">
        <v>13.6982091089225</v>
      </c>
      <c r="AB34" s="3">
        <v>-4.1139529065788603</v>
      </c>
      <c r="AC34" s="3"/>
      <c r="AD34" s="3">
        <v>4</v>
      </c>
      <c r="AE34" s="3">
        <v>240.035978967951</v>
      </c>
      <c r="AF34" s="3">
        <v>3.4421942478470098</v>
      </c>
      <c r="AG34" s="3">
        <v>1</v>
      </c>
      <c r="AH34" s="3">
        <v>3</v>
      </c>
      <c r="AI34" s="3">
        <v>3</v>
      </c>
      <c r="AJ34" s="3">
        <v>2</v>
      </c>
      <c r="AK34" s="3">
        <v>2</v>
      </c>
      <c r="AL34" s="3">
        <v>2</v>
      </c>
      <c r="AM34" s="3">
        <v>7</v>
      </c>
      <c r="AN34" s="3">
        <v>7</v>
      </c>
      <c r="AO34" s="3">
        <v>26</v>
      </c>
      <c r="AP34" s="3">
        <v>2023</v>
      </c>
      <c r="AQ34" s="3">
        <v>4</v>
      </c>
    </row>
    <row r="35" spans="1:43" x14ac:dyDescent="0.25">
      <c r="A35" s="18" t="str">
        <f>INDEX(Index!$E$1:$E$32,MATCH($F35,Index!$D$1:$D$32,0))</f>
        <v>BUF</v>
      </c>
      <c r="B35" s="3">
        <v>2</v>
      </c>
      <c r="C35" s="3">
        <v>1</v>
      </c>
      <c r="D35" s="3" t="s">
        <v>450</v>
      </c>
      <c r="E35" s="3" t="s">
        <v>451</v>
      </c>
      <c r="F35" s="3" t="s">
        <v>0</v>
      </c>
      <c r="G35" s="3" t="s">
        <v>452</v>
      </c>
      <c r="H35" s="3">
        <v>1675</v>
      </c>
      <c r="I35" s="3">
        <v>3</v>
      </c>
      <c r="J35" s="3">
        <v>7.7</v>
      </c>
      <c r="K35" s="3">
        <v>1.2</v>
      </c>
      <c r="L35" s="3">
        <v>2.2999999999999998</v>
      </c>
      <c r="M35" s="3">
        <v>0</v>
      </c>
      <c r="N35" s="3">
        <v>3</v>
      </c>
      <c r="O35" s="3">
        <v>139</v>
      </c>
      <c r="P35" s="3">
        <v>55</v>
      </c>
      <c r="Q35" s="3">
        <v>84</v>
      </c>
      <c r="R35" s="3">
        <v>39.607599999999898</v>
      </c>
      <c r="S35" s="3">
        <v>0.20388983827478799</v>
      </c>
      <c r="T35" s="3">
        <v>0.36673689288234501</v>
      </c>
      <c r="U35" s="3">
        <v>-1.8562229351546701E-2</v>
      </c>
      <c r="V35" s="3">
        <v>-0.22935776323915799</v>
      </c>
      <c r="W35" s="3">
        <v>-0.28600380287975402</v>
      </c>
      <c r="X35" s="3">
        <v>-7.7478990409991705E-2</v>
      </c>
      <c r="Y35" s="3">
        <v>0.43324760151394698</v>
      </c>
      <c r="Z35" s="3">
        <v>77.786540776669796</v>
      </c>
      <c r="AA35" s="3">
        <v>14.7925447545725</v>
      </c>
      <c r="AB35" s="3">
        <v>-7.3661447576543999</v>
      </c>
      <c r="AC35" s="3"/>
      <c r="AD35" s="3">
        <v>3</v>
      </c>
      <c r="AE35" s="3">
        <v>271.77329476345102</v>
      </c>
      <c r="AF35" s="3">
        <v>3.6000356368545399</v>
      </c>
      <c r="AG35" s="3">
        <v>2</v>
      </c>
      <c r="AH35" s="3">
        <v>1</v>
      </c>
      <c r="AI35" s="3">
        <v>1</v>
      </c>
      <c r="AJ35" s="3">
        <v>3</v>
      </c>
      <c r="AK35" s="3">
        <v>3</v>
      </c>
      <c r="AL35" s="3">
        <v>7</v>
      </c>
      <c r="AM35" s="3">
        <v>3</v>
      </c>
      <c r="AN35" s="3">
        <v>3</v>
      </c>
      <c r="AO35" s="3">
        <v>19</v>
      </c>
      <c r="AP35" s="3">
        <v>2023</v>
      </c>
      <c r="AQ35" s="3">
        <v>4</v>
      </c>
    </row>
    <row r="36" spans="1:43" x14ac:dyDescent="0.25">
      <c r="A36" s="18" t="str">
        <f>INDEX(Index!$E$1:$E$32,MATCH($F36,Index!$D$1:$D$32,0))</f>
        <v>KC</v>
      </c>
      <c r="B36" s="3">
        <v>3</v>
      </c>
      <c r="C36" s="3">
        <v>-1</v>
      </c>
      <c r="D36" s="3" t="s">
        <v>497</v>
      </c>
      <c r="E36" s="3" t="s">
        <v>498</v>
      </c>
      <c r="F36" s="3" t="s">
        <v>5</v>
      </c>
      <c r="G36" s="3" t="s">
        <v>499</v>
      </c>
      <c r="H36" s="3">
        <v>1637</v>
      </c>
      <c r="I36" s="3">
        <v>10</v>
      </c>
      <c r="J36" s="3">
        <v>6.2</v>
      </c>
      <c r="K36" s="3">
        <v>-0.4</v>
      </c>
      <c r="L36" s="3">
        <v>0.1</v>
      </c>
      <c r="M36" s="3">
        <v>-2</v>
      </c>
      <c r="N36" s="3">
        <v>3</v>
      </c>
      <c r="O36" s="3">
        <v>101</v>
      </c>
      <c r="P36" s="3">
        <v>60</v>
      </c>
      <c r="Q36" s="3">
        <v>41</v>
      </c>
      <c r="R36" s="3">
        <v>-0.68210000000000504</v>
      </c>
      <c r="S36" s="3">
        <v>4.4251862213504502E-2</v>
      </c>
      <c r="T36" s="3">
        <v>0.178366071246676</v>
      </c>
      <c r="U36" s="3">
        <v>-0.17485434019850901</v>
      </c>
      <c r="V36" s="3">
        <v>-0.153232503159246</v>
      </c>
      <c r="W36" s="3">
        <v>-0.17851715798652701</v>
      </c>
      <c r="X36" s="3">
        <v>-0.16291996835689901</v>
      </c>
      <c r="Y36" s="3">
        <v>0.19748436537274999</v>
      </c>
      <c r="Z36" s="3">
        <v>64.733601449906203</v>
      </c>
      <c r="AA36" s="3">
        <v>9.7946483772714892</v>
      </c>
      <c r="AB36" s="3">
        <v>-8.6711128237241599</v>
      </c>
      <c r="AC36" s="3"/>
      <c r="AD36" s="3">
        <v>2</v>
      </c>
      <c r="AE36" s="3">
        <v>242.656847458866</v>
      </c>
      <c r="AF36" s="3">
        <v>3.09823855724974</v>
      </c>
      <c r="AG36" s="3">
        <v>4</v>
      </c>
      <c r="AH36" s="3">
        <v>4.5</v>
      </c>
      <c r="AI36" s="3">
        <v>6</v>
      </c>
      <c r="AJ36" s="3">
        <v>10</v>
      </c>
      <c r="AK36" s="3">
        <v>5</v>
      </c>
      <c r="AL36" s="3">
        <v>22</v>
      </c>
      <c r="AM36" s="3">
        <v>5</v>
      </c>
      <c r="AN36" s="3">
        <v>5</v>
      </c>
      <c r="AO36" s="3">
        <v>12</v>
      </c>
      <c r="AP36" s="3">
        <v>2023</v>
      </c>
      <c r="AQ36" s="3">
        <v>4</v>
      </c>
    </row>
    <row r="37" spans="1:43" x14ac:dyDescent="0.25">
      <c r="A37" s="18" t="str">
        <f>INDEX(Index!$E$1:$E$32,MATCH($F37,Index!$D$1:$D$32,0))</f>
        <v>DAL</v>
      </c>
      <c r="B37" s="3">
        <v>4</v>
      </c>
      <c r="C37" s="3">
        <v>1</v>
      </c>
      <c r="D37" s="3" t="s">
        <v>470</v>
      </c>
      <c r="E37" s="3" t="s">
        <v>471</v>
      </c>
      <c r="F37" s="3" t="s">
        <v>3</v>
      </c>
      <c r="G37" s="3" t="s">
        <v>472</v>
      </c>
      <c r="H37" s="3">
        <v>1632</v>
      </c>
      <c r="I37" s="3">
        <v>4</v>
      </c>
      <c r="J37" s="3">
        <v>6</v>
      </c>
      <c r="K37" s="3">
        <v>0.7</v>
      </c>
      <c r="L37" s="3">
        <v>1.8</v>
      </c>
      <c r="M37" s="3">
        <v>2</v>
      </c>
      <c r="N37" s="3">
        <v>3</v>
      </c>
      <c r="O37" s="3">
        <v>124</v>
      </c>
      <c r="P37" s="3">
        <v>41</v>
      </c>
      <c r="Q37" s="3">
        <v>83</v>
      </c>
      <c r="R37" s="3">
        <v>40.365399999999902</v>
      </c>
      <c r="S37" s="3">
        <v>5.0442662403383798E-2</v>
      </c>
      <c r="T37" s="3">
        <v>0.123801326590789</v>
      </c>
      <c r="U37" s="3">
        <v>-1.22705197288749E-2</v>
      </c>
      <c r="V37" s="3">
        <v>-0.33646794951596898</v>
      </c>
      <c r="W37" s="3">
        <v>-0.36056789769202402</v>
      </c>
      <c r="X37" s="3">
        <v>-0.30615995814550301</v>
      </c>
      <c r="Y37" s="3">
        <v>0.386910611919353</v>
      </c>
      <c r="Z37" s="3">
        <v>59.954831215596002</v>
      </c>
      <c r="AA37" s="3">
        <v>7.1219107709186797</v>
      </c>
      <c r="AB37" s="3">
        <v>-9.9918441539910194</v>
      </c>
      <c r="AC37" s="3"/>
      <c r="AD37" s="3">
        <v>3</v>
      </c>
      <c r="AE37" s="3">
        <v>197.70157096640199</v>
      </c>
      <c r="AF37" s="3">
        <v>3.7292840697068601</v>
      </c>
      <c r="AG37" s="3">
        <v>3</v>
      </c>
      <c r="AH37" s="3">
        <v>2</v>
      </c>
      <c r="AI37" s="3">
        <v>2</v>
      </c>
      <c r="AJ37" s="3">
        <v>8</v>
      </c>
      <c r="AK37" s="3">
        <v>9</v>
      </c>
      <c r="AL37" s="3">
        <v>6</v>
      </c>
      <c r="AM37" s="3">
        <v>1</v>
      </c>
      <c r="AN37" s="3">
        <v>1</v>
      </c>
      <c r="AO37" s="3">
        <v>1</v>
      </c>
      <c r="AP37" s="3">
        <v>2023</v>
      </c>
      <c r="AQ37" s="3">
        <v>4</v>
      </c>
    </row>
    <row r="38" spans="1:43" x14ac:dyDescent="0.25">
      <c r="A38" s="18" t="str">
        <f>INDEX(Index!$E$1:$E$32,MATCH($F38,Index!$D$1:$D$32,0))</f>
        <v>MIA</v>
      </c>
      <c r="B38" s="3">
        <v>5</v>
      </c>
      <c r="C38" s="3">
        <v>-1</v>
      </c>
      <c r="D38" s="3" t="s">
        <v>513</v>
      </c>
      <c r="E38" s="3" t="s">
        <v>514</v>
      </c>
      <c r="F38" s="3" t="s">
        <v>4</v>
      </c>
      <c r="G38" s="3" t="s">
        <v>515</v>
      </c>
      <c r="H38" s="3">
        <v>1615</v>
      </c>
      <c r="I38" s="3">
        <v>25</v>
      </c>
      <c r="J38" s="3">
        <v>5.3</v>
      </c>
      <c r="K38" s="3">
        <v>-0.3</v>
      </c>
      <c r="L38" s="3">
        <v>2</v>
      </c>
      <c r="M38" s="3">
        <v>4</v>
      </c>
      <c r="N38" s="3">
        <v>3</v>
      </c>
      <c r="O38" s="3">
        <v>150</v>
      </c>
      <c r="P38" s="3">
        <v>119</v>
      </c>
      <c r="Q38" s="3">
        <v>31</v>
      </c>
      <c r="R38" s="3">
        <v>46.301499999999997</v>
      </c>
      <c r="S38" s="3">
        <v>0.26464020209647399</v>
      </c>
      <c r="T38" s="3">
        <v>0.49321073474590599</v>
      </c>
      <c r="U38" s="3">
        <v>-2.02512677888812E-2</v>
      </c>
      <c r="V38" s="3">
        <v>5.3725547331153201E-2</v>
      </c>
      <c r="W38" s="3">
        <v>0.105149777365174</v>
      </c>
      <c r="X38" s="3">
        <v>-1.4273054619613999E-3</v>
      </c>
      <c r="Y38" s="3">
        <v>0.21091465476532001</v>
      </c>
      <c r="Z38" s="3">
        <v>47.580975011339397</v>
      </c>
      <c r="AA38" s="3">
        <v>17.900799784623601</v>
      </c>
      <c r="AB38" s="3">
        <v>4.2878474568814697</v>
      </c>
      <c r="AC38" s="3"/>
      <c r="AD38" s="3">
        <v>3</v>
      </c>
      <c r="AE38" s="3">
        <v>294.95510291045599</v>
      </c>
      <c r="AF38" s="3">
        <v>2.53531990260716</v>
      </c>
      <c r="AG38" s="3">
        <v>6</v>
      </c>
      <c r="AH38" s="3">
        <v>6</v>
      </c>
      <c r="AI38" s="3">
        <v>5</v>
      </c>
      <c r="AJ38" s="3">
        <v>1</v>
      </c>
      <c r="AK38" s="3">
        <v>1</v>
      </c>
      <c r="AL38" s="3">
        <v>8</v>
      </c>
      <c r="AM38" s="3">
        <v>28</v>
      </c>
      <c r="AN38" s="3">
        <v>25</v>
      </c>
      <c r="AO38" s="3">
        <v>27</v>
      </c>
      <c r="AP38" s="3">
        <v>2023</v>
      </c>
      <c r="AQ38" s="3">
        <v>4</v>
      </c>
    </row>
    <row r="39" spans="1:43" x14ac:dyDescent="0.25">
      <c r="A39" s="18" t="str">
        <f>INDEX(Index!$E$1:$E$32,MATCH($F39,Index!$D$1:$D$32,0))</f>
        <v>PHI</v>
      </c>
      <c r="B39" s="3">
        <v>6</v>
      </c>
      <c r="C39" s="3">
        <v>0</v>
      </c>
      <c r="D39" s="3" t="s">
        <v>536</v>
      </c>
      <c r="E39" s="3" t="s">
        <v>537</v>
      </c>
      <c r="F39" s="3" t="s">
        <v>7</v>
      </c>
      <c r="G39" s="3" t="s">
        <v>538</v>
      </c>
      <c r="H39" s="3">
        <v>1599</v>
      </c>
      <c r="I39" s="3">
        <v>0</v>
      </c>
      <c r="J39" s="3">
        <v>4.5999999999999996</v>
      </c>
      <c r="K39" s="3">
        <v>-0.4</v>
      </c>
      <c r="L39" s="3">
        <v>0.1</v>
      </c>
      <c r="M39" s="3">
        <v>-1</v>
      </c>
      <c r="N39" s="3">
        <v>4</v>
      </c>
      <c r="O39" s="3">
        <v>118</v>
      </c>
      <c r="P39" s="3">
        <v>90</v>
      </c>
      <c r="Q39" s="3">
        <v>28</v>
      </c>
      <c r="R39" s="3">
        <v>30.008800000000001</v>
      </c>
      <c r="S39" s="3">
        <v>6.6225182990343495E-2</v>
      </c>
      <c r="T39" s="3">
        <v>6.6124098183640498E-2</v>
      </c>
      <c r="U39" s="3">
        <v>3.5573176473174803E-2</v>
      </c>
      <c r="V39" s="3">
        <v>-2.9557152385631599E-2</v>
      </c>
      <c r="W39" s="3">
        <v>4.5418011103438599E-2</v>
      </c>
      <c r="X39" s="3">
        <v>-0.29699824200428698</v>
      </c>
      <c r="Y39" s="3">
        <v>9.5782335375975095E-2</v>
      </c>
      <c r="Z39" s="3">
        <v>29.754958969838</v>
      </c>
      <c r="AA39" s="3">
        <v>8.8999831164733205</v>
      </c>
      <c r="AB39" s="3">
        <v>0.33035456954015602</v>
      </c>
      <c r="AC39" s="3"/>
      <c r="AD39" s="3">
        <v>3</v>
      </c>
      <c r="AE39" s="3">
        <v>198.778508175322</v>
      </c>
      <c r="AF39" s="3">
        <v>2.6207978742048699</v>
      </c>
      <c r="AG39" s="3">
        <v>5</v>
      </c>
      <c r="AH39" s="3">
        <v>7</v>
      </c>
      <c r="AI39" s="3">
        <v>10</v>
      </c>
      <c r="AJ39" s="3">
        <v>6</v>
      </c>
      <c r="AK39" s="3">
        <v>14</v>
      </c>
      <c r="AL39" s="3">
        <v>3</v>
      </c>
      <c r="AM39" s="3">
        <v>17</v>
      </c>
      <c r="AN39" s="3">
        <v>18</v>
      </c>
      <c r="AO39" s="3">
        <v>2</v>
      </c>
      <c r="AP39" s="3">
        <v>2023</v>
      </c>
      <c r="AQ39" s="3">
        <v>4</v>
      </c>
    </row>
    <row r="40" spans="1:43" x14ac:dyDescent="0.25">
      <c r="A40" s="18" t="str">
        <f>INDEX(Index!$E$1:$E$32,MATCH($F40,Index!$D$1:$D$32,0))</f>
        <v>BAL</v>
      </c>
      <c r="B40" s="3">
        <v>7</v>
      </c>
      <c r="C40" s="3">
        <v>1</v>
      </c>
      <c r="D40" s="3" t="s">
        <v>446</v>
      </c>
      <c r="E40" s="3" t="s">
        <v>447</v>
      </c>
      <c r="F40" s="3" t="s">
        <v>18</v>
      </c>
      <c r="G40" s="3" t="s">
        <v>448</v>
      </c>
      <c r="H40" s="3">
        <v>1586</v>
      </c>
      <c r="I40" s="3">
        <v>15</v>
      </c>
      <c r="J40" s="3">
        <v>4.0999999999999996</v>
      </c>
      <c r="K40" s="3">
        <v>0.7</v>
      </c>
      <c r="L40" s="3">
        <v>0.2</v>
      </c>
      <c r="M40" s="3">
        <v>0</v>
      </c>
      <c r="N40" s="3">
        <v>3</v>
      </c>
      <c r="O40" s="3">
        <v>99</v>
      </c>
      <c r="P40" s="3">
        <v>58</v>
      </c>
      <c r="Q40" s="3">
        <v>41</v>
      </c>
      <c r="R40" s="3">
        <v>31.271799999999899</v>
      </c>
      <c r="S40" s="3">
        <v>1.32773030830984E-2</v>
      </c>
      <c r="T40" s="3">
        <v>4.96914608840884E-2</v>
      </c>
      <c r="U40" s="3">
        <v>-2.1722797243369101E-2</v>
      </c>
      <c r="V40" s="3">
        <v>-0.21860890925416501</v>
      </c>
      <c r="W40" s="3">
        <v>-0.249006936551772</v>
      </c>
      <c r="X40" s="3">
        <v>-0.16380620346406899</v>
      </c>
      <c r="Y40" s="3">
        <v>0.231886212337263</v>
      </c>
      <c r="Z40" s="3">
        <v>34.668356082060001</v>
      </c>
      <c r="AA40" s="3">
        <v>-3.5778237621211701</v>
      </c>
      <c r="AB40" s="3">
        <v>-13.537547125693999</v>
      </c>
      <c r="AC40" s="3"/>
      <c r="AD40" s="3">
        <v>4</v>
      </c>
      <c r="AE40" s="3">
        <v>263.94361935033902</v>
      </c>
      <c r="AF40" s="3">
        <v>3.12104133159793</v>
      </c>
      <c r="AG40" s="3">
        <v>7</v>
      </c>
      <c r="AH40" s="3">
        <v>4.5</v>
      </c>
      <c r="AI40" s="3">
        <v>4</v>
      </c>
      <c r="AJ40" s="3">
        <v>13</v>
      </c>
      <c r="AK40" s="3">
        <v>15</v>
      </c>
      <c r="AL40" s="3">
        <v>9</v>
      </c>
      <c r="AM40" s="3">
        <v>4</v>
      </c>
      <c r="AN40" s="3">
        <v>4</v>
      </c>
      <c r="AO40" s="3">
        <v>11</v>
      </c>
      <c r="AP40" s="3">
        <v>2023</v>
      </c>
      <c r="AQ40" s="3">
        <v>4</v>
      </c>
    </row>
    <row r="41" spans="1:43" x14ac:dyDescent="0.25">
      <c r="A41" s="18" t="str">
        <f>INDEX(Index!$E$1:$E$32,MATCH($F41,Index!$D$1:$D$32,0))</f>
        <v>DET</v>
      </c>
      <c r="B41" s="3">
        <v>8</v>
      </c>
      <c r="C41" s="3">
        <v>1</v>
      </c>
      <c r="D41" s="3" t="s">
        <v>477</v>
      </c>
      <c r="E41" s="3" t="s">
        <v>478</v>
      </c>
      <c r="F41" s="3" t="s">
        <v>21</v>
      </c>
      <c r="G41" s="3" t="s">
        <v>479</v>
      </c>
      <c r="H41" s="3">
        <v>1570</v>
      </c>
      <c r="I41" s="3">
        <v>6</v>
      </c>
      <c r="J41" s="3">
        <v>3.5</v>
      </c>
      <c r="K41" s="3">
        <v>0.7</v>
      </c>
      <c r="L41" s="3">
        <v>1.3</v>
      </c>
      <c r="M41" s="3">
        <v>4</v>
      </c>
      <c r="N41" s="3">
        <v>3</v>
      </c>
      <c r="O41" s="3">
        <v>106</v>
      </c>
      <c r="P41" s="3">
        <v>83</v>
      </c>
      <c r="Q41" s="3">
        <v>23</v>
      </c>
      <c r="R41" s="3">
        <v>34.555599999999998</v>
      </c>
      <c r="S41" s="3">
        <v>-6.1039729692793998E-3</v>
      </c>
      <c r="T41" s="3">
        <v>0.11490922496957499</v>
      </c>
      <c r="U41" s="3">
        <v>-0.15062048425658101</v>
      </c>
      <c r="V41" s="3">
        <v>-0.114970170654661</v>
      </c>
      <c r="W41" s="3">
        <v>-9.36571791319947E-2</v>
      </c>
      <c r="X41" s="3">
        <v>-0.15164103728415501</v>
      </c>
      <c r="Y41" s="3">
        <v>0.108866197685381</v>
      </c>
      <c r="Z41" s="3">
        <v>14.1196123881069</v>
      </c>
      <c r="AA41" s="3">
        <v>0.52761996499419594</v>
      </c>
      <c r="AB41" s="3">
        <v>-3.6184674467098699</v>
      </c>
      <c r="AC41" s="3"/>
      <c r="AD41" s="3">
        <v>4</v>
      </c>
      <c r="AE41" s="3">
        <v>201.65647358222799</v>
      </c>
      <c r="AF41" s="3">
        <v>2.56399203247453</v>
      </c>
      <c r="AG41" s="3">
        <v>8</v>
      </c>
      <c r="AH41" s="3">
        <v>8</v>
      </c>
      <c r="AI41" s="3">
        <v>7</v>
      </c>
      <c r="AJ41" s="3">
        <v>15</v>
      </c>
      <c r="AK41" s="3">
        <v>11</v>
      </c>
      <c r="AL41" s="3">
        <v>19</v>
      </c>
      <c r="AM41" s="3">
        <v>8</v>
      </c>
      <c r="AN41" s="3">
        <v>9</v>
      </c>
      <c r="AO41" s="3">
        <v>14</v>
      </c>
      <c r="AP41" s="3">
        <v>2023</v>
      </c>
      <c r="AQ41" s="3">
        <v>4</v>
      </c>
    </row>
    <row r="42" spans="1:43" x14ac:dyDescent="0.25">
      <c r="A42" s="18" t="str">
        <f>INDEX(Index!$E$1:$E$32,MATCH($F42,Index!$D$1:$D$32,0))</f>
        <v>LAC</v>
      </c>
      <c r="B42" s="3">
        <v>9</v>
      </c>
      <c r="C42" s="3">
        <v>2</v>
      </c>
      <c r="D42" s="3" t="s">
        <v>505</v>
      </c>
      <c r="E42" s="3" t="s">
        <v>506</v>
      </c>
      <c r="F42" s="3" t="s">
        <v>28</v>
      </c>
      <c r="G42" s="3" t="s">
        <v>507</v>
      </c>
      <c r="H42" s="3">
        <v>1548</v>
      </c>
      <c r="I42" s="3">
        <v>14</v>
      </c>
      <c r="J42" s="3">
        <v>2.6</v>
      </c>
      <c r="K42" s="3">
        <v>0.3</v>
      </c>
      <c r="L42" s="3">
        <v>-0.2</v>
      </c>
      <c r="M42" s="3">
        <v>1</v>
      </c>
      <c r="N42" s="3">
        <v>2</v>
      </c>
      <c r="O42" s="3">
        <v>110</v>
      </c>
      <c r="P42" s="3">
        <v>104</v>
      </c>
      <c r="Q42" s="3">
        <v>6</v>
      </c>
      <c r="R42" s="3">
        <v>-17.858899999999899</v>
      </c>
      <c r="S42" s="3">
        <v>9.3850530426211498E-2</v>
      </c>
      <c r="T42" s="3">
        <v>0.174344796446393</v>
      </c>
      <c r="U42" s="3">
        <v>-0.17104151871902901</v>
      </c>
      <c r="V42" s="3">
        <v>2.5318046505902799E-2</v>
      </c>
      <c r="W42" s="3">
        <v>9.2698533007980297E-2</v>
      </c>
      <c r="X42" s="3">
        <v>-0.13188991169563499</v>
      </c>
      <c r="Y42" s="3">
        <v>6.8532483920308696E-2</v>
      </c>
      <c r="Z42" s="3">
        <v>29.925933631311899</v>
      </c>
      <c r="AA42" s="3">
        <v>10.768922366501201</v>
      </c>
      <c r="AB42" s="3">
        <v>2.1509217899390598</v>
      </c>
      <c r="AC42" s="3"/>
      <c r="AD42" s="3">
        <v>0</v>
      </c>
      <c r="AE42" s="3">
        <v>259.66011374519798</v>
      </c>
      <c r="AF42" s="3">
        <v>2.1327366285757301</v>
      </c>
      <c r="AG42" s="3">
        <v>10</v>
      </c>
      <c r="AH42" s="3">
        <v>14</v>
      </c>
      <c r="AI42" s="3">
        <v>13</v>
      </c>
      <c r="AJ42" s="3">
        <v>4</v>
      </c>
      <c r="AK42" s="3">
        <v>6</v>
      </c>
      <c r="AL42" s="3">
        <v>21</v>
      </c>
      <c r="AM42" s="3">
        <v>25</v>
      </c>
      <c r="AN42" s="3">
        <v>24</v>
      </c>
      <c r="AO42" s="3">
        <v>16</v>
      </c>
      <c r="AP42" s="3">
        <v>2023</v>
      </c>
      <c r="AQ42" s="3">
        <v>4</v>
      </c>
    </row>
    <row r="43" spans="1:43" x14ac:dyDescent="0.25">
      <c r="A43" s="18" t="str">
        <f>INDEX(Index!$E$1:$E$32,MATCH($F43,Index!$D$1:$D$32,0))</f>
        <v>SEA</v>
      </c>
      <c r="B43" s="3">
        <v>10</v>
      </c>
      <c r="C43" s="3">
        <v>2</v>
      </c>
      <c r="D43" s="3" t="s">
        <v>543</v>
      </c>
      <c r="E43" s="3" t="s">
        <v>544</v>
      </c>
      <c r="F43" s="3" t="s">
        <v>30</v>
      </c>
      <c r="G43" s="3" t="s">
        <v>472</v>
      </c>
      <c r="H43" s="3">
        <v>1525</v>
      </c>
      <c r="I43" s="3">
        <v>0</v>
      </c>
      <c r="J43" s="3">
        <v>1.7</v>
      </c>
      <c r="K43" s="3">
        <v>0.5</v>
      </c>
      <c r="L43" s="3">
        <v>1.3</v>
      </c>
      <c r="M43" s="3">
        <v>10</v>
      </c>
      <c r="N43" s="3">
        <v>3</v>
      </c>
      <c r="O43" s="3">
        <v>111</v>
      </c>
      <c r="P43" s="3">
        <v>91</v>
      </c>
      <c r="Q43" s="3">
        <v>20</v>
      </c>
      <c r="R43" s="3">
        <v>23.188599999999902</v>
      </c>
      <c r="S43" s="3">
        <v>4.9609558404169099E-2</v>
      </c>
      <c r="T43" s="3">
        <v>2.9607166935105299E-2</v>
      </c>
      <c r="U43" s="3">
        <v>6.6887461388482797E-2</v>
      </c>
      <c r="V43" s="3">
        <v>-4.3952588422217699E-2</v>
      </c>
      <c r="W43" s="3">
        <v>7.4257469789799094E-2</v>
      </c>
      <c r="X43" s="3">
        <v>-0.20878590189235799</v>
      </c>
      <c r="Y43" s="3">
        <v>9.3562146826386902E-2</v>
      </c>
      <c r="Z43" s="3">
        <v>19.105409077414802</v>
      </c>
      <c r="AA43" s="3">
        <v>4.2589525708492904</v>
      </c>
      <c r="AB43" s="3">
        <v>-1.29771289435388</v>
      </c>
      <c r="AC43" s="3"/>
      <c r="AD43" s="3">
        <v>3</v>
      </c>
      <c r="AE43" s="3">
        <v>157.389637341472</v>
      </c>
      <c r="AF43" s="3">
        <v>2.4623392518917799</v>
      </c>
      <c r="AG43" s="3">
        <v>12</v>
      </c>
      <c r="AH43" s="3">
        <v>9</v>
      </c>
      <c r="AI43" s="3">
        <v>11</v>
      </c>
      <c r="AJ43" s="3">
        <v>9</v>
      </c>
      <c r="AK43" s="3">
        <v>17</v>
      </c>
      <c r="AL43" s="3">
        <v>1</v>
      </c>
      <c r="AM43" s="3">
        <v>15</v>
      </c>
      <c r="AN43" s="3">
        <v>23</v>
      </c>
      <c r="AO43" s="3">
        <v>9</v>
      </c>
      <c r="AP43" s="3">
        <v>2023</v>
      </c>
      <c r="AQ43" s="3">
        <v>4</v>
      </c>
    </row>
    <row r="44" spans="1:43" x14ac:dyDescent="0.25">
      <c r="A44" s="18" t="str">
        <f>INDEX(Index!$E$1:$E$32,MATCH($F44,Index!$D$1:$D$32,0))</f>
        <v>CIN</v>
      </c>
      <c r="B44" s="3">
        <v>11</v>
      </c>
      <c r="C44" s="3">
        <v>-1</v>
      </c>
      <c r="D44" s="3" t="s">
        <v>462</v>
      </c>
      <c r="E44" s="3" t="s">
        <v>463</v>
      </c>
      <c r="F44" s="3" t="s">
        <v>24</v>
      </c>
      <c r="G44" s="3" t="s">
        <v>464</v>
      </c>
      <c r="H44" s="3">
        <v>1519</v>
      </c>
      <c r="I44" s="3">
        <v>-13</v>
      </c>
      <c r="J44" s="3">
        <v>1.4</v>
      </c>
      <c r="K44" s="3">
        <v>-1</v>
      </c>
      <c r="L44" s="3">
        <v>-3.4</v>
      </c>
      <c r="M44" s="3">
        <v>-7</v>
      </c>
      <c r="N44" s="3">
        <v>1</v>
      </c>
      <c r="O44" s="3">
        <v>49</v>
      </c>
      <c r="P44" s="3">
        <v>94</v>
      </c>
      <c r="Q44" s="3">
        <v>-45</v>
      </c>
      <c r="R44" s="3">
        <v>-50.9495</v>
      </c>
      <c r="S44" s="3">
        <v>-0.183327572218244</v>
      </c>
      <c r="T44" s="3">
        <v>-0.248933297341281</v>
      </c>
      <c r="U44" s="3">
        <v>-5.1342913085334299E-2</v>
      </c>
      <c r="V44" s="3">
        <v>1.97694243490836E-2</v>
      </c>
      <c r="W44" s="3">
        <v>6.8018858034401997E-2</v>
      </c>
      <c r="X44" s="3">
        <v>-2.9505528098446102E-2</v>
      </c>
      <c r="Y44" s="3">
        <v>-0.20309699656732799</v>
      </c>
      <c r="Z44" s="3">
        <v>-49.869732901983802</v>
      </c>
      <c r="AA44" s="3">
        <v>-13.368353842949899</v>
      </c>
      <c r="AB44" s="3">
        <v>0.58937880635005102</v>
      </c>
      <c r="AC44" s="3"/>
      <c r="AD44" s="3">
        <v>0</v>
      </c>
      <c r="AE44" s="3">
        <v>52.295548438646897</v>
      </c>
      <c r="AF44" s="3">
        <v>0.70382135256116496</v>
      </c>
      <c r="AG44" s="3">
        <v>11</v>
      </c>
      <c r="AH44" s="3">
        <v>29</v>
      </c>
      <c r="AI44" s="3">
        <v>27</v>
      </c>
      <c r="AJ44" s="3">
        <v>27</v>
      </c>
      <c r="AK44" s="3">
        <v>29</v>
      </c>
      <c r="AL44" s="3">
        <v>11</v>
      </c>
      <c r="AM44" s="3">
        <v>24</v>
      </c>
      <c r="AN44" s="3">
        <v>21</v>
      </c>
      <c r="AO44" s="3">
        <v>25</v>
      </c>
      <c r="AP44" s="3">
        <v>2023</v>
      </c>
      <c r="AQ44" s="3">
        <v>4</v>
      </c>
    </row>
    <row r="45" spans="1:43" x14ac:dyDescent="0.25">
      <c r="A45" s="18" t="str">
        <f>INDEX(Index!$E$1:$E$32,MATCH($F45,Index!$D$1:$D$32,0))</f>
        <v>JAX</v>
      </c>
      <c r="B45" s="3">
        <v>12</v>
      </c>
      <c r="C45" s="3">
        <v>8</v>
      </c>
      <c r="D45" s="3" t="s">
        <v>493</v>
      </c>
      <c r="E45" s="3" t="s">
        <v>494</v>
      </c>
      <c r="F45" s="3" t="s">
        <v>12</v>
      </c>
      <c r="G45" s="3" t="s">
        <v>495</v>
      </c>
      <c r="H45" s="3">
        <v>1510</v>
      </c>
      <c r="I45" s="3">
        <v>0</v>
      </c>
      <c r="J45" s="3">
        <v>1.1000000000000001</v>
      </c>
      <c r="K45" s="3">
        <v>1.3</v>
      </c>
      <c r="L45" s="3">
        <v>-0.6</v>
      </c>
      <c r="M45" s="3">
        <v>2</v>
      </c>
      <c r="N45" s="3">
        <v>2</v>
      </c>
      <c r="O45" s="3">
        <v>80</v>
      </c>
      <c r="P45" s="3">
        <v>82</v>
      </c>
      <c r="Q45" s="3">
        <v>-2</v>
      </c>
      <c r="R45" s="3">
        <v>-5.1026000000000202</v>
      </c>
      <c r="S45" s="3">
        <v>-0.15846220889835699</v>
      </c>
      <c r="T45" s="3">
        <v>-8.1653634339803799E-2</v>
      </c>
      <c r="U45" s="3">
        <v>-0.27979508303187101</v>
      </c>
      <c r="V45" s="3">
        <v>-0.108143460035691</v>
      </c>
      <c r="W45" s="3">
        <v>-2.4289806147714199E-2</v>
      </c>
      <c r="X45" s="3">
        <v>-0.256878843221089</v>
      </c>
      <c r="Y45" s="3">
        <v>-5.0318748862665602E-2</v>
      </c>
      <c r="Z45" s="3">
        <v>-16.902374067116</v>
      </c>
      <c r="AA45" s="3">
        <v>-9.3437769629257996</v>
      </c>
      <c r="AB45" s="3">
        <v>-4.7131460291894101</v>
      </c>
      <c r="AC45" s="3"/>
      <c r="AD45" s="3">
        <v>2</v>
      </c>
      <c r="AE45" s="3">
        <v>170.740350053192</v>
      </c>
      <c r="AF45" s="3">
        <v>1.9414952043059199</v>
      </c>
      <c r="AG45" s="3">
        <v>14</v>
      </c>
      <c r="AH45" s="3">
        <v>17.5</v>
      </c>
      <c r="AI45" s="3">
        <v>18</v>
      </c>
      <c r="AJ45" s="3">
        <v>25</v>
      </c>
      <c r="AK45" s="3">
        <v>20</v>
      </c>
      <c r="AL45" s="3">
        <v>32</v>
      </c>
      <c r="AM45" s="3">
        <v>9</v>
      </c>
      <c r="AN45" s="3">
        <v>12</v>
      </c>
      <c r="AO45" s="3">
        <v>5</v>
      </c>
      <c r="AP45" s="3">
        <v>2023</v>
      </c>
      <c r="AQ45" s="3">
        <v>4</v>
      </c>
    </row>
    <row r="46" spans="1:43" x14ac:dyDescent="0.25">
      <c r="A46" s="18" t="str">
        <f>INDEX(Index!$E$1:$E$32,MATCH($F46,Index!$D$1:$D$32,0))</f>
        <v>MIN</v>
      </c>
      <c r="B46" s="3">
        <v>13</v>
      </c>
      <c r="C46" s="3">
        <v>6</v>
      </c>
      <c r="D46" s="3" t="s">
        <v>517</v>
      </c>
      <c r="E46" s="3" t="s">
        <v>518</v>
      </c>
      <c r="F46" s="3" t="s">
        <v>46</v>
      </c>
      <c r="G46" s="3" t="s">
        <v>519</v>
      </c>
      <c r="H46" s="3">
        <v>1505</v>
      </c>
      <c r="I46" s="3">
        <v>16</v>
      </c>
      <c r="J46" s="3">
        <v>0.9</v>
      </c>
      <c r="K46" s="3">
        <v>0.9</v>
      </c>
      <c r="L46" s="3">
        <v>0.3</v>
      </c>
      <c r="M46" s="3">
        <v>5</v>
      </c>
      <c r="N46" s="3">
        <v>1</v>
      </c>
      <c r="O46" s="3">
        <v>90</v>
      </c>
      <c r="P46" s="3">
        <v>95</v>
      </c>
      <c r="Q46" s="3">
        <v>-5</v>
      </c>
      <c r="R46" s="3">
        <v>24.4515999999999</v>
      </c>
      <c r="S46" s="3">
        <v>-5.1322424340840403E-2</v>
      </c>
      <c r="T46" s="3">
        <v>-7.7672432562510899E-2</v>
      </c>
      <c r="U46" s="3">
        <v>-0.24877244999148901</v>
      </c>
      <c r="V46" s="3">
        <v>-1.5456348108546699E-2</v>
      </c>
      <c r="W46" s="3">
        <v>2.9961724249627699E-2</v>
      </c>
      <c r="X46" s="3">
        <v>-0.22088434277240601</v>
      </c>
      <c r="Y46" s="3">
        <v>-3.5866076232293598E-2</v>
      </c>
      <c r="Z46" s="3">
        <v>14.272367845928001</v>
      </c>
      <c r="AA46" s="3">
        <v>-0.38919480533262102</v>
      </c>
      <c r="AB46" s="3">
        <v>-4.5784996825255302</v>
      </c>
      <c r="AC46" s="3"/>
      <c r="AD46" s="3">
        <v>4</v>
      </c>
      <c r="AE46" s="3">
        <v>240.653618938796</v>
      </c>
      <c r="AF46" s="3">
        <v>1.87203573209402</v>
      </c>
      <c r="AG46" s="3">
        <v>17</v>
      </c>
      <c r="AH46" s="3">
        <v>19</v>
      </c>
      <c r="AI46" s="3">
        <v>17</v>
      </c>
      <c r="AJ46" s="3">
        <v>17</v>
      </c>
      <c r="AK46" s="3">
        <v>19</v>
      </c>
      <c r="AL46" s="3">
        <v>28</v>
      </c>
      <c r="AM46" s="3">
        <v>20</v>
      </c>
      <c r="AN46" s="3">
        <v>16</v>
      </c>
      <c r="AO46" s="3">
        <v>7</v>
      </c>
      <c r="AP46" s="3">
        <v>2023</v>
      </c>
      <c r="AQ46" s="3">
        <v>4</v>
      </c>
    </row>
    <row r="47" spans="1:43" x14ac:dyDescent="0.25">
      <c r="A47" s="18" t="str">
        <f>INDEX(Index!$E$1:$E$32,MATCH($F47,Index!$D$1:$D$32,0))</f>
        <v>PIT</v>
      </c>
      <c r="B47" s="3">
        <v>14</v>
      </c>
      <c r="C47" s="3">
        <v>-1</v>
      </c>
      <c r="D47" s="3" t="s">
        <v>540</v>
      </c>
      <c r="E47" s="3" t="s">
        <v>541</v>
      </c>
      <c r="F47" s="3" t="s">
        <v>32</v>
      </c>
      <c r="G47" s="3" t="s">
        <v>511</v>
      </c>
      <c r="H47" s="3">
        <v>1493</v>
      </c>
      <c r="I47" s="3">
        <v>-9</v>
      </c>
      <c r="J47" s="3">
        <v>0.4</v>
      </c>
      <c r="K47" s="3">
        <v>-0.6</v>
      </c>
      <c r="L47" s="3">
        <v>-1</v>
      </c>
      <c r="M47" s="3">
        <v>1</v>
      </c>
      <c r="N47" s="3">
        <v>2</v>
      </c>
      <c r="O47" s="3">
        <v>62</v>
      </c>
      <c r="P47" s="3">
        <v>100</v>
      </c>
      <c r="Q47" s="3">
        <v>-38</v>
      </c>
      <c r="R47" s="3">
        <v>-43.8766999999999</v>
      </c>
      <c r="S47" s="3">
        <v>-0.26037183409417303</v>
      </c>
      <c r="T47" s="3">
        <v>-0.23733854056266099</v>
      </c>
      <c r="U47" s="3">
        <v>-0.219894015868559</v>
      </c>
      <c r="V47" s="3">
        <v>-1.51966587300153E-2</v>
      </c>
      <c r="W47" s="3">
        <v>6.6366696005561804E-2</v>
      </c>
      <c r="X47" s="3">
        <v>-8.1030463231086203E-2</v>
      </c>
      <c r="Y47" s="3">
        <v>-0.245175175364158</v>
      </c>
      <c r="Z47" s="3">
        <v>-49.386723250922998</v>
      </c>
      <c r="AA47" s="3">
        <v>-14.502936315548199</v>
      </c>
      <c r="AB47" s="3">
        <v>-0.68185641321551704</v>
      </c>
      <c r="AC47" s="3"/>
      <c r="AD47" s="3">
        <v>1</v>
      </c>
      <c r="AE47" s="3">
        <v>55.885011991869703</v>
      </c>
      <c r="AF47" s="3">
        <v>0.97447219650509398</v>
      </c>
      <c r="AG47" s="3">
        <v>15</v>
      </c>
      <c r="AH47" s="3">
        <v>26</v>
      </c>
      <c r="AI47" s="3">
        <v>29</v>
      </c>
      <c r="AJ47" s="3">
        <v>32</v>
      </c>
      <c r="AK47" s="3">
        <v>27</v>
      </c>
      <c r="AL47" s="3">
        <v>25</v>
      </c>
      <c r="AM47" s="3">
        <v>21</v>
      </c>
      <c r="AN47" s="3">
        <v>20</v>
      </c>
      <c r="AO47" s="3">
        <v>18</v>
      </c>
      <c r="AP47" s="3">
        <v>2023</v>
      </c>
      <c r="AQ47" s="3">
        <v>4</v>
      </c>
    </row>
    <row r="48" spans="1:43" x14ac:dyDescent="0.25">
      <c r="A48" s="18" t="str">
        <f>INDEX(Index!$E$1:$E$32,MATCH($F48,Index!$D$1:$D$32,0))</f>
        <v>NE</v>
      </c>
      <c r="B48" s="3">
        <v>14</v>
      </c>
      <c r="C48" s="3">
        <v>0</v>
      </c>
      <c r="D48" s="3" t="s">
        <v>521</v>
      </c>
      <c r="E48" s="3" t="s">
        <v>522</v>
      </c>
      <c r="F48" s="3" t="s">
        <v>17</v>
      </c>
      <c r="G48" s="3" t="s">
        <v>472</v>
      </c>
      <c r="H48" s="3">
        <v>1493</v>
      </c>
      <c r="I48" s="3">
        <v>3</v>
      </c>
      <c r="J48" s="3">
        <v>0.4</v>
      </c>
      <c r="K48" s="3">
        <v>-0.6</v>
      </c>
      <c r="L48" s="3">
        <v>-0.9</v>
      </c>
      <c r="M48" s="3">
        <v>2</v>
      </c>
      <c r="N48" s="3">
        <v>1</v>
      </c>
      <c r="O48" s="3">
        <v>55</v>
      </c>
      <c r="P48" s="3">
        <v>97</v>
      </c>
      <c r="Q48" s="3">
        <v>-42</v>
      </c>
      <c r="R48" s="3">
        <v>-18.9956</v>
      </c>
      <c r="S48" s="3">
        <v>-0.191828964891466</v>
      </c>
      <c r="T48" s="3">
        <v>-0.152815960511273</v>
      </c>
      <c r="U48" s="3">
        <v>-0.211952827117422</v>
      </c>
      <c r="V48" s="3">
        <v>-6.4781724417759104E-2</v>
      </c>
      <c r="W48" s="3">
        <v>-1.2951074984191E-3</v>
      </c>
      <c r="X48" s="3">
        <v>-0.13839820722959001</v>
      </c>
      <c r="Y48" s="3">
        <v>-0.127047240473707</v>
      </c>
      <c r="Z48" s="3">
        <v>-31.1478282494731</v>
      </c>
      <c r="AA48" s="3">
        <v>-15.254136787180901</v>
      </c>
      <c r="AB48" s="3">
        <v>-6.5931920873712704</v>
      </c>
      <c r="AC48" s="3"/>
      <c r="AD48" s="3">
        <v>2</v>
      </c>
      <c r="AE48" s="3">
        <v>147.774007077145</v>
      </c>
      <c r="AF48" s="3">
        <v>0.826962428203323</v>
      </c>
      <c r="AG48" s="3">
        <v>16</v>
      </c>
      <c r="AH48" s="3">
        <v>28</v>
      </c>
      <c r="AI48" s="3">
        <v>23</v>
      </c>
      <c r="AJ48" s="3">
        <v>28</v>
      </c>
      <c r="AK48" s="3">
        <v>23</v>
      </c>
      <c r="AL48" s="3">
        <v>23</v>
      </c>
      <c r="AM48" s="3">
        <v>13</v>
      </c>
      <c r="AN48" s="3">
        <v>13</v>
      </c>
      <c r="AO48" s="3">
        <v>15</v>
      </c>
      <c r="AP48" s="3">
        <v>2023</v>
      </c>
      <c r="AQ48" s="3">
        <v>4</v>
      </c>
    </row>
    <row r="49" spans="1:43" x14ac:dyDescent="0.25">
      <c r="A49" s="18" t="str">
        <f>INDEX(Index!$E$1:$E$32,MATCH($F49,Index!$D$1:$D$32,0))</f>
        <v>DEN</v>
      </c>
      <c r="B49" s="3">
        <v>16</v>
      </c>
      <c r="C49" s="3">
        <v>1</v>
      </c>
      <c r="D49" s="3" t="s">
        <v>474</v>
      </c>
      <c r="E49" s="3" t="s">
        <v>475</v>
      </c>
      <c r="F49" s="3" t="s">
        <v>39</v>
      </c>
      <c r="G49" s="3" t="s">
        <v>472</v>
      </c>
      <c r="H49" s="3">
        <v>1484</v>
      </c>
      <c r="I49" s="3">
        <v>13</v>
      </c>
      <c r="J49" s="3">
        <v>0</v>
      </c>
      <c r="K49" s="3">
        <v>-0.1</v>
      </c>
      <c r="L49" s="3">
        <v>-1.9</v>
      </c>
      <c r="M49" s="3">
        <v>-3</v>
      </c>
      <c r="N49" s="3">
        <v>1</v>
      </c>
      <c r="O49" s="3">
        <v>100</v>
      </c>
      <c r="P49" s="3">
        <v>150</v>
      </c>
      <c r="Q49" s="3">
        <v>-50</v>
      </c>
      <c r="R49" s="3">
        <v>-46.150100000000002</v>
      </c>
      <c r="S49" s="3">
        <v>5.2241549579861997E-2</v>
      </c>
      <c r="T49" s="3">
        <v>0.105851462687088</v>
      </c>
      <c r="U49" s="3">
        <v>-4.3265202076966498E-2</v>
      </c>
      <c r="V49" s="3">
        <v>0.25674867097806098</v>
      </c>
      <c r="W49" s="3">
        <v>0.51536247752144804</v>
      </c>
      <c r="X49" s="3">
        <v>1.49094090149159E-2</v>
      </c>
      <c r="Y49" s="3">
        <v>-0.20450712139819899</v>
      </c>
      <c r="Z49" s="3">
        <v>-33.964599798733097</v>
      </c>
      <c r="AA49" s="3">
        <v>4.1170150503935297</v>
      </c>
      <c r="AB49" s="3">
        <v>13.5748787536651</v>
      </c>
      <c r="AC49" s="3"/>
      <c r="AD49" s="3">
        <v>0</v>
      </c>
      <c r="AE49" s="3">
        <v>198.305797627088</v>
      </c>
      <c r="AF49" s="3">
        <v>1.10675027129798</v>
      </c>
      <c r="AG49" s="3">
        <v>24</v>
      </c>
      <c r="AH49" s="3">
        <v>30</v>
      </c>
      <c r="AI49" s="3">
        <v>28</v>
      </c>
      <c r="AJ49" s="3">
        <v>7</v>
      </c>
      <c r="AK49" s="3">
        <v>12</v>
      </c>
      <c r="AL49" s="3">
        <v>10</v>
      </c>
      <c r="AM49" s="3">
        <v>32</v>
      </c>
      <c r="AN49" s="3">
        <v>32</v>
      </c>
      <c r="AO49" s="3">
        <v>29</v>
      </c>
      <c r="AP49" s="3">
        <v>2023</v>
      </c>
      <c r="AQ49" s="3">
        <v>4</v>
      </c>
    </row>
    <row r="50" spans="1:43" x14ac:dyDescent="0.25">
      <c r="A50" s="18" t="str">
        <f>INDEX(Index!$E$1:$E$32,MATCH($F50,Index!$D$1:$D$32,0))</f>
        <v>CLE</v>
      </c>
      <c r="B50" s="3">
        <v>17</v>
      </c>
      <c r="C50" s="3">
        <v>-10</v>
      </c>
      <c r="D50" s="3" t="s">
        <v>466</v>
      </c>
      <c r="E50" s="3" t="s">
        <v>467</v>
      </c>
      <c r="F50" s="3" t="s">
        <v>10</v>
      </c>
      <c r="G50" s="3" t="s">
        <v>468</v>
      </c>
      <c r="H50" s="3">
        <v>1482</v>
      </c>
      <c r="I50" s="3">
        <v>-71</v>
      </c>
      <c r="J50" s="3">
        <v>0</v>
      </c>
      <c r="K50" s="3">
        <v>-4</v>
      </c>
      <c r="L50" s="3">
        <v>-2.9</v>
      </c>
      <c r="M50" s="3">
        <v>-6</v>
      </c>
      <c r="N50" s="3">
        <v>2</v>
      </c>
      <c r="O50" s="3">
        <v>76</v>
      </c>
      <c r="P50" s="3">
        <v>60</v>
      </c>
      <c r="Q50" s="3">
        <v>16</v>
      </c>
      <c r="R50" s="3">
        <v>-12.049099999999999</v>
      </c>
      <c r="S50" s="3">
        <v>-0.207984292766864</v>
      </c>
      <c r="T50" s="3">
        <v>-0.25608418592570498</v>
      </c>
      <c r="U50" s="3">
        <v>-0.12847511101498399</v>
      </c>
      <c r="V50" s="3">
        <v>-0.31359780565453299</v>
      </c>
      <c r="W50" s="3">
        <v>-0.31833192861988202</v>
      </c>
      <c r="X50" s="3">
        <v>-0.27136766426214698</v>
      </c>
      <c r="Y50" s="3">
        <v>0.105613512887668</v>
      </c>
      <c r="Z50" s="3">
        <v>15.852074944501901</v>
      </c>
      <c r="AA50" s="3">
        <v>-14.373694084545701</v>
      </c>
      <c r="AB50" s="3">
        <v>-19.009928570598099</v>
      </c>
      <c r="AC50" s="3"/>
      <c r="AD50" s="3">
        <v>3</v>
      </c>
      <c r="AE50" s="3">
        <v>63.176476482195703</v>
      </c>
      <c r="AF50" s="3">
        <v>2.5460335786871902</v>
      </c>
      <c r="AG50" s="3">
        <v>9</v>
      </c>
      <c r="AH50" s="3">
        <v>11.5</v>
      </c>
      <c r="AI50" s="3">
        <v>9</v>
      </c>
      <c r="AJ50" s="3">
        <v>29</v>
      </c>
      <c r="AK50" s="3">
        <v>30</v>
      </c>
      <c r="AL50" s="3">
        <v>18</v>
      </c>
      <c r="AM50" s="3">
        <v>2</v>
      </c>
      <c r="AN50" s="3">
        <v>2</v>
      </c>
      <c r="AO50" s="3">
        <v>3</v>
      </c>
      <c r="AP50" s="3">
        <v>2023</v>
      </c>
      <c r="AQ50" s="3">
        <v>4</v>
      </c>
    </row>
    <row r="51" spans="1:43" x14ac:dyDescent="0.25">
      <c r="A51" s="18" t="str">
        <f>INDEX(Index!$E$1:$E$32,MATCH($F51,Index!$D$1:$D$32,0))</f>
        <v>LAR</v>
      </c>
      <c r="B51" s="3">
        <v>18</v>
      </c>
      <c r="C51" s="3">
        <v>3</v>
      </c>
      <c r="D51" s="3" t="s">
        <v>501</v>
      </c>
      <c r="E51" s="3" t="s">
        <v>502</v>
      </c>
      <c r="F51" s="3" t="s">
        <v>42</v>
      </c>
      <c r="G51" s="3" t="s">
        <v>503</v>
      </c>
      <c r="H51" s="3">
        <v>1479</v>
      </c>
      <c r="I51" s="3">
        <v>4</v>
      </c>
      <c r="J51" s="3">
        <v>-0.2</v>
      </c>
      <c r="K51" s="3">
        <v>0.3</v>
      </c>
      <c r="L51" s="3">
        <v>0.4</v>
      </c>
      <c r="M51" s="3">
        <v>7</v>
      </c>
      <c r="N51" s="3">
        <v>2</v>
      </c>
      <c r="O51" s="3">
        <v>98</v>
      </c>
      <c r="P51" s="3">
        <v>85</v>
      </c>
      <c r="Q51" s="3">
        <v>13</v>
      </c>
      <c r="R51" s="3">
        <v>2.3491</v>
      </c>
      <c r="S51" s="3">
        <v>6.8690314930756793E-2</v>
      </c>
      <c r="T51" s="3">
        <v>0.15962930918937299</v>
      </c>
      <c r="U51" s="3">
        <v>7.3154358279848E-3</v>
      </c>
      <c r="V51" s="3">
        <v>-1.6670118230265599E-2</v>
      </c>
      <c r="W51" s="3">
        <v>3.2295016101898902E-2</v>
      </c>
      <c r="X51" s="3">
        <v>-6.57378914053591E-2</v>
      </c>
      <c r="Y51" s="3">
        <v>8.5360433161022403E-2</v>
      </c>
      <c r="Z51" s="3">
        <v>33.703342316071002</v>
      </c>
      <c r="AA51" s="3">
        <v>6.8197512362617703</v>
      </c>
      <c r="AB51" s="3">
        <v>-2.8669511189439101</v>
      </c>
      <c r="AC51" s="3"/>
      <c r="AD51" s="3">
        <v>3</v>
      </c>
      <c r="AE51" s="3">
        <v>141.02230115871001</v>
      </c>
      <c r="AF51" s="3">
        <v>2.3341277888557501</v>
      </c>
      <c r="AG51" s="3">
        <v>21</v>
      </c>
      <c r="AH51" s="3">
        <v>13</v>
      </c>
      <c r="AI51" s="3">
        <v>12</v>
      </c>
      <c r="AJ51" s="3">
        <v>5</v>
      </c>
      <c r="AK51" s="3">
        <v>7</v>
      </c>
      <c r="AL51" s="3">
        <v>4</v>
      </c>
      <c r="AM51" s="3">
        <v>19</v>
      </c>
      <c r="AN51" s="3">
        <v>17</v>
      </c>
      <c r="AO51" s="3">
        <v>21</v>
      </c>
      <c r="AP51" s="3">
        <v>2023</v>
      </c>
      <c r="AQ51" s="3">
        <v>4</v>
      </c>
    </row>
    <row r="52" spans="1:43" x14ac:dyDescent="0.25">
      <c r="A52" s="18" t="str">
        <f>INDEX(Index!$E$1:$E$32,MATCH($F52,Index!$D$1:$D$32,0))</f>
        <v>NO</v>
      </c>
      <c r="B52" s="3">
        <v>20</v>
      </c>
      <c r="C52" s="3">
        <v>-5</v>
      </c>
      <c r="D52" s="3" t="s">
        <v>524</v>
      </c>
      <c r="E52" s="3" t="s">
        <v>525</v>
      </c>
      <c r="F52" s="3" t="s">
        <v>27</v>
      </c>
      <c r="G52" s="3" t="s">
        <v>526</v>
      </c>
      <c r="H52" s="3">
        <v>1473</v>
      </c>
      <c r="I52" s="3">
        <v>-5</v>
      </c>
      <c r="J52" s="3">
        <v>-0.4</v>
      </c>
      <c r="K52" s="3">
        <v>-1</v>
      </c>
      <c r="L52" s="3">
        <v>-1.9</v>
      </c>
      <c r="M52" s="3">
        <v>-5</v>
      </c>
      <c r="N52" s="3">
        <v>2</v>
      </c>
      <c r="O52" s="3">
        <v>62</v>
      </c>
      <c r="P52" s="3">
        <v>76</v>
      </c>
      <c r="Q52" s="3">
        <v>-14</v>
      </c>
      <c r="R52" s="3">
        <v>1.4649999999999801</v>
      </c>
      <c r="S52" s="3">
        <v>-0.14196762667277801</v>
      </c>
      <c r="T52" s="3">
        <v>-9.2761962159592204E-2</v>
      </c>
      <c r="U52" s="3">
        <v>-0.21225889279476801</v>
      </c>
      <c r="V52" s="3">
        <v>-8.7598675280633795E-2</v>
      </c>
      <c r="W52" s="3">
        <v>-7.4482688344348194E-2</v>
      </c>
      <c r="X52" s="3">
        <v>-7.1922096421553297E-2</v>
      </c>
      <c r="Y52" s="3">
        <v>-5.4368951392144697E-2</v>
      </c>
      <c r="Z52" s="3">
        <v>-24.184066832386598</v>
      </c>
      <c r="AA52" s="3">
        <v>-12.2345686910075</v>
      </c>
      <c r="AB52" s="3">
        <v>-5.5438064187748699</v>
      </c>
      <c r="AC52" s="3"/>
      <c r="AD52" s="3">
        <v>2</v>
      </c>
      <c r="AE52" s="3">
        <v>43.598320205390401</v>
      </c>
      <c r="AF52" s="3">
        <v>1.52661997265369</v>
      </c>
      <c r="AG52" s="3">
        <v>19</v>
      </c>
      <c r="AH52" s="3">
        <v>20.5</v>
      </c>
      <c r="AI52" s="3">
        <v>19</v>
      </c>
      <c r="AJ52" s="3">
        <v>23</v>
      </c>
      <c r="AK52" s="3">
        <v>21</v>
      </c>
      <c r="AL52" s="3">
        <v>24</v>
      </c>
      <c r="AM52" s="3">
        <v>10</v>
      </c>
      <c r="AN52" s="3">
        <v>10</v>
      </c>
      <c r="AO52" s="3">
        <v>20</v>
      </c>
      <c r="AP52" s="3">
        <v>2023</v>
      </c>
      <c r="AQ52" s="3">
        <v>4</v>
      </c>
    </row>
    <row r="53" spans="1:43" x14ac:dyDescent="0.25">
      <c r="A53" s="18" t="str">
        <f>INDEX(Index!$E$1:$E$32,MATCH($F53,Index!$D$1:$D$32,0))</f>
        <v>TEN</v>
      </c>
      <c r="B53" s="3">
        <v>20</v>
      </c>
      <c r="C53" s="3">
        <v>3</v>
      </c>
      <c r="D53" s="3" t="s">
        <v>553</v>
      </c>
      <c r="E53" s="3" t="s">
        <v>554</v>
      </c>
      <c r="F53" s="3" t="s">
        <v>45</v>
      </c>
      <c r="G53" s="3" t="s">
        <v>472</v>
      </c>
      <c r="H53" s="3">
        <v>1473</v>
      </c>
      <c r="I53" s="3">
        <v>-9</v>
      </c>
      <c r="J53" s="3">
        <v>-0.4</v>
      </c>
      <c r="K53" s="3">
        <v>0.6</v>
      </c>
      <c r="L53" s="3">
        <v>0.4</v>
      </c>
      <c r="M53" s="3">
        <v>6</v>
      </c>
      <c r="N53" s="3">
        <v>2</v>
      </c>
      <c r="O53" s="3">
        <v>72</v>
      </c>
      <c r="P53" s="3">
        <v>70</v>
      </c>
      <c r="Q53" s="3">
        <v>2</v>
      </c>
      <c r="R53" s="3">
        <v>4.7488000000000001</v>
      </c>
      <c r="S53" s="3">
        <v>-0.12958882768573099</v>
      </c>
      <c r="T53" s="3">
        <v>-0.101689643945912</v>
      </c>
      <c r="U53" s="3">
        <v>-0.11425986971171399</v>
      </c>
      <c r="V53" s="3">
        <v>-6.6321442965815797E-2</v>
      </c>
      <c r="W53" s="3">
        <v>5.4445325616127797E-2</v>
      </c>
      <c r="X53" s="3">
        <v>-0.239304554222705</v>
      </c>
      <c r="Y53" s="3">
        <v>-6.3267384719915304E-2</v>
      </c>
      <c r="Z53" s="3">
        <v>-11.521046525513</v>
      </c>
      <c r="AA53" s="3">
        <v>-8.5080695400397204</v>
      </c>
      <c r="AB53" s="3">
        <v>-5.3999199672369</v>
      </c>
      <c r="AC53" s="3"/>
      <c r="AD53" s="3">
        <v>2</v>
      </c>
      <c r="AE53" s="3">
        <v>36.347847767537601</v>
      </c>
      <c r="AF53" s="3">
        <v>2.0667401887067101</v>
      </c>
      <c r="AG53" s="3">
        <v>18</v>
      </c>
      <c r="AH53" s="3">
        <v>16</v>
      </c>
      <c r="AI53" s="3">
        <v>20</v>
      </c>
      <c r="AJ53" s="3">
        <v>21</v>
      </c>
      <c r="AK53" s="3">
        <v>22</v>
      </c>
      <c r="AL53" s="3">
        <v>15</v>
      </c>
      <c r="AM53" s="3">
        <v>12</v>
      </c>
      <c r="AN53" s="3">
        <v>19</v>
      </c>
      <c r="AO53" s="3">
        <v>6</v>
      </c>
      <c r="AP53" s="3">
        <v>2023</v>
      </c>
      <c r="AQ53" s="3">
        <v>4</v>
      </c>
    </row>
    <row r="54" spans="1:43" x14ac:dyDescent="0.25">
      <c r="A54" s="18" t="str">
        <f>INDEX(Index!$E$1:$E$32,MATCH($F54,Index!$D$1:$D$32,0))</f>
        <v>GB</v>
      </c>
      <c r="B54" s="3">
        <v>20</v>
      </c>
      <c r="C54" s="3">
        <v>-4</v>
      </c>
      <c r="D54" s="3" t="s">
        <v>481</v>
      </c>
      <c r="E54" s="3" t="s">
        <v>482</v>
      </c>
      <c r="F54" s="3" t="s">
        <v>20</v>
      </c>
      <c r="G54" s="3" t="s">
        <v>483</v>
      </c>
      <c r="H54" s="3">
        <v>1473</v>
      </c>
      <c r="I54" s="3">
        <v>-3</v>
      </c>
      <c r="J54" s="3">
        <v>-0.4</v>
      </c>
      <c r="K54" s="3">
        <v>-0.9</v>
      </c>
      <c r="L54" s="3">
        <v>-0.9</v>
      </c>
      <c r="M54" s="3">
        <v>-1</v>
      </c>
      <c r="N54" s="3">
        <v>2</v>
      </c>
      <c r="O54" s="3">
        <v>100</v>
      </c>
      <c r="P54" s="3">
        <v>96</v>
      </c>
      <c r="Q54" s="3">
        <v>4</v>
      </c>
      <c r="R54" s="3">
        <v>-5.3551999999999902</v>
      </c>
      <c r="S54" s="3">
        <v>-5.5646810026760002E-3</v>
      </c>
      <c r="T54" s="3">
        <v>0.121140928800115</v>
      </c>
      <c r="U54" s="3">
        <v>-0.115812449806591</v>
      </c>
      <c r="V54" s="3">
        <v>-1.4716990701398701E-2</v>
      </c>
      <c r="W54" s="3">
        <v>3.5311915352231001E-3</v>
      </c>
      <c r="X54" s="3">
        <v>-4.0590826668426699E-2</v>
      </c>
      <c r="Y54" s="3">
        <v>9.1523096987227003E-3</v>
      </c>
      <c r="Z54" s="3">
        <v>-7.0263914127471603</v>
      </c>
      <c r="AA54" s="3">
        <v>-4.4639622801157204</v>
      </c>
      <c r="AB54" s="3">
        <v>-2.62743733527088</v>
      </c>
      <c r="AC54" s="3"/>
      <c r="AD54" s="3">
        <v>1</v>
      </c>
      <c r="AE54" s="3">
        <v>164.333584983511</v>
      </c>
      <c r="AF54" s="3">
        <v>2.0966727324308598</v>
      </c>
      <c r="AG54" s="3">
        <v>20</v>
      </c>
      <c r="AH54" s="3">
        <v>15</v>
      </c>
      <c r="AI54" s="3">
        <v>15</v>
      </c>
      <c r="AJ54" s="3">
        <v>14</v>
      </c>
      <c r="AK54" s="3">
        <v>10</v>
      </c>
      <c r="AL54" s="3">
        <v>16</v>
      </c>
      <c r="AM54" s="3">
        <v>22</v>
      </c>
      <c r="AN54" s="3">
        <v>14</v>
      </c>
      <c r="AO54" s="3">
        <v>24</v>
      </c>
      <c r="AP54" s="3">
        <v>2023</v>
      </c>
      <c r="AQ54" s="3">
        <v>4</v>
      </c>
    </row>
    <row r="55" spans="1:43" x14ac:dyDescent="0.25">
      <c r="A55" s="18" t="str">
        <f>INDEX(Index!$E$1:$E$32,MATCH($F55,Index!$D$1:$D$32,0))</f>
        <v>ATL</v>
      </c>
      <c r="B55" s="3">
        <v>22</v>
      </c>
      <c r="C55" s="3">
        <v>-4</v>
      </c>
      <c r="D55" s="3" t="s">
        <v>442</v>
      </c>
      <c r="E55" s="3" t="s">
        <v>443</v>
      </c>
      <c r="F55" s="3" t="s">
        <v>43</v>
      </c>
      <c r="G55" s="3" t="s">
        <v>444</v>
      </c>
      <c r="H55" s="3">
        <v>1457</v>
      </c>
      <c r="I55" s="3">
        <v>-15</v>
      </c>
      <c r="J55" s="3">
        <v>-1</v>
      </c>
      <c r="K55" s="3">
        <v>-1.1000000000000001</v>
      </c>
      <c r="L55" s="3">
        <v>-1.2</v>
      </c>
      <c r="M55" s="3">
        <v>-1</v>
      </c>
      <c r="N55" s="3">
        <v>2</v>
      </c>
      <c r="O55" s="3">
        <v>62</v>
      </c>
      <c r="P55" s="3">
        <v>77</v>
      </c>
      <c r="Q55" s="3">
        <v>-15</v>
      </c>
      <c r="R55" s="3">
        <v>-1.6924999999999899</v>
      </c>
      <c r="S55" s="3">
        <v>-0.16547597758711999</v>
      </c>
      <c r="T55" s="3">
        <v>-0.238794889915697</v>
      </c>
      <c r="U55" s="3">
        <v>-5.6715240535931202E-2</v>
      </c>
      <c r="V55" s="3">
        <v>-7.88959299275582E-2</v>
      </c>
      <c r="W55" s="3">
        <v>7.0370171305215307E-2</v>
      </c>
      <c r="X55" s="3">
        <v>-0.26252577287255602</v>
      </c>
      <c r="Y55" s="3">
        <v>-8.6580047659562495E-2</v>
      </c>
      <c r="Z55" s="3">
        <v>-20.730595807700102</v>
      </c>
      <c r="AA55" s="3">
        <v>-10.7306839435587</v>
      </c>
      <c r="AB55" s="3">
        <v>-5.0169752375624501</v>
      </c>
      <c r="AC55" s="3"/>
      <c r="AD55" s="3">
        <v>2</v>
      </c>
      <c r="AE55" s="3">
        <v>29.561937580524699</v>
      </c>
      <c r="AF55" s="3">
        <v>1.49748390826227</v>
      </c>
      <c r="AG55" s="3">
        <v>22</v>
      </c>
      <c r="AH55" s="3">
        <v>22</v>
      </c>
      <c r="AI55" s="3">
        <v>22</v>
      </c>
      <c r="AJ55" s="3">
        <v>26</v>
      </c>
      <c r="AK55" s="3">
        <v>28</v>
      </c>
      <c r="AL55" s="3">
        <v>13</v>
      </c>
      <c r="AM55" s="3">
        <v>11</v>
      </c>
      <c r="AN55" s="3">
        <v>22</v>
      </c>
      <c r="AO55" s="3">
        <v>4</v>
      </c>
      <c r="AP55" s="3">
        <v>2023</v>
      </c>
      <c r="AQ55" s="3">
        <v>4</v>
      </c>
    </row>
    <row r="56" spans="1:43" x14ac:dyDescent="0.25">
      <c r="A56" s="18" t="str">
        <f>INDEX(Index!$E$1:$E$32,MATCH($F56,Index!$D$1:$D$32,0))</f>
        <v>NYJ</v>
      </c>
      <c r="B56" s="3">
        <v>23</v>
      </c>
      <c r="C56" s="3">
        <v>4</v>
      </c>
      <c r="D56" s="3" t="s">
        <v>532</v>
      </c>
      <c r="E56" s="3" t="s">
        <v>533</v>
      </c>
      <c r="F56" s="3" t="s">
        <v>9</v>
      </c>
      <c r="G56" s="3" t="s">
        <v>534</v>
      </c>
      <c r="H56" s="3">
        <v>1440</v>
      </c>
      <c r="I56" s="3">
        <v>-80</v>
      </c>
      <c r="J56" s="3">
        <v>-1.7</v>
      </c>
      <c r="K56" s="3">
        <v>0.2</v>
      </c>
      <c r="L56" s="3">
        <v>-5.2</v>
      </c>
      <c r="M56" s="3">
        <v>-15</v>
      </c>
      <c r="N56" s="3">
        <v>1</v>
      </c>
      <c r="O56" s="3">
        <v>62</v>
      </c>
      <c r="P56" s="3">
        <v>84</v>
      </c>
      <c r="Q56" s="3">
        <v>-22</v>
      </c>
      <c r="R56" s="3">
        <v>-2.3240000000000101</v>
      </c>
      <c r="S56" s="3">
        <v>-0.245284505320742</v>
      </c>
      <c r="T56" s="3">
        <v>-0.26037734909257099</v>
      </c>
      <c r="U56" s="3">
        <v>-0.27278435404361001</v>
      </c>
      <c r="V56" s="3">
        <v>4.8131928018030996E-3</v>
      </c>
      <c r="W56" s="3">
        <v>0.19225644023668101</v>
      </c>
      <c r="X56" s="3">
        <v>-0.215630853583892</v>
      </c>
      <c r="Y56" s="3">
        <v>-0.25009769812254601</v>
      </c>
      <c r="Z56" s="3">
        <v>-33.934218211984501</v>
      </c>
      <c r="AA56" s="3">
        <v>-13.5874256730001</v>
      </c>
      <c r="AB56" s="3">
        <v>-4.13815750664447</v>
      </c>
      <c r="AC56" s="3"/>
      <c r="AD56" s="3">
        <v>1</v>
      </c>
      <c r="AE56" s="3">
        <v>49.855429776983399</v>
      </c>
      <c r="AF56" s="3">
        <v>1.3098121263945599</v>
      </c>
      <c r="AG56" s="3">
        <v>13</v>
      </c>
      <c r="AH56" s="3">
        <v>23</v>
      </c>
      <c r="AI56" s="3">
        <v>30</v>
      </c>
      <c r="AJ56" s="3">
        <v>31</v>
      </c>
      <c r="AK56" s="3">
        <v>31</v>
      </c>
      <c r="AL56" s="3">
        <v>30</v>
      </c>
      <c r="AM56" s="3">
        <v>23</v>
      </c>
      <c r="AN56" s="3">
        <v>29</v>
      </c>
      <c r="AO56" s="3">
        <v>8</v>
      </c>
      <c r="AP56" s="3">
        <v>2023</v>
      </c>
      <c r="AQ56" s="3">
        <v>4</v>
      </c>
    </row>
    <row r="57" spans="1:43" x14ac:dyDescent="0.25">
      <c r="A57" s="18" t="str">
        <f>INDEX(Index!$E$1:$E$32,MATCH($F57,Index!$D$1:$D$32,0))</f>
        <v>WAS</v>
      </c>
      <c r="B57" s="3">
        <v>24</v>
      </c>
      <c r="C57" s="3">
        <v>1</v>
      </c>
      <c r="D57" s="3" t="s">
        <v>556</v>
      </c>
      <c r="E57" s="3" t="s">
        <v>557</v>
      </c>
      <c r="F57" s="3" t="s">
        <v>26</v>
      </c>
      <c r="G57" s="3" t="s">
        <v>558</v>
      </c>
      <c r="H57" s="3">
        <v>1436</v>
      </c>
      <c r="I57" s="3">
        <v>-21</v>
      </c>
      <c r="J57" s="3">
        <v>-1.9</v>
      </c>
      <c r="K57" s="3">
        <v>-0.3</v>
      </c>
      <c r="L57" s="3">
        <v>-1.4</v>
      </c>
      <c r="M57" s="3">
        <v>0</v>
      </c>
      <c r="N57" s="3">
        <v>2</v>
      </c>
      <c r="O57" s="3">
        <v>89</v>
      </c>
      <c r="P57" s="3">
        <v>120</v>
      </c>
      <c r="Q57" s="3">
        <v>-31</v>
      </c>
      <c r="R57" s="3">
        <v>-10.659800000000001</v>
      </c>
      <c r="S57" s="3">
        <v>-0.122066820999117</v>
      </c>
      <c r="T57" s="3">
        <v>-0.15386310573460699</v>
      </c>
      <c r="U57" s="3">
        <v>-1.350010303397E-3</v>
      </c>
      <c r="V57" s="3">
        <v>4.2446124765699103E-2</v>
      </c>
      <c r="W57" s="3">
        <v>0.109469547320206</v>
      </c>
      <c r="X57" s="3">
        <v>-4.6828464988964799E-2</v>
      </c>
      <c r="Y57" s="3">
        <v>-0.16451294576481701</v>
      </c>
      <c r="Z57" s="3">
        <v>-16.924376741738701</v>
      </c>
      <c r="AA57" s="3">
        <v>-2.4198316669107198</v>
      </c>
      <c r="AB57" s="3">
        <v>2.2170242478818798</v>
      </c>
      <c r="AC57" s="3"/>
      <c r="AD57" s="3">
        <v>1</v>
      </c>
      <c r="AE57" s="3">
        <v>62.242560842898797</v>
      </c>
      <c r="AF57" s="3">
        <v>1.31990963693504</v>
      </c>
      <c r="AG57" s="3">
        <v>25</v>
      </c>
      <c r="AH57" s="3">
        <v>24</v>
      </c>
      <c r="AI57" s="3">
        <v>26</v>
      </c>
      <c r="AJ57" s="3">
        <v>20</v>
      </c>
      <c r="AK57" s="3">
        <v>24</v>
      </c>
      <c r="AL57" s="3">
        <v>5</v>
      </c>
      <c r="AM57" s="3">
        <v>26</v>
      </c>
      <c r="AN57" s="3">
        <v>26</v>
      </c>
      <c r="AO57" s="3">
        <v>23</v>
      </c>
      <c r="AP57" s="3">
        <v>2023</v>
      </c>
      <c r="AQ57" s="3">
        <v>4</v>
      </c>
    </row>
    <row r="58" spans="1:43" x14ac:dyDescent="0.25">
      <c r="A58" s="18" t="str">
        <f>INDEX(Index!$E$1:$E$32,MATCH($F58,Index!$D$1:$D$32,0))</f>
        <v>TB</v>
      </c>
      <c r="B58" s="3">
        <v>25</v>
      </c>
      <c r="C58" s="3">
        <v>4</v>
      </c>
      <c r="D58" s="3" t="s">
        <v>550</v>
      </c>
      <c r="E58" s="3" t="s">
        <v>551</v>
      </c>
      <c r="F58" s="3" t="s">
        <v>38</v>
      </c>
      <c r="G58" s="3" t="s">
        <v>444</v>
      </c>
      <c r="H58" s="3">
        <v>1425</v>
      </c>
      <c r="I58" s="3">
        <v>-28</v>
      </c>
      <c r="J58" s="3">
        <v>-2.2999999999999998</v>
      </c>
      <c r="K58" s="3">
        <v>0.4</v>
      </c>
      <c r="L58" s="3">
        <v>1.1000000000000001</v>
      </c>
      <c r="M58" s="3">
        <v>5</v>
      </c>
      <c r="N58" s="3">
        <v>3</v>
      </c>
      <c r="O58" s="3">
        <v>84</v>
      </c>
      <c r="P58" s="3">
        <v>68</v>
      </c>
      <c r="Q58" s="3">
        <v>16</v>
      </c>
      <c r="R58" s="3">
        <v>-9.3967999999999794</v>
      </c>
      <c r="S58" s="3">
        <v>-3.4049634328834198E-2</v>
      </c>
      <c r="T58" s="3">
        <v>0.13511144839127401</v>
      </c>
      <c r="U58" s="3">
        <v>-0.27454082132704499</v>
      </c>
      <c r="V58" s="3">
        <v>-0.14126071541167801</v>
      </c>
      <c r="W58" s="3">
        <v>-0.12795256309802899</v>
      </c>
      <c r="X58" s="3">
        <v>-0.19595164570602899</v>
      </c>
      <c r="Y58" s="3">
        <v>0.107211081082843</v>
      </c>
      <c r="Z58" s="3">
        <v>1.9590958484340599</v>
      </c>
      <c r="AA58" s="3">
        <v>-3.48780040430717</v>
      </c>
      <c r="AB58" s="3">
        <v>-4.1934431250230597</v>
      </c>
      <c r="AC58" s="3"/>
      <c r="AD58" s="3">
        <v>3</v>
      </c>
      <c r="AE58" s="3">
        <v>208.78902439549699</v>
      </c>
      <c r="AF58" s="3">
        <v>2.4905916614194799</v>
      </c>
      <c r="AG58" s="3">
        <v>26</v>
      </c>
      <c r="AH58" s="3">
        <v>11.5</v>
      </c>
      <c r="AI58" s="3">
        <v>8</v>
      </c>
      <c r="AJ58" s="3">
        <v>16</v>
      </c>
      <c r="AK58" s="3">
        <v>8</v>
      </c>
      <c r="AL58" s="3">
        <v>31</v>
      </c>
      <c r="AM58" s="3">
        <v>6</v>
      </c>
      <c r="AN58" s="3">
        <v>8</v>
      </c>
      <c r="AO58" s="3">
        <v>10</v>
      </c>
      <c r="AP58" s="3">
        <v>2023</v>
      </c>
      <c r="AQ58" s="3">
        <v>4</v>
      </c>
    </row>
    <row r="59" spans="1:43" x14ac:dyDescent="0.25">
      <c r="A59" s="18" t="str">
        <f>INDEX(Index!$E$1:$E$32,MATCH($F59,Index!$D$1:$D$32,0))</f>
        <v>NYG</v>
      </c>
      <c r="B59" s="3">
        <v>26</v>
      </c>
      <c r="C59" s="3">
        <v>-2</v>
      </c>
      <c r="D59" s="3" t="s">
        <v>528</v>
      </c>
      <c r="E59" s="3" t="s">
        <v>529</v>
      </c>
      <c r="F59" s="3" t="s">
        <v>15</v>
      </c>
      <c r="G59" s="3" t="s">
        <v>530</v>
      </c>
      <c r="H59" s="3">
        <v>1420</v>
      </c>
      <c r="I59" s="3">
        <v>-9</v>
      </c>
      <c r="J59" s="3">
        <v>-2.5</v>
      </c>
      <c r="K59" s="3">
        <v>-1.1000000000000001</v>
      </c>
      <c r="L59" s="3">
        <v>-2.4</v>
      </c>
      <c r="M59" s="3">
        <v>-3</v>
      </c>
      <c r="N59" s="3">
        <v>1</v>
      </c>
      <c r="O59" s="3">
        <v>46</v>
      </c>
      <c r="P59" s="3">
        <v>122</v>
      </c>
      <c r="Q59" s="3">
        <v>-76</v>
      </c>
      <c r="R59" s="3">
        <v>-71.157499999999999</v>
      </c>
      <c r="S59" s="3">
        <v>-0.230951874736046</v>
      </c>
      <c r="T59" s="3">
        <v>-0.27307617059190298</v>
      </c>
      <c r="U59" s="3">
        <v>-0.12552205906629199</v>
      </c>
      <c r="V59" s="3">
        <v>7.0385078049418903E-2</v>
      </c>
      <c r="W59" s="3">
        <v>0.14398691289093701</v>
      </c>
      <c r="X59" s="3">
        <v>1.5616595287374999E-3</v>
      </c>
      <c r="Y59" s="3">
        <v>-0.30133695278546502</v>
      </c>
      <c r="Z59" s="3">
        <v>-61.109606127613603</v>
      </c>
      <c r="AA59" s="3">
        <v>-16.195042554366498</v>
      </c>
      <c r="AB59" s="3">
        <v>0.94266703426320497</v>
      </c>
      <c r="AC59" s="3"/>
      <c r="AD59" s="3">
        <v>1</v>
      </c>
      <c r="AE59" s="3">
        <v>38.068495836987097</v>
      </c>
      <c r="AF59" s="3">
        <v>0.36065086888637798</v>
      </c>
      <c r="AG59" s="3">
        <v>27</v>
      </c>
      <c r="AH59" s="3">
        <v>32</v>
      </c>
      <c r="AI59" s="3">
        <v>31</v>
      </c>
      <c r="AJ59" s="3">
        <v>30</v>
      </c>
      <c r="AK59" s="3">
        <v>32</v>
      </c>
      <c r="AL59" s="3">
        <v>17</v>
      </c>
      <c r="AM59" s="3">
        <v>29</v>
      </c>
      <c r="AN59" s="3">
        <v>27</v>
      </c>
      <c r="AO59" s="3">
        <v>28</v>
      </c>
      <c r="AP59" s="3">
        <v>2023</v>
      </c>
      <c r="AQ59" s="3">
        <v>4</v>
      </c>
    </row>
    <row r="60" spans="1:43" x14ac:dyDescent="0.25">
      <c r="A60" s="18" t="str">
        <f>INDEX(Index!$E$1:$E$32,MATCH($F60,Index!$D$1:$D$32,0))</f>
        <v>LV</v>
      </c>
      <c r="B60" s="3">
        <v>27</v>
      </c>
      <c r="C60" s="3">
        <v>-5</v>
      </c>
      <c r="D60" s="3" t="s">
        <v>509</v>
      </c>
      <c r="E60" s="3" t="s">
        <v>510</v>
      </c>
      <c r="F60" s="3" t="s">
        <v>52</v>
      </c>
      <c r="G60" s="3" t="s">
        <v>511</v>
      </c>
      <c r="H60" s="3">
        <v>1418</v>
      </c>
      <c r="I60" s="3">
        <v>-52</v>
      </c>
      <c r="J60" s="3">
        <v>-2.6</v>
      </c>
      <c r="K60" s="3">
        <v>-1.9</v>
      </c>
      <c r="L60" s="3">
        <v>-2.6</v>
      </c>
      <c r="M60" s="3">
        <v>-5</v>
      </c>
      <c r="N60" s="3">
        <v>1</v>
      </c>
      <c r="O60" s="3">
        <v>62</v>
      </c>
      <c r="P60" s="3">
        <v>101</v>
      </c>
      <c r="Q60" s="3">
        <v>-39</v>
      </c>
      <c r="R60" s="3">
        <v>-12.0490999999999</v>
      </c>
      <c r="S60" s="3">
        <v>-0.115517808816353</v>
      </c>
      <c r="T60" s="3">
        <v>1.15597936165061E-2</v>
      </c>
      <c r="U60" s="3">
        <v>-0.27243718766084701</v>
      </c>
      <c r="V60" s="3">
        <v>4.7534987127831198E-2</v>
      </c>
      <c r="W60" s="3">
        <v>0.173219350621753</v>
      </c>
      <c r="X60" s="3">
        <v>-9.2471735332433594E-2</v>
      </c>
      <c r="Y60" s="3">
        <v>-0.16305279594418401</v>
      </c>
      <c r="Z60" s="3">
        <v>-17.270994873679602</v>
      </c>
      <c r="AA60" s="3">
        <v>-3.8398977583035601</v>
      </c>
      <c r="AB60" s="3">
        <v>0.89502311186703898</v>
      </c>
      <c r="AC60" s="3"/>
      <c r="AD60" s="3">
        <v>1</v>
      </c>
      <c r="AE60" s="3">
        <v>97.830531910163202</v>
      </c>
      <c r="AF60" s="3">
        <v>0.95719558363037605</v>
      </c>
      <c r="AG60" s="3">
        <v>23</v>
      </c>
      <c r="AH60" s="3">
        <v>27</v>
      </c>
      <c r="AI60" s="3">
        <v>25</v>
      </c>
      <c r="AJ60" s="3">
        <v>19</v>
      </c>
      <c r="AK60" s="3">
        <v>18</v>
      </c>
      <c r="AL60" s="3">
        <v>29</v>
      </c>
      <c r="AM60" s="3">
        <v>27</v>
      </c>
      <c r="AN60" s="3">
        <v>28</v>
      </c>
      <c r="AO60" s="3">
        <v>17</v>
      </c>
      <c r="AP60" s="3">
        <v>2023</v>
      </c>
      <c r="AQ60" s="3">
        <v>4</v>
      </c>
    </row>
    <row r="61" spans="1:43" x14ac:dyDescent="0.25">
      <c r="A61" s="18" t="str">
        <f>INDEX(Index!$E$1:$E$32,MATCH($F61,Index!$D$1:$D$32,0))</f>
        <v>HOU</v>
      </c>
      <c r="B61" s="3">
        <v>28</v>
      </c>
      <c r="C61" s="3">
        <v>4</v>
      </c>
      <c r="D61" s="3" t="s">
        <v>485</v>
      </c>
      <c r="E61" s="3" t="s">
        <v>486</v>
      </c>
      <c r="F61" s="3" t="s">
        <v>49</v>
      </c>
      <c r="G61" s="3" t="s">
        <v>487</v>
      </c>
      <c r="H61" s="3">
        <v>1406</v>
      </c>
      <c r="I61" s="3">
        <v>3</v>
      </c>
      <c r="J61" s="3">
        <v>-3.1</v>
      </c>
      <c r="K61" s="3">
        <v>1.4</v>
      </c>
      <c r="L61" s="3">
        <v>1.2</v>
      </c>
      <c r="M61" s="3">
        <v>3</v>
      </c>
      <c r="N61" s="3">
        <v>2</v>
      </c>
      <c r="O61" s="3">
        <v>96</v>
      </c>
      <c r="P61" s="3">
        <v>79</v>
      </c>
      <c r="Q61" s="3">
        <v>17</v>
      </c>
      <c r="R61" s="3">
        <v>-0.55579999999998897</v>
      </c>
      <c r="S61" s="3">
        <v>1.7488393436311599E-2</v>
      </c>
      <c r="T61" s="3">
        <v>0.21440293478408801</v>
      </c>
      <c r="U61" s="3">
        <v>-0.243250719768489</v>
      </c>
      <c r="V61" s="3">
        <v>-3.26358251245761E-2</v>
      </c>
      <c r="W61" s="3">
        <v>-7.3795629343012495E-2</v>
      </c>
      <c r="X61" s="3">
        <v>1.89536228264757E-2</v>
      </c>
      <c r="Y61" s="3">
        <v>5.01242185608878E-2</v>
      </c>
      <c r="Z61" s="3">
        <v>9.1895162440000693</v>
      </c>
      <c r="AA61" s="3">
        <v>-2.52350528371639</v>
      </c>
      <c r="AB61" s="3">
        <v>-5.2747734005560201</v>
      </c>
      <c r="AC61" s="3"/>
      <c r="AD61" s="3">
        <v>2</v>
      </c>
      <c r="AE61" s="3">
        <v>207.45445879423701</v>
      </c>
      <c r="AF61" s="3">
        <v>2.45387234078528</v>
      </c>
      <c r="AG61" s="3">
        <v>28</v>
      </c>
      <c r="AH61" s="3">
        <v>10</v>
      </c>
      <c r="AI61" s="3">
        <v>14</v>
      </c>
      <c r="AJ61" s="3">
        <v>12</v>
      </c>
      <c r="AK61" s="3">
        <v>4</v>
      </c>
      <c r="AL61" s="3">
        <v>27</v>
      </c>
      <c r="AM61" s="3">
        <v>16</v>
      </c>
      <c r="AN61" s="3">
        <v>11</v>
      </c>
      <c r="AO61" s="3">
        <v>30</v>
      </c>
      <c r="AP61" s="3">
        <v>2023</v>
      </c>
      <c r="AQ61" s="3">
        <v>4</v>
      </c>
    </row>
    <row r="62" spans="1:43" x14ac:dyDescent="0.25">
      <c r="A62" s="18" t="str">
        <f>INDEX(Index!$E$1:$E$32,MATCH($F62,Index!$D$1:$D$32,0))</f>
        <v>IND</v>
      </c>
      <c r="B62" s="3">
        <v>29</v>
      </c>
      <c r="C62" s="3">
        <v>-3</v>
      </c>
      <c r="D62" s="3" t="s">
        <v>489</v>
      </c>
      <c r="E62" s="3" t="s">
        <v>490</v>
      </c>
      <c r="F62" s="3" t="s">
        <v>35</v>
      </c>
      <c r="G62" s="3" t="s">
        <v>491</v>
      </c>
      <c r="H62" s="3">
        <v>1383</v>
      </c>
      <c r="I62" s="3">
        <v>0</v>
      </c>
      <c r="J62" s="3">
        <v>-4</v>
      </c>
      <c r="K62" s="3">
        <v>-2.2999999999999998</v>
      </c>
      <c r="L62" s="3">
        <v>-0.8</v>
      </c>
      <c r="M62" s="3">
        <v>0</v>
      </c>
      <c r="N62" s="3">
        <v>2</v>
      </c>
      <c r="O62" s="3">
        <v>97</v>
      </c>
      <c r="P62" s="3">
        <v>99</v>
      </c>
      <c r="Q62" s="3">
        <v>-2</v>
      </c>
      <c r="R62" s="3">
        <v>-25.310600000000001</v>
      </c>
      <c r="S62" s="3">
        <v>-6.8456251094134696E-2</v>
      </c>
      <c r="T62" s="3">
        <v>3.6669936712405198E-2</v>
      </c>
      <c r="U62" s="3">
        <v>-0.230438160720253</v>
      </c>
      <c r="V62" s="3">
        <v>-5.3754052127890903E-2</v>
      </c>
      <c r="W62" s="3">
        <v>3.7914786951175998E-3</v>
      </c>
      <c r="X62" s="3">
        <v>-0.15810331612219999</v>
      </c>
      <c r="Y62" s="3">
        <v>-1.4702198966243699E-2</v>
      </c>
      <c r="Z62" s="3">
        <v>-28.3034699920535</v>
      </c>
      <c r="AA62" s="3">
        <v>-11.1260131383388</v>
      </c>
      <c r="AB62" s="3">
        <v>-3.2697922538441899</v>
      </c>
      <c r="AC62" s="3"/>
      <c r="AD62" s="3">
        <v>1</v>
      </c>
      <c r="AE62" s="3">
        <v>166.37566214586801</v>
      </c>
      <c r="AF62" s="3">
        <v>1.9516404022254901</v>
      </c>
      <c r="AG62" s="3">
        <v>30</v>
      </c>
      <c r="AH62" s="3">
        <v>17.5</v>
      </c>
      <c r="AI62" s="3">
        <v>16</v>
      </c>
      <c r="AJ62" s="3">
        <v>18</v>
      </c>
      <c r="AK62" s="3">
        <v>16</v>
      </c>
      <c r="AL62" s="3">
        <v>26</v>
      </c>
      <c r="AM62" s="3">
        <v>14</v>
      </c>
      <c r="AN62" s="3">
        <v>15</v>
      </c>
      <c r="AO62" s="3">
        <v>13</v>
      </c>
      <c r="AP62" s="3">
        <v>2023</v>
      </c>
      <c r="AQ62" s="3">
        <v>4</v>
      </c>
    </row>
    <row r="63" spans="1:43" x14ac:dyDescent="0.25">
      <c r="A63" s="18" t="str">
        <f>INDEX(Index!$E$1:$E$32,MATCH($F63,Index!$D$1:$D$32,0))</f>
        <v>CHI</v>
      </c>
      <c r="B63" s="3">
        <v>30</v>
      </c>
      <c r="C63" s="3">
        <v>1</v>
      </c>
      <c r="D63" s="3" t="s">
        <v>458</v>
      </c>
      <c r="E63" s="3" t="s">
        <v>459</v>
      </c>
      <c r="F63" s="3" t="s">
        <v>64</v>
      </c>
      <c r="G63" s="3" t="s">
        <v>460</v>
      </c>
      <c r="H63" s="3">
        <v>1377</v>
      </c>
      <c r="I63" s="3">
        <v>-11</v>
      </c>
      <c r="J63" s="3">
        <v>-4.2</v>
      </c>
      <c r="K63" s="3">
        <v>-0.1</v>
      </c>
      <c r="L63" s="3">
        <v>-2.2000000000000002</v>
      </c>
      <c r="M63" s="3">
        <v>-2</v>
      </c>
      <c r="N63" s="3">
        <v>0</v>
      </c>
      <c r="O63" s="3">
        <v>75</v>
      </c>
      <c r="P63" s="3">
        <v>137</v>
      </c>
      <c r="Q63" s="3">
        <v>-62</v>
      </c>
      <c r="R63" s="3">
        <v>-31.499300000000002</v>
      </c>
      <c r="S63" s="3">
        <v>-0.13632866258269599</v>
      </c>
      <c r="T63" s="3">
        <v>-0.193089559571478</v>
      </c>
      <c r="U63" s="3">
        <v>-5.8437793620830403E-2</v>
      </c>
      <c r="V63" s="3">
        <v>0.21772470384279399</v>
      </c>
      <c r="W63" s="3">
        <v>0.44539731578861602</v>
      </c>
      <c r="X63" s="3">
        <v>-6.0314700745534598E-2</v>
      </c>
      <c r="Y63" s="3">
        <v>-0.35405336642549001</v>
      </c>
      <c r="Z63" s="3">
        <v>-31.140897310989601</v>
      </c>
      <c r="AA63" s="3">
        <v>-6.5547523220762303</v>
      </c>
      <c r="AB63" s="3">
        <v>2.1042314815468899</v>
      </c>
      <c r="AC63" s="3"/>
      <c r="AD63" s="3">
        <v>1</v>
      </c>
      <c r="AE63" s="3">
        <v>103.31745265887599</v>
      </c>
      <c r="AF63" s="3">
        <v>0.77369942718408302</v>
      </c>
      <c r="AG63" s="3">
        <v>29</v>
      </c>
      <c r="AH63" s="3">
        <v>31</v>
      </c>
      <c r="AI63" s="3">
        <v>32</v>
      </c>
      <c r="AJ63" s="3">
        <v>22</v>
      </c>
      <c r="AK63" s="3">
        <v>26</v>
      </c>
      <c r="AL63" s="3">
        <v>14</v>
      </c>
      <c r="AM63" s="3">
        <v>31</v>
      </c>
      <c r="AN63" s="3">
        <v>31</v>
      </c>
      <c r="AO63" s="3">
        <v>22</v>
      </c>
      <c r="AP63" s="3">
        <v>2023</v>
      </c>
      <c r="AQ63" s="3">
        <v>4</v>
      </c>
    </row>
    <row r="64" spans="1:43" x14ac:dyDescent="0.25">
      <c r="A64" s="18" t="str">
        <f>INDEX(Index!$E$1:$E$32,MATCH($F64,Index!$D$1:$D$32,0))</f>
        <v>ARI</v>
      </c>
      <c r="B64" s="3">
        <v>31</v>
      </c>
      <c r="C64" s="3">
        <v>-1</v>
      </c>
      <c r="D64" s="3" t="s">
        <v>438</v>
      </c>
      <c r="E64" s="3" t="s">
        <v>439</v>
      </c>
      <c r="F64" s="3" t="s">
        <v>23</v>
      </c>
      <c r="G64" s="3" t="s">
        <v>440</v>
      </c>
      <c r="H64" s="3">
        <v>1373</v>
      </c>
      <c r="I64" s="3">
        <v>-9</v>
      </c>
      <c r="J64" s="3">
        <v>-4.4000000000000004</v>
      </c>
      <c r="K64" s="3">
        <v>-0.8</v>
      </c>
      <c r="L64" s="3">
        <v>0</v>
      </c>
      <c r="M64" s="3">
        <v>1</v>
      </c>
      <c r="N64" s="3">
        <v>1</v>
      </c>
      <c r="O64" s="3">
        <v>88</v>
      </c>
      <c r="P64" s="3">
        <v>102</v>
      </c>
      <c r="Q64" s="3">
        <v>-14</v>
      </c>
      <c r="R64" s="3">
        <v>-33.899000000000001</v>
      </c>
      <c r="S64" s="3">
        <v>3.1392639877791603E-2</v>
      </c>
      <c r="T64" s="3">
        <v>8.9782594175405503E-2</v>
      </c>
      <c r="U64" s="3">
        <v>-5.5751041975605799E-2</v>
      </c>
      <c r="V64" s="3">
        <v>0.117945165881628</v>
      </c>
      <c r="W64" s="3">
        <v>0.245714829739136</v>
      </c>
      <c r="X64" s="3">
        <v>3.2199058616964801E-2</v>
      </c>
      <c r="Y64" s="3">
        <v>-8.6552526003836797E-2</v>
      </c>
      <c r="Z64" s="3">
        <v>-17.630749772937399</v>
      </c>
      <c r="AA64" s="3">
        <v>0.76312066239994703</v>
      </c>
      <c r="AB64" s="3">
        <v>5.5998231328150903</v>
      </c>
      <c r="AC64" s="3"/>
      <c r="AD64" s="3">
        <v>2</v>
      </c>
      <c r="AE64" s="3">
        <v>247.91039609498301</v>
      </c>
      <c r="AF64" s="3">
        <v>1.6536292864912501</v>
      </c>
      <c r="AG64" s="3">
        <v>31</v>
      </c>
      <c r="AH64" s="3">
        <v>20.5</v>
      </c>
      <c r="AI64" s="3">
        <v>21</v>
      </c>
      <c r="AJ64" s="3">
        <v>11</v>
      </c>
      <c r="AK64" s="3">
        <v>13</v>
      </c>
      <c r="AL64" s="3">
        <v>12</v>
      </c>
      <c r="AM64" s="3">
        <v>30</v>
      </c>
      <c r="AN64" s="3">
        <v>30</v>
      </c>
      <c r="AO64" s="3">
        <v>31</v>
      </c>
      <c r="AP64" s="3">
        <v>2023</v>
      </c>
      <c r="AQ64" s="3">
        <v>4</v>
      </c>
    </row>
    <row r="65" spans="1:43" x14ac:dyDescent="0.25">
      <c r="A65" s="18" t="str">
        <f>INDEX(Index!$E$1:$E$32,MATCH($F65,Index!$D$1:$D$32,0))</f>
        <v>CAR</v>
      </c>
      <c r="B65" s="3">
        <v>32</v>
      </c>
      <c r="C65" s="3">
        <v>-4</v>
      </c>
      <c r="D65" s="3" t="s">
        <v>454</v>
      </c>
      <c r="E65" s="3" t="s">
        <v>455</v>
      </c>
      <c r="F65" s="3" t="s">
        <v>51</v>
      </c>
      <c r="G65" s="3" t="s">
        <v>456</v>
      </c>
      <c r="H65" s="3">
        <v>1368</v>
      </c>
      <c r="I65" s="3">
        <v>-8</v>
      </c>
      <c r="J65" s="3">
        <v>-4.5999999999999996</v>
      </c>
      <c r="K65" s="3">
        <v>-2.6</v>
      </c>
      <c r="L65" s="3">
        <v>-3.1</v>
      </c>
      <c r="M65" s="3">
        <v>-5</v>
      </c>
      <c r="N65" s="3">
        <v>0</v>
      </c>
      <c r="O65" s="3">
        <v>67</v>
      </c>
      <c r="P65" s="3">
        <v>102</v>
      </c>
      <c r="Q65" s="3">
        <v>-35</v>
      </c>
      <c r="R65" s="3">
        <v>-43.624099999999999</v>
      </c>
      <c r="S65" s="3">
        <v>-0.156716244153077</v>
      </c>
      <c r="T65" s="3">
        <v>-0.17430218283673901</v>
      </c>
      <c r="U65" s="3">
        <v>-0.15891592123909501</v>
      </c>
      <c r="V65" s="3">
        <v>-2.02456726604868E-2</v>
      </c>
      <c r="W65" s="3">
        <v>-0.14932906217847799</v>
      </c>
      <c r="X65" s="3">
        <v>0.100313772971759</v>
      </c>
      <c r="Y65" s="3">
        <v>-0.13647057149259001</v>
      </c>
      <c r="Z65" s="3">
        <v>-41.020527497772903</v>
      </c>
      <c r="AA65" s="3">
        <v>-11.010797715285699</v>
      </c>
      <c r="AB65" s="3">
        <v>0.44332403450559699</v>
      </c>
      <c r="AC65" s="3"/>
      <c r="AD65" s="3">
        <v>1</v>
      </c>
      <c r="AE65" s="3">
        <v>102.262537977204</v>
      </c>
      <c r="AF65" s="3">
        <v>1.0788639105697899</v>
      </c>
      <c r="AG65" s="3">
        <v>32</v>
      </c>
      <c r="AH65" s="3">
        <v>25</v>
      </c>
      <c r="AI65" s="3">
        <v>24</v>
      </c>
      <c r="AJ65" s="3">
        <v>24</v>
      </c>
      <c r="AK65" s="3">
        <v>25</v>
      </c>
      <c r="AL65" s="3">
        <v>20</v>
      </c>
      <c r="AM65" s="3">
        <v>18</v>
      </c>
      <c r="AN65" s="3">
        <v>6</v>
      </c>
      <c r="AO65" s="3">
        <v>32</v>
      </c>
      <c r="AP65" s="3">
        <v>2023</v>
      </c>
      <c r="AQ65" s="3">
        <v>4</v>
      </c>
    </row>
    <row r="66" spans="1:43" x14ac:dyDescent="0.25">
      <c r="A66" s="18" t="str">
        <f>INDEX(Index!$E$1:$E$32,MATCH($F66,Index!$D$1:$D$32,0))</f>
        <v>SF</v>
      </c>
      <c r="B66" s="3">
        <v>1</v>
      </c>
      <c r="C66" s="3">
        <v>0</v>
      </c>
      <c r="D66" s="3" t="s">
        <v>546</v>
      </c>
      <c r="E66" s="3" t="s">
        <v>547</v>
      </c>
      <c r="F66" s="3" t="s">
        <v>1</v>
      </c>
      <c r="G66" s="3" t="s">
        <v>548</v>
      </c>
      <c r="H66" s="3">
        <v>1719</v>
      </c>
      <c r="I66" s="3">
        <v>9</v>
      </c>
      <c r="J66" s="3">
        <v>9.6999999999999993</v>
      </c>
      <c r="K66" s="3">
        <v>1.2</v>
      </c>
      <c r="L66" s="3">
        <v>4.4000000000000004</v>
      </c>
      <c r="M66" s="3">
        <v>2</v>
      </c>
      <c r="N66" s="3">
        <v>5</v>
      </c>
      <c r="O66" s="3">
        <v>167</v>
      </c>
      <c r="P66" s="3">
        <v>68</v>
      </c>
      <c r="Q66" s="3">
        <v>99</v>
      </c>
      <c r="R66" s="3">
        <v>96.366799999999898</v>
      </c>
      <c r="S66" s="3">
        <v>0.22021720819092799</v>
      </c>
      <c r="T66" s="3">
        <v>0.504754209324212</v>
      </c>
      <c r="U66" s="3">
        <v>3.1577996425244002E-3</v>
      </c>
      <c r="V66" s="3">
        <v>-0.19418414934792899</v>
      </c>
      <c r="W66" s="3">
        <v>-0.205288707505561</v>
      </c>
      <c r="X66" s="3">
        <v>-0.113530921506054</v>
      </c>
      <c r="Y66" s="3">
        <v>0.41440135753885698</v>
      </c>
      <c r="Z66" s="3">
        <v>82.682318218376196</v>
      </c>
      <c r="AA66" s="3">
        <v>13.2010075009653</v>
      </c>
      <c r="AB66" s="3">
        <v>-5.6643073497194196</v>
      </c>
      <c r="AC66" s="3"/>
      <c r="AD66" s="3">
        <v>5</v>
      </c>
      <c r="AE66" s="3">
        <v>263.90010423735498</v>
      </c>
      <c r="AF66" s="3">
        <v>4.4686459081100098</v>
      </c>
      <c r="AG66" s="3">
        <v>1</v>
      </c>
      <c r="AH66" s="3">
        <v>1</v>
      </c>
      <c r="AI66" s="3">
        <v>1</v>
      </c>
      <c r="AJ66" s="3">
        <v>2</v>
      </c>
      <c r="AK66" s="3">
        <v>1</v>
      </c>
      <c r="AL66" s="3">
        <v>6</v>
      </c>
      <c r="AM66" s="3">
        <v>4</v>
      </c>
      <c r="AN66" s="3">
        <v>3</v>
      </c>
      <c r="AO66" s="3">
        <v>18</v>
      </c>
      <c r="AP66" s="3">
        <v>2023</v>
      </c>
      <c r="AQ66" s="3">
        <v>5</v>
      </c>
    </row>
    <row r="67" spans="1:43" x14ac:dyDescent="0.25">
      <c r="A67" s="18" t="str">
        <f>INDEX(Index!$E$1:$E$32,MATCH($F67,Index!$D$1:$D$32,0))</f>
        <v>BUF</v>
      </c>
      <c r="B67" s="3">
        <v>2</v>
      </c>
      <c r="C67" s="3">
        <v>0</v>
      </c>
      <c r="D67" s="3" t="s">
        <v>450</v>
      </c>
      <c r="E67" s="3" t="s">
        <v>451</v>
      </c>
      <c r="F67" s="3" t="s">
        <v>0</v>
      </c>
      <c r="G67" s="3" t="s">
        <v>452</v>
      </c>
      <c r="H67" s="3">
        <v>1654</v>
      </c>
      <c r="I67" s="3">
        <v>12</v>
      </c>
      <c r="J67" s="3">
        <v>7.1</v>
      </c>
      <c r="K67" s="3">
        <v>-0.8</v>
      </c>
      <c r="L67" s="3">
        <v>1.5</v>
      </c>
      <c r="M67" s="3">
        <v>0</v>
      </c>
      <c r="N67" s="3">
        <v>3</v>
      </c>
      <c r="O67" s="3">
        <v>159</v>
      </c>
      <c r="P67" s="3">
        <v>80</v>
      </c>
      <c r="Q67" s="3">
        <v>79</v>
      </c>
      <c r="R67" s="3">
        <v>42.815599999999897</v>
      </c>
      <c r="S67" s="3">
        <v>0.20015984798971301</v>
      </c>
      <c r="T67" s="3">
        <v>0.35348923800336701</v>
      </c>
      <c r="U67" s="3">
        <v>-6.0403897118621701E-2</v>
      </c>
      <c r="V67" s="3">
        <v>-0.16317541794649901</v>
      </c>
      <c r="W67" s="3">
        <v>-0.19013232734310201</v>
      </c>
      <c r="X67" s="3">
        <v>-6.5642298262223203E-2</v>
      </c>
      <c r="Y67" s="3">
        <v>0.36333526593621202</v>
      </c>
      <c r="Z67" s="3">
        <v>72.730393805136302</v>
      </c>
      <c r="AA67" s="3">
        <v>12.564381864277999</v>
      </c>
      <c r="AB67" s="3">
        <v>-4.0484598845648199</v>
      </c>
      <c r="AC67" s="3"/>
      <c r="AD67" s="3">
        <v>4</v>
      </c>
      <c r="AE67" s="3">
        <v>288.52122514003003</v>
      </c>
      <c r="AF67" s="3">
        <v>4.17940867040668</v>
      </c>
      <c r="AG67" s="3">
        <v>2</v>
      </c>
      <c r="AH67" s="3">
        <v>2</v>
      </c>
      <c r="AI67" s="3">
        <v>2</v>
      </c>
      <c r="AJ67" s="3">
        <v>3</v>
      </c>
      <c r="AK67" s="3">
        <v>3</v>
      </c>
      <c r="AL67" s="3">
        <v>9</v>
      </c>
      <c r="AM67" s="3">
        <v>6</v>
      </c>
      <c r="AN67" s="3">
        <v>4</v>
      </c>
      <c r="AO67" s="3">
        <v>21</v>
      </c>
      <c r="AP67" s="3">
        <v>2023</v>
      </c>
      <c r="AQ67" s="3">
        <v>5</v>
      </c>
    </row>
    <row r="68" spans="1:43" x14ac:dyDescent="0.25">
      <c r="A68" s="18" t="str">
        <f>INDEX(Index!$E$1:$E$32,MATCH($F68,Index!$D$1:$D$32,0))</f>
        <v>MIA</v>
      </c>
      <c r="B68" s="3">
        <v>3</v>
      </c>
      <c r="C68" s="3">
        <v>2</v>
      </c>
      <c r="D68" s="3" t="s">
        <v>513</v>
      </c>
      <c r="E68" s="3" t="s">
        <v>514</v>
      </c>
      <c r="F68" s="3" t="s">
        <v>4</v>
      </c>
      <c r="G68" s="3" t="s">
        <v>515</v>
      </c>
      <c r="H68" s="3">
        <v>1639</v>
      </c>
      <c r="I68" s="3">
        <v>22</v>
      </c>
      <c r="J68" s="3">
        <v>6.5</v>
      </c>
      <c r="K68" s="3">
        <v>0.9</v>
      </c>
      <c r="L68" s="3">
        <v>2.9</v>
      </c>
      <c r="M68" s="3">
        <v>6</v>
      </c>
      <c r="N68" s="3">
        <v>4</v>
      </c>
      <c r="O68" s="3">
        <v>181</v>
      </c>
      <c r="P68" s="3">
        <v>135</v>
      </c>
      <c r="Q68" s="3">
        <v>46</v>
      </c>
      <c r="R68" s="3">
        <v>70.727899999999906</v>
      </c>
      <c r="S68" s="3">
        <v>0.23083905025062099</v>
      </c>
      <c r="T68" s="3">
        <v>0.38150470349686799</v>
      </c>
      <c r="U68" s="3">
        <v>4.8285599754712701E-2</v>
      </c>
      <c r="V68" s="3">
        <v>1.0129548974566799E-2</v>
      </c>
      <c r="W68" s="3">
        <v>8.5663721183349098E-2</v>
      </c>
      <c r="X68" s="3">
        <v>-9.3151768932217105E-2</v>
      </c>
      <c r="Y68" s="3">
        <v>0.22070950127605399</v>
      </c>
      <c r="Z68" s="3">
        <v>71.626733420146806</v>
      </c>
      <c r="AA68" s="3">
        <v>16.497301832515198</v>
      </c>
      <c r="AB68" s="3">
        <v>0.134257532641156</v>
      </c>
      <c r="AC68" s="3"/>
      <c r="AD68" s="3">
        <v>4</v>
      </c>
      <c r="AE68" s="3">
        <v>276.819129173698</v>
      </c>
      <c r="AF68" s="3">
        <v>3.3353211384105199</v>
      </c>
      <c r="AG68" s="3">
        <v>4</v>
      </c>
      <c r="AH68" s="3">
        <v>5</v>
      </c>
      <c r="AI68" s="3">
        <v>3</v>
      </c>
      <c r="AJ68" s="3">
        <v>1</v>
      </c>
      <c r="AK68" s="3">
        <v>2</v>
      </c>
      <c r="AL68" s="3">
        <v>2</v>
      </c>
      <c r="AM68" s="3">
        <v>23</v>
      </c>
      <c r="AN68" s="3">
        <v>23</v>
      </c>
      <c r="AO68" s="3">
        <v>20</v>
      </c>
      <c r="AP68" s="3">
        <v>2023</v>
      </c>
      <c r="AQ68" s="3">
        <v>5</v>
      </c>
    </row>
    <row r="69" spans="1:43" x14ac:dyDescent="0.25">
      <c r="A69" s="18" t="str">
        <f>INDEX(Index!$E$1:$E$32,MATCH($F69,Index!$D$1:$D$32,0))</f>
        <v>KC</v>
      </c>
      <c r="B69" s="3">
        <v>4</v>
      </c>
      <c r="C69" s="3">
        <v>-1</v>
      </c>
      <c r="D69" s="3" t="s">
        <v>497</v>
      </c>
      <c r="E69" s="3" t="s">
        <v>498</v>
      </c>
      <c r="F69" s="3" t="s">
        <v>5</v>
      </c>
      <c r="G69" s="3" t="s">
        <v>499</v>
      </c>
      <c r="H69" s="3">
        <v>1637</v>
      </c>
      <c r="I69" s="3">
        <v>3</v>
      </c>
      <c r="J69" s="3">
        <v>6.4</v>
      </c>
      <c r="K69" s="3">
        <v>0</v>
      </c>
      <c r="L69" s="3">
        <v>0.1</v>
      </c>
      <c r="M69" s="3">
        <v>-3</v>
      </c>
      <c r="N69" s="3">
        <v>4</v>
      </c>
      <c r="O69" s="3">
        <v>128</v>
      </c>
      <c r="P69" s="3">
        <v>80</v>
      </c>
      <c r="Q69" s="3">
        <v>48</v>
      </c>
      <c r="R69" s="3">
        <v>2.6521999999999699</v>
      </c>
      <c r="S69" s="3">
        <v>6.9789798802674496E-2</v>
      </c>
      <c r="T69" s="3">
        <v>0.21306637730907099</v>
      </c>
      <c r="U69" s="3">
        <v>-0.17746558568665499</v>
      </c>
      <c r="V69" s="3">
        <v>-0.122523618860209</v>
      </c>
      <c r="W69" s="3">
        <v>-0.155254531655172</v>
      </c>
      <c r="X69" s="3">
        <v>-9.6237132255901095E-2</v>
      </c>
      <c r="Y69" s="3">
        <v>0.19231341766288301</v>
      </c>
      <c r="Z69" s="3">
        <v>76.394425956769496</v>
      </c>
      <c r="AA69" s="3">
        <v>10.7425422955</v>
      </c>
      <c r="AB69" s="3">
        <v>-6.6995997497616697</v>
      </c>
      <c r="AC69" s="3"/>
      <c r="AD69" s="3">
        <v>3</v>
      </c>
      <c r="AE69" s="3">
        <v>246.776569095403</v>
      </c>
      <c r="AF69" s="3">
        <v>3.7642853861340999</v>
      </c>
      <c r="AG69" s="3">
        <v>3</v>
      </c>
      <c r="AH69" s="3">
        <v>4</v>
      </c>
      <c r="AI69" s="3">
        <v>4</v>
      </c>
      <c r="AJ69" s="3">
        <v>6</v>
      </c>
      <c r="AK69" s="3">
        <v>4</v>
      </c>
      <c r="AL69" s="3">
        <v>24</v>
      </c>
      <c r="AM69" s="3">
        <v>8</v>
      </c>
      <c r="AN69" s="3">
        <v>6</v>
      </c>
      <c r="AO69" s="3">
        <v>19</v>
      </c>
      <c r="AP69" s="3">
        <v>2023</v>
      </c>
      <c r="AQ69" s="3">
        <v>5</v>
      </c>
    </row>
    <row r="70" spans="1:43" x14ac:dyDescent="0.25">
      <c r="A70" s="18" t="str">
        <f>INDEX(Index!$E$1:$E$32,MATCH($F70,Index!$D$1:$D$32,0))</f>
        <v>DAL</v>
      </c>
      <c r="B70" s="3">
        <v>5</v>
      </c>
      <c r="C70" s="3">
        <v>-1</v>
      </c>
      <c r="D70" s="3" t="s">
        <v>470</v>
      </c>
      <c r="E70" s="3" t="s">
        <v>471</v>
      </c>
      <c r="F70" s="3" t="s">
        <v>3</v>
      </c>
      <c r="G70" s="3" t="s">
        <v>472</v>
      </c>
      <c r="H70" s="3">
        <v>1619</v>
      </c>
      <c r="I70" s="3">
        <v>6</v>
      </c>
      <c r="J70" s="3">
        <v>5.7</v>
      </c>
      <c r="K70" s="3">
        <v>-0.5</v>
      </c>
      <c r="L70" s="3">
        <v>1.3</v>
      </c>
      <c r="M70" s="3">
        <v>1</v>
      </c>
      <c r="N70" s="3">
        <v>3</v>
      </c>
      <c r="O70" s="3">
        <v>134</v>
      </c>
      <c r="P70" s="3">
        <v>83</v>
      </c>
      <c r="Q70" s="3">
        <v>51</v>
      </c>
      <c r="R70" s="3">
        <v>20.3341999999999</v>
      </c>
      <c r="S70" s="3">
        <v>-5.4921123092686798E-2</v>
      </c>
      <c r="T70" s="3">
        <v>8.3044396396145005E-3</v>
      </c>
      <c r="U70" s="3">
        <v>-0.112257928875931</v>
      </c>
      <c r="V70" s="3">
        <v>-0.235135161543164</v>
      </c>
      <c r="W70" s="3">
        <v>-0.153943304002743</v>
      </c>
      <c r="X70" s="3">
        <v>-0.27460260303491102</v>
      </c>
      <c r="Y70" s="3">
        <v>0.18021403845047701</v>
      </c>
      <c r="Z70" s="3">
        <v>42.511071286762501</v>
      </c>
      <c r="AA70" s="3">
        <v>2.7050001721105801</v>
      </c>
      <c r="AB70" s="3">
        <v>-7.0681381885145003</v>
      </c>
      <c r="AC70" s="3"/>
      <c r="AD70" s="3">
        <v>3</v>
      </c>
      <c r="AE70" s="3">
        <v>143.44059537771599</v>
      </c>
      <c r="AF70" s="3">
        <v>3.7840121638509001</v>
      </c>
      <c r="AG70" s="3">
        <v>5</v>
      </c>
      <c r="AH70" s="3">
        <v>3</v>
      </c>
      <c r="AI70" s="3">
        <v>5</v>
      </c>
      <c r="AJ70" s="3">
        <v>19</v>
      </c>
      <c r="AK70" s="3">
        <v>15</v>
      </c>
      <c r="AL70" s="3">
        <v>15</v>
      </c>
      <c r="AM70" s="3">
        <v>2</v>
      </c>
      <c r="AN70" s="3">
        <v>7</v>
      </c>
      <c r="AO70" s="3">
        <v>1</v>
      </c>
      <c r="AP70" s="3">
        <v>2023</v>
      </c>
      <c r="AQ70" s="3">
        <v>5</v>
      </c>
    </row>
    <row r="71" spans="1:43" x14ac:dyDescent="0.25">
      <c r="A71" s="18" t="str">
        <f>INDEX(Index!$E$1:$E$32,MATCH($F71,Index!$D$1:$D$32,0))</f>
        <v>PHI</v>
      </c>
      <c r="B71" s="3">
        <v>6</v>
      </c>
      <c r="C71" s="3">
        <v>0</v>
      </c>
      <c r="D71" s="3" t="s">
        <v>536</v>
      </c>
      <c r="E71" s="3" t="s">
        <v>537</v>
      </c>
      <c r="F71" s="3" t="s">
        <v>7</v>
      </c>
      <c r="G71" s="3" t="s">
        <v>538</v>
      </c>
      <c r="H71" s="3">
        <v>1610</v>
      </c>
      <c r="I71" s="3">
        <v>3</v>
      </c>
      <c r="J71" s="3">
        <v>5.3</v>
      </c>
      <c r="K71" s="3">
        <v>0.4</v>
      </c>
      <c r="L71" s="3">
        <v>0.5</v>
      </c>
      <c r="M71" s="3">
        <v>-1</v>
      </c>
      <c r="N71" s="3">
        <v>5</v>
      </c>
      <c r="O71" s="3">
        <v>141</v>
      </c>
      <c r="P71" s="3">
        <v>104</v>
      </c>
      <c r="Q71" s="3">
        <v>37</v>
      </c>
      <c r="R71" s="3">
        <v>34.227199999999897</v>
      </c>
      <c r="S71" s="3">
        <v>8.2711207250539306E-2</v>
      </c>
      <c r="T71" s="3">
        <v>0.108585000061503</v>
      </c>
      <c r="U71" s="3">
        <v>2.6302447516175099E-2</v>
      </c>
      <c r="V71" s="3">
        <v>-2.41838365029278E-2</v>
      </c>
      <c r="W71" s="3">
        <v>2.11000247140413E-2</v>
      </c>
      <c r="X71" s="3">
        <v>-0.19770512278848701</v>
      </c>
      <c r="Y71" s="3">
        <v>0.10689504375346701</v>
      </c>
      <c r="Z71" s="3">
        <v>53.6897478919796</v>
      </c>
      <c r="AA71" s="3">
        <v>11.753066671155</v>
      </c>
      <c r="AB71" s="3">
        <v>-0.55020227747397998</v>
      </c>
      <c r="AC71" s="3"/>
      <c r="AD71" s="3">
        <v>4</v>
      </c>
      <c r="AE71" s="3">
        <v>228.27190782979301</v>
      </c>
      <c r="AF71" s="3">
        <v>3.3645260973519799</v>
      </c>
      <c r="AG71" s="3">
        <v>6</v>
      </c>
      <c r="AH71" s="3">
        <v>7</v>
      </c>
      <c r="AI71" s="3">
        <v>9</v>
      </c>
      <c r="AJ71" s="3">
        <v>5</v>
      </c>
      <c r="AK71" s="3">
        <v>10</v>
      </c>
      <c r="AL71" s="3">
        <v>4</v>
      </c>
      <c r="AM71" s="3">
        <v>19</v>
      </c>
      <c r="AN71" s="3">
        <v>15</v>
      </c>
      <c r="AO71" s="3">
        <v>9</v>
      </c>
      <c r="AP71" s="3">
        <v>2023</v>
      </c>
      <c r="AQ71" s="3">
        <v>5</v>
      </c>
    </row>
    <row r="72" spans="1:43" x14ac:dyDescent="0.25">
      <c r="A72" s="18" t="str">
        <f>INDEX(Index!$E$1:$E$32,MATCH($F72,Index!$D$1:$D$32,0))</f>
        <v>DET</v>
      </c>
      <c r="B72" s="3">
        <v>7</v>
      </c>
      <c r="C72" s="3">
        <v>2</v>
      </c>
      <c r="D72" s="3" t="s">
        <v>477</v>
      </c>
      <c r="E72" s="3" t="s">
        <v>478</v>
      </c>
      <c r="F72" s="3" t="s">
        <v>21</v>
      </c>
      <c r="G72" s="3" t="s">
        <v>479</v>
      </c>
      <c r="H72" s="3">
        <v>1582</v>
      </c>
      <c r="I72" s="3">
        <v>3</v>
      </c>
      <c r="J72" s="3">
        <v>4.2</v>
      </c>
      <c r="K72" s="3">
        <v>0.4</v>
      </c>
      <c r="L72" s="3">
        <v>1.8</v>
      </c>
      <c r="M72" s="3">
        <v>5</v>
      </c>
      <c r="N72" s="3">
        <v>4</v>
      </c>
      <c r="O72" s="3">
        <v>148</v>
      </c>
      <c r="P72" s="3">
        <v>107</v>
      </c>
      <c r="Q72" s="3">
        <v>41</v>
      </c>
      <c r="R72" s="3">
        <v>60.371299999999998</v>
      </c>
      <c r="S72" s="3">
        <v>3.4239627158856298E-2</v>
      </c>
      <c r="T72" s="3">
        <v>0.130405367264158</v>
      </c>
      <c r="U72" s="3">
        <v>-8.0728763625202399E-2</v>
      </c>
      <c r="V72" s="3">
        <v>-0.10791831981198501</v>
      </c>
      <c r="W72" s="3">
        <v>-7.6084523601524401E-2</v>
      </c>
      <c r="X72" s="3">
        <v>-0.16614984623694601</v>
      </c>
      <c r="Y72" s="3">
        <v>0.142157946970841</v>
      </c>
      <c r="Z72" s="3">
        <v>25.778096045086698</v>
      </c>
      <c r="AA72" s="3">
        <v>2.51382868325432</v>
      </c>
      <c r="AB72" s="3">
        <v>-3.47204451330669</v>
      </c>
      <c r="AC72" s="3"/>
      <c r="AD72" s="3">
        <v>5</v>
      </c>
      <c r="AE72" s="3">
        <v>222.51460989114801</v>
      </c>
      <c r="AF72" s="3">
        <v>3.41629409030427</v>
      </c>
      <c r="AG72" s="3">
        <v>7</v>
      </c>
      <c r="AH72" s="3">
        <v>6</v>
      </c>
      <c r="AI72" s="3">
        <v>7</v>
      </c>
      <c r="AJ72" s="3">
        <v>9</v>
      </c>
      <c r="AK72" s="3">
        <v>8</v>
      </c>
      <c r="AL72" s="3">
        <v>11</v>
      </c>
      <c r="AM72" s="3">
        <v>9</v>
      </c>
      <c r="AN72" s="3">
        <v>10</v>
      </c>
      <c r="AO72" s="3">
        <v>14</v>
      </c>
      <c r="AP72" s="3">
        <v>2023</v>
      </c>
      <c r="AQ72" s="3">
        <v>5</v>
      </c>
    </row>
    <row r="73" spans="1:43" x14ac:dyDescent="0.25">
      <c r="A73" s="18" t="str">
        <f>INDEX(Index!$E$1:$E$32,MATCH($F73,Index!$D$1:$D$32,0))</f>
        <v>BAL</v>
      </c>
      <c r="B73" s="3">
        <v>8</v>
      </c>
      <c r="C73" s="3">
        <v>-1</v>
      </c>
      <c r="D73" s="3" t="s">
        <v>446</v>
      </c>
      <c r="E73" s="3" t="s">
        <v>447</v>
      </c>
      <c r="F73" s="3" t="s">
        <v>18</v>
      </c>
      <c r="G73" s="3" t="s">
        <v>448</v>
      </c>
      <c r="H73" s="3">
        <v>1579</v>
      </c>
      <c r="I73" s="3">
        <v>19</v>
      </c>
      <c r="J73" s="3">
        <v>4.0999999999999996</v>
      </c>
      <c r="K73" s="3">
        <v>-0.3</v>
      </c>
      <c r="L73" s="3">
        <v>-0.1</v>
      </c>
      <c r="M73" s="3">
        <v>-1</v>
      </c>
      <c r="N73" s="3">
        <v>3</v>
      </c>
      <c r="O73" s="3">
        <v>109</v>
      </c>
      <c r="P73" s="3">
        <v>75</v>
      </c>
      <c r="Q73" s="3">
        <v>34</v>
      </c>
      <c r="R73" s="3">
        <v>35.616499999999903</v>
      </c>
      <c r="S73" s="3">
        <v>-3.4968914606023201E-2</v>
      </c>
      <c r="T73" s="3">
        <v>-4.2061387734622702E-2</v>
      </c>
      <c r="U73" s="3">
        <v>1.1125140206558E-2</v>
      </c>
      <c r="V73" s="3">
        <v>-0.19008212909303801</v>
      </c>
      <c r="W73" s="3">
        <v>-0.18495390327243</v>
      </c>
      <c r="X73" s="3">
        <v>-0.183809825266881</v>
      </c>
      <c r="Y73" s="3">
        <v>0.15511321448701401</v>
      </c>
      <c r="Z73" s="3">
        <v>39.836258209725997</v>
      </c>
      <c r="AA73" s="3">
        <v>-4.2785630064314502</v>
      </c>
      <c r="AB73" s="3">
        <v>-13.446296396288799</v>
      </c>
      <c r="AC73" s="3"/>
      <c r="AD73" s="3">
        <v>5</v>
      </c>
      <c r="AE73" s="3">
        <v>226.997358725818</v>
      </c>
      <c r="AF73" s="3">
        <v>3.5403693688145901</v>
      </c>
      <c r="AG73" s="3">
        <v>8</v>
      </c>
      <c r="AH73" s="3">
        <v>8</v>
      </c>
      <c r="AI73" s="3">
        <v>6</v>
      </c>
      <c r="AJ73" s="3">
        <v>15</v>
      </c>
      <c r="AK73" s="3">
        <v>20</v>
      </c>
      <c r="AL73" s="3">
        <v>5</v>
      </c>
      <c r="AM73" s="3">
        <v>5</v>
      </c>
      <c r="AN73" s="3">
        <v>5</v>
      </c>
      <c r="AO73" s="3">
        <v>11</v>
      </c>
      <c r="AP73" s="3">
        <v>2023</v>
      </c>
      <c r="AQ73" s="3">
        <v>5</v>
      </c>
    </row>
    <row r="74" spans="1:43" x14ac:dyDescent="0.25">
      <c r="A74" s="18" t="str">
        <f>INDEX(Index!$E$1:$E$32,MATCH($F74,Index!$D$1:$D$32,0))</f>
        <v>LAC</v>
      </c>
      <c r="B74" s="3">
        <v>9</v>
      </c>
      <c r="C74" s="3">
        <v>1</v>
      </c>
      <c r="D74" s="3" t="s">
        <v>505</v>
      </c>
      <c r="E74" s="3" t="s">
        <v>506</v>
      </c>
      <c r="F74" s="3" t="s">
        <v>28</v>
      </c>
      <c r="G74" s="3" t="s">
        <v>507</v>
      </c>
      <c r="H74" s="3">
        <v>1548</v>
      </c>
      <c r="I74" s="3">
        <v>14</v>
      </c>
      <c r="J74" s="3">
        <v>2.8</v>
      </c>
      <c r="K74" s="3">
        <v>0.3</v>
      </c>
      <c r="L74" s="3">
        <v>-0.2</v>
      </c>
      <c r="M74" s="3">
        <v>1</v>
      </c>
      <c r="N74" s="3">
        <v>2</v>
      </c>
      <c r="O74" s="3">
        <v>110</v>
      </c>
      <c r="P74" s="3">
        <v>104</v>
      </c>
      <c r="Q74" s="3">
        <v>6</v>
      </c>
      <c r="R74" s="3">
        <v>-17.732600000000001</v>
      </c>
      <c r="S74" s="3">
        <v>9.3850530426211498E-2</v>
      </c>
      <c r="T74" s="3">
        <v>0.174344796446393</v>
      </c>
      <c r="U74" s="3">
        <v>-0.17104151871902901</v>
      </c>
      <c r="V74" s="3">
        <v>2.5318046505902799E-2</v>
      </c>
      <c r="W74" s="3">
        <v>9.2698533007980297E-2</v>
      </c>
      <c r="X74" s="3">
        <v>-0.13188991169563499</v>
      </c>
      <c r="Y74" s="3">
        <v>6.8532483920308696E-2</v>
      </c>
      <c r="Z74" s="3">
        <v>29.925933631311899</v>
      </c>
      <c r="AA74" s="3">
        <v>10.768922366501201</v>
      </c>
      <c r="AB74" s="3">
        <v>2.1509217899390598</v>
      </c>
      <c r="AC74" s="3"/>
      <c r="AD74" s="3">
        <v>0</v>
      </c>
      <c r="AE74" s="3">
        <v>259.66011374519798</v>
      </c>
      <c r="AF74" s="3">
        <v>2.1327366285757301</v>
      </c>
      <c r="AG74" s="3">
        <v>12</v>
      </c>
      <c r="AH74" s="3">
        <v>14</v>
      </c>
      <c r="AI74" s="3">
        <v>13</v>
      </c>
      <c r="AJ74" s="3">
        <v>4</v>
      </c>
      <c r="AK74" s="3">
        <v>6</v>
      </c>
      <c r="AL74" s="3">
        <v>22</v>
      </c>
      <c r="AM74" s="3">
        <v>27</v>
      </c>
      <c r="AN74" s="3">
        <v>24</v>
      </c>
      <c r="AO74" s="3">
        <v>17</v>
      </c>
      <c r="AP74" s="3">
        <v>2023</v>
      </c>
      <c r="AQ74" s="3">
        <v>5</v>
      </c>
    </row>
    <row r="75" spans="1:43" x14ac:dyDescent="0.25">
      <c r="A75" s="18" t="str">
        <f>INDEX(Index!$E$1:$E$32,MATCH($F75,Index!$D$1:$D$32,0))</f>
        <v>JAX</v>
      </c>
      <c r="B75" s="3">
        <v>10</v>
      </c>
      <c r="C75" s="3">
        <v>3</v>
      </c>
      <c r="D75" s="3" t="s">
        <v>493</v>
      </c>
      <c r="E75" s="3" t="s">
        <v>494</v>
      </c>
      <c r="F75" s="3" t="s">
        <v>12</v>
      </c>
      <c r="G75" s="3" t="s">
        <v>495</v>
      </c>
      <c r="H75" s="3">
        <v>1529</v>
      </c>
      <c r="I75" s="3">
        <v>3</v>
      </c>
      <c r="J75" s="3">
        <v>2.1</v>
      </c>
      <c r="K75" s="3">
        <v>0.7</v>
      </c>
      <c r="L75" s="3">
        <v>0.2</v>
      </c>
      <c r="M75" s="3">
        <v>4</v>
      </c>
      <c r="N75" s="3">
        <v>3</v>
      </c>
      <c r="O75" s="3">
        <v>105</v>
      </c>
      <c r="P75" s="3">
        <v>102</v>
      </c>
      <c r="Q75" s="3">
        <v>3</v>
      </c>
      <c r="R75" s="3">
        <v>-10.609299999999999</v>
      </c>
      <c r="S75" s="3">
        <v>-0.10645928460481401</v>
      </c>
      <c r="T75" s="3">
        <v>-3.3166694082803698E-2</v>
      </c>
      <c r="U75" s="3">
        <v>-0.223351936778661</v>
      </c>
      <c r="V75" s="3">
        <v>-4.9466790658670698E-2</v>
      </c>
      <c r="W75" s="3">
        <v>4.06678787793203E-2</v>
      </c>
      <c r="X75" s="3">
        <v>-0.25105718821425499</v>
      </c>
      <c r="Y75" s="3">
        <v>-5.6992493946143703E-2</v>
      </c>
      <c r="Z75" s="3">
        <v>-8.3806721594009499</v>
      </c>
      <c r="AA75" s="3">
        <v>-4.4187422144102104</v>
      </c>
      <c r="AB75" s="3">
        <v>-2.6732758852910701</v>
      </c>
      <c r="AC75" s="3"/>
      <c r="AD75" s="3">
        <v>2</v>
      </c>
      <c r="AE75" s="3">
        <v>181.459298354764</v>
      </c>
      <c r="AF75" s="3">
        <v>2.5858418179572702</v>
      </c>
      <c r="AG75" s="3">
        <v>13</v>
      </c>
      <c r="AH75" s="3">
        <v>17</v>
      </c>
      <c r="AI75" s="3">
        <v>18</v>
      </c>
      <c r="AJ75" s="3">
        <v>21</v>
      </c>
      <c r="AK75" s="3">
        <v>19</v>
      </c>
      <c r="AL75" s="3">
        <v>27</v>
      </c>
      <c r="AM75" s="3">
        <v>13</v>
      </c>
      <c r="AN75" s="3">
        <v>17</v>
      </c>
      <c r="AO75" s="3">
        <v>4</v>
      </c>
      <c r="AP75" s="3">
        <v>2023</v>
      </c>
      <c r="AQ75" s="3">
        <v>5</v>
      </c>
    </row>
    <row r="76" spans="1:43" x14ac:dyDescent="0.25">
      <c r="A76" s="18" t="str">
        <f>INDEX(Index!$E$1:$E$32,MATCH($F76,Index!$D$1:$D$32,0))</f>
        <v>SEA</v>
      </c>
      <c r="B76" s="3">
        <v>11</v>
      </c>
      <c r="C76" s="3">
        <v>1</v>
      </c>
      <c r="D76" s="3" t="s">
        <v>543</v>
      </c>
      <c r="E76" s="3" t="s">
        <v>544</v>
      </c>
      <c r="F76" s="3" t="s">
        <v>30</v>
      </c>
      <c r="G76" s="3" t="s">
        <v>472</v>
      </c>
      <c r="H76" s="3">
        <v>1525</v>
      </c>
      <c r="I76" s="3">
        <v>0</v>
      </c>
      <c r="J76" s="3">
        <v>1.9</v>
      </c>
      <c r="K76" s="3">
        <v>0.5</v>
      </c>
      <c r="L76" s="3">
        <v>1.3</v>
      </c>
      <c r="M76" s="3">
        <v>9</v>
      </c>
      <c r="N76" s="3">
        <v>3</v>
      </c>
      <c r="O76" s="3">
        <v>111</v>
      </c>
      <c r="P76" s="3">
        <v>91</v>
      </c>
      <c r="Q76" s="3">
        <v>20</v>
      </c>
      <c r="R76" s="3">
        <v>23.0623</v>
      </c>
      <c r="S76" s="3">
        <v>4.9609558404169099E-2</v>
      </c>
      <c r="T76" s="3">
        <v>2.9607166935105299E-2</v>
      </c>
      <c r="U76" s="3">
        <v>6.6887461388482797E-2</v>
      </c>
      <c r="V76" s="3">
        <v>-4.3952588422217699E-2</v>
      </c>
      <c r="W76" s="3">
        <v>7.4257469789799094E-2</v>
      </c>
      <c r="X76" s="3">
        <v>-0.20878590189235799</v>
      </c>
      <c r="Y76" s="3">
        <v>9.3562146826386902E-2</v>
      </c>
      <c r="Z76" s="3">
        <v>19.105409077414802</v>
      </c>
      <c r="AA76" s="3">
        <v>4.2589525708492904</v>
      </c>
      <c r="AB76" s="3">
        <v>-1.29771289435388</v>
      </c>
      <c r="AC76" s="3"/>
      <c r="AD76" s="3">
        <v>3</v>
      </c>
      <c r="AE76" s="3">
        <v>157.389637341472</v>
      </c>
      <c r="AF76" s="3">
        <v>2.4623392518917799</v>
      </c>
      <c r="AG76" s="3">
        <v>14</v>
      </c>
      <c r="AH76" s="3">
        <v>9.5</v>
      </c>
      <c r="AI76" s="3">
        <v>12</v>
      </c>
      <c r="AJ76" s="3">
        <v>8</v>
      </c>
      <c r="AK76" s="3">
        <v>13</v>
      </c>
      <c r="AL76" s="3">
        <v>1</v>
      </c>
      <c r="AM76" s="3">
        <v>14</v>
      </c>
      <c r="AN76" s="3">
        <v>21</v>
      </c>
      <c r="AO76" s="3">
        <v>8</v>
      </c>
      <c r="AP76" s="3">
        <v>2023</v>
      </c>
      <c r="AQ76" s="3">
        <v>5</v>
      </c>
    </row>
    <row r="77" spans="1:43" x14ac:dyDescent="0.25">
      <c r="A77" s="18" t="str">
        <f>INDEX(Index!$E$1:$E$32,MATCH($F77,Index!$D$1:$D$32,0))</f>
        <v>CIN</v>
      </c>
      <c r="B77" s="3">
        <v>12</v>
      </c>
      <c r="C77" s="3">
        <v>-1</v>
      </c>
      <c r="D77" s="3" t="s">
        <v>462</v>
      </c>
      <c r="E77" s="3" t="s">
        <v>463</v>
      </c>
      <c r="F77" s="3" t="s">
        <v>24</v>
      </c>
      <c r="G77" s="3" t="s">
        <v>464</v>
      </c>
      <c r="H77" s="3">
        <v>1524</v>
      </c>
      <c r="I77" s="3">
        <v>-18</v>
      </c>
      <c r="J77" s="3">
        <v>1.9</v>
      </c>
      <c r="K77" s="3">
        <v>0.2</v>
      </c>
      <c r="L77" s="3">
        <v>-3.2</v>
      </c>
      <c r="M77" s="3">
        <v>-8</v>
      </c>
      <c r="N77" s="3">
        <v>2</v>
      </c>
      <c r="O77" s="3">
        <v>83</v>
      </c>
      <c r="P77" s="3">
        <v>114</v>
      </c>
      <c r="Q77" s="3">
        <v>-31</v>
      </c>
      <c r="R77" s="3">
        <v>-35.995600000000003</v>
      </c>
      <c r="S77" s="3">
        <v>-0.145130135031242</v>
      </c>
      <c r="T77" s="3">
        <v>-0.159923146944672</v>
      </c>
      <c r="U77" s="3">
        <v>-0.10819490691901799</v>
      </c>
      <c r="V77" s="3">
        <v>-4.3147522129474702E-2</v>
      </c>
      <c r="W77" s="3">
        <v>-3.5022249324029801E-2</v>
      </c>
      <c r="X77" s="3">
        <v>-3.4085684314846598E-2</v>
      </c>
      <c r="Y77" s="3">
        <v>-0.10198261290176699</v>
      </c>
      <c r="Z77" s="3">
        <v>-41.460127986922799</v>
      </c>
      <c r="AA77" s="3">
        <v>-10.0459987546047</v>
      </c>
      <c r="AB77" s="3">
        <v>-0.81347953188301703</v>
      </c>
      <c r="AC77" s="3"/>
      <c r="AD77" s="3">
        <v>1</v>
      </c>
      <c r="AE77" s="3">
        <v>97.898208894680295</v>
      </c>
      <c r="AF77" s="3">
        <v>1.6017780099966601</v>
      </c>
      <c r="AG77" s="3">
        <v>10</v>
      </c>
      <c r="AH77" s="3">
        <v>24.5</v>
      </c>
      <c r="AI77" s="3">
        <v>22</v>
      </c>
      <c r="AJ77" s="3">
        <v>27</v>
      </c>
      <c r="AK77" s="3">
        <v>27</v>
      </c>
      <c r="AL77" s="3">
        <v>13</v>
      </c>
      <c r="AM77" s="3">
        <v>15</v>
      </c>
      <c r="AN77" s="3">
        <v>11</v>
      </c>
      <c r="AO77" s="3">
        <v>28</v>
      </c>
      <c r="AP77" s="3">
        <v>2023</v>
      </c>
      <c r="AQ77" s="3">
        <v>5</v>
      </c>
    </row>
    <row r="78" spans="1:43" x14ac:dyDescent="0.25">
      <c r="A78" s="18" t="str">
        <f>INDEX(Index!$E$1:$E$32,MATCH($F78,Index!$D$1:$D$32,0))</f>
        <v>PIT</v>
      </c>
      <c r="B78" s="3">
        <v>13</v>
      </c>
      <c r="C78" s="3">
        <v>2</v>
      </c>
      <c r="D78" s="3" t="s">
        <v>540</v>
      </c>
      <c r="E78" s="3" t="s">
        <v>541</v>
      </c>
      <c r="F78" s="3" t="s">
        <v>32</v>
      </c>
      <c r="G78" s="3" t="s">
        <v>511</v>
      </c>
      <c r="H78" s="3">
        <v>1498</v>
      </c>
      <c r="I78" s="3">
        <v>-15</v>
      </c>
      <c r="J78" s="3">
        <v>0.8</v>
      </c>
      <c r="K78" s="3">
        <v>0.2</v>
      </c>
      <c r="L78" s="3">
        <v>-0.8</v>
      </c>
      <c r="M78" s="3">
        <v>3</v>
      </c>
      <c r="N78" s="3">
        <v>3</v>
      </c>
      <c r="O78" s="3">
        <v>79</v>
      </c>
      <c r="P78" s="3">
        <v>110</v>
      </c>
      <c r="Q78" s="3">
        <v>-31</v>
      </c>
      <c r="R78" s="3">
        <v>-38.016399999999997</v>
      </c>
      <c r="S78" s="3">
        <v>-0.22349246896504399</v>
      </c>
      <c r="T78" s="3">
        <v>-0.175619186481141</v>
      </c>
      <c r="U78" s="3">
        <v>-0.22868007519047301</v>
      </c>
      <c r="V78" s="3">
        <v>-5.7748084056514201E-2</v>
      </c>
      <c r="W78" s="3">
        <v>-2.8721199637443899E-2</v>
      </c>
      <c r="X78" s="3">
        <v>-3.6320992583615597E-2</v>
      </c>
      <c r="Y78" s="3">
        <v>-0.16574438490853</v>
      </c>
      <c r="Z78" s="3">
        <v>-57.596580524098798</v>
      </c>
      <c r="AA78" s="3">
        <v>-13.9986398170672</v>
      </c>
      <c r="AB78" s="3">
        <v>-1.11386965373518</v>
      </c>
      <c r="AC78" s="3"/>
      <c r="AD78" s="3">
        <v>2</v>
      </c>
      <c r="AE78" s="3">
        <v>60.388337769262101</v>
      </c>
      <c r="AF78" s="3">
        <v>1.5667035982881601</v>
      </c>
      <c r="AG78" s="3">
        <v>15</v>
      </c>
      <c r="AH78" s="3">
        <v>24.5</v>
      </c>
      <c r="AI78" s="3">
        <v>27</v>
      </c>
      <c r="AJ78" s="3">
        <v>31</v>
      </c>
      <c r="AK78" s="3">
        <v>28</v>
      </c>
      <c r="AL78" s="3">
        <v>28</v>
      </c>
      <c r="AM78" s="3">
        <v>12</v>
      </c>
      <c r="AN78" s="3">
        <v>12</v>
      </c>
      <c r="AO78" s="3">
        <v>27</v>
      </c>
      <c r="AP78" s="3">
        <v>2023</v>
      </c>
      <c r="AQ78" s="3">
        <v>5</v>
      </c>
    </row>
    <row r="79" spans="1:43" x14ac:dyDescent="0.25">
      <c r="A79" s="18" t="str">
        <f>INDEX(Index!$E$1:$E$32,MATCH($F79,Index!$D$1:$D$32,0))</f>
        <v>MIN</v>
      </c>
      <c r="B79" s="3">
        <v>14</v>
      </c>
      <c r="C79" s="3">
        <v>0</v>
      </c>
      <c r="D79" s="3" t="s">
        <v>517</v>
      </c>
      <c r="E79" s="3" t="s">
        <v>518</v>
      </c>
      <c r="F79" s="3" t="s">
        <v>46</v>
      </c>
      <c r="G79" s="3" t="s">
        <v>519</v>
      </c>
      <c r="H79" s="3">
        <v>1495</v>
      </c>
      <c r="I79" s="3">
        <v>7</v>
      </c>
      <c r="J79" s="3">
        <v>0.7</v>
      </c>
      <c r="K79" s="3">
        <v>-0.4</v>
      </c>
      <c r="L79" s="3">
        <v>-0.1</v>
      </c>
      <c r="M79" s="3">
        <v>4</v>
      </c>
      <c r="N79" s="3">
        <v>1</v>
      </c>
      <c r="O79" s="3">
        <v>110</v>
      </c>
      <c r="P79" s="3">
        <v>122</v>
      </c>
      <c r="Q79" s="3">
        <v>-12</v>
      </c>
      <c r="R79" s="3">
        <v>24.6283999999999</v>
      </c>
      <c r="S79" s="3">
        <v>-4.0995555805484897E-2</v>
      </c>
      <c r="T79" s="3">
        <v>-7.4578751315959105E-2</v>
      </c>
      <c r="U79" s="3">
        <v>-0.164919117563573</v>
      </c>
      <c r="V79" s="3">
        <v>2.2023230545033402E-2</v>
      </c>
      <c r="W79" s="3">
        <v>9.4342899711432504E-2</v>
      </c>
      <c r="X79" s="3">
        <v>-0.214289587745773</v>
      </c>
      <c r="Y79" s="3">
        <v>-6.3018786350518399E-2</v>
      </c>
      <c r="Z79" s="3">
        <v>12.9901716876024</v>
      </c>
      <c r="AA79" s="3">
        <v>0.26309132558828302</v>
      </c>
      <c r="AB79" s="3">
        <v>-2.8284214992940599</v>
      </c>
      <c r="AC79" s="3"/>
      <c r="AD79" s="3">
        <v>5</v>
      </c>
      <c r="AE79" s="3">
        <v>229.42086231103599</v>
      </c>
      <c r="AF79" s="3">
        <v>2.1947907676654701</v>
      </c>
      <c r="AG79" s="3">
        <v>17</v>
      </c>
      <c r="AH79" s="3">
        <v>20.5</v>
      </c>
      <c r="AI79" s="3">
        <v>20</v>
      </c>
      <c r="AJ79" s="3">
        <v>16</v>
      </c>
      <c r="AK79" s="3">
        <v>22</v>
      </c>
      <c r="AL79" s="3">
        <v>20</v>
      </c>
      <c r="AM79" s="3">
        <v>25</v>
      </c>
      <c r="AN79" s="3">
        <v>25</v>
      </c>
      <c r="AO79" s="3">
        <v>6</v>
      </c>
      <c r="AP79" s="3">
        <v>2023</v>
      </c>
      <c r="AQ79" s="3">
        <v>5</v>
      </c>
    </row>
    <row r="80" spans="1:43" x14ac:dyDescent="0.25">
      <c r="A80" s="18" t="str">
        <f>INDEX(Index!$E$1:$E$32,MATCH($F80,Index!$D$1:$D$32,0))</f>
        <v>NO</v>
      </c>
      <c r="B80" s="3">
        <v>15</v>
      </c>
      <c r="C80" s="3">
        <v>4</v>
      </c>
      <c r="D80" s="3" t="s">
        <v>524</v>
      </c>
      <c r="E80" s="3" t="s">
        <v>525</v>
      </c>
      <c r="F80" s="3" t="s">
        <v>27</v>
      </c>
      <c r="G80" s="3" t="s">
        <v>526</v>
      </c>
      <c r="H80" s="3">
        <v>1491</v>
      </c>
      <c r="I80" s="3">
        <v>-10</v>
      </c>
      <c r="J80" s="3">
        <v>0.6</v>
      </c>
      <c r="K80" s="3">
        <v>0.7</v>
      </c>
      <c r="L80" s="3">
        <v>-1.2</v>
      </c>
      <c r="M80" s="3">
        <v>0</v>
      </c>
      <c r="N80" s="3">
        <v>3</v>
      </c>
      <c r="O80" s="3">
        <v>96</v>
      </c>
      <c r="P80" s="3">
        <v>76</v>
      </c>
      <c r="Q80" s="3">
        <v>20</v>
      </c>
      <c r="R80" s="3">
        <v>19.4500999999999</v>
      </c>
      <c r="S80" s="3">
        <v>-0.12190820918725701</v>
      </c>
      <c r="T80" s="3">
        <v>-4.40196223707289E-2</v>
      </c>
      <c r="U80" s="3">
        <v>-0.20703383346023199</v>
      </c>
      <c r="V80" s="3">
        <v>-0.226653961369992</v>
      </c>
      <c r="W80" s="3">
        <v>-0.21864511878312301</v>
      </c>
      <c r="X80" s="3">
        <v>-0.20955879551876899</v>
      </c>
      <c r="Y80" s="3">
        <v>0.10474575218273501</v>
      </c>
      <c r="Z80" s="3">
        <v>-2.1692221023690901</v>
      </c>
      <c r="AA80" s="3">
        <v>-10.5685933638248</v>
      </c>
      <c r="AB80" s="3">
        <v>-10.228998260806</v>
      </c>
      <c r="AC80" s="3"/>
      <c r="AD80" s="3">
        <v>3</v>
      </c>
      <c r="AE80" s="3">
        <v>73.274776346700804</v>
      </c>
      <c r="AF80" s="3">
        <v>3.17492994774073</v>
      </c>
      <c r="AG80" s="3">
        <v>16</v>
      </c>
      <c r="AH80" s="3">
        <v>9.5</v>
      </c>
      <c r="AI80" s="3">
        <v>11</v>
      </c>
      <c r="AJ80" s="3">
        <v>24</v>
      </c>
      <c r="AK80" s="3">
        <v>21</v>
      </c>
      <c r="AL80" s="3">
        <v>26</v>
      </c>
      <c r="AM80" s="3">
        <v>3</v>
      </c>
      <c r="AN80" s="3">
        <v>2</v>
      </c>
      <c r="AO80" s="3">
        <v>7</v>
      </c>
      <c r="AP80" s="3">
        <v>2023</v>
      </c>
      <c r="AQ80" s="3">
        <v>5</v>
      </c>
    </row>
    <row r="81" spans="1:43" x14ac:dyDescent="0.25">
      <c r="A81" s="18" t="str">
        <f>INDEX(Index!$E$1:$E$32,MATCH($F81,Index!$D$1:$D$32,0))</f>
        <v>CLE</v>
      </c>
      <c r="B81" s="3">
        <v>16</v>
      </c>
      <c r="C81" s="3">
        <v>-8</v>
      </c>
      <c r="D81" s="3" t="s">
        <v>466</v>
      </c>
      <c r="E81" s="3" t="s">
        <v>467</v>
      </c>
      <c r="F81" s="3" t="s">
        <v>10</v>
      </c>
      <c r="G81" s="3" t="s">
        <v>468</v>
      </c>
      <c r="H81" s="3">
        <v>1482</v>
      </c>
      <c r="I81" s="3">
        <v>-71</v>
      </c>
      <c r="J81" s="3">
        <v>0.2</v>
      </c>
      <c r="K81" s="3">
        <v>-4</v>
      </c>
      <c r="L81" s="3">
        <v>-2.9</v>
      </c>
      <c r="M81" s="3">
        <v>-5</v>
      </c>
      <c r="N81" s="3">
        <v>2</v>
      </c>
      <c r="O81" s="3">
        <v>76</v>
      </c>
      <c r="P81" s="3">
        <v>60</v>
      </c>
      <c r="Q81" s="3">
        <v>16</v>
      </c>
      <c r="R81" s="3">
        <v>-12.049099999999999</v>
      </c>
      <c r="S81" s="3">
        <v>-0.207984292766864</v>
      </c>
      <c r="T81" s="3">
        <v>-0.25608418592570498</v>
      </c>
      <c r="U81" s="3">
        <v>-0.12847511101498399</v>
      </c>
      <c r="V81" s="3">
        <v>-0.31359780565453299</v>
      </c>
      <c r="W81" s="3">
        <v>-0.31833192861988202</v>
      </c>
      <c r="X81" s="3">
        <v>-0.27136766426214698</v>
      </c>
      <c r="Y81" s="3">
        <v>0.105613512887668</v>
      </c>
      <c r="Z81" s="3">
        <v>15.852074944501901</v>
      </c>
      <c r="AA81" s="3">
        <v>-14.373694084545701</v>
      </c>
      <c r="AB81" s="3">
        <v>-19.009928570598099</v>
      </c>
      <c r="AC81" s="3"/>
      <c r="AD81" s="3">
        <v>3</v>
      </c>
      <c r="AE81" s="3">
        <v>63.176476482195703</v>
      </c>
      <c r="AF81" s="3">
        <v>2.5460335786871902</v>
      </c>
      <c r="AG81" s="3">
        <v>9</v>
      </c>
      <c r="AH81" s="3">
        <v>11.5</v>
      </c>
      <c r="AI81" s="3">
        <v>10</v>
      </c>
      <c r="AJ81" s="3">
        <v>29</v>
      </c>
      <c r="AK81" s="3">
        <v>31</v>
      </c>
      <c r="AL81" s="3">
        <v>17</v>
      </c>
      <c r="AM81" s="3">
        <v>1</v>
      </c>
      <c r="AN81" s="3">
        <v>1</v>
      </c>
      <c r="AO81" s="3">
        <v>2</v>
      </c>
      <c r="AP81" s="3">
        <v>2023</v>
      </c>
      <c r="AQ81" s="3">
        <v>5</v>
      </c>
    </row>
    <row r="82" spans="1:43" x14ac:dyDescent="0.25">
      <c r="A82" s="18" t="str">
        <f>INDEX(Index!$E$1:$E$32,MATCH($F82,Index!$D$1:$D$32,0))</f>
        <v>NYJ</v>
      </c>
      <c r="B82" s="3">
        <v>17</v>
      </c>
      <c r="C82" s="3">
        <v>6</v>
      </c>
      <c r="D82" s="3" t="s">
        <v>532</v>
      </c>
      <c r="E82" s="3" t="s">
        <v>533</v>
      </c>
      <c r="F82" s="3" t="s">
        <v>9</v>
      </c>
      <c r="G82" s="3" t="s">
        <v>534</v>
      </c>
      <c r="H82" s="3">
        <v>1472</v>
      </c>
      <c r="I82" s="3">
        <v>-70</v>
      </c>
      <c r="J82" s="3">
        <v>-0.2</v>
      </c>
      <c r="K82" s="3">
        <v>1.3</v>
      </c>
      <c r="L82" s="3">
        <v>-3.9</v>
      </c>
      <c r="M82" s="3">
        <v>-9</v>
      </c>
      <c r="N82" s="3">
        <v>2</v>
      </c>
      <c r="O82" s="3">
        <v>93</v>
      </c>
      <c r="P82" s="3">
        <v>105</v>
      </c>
      <c r="Q82" s="3">
        <v>-12</v>
      </c>
      <c r="R82" s="3">
        <v>4.6729999999999796</v>
      </c>
      <c r="S82" s="3">
        <v>-0.19570434623001201</v>
      </c>
      <c r="T82" s="3">
        <v>-0.24979472627509899</v>
      </c>
      <c r="U82" s="3">
        <v>-0.169892795349284</v>
      </c>
      <c r="V82" s="3">
        <v>-4.0062205921910198E-2</v>
      </c>
      <c r="W82" s="3">
        <v>0.122840250306814</v>
      </c>
      <c r="X82" s="3">
        <v>-0.246882991926518</v>
      </c>
      <c r="Y82" s="3">
        <v>-0.155642140308101</v>
      </c>
      <c r="Z82" s="3">
        <v>-32.720163192242801</v>
      </c>
      <c r="AA82" s="3">
        <v>-10.7343501558772</v>
      </c>
      <c r="AB82" s="3">
        <v>-3.4799946323162199</v>
      </c>
      <c r="AC82" s="3"/>
      <c r="AD82" s="3">
        <v>2</v>
      </c>
      <c r="AE82" s="3">
        <v>49.734844778850601</v>
      </c>
      <c r="AF82" s="3">
        <v>2.1429267447948099</v>
      </c>
      <c r="AG82" s="3">
        <v>11</v>
      </c>
      <c r="AH82" s="3">
        <v>20.5</v>
      </c>
      <c r="AI82" s="3">
        <v>25</v>
      </c>
      <c r="AJ82" s="3">
        <v>28</v>
      </c>
      <c r="AK82" s="3">
        <v>30</v>
      </c>
      <c r="AL82" s="3">
        <v>21</v>
      </c>
      <c r="AM82" s="3">
        <v>16</v>
      </c>
      <c r="AN82" s="3">
        <v>28</v>
      </c>
      <c r="AO82" s="3">
        <v>5</v>
      </c>
      <c r="AP82" s="3">
        <v>2023</v>
      </c>
      <c r="AQ82" s="3">
        <v>5</v>
      </c>
    </row>
    <row r="83" spans="1:43" x14ac:dyDescent="0.25">
      <c r="A83" s="18" t="str">
        <f>INDEX(Index!$E$1:$E$32,MATCH($F83,Index!$D$1:$D$32,0))</f>
        <v>LV</v>
      </c>
      <c r="B83" s="3">
        <v>18</v>
      </c>
      <c r="C83" s="3">
        <v>8</v>
      </c>
      <c r="D83" s="3" t="s">
        <v>509</v>
      </c>
      <c r="E83" s="3" t="s">
        <v>510</v>
      </c>
      <c r="F83" s="3" t="s">
        <v>52</v>
      </c>
      <c r="G83" s="3" t="s">
        <v>511</v>
      </c>
      <c r="H83" s="3">
        <v>1469</v>
      </c>
      <c r="I83" s="3">
        <v>0</v>
      </c>
      <c r="J83" s="3">
        <v>-0.3</v>
      </c>
      <c r="K83" s="3">
        <v>2</v>
      </c>
      <c r="L83" s="3">
        <v>-0.6</v>
      </c>
      <c r="M83" s="3">
        <v>4</v>
      </c>
      <c r="N83" s="3">
        <v>2</v>
      </c>
      <c r="O83" s="3">
        <v>79</v>
      </c>
      <c r="P83" s="3">
        <v>114</v>
      </c>
      <c r="Q83" s="3">
        <v>-35</v>
      </c>
      <c r="R83" s="3">
        <v>-8.0490999999999904</v>
      </c>
      <c r="S83" s="3">
        <v>-0.107901013044244</v>
      </c>
      <c r="T83" s="3">
        <v>-4.0294471691623996E-3</v>
      </c>
      <c r="U83" s="3">
        <v>-0.23619837103083299</v>
      </c>
      <c r="V83" s="3">
        <v>5.557594369275E-4</v>
      </c>
      <c r="W83" s="3">
        <v>6.0400569431711897E-2</v>
      </c>
      <c r="X83" s="3">
        <v>-5.1280438217718299E-2</v>
      </c>
      <c r="Y83" s="3">
        <v>-0.108456772481172</v>
      </c>
      <c r="Z83" s="3">
        <v>-22.382315963897401</v>
      </c>
      <c r="AA83" s="3">
        <v>-4.7709564853515198</v>
      </c>
      <c r="AB83" s="3">
        <v>0.14357792965886301</v>
      </c>
      <c r="AC83" s="3"/>
      <c r="AD83" s="3">
        <v>2</v>
      </c>
      <c r="AE83" s="3">
        <v>97.772905059564096</v>
      </c>
      <c r="AF83" s="3">
        <v>1.4771050950742299</v>
      </c>
      <c r="AG83" s="3">
        <v>19</v>
      </c>
      <c r="AH83" s="3">
        <v>26</v>
      </c>
      <c r="AI83" s="3">
        <v>23</v>
      </c>
      <c r="AJ83" s="3">
        <v>22</v>
      </c>
      <c r="AK83" s="3">
        <v>16</v>
      </c>
      <c r="AL83" s="3">
        <v>29</v>
      </c>
      <c r="AM83" s="3">
        <v>22</v>
      </c>
      <c r="AN83" s="3">
        <v>19</v>
      </c>
      <c r="AO83" s="3">
        <v>24</v>
      </c>
      <c r="AP83" s="3">
        <v>2023</v>
      </c>
      <c r="AQ83" s="3">
        <v>5</v>
      </c>
    </row>
    <row r="84" spans="1:43" x14ac:dyDescent="0.25">
      <c r="A84" s="18" t="str">
        <f>INDEX(Index!$E$1:$E$32,MATCH($F84,Index!$D$1:$D$32,0))</f>
        <v>LAR</v>
      </c>
      <c r="B84" s="3">
        <v>19</v>
      </c>
      <c r="C84" s="3">
        <v>-1</v>
      </c>
      <c r="D84" s="3" t="s">
        <v>501</v>
      </c>
      <c r="E84" s="3" t="s">
        <v>502</v>
      </c>
      <c r="F84" s="3" t="s">
        <v>42</v>
      </c>
      <c r="G84" s="3" t="s">
        <v>503</v>
      </c>
      <c r="H84" s="3">
        <v>1463</v>
      </c>
      <c r="I84" s="3">
        <v>6</v>
      </c>
      <c r="J84" s="3">
        <v>-0.6</v>
      </c>
      <c r="K84" s="3">
        <v>-0.7</v>
      </c>
      <c r="L84" s="3">
        <v>-0.2</v>
      </c>
      <c r="M84" s="3">
        <v>6</v>
      </c>
      <c r="N84" s="3">
        <v>2</v>
      </c>
      <c r="O84" s="3">
        <v>112</v>
      </c>
      <c r="P84" s="3">
        <v>108</v>
      </c>
      <c r="Q84" s="3">
        <v>4</v>
      </c>
      <c r="R84" s="3">
        <v>-10.3567</v>
      </c>
      <c r="S84" s="3">
        <v>5.4414137350182898E-2</v>
      </c>
      <c r="T84" s="3">
        <v>0.11533144242702</v>
      </c>
      <c r="U84" s="3">
        <v>3.9970627177414099E-2</v>
      </c>
      <c r="V84" s="3">
        <v>1.6394966274052E-2</v>
      </c>
      <c r="W84" s="3">
        <v>8.1521734396109602E-2</v>
      </c>
      <c r="X84" s="3">
        <v>-5.4746406786651998E-2</v>
      </c>
      <c r="Y84" s="3">
        <v>3.80191710761308E-2</v>
      </c>
      <c r="Z84" s="3">
        <v>24.083606905750798</v>
      </c>
      <c r="AA84" s="3">
        <v>5.8667313396223602</v>
      </c>
      <c r="AB84" s="3">
        <v>0.26438107282151901</v>
      </c>
      <c r="AC84" s="3"/>
      <c r="AD84" s="3">
        <v>3</v>
      </c>
      <c r="AE84" s="3">
        <v>134.76137360819899</v>
      </c>
      <c r="AF84" s="3">
        <v>2.6076724963708702</v>
      </c>
      <c r="AG84" s="3">
        <v>22</v>
      </c>
      <c r="AH84" s="3">
        <v>16</v>
      </c>
      <c r="AI84" s="3">
        <v>14</v>
      </c>
      <c r="AJ84" s="3">
        <v>7</v>
      </c>
      <c r="AK84" s="3">
        <v>9</v>
      </c>
      <c r="AL84" s="3">
        <v>3</v>
      </c>
      <c r="AM84" s="3">
        <v>24</v>
      </c>
      <c r="AN84" s="3">
        <v>22</v>
      </c>
      <c r="AO84" s="3">
        <v>23</v>
      </c>
      <c r="AP84" s="3">
        <v>2023</v>
      </c>
      <c r="AQ84" s="3">
        <v>5</v>
      </c>
    </row>
    <row r="85" spans="1:43" x14ac:dyDescent="0.25">
      <c r="A85" s="18" t="str">
        <f>INDEX(Index!$E$1:$E$32,MATCH($F85,Index!$D$1:$D$32,0))</f>
        <v>TEN</v>
      </c>
      <c r="B85" s="3">
        <v>20</v>
      </c>
      <c r="C85" s="3">
        <v>0</v>
      </c>
      <c r="D85" s="3" t="s">
        <v>553</v>
      </c>
      <c r="E85" s="3" t="s">
        <v>554</v>
      </c>
      <c r="F85" s="3" t="s">
        <v>45</v>
      </c>
      <c r="G85" s="3" t="s">
        <v>472</v>
      </c>
      <c r="H85" s="3">
        <v>1461</v>
      </c>
      <c r="I85" s="3">
        <v>-9</v>
      </c>
      <c r="J85" s="3">
        <v>-0.6</v>
      </c>
      <c r="K85" s="3">
        <v>-0.5</v>
      </c>
      <c r="L85" s="3">
        <v>-0.1</v>
      </c>
      <c r="M85" s="3">
        <v>6</v>
      </c>
      <c r="N85" s="3">
        <v>2</v>
      </c>
      <c r="O85" s="3">
        <v>88</v>
      </c>
      <c r="P85" s="3">
        <v>93</v>
      </c>
      <c r="Q85" s="3">
        <v>-5</v>
      </c>
      <c r="R85" s="3">
        <v>-2.2734999999999999</v>
      </c>
      <c r="S85" s="3">
        <v>-8.4080100036307198E-2</v>
      </c>
      <c r="T85" s="3">
        <v>-2.7105802164190802E-2</v>
      </c>
      <c r="U85" s="3">
        <v>-0.13122542088039901</v>
      </c>
      <c r="V85" s="3">
        <v>-1.5261562328928901E-2</v>
      </c>
      <c r="W85" s="3">
        <v>0.102176713032995</v>
      </c>
      <c r="X85" s="3">
        <v>-0.17131762993742</v>
      </c>
      <c r="Y85" s="3">
        <v>-6.8818537707378294E-2</v>
      </c>
      <c r="Z85" s="3">
        <v>-5.2702143713741698</v>
      </c>
      <c r="AA85" s="3">
        <v>-5.1651630203189498</v>
      </c>
      <c r="AB85" s="3">
        <v>-4.1237034954139</v>
      </c>
      <c r="AC85" s="3"/>
      <c r="AD85" s="3">
        <v>2</v>
      </c>
      <c r="AE85" s="3">
        <v>55.747946670109499</v>
      </c>
      <c r="AF85" s="3">
        <v>2.3365179426312102</v>
      </c>
      <c r="AG85" s="3">
        <v>18</v>
      </c>
      <c r="AH85" s="3">
        <v>19</v>
      </c>
      <c r="AI85" s="3">
        <v>21</v>
      </c>
      <c r="AJ85" s="3">
        <v>20</v>
      </c>
      <c r="AK85" s="3">
        <v>18</v>
      </c>
      <c r="AL85" s="3">
        <v>18</v>
      </c>
      <c r="AM85" s="3">
        <v>21</v>
      </c>
      <c r="AN85" s="3">
        <v>27</v>
      </c>
      <c r="AO85" s="3">
        <v>12</v>
      </c>
      <c r="AP85" s="3">
        <v>2023</v>
      </c>
      <c r="AQ85" s="3">
        <v>5</v>
      </c>
    </row>
    <row r="86" spans="1:43" x14ac:dyDescent="0.25">
      <c r="A86" s="18" t="str">
        <f>INDEX(Index!$E$1:$E$32,MATCH($F86,Index!$D$1:$D$32,0))</f>
        <v>GB</v>
      </c>
      <c r="B86" s="3">
        <v>21</v>
      </c>
      <c r="C86" s="3">
        <v>0</v>
      </c>
      <c r="D86" s="3" t="s">
        <v>481</v>
      </c>
      <c r="E86" s="3" t="s">
        <v>482</v>
      </c>
      <c r="F86" s="3" t="s">
        <v>20</v>
      </c>
      <c r="G86" s="3" t="s">
        <v>483</v>
      </c>
      <c r="H86" s="3">
        <v>1458</v>
      </c>
      <c r="I86" s="3">
        <v>-10</v>
      </c>
      <c r="J86" s="3">
        <v>-0.8</v>
      </c>
      <c r="K86" s="3">
        <v>-0.6</v>
      </c>
      <c r="L86" s="3">
        <v>-1.5</v>
      </c>
      <c r="M86" s="3">
        <v>-2</v>
      </c>
      <c r="N86" s="3">
        <v>2</v>
      </c>
      <c r="O86" s="3">
        <v>113</v>
      </c>
      <c r="P86" s="3">
        <v>113</v>
      </c>
      <c r="Q86" s="3">
        <v>0</v>
      </c>
      <c r="R86" s="3">
        <v>-9.3551999999999893</v>
      </c>
      <c r="S86" s="3">
        <v>-4.1923975067478199E-2</v>
      </c>
      <c r="T86" s="3">
        <v>1.87378319744015E-2</v>
      </c>
      <c r="U86" s="3">
        <v>-6.9953009797044899E-2</v>
      </c>
      <c r="V86" s="3">
        <v>-2.7260358552281101E-2</v>
      </c>
      <c r="W86" s="3">
        <v>-1.04523288341888E-2</v>
      </c>
      <c r="X86" s="3">
        <v>-5.0721282236897001E-2</v>
      </c>
      <c r="Y86" s="3">
        <v>-1.4663616515197099E-2</v>
      </c>
      <c r="Z86" s="3">
        <v>-13.991635683207701</v>
      </c>
      <c r="AA86" s="3">
        <v>-6.0554742774081198</v>
      </c>
      <c r="AB86" s="3">
        <v>-3.04004810052556</v>
      </c>
      <c r="AC86" s="3"/>
      <c r="AD86" s="3">
        <v>1</v>
      </c>
      <c r="AE86" s="3">
        <v>119.88341680467499</v>
      </c>
      <c r="AF86" s="3">
        <v>2.5</v>
      </c>
      <c r="AG86" s="3">
        <v>20</v>
      </c>
      <c r="AH86" s="3">
        <v>18</v>
      </c>
      <c r="AI86" s="3">
        <v>17</v>
      </c>
      <c r="AJ86" s="3">
        <v>17</v>
      </c>
      <c r="AK86" s="3">
        <v>14</v>
      </c>
      <c r="AL86" s="3">
        <v>10</v>
      </c>
      <c r="AM86" s="3">
        <v>18</v>
      </c>
      <c r="AN86" s="3">
        <v>13</v>
      </c>
      <c r="AO86" s="3">
        <v>25</v>
      </c>
      <c r="AP86" s="3">
        <v>2023</v>
      </c>
      <c r="AQ86" s="3">
        <v>5</v>
      </c>
    </row>
    <row r="87" spans="1:43" x14ac:dyDescent="0.25">
      <c r="A87" s="18" t="str">
        <f>INDEX(Index!$E$1:$E$32,MATCH($F87,Index!$D$1:$D$32,0))</f>
        <v>DEN</v>
      </c>
      <c r="B87" s="3">
        <v>22</v>
      </c>
      <c r="C87" s="3">
        <v>-5</v>
      </c>
      <c r="D87" s="3" t="s">
        <v>474</v>
      </c>
      <c r="E87" s="3" t="s">
        <v>475</v>
      </c>
      <c r="F87" s="3" t="s">
        <v>39</v>
      </c>
      <c r="G87" s="3" t="s">
        <v>472</v>
      </c>
      <c r="H87" s="3">
        <v>1453</v>
      </c>
      <c r="I87" s="3">
        <v>16</v>
      </c>
      <c r="J87" s="3">
        <v>-1</v>
      </c>
      <c r="K87" s="3">
        <v>-1.2</v>
      </c>
      <c r="L87" s="3">
        <v>-3.2</v>
      </c>
      <c r="M87" s="3">
        <v>-9</v>
      </c>
      <c r="N87" s="3">
        <v>1</v>
      </c>
      <c r="O87" s="3">
        <v>121</v>
      </c>
      <c r="P87" s="3">
        <v>181</v>
      </c>
      <c r="Q87" s="3">
        <v>-60</v>
      </c>
      <c r="R87" s="3">
        <v>-56.708799999999997</v>
      </c>
      <c r="S87" s="3">
        <v>-2.1195204994630002E-3</v>
      </c>
      <c r="T87" s="3">
        <v>5.3716268267140502E-2</v>
      </c>
      <c r="U87" s="3">
        <v>-0.10899047072097801</v>
      </c>
      <c r="V87" s="3">
        <v>0.20592930689029301</v>
      </c>
      <c r="W87" s="3">
        <v>0.37080927759388099</v>
      </c>
      <c r="X87" s="3">
        <v>6.0262215097536202E-2</v>
      </c>
      <c r="Y87" s="3">
        <v>-0.208048827389757</v>
      </c>
      <c r="Z87" s="3">
        <v>-42.042822294870398</v>
      </c>
      <c r="AA87" s="3">
        <v>1.77542706149948</v>
      </c>
      <c r="AB87" s="3">
        <v>11.139830651580599</v>
      </c>
      <c r="AC87" s="3"/>
      <c r="AD87" s="3">
        <v>0</v>
      </c>
      <c r="AE87" s="3">
        <v>196.744896947565</v>
      </c>
      <c r="AF87" s="3">
        <v>1.3899896171522199</v>
      </c>
      <c r="AG87" s="3">
        <v>26</v>
      </c>
      <c r="AH87" s="3">
        <v>30</v>
      </c>
      <c r="AI87" s="3">
        <v>29</v>
      </c>
      <c r="AJ87" s="3">
        <v>11</v>
      </c>
      <c r="AK87" s="3">
        <v>12</v>
      </c>
      <c r="AL87" s="3">
        <v>14</v>
      </c>
      <c r="AM87" s="3">
        <v>32</v>
      </c>
      <c r="AN87" s="3">
        <v>32</v>
      </c>
      <c r="AO87" s="3">
        <v>30</v>
      </c>
      <c r="AP87" s="3">
        <v>2023</v>
      </c>
      <c r="AQ87" s="3">
        <v>5</v>
      </c>
    </row>
    <row r="88" spans="1:43" x14ac:dyDescent="0.25">
      <c r="A88" s="18" t="str">
        <f>INDEX(Index!$E$1:$E$32,MATCH($F88,Index!$D$1:$D$32,0))</f>
        <v>NE</v>
      </c>
      <c r="B88" s="3">
        <v>23</v>
      </c>
      <c r="C88" s="3">
        <v>-7</v>
      </c>
      <c r="D88" s="3" t="s">
        <v>521</v>
      </c>
      <c r="E88" s="3" t="s">
        <v>522</v>
      </c>
      <c r="F88" s="3" t="s">
        <v>17</v>
      </c>
      <c r="G88" s="3" t="s">
        <v>472</v>
      </c>
      <c r="H88" s="3">
        <v>1451</v>
      </c>
      <c r="I88" s="3">
        <v>-2</v>
      </c>
      <c r="J88" s="3">
        <v>-1</v>
      </c>
      <c r="K88" s="3">
        <v>-1.7</v>
      </c>
      <c r="L88" s="3">
        <v>-2.6</v>
      </c>
      <c r="M88" s="3">
        <v>-6</v>
      </c>
      <c r="N88" s="3">
        <v>1</v>
      </c>
      <c r="O88" s="3">
        <v>55</v>
      </c>
      <c r="P88" s="3">
        <v>131</v>
      </c>
      <c r="Q88" s="3">
        <v>-76</v>
      </c>
      <c r="R88" s="3">
        <v>-47.867800000000003</v>
      </c>
      <c r="S88" s="3">
        <v>-0.31003819305865798</v>
      </c>
      <c r="T88" s="3">
        <v>-0.28131173651666302</v>
      </c>
      <c r="U88" s="3">
        <v>-0.321583380075464</v>
      </c>
      <c r="V88" s="3">
        <v>-6.0158860561162798E-2</v>
      </c>
      <c r="W88" s="3">
        <v>2.9154750570925699E-2</v>
      </c>
      <c r="X88" s="3">
        <v>-0.14794528500809001</v>
      </c>
      <c r="Y88" s="3">
        <v>-0.249879332497495</v>
      </c>
      <c r="Z88" s="3">
        <v>-59.940519797909701</v>
      </c>
      <c r="AA88" s="3">
        <v>-19.987191499599799</v>
      </c>
      <c r="AB88" s="3">
        <v>-6.5719048303760603</v>
      </c>
      <c r="AC88" s="3"/>
      <c r="AD88" s="3">
        <v>2</v>
      </c>
      <c r="AE88" s="3">
        <v>104.22792811880799</v>
      </c>
      <c r="AF88" s="3">
        <v>0.56681630038411801</v>
      </c>
      <c r="AG88" s="3">
        <v>23</v>
      </c>
      <c r="AH88" s="3">
        <v>31</v>
      </c>
      <c r="AI88" s="3">
        <v>31</v>
      </c>
      <c r="AJ88" s="3">
        <v>32</v>
      </c>
      <c r="AK88" s="3">
        <v>32</v>
      </c>
      <c r="AL88" s="3">
        <v>32</v>
      </c>
      <c r="AM88" s="3">
        <v>11</v>
      </c>
      <c r="AN88" s="3">
        <v>16</v>
      </c>
      <c r="AO88" s="3">
        <v>15</v>
      </c>
      <c r="AP88" s="3">
        <v>2023</v>
      </c>
      <c r="AQ88" s="3">
        <v>5</v>
      </c>
    </row>
    <row r="89" spans="1:43" x14ac:dyDescent="0.25">
      <c r="A89" s="18" t="str">
        <f>INDEX(Index!$E$1:$E$32,MATCH($F89,Index!$D$1:$D$32,0))</f>
        <v>ATL</v>
      </c>
      <c r="B89" s="3">
        <v>24</v>
      </c>
      <c r="C89" s="3">
        <v>-2</v>
      </c>
      <c r="D89" s="3" t="s">
        <v>442</v>
      </c>
      <c r="E89" s="3" t="s">
        <v>443</v>
      </c>
      <c r="F89" s="3" t="s">
        <v>43</v>
      </c>
      <c r="G89" s="3" t="s">
        <v>444</v>
      </c>
      <c r="H89" s="3">
        <v>1443</v>
      </c>
      <c r="I89" s="3">
        <v>-21</v>
      </c>
      <c r="J89" s="3">
        <v>-1.4</v>
      </c>
      <c r="K89" s="3">
        <v>-0.6</v>
      </c>
      <c r="L89" s="3">
        <v>-1.7</v>
      </c>
      <c r="M89" s="3">
        <v>-3</v>
      </c>
      <c r="N89" s="3">
        <v>3</v>
      </c>
      <c r="O89" s="3">
        <v>83</v>
      </c>
      <c r="P89" s="3">
        <v>96</v>
      </c>
      <c r="Q89" s="3">
        <v>-13</v>
      </c>
      <c r="R89" s="3">
        <v>0.50510000000001598</v>
      </c>
      <c r="S89" s="3">
        <v>-0.13899343147955401</v>
      </c>
      <c r="T89" s="3">
        <v>-0.139506031667323</v>
      </c>
      <c r="U89" s="3">
        <v>-0.118433447181565</v>
      </c>
      <c r="V89" s="3">
        <v>-7.6407378284697E-2</v>
      </c>
      <c r="W89" s="3">
        <v>6.8600818061063398E-2</v>
      </c>
      <c r="X89" s="3">
        <v>-0.26802999988557102</v>
      </c>
      <c r="Y89" s="3">
        <v>-6.2586053194857605E-2</v>
      </c>
      <c r="Z89" s="3">
        <v>-17.3004392486841</v>
      </c>
      <c r="AA89" s="3">
        <v>-9.7509171923673605</v>
      </c>
      <c r="AB89" s="3">
        <v>-5.9865915342348197</v>
      </c>
      <c r="AC89" s="3"/>
      <c r="AD89" s="3">
        <v>3</v>
      </c>
      <c r="AE89" s="3">
        <v>102.535146131666</v>
      </c>
      <c r="AF89" s="3">
        <v>2.0731555779468001</v>
      </c>
      <c r="AG89" s="3">
        <v>21</v>
      </c>
      <c r="AH89" s="3">
        <v>22</v>
      </c>
      <c r="AI89" s="3">
        <v>19</v>
      </c>
      <c r="AJ89" s="3">
        <v>25</v>
      </c>
      <c r="AK89" s="3">
        <v>25</v>
      </c>
      <c r="AL89" s="3">
        <v>16</v>
      </c>
      <c r="AM89" s="3">
        <v>10</v>
      </c>
      <c r="AN89" s="3">
        <v>20</v>
      </c>
      <c r="AO89" s="3">
        <v>3</v>
      </c>
      <c r="AP89" s="3">
        <v>2023</v>
      </c>
      <c r="AQ89" s="3">
        <v>5</v>
      </c>
    </row>
    <row r="90" spans="1:43" x14ac:dyDescent="0.25">
      <c r="A90" s="18" t="str">
        <f>INDEX(Index!$E$1:$E$32,MATCH($F90,Index!$D$1:$D$32,0))</f>
        <v>TB</v>
      </c>
      <c r="B90" s="3">
        <v>25</v>
      </c>
      <c r="C90" s="3">
        <v>2</v>
      </c>
      <c r="D90" s="3" t="s">
        <v>550</v>
      </c>
      <c r="E90" s="3" t="s">
        <v>551</v>
      </c>
      <c r="F90" s="3" t="s">
        <v>38</v>
      </c>
      <c r="G90" s="3" t="s">
        <v>444</v>
      </c>
      <c r="H90" s="3">
        <v>1425</v>
      </c>
      <c r="I90" s="3">
        <v>-28</v>
      </c>
      <c r="J90" s="3">
        <v>-2.1</v>
      </c>
      <c r="K90" s="3">
        <v>0.4</v>
      </c>
      <c r="L90" s="3">
        <v>1.1000000000000001</v>
      </c>
      <c r="M90" s="3">
        <v>5</v>
      </c>
      <c r="N90" s="3">
        <v>3</v>
      </c>
      <c r="O90" s="3">
        <v>84</v>
      </c>
      <c r="P90" s="3">
        <v>68</v>
      </c>
      <c r="Q90" s="3">
        <v>16</v>
      </c>
      <c r="R90" s="3">
        <v>-9.3967999999999794</v>
      </c>
      <c r="S90" s="3">
        <v>-3.4049634328834198E-2</v>
      </c>
      <c r="T90" s="3">
        <v>0.13511144839127401</v>
      </c>
      <c r="U90" s="3">
        <v>-0.27454082132704499</v>
      </c>
      <c r="V90" s="3">
        <v>-0.141261498939276</v>
      </c>
      <c r="W90" s="3">
        <v>-0.12795367461392401</v>
      </c>
      <c r="X90" s="3">
        <v>-0.19595164570602899</v>
      </c>
      <c r="Y90" s="3">
        <v>0.10721186461044201</v>
      </c>
      <c r="Z90" s="3">
        <v>1.9590958484340599</v>
      </c>
      <c r="AA90" s="3">
        <v>-3.48780040430717</v>
      </c>
      <c r="AB90" s="3">
        <v>-4.1934431250230597</v>
      </c>
      <c r="AC90" s="3"/>
      <c r="AD90" s="3">
        <v>3</v>
      </c>
      <c r="AE90" s="3">
        <v>208.78902439549699</v>
      </c>
      <c r="AF90" s="3">
        <v>2.4905916614194799</v>
      </c>
      <c r="AG90" s="3">
        <v>24</v>
      </c>
      <c r="AH90" s="3">
        <v>11.5</v>
      </c>
      <c r="AI90" s="3">
        <v>8</v>
      </c>
      <c r="AJ90" s="3">
        <v>14</v>
      </c>
      <c r="AK90" s="3">
        <v>7</v>
      </c>
      <c r="AL90" s="3">
        <v>31</v>
      </c>
      <c r="AM90" s="3">
        <v>7</v>
      </c>
      <c r="AN90" s="3">
        <v>8</v>
      </c>
      <c r="AO90" s="3">
        <v>10</v>
      </c>
      <c r="AP90" s="3">
        <v>2023</v>
      </c>
      <c r="AQ90" s="3">
        <v>5</v>
      </c>
    </row>
    <row r="91" spans="1:43" x14ac:dyDescent="0.25">
      <c r="A91" s="18" t="str">
        <f>INDEX(Index!$E$1:$E$32,MATCH($F91,Index!$D$1:$D$32,0))</f>
        <v>WAS</v>
      </c>
      <c r="B91" s="3">
        <v>26</v>
      </c>
      <c r="C91" s="3">
        <v>-2</v>
      </c>
      <c r="D91" s="3" t="s">
        <v>556</v>
      </c>
      <c r="E91" s="3" t="s">
        <v>557</v>
      </c>
      <c r="F91" s="3" t="s">
        <v>26</v>
      </c>
      <c r="G91" s="3" t="s">
        <v>558</v>
      </c>
      <c r="H91" s="3">
        <v>1422</v>
      </c>
      <c r="I91" s="3">
        <v>-14</v>
      </c>
      <c r="J91" s="3">
        <v>-2.2000000000000002</v>
      </c>
      <c r="K91" s="3">
        <v>-0.6</v>
      </c>
      <c r="L91" s="3">
        <v>-2</v>
      </c>
      <c r="M91" s="3">
        <v>-2</v>
      </c>
      <c r="N91" s="3">
        <v>2</v>
      </c>
      <c r="O91" s="3">
        <v>109</v>
      </c>
      <c r="P91" s="3">
        <v>160</v>
      </c>
      <c r="Q91" s="3">
        <v>-51</v>
      </c>
      <c r="R91" s="3">
        <v>-15.535</v>
      </c>
      <c r="S91" s="3">
        <v>-0.118328605876785</v>
      </c>
      <c r="T91" s="3">
        <v>-0.13877050561859999</v>
      </c>
      <c r="U91" s="3">
        <v>-8.4452528554474895E-2</v>
      </c>
      <c r="V91" s="3">
        <v>9.5746326452316302E-2</v>
      </c>
      <c r="W91" s="3">
        <v>0.16369026610687601</v>
      </c>
      <c r="X91" s="3">
        <v>9.0772464820852994E-3</v>
      </c>
      <c r="Y91" s="3">
        <v>-0.21407493232910099</v>
      </c>
      <c r="Z91" s="3">
        <v>-33.742807111907403</v>
      </c>
      <c r="AA91" s="3">
        <v>-3.7639818601932999</v>
      </c>
      <c r="AB91" s="3">
        <v>3.7218342157350901</v>
      </c>
      <c r="AC91" s="3"/>
      <c r="AD91" s="3">
        <v>1</v>
      </c>
      <c r="AE91" s="3">
        <v>94.606134920917597</v>
      </c>
      <c r="AF91" s="3">
        <v>1.43533944893558</v>
      </c>
      <c r="AG91" s="3">
        <v>25</v>
      </c>
      <c r="AH91" s="3">
        <v>28</v>
      </c>
      <c r="AI91" s="3">
        <v>30</v>
      </c>
      <c r="AJ91" s="3">
        <v>23</v>
      </c>
      <c r="AK91" s="3">
        <v>24</v>
      </c>
      <c r="AL91" s="3">
        <v>12</v>
      </c>
      <c r="AM91" s="3">
        <v>29</v>
      </c>
      <c r="AN91" s="3">
        <v>29</v>
      </c>
      <c r="AO91" s="3">
        <v>29</v>
      </c>
      <c r="AP91" s="3">
        <v>2023</v>
      </c>
      <c r="AQ91" s="3">
        <v>5</v>
      </c>
    </row>
    <row r="92" spans="1:43" x14ac:dyDescent="0.25">
      <c r="A92" s="18" t="str">
        <f>INDEX(Index!$E$1:$E$32,MATCH($F92,Index!$D$1:$D$32,0))</f>
        <v>HOU</v>
      </c>
      <c r="B92" s="3">
        <v>27</v>
      </c>
      <c r="C92" s="3">
        <v>1</v>
      </c>
      <c r="D92" s="3" t="s">
        <v>485</v>
      </c>
      <c r="E92" s="3" t="s">
        <v>486</v>
      </c>
      <c r="F92" s="3" t="s">
        <v>49</v>
      </c>
      <c r="G92" s="3" t="s">
        <v>487</v>
      </c>
      <c r="H92" s="3">
        <v>1421</v>
      </c>
      <c r="I92" s="3">
        <v>10</v>
      </c>
      <c r="J92" s="3">
        <v>-2.2000000000000002</v>
      </c>
      <c r="K92" s="3">
        <v>0.6</v>
      </c>
      <c r="L92" s="3">
        <v>1.8</v>
      </c>
      <c r="M92" s="3">
        <v>4</v>
      </c>
      <c r="N92" s="3">
        <v>2</v>
      </c>
      <c r="O92" s="3">
        <v>115</v>
      </c>
      <c r="P92" s="3">
        <v>100</v>
      </c>
      <c r="Q92" s="3">
        <v>15</v>
      </c>
      <c r="R92" s="3">
        <v>1.5155000000000001</v>
      </c>
      <c r="S92" s="3">
        <v>7.003905373552E-4</v>
      </c>
      <c r="T92" s="3">
        <v>0.190341530415823</v>
      </c>
      <c r="U92" s="3">
        <v>-0.25675319298338301</v>
      </c>
      <c r="V92" s="3">
        <v>-3.2721309509519E-2</v>
      </c>
      <c r="W92" s="3">
        <v>-7.5066232091756E-3</v>
      </c>
      <c r="X92" s="3">
        <v>-5.7898356491640303E-2</v>
      </c>
      <c r="Y92" s="3">
        <v>3.3421700046874198E-2</v>
      </c>
      <c r="Z92" s="3">
        <v>10.4444367680674</v>
      </c>
      <c r="AA92" s="3">
        <v>-3.8499683558300299</v>
      </c>
      <c r="AB92" s="3">
        <v>-6.3652911703618704</v>
      </c>
      <c r="AC92" s="3"/>
      <c r="AD92" s="3">
        <v>3</v>
      </c>
      <c r="AE92" s="3">
        <v>201.32034824255601</v>
      </c>
      <c r="AF92" s="3">
        <v>2.91030018218181</v>
      </c>
      <c r="AG92" s="3">
        <v>28</v>
      </c>
      <c r="AH92" s="3">
        <v>13</v>
      </c>
      <c r="AI92" s="3">
        <v>15</v>
      </c>
      <c r="AJ92" s="3">
        <v>10</v>
      </c>
      <c r="AK92" s="3">
        <v>5</v>
      </c>
      <c r="AL92" s="3">
        <v>30</v>
      </c>
      <c r="AM92" s="3">
        <v>17</v>
      </c>
      <c r="AN92" s="3">
        <v>14</v>
      </c>
      <c r="AO92" s="3">
        <v>22</v>
      </c>
      <c r="AP92" s="3">
        <v>2023</v>
      </c>
      <c r="AQ92" s="3">
        <v>5</v>
      </c>
    </row>
    <row r="93" spans="1:43" x14ac:dyDescent="0.25">
      <c r="A93" s="18" t="str">
        <f>INDEX(Index!$E$1:$E$32,MATCH($F93,Index!$D$1:$D$32,0))</f>
        <v>IND</v>
      </c>
      <c r="B93" s="3">
        <v>28</v>
      </c>
      <c r="C93" s="3">
        <v>1</v>
      </c>
      <c r="D93" s="3" t="s">
        <v>489</v>
      </c>
      <c r="E93" s="3" t="s">
        <v>490</v>
      </c>
      <c r="F93" s="3" t="s">
        <v>35</v>
      </c>
      <c r="G93" s="3" t="s">
        <v>491</v>
      </c>
      <c r="H93" s="3">
        <v>1407</v>
      </c>
      <c r="I93" s="3">
        <v>5</v>
      </c>
      <c r="J93" s="3">
        <v>-2.8</v>
      </c>
      <c r="K93" s="3">
        <v>1</v>
      </c>
      <c r="L93" s="3">
        <v>0.2</v>
      </c>
      <c r="M93" s="3">
        <v>1</v>
      </c>
      <c r="N93" s="3">
        <v>3</v>
      </c>
      <c r="O93" s="3">
        <v>120</v>
      </c>
      <c r="P93" s="3">
        <v>115</v>
      </c>
      <c r="Q93" s="3">
        <v>5</v>
      </c>
      <c r="R93" s="3">
        <v>-22.228899999999999</v>
      </c>
      <c r="S93" s="3">
        <v>-1.6969408831584001E-2</v>
      </c>
      <c r="T93" s="3">
        <v>8.7956401910016899E-2</v>
      </c>
      <c r="U93" s="3">
        <v>-0.16422451513545899</v>
      </c>
      <c r="V93" s="3">
        <v>-2.3412279590035001E-2</v>
      </c>
      <c r="W93" s="3">
        <v>5.72790959486335E-2</v>
      </c>
      <c r="X93" s="3">
        <v>-0.16630017800878799</v>
      </c>
      <c r="Y93" s="3">
        <v>6.4428707584509E-3</v>
      </c>
      <c r="Z93" s="3">
        <v>-16.3242013043957</v>
      </c>
      <c r="AA93" s="3">
        <v>-5.6468449255741904</v>
      </c>
      <c r="AB93" s="3">
        <v>-2.10347650336898</v>
      </c>
      <c r="AC93" s="3"/>
      <c r="AD93" s="3">
        <v>2</v>
      </c>
      <c r="AE93" s="3">
        <v>143.30560864701499</v>
      </c>
      <c r="AF93" s="3">
        <v>2.6259760690309601</v>
      </c>
      <c r="AG93" s="3">
        <v>29</v>
      </c>
      <c r="AH93" s="3">
        <v>15</v>
      </c>
      <c r="AI93" s="3">
        <v>16</v>
      </c>
      <c r="AJ93" s="3">
        <v>12</v>
      </c>
      <c r="AK93" s="3">
        <v>11</v>
      </c>
      <c r="AL93" s="3">
        <v>19</v>
      </c>
      <c r="AM93" s="3">
        <v>20</v>
      </c>
      <c r="AN93" s="3">
        <v>18</v>
      </c>
      <c r="AO93" s="3">
        <v>13</v>
      </c>
      <c r="AP93" s="3">
        <v>2023</v>
      </c>
      <c r="AQ93" s="3">
        <v>5</v>
      </c>
    </row>
    <row r="94" spans="1:43" x14ac:dyDescent="0.25">
      <c r="A94" s="18" t="str">
        <f>INDEX(Index!$E$1:$E$32,MATCH($F94,Index!$D$1:$D$32,0))</f>
        <v>CHI</v>
      </c>
      <c r="B94" s="3">
        <v>29</v>
      </c>
      <c r="C94" s="3">
        <v>0</v>
      </c>
      <c r="D94" s="3" t="s">
        <v>458</v>
      </c>
      <c r="E94" s="3" t="s">
        <v>459</v>
      </c>
      <c r="F94" s="3" t="s">
        <v>64</v>
      </c>
      <c r="G94" s="3" t="s">
        <v>460</v>
      </c>
      <c r="H94" s="3">
        <v>1398</v>
      </c>
      <c r="I94" s="3">
        <v>-2</v>
      </c>
      <c r="J94" s="3">
        <v>-3.2</v>
      </c>
      <c r="K94" s="3">
        <v>0.8</v>
      </c>
      <c r="L94" s="3">
        <v>-1.3</v>
      </c>
      <c r="M94" s="3">
        <v>-1</v>
      </c>
      <c r="N94" s="3">
        <v>1</v>
      </c>
      <c r="O94" s="3">
        <v>115</v>
      </c>
      <c r="P94" s="3">
        <v>157</v>
      </c>
      <c r="Q94" s="3">
        <v>-42</v>
      </c>
      <c r="R94" s="3">
        <v>-33.090699999999998</v>
      </c>
      <c r="S94" s="3">
        <v>-4.7266391345137403E-2</v>
      </c>
      <c r="T94" s="3">
        <v>-7.8344876828705903E-2</v>
      </c>
      <c r="U94" s="3">
        <v>-2.1021642340710001E-4</v>
      </c>
      <c r="V94" s="3">
        <v>0.153504613996744</v>
      </c>
      <c r="W94" s="3">
        <v>0.34350021084421001</v>
      </c>
      <c r="X94" s="3">
        <v>-0.1373994732081</v>
      </c>
      <c r="Y94" s="3">
        <v>-0.200771005341882</v>
      </c>
      <c r="Z94" s="3">
        <v>-7.6158826454982904</v>
      </c>
      <c r="AA94" s="3">
        <v>-1.20338722308785</v>
      </c>
      <c r="AB94" s="3">
        <v>0.36898014174004301</v>
      </c>
      <c r="AC94" s="3"/>
      <c r="AD94" s="3">
        <v>1</v>
      </c>
      <c r="AE94" s="3">
        <v>142.411817293734</v>
      </c>
      <c r="AF94" s="3">
        <v>1.6174123737408199</v>
      </c>
      <c r="AG94" s="3">
        <v>30</v>
      </c>
      <c r="AH94" s="3">
        <v>27</v>
      </c>
      <c r="AI94" s="3">
        <v>28</v>
      </c>
      <c r="AJ94" s="3">
        <v>18</v>
      </c>
      <c r="AK94" s="3">
        <v>23</v>
      </c>
      <c r="AL94" s="3">
        <v>7</v>
      </c>
      <c r="AM94" s="3">
        <v>31</v>
      </c>
      <c r="AN94" s="3">
        <v>31</v>
      </c>
      <c r="AO94" s="3">
        <v>16</v>
      </c>
      <c r="AP94" s="3">
        <v>2023</v>
      </c>
      <c r="AQ94" s="3">
        <v>5</v>
      </c>
    </row>
    <row r="95" spans="1:43" x14ac:dyDescent="0.25">
      <c r="A95" s="18" t="str">
        <f>INDEX(Index!$E$1:$E$32,MATCH($F95,Index!$D$1:$D$32,0))</f>
        <v>NYG</v>
      </c>
      <c r="B95" s="3">
        <v>29</v>
      </c>
      <c r="C95" s="3">
        <v>-4</v>
      </c>
      <c r="D95" s="3" t="s">
        <v>528</v>
      </c>
      <c r="E95" s="3" t="s">
        <v>529</v>
      </c>
      <c r="F95" s="3" t="s">
        <v>15</v>
      </c>
      <c r="G95" s="3" t="s">
        <v>530</v>
      </c>
      <c r="H95" s="3">
        <v>1398</v>
      </c>
      <c r="I95" s="3">
        <v>-17</v>
      </c>
      <c r="J95" s="3">
        <v>-3.2</v>
      </c>
      <c r="K95" s="3">
        <v>-0.9</v>
      </c>
      <c r="L95" s="3">
        <v>-3.3</v>
      </c>
      <c r="M95" s="3">
        <v>-6</v>
      </c>
      <c r="N95" s="3">
        <v>1</v>
      </c>
      <c r="O95" s="3">
        <v>62</v>
      </c>
      <c r="P95" s="3">
        <v>153</v>
      </c>
      <c r="Q95" s="3">
        <v>-91</v>
      </c>
      <c r="R95" s="3">
        <v>-93.462100000000007</v>
      </c>
      <c r="S95" s="3">
        <v>-0.217612388679193</v>
      </c>
      <c r="T95" s="3">
        <v>-0.21691703718231301</v>
      </c>
      <c r="U95" s="3">
        <v>-0.19242757181568201</v>
      </c>
      <c r="V95" s="3">
        <v>7.5434951012977203E-2</v>
      </c>
      <c r="W95" s="3">
        <v>0.10212564601289301</v>
      </c>
      <c r="X95" s="3">
        <v>6.5735941608807705E-2</v>
      </c>
      <c r="Y95" s="3">
        <v>-0.29304733969217001</v>
      </c>
      <c r="Z95" s="3">
        <v>-84.001350592076804</v>
      </c>
      <c r="AA95" s="3">
        <v>-15.9610855538296</v>
      </c>
      <c r="AB95" s="3">
        <v>2.90001962459921</v>
      </c>
      <c r="AC95" s="3"/>
      <c r="AD95" s="3">
        <v>1</v>
      </c>
      <c r="AE95" s="3">
        <v>22.2619020860181</v>
      </c>
      <c r="AF95" s="3">
        <v>0.52595648776575399</v>
      </c>
      <c r="AG95" s="3">
        <v>27</v>
      </c>
      <c r="AH95" s="3">
        <v>32</v>
      </c>
      <c r="AI95" s="3">
        <v>32</v>
      </c>
      <c r="AJ95" s="3">
        <v>30</v>
      </c>
      <c r="AK95" s="3">
        <v>29</v>
      </c>
      <c r="AL95" s="3">
        <v>25</v>
      </c>
      <c r="AM95" s="3">
        <v>28</v>
      </c>
      <c r="AN95" s="3">
        <v>26</v>
      </c>
      <c r="AO95" s="3">
        <v>31</v>
      </c>
      <c r="AP95" s="3">
        <v>2023</v>
      </c>
      <c r="AQ95" s="3">
        <v>5</v>
      </c>
    </row>
    <row r="96" spans="1:43" x14ac:dyDescent="0.25">
      <c r="A96" s="18" t="str">
        <f>INDEX(Index!$E$1:$E$32,MATCH($F96,Index!$D$1:$D$32,0))</f>
        <v>ARI</v>
      </c>
      <c r="B96" s="3">
        <v>31</v>
      </c>
      <c r="C96" s="3">
        <v>0</v>
      </c>
      <c r="D96" s="3" t="s">
        <v>438</v>
      </c>
      <c r="E96" s="3" t="s">
        <v>439</v>
      </c>
      <c r="F96" s="3" t="s">
        <v>23</v>
      </c>
      <c r="G96" s="3" t="s">
        <v>440</v>
      </c>
      <c r="H96" s="3">
        <v>1365</v>
      </c>
      <c r="I96" s="3">
        <v>0</v>
      </c>
      <c r="J96" s="3">
        <v>-4.5</v>
      </c>
      <c r="K96" s="3">
        <v>-0.3</v>
      </c>
      <c r="L96" s="3">
        <v>-0.3</v>
      </c>
      <c r="M96" s="3">
        <v>1</v>
      </c>
      <c r="N96" s="3">
        <v>1</v>
      </c>
      <c r="O96" s="3">
        <v>108</v>
      </c>
      <c r="P96" s="3">
        <v>136</v>
      </c>
      <c r="Q96" s="3">
        <v>-28</v>
      </c>
      <c r="R96" s="3">
        <v>-42.689500000000002</v>
      </c>
      <c r="S96" s="3">
        <v>-3.3848949706508299E-2</v>
      </c>
      <c r="T96" s="3">
        <v>-1.7611260411227E-2</v>
      </c>
      <c r="U96" s="3">
        <v>-5.50820954165743E-2</v>
      </c>
      <c r="V96" s="3">
        <v>9.5888055448656404E-2</v>
      </c>
      <c r="W96" s="3">
        <v>0.23579535471966101</v>
      </c>
      <c r="X96" s="3">
        <v>-4.1361329557178902E-2</v>
      </c>
      <c r="Y96" s="3">
        <v>-0.12973700515516401</v>
      </c>
      <c r="Z96" s="3">
        <v>-33.469105549365302</v>
      </c>
      <c r="AA96" s="3">
        <v>-3.0990639725941902</v>
      </c>
      <c r="AB96" s="3">
        <v>4.3248037421973402</v>
      </c>
      <c r="AC96" s="3"/>
      <c r="AD96" s="3">
        <v>2</v>
      </c>
      <c r="AE96" s="3">
        <v>190.69537672899699</v>
      </c>
      <c r="AF96" s="3">
        <v>1.83356862197139</v>
      </c>
      <c r="AG96" s="3">
        <v>32</v>
      </c>
      <c r="AH96" s="3">
        <v>23</v>
      </c>
      <c r="AI96" s="3">
        <v>24</v>
      </c>
      <c r="AJ96" s="3">
        <v>13</v>
      </c>
      <c r="AK96" s="3">
        <v>17</v>
      </c>
      <c r="AL96" s="3">
        <v>8</v>
      </c>
      <c r="AM96" s="3">
        <v>30</v>
      </c>
      <c r="AN96" s="3">
        <v>30</v>
      </c>
      <c r="AO96" s="3">
        <v>26</v>
      </c>
      <c r="AP96" s="3">
        <v>2023</v>
      </c>
      <c r="AQ96" s="3">
        <v>5</v>
      </c>
    </row>
    <row r="97" spans="1:43" x14ac:dyDescent="0.25">
      <c r="A97" s="18" t="str">
        <f>INDEX(Index!$E$1:$E$32,MATCH($F97,Index!$D$1:$D$32,0))</f>
        <v>CAR</v>
      </c>
      <c r="B97" s="3">
        <v>32</v>
      </c>
      <c r="C97" s="3">
        <v>0</v>
      </c>
      <c r="D97" s="3" t="s">
        <v>454</v>
      </c>
      <c r="E97" s="3" t="s">
        <v>455</v>
      </c>
      <c r="F97" s="3" t="s">
        <v>51</v>
      </c>
      <c r="G97" s="3" t="s">
        <v>456</v>
      </c>
      <c r="H97" s="3">
        <v>1360</v>
      </c>
      <c r="I97" s="3">
        <v>-10</v>
      </c>
      <c r="J97" s="3">
        <v>-4.7</v>
      </c>
      <c r="K97" s="3">
        <v>-0.3</v>
      </c>
      <c r="L97" s="3">
        <v>-3.4</v>
      </c>
      <c r="M97" s="3">
        <v>-5</v>
      </c>
      <c r="N97" s="3">
        <v>0</v>
      </c>
      <c r="O97" s="3">
        <v>91</v>
      </c>
      <c r="P97" s="3">
        <v>144</v>
      </c>
      <c r="Q97" s="3">
        <v>-53</v>
      </c>
      <c r="R97" s="3">
        <v>-53.046100000000003</v>
      </c>
      <c r="S97" s="3">
        <v>-0.14131517861071699</v>
      </c>
      <c r="T97" s="3">
        <v>-0.14060052656531999</v>
      </c>
      <c r="U97" s="3">
        <v>-0.17196975340089901</v>
      </c>
      <c r="V97" s="3">
        <v>2.2926267405890401E-2</v>
      </c>
      <c r="W97" s="3">
        <v>-8.09852624542855E-2</v>
      </c>
      <c r="X97" s="3">
        <v>0.120018642157469</v>
      </c>
      <c r="Y97" s="3">
        <v>-0.16424144601660801</v>
      </c>
      <c r="Z97" s="3">
        <v>-54.931333620075399</v>
      </c>
      <c r="AA97" s="3">
        <v>-10.4662963137623</v>
      </c>
      <c r="AB97" s="3">
        <v>1.81523404269443</v>
      </c>
      <c r="AC97" s="3"/>
      <c r="AD97" s="3">
        <v>1</v>
      </c>
      <c r="AE97" s="3">
        <v>111.409630191011</v>
      </c>
      <c r="AF97" s="3">
        <v>1.2602388403006199</v>
      </c>
      <c r="AG97" s="3">
        <v>31</v>
      </c>
      <c r="AH97" s="3">
        <v>29</v>
      </c>
      <c r="AI97" s="3">
        <v>26</v>
      </c>
      <c r="AJ97" s="3">
        <v>26</v>
      </c>
      <c r="AK97" s="3">
        <v>26</v>
      </c>
      <c r="AL97" s="3">
        <v>23</v>
      </c>
      <c r="AM97" s="3">
        <v>26</v>
      </c>
      <c r="AN97" s="3">
        <v>9</v>
      </c>
      <c r="AO97" s="3">
        <v>32</v>
      </c>
      <c r="AP97" s="3">
        <v>2023</v>
      </c>
      <c r="AQ97" s="3">
        <v>5</v>
      </c>
    </row>
    <row r="98" spans="1:43" x14ac:dyDescent="0.25">
      <c r="A98" s="18" t="str">
        <f>INDEX(Index!$E$1:$E$32,MATCH($F98,Index!$D$1:$D$32,0))</f>
        <v>SF</v>
      </c>
      <c r="B98" s="3">
        <v>1</v>
      </c>
      <c r="C98" s="3">
        <v>0</v>
      </c>
      <c r="D98" s="3" t="s">
        <v>546</v>
      </c>
      <c r="E98" s="3" t="s">
        <v>547</v>
      </c>
      <c r="F98" s="3" t="s">
        <v>1</v>
      </c>
      <c r="G98" s="3" t="s">
        <v>548</v>
      </c>
      <c r="H98" s="3">
        <v>1707</v>
      </c>
      <c r="I98" s="3">
        <v>17</v>
      </c>
      <c r="J98" s="3">
        <v>9</v>
      </c>
      <c r="K98" s="3">
        <v>-0.5</v>
      </c>
      <c r="L98" s="3">
        <v>3.9</v>
      </c>
      <c r="M98" s="3">
        <v>2</v>
      </c>
      <c r="N98" s="3">
        <v>5</v>
      </c>
      <c r="O98" s="3">
        <v>184</v>
      </c>
      <c r="P98" s="3">
        <v>87</v>
      </c>
      <c r="Q98" s="3">
        <v>97</v>
      </c>
      <c r="R98" s="3">
        <v>85.176599999999894</v>
      </c>
      <c r="S98" s="3">
        <v>0.15175997479654599</v>
      </c>
      <c r="T98" s="3">
        <v>0.361681813049333</v>
      </c>
      <c r="U98" s="3">
        <v>4.8675460373965003E-3</v>
      </c>
      <c r="V98" s="3">
        <v>-0.19389988397997299</v>
      </c>
      <c r="W98" s="3">
        <v>-0.24181129586418501</v>
      </c>
      <c r="X98" s="3">
        <v>-8.3345476035314295E-2</v>
      </c>
      <c r="Y98" s="3">
        <v>0.345659858776519</v>
      </c>
      <c r="Z98" s="3">
        <v>69.981852160999793</v>
      </c>
      <c r="AA98" s="3">
        <v>7.2702354049978899</v>
      </c>
      <c r="AB98" s="3">
        <v>-6.0806185403124902</v>
      </c>
      <c r="AC98" s="3">
        <v>4.3382748690032802</v>
      </c>
      <c r="AD98" s="3">
        <v>5</v>
      </c>
      <c r="AE98" s="3">
        <v>215.98361377273301</v>
      </c>
      <c r="AF98" s="3">
        <v>5.1306155615960298</v>
      </c>
      <c r="AG98" s="3">
        <v>1</v>
      </c>
      <c r="AH98" s="3">
        <v>1</v>
      </c>
      <c r="AI98" s="3">
        <v>1</v>
      </c>
      <c r="AJ98" s="3">
        <v>3</v>
      </c>
      <c r="AK98" s="3">
        <v>1</v>
      </c>
      <c r="AL98" s="3">
        <v>6</v>
      </c>
      <c r="AM98" s="3">
        <v>4</v>
      </c>
      <c r="AN98" s="3">
        <v>2</v>
      </c>
      <c r="AO98" s="3">
        <v>20</v>
      </c>
      <c r="AP98" s="3">
        <v>2023</v>
      </c>
      <c r="AQ98" s="3">
        <v>6</v>
      </c>
    </row>
    <row r="99" spans="1:43" x14ac:dyDescent="0.25">
      <c r="A99" s="18" t="str">
        <f>INDEX(Index!$E$1:$E$32,MATCH($F99,Index!$D$1:$D$32,0))</f>
        <v>MIA</v>
      </c>
      <c r="B99" s="3">
        <v>2</v>
      </c>
      <c r="C99" s="3">
        <v>1</v>
      </c>
      <c r="D99" s="3" t="s">
        <v>513</v>
      </c>
      <c r="E99" s="3" t="s">
        <v>514</v>
      </c>
      <c r="F99" s="3" t="s">
        <v>4</v>
      </c>
      <c r="G99" s="3" t="s">
        <v>515</v>
      </c>
      <c r="H99" s="3">
        <v>1649</v>
      </c>
      <c r="I99" s="3">
        <v>21</v>
      </c>
      <c r="J99" s="3">
        <v>6.7</v>
      </c>
      <c r="K99" s="3">
        <v>0.4</v>
      </c>
      <c r="L99" s="3">
        <v>3.3</v>
      </c>
      <c r="M99" s="3">
        <v>7</v>
      </c>
      <c r="N99" s="3">
        <v>5</v>
      </c>
      <c r="O99" s="3">
        <v>223</v>
      </c>
      <c r="P99" s="3">
        <v>156</v>
      </c>
      <c r="Q99" s="3">
        <v>67</v>
      </c>
      <c r="R99" s="3">
        <v>79.366799999999898</v>
      </c>
      <c r="S99" s="3">
        <v>0.216448311941565</v>
      </c>
      <c r="T99" s="3">
        <v>0.35514893606617498</v>
      </c>
      <c r="U99" s="3">
        <v>5.1572884444847103E-2</v>
      </c>
      <c r="V99" s="3">
        <v>-1.5352531216746601E-2</v>
      </c>
      <c r="W99" s="3">
        <v>2.1358596297476499E-2</v>
      </c>
      <c r="X99" s="3">
        <v>-5.6297788630942397E-2</v>
      </c>
      <c r="Y99" s="3">
        <v>0.23180084315831201</v>
      </c>
      <c r="Z99" s="3">
        <v>87.7323418285103</v>
      </c>
      <c r="AA99" s="3">
        <v>15.7504323356069</v>
      </c>
      <c r="AB99" s="3">
        <v>-0.94839221823206199</v>
      </c>
      <c r="AC99" s="3">
        <v>3.6175025253799902</v>
      </c>
      <c r="AD99" s="3">
        <v>5</v>
      </c>
      <c r="AE99" s="3">
        <v>282.74668108958298</v>
      </c>
      <c r="AF99" s="3">
        <v>4.1994209777959002</v>
      </c>
      <c r="AG99" s="3">
        <v>4</v>
      </c>
      <c r="AH99" s="3">
        <v>3</v>
      </c>
      <c r="AI99" s="3">
        <v>3</v>
      </c>
      <c r="AJ99" s="3">
        <v>1</v>
      </c>
      <c r="AK99" s="3">
        <v>2</v>
      </c>
      <c r="AL99" s="3">
        <v>2</v>
      </c>
      <c r="AM99" s="3">
        <v>23</v>
      </c>
      <c r="AN99" s="3">
        <v>18</v>
      </c>
      <c r="AO99" s="3">
        <v>23</v>
      </c>
      <c r="AP99" s="3">
        <v>2023</v>
      </c>
      <c r="AQ99" s="3">
        <v>6</v>
      </c>
    </row>
    <row r="100" spans="1:43" x14ac:dyDescent="0.25">
      <c r="A100" s="18" t="str">
        <f>INDEX(Index!$E$1:$E$32,MATCH($F100,Index!$D$1:$D$32,0))</f>
        <v>KC</v>
      </c>
      <c r="B100" s="3">
        <v>3</v>
      </c>
      <c r="C100" s="3">
        <v>1</v>
      </c>
      <c r="D100" s="3" t="s">
        <v>497</v>
      </c>
      <c r="E100" s="3" t="s">
        <v>498</v>
      </c>
      <c r="F100" s="3" t="s">
        <v>5</v>
      </c>
      <c r="G100" s="3" t="s">
        <v>499</v>
      </c>
      <c r="H100" s="3">
        <v>1647</v>
      </c>
      <c r="I100" s="3">
        <v>3</v>
      </c>
      <c r="J100" s="3">
        <v>6.6</v>
      </c>
      <c r="K100" s="3">
        <v>0.4</v>
      </c>
      <c r="L100" s="3">
        <v>0.5</v>
      </c>
      <c r="M100" s="3">
        <v>-2</v>
      </c>
      <c r="N100" s="3">
        <v>5</v>
      </c>
      <c r="O100" s="3">
        <v>147</v>
      </c>
      <c r="P100" s="3">
        <v>88</v>
      </c>
      <c r="Q100" s="3">
        <v>59</v>
      </c>
      <c r="R100" s="3">
        <v>11.9225999999999</v>
      </c>
      <c r="S100" s="3">
        <v>4.55777622811449E-2</v>
      </c>
      <c r="T100" s="3">
        <v>0.20617031751043099</v>
      </c>
      <c r="U100" s="3">
        <v>-0.23942625386837699</v>
      </c>
      <c r="V100" s="3">
        <v>-0.15551227582742999</v>
      </c>
      <c r="W100" s="3">
        <v>-0.23701350649686301</v>
      </c>
      <c r="X100" s="3">
        <v>-5.8724078409461998E-2</v>
      </c>
      <c r="Y100" s="3">
        <v>0.20109003810857501</v>
      </c>
      <c r="Z100" s="3">
        <v>79.0381823071003</v>
      </c>
      <c r="AA100" s="3">
        <v>9.1249777979605895</v>
      </c>
      <c r="AB100" s="3">
        <v>-5.9340164701361102</v>
      </c>
      <c r="AC100" s="3">
        <v>4.5812008091378704</v>
      </c>
      <c r="AD100" s="3">
        <v>4</v>
      </c>
      <c r="AE100" s="3">
        <v>246.56615809457199</v>
      </c>
      <c r="AF100" s="3">
        <v>4.6281922784011797</v>
      </c>
      <c r="AG100" s="3">
        <v>2</v>
      </c>
      <c r="AH100" s="3">
        <v>4</v>
      </c>
      <c r="AI100" s="3">
        <v>4</v>
      </c>
      <c r="AJ100" s="3">
        <v>8</v>
      </c>
      <c r="AK100" s="3">
        <v>4</v>
      </c>
      <c r="AL100" s="3">
        <v>30</v>
      </c>
      <c r="AM100" s="3">
        <v>7</v>
      </c>
      <c r="AN100" s="3">
        <v>3</v>
      </c>
      <c r="AO100" s="3">
        <v>22</v>
      </c>
      <c r="AP100" s="3">
        <v>2023</v>
      </c>
      <c r="AQ100" s="3">
        <v>6</v>
      </c>
    </row>
    <row r="101" spans="1:43" x14ac:dyDescent="0.25">
      <c r="A101" s="18" t="str">
        <f>INDEX(Index!$E$1:$E$32,MATCH($F101,Index!$D$1:$D$32,0))</f>
        <v>BUF</v>
      </c>
      <c r="B101" s="3">
        <v>4</v>
      </c>
      <c r="C101" s="3">
        <v>-2</v>
      </c>
      <c r="D101" s="3" t="s">
        <v>450</v>
      </c>
      <c r="E101" s="3" t="s">
        <v>451</v>
      </c>
      <c r="F101" s="3" t="s">
        <v>0</v>
      </c>
      <c r="G101" s="3" t="s">
        <v>452</v>
      </c>
      <c r="H101" s="3">
        <v>1643</v>
      </c>
      <c r="I101" s="3">
        <v>16</v>
      </c>
      <c r="J101" s="3">
        <v>6.4</v>
      </c>
      <c r="K101" s="3">
        <v>-0.4</v>
      </c>
      <c r="L101" s="3">
        <v>1.1000000000000001</v>
      </c>
      <c r="M101" s="3">
        <v>-2</v>
      </c>
      <c r="N101" s="3">
        <v>4</v>
      </c>
      <c r="O101" s="3">
        <v>173</v>
      </c>
      <c r="P101" s="3">
        <v>89</v>
      </c>
      <c r="Q101" s="3">
        <v>84</v>
      </c>
      <c r="R101" s="3">
        <v>46.023599999999902</v>
      </c>
      <c r="S101" s="3">
        <v>0.16391508658396001</v>
      </c>
      <c r="T101" s="3">
        <v>0.28489119844026201</v>
      </c>
      <c r="U101" s="3">
        <v>-4.5163955079815403E-2</v>
      </c>
      <c r="V101" s="3">
        <v>-0.162036294203841</v>
      </c>
      <c r="W101" s="3">
        <v>-0.16663445056682299</v>
      </c>
      <c r="X101" s="3">
        <v>-0.10663349659231799</v>
      </c>
      <c r="Y101" s="3">
        <v>0.325951380787801</v>
      </c>
      <c r="Z101" s="3">
        <v>85.470801828793299</v>
      </c>
      <c r="AA101" s="3">
        <v>10.350208228574299</v>
      </c>
      <c r="AB101" s="3">
        <v>-5.9220607997051404</v>
      </c>
      <c r="AC101" s="3">
        <v>4.1688404757642399</v>
      </c>
      <c r="AD101" s="3">
        <v>5</v>
      </c>
      <c r="AE101" s="3">
        <v>266.63119378341702</v>
      </c>
      <c r="AF101" s="3">
        <v>4.9711699080065701</v>
      </c>
      <c r="AG101" s="3">
        <v>3</v>
      </c>
      <c r="AH101" s="3">
        <v>2</v>
      </c>
      <c r="AI101" s="3">
        <v>2</v>
      </c>
      <c r="AJ101" s="3">
        <v>2</v>
      </c>
      <c r="AK101" s="3">
        <v>3</v>
      </c>
      <c r="AL101" s="3">
        <v>8</v>
      </c>
      <c r="AM101" s="3">
        <v>6</v>
      </c>
      <c r="AN101" s="3">
        <v>6</v>
      </c>
      <c r="AO101" s="3">
        <v>18</v>
      </c>
      <c r="AP101" s="3">
        <v>2023</v>
      </c>
      <c r="AQ101" s="3">
        <v>6</v>
      </c>
    </row>
    <row r="102" spans="1:43" x14ac:dyDescent="0.25">
      <c r="A102" s="18" t="str">
        <f>INDEX(Index!$E$1:$E$32,MATCH($F102,Index!$D$1:$D$32,0))</f>
        <v>DAL</v>
      </c>
      <c r="B102" s="3">
        <v>5</v>
      </c>
      <c r="C102" s="3">
        <v>0</v>
      </c>
      <c r="D102" s="3" t="s">
        <v>470</v>
      </c>
      <c r="E102" s="3" t="s">
        <v>471</v>
      </c>
      <c r="F102" s="3" t="s">
        <v>3</v>
      </c>
      <c r="G102" s="3" t="s">
        <v>472</v>
      </c>
      <c r="H102" s="3">
        <v>1615</v>
      </c>
      <c r="I102" s="3">
        <v>-6</v>
      </c>
      <c r="J102" s="3">
        <v>5.3</v>
      </c>
      <c r="K102" s="3">
        <v>-0.2</v>
      </c>
      <c r="L102" s="3">
        <v>1.1000000000000001</v>
      </c>
      <c r="M102" s="3">
        <v>1</v>
      </c>
      <c r="N102" s="3">
        <v>4</v>
      </c>
      <c r="O102" s="3">
        <v>154</v>
      </c>
      <c r="P102" s="3">
        <v>100</v>
      </c>
      <c r="Q102" s="3">
        <v>54</v>
      </c>
      <c r="R102" s="3">
        <v>23.3341999999999</v>
      </c>
      <c r="S102" s="3">
        <v>-4.0501427564765997E-2</v>
      </c>
      <c r="T102" s="3">
        <v>5.0462989692995099E-2</v>
      </c>
      <c r="U102" s="3">
        <v>-0.15152144843944301</v>
      </c>
      <c r="V102" s="3">
        <v>-0.21414227548207701</v>
      </c>
      <c r="W102" s="3">
        <v>-0.12941207241406899</v>
      </c>
      <c r="X102" s="3">
        <v>-0.287810912098863</v>
      </c>
      <c r="Y102" s="3">
        <v>0.17364084791731099</v>
      </c>
      <c r="Z102" s="3">
        <v>43.658826772075301</v>
      </c>
      <c r="AA102" s="3">
        <v>1.60031932451722</v>
      </c>
      <c r="AB102" s="3">
        <v>-6.7856735391871599</v>
      </c>
      <c r="AC102" s="3">
        <v>3.3424342873221899</v>
      </c>
      <c r="AD102" s="3">
        <v>4</v>
      </c>
      <c r="AE102" s="3">
        <v>158.36607823864301</v>
      </c>
      <c r="AF102" s="3">
        <v>4.4137177922602202</v>
      </c>
      <c r="AG102" s="3">
        <v>5</v>
      </c>
      <c r="AH102" s="3">
        <v>6</v>
      </c>
      <c r="AI102" s="3">
        <v>6</v>
      </c>
      <c r="AJ102" s="3">
        <v>12</v>
      </c>
      <c r="AK102" s="3">
        <v>11</v>
      </c>
      <c r="AL102" s="3">
        <v>19</v>
      </c>
      <c r="AM102" s="3">
        <v>2</v>
      </c>
      <c r="AN102" s="3">
        <v>7</v>
      </c>
      <c r="AO102" s="3">
        <v>1</v>
      </c>
      <c r="AP102" s="3">
        <v>2023</v>
      </c>
      <c r="AQ102" s="3">
        <v>6</v>
      </c>
    </row>
    <row r="103" spans="1:43" x14ac:dyDescent="0.25">
      <c r="A103" s="18" t="str">
        <f>INDEX(Index!$E$1:$E$32,MATCH($F103,Index!$D$1:$D$32,0))</f>
        <v>PHI</v>
      </c>
      <c r="B103" s="3">
        <v>6</v>
      </c>
      <c r="C103" s="3">
        <v>0</v>
      </c>
      <c r="D103" s="3" t="s">
        <v>536</v>
      </c>
      <c r="E103" s="3" t="s">
        <v>537</v>
      </c>
      <c r="F103" s="3" t="s">
        <v>7</v>
      </c>
      <c r="G103" s="3" t="s">
        <v>538</v>
      </c>
      <c r="H103" s="3">
        <v>1596</v>
      </c>
      <c r="I103" s="3">
        <v>9</v>
      </c>
      <c r="J103" s="3">
        <v>4.5</v>
      </c>
      <c r="K103" s="3">
        <v>-0.6</v>
      </c>
      <c r="L103" s="3">
        <v>0</v>
      </c>
      <c r="M103" s="3">
        <v>-1</v>
      </c>
      <c r="N103" s="3">
        <v>5</v>
      </c>
      <c r="O103" s="3">
        <v>155</v>
      </c>
      <c r="P103" s="3">
        <v>124</v>
      </c>
      <c r="Q103" s="3">
        <v>31</v>
      </c>
      <c r="R103" s="3">
        <v>34.025099999999902</v>
      </c>
      <c r="S103" s="3">
        <v>4.86102514789616E-2</v>
      </c>
      <c r="T103" s="3">
        <v>6.0410961013276802E-2</v>
      </c>
      <c r="U103" s="3">
        <v>2.72892266340648E-2</v>
      </c>
      <c r="V103" s="3">
        <v>-5.0824752090995198E-2</v>
      </c>
      <c r="W103" s="3">
        <v>-1.72716251133418E-2</v>
      </c>
      <c r="X103" s="3">
        <v>-0.186398435285313</v>
      </c>
      <c r="Y103" s="3">
        <v>9.9435003569956895E-2</v>
      </c>
      <c r="Z103" s="3">
        <v>66.172460360977595</v>
      </c>
      <c r="AA103" s="3">
        <v>9.8524965251100394</v>
      </c>
      <c r="AB103" s="3">
        <v>-2.77985714095521</v>
      </c>
      <c r="AC103" s="3">
        <v>4.2041806559078401</v>
      </c>
      <c r="AD103" s="3">
        <v>4</v>
      </c>
      <c r="AE103" s="3">
        <v>217.17812067533799</v>
      </c>
      <c r="AF103" s="3">
        <v>3.7752894200782001</v>
      </c>
      <c r="AG103" s="3">
        <v>6</v>
      </c>
      <c r="AH103" s="3">
        <v>8</v>
      </c>
      <c r="AI103" s="3">
        <v>8</v>
      </c>
      <c r="AJ103" s="3">
        <v>7</v>
      </c>
      <c r="AK103" s="3">
        <v>9</v>
      </c>
      <c r="AL103" s="3">
        <v>4</v>
      </c>
      <c r="AM103" s="3">
        <v>16</v>
      </c>
      <c r="AN103" s="3">
        <v>14</v>
      </c>
      <c r="AO103" s="3">
        <v>8</v>
      </c>
      <c r="AP103" s="3">
        <v>2023</v>
      </c>
      <c r="AQ103" s="3">
        <v>6</v>
      </c>
    </row>
    <row r="104" spans="1:43" x14ac:dyDescent="0.25">
      <c r="A104" s="18" t="str">
        <f>INDEX(Index!$E$1:$E$32,MATCH($F104,Index!$D$1:$D$32,0))</f>
        <v>DET</v>
      </c>
      <c r="B104" s="3">
        <v>7</v>
      </c>
      <c r="C104" s="3">
        <v>0</v>
      </c>
      <c r="D104" s="3" t="s">
        <v>477</v>
      </c>
      <c r="E104" s="3" t="s">
        <v>478</v>
      </c>
      <c r="F104" s="3" t="s">
        <v>21</v>
      </c>
      <c r="G104" s="3" t="s">
        <v>479</v>
      </c>
      <c r="H104" s="3">
        <v>1591</v>
      </c>
      <c r="I104" s="3">
        <v>8</v>
      </c>
      <c r="J104" s="3">
        <v>4.3</v>
      </c>
      <c r="K104" s="3">
        <v>0.4</v>
      </c>
      <c r="L104" s="3">
        <v>2.1</v>
      </c>
      <c r="M104" s="3">
        <v>5</v>
      </c>
      <c r="N104" s="3">
        <v>5</v>
      </c>
      <c r="O104" s="3">
        <v>168</v>
      </c>
      <c r="P104" s="3">
        <v>113</v>
      </c>
      <c r="Q104" s="3">
        <v>55</v>
      </c>
      <c r="R104" s="3">
        <v>61.558500000000002</v>
      </c>
      <c r="S104" s="3">
        <v>5.2894707866617201E-2</v>
      </c>
      <c r="T104" s="3">
        <v>0.174384734050403</v>
      </c>
      <c r="U104" s="3">
        <v>-0.137430934577702</v>
      </c>
      <c r="V104" s="3">
        <v>-0.13046534608339899</v>
      </c>
      <c r="W104" s="3">
        <v>-0.103512748273974</v>
      </c>
      <c r="X104" s="3">
        <v>-0.180204287534796</v>
      </c>
      <c r="Y104" s="3">
        <v>0.18336005395001601</v>
      </c>
      <c r="Z104" s="3">
        <v>36.3690213265984</v>
      </c>
      <c r="AA104" s="3">
        <v>2.2534766141297902</v>
      </c>
      <c r="AB104" s="3">
        <v>-4.7575652014341996</v>
      </c>
      <c r="AC104" s="3">
        <v>3.3627837980778201</v>
      </c>
      <c r="AD104" s="3">
        <v>6</v>
      </c>
      <c r="AE104" s="3">
        <v>231.05827663325601</v>
      </c>
      <c r="AF104" s="3">
        <v>4.3144591712334197</v>
      </c>
      <c r="AG104" s="3">
        <v>7</v>
      </c>
      <c r="AH104" s="3">
        <v>5</v>
      </c>
      <c r="AI104" s="3">
        <v>5</v>
      </c>
      <c r="AJ104" s="3">
        <v>6</v>
      </c>
      <c r="AK104" s="3">
        <v>5</v>
      </c>
      <c r="AL104" s="3">
        <v>17</v>
      </c>
      <c r="AM104" s="3">
        <v>8</v>
      </c>
      <c r="AN104" s="3">
        <v>8</v>
      </c>
      <c r="AO104" s="3">
        <v>10</v>
      </c>
      <c r="AP104" s="3">
        <v>2023</v>
      </c>
      <c r="AQ104" s="3">
        <v>6</v>
      </c>
    </row>
    <row r="105" spans="1:43" x14ac:dyDescent="0.25">
      <c r="A105" s="18" t="str">
        <f>INDEX(Index!$E$1:$E$32,MATCH($F105,Index!$D$1:$D$32,0))</f>
        <v>BAL</v>
      </c>
      <c r="B105" s="3">
        <v>8</v>
      </c>
      <c r="C105" s="3">
        <v>0</v>
      </c>
      <c r="D105" s="3" t="s">
        <v>446</v>
      </c>
      <c r="E105" s="3" t="s">
        <v>447</v>
      </c>
      <c r="F105" s="3" t="s">
        <v>18</v>
      </c>
      <c r="G105" s="3" t="s">
        <v>448</v>
      </c>
      <c r="H105" s="3">
        <v>1576</v>
      </c>
      <c r="I105" s="3">
        <v>13</v>
      </c>
      <c r="J105" s="3">
        <v>3.7</v>
      </c>
      <c r="K105" s="3">
        <v>-0.1</v>
      </c>
      <c r="L105" s="3">
        <v>-0.2</v>
      </c>
      <c r="M105" s="3">
        <v>-1</v>
      </c>
      <c r="N105" s="3">
        <v>4</v>
      </c>
      <c r="O105" s="3">
        <v>133</v>
      </c>
      <c r="P105" s="3">
        <v>91</v>
      </c>
      <c r="Q105" s="3">
        <v>42</v>
      </c>
      <c r="R105" s="3">
        <v>35.414399999999901</v>
      </c>
      <c r="S105" s="3">
        <v>-2.91206821318741E-2</v>
      </c>
      <c r="T105" s="3">
        <v>-4.4552197362151998E-3</v>
      </c>
      <c r="U105" s="3">
        <v>-2.4990990902335301E-2</v>
      </c>
      <c r="V105" s="3">
        <v>-0.191241584416009</v>
      </c>
      <c r="W105" s="3">
        <v>-0.21539770324714899</v>
      </c>
      <c r="X105" s="3">
        <v>-0.13270908890779101</v>
      </c>
      <c r="Y105" s="3">
        <v>0.162120902284135</v>
      </c>
      <c r="Z105" s="3">
        <v>54.497664292528803</v>
      </c>
      <c r="AA105" s="3">
        <v>-1.7733134984516199</v>
      </c>
      <c r="AB105" s="3">
        <v>-12.203650497378099</v>
      </c>
      <c r="AC105" s="3">
        <v>3.8436389722507802</v>
      </c>
      <c r="AD105" s="3">
        <v>6</v>
      </c>
      <c r="AE105" s="3">
        <v>225.308622573251</v>
      </c>
      <c r="AF105" s="3">
        <v>4.26494528542338</v>
      </c>
      <c r="AG105" s="3">
        <v>8</v>
      </c>
      <c r="AH105" s="3">
        <v>7</v>
      </c>
      <c r="AI105" s="3">
        <v>7</v>
      </c>
      <c r="AJ105" s="3">
        <v>11</v>
      </c>
      <c r="AK105" s="3">
        <v>16</v>
      </c>
      <c r="AL105" s="3">
        <v>7</v>
      </c>
      <c r="AM105" s="3">
        <v>5</v>
      </c>
      <c r="AN105" s="3">
        <v>4</v>
      </c>
      <c r="AO105" s="3">
        <v>17</v>
      </c>
      <c r="AP105" s="3">
        <v>2023</v>
      </c>
      <c r="AQ105" s="3">
        <v>6</v>
      </c>
    </row>
    <row r="106" spans="1:43" x14ac:dyDescent="0.25">
      <c r="A106" s="18" t="str">
        <f>INDEX(Index!$E$1:$E$32,MATCH($F106,Index!$D$1:$D$32,0))</f>
        <v>JAX</v>
      </c>
      <c r="B106" s="3">
        <v>9</v>
      </c>
      <c r="C106" s="3">
        <v>1</v>
      </c>
      <c r="D106" s="3" t="s">
        <v>493</v>
      </c>
      <c r="E106" s="3" t="s">
        <v>494</v>
      </c>
      <c r="F106" s="3" t="s">
        <v>12</v>
      </c>
      <c r="G106" s="3" t="s">
        <v>495</v>
      </c>
      <c r="H106" s="3">
        <v>1540</v>
      </c>
      <c r="I106" s="3">
        <v>5</v>
      </c>
      <c r="J106" s="3">
        <v>2.2999999999999998</v>
      </c>
      <c r="K106" s="3">
        <v>0.4</v>
      </c>
      <c r="L106" s="3">
        <v>0.6</v>
      </c>
      <c r="M106" s="3">
        <v>5</v>
      </c>
      <c r="N106" s="3">
        <v>4</v>
      </c>
      <c r="O106" s="3">
        <v>142</v>
      </c>
      <c r="P106" s="3">
        <v>122</v>
      </c>
      <c r="Q106" s="3">
        <v>20</v>
      </c>
      <c r="R106" s="3">
        <v>-5.3805000000000396</v>
      </c>
      <c r="S106" s="3">
        <v>-0.103366636407432</v>
      </c>
      <c r="T106" s="3">
        <v>-3.9681891539809097E-2</v>
      </c>
      <c r="U106" s="3">
        <v>-0.20415738408841</v>
      </c>
      <c r="V106" s="3">
        <v>-7.5812248755967898E-2</v>
      </c>
      <c r="W106" s="3">
        <v>-1.438577864045E-3</v>
      </c>
      <c r="X106" s="3">
        <v>-0.24085004493813</v>
      </c>
      <c r="Y106" s="3">
        <v>-2.75543876514645E-2</v>
      </c>
      <c r="Z106" s="3">
        <v>-2.6207786624701499</v>
      </c>
      <c r="AA106" s="3">
        <v>-2.6230439059466302</v>
      </c>
      <c r="AB106" s="3">
        <v>-2.2801080656299999</v>
      </c>
      <c r="AC106" s="3">
        <v>3.3189351423697602</v>
      </c>
      <c r="AD106" s="3">
        <v>3</v>
      </c>
      <c r="AE106" s="3">
        <v>167.21551300767001</v>
      </c>
      <c r="AF106" s="3">
        <v>3.5339234271604099</v>
      </c>
      <c r="AG106" s="3">
        <v>12</v>
      </c>
      <c r="AH106" s="3">
        <v>11</v>
      </c>
      <c r="AI106" s="3">
        <v>19</v>
      </c>
      <c r="AJ106" s="3">
        <v>23</v>
      </c>
      <c r="AK106" s="3">
        <v>18</v>
      </c>
      <c r="AL106" s="3">
        <v>24</v>
      </c>
      <c r="AM106" s="3">
        <v>10</v>
      </c>
      <c r="AN106" s="3">
        <v>16</v>
      </c>
      <c r="AO106" s="3">
        <v>3</v>
      </c>
      <c r="AP106" s="3">
        <v>2023</v>
      </c>
      <c r="AQ106" s="3">
        <v>6</v>
      </c>
    </row>
    <row r="107" spans="1:43" x14ac:dyDescent="0.25">
      <c r="A107" s="18" t="str">
        <f>INDEX(Index!$E$1:$E$32,MATCH($F107,Index!$D$1:$D$32,0))</f>
        <v>CIN</v>
      </c>
      <c r="B107" s="3">
        <v>10</v>
      </c>
      <c r="C107" s="3">
        <v>2</v>
      </c>
      <c r="D107" s="3" t="s">
        <v>462</v>
      </c>
      <c r="E107" s="3" t="s">
        <v>463</v>
      </c>
      <c r="F107" s="3" t="s">
        <v>24</v>
      </c>
      <c r="G107" s="3" t="s">
        <v>464</v>
      </c>
      <c r="H107" s="3">
        <v>1533</v>
      </c>
      <c r="I107" s="3">
        <v>-12</v>
      </c>
      <c r="J107" s="3">
        <v>2</v>
      </c>
      <c r="K107" s="3">
        <v>0.3</v>
      </c>
      <c r="L107" s="3">
        <v>-2.9</v>
      </c>
      <c r="M107" s="3">
        <v>-6</v>
      </c>
      <c r="N107" s="3">
        <v>3</v>
      </c>
      <c r="O107" s="3">
        <v>100</v>
      </c>
      <c r="P107" s="3">
        <v>127</v>
      </c>
      <c r="Q107" s="3">
        <v>-27</v>
      </c>
      <c r="R107" s="3">
        <v>-47.312100000000001</v>
      </c>
      <c r="S107" s="3">
        <v>-0.13741809878802499</v>
      </c>
      <c r="T107" s="3">
        <v>-0.14552685264082499</v>
      </c>
      <c r="U107" s="3">
        <v>-0.118390991094074</v>
      </c>
      <c r="V107" s="3">
        <v>-4.7071721091922397E-2</v>
      </c>
      <c r="W107" s="3">
        <v>-3.94564421245064E-2</v>
      </c>
      <c r="X107" s="3">
        <v>-4.1362120407831202E-2</v>
      </c>
      <c r="Y107" s="3">
        <v>-9.0346377696102695E-2</v>
      </c>
      <c r="Z107" s="3">
        <v>-35.961445616904697</v>
      </c>
      <c r="AA107" s="3">
        <v>-8.1777376811674092</v>
      </c>
      <c r="AB107" s="3">
        <v>-1.5463233186780201</v>
      </c>
      <c r="AC107" s="3">
        <v>3.8605094246927698</v>
      </c>
      <c r="AD107" s="3">
        <v>1</v>
      </c>
      <c r="AE107" s="3">
        <v>99.948491475724893</v>
      </c>
      <c r="AF107" s="3">
        <v>2.17231043857698</v>
      </c>
      <c r="AG107" s="3">
        <v>11</v>
      </c>
      <c r="AH107" s="3">
        <v>23</v>
      </c>
      <c r="AI107" s="3">
        <v>22</v>
      </c>
      <c r="AJ107" s="3">
        <v>25</v>
      </c>
      <c r="AK107" s="3">
        <v>25</v>
      </c>
      <c r="AL107" s="3">
        <v>15</v>
      </c>
      <c r="AM107" s="3">
        <v>17</v>
      </c>
      <c r="AN107" s="3">
        <v>10</v>
      </c>
      <c r="AO107" s="3">
        <v>25</v>
      </c>
      <c r="AP107" s="3">
        <v>2023</v>
      </c>
      <c r="AQ107" s="3">
        <v>6</v>
      </c>
    </row>
    <row r="108" spans="1:43" x14ac:dyDescent="0.25">
      <c r="A108" s="18" t="str">
        <f>INDEX(Index!$E$1:$E$32,MATCH($F108,Index!$D$1:$D$32,0))</f>
        <v>LAC</v>
      </c>
      <c r="B108" s="3">
        <v>11</v>
      </c>
      <c r="C108" s="3">
        <v>-2</v>
      </c>
      <c r="D108" s="3" t="s">
        <v>505</v>
      </c>
      <c r="E108" s="3" t="s">
        <v>506</v>
      </c>
      <c r="F108" s="3" t="s">
        <v>28</v>
      </c>
      <c r="G108" s="3" t="s">
        <v>507</v>
      </c>
      <c r="H108" s="3">
        <v>1526</v>
      </c>
      <c r="I108" s="3">
        <v>9</v>
      </c>
      <c r="J108" s="3">
        <v>1.7</v>
      </c>
      <c r="K108" s="3">
        <v>-0.9</v>
      </c>
      <c r="L108" s="3">
        <v>-1.1000000000000001</v>
      </c>
      <c r="M108" s="3">
        <v>-1</v>
      </c>
      <c r="N108" s="3">
        <v>2</v>
      </c>
      <c r="O108" s="3">
        <v>127</v>
      </c>
      <c r="P108" s="3">
        <v>124</v>
      </c>
      <c r="Q108" s="3">
        <v>3</v>
      </c>
      <c r="R108" s="3">
        <v>-20.858899999999998</v>
      </c>
      <c r="S108" s="3">
        <v>5.3244855305640403E-2</v>
      </c>
      <c r="T108" s="3">
        <v>0.13812465426297499</v>
      </c>
      <c r="U108" s="3">
        <v>-0.20760370645894799</v>
      </c>
      <c r="V108" s="3">
        <v>2.6573847219689702E-2</v>
      </c>
      <c r="W108" s="3">
        <v>0.12640997439836299</v>
      </c>
      <c r="X108" s="3">
        <v>-0.17507973860790799</v>
      </c>
      <c r="Y108" s="3">
        <v>2.6671008085950701E-2</v>
      </c>
      <c r="Z108" s="3">
        <v>24.463269312039699</v>
      </c>
      <c r="AA108" s="3">
        <v>5.9273187799934801</v>
      </c>
      <c r="AB108" s="3">
        <v>0.239037458811973</v>
      </c>
      <c r="AC108" s="3">
        <v>2.8589356921768099</v>
      </c>
      <c r="AD108" s="3">
        <v>0</v>
      </c>
      <c r="AE108" s="3">
        <v>247.57900301627299</v>
      </c>
      <c r="AF108" s="3">
        <v>2.5708011677491802</v>
      </c>
      <c r="AG108" s="3">
        <v>14</v>
      </c>
      <c r="AH108" s="3">
        <v>15</v>
      </c>
      <c r="AI108" s="3">
        <v>13</v>
      </c>
      <c r="AJ108" s="3">
        <v>5</v>
      </c>
      <c r="AK108" s="3">
        <v>7</v>
      </c>
      <c r="AL108" s="3">
        <v>25</v>
      </c>
      <c r="AM108" s="3">
        <v>26</v>
      </c>
      <c r="AN108" s="3">
        <v>29</v>
      </c>
      <c r="AO108" s="3">
        <v>13</v>
      </c>
      <c r="AP108" s="3">
        <v>2023</v>
      </c>
      <c r="AQ108" s="3">
        <v>6</v>
      </c>
    </row>
    <row r="109" spans="1:43" x14ac:dyDescent="0.25">
      <c r="A109" s="18" t="str">
        <f>INDEX(Index!$E$1:$E$32,MATCH($F109,Index!$D$1:$D$32,0))</f>
        <v>SEA</v>
      </c>
      <c r="B109" s="3">
        <v>12</v>
      </c>
      <c r="C109" s="3">
        <v>-1</v>
      </c>
      <c r="D109" s="3" t="s">
        <v>543</v>
      </c>
      <c r="E109" s="3" t="s">
        <v>544</v>
      </c>
      <c r="F109" s="3" t="s">
        <v>30</v>
      </c>
      <c r="G109" s="3" t="s">
        <v>472</v>
      </c>
      <c r="H109" s="3">
        <v>1521</v>
      </c>
      <c r="I109" s="3">
        <v>-3</v>
      </c>
      <c r="J109" s="3">
        <v>1.5</v>
      </c>
      <c r="K109" s="3">
        <v>-0.2</v>
      </c>
      <c r="L109" s="3">
        <v>1.1000000000000001</v>
      </c>
      <c r="M109" s="3">
        <v>8</v>
      </c>
      <c r="N109" s="3">
        <v>3</v>
      </c>
      <c r="O109" s="3">
        <v>124</v>
      </c>
      <c r="P109" s="3">
        <v>108</v>
      </c>
      <c r="Q109" s="3">
        <v>16</v>
      </c>
      <c r="R109" s="3">
        <v>27.912199999999899</v>
      </c>
      <c r="S109" s="3">
        <v>2.63491035425031E-2</v>
      </c>
      <c r="T109" s="3">
        <v>1.1360252322706399E-2</v>
      </c>
      <c r="U109" s="3">
        <v>3.7961108936235298E-2</v>
      </c>
      <c r="V109" s="3">
        <v>-5.4933654252162303E-2</v>
      </c>
      <c r="W109" s="3">
        <v>4.4696899607521698E-2</v>
      </c>
      <c r="X109" s="3">
        <v>-0.20090300390775701</v>
      </c>
      <c r="Y109" s="3">
        <v>8.1282757794665497E-2</v>
      </c>
      <c r="Z109" s="3">
        <v>11.256305346839399</v>
      </c>
      <c r="AA109" s="3">
        <v>1.20576386965858</v>
      </c>
      <c r="AB109" s="3">
        <v>-1.4933135696050901</v>
      </c>
      <c r="AC109" s="3">
        <v>2.59963841570787</v>
      </c>
      <c r="AD109" s="3">
        <v>4</v>
      </c>
      <c r="AE109" s="3">
        <v>143.227009825658</v>
      </c>
      <c r="AF109" s="3">
        <v>2.90565295445509</v>
      </c>
      <c r="AG109" s="3">
        <v>13</v>
      </c>
      <c r="AH109" s="3">
        <v>13</v>
      </c>
      <c r="AI109" s="3">
        <v>12</v>
      </c>
      <c r="AJ109" s="3">
        <v>9</v>
      </c>
      <c r="AK109" s="3">
        <v>15</v>
      </c>
      <c r="AL109" s="3">
        <v>3</v>
      </c>
      <c r="AM109" s="3">
        <v>13</v>
      </c>
      <c r="AN109" s="3">
        <v>22</v>
      </c>
      <c r="AO109" s="3">
        <v>6</v>
      </c>
      <c r="AP109" s="3">
        <v>2023</v>
      </c>
      <c r="AQ109" s="3">
        <v>6</v>
      </c>
    </row>
    <row r="110" spans="1:43" x14ac:dyDescent="0.25">
      <c r="A110" s="18" t="str">
        <f>INDEX(Index!$E$1:$E$32,MATCH($F110,Index!$D$1:$D$32,0))</f>
        <v>PIT</v>
      </c>
      <c r="B110" s="3">
        <v>13</v>
      </c>
      <c r="C110" s="3">
        <v>1</v>
      </c>
      <c r="D110" s="3" t="s">
        <v>540</v>
      </c>
      <c r="E110" s="3" t="s">
        <v>541</v>
      </c>
      <c r="F110" s="3" t="s">
        <v>32</v>
      </c>
      <c r="G110" s="3" t="s">
        <v>511</v>
      </c>
      <c r="H110" s="3">
        <v>1498</v>
      </c>
      <c r="I110" s="3">
        <v>-15</v>
      </c>
      <c r="J110" s="3">
        <v>0.6</v>
      </c>
      <c r="K110" s="3">
        <v>0.2</v>
      </c>
      <c r="L110" s="3">
        <v>-0.8</v>
      </c>
      <c r="M110" s="3">
        <v>3</v>
      </c>
      <c r="N110" s="3">
        <v>3</v>
      </c>
      <c r="O110" s="3">
        <v>79</v>
      </c>
      <c r="P110" s="3">
        <v>110</v>
      </c>
      <c r="Q110" s="3">
        <v>-31</v>
      </c>
      <c r="R110" s="3">
        <v>-38.016399999999997</v>
      </c>
      <c r="S110" s="3">
        <v>-0.22349246896504399</v>
      </c>
      <c r="T110" s="3">
        <v>-0.175619186481141</v>
      </c>
      <c r="U110" s="3">
        <v>-0.22868007519047301</v>
      </c>
      <c r="V110" s="3">
        <v>-5.7748084056514201E-2</v>
      </c>
      <c r="W110" s="3">
        <v>-2.8721199637443899E-2</v>
      </c>
      <c r="X110" s="3">
        <v>-3.6320992583615597E-2</v>
      </c>
      <c r="Y110" s="3">
        <v>-0.16574438490853</v>
      </c>
      <c r="Z110" s="3">
        <v>-57.596580524098798</v>
      </c>
      <c r="AA110" s="3">
        <v>-13.9986398170672</v>
      </c>
      <c r="AB110" s="3">
        <v>-1.11386965373518</v>
      </c>
      <c r="AC110" s="3">
        <v>2.4290194858379399</v>
      </c>
      <c r="AD110" s="3">
        <v>2</v>
      </c>
      <c r="AE110" s="3">
        <v>60.388337769262101</v>
      </c>
      <c r="AF110" s="3">
        <v>1.5667035982881601</v>
      </c>
      <c r="AG110" s="3">
        <v>15</v>
      </c>
      <c r="AH110" s="3">
        <v>24.5</v>
      </c>
      <c r="AI110" s="3">
        <v>26</v>
      </c>
      <c r="AJ110" s="3">
        <v>31</v>
      </c>
      <c r="AK110" s="3">
        <v>27</v>
      </c>
      <c r="AL110" s="3">
        <v>28</v>
      </c>
      <c r="AM110" s="3">
        <v>12</v>
      </c>
      <c r="AN110" s="3">
        <v>12</v>
      </c>
      <c r="AO110" s="3">
        <v>28</v>
      </c>
      <c r="AP110" s="3">
        <v>2023</v>
      </c>
      <c r="AQ110" s="3">
        <v>6</v>
      </c>
    </row>
    <row r="111" spans="1:43" x14ac:dyDescent="0.25">
      <c r="A111" s="18" t="str">
        <f>INDEX(Index!$E$1:$E$32,MATCH($F111,Index!$D$1:$D$32,0))</f>
        <v>MIN</v>
      </c>
      <c r="B111" s="3">
        <v>14</v>
      </c>
      <c r="C111" s="3">
        <v>-1</v>
      </c>
      <c r="D111" s="3" t="s">
        <v>517</v>
      </c>
      <c r="E111" s="3" t="s">
        <v>518</v>
      </c>
      <c r="F111" s="3" t="s">
        <v>46</v>
      </c>
      <c r="G111" s="3" t="s">
        <v>519</v>
      </c>
      <c r="H111" s="3">
        <v>1492</v>
      </c>
      <c r="I111" s="3">
        <v>6</v>
      </c>
      <c r="J111" s="3">
        <v>0.4</v>
      </c>
      <c r="K111" s="3">
        <v>-0.1</v>
      </c>
      <c r="L111" s="3">
        <v>-0.3</v>
      </c>
      <c r="M111" s="3">
        <v>4</v>
      </c>
      <c r="N111" s="3">
        <v>2</v>
      </c>
      <c r="O111" s="3">
        <v>129</v>
      </c>
      <c r="P111" s="3">
        <v>135</v>
      </c>
      <c r="Q111" s="3">
        <v>-6</v>
      </c>
      <c r="R111" s="3">
        <v>26.952299999999902</v>
      </c>
      <c r="S111" s="3">
        <v>-6.6427929848982395E-2</v>
      </c>
      <c r="T111" s="3">
        <v>-9.3308839519328599E-2</v>
      </c>
      <c r="U111" s="3">
        <v>-0.17135519452996301</v>
      </c>
      <c r="V111" s="3">
        <v>-4.1320542682904297E-2</v>
      </c>
      <c r="W111" s="3">
        <v>-5.0535975724858302E-2</v>
      </c>
      <c r="X111" s="3">
        <v>-0.170871577063228</v>
      </c>
      <c r="Y111" s="3">
        <v>-2.5107387166078101E-2</v>
      </c>
      <c r="Z111" s="3">
        <v>10.3590414422798</v>
      </c>
      <c r="AA111" s="3">
        <v>-2.0442597024751699</v>
      </c>
      <c r="AB111" s="3">
        <v>-4.1494848441190397</v>
      </c>
      <c r="AC111" s="3">
        <v>2.8969713210202199</v>
      </c>
      <c r="AD111" s="3">
        <v>6</v>
      </c>
      <c r="AE111" s="3">
        <v>205.053010611107</v>
      </c>
      <c r="AF111" s="3">
        <v>2.8385374337149898</v>
      </c>
      <c r="AG111" s="3">
        <v>17</v>
      </c>
      <c r="AH111" s="3">
        <v>18.5</v>
      </c>
      <c r="AI111" s="3">
        <v>18</v>
      </c>
      <c r="AJ111" s="3">
        <v>16</v>
      </c>
      <c r="AK111" s="3">
        <v>22</v>
      </c>
      <c r="AL111" s="3">
        <v>22</v>
      </c>
      <c r="AM111" s="3">
        <v>18</v>
      </c>
      <c r="AN111" s="3">
        <v>9</v>
      </c>
      <c r="AO111" s="3">
        <v>14</v>
      </c>
      <c r="AP111" s="3">
        <v>2023</v>
      </c>
      <c r="AQ111" s="3">
        <v>6</v>
      </c>
    </row>
    <row r="112" spans="1:43" x14ac:dyDescent="0.25">
      <c r="A112" s="18" t="str">
        <f>INDEX(Index!$E$1:$E$32,MATCH($F112,Index!$D$1:$D$32,0))</f>
        <v>CLE</v>
      </c>
      <c r="B112" s="3">
        <v>15</v>
      </c>
      <c r="C112" s="3">
        <v>1</v>
      </c>
      <c r="D112" s="3" t="s">
        <v>466</v>
      </c>
      <c r="E112" s="3" t="s">
        <v>467</v>
      </c>
      <c r="F112" s="3" t="s">
        <v>10</v>
      </c>
      <c r="G112" s="3" t="s">
        <v>468</v>
      </c>
      <c r="H112" s="3">
        <v>1484</v>
      </c>
      <c r="I112" s="3">
        <v>-66</v>
      </c>
      <c r="J112" s="3">
        <v>0.1</v>
      </c>
      <c r="K112" s="3">
        <v>0.1</v>
      </c>
      <c r="L112" s="3">
        <v>-2.8</v>
      </c>
      <c r="M112" s="3">
        <v>-4</v>
      </c>
      <c r="N112" s="3">
        <v>3</v>
      </c>
      <c r="O112" s="3">
        <v>95</v>
      </c>
      <c r="P112" s="3">
        <v>77</v>
      </c>
      <c r="Q112" s="3">
        <v>18</v>
      </c>
      <c r="R112" s="3">
        <v>-25.8916</v>
      </c>
      <c r="S112" s="3">
        <v>-0.20488314564153001</v>
      </c>
      <c r="T112" s="3">
        <v>-0.28975219627202498</v>
      </c>
      <c r="U112" s="3">
        <v>-8.9263738548310101E-2</v>
      </c>
      <c r="V112" s="3">
        <v>-0.28898348295869902</v>
      </c>
      <c r="W112" s="3">
        <v>-0.32540157656091701</v>
      </c>
      <c r="X112" s="3">
        <v>-0.21441087580736601</v>
      </c>
      <c r="Y112" s="3">
        <v>8.4100337317169399E-2</v>
      </c>
      <c r="Z112" s="3">
        <v>4.7653328516814204</v>
      </c>
      <c r="AA112" s="3">
        <v>-15.5978451241161</v>
      </c>
      <c r="AB112" s="3">
        <v>-16.8277855057582</v>
      </c>
      <c r="AC112" s="3">
        <v>2.4615705054601702</v>
      </c>
      <c r="AD112" s="3">
        <v>3</v>
      </c>
      <c r="AE112" s="3">
        <v>43.130830133514003</v>
      </c>
      <c r="AF112" s="3">
        <v>3.1097924894158799</v>
      </c>
      <c r="AG112" s="3">
        <v>9</v>
      </c>
      <c r="AH112" s="3">
        <v>12</v>
      </c>
      <c r="AI112" s="3">
        <v>11</v>
      </c>
      <c r="AJ112" s="3">
        <v>29</v>
      </c>
      <c r="AK112" s="3">
        <v>32</v>
      </c>
      <c r="AL112" s="3">
        <v>14</v>
      </c>
      <c r="AM112" s="3">
        <v>1</v>
      </c>
      <c r="AN112" s="3">
        <v>1</v>
      </c>
      <c r="AO112" s="3">
        <v>5</v>
      </c>
      <c r="AP112" s="3">
        <v>2023</v>
      </c>
      <c r="AQ112" s="3">
        <v>6</v>
      </c>
    </row>
    <row r="113" spans="1:43" x14ac:dyDescent="0.25">
      <c r="A113" s="18" t="str">
        <f>INDEX(Index!$E$1:$E$32,MATCH($F113,Index!$D$1:$D$32,0))</f>
        <v>LAR</v>
      </c>
      <c r="B113" s="3">
        <v>16</v>
      </c>
      <c r="C113" s="3">
        <v>4</v>
      </c>
      <c r="D113" s="3" t="s">
        <v>501</v>
      </c>
      <c r="E113" s="3" t="s">
        <v>502</v>
      </c>
      <c r="F113" s="3" t="s">
        <v>42</v>
      </c>
      <c r="G113" s="3" t="s">
        <v>503</v>
      </c>
      <c r="H113" s="3">
        <v>1483</v>
      </c>
      <c r="I113" s="3">
        <v>3</v>
      </c>
      <c r="J113" s="3">
        <v>0</v>
      </c>
      <c r="K113" s="3">
        <v>0.8</v>
      </c>
      <c r="L113" s="3">
        <v>0.6</v>
      </c>
      <c r="M113" s="3">
        <v>9</v>
      </c>
      <c r="N113" s="3">
        <v>3</v>
      </c>
      <c r="O113" s="3">
        <v>138</v>
      </c>
      <c r="P113" s="3">
        <v>117</v>
      </c>
      <c r="Q113" s="3">
        <v>21</v>
      </c>
      <c r="R113" s="3">
        <v>11.9225999999999</v>
      </c>
      <c r="S113" s="3">
        <v>6.8676630920823295E-2</v>
      </c>
      <c r="T113" s="3">
        <v>0.115579769517478</v>
      </c>
      <c r="U113" s="3">
        <v>6.0358644288643397E-2</v>
      </c>
      <c r="V113" s="3">
        <v>-2.93684224827594E-2</v>
      </c>
      <c r="W113" s="3">
        <v>2.3116607194486001E-2</v>
      </c>
      <c r="X113" s="3">
        <v>-8.5607909433632903E-2</v>
      </c>
      <c r="Y113" s="3">
        <v>9.8045053403582702E-2</v>
      </c>
      <c r="Z113" s="3">
        <v>28.726159323439202</v>
      </c>
      <c r="AA113" s="3">
        <v>4.8675181329948698</v>
      </c>
      <c r="AB113" s="3">
        <v>-0.70198162762219596</v>
      </c>
      <c r="AC113" s="3">
        <v>2.4102195045413302</v>
      </c>
      <c r="AD113" s="3">
        <v>4</v>
      </c>
      <c r="AE113" s="3">
        <v>127.68172415937801</v>
      </c>
      <c r="AF113" s="3">
        <v>3.5794855783078501</v>
      </c>
      <c r="AG113" s="3">
        <v>18</v>
      </c>
      <c r="AH113" s="3">
        <v>10</v>
      </c>
      <c r="AI113" s="3">
        <v>10</v>
      </c>
      <c r="AJ113" s="3">
        <v>4</v>
      </c>
      <c r="AK113" s="3">
        <v>8</v>
      </c>
      <c r="AL113" s="3">
        <v>1</v>
      </c>
      <c r="AM113" s="3">
        <v>20</v>
      </c>
      <c r="AN113" s="3">
        <v>19</v>
      </c>
      <c r="AO113" s="3">
        <v>19</v>
      </c>
      <c r="AP113" s="3">
        <v>2023</v>
      </c>
      <c r="AQ113" s="3">
        <v>6</v>
      </c>
    </row>
    <row r="114" spans="1:43" x14ac:dyDescent="0.25">
      <c r="A114" s="18" t="str">
        <f>INDEX(Index!$E$1:$E$32,MATCH($F114,Index!$D$1:$D$32,0))</f>
        <v>NO</v>
      </c>
      <c r="B114" s="3">
        <v>17</v>
      </c>
      <c r="C114" s="3">
        <v>-2</v>
      </c>
      <c r="D114" s="3" t="s">
        <v>524</v>
      </c>
      <c r="E114" s="3" t="s">
        <v>525</v>
      </c>
      <c r="F114" s="3" t="s">
        <v>27</v>
      </c>
      <c r="G114" s="3" t="s">
        <v>526</v>
      </c>
      <c r="H114" s="3">
        <v>1482</v>
      </c>
      <c r="I114" s="3">
        <v>-7</v>
      </c>
      <c r="J114" s="3">
        <v>0</v>
      </c>
      <c r="K114" s="3">
        <v>-0.4</v>
      </c>
      <c r="L114" s="3">
        <v>-1.6</v>
      </c>
      <c r="M114" s="3">
        <v>-2</v>
      </c>
      <c r="N114" s="3">
        <v>3</v>
      </c>
      <c r="O114" s="3">
        <v>109</v>
      </c>
      <c r="P114" s="3">
        <v>96</v>
      </c>
      <c r="Q114" s="3">
        <v>13</v>
      </c>
      <c r="R114" s="3">
        <v>7.12319999999999</v>
      </c>
      <c r="S114" s="3">
        <v>-9.5669709364401001E-2</v>
      </c>
      <c r="T114" s="3">
        <v>-2.0014112588843801E-2</v>
      </c>
      <c r="U114" s="3">
        <v>-0.18939442471352799</v>
      </c>
      <c r="V114" s="3">
        <v>-0.194909656882433</v>
      </c>
      <c r="W114" s="3">
        <v>-0.18660857557081201</v>
      </c>
      <c r="X114" s="3">
        <v>-0.18229073116231001</v>
      </c>
      <c r="Y114" s="3">
        <v>9.9239947518032501E-2</v>
      </c>
      <c r="Z114" s="3">
        <v>-8.4452934046842998</v>
      </c>
      <c r="AA114" s="3">
        <v>-10.3403505543746</v>
      </c>
      <c r="AB114" s="3">
        <v>-8.8988363350307296</v>
      </c>
      <c r="AC114" s="3">
        <v>3.2726721862011998</v>
      </c>
      <c r="AD114" s="3">
        <v>3</v>
      </c>
      <c r="AE114" s="3">
        <v>94.357053121598398</v>
      </c>
      <c r="AF114" s="3">
        <v>3.4481060012989602</v>
      </c>
      <c r="AG114" s="3">
        <v>16</v>
      </c>
      <c r="AH114" s="3">
        <v>14</v>
      </c>
      <c r="AI114" s="3">
        <v>9</v>
      </c>
      <c r="AJ114" s="3">
        <v>20</v>
      </c>
      <c r="AK114" s="3">
        <v>17</v>
      </c>
      <c r="AL114" s="3">
        <v>23</v>
      </c>
      <c r="AM114" s="3">
        <v>3</v>
      </c>
      <c r="AN114" s="3">
        <v>5</v>
      </c>
      <c r="AO114" s="3">
        <v>9</v>
      </c>
      <c r="AP114" s="3">
        <v>2023</v>
      </c>
      <c r="AQ114" s="3">
        <v>6</v>
      </c>
    </row>
    <row r="115" spans="1:43" x14ac:dyDescent="0.25">
      <c r="A115" s="18" t="str">
        <f>INDEX(Index!$E$1:$E$32,MATCH($F115,Index!$D$1:$D$32,0))</f>
        <v>NYJ</v>
      </c>
      <c r="B115" s="3">
        <v>18</v>
      </c>
      <c r="C115" s="3">
        <v>0</v>
      </c>
      <c r="D115" s="3" t="s">
        <v>532</v>
      </c>
      <c r="E115" s="3" t="s">
        <v>533</v>
      </c>
      <c r="F115" s="3" t="s">
        <v>9</v>
      </c>
      <c r="G115" s="3" t="s">
        <v>534</v>
      </c>
      <c r="H115" s="3">
        <v>1477</v>
      </c>
      <c r="I115" s="3">
        <v>-69</v>
      </c>
      <c r="J115" s="3">
        <v>-0.2</v>
      </c>
      <c r="K115" s="3">
        <v>0.2</v>
      </c>
      <c r="L115" s="3">
        <v>-3.7</v>
      </c>
      <c r="M115" s="3">
        <v>-10</v>
      </c>
      <c r="N115" s="3">
        <v>3</v>
      </c>
      <c r="O115" s="3">
        <v>113</v>
      </c>
      <c r="P115" s="3">
        <v>119</v>
      </c>
      <c r="Q115" s="3">
        <v>-6</v>
      </c>
      <c r="R115" s="3">
        <v>2.8289999999999802</v>
      </c>
      <c r="S115" s="3">
        <v>-0.19375851019689799</v>
      </c>
      <c r="T115" s="3">
        <v>-0.24301725093762599</v>
      </c>
      <c r="U115" s="3">
        <v>-0.163221495752644</v>
      </c>
      <c r="V115" s="3">
        <v>-5.3700926164746303E-2</v>
      </c>
      <c r="W115" s="3">
        <v>7.2290336217703297E-2</v>
      </c>
      <c r="X115" s="3">
        <v>-0.200365306234846</v>
      </c>
      <c r="Y115" s="3">
        <v>-0.14005758403215199</v>
      </c>
      <c r="Z115" s="3">
        <v>-49.776173479288502</v>
      </c>
      <c r="AA115" s="3">
        <v>-11.654121044953399</v>
      </c>
      <c r="AB115" s="3">
        <v>-2.4170713611613999</v>
      </c>
      <c r="AC115" s="3">
        <v>2.55004685448132</v>
      </c>
      <c r="AD115" s="3">
        <v>2</v>
      </c>
      <c r="AE115" s="3">
        <v>42.534534175469098</v>
      </c>
      <c r="AF115" s="3">
        <v>2.8163097543886502</v>
      </c>
      <c r="AG115" s="3">
        <v>10</v>
      </c>
      <c r="AH115" s="3">
        <v>18.5</v>
      </c>
      <c r="AI115" s="3">
        <v>24</v>
      </c>
      <c r="AJ115" s="3">
        <v>28</v>
      </c>
      <c r="AK115" s="3">
        <v>30</v>
      </c>
      <c r="AL115" s="3">
        <v>20</v>
      </c>
      <c r="AM115" s="3">
        <v>14</v>
      </c>
      <c r="AN115" s="3">
        <v>24</v>
      </c>
      <c r="AO115" s="3">
        <v>7</v>
      </c>
      <c r="AP115" s="3">
        <v>2023</v>
      </c>
      <c r="AQ115" s="3">
        <v>6</v>
      </c>
    </row>
    <row r="116" spans="1:43" x14ac:dyDescent="0.25">
      <c r="A116" s="18" t="str">
        <f>INDEX(Index!$E$1:$E$32,MATCH($F116,Index!$D$1:$D$32,0))</f>
        <v>LV</v>
      </c>
      <c r="B116" s="3">
        <v>19</v>
      </c>
      <c r="C116" s="3">
        <v>0</v>
      </c>
      <c r="D116" s="3" t="s">
        <v>509</v>
      </c>
      <c r="E116" s="3" t="s">
        <v>510</v>
      </c>
      <c r="F116" s="3" t="s">
        <v>52</v>
      </c>
      <c r="G116" s="3" t="s">
        <v>511</v>
      </c>
      <c r="H116" s="3">
        <v>1472</v>
      </c>
      <c r="I116" s="3">
        <v>-2</v>
      </c>
      <c r="J116" s="3">
        <v>-0.4</v>
      </c>
      <c r="K116" s="3">
        <v>0.1</v>
      </c>
      <c r="L116" s="3">
        <v>-0.4</v>
      </c>
      <c r="M116" s="3">
        <v>3</v>
      </c>
      <c r="N116" s="3">
        <v>3</v>
      </c>
      <c r="O116" s="3">
        <v>100</v>
      </c>
      <c r="P116" s="3">
        <v>131</v>
      </c>
      <c r="Q116" s="3">
        <v>-31</v>
      </c>
      <c r="R116" s="3">
        <v>5.0399999999996198E-2</v>
      </c>
      <c r="S116" s="3">
        <v>-9.2711984049385104E-2</v>
      </c>
      <c r="T116" s="3">
        <v>4.4736291966170398E-2</v>
      </c>
      <c r="U116" s="3">
        <v>-0.25210535675535101</v>
      </c>
      <c r="V116" s="3">
        <v>-4.5073702316810002E-4</v>
      </c>
      <c r="W116" s="3">
        <v>3.0190480068320001E-2</v>
      </c>
      <c r="X116" s="3">
        <v>-6.2007293255067998E-3</v>
      </c>
      <c r="Y116" s="3">
        <v>-9.2261247026217005E-2</v>
      </c>
      <c r="Z116" s="3">
        <v>-20.3362967579437</v>
      </c>
      <c r="AA116" s="3">
        <v>-4.2846626304488096</v>
      </c>
      <c r="AB116" s="3">
        <v>-0.60035226979642098</v>
      </c>
      <c r="AC116" s="3">
        <v>2.4548798272494698</v>
      </c>
      <c r="AD116" s="3">
        <v>3</v>
      </c>
      <c r="AE116" s="3">
        <v>102.506873524911</v>
      </c>
      <c r="AF116" s="3">
        <v>2.0715276362230099</v>
      </c>
      <c r="AG116" s="3">
        <v>19</v>
      </c>
      <c r="AH116" s="3">
        <v>24.5</v>
      </c>
      <c r="AI116" s="3">
        <v>23</v>
      </c>
      <c r="AJ116" s="3">
        <v>19</v>
      </c>
      <c r="AK116" s="3">
        <v>12</v>
      </c>
      <c r="AL116" s="3">
        <v>31</v>
      </c>
      <c r="AM116" s="3">
        <v>25</v>
      </c>
      <c r="AN116" s="3">
        <v>20</v>
      </c>
      <c r="AO116" s="3">
        <v>30</v>
      </c>
      <c r="AP116" s="3">
        <v>2023</v>
      </c>
      <c r="AQ116" s="3">
        <v>6</v>
      </c>
    </row>
    <row r="117" spans="1:43" x14ac:dyDescent="0.25">
      <c r="A117" s="18" t="str">
        <f>INDEX(Index!$E$1:$E$32,MATCH($F117,Index!$D$1:$D$32,0))</f>
        <v>GB</v>
      </c>
      <c r="B117" s="3">
        <v>20</v>
      </c>
      <c r="C117" s="3">
        <v>-3</v>
      </c>
      <c r="D117" s="3" t="s">
        <v>481</v>
      </c>
      <c r="E117" s="3" t="s">
        <v>482</v>
      </c>
      <c r="F117" s="3" t="s">
        <v>20</v>
      </c>
      <c r="G117" s="3" t="s">
        <v>483</v>
      </c>
      <c r="H117" s="3">
        <v>1460</v>
      </c>
      <c r="I117" s="3">
        <v>-10</v>
      </c>
      <c r="J117" s="3">
        <v>-0.9</v>
      </c>
      <c r="K117" s="3">
        <v>-0.5</v>
      </c>
      <c r="L117" s="3">
        <v>-1.4</v>
      </c>
      <c r="M117" s="3">
        <v>-1</v>
      </c>
      <c r="N117" s="3">
        <v>2</v>
      </c>
      <c r="O117" s="3">
        <v>113</v>
      </c>
      <c r="P117" s="3">
        <v>113</v>
      </c>
      <c r="Q117" s="3">
        <v>0</v>
      </c>
      <c r="R117" s="3">
        <v>-8.3359000000000094</v>
      </c>
      <c r="S117" s="3">
        <v>-4.1923975067478199E-2</v>
      </c>
      <c r="T117" s="3">
        <v>1.87378319744015E-2</v>
      </c>
      <c r="U117" s="3">
        <v>-6.9953009797044899E-2</v>
      </c>
      <c r="V117" s="3">
        <v>-2.7260358552281101E-2</v>
      </c>
      <c r="W117" s="3">
        <v>-1.04523288341888E-2</v>
      </c>
      <c r="X117" s="3">
        <v>-5.0721282236897001E-2</v>
      </c>
      <c r="Y117" s="3">
        <v>-1.4663616515197099E-2</v>
      </c>
      <c r="Z117" s="3">
        <v>-13.991635683207701</v>
      </c>
      <c r="AA117" s="3">
        <v>-6.0554742774081198</v>
      </c>
      <c r="AB117" s="3">
        <v>-3.04004810052556</v>
      </c>
      <c r="AC117" s="3">
        <v>2.6823052682731601</v>
      </c>
      <c r="AD117" s="3">
        <v>1</v>
      </c>
      <c r="AE117" s="3">
        <v>119.88341680467499</v>
      </c>
      <c r="AF117" s="3">
        <v>2.5</v>
      </c>
      <c r="AG117" s="3">
        <v>20</v>
      </c>
      <c r="AH117" s="3">
        <v>17</v>
      </c>
      <c r="AI117" s="3">
        <v>17</v>
      </c>
      <c r="AJ117" s="3">
        <v>13</v>
      </c>
      <c r="AK117" s="3">
        <v>14</v>
      </c>
      <c r="AL117" s="3">
        <v>10</v>
      </c>
      <c r="AM117" s="3">
        <v>21</v>
      </c>
      <c r="AN117" s="3">
        <v>15</v>
      </c>
      <c r="AO117" s="3">
        <v>24</v>
      </c>
      <c r="AP117" s="3">
        <v>2023</v>
      </c>
      <c r="AQ117" s="3">
        <v>6</v>
      </c>
    </row>
    <row r="118" spans="1:43" x14ac:dyDescent="0.25">
      <c r="A118" s="18" t="str">
        <f>INDEX(Index!$E$1:$E$32,MATCH($F118,Index!$D$1:$D$32,0))</f>
        <v>WAS</v>
      </c>
      <c r="B118" s="3">
        <v>21</v>
      </c>
      <c r="C118" s="3">
        <v>5</v>
      </c>
      <c r="D118" s="3" t="s">
        <v>556</v>
      </c>
      <c r="E118" s="3" t="s">
        <v>557</v>
      </c>
      <c r="F118" s="3" t="s">
        <v>26</v>
      </c>
      <c r="G118" s="3" t="s">
        <v>558</v>
      </c>
      <c r="H118" s="3">
        <v>1449</v>
      </c>
      <c r="I118" s="3">
        <v>-8</v>
      </c>
      <c r="J118" s="3">
        <v>-1.3</v>
      </c>
      <c r="K118" s="3">
        <v>1</v>
      </c>
      <c r="L118" s="3">
        <v>-0.9</v>
      </c>
      <c r="M118" s="3">
        <v>3</v>
      </c>
      <c r="N118" s="3">
        <v>3</v>
      </c>
      <c r="O118" s="3">
        <v>133</v>
      </c>
      <c r="P118" s="3">
        <v>176</v>
      </c>
      <c r="Q118" s="3">
        <v>-43</v>
      </c>
      <c r="R118" s="3">
        <v>-10.9377</v>
      </c>
      <c r="S118" s="3">
        <v>-0.103786980168443</v>
      </c>
      <c r="T118" s="3">
        <v>-0.12138422758915</v>
      </c>
      <c r="U118" s="3">
        <v>-7.4780363442393694E-2</v>
      </c>
      <c r="V118" s="3">
        <v>5.1117142826829602E-2</v>
      </c>
      <c r="W118" s="3">
        <v>0.11742606499734699</v>
      </c>
      <c r="X118" s="3">
        <v>-3.8754861745182001E-2</v>
      </c>
      <c r="Y118" s="3">
        <v>-0.15490412299527301</v>
      </c>
      <c r="Z118" s="3">
        <v>-33.943216337390702</v>
      </c>
      <c r="AA118" s="3">
        <v>-3.9512105586511099</v>
      </c>
      <c r="AB118" s="3">
        <v>2.2995398088921299</v>
      </c>
      <c r="AC118" s="3">
        <v>2.7380405664058198</v>
      </c>
      <c r="AD118" s="3">
        <v>2</v>
      </c>
      <c r="AE118" s="3">
        <v>88.6787633167975</v>
      </c>
      <c r="AF118" s="3">
        <v>2.03915802290711</v>
      </c>
      <c r="AG118" s="3">
        <v>21</v>
      </c>
      <c r="AH118" s="3">
        <v>26</v>
      </c>
      <c r="AI118" s="3">
        <v>25</v>
      </c>
      <c r="AJ118" s="3">
        <v>24</v>
      </c>
      <c r="AK118" s="3">
        <v>23</v>
      </c>
      <c r="AL118" s="3">
        <v>11</v>
      </c>
      <c r="AM118" s="3">
        <v>28</v>
      </c>
      <c r="AN118" s="3">
        <v>28</v>
      </c>
      <c r="AO118" s="3">
        <v>27</v>
      </c>
      <c r="AP118" s="3">
        <v>2023</v>
      </c>
      <c r="AQ118" s="3">
        <v>6</v>
      </c>
    </row>
    <row r="119" spans="1:43" x14ac:dyDescent="0.25">
      <c r="A119" s="18" t="str">
        <f>INDEX(Index!$E$1:$E$32,MATCH($F119,Index!$D$1:$D$32,0))</f>
        <v>DEN</v>
      </c>
      <c r="B119" s="3">
        <v>22</v>
      </c>
      <c r="C119" s="3">
        <v>0</v>
      </c>
      <c r="D119" s="3" t="s">
        <v>474</v>
      </c>
      <c r="E119" s="3" t="s">
        <v>475</v>
      </c>
      <c r="F119" s="3" t="s">
        <v>39</v>
      </c>
      <c r="G119" s="3" t="s">
        <v>472</v>
      </c>
      <c r="H119" s="3">
        <v>1440</v>
      </c>
      <c r="I119" s="3">
        <v>16</v>
      </c>
      <c r="J119" s="3">
        <v>-1.7</v>
      </c>
      <c r="K119" s="3">
        <v>-0.5</v>
      </c>
      <c r="L119" s="3">
        <v>-3.7</v>
      </c>
      <c r="M119" s="3">
        <v>-9</v>
      </c>
      <c r="N119" s="3">
        <v>1</v>
      </c>
      <c r="O119" s="3">
        <v>129</v>
      </c>
      <c r="P119" s="3">
        <v>200</v>
      </c>
      <c r="Q119" s="3">
        <v>-71</v>
      </c>
      <c r="R119" s="3">
        <v>-62.4680999999999</v>
      </c>
      <c r="S119" s="3">
        <v>-5.5175527193475501E-2</v>
      </c>
      <c r="T119" s="3">
        <v>-6.2871173228269503E-2</v>
      </c>
      <c r="U119" s="3">
        <v>-6.9351860463692905E-2</v>
      </c>
      <c r="V119" s="3">
        <v>0.15902735235416099</v>
      </c>
      <c r="W119" s="3">
        <v>0.33762273441443802</v>
      </c>
      <c r="X119" s="3">
        <v>-4.13197532148845E-2</v>
      </c>
      <c r="Y119" s="3">
        <v>-0.214202879547636</v>
      </c>
      <c r="Z119" s="3">
        <v>-48.596810116048097</v>
      </c>
      <c r="AA119" s="3">
        <v>-0.47725443544038498</v>
      </c>
      <c r="AB119" s="3">
        <v>8.5373521523658606</v>
      </c>
      <c r="AC119" s="3">
        <v>2.62467148921723</v>
      </c>
      <c r="AD119" s="3">
        <v>0</v>
      </c>
      <c r="AE119" s="3">
        <v>153.30876870940699</v>
      </c>
      <c r="AF119" s="3">
        <v>1.5677605677461799</v>
      </c>
      <c r="AG119" s="3">
        <v>28</v>
      </c>
      <c r="AH119" s="3">
        <v>29</v>
      </c>
      <c r="AI119" s="3">
        <v>31</v>
      </c>
      <c r="AJ119" s="3">
        <v>15</v>
      </c>
      <c r="AK119" s="3">
        <v>20</v>
      </c>
      <c r="AL119" s="3">
        <v>9</v>
      </c>
      <c r="AM119" s="3">
        <v>32</v>
      </c>
      <c r="AN119" s="3">
        <v>32</v>
      </c>
      <c r="AO119" s="3">
        <v>26</v>
      </c>
      <c r="AP119" s="3">
        <v>2023</v>
      </c>
      <c r="AQ119" s="3">
        <v>6</v>
      </c>
    </row>
    <row r="120" spans="1:43" x14ac:dyDescent="0.25">
      <c r="A120" s="18" t="str">
        <f>INDEX(Index!$E$1:$E$32,MATCH($F120,Index!$D$1:$D$32,0))</f>
        <v>TEN</v>
      </c>
      <c r="B120" s="3">
        <v>23</v>
      </c>
      <c r="C120" s="3">
        <v>-2</v>
      </c>
      <c r="D120" s="3" t="s">
        <v>553</v>
      </c>
      <c r="E120" s="3" t="s">
        <v>554</v>
      </c>
      <c r="F120" s="3" t="s">
        <v>45</v>
      </c>
      <c r="G120" s="3" t="s">
        <v>472</v>
      </c>
      <c r="H120" s="3">
        <v>1439</v>
      </c>
      <c r="I120" s="3">
        <v>-9</v>
      </c>
      <c r="J120" s="3">
        <v>-1.7</v>
      </c>
      <c r="K120" s="3">
        <v>-0.9</v>
      </c>
      <c r="L120" s="3">
        <v>-1</v>
      </c>
      <c r="M120" s="3">
        <v>3</v>
      </c>
      <c r="N120" s="3">
        <v>2</v>
      </c>
      <c r="O120" s="3">
        <v>104</v>
      </c>
      <c r="P120" s="3">
        <v>117</v>
      </c>
      <c r="Q120" s="3">
        <v>-13</v>
      </c>
      <c r="R120" s="3">
        <v>-15.484500000000001</v>
      </c>
      <c r="S120" s="3">
        <v>-0.102906560202067</v>
      </c>
      <c r="T120" s="3">
        <v>-8.3857618990283198E-2</v>
      </c>
      <c r="U120" s="3">
        <v>-8.8888751919056402E-2</v>
      </c>
      <c r="V120" s="3">
        <v>-1.26978885676289E-2</v>
      </c>
      <c r="W120" s="3">
        <v>0.115743197570132</v>
      </c>
      <c r="X120" s="3">
        <v>-0.177026632688984</v>
      </c>
      <c r="Y120" s="3">
        <v>-9.0208671634438103E-2</v>
      </c>
      <c r="Z120" s="3">
        <v>-18.971944347508799</v>
      </c>
      <c r="AA120" s="3">
        <v>-6.1237127815341301</v>
      </c>
      <c r="AB120" s="3">
        <v>-2.6967368299809702</v>
      </c>
      <c r="AC120" s="3">
        <v>2.2706092493234999</v>
      </c>
      <c r="AD120" s="3">
        <v>2</v>
      </c>
      <c r="AE120" s="3">
        <v>38.768792128373498</v>
      </c>
      <c r="AF120" s="3">
        <v>2.5839792500821801</v>
      </c>
      <c r="AG120" s="3">
        <v>22</v>
      </c>
      <c r="AH120" s="3">
        <v>21</v>
      </c>
      <c r="AI120" s="3">
        <v>21</v>
      </c>
      <c r="AJ120" s="3">
        <v>22</v>
      </c>
      <c r="AK120" s="3">
        <v>21</v>
      </c>
      <c r="AL120" s="3">
        <v>13</v>
      </c>
      <c r="AM120" s="3">
        <v>24</v>
      </c>
      <c r="AN120" s="3">
        <v>27</v>
      </c>
      <c r="AO120" s="3">
        <v>12</v>
      </c>
      <c r="AP120" s="3">
        <v>2023</v>
      </c>
      <c r="AQ120" s="3">
        <v>6</v>
      </c>
    </row>
    <row r="121" spans="1:43" x14ac:dyDescent="0.25">
      <c r="A121" s="18" t="str">
        <f>INDEX(Index!$E$1:$E$32,MATCH($F121,Index!$D$1:$D$32,0))</f>
        <v>HOU</v>
      </c>
      <c r="B121" s="3">
        <v>24</v>
      </c>
      <c r="C121" s="3">
        <v>3</v>
      </c>
      <c r="D121" s="3" t="s">
        <v>485</v>
      </c>
      <c r="E121" s="3" t="s">
        <v>486</v>
      </c>
      <c r="F121" s="3" t="s">
        <v>49</v>
      </c>
      <c r="G121" s="3" t="s">
        <v>487</v>
      </c>
      <c r="H121" s="3">
        <v>1438</v>
      </c>
      <c r="I121" s="3">
        <v>11</v>
      </c>
      <c r="J121" s="3">
        <v>-1.8</v>
      </c>
      <c r="K121" s="3">
        <v>0.7</v>
      </c>
      <c r="L121" s="3">
        <v>2.5</v>
      </c>
      <c r="M121" s="3">
        <v>7</v>
      </c>
      <c r="N121" s="3">
        <v>3</v>
      </c>
      <c r="O121" s="3">
        <v>135</v>
      </c>
      <c r="P121" s="3">
        <v>113</v>
      </c>
      <c r="Q121" s="3">
        <v>22</v>
      </c>
      <c r="R121" s="3">
        <v>7.1232000000000104</v>
      </c>
      <c r="S121" s="3">
        <v>-5.4476969596436997E-3</v>
      </c>
      <c r="T121" s="3">
        <v>0.15421363209497699</v>
      </c>
      <c r="U121" s="3">
        <v>-0.22161939571615599</v>
      </c>
      <c r="V121" s="3">
        <v>-2.1347292966285999E-2</v>
      </c>
      <c r="W121" s="3">
        <v>1.04133867124505E-2</v>
      </c>
      <c r="X121" s="3">
        <v>-6.5114860573035394E-2</v>
      </c>
      <c r="Y121" s="3">
        <v>1.58995960066423E-2</v>
      </c>
      <c r="Z121" s="3">
        <v>15.373245280057301</v>
      </c>
      <c r="AA121" s="3">
        <v>-2.2565883072430402</v>
      </c>
      <c r="AB121" s="3">
        <v>-5.3075567713811198</v>
      </c>
      <c r="AC121" s="3">
        <v>2.0268889883802101</v>
      </c>
      <c r="AD121" s="3">
        <v>4</v>
      </c>
      <c r="AE121" s="3">
        <v>182.85821050664501</v>
      </c>
      <c r="AF121" s="3">
        <v>3.6231849676188301</v>
      </c>
      <c r="AG121" s="3">
        <v>27</v>
      </c>
      <c r="AH121" s="3">
        <v>9</v>
      </c>
      <c r="AI121" s="3">
        <v>14</v>
      </c>
      <c r="AJ121" s="3">
        <v>10</v>
      </c>
      <c r="AK121" s="3">
        <v>6</v>
      </c>
      <c r="AL121" s="3">
        <v>27</v>
      </c>
      <c r="AM121" s="3">
        <v>22</v>
      </c>
      <c r="AN121" s="3">
        <v>17</v>
      </c>
      <c r="AO121" s="3">
        <v>21</v>
      </c>
      <c r="AP121" s="3">
        <v>2023</v>
      </c>
      <c r="AQ121" s="3">
        <v>6</v>
      </c>
    </row>
    <row r="122" spans="1:43" x14ac:dyDescent="0.25">
      <c r="A122" s="18" t="str">
        <f>INDEX(Index!$E$1:$E$32,MATCH($F122,Index!$D$1:$D$32,0))</f>
        <v>NE</v>
      </c>
      <c r="B122" s="3">
        <v>25</v>
      </c>
      <c r="C122" s="3">
        <v>-2</v>
      </c>
      <c r="D122" s="3" t="s">
        <v>521</v>
      </c>
      <c r="E122" s="3" t="s">
        <v>522</v>
      </c>
      <c r="F122" s="3" t="s">
        <v>17</v>
      </c>
      <c r="G122" s="3" t="s">
        <v>472</v>
      </c>
      <c r="H122" s="3">
        <v>1434</v>
      </c>
      <c r="I122" s="3">
        <v>-11</v>
      </c>
      <c r="J122" s="3">
        <v>-1.9</v>
      </c>
      <c r="K122" s="3">
        <v>-0.7</v>
      </c>
      <c r="L122" s="3">
        <v>-3.2</v>
      </c>
      <c r="M122" s="3">
        <v>-8</v>
      </c>
      <c r="N122" s="3">
        <v>1</v>
      </c>
      <c r="O122" s="3">
        <v>72</v>
      </c>
      <c r="P122" s="3">
        <v>152</v>
      </c>
      <c r="Q122" s="3">
        <v>-80</v>
      </c>
      <c r="R122" s="3">
        <v>-64.994100000000003</v>
      </c>
      <c r="S122" s="3">
        <v>-0.25927903076948999</v>
      </c>
      <c r="T122" s="3">
        <v>-0.25456977488865901</v>
      </c>
      <c r="U122" s="3">
        <v>-0.23145318087362801</v>
      </c>
      <c r="V122" s="3">
        <v>-5.2926856980150198E-2</v>
      </c>
      <c r="W122" s="3">
        <v>7.2389790082910493E-2</v>
      </c>
      <c r="X122" s="3">
        <v>-0.17856111840306599</v>
      </c>
      <c r="Y122" s="3">
        <v>-0.20635217378933901</v>
      </c>
      <c r="Z122" s="3">
        <v>-63.332614158003899</v>
      </c>
      <c r="AA122" s="3">
        <v>-18.459698875553499</v>
      </c>
      <c r="AB122" s="3">
        <v>-6.6657301546673402</v>
      </c>
      <c r="AC122" s="3">
        <v>2.6608693956573601</v>
      </c>
      <c r="AD122" s="3">
        <v>2</v>
      </c>
      <c r="AE122" s="3">
        <v>92.279154101977596</v>
      </c>
      <c r="AF122" s="3">
        <v>0.87258403781218996</v>
      </c>
      <c r="AG122" s="3">
        <v>23</v>
      </c>
      <c r="AH122" s="3">
        <v>31</v>
      </c>
      <c r="AI122" s="3">
        <v>30</v>
      </c>
      <c r="AJ122" s="3">
        <v>32</v>
      </c>
      <c r="AK122" s="3">
        <v>31</v>
      </c>
      <c r="AL122" s="3">
        <v>29</v>
      </c>
      <c r="AM122" s="3">
        <v>15</v>
      </c>
      <c r="AN122" s="3">
        <v>25</v>
      </c>
      <c r="AO122" s="3">
        <v>11</v>
      </c>
      <c r="AP122" s="3">
        <v>2023</v>
      </c>
      <c r="AQ122" s="3">
        <v>6</v>
      </c>
    </row>
    <row r="123" spans="1:43" x14ac:dyDescent="0.25">
      <c r="A123" s="18" t="str">
        <f>INDEX(Index!$E$1:$E$32,MATCH($F123,Index!$D$1:$D$32,0))</f>
        <v>ATL</v>
      </c>
      <c r="B123" s="3">
        <v>26</v>
      </c>
      <c r="C123" s="3">
        <v>-2</v>
      </c>
      <c r="D123" s="3" t="s">
        <v>442</v>
      </c>
      <c r="E123" s="3" t="s">
        <v>443</v>
      </c>
      <c r="F123" s="3" t="s">
        <v>43</v>
      </c>
      <c r="G123" s="3" t="s">
        <v>444</v>
      </c>
      <c r="H123" s="3">
        <v>1427</v>
      </c>
      <c r="I123" s="3">
        <v>-7</v>
      </c>
      <c r="J123" s="3">
        <v>-2.2000000000000002</v>
      </c>
      <c r="K123" s="3">
        <v>-0.7</v>
      </c>
      <c r="L123" s="3">
        <v>-2.4</v>
      </c>
      <c r="M123" s="3">
        <v>-5</v>
      </c>
      <c r="N123" s="3">
        <v>3</v>
      </c>
      <c r="O123" s="3">
        <v>99</v>
      </c>
      <c r="P123" s="3">
        <v>120</v>
      </c>
      <c r="Q123" s="3">
        <v>-21</v>
      </c>
      <c r="R123" s="3">
        <v>-0.45479999999998799</v>
      </c>
      <c r="S123" s="3">
        <v>-0.14449932211639599</v>
      </c>
      <c r="T123" s="3">
        <v>-0.13523751648115201</v>
      </c>
      <c r="U123" s="3">
        <v>-0.145013773131558</v>
      </c>
      <c r="V123" s="3">
        <v>-6.88526238417035E-2</v>
      </c>
      <c r="W123" s="3">
        <v>5.1425208810569702E-2</v>
      </c>
      <c r="X123" s="3">
        <v>-0.227761589551641</v>
      </c>
      <c r="Y123" s="3">
        <v>-7.5646698274692697E-2</v>
      </c>
      <c r="Z123" s="3">
        <v>-23.176979096961698</v>
      </c>
      <c r="AA123" s="3">
        <v>-10.565898558026699</v>
      </c>
      <c r="AB123" s="3">
        <v>-6.3457989793108904</v>
      </c>
      <c r="AC123" s="3">
        <v>3.0754709133693101</v>
      </c>
      <c r="AD123" s="3">
        <v>3</v>
      </c>
      <c r="AE123" s="3">
        <v>98.738802968160002</v>
      </c>
      <c r="AF123" s="3">
        <v>2.3277229765399201</v>
      </c>
      <c r="AG123" s="3">
        <v>25</v>
      </c>
      <c r="AH123" s="3">
        <v>22</v>
      </c>
      <c r="AI123" s="3">
        <v>20</v>
      </c>
      <c r="AJ123" s="3">
        <v>27</v>
      </c>
      <c r="AK123" s="3">
        <v>24</v>
      </c>
      <c r="AL123" s="3">
        <v>18</v>
      </c>
      <c r="AM123" s="3">
        <v>11</v>
      </c>
      <c r="AN123" s="3">
        <v>23</v>
      </c>
      <c r="AO123" s="3">
        <v>4</v>
      </c>
      <c r="AP123" s="3">
        <v>2023</v>
      </c>
      <c r="AQ123" s="3">
        <v>6</v>
      </c>
    </row>
    <row r="124" spans="1:43" x14ac:dyDescent="0.25">
      <c r="A124" s="18" t="str">
        <f>INDEX(Index!$E$1:$E$32,MATCH($F124,Index!$D$1:$D$32,0))</f>
        <v>TB</v>
      </c>
      <c r="B124" s="3">
        <v>27</v>
      </c>
      <c r="C124" s="3">
        <v>-2</v>
      </c>
      <c r="D124" s="3" t="s">
        <v>550</v>
      </c>
      <c r="E124" s="3" t="s">
        <v>551</v>
      </c>
      <c r="F124" s="3" t="s">
        <v>38</v>
      </c>
      <c r="G124" s="3" t="s">
        <v>444</v>
      </c>
      <c r="H124" s="3">
        <v>1421</v>
      </c>
      <c r="I124" s="3">
        <v>-17</v>
      </c>
      <c r="J124" s="3">
        <v>-2.5</v>
      </c>
      <c r="K124" s="3">
        <v>-0.2</v>
      </c>
      <c r="L124" s="3">
        <v>0.9</v>
      </c>
      <c r="M124" s="3">
        <v>3</v>
      </c>
      <c r="N124" s="3">
        <v>3</v>
      </c>
      <c r="O124" s="3">
        <v>90</v>
      </c>
      <c r="P124" s="3">
        <v>88</v>
      </c>
      <c r="Q124" s="3">
        <v>2</v>
      </c>
      <c r="R124" s="3">
        <v>-14.650899999999901</v>
      </c>
      <c r="S124" s="3">
        <v>-7.5879802951161604E-2</v>
      </c>
      <c r="T124" s="3">
        <v>5.99583843857752E-2</v>
      </c>
      <c r="U124" s="3">
        <v>-0.26972795586644399</v>
      </c>
      <c r="V124" s="3">
        <v>-8.3775176870336601E-2</v>
      </c>
      <c r="W124" s="3">
        <v>-2.3506626094813299E-2</v>
      </c>
      <c r="X124" s="3">
        <v>-0.240949674432863</v>
      </c>
      <c r="Y124" s="3">
        <v>7.8953739191749001E-3</v>
      </c>
      <c r="Z124" s="3">
        <v>-12.315700325535399</v>
      </c>
      <c r="AA124" s="3">
        <v>-6.9041770095153696</v>
      </c>
      <c r="AB124" s="3">
        <v>-4.2680743842225404</v>
      </c>
      <c r="AC124" s="3">
        <v>2.0593965091070698</v>
      </c>
      <c r="AD124" s="3">
        <v>3</v>
      </c>
      <c r="AE124" s="3">
        <v>169.455920526646</v>
      </c>
      <c r="AF124" s="3">
        <v>2.5665601019588</v>
      </c>
      <c r="AG124" s="3">
        <v>24</v>
      </c>
      <c r="AH124" s="3">
        <v>16</v>
      </c>
      <c r="AI124" s="3">
        <v>15</v>
      </c>
      <c r="AJ124" s="3">
        <v>18</v>
      </c>
      <c r="AK124" s="3">
        <v>10</v>
      </c>
      <c r="AL124" s="3">
        <v>32</v>
      </c>
      <c r="AM124" s="3">
        <v>9</v>
      </c>
      <c r="AN124" s="3">
        <v>13</v>
      </c>
      <c r="AO124" s="3">
        <v>2</v>
      </c>
      <c r="AP124" s="3">
        <v>2023</v>
      </c>
      <c r="AQ124" s="3">
        <v>6</v>
      </c>
    </row>
    <row r="125" spans="1:43" x14ac:dyDescent="0.25">
      <c r="A125" s="18" t="str">
        <f>INDEX(Index!$E$1:$E$32,MATCH($F125,Index!$D$1:$D$32,0))</f>
        <v>IND</v>
      </c>
      <c r="B125" s="3">
        <v>28</v>
      </c>
      <c r="C125" s="3">
        <v>0</v>
      </c>
      <c r="D125" s="3" t="s">
        <v>489</v>
      </c>
      <c r="E125" s="3" t="s">
        <v>490</v>
      </c>
      <c r="F125" s="3" t="s">
        <v>35</v>
      </c>
      <c r="G125" s="3" t="s">
        <v>491</v>
      </c>
      <c r="H125" s="3">
        <v>1407</v>
      </c>
      <c r="I125" s="3">
        <v>19</v>
      </c>
      <c r="J125" s="3">
        <v>-3</v>
      </c>
      <c r="K125" s="3">
        <v>0</v>
      </c>
      <c r="L125" s="3">
        <v>0.2</v>
      </c>
      <c r="M125" s="3">
        <v>1</v>
      </c>
      <c r="N125" s="3">
        <v>3</v>
      </c>
      <c r="O125" s="3">
        <v>140</v>
      </c>
      <c r="P125" s="3">
        <v>152</v>
      </c>
      <c r="Q125" s="3">
        <v>-12</v>
      </c>
      <c r="R125" s="3">
        <v>-34.176900000000003</v>
      </c>
      <c r="S125" s="3">
        <v>-4.8730987341565099E-2</v>
      </c>
      <c r="T125" s="3">
        <v>3.7968665304186897E-2</v>
      </c>
      <c r="U125" s="3">
        <v>-0.168489484039132</v>
      </c>
      <c r="V125" s="3">
        <v>-3.4160798895116203E-2</v>
      </c>
      <c r="W125" s="3">
        <v>3.5689600153055202E-2</v>
      </c>
      <c r="X125" s="3">
        <v>-0.15661425178018201</v>
      </c>
      <c r="Y125" s="3">
        <v>-1.45701884464489E-2</v>
      </c>
      <c r="Z125" s="3">
        <v>-27.538623701232499</v>
      </c>
      <c r="AA125" s="3">
        <v>-6.3906161593300004</v>
      </c>
      <c r="AB125" s="3">
        <v>-1.34785432095413</v>
      </c>
      <c r="AC125" s="3">
        <v>2.2879840592102099</v>
      </c>
      <c r="AD125" s="3">
        <v>2</v>
      </c>
      <c r="AE125" s="3">
        <v>122.532245453404</v>
      </c>
      <c r="AF125" s="3">
        <v>2.70856555380808</v>
      </c>
      <c r="AG125" s="3">
        <v>30</v>
      </c>
      <c r="AH125" s="3">
        <v>20</v>
      </c>
      <c r="AI125" s="3">
        <v>16</v>
      </c>
      <c r="AJ125" s="3">
        <v>14</v>
      </c>
      <c r="AK125" s="3">
        <v>13</v>
      </c>
      <c r="AL125" s="3">
        <v>21</v>
      </c>
      <c r="AM125" s="3">
        <v>19</v>
      </c>
      <c r="AN125" s="3">
        <v>21</v>
      </c>
      <c r="AO125" s="3">
        <v>15</v>
      </c>
      <c r="AP125" s="3">
        <v>2023</v>
      </c>
      <c r="AQ125" s="3">
        <v>6</v>
      </c>
    </row>
    <row r="126" spans="1:43" x14ac:dyDescent="0.25">
      <c r="A126" s="18" t="str">
        <f>INDEX(Index!$E$1:$E$32,MATCH($F126,Index!$D$1:$D$32,0))</f>
        <v>NYG</v>
      </c>
      <c r="B126" s="3">
        <v>29</v>
      </c>
      <c r="C126" s="3">
        <v>1</v>
      </c>
      <c r="D126" s="3" t="s">
        <v>528</v>
      </c>
      <c r="E126" s="3" t="s">
        <v>529</v>
      </c>
      <c r="F126" s="3" t="s">
        <v>15</v>
      </c>
      <c r="G126" s="3" t="s">
        <v>530</v>
      </c>
      <c r="H126" s="3">
        <v>1397</v>
      </c>
      <c r="I126" s="3">
        <v>-30</v>
      </c>
      <c r="J126" s="3">
        <v>-3.4</v>
      </c>
      <c r="K126" s="3">
        <v>-0.1</v>
      </c>
      <c r="L126" s="3">
        <v>-3.3</v>
      </c>
      <c r="M126" s="3">
        <v>-6</v>
      </c>
      <c r="N126" s="3">
        <v>1</v>
      </c>
      <c r="O126" s="3">
        <v>71</v>
      </c>
      <c r="P126" s="3">
        <v>167</v>
      </c>
      <c r="Q126" s="3">
        <v>-96</v>
      </c>
      <c r="R126" s="3">
        <v>-97.453199999999995</v>
      </c>
      <c r="S126" s="3">
        <v>-0.207400436481085</v>
      </c>
      <c r="T126" s="3">
        <v>-0.18895504209949901</v>
      </c>
      <c r="U126" s="3">
        <v>-0.2122878912202</v>
      </c>
      <c r="V126" s="3">
        <v>5.9977782328510497E-2</v>
      </c>
      <c r="W126" s="3">
        <v>7.5421679007518505E-2</v>
      </c>
      <c r="X126" s="3">
        <v>5.9952577193042401E-2</v>
      </c>
      <c r="Y126" s="3">
        <v>-0.267378218809596</v>
      </c>
      <c r="Z126" s="3">
        <v>-85.850829547900204</v>
      </c>
      <c r="AA126" s="3">
        <v>-13.5617839083307</v>
      </c>
      <c r="AB126" s="3">
        <v>2.47940980150213</v>
      </c>
      <c r="AC126" s="3">
        <v>2.1809579158911898</v>
      </c>
      <c r="AD126" s="3">
        <v>1</v>
      </c>
      <c r="AE126" s="3">
        <v>43.574718293021299</v>
      </c>
      <c r="AF126" s="3">
        <v>0.69832466066287702</v>
      </c>
      <c r="AG126" s="3">
        <v>26</v>
      </c>
      <c r="AH126" s="3">
        <v>32</v>
      </c>
      <c r="AI126" s="3">
        <v>32</v>
      </c>
      <c r="AJ126" s="3">
        <v>30</v>
      </c>
      <c r="AK126" s="3">
        <v>28</v>
      </c>
      <c r="AL126" s="3">
        <v>26</v>
      </c>
      <c r="AM126" s="3">
        <v>29</v>
      </c>
      <c r="AN126" s="3">
        <v>26</v>
      </c>
      <c r="AO126" s="3">
        <v>31</v>
      </c>
      <c r="AP126" s="3">
        <v>2023</v>
      </c>
      <c r="AQ126" s="3">
        <v>6</v>
      </c>
    </row>
    <row r="127" spans="1:43" x14ac:dyDescent="0.25">
      <c r="A127" s="18" t="str">
        <f>INDEX(Index!$E$1:$E$32,MATCH($F127,Index!$D$1:$D$32,0))</f>
        <v>CAR</v>
      </c>
      <c r="B127" s="3">
        <v>30</v>
      </c>
      <c r="C127" s="3">
        <v>2</v>
      </c>
      <c r="D127" s="3" t="s">
        <v>454</v>
      </c>
      <c r="E127" s="3" t="s">
        <v>455</v>
      </c>
      <c r="F127" s="3" t="s">
        <v>51</v>
      </c>
      <c r="G127" s="3" t="s">
        <v>456</v>
      </c>
      <c r="H127" s="3">
        <v>1350</v>
      </c>
      <c r="I127" s="3">
        <v>-8</v>
      </c>
      <c r="J127" s="3">
        <v>-5.3</v>
      </c>
      <c r="K127" s="3">
        <v>-0.4</v>
      </c>
      <c r="L127" s="3">
        <v>-3.8</v>
      </c>
      <c r="M127" s="3">
        <v>-3</v>
      </c>
      <c r="N127" s="3">
        <v>0</v>
      </c>
      <c r="O127" s="3">
        <v>112</v>
      </c>
      <c r="P127" s="3">
        <v>186</v>
      </c>
      <c r="Q127" s="3">
        <v>-74</v>
      </c>
      <c r="R127" s="3">
        <v>-70.172399999999996</v>
      </c>
      <c r="S127" s="3">
        <v>-0.14155647087115</v>
      </c>
      <c r="T127" s="3">
        <v>-0.16719494349308101</v>
      </c>
      <c r="U127" s="3">
        <v>-0.12197944235484399</v>
      </c>
      <c r="V127" s="3">
        <v>4.3187659570956903E-2</v>
      </c>
      <c r="W127" s="3">
        <v>-3.0259368893119701E-2</v>
      </c>
      <c r="X127" s="3">
        <v>0.11135041978047799</v>
      </c>
      <c r="Y127" s="3">
        <v>-0.184744130442107</v>
      </c>
      <c r="Z127" s="3">
        <v>-71.498923045358794</v>
      </c>
      <c r="AA127" s="3">
        <v>-9.8890856767993505</v>
      </c>
      <c r="AB127" s="3">
        <v>3.4451539125053801</v>
      </c>
      <c r="AC127" s="3">
        <v>2.0309158232855</v>
      </c>
      <c r="AD127" s="3">
        <v>1</v>
      </c>
      <c r="AE127" s="3">
        <v>104.015478426824</v>
      </c>
      <c r="AF127" s="3">
        <v>1.3865286892854101</v>
      </c>
      <c r="AG127" s="3">
        <v>31</v>
      </c>
      <c r="AH127" s="3">
        <v>30</v>
      </c>
      <c r="AI127" s="3">
        <v>28</v>
      </c>
      <c r="AJ127" s="3">
        <v>26</v>
      </c>
      <c r="AK127" s="3">
        <v>26</v>
      </c>
      <c r="AL127" s="3">
        <v>16</v>
      </c>
      <c r="AM127" s="3">
        <v>27</v>
      </c>
      <c r="AN127" s="3">
        <v>11</v>
      </c>
      <c r="AO127" s="3">
        <v>32</v>
      </c>
      <c r="AP127" s="3">
        <v>2023</v>
      </c>
      <c r="AQ127" s="3">
        <v>6</v>
      </c>
    </row>
    <row r="128" spans="1:43" x14ac:dyDescent="0.25">
      <c r="A128" s="18" t="str">
        <f>INDEX(Index!$E$1:$E$32,MATCH($F128,Index!$D$1:$D$32,0))</f>
        <v>ARI</v>
      </c>
      <c r="B128" s="3">
        <v>31</v>
      </c>
      <c r="C128" s="3">
        <v>0</v>
      </c>
      <c r="D128" s="3" t="s">
        <v>438</v>
      </c>
      <c r="E128" s="3" t="s">
        <v>439</v>
      </c>
      <c r="F128" s="3" t="s">
        <v>23</v>
      </c>
      <c r="G128" s="3" t="s">
        <v>440</v>
      </c>
      <c r="H128" s="3">
        <v>1332</v>
      </c>
      <c r="I128" s="3">
        <v>-8</v>
      </c>
      <c r="J128" s="3">
        <v>-6</v>
      </c>
      <c r="K128" s="3">
        <v>-1.3</v>
      </c>
      <c r="L128" s="3">
        <v>-1.7</v>
      </c>
      <c r="M128" s="3">
        <v>1</v>
      </c>
      <c r="N128" s="3">
        <v>1</v>
      </c>
      <c r="O128" s="3">
        <v>117</v>
      </c>
      <c r="P128" s="3">
        <v>162</v>
      </c>
      <c r="Q128" s="3">
        <v>-45</v>
      </c>
      <c r="R128" s="3">
        <v>-61.710299999999997</v>
      </c>
      <c r="S128" s="3">
        <v>-7.1238352466559698E-2</v>
      </c>
      <c r="T128" s="3">
        <v>-5.9494221811627897E-2</v>
      </c>
      <c r="U128" s="3">
        <v>-8.5887649958568194E-2</v>
      </c>
      <c r="V128" s="3">
        <v>0.103238229336218</v>
      </c>
      <c r="W128" s="3">
        <v>0.21596636309467901</v>
      </c>
      <c r="X128" s="3">
        <v>-7.4179863235174998E-3</v>
      </c>
      <c r="Y128" s="3">
        <v>-0.174476581802777</v>
      </c>
      <c r="Z128" s="3">
        <v>-42.588701541456203</v>
      </c>
      <c r="AA128" s="3">
        <v>-4.8796079310092901</v>
      </c>
      <c r="AB128" s="3">
        <v>3.0017921201119502</v>
      </c>
      <c r="AC128" s="3">
        <v>1.6100210158152</v>
      </c>
      <c r="AD128" s="3">
        <v>2</v>
      </c>
      <c r="AE128" s="3">
        <v>173.51320555643599</v>
      </c>
      <c r="AF128" s="3">
        <v>1.8972511964513701</v>
      </c>
      <c r="AG128" s="3">
        <v>32</v>
      </c>
      <c r="AH128" s="3">
        <v>27</v>
      </c>
      <c r="AI128" s="3">
        <v>27</v>
      </c>
      <c r="AJ128" s="3">
        <v>17</v>
      </c>
      <c r="AK128" s="3">
        <v>19</v>
      </c>
      <c r="AL128" s="3">
        <v>12</v>
      </c>
      <c r="AM128" s="3">
        <v>31</v>
      </c>
      <c r="AN128" s="3">
        <v>30</v>
      </c>
      <c r="AO128" s="3">
        <v>29</v>
      </c>
      <c r="AP128" s="3">
        <v>2023</v>
      </c>
      <c r="AQ128" s="3">
        <v>6</v>
      </c>
    </row>
    <row r="129" spans="1:43" x14ac:dyDescent="0.25">
      <c r="A129" s="18" t="str">
        <f>INDEX(Index!$E$1:$E$32,MATCH($F129,Index!$D$1:$D$32,0))</f>
        <v>CHI</v>
      </c>
      <c r="B129" s="3">
        <v>32</v>
      </c>
      <c r="C129" s="3">
        <v>-3</v>
      </c>
      <c r="D129" s="3" t="s">
        <v>458</v>
      </c>
      <c r="E129" s="3" t="s">
        <v>459</v>
      </c>
      <c r="F129" s="3" t="s">
        <v>64</v>
      </c>
      <c r="G129" s="3" t="s">
        <v>460</v>
      </c>
      <c r="H129" s="3">
        <v>1331</v>
      </c>
      <c r="I129" s="3">
        <v>-65</v>
      </c>
      <c r="J129" s="3">
        <v>-6.1</v>
      </c>
      <c r="K129" s="3">
        <v>-2.7</v>
      </c>
      <c r="L129" s="3">
        <v>-4</v>
      </c>
      <c r="M129" s="3">
        <v>-4</v>
      </c>
      <c r="N129" s="3">
        <v>1</v>
      </c>
      <c r="O129" s="3">
        <v>128</v>
      </c>
      <c r="P129" s="3">
        <v>176</v>
      </c>
      <c r="Q129" s="3">
        <v>-48</v>
      </c>
      <c r="R129" s="3">
        <v>-36.576599999999999</v>
      </c>
      <c r="S129" s="3">
        <v>-9.9061894258046707E-2</v>
      </c>
      <c r="T129" s="3">
        <v>-0.19444245617497299</v>
      </c>
      <c r="U129" s="3">
        <v>7.5278990387437003E-3</v>
      </c>
      <c r="V129" s="3">
        <v>9.5655544986208998E-2</v>
      </c>
      <c r="W129" s="3">
        <v>0.25509029561414498</v>
      </c>
      <c r="X129" s="3">
        <v>-0.148422157567069</v>
      </c>
      <c r="Y129" s="3">
        <v>-0.194717439244255</v>
      </c>
      <c r="Z129" s="3">
        <v>-18.644204078818699</v>
      </c>
      <c r="AA129" s="3">
        <v>-5.3352340945699899</v>
      </c>
      <c r="AB129" s="3">
        <v>-1.9700741721720401</v>
      </c>
      <c r="AC129" s="3">
        <v>2.1796140534812398</v>
      </c>
      <c r="AD129" s="3">
        <v>1</v>
      </c>
      <c r="AE129" s="3">
        <v>123.17433952239899</v>
      </c>
      <c r="AF129" s="3">
        <v>1.91874221993024</v>
      </c>
      <c r="AG129" s="3">
        <v>29</v>
      </c>
      <c r="AH129" s="3">
        <v>28</v>
      </c>
      <c r="AI129" s="3">
        <v>29</v>
      </c>
      <c r="AJ129" s="3">
        <v>21</v>
      </c>
      <c r="AK129" s="3">
        <v>29</v>
      </c>
      <c r="AL129" s="3">
        <v>5</v>
      </c>
      <c r="AM129" s="3">
        <v>30</v>
      </c>
      <c r="AN129" s="3">
        <v>31</v>
      </c>
      <c r="AO129" s="3">
        <v>16</v>
      </c>
      <c r="AP129" s="3">
        <v>2023</v>
      </c>
      <c r="AQ129" s="3">
        <v>6</v>
      </c>
    </row>
    <row r="130" spans="1:43" x14ac:dyDescent="0.25">
      <c r="A130" s="18" t="str">
        <f>INDEX(Index!$E$1:$E$32,MATCH($F130,Index!$D$1:$D$32,0))</f>
        <v>SF</v>
      </c>
      <c r="B130" s="3">
        <v>1</v>
      </c>
      <c r="C130" s="3">
        <v>0</v>
      </c>
      <c r="D130" s="3" t="s">
        <v>546</v>
      </c>
      <c r="E130" s="3" t="s">
        <v>547</v>
      </c>
      <c r="F130" s="3" t="s">
        <v>1</v>
      </c>
      <c r="G130" s="3" t="s">
        <v>548</v>
      </c>
      <c r="H130" s="3">
        <v>1684</v>
      </c>
      <c r="I130" s="3">
        <v>7</v>
      </c>
      <c r="J130" s="3">
        <v>8.4</v>
      </c>
      <c r="K130" s="3">
        <v>-1</v>
      </c>
      <c r="L130" s="3">
        <v>3</v>
      </c>
      <c r="M130" s="3">
        <v>2</v>
      </c>
      <c r="N130" s="3">
        <v>5</v>
      </c>
      <c r="O130" s="3">
        <v>201</v>
      </c>
      <c r="P130" s="3">
        <v>109</v>
      </c>
      <c r="Q130" s="3">
        <v>92</v>
      </c>
      <c r="R130" s="3">
        <v>80.176599999999894</v>
      </c>
      <c r="S130" s="3">
        <v>0.14105633561813899</v>
      </c>
      <c r="T130" s="3">
        <v>0.35328053956108302</v>
      </c>
      <c r="U130" s="3">
        <v>-3.6517380023163799E-2</v>
      </c>
      <c r="V130" s="3">
        <v>-0.14303573456695901</v>
      </c>
      <c r="W130" s="3">
        <v>-0.16487810849045301</v>
      </c>
      <c r="X130" s="3">
        <v>-8.8554824144978006E-2</v>
      </c>
      <c r="Y130" s="3">
        <v>0.28409207018509802</v>
      </c>
      <c r="Z130" s="3">
        <v>69.296468303020106</v>
      </c>
      <c r="AA130" s="3">
        <v>6.2314593485920202</v>
      </c>
      <c r="AB130" s="3">
        <v>-5.1229502419471702</v>
      </c>
      <c r="AC130" s="3">
        <v>5.0204566471957897</v>
      </c>
      <c r="AD130" s="3">
        <v>5</v>
      </c>
      <c r="AE130" s="3">
        <v>203.66170002652299</v>
      </c>
      <c r="AF130" s="3">
        <v>5.6703532923101196</v>
      </c>
      <c r="AG130" s="3">
        <v>1</v>
      </c>
      <c r="AH130" s="3">
        <v>1</v>
      </c>
      <c r="AI130" s="3">
        <v>1</v>
      </c>
      <c r="AJ130" s="3">
        <v>3</v>
      </c>
      <c r="AK130" s="3">
        <v>1</v>
      </c>
      <c r="AL130" s="3">
        <v>8</v>
      </c>
      <c r="AM130" s="3">
        <v>5</v>
      </c>
      <c r="AN130" s="3">
        <v>4</v>
      </c>
      <c r="AO130" s="3">
        <v>19</v>
      </c>
      <c r="AP130" s="3">
        <v>2023</v>
      </c>
      <c r="AQ130" s="3">
        <v>7</v>
      </c>
    </row>
    <row r="131" spans="1:43" x14ac:dyDescent="0.25">
      <c r="A131" s="18" t="str">
        <f>INDEX(Index!$E$1:$E$32,MATCH($F131,Index!$D$1:$D$32,0))</f>
        <v>KC</v>
      </c>
      <c r="B131" s="3">
        <v>2</v>
      </c>
      <c r="C131" s="3">
        <v>1</v>
      </c>
      <c r="D131" s="3" t="s">
        <v>497</v>
      </c>
      <c r="E131" s="3" t="s">
        <v>498</v>
      </c>
      <c r="F131" s="3" t="s">
        <v>5</v>
      </c>
      <c r="G131" s="3" t="s">
        <v>499</v>
      </c>
      <c r="H131" s="3">
        <v>1663</v>
      </c>
      <c r="I131" s="3">
        <v>2</v>
      </c>
      <c r="J131" s="3">
        <v>7.6</v>
      </c>
      <c r="K131" s="3">
        <v>0.6</v>
      </c>
      <c r="L131" s="3">
        <v>1.2</v>
      </c>
      <c r="M131" s="3">
        <v>-1</v>
      </c>
      <c r="N131" s="3">
        <v>6</v>
      </c>
      <c r="O131" s="3">
        <v>178</v>
      </c>
      <c r="P131" s="3">
        <v>105</v>
      </c>
      <c r="Q131" s="3">
        <v>73</v>
      </c>
      <c r="R131" s="3">
        <v>25.9225999999999</v>
      </c>
      <c r="S131" s="3">
        <v>7.4553283673041398E-2</v>
      </c>
      <c r="T131" s="3">
        <v>0.247543528578514</v>
      </c>
      <c r="U131" s="3">
        <v>-0.25343464921690001</v>
      </c>
      <c r="V131" s="3">
        <v>-0.126686310827029</v>
      </c>
      <c r="W131" s="3">
        <v>-0.199841043852657</v>
      </c>
      <c r="X131" s="3">
        <v>-3.8977987909565602E-2</v>
      </c>
      <c r="Y131" s="3">
        <v>0.20123959450007001</v>
      </c>
      <c r="Z131" s="3">
        <v>102.47828293604999</v>
      </c>
      <c r="AA131" s="3">
        <v>11.638827075809299</v>
      </c>
      <c r="AB131" s="3">
        <v>-5.0800255989934904</v>
      </c>
      <c r="AC131" s="3">
        <v>5.3848110601868502</v>
      </c>
      <c r="AD131" s="3">
        <v>5</v>
      </c>
      <c r="AE131" s="3">
        <v>280.431925575506</v>
      </c>
      <c r="AF131" s="3">
        <v>5.4422389529232902</v>
      </c>
      <c r="AG131" s="3">
        <v>2</v>
      </c>
      <c r="AH131" s="3">
        <v>4</v>
      </c>
      <c r="AI131" s="3">
        <v>4</v>
      </c>
      <c r="AJ131" s="3">
        <v>4</v>
      </c>
      <c r="AK131" s="3">
        <v>4</v>
      </c>
      <c r="AL131" s="3">
        <v>30</v>
      </c>
      <c r="AM131" s="3">
        <v>6</v>
      </c>
      <c r="AN131" s="3">
        <v>3</v>
      </c>
      <c r="AO131" s="3">
        <v>29</v>
      </c>
      <c r="AP131" s="3">
        <v>2023</v>
      </c>
      <c r="AQ131" s="3">
        <v>7</v>
      </c>
    </row>
    <row r="132" spans="1:43" x14ac:dyDescent="0.25">
      <c r="A132" s="18" t="str">
        <f>INDEX(Index!$E$1:$E$32,MATCH($F132,Index!$D$1:$D$32,0))</f>
        <v>PHI</v>
      </c>
      <c r="B132" s="3">
        <v>3</v>
      </c>
      <c r="C132" s="3">
        <v>3</v>
      </c>
      <c r="D132" s="3" t="s">
        <v>536</v>
      </c>
      <c r="E132" s="3" t="s">
        <v>537</v>
      </c>
      <c r="F132" s="3" t="s">
        <v>7</v>
      </c>
      <c r="G132" s="3" t="s">
        <v>538</v>
      </c>
      <c r="H132" s="3">
        <v>1649</v>
      </c>
      <c r="I132" s="3">
        <v>6</v>
      </c>
      <c r="J132" s="3">
        <v>7</v>
      </c>
      <c r="K132" s="3">
        <v>2.1</v>
      </c>
      <c r="L132" s="3">
        <v>2.1</v>
      </c>
      <c r="M132" s="3">
        <v>2</v>
      </c>
      <c r="N132" s="3">
        <v>6</v>
      </c>
      <c r="O132" s="3">
        <v>186</v>
      </c>
      <c r="P132" s="3">
        <v>141</v>
      </c>
      <c r="Q132" s="3">
        <v>45</v>
      </c>
      <c r="R132" s="3">
        <v>48.025099999999902</v>
      </c>
      <c r="S132" s="3">
        <v>4.6302518963696603E-2</v>
      </c>
      <c r="T132" s="3">
        <v>6.8982373097846994E-2</v>
      </c>
      <c r="U132" s="3">
        <v>1.3891774532384099E-2</v>
      </c>
      <c r="V132" s="3">
        <v>-6.5136703395918899E-2</v>
      </c>
      <c r="W132" s="3">
        <v>-3.54300925017344E-2</v>
      </c>
      <c r="X132" s="3">
        <v>-0.18418308087392099</v>
      </c>
      <c r="Y132" s="3">
        <v>0.111439222359615</v>
      </c>
      <c r="Z132" s="3">
        <v>81.945087625673295</v>
      </c>
      <c r="AA132" s="3">
        <v>9.9437075524819498</v>
      </c>
      <c r="AB132" s="3">
        <v>-3.4555811141806898</v>
      </c>
      <c r="AC132" s="3">
        <v>4.8604018839488399</v>
      </c>
      <c r="AD132" s="3">
        <v>5</v>
      </c>
      <c r="AE132" s="3">
        <v>219.21209837550799</v>
      </c>
      <c r="AF132" s="3">
        <v>4.6092510181811699</v>
      </c>
      <c r="AG132" s="3">
        <v>3</v>
      </c>
      <c r="AH132" s="3">
        <v>7</v>
      </c>
      <c r="AI132" s="3">
        <v>7</v>
      </c>
      <c r="AJ132" s="3">
        <v>7</v>
      </c>
      <c r="AK132" s="3">
        <v>11</v>
      </c>
      <c r="AL132" s="3">
        <v>4</v>
      </c>
      <c r="AM132" s="3">
        <v>12</v>
      </c>
      <c r="AN132" s="3">
        <v>10</v>
      </c>
      <c r="AO132" s="3">
        <v>9</v>
      </c>
      <c r="AP132" s="3">
        <v>2023</v>
      </c>
      <c r="AQ132" s="3">
        <v>7</v>
      </c>
    </row>
    <row r="133" spans="1:43" x14ac:dyDescent="0.25">
      <c r="A133" s="18" t="str">
        <f>INDEX(Index!$E$1:$E$32,MATCH($F133,Index!$D$1:$D$32,0))</f>
        <v>BUF</v>
      </c>
      <c r="B133" s="3">
        <v>4</v>
      </c>
      <c r="C133" s="3">
        <v>0</v>
      </c>
      <c r="D133" s="3" t="s">
        <v>450</v>
      </c>
      <c r="E133" s="3" t="s">
        <v>451</v>
      </c>
      <c r="F133" s="3" t="s">
        <v>0</v>
      </c>
      <c r="G133" s="3" t="s">
        <v>452</v>
      </c>
      <c r="H133" s="3">
        <v>1626</v>
      </c>
      <c r="I133" s="3">
        <v>11</v>
      </c>
      <c r="J133" s="3">
        <v>6.1</v>
      </c>
      <c r="K133" s="3">
        <v>-0.7</v>
      </c>
      <c r="L133" s="3">
        <v>0.4</v>
      </c>
      <c r="M133" s="3">
        <v>-2</v>
      </c>
      <c r="N133" s="3">
        <v>4</v>
      </c>
      <c r="O133" s="3">
        <v>198</v>
      </c>
      <c r="P133" s="3">
        <v>118</v>
      </c>
      <c r="Q133" s="3">
        <v>80</v>
      </c>
      <c r="R133" s="3">
        <v>42.023599999999902</v>
      </c>
      <c r="S133" s="3">
        <v>0.163207418922626</v>
      </c>
      <c r="T133" s="3">
        <v>0.275067911362956</v>
      </c>
      <c r="U133" s="3">
        <v>-3.4786557456658797E-2</v>
      </c>
      <c r="V133" s="3">
        <v>-0.116469210259977</v>
      </c>
      <c r="W133" s="3">
        <v>-0.102098103407071</v>
      </c>
      <c r="X133" s="3">
        <v>-9.5255387728931301E-2</v>
      </c>
      <c r="Y133" s="3">
        <v>0.279676629182603</v>
      </c>
      <c r="Z133" s="3">
        <v>85.959187824650598</v>
      </c>
      <c r="AA133" s="3">
        <v>8.9158908529805601</v>
      </c>
      <c r="AB133" s="3">
        <v>-5.13235002711858</v>
      </c>
      <c r="AC133" s="3">
        <v>4.9190361345034201</v>
      </c>
      <c r="AD133" s="3">
        <v>5</v>
      </c>
      <c r="AE133" s="3">
        <v>269.280786236312</v>
      </c>
      <c r="AF133" s="3">
        <v>5.4126468766726896</v>
      </c>
      <c r="AG133" s="3">
        <v>5</v>
      </c>
      <c r="AH133" s="3">
        <v>2</v>
      </c>
      <c r="AI133" s="3">
        <v>2</v>
      </c>
      <c r="AJ133" s="3">
        <v>2</v>
      </c>
      <c r="AK133" s="3">
        <v>3</v>
      </c>
      <c r="AL133" s="3">
        <v>7</v>
      </c>
      <c r="AM133" s="3">
        <v>7</v>
      </c>
      <c r="AN133" s="3">
        <v>7</v>
      </c>
      <c r="AO133" s="3">
        <v>17</v>
      </c>
      <c r="AP133" s="3">
        <v>2023</v>
      </c>
      <c r="AQ133" s="3">
        <v>7</v>
      </c>
    </row>
    <row r="134" spans="1:43" x14ac:dyDescent="0.25">
      <c r="A134" s="18" t="str">
        <f>INDEX(Index!$E$1:$E$32,MATCH($F134,Index!$D$1:$D$32,0))</f>
        <v>MIA</v>
      </c>
      <c r="B134" s="3">
        <v>5</v>
      </c>
      <c r="C134" s="3">
        <v>-3</v>
      </c>
      <c r="D134" s="3" t="s">
        <v>513</v>
      </c>
      <c r="E134" s="3" t="s">
        <v>514</v>
      </c>
      <c r="F134" s="3" t="s">
        <v>4</v>
      </c>
      <c r="G134" s="3" t="s">
        <v>515</v>
      </c>
      <c r="H134" s="3">
        <v>1618</v>
      </c>
      <c r="I134" s="3">
        <v>25</v>
      </c>
      <c r="J134" s="3">
        <v>5.8</v>
      </c>
      <c r="K134" s="3">
        <v>-1.3</v>
      </c>
      <c r="L134" s="3">
        <v>2.1</v>
      </c>
      <c r="M134" s="3">
        <v>4</v>
      </c>
      <c r="N134" s="3">
        <v>5</v>
      </c>
      <c r="O134" s="3">
        <v>240</v>
      </c>
      <c r="P134" s="3">
        <v>187</v>
      </c>
      <c r="Q134" s="3">
        <v>53</v>
      </c>
      <c r="R134" s="3">
        <v>65.366799999999898</v>
      </c>
      <c r="S134" s="3">
        <v>0.16395449434627599</v>
      </c>
      <c r="T134" s="3">
        <v>0.28378753136642199</v>
      </c>
      <c r="U134" s="3">
        <v>1.9792336037644201E-2</v>
      </c>
      <c r="V134" s="3">
        <v>-8.5227233469103002E-3</v>
      </c>
      <c r="W134" s="3">
        <v>3.5508917627160998E-2</v>
      </c>
      <c r="X134" s="3">
        <v>-5.77542385519077E-2</v>
      </c>
      <c r="Y134" s="3">
        <v>0.172477217693186</v>
      </c>
      <c r="Z134" s="3">
        <v>65.166677637468595</v>
      </c>
      <c r="AA134" s="3">
        <v>11.811237001652501</v>
      </c>
      <c r="AB134" s="3">
        <v>1.1244830899930001</v>
      </c>
      <c r="AC134" s="3">
        <v>3.9612812973389802</v>
      </c>
      <c r="AD134" s="3">
        <v>5</v>
      </c>
      <c r="AE134" s="3">
        <v>257.31317478748002</v>
      </c>
      <c r="AF134" s="3">
        <v>4.5057829933055</v>
      </c>
      <c r="AG134" s="3">
        <v>7</v>
      </c>
      <c r="AH134" s="3">
        <v>6</v>
      </c>
      <c r="AI134" s="3">
        <v>6</v>
      </c>
      <c r="AJ134" s="3">
        <v>1</v>
      </c>
      <c r="AK134" s="3">
        <v>2</v>
      </c>
      <c r="AL134" s="3">
        <v>3</v>
      </c>
      <c r="AM134" s="3">
        <v>23</v>
      </c>
      <c r="AN134" s="3">
        <v>21</v>
      </c>
      <c r="AO134" s="3">
        <v>23</v>
      </c>
      <c r="AP134" s="3">
        <v>2023</v>
      </c>
      <c r="AQ134" s="3">
        <v>7</v>
      </c>
    </row>
    <row r="135" spans="1:43" x14ac:dyDescent="0.25">
      <c r="A135" s="18" t="str">
        <f>INDEX(Index!$E$1:$E$32,MATCH($F135,Index!$D$1:$D$32,0))</f>
        <v>DAL</v>
      </c>
      <c r="B135" s="3">
        <v>6</v>
      </c>
      <c r="C135" s="3">
        <v>-1</v>
      </c>
      <c r="D135" s="3" t="s">
        <v>470</v>
      </c>
      <c r="E135" s="3" t="s">
        <v>471</v>
      </c>
      <c r="F135" s="3" t="s">
        <v>3</v>
      </c>
      <c r="G135" s="3" t="s">
        <v>472</v>
      </c>
      <c r="H135" s="3">
        <v>1616</v>
      </c>
      <c r="I135" s="3">
        <v>-6</v>
      </c>
      <c r="J135" s="3">
        <v>5.7</v>
      </c>
      <c r="K135" s="3">
        <v>-0.1</v>
      </c>
      <c r="L135" s="3">
        <v>1.1000000000000001</v>
      </c>
      <c r="M135" s="3">
        <v>0</v>
      </c>
      <c r="N135" s="3">
        <v>4</v>
      </c>
      <c r="O135" s="3">
        <v>154</v>
      </c>
      <c r="P135" s="3">
        <v>100</v>
      </c>
      <c r="Q135" s="3">
        <v>54</v>
      </c>
      <c r="R135" s="3">
        <v>23.3341999999999</v>
      </c>
      <c r="S135" s="3">
        <v>-4.0501427564765997E-2</v>
      </c>
      <c r="T135" s="3">
        <v>5.0499851908201998E-2</v>
      </c>
      <c r="U135" s="3">
        <v>-0.151582351229785</v>
      </c>
      <c r="V135" s="3">
        <v>-0.21411033961926701</v>
      </c>
      <c r="W135" s="3">
        <v>-0.12941207241406899</v>
      </c>
      <c r="X135" s="3">
        <v>-0.28770268500822899</v>
      </c>
      <c r="Y135" s="3">
        <v>0.17360891205450099</v>
      </c>
      <c r="Z135" s="3">
        <v>43.353823513867297</v>
      </c>
      <c r="AA135" s="3">
        <v>1.6004200737723999</v>
      </c>
      <c r="AB135" s="3">
        <v>-6.7280452533336499</v>
      </c>
      <c r="AC135" s="3">
        <v>3.3424342873221899</v>
      </c>
      <c r="AD135" s="3">
        <v>4</v>
      </c>
      <c r="AE135" s="3">
        <v>158.36607823864301</v>
      </c>
      <c r="AF135" s="3">
        <v>4.4137177922602202</v>
      </c>
      <c r="AG135" s="3">
        <v>4</v>
      </c>
      <c r="AH135" s="3">
        <v>5</v>
      </c>
      <c r="AI135" s="3">
        <v>5</v>
      </c>
      <c r="AJ135" s="3">
        <v>15</v>
      </c>
      <c r="AK135" s="3">
        <v>14</v>
      </c>
      <c r="AL135" s="3">
        <v>19</v>
      </c>
      <c r="AM135" s="3">
        <v>2</v>
      </c>
      <c r="AN135" s="3">
        <v>6</v>
      </c>
      <c r="AO135" s="3">
        <v>1</v>
      </c>
      <c r="AP135" s="3">
        <v>2023</v>
      </c>
      <c r="AQ135" s="3">
        <v>7</v>
      </c>
    </row>
    <row r="136" spans="1:43" x14ac:dyDescent="0.25">
      <c r="A136" s="18" t="str">
        <f>INDEX(Index!$E$1:$E$32,MATCH($F136,Index!$D$1:$D$32,0))</f>
        <v>BAL</v>
      </c>
      <c r="B136" s="3">
        <v>7</v>
      </c>
      <c r="C136" s="3">
        <v>1</v>
      </c>
      <c r="D136" s="3" t="s">
        <v>446</v>
      </c>
      <c r="E136" s="3" t="s">
        <v>447</v>
      </c>
      <c r="F136" s="3" t="s">
        <v>18</v>
      </c>
      <c r="G136" s="3" t="s">
        <v>448</v>
      </c>
      <c r="H136" s="3">
        <v>1610</v>
      </c>
      <c r="I136" s="3">
        <v>13</v>
      </c>
      <c r="J136" s="3">
        <v>5.5</v>
      </c>
      <c r="K136" s="3">
        <v>1.3</v>
      </c>
      <c r="L136" s="3">
        <v>1.2</v>
      </c>
      <c r="M136" s="3">
        <v>0</v>
      </c>
      <c r="N136" s="3">
        <v>5</v>
      </c>
      <c r="O136" s="3">
        <v>171</v>
      </c>
      <c r="P136" s="3">
        <v>97</v>
      </c>
      <c r="Q136" s="3">
        <v>74</v>
      </c>
      <c r="R136" s="3">
        <v>67.414399999999901</v>
      </c>
      <c r="S136" s="3">
        <v>4.1414532422541499E-2</v>
      </c>
      <c r="T136" s="3">
        <v>0.10166406971107</v>
      </c>
      <c r="U136" s="3">
        <v>-1.3707300804800499E-2</v>
      </c>
      <c r="V136" s="3">
        <v>-0.18641051353565499</v>
      </c>
      <c r="W136" s="3">
        <v>-0.216893811508856</v>
      </c>
      <c r="X136" s="3">
        <v>-9.5032292929547596E-2</v>
      </c>
      <c r="Y136" s="3">
        <v>0.227825045958197</v>
      </c>
      <c r="Z136" s="3">
        <v>83.3063887127215</v>
      </c>
      <c r="AA136" s="3">
        <v>1.6133847815853699</v>
      </c>
      <c r="AB136" s="3">
        <v>-12.005982933880899</v>
      </c>
      <c r="AC136" s="3">
        <v>4.4397582225979697</v>
      </c>
      <c r="AD136" s="3">
        <v>7</v>
      </c>
      <c r="AE136" s="3">
        <v>262.16981828154297</v>
      </c>
      <c r="AF136" s="3">
        <v>5.5516585075927498</v>
      </c>
      <c r="AG136" s="3">
        <v>6</v>
      </c>
      <c r="AH136" s="3">
        <v>3</v>
      </c>
      <c r="AI136" s="3">
        <v>3</v>
      </c>
      <c r="AJ136" s="3">
        <v>8</v>
      </c>
      <c r="AK136" s="3">
        <v>8</v>
      </c>
      <c r="AL136" s="3">
        <v>5</v>
      </c>
      <c r="AM136" s="3">
        <v>3</v>
      </c>
      <c r="AN136" s="3">
        <v>2</v>
      </c>
      <c r="AO136" s="3">
        <v>18</v>
      </c>
      <c r="AP136" s="3">
        <v>2023</v>
      </c>
      <c r="AQ136" s="3">
        <v>7</v>
      </c>
    </row>
    <row r="137" spans="1:43" x14ac:dyDescent="0.25">
      <c r="A137" s="18" t="str">
        <f>INDEX(Index!$E$1:$E$32,MATCH($F137,Index!$D$1:$D$32,0))</f>
        <v>DET</v>
      </c>
      <c r="B137" s="3">
        <v>8</v>
      </c>
      <c r="C137" s="3">
        <v>-1</v>
      </c>
      <c r="D137" s="3" t="s">
        <v>477</v>
      </c>
      <c r="E137" s="3" t="s">
        <v>478</v>
      </c>
      <c r="F137" s="3" t="s">
        <v>21</v>
      </c>
      <c r="G137" s="3" t="s">
        <v>479</v>
      </c>
      <c r="H137" s="3">
        <v>1572</v>
      </c>
      <c r="I137" s="3">
        <v>11</v>
      </c>
      <c r="J137" s="3">
        <v>4</v>
      </c>
      <c r="K137" s="3">
        <v>-0.8</v>
      </c>
      <c r="L137" s="3">
        <v>1.4</v>
      </c>
      <c r="M137" s="3">
        <v>4</v>
      </c>
      <c r="N137" s="3">
        <v>5</v>
      </c>
      <c r="O137" s="3">
        <v>174</v>
      </c>
      <c r="P137" s="3">
        <v>151</v>
      </c>
      <c r="Q137" s="3">
        <v>23</v>
      </c>
      <c r="R137" s="3">
        <v>29.558499999999999</v>
      </c>
      <c r="S137" s="3">
        <v>2.28491655637388E-2</v>
      </c>
      <c r="T137" s="3">
        <v>0.117205420460475</v>
      </c>
      <c r="U137" s="3">
        <v>-9.9079589218042496E-2</v>
      </c>
      <c r="V137" s="3">
        <v>-4.5452322393051497E-2</v>
      </c>
      <c r="W137" s="3">
        <v>1.6757616678706198E-2</v>
      </c>
      <c r="X137" s="3">
        <v>-0.14674726934690899</v>
      </c>
      <c r="Y137" s="3">
        <v>6.8301487956790294E-2</v>
      </c>
      <c r="Z137" s="3">
        <v>12.1109668466793</v>
      </c>
      <c r="AA137" s="3">
        <v>0.68096108377336995</v>
      </c>
      <c r="AB137" s="3">
        <v>-1.42837341969549</v>
      </c>
      <c r="AC137" s="3">
        <v>3.76666454773062</v>
      </c>
      <c r="AD137" s="3">
        <v>6</v>
      </c>
      <c r="AE137" s="3">
        <v>205.74927624234101</v>
      </c>
      <c r="AF137" s="3">
        <v>4.0825431935345398</v>
      </c>
      <c r="AG137" s="3">
        <v>8</v>
      </c>
      <c r="AH137" s="3">
        <v>10</v>
      </c>
      <c r="AI137" s="3">
        <v>11</v>
      </c>
      <c r="AJ137" s="3">
        <v>9</v>
      </c>
      <c r="AK137" s="3">
        <v>7</v>
      </c>
      <c r="AL137" s="3">
        <v>15</v>
      </c>
      <c r="AM137" s="3">
        <v>17</v>
      </c>
      <c r="AN137" s="3">
        <v>17</v>
      </c>
      <c r="AO137" s="3">
        <v>16</v>
      </c>
      <c r="AP137" s="3">
        <v>2023</v>
      </c>
      <c r="AQ137" s="3">
        <v>7</v>
      </c>
    </row>
    <row r="138" spans="1:43" x14ac:dyDescent="0.25">
      <c r="A138" s="18" t="str">
        <f>INDEX(Index!$E$1:$E$32,MATCH($F138,Index!$D$1:$D$32,0))</f>
        <v>CLE</v>
      </c>
      <c r="B138" s="3">
        <v>9</v>
      </c>
      <c r="C138" s="3">
        <v>6</v>
      </c>
      <c r="D138" s="3" t="s">
        <v>466</v>
      </c>
      <c r="E138" s="3" t="s">
        <v>467</v>
      </c>
      <c r="F138" s="3" t="s">
        <v>10</v>
      </c>
      <c r="G138" s="3" t="s">
        <v>468</v>
      </c>
      <c r="H138" s="3">
        <v>1570</v>
      </c>
      <c r="I138" s="3">
        <v>29</v>
      </c>
      <c r="J138" s="3">
        <v>3.9</v>
      </c>
      <c r="K138" s="3">
        <v>3.4</v>
      </c>
      <c r="L138" s="3">
        <v>0.7</v>
      </c>
      <c r="M138" s="3">
        <v>2</v>
      </c>
      <c r="N138" s="3">
        <v>4</v>
      </c>
      <c r="O138" s="3">
        <v>134</v>
      </c>
      <c r="P138" s="3">
        <v>115</v>
      </c>
      <c r="Q138" s="3">
        <v>19</v>
      </c>
      <c r="R138" s="3">
        <v>-24.8916</v>
      </c>
      <c r="S138" s="3">
        <v>-0.20215853377096399</v>
      </c>
      <c r="T138" s="3">
        <v>-0.280940035427099</v>
      </c>
      <c r="U138" s="3">
        <v>-9.6286772735760598E-2</v>
      </c>
      <c r="V138" s="3">
        <v>-0.24932204506776101</v>
      </c>
      <c r="W138" s="3">
        <v>-0.24312362154696601</v>
      </c>
      <c r="X138" s="3">
        <v>-0.216810774577128</v>
      </c>
      <c r="Y138" s="3">
        <v>4.7163511296797203E-2</v>
      </c>
      <c r="Z138" s="3">
        <v>-6.54628575217997</v>
      </c>
      <c r="AA138" s="3">
        <v>-14.938127891490399</v>
      </c>
      <c r="AB138" s="3">
        <v>-13.854790935142899</v>
      </c>
      <c r="AC138" s="3">
        <v>3.0294157931815602</v>
      </c>
      <c r="AD138" s="3">
        <v>4</v>
      </c>
      <c r="AE138" s="3">
        <v>21.858111096182</v>
      </c>
      <c r="AF138" s="3">
        <v>3.5377148893180901</v>
      </c>
      <c r="AG138" s="3">
        <v>12</v>
      </c>
      <c r="AH138" s="3">
        <v>12</v>
      </c>
      <c r="AI138" s="3">
        <v>12</v>
      </c>
      <c r="AJ138" s="3">
        <v>32</v>
      </c>
      <c r="AK138" s="3">
        <v>32</v>
      </c>
      <c r="AL138" s="3">
        <v>14</v>
      </c>
      <c r="AM138" s="3">
        <v>1</v>
      </c>
      <c r="AN138" s="3">
        <v>1</v>
      </c>
      <c r="AO138" s="3">
        <v>4</v>
      </c>
      <c r="AP138" s="3">
        <v>2023</v>
      </c>
      <c r="AQ138" s="3">
        <v>7</v>
      </c>
    </row>
    <row r="139" spans="1:43" x14ac:dyDescent="0.25">
      <c r="A139" s="18" t="str">
        <f>INDEX(Index!$E$1:$E$32,MATCH($F139,Index!$D$1:$D$32,0))</f>
        <v>JAX</v>
      </c>
      <c r="B139" s="3">
        <v>10</v>
      </c>
      <c r="C139" s="3">
        <v>-1</v>
      </c>
      <c r="D139" s="3" t="s">
        <v>493</v>
      </c>
      <c r="E139" s="3" t="s">
        <v>494</v>
      </c>
      <c r="F139" s="3" t="s">
        <v>12</v>
      </c>
      <c r="G139" s="3" t="s">
        <v>495</v>
      </c>
      <c r="H139" s="3">
        <v>1545</v>
      </c>
      <c r="I139" s="3">
        <v>1</v>
      </c>
      <c r="J139" s="3">
        <v>2.9</v>
      </c>
      <c r="K139" s="3">
        <v>0.2</v>
      </c>
      <c r="L139" s="3">
        <v>0.8</v>
      </c>
      <c r="M139" s="3">
        <v>4</v>
      </c>
      <c r="N139" s="3">
        <v>5</v>
      </c>
      <c r="O139" s="3">
        <v>173</v>
      </c>
      <c r="P139" s="3">
        <v>146</v>
      </c>
      <c r="Q139" s="3">
        <v>27</v>
      </c>
      <c r="R139" s="3">
        <v>1.61949999999995</v>
      </c>
      <c r="S139" s="3">
        <v>-9.4277958420309699E-2</v>
      </c>
      <c r="T139" s="3">
        <v>-1.2489624052656001E-2</v>
      </c>
      <c r="U139" s="3">
        <v>-0.22600588663888199</v>
      </c>
      <c r="V139" s="3">
        <v>-8.3120373921434398E-2</v>
      </c>
      <c r="W139" s="3">
        <v>-3.9831498117758601E-2</v>
      </c>
      <c r="X139" s="3">
        <v>-0.18073851716150899</v>
      </c>
      <c r="Y139" s="3">
        <v>-1.11575844988752E-2</v>
      </c>
      <c r="Z139" s="3">
        <v>12.1392869474079</v>
      </c>
      <c r="AA139" s="3">
        <v>-0.41952661465380803</v>
      </c>
      <c r="AB139" s="3">
        <v>-2.5334395768410798</v>
      </c>
      <c r="AC139" s="3">
        <v>3.8449884890274402</v>
      </c>
      <c r="AD139" s="3">
        <v>4</v>
      </c>
      <c r="AE139" s="3">
        <v>189.33846382371601</v>
      </c>
      <c r="AF139" s="3">
        <v>4.1944344679735703</v>
      </c>
      <c r="AG139" s="3">
        <v>11</v>
      </c>
      <c r="AH139" s="3">
        <v>8</v>
      </c>
      <c r="AI139" s="3">
        <v>18</v>
      </c>
      <c r="AJ139" s="3">
        <v>20</v>
      </c>
      <c r="AK139" s="3">
        <v>17</v>
      </c>
      <c r="AL139" s="3">
        <v>29</v>
      </c>
      <c r="AM139" s="3">
        <v>8</v>
      </c>
      <c r="AN139" s="3">
        <v>8</v>
      </c>
      <c r="AO139" s="3">
        <v>10</v>
      </c>
      <c r="AP139" s="3">
        <v>2023</v>
      </c>
      <c r="AQ139" s="3">
        <v>7</v>
      </c>
    </row>
    <row r="140" spans="1:43" x14ac:dyDescent="0.25">
      <c r="A140" s="18" t="str">
        <f>INDEX(Index!$E$1:$E$32,MATCH($F140,Index!$D$1:$D$32,0))</f>
        <v>CIN</v>
      </c>
      <c r="B140" s="3">
        <v>11</v>
      </c>
      <c r="C140" s="3">
        <v>0</v>
      </c>
      <c r="D140" s="3" t="s">
        <v>462</v>
      </c>
      <c r="E140" s="3" t="s">
        <v>463</v>
      </c>
      <c r="F140" s="3" t="s">
        <v>24</v>
      </c>
      <c r="G140" s="3" t="s">
        <v>464</v>
      </c>
      <c r="H140" s="3">
        <v>1533</v>
      </c>
      <c r="I140" s="3">
        <v>-12</v>
      </c>
      <c r="J140" s="3">
        <v>2.4</v>
      </c>
      <c r="K140" s="3">
        <v>0.3</v>
      </c>
      <c r="L140" s="3">
        <v>-2.9</v>
      </c>
      <c r="M140" s="3">
        <v>-7</v>
      </c>
      <c r="N140" s="3">
        <v>3</v>
      </c>
      <c r="O140" s="3">
        <v>100</v>
      </c>
      <c r="P140" s="3">
        <v>127</v>
      </c>
      <c r="Q140" s="3">
        <v>-27</v>
      </c>
      <c r="R140" s="3">
        <v>-47.312100000000001</v>
      </c>
      <c r="S140" s="3">
        <v>-0.13741809878802499</v>
      </c>
      <c r="T140" s="3">
        <v>-0.14552685264082499</v>
      </c>
      <c r="U140" s="3">
        <v>-0.118390991094074</v>
      </c>
      <c r="V140" s="3">
        <v>-4.7224380757859702E-2</v>
      </c>
      <c r="W140" s="3">
        <v>-3.9679070803998302E-2</v>
      </c>
      <c r="X140" s="3">
        <v>-4.1362120407831202E-2</v>
      </c>
      <c r="Y140" s="3">
        <v>-9.0193718030165404E-2</v>
      </c>
      <c r="Z140" s="3">
        <v>-35.939724965432603</v>
      </c>
      <c r="AA140" s="3">
        <v>-8.1736408869893999</v>
      </c>
      <c r="AB140" s="3">
        <v>-1.5463233186780201</v>
      </c>
      <c r="AC140" s="3">
        <v>3.8605094246927698</v>
      </c>
      <c r="AD140" s="3">
        <v>1</v>
      </c>
      <c r="AE140" s="3">
        <v>99.948491475724893</v>
      </c>
      <c r="AF140" s="3">
        <v>2.17231043857698</v>
      </c>
      <c r="AG140" s="3">
        <v>10</v>
      </c>
      <c r="AH140" s="3">
        <v>24</v>
      </c>
      <c r="AI140" s="3">
        <v>21</v>
      </c>
      <c r="AJ140" s="3">
        <v>26</v>
      </c>
      <c r="AK140" s="3">
        <v>27</v>
      </c>
      <c r="AL140" s="3">
        <v>16</v>
      </c>
      <c r="AM140" s="3">
        <v>16</v>
      </c>
      <c r="AN140" s="3">
        <v>9</v>
      </c>
      <c r="AO140" s="3">
        <v>27</v>
      </c>
      <c r="AP140" s="3">
        <v>2023</v>
      </c>
      <c r="AQ140" s="3">
        <v>7</v>
      </c>
    </row>
    <row r="141" spans="1:43" x14ac:dyDescent="0.25">
      <c r="A141" s="18" t="str">
        <f>INDEX(Index!$E$1:$E$32,MATCH($F141,Index!$D$1:$D$32,0))</f>
        <v>SEA</v>
      </c>
      <c r="B141" s="3">
        <v>12</v>
      </c>
      <c r="C141" s="3">
        <v>0</v>
      </c>
      <c r="D141" s="3" t="s">
        <v>543</v>
      </c>
      <c r="E141" s="3" t="s">
        <v>544</v>
      </c>
      <c r="F141" s="3" t="s">
        <v>30</v>
      </c>
      <c r="G141" s="3" t="s">
        <v>472</v>
      </c>
      <c r="H141" s="3">
        <v>1525</v>
      </c>
      <c r="I141" s="3">
        <v>-6</v>
      </c>
      <c r="J141" s="3">
        <v>2.1</v>
      </c>
      <c r="K141" s="3">
        <v>0.1</v>
      </c>
      <c r="L141" s="3">
        <v>1.3</v>
      </c>
      <c r="M141" s="3">
        <v>8</v>
      </c>
      <c r="N141" s="3">
        <v>4</v>
      </c>
      <c r="O141" s="3">
        <v>144</v>
      </c>
      <c r="P141" s="3">
        <v>118</v>
      </c>
      <c r="Q141" s="3">
        <v>26</v>
      </c>
      <c r="R141" s="3">
        <v>37.912199999999899</v>
      </c>
      <c r="S141" s="3">
        <v>2.0975063368497901E-2</v>
      </c>
      <c r="T141" s="3">
        <v>7.0200097878053494E-2</v>
      </c>
      <c r="U141" s="3">
        <v>-2.6862271152199201E-2</v>
      </c>
      <c r="V141" s="3">
        <v>-8.1618231147473297E-2</v>
      </c>
      <c r="W141" s="3">
        <v>-2.0100855204697898E-2</v>
      </c>
      <c r="X141" s="3">
        <v>-0.16830871674915701</v>
      </c>
      <c r="Y141" s="3">
        <v>0.102593294515971</v>
      </c>
      <c r="Z141" s="3">
        <v>33.344533639907702</v>
      </c>
      <c r="AA141" s="3">
        <v>3.0794718012711999</v>
      </c>
      <c r="AB141" s="3">
        <v>-3.36111274406711</v>
      </c>
      <c r="AC141" s="3">
        <v>3.3666503326841699</v>
      </c>
      <c r="AD141" s="3">
        <v>5</v>
      </c>
      <c r="AE141" s="3">
        <v>142.95440241806199</v>
      </c>
      <c r="AF141" s="3">
        <v>3.69504979863554</v>
      </c>
      <c r="AG141" s="3">
        <v>13</v>
      </c>
      <c r="AH141" s="3">
        <v>9</v>
      </c>
      <c r="AI141" s="3">
        <v>8</v>
      </c>
      <c r="AJ141" s="3">
        <v>10</v>
      </c>
      <c r="AK141" s="3">
        <v>10</v>
      </c>
      <c r="AL141" s="3">
        <v>6</v>
      </c>
      <c r="AM141" s="3">
        <v>9</v>
      </c>
      <c r="AN141" s="3">
        <v>13</v>
      </c>
      <c r="AO141" s="3">
        <v>13</v>
      </c>
      <c r="AP141" s="3">
        <v>2023</v>
      </c>
      <c r="AQ141" s="3">
        <v>7</v>
      </c>
    </row>
    <row r="142" spans="1:43" x14ac:dyDescent="0.25">
      <c r="A142" s="18" t="str">
        <f>INDEX(Index!$E$1:$E$32,MATCH($F142,Index!$D$1:$D$32,0))</f>
        <v>LAC</v>
      </c>
      <c r="B142" s="3">
        <v>13</v>
      </c>
      <c r="C142" s="3">
        <v>-3</v>
      </c>
      <c r="D142" s="3" t="s">
        <v>505</v>
      </c>
      <c r="E142" s="3" t="s">
        <v>506</v>
      </c>
      <c r="F142" s="3" t="s">
        <v>28</v>
      </c>
      <c r="G142" s="3" t="s">
        <v>507</v>
      </c>
      <c r="H142" s="3">
        <v>1516</v>
      </c>
      <c r="I142" s="3">
        <v>9</v>
      </c>
      <c r="J142" s="3">
        <v>1.7</v>
      </c>
      <c r="K142" s="3">
        <v>-0.4</v>
      </c>
      <c r="L142" s="3">
        <v>-1.5</v>
      </c>
      <c r="M142" s="3">
        <v>-3</v>
      </c>
      <c r="N142" s="3">
        <v>2</v>
      </c>
      <c r="O142" s="3">
        <v>144</v>
      </c>
      <c r="P142" s="3">
        <v>155</v>
      </c>
      <c r="Q142" s="3">
        <v>-11</v>
      </c>
      <c r="R142" s="3">
        <v>-34.858899999999998</v>
      </c>
      <c r="S142" s="3">
        <v>5.2114228480073597E-2</v>
      </c>
      <c r="T142" s="3">
        <v>0.118969500554575</v>
      </c>
      <c r="U142" s="3">
        <v>-0.15964510244352001</v>
      </c>
      <c r="V142" s="3">
        <v>6.3545941353811503E-2</v>
      </c>
      <c r="W142" s="3">
        <v>0.18800897337834599</v>
      </c>
      <c r="X142" s="3">
        <v>-0.20220818851493899</v>
      </c>
      <c r="Y142" s="3">
        <v>-1.1431712873737799E-2</v>
      </c>
      <c r="Z142" s="3">
        <v>15.2251374299652</v>
      </c>
      <c r="AA142" s="3">
        <v>5.5109814217208601</v>
      </c>
      <c r="AB142" s="3">
        <v>2.4879480026597798</v>
      </c>
      <c r="AC142" s="3">
        <v>3.0553254411278301</v>
      </c>
      <c r="AD142" s="3">
        <v>0</v>
      </c>
      <c r="AE142" s="3">
        <v>201.38941138227901</v>
      </c>
      <c r="AF142" s="3">
        <v>2.7389717148805501</v>
      </c>
      <c r="AG142" s="3">
        <v>15</v>
      </c>
      <c r="AH142" s="3">
        <v>19</v>
      </c>
      <c r="AI142" s="3">
        <v>19</v>
      </c>
      <c r="AJ142" s="3">
        <v>6</v>
      </c>
      <c r="AK142" s="3">
        <v>6</v>
      </c>
      <c r="AL142" s="3">
        <v>20</v>
      </c>
      <c r="AM142" s="3">
        <v>30</v>
      </c>
      <c r="AN142" s="3">
        <v>30</v>
      </c>
      <c r="AO142" s="3">
        <v>6</v>
      </c>
      <c r="AP142" s="3">
        <v>2023</v>
      </c>
      <c r="AQ142" s="3">
        <v>7</v>
      </c>
    </row>
    <row r="143" spans="1:43" x14ac:dyDescent="0.25">
      <c r="A143" s="18" t="str">
        <f>INDEX(Index!$E$1:$E$32,MATCH($F143,Index!$D$1:$D$32,0))</f>
        <v>MIN</v>
      </c>
      <c r="B143" s="3">
        <v>14</v>
      </c>
      <c r="C143" s="3">
        <v>0</v>
      </c>
      <c r="D143" s="3" t="s">
        <v>517</v>
      </c>
      <c r="E143" s="3" t="s">
        <v>518</v>
      </c>
      <c r="F143" s="3" t="s">
        <v>46</v>
      </c>
      <c r="G143" s="3" t="s">
        <v>519</v>
      </c>
      <c r="H143" s="3">
        <v>1508</v>
      </c>
      <c r="I143" s="3">
        <v>1</v>
      </c>
      <c r="J143" s="3">
        <v>1.4</v>
      </c>
      <c r="K143" s="3">
        <v>0.6</v>
      </c>
      <c r="L143" s="3">
        <v>0.4</v>
      </c>
      <c r="M143" s="3">
        <v>3</v>
      </c>
      <c r="N143" s="3">
        <v>3</v>
      </c>
      <c r="O143" s="3">
        <v>151</v>
      </c>
      <c r="P143" s="3">
        <v>152</v>
      </c>
      <c r="Q143" s="3">
        <v>-1</v>
      </c>
      <c r="R143" s="3">
        <v>31.952299999999902</v>
      </c>
      <c r="S143" s="3">
        <v>-3.37740595975385E-2</v>
      </c>
      <c r="T143" s="3">
        <v>-3.7590288766290399E-2</v>
      </c>
      <c r="U143" s="3">
        <v>-0.163991725711819</v>
      </c>
      <c r="V143" s="3">
        <v>-2.44412507928185E-2</v>
      </c>
      <c r="W143" s="3">
        <v>-4.8993673937894698E-5</v>
      </c>
      <c r="X143" s="3">
        <v>-0.18715091410941301</v>
      </c>
      <c r="Y143" s="3">
        <v>-9.3328088047198998E-3</v>
      </c>
      <c r="Z143" s="3">
        <v>16.417631162670901</v>
      </c>
      <c r="AA143" s="3">
        <v>-5.9291197799211902E-2</v>
      </c>
      <c r="AB143" s="3">
        <v>-2.8648762186574599</v>
      </c>
      <c r="AC143" s="3">
        <v>3.2147895428276998</v>
      </c>
      <c r="AD143" s="3">
        <v>7</v>
      </c>
      <c r="AE143" s="3">
        <v>231.75870428520199</v>
      </c>
      <c r="AF143" s="3">
        <v>3.4726242212676399</v>
      </c>
      <c r="AG143" s="3">
        <v>16</v>
      </c>
      <c r="AH143" s="3">
        <v>15.5</v>
      </c>
      <c r="AI143" s="3">
        <v>17</v>
      </c>
      <c r="AJ143" s="3">
        <v>13</v>
      </c>
      <c r="AK143" s="3">
        <v>19</v>
      </c>
      <c r="AL143" s="3">
        <v>22</v>
      </c>
      <c r="AM143" s="3">
        <v>18</v>
      </c>
      <c r="AN143" s="3">
        <v>15</v>
      </c>
      <c r="AO143" s="3">
        <v>8</v>
      </c>
      <c r="AP143" s="3">
        <v>2023</v>
      </c>
      <c r="AQ143" s="3">
        <v>7</v>
      </c>
    </row>
    <row r="144" spans="1:43" x14ac:dyDescent="0.25">
      <c r="A144" s="18" t="str">
        <f>INDEX(Index!$E$1:$E$32,MATCH($F144,Index!$D$1:$D$32,0))</f>
        <v>PIT</v>
      </c>
      <c r="B144" s="3">
        <v>14</v>
      </c>
      <c r="C144" s="3">
        <v>-1</v>
      </c>
      <c r="D144" s="3" t="s">
        <v>540</v>
      </c>
      <c r="E144" s="3" t="s">
        <v>541</v>
      </c>
      <c r="F144" s="3" t="s">
        <v>32</v>
      </c>
      <c r="G144" s="3" t="s">
        <v>511</v>
      </c>
      <c r="H144" s="3">
        <v>1508</v>
      </c>
      <c r="I144" s="3">
        <v>-16</v>
      </c>
      <c r="J144" s="3">
        <v>1.4</v>
      </c>
      <c r="K144" s="3">
        <v>0.4</v>
      </c>
      <c r="L144" s="3">
        <v>-0.4</v>
      </c>
      <c r="M144" s="3">
        <v>1</v>
      </c>
      <c r="N144" s="3">
        <v>4</v>
      </c>
      <c r="O144" s="3">
        <v>103</v>
      </c>
      <c r="P144" s="3">
        <v>127</v>
      </c>
      <c r="Q144" s="3">
        <v>-24</v>
      </c>
      <c r="R144" s="3">
        <v>-31.016400000000001</v>
      </c>
      <c r="S144" s="3">
        <v>-0.183311812746799</v>
      </c>
      <c r="T144" s="3">
        <v>-0.14768344167063199</v>
      </c>
      <c r="U144" s="3">
        <v>-0.183368786940903</v>
      </c>
      <c r="V144" s="3">
        <v>-5.5327840162079797E-2</v>
      </c>
      <c r="W144" s="3">
        <v>-2.7956568125760198E-2</v>
      </c>
      <c r="X144" s="3">
        <v>-4.0972352457134702E-2</v>
      </c>
      <c r="Y144" s="3">
        <v>-0.127983972584719</v>
      </c>
      <c r="Z144" s="3">
        <v>-61.820457218918499</v>
      </c>
      <c r="AA144" s="3">
        <v>-13.4574914325561</v>
      </c>
      <c r="AB144" s="3">
        <v>-1.9487349555218301</v>
      </c>
      <c r="AC144" s="3">
        <v>2.9571972894393199</v>
      </c>
      <c r="AD144" s="3">
        <v>3</v>
      </c>
      <c r="AE144" s="3">
        <v>76.084294409584999</v>
      </c>
      <c r="AF144" s="3">
        <v>2.2703001796707798</v>
      </c>
      <c r="AG144" s="3">
        <v>14</v>
      </c>
      <c r="AH144" s="3">
        <v>23</v>
      </c>
      <c r="AI144" s="3">
        <v>24</v>
      </c>
      <c r="AJ144" s="3">
        <v>28</v>
      </c>
      <c r="AK144" s="3">
        <v>28</v>
      </c>
      <c r="AL144" s="3">
        <v>25</v>
      </c>
      <c r="AM144" s="3">
        <v>14</v>
      </c>
      <c r="AN144" s="3">
        <v>12</v>
      </c>
      <c r="AO144" s="3">
        <v>28</v>
      </c>
      <c r="AP144" s="3">
        <v>2023</v>
      </c>
      <c r="AQ144" s="3">
        <v>7</v>
      </c>
    </row>
    <row r="145" spans="1:43" x14ac:dyDescent="0.25">
      <c r="A145" s="18" t="str">
        <f>INDEX(Index!$E$1:$E$32,MATCH($F145,Index!$D$1:$D$32,0))</f>
        <v>NYJ</v>
      </c>
      <c r="B145" s="3">
        <v>16</v>
      </c>
      <c r="C145" s="3">
        <v>2</v>
      </c>
      <c r="D145" s="3" t="s">
        <v>532</v>
      </c>
      <c r="E145" s="3" t="s">
        <v>533</v>
      </c>
      <c r="F145" s="3" t="s">
        <v>9</v>
      </c>
      <c r="G145" s="3" t="s">
        <v>534</v>
      </c>
      <c r="H145" s="3">
        <v>1477</v>
      </c>
      <c r="I145" s="3">
        <v>-69</v>
      </c>
      <c r="J145" s="3">
        <v>0.2</v>
      </c>
      <c r="K145" s="3">
        <v>0.2</v>
      </c>
      <c r="L145" s="3">
        <v>-3.7</v>
      </c>
      <c r="M145" s="3">
        <v>-8</v>
      </c>
      <c r="N145" s="3">
        <v>3</v>
      </c>
      <c r="O145" s="3">
        <v>113</v>
      </c>
      <c r="P145" s="3">
        <v>119</v>
      </c>
      <c r="Q145" s="3">
        <v>-6</v>
      </c>
      <c r="R145" s="3">
        <v>2.8289999999999802</v>
      </c>
      <c r="S145" s="3">
        <v>-0.19375851019689799</v>
      </c>
      <c r="T145" s="3">
        <v>-0.24301725093762599</v>
      </c>
      <c r="U145" s="3">
        <v>-0.163221495752644</v>
      </c>
      <c r="V145" s="3">
        <v>-5.3700926164746303E-2</v>
      </c>
      <c r="W145" s="3">
        <v>7.2290336217703297E-2</v>
      </c>
      <c r="X145" s="3">
        <v>-0.200365306234846</v>
      </c>
      <c r="Y145" s="3">
        <v>-0.14005758403215199</v>
      </c>
      <c r="Z145" s="3">
        <v>-49.776173479288502</v>
      </c>
      <c r="AA145" s="3">
        <v>-11.654121044953399</v>
      </c>
      <c r="AB145" s="3">
        <v>-2.4170713611613999</v>
      </c>
      <c r="AC145" s="3">
        <v>2.55004685448132</v>
      </c>
      <c r="AD145" s="3">
        <v>2</v>
      </c>
      <c r="AE145" s="3">
        <v>42.534534175469098</v>
      </c>
      <c r="AF145" s="3">
        <v>2.8163097543886502</v>
      </c>
      <c r="AG145" s="3">
        <v>9</v>
      </c>
      <c r="AH145" s="3">
        <v>18</v>
      </c>
      <c r="AI145" s="3">
        <v>26</v>
      </c>
      <c r="AJ145" s="3">
        <v>30</v>
      </c>
      <c r="AK145" s="3">
        <v>31</v>
      </c>
      <c r="AL145" s="3">
        <v>21</v>
      </c>
      <c r="AM145" s="3">
        <v>15</v>
      </c>
      <c r="AN145" s="3">
        <v>25</v>
      </c>
      <c r="AO145" s="3">
        <v>7</v>
      </c>
      <c r="AP145" s="3">
        <v>2023</v>
      </c>
      <c r="AQ145" s="3">
        <v>7</v>
      </c>
    </row>
    <row r="146" spans="1:43" x14ac:dyDescent="0.25">
      <c r="A146" s="18" t="str">
        <f>INDEX(Index!$E$1:$E$32,MATCH($F146,Index!$D$1:$D$32,0))</f>
        <v>NO</v>
      </c>
      <c r="B146" s="3">
        <v>17</v>
      </c>
      <c r="C146" s="3">
        <v>0</v>
      </c>
      <c r="D146" s="3" t="s">
        <v>524</v>
      </c>
      <c r="E146" s="3" t="s">
        <v>525</v>
      </c>
      <c r="F146" s="3" t="s">
        <v>27</v>
      </c>
      <c r="G146" s="3" t="s">
        <v>526</v>
      </c>
      <c r="H146" s="3">
        <v>1469</v>
      </c>
      <c r="I146" s="3">
        <v>-4</v>
      </c>
      <c r="J146" s="3">
        <v>-0.2</v>
      </c>
      <c r="K146" s="3">
        <v>-0.5</v>
      </c>
      <c r="L146" s="3">
        <v>-2.1</v>
      </c>
      <c r="M146" s="3">
        <v>-2</v>
      </c>
      <c r="N146" s="3">
        <v>3</v>
      </c>
      <c r="O146" s="3">
        <v>133</v>
      </c>
      <c r="P146" s="3">
        <v>127</v>
      </c>
      <c r="Q146" s="3">
        <v>6</v>
      </c>
      <c r="R146" s="3">
        <v>0.12319999999999499</v>
      </c>
      <c r="S146" s="3">
        <v>-0.100141054442948</v>
      </c>
      <c r="T146" s="3">
        <v>-5.5753385024729103E-2</v>
      </c>
      <c r="U146" s="3">
        <v>-0.13663369982613699</v>
      </c>
      <c r="V146" s="3">
        <v>-0.17274387736230001</v>
      </c>
      <c r="W146" s="3">
        <v>-0.138426781793516</v>
      </c>
      <c r="X146" s="3">
        <v>-0.20726412700975799</v>
      </c>
      <c r="Y146" s="3">
        <v>7.2602822919351995E-2</v>
      </c>
      <c r="Z146" s="3">
        <v>-23.8787305904806</v>
      </c>
      <c r="AA146" s="3">
        <v>-11.292963544984</v>
      </c>
      <c r="AB146" s="3">
        <v>-7.5839097036114698</v>
      </c>
      <c r="AC146" s="3">
        <v>3.74661883954351</v>
      </c>
      <c r="AD146" s="3">
        <v>3</v>
      </c>
      <c r="AE146" s="3">
        <v>104.48603833425599</v>
      </c>
      <c r="AF146" s="3">
        <v>3.69126633014882</v>
      </c>
      <c r="AG146" s="3">
        <v>17</v>
      </c>
      <c r="AH146" s="3">
        <v>14</v>
      </c>
      <c r="AI146" s="3">
        <v>10</v>
      </c>
      <c r="AJ146" s="3">
        <v>21</v>
      </c>
      <c r="AK146" s="3">
        <v>20</v>
      </c>
      <c r="AL146" s="3">
        <v>18</v>
      </c>
      <c r="AM146" s="3">
        <v>4</v>
      </c>
      <c r="AN146" s="3">
        <v>5</v>
      </c>
      <c r="AO146" s="3">
        <v>5</v>
      </c>
      <c r="AP146" s="3">
        <v>2023</v>
      </c>
      <c r="AQ146" s="3">
        <v>7</v>
      </c>
    </row>
    <row r="147" spans="1:43" x14ac:dyDescent="0.25">
      <c r="A147" s="18" t="str">
        <f>INDEX(Index!$E$1:$E$32,MATCH($F147,Index!$D$1:$D$32,0))</f>
        <v>LAR</v>
      </c>
      <c r="B147" s="3">
        <v>18</v>
      </c>
      <c r="C147" s="3">
        <v>-2</v>
      </c>
      <c r="D147" s="3" t="s">
        <v>501</v>
      </c>
      <c r="E147" s="3" t="s">
        <v>502</v>
      </c>
      <c r="F147" s="3" t="s">
        <v>42</v>
      </c>
      <c r="G147" s="3" t="s">
        <v>503</v>
      </c>
      <c r="H147" s="3">
        <v>1466</v>
      </c>
      <c r="I147" s="3">
        <v>0</v>
      </c>
      <c r="J147" s="3">
        <v>-0.3</v>
      </c>
      <c r="K147" s="3">
        <v>-0.7</v>
      </c>
      <c r="L147" s="3">
        <v>-0.1</v>
      </c>
      <c r="M147" s="3">
        <v>7</v>
      </c>
      <c r="N147" s="3">
        <v>3</v>
      </c>
      <c r="O147" s="3">
        <v>155</v>
      </c>
      <c r="P147" s="3">
        <v>141</v>
      </c>
      <c r="Q147" s="3">
        <v>14</v>
      </c>
      <c r="R147" s="3">
        <v>4.9225999999999797</v>
      </c>
      <c r="S147" s="3">
        <v>5.2690452119290299E-2</v>
      </c>
      <c r="T147" s="3">
        <v>9.5620743791075602E-2</v>
      </c>
      <c r="U147" s="3">
        <v>4.2560387701018602E-2</v>
      </c>
      <c r="V147" s="3">
        <v>-2.2659866650303898E-2</v>
      </c>
      <c r="W147" s="3">
        <v>1.86707036498324E-2</v>
      </c>
      <c r="X147" s="3">
        <v>-6.7208543184978806E-2</v>
      </c>
      <c r="Y147" s="3">
        <v>7.5350318769594304E-2</v>
      </c>
      <c r="Z147" s="3">
        <v>26.377948114777301</v>
      </c>
      <c r="AA147" s="3">
        <v>2.25188563598206</v>
      </c>
      <c r="AB147" s="3">
        <v>-2.1639655496932502</v>
      </c>
      <c r="AC147" s="3">
        <v>2.8820417009399399</v>
      </c>
      <c r="AD147" s="3">
        <v>4</v>
      </c>
      <c r="AE147" s="3">
        <v>120.783146892179</v>
      </c>
      <c r="AF147" s="3">
        <v>3.8909853520695998</v>
      </c>
      <c r="AG147" s="3">
        <v>18</v>
      </c>
      <c r="AH147" s="3">
        <v>13</v>
      </c>
      <c r="AI147" s="3">
        <v>9</v>
      </c>
      <c r="AJ147" s="3">
        <v>5</v>
      </c>
      <c r="AK147" s="3">
        <v>9</v>
      </c>
      <c r="AL147" s="3">
        <v>1</v>
      </c>
      <c r="AM147" s="3">
        <v>19</v>
      </c>
      <c r="AN147" s="3">
        <v>19</v>
      </c>
      <c r="AO147" s="3">
        <v>21</v>
      </c>
      <c r="AP147" s="3">
        <v>2023</v>
      </c>
      <c r="AQ147" s="3">
        <v>7</v>
      </c>
    </row>
    <row r="148" spans="1:43" x14ac:dyDescent="0.25">
      <c r="A148" s="18" t="str">
        <f>INDEX(Index!$E$1:$E$32,MATCH($F148,Index!$D$1:$D$32,0))</f>
        <v>NE</v>
      </c>
      <c r="B148" s="3">
        <v>19</v>
      </c>
      <c r="C148" s="3">
        <v>5</v>
      </c>
      <c r="D148" s="3" t="s">
        <v>521</v>
      </c>
      <c r="E148" s="3" t="s">
        <v>522</v>
      </c>
      <c r="F148" s="3" t="s">
        <v>17</v>
      </c>
      <c r="G148" s="3" t="s">
        <v>472</v>
      </c>
      <c r="H148" s="3">
        <v>1448</v>
      </c>
      <c r="I148" s="3">
        <v>-14</v>
      </c>
      <c r="J148" s="3">
        <v>-1</v>
      </c>
      <c r="K148" s="3">
        <v>0.6</v>
      </c>
      <c r="L148" s="3">
        <v>-2.7</v>
      </c>
      <c r="M148" s="3">
        <v>-2</v>
      </c>
      <c r="N148" s="3">
        <v>2</v>
      </c>
      <c r="O148" s="3">
        <v>101</v>
      </c>
      <c r="P148" s="3">
        <v>177</v>
      </c>
      <c r="Q148" s="3">
        <v>-76</v>
      </c>
      <c r="R148" s="3">
        <v>-60.994100000000003</v>
      </c>
      <c r="S148" s="3">
        <v>-0.19982012731624699</v>
      </c>
      <c r="T148" s="3">
        <v>-0.17747123854007299</v>
      </c>
      <c r="U148" s="3">
        <v>-0.202243688541483</v>
      </c>
      <c r="V148" s="3">
        <v>-2.2657104132325499E-2</v>
      </c>
      <c r="W148" s="3">
        <v>9.2923847056654602E-2</v>
      </c>
      <c r="X148" s="3">
        <v>-0.149126983162302</v>
      </c>
      <c r="Y148" s="3">
        <v>-0.17716302318392199</v>
      </c>
      <c r="Z148" s="3">
        <v>-63.308508730481897</v>
      </c>
      <c r="AA148" s="3">
        <v>-14.7125942179217</v>
      </c>
      <c r="AB148" s="3">
        <v>-4.6290004969060004</v>
      </c>
      <c r="AC148" s="3">
        <v>2.9106737369181799</v>
      </c>
      <c r="AD148" s="3">
        <v>3</v>
      </c>
      <c r="AE148" s="3">
        <v>130.63523944575201</v>
      </c>
      <c r="AF148" s="3">
        <v>1.46453331636817</v>
      </c>
      <c r="AG148" s="3">
        <v>19</v>
      </c>
      <c r="AH148" s="3">
        <v>31</v>
      </c>
      <c r="AI148" s="3">
        <v>28</v>
      </c>
      <c r="AJ148" s="3">
        <v>31</v>
      </c>
      <c r="AK148" s="3">
        <v>30</v>
      </c>
      <c r="AL148" s="3">
        <v>26</v>
      </c>
      <c r="AM148" s="3">
        <v>20</v>
      </c>
      <c r="AN148" s="3">
        <v>26</v>
      </c>
      <c r="AO148" s="3">
        <v>15</v>
      </c>
      <c r="AP148" s="3">
        <v>2023</v>
      </c>
      <c r="AQ148" s="3">
        <v>7</v>
      </c>
    </row>
    <row r="149" spans="1:43" x14ac:dyDescent="0.25">
      <c r="A149" s="18" t="str">
        <f>INDEX(Index!$E$1:$E$32,MATCH($F149,Index!$D$1:$D$32,0))</f>
        <v>TEN</v>
      </c>
      <c r="B149" s="3">
        <v>21</v>
      </c>
      <c r="C149" s="3">
        <v>-1</v>
      </c>
      <c r="D149" s="3" t="s">
        <v>553</v>
      </c>
      <c r="E149" s="3" t="s">
        <v>554</v>
      </c>
      <c r="F149" s="3" t="s">
        <v>45</v>
      </c>
      <c r="G149" s="3" t="s">
        <v>472</v>
      </c>
      <c r="H149" s="3">
        <v>1439</v>
      </c>
      <c r="I149" s="3">
        <v>-9</v>
      </c>
      <c r="J149" s="3">
        <v>-1.4</v>
      </c>
      <c r="K149" s="3">
        <v>-0.9</v>
      </c>
      <c r="L149" s="3">
        <v>-1</v>
      </c>
      <c r="M149" s="3">
        <v>5</v>
      </c>
      <c r="N149" s="3">
        <v>2</v>
      </c>
      <c r="O149" s="3">
        <v>104</v>
      </c>
      <c r="P149" s="3">
        <v>117</v>
      </c>
      <c r="Q149" s="3">
        <v>-13</v>
      </c>
      <c r="R149" s="3">
        <v>-15.484500000000001</v>
      </c>
      <c r="S149" s="3">
        <v>-0.102906560202067</v>
      </c>
      <c r="T149" s="3">
        <v>-8.3857618990283198E-2</v>
      </c>
      <c r="U149" s="3">
        <v>-8.8888751919056402E-2</v>
      </c>
      <c r="V149" s="3">
        <v>-1.26978885676289E-2</v>
      </c>
      <c r="W149" s="3">
        <v>0.115743197570132</v>
      </c>
      <c r="X149" s="3">
        <v>-0.177026632688984</v>
      </c>
      <c r="Y149" s="3">
        <v>-9.0208671634438103E-2</v>
      </c>
      <c r="Z149" s="3">
        <v>-18.971944347508799</v>
      </c>
      <c r="AA149" s="3">
        <v>-6.1237127815341301</v>
      </c>
      <c r="AB149" s="3">
        <v>-2.6967368299809702</v>
      </c>
      <c r="AC149" s="3">
        <v>2.2706092493234999</v>
      </c>
      <c r="AD149" s="3">
        <v>2</v>
      </c>
      <c r="AE149" s="3">
        <v>38.768792128373498</v>
      </c>
      <c r="AF149" s="3">
        <v>2.5839792500821801</v>
      </c>
      <c r="AG149" s="3">
        <v>22</v>
      </c>
      <c r="AH149" s="3">
        <v>20.5</v>
      </c>
      <c r="AI149" s="3">
        <v>22</v>
      </c>
      <c r="AJ149" s="3">
        <v>22</v>
      </c>
      <c r="AK149" s="3">
        <v>22</v>
      </c>
      <c r="AL149" s="3">
        <v>13</v>
      </c>
      <c r="AM149" s="3">
        <v>22</v>
      </c>
      <c r="AN149" s="3">
        <v>27</v>
      </c>
      <c r="AO149" s="3">
        <v>11</v>
      </c>
      <c r="AP149" s="3">
        <v>2023</v>
      </c>
      <c r="AQ149" s="3">
        <v>7</v>
      </c>
    </row>
    <row r="150" spans="1:43" x14ac:dyDescent="0.25">
      <c r="A150" s="18" t="str">
        <f>INDEX(Index!$E$1:$E$32,MATCH($F150,Index!$D$1:$D$32,0))</f>
        <v>DEN</v>
      </c>
      <c r="B150" s="3">
        <v>21</v>
      </c>
      <c r="C150" s="3">
        <v>2</v>
      </c>
      <c r="D150" s="3" t="s">
        <v>474</v>
      </c>
      <c r="E150" s="3" t="s">
        <v>475</v>
      </c>
      <c r="F150" s="3" t="s">
        <v>39</v>
      </c>
      <c r="G150" s="3" t="s">
        <v>472</v>
      </c>
      <c r="H150" s="3">
        <v>1439</v>
      </c>
      <c r="I150" s="3">
        <v>4</v>
      </c>
      <c r="J150" s="3">
        <v>-1.4</v>
      </c>
      <c r="K150" s="3">
        <v>0</v>
      </c>
      <c r="L150" s="3">
        <v>-3.7</v>
      </c>
      <c r="M150" s="3">
        <v>-8</v>
      </c>
      <c r="N150" s="3">
        <v>2</v>
      </c>
      <c r="O150" s="3">
        <v>148</v>
      </c>
      <c r="P150" s="3">
        <v>217</v>
      </c>
      <c r="Q150" s="3">
        <v>-69</v>
      </c>
      <c r="R150" s="3">
        <v>-60.4680999999999</v>
      </c>
      <c r="S150" s="3">
        <v>-3.4186127812122699E-2</v>
      </c>
      <c r="T150" s="3">
        <v>-3.0684089456400599E-2</v>
      </c>
      <c r="U150" s="3">
        <v>-5.9380916363162603E-2</v>
      </c>
      <c r="V150" s="3">
        <v>0.15545777472453901</v>
      </c>
      <c r="W150" s="3">
        <v>0.332903186798095</v>
      </c>
      <c r="X150" s="3">
        <v>-4.6948475198185298E-2</v>
      </c>
      <c r="Y150" s="3">
        <v>-0.189643902536662</v>
      </c>
      <c r="Z150" s="3">
        <v>-49.664287205286797</v>
      </c>
      <c r="AA150" s="3">
        <v>0.18507692537509399</v>
      </c>
      <c r="AB150" s="3">
        <v>8.0628343890773593</v>
      </c>
      <c r="AC150" s="3">
        <v>3.1450766476046699</v>
      </c>
      <c r="AD150" s="3">
        <v>1</v>
      </c>
      <c r="AE150" s="3">
        <v>163.19040344640399</v>
      </c>
      <c r="AF150" s="3">
        <v>2.0133510056606299</v>
      </c>
      <c r="AG150" s="3">
        <v>26</v>
      </c>
      <c r="AH150" s="3">
        <v>29</v>
      </c>
      <c r="AI150" s="3">
        <v>31</v>
      </c>
      <c r="AJ150" s="3">
        <v>14</v>
      </c>
      <c r="AK150" s="3">
        <v>18</v>
      </c>
      <c r="AL150" s="3">
        <v>9</v>
      </c>
      <c r="AM150" s="3">
        <v>32</v>
      </c>
      <c r="AN150" s="3">
        <v>32</v>
      </c>
      <c r="AO150" s="3">
        <v>25</v>
      </c>
      <c r="AP150" s="3">
        <v>2023</v>
      </c>
      <c r="AQ150" s="3">
        <v>7</v>
      </c>
    </row>
    <row r="151" spans="1:43" x14ac:dyDescent="0.25">
      <c r="A151" s="18" t="str">
        <f>INDEX(Index!$E$1:$E$32,MATCH($F151,Index!$D$1:$D$32,0))</f>
        <v>GB</v>
      </c>
      <c r="B151" s="3">
        <v>21</v>
      </c>
      <c r="C151" s="3">
        <v>0</v>
      </c>
      <c r="D151" s="3" t="s">
        <v>481</v>
      </c>
      <c r="E151" s="3" t="s">
        <v>482</v>
      </c>
      <c r="F151" s="3" t="s">
        <v>20</v>
      </c>
      <c r="G151" s="3" t="s">
        <v>483</v>
      </c>
      <c r="H151" s="3">
        <v>1439</v>
      </c>
      <c r="I151" s="3">
        <v>-18</v>
      </c>
      <c r="J151" s="3">
        <v>-1.4</v>
      </c>
      <c r="K151" s="3">
        <v>-0.9</v>
      </c>
      <c r="L151" s="3">
        <v>-2.2000000000000002</v>
      </c>
      <c r="M151" s="3">
        <v>-2</v>
      </c>
      <c r="N151" s="3">
        <v>2</v>
      </c>
      <c r="O151" s="3">
        <v>130</v>
      </c>
      <c r="P151" s="3">
        <v>132</v>
      </c>
      <c r="Q151" s="3">
        <v>-2</v>
      </c>
      <c r="R151" s="3">
        <v>-10.335900000000001</v>
      </c>
      <c r="S151" s="3">
        <v>-1.2596594398429899E-2</v>
      </c>
      <c r="T151" s="3">
        <v>6.6379176828674002E-2</v>
      </c>
      <c r="U151" s="3">
        <v>-7.1747642680535698E-2</v>
      </c>
      <c r="V151" s="3">
        <v>-7.4252540475686002E-3</v>
      </c>
      <c r="W151" s="3">
        <v>1.8362794833977999E-2</v>
      </c>
      <c r="X151" s="3">
        <v>-4.2193610490744299E-2</v>
      </c>
      <c r="Y151" s="3">
        <v>-5.1713403508612003E-3</v>
      </c>
      <c r="Z151" s="3">
        <v>-14.172584642013</v>
      </c>
      <c r="AA151" s="3">
        <v>-5.3431706838036304</v>
      </c>
      <c r="AB151" s="3">
        <v>-2.8214156886710202</v>
      </c>
      <c r="AC151" s="3">
        <v>3.1619001098857198</v>
      </c>
      <c r="AD151" s="3">
        <v>1</v>
      </c>
      <c r="AE151" s="3">
        <v>132.25100061041201</v>
      </c>
      <c r="AF151" s="3">
        <v>2.9457300576369398</v>
      </c>
      <c r="AG151" s="3">
        <v>20</v>
      </c>
      <c r="AH151" s="3">
        <v>17</v>
      </c>
      <c r="AI151" s="3">
        <v>15</v>
      </c>
      <c r="AJ151" s="3">
        <v>12</v>
      </c>
      <c r="AK151" s="3">
        <v>12</v>
      </c>
      <c r="AL151" s="3">
        <v>10</v>
      </c>
      <c r="AM151" s="3">
        <v>24</v>
      </c>
      <c r="AN151" s="3">
        <v>18</v>
      </c>
      <c r="AO151" s="3">
        <v>26</v>
      </c>
      <c r="AP151" s="3">
        <v>2023</v>
      </c>
      <c r="AQ151" s="3">
        <v>7</v>
      </c>
    </row>
    <row r="152" spans="1:43" x14ac:dyDescent="0.25">
      <c r="A152" s="18" t="str">
        <f>INDEX(Index!$E$1:$E$32,MATCH($F152,Index!$D$1:$D$32,0))</f>
        <v>HOU</v>
      </c>
      <c r="B152" s="3">
        <v>23</v>
      </c>
      <c r="C152" s="3">
        <v>3</v>
      </c>
      <c r="D152" s="3" t="s">
        <v>485</v>
      </c>
      <c r="E152" s="3" t="s">
        <v>486</v>
      </c>
      <c r="F152" s="3" t="s">
        <v>49</v>
      </c>
      <c r="G152" s="3" t="s">
        <v>487</v>
      </c>
      <c r="H152" s="3">
        <v>1438</v>
      </c>
      <c r="I152" s="3">
        <v>11</v>
      </c>
      <c r="J152" s="3">
        <v>-1.4</v>
      </c>
      <c r="K152" s="3">
        <v>0.7</v>
      </c>
      <c r="L152" s="3">
        <v>2.5</v>
      </c>
      <c r="M152" s="3">
        <v>8</v>
      </c>
      <c r="N152" s="3">
        <v>3</v>
      </c>
      <c r="O152" s="3">
        <v>135</v>
      </c>
      <c r="P152" s="3">
        <v>113</v>
      </c>
      <c r="Q152" s="3">
        <v>22</v>
      </c>
      <c r="R152" s="3">
        <v>7.1232000000000104</v>
      </c>
      <c r="S152" s="3">
        <v>-5.4476969596436997E-3</v>
      </c>
      <c r="T152" s="3">
        <v>0.15421363209497699</v>
      </c>
      <c r="U152" s="3">
        <v>-0.22161939571615599</v>
      </c>
      <c r="V152" s="3">
        <v>-2.1347292966285999E-2</v>
      </c>
      <c r="W152" s="3">
        <v>1.04133867124505E-2</v>
      </c>
      <c r="X152" s="3">
        <v>-6.5114860573035394E-2</v>
      </c>
      <c r="Y152" s="3">
        <v>1.58995960066423E-2</v>
      </c>
      <c r="Z152" s="3">
        <v>15.373245280057301</v>
      </c>
      <c r="AA152" s="3">
        <v>-2.2565883072430402</v>
      </c>
      <c r="AB152" s="3">
        <v>-5.3075567713811198</v>
      </c>
      <c r="AC152" s="3">
        <v>2.0268889883802101</v>
      </c>
      <c r="AD152" s="3">
        <v>4</v>
      </c>
      <c r="AE152" s="3">
        <v>182.85821050664501</v>
      </c>
      <c r="AF152" s="3">
        <v>3.6231849676188301</v>
      </c>
      <c r="AG152" s="3">
        <v>27</v>
      </c>
      <c r="AH152" s="3">
        <v>11</v>
      </c>
      <c r="AI152" s="3">
        <v>13</v>
      </c>
      <c r="AJ152" s="3">
        <v>11</v>
      </c>
      <c r="AK152" s="3">
        <v>5</v>
      </c>
      <c r="AL152" s="3">
        <v>28</v>
      </c>
      <c r="AM152" s="3">
        <v>21</v>
      </c>
      <c r="AN152" s="3">
        <v>16</v>
      </c>
      <c r="AO152" s="3">
        <v>22</v>
      </c>
      <c r="AP152" s="3">
        <v>2023</v>
      </c>
      <c r="AQ152" s="3">
        <v>7</v>
      </c>
    </row>
    <row r="153" spans="1:43" x14ac:dyDescent="0.25">
      <c r="A153" s="18" t="str">
        <f>INDEX(Index!$E$1:$E$32,MATCH($F153,Index!$D$1:$D$32,0))</f>
        <v>ATL</v>
      </c>
      <c r="B153" s="3">
        <v>24</v>
      </c>
      <c r="C153" s="3">
        <v>1</v>
      </c>
      <c r="D153" s="3" t="s">
        <v>442</v>
      </c>
      <c r="E153" s="3" t="s">
        <v>443</v>
      </c>
      <c r="F153" s="3" t="s">
        <v>43</v>
      </c>
      <c r="G153" s="3" t="s">
        <v>444</v>
      </c>
      <c r="H153" s="3">
        <v>1434</v>
      </c>
      <c r="I153" s="3">
        <v>-9</v>
      </c>
      <c r="J153" s="3">
        <v>-1.6</v>
      </c>
      <c r="K153" s="3">
        <v>0.2</v>
      </c>
      <c r="L153" s="3">
        <v>-2.1</v>
      </c>
      <c r="M153" s="3">
        <v>-3</v>
      </c>
      <c r="N153" s="3">
        <v>4</v>
      </c>
      <c r="O153" s="3">
        <v>115</v>
      </c>
      <c r="P153" s="3">
        <v>133</v>
      </c>
      <c r="Q153" s="3">
        <v>-18</v>
      </c>
      <c r="R153" s="3">
        <v>2.5452000000000101</v>
      </c>
      <c r="S153" s="3">
        <v>-0.13062220605563299</v>
      </c>
      <c r="T153" s="3">
        <v>-6.8410722610542499E-2</v>
      </c>
      <c r="U153" s="3">
        <v>-0.173275336324649</v>
      </c>
      <c r="V153" s="3">
        <v>-7.7662133283993601E-2</v>
      </c>
      <c r="W153" s="3">
        <v>3.6816682622803999E-2</v>
      </c>
      <c r="X153" s="3">
        <v>-0.24142994532079201</v>
      </c>
      <c r="Y153" s="3">
        <v>-5.2960072771639798E-2</v>
      </c>
      <c r="Z153" s="3">
        <v>-8.4133257214710504</v>
      </c>
      <c r="AA153" s="3">
        <v>-7.2721310844701401</v>
      </c>
      <c r="AB153" s="3">
        <v>-6.0633408697983899</v>
      </c>
      <c r="AC153" s="3">
        <v>3.4938948380711601</v>
      </c>
      <c r="AD153" s="3">
        <v>4</v>
      </c>
      <c r="AE153" s="3">
        <v>125.920722421081</v>
      </c>
      <c r="AF153" s="3">
        <v>2.9027825601027502</v>
      </c>
      <c r="AG153" s="3">
        <v>23</v>
      </c>
      <c r="AH153" s="3">
        <v>22</v>
      </c>
      <c r="AI153" s="3">
        <v>20</v>
      </c>
      <c r="AJ153" s="3">
        <v>25</v>
      </c>
      <c r="AK153" s="3">
        <v>21</v>
      </c>
      <c r="AL153" s="3">
        <v>23</v>
      </c>
      <c r="AM153" s="3">
        <v>11</v>
      </c>
      <c r="AN153" s="3">
        <v>23</v>
      </c>
      <c r="AO153" s="3">
        <v>3</v>
      </c>
      <c r="AP153" s="3">
        <v>2023</v>
      </c>
      <c r="AQ153" s="3">
        <v>7</v>
      </c>
    </row>
    <row r="154" spans="1:43" x14ac:dyDescent="0.25">
      <c r="A154" s="18" t="str">
        <f>INDEX(Index!$E$1:$E$32,MATCH($F154,Index!$D$1:$D$32,0))</f>
        <v>WAS</v>
      </c>
      <c r="B154" s="3">
        <v>25</v>
      </c>
      <c r="C154" s="3">
        <v>-3</v>
      </c>
      <c r="D154" s="3" t="s">
        <v>556</v>
      </c>
      <c r="E154" s="3" t="s">
        <v>557</v>
      </c>
      <c r="F154" s="3" t="s">
        <v>26</v>
      </c>
      <c r="G154" s="3" t="s">
        <v>558</v>
      </c>
      <c r="H154" s="3">
        <v>1431</v>
      </c>
      <c r="I154" s="3">
        <v>-10</v>
      </c>
      <c r="J154" s="3">
        <v>-1.7</v>
      </c>
      <c r="K154" s="3">
        <v>-0.7</v>
      </c>
      <c r="L154" s="3">
        <v>-1.6</v>
      </c>
      <c r="M154" s="3">
        <v>-1</v>
      </c>
      <c r="N154" s="3">
        <v>3</v>
      </c>
      <c r="O154" s="3">
        <v>140</v>
      </c>
      <c r="P154" s="3">
        <v>190</v>
      </c>
      <c r="Q154" s="3">
        <v>-50</v>
      </c>
      <c r="R154" s="3">
        <v>-17.9377</v>
      </c>
      <c r="S154" s="3">
        <v>-0.12184183896261901</v>
      </c>
      <c r="T154" s="3">
        <v>-0.14319169523023001</v>
      </c>
      <c r="U154" s="3">
        <v>-7.9920215434712699E-2</v>
      </c>
      <c r="V154" s="3">
        <v>3.6841324200949897E-2</v>
      </c>
      <c r="W154" s="3">
        <v>0.119638984009897</v>
      </c>
      <c r="X154" s="3">
        <v>-7.2419818057932295E-2</v>
      </c>
      <c r="Y154" s="3">
        <v>-0.15868316316356901</v>
      </c>
      <c r="Z154" s="3">
        <v>-43.111634483686998</v>
      </c>
      <c r="AA154" s="3">
        <v>-6.0287135037490396</v>
      </c>
      <c r="AB154" s="3">
        <v>0.78968861833859105</v>
      </c>
      <c r="AC154" s="3">
        <v>3.2725813254071201</v>
      </c>
      <c r="AD154" s="3">
        <v>2</v>
      </c>
      <c r="AE154" s="3">
        <v>66.385727251852998</v>
      </c>
      <c r="AF154" s="3">
        <v>2.2859672554010899</v>
      </c>
      <c r="AG154" s="3">
        <v>24</v>
      </c>
      <c r="AH154" s="3">
        <v>27</v>
      </c>
      <c r="AI154" s="3">
        <v>27</v>
      </c>
      <c r="AJ154" s="3">
        <v>24</v>
      </c>
      <c r="AK154" s="3">
        <v>26</v>
      </c>
      <c r="AL154" s="3">
        <v>12</v>
      </c>
      <c r="AM154" s="3">
        <v>27</v>
      </c>
      <c r="AN154" s="3">
        <v>28</v>
      </c>
      <c r="AO154" s="3">
        <v>20</v>
      </c>
      <c r="AP154" s="3">
        <v>2023</v>
      </c>
      <c r="AQ154" s="3">
        <v>7</v>
      </c>
    </row>
    <row r="155" spans="1:43" x14ac:dyDescent="0.25">
      <c r="A155" s="18" t="str">
        <f>INDEX(Index!$E$1:$E$32,MATCH($F155,Index!$D$1:$D$32,0))</f>
        <v>IND</v>
      </c>
      <c r="B155" s="3">
        <v>26</v>
      </c>
      <c r="C155" s="3">
        <v>2</v>
      </c>
      <c r="D155" s="3" t="s">
        <v>489</v>
      </c>
      <c r="E155" s="3" t="s">
        <v>490</v>
      </c>
      <c r="F155" s="3" t="s">
        <v>35</v>
      </c>
      <c r="G155" s="3" t="s">
        <v>491</v>
      </c>
      <c r="H155" s="3">
        <v>1420</v>
      </c>
      <c r="I155" s="3">
        <v>13</v>
      </c>
      <c r="J155" s="3">
        <v>-2.1</v>
      </c>
      <c r="K155" s="3">
        <v>0.5</v>
      </c>
      <c r="L155" s="3">
        <v>0.7</v>
      </c>
      <c r="M155" s="3">
        <v>3</v>
      </c>
      <c r="N155" s="3">
        <v>3</v>
      </c>
      <c r="O155" s="3">
        <v>178</v>
      </c>
      <c r="P155" s="3">
        <v>191</v>
      </c>
      <c r="Q155" s="3">
        <v>-13</v>
      </c>
      <c r="R155" s="3">
        <v>-35.176900000000003</v>
      </c>
      <c r="S155" s="3">
        <v>-4.9057254237494699E-2</v>
      </c>
      <c r="T155" s="3">
        <v>5.6582592192559102E-2</v>
      </c>
      <c r="U155" s="3">
        <v>-0.177106738951533</v>
      </c>
      <c r="V155" s="3">
        <v>-5.6213851149272E-2</v>
      </c>
      <c r="W155" s="3">
        <v>-3.2488043263057E-3</v>
      </c>
      <c r="X155" s="3">
        <v>-0.153011407743054</v>
      </c>
      <c r="Y155" s="3">
        <v>7.1565969117772001E-3</v>
      </c>
      <c r="Z155" s="3">
        <v>-23.628427691069799</v>
      </c>
      <c r="AA155" s="3">
        <v>-7.3712893528243999</v>
      </c>
      <c r="AB155" s="3">
        <v>-3.7027015219025601</v>
      </c>
      <c r="AC155" s="3">
        <v>2.7201387714888199</v>
      </c>
      <c r="AD155" s="3">
        <v>2</v>
      </c>
      <c r="AE155" s="3">
        <v>151.42548623945001</v>
      </c>
      <c r="AF155" s="3">
        <v>3.20832129767583</v>
      </c>
      <c r="AG155" s="3">
        <v>30</v>
      </c>
      <c r="AH155" s="3">
        <v>20.5</v>
      </c>
      <c r="AI155" s="3">
        <v>14</v>
      </c>
      <c r="AJ155" s="3">
        <v>16</v>
      </c>
      <c r="AK155" s="3">
        <v>13</v>
      </c>
      <c r="AL155" s="3">
        <v>24</v>
      </c>
      <c r="AM155" s="3">
        <v>13</v>
      </c>
      <c r="AN155" s="3">
        <v>14</v>
      </c>
      <c r="AO155" s="3">
        <v>14</v>
      </c>
      <c r="AP155" s="3">
        <v>2023</v>
      </c>
      <c r="AQ155" s="3">
        <v>7</v>
      </c>
    </row>
    <row r="156" spans="1:43" x14ac:dyDescent="0.25">
      <c r="A156" s="18" t="str">
        <f>INDEX(Index!$E$1:$E$32,MATCH($F156,Index!$D$1:$D$32,0))</f>
        <v>LV</v>
      </c>
      <c r="B156" s="3">
        <v>27</v>
      </c>
      <c r="C156" s="3">
        <v>-8</v>
      </c>
      <c r="D156" s="3" t="s">
        <v>509</v>
      </c>
      <c r="E156" s="3" t="s">
        <v>510</v>
      </c>
      <c r="F156" s="3" t="s">
        <v>52</v>
      </c>
      <c r="G156" s="3" t="s">
        <v>511</v>
      </c>
      <c r="H156" s="3">
        <v>1412</v>
      </c>
      <c r="I156" s="3">
        <v>-45</v>
      </c>
      <c r="J156" s="3">
        <v>-2.4</v>
      </c>
      <c r="K156" s="3">
        <v>-2.4</v>
      </c>
      <c r="L156" s="3">
        <v>-2.8</v>
      </c>
      <c r="M156" s="3">
        <v>-5</v>
      </c>
      <c r="N156" s="3">
        <v>3</v>
      </c>
      <c r="O156" s="3">
        <v>112</v>
      </c>
      <c r="P156" s="3">
        <v>161</v>
      </c>
      <c r="Q156" s="3">
        <v>-49</v>
      </c>
      <c r="R156" s="3">
        <v>-17.9496</v>
      </c>
      <c r="S156" s="3">
        <v>-0.113591036418872</v>
      </c>
      <c r="T156" s="3">
        <v>6.4678956118452997E-3</v>
      </c>
      <c r="U156" s="3">
        <v>-0.25775448651091998</v>
      </c>
      <c r="V156" s="3">
        <v>2.5930749380472299E-2</v>
      </c>
      <c r="W156" s="3">
        <v>5.7615794156844299E-2</v>
      </c>
      <c r="X156" s="3">
        <v>1.60328021720102E-2</v>
      </c>
      <c r="Y156" s="3">
        <v>-0.13952178579934399</v>
      </c>
      <c r="Z156" s="3">
        <v>-28.171885886334898</v>
      </c>
      <c r="AA156" s="3">
        <v>-5.3584871091744803</v>
      </c>
      <c r="AB156" s="3">
        <v>-0.955366728909531</v>
      </c>
      <c r="AC156" s="3">
        <v>3.1446059090719198</v>
      </c>
      <c r="AD156" s="3">
        <v>3</v>
      </c>
      <c r="AE156" s="3">
        <v>74.547188870552702</v>
      </c>
      <c r="AF156" s="3">
        <v>2.0812496174131399</v>
      </c>
      <c r="AG156" s="3">
        <v>21</v>
      </c>
      <c r="AH156" s="3">
        <v>26</v>
      </c>
      <c r="AI156" s="3">
        <v>25</v>
      </c>
      <c r="AJ156" s="3">
        <v>23</v>
      </c>
      <c r="AK156" s="3">
        <v>16</v>
      </c>
      <c r="AL156" s="3">
        <v>31</v>
      </c>
      <c r="AM156" s="3">
        <v>26</v>
      </c>
      <c r="AN156" s="3">
        <v>24</v>
      </c>
      <c r="AO156" s="3">
        <v>30</v>
      </c>
      <c r="AP156" s="3">
        <v>2023</v>
      </c>
      <c r="AQ156" s="3">
        <v>7</v>
      </c>
    </row>
    <row r="157" spans="1:43" x14ac:dyDescent="0.25">
      <c r="A157" s="18" t="str">
        <f>INDEX(Index!$E$1:$E$32,MATCH($F157,Index!$D$1:$D$32,0))</f>
        <v>NYG</v>
      </c>
      <c r="B157" s="3">
        <v>28</v>
      </c>
      <c r="C157" s="3">
        <v>1</v>
      </c>
      <c r="D157" s="3" t="s">
        <v>528</v>
      </c>
      <c r="E157" s="3" t="s">
        <v>529</v>
      </c>
      <c r="F157" s="3" t="s">
        <v>15</v>
      </c>
      <c r="G157" s="3" t="s">
        <v>530</v>
      </c>
      <c r="H157" s="3">
        <v>1410</v>
      </c>
      <c r="I157" s="3">
        <v>-28</v>
      </c>
      <c r="J157" s="3">
        <v>-2.5</v>
      </c>
      <c r="K157" s="3">
        <v>0.5</v>
      </c>
      <c r="L157" s="3">
        <v>-2.8</v>
      </c>
      <c r="M157" s="3">
        <v>-5</v>
      </c>
      <c r="N157" s="3">
        <v>2</v>
      </c>
      <c r="O157" s="3">
        <v>85</v>
      </c>
      <c r="P157" s="3">
        <v>174</v>
      </c>
      <c r="Q157" s="3">
        <v>-89</v>
      </c>
      <c r="R157" s="3">
        <v>-90.453199999999995</v>
      </c>
      <c r="S157" s="3">
        <v>-0.18474517234869101</v>
      </c>
      <c r="T157" s="3">
        <v>-0.142973393501685</v>
      </c>
      <c r="U157" s="3">
        <v>-0.221162414750805</v>
      </c>
      <c r="V157" s="3">
        <v>1.8527957463341099E-2</v>
      </c>
      <c r="W157" s="3">
        <v>2.54990818526281E-2</v>
      </c>
      <c r="X157" s="3">
        <v>3.55651622528039E-2</v>
      </c>
      <c r="Y157" s="3">
        <v>-0.20327312981203299</v>
      </c>
      <c r="Z157" s="3">
        <v>-89.048838896800703</v>
      </c>
      <c r="AA157" s="3">
        <v>-12.6494789405529</v>
      </c>
      <c r="AB157" s="3">
        <v>1.59550672585444</v>
      </c>
      <c r="AC157" s="3">
        <v>2.64641715688989</v>
      </c>
      <c r="AD157" s="3">
        <v>2</v>
      </c>
      <c r="AE157" s="3">
        <v>62.497387002189697</v>
      </c>
      <c r="AF157" s="3">
        <v>1.08319867952775</v>
      </c>
      <c r="AG157" s="3">
        <v>25</v>
      </c>
      <c r="AH157" s="3">
        <v>32</v>
      </c>
      <c r="AI157" s="3">
        <v>32</v>
      </c>
      <c r="AJ157" s="3">
        <v>29</v>
      </c>
      <c r="AK157" s="3">
        <v>25</v>
      </c>
      <c r="AL157" s="3">
        <v>27</v>
      </c>
      <c r="AM157" s="3">
        <v>25</v>
      </c>
      <c r="AN157" s="3">
        <v>20</v>
      </c>
      <c r="AO157" s="3">
        <v>31</v>
      </c>
      <c r="AP157" s="3">
        <v>2023</v>
      </c>
      <c r="AQ157" s="3">
        <v>7</v>
      </c>
    </row>
    <row r="158" spans="1:43" x14ac:dyDescent="0.25">
      <c r="A158" s="18" t="str">
        <f>INDEX(Index!$E$1:$E$32,MATCH($F158,Index!$D$1:$D$32,0))</f>
        <v>TB</v>
      </c>
      <c r="B158" s="3">
        <v>29</v>
      </c>
      <c r="C158" s="3">
        <v>-2</v>
      </c>
      <c r="D158" s="3" t="s">
        <v>550</v>
      </c>
      <c r="E158" s="3" t="s">
        <v>551</v>
      </c>
      <c r="F158" s="3" t="s">
        <v>38</v>
      </c>
      <c r="G158" s="3" t="s">
        <v>444</v>
      </c>
      <c r="H158" s="3">
        <v>1404</v>
      </c>
      <c r="I158" s="3">
        <v>-22</v>
      </c>
      <c r="J158" s="3">
        <v>-2.8</v>
      </c>
      <c r="K158" s="3">
        <v>-0.7</v>
      </c>
      <c r="L158" s="3">
        <v>0.2</v>
      </c>
      <c r="M158" s="3">
        <v>1</v>
      </c>
      <c r="N158" s="3">
        <v>3</v>
      </c>
      <c r="O158" s="3">
        <v>103</v>
      </c>
      <c r="P158" s="3">
        <v>104</v>
      </c>
      <c r="Q158" s="3">
        <v>-1</v>
      </c>
      <c r="R158" s="3">
        <v>-17.650899999999901</v>
      </c>
      <c r="S158" s="3">
        <v>-8.4986367448923794E-2</v>
      </c>
      <c r="T158" s="3">
        <v>4.1492907904180899E-2</v>
      </c>
      <c r="U158" s="3">
        <v>-0.27867997654465398</v>
      </c>
      <c r="V158" s="3">
        <v>-7.7705899007123394E-2</v>
      </c>
      <c r="W158" s="3">
        <v>3.5836151689842201E-2</v>
      </c>
      <c r="X158" s="3">
        <v>-0.257932181274585</v>
      </c>
      <c r="Y158" s="3">
        <v>-7.2804684418003003E-3</v>
      </c>
      <c r="Z158" s="3">
        <v>-15.2782631121711</v>
      </c>
      <c r="AA158" s="3">
        <v>-6.2485790999478201</v>
      </c>
      <c r="AB158" s="3">
        <v>-3.5182789271941202</v>
      </c>
      <c r="AC158" s="3">
        <v>2.6409725844052199</v>
      </c>
      <c r="AD158" s="3">
        <v>3</v>
      </c>
      <c r="AE158" s="3">
        <v>167.220475233484</v>
      </c>
      <c r="AF158" s="3">
        <v>2.9656534075037402</v>
      </c>
      <c r="AG158" s="3">
        <v>28</v>
      </c>
      <c r="AH158" s="3">
        <v>15.5</v>
      </c>
      <c r="AI158" s="3">
        <v>16</v>
      </c>
      <c r="AJ158" s="3">
        <v>18</v>
      </c>
      <c r="AK158" s="3">
        <v>15</v>
      </c>
      <c r="AL158" s="3">
        <v>32</v>
      </c>
      <c r="AM158" s="3">
        <v>10</v>
      </c>
      <c r="AN158" s="3">
        <v>22</v>
      </c>
      <c r="AO158" s="3">
        <v>2</v>
      </c>
      <c r="AP158" s="3">
        <v>2023</v>
      </c>
      <c r="AQ158" s="3">
        <v>7</v>
      </c>
    </row>
    <row r="159" spans="1:43" x14ac:dyDescent="0.25">
      <c r="A159" s="18" t="str">
        <f>INDEX(Index!$E$1:$E$32,MATCH($F159,Index!$D$1:$D$32,0))</f>
        <v>CAR</v>
      </c>
      <c r="B159" s="3">
        <v>30</v>
      </c>
      <c r="C159" s="3">
        <v>0</v>
      </c>
      <c r="D159" s="3" t="s">
        <v>454</v>
      </c>
      <c r="E159" s="3" t="s">
        <v>455</v>
      </c>
      <c r="F159" s="3" t="s">
        <v>51</v>
      </c>
      <c r="G159" s="3" t="s">
        <v>456</v>
      </c>
      <c r="H159" s="3">
        <v>1350</v>
      </c>
      <c r="I159" s="3">
        <v>-8</v>
      </c>
      <c r="J159" s="3">
        <v>-4.9000000000000004</v>
      </c>
      <c r="K159" s="3">
        <v>-0.4</v>
      </c>
      <c r="L159" s="3">
        <v>-3.8</v>
      </c>
      <c r="M159" s="3">
        <v>-3</v>
      </c>
      <c r="N159" s="3">
        <v>0</v>
      </c>
      <c r="O159" s="3">
        <v>112</v>
      </c>
      <c r="P159" s="3">
        <v>186</v>
      </c>
      <c r="Q159" s="3">
        <v>-74</v>
      </c>
      <c r="R159" s="3">
        <v>-70.172399999999996</v>
      </c>
      <c r="S159" s="3">
        <v>-0.14155647087115</v>
      </c>
      <c r="T159" s="3">
        <v>-0.16719494349308101</v>
      </c>
      <c r="U159" s="3">
        <v>-0.12197944235484399</v>
      </c>
      <c r="V159" s="3">
        <v>4.3187659570956903E-2</v>
      </c>
      <c r="W159" s="3">
        <v>-3.0259368893119701E-2</v>
      </c>
      <c r="X159" s="3">
        <v>0.11135041978047799</v>
      </c>
      <c r="Y159" s="3">
        <v>-0.184744130442107</v>
      </c>
      <c r="Z159" s="3">
        <v>-71.498923045358794</v>
      </c>
      <c r="AA159" s="3">
        <v>-9.8890856767993505</v>
      </c>
      <c r="AB159" s="3">
        <v>3.4451539125053801</v>
      </c>
      <c r="AC159" s="3">
        <v>2.0309158232855</v>
      </c>
      <c r="AD159" s="3">
        <v>1</v>
      </c>
      <c r="AE159" s="3">
        <v>104.015478426824</v>
      </c>
      <c r="AF159" s="3">
        <v>1.3865286892854101</v>
      </c>
      <c r="AG159" s="3">
        <v>31</v>
      </c>
      <c r="AH159" s="3">
        <v>30</v>
      </c>
      <c r="AI159" s="3">
        <v>30</v>
      </c>
      <c r="AJ159" s="3">
        <v>27</v>
      </c>
      <c r="AK159" s="3">
        <v>29</v>
      </c>
      <c r="AL159" s="3">
        <v>17</v>
      </c>
      <c r="AM159" s="3">
        <v>28</v>
      </c>
      <c r="AN159" s="3">
        <v>11</v>
      </c>
      <c r="AO159" s="3">
        <v>32</v>
      </c>
      <c r="AP159" s="3">
        <v>2023</v>
      </c>
      <c r="AQ159" s="3">
        <v>7</v>
      </c>
    </row>
    <row r="160" spans="1:43" x14ac:dyDescent="0.25">
      <c r="A160" s="18" t="str">
        <f>INDEX(Index!$E$1:$E$32,MATCH($F160,Index!$D$1:$D$32,0))</f>
        <v>CHI</v>
      </c>
      <c r="B160" s="3">
        <v>30</v>
      </c>
      <c r="C160" s="3">
        <v>1</v>
      </c>
      <c r="D160" s="3" t="s">
        <v>458</v>
      </c>
      <c r="E160" s="3" t="s">
        <v>459</v>
      </c>
      <c r="F160" s="3" t="s">
        <v>64</v>
      </c>
      <c r="G160" s="3" t="s">
        <v>460</v>
      </c>
      <c r="H160" s="3">
        <v>1350</v>
      </c>
      <c r="I160" s="3">
        <v>-65</v>
      </c>
      <c r="J160" s="3">
        <v>-4.9000000000000004</v>
      </c>
      <c r="K160" s="3">
        <v>0.7</v>
      </c>
      <c r="L160" s="3">
        <v>-3.3</v>
      </c>
      <c r="M160" s="3">
        <v>-2</v>
      </c>
      <c r="N160" s="3">
        <v>2</v>
      </c>
      <c r="O160" s="3">
        <v>158</v>
      </c>
      <c r="P160" s="3">
        <v>188</v>
      </c>
      <c r="Q160" s="3">
        <v>-30</v>
      </c>
      <c r="R160" s="3">
        <v>-18.576599999999999</v>
      </c>
      <c r="S160" s="3">
        <v>-5.8593099677995003E-2</v>
      </c>
      <c r="T160" s="3">
        <v>-0.134926722623121</v>
      </c>
      <c r="U160" s="3">
        <v>2.78001979127964E-2</v>
      </c>
      <c r="V160" s="3">
        <v>4.7866845611636601E-2</v>
      </c>
      <c r="W160" s="3">
        <v>0.18677132731010901</v>
      </c>
      <c r="X160" s="3">
        <v>-0.168883172920964</v>
      </c>
      <c r="Y160" s="3">
        <v>-0.106459945289631</v>
      </c>
      <c r="Z160" s="3">
        <v>-19.148413233013201</v>
      </c>
      <c r="AA160" s="3">
        <v>-4.4368666255016898</v>
      </c>
      <c r="AB160" s="3">
        <v>-1.4925545113455001</v>
      </c>
      <c r="AC160" s="3">
        <v>2.4898879716587898</v>
      </c>
      <c r="AD160" s="3">
        <v>2</v>
      </c>
      <c r="AE160" s="3">
        <v>131.475770909776</v>
      </c>
      <c r="AF160" s="3">
        <v>2.78899969280029</v>
      </c>
      <c r="AG160" s="3">
        <v>29</v>
      </c>
      <c r="AH160" s="3">
        <v>25</v>
      </c>
      <c r="AI160" s="3">
        <v>23</v>
      </c>
      <c r="AJ160" s="3">
        <v>17</v>
      </c>
      <c r="AK160" s="3">
        <v>24</v>
      </c>
      <c r="AL160" s="3">
        <v>2</v>
      </c>
      <c r="AM160" s="3">
        <v>29</v>
      </c>
      <c r="AN160" s="3">
        <v>29</v>
      </c>
      <c r="AO160" s="3">
        <v>12</v>
      </c>
      <c r="AP160" s="3">
        <v>2023</v>
      </c>
      <c r="AQ160" s="3">
        <v>7</v>
      </c>
    </row>
    <row r="161" spans="1:43" x14ac:dyDescent="0.25">
      <c r="A161" s="18" t="str">
        <f>INDEX(Index!$E$1:$E$32,MATCH($F161,Index!$D$1:$D$32,0))</f>
        <v>ARI</v>
      </c>
      <c r="B161" s="3">
        <v>32</v>
      </c>
      <c r="C161" s="3">
        <v>-1</v>
      </c>
      <c r="D161" s="3" t="s">
        <v>438</v>
      </c>
      <c r="E161" s="3" t="s">
        <v>439</v>
      </c>
      <c r="F161" s="3" t="s">
        <v>23</v>
      </c>
      <c r="G161" s="3" t="s">
        <v>440</v>
      </c>
      <c r="H161" s="3">
        <v>1330</v>
      </c>
      <c r="I161" s="3">
        <v>-9</v>
      </c>
      <c r="J161" s="3">
        <v>-5.7</v>
      </c>
      <c r="K161" s="3">
        <v>-0.1</v>
      </c>
      <c r="L161" s="3">
        <v>-1.7</v>
      </c>
      <c r="M161" s="3">
        <v>0</v>
      </c>
      <c r="N161" s="3">
        <v>1</v>
      </c>
      <c r="O161" s="3">
        <v>127</v>
      </c>
      <c r="P161" s="3">
        <v>182</v>
      </c>
      <c r="Q161" s="3">
        <v>-55</v>
      </c>
      <c r="R161" s="3">
        <v>-71.710300000000004</v>
      </c>
      <c r="S161" s="3">
        <v>-9.1781604346198101E-2</v>
      </c>
      <c r="T161" s="3">
        <v>-0.100150708590794</v>
      </c>
      <c r="U161" s="3">
        <v>-7.43804543867949E-2</v>
      </c>
      <c r="V161" s="3">
        <v>8.7778599501629098E-2</v>
      </c>
      <c r="W161" s="3">
        <v>0.23736189661425999</v>
      </c>
      <c r="X161" s="3">
        <v>-5.6498155647925298E-2</v>
      </c>
      <c r="Y161" s="3">
        <v>-0.179560203847827</v>
      </c>
      <c r="Z161" s="3">
        <v>-54.2521031975376</v>
      </c>
      <c r="AA161" s="3">
        <v>-6.3751915035636104</v>
      </c>
      <c r="AB161" s="3">
        <v>2.2442697531254598</v>
      </c>
      <c r="AC161" s="3">
        <v>1.8430090988389001</v>
      </c>
      <c r="AD161" s="3">
        <v>2</v>
      </c>
      <c r="AE161" s="3">
        <v>162.27713588901099</v>
      </c>
      <c r="AF161" s="3">
        <v>2.0919611701176599</v>
      </c>
      <c r="AG161" s="3">
        <v>32</v>
      </c>
      <c r="AH161" s="3">
        <v>28</v>
      </c>
      <c r="AI161" s="3">
        <v>29</v>
      </c>
      <c r="AJ161" s="3">
        <v>19</v>
      </c>
      <c r="AK161" s="3">
        <v>23</v>
      </c>
      <c r="AL161" s="3">
        <v>11</v>
      </c>
      <c r="AM161" s="3">
        <v>31</v>
      </c>
      <c r="AN161" s="3">
        <v>31</v>
      </c>
      <c r="AO161" s="3">
        <v>24</v>
      </c>
      <c r="AP161" s="3">
        <v>2023</v>
      </c>
      <c r="AQ161" s="3">
        <v>7</v>
      </c>
    </row>
    <row r="162" spans="1:43" x14ac:dyDescent="0.25">
      <c r="A162" s="18" t="str">
        <f>INDEX(Index!$E$1:$E$32,MATCH($F162,Index!$D$1:$D$32,0))</f>
        <v>KC</v>
      </c>
      <c r="B162" s="3">
        <v>4</v>
      </c>
      <c r="C162" s="3">
        <v>-2</v>
      </c>
      <c r="D162" s="3" t="s">
        <v>497</v>
      </c>
      <c r="E162" s="3" t="s">
        <v>498</v>
      </c>
      <c r="F162" s="3" t="s">
        <v>5</v>
      </c>
      <c r="G162" s="3" t="s">
        <v>499</v>
      </c>
      <c r="H162" s="3">
        <v>1639</v>
      </c>
      <c r="I162" s="3">
        <v>0</v>
      </c>
      <c r="J162" s="3">
        <v>6.7</v>
      </c>
      <c r="K162" s="3">
        <v>-0.9</v>
      </c>
      <c r="L162" s="3">
        <v>0.2</v>
      </c>
      <c r="M162" s="3">
        <v>-3</v>
      </c>
      <c r="N162" s="3">
        <v>6</v>
      </c>
      <c r="O162" s="3">
        <v>187</v>
      </c>
      <c r="P162" s="3">
        <v>129</v>
      </c>
      <c r="Q162" s="3">
        <v>58</v>
      </c>
      <c r="R162" s="3">
        <v>13.2865999999999</v>
      </c>
      <c r="S162" s="3">
        <v>2.5675090714597198E-2</v>
      </c>
      <c r="T162" s="3">
        <v>0.17450493775558601</v>
      </c>
      <c r="U162" s="3">
        <v>-0.25272887679047001</v>
      </c>
      <c r="V162" s="3">
        <v>-0.11927024461732599</v>
      </c>
      <c r="W162" s="3">
        <v>-0.192044037736679</v>
      </c>
      <c r="X162" s="3">
        <v>-3.5013974874321598E-2</v>
      </c>
      <c r="Y162" s="3">
        <v>0.144945335331923</v>
      </c>
      <c r="Z162" s="3">
        <v>92.175466443599703</v>
      </c>
      <c r="AA162" s="3">
        <v>8.7821022960652808</v>
      </c>
      <c r="AB162" s="3">
        <v>-4.40838312655631</v>
      </c>
      <c r="AC162" s="3">
        <v>6.1449344218722004</v>
      </c>
      <c r="AD162" s="3">
        <v>5</v>
      </c>
      <c r="AE162" s="3">
        <v>247.54328878189301</v>
      </c>
      <c r="AF162" s="3">
        <v>5.6545313893143598</v>
      </c>
      <c r="AG162" s="3">
        <v>2</v>
      </c>
      <c r="AH162" s="3">
        <v>6</v>
      </c>
      <c r="AI162" s="3">
        <v>6</v>
      </c>
      <c r="AJ162" s="3">
        <v>8</v>
      </c>
      <c r="AK162" s="3">
        <v>4</v>
      </c>
      <c r="AL162" s="3">
        <v>31</v>
      </c>
      <c r="AM162" s="3">
        <v>5</v>
      </c>
      <c r="AN162" s="3">
        <v>3</v>
      </c>
      <c r="AO162" s="3">
        <v>29</v>
      </c>
      <c r="AP162" s="3">
        <v>2023</v>
      </c>
      <c r="AQ162" s="3">
        <v>8</v>
      </c>
    </row>
    <row r="163" spans="1:43" x14ac:dyDescent="0.25">
      <c r="A163" s="18" t="str">
        <f>INDEX(Index!$E$1:$E$32,MATCH($F163,Index!$D$1:$D$32,0))</f>
        <v>PHI</v>
      </c>
      <c r="B163" s="3">
        <v>1</v>
      </c>
      <c r="C163" s="3">
        <v>2</v>
      </c>
      <c r="D163" s="3" t="s">
        <v>536</v>
      </c>
      <c r="E163" s="3" t="s">
        <v>537</v>
      </c>
      <c r="F163" s="3" t="s">
        <v>7</v>
      </c>
      <c r="G163" s="3" t="s">
        <v>538</v>
      </c>
      <c r="H163" s="3">
        <v>1650</v>
      </c>
      <c r="I163" s="3">
        <v>13</v>
      </c>
      <c r="J163" s="3">
        <v>7.1</v>
      </c>
      <c r="K163" s="3">
        <v>0.1</v>
      </c>
      <c r="L163" s="3">
        <v>2.1</v>
      </c>
      <c r="M163" s="3">
        <v>4</v>
      </c>
      <c r="N163" s="3">
        <v>7</v>
      </c>
      <c r="O163" s="3">
        <v>224</v>
      </c>
      <c r="P163" s="3">
        <v>172</v>
      </c>
      <c r="Q163" s="3">
        <v>52</v>
      </c>
      <c r="R163" s="3">
        <v>46.629799999999904</v>
      </c>
      <c r="S163" s="3">
        <v>6.0169073844887698E-2</v>
      </c>
      <c r="T163" s="3">
        <v>0.137437383970271</v>
      </c>
      <c r="U163" s="3">
        <v>-8.0302753631467105E-2</v>
      </c>
      <c r="V163" s="3">
        <v>-4.84051619364846E-2</v>
      </c>
      <c r="W163" s="3">
        <v>-2.03050321300575E-2</v>
      </c>
      <c r="X163" s="3">
        <v>-0.16084763437765501</v>
      </c>
      <c r="Y163" s="3">
        <v>0.108574235781372</v>
      </c>
      <c r="Z163" s="3">
        <v>99.504356029876803</v>
      </c>
      <c r="AA163" s="3">
        <v>11.4807484901569</v>
      </c>
      <c r="AB163" s="3">
        <v>-2.7464790472294802</v>
      </c>
      <c r="AC163" s="3">
        <v>5.6280921494952496</v>
      </c>
      <c r="AD163" s="3">
        <v>6</v>
      </c>
      <c r="AE163" s="3">
        <v>238.781742835828</v>
      </c>
      <c r="AF163" s="3">
        <v>5.2127266295100103</v>
      </c>
      <c r="AG163" s="3">
        <v>3</v>
      </c>
      <c r="AH163" s="3">
        <v>7</v>
      </c>
      <c r="AI163" s="3">
        <v>7</v>
      </c>
      <c r="AJ163" s="3">
        <v>4</v>
      </c>
      <c r="AK163" s="3">
        <v>6</v>
      </c>
      <c r="AL163" s="3">
        <v>10</v>
      </c>
      <c r="AM163" s="3">
        <v>16</v>
      </c>
      <c r="AN163" s="3">
        <v>16</v>
      </c>
      <c r="AO163" s="3">
        <v>11</v>
      </c>
      <c r="AP163" s="3">
        <v>2023</v>
      </c>
      <c r="AQ163" s="3">
        <v>8</v>
      </c>
    </row>
    <row r="164" spans="1:43" x14ac:dyDescent="0.25">
      <c r="A164" s="18" t="str">
        <f>INDEX(Index!$E$1:$E$32,MATCH($F164,Index!$D$1:$D$32,0))</f>
        <v>MIA</v>
      </c>
      <c r="B164" s="3">
        <v>3</v>
      </c>
      <c r="C164" s="3">
        <v>1</v>
      </c>
      <c r="D164" s="3" t="s">
        <v>513</v>
      </c>
      <c r="E164" s="3" t="s">
        <v>514</v>
      </c>
      <c r="F164" s="3" t="s">
        <v>4</v>
      </c>
      <c r="G164" s="3" t="s">
        <v>515</v>
      </c>
      <c r="H164" s="3">
        <v>1641</v>
      </c>
      <c r="I164" s="3">
        <v>22</v>
      </c>
      <c r="J164" s="3">
        <v>6.8</v>
      </c>
      <c r="K164" s="3">
        <v>0.3</v>
      </c>
      <c r="L164" s="3">
        <v>3</v>
      </c>
      <c r="M164" s="3">
        <v>6</v>
      </c>
      <c r="N164" s="3">
        <v>6</v>
      </c>
      <c r="O164" s="3">
        <v>271</v>
      </c>
      <c r="P164" s="3">
        <v>204</v>
      </c>
      <c r="Q164" s="3">
        <v>67</v>
      </c>
      <c r="R164" s="3">
        <v>96.391999999999996</v>
      </c>
      <c r="S164" s="3">
        <v>0.145315197195277</v>
      </c>
      <c r="T164" s="3">
        <v>0.28614647712200098</v>
      </c>
      <c r="U164" s="3">
        <v>-5.4280493581888398E-2</v>
      </c>
      <c r="V164" s="3">
        <v>-3.0573197404921398E-2</v>
      </c>
      <c r="W164" s="3">
        <v>-4.5833366481850997E-3</v>
      </c>
      <c r="X164" s="3">
        <v>-5.2534436206218199E-2</v>
      </c>
      <c r="Y164" s="3">
        <v>0.17588839460019801</v>
      </c>
      <c r="Z164" s="3">
        <v>77.270974853561597</v>
      </c>
      <c r="AA164" s="3">
        <v>11.301912599473001</v>
      </c>
      <c r="AB164" s="3">
        <v>0.21981125722879999</v>
      </c>
      <c r="AC164" s="3">
        <v>4.72781831044413</v>
      </c>
      <c r="AD164" s="3">
        <v>7</v>
      </c>
      <c r="AE164" s="3">
        <v>259.17454328844099</v>
      </c>
      <c r="AF164" s="3">
        <v>5.29753485955895</v>
      </c>
      <c r="AG164" s="3">
        <v>5</v>
      </c>
      <c r="AH164" s="3">
        <v>5</v>
      </c>
      <c r="AI164" s="3">
        <v>5</v>
      </c>
      <c r="AJ164" s="3">
        <v>2</v>
      </c>
      <c r="AK164" s="3">
        <v>2</v>
      </c>
      <c r="AL164" s="3">
        <v>7</v>
      </c>
      <c r="AM164" s="3">
        <v>20</v>
      </c>
      <c r="AN164" s="3">
        <v>18</v>
      </c>
      <c r="AO164" s="3">
        <v>27</v>
      </c>
      <c r="AP164" s="3">
        <v>2023</v>
      </c>
      <c r="AQ164" s="3">
        <v>8</v>
      </c>
    </row>
    <row r="165" spans="1:43" x14ac:dyDescent="0.25">
      <c r="A165" s="18" t="str">
        <f>INDEX(Index!$E$1:$E$32,MATCH($F165,Index!$D$1:$D$32,0))</f>
        <v>DAL</v>
      </c>
      <c r="B165" s="3">
        <v>2</v>
      </c>
      <c r="C165" s="3">
        <v>4</v>
      </c>
      <c r="D165" s="3" t="s">
        <v>470</v>
      </c>
      <c r="E165" s="3" t="s">
        <v>471</v>
      </c>
      <c r="F165" s="3" t="s">
        <v>3</v>
      </c>
      <c r="G165" s="3" t="s">
        <v>472</v>
      </c>
      <c r="H165" s="3">
        <v>1645</v>
      </c>
      <c r="I165" s="3">
        <v>2</v>
      </c>
      <c r="J165" s="3">
        <v>6.9</v>
      </c>
      <c r="K165" s="3">
        <v>1.1000000000000001</v>
      </c>
      <c r="L165" s="3">
        <v>2.2999999999999998</v>
      </c>
      <c r="M165" s="3">
        <v>4</v>
      </c>
      <c r="N165" s="3">
        <v>5</v>
      </c>
      <c r="O165" s="3">
        <v>197</v>
      </c>
      <c r="P165" s="3">
        <v>120</v>
      </c>
      <c r="Q165" s="3">
        <v>77</v>
      </c>
      <c r="R165" s="3">
        <v>48.094899999999903</v>
      </c>
      <c r="S165" s="3">
        <v>-1.8344597600361098E-2</v>
      </c>
      <c r="T165" s="3">
        <v>8.4498484829467105E-2</v>
      </c>
      <c r="U165" s="3">
        <v>-0.15985324585226399</v>
      </c>
      <c r="V165" s="3">
        <v>-0.20591960370083301</v>
      </c>
      <c r="W165" s="3">
        <v>-0.146512814513242</v>
      </c>
      <c r="X165" s="3">
        <v>-0.24777728533877399</v>
      </c>
      <c r="Y165" s="3">
        <v>0.18757500610047101</v>
      </c>
      <c r="Z165" s="3">
        <v>63.770045542279099</v>
      </c>
      <c r="AA165" s="3">
        <v>3.6293137794741401</v>
      </c>
      <c r="AB165" s="3">
        <v>-6.8316491841267197</v>
      </c>
      <c r="AC165" s="3">
        <v>4.1125923939959197</v>
      </c>
      <c r="AD165" s="3">
        <v>5</v>
      </c>
      <c r="AE165" s="3">
        <v>183.49397544307701</v>
      </c>
      <c r="AF165" s="3">
        <v>5.3481280048438098</v>
      </c>
      <c r="AG165" s="3">
        <v>1</v>
      </c>
      <c r="AH165" s="3">
        <v>4</v>
      </c>
      <c r="AI165" s="3">
        <v>4</v>
      </c>
      <c r="AJ165" s="3">
        <v>13</v>
      </c>
      <c r="AK165" s="3">
        <v>8</v>
      </c>
      <c r="AL165" s="3">
        <v>20</v>
      </c>
      <c r="AM165" s="3">
        <v>2</v>
      </c>
      <c r="AN165" s="3">
        <v>4</v>
      </c>
      <c r="AO165" s="3">
        <v>1</v>
      </c>
      <c r="AP165" s="3">
        <v>2023</v>
      </c>
      <c r="AQ165" s="3">
        <v>8</v>
      </c>
    </row>
    <row r="166" spans="1:43" x14ac:dyDescent="0.25">
      <c r="A166" s="18" t="str">
        <f>INDEX(Index!$E$1:$E$32,MATCH($F166,Index!$D$1:$D$32,0))</f>
        <v>SF</v>
      </c>
      <c r="B166" s="3">
        <v>5</v>
      </c>
      <c r="C166" s="3">
        <v>-4</v>
      </c>
      <c r="D166" s="3" t="s">
        <v>546</v>
      </c>
      <c r="E166" s="3" t="s">
        <v>547</v>
      </c>
      <c r="F166" s="3" t="s">
        <v>1</v>
      </c>
      <c r="G166" s="3" t="s">
        <v>548</v>
      </c>
      <c r="H166" s="3">
        <v>1633</v>
      </c>
      <c r="I166" s="3">
        <v>5</v>
      </c>
      <c r="J166" s="3">
        <v>6.5</v>
      </c>
      <c r="K166" s="3">
        <v>-2.1</v>
      </c>
      <c r="L166" s="3">
        <v>0.9</v>
      </c>
      <c r="M166" s="3">
        <v>-2</v>
      </c>
      <c r="N166" s="3">
        <v>5</v>
      </c>
      <c r="O166" s="3">
        <v>218</v>
      </c>
      <c r="P166" s="3">
        <v>140</v>
      </c>
      <c r="Q166" s="3">
        <v>78</v>
      </c>
      <c r="R166" s="3">
        <v>81.362299999999905</v>
      </c>
      <c r="S166" s="3">
        <v>0.119459470082989</v>
      </c>
      <c r="T166" s="3">
        <v>0.31411170889023698</v>
      </c>
      <c r="U166" s="3">
        <v>-5.6463787216662203E-2</v>
      </c>
      <c r="V166" s="3">
        <v>-9.7163106039251296E-2</v>
      </c>
      <c r="W166" s="3">
        <v>-0.107766980629523</v>
      </c>
      <c r="X166" s="3">
        <v>-6.2963630191927897E-2</v>
      </c>
      <c r="Y166" s="3">
        <v>0.21662257612224001</v>
      </c>
      <c r="Z166" s="3">
        <v>57.995632348076498</v>
      </c>
      <c r="AA166" s="3">
        <v>5.3129400685210504</v>
      </c>
      <c r="AB166" s="3">
        <v>-3.0424781770954699</v>
      </c>
      <c r="AC166" s="3">
        <v>5.6447919738109897</v>
      </c>
      <c r="AD166" s="3">
        <v>6</v>
      </c>
      <c r="AE166" s="3">
        <v>213.60021696416601</v>
      </c>
      <c r="AF166" s="3">
        <v>5.9255243487462801</v>
      </c>
      <c r="AG166" s="3">
        <v>4</v>
      </c>
      <c r="AH166" s="3">
        <v>3</v>
      </c>
      <c r="AI166" s="3">
        <v>3</v>
      </c>
      <c r="AJ166" s="3">
        <v>3</v>
      </c>
      <c r="AK166" s="3">
        <v>1</v>
      </c>
      <c r="AL166" s="3">
        <v>8</v>
      </c>
      <c r="AM166" s="3">
        <v>10</v>
      </c>
      <c r="AN166" s="3">
        <v>6</v>
      </c>
      <c r="AO166" s="3">
        <v>25</v>
      </c>
      <c r="AP166" s="3">
        <v>2023</v>
      </c>
      <c r="AQ166" s="3">
        <v>8</v>
      </c>
    </row>
    <row r="167" spans="1:43" x14ac:dyDescent="0.25">
      <c r="A167" s="18" t="str">
        <f>INDEX(Index!$E$1:$E$32,MATCH($F167,Index!$D$1:$D$32,0))</f>
        <v>BUF</v>
      </c>
      <c r="B167" s="3">
        <v>6</v>
      </c>
      <c r="C167" s="3">
        <v>-1</v>
      </c>
      <c r="D167" s="3" t="s">
        <v>450</v>
      </c>
      <c r="E167" s="3" t="s">
        <v>451</v>
      </c>
      <c r="F167" s="3" t="s">
        <v>0</v>
      </c>
      <c r="G167" s="3" t="s">
        <v>452</v>
      </c>
      <c r="H167" s="3">
        <v>1621</v>
      </c>
      <c r="I167" s="3">
        <v>16</v>
      </c>
      <c r="J167" s="3">
        <v>6</v>
      </c>
      <c r="K167" s="3">
        <v>-0.2</v>
      </c>
      <c r="L167" s="3">
        <v>0.2</v>
      </c>
      <c r="M167" s="3">
        <v>-4</v>
      </c>
      <c r="N167" s="3">
        <v>5</v>
      </c>
      <c r="O167" s="3">
        <v>222</v>
      </c>
      <c r="P167" s="3">
        <v>136</v>
      </c>
      <c r="Q167" s="3">
        <v>86</v>
      </c>
      <c r="R167" s="3">
        <v>49.029499999999899</v>
      </c>
      <c r="S167" s="3">
        <v>0.155052938262882</v>
      </c>
      <c r="T167" s="3">
        <v>0.25098711978501498</v>
      </c>
      <c r="U167" s="3">
        <v>-1.43888031845572E-2</v>
      </c>
      <c r="V167" s="3">
        <v>-0.11118656273232499</v>
      </c>
      <c r="W167" s="3">
        <v>-9.3839725824830897E-2</v>
      </c>
      <c r="X167" s="3">
        <v>-0.108986016856067</v>
      </c>
      <c r="Y167" s="3">
        <v>0.26623950099520699</v>
      </c>
      <c r="Z167" s="3">
        <v>98.595038029520694</v>
      </c>
      <c r="AA167" s="3">
        <v>9.3538019776846806</v>
      </c>
      <c r="AB167" s="3">
        <v>-4.7447937587194504</v>
      </c>
      <c r="AC167" s="3">
        <v>5.70476572816525</v>
      </c>
      <c r="AD167" s="3">
        <v>6</v>
      </c>
      <c r="AE167" s="3">
        <v>282.56616727472698</v>
      </c>
      <c r="AF167" s="3">
        <v>6.0926282592838898</v>
      </c>
      <c r="AG167" s="3">
        <v>6</v>
      </c>
      <c r="AH167" s="3">
        <v>1</v>
      </c>
      <c r="AI167" s="3">
        <v>1</v>
      </c>
      <c r="AJ167" s="3">
        <v>1</v>
      </c>
      <c r="AK167" s="3">
        <v>3</v>
      </c>
      <c r="AL167" s="3">
        <v>4</v>
      </c>
      <c r="AM167" s="3">
        <v>6</v>
      </c>
      <c r="AN167" s="3">
        <v>8</v>
      </c>
      <c r="AO167" s="3">
        <v>19</v>
      </c>
      <c r="AP167" s="3">
        <v>2023</v>
      </c>
      <c r="AQ167" s="3">
        <v>8</v>
      </c>
    </row>
    <row r="168" spans="1:43" x14ac:dyDescent="0.25">
      <c r="A168" s="18" t="str">
        <f>INDEX(Index!$E$1:$E$32,MATCH($F168,Index!$D$1:$D$32,0))</f>
        <v>BAL</v>
      </c>
      <c r="B168" s="3">
        <v>7</v>
      </c>
      <c r="C168" s="3">
        <v>0</v>
      </c>
      <c r="D168" s="3" t="s">
        <v>446</v>
      </c>
      <c r="E168" s="3" t="s">
        <v>447</v>
      </c>
      <c r="F168" s="3" t="s">
        <v>18</v>
      </c>
      <c r="G168" s="3" t="s">
        <v>448</v>
      </c>
      <c r="H168" s="3">
        <v>1597</v>
      </c>
      <c r="I168" s="3">
        <v>16</v>
      </c>
      <c r="J168" s="3">
        <v>5</v>
      </c>
      <c r="K168" s="3">
        <v>-0.5</v>
      </c>
      <c r="L168" s="3">
        <v>0.7</v>
      </c>
      <c r="M168" s="3">
        <v>0</v>
      </c>
      <c r="N168" s="3">
        <v>6</v>
      </c>
      <c r="O168" s="3">
        <v>202</v>
      </c>
      <c r="P168" s="3">
        <v>121</v>
      </c>
      <c r="Q168" s="3">
        <v>81</v>
      </c>
      <c r="R168" s="3">
        <v>54.586699999999901</v>
      </c>
      <c r="S168" s="3">
        <v>3.7492345029665398E-2</v>
      </c>
      <c r="T168" s="3">
        <v>6.77161814041944E-2</v>
      </c>
      <c r="U168" s="3">
        <v>1.4968750959094499E-2</v>
      </c>
      <c r="V168" s="3">
        <v>-0.18687125248068201</v>
      </c>
      <c r="W168" s="3">
        <v>-0.216291374219403</v>
      </c>
      <c r="X168" s="3">
        <v>-0.103193247756429</v>
      </c>
      <c r="Y168" s="3">
        <v>0.22436359751034701</v>
      </c>
      <c r="Z168" s="3">
        <v>89.286375840845096</v>
      </c>
      <c r="AA168" s="3">
        <v>0.97863261892016895</v>
      </c>
      <c r="AB168" s="3">
        <v>-11.803163074379301</v>
      </c>
      <c r="AC168" s="3">
        <v>5.2228123587106099</v>
      </c>
      <c r="AD168" s="3">
        <v>8</v>
      </c>
      <c r="AE168" s="3">
        <v>235.92383991718199</v>
      </c>
      <c r="AF168" s="3">
        <v>6.1688536708768904</v>
      </c>
      <c r="AG168" s="3">
        <v>8</v>
      </c>
      <c r="AH168" s="3">
        <v>2</v>
      </c>
      <c r="AI168" s="3">
        <v>2</v>
      </c>
      <c r="AJ168" s="3">
        <v>6</v>
      </c>
      <c r="AK168" s="3">
        <v>11</v>
      </c>
      <c r="AL168" s="3">
        <v>3</v>
      </c>
      <c r="AM168" s="3">
        <v>3</v>
      </c>
      <c r="AN168" s="3">
        <v>1</v>
      </c>
      <c r="AO168" s="3">
        <v>20</v>
      </c>
      <c r="AP168" s="3">
        <v>2023</v>
      </c>
      <c r="AQ168" s="3">
        <v>8</v>
      </c>
    </row>
    <row r="169" spans="1:43" x14ac:dyDescent="0.25">
      <c r="A169" s="18" t="str">
        <f>INDEX(Index!$E$1:$E$32,MATCH($F169,Index!$D$1:$D$32,0))</f>
        <v>DET</v>
      </c>
      <c r="B169" s="3">
        <v>8</v>
      </c>
      <c r="C169" s="3">
        <v>0</v>
      </c>
      <c r="D169" s="3" t="s">
        <v>477</v>
      </c>
      <c r="E169" s="3" t="s">
        <v>478</v>
      </c>
      <c r="F169" s="3" t="s">
        <v>21</v>
      </c>
      <c r="G169" s="3" t="s">
        <v>479</v>
      </c>
      <c r="H169" s="3">
        <v>1589</v>
      </c>
      <c r="I169" s="3">
        <v>4</v>
      </c>
      <c r="J169" s="3">
        <v>4.7</v>
      </c>
      <c r="K169" s="3">
        <v>0.6</v>
      </c>
      <c r="L169" s="3">
        <v>2</v>
      </c>
      <c r="M169" s="3">
        <v>4</v>
      </c>
      <c r="N169" s="3">
        <v>6</v>
      </c>
      <c r="O169" s="3">
        <v>200</v>
      </c>
      <c r="P169" s="3">
        <v>165</v>
      </c>
      <c r="Q169" s="3">
        <v>35</v>
      </c>
      <c r="R169" s="3">
        <v>57.442599999999999</v>
      </c>
      <c r="S169" s="3">
        <v>5.4122332619749997E-4</v>
      </c>
      <c r="T169" s="3">
        <v>8.3107719292267304E-2</v>
      </c>
      <c r="U169" s="3">
        <v>-0.10615065504726</v>
      </c>
      <c r="V169" s="3">
        <v>-0.105183744696002</v>
      </c>
      <c r="W169" s="3">
        <v>-9.4436976827986893E-2</v>
      </c>
      <c r="X169" s="3">
        <v>-0.12186188169512099</v>
      </c>
      <c r="Y169" s="3">
        <v>0.10572496802219999</v>
      </c>
      <c r="Z169" s="3">
        <v>22.856841015465999</v>
      </c>
      <c r="AA169" s="3">
        <v>-5.2785400494191399E-2</v>
      </c>
      <c r="AB169" s="3">
        <v>-3.4374827193468098</v>
      </c>
      <c r="AC169" s="3">
        <v>4.5370170142551904</v>
      </c>
      <c r="AD169" s="3">
        <v>7</v>
      </c>
      <c r="AE169" s="3">
        <v>203.627670516514</v>
      </c>
      <c r="AF169" s="3">
        <v>4.8963693646134301</v>
      </c>
      <c r="AG169" s="3">
        <v>7</v>
      </c>
      <c r="AH169" s="3">
        <v>9</v>
      </c>
      <c r="AI169" s="3">
        <v>8</v>
      </c>
      <c r="AJ169" s="3">
        <v>10</v>
      </c>
      <c r="AK169" s="3">
        <v>9</v>
      </c>
      <c r="AL169" s="3">
        <v>17</v>
      </c>
      <c r="AM169" s="3">
        <v>7</v>
      </c>
      <c r="AN169" s="3">
        <v>7</v>
      </c>
      <c r="AO169" s="3">
        <v>17</v>
      </c>
      <c r="AP169" s="3">
        <v>2023</v>
      </c>
      <c r="AQ169" s="3">
        <v>8</v>
      </c>
    </row>
    <row r="170" spans="1:43" x14ac:dyDescent="0.25">
      <c r="A170" s="18" t="str">
        <f>INDEX(Index!$E$1:$E$32,MATCH($F170,Index!$D$1:$D$32,0))</f>
        <v>JAX</v>
      </c>
      <c r="B170" s="3">
        <v>10</v>
      </c>
      <c r="C170" s="3">
        <v>0</v>
      </c>
      <c r="D170" s="3" t="s">
        <v>493</v>
      </c>
      <c r="E170" s="3" t="s">
        <v>494</v>
      </c>
      <c r="F170" s="3" t="s">
        <v>12</v>
      </c>
      <c r="G170" s="3" t="s">
        <v>495</v>
      </c>
      <c r="H170" s="3">
        <v>1571</v>
      </c>
      <c r="I170" s="3">
        <v>8</v>
      </c>
      <c r="J170" s="3">
        <v>4</v>
      </c>
      <c r="K170" s="3">
        <v>1</v>
      </c>
      <c r="L170" s="3">
        <v>1.9</v>
      </c>
      <c r="M170" s="3">
        <v>4</v>
      </c>
      <c r="N170" s="3">
        <v>6</v>
      </c>
      <c r="O170" s="3">
        <v>193</v>
      </c>
      <c r="P170" s="3">
        <v>156</v>
      </c>
      <c r="Q170" s="3">
        <v>37</v>
      </c>
      <c r="R170" s="3">
        <v>8.9923999999999502</v>
      </c>
      <c r="S170" s="3">
        <v>-9.3940702381660704E-2</v>
      </c>
      <c r="T170" s="3">
        <v>-1.4331668032103999E-3</v>
      </c>
      <c r="U170" s="3">
        <v>-0.234333931181016</v>
      </c>
      <c r="V170" s="3">
        <v>-0.102911112329612</v>
      </c>
      <c r="W170" s="3">
        <v>-6.6566539302072694E-2</v>
      </c>
      <c r="X170" s="3">
        <v>-0.182960811112309</v>
      </c>
      <c r="Y170" s="3">
        <v>8.9704099479515007E-3</v>
      </c>
      <c r="Z170" s="3">
        <v>22.0051311458902</v>
      </c>
      <c r="AA170" s="3">
        <v>-1.25411017496248E-2</v>
      </c>
      <c r="AB170" s="3">
        <v>-3.27675584531507</v>
      </c>
      <c r="AC170" s="3">
        <v>4.3815066978288302</v>
      </c>
      <c r="AD170" s="3">
        <v>5</v>
      </c>
      <c r="AE170" s="3">
        <v>190.79615561434301</v>
      </c>
      <c r="AF170" s="3">
        <v>4.9879742577867701</v>
      </c>
      <c r="AG170" s="3">
        <v>10</v>
      </c>
      <c r="AH170" s="3">
        <v>8</v>
      </c>
      <c r="AI170" s="3">
        <v>15</v>
      </c>
      <c r="AJ170" s="3">
        <v>22</v>
      </c>
      <c r="AK170" s="3">
        <v>18</v>
      </c>
      <c r="AL170" s="3">
        <v>30</v>
      </c>
      <c r="AM170" s="3">
        <v>8</v>
      </c>
      <c r="AN170" s="3">
        <v>9</v>
      </c>
      <c r="AO170" s="3">
        <v>9</v>
      </c>
      <c r="AP170" s="3">
        <v>2023</v>
      </c>
      <c r="AQ170" s="3">
        <v>8</v>
      </c>
    </row>
    <row r="171" spans="1:43" x14ac:dyDescent="0.25">
      <c r="A171" s="18" t="str">
        <f>INDEX(Index!$E$1:$E$32,MATCH($F171,Index!$D$1:$D$32,0))</f>
        <v>CIN</v>
      </c>
      <c r="B171" s="3">
        <v>9</v>
      </c>
      <c r="C171" s="3">
        <v>2</v>
      </c>
      <c r="D171" s="3" t="s">
        <v>462</v>
      </c>
      <c r="E171" s="3" t="s">
        <v>463</v>
      </c>
      <c r="F171" s="3" t="s">
        <v>24</v>
      </c>
      <c r="G171" s="3" t="s">
        <v>464</v>
      </c>
      <c r="H171" s="3">
        <v>1576</v>
      </c>
      <c r="I171" s="3">
        <v>-3</v>
      </c>
      <c r="J171" s="3">
        <v>4.2</v>
      </c>
      <c r="K171" s="3">
        <v>1.7</v>
      </c>
      <c r="L171" s="3">
        <v>-1.1000000000000001</v>
      </c>
      <c r="M171" s="3">
        <v>-5</v>
      </c>
      <c r="N171" s="3">
        <v>4</v>
      </c>
      <c r="O171" s="3">
        <v>131</v>
      </c>
      <c r="P171" s="3">
        <v>144</v>
      </c>
      <c r="Q171" s="3">
        <v>-13</v>
      </c>
      <c r="R171" s="3">
        <v>-35.515700000000002</v>
      </c>
      <c r="S171" s="3">
        <v>-8.5794757010492398E-2</v>
      </c>
      <c r="T171" s="3">
        <v>-8.3021457349709005E-2</v>
      </c>
      <c r="U171" s="3">
        <v>-8.4881602726431596E-2</v>
      </c>
      <c r="V171" s="3">
        <v>-4.50092676014597E-2</v>
      </c>
      <c r="W171" s="3">
        <v>-2.83063615185251E-2</v>
      </c>
      <c r="X171" s="3">
        <v>-6.3465908574019805E-2</v>
      </c>
      <c r="Y171" s="3">
        <v>-4.0785489409032698E-2</v>
      </c>
      <c r="Z171" s="3">
        <v>-23.140067591566599</v>
      </c>
      <c r="AA171" s="3">
        <v>-3.76190645955278</v>
      </c>
      <c r="AB171" s="3">
        <v>-0.172270909794081</v>
      </c>
      <c r="AC171" s="3">
        <v>4.2361740980775702</v>
      </c>
      <c r="AD171" s="3">
        <v>2</v>
      </c>
      <c r="AE171" s="3">
        <v>143.948726948207</v>
      </c>
      <c r="AF171" s="3">
        <v>3.1092163652560298</v>
      </c>
      <c r="AG171" s="3">
        <v>9</v>
      </c>
      <c r="AH171" s="3">
        <v>20</v>
      </c>
      <c r="AI171" s="3">
        <v>19</v>
      </c>
      <c r="AJ171" s="3">
        <v>21</v>
      </c>
      <c r="AK171" s="3">
        <v>22</v>
      </c>
      <c r="AL171" s="3">
        <v>11</v>
      </c>
      <c r="AM171" s="3">
        <v>17</v>
      </c>
      <c r="AN171" s="3">
        <v>14</v>
      </c>
      <c r="AO171" s="3">
        <v>24</v>
      </c>
      <c r="AP171" s="3">
        <v>2023</v>
      </c>
      <c r="AQ171" s="3">
        <v>8</v>
      </c>
    </row>
    <row r="172" spans="1:43" x14ac:dyDescent="0.25">
      <c r="A172" s="18" t="str">
        <f>INDEX(Index!$E$1:$E$32,MATCH($F172,Index!$D$1:$D$32,0))</f>
        <v>MIN</v>
      </c>
      <c r="B172" s="3">
        <v>24</v>
      </c>
      <c r="C172" s="3">
        <v>-10</v>
      </c>
      <c r="D172" s="3" t="s">
        <v>517</v>
      </c>
      <c r="E172" s="3" t="s">
        <v>518</v>
      </c>
      <c r="F172" s="3" t="s">
        <v>46</v>
      </c>
      <c r="G172" s="3" t="s">
        <v>519</v>
      </c>
      <c r="H172" s="3">
        <v>1427</v>
      </c>
      <c r="I172" s="3">
        <v>-88</v>
      </c>
      <c r="J172" s="3">
        <v>-1.8</v>
      </c>
      <c r="K172" s="3">
        <v>-3.3</v>
      </c>
      <c r="L172" s="3">
        <v>-2.9</v>
      </c>
      <c r="M172" s="3">
        <v>-6</v>
      </c>
      <c r="N172" s="3">
        <v>4</v>
      </c>
      <c r="O172" s="3">
        <v>175</v>
      </c>
      <c r="P172" s="3">
        <v>162</v>
      </c>
      <c r="Q172" s="3">
        <v>13</v>
      </c>
      <c r="R172" s="3">
        <v>36.399499999999897</v>
      </c>
      <c r="S172" s="3">
        <v>-6.9538007402797997E-3</v>
      </c>
      <c r="T172" s="3">
        <v>2.2536279544434601E-2</v>
      </c>
      <c r="U172" s="3">
        <v>-0.16357232363985999</v>
      </c>
      <c r="V172" s="3">
        <v>-5.1654421897330598E-2</v>
      </c>
      <c r="W172" s="3">
        <v>-2.92946216552036E-2</v>
      </c>
      <c r="X172" s="3">
        <v>-0.19785708406029001</v>
      </c>
      <c r="Y172" s="3">
        <v>4.4700621157050799E-2</v>
      </c>
      <c r="Z172" s="3">
        <v>33.737994528476797</v>
      </c>
      <c r="AA172" s="3">
        <v>0.53413527458982302</v>
      </c>
      <c r="AB172" s="3">
        <v>-4.3898061509392097</v>
      </c>
      <c r="AC172" s="3">
        <v>3.75437044789106</v>
      </c>
      <c r="AD172" s="3">
        <v>8</v>
      </c>
      <c r="AE172" s="3">
        <v>237.70766977803501</v>
      </c>
      <c r="AF172" s="3">
        <v>4.36486188997889</v>
      </c>
      <c r="AG172" s="3">
        <v>15</v>
      </c>
      <c r="AH172" s="3">
        <v>14</v>
      </c>
      <c r="AI172" s="3">
        <v>11</v>
      </c>
      <c r="AJ172" s="3">
        <v>11</v>
      </c>
      <c r="AK172" s="3">
        <v>17</v>
      </c>
      <c r="AL172" s="3">
        <v>21</v>
      </c>
      <c r="AM172" s="3">
        <v>15</v>
      </c>
      <c r="AN172" s="3">
        <v>13</v>
      </c>
      <c r="AO172" s="3">
        <v>7</v>
      </c>
      <c r="AP172" s="3">
        <v>2023</v>
      </c>
      <c r="AQ172" s="3">
        <v>8</v>
      </c>
    </row>
    <row r="173" spans="1:43" x14ac:dyDescent="0.25">
      <c r="A173" s="18" t="str">
        <f>INDEX(Index!$E$1:$E$32,MATCH($F173,Index!$D$1:$D$32,0))</f>
        <v>LAC</v>
      </c>
      <c r="B173" s="3">
        <v>11</v>
      </c>
      <c r="C173" s="3">
        <v>1</v>
      </c>
      <c r="D173" s="3" t="s">
        <v>505</v>
      </c>
      <c r="E173" s="3" t="s">
        <v>506</v>
      </c>
      <c r="F173" s="3" t="s">
        <v>28</v>
      </c>
      <c r="G173" s="3" t="s">
        <v>507</v>
      </c>
      <c r="H173" s="3">
        <v>1531</v>
      </c>
      <c r="I173" s="3">
        <v>6</v>
      </c>
      <c r="J173" s="3">
        <v>2.4</v>
      </c>
      <c r="K173" s="3">
        <v>0.3</v>
      </c>
      <c r="L173" s="3">
        <v>-0.9</v>
      </c>
      <c r="M173" s="3">
        <v>-1</v>
      </c>
      <c r="N173" s="3">
        <v>3</v>
      </c>
      <c r="O173" s="3">
        <v>174</v>
      </c>
      <c r="P173" s="3">
        <v>168</v>
      </c>
      <c r="Q173" s="3">
        <v>6</v>
      </c>
      <c r="R173" s="3">
        <v>-16.0655</v>
      </c>
      <c r="S173" s="3">
        <v>4.1666770597369798E-2</v>
      </c>
      <c r="T173" s="3">
        <v>0.14488902886496</v>
      </c>
      <c r="U173" s="3">
        <v>-0.21828403205423</v>
      </c>
      <c r="V173" s="3">
        <v>3.32389877571816E-2</v>
      </c>
      <c r="W173" s="3">
        <v>0.125806220723711</v>
      </c>
      <c r="X173" s="3">
        <v>-0.17102465656329499</v>
      </c>
      <c r="Y173" s="3">
        <v>8.4277828401882002E-3</v>
      </c>
      <c r="Z173" s="3">
        <v>36.5694921568289</v>
      </c>
      <c r="AA173" s="3">
        <v>5.9368624824874496</v>
      </c>
      <c r="AB173" s="3">
        <v>-0.126636927342832</v>
      </c>
      <c r="AC173" s="3">
        <v>3.6938697699373599</v>
      </c>
      <c r="AD173" s="3">
        <v>2</v>
      </c>
      <c r="AE173" s="3">
        <v>225.53070788284199</v>
      </c>
      <c r="AF173" s="3">
        <v>3.6454574186851598</v>
      </c>
      <c r="AG173" s="3">
        <v>14</v>
      </c>
      <c r="AH173" s="3">
        <v>15</v>
      </c>
      <c r="AI173" s="3">
        <v>16</v>
      </c>
      <c r="AJ173" s="3">
        <v>5</v>
      </c>
      <c r="AK173" s="3">
        <v>5</v>
      </c>
      <c r="AL173" s="3">
        <v>27</v>
      </c>
      <c r="AM173" s="3">
        <v>28</v>
      </c>
      <c r="AN173" s="3">
        <v>28</v>
      </c>
      <c r="AO173" s="3">
        <v>10</v>
      </c>
      <c r="AP173" s="3">
        <v>2023</v>
      </c>
      <c r="AQ173" s="3">
        <v>8</v>
      </c>
    </row>
    <row r="174" spans="1:43" x14ac:dyDescent="0.25">
      <c r="A174" s="18" t="str">
        <f>INDEX(Index!$E$1:$E$32,MATCH($F174,Index!$D$1:$D$32,0))</f>
        <v>SEA</v>
      </c>
      <c r="B174" s="3">
        <v>13</v>
      </c>
      <c r="C174" s="3">
        <v>0</v>
      </c>
      <c r="D174" s="3" t="s">
        <v>543</v>
      </c>
      <c r="E174" s="3" t="s">
        <v>544</v>
      </c>
      <c r="F174" s="3" t="s">
        <v>30</v>
      </c>
      <c r="G174" s="3" t="s">
        <v>472</v>
      </c>
      <c r="H174" s="3">
        <v>1522</v>
      </c>
      <c r="I174" s="3">
        <v>-6</v>
      </c>
      <c r="J174" s="3">
        <v>2</v>
      </c>
      <c r="K174" s="3">
        <v>0</v>
      </c>
      <c r="L174" s="3">
        <v>1.2</v>
      </c>
      <c r="M174" s="3">
        <v>7</v>
      </c>
      <c r="N174" s="3">
        <v>5</v>
      </c>
      <c r="O174" s="3">
        <v>168</v>
      </c>
      <c r="P174" s="3">
        <v>138</v>
      </c>
      <c r="Q174" s="3">
        <v>30</v>
      </c>
      <c r="R174" s="3">
        <v>41.527299999999897</v>
      </c>
      <c r="S174" s="3">
        <v>1.9611786284494299E-2</v>
      </c>
      <c r="T174" s="3">
        <v>7.0038267146440597E-2</v>
      </c>
      <c r="U174" s="3">
        <v>-3.9796147851725402E-2</v>
      </c>
      <c r="V174" s="3">
        <v>-8.2052119266651E-2</v>
      </c>
      <c r="W174" s="3">
        <v>-3.3651317802599702E-2</v>
      </c>
      <c r="X174" s="3">
        <v>-0.15214377654889499</v>
      </c>
      <c r="Y174" s="3">
        <v>0.101663905551145</v>
      </c>
      <c r="Z174" s="3">
        <v>29.858398583707601</v>
      </c>
      <c r="AA174" s="3">
        <v>2.8285806319479501</v>
      </c>
      <c r="AB174" s="3">
        <v>-2.1499485945355898</v>
      </c>
      <c r="AC174" s="3">
        <v>3.79681596690043</v>
      </c>
      <c r="AD174" s="3">
        <v>6</v>
      </c>
      <c r="AE174" s="3">
        <v>143.96727095078899</v>
      </c>
      <c r="AF174" s="3">
        <v>4.3013933110644</v>
      </c>
      <c r="AG174" s="3">
        <v>13</v>
      </c>
      <c r="AH174" s="3">
        <v>10</v>
      </c>
      <c r="AI174" s="3">
        <v>9</v>
      </c>
      <c r="AJ174" s="3">
        <v>9</v>
      </c>
      <c r="AK174" s="3">
        <v>10</v>
      </c>
      <c r="AL174" s="3">
        <v>5</v>
      </c>
      <c r="AM174" s="3">
        <v>11</v>
      </c>
      <c r="AN174" s="3">
        <v>12</v>
      </c>
      <c r="AO174" s="3">
        <v>14</v>
      </c>
      <c r="AP174" s="3">
        <v>2023</v>
      </c>
      <c r="AQ174" s="3">
        <v>8</v>
      </c>
    </row>
    <row r="175" spans="1:43" x14ac:dyDescent="0.25">
      <c r="A175" s="18" t="str">
        <f>INDEX(Index!$E$1:$E$32,MATCH($F175,Index!$D$1:$D$32,0))</f>
        <v>NO</v>
      </c>
      <c r="B175" s="3">
        <v>14</v>
      </c>
      <c r="C175" s="3">
        <v>3</v>
      </c>
      <c r="D175" s="3" t="s">
        <v>524</v>
      </c>
      <c r="E175" s="3" t="s">
        <v>525</v>
      </c>
      <c r="F175" s="3" t="s">
        <v>27</v>
      </c>
      <c r="G175" s="3" t="s">
        <v>526</v>
      </c>
      <c r="H175" s="3">
        <v>1500</v>
      </c>
      <c r="I175" s="3">
        <v>2</v>
      </c>
      <c r="J175" s="3">
        <v>1.1000000000000001</v>
      </c>
      <c r="K175" s="3">
        <v>1.2</v>
      </c>
      <c r="L175" s="3">
        <v>-0.8</v>
      </c>
      <c r="M175" s="3">
        <v>1</v>
      </c>
      <c r="N175" s="3">
        <v>4</v>
      </c>
      <c r="O175" s="3">
        <v>171</v>
      </c>
      <c r="P175" s="3">
        <v>154</v>
      </c>
      <c r="Q175" s="3">
        <v>17</v>
      </c>
      <c r="R175" s="3">
        <v>10.760599999999901</v>
      </c>
      <c r="S175" s="3">
        <v>-4.6626166663447197E-2</v>
      </c>
      <c r="T175" s="3">
        <v>2.3361742243255101E-2</v>
      </c>
      <c r="U175" s="3">
        <v>-0.10614607832055301</v>
      </c>
      <c r="V175" s="3">
        <v>-0.14517662468216599</v>
      </c>
      <c r="W175" s="3">
        <v>-0.12423429883782</v>
      </c>
      <c r="X175" s="3">
        <v>-0.15800158911295401</v>
      </c>
      <c r="Y175" s="3">
        <v>9.85504580187192E-2</v>
      </c>
      <c r="Z175" s="3">
        <v>-12.6095456902867</v>
      </c>
      <c r="AA175" s="3">
        <v>-7.9557319718473298</v>
      </c>
      <c r="AB175" s="3">
        <v>-6.3233668389423299</v>
      </c>
      <c r="AC175" s="3">
        <v>4.2677378078693398</v>
      </c>
      <c r="AD175" s="3">
        <v>4</v>
      </c>
      <c r="AE175" s="3">
        <v>125.820187495919</v>
      </c>
      <c r="AF175" s="3">
        <v>4.4937982710342403</v>
      </c>
      <c r="AG175" s="3">
        <v>16</v>
      </c>
      <c r="AH175" s="3">
        <v>12</v>
      </c>
      <c r="AI175" s="3">
        <v>10</v>
      </c>
      <c r="AJ175" s="3">
        <v>17</v>
      </c>
      <c r="AK175" s="3">
        <v>16</v>
      </c>
      <c r="AL175" s="3">
        <v>16</v>
      </c>
      <c r="AM175" s="3">
        <v>4</v>
      </c>
      <c r="AN175" s="3">
        <v>5</v>
      </c>
      <c r="AO175" s="3">
        <v>12</v>
      </c>
      <c r="AP175" s="3">
        <v>2023</v>
      </c>
      <c r="AQ175" s="3">
        <v>8</v>
      </c>
    </row>
    <row r="176" spans="1:43" x14ac:dyDescent="0.25">
      <c r="A176" s="18" t="str">
        <f>INDEX(Index!$E$1:$E$32,MATCH($F176,Index!$D$1:$D$32,0))</f>
        <v>PIT</v>
      </c>
      <c r="B176" s="3">
        <v>12</v>
      </c>
      <c r="C176" s="3">
        <v>3</v>
      </c>
      <c r="D176" s="3" t="s">
        <v>540</v>
      </c>
      <c r="E176" s="3" t="s">
        <v>541</v>
      </c>
      <c r="F176" s="3" t="s">
        <v>32</v>
      </c>
      <c r="G176" s="3" t="s">
        <v>511</v>
      </c>
      <c r="H176" s="3">
        <v>1523</v>
      </c>
      <c r="I176" s="3">
        <v>28</v>
      </c>
      <c r="J176" s="3">
        <v>2.1</v>
      </c>
      <c r="K176" s="3">
        <v>0.6</v>
      </c>
      <c r="L176" s="3">
        <v>0.2</v>
      </c>
      <c r="M176" s="3">
        <v>4</v>
      </c>
      <c r="N176" s="3">
        <v>4</v>
      </c>
      <c r="O176" s="3">
        <v>113</v>
      </c>
      <c r="P176" s="3">
        <v>147</v>
      </c>
      <c r="Q176" s="3">
        <v>-34</v>
      </c>
      <c r="R176" s="3">
        <v>-44.356699999999996</v>
      </c>
      <c r="S176" s="3">
        <v>-0.19161673680966401</v>
      </c>
      <c r="T176" s="3">
        <v>-0.162830353945152</v>
      </c>
      <c r="U176" s="3">
        <v>-0.185532798630475</v>
      </c>
      <c r="V176" s="3">
        <v>-6.0506707297656698E-2</v>
      </c>
      <c r="W176" s="3">
        <v>-1.31110535445218E-2</v>
      </c>
      <c r="X176" s="3">
        <v>-7.6923479674108397E-2</v>
      </c>
      <c r="Y176" s="3">
        <v>-0.13111002951200701</v>
      </c>
      <c r="Z176" s="3">
        <v>-68.288086522495803</v>
      </c>
      <c r="AA176" s="3">
        <v>-14.191278752540301</v>
      </c>
      <c r="AB176" s="3">
        <v>-3.3026458272391501</v>
      </c>
      <c r="AC176" s="3">
        <v>3.4206790806379401</v>
      </c>
      <c r="AD176" s="3">
        <v>3</v>
      </c>
      <c r="AE176" s="3">
        <v>68.948377372318205</v>
      </c>
      <c r="AF176" s="3">
        <v>2.4430343839139499</v>
      </c>
      <c r="AG176" s="3">
        <v>17</v>
      </c>
      <c r="AH176" s="3">
        <v>24</v>
      </c>
      <c r="AI176" s="3">
        <v>25</v>
      </c>
      <c r="AJ176" s="3">
        <v>29</v>
      </c>
      <c r="AK176" s="3">
        <v>28</v>
      </c>
      <c r="AL176" s="3">
        <v>25</v>
      </c>
      <c r="AM176" s="3">
        <v>13</v>
      </c>
      <c r="AN176" s="3">
        <v>17</v>
      </c>
      <c r="AO176" s="3">
        <v>22</v>
      </c>
      <c r="AP176" s="3">
        <v>2023</v>
      </c>
      <c r="AQ176" s="3">
        <v>8</v>
      </c>
    </row>
    <row r="177" spans="1:43" x14ac:dyDescent="0.25">
      <c r="A177" s="18" t="str">
        <f>INDEX(Index!$E$1:$E$32,MATCH($F177,Index!$D$1:$D$32,0))</f>
        <v>CLE</v>
      </c>
      <c r="B177" s="3">
        <v>15</v>
      </c>
      <c r="C177" s="3">
        <v>-6</v>
      </c>
      <c r="D177" s="3" t="s">
        <v>466</v>
      </c>
      <c r="E177" s="3" t="s">
        <v>467</v>
      </c>
      <c r="F177" s="3" t="s">
        <v>10</v>
      </c>
      <c r="G177" s="3" t="s">
        <v>468</v>
      </c>
      <c r="H177" s="3">
        <v>1473</v>
      </c>
      <c r="I177" s="3">
        <v>-62</v>
      </c>
      <c r="J177" s="3">
        <v>0.1</v>
      </c>
      <c r="K177" s="3">
        <v>-3.9</v>
      </c>
      <c r="L177" s="3">
        <v>-3.2</v>
      </c>
      <c r="M177" s="3">
        <v>-4</v>
      </c>
      <c r="N177" s="3">
        <v>4</v>
      </c>
      <c r="O177" s="3">
        <v>154</v>
      </c>
      <c r="P177" s="3">
        <v>139</v>
      </c>
      <c r="Q177" s="3">
        <v>15</v>
      </c>
      <c r="R177" s="3">
        <v>-29.7059</v>
      </c>
      <c r="S177" s="3">
        <v>-0.18537237865821399</v>
      </c>
      <c r="T177" s="3">
        <v>-0.257227757993229</v>
      </c>
      <c r="U177" s="3">
        <v>-9.0410681680269805E-2</v>
      </c>
      <c r="V177" s="3">
        <v>-0.21207144951801399</v>
      </c>
      <c r="W177" s="3">
        <v>-0.19852492093214699</v>
      </c>
      <c r="X177" s="3">
        <v>-0.20260915078737801</v>
      </c>
      <c r="Y177" s="3">
        <v>2.6699070859799098E-2</v>
      </c>
      <c r="Z177" s="3">
        <v>-13.0581849187078</v>
      </c>
      <c r="AA177" s="3">
        <v>-13.5500086084736</v>
      </c>
      <c r="AB177" s="3">
        <v>-11.590292530537299</v>
      </c>
      <c r="AC177" s="3">
        <v>3.5992501589653001</v>
      </c>
      <c r="AD177" s="3">
        <v>3</v>
      </c>
      <c r="AE177" s="3">
        <v>21.7208975872095</v>
      </c>
      <c r="AF177" s="3">
        <v>3.9229532250630399</v>
      </c>
      <c r="AG177" s="3">
        <v>12</v>
      </c>
      <c r="AH177" s="3">
        <v>13</v>
      </c>
      <c r="AI177" s="3">
        <v>14</v>
      </c>
      <c r="AJ177" s="3">
        <v>28</v>
      </c>
      <c r="AK177" s="3">
        <v>31</v>
      </c>
      <c r="AL177" s="3">
        <v>13</v>
      </c>
      <c r="AM177" s="3">
        <v>1</v>
      </c>
      <c r="AN177" s="3">
        <v>2</v>
      </c>
      <c r="AO177" s="3">
        <v>5</v>
      </c>
      <c r="AP177" s="3">
        <v>2023</v>
      </c>
      <c r="AQ177" s="3">
        <v>8</v>
      </c>
    </row>
    <row r="178" spans="1:43" x14ac:dyDescent="0.25">
      <c r="A178" s="18" t="str">
        <f>INDEX(Index!$E$1:$E$32,MATCH($F178,Index!$D$1:$D$32,0))</f>
        <v>DEN</v>
      </c>
      <c r="B178" s="3">
        <v>17</v>
      </c>
      <c r="C178" s="3">
        <v>3</v>
      </c>
      <c r="D178" s="3" t="s">
        <v>474</v>
      </c>
      <c r="E178" s="3" t="s">
        <v>475</v>
      </c>
      <c r="F178" s="3" t="s">
        <v>39</v>
      </c>
      <c r="G178" s="3" t="s">
        <v>472</v>
      </c>
      <c r="H178" s="3">
        <v>1471</v>
      </c>
      <c r="I178" s="3">
        <v>6</v>
      </c>
      <c r="J178" s="3">
        <v>0</v>
      </c>
      <c r="K178" s="3">
        <v>1.2</v>
      </c>
      <c r="L178" s="3">
        <v>-2.4</v>
      </c>
      <c r="M178" s="3">
        <v>-4</v>
      </c>
      <c r="N178" s="3">
        <v>3</v>
      </c>
      <c r="O178" s="3">
        <v>172</v>
      </c>
      <c r="P178" s="3">
        <v>226</v>
      </c>
      <c r="Q178" s="3">
        <v>-54</v>
      </c>
      <c r="R178" s="3">
        <v>-55.420599999999901</v>
      </c>
      <c r="S178" s="3">
        <v>-3.8332584479283303E-2</v>
      </c>
      <c r="T178" s="3">
        <v>-4.4031702639954699E-2</v>
      </c>
      <c r="U178" s="3">
        <v>-5.2866537271218997E-2</v>
      </c>
      <c r="V178" s="3">
        <v>9.6466520384658194E-2</v>
      </c>
      <c r="W178" s="3">
        <v>0.24919463869771899</v>
      </c>
      <c r="X178" s="3">
        <v>-7.2053474524094399E-2</v>
      </c>
      <c r="Y178" s="3">
        <v>-0.134799104863941</v>
      </c>
      <c r="Z178" s="3">
        <v>-47.503817210160499</v>
      </c>
      <c r="AA178" s="3">
        <v>5.73739791448558E-2</v>
      </c>
      <c r="AB178" s="3">
        <v>6.6258703530538199</v>
      </c>
      <c r="AC178" s="3">
        <v>3.3849532859193201</v>
      </c>
      <c r="AD178" s="3">
        <v>1</v>
      </c>
      <c r="AE178" s="3">
        <v>151.51573128119799</v>
      </c>
      <c r="AF178" s="3">
        <v>2.74913584801289</v>
      </c>
      <c r="AG178" s="3">
        <v>18</v>
      </c>
      <c r="AH178" s="3">
        <v>26</v>
      </c>
      <c r="AI178" s="3">
        <v>26</v>
      </c>
      <c r="AJ178" s="3">
        <v>15</v>
      </c>
      <c r="AK178" s="3">
        <v>19</v>
      </c>
      <c r="AL178" s="3">
        <v>6</v>
      </c>
      <c r="AM178" s="3">
        <v>32</v>
      </c>
      <c r="AN178" s="3">
        <v>32</v>
      </c>
      <c r="AO178" s="3">
        <v>23</v>
      </c>
      <c r="AP178" s="3">
        <v>2023</v>
      </c>
      <c r="AQ178" s="3">
        <v>8</v>
      </c>
    </row>
    <row r="179" spans="1:43" x14ac:dyDescent="0.25">
      <c r="A179" s="18" t="str">
        <f>INDEX(Index!$E$1:$E$32,MATCH($F179,Index!$D$1:$D$32,0))</f>
        <v>NYJ</v>
      </c>
      <c r="B179" s="3">
        <v>16</v>
      </c>
      <c r="C179" s="3">
        <v>0</v>
      </c>
      <c r="D179" s="3" t="s">
        <v>532</v>
      </c>
      <c r="E179" s="3" t="s">
        <v>533</v>
      </c>
      <c r="F179" s="3" t="s">
        <v>9</v>
      </c>
      <c r="G179" s="3" t="s">
        <v>534</v>
      </c>
      <c r="H179" s="3">
        <v>1472</v>
      </c>
      <c r="I179" s="3">
        <v>-69</v>
      </c>
      <c r="J179" s="3">
        <v>0</v>
      </c>
      <c r="K179" s="3">
        <v>-0.2</v>
      </c>
      <c r="L179" s="3">
        <v>-3.9</v>
      </c>
      <c r="M179" s="3">
        <v>-8</v>
      </c>
      <c r="N179" s="3">
        <v>4</v>
      </c>
      <c r="O179" s="3">
        <v>126</v>
      </c>
      <c r="P179" s="3">
        <v>129</v>
      </c>
      <c r="Q179" s="3">
        <v>-3</v>
      </c>
      <c r="R179" s="3">
        <v>3.7635999999999799</v>
      </c>
      <c r="S179" s="3">
        <v>-0.2251396193954</v>
      </c>
      <c r="T179" s="3">
        <v>-0.25799452477364698</v>
      </c>
      <c r="U179" s="3">
        <v>-0.219670753521817</v>
      </c>
      <c r="V179" s="3">
        <v>-9.9232884294587306E-2</v>
      </c>
      <c r="W179" s="3">
        <v>-5.1320702624522499E-2</v>
      </c>
      <c r="X179" s="3">
        <v>-0.19359895148976</v>
      </c>
      <c r="Y179" s="3">
        <v>-0.12590673510081199</v>
      </c>
      <c r="Z179" s="3">
        <v>-51.9346929876627</v>
      </c>
      <c r="AA179" s="3">
        <v>-14.582055432647399</v>
      </c>
      <c r="AB179" s="3">
        <v>-6.3372456322229302</v>
      </c>
      <c r="AC179" s="3">
        <v>3.3111813849132199</v>
      </c>
      <c r="AD179" s="3">
        <v>3</v>
      </c>
      <c r="AE179" s="3">
        <v>46.0242538299565</v>
      </c>
      <c r="AF179" s="3">
        <v>3.4024325468260099</v>
      </c>
      <c r="AG179" s="3">
        <v>11</v>
      </c>
      <c r="AH179" s="3">
        <v>16</v>
      </c>
      <c r="AI179" s="3">
        <v>24</v>
      </c>
      <c r="AJ179" s="3">
        <v>32</v>
      </c>
      <c r="AK179" s="3">
        <v>32</v>
      </c>
      <c r="AL179" s="3">
        <v>29</v>
      </c>
      <c r="AM179" s="3">
        <v>9</v>
      </c>
      <c r="AN179" s="3">
        <v>10</v>
      </c>
      <c r="AO179" s="3">
        <v>8</v>
      </c>
      <c r="AP179" s="3">
        <v>2023</v>
      </c>
      <c r="AQ179" s="3">
        <v>8</v>
      </c>
    </row>
    <row r="180" spans="1:43" x14ac:dyDescent="0.25">
      <c r="A180" s="18" t="str">
        <f>INDEX(Index!$E$1:$E$32,MATCH($F180,Index!$D$1:$D$32,0))</f>
        <v>NE</v>
      </c>
      <c r="B180" s="3">
        <v>19</v>
      </c>
      <c r="C180" s="3">
        <v>0</v>
      </c>
      <c r="D180" s="3" t="s">
        <v>521</v>
      </c>
      <c r="E180" s="3" t="s">
        <v>522</v>
      </c>
      <c r="F180" s="3" t="s">
        <v>17</v>
      </c>
      <c r="G180" s="3" t="s">
        <v>472</v>
      </c>
      <c r="H180" s="3">
        <v>1452</v>
      </c>
      <c r="I180" s="3">
        <v>-6</v>
      </c>
      <c r="J180" s="3">
        <v>-0.8</v>
      </c>
      <c r="K180" s="3">
        <v>0.2</v>
      </c>
      <c r="L180" s="3">
        <v>-2.5</v>
      </c>
      <c r="M180" s="3">
        <v>-2</v>
      </c>
      <c r="N180" s="3">
        <v>2</v>
      </c>
      <c r="O180" s="3">
        <v>118</v>
      </c>
      <c r="P180" s="3">
        <v>208</v>
      </c>
      <c r="Q180" s="3">
        <v>-90</v>
      </c>
      <c r="R180" s="3">
        <v>-72.976299999999995</v>
      </c>
      <c r="S180" s="3">
        <v>-0.19795842587809101</v>
      </c>
      <c r="T180" s="3">
        <v>-0.19094097329451501</v>
      </c>
      <c r="U180" s="3">
        <v>-0.17896270494709601</v>
      </c>
      <c r="V180" s="3">
        <v>-1.7969951473499599E-2</v>
      </c>
      <c r="W180" s="3">
        <v>0.119140753350953</v>
      </c>
      <c r="X180" s="3">
        <v>-0.202084897881841</v>
      </c>
      <c r="Y180" s="3">
        <v>-0.17998847440459101</v>
      </c>
      <c r="Z180" s="3">
        <v>-79.320686174829305</v>
      </c>
      <c r="AA180" s="3">
        <v>-14.967651158122599</v>
      </c>
      <c r="AB180" s="3">
        <v>-3.8983518143628202</v>
      </c>
      <c r="AC180" s="3">
        <v>3.1441367238130402</v>
      </c>
      <c r="AD180" s="3">
        <v>2</v>
      </c>
      <c r="AE180" s="3">
        <v>121.26251321393499</v>
      </c>
      <c r="AF180" s="3">
        <v>1.65555583757939</v>
      </c>
      <c r="AG180" s="3">
        <v>19</v>
      </c>
      <c r="AH180" s="3">
        <v>31</v>
      </c>
      <c r="AI180" s="3">
        <v>31</v>
      </c>
      <c r="AJ180" s="3">
        <v>30</v>
      </c>
      <c r="AK180" s="3">
        <v>29</v>
      </c>
      <c r="AL180" s="3">
        <v>23</v>
      </c>
      <c r="AM180" s="3">
        <v>21</v>
      </c>
      <c r="AN180" s="3">
        <v>27</v>
      </c>
      <c r="AO180" s="3">
        <v>6</v>
      </c>
      <c r="AP180" s="3">
        <v>2023</v>
      </c>
      <c r="AQ180" s="3">
        <v>8</v>
      </c>
    </row>
    <row r="181" spans="1:43" x14ac:dyDescent="0.25">
      <c r="A181" s="18" t="str">
        <f>INDEX(Index!$E$1:$E$32,MATCH($F181,Index!$D$1:$D$32,0))</f>
        <v>LAR</v>
      </c>
      <c r="B181" s="3">
        <v>29</v>
      </c>
      <c r="C181" s="3">
        <v>-11</v>
      </c>
      <c r="D181" s="3" t="s">
        <v>501</v>
      </c>
      <c r="E181" s="3" t="s">
        <v>502</v>
      </c>
      <c r="F181" s="3" t="s">
        <v>42</v>
      </c>
      <c r="G181" s="3" t="s">
        <v>503</v>
      </c>
      <c r="H181" s="3">
        <v>1376</v>
      </c>
      <c r="I181" s="3">
        <v>-78</v>
      </c>
      <c r="J181" s="3">
        <v>-3.8</v>
      </c>
      <c r="K181" s="3">
        <v>-3.6</v>
      </c>
      <c r="L181" s="3">
        <v>-3.7</v>
      </c>
      <c r="M181" s="3">
        <v>-4</v>
      </c>
      <c r="N181" s="3">
        <v>3</v>
      </c>
      <c r="O181" s="3">
        <v>175</v>
      </c>
      <c r="P181" s="3">
        <v>184</v>
      </c>
      <c r="Q181" s="3">
        <v>-9</v>
      </c>
      <c r="R181" s="3">
        <v>-10.7104</v>
      </c>
      <c r="S181" s="3">
        <v>2.65072470806011E-2</v>
      </c>
      <c r="T181" s="3">
        <v>5.2528492428655899E-2</v>
      </c>
      <c r="U181" s="3">
        <v>3.6212228323136003E-2</v>
      </c>
      <c r="V181" s="3">
        <v>-5.5028355457574004E-3</v>
      </c>
      <c r="W181" s="3">
        <v>5.2398150988235602E-2</v>
      </c>
      <c r="X181" s="3">
        <v>-8.4992301985248805E-2</v>
      </c>
      <c r="Y181" s="3">
        <v>3.2010082626358502E-2</v>
      </c>
      <c r="Z181" s="3">
        <v>5.4296250266053097</v>
      </c>
      <c r="AA181" s="3">
        <v>0.52872545273205696</v>
      </c>
      <c r="AB181" s="3">
        <v>-0.39072408935166197</v>
      </c>
      <c r="AC181" s="3">
        <v>3.1118835942662102</v>
      </c>
      <c r="AD181" s="3">
        <v>4</v>
      </c>
      <c r="AE181" s="3">
        <v>119.660686499907</v>
      </c>
      <c r="AF181" s="3">
        <v>3.7625694649088102</v>
      </c>
      <c r="AG181" s="3">
        <v>21</v>
      </c>
      <c r="AH181" s="3">
        <v>19</v>
      </c>
      <c r="AI181" s="3">
        <v>12</v>
      </c>
      <c r="AJ181" s="3">
        <v>7</v>
      </c>
      <c r="AK181" s="3">
        <v>12</v>
      </c>
      <c r="AL181" s="3">
        <v>1</v>
      </c>
      <c r="AM181" s="3">
        <v>24</v>
      </c>
      <c r="AN181" s="3">
        <v>22</v>
      </c>
      <c r="AO181" s="3">
        <v>21</v>
      </c>
      <c r="AP181" s="3">
        <v>2023</v>
      </c>
      <c r="AQ181" s="3">
        <v>8</v>
      </c>
    </row>
    <row r="182" spans="1:43" x14ac:dyDescent="0.25">
      <c r="A182" s="18" t="str">
        <f>INDEX(Index!$E$1:$E$32,MATCH($F182,Index!$D$1:$D$32,0))</f>
        <v>LV</v>
      </c>
      <c r="B182" s="3">
        <v>20</v>
      </c>
      <c r="C182" s="3">
        <v>7</v>
      </c>
      <c r="D182" s="3" t="s">
        <v>509</v>
      </c>
      <c r="E182" s="3" t="s">
        <v>510</v>
      </c>
      <c r="F182" s="3" t="s">
        <v>52</v>
      </c>
      <c r="G182" s="3" t="s">
        <v>511</v>
      </c>
      <c r="H182" s="3">
        <v>1435</v>
      </c>
      <c r="I182" s="3">
        <v>-8</v>
      </c>
      <c r="J182" s="3">
        <v>-1.5</v>
      </c>
      <c r="K182" s="3">
        <v>0.9</v>
      </c>
      <c r="L182" s="3">
        <v>-1.9</v>
      </c>
      <c r="M182" s="3">
        <v>2</v>
      </c>
      <c r="N182" s="3">
        <v>3</v>
      </c>
      <c r="O182" s="3">
        <v>126</v>
      </c>
      <c r="P182" s="3">
        <v>187</v>
      </c>
      <c r="Q182" s="3">
        <v>-61</v>
      </c>
      <c r="R182" s="3">
        <v>-21.497900000000001</v>
      </c>
      <c r="S182" s="3">
        <v>-0.164805119468596</v>
      </c>
      <c r="T182" s="3">
        <v>-0.10344048276149</v>
      </c>
      <c r="U182" s="3">
        <v>-0.21899319671363099</v>
      </c>
      <c r="V182" s="3">
        <v>3.2376091658391998E-3</v>
      </c>
      <c r="W182" s="3">
        <v>3.09667962765902E-2</v>
      </c>
      <c r="X182" s="3">
        <v>-5.4273125809643002E-3</v>
      </c>
      <c r="Y182" s="3">
        <v>-0.16804272863443501</v>
      </c>
      <c r="Z182" s="3">
        <v>-42.1057759381209</v>
      </c>
      <c r="AA182" s="3">
        <v>-7.9932422147439501</v>
      </c>
      <c r="AB182" s="3">
        <v>-2.1883508396660201</v>
      </c>
      <c r="AC182" s="3">
        <v>3.37425344254736</v>
      </c>
      <c r="AD182" s="3">
        <v>3</v>
      </c>
      <c r="AE182" s="3">
        <v>44.988442957679503</v>
      </c>
      <c r="AF182" s="3">
        <v>2.25409429199946</v>
      </c>
      <c r="AG182" s="3">
        <v>24</v>
      </c>
      <c r="AH182" s="3">
        <v>28</v>
      </c>
      <c r="AI182" s="3">
        <v>28</v>
      </c>
      <c r="AJ182" s="3">
        <v>27</v>
      </c>
      <c r="AK182" s="3">
        <v>23</v>
      </c>
      <c r="AL182" s="3">
        <v>28</v>
      </c>
      <c r="AM182" s="3">
        <v>25</v>
      </c>
      <c r="AN182" s="3">
        <v>20</v>
      </c>
      <c r="AO182" s="3">
        <v>31</v>
      </c>
      <c r="AP182" s="3">
        <v>2023</v>
      </c>
      <c r="AQ182" s="3">
        <v>8</v>
      </c>
    </row>
    <row r="183" spans="1:43" x14ac:dyDescent="0.25">
      <c r="A183" s="18" t="str">
        <f>INDEX(Index!$E$1:$E$32,MATCH($F183,Index!$D$1:$D$32,0))</f>
        <v>ATL</v>
      </c>
      <c r="B183" s="3">
        <v>21</v>
      </c>
      <c r="C183" s="3">
        <v>3</v>
      </c>
      <c r="D183" s="3" t="s">
        <v>442</v>
      </c>
      <c r="E183" s="3" t="s">
        <v>443</v>
      </c>
      <c r="F183" s="3" t="s">
        <v>43</v>
      </c>
      <c r="G183" s="3" t="s">
        <v>444</v>
      </c>
      <c r="H183" s="3">
        <v>1433</v>
      </c>
      <c r="I183" s="3">
        <v>-8</v>
      </c>
      <c r="J183" s="3">
        <v>-1.5</v>
      </c>
      <c r="K183" s="3">
        <v>-0.1</v>
      </c>
      <c r="L183" s="3">
        <v>-2.1</v>
      </c>
      <c r="M183" s="3">
        <v>0</v>
      </c>
      <c r="N183" s="3">
        <v>4</v>
      </c>
      <c r="O183" s="3">
        <v>138</v>
      </c>
      <c r="P183" s="3">
        <v>161</v>
      </c>
      <c r="Q183" s="3">
        <v>-23</v>
      </c>
      <c r="R183" s="3">
        <v>3.81410000000001</v>
      </c>
      <c r="S183" s="3">
        <v>-0.120465102018127</v>
      </c>
      <c r="T183" s="3">
        <v>-7.6116007891009904E-2</v>
      </c>
      <c r="U183" s="3">
        <v>-0.13893024243153801</v>
      </c>
      <c r="V183" s="3">
        <v>-6.4971061521075096E-2</v>
      </c>
      <c r="W183" s="3">
        <v>5.5321095185875198E-2</v>
      </c>
      <c r="X183" s="3">
        <v>-0.226666244745619</v>
      </c>
      <c r="Y183" s="3">
        <v>-5.5494040497052297E-2</v>
      </c>
      <c r="Z183" s="3">
        <v>-17.9799610328479</v>
      </c>
      <c r="AA183" s="3">
        <v>-7.8316718674838697</v>
      </c>
      <c r="AB183" s="3">
        <v>-5.4396096899082202</v>
      </c>
      <c r="AC183" s="3">
        <v>3.9035707760083098</v>
      </c>
      <c r="AD183" s="3">
        <v>4</v>
      </c>
      <c r="AE183" s="3">
        <v>104.41781738144699</v>
      </c>
      <c r="AF183" s="3">
        <v>3.2773457484837398</v>
      </c>
      <c r="AG183" s="3">
        <v>25</v>
      </c>
      <c r="AH183" s="3">
        <v>22</v>
      </c>
      <c r="AI183" s="3">
        <v>20</v>
      </c>
      <c r="AJ183" s="3">
        <v>25</v>
      </c>
      <c r="AK183" s="3">
        <v>21</v>
      </c>
      <c r="AL183" s="3">
        <v>19</v>
      </c>
      <c r="AM183" s="3">
        <v>12</v>
      </c>
      <c r="AN183" s="3">
        <v>23</v>
      </c>
      <c r="AO183" s="3">
        <v>2</v>
      </c>
      <c r="AP183" s="3">
        <v>2023</v>
      </c>
      <c r="AQ183" s="3">
        <v>8</v>
      </c>
    </row>
    <row r="184" spans="1:43" x14ac:dyDescent="0.25">
      <c r="A184" s="18" t="str">
        <f>INDEX(Index!$E$1:$E$32,MATCH($F184,Index!$D$1:$D$32,0))</f>
        <v>WAS</v>
      </c>
      <c r="B184" s="3">
        <v>18</v>
      </c>
      <c r="C184" s="3">
        <v>7</v>
      </c>
      <c r="D184" s="3" t="s">
        <v>556</v>
      </c>
      <c r="E184" s="3" t="s">
        <v>557</v>
      </c>
      <c r="F184" s="3" t="s">
        <v>26</v>
      </c>
      <c r="G184" s="3" t="s">
        <v>558</v>
      </c>
      <c r="H184" s="3">
        <v>1455</v>
      </c>
      <c r="I184" s="3">
        <v>0</v>
      </c>
      <c r="J184" s="3">
        <v>-0.7</v>
      </c>
      <c r="K184" s="3">
        <v>0.9</v>
      </c>
      <c r="L184" s="3">
        <v>-0.7</v>
      </c>
      <c r="M184" s="3">
        <v>6</v>
      </c>
      <c r="N184" s="3">
        <v>3</v>
      </c>
      <c r="O184" s="3">
        <v>171</v>
      </c>
      <c r="P184" s="3">
        <v>228</v>
      </c>
      <c r="Q184" s="3">
        <v>-57</v>
      </c>
      <c r="R184" s="3">
        <v>-10.7104</v>
      </c>
      <c r="S184" s="3">
        <v>-9.8022155557347806E-2</v>
      </c>
      <c r="T184" s="3">
        <v>-0.11459643451749101</v>
      </c>
      <c r="U184" s="3">
        <v>-6.9617627118347999E-2</v>
      </c>
      <c r="V184" s="3">
        <v>5.1890528427484303E-2</v>
      </c>
      <c r="W184" s="3">
        <v>0.181761918518315</v>
      </c>
      <c r="X184" s="3">
        <v>-0.15582539714799401</v>
      </c>
      <c r="Y184" s="3">
        <v>-0.14991268398483201</v>
      </c>
      <c r="Z184" s="3">
        <v>-44.025797576668602</v>
      </c>
      <c r="AA184" s="3">
        <v>-4.3541712051064199</v>
      </c>
      <c r="AB184" s="3">
        <v>1.72232574821207</v>
      </c>
      <c r="AC184" s="3">
        <v>3.5048910598607099</v>
      </c>
      <c r="AD184" s="3">
        <v>3</v>
      </c>
      <c r="AE184" s="3">
        <v>115.843040839822</v>
      </c>
      <c r="AF184" s="3">
        <v>2.6868658178942302</v>
      </c>
      <c r="AG184" s="3">
        <v>20</v>
      </c>
      <c r="AH184" s="3">
        <v>27</v>
      </c>
      <c r="AI184" s="3">
        <v>27</v>
      </c>
      <c r="AJ184" s="3">
        <v>23</v>
      </c>
      <c r="AK184" s="3">
        <v>25</v>
      </c>
      <c r="AL184" s="3">
        <v>9</v>
      </c>
      <c r="AM184" s="3">
        <v>30</v>
      </c>
      <c r="AN184" s="3">
        <v>29</v>
      </c>
      <c r="AO184" s="3">
        <v>13</v>
      </c>
      <c r="AP184" s="3">
        <v>2023</v>
      </c>
      <c r="AQ184" s="3">
        <v>8</v>
      </c>
    </row>
    <row r="185" spans="1:43" x14ac:dyDescent="0.25">
      <c r="A185" s="18" t="str">
        <f>INDEX(Index!$E$1:$E$32,MATCH($F185,Index!$D$1:$D$32,0))</f>
        <v>HOU</v>
      </c>
      <c r="B185" s="3">
        <v>25</v>
      </c>
      <c r="C185" s="3">
        <v>-3</v>
      </c>
      <c r="D185" s="3" t="s">
        <v>485</v>
      </c>
      <c r="E185" s="3" t="s">
        <v>486</v>
      </c>
      <c r="F185" s="3" t="s">
        <v>49</v>
      </c>
      <c r="G185" s="3" t="s">
        <v>487</v>
      </c>
      <c r="H185" s="3">
        <v>1426</v>
      </c>
      <c r="I185" s="3">
        <v>7</v>
      </c>
      <c r="J185" s="3">
        <v>-1.8</v>
      </c>
      <c r="K185" s="3">
        <v>-0.5</v>
      </c>
      <c r="L185" s="3">
        <v>2</v>
      </c>
      <c r="M185" s="3">
        <v>6</v>
      </c>
      <c r="N185" s="3">
        <v>3</v>
      </c>
      <c r="O185" s="3">
        <v>148</v>
      </c>
      <c r="P185" s="3">
        <v>128</v>
      </c>
      <c r="Q185" s="3">
        <v>20</v>
      </c>
      <c r="R185" s="3">
        <v>3.5110000000000099</v>
      </c>
      <c r="S185" s="3">
        <v>-9.6321811256698999E-3</v>
      </c>
      <c r="T185" s="3">
        <v>0.115554161095094</v>
      </c>
      <c r="U185" s="3">
        <v>-0.183658266730235</v>
      </c>
      <c r="V185" s="3">
        <v>-4.0464352062184399E-2</v>
      </c>
      <c r="W185" s="3">
        <v>1.0145836071742E-2</v>
      </c>
      <c r="X185" s="3">
        <v>-0.12252559745710299</v>
      </c>
      <c r="Y185" s="3">
        <v>3.08321709365145E-2</v>
      </c>
      <c r="Z185" s="3">
        <v>14.747233929816</v>
      </c>
      <c r="AA185" s="3">
        <v>-2.4944295665548402</v>
      </c>
      <c r="AB185" s="3">
        <v>-5.0299645318973898</v>
      </c>
      <c r="AC185" s="3">
        <v>2.5611750615472002</v>
      </c>
      <c r="AD185" s="3">
        <v>4</v>
      </c>
      <c r="AE185" s="3">
        <v>174.58472307748801</v>
      </c>
      <c r="AF185" s="3">
        <v>4.0962711507576497</v>
      </c>
      <c r="AG185" s="3">
        <v>28</v>
      </c>
      <c r="AH185" s="3">
        <v>11</v>
      </c>
      <c r="AI185" s="3">
        <v>13</v>
      </c>
      <c r="AJ185" s="3">
        <v>12</v>
      </c>
      <c r="AK185" s="3">
        <v>7</v>
      </c>
      <c r="AL185" s="3">
        <v>24</v>
      </c>
      <c r="AM185" s="3">
        <v>18</v>
      </c>
      <c r="AN185" s="3">
        <v>19</v>
      </c>
      <c r="AO185" s="3">
        <v>16</v>
      </c>
      <c r="AP185" s="3">
        <v>2023</v>
      </c>
      <c r="AQ185" s="3">
        <v>8</v>
      </c>
    </row>
    <row r="186" spans="1:43" x14ac:dyDescent="0.25">
      <c r="A186" s="18" t="str">
        <f>INDEX(Index!$E$1:$E$32,MATCH($F186,Index!$D$1:$D$32,0))</f>
        <v>TB</v>
      </c>
      <c r="B186" s="3">
        <v>23</v>
      </c>
      <c r="C186" s="3">
        <v>5</v>
      </c>
      <c r="D186" s="3" t="s">
        <v>550</v>
      </c>
      <c r="E186" s="3" t="s">
        <v>551</v>
      </c>
      <c r="F186" s="3" t="s">
        <v>38</v>
      </c>
      <c r="G186" s="3" t="s">
        <v>444</v>
      </c>
      <c r="H186" s="3">
        <v>1429</v>
      </c>
      <c r="I186" s="3">
        <v>-15</v>
      </c>
      <c r="J186" s="3">
        <v>-1.7</v>
      </c>
      <c r="K186" s="3">
        <v>1</v>
      </c>
      <c r="L186" s="3">
        <v>1.2</v>
      </c>
      <c r="M186" s="3">
        <v>7</v>
      </c>
      <c r="N186" s="3">
        <v>3</v>
      </c>
      <c r="O186" s="3">
        <v>121</v>
      </c>
      <c r="P186" s="3">
        <v>128</v>
      </c>
      <c r="Q186" s="3">
        <v>-7</v>
      </c>
      <c r="R186" s="3">
        <v>-29.7058999999999</v>
      </c>
      <c r="S186" s="3">
        <v>-8.3446604961758403E-2</v>
      </c>
      <c r="T186" s="3">
        <v>3.04180520965622E-2</v>
      </c>
      <c r="U186" s="3">
        <v>-0.26816861143056397</v>
      </c>
      <c r="V186" s="3">
        <v>-5.2609117199723998E-2</v>
      </c>
      <c r="W186" s="3">
        <v>4.2491212696925601E-2</v>
      </c>
      <c r="X186" s="3">
        <v>-0.202742515846765</v>
      </c>
      <c r="Y186" s="3">
        <v>-3.08374877620343E-2</v>
      </c>
      <c r="Z186" s="3">
        <v>-24.5342731099167</v>
      </c>
      <c r="AA186" s="3">
        <v>-5.9836403265154496</v>
      </c>
      <c r="AB186" s="3">
        <v>-2.1686061289230101</v>
      </c>
      <c r="AC186" s="3">
        <v>2.8552429907433798</v>
      </c>
      <c r="AD186" s="3">
        <v>3</v>
      </c>
      <c r="AE186" s="3">
        <v>172.93351648305401</v>
      </c>
      <c r="AF186" s="3">
        <v>3.26709048342618</v>
      </c>
      <c r="AG186" s="3">
        <v>23</v>
      </c>
      <c r="AH186" s="3">
        <v>17</v>
      </c>
      <c r="AI186" s="3">
        <v>18</v>
      </c>
      <c r="AJ186" s="3">
        <v>19</v>
      </c>
      <c r="AK186" s="3">
        <v>14</v>
      </c>
      <c r="AL186" s="3">
        <v>32</v>
      </c>
      <c r="AM186" s="3">
        <v>14</v>
      </c>
      <c r="AN186" s="3">
        <v>21</v>
      </c>
      <c r="AO186" s="3">
        <v>4</v>
      </c>
      <c r="AP186" s="3">
        <v>2023</v>
      </c>
      <c r="AQ186" s="3">
        <v>8</v>
      </c>
    </row>
    <row r="187" spans="1:43" x14ac:dyDescent="0.25">
      <c r="A187" s="18" t="str">
        <f>INDEX(Index!$E$1:$E$32,MATCH($F187,Index!$D$1:$D$32,0))</f>
        <v>TEN</v>
      </c>
      <c r="B187" s="3">
        <v>22</v>
      </c>
      <c r="C187" s="3">
        <v>-1</v>
      </c>
      <c r="D187" s="3" t="s">
        <v>553</v>
      </c>
      <c r="E187" s="3" t="s">
        <v>554</v>
      </c>
      <c r="F187" s="3" t="s">
        <v>45</v>
      </c>
      <c r="G187" s="3" t="s">
        <v>472</v>
      </c>
      <c r="H187" s="3">
        <v>1431</v>
      </c>
      <c r="I187" s="3">
        <v>-17</v>
      </c>
      <c r="J187" s="3">
        <v>-1.6</v>
      </c>
      <c r="K187" s="3">
        <v>-0.4</v>
      </c>
      <c r="L187" s="3">
        <v>-1.3</v>
      </c>
      <c r="M187" s="3">
        <v>4</v>
      </c>
      <c r="N187" s="3">
        <v>3</v>
      </c>
      <c r="O187" s="3">
        <v>132</v>
      </c>
      <c r="P187" s="3">
        <v>140</v>
      </c>
      <c r="Q187" s="3">
        <v>-8</v>
      </c>
      <c r="R187" s="3">
        <v>-16.570699999999999</v>
      </c>
      <c r="S187" s="3">
        <v>-8.4796131484721093E-2</v>
      </c>
      <c r="T187" s="3">
        <v>-4.54705329734751E-2</v>
      </c>
      <c r="U187" s="3">
        <v>-9.3807550319106398E-2</v>
      </c>
      <c r="V187" s="3">
        <v>-1.7936100737337E-2</v>
      </c>
      <c r="W187" s="3">
        <v>8.0629454366645106E-2</v>
      </c>
      <c r="X187" s="3">
        <v>-0.13723919733052301</v>
      </c>
      <c r="Y187" s="3">
        <v>-6.68600307473841E-2</v>
      </c>
      <c r="Z187" s="3">
        <v>-14.374404883380301</v>
      </c>
      <c r="AA187" s="3">
        <v>-4.8684076690420097</v>
      </c>
      <c r="AB187" s="3">
        <v>-2.6959007246342002</v>
      </c>
      <c r="AC187" s="3">
        <v>2.8609333113863502</v>
      </c>
      <c r="AD187" s="3">
        <v>2</v>
      </c>
      <c r="AE187" s="3">
        <v>70.060215943702701</v>
      </c>
      <c r="AF187" s="3">
        <v>3.2563537443789201</v>
      </c>
      <c r="AG187" s="3">
        <v>22</v>
      </c>
      <c r="AH187" s="3">
        <v>18</v>
      </c>
      <c r="AI187" s="3">
        <v>22</v>
      </c>
      <c r="AJ187" s="3">
        <v>20</v>
      </c>
      <c r="AK187" s="3">
        <v>20</v>
      </c>
      <c r="AL187" s="3">
        <v>14</v>
      </c>
      <c r="AM187" s="3">
        <v>22</v>
      </c>
      <c r="AN187" s="3">
        <v>26</v>
      </c>
      <c r="AO187" s="3">
        <v>15</v>
      </c>
      <c r="AP187" s="3">
        <v>2023</v>
      </c>
      <c r="AQ187" s="3">
        <v>8</v>
      </c>
    </row>
    <row r="188" spans="1:43" x14ac:dyDescent="0.25">
      <c r="A188" s="18" t="str">
        <f>INDEX(Index!$E$1:$E$32,MATCH($F188,Index!$D$1:$D$32,0))</f>
        <v>GB</v>
      </c>
      <c r="B188" s="3">
        <v>26</v>
      </c>
      <c r="C188" s="3">
        <v>-3</v>
      </c>
      <c r="D188" s="3" t="s">
        <v>481</v>
      </c>
      <c r="E188" s="3" t="s">
        <v>482</v>
      </c>
      <c r="F188" s="3" t="s">
        <v>20</v>
      </c>
      <c r="G188" s="3" t="s">
        <v>483</v>
      </c>
      <c r="H188" s="3">
        <v>1420</v>
      </c>
      <c r="I188" s="3">
        <v>-18</v>
      </c>
      <c r="J188" s="3">
        <v>-2.1</v>
      </c>
      <c r="K188" s="3">
        <v>-0.7</v>
      </c>
      <c r="L188" s="3">
        <v>-3</v>
      </c>
      <c r="M188" s="3">
        <v>-7</v>
      </c>
      <c r="N188" s="3">
        <v>2</v>
      </c>
      <c r="O188" s="3">
        <v>140</v>
      </c>
      <c r="P188" s="3">
        <v>156</v>
      </c>
      <c r="Q188" s="3">
        <v>-16</v>
      </c>
      <c r="R188" s="3">
        <v>-23.7698</v>
      </c>
      <c r="S188" s="3">
        <v>-4.5389455145642098E-2</v>
      </c>
      <c r="T188" s="3">
        <v>2.3465863349711399E-2</v>
      </c>
      <c r="U188" s="3">
        <v>-0.100469447114235</v>
      </c>
      <c r="V188" s="3">
        <v>1.94623552821598E-2</v>
      </c>
      <c r="W188" s="3">
        <v>7.9085575246196901E-2</v>
      </c>
      <c r="X188" s="3">
        <v>-5.9114024582944E-2</v>
      </c>
      <c r="Y188" s="3">
        <v>-6.4851810427801998E-2</v>
      </c>
      <c r="Z188" s="3">
        <v>-34.109345299721802</v>
      </c>
      <c r="AA188" s="3">
        <v>-7.0634062639369901</v>
      </c>
      <c r="AB188" s="3">
        <v>-1.7003877153381599</v>
      </c>
      <c r="AC188" s="3">
        <v>3.62231920482236</v>
      </c>
      <c r="AD188" s="3">
        <v>1</v>
      </c>
      <c r="AE188" s="3">
        <v>121.998955338912</v>
      </c>
      <c r="AF188" s="3">
        <v>3.05362815206187</v>
      </c>
      <c r="AG188" s="3">
        <v>26</v>
      </c>
      <c r="AH188" s="3">
        <v>21</v>
      </c>
      <c r="AI188" s="3">
        <v>21</v>
      </c>
      <c r="AJ188" s="3">
        <v>16</v>
      </c>
      <c r="AK188" s="3">
        <v>15</v>
      </c>
      <c r="AL188" s="3">
        <v>15</v>
      </c>
      <c r="AM188" s="3">
        <v>26</v>
      </c>
      <c r="AN188" s="3">
        <v>25</v>
      </c>
      <c r="AO188" s="3">
        <v>26</v>
      </c>
      <c r="AP188" s="3">
        <v>2023</v>
      </c>
      <c r="AQ188" s="3">
        <v>8</v>
      </c>
    </row>
    <row r="189" spans="1:43" x14ac:dyDescent="0.25">
      <c r="A189" s="18" t="str">
        <f>INDEX(Index!$E$1:$E$32,MATCH($F189,Index!$D$1:$D$32,0))</f>
        <v>NYG</v>
      </c>
      <c r="B189" s="3">
        <v>27</v>
      </c>
      <c r="C189" s="3">
        <v>2</v>
      </c>
      <c r="D189" s="3" t="s">
        <v>528</v>
      </c>
      <c r="E189" s="3" t="s">
        <v>529</v>
      </c>
      <c r="F189" s="3" t="s">
        <v>15</v>
      </c>
      <c r="G189" s="3" t="s">
        <v>530</v>
      </c>
      <c r="H189" s="3">
        <v>1403</v>
      </c>
      <c r="I189" s="3">
        <v>-20</v>
      </c>
      <c r="J189" s="3">
        <v>-2.7</v>
      </c>
      <c r="K189" s="3">
        <v>0</v>
      </c>
      <c r="L189" s="3">
        <v>-3.1</v>
      </c>
      <c r="M189" s="3">
        <v>-4</v>
      </c>
      <c r="N189" s="3">
        <v>2</v>
      </c>
      <c r="O189" s="3">
        <v>95</v>
      </c>
      <c r="P189" s="3">
        <v>187</v>
      </c>
      <c r="Q189" s="3">
        <v>-92</v>
      </c>
      <c r="R189" s="3">
        <v>-115.1605</v>
      </c>
      <c r="S189" s="3">
        <v>-0.20820510493930899</v>
      </c>
      <c r="T189" s="3">
        <v>-0.22422508627370899</v>
      </c>
      <c r="U189" s="3">
        <v>-0.21264221578435999</v>
      </c>
      <c r="V189" s="3">
        <v>-3.5466321542877502E-2</v>
      </c>
      <c r="W189" s="3">
        <v>-2.1170574352672399E-2</v>
      </c>
      <c r="X189" s="3">
        <v>-3.8676270545903502E-2</v>
      </c>
      <c r="Y189" s="3">
        <v>-0.17273878339643201</v>
      </c>
      <c r="Z189" s="3">
        <v>-110.910209815708</v>
      </c>
      <c r="AA189" s="3">
        <v>-16.551759473320399</v>
      </c>
      <c r="AB189" s="3">
        <v>-1.0138173483703199</v>
      </c>
      <c r="AC189" s="3">
        <v>2.8852826264579998</v>
      </c>
      <c r="AD189" s="3">
        <v>1</v>
      </c>
      <c r="AE189" s="3">
        <v>54.272985712966801</v>
      </c>
      <c r="AF189" s="3">
        <v>1.33822797280994</v>
      </c>
      <c r="AG189" s="3">
        <v>27</v>
      </c>
      <c r="AH189" s="3">
        <v>32</v>
      </c>
      <c r="AI189" s="3">
        <v>29</v>
      </c>
      <c r="AJ189" s="3">
        <v>31</v>
      </c>
      <c r="AK189" s="3">
        <v>30</v>
      </c>
      <c r="AL189" s="3">
        <v>26</v>
      </c>
      <c r="AM189" s="3">
        <v>19</v>
      </c>
      <c r="AN189" s="3">
        <v>15</v>
      </c>
      <c r="AO189" s="3">
        <v>28</v>
      </c>
      <c r="AP189" s="3">
        <v>2023</v>
      </c>
      <c r="AQ189" s="3">
        <v>8</v>
      </c>
    </row>
    <row r="190" spans="1:43" x14ac:dyDescent="0.25">
      <c r="A190" s="18" t="str">
        <f>INDEX(Index!$E$1:$E$32,MATCH($F190,Index!$D$1:$D$32,0))</f>
        <v>IND</v>
      </c>
      <c r="B190" s="3">
        <v>28</v>
      </c>
      <c r="C190" s="3">
        <v>-2</v>
      </c>
      <c r="D190" s="3" t="s">
        <v>489</v>
      </c>
      <c r="E190" s="3" t="s">
        <v>490</v>
      </c>
      <c r="F190" s="3" t="s">
        <v>35</v>
      </c>
      <c r="G190" s="3" t="s">
        <v>491</v>
      </c>
      <c r="H190" s="3">
        <v>1396</v>
      </c>
      <c r="I190" s="3">
        <v>18</v>
      </c>
      <c r="J190" s="3">
        <v>-3</v>
      </c>
      <c r="K190" s="3">
        <v>-1.1000000000000001</v>
      </c>
      <c r="L190" s="3">
        <v>-0.2</v>
      </c>
      <c r="M190" s="3">
        <v>1</v>
      </c>
      <c r="N190" s="3">
        <v>3</v>
      </c>
      <c r="O190" s="3">
        <v>205</v>
      </c>
      <c r="P190" s="3">
        <v>229</v>
      </c>
      <c r="Q190" s="3">
        <v>-24</v>
      </c>
      <c r="R190" s="3">
        <v>-43.2958</v>
      </c>
      <c r="S190" s="3">
        <v>-3.6950829447961402E-2</v>
      </c>
      <c r="T190" s="3">
        <v>4.6398903399995702E-2</v>
      </c>
      <c r="U190" s="3">
        <v>-0.13161387456200699</v>
      </c>
      <c r="V190" s="3">
        <v>-8.1898637814802992E-3</v>
      </c>
      <c r="W190" s="3">
        <v>6.9303250354375498E-2</v>
      </c>
      <c r="X190" s="3">
        <v>-0.120476572747856</v>
      </c>
      <c r="Y190" s="3">
        <v>-2.8760965666481099E-2</v>
      </c>
      <c r="Z190" s="3">
        <v>-30.612979666639198</v>
      </c>
      <c r="AA190" s="3">
        <v>-5.4304539479058302</v>
      </c>
      <c r="AB190" s="3">
        <v>-1.25132944662107</v>
      </c>
      <c r="AC190" s="3">
        <v>3.1990198031629902</v>
      </c>
      <c r="AD190" s="3">
        <v>3</v>
      </c>
      <c r="AE190" s="3">
        <v>148.121116283226</v>
      </c>
      <c r="AF190" s="3">
        <v>3.4782151933887699</v>
      </c>
      <c r="AG190" s="3">
        <v>30</v>
      </c>
      <c r="AH190" s="3">
        <v>23</v>
      </c>
      <c r="AI190" s="3">
        <v>17</v>
      </c>
      <c r="AJ190" s="3">
        <v>14</v>
      </c>
      <c r="AK190" s="3">
        <v>13</v>
      </c>
      <c r="AL190" s="3">
        <v>18</v>
      </c>
      <c r="AM190" s="3">
        <v>23</v>
      </c>
      <c r="AN190" s="3">
        <v>24</v>
      </c>
      <c r="AO190" s="3">
        <v>18</v>
      </c>
      <c r="AP190" s="3">
        <v>2023</v>
      </c>
      <c r="AQ190" s="3">
        <v>8</v>
      </c>
    </row>
    <row r="191" spans="1:43" x14ac:dyDescent="0.25">
      <c r="A191" s="18" t="str">
        <f>INDEX(Index!$E$1:$E$32,MATCH($F191,Index!$D$1:$D$32,0))</f>
        <v>CAR</v>
      </c>
      <c r="B191" s="3">
        <v>30</v>
      </c>
      <c r="C191" s="3">
        <v>0</v>
      </c>
      <c r="D191" s="3" t="s">
        <v>454</v>
      </c>
      <c r="E191" s="3" t="s">
        <v>455</v>
      </c>
      <c r="F191" s="3" t="s">
        <v>51</v>
      </c>
      <c r="G191" s="3" t="s">
        <v>456</v>
      </c>
      <c r="H191" s="3">
        <v>1356</v>
      </c>
      <c r="I191" s="3">
        <v>-10</v>
      </c>
      <c r="J191" s="3">
        <v>-4.5999999999999996</v>
      </c>
      <c r="K191" s="3">
        <v>0.2</v>
      </c>
      <c r="L191" s="3">
        <v>-3.5</v>
      </c>
      <c r="M191" s="3">
        <v>-3</v>
      </c>
      <c r="N191" s="3">
        <v>1</v>
      </c>
      <c r="O191" s="3">
        <v>127</v>
      </c>
      <c r="P191" s="3">
        <v>199</v>
      </c>
      <c r="Q191" s="3">
        <v>-72</v>
      </c>
      <c r="R191" s="3">
        <v>-74.542400000000001</v>
      </c>
      <c r="S191" s="3">
        <v>-0.14350079026635401</v>
      </c>
      <c r="T191" s="3">
        <v>-0.14208987553299901</v>
      </c>
      <c r="U191" s="3">
        <v>-0.171266667555796</v>
      </c>
      <c r="V191" s="3">
        <v>3.2055267329130603E-2</v>
      </c>
      <c r="W191" s="3">
        <v>-4.2565554037559697E-2</v>
      </c>
      <c r="X191" s="3">
        <v>0.101744432266879</v>
      </c>
      <c r="Y191" s="3">
        <v>-0.17555605759548401</v>
      </c>
      <c r="Z191" s="3">
        <v>-64.197138809837696</v>
      </c>
      <c r="AA191" s="3">
        <v>-8.2398106213509497</v>
      </c>
      <c r="AB191" s="3">
        <v>1.98744629398942</v>
      </c>
      <c r="AC191" s="3">
        <v>2.49662975011851</v>
      </c>
      <c r="AD191" s="3">
        <v>1</v>
      </c>
      <c r="AE191" s="3">
        <v>101.003175074159</v>
      </c>
      <c r="AF191" s="3">
        <v>1.79527448424132</v>
      </c>
      <c r="AG191" s="3">
        <v>31</v>
      </c>
      <c r="AH191" s="3">
        <v>30</v>
      </c>
      <c r="AI191" s="3">
        <v>30</v>
      </c>
      <c r="AJ191" s="3">
        <v>26</v>
      </c>
      <c r="AK191" s="3">
        <v>26</v>
      </c>
      <c r="AL191" s="3">
        <v>22</v>
      </c>
      <c r="AM191" s="3">
        <v>27</v>
      </c>
      <c r="AN191" s="3">
        <v>11</v>
      </c>
      <c r="AO191" s="3">
        <v>32</v>
      </c>
      <c r="AP191" s="3">
        <v>2023</v>
      </c>
      <c r="AQ191" s="3">
        <v>8</v>
      </c>
    </row>
    <row r="192" spans="1:43" x14ac:dyDescent="0.25">
      <c r="A192" s="18" t="str">
        <f>INDEX(Index!$E$1:$E$32,MATCH($F192,Index!$D$1:$D$32,0))</f>
        <v>CHI</v>
      </c>
      <c r="B192" s="3">
        <v>31</v>
      </c>
      <c r="C192" s="3">
        <v>0</v>
      </c>
      <c r="D192" s="3" t="s">
        <v>458</v>
      </c>
      <c r="E192" s="3" t="s">
        <v>459</v>
      </c>
      <c r="F192" s="3" t="s">
        <v>64</v>
      </c>
      <c r="G192" s="3" t="s">
        <v>460</v>
      </c>
      <c r="H192" s="3">
        <v>1345</v>
      </c>
      <c r="I192" s="3">
        <v>-56</v>
      </c>
      <c r="J192" s="3">
        <v>-5.0999999999999996</v>
      </c>
      <c r="K192" s="3">
        <v>0</v>
      </c>
      <c r="L192" s="3">
        <v>-3.5</v>
      </c>
      <c r="M192" s="3">
        <v>-3</v>
      </c>
      <c r="N192" s="3">
        <v>2</v>
      </c>
      <c r="O192" s="3">
        <v>171</v>
      </c>
      <c r="P192" s="3">
        <v>218</v>
      </c>
      <c r="Q192" s="3">
        <v>-47</v>
      </c>
      <c r="R192" s="3">
        <v>-51.7578999999999</v>
      </c>
      <c r="S192" s="3">
        <v>-6.9844303946070399E-2</v>
      </c>
      <c r="T192" s="3">
        <v>-0.14898716919574301</v>
      </c>
      <c r="U192" s="3">
        <v>2.63347400670178E-2</v>
      </c>
      <c r="V192" s="3">
        <v>3.9256242822825402E-2</v>
      </c>
      <c r="W192" s="3">
        <v>0.20097568623725501</v>
      </c>
      <c r="X192" s="3">
        <v>-0.219037477520654</v>
      </c>
      <c r="Y192" s="3">
        <v>-0.109100546768895</v>
      </c>
      <c r="Z192" s="3">
        <v>-31.651999055667499</v>
      </c>
      <c r="AA192" s="3">
        <v>-6.0485714448489798</v>
      </c>
      <c r="AB192" s="3">
        <v>-1.7224676302614399</v>
      </c>
      <c r="AC192" s="3">
        <v>2.8513436428492498</v>
      </c>
      <c r="AD192" s="3">
        <v>1</v>
      </c>
      <c r="AE192" s="3">
        <v>126.84587775478499</v>
      </c>
      <c r="AF192" s="3">
        <v>2.8797299306692499</v>
      </c>
      <c r="AG192" s="3">
        <v>29</v>
      </c>
      <c r="AH192" s="3">
        <v>25</v>
      </c>
      <c r="AI192" s="3">
        <v>23</v>
      </c>
      <c r="AJ192" s="3">
        <v>18</v>
      </c>
      <c r="AK192" s="3">
        <v>27</v>
      </c>
      <c r="AL192" s="3">
        <v>2</v>
      </c>
      <c r="AM192" s="3">
        <v>29</v>
      </c>
      <c r="AN192" s="3">
        <v>31</v>
      </c>
      <c r="AO192" s="3">
        <v>3</v>
      </c>
      <c r="AP192" s="3">
        <v>2023</v>
      </c>
      <c r="AQ192" s="3">
        <v>8</v>
      </c>
    </row>
    <row r="193" spans="1:43" x14ac:dyDescent="0.25">
      <c r="A193" s="18" t="str">
        <f>INDEX(Index!$E$1:$E$32,MATCH($F193,Index!$D$1:$D$32,0))</f>
        <v>ARI</v>
      </c>
      <c r="B193" s="3">
        <v>32</v>
      </c>
      <c r="C193" s="3">
        <v>0</v>
      </c>
      <c r="D193" s="3" t="s">
        <v>438</v>
      </c>
      <c r="E193" s="3" t="s">
        <v>439</v>
      </c>
      <c r="F193" s="3" t="s">
        <v>23</v>
      </c>
      <c r="G193" s="3" t="s">
        <v>440</v>
      </c>
      <c r="H193" s="3">
        <v>1307</v>
      </c>
      <c r="I193" s="3">
        <v>-38</v>
      </c>
      <c r="J193" s="3">
        <v>-6.6</v>
      </c>
      <c r="K193" s="3">
        <v>-0.9</v>
      </c>
      <c r="L193" s="3">
        <v>-2.7</v>
      </c>
      <c r="M193" s="3">
        <v>0</v>
      </c>
      <c r="N193" s="3">
        <v>1</v>
      </c>
      <c r="O193" s="3">
        <v>151</v>
      </c>
      <c r="P193" s="3">
        <v>213</v>
      </c>
      <c r="Q193" s="3">
        <v>-62</v>
      </c>
      <c r="R193" s="3">
        <v>-78.028300000000002</v>
      </c>
      <c r="S193" s="3">
        <v>-0.10407095693990701</v>
      </c>
      <c r="T193" s="3">
        <v>-0.114141159166099</v>
      </c>
      <c r="U193" s="3">
        <v>-8.5122889031521001E-2</v>
      </c>
      <c r="V193" s="3">
        <v>7.8060903723866995E-2</v>
      </c>
      <c r="W193" s="3">
        <v>0.186451779944484</v>
      </c>
      <c r="X193" s="3">
        <v>-2.24732470286397E-2</v>
      </c>
      <c r="Y193" s="3">
        <v>-0.18213186066377399</v>
      </c>
      <c r="Z193" s="3">
        <v>-75.057946987327</v>
      </c>
      <c r="AA193" s="3">
        <v>-8.2627375312272804</v>
      </c>
      <c r="AB193" s="3">
        <v>2.2035562428734301</v>
      </c>
      <c r="AC193" s="3">
        <v>2.0599549627262599</v>
      </c>
      <c r="AD193" s="3">
        <v>2</v>
      </c>
      <c r="AE193" s="3">
        <v>168.991989288551</v>
      </c>
      <c r="AF193" s="3">
        <v>2.45408230896712</v>
      </c>
      <c r="AG193" s="3">
        <v>32</v>
      </c>
      <c r="AH193" s="3">
        <v>29</v>
      </c>
      <c r="AI193" s="3">
        <v>32</v>
      </c>
      <c r="AJ193" s="3">
        <v>24</v>
      </c>
      <c r="AK193" s="3">
        <v>24</v>
      </c>
      <c r="AL193" s="3">
        <v>12</v>
      </c>
      <c r="AM193" s="3">
        <v>31</v>
      </c>
      <c r="AN193" s="3">
        <v>30</v>
      </c>
      <c r="AO193" s="3">
        <v>30</v>
      </c>
      <c r="AP193" s="3">
        <v>2023</v>
      </c>
      <c r="AQ193" s="3">
        <v>8</v>
      </c>
    </row>
    <row r="194" spans="1:43" x14ac:dyDescent="0.25">
      <c r="A194" s="18" t="str">
        <f>INDEX(Index!$E$1:$E$32,MATCH($F194,Index!$D$1:$D$32,0))</f>
        <v>PHI</v>
      </c>
      <c r="B194" s="3">
        <v>1</v>
      </c>
      <c r="C194" s="3">
        <v>2</v>
      </c>
      <c r="D194" s="3" t="s">
        <v>536</v>
      </c>
      <c r="E194" s="3" t="s">
        <v>537</v>
      </c>
      <c r="F194" s="3" t="s">
        <v>7</v>
      </c>
      <c r="G194" s="3" t="s">
        <v>538</v>
      </c>
      <c r="H194" s="3">
        <v>1665</v>
      </c>
      <c r="I194" s="3">
        <v>13</v>
      </c>
      <c r="J194" s="3">
        <v>7.9</v>
      </c>
      <c r="K194" s="3">
        <v>0.8</v>
      </c>
      <c r="L194" s="3">
        <v>2.7</v>
      </c>
      <c r="M194" s="3">
        <v>4</v>
      </c>
      <c r="N194" s="3">
        <v>8</v>
      </c>
      <c r="O194" s="3">
        <v>252</v>
      </c>
      <c r="P194" s="3">
        <v>195</v>
      </c>
      <c r="Q194" s="3">
        <v>57</v>
      </c>
      <c r="R194" s="3">
        <v>51.858599999999903</v>
      </c>
      <c r="S194" s="3">
        <v>7.4988348089186405E-2</v>
      </c>
      <c r="T194" s="3">
        <v>0.15720896593700701</v>
      </c>
      <c r="U194" s="3">
        <v>-6.5920151017672998E-2</v>
      </c>
      <c r="V194" s="3">
        <v>-2.9793816372226001E-2</v>
      </c>
      <c r="W194" s="3">
        <v>5.2289226624489997E-3</v>
      </c>
      <c r="X194" s="3">
        <v>-0.15931917139163099</v>
      </c>
      <c r="Y194" s="3">
        <v>0.104782164461412</v>
      </c>
      <c r="Z194" s="3">
        <v>109.890953312946</v>
      </c>
      <c r="AA194" s="3">
        <v>12.089716835238001</v>
      </c>
      <c r="AB194" s="3">
        <v>-1.8795578182791499</v>
      </c>
      <c r="AC194" s="3">
        <v>6.2832391977988502</v>
      </c>
      <c r="AD194" s="3">
        <v>7</v>
      </c>
      <c r="AE194" s="3">
        <v>244.39549037047101</v>
      </c>
      <c r="AF194" s="3">
        <v>5.8268216974297502</v>
      </c>
      <c r="AG194" s="3">
        <v>1</v>
      </c>
      <c r="AH194" s="3">
        <v>7</v>
      </c>
      <c r="AI194" s="3">
        <v>9</v>
      </c>
      <c r="AJ194" s="3">
        <v>4</v>
      </c>
      <c r="AK194" s="3">
        <v>6</v>
      </c>
      <c r="AL194" s="3">
        <v>9</v>
      </c>
      <c r="AM194" s="3">
        <v>20</v>
      </c>
      <c r="AN194" s="3">
        <v>18</v>
      </c>
      <c r="AO194" s="3">
        <v>12</v>
      </c>
      <c r="AP194" s="3">
        <v>2023</v>
      </c>
      <c r="AQ194" s="3">
        <v>9</v>
      </c>
    </row>
    <row r="195" spans="1:43" x14ac:dyDescent="0.25">
      <c r="A195" s="18" t="str">
        <f>INDEX(Index!$E$1:$E$32,MATCH($F195,Index!$D$1:$D$32,0))</f>
        <v>KC</v>
      </c>
      <c r="B195" s="3">
        <v>2</v>
      </c>
      <c r="C195" s="3">
        <v>0</v>
      </c>
      <c r="D195" s="3" t="s">
        <v>497</v>
      </c>
      <c r="E195" s="3" t="s">
        <v>498</v>
      </c>
      <c r="F195" s="3" t="s">
        <v>5</v>
      </c>
      <c r="G195" s="3" t="s">
        <v>499</v>
      </c>
      <c r="H195" s="3">
        <v>1648</v>
      </c>
      <c r="I195" s="3">
        <v>0</v>
      </c>
      <c r="J195" s="3">
        <v>7.3</v>
      </c>
      <c r="K195" s="3">
        <v>-0.1</v>
      </c>
      <c r="L195" s="3">
        <v>0.6</v>
      </c>
      <c r="M195" s="3">
        <v>-1</v>
      </c>
      <c r="N195" s="3">
        <v>7</v>
      </c>
      <c r="O195" s="3">
        <v>208</v>
      </c>
      <c r="P195" s="3">
        <v>143</v>
      </c>
      <c r="Q195" s="3">
        <v>65</v>
      </c>
      <c r="R195" s="3">
        <v>10.937399999999901</v>
      </c>
      <c r="S195" s="3">
        <v>2.46558410487073E-2</v>
      </c>
      <c r="T195" s="3">
        <v>0.16283293194668699</v>
      </c>
      <c r="U195" s="3">
        <v>-0.231857087150112</v>
      </c>
      <c r="V195" s="3">
        <v>-0.120628354815252</v>
      </c>
      <c r="W195" s="3">
        <v>-0.195904802118988</v>
      </c>
      <c r="X195" s="3">
        <v>-2.5714756687273101E-2</v>
      </c>
      <c r="Y195" s="3">
        <v>0.14528419586395999</v>
      </c>
      <c r="Z195" s="3">
        <v>102.48032242527201</v>
      </c>
      <c r="AA195" s="3">
        <v>8.15373494927832</v>
      </c>
      <c r="AB195" s="3">
        <v>-4.8837128507334704</v>
      </c>
      <c r="AC195" s="3">
        <v>6.7798237803306698</v>
      </c>
      <c r="AD195" s="3">
        <v>5</v>
      </c>
      <c r="AE195" s="3">
        <v>240.699666437297</v>
      </c>
      <c r="AF195" s="3">
        <v>6.3763390699542901</v>
      </c>
      <c r="AG195" s="3">
        <v>2</v>
      </c>
      <c r="AH195" s="3">
        <v>5</v>
      </c>
      <c r="AI195" s="3">
        <v>5</v>
      </c>
      <c r="AJ195" s="3">
        <v>7</v>
      </c>
      <c r="AK195" s="3">
        <v>5</v>
      </c>
      <c r="AL195" s="3">
        <v>30</v>
      </c>
      <c r="AM195" s="3">
        <v>5</v>
      </c>
      <c r="AN195" s="3">
        <v>3</v>
      </c>
      <c r="AO195" s="3">
        <v>31</v>
      </c>
      <c r="AP195" s="3">
        <v>2023</v>
      </c>
      <c r="AQ195" s="3">
        <v>9</v>
      </c>
    </row>
    <row r="196" spans="1:43" x14ac:dyDescent="0.25">
      <c r="A196" s="18" t="str">
        <f>INDEX(Index!$E$1:$E$32,MATCH($F196,Index!$D$1:$D$32,0))</f>
        <v>DAL</v>
      </c>
      <c r="B196" s="3">
        <v>3</v>
      </c>
      <c r="C196" s="3">
        <v>2</v>
      </c>
      <c r="D196" s="3" t="s">
        <v>470</v>
      </c>
      <c r="E196" s="3" t="s">
        <v>471</v>
      </c>
      <c r="F196" s="3" t="s">
        <v>3</v>
      </c>
      <c r="G196" s="3" t="s">
        <v>472</v>
      </c>
      <c r="H196" s="3">
        <v>1647</v>
      </c>
      <c r="I196" s="3">
        <v>5</v>
      </c>
      <c r="J196" s="3">
        <v>7.2</v>
      </c>
      <c r="K196" s="3">
        <v>0.3</v>
      </c>
      <c r="L196" s="3">
        <v>2.4</v>
      </c>
      <c r="M196" s="3">
        <v>3</v>
      </c>
      <c r="N196" s="3">
        <v>5</v>
      </c>
      <c r="O196" s="3">
        <v>220</v>
      </c>
      <c r="P196" s="3">
        <v>148</v>
      </c>
      <c r="Q196" s="3">
        <v>72</v>
      </c>
      <c r="R196" s="3">
        <v>57.996799999999901</v>
      </c>
      <c r="S196" s="3">
        <v>-1.1644043825857001E-3</v>
      </c>
      <c r="T196" s="3">
        <v>0.100123744351096</v>
      </c>
      <c r="U196" s="3">
        <v>-0.15825802355866</v>
      </c>
      <c r="V196" s="3">
        <v>-0.155986835482781</v>
      </c>
      <c r="W196" s="3">
        <v>-8.8776009990225196E-2</v>
      </c>
      <c r="X196" s="3">
        <v>-0.21066254093484199</v>
      </c>
      <c r="Y196" s="3">
        <v>0.154822431100196</v>
      </c>
      <c r="Z196" s="3">
        <v>66.245966863349594</v>
      </c>
      <c r="AA196" s="3">
        <v>4.7012821504573497</v>
      </c>
      <c r="AB196" s="3">
        <v>-4.8212254819193401</v>
      </c>
      <c r="AC196" s="3">
        <v>4.45744534569232</v>
      </c>
      <c r="AD196" s="3">
        <v>6</v>
      </c>
      <c r="AE196" s="3">
        <v>194.45945549046201</v>
      </c>
      <c r="AF196" s="3">
        <v>5.7519959715774798</v>
      </c>
      <c r="AG196" s="3">
        <v>3</v>
      </c>
      <c r="AH196" s="3">
        <v>4</v>
      </c>
      <c r="AI196" s="3">
        <v>4</v>
      </c>
      <c r="AJ196" s="3">
        <v>10</v>
      </c>
      <c r="AK196" s="3">
        <v>8</v>
      </c>
      <c r="AL196" s="3">
        <v>22</v>
      </c>
      <c r="AM196" s="3">
        <v>3</v>
      </c>
      <c r="AN196" s="3">
        <v>7</v>
      </c>
      <c r="AO196" s="3">
        <v>6</v>
      </c>
      <c r="AP196" s="3">
        <v>2023</v>
      </c>
      <c r="AQ196" s="3">
        <v>9</v>
      </c>
    </row>
    <row r="197" spans="1:43" x14ac:dyDescent="0.25">
      <c r="A197" s="18" t="str">
        <f>INDEX(Index!$E$1:$E$32,MATCH($F197,Index!$D$1:$D$32,0))</f>
        <v>SF</v>
      </c>
      <c r="B197" s="3">
        <v>4</v>
      </c>
      <c r="C197" s="3">
        <v>-3</v>
      </c>
      <c r="D197" s="3" t="s">
        <v>546</v>
      </c>
      <c r="E197" s="3" t="s">
        <v>547</v>
      </c>
      <c r="F197" s="3" t="s">
        <v>1</v>
      </c>
      <c r="G197" s="3" t="s">
        <v>548</v>
      </c>
      <c r="H197" s="3">
        <v>1638</v>
      </c>
      <c r="I197" s="3">
        <v>10</v>
      </c>
      <c r="J197" s="3">
        <v>6.9</v>
      </c>
      <c r="K197" s="3">
        <v>-1.9</v>
      </c>
      <c r="L197" s="3">
        <v>1.1000000000000001</v>
      </c>
      <c r="M197" s="3">
        <v>-1</v>
      </c>
      <c r="N197" s="3">
        <v>5</v>
      </c>
      <c r="O197" s="3">
        <v>218</v>
      </c>
      <c r="P197" s="3">
        <v>140</v>
      </c>
      <c r="Q197" s="3">
        <v>78</v>
      </c>
      <c r="R197" s="3">
        <v>81.362299999999905</v>
      </c>
      <c r="S197" s="3">
        <v>0.119459470082989</v>
      </c>
      <c r="T197" s="3">
        <v>0.31411170889023698</v>
      </c>
      <c r="U197" s="3">
        <v>-5.6463787216662203E-2</v>
      </c>
      <c r="V197" s="3">
        <v>-9.7163106039251296E-2</v>
      </c>
      <c r="W197" s="3">
        <v>-0.107766980629523</v>
      </c>
      <c r="X197" s="3">
        <v>-6.2963630191927897E-2</v>
      </c>
      <c r="Y197" s="3">
        <v>0.21662257612224001</v>
      </c>
      <c r="Z197" s="3">
        <v>57.995632348076498</v>
      </c>
      <c r="AA197" s="3">
        <v>5.3129400685210504</v>
      </c>
      <c r="AB197" s="3">
        <v>-3.0424781770954699</v>
      </c>
      <c r="AC197" s="3">
        <v>5.6447919738109897</v>
      </c>
      <c r="AD197" s="3">
        <v>6</v>
      </c>
      <c r="AE197" s="3">
        <v>213.60021696416601</v>
      </c>
      <c r="AF197" s="3">
        <v>5.9255243487462801</v>
      </c>
      <c r="AG197" s="3">
        <v>4</v>
      </c>
      <c r="AH197" s="3">
        <v>3</v>
      </c>
      <c r="AI197" s="3">
        <v>3</v>
      </c>
      <c r="AJ197" s="3">
        <v>2</v>
      </c>
      <c r="AK197" s="3">
        <v>1</v>
      </c>
      <c r="AL197" s="3">
        <v>7</v>
      </c>
      <c r="AM197" s="3">
        <v>9</v>
      </c>
      <c r="AN197" s="3">
        <v>5</v>
      </c>
      <c r="AO197" s="3">
        <v>24</v>
      </c>
      <c r="AP197" s="3">
        <v>2023</v>
      </c>
      <c r="AQ197" s="3">
        <v>9</v>
      </c>
    </row>
    <row r="198" spans="1:43" x14ac:dyDescent="0.25">
      <c r="A198" s="18" t="str">
        <f>INDEX(Index!$E$1:$E$32,MATCH($F198,Index!$D$1:$D$32,0))</f>
        <v>MIA</v>
      </c>
      <c r="B198" s="3">
        <v>5</v>
      </c>
      <c r="C198" s="3">
        <v>-1</v>
      </c>
      <c r="D198" s="3" t="s">
        <v>513</v>
      </c>
      <c r="E198" s="3" t="s">
        <v>514</v>
      </c>
      <c r="F198" s="3" t="s">
        <v>4</v>
      </c>
      <c r="G198" s="3" t="s">
        <v>515</v>
      </c>
      <c r="H198" s="3">
        <v>1631</v>
      </c>
      <c r="I198" s="3">
        <v>22</v>
      </c>
      <c r="J198" s="3">
        <v>6.6</v>
      </c>
      <c r="K198" s="3">
        <v>-0.3</v>
      </c>
      <c r="L198" s="3">
        <v>2.6</v>
      </c>
      <c r="M198" s="3">
        <v>4</v>
      </c>
      <c r="N198" s="3">
        <v>6</v>
      </c>
      <c r="O198" s="3">
        <v>285</v>
      </c>
      <c r="P198" s="3">
        <v>225</v>
      </c>
      <c r="Q198" s="3">
        <v>60</v>
      </c>
      <c r="R198" s="3">
        <v>86.591099999999997</v>
      </c>
      <c r="S198" s="3">
        <v>0.114640290717283</v>
      </c>
      <c r="T198" s="3">
        <v>0.229330203288653</v>
      </c>
      <c r="U198" s="3">
        <v>-4.2840551093999098E-2</v>
      </c>
      <c r="V198" s="3">
        <v>-2.5249600449383701E-2</v>
      </c>
      <c r="W198" s="3">
        <v>3.7638796836877001E-3</v>
      </c>
      <c r="X198" s="3">
        <v>-5.3906473297443497E-2</v>
      </c>
      <c r="Y198" s="3">
        <v>0.139889891166667</v>
      </c>
      <c r="Z198" s="3">
        <v>70.702530818675598</v>
      </c>
      <c r="AA198" s="3">
        <v>9.3022703754309397</v>
      </c>
      <c r="AB198" s="3">
        <v>0.26062266490685998</v>
      </c>
      <c r="AC198" s="3">
        <v>5.0929289519856598</v>
      </c>
      <c r="AD198" s="3">
        <v>7</v>
      </c>
      <c r="AE198" s="3">
        <v>242.28797162699101</v>
      </c>
      <c r="AF198" s="3">
        <v>5.7285755520461796</v>
      </c>
      <c r="AG198" s="3">
        <v>5</v>
      </c>
      <c r="AH198" s="3">
        <v>6</v>
      </c>
      <c r="AI198" s="3">
        <v>6</v>
      </c>
      <c r="AJ198" s="3">
        <v>3</v>
      </c>
      <c r="AK198" s="3">
        <v>2</v>
      </c>
      <c r="AL198" s="3">
        <v>5</v>
      </c>
      <c r="AM198" s="3">
        <v>21</v>
      </c>
      <c r="AN198" s="3">
        <v>17</v>
      </c>
      <c r="AO198" s="3">
        <v>26</v>
      </c>
      <c r="AP198" s="3">
        <v>2023</v>
      </c>
      <c r="AQ198" s="3">
        <v>9</v>
      </c>
    </row>
    <row r="199" spans="1:43" x14ac:dyDescent="0.25">
      <c r="A199" s="18" t="str">
        <f>INDEX(Index!$E$1:$E$32,MATCH($F199,Index!$D$1:$D$32,0))</f>
        <v>BAL</v>
      </c>
      <c r="B199" s="3">
        <v>6</v>
      </c>
      <c r="C199" s="3">
        <v>1</v>
      </c>
      <c r="D199" s="3" t="s">
        <v>446</v>
      </c>
      <c r="E199" s="3" t="s">
        <v>447</v>
      </c>
      <c r="F199" s="3" t="s">
        <v>18</v>
      </c>
      <c r="G199" s="3" t="s">
        <v>448</v>
      </c>
      <c r="H199" s="3">
        <v>1621</v>
      </c>
      <c r="I199" s="3">
        <v>17</v>
      </c>
      <c r="J199" s="3">
        <v>6.2</v>
      </c>
      <c r="K199" s="3">
        <v>0.6</v>
      </c>
      <c r="L199" s="3">
        <v>1.6</v>
      </c>
      <c r="M199" s="3">
        <v>1</v>
      </c>
      <c r="N199" s="3">
        <v>7</v>
      </c>
      <c r="O199" s="3">
        <v>239</v>
      </c>
      <c r="P199" s="3">
        <v>124</v>
      </c>
      <c r="Q199" s="3">
        <v>115</v>
      </c>
      <c r="R199" s="3">
        <v>78.002699999999905</v>
      </c>
      <c r="S199" s="3">
        <v>4.7358994242944999E-2</v>
      </c>
      <c r="T199" s="3">
        <v>5.86855143579827E-2</v>
      </c>
      <c r="U199" s="3">
        <v>4.2877133953647797E-2</v>
      </c>
      <c r="V199" s="3">
        <v>-0.21456389228922201</v>
      </c>
      <c r="W199" s="3">
        <v>-0.24152391216011401</v>
      </c>
      <c r="X199" s="3">
        <v>-0.138276985211851</v>
      </c>
      <c r="Y199" s="3">
        <v>0.261922886532167</v>
      </c>
      <c r="Z199" s="3">
        <v>115.65772465927699</v>
      </c>
      <c r="AA199" s="3">
        <v>2.0761172070121998</v>
      </c>
      <c r="AB199" s="3">
        <v>-12.618282267858101</v>
      </c>
      <c r="AC199" s="3">
        <v>5.9085286943856001</v>
      </c>
      <c r="AD199" s="3">
        <v>9</v>
      </c>
      <c r="AE199" s="3">
        <v>238.011338601907</v>
      </c>
      <c r="AF199" s="3">
        <v>7.4309084627230897</v>
      </c>
      <c r="AG199" s="3">
        <v>7</v>
      </c>
      <c r="AH199" s="3">
        <v>1</v>
      </c>
      <c r="AI199" s="3">
        <v>1</v>
      </c>
      <c r="AJ199" s="3">
        <v>5</v>
      </c>
      <c r="AK199" s="3">
        <v>11</v>
      </c>
      <c r="AL199" s="3">
        <v>1</v>
      </c>
      <c r="AM199" s="3">
        <v>2</v>
      </c>
      <c r="AN199" s="3">
        <v>2</v>
      </c>
      <c r="AO199" s="3">
        <v>13</v>
      </c>
      <c r="AP199" s="3">
        <v>2023</v>
      </c>
      <c r="AQ199" s="3">
        <v>9</v>
      </c>
    </row>
    <row r="200" spans="1:43" x14ac:dyDescent="0.25">
      <c r="A200" s="18" t="str">
        <f>INDEX(Index!$E$1:$E$32,MATCH($F200,Index!$D$1:$D$32,0))</f>
        <v>BUF</v>
      </c>
      <c r="B200" s="3">
        <v>7</v>
      </c>
      <c r="C200" s="3">
        <v>-1</v>
      </c>
      <c r="D200" s="3" t="s">
        <v>450</v>
      </c>
      <c r="E200" s="3" t="s">
        <v>451</v>
      </c>
      <c r="F200" s="3" t="s">
        <v>0</v>
      </c>
      <c r="G200" s="3" t="s">
        <v>452</v>
      </c>
      <c r="H200" s="3">
        <v>1615</v>
      </c>
      <c r="I200" s="3">
        <v>17</v>
      </c>
      <c r="J200" s="3">
        <v>5.9</v>
      </c>
      <c r="K200" s="3">
        <v>-0.1</v>
      </c>
      <c r="L200" s="3">
        <v>-0.1</v>
      </c>
      <c r="M200" s="3">
        <v>-5</v>
      </c>
      <c r="N200" s="3">
        <v>5</v>
      </c>
      <c r="O200" s="3">
        <v>240</v>
      </c>
      <c r="P200" s="3">
        <v>160</v>
      </c>
      <c r="Q200" s="3">
        <v>80</v>
      </c>
      <c r="R200" s="3">
        <v>62.088899999999903</v>
      </c>
      <c r="S200" s="3">
        <v>0.142499238242211</v>
      </c>
      <c r="T200" s="3">
        <v>0.22404158122842799</v>
      </c>
      <c r="U200" s="3">
        <v>7.1536139106473003E-3</v>
      </c>
      <c r="V200" s="3">
        <v>-8.2543941972060497E-2</v>
      </c>
      <c r="W200" s="3">
        <v>-4.96853944497034E-2</v>
      </c>
      <c r="X200" s="3">
        <v>-0.118787915438125</v>
      </c>
      <c r="Y200" s="3">
        <v>0.225043180214271</v>
      </c>
      <c r="Z200" s="3">
        <v>103.168047695347</v>
      </c>
      <c r="AA200" s="3">
        <v>8.7202883431633609</v>
      </c>
      <c r="AB200" s="3">
        <v>-4.4036353432072799</v>
      </c>
      <c r="AC200" s="3">
        <v>6.1750246123818098</v>
      </c>
      <c r="AD200" s="3">
        <v>7</v>
      </c>
      <c r="AE200" s="3">
        <v>284.38259528966802</v>
      </c>
      <c r="AF200" s="3">
        <v>6.5098118895795203</v>
      </c>
      <c r="AG200" s="3">
        <v>8</v>
      </c>
      <c r="AH200" s="3">
        <v>2</v>
      </c>
      <c r="AI200" s="3">
        <v>2</v>
      </c>
      <c r="AJ200" s="3">
        <v>1</v>
      </c>
      <c r="AK200" s="3">
        <v>3</v>
      </c>
      <c r="AL200" s="3">
        <v>2</v>
      </c>
      <c r="AM200" s="3">
        <v>10</v>
      </c>
      <c r="AN200" s="3">
        <v>10</v>
      </c>
      <c r="AO200" s="3">
        <v>17</v>
      </c>
      <c r="AP200" s="3">
        <v>2023</v>
      </c>
      <c r="AQ200" s="3">
        <v>9</v>
      </c>
    </row>
    <row r="201" spans="1:43" x14ac:dyDescent="0.25">
      <c r="A201" s="18" t="str">
        <f>INDEX(Index!$E$1:$E$32,MATCH($F201,Index!$D$1:$D$32,0))</f>
        <v>CIN</v>
      </c>
      <c r="B201" s="3">
        <v>8</v>
      </c>
      <c r="C201" s="3">
        <v>1</v>
      </c>
      <c r="D201" s="3" t="s">
        <v>462</v>
      </c>
      <c r="E201" s="3" t="s">
        <v>463</v>
      </c>
      <c r="F201" s="3" t="s">
        <v>24</v>
      </c>
      <c r="G201" s="3" t="s">
        <v>464</v>
      </c>
      <c r="H201" s="3">
        <v>1609</v>
      </c>
      <c r="I201" s="3">
        <v>4</v>
      </c>
      <c r="J201" s="3">
        <v>5.7</v>
      </c>
      <c r="K201" s="3">
        <v>1.8</v>
      </c>
      <c r="L201" s="3">
        <v>0.2</v>
      </c>
      <c r="M201" s="3">
        <v>-4</v>
      </c>
      <c r="N201" s="3">
        <v>5</v>
      </c>
      <c r="O201" s="3">
        <v>155</v>
      </c>
      <c r="P201" s="3">
        <v>162</v>
      </c>
      <c r="Q201" s="3">
        <v>-7</v>
      </c>
      <c r="R201" s="3">
        <v>-28.139800000000001</v>
      </c>
      <c r="S201" s="3">
        <v>-5.6745784370423102E-2</v>
      </c>
      <c r="T201" s="3">
        <v>-3.4700118112080798E-2</v>
      </c>
      <c r="U201" s="3">
        <v>-9.8921790397451595E-2</v>
      </c>
      <c r="V201" s="3">
        <v>-3.4124404391671699E-2</v>
      </c>
      <c r="W201" s="3">
        <v>-2.37084072317423E-2</v>
      </c>
      <c r="X201" s="3">
        <v>-3.3096051168231902E-2</v>
      </c>
      <c r="Y201" s="3">
        <v>-2.2621379978751299E-2</v>
      </c>
      <c r="Z201" s="3">
        <v>-18.918808980069599</v>
      </c>
      <c r="AA201" s="3">
        <v>-2.0348568317575202</v>
      </c>
      <c r="AB201" s="3">
        <v>0.49001444258330601</v>
      </c>
      <c r="AC201" s="3">
        <v>4.7659152138610201</v>
      </c>
      <c r="AD201" s="3">
        <v>3</v>
      </c>
      <c r="AE201" s="3">
        <v>170.16194612545101</v>
      </c>
      <c r="AF201" s="3">
        <v>3.7908194264591799</v>
      </c>
      <c r="AG201" s="3">
        <v>6</v>
      </c>
      <c r="AH201" s="3">
        <v>17</v>
      </c>
      <c r="AI201" s="3">
        <v>19</v>
      </c>
      <c r="AJ201" s="3">
        <v>18</v>
      </c>
      <c r="AK201" s="3">
        <v>19</v>
      </c>
      <c r="AL201" s="3">
        <v>12</v>
      </c>
      <c r="AM201" s="3">
        <v>18</v>
      </c>
      <c r="AN201" s="3">
        <v>15</v>
      </c>
      <c r="AO201" s="3">
        <v>29</v>
      </c>
      <c r="AP201" s="3">
        <v>2023</v>
      </c>
      <c r="AQ201" s="3">
        <v>9</v>
      </c>
    </row>
    <row r="202" spans="1:43" x14ac:dyDescent="0.25">
      <c r="A202" s="18" t="str">
        <f>INDEX(Index!$E$1:$E$32,MATCH($F202,Index!$D$1:$D$32,0))</f>
        <v>DET</v>
      </c>
      <c r="B202" s="3">
        <v>9</v>
      </c>
      <c r="C202" s="3">
        <v>-1</v>
      </c>
      <c r="D202" s="3" t="s">
        <v>477</v>
      </c>
      <c r="E202" s="3" t="s">
        <v>478</v>
      </c>
      <c r="F202" s="3" t="s">
        <v>21</v>
      </c>
      <c r="G202" s="3" t="s">
        <v>479</v>
      </c>
      <c r="H202" s="3">
        <v>1588</v>
      </c>
      <c r="I202" s="3">
        <v>3</v>
      </c>
      <c r="J202" s="3">
        <v>4.9000000000000004</v>
      </c>
      <c r="K202" s="3">
        <v>0.5</v>
      </c>
      <c r="L202" s="3">
        <v>2</v>
      </c>
      <c r="M202" s="3">
        <v>3</v>
      </c>
      <c r="N202" s="3">
        <v>6</v>
      </c>
      <c r="O202" s="3">
        <v>200</v>
      </c>
      <c r="P202" s="3">
        <v>165</v>
      </c>
      <c r="Q202" s="3">
        <v>35</v>
      </c>
      <c r="R202" s="3">
        <v>55.344499999999996</v>
      </c>
      <c r="S202" s="3">
        <v>5.4122332619749997E-4</v>
      </c>
      <c r="T202" s="3">
        <v>8.3107719292267304E-2</v>
      </c>
      <c r="U202" s="3">
        <v>-0.10615065504726</v>
      </c>
      <c r="V202" s="3">
        <v>-0.105183744696002</v>
      </c>
      <c r="W202" s="3">
        <v>-9.4436976827986893E-2</v>
      </c>
      <c r="X202" s="3">
        <v>-0.12186188169512099</v>
      </c>
      <c r="Y202" s="3">
        <v>0.10572496802219999</v>
      </c>
      <c r="Z202" s="3">
        <v>22.856841015465999</v>
      </c>
      <c r="AA202" s="3">
        <v>-5.2785400494191399E-2</v>
      </c>
      <c r="AB202" s="3">
        <v>-3.4374827193468098</v>
      </c>
      <c r="AC202" s="3">
        <v>4.5370170142551904</v>
      </c>
      <c r="AD202" s="3">
        <v>7</v>
      </c>
      <c r="AE202" s="3">
        <v>203.627670516514</v>
      </c>
      <c r="AF202" s="3">
        <v>4.8963693646134301</v>
      </c>
      <c r="AG202" s="3">
        <v>9</v>
      </c>
      <c r="AH202" s="3">
        <v>10</v>
      </c>
      <c r="AI202" s="3">
        <v>8</v>
      </c>
      <c r="AJ202" s="3">
        <v>9</v>
      </c>
      <c r="AK202" s="3">
        <v>9</v>
      </c>
      <c r="AL202" s="3">
        <v>13</v>
      </c>
      <c r="AM202" s="3">
        <v>6</v>
      </c>
      <c r="AN202" s="3">
        <v>6</v>
      </c>
      <c r="AO202" s="3">
        <v>15</v>
      </c>
      <c r="AP202" s="3">
        <v>2023</v>
      </c>
      <c r="AQ202" s="3">
        <v>9</v>
      </c>
    </row>
    <row r="203" spans="1:43" x14ac:dyDescent="0.25">
      <c r="A203" s="18" t="str">
        <f>INDEX(Index!$E$1:$E$32,MATCH($F203,Index!$D$1:$D$32,0))</f>
        <v>CLE</v>
      </c>
      <c r="B203" s="3">
        <v>10</v>
      </c>
      <c r="C203" s="3">
        <v>6</v>
      </c>
      <c r="D203" s="3" t="s">
        <v>466</v>
      </c>
      <c r="E203" s="3" t="s">
        <v>467</v>
      </c>
      <c r="F203" s="3" t="s">
        <v>10</v>
      </c>
      <c r="G203" s="3" t="s">
        <v>468</v>
      </c>
      <c r="H203" s="3">
        <v>1575</v>
      </c>
      <c r="I203" s="3">
        <v>23</v>
      </c>
      <c r="J203" s="3">
        <v>4.3</v>
      </c>
      <c r="K203" s="3">
        <v>4</v>
      </c>
      <c r="L203" s="3">
        <v>0.9</v>
      </c>
      <c r="M203" s="3">
        <v>1</v>
      </c>
      <c r="N203" s="3">
        <v>5</v>
      </c>
      <c r="O203" s="3">
        <v>181</v>
      </c>
      <c r="P203" s="3">
        <v>139</v>
      </c>
      <c r="Q203" s="3">
        <v>42</v>
      </c>
      <c r="R203" s="3">
        <v>-8.0581000000000298</v>
      </c>
      <c r="S203" s="3">
        <v>-0.17194699650147</v>
      </c>
      <c r="T203" s="3">
        <v>-0.21430170984154701</v>
      </c>
      <c r="U203" s="3">
        <v>-0.107156012674849</v>
      </c>
      <c r="V203" s="3">
        <v>-0.28610610394054797</v>
      </c>
      <c r="W203" s="3">
        <v>-0.30008609244821899</v>
      </c>
      <c r="X203" s="3">
        <v>-0.22616019051063199</v>
      </c>
      <c r="Y203" s="3">
        <v>0.11415910743907701</v>
      </c>
      <c r="Z203" s="3">
        <v>1.88519419759082</v>
      </c>
      <c r="AA203" s="3">
        <v>-12.7736573589176</v>
      </c>
      <c r="AB203" s="3">
        <v>-13.191712976307601</v>
      </c>
      <c r="AC203" s="3">
        <v>4.40194701888091</v>
      </c>
      <c r="AD203" s="3">
        <v>4</v>
      </c>
      <c r="AE203" s="3">
        <v>46.659541613035998</v>
      </c>
      <c r="AF203" s="3">
        <v>5.2121736004044399</v>
      </c>
      <c r="AG203" s="3">
        <v>11</v>
      </c>
      <c r="AH203" s="3">
        <v>8</v>
      </c>
      <c r="AI203" s="3">
        <v>7</v>
      </c>
      <c r="AJ203" s="3">
        <v>28</v>
      </c>
      <c r="AK203" s="3">
        <v>30</v>
      </c>
      <c r="AL203" s="3">
        <v>14</v>
      </c>
      <c r="AM203" s="3">
        <v>1</v>
      </c>
      <c r="AN203" s="3">
        <v>1</v>
      </c>
      <c r="AO203" s="3">
        <v>3</v>
      </c>
      <c r="AP203" s="3">
        <v>2023</v>
      </c>
      <c r="AQ203" s="3">
        <v>9</v>
      </c>
    </row>
    <row r="204" spans="1:43" x14ac:dyDescent="0.25">
      <c r="A204" s="18" t="str">
        <f>INDEX(Index!$E$1:$E$32,MATCH($F204,Index!$D$1:$D$32,0))</f>
        <v>JAX</v>
      </c>
      <c r="B204" s="3">
        <v>11</v>
      </c>
      <c r="C204" s="3">
        <v>-1</v>
      </c>
      <c r="D204" s="3" t="s">
        <v>493</v>
      </c>
      <c r="E204" s="3" t="s">
        <v>494</v>
      </c>
      <c r="F204" s="3" t="s">
        <v>12</v>
      </c>
      <c r="G204" s="3" t="s">
        <v>495</v>
      </c>
      <c r="H204" s="3">
        <v>1571</v>
      </c>
      <c r="I204" s="3">
        <v>8</v>
      </c>
      <c r="J204" s="3">
        <v>4.2</v>
      </c>
      <c r="K204" s="3">
        <v>1</v>
      </c>
      <c r="L204" s="3">
        <v>1.9</v>
      </c>
      <c r="M204" s="3">
        <v>3</v>
      </c>
      <c r="N204" s="3">
        <v>6</v>
      </c>
      <c r="O204" s="3">
        <v>193</v>
      </c>
      <c r="P204" s="3">
        <v>156</v>
      </c>
      <c r="Q204" s="3">
        <v>37</v>
      </c>
      <c r="R204" s="3">
        <v>8.9923999999999502</v>
      </c>
      <c r="S204" s="3">
        <v>-9.3940702381660704E-2</v>
      </c>
      <c r="T204" s="3">
        <v>-1.4331668032103999E-3</v>
      </c>
      <c r="U204" s="3">
        <v>-0.234333931181016</v>
      </c>
      <c r="V204" s="3">
        <v>-0.102911112329612</v>
      </c>
      <c r="W204" s="3">
        <v>-6.6566539302072694E-2</v>
      </c>
      <c r="X204" s="3">
        <v>-0.182960811112309</v>
      </c>
      <c r="Y204" s="3">
        <v>8.9704099479515007E-3</v>
      </c>
      <c r="Z204" s="3">
        <v>22.0051311458902</v>
      </c>
      <c r="AA204" s="3">
        <v>-1.25411017496248E-2</v>
      </c>
      <c r="AB204" s="3">
        <v>-3.27675584531507</v>
      </c>
      <c r="AC204" s="3">
        <v>4.3815066978288302</v>
      </c>
      <c r="AD204" s="3">
        <v>5</v>
      </c>
      <c r="AE204" s="3">
        <v>190.79615561434301</v>
      </c>
      <c r="AF204" s="3">
        <v>4.9879742577867701</v>
      </c>
      <c r="AG204" s="3">
        <v>10</v>
      </c>
      <c r="AH204" s="3">
        <v>9</v>
      </c>
      <c r="AI204" s="3">
        <v>15</v>
      </c>
      <c r="AJ204" s="3">
        <v>23</v>
      </c>
      <c r="AK204" s="3">
        <v>18</v>
      </c>
      <c r="AL204" s="3">
        <v>31</v>
      </c>
      <c r="AM204" s="3">
        <v>7</v>
      </c>
      <c r="AN204" s="3">
        <v>8</v>
      </c>
      <c r="AO204" s="3">
        <v>8</v>
      </c>
      <c r="AP204" s="3">
        <v>2023</v>
      </c>
      <c r="AQ204" s="3">
        <v>9</v>
      </c>
    </row>
    <row r="205" spans="1:43" x14ac:dyDescent="0.25">
      <c r="A205" s="18" t="str">
        <f>INDEX(Index!$E$1:$E$32,MATCH($F205,Index!$D$1:$D$32,0))</f>
        <v>LAC</v>
      </c>
      <c r="B205" s="3">
        <v>12</v>
      </c>
      <c r="C205" s="3">
        <v>0</v>
      </c>
      <c r="D205" s="3" t="s">
        <v>505</v>
      </c>
      <c r="E205" s="3" t="s">
        <v>506</v>
      </c>
      <c r="F205" s="3" t="s">
        <v>28</v>
      </c>
      <c r="G205" s="3" t="s">
        <v>507</v>
      </c>
      <c r="H205" s="3">
        <v>1536</v>
      </c>
      <c r="I205" s="3">
        <v>-4</v>
      </c>
      <c r="J205" s="3">
        <v>2.8</v>
      </c>
      <c r="K205" s="3">
        <v>0.5</v>
      </c>
      <c r="L205" s="3">
        <v>-0.7</v>
      </c>
      <c r="M205" s="3">
        <v>-2</v>
      </c>
      <c r="N205" s="3">
        <v>4</v>
      </c>
      <c r="O205" s="3">
        <v>201</v>
      </c>
      <c r="P205" s="3">
        <v>174</v>
      </c>
      <c r="Q205" s="3">
        <v>27</v>
      </c>
      <c r="R205" s="3">
        <v>4.9344999999999803</v>
      </c>
      <c r="S205" s="3">
        <v>2.18539558525182E-2</v>
      </c>
      <c r="T205" s="3">
        <v>0.110124685174997</v>
      </c>
      <c r="U205" s="3">
        <v>-0.201613331915971</v>
      </c>
      <c r="V205" s="3">
        <v>-1.7336783288869E-2</v>
      </c>
      <c r="W205" s="3">
        <v>5.7724003298184702E-2</v>
      </c>
      <c r="X205" s="3">
        <v>-0.17794844833232501</v>
      </c>
      <c r="Y205" s="3">
        <v>3.9190739141387203E-2</v>
      </c>
      <c r="Z205" s="3">
        <v>47.574910155341399</v>
      </c>
      <c r="AA205" s="3">
        <v>4.3316355485247504</v>
      </c>
      <c r="AB205" s="3">
        <v>-2.5496710412548702</v>
      </c>
      <c r="AC205" s="3">
        <v>4.2189197623548296</v>
      </c>
      <c r="AD205" s="3">
        <v>3</v>
      </c>
      <c r="AE205" s="3">
        <v>192.72346047615099</v>
      </c>
      <c r="AF205" s="3">
        <v>4.67716062902063</v>
      </c>
      <c r="AG205" s="3">
        <v>12</v>
      </c>
      <c r="AH205" s="3">
        <v>11</v>
      </c>
      <c r="AI205" s="3">
        <v>13</v>
      </c>
      <c r="AJ205" s="3">
        <v>8</v>
      </c>
      <c r="AK205" s="3">
        <v>7</v>
      </c>
      <c r="AL205" s="3">
        <v>26</v>
      </c>
      <c r="AM205" s="3">
        <v>22</v>
      </c>
      <c r="AN205" s="3">
        <v>23</v>
      </c>
      <c r="AO205" s="3">
        <v>10</v>
      </c>
      <c r="AP205" s="3">
        <v>2023</v>
      </c>
      <c r="AQ205" s="3">
        <v>9</v>
      </c>
    </row>
    <row r="206" spans="1:43" x14ac:dyDescent="0.25">
      <c r="A206" s="18" t="str">
        <f>INDEX(Index!$E$1:$E$32,MATCH($F206,Index!$D$1:$D$32,0))</f>
        <v>SEA</v>
      </c>
      <c r="B206" s="3">
        <v>13</v>
      </c>
      <c r="C206" s="3">
        <v>0</v>
      </c>
      <c r="D206" s="3" t="s">
        <v>543</v>
      </c>
      <c r="E206" s="3" t="s">
        <v>544</v>
      </c>
      <c r="F206" s="3" t="s">
        <v>30</v>
      </c>
      <c r="G206" s="3" t="s">
        <v>472</v>
      </c>
      <c r="H206" s="3">
        <v>1499</v>
      </c>
      <c r="I206" s="3">
        <v>-15</v>
      </c>
      <c r="J206" s="3">
        <v>1.3</v>
      </c>
      <c r="K206" s="3">
        <v>-0.9</v>
      </c>
      <c r="L206" s="3">
        <v>0.2</v>
      </c>
      <c r="M206" s="3">
        <v>7</v>
      </c>
      <c r="N206" s="3">
        <v>5</v>
      </c>
      <c r="O206" s="3">
        <v>171</v>
      </c>
      <c r="P206" s="3">
        <v>175</v>
      </c>
      <c r="Q206" s="3">
        <v>-4</v>
      </c>
      <c r="R206" s="3">
        <v>19.9804999999999</v>
      </c>
      <c r="S206" s="3">
        <v>-3.7352813345760703E-2</v>
      </c>
      <c r="T206" s="3">
        <v>5.8604567924102997E-3</v>
      </c>
      <c r="U206" s="3">
        <v>-8.7189989977163401E-2</v>
      </c>
      <c r="V206" s="3">
        <v>-5.6009080864671899E-2</v>
      </c>
      <c r="W206" s="3">
        <v>-3.11398808287385E-2</v>
      </c>
      <c r="X206" s="3">
        <v>-9.9857779741524294E-2</v>
      </c>
      <c r="Y206" s="3">
        <v>1.8656267518911099E-2</v>
      </c>
      <c r="Z206" s="3">
        <v>-4.5108630342292599</v>
      </c>
      <c r="AA206" s="3">
        <v>-0.61499303506527703</v>
      </c>
      <c r="AB206" s="3">
        <v>-0.12826467084232601</v>
      </c>
      <c r="AC206" s="3">
        <v>4.1110996312254402</v>
      </c>
      <c r="AD206" s="3">
        <v>6</v>
      </c>
      <c r="AE206" s="3">
        <v>118.107766144734</v>
      </c>
      <c r="AF206" s="3">
        <v>3.8904271611503498</v>
      </c>
      <c r="AG206" s="3">
        <v>15</v>
      </c>
      <c r="AH206" s="3">
        <v>16</v>
      </c>
      <c r="AI206" s="3">
        <v>14</v>
      </c>
      <c r="AJ206" s="3">
        <v>13</v>
      </c>
      <c r="AK206" s="3">
        <v>16</v>
      </c>
      <c r="AL206" s="3">
        <v>11</v>
      </c>
      <c r="AM206" s="3">
        <v>13</v>
      </c>
      <c r="AN206" s="3">
        <v>11</v>
      </c>
      <c r="AO206" s="3">
        <v>21</v>
      </c>
      <c r="AP206" s="3">
        <v>2023</v>
      </c>
      <c r="AQ206" s="3">
        <v>9</v>
      </c>
    </row>
    <row r="207" spans="1:43" x14ac:dyDescent="0.25">
      <c r="A207" s="18" t="str">
        <f>INDEX(Index!$E$1:$E$32,MATCH($F207,Index!$D$1:$D$32,0))</f>
        <v>NO</v>
      </c>
      <c r="B207" s="3">
        <v>14</v>
      </c>
      <c r="C207" s="3">
        <v>0</v>
      </c>
      <c r="D207" s="3" t="s">
        <v>524</v>
      </c>
      <c r="E207" s="3" t="s">
        <v>525</v>
      </c>
      <c r="F207" s="3" t="s">
        <v>27</v>
      </c>
      <c r="G207" s="3" t="s">
        <v>526</v>
      </c>
      <c r="H207" s="3">
        <v>1498</v>
      </c>
      <c r="I207" s="3">
        <v>5</v>
      </c>
      <c r="J207" s="3">
        <v>1.3</v>
      </c>
      <c r="K207" s="3">
        <v>0.1</v>
      </c>
      <c r="L207" s="3">
        <v>-0.9</v>
      </c>
      <c r="M207" s="3">
        <v>1</v>
      </c>
      <c r="N207" s="3">
        <v>5</v>
      </c>
      <c r="O207" s="3">
        <v>195</v>
      </c>
      <c r="P207" s="3">
        <v>171</v>
      </c>
      <c r="Q207" s="3">
        <v>24</v>
      </c>
      <c r="R207" s="3">
        <v>22.556999999999899</v>
      </c>
      <c r="S207" s="3">
        <v>-5.7049272344932199E-2</v>
      </c>
      <c r="T207" s="3">
        <v>3.16351290092695E-2</v>
      </c>
      <c r="U207" s="3">
        <v>-0.14661068216676601</v>
      </c>
      <c r="V207" s="3">
        <v>-0.13968126646920501</v>
      </c>
      <c r="W207" s="3">
        <v>-0.11486961000248699</v>
      </c>
      <c r="X207" s="3">
        <v>-0.15957240009283</v>
      </c>
      <c r="Y207" s="3">
        <v>8.2631994124273495E-2</v>
      </c>
      <c r="Z207" s="3">
        <v>-23.6215418611513</v>
      </c>
      <c r="AA207" s="3">
        <v>-8.1724895082247198</v>
      </c>
      <c r="AB207" s="3">
        <v>-5.3536485252343198</v>
      </c>
      <c r="AC207" s="3">
        <v>4.8723453307784999</v>
      </c>
      <c r="AD207" s="3">
        <v>5</v>
      </c>
      <c r="AE207" s="3">
        <v>138.01354088195001</v>
      </c>
      <c r="AF207" s="3">
        <v>5.1947489388561801</v>
      </c>
      <c r="AG207" s="3">
        <v>17</v>
      </c>
      <c r="AH207" s="3">
        <v>12</v>
      </c>
      <c r="AI207" s="3">
        <v>10</v>
      </c>
      <c r="AJ207" s="3">
        <v>19</v>
      </c>
      <c r="AK207" s="3">
        <v>15</v>
      </c>
      <c r="AL207" s="3">
        <v>18</v>
      </c>
      <c r="AM207" s="3">
        <v>4</v>
      </c>
      <c r="AN207" s="3">
        <v>4</v>
      </c>
      <c r="AO207" s="3">
        <v>11</v>
      </c>
      <c r="AP207" s="3">
        <v>2023</v>
      </c>
      <c r="AQ207" s="3">
        <v>9</v>
      </c>
    </row>
    <row r="208" spans="1:43" x14ac:dyDescent="0.25">
      <c r="A208" s="18" t="str">
        <f>INDEX(Index!$E$1:$E$32,MATCH($F208,Index!$D$1:$D$32,0))</f>
        <v>PIT</v>
      </c>
      <c r="B208" s="3">
        <v>15</v>
      </c>
      <c r="C208" s="3">
        <v>0</v>
      </c>
      <c r="D208" s="3" t="s">
        <v>540</v>
      </c>
      <c r="E208" s="3" t="s">
        <v>541</v>
      </c>
      <c r="F208" s="3" t="s">
        <v>32</v>
      </c>
      <c r="G208" s="3" t="s">
        <v>511</v>
      </c>
      <c r="H208" s="3">
        <v>1487</v>
      </c>
      <c r="I208" s="3">
        <v>-14</v>
      </c>
      <c r="J208" s="3">
        <v>0.8</v>
      </c>
      <c r="K208" s="3">
        <v>0.2</v>
      </c>
      <c r="L208" s="3">
        <v>-1.2</v>
      </c>
      <c r="M208" s="3">
        <v>1</v>
      </c>
      <c r="N208" s="3">
        <v>5</v>
      </c>
      <c r="O208" s="3">
        <v>133</v>
      </c>
      <c r="P208" s="3">
        <v>163</v>
      </c>
      <c r="Q208" s="3">
        <v>-30</v>
      </c>
      <c r="R208" s="3">
        <v>-39.380499999999998</v>
      </c>
      <c r="S208" s="3">
        <v>-0.15208769237202599</v>
      </c>
      <c r="T208" s="3">
        <v>-0.12850174913083801</v>
      </c>
      <c r="U208" s="3">
        <v>-0.14516210469997601</v>
      </c>
      <c r="V208" s="3">
        <v>-5.3258703147936501E-2</v>
      </c>
      <c r="W208" s="3">
        <v>-2.2826556505308699E-2</v>
      </c>
      <c r="X208" s="3">
        <v>-4.6505195619937399E-2</v>
      </c>
      <c r="Y208" s="3">
        <v>-9.88289892240896E-2</v>
      </c>
      <c r="Z208" s="3">
        <v>-60.1817281750264</v>
      </c>
      <c r="AA208" s="3">
        <v>-10.7644789139244</v>
      </c>
      <c r="AB208" s="3">
        <v>-2.4025697631159901</v>
      </c>
      <c r="AC208" s="3">
        <v>3.9934904846655201</v>
      </c>
      <c r="AD208" s="3">
        <v>4</v>
      </c>
      <c r="AE208" s="3">
        <v>78.683104995199201</v>
      </c>
      <c r="AF208" s="3">
        <v>3.0541254114665799</v>
      </c>
      <c r="AG208" s="3">
        <v>16</v>
      </c>
      <c r="AH208" s="3">
        <v>24</v>
      </c>
      <c r="AI208" s="3">
        <v>24</v>
      </c>
      <c r="AJ208" s="3">
        <v>26</v>
      </c>
      <c r="AK208" s="3">
        <v>25</v>
      </c>
      <c r="AL208" s="3">
        <v>17</v>
      </c>
      <c r="AM208" s="3">
        <v>14</v>
      </c>
      <c r="AN208" s="3">
        <v>16</v>
      </c>
      <c r="AO208" s="3">
        <v>27</v>
      </c>
      <c r="AP208" s="3">
        <v>2023</v>
      </c>
      <c r="AQ208" s="3">
        <v>9</v>
      </c>
    </row>
    <row r="209" spans="1:43" x14ac:dyDescent="0.25">
      <c r="A209" s="18" t="str">
        <f>INDEX(Index!$E$1:$E$32,MATCH($F209,Index!$D$1:$D$32,0))</f>
        <v>WAS</v>
      </c>
      <c r="B209" s="3">
        <v>16</v>
      </c>
      <c r="C209" s="3">
        <v>7</v>
      </c>
      <c r="D209" s="3" t="s">
        <v>556</v>
      </c>
      <c r="E209" s="3" t="s">
        <v>557</v>
      </c>
      <c r="F209" s="3" t="s">
        <v>26</v>
      </c>
      <c r="G209" s="3" t="s">
        <v>558</v>
      </c>
      <c r="H209" s="3">
        <v>1467</v>
      </c>
      <c r="I209" s="3">
        <v>2</v>
      </c>
      <c r="J209" s="3">
        <v>0</v>
      </c>
      <c r="K209" s="3">
        <v>1.1000000000000001</v>
      </c>
      <c r="L209" s="3">
        <v>-0.2</v>
      </c>
      <c r="M209" s="3">
        <v>8</v>
      </c>
      <c r="N209" s="3">
        <v>4</v>
      </c>
      <c r="O209" s="3">
        <v>191</v>
      </c>
      <c r="P209" s="3">
        <v>245</v>
      </c>
      <c r="Q209" s="3">
        <v>-54</v>
      </c>
      <c r="R209" s="3">
        <v>-3.5871000000000302</v>
      </c>
      <c r="S209" s="3">
        <v>-8.3034204787899302E-2</v>
      </c>
      <c r="T209" s="3">
        <v>-8.56547952102924E-2</v>
      </c>
      <c r="U209" s="3">
        <v>-8.1544088961182398E-2</v>
      </c>
      <c r="V209" s="3">
        <v>3.6325163264046799E-2</v>
      </c>
      <c r="W209" s="3">
        <v>0.14609329996728501</v>
      </c>
      <c r="X209" s="3">
        <v>-0.13296047673582101</v>
      </c>
      <c r="Y209" s="3">
        <v>-0.119359368051946</v>
      </c>
      <c r="Z209" s="3">
        <v>-34.0261597526668</v>
      </c>
      <c r="AA209" s="3">
        <v>-2.5991005401785201</v>
      </c>
      <c r="AB209" s="3">
        <v>1.5280369291345</v>
      </c>
      <c r="AC209" s="3">
        <v>3.9034835904343299</v>
      </c>
      <c r="AD209" s="3">
        <v>4</v>
      </c>
      <c r="AE209" s="3">
        <v>124.888492593435</v>
      </c>
      <c r="AF209" s="3">
        <v>3.20951971489511</v>
      </c>
      <c r="AG209" s="3">
        <v>18</v>
      </c>
      <c r="AH209" s="3">
        <v>27</v>
      </c>
      <c r="AI209" s="3">
        <v>26</v>
      </c>
      <c r="AJ209" s="3">
        <v>22</v>
      </c>
      <c r="AK209" s="3">
        <v>24</v>
      </c>
      <c r="AL209" s="3">
        <v>10</v>
      </c>
      <c r="AM209" s="3">
        <v>30</v>
      </c>
      <c r="AN209" s="3">
        <v>29</v>
      </c>
      <c r="AO209" s="3">
        <v>14</v>
      </c>
      <c r="AP209" s="3">
        <v>2023</v>
      </c>
      <c r="AQ209" s="3">
        <v>9</v>
      </c>
    </row>
    <row r="210" spans="1:43" x14ac:dyDescent="0.25">
      <c r="A210" s="18" t="str">
        <f>INDEX(Index!$E$1:$E$32,MATCH($F210,Index!$D$1:$D$32,0))</f>
        <v>DEN</v>
      </c>
      <c r="B210" s="3">
        <v>17</v>
      </c>
      <c r="C210" s="3">
        <v>4</v>
      </c>
      <c r="D210" s="3" t="s">
        <v>474</v>
      </c>
      <c r="E210" s="3" t="s">
        <v>475</v>
      </c>
      <c r="F210" s="3" t="s">
        <v>39</v>
      </c>
      <c r="G210" s="3" t="s">
        <v>472</v>
      </c>
      <c r="H210" s="3">
        <v>1466</v>
      </c>
      <c r="I210" s="3">
        <v>1</v>
      </c>
      <c r="J210" s="3">
        <v>0</v>
      </c>
      <c r="K210" s="3">
        <v>1</v>
      </c>
      <c r="L210" s="3">
        <v>-2.6</v>
      </c>
      <c r="M210" s="3">
        <v>-4</v>
      </c>
      <c r="N210" s="3">
        <v>3</v>
      </c>
      <c r="O210" s="3">
        <v>172</v>
      </c>
      <c r="P210" s="3">
        <v>226</v>
      </c>
      <c r="Q210" s="3">
        <v>-54</v>
      </c>
      <c r="R210" s="3">
        <v>-54.915399999999899</v>
      </c>
      <c r="S210" s="3">
        <v>-3.8424368890782802E-2</v>
      </c>
      <c r="T210" s="3">
        <v>-4.4230568864870298E-2</v>
      </c>
      <c r="U210" s="3">
        <v>-5.2866537271218997E-2</v>
      </c>
      <c r="V210" s="3">
        <v>9.6361853950492099E-2</v>
      </c>
      <c r="W210" s="3">
        <v>0.24905904808982199</v>
      </c>
      <c r="X210" s="3">
        <v>-7.2053474524094399E-2</v>
      </c>
      <c r="Y210" s="3">
        <v>-0.13478622284127501</v>
      </c>
      <c r="Z210" s="3">
        <v>-47.498137055087497</v>
      </c>
      <c r="AA210" s="3">
        <v>5.3200485733472497E-2</v>
      </c>
      <c r="AB210" s="3">
        <v>6.6208933469256399</v>
      </c>
      <c r="AC210" s="3">
        <v>3.3849532859193201</v>
      </c>
      <c r="AD210" s="3">
        <v>1</v>
      </c>
      <c r="AE210" s="3">
        <v>151.51573128119799</v>
      </c>
      <c r="AF210" s="3">
        <v>2.74913584801289</v>
      </c>
      <c r="AG210" s="3">
        <v>19</v>
      </c>
      <c r="AH210" s="3">
        <v>27</v>
      </c>
      <c r="AI210" s="3">
        <v>27</v>
      </c>
      <c r="AJ210" s="3">
        <v>14</v>
      </c>
      <c r="AK210" s="3">
        <v>20</v>
      </c>
      <c r="AL210" s="3">
        <v>6</v>
      </c>
      <c r="AM210" s="3">
        <v>32</v>
      </c>
      <c r="AN210" s="3">
        <v>32</v>
      </c>
      <c r="AO210" s="3">
        <v>23</v>
      </c>
      <c r="AP210" s="3">
        <v>2023</v>
      </c>
      <c r="AQ210" s="3">
        <v>9</v>
      </c>
    </row>
    <row r="211" spans="1:43" x14ac:dyDescent="0.25">
      <c r="A211" s="18" t="str">
        <f>INDEX(Index!$E$1:$E$32,MATCH($F211,Index!$D$1:$D$32,0))</f>
        <v>MIN</v>
      </c>
      <c r="B211" s="3">
        <v>18</v>
      </c>
      <c r="C211" s="3">
        <v>-7</v>
      </c>
      <c r="D211" s="3" t="s">
        <v>517</v>
      </c>
      <c r="E211" s="3" t="s">
        <v>518</v>
      </c>
      <c r="F211" s="3" t="s">
        <v>46</v>
      </c>
      <c r="G211" s="3" t="s">
        <v>519</v>
      </c>
      <c r="H211" s="3">
        <v>1458</v>
      </c>
      <c r="I211" s="3">
        <v>-63</v>
      </c>
      <c r="J211" s="3">
        <v>-0.3</v>
      </c>
      <c r="K211" s="3">
        <v>-2.7</v>
      </c>
      <c r="L211" s="3">
        <v>-1.6</v>
      </c>
      <c r="M211" s="3">
        <v>0</v>
      </c>
      <c r="N211" s="3">
        <v>5</v>
      </c>
      <c r="O211" s="3">
        <v>206</v>
      </c>
      <c r="P211" s="3">
        <v>190</v>
      </c>
      <c r="Q211" s="3">
        <v>16</v>
      </c>
      <c r="R211" s="3">
        <v>34.808099999999897</v>
      </c>
      <c r="S211" s="3">
        <v>-1.01847741536359E-2</v>
      </c>
      <c r="T211" s="3">
        <v>3.3347574978630702E-2</v>
      </c>
      <c r="U211" s="3">
        <v>-0.181378188387012</v>
      </c>
      <c r="V211" s="3">
        <v>-5.8962075393650101E-2</v>
      </c>
      <c r="W211" s="3">
        <v>-2.5467405966919199E-2</v>
      </c>
      <c r="X211" s="3">
        <v>-0.211255635267597</v>
      </c>
      <c r="Y211" s="3">
        <v>4.8777301240014198E-2</v>
      </c>
      <c r="Z211" s="3">
        <v>37.509792788688699</v>
      </c>
      <c r="AA211" s="3">
        <v>0.107060427087722</v>
      </c>
      <c r="AB211" s="3">
        <v>-4.7608691335875903</v>
      </c>
      <c r="AC211" s="3">
        <v>4.4694831184450798</v>
      </c>
      <c r="AD211" s="3">
        <v>8</v>
      </c>
      <c r="AE211" s="3">
        <v>218.725770958412</v>
      </c>
      <c r="AF211" s="3">
        <v>4.9298294023532696</v>
      </c>
      <c r="AG211" s="3">
        <v>13</v>
      </c>
      <c r="AH211" s="3">
        <v>14</v>
      </c>
      <c r="AI211" s="3">
        <v>11</v>
      </c>
      <c r="AJ211" s="3">
        <v>11</v>
      </c>
      <c r="AK211" s="3">
        <v>14</v>
      </c>
      <c r="AL211" s="3">
        <v>24</v>
      </c>
      <c r="AM211" s="3">
        <v>12</v>
      </c>
      <c r="AN211" s="3">
        <v>13</v>
      </c>
      <c r="AO211" s="3">
        <v>5</v>
      </c>
      <c r="AP211" s="3">
        <v>2023</v>
      </c>
      <c r="AQ211" s="3">
        <v>9</v>
      </c>
    </row>
    <row r="212" spans="1:43" x14ac:dyDescent="0.25">
      <c r="A212" s="18" t="str">
        <f>INDEX(Index!$E$1:$E$32,MATCH($F212,Index!$D$1:$D$32,0))</f>
        <v>NYJ</v>
      </c>
      <c r="B212" s="3">
        <v>19</v>
      </c>
      <c r="C212" s="3">
        <v>-2</v>
      </c>
      <c r="D212" s="3" t="s">
        <v>532</v>
      </c>
      <c r="E212" s="3" t="s">
        <v>533</v>
      </c>
      <c r="F212" s="3" t="s">
        <v>9</v>
      </c>
      <c r="G212" s="3" t="s">
        <v>534</v>
      </c>
      <c r="H212" s="3">
        <v>1446</v>
      </c>
      <c r="I212" s="3">
        <v>-70</v>
      </c>
      <c r="J212" s="3">
        <v>-0.8</v>
      </c>
      <c r="K212" s="3">
        <v>-1</v>
      </c>
      <c r="L212" s="3">
        <v>-4.9000000000000004</v>
      </c>
      <c r="M212" s="3">
        <v>-11</v>
      </c>
      <c r="N212" s="3">
        <v>4</v>
      </c>
      <c r="O212" s="3">
        <v>132</v>
      </c>
      <c r="P212" s="3">
        <v>156</v>
      </c>
      <c r="Q212" s="3">
        <v>-24</v>
      </c>
      <c r="R212" s="3">
        <v>-17.2364</v>
      </c>
      <c r="S212" s="3">
        <v>-0.24340885261154899</v>
      </c>
      <c r="T212" s="3">
        <v>-0.27810164901200402</v>
      </c>
      <c r="U212" s="3">
        <v>-0.220484208008636</v>
      </c>
      <c r="V212" s="3">
        <v>-0.10144538791070599</v>
      </c>
      <c r="W212" s="3">
        <v>-6.1558829878300803E-2</v>
      </c>
      <c r="X212" s="3">
        <v>-0.18003236905887299</v>
      </c>
      <c r="Y212" s="3">
        <v>-0.14196346470084301</v>
      </c>
      <c r="Z212" s="3">
        <v>-70.396122193450296</v>
      </c>
      <c r="AA212" s="3">
        <v>-16.668041750012801</v>
      </c>
      <c r="AB212" s="3">
        <v>-6.8612080535364601</v>
      </c>
      <c r="AC212" s="3">
        <v>3.78613139249576</v>
      </c>
      <c r="AD212" s="3">
        <v>3</v>
      </c>
      <c r="AE212" s="3">
        <v>41.133281088261803</v>
      </c>
      <c r="AF212" s="3">
        <v>3.2183474775654002</v>
      </c>
      <c r="AG212" s="3">
        <v>14</v>
      </c>
      <c r="AH212" s="3">
        <v>21</v>
      </c>
      <c r="AI212" s="3">
        <v>28</v>
      </c>
      <c r="AJ212" s="3">
        <v>32</v>
      </c>
      <c r="AK212" s="3">
        <v>32</v>
      </c>
      <c r="AL212" s="3">
        <v>29</v>
      </c>
      <c r="AM212" s="3">
        <v>8</v>
      </c>
      <c r="AN212" s="3">
        <v>9</v>
      </c>
      <c r="AO212" s="3">
        <v>9</v>
      </c>
      <c r="AP212" s="3">
        <v>2023</v>
      </c>
      <c r="AQ212" s="3">
        <v>9</v>
      </c>
    </row>
    <row r="213" spans="1:43" x14ac:dyDescent="0.25">
      <c r="A213" s="18" t="str">
        <f>INDEX(Index!$E$1:$E$32,MATCH($F213,Index!$D$1:$D$32,0))</f>
        <v>HOU</v>
      </c>
      <c r="B213" s="3">
        <v>20</v>
      </c>
      <c r="C213" s="3">
        <v>4</v>
      </c>
      <c r="D213" s="3" t="s">
        <v>485</v>
      </c>
      <c r="E213" s="3" t="s">
        <v>486</v>
      </c>
      <c r="F213" s="3" t="s">
        <v>49</v>
      </c>
      <c r="G213" s="3" t="s">
        <v>487</v>
      </c>
      <c r="H213" s="3">
        <v>1443</v>
      </c>
      <c r="I213" s="3">
        <v>20</v>
      </c>
      <c r="J213" s="3">
        <v>-0.9</v>
      </c>
      <c r="K213" s="3">
        <v>0.6</v>
      </c>
      <c r="L213" s="3">
        <v>2.7</v>
      </c>
      <c r="M213" s="3">
        <v>11</v>
      </c>
      <c r="N213" s="3">
        <v>4</v>
      </c>
      <c r="O213" s="3">
        <v>187</v>
      </c>
      <c r="P213" s="3">
        <v>165</v>
      </c>
      <c r="Q213" s="3">
        <v>22</v>
      </c>
      <c r="R213" s="3">
        <v>10.129099999999999</v>
      </c>
      <c r="S213" s="3">
        <v>2.8926018010133801E-2</v>
      </c>
      <c r="T213" s="3">
        <v>0.169305510867094</v>
      </c>
      <c r="U213" s="3">
        <v>-0.196392330768631</v>
      </c>
      <c r="V213" s="3">
        <v>-1.6624268930791199E-2</v>
      </c>
      <c r="W213" s="3">
        <v>5.3570220665579003E-2</v>
      </c>
      <c r="X213" s="3">
        <v>-0.118805774144182</v>
      </c>
      <c r="Y213" s="3">
        <v>4.5550286940925E-2</v>
      </c>
      <c r="Z213" s="3">
        <v>25.687193618982199</v>
      </c>
      <c r="AA213" s="3">
        <v>-0.103470501957464</v>
      </c>
      <c r="AB213" s="3">
        <v>-3.8885484936467698</v>
      </c>
      <c r="AC213" s="3">
        <v>3.0578493163278</v>
      </c>
      <c r="AD213" s="3">
        <v>5</v>
      </c>
      <c r="AE213" s="3">
        <v>210.46966125025301</v>
      </c>
      <c r="AF213" s="3">
        <v>4.5889609001649703</v>
      </c>
      <c r="AG213" s="3">
        <v>27</v>
      </c>
      <c r="AH213" s="3">
        <v>13</v>
      </c>
      <c r="AI213" s="3">
        <v>12</v>
      </c>
      <c r="AJ213" s="3">
        <v>6</v>
      </c>
      <c r="AK213" s="3">
        <v>4</v>
      </c>
      <c r="AL213" s="3">
        <v>25</v>
      </c>
      <c r="AM213" s="3">
        <v>23</v>
      </c>
      <c r="AN213" s="3">
        <v>22</v>
      </c>
      <c r="AO213" s="3">
        <v>16</v>
      </c>
      <c r="AP213" s="3">
        <v>2023</v>
      </c>
      <c r="AQ213" s="3">
        <v>9</v>
      </c>
    </row>
    <row r="214" spans="1:43" x14ac:dyDescent="0.25">
      <c r="A214" s="18" t="str">
        <f>INDEX(Index!$E$1:$E$32,MATCH($F214,Index!$D$1:$D$32,0))</f>
        <v>ATL</v>
      </c>
      <c r="B214" s="3">
        <v>21</v>
      </c>
      <c r="C214" s="3">
        <v>0</v>
      </c>
      <c r="D214" s="3" t="s">
        <v>442</v>
      </c>
      <c r="E214" s="3" t="s">
        <v>443</v>
      </c>
      <c r="F214" s="3" t="s">
        <v>43</v>
      </c>
      <c r="G214" s="3" t="s">
        <v>444</v>
      </c>
      <c r="H214" s="3">
        <v>1438</v>
      </c>
      <c r="I214" s="3">
        <v>6</v>
      </c>
      <c r="J214" s="3">
        <v>-1.1000000000000001</v>
      </c>
      <c r="K214" s="3">
        <v>-0.1</v>
      </c>
      <c r="L214" s="3">
        <v>-1.9</v>
      </c>
      <c r="M214" s="3">
        <v>0</v>
      </c>
      <c r="N214" s="3">
        <v>4</v>
      </c>
      <c r="O214" s="3">
        <v>166</v>
      </c>
      <c r="P214" s="3">
        <v>192</v>
      </c>
      <c r="Q214" s="3">
        <v>-26</v>
      </c>
      <c r="R214" s="3">
        <v>7.4010000000000096</v>
      </c>
      <c r="S214" s="3">
        <v>-0.12012712438991401</v>
      </c>
      <c r="T214" s="3">
        <v>-6.7086415954302495E-2</v>
      </c>
      <c r="U214" s="3">
        <v>-0.15887622048648301</v>
      </c>
      <c r="V214" s="3">
        <v>-6.1761697473978298E-2</v>
      </c>
      <c r="W214" s="3">
        <v>6.24900417463519E-2</v>
      </c>
      <c r="X214" s="3">
        <v>-0.23747606191166601</v>
      </c>
      <c r="Y214" s="3">
        <v>-5.83654269159357E-2</v>
      </c>
      <c r="Z214" s="3">
        <v>-23.750351903479199</v>
      </c>
      <c r="AA214" s="3">
        <v>-6.7651856998410196</v>
      </c>
      <c r="AB214" s="3">
        <v>-3.9301478965985299</v>
      </c>
      <c r="AC214" s="3">
        <v>4.1884581054542904</v>
      </c>
      <c r="AD214" s="3">
        <v>5</v>
      </c>
      <c r="AE214" s="3">
        <v>107.28525743962599</v>
      </c>
      <c r="AF214" s="3">
        <v>3.7316800403042398</v>
      </c>
      <c r="AG214" s="3">
        <v>26</v>
      </c>
      <c r="AH214" s="3">
        <v>22.5</v>
      </c>
      <c r="AI214" s="3">
        <v>21</v>
      </c>
      <c r="AJ214" s="3">
        <v>24</v>
      </c>
      <c r="AK214" s="3">
        <v>23</v>
      </c>
      <c r="AL214" s="3">
        <v>23</v>
      </c>
      <c r="AM214" s="3">
        <v>11</v>
      </c>
      <c r="AN214" s="3">
        <v>25</v>
      </c>
      <c r="AO214" s="3">
        <v>2</v>
      </c>
      <c r="AP214" s="3">
        <v>2023</v>
      </c>
      <c r="AQ214" s="3">
        <v>9</v>
      </c>
    </row>
    <row r="215" spans="1:43" x14ac:dyDescent="0.25">
      <c r="A215" s="18" t="str">
        <f>INDEX(Index!$E$1:$E$32,MATCH($F215,Index!$D$1:$D$32,0))</f>
        <v>GB</v>
      </c>
      <c r="B215" s="3">
        <v>21</v>
      </c>
      <c r="C215" s="3">
        <v>5</v>
      </c>
      <c r="D215" s="3" t="s">
        <v>481</v>
      </c>
      <c r="E215" s="3" t="s">
        <v>482</v>
      </c>
      <c r="F215" s="3" t="s">
        <v>20</v>
      </c>
      <c r="G215" s="3" t="s">
        <v>483</v>
      </c>
      <c r="H215" s="3">
        <v>1438</v>
      </c>
      <c r="I215" s="3">
        <v>-17</v>
      </c>
      <c r="J215" s="3">
        <v>-1.1000000000000001</v>
      </c>
      <c r="K215" s="3">
        <v>0.6</v>
      </c>
      <c r="L215" s="3">
        <v>-2.2999999999999998</v>
      </c>
      <c r="M215" s="3">
        <v>-2</v>
      </c>
      <c r="N215" s="3">
        <v>3</v>
      </c>
      <c r="O215" s="3">
        <v>160</v>
      </c>
      <c r="P215" s="3">
        <v>159</v>
      </c>
      <c r="Q215" s="3">
        <v>1</v>
      </c>
      <c r="R215" s="3">
        <v>-8.3107000000000202</v>
      </c>
      <c r="S215" s="3">
        <v>-4.8134206596677803E-2</v>
      </c>
      <c r="T215" s="3">
        <v>3.47611731874755E-2</v>
      </c>
      <c r="U215" s="3">
        <v>-0.114691612623833</v>
      </c>
      <c r="V215" s="3">
        <v>-3.9077467891491302E-2</v>
      </c>
      <c r="W215" s="3">
        <v>1.7403545253723399E-2</v>
      </c>
      <c r="X215" s="3">
        <v>-0.113829950719117</v>
      </c>
      <c r="Y215" s="3">
        <v>-9.0567387051864994E-3</v>
      </c>
      <c r="Z215" s="3">
        <v>-23.998029485269001</v>
      </c>
      <c r="AA215" s="3">
        <v>-6.7870330912263999</v>
      </c>
      <c r="AB215" s="3">
        <v>-3.5436570903609499</v>
      </c>
      <c r="AC215" s="3">
        <v>4.0259725529435704</v>
      </c>
      <c r="AD215" s="3">
        <v>2</v>
      </c>
      <c r="AE215" s="3">
        <v>124.00000332670299</v>
      </c>
      <c r="AF215" s="3">
        <v>4.0297174189122602</v>
      </c>
      <c r="AG215" s="3">
        <v>21</v>
      </c>
      <c r="AH215" s="3">
        <v>15</v>
      </c>
      <c r="AI215" s="3">
        <v>17</v>
      </c>
      <c r="AJ215" s="3">
        <v>16</v>
      </c>
      <c r="AK215" s="3">
        <v>13</v>
      </c>
      <c r="AL215" s="3">
        <v>15</v>
      </c>
      <c r="AM215" s="3">
        <v>17</v>
      </c>
      <c r="AN215" s="3">
        <v>21</v>
      </c>
      <c r="AO215" s="3">
        <v>18</v>
      </c>
      <c r="AP215" s="3">
        <v>2023</v>
      </c>
      <c r="AQ215" s="3">
        <v>9</v>
      </c>
    </row>
    <row r="216" spans="1:43" x14ac:dyDescent="0.25">
      <c r="A216" s="18" t="str">
        <f>INDEX(Index!$E$1:$E$32,MATCH($F216,Index!$D$1:$D$32,0))</f>
        <v>NE</v>
      </c>
      <c r="B216" s="3">
        <v>23</v>
      </c>
      <c r="C216" s="3">
        <v>-5</v>
      </c>
      <c r="D216" s="3" t="s">
        <v>521</v>
      </c>
      <c r="E216" s="3" t="s">
        <v>522</v>
      </c>
      <c r="F216" s="3" t="s">
        <v>17</v>
      </c>
      <c r="G216" s="3" t="s">
        <v>472</v>
      </c>
      <c r="H216" s="3">
        <v>1437</v>
      </c>
      <c r="I216" s="3">
        <v>-8</v>
      </c>
      <c r="J216" s="3">
        <v>-1.2</v>
      </c>
      <c r="K216" s="3">
        <v>-0.7</v>
      </c>
      <c r="L216" s="3">
        <v>-3.1</v>
      </c>
      <c r="M216" s="3">
        <v>-6</v>
      </c>
      <c r="N216" s="3">
        <v>2</v>
      </c>
      <c r="O216" s="3">
        <v>135</v>
      </c>
      <c r="P216" s="3">
        <v>228</v>
      </c>
      <c r="Q216" s="3">
        <v>-93</v>
      </c>
      <c r="R216" s="3">
        <v>-76.209599999999995</v>
      </c>
      <c r="S216" s="3">
        <v>-0.18576279611868701</v>
      </c>
      <c r="T216" s="3">
        <v>-0.18519815942189699</v>
      </c>
      <c r="U216" s="3">
        <v>-0.15352697255724601</v>
      </c>
      <c r="V216" s="3">
        <v>-1.1876690046700901E-2</v>
      </c>
      <c r="W216" s="3">
        <v>0.122111594006103</v>
      </c>
      <c r="X216" s="3">
        <v>-0.199292774084287</v>
      </c>
      <c r="Y216" s="3">
        <v>-0.17388610607198601</v>
      </c>
      <c r="Z216" s="3">
        <v>-85.212985323252894</v>
      </c>
      <c r="AA216" s="3">
        <v>-13.465025147988399</v>
      </c>
      <c r="AB216" s="3">
        <v>-2.9015586622474299</v>
      </c>
      <c r="AC216" s="3">
        <v>3.74554419323943</v>
      </c>
      <c r="AD216" s="3">
        <v>2</v>
      </c>
      <c r="AE216" s="3">
        <v>117.856951555835</v>
      </c>
      <c r="AF216" s="3">
        <v>2.01671745782172</v>
      </c>
      <c r="AG216" s="3">
        <v>23</v>
      </c>
      <c r="AH216" s="3">
        <v>31</v>
      </c>
      <c r="AI216" s="3">
        <v>29</v>
      </c>
      <c r="AJ216" s="3">
        <v>30</v>
      </c>
      <c r="AK216" s="3">
        <v>28</v>
      </c>
      <c r="AL216" s="3">
        <v>21</v>
      </c>
      <c r="AM216" s="3">
        <v>25</v>
      </c>
      <c r="AN216" s="3">
        <v>28</v>
      </c>
      <c r="AO216" s="3">
        <v>7</v>
      </c>
      <c r="AP216" s="3">
        <v>2023</v>
      </c>
      <c r="AQ216" s="3">
        <v>9</v>
      </c>
    </row>
    <row r="217" spans="1:43" x14ac:dyDescent="0.25">
      <c r="A217" s="18" t="str">
        <f>INDEX(Index!$E$1:$E$32,MATCH($F217,Index!$D$1:$D$32,0))</f>
        <v>TB</v>
      </c>
      <c r="B217" s="3">
        <v>23</v>
      </c>
      <c r="C217" s="3">
        <v>1</v>
      </c>
      <c r="D217" s="3" t="s">
        <v>550</v>
      </c>
      <c r="E217" s="3" t="s">
        <v>551</v>
      </c>
      <c r="F217" s="3" t="s">
        <v>38</v>
      </c>
      <c r="G217" s="3" t="s">
        <v>444</v>
      </c>
      <c r="H217" s="3">
        <v>1437</v>
      </c>
      <c r="I217" s="3">
        <v>-10</v>
      </c>
      <c r="J217" s="3">
        <v>-1.2</v>
      </c>
      <c r="K217" s="3">
        <v>0.5</v>
      </c>
      <c r="L217" s="3">
        <v>1.5</v>
      </c>
      <c r="M217" s="3">
        <v>6</v>
      </c>
      <c r="N217" s="3">
        <v>3</v>
      </c>
      <c r="O217" s="3">
        <v>158</v>
      </c>
      <c r="P217" s="3">
        <v>167</v>
      </c>
      <c r="Q217" s="3">
        <v>-9</v>
      </c>
      <c r="R217" s="3">
        <v>-36.728199999999902</v>
      </c>
      <c r="S217" s="3">
        <v>-5.4233740217918401E-2</v>
      </c>
      <c r="T217" s="3">
        <v>7.1308409687296598E-2</v>
      </c>
      <c r="U217" s="3">
        <v>-0.24624341137096001</v>
      </c>
      <c r="V217" s="3">
        <v>-8.6788010546634004E-3</v>
      </c>
      <c r="W217" s="3">
        <v>0.10537543101869699</v>
      </c>
      <c r="X217" s="3">
        <v>-0.21309104874559501</v>
      </c>
      <c r="Y217" s="3">
        <v>-4.5554939163254898E-2</v>
      </c>
      <c r="Z217" s="3">
        <v>-23.421173980077</v>
      </c>
      <c r="AA217" s="3">
        <v>-3.8356717356432601</v>
      </c>
      <c r="AB217" s="3">
        <v>-0.67389750941586102</v>
      </c>
      <c r="AC217" s="3">
        <v>3.35856873596278</v>
      </c>
      <c r="AD217" s="3">
        <v>3</v>
      </c>
      <c r="AE217" s="3">
        <v>180.037071380127</v>
      </c>
      <c r="AF217" s="3">
        <v>3.73778635626693</v>
      </c>
      <c r="AG217" s="3">
        <v>22</v>
      </c>
      <c r="AH217" s="3">
        <v>18</v>
      </c>
      <c r="AI217" s="3">
        <v>20</v>
      </c>
      <c r="AJ217" s="3">
        <v>17</v>
      </c>
      <c r="AK217" s="3">
        <v>10</v>
      </c>
      <c r="AL217" s="3">
        <v>32</v>
      </c>
      <c r="AM217" s="3">
        <v>26</v>
      </c>
      <c r="AN217" s="3">
        <v>27</v>
      </c>
      <c r="AO217" s="3">
        <v>4</v>
      </c>
      <c r="AP217" s="3">
        <v>2023</v>
      </c>
      <c r="AQ217" s="3">
        <v>9</v>
      </c>
    </row>
    <row r="218" spans="1:43" x14ac:dyDescent="0.25">
      <c r="A218" s="18" t="str">
        <f>INDEX(Index!$E$1:$E$32,MATCH($F218,Index!$D$1:$D$32,0))</f>
        <v>LV</v>
      </c>
      <c r="B218" s="3">
        <v>25</v>
      </c>
      <c r="C218" s="3">
        <v>-5</v>
      </c>
      <c r="D218" s="3" t="s">
        <v>509</v>
      </c>
      <c r="E218" s="3" t="s">
        <v>510</v>
      </c>
      <c r="F218" s="3" t="s">
        <v>52</v>
      </c>
      <c r="G218" s="3" t="s">
        <v>511</v>
      </c>
      <c r="H218" s="3">
        <v>1432</v>
      </c>
      <c r="I218" s="3">
        <v>-31</v>
      </c>
      <c r="J218" s="3">
        <v>-1.4</v>
      </c>
      <c r="K218" s="3">
        <v>-0.7</v>
      </c>
      <c r="L218" s="3">
        <v>-2</v>
      </c>
      <c r="M218" s="3">
        <v>-3</v>
      </c>
      <c r="N218" s="3">
        <v>4</v>
      </c>
      <c r="O218" s="3">
        <v>156</v>
      </c>
      <c r="P218" s="3">
        <v>193</v>
      </c>
      <c r="Q218" s="3">
        <v>-37</v>
      </c>
      <c r="R218" s="3">
        <v>-9.1442999999999994</v>
      </c>
      <c r="S218" s="3">
        <v>-0.14626635345688799</v>
      </c>
      <c r="T218" s="3">
        <v>-5.8155768500577597E-2</v>
      </c>
      <c r="U218" s="3">
        <v>-0.21911312236014999</v>
      </c>
      <c r="V218" s="3">
        <v>-4.0472022648617101E-2</v>
      </c>
      <c r="W218" s="3">
        <v>-2.4570420548942901E-2</v>
      </c>
      <c r="X218" s="3">
        <v>-2.93690622373067E-2</v>
      </c>
      <c r="Y218" s="3">
        <v>-0.105794330808271</v>
      </c>
      <c r="Z218" s="3">
        <v>-25.684630838916402</v>
      </c>
      <c r="AA218" s="3">
        <v>-7.1978084926463604</v>
      </c>
      <c r="AB218" s="3">
        <v>-4.1195507690583097</v>
      </c>
      <c r="AC218" s="3">
        <v>3.8259494777574199</v>
      </c>
      <c r="AD218" s="3">
        <v>4</v>
      </c>
      <c r="AE218" s="3">
        <v>56.766839281313999</v>
      </c>
      <c r="AF218" s="3">
        <v>3.38852895998988</v>
      </c>
      <c r="AG218" s="3">
        <v>20</v>
      </c>
      <c r="AH218" s="3">
        <v>25</v>
      </c>
      <c r="AI218" s="3">
        <v>25</v>
      </c>
      <c r="AJ218" s="3">
        <v>25</v>
      </c>
      <c r="AK218" s="3">
        <v>22</v>
      </c>
      <c r="AL218" s="3">
        <v>28</v>
      </c>
      <c r="AM218" s="3">
        <v>15</v>
      </c>
      <c r="AN218" s="3">
        <v>14</v>
      </c>
      <c r="AO218" s="3">
        <v>30</v>
      </c>
      <c r="AP218" s="3">
        <v>2023</v>
      </c>
      <c r="AQ218" s="3">
        <v>9</v>
      </c>
    </row>
    <row r="219" spans="1:43" x14ac:dyDescent="0.25">
      <c r="A219" s="18" t="str">
        <f>INDEX(Index!$E$1:$E$32,MATCH($F219,Index!$D$1:$D$32,0))</f>
        <v>TEN</v>
      </c>
      <c r="B219" s="3">
        <v>26</v>
      </c>
      <c r="C219" s="3">
        <v>0</v>
      </c>
      <c r="D219" s="3" t="s">
        <v>553</v>
      </c>
      <c r="E219" s="3" t="s">
        <v>554</v>
      </c>
      <c r="F219" s="3" t="s">
        <v>45</v>
      </c>
      <c r="G219" s="3" t="s">
        <v>472</v>
      </c>
      <c r="H219" s="3">
        <v>1423</v>
      </c>
      <c r="I219" s="3">
        <v>-21</v>
      </c>
      <c r="J219" s="3">
        <v>-1.7</v>
      </c>
      <c r="K219" s="3">
        <v>0</v>
      </c>
      <c r="L219" s="3">
        <v>-1.6</v>
      </c>
      <c r="M219" s="3">
        <v>0</v>
      </c>
      <c r="N219" s="3">
        <v>3</v>
      </c>
      <c r="O219" s="3">
        <v>148</v>
      </c>
      <c r="P219" s="3">
        <v>160</v>
      </c>
      <c r="Q219" s="3">
        <v>-12</v>
      </c>
      <c r="R219" s="3">
        <v>-27.8872</v>
      </c>
      <c r="S219" s="3">
        <v>-7.4511949311617795E-2</v>
      </c>
      <c r="T219" s="3">
        <v>-5.11411010056428E-2</v>
      </c>
      <c r="U219" s="3">
        <v>-6.1278757434310598E-2</v>
      </c>
      <c r="V219" s="3">
        <v>-1.1713580873950001E-4</v>
      </c>
      <c r="W219" s="3">
        <v>8.4525583141984703E-2</v>
      </c>
      <c r="X219" s="3">
        <v>-0.10290520356251801</v>
      </c>
      <c r="Y219" s="3">
        <v>-7.4394813502878299E-2</v>
      </c>
      <c r="Z219" s="3">
        <v>-14.3221455297692</v>
      </c>
      <c r="AA219" s="3">
        <v>-3.8033669648396402</v>
      </c>
      <c r="AB219" s="3">
        <v>-1.92873806763186</v>
      </c>
      <c r="AC219" s="3">
        <v>3.2881219073587702</v>
      </c>
      <c r="AD219" s="3">
        <v>2</v>
      </c>
      <c r="AE219" s="3">
        <v>64.458954743056196</v>
      </c>
      <c r="AF219" s="3">
        <v>3.6315100369072399</v>
      </c>
      <c r="AG219" s="3">
        <v>24</v>
      </c>
      <c r="AH219" s="3">
        <v>20</v>
      </c>
      <c r="AI219" s="3">
        <v>22</v>
      </c>
      <c r="AJ219" s="3">
        <v>21</v>
      </c>
      <c r="AK219" s="3">
        <v>21</v>
      </c>
      <c r="AL219" s="3">
        <v>8</v>
      </c>
      <c r="AM219" s="3">
        <v>27</v>
      </c>
      <c r="AN219" s="3">
        <v>26</v>
      </c>
      <c r="AO219" s="3">
        <v>20</v>
      </c>
      <c r="AP219" s="3">
        <v>2023</v>
      </c>
      <c r="AQ219" s="3">
        <v>9</v>
      </c>
    </row>
    <row r="220" spans="1:43" x14ac:dyDescent="0.25">
      <c r="A220" s="18" t="str">
        <f>INDEX(Index!$E$1:$E$32,MATCH($F220,Index!$D$1:$D$32,0))</f>
        <v>IND</v>
      </c>
      <c r="B220" s="3">
        <v>27</v>
      </c>
      <c r="C220" s="3">
        <v>2</v>
      </c>
      <c r="D220" s="3" t="s">
        <v>489</v>
      </c>
      <c r="E220" s="3" t="s">
        <v>490</v>
      </c>
      <c r="F220" s="3" t="s">
        <v>35</v>
      </c>
      <c r="G220" s="3" t="s">
        <v>491</v>
      </c>
      <c r="H220" s="3">
        <v>1412</v>
      </c>
      <c r="I220" s="3">
        <v>16</v>
      </c>
      <c r="J220" s="3">
        <v>-2.2000000000000002</v>
      </c>
      <c r="K220" s="3">
        <v>0.5</v>
      </c>
      <c r="L220" s="3">
        <v>0.4</v>
      </c>
      <c r="M220" s="3">
        <v>2</v>
      </c>
      <c r="N220" s="3">
        <v>4</v>
      </c>
      <c r="O220" s="3">
        <v>232</v>
      </c>
      <c r="P220" s="3">
        <v>242</v>
      </c>
      <c r="Q220" s="3">
        <v>-10</v>
      </c>
      <c r="R220" s="3">
        <v>-39.582599999999999</v>
      </c>
      <c r="S220" s="3">
        <v>-4.7460774454401097E-2</v>
      </c>
      <c r="T220" s="3">
        <v>4.81204295797572E-2</v>
      </c>
      <c r="U220" s="3">
        <v>-0.15235713355449301</v>
      </c>
      <c r="V220" s="3">
        <v>-4.0453564179307601E-2</v>
      </c>
      <c r="W220" s="3">
        <v>1.29865686402307E-2</v>
      </c>
      <c r="X220" s="3">
        <v>-0.10803586369469401</v>
      </c>
      <c r="Y220" s="3">
        <v>-7.0072102750934999E-3</v>
      </c>
      <c r="Z220" s="3">
        <v>-21.270980881140002</v>
      </c>
      <c r="AA220" s="3">
        <v>-3.8745067468315102</v>
      </c>
      <c r="AB220" s="3">
        <v>-1.35122978196268</v>
      </c>
      <c r="AC220" s="3">
        <v>3.6411502255958901</v>
      </c>
      <c r="AD220" s="3">
        <v>4</v>
      </c>
      <c r="AE220" s="3">
        <v>142.777202660641</v>
      </c>
      <c r="AF220" s="3">
        <v>4.2751540057188198</v>
      </c>
      <c r="AG220" s="3">
        <v>30</v>
      </c>
      <c r="AH220" s="3">
        <v>19</v>
      </c>
      <c r="AI220" s="3">
        <v>16</v>
      </c>
      <c r="AJ220" s="3">
        <v>15</v>
      </c>
      <c r="AK220" s="3">
        <v>12</v>
      </c>
      <c r="AL220" s="3">
        <v>20</v>
      </c>
      <c r="AM220" s="3">
        <v>16</v>
      </c>
      <c r="AN220" s="3">
        <v>19</v>
      </c>
      <c r="AO220" s="3">
        <v>19</v>
      </c>
      <c r="AP220" s="3">
        <v>2023</v>
      </c>
      <c r="AQ220" s="3">
        <v>9</v>
      </c>
    </row>
    <row r="221" spans="1:43" x14ac:dyDescent="0.25">
      <c r="A221" s="18" t="str">
        <f>INDEX(Index!$E$1:$E$32,MATCH($F221,Index!$D$1:$D$32,0))</f>
        <v>CHI</v>
      </c>
      <c r="B221" s="3">
        <v>28</v>
      </c>
      <c r="C221" s="3">
        <v>3</v>
      </c>
      <c r="D221" s="3" t="s">
        <v>458</v>
      </c>
      <c r="E221" s="3" t="s">
        <v>459</v>
      </c>
      <c r="F221" s="3" t="s">
        <v>64</v>
      </c>
      <c r="G221" s="3" t="s">
        <v>460</v>
      </c>
      <c r="H221" s="3">
        <v>1409</v>
      </c>
      <c r="I221" s="3">
        <v>8</v>
      </c>
      <c r="J221" s="3">
        <v>-2.2999999999999998</v>
      </c>
      <c r="K221" s="3">
        <v>2.6</v>
      </c>
      <c r="L221" s="3">
        <v>-0.9</v>
      </c>
      <c r="M221" s="3">
        <v>0</v>
      </c>
      <c r="N221" s="3">
        <v>2</v>
      </c>
      <c r="O221" s="3">
        <v>188</v>
      </c>
      <c r="P221" s="3">
        <v>242</v>
      </c>
      <c r="Q221" s="3">
        <v>-54</v>
      </c>
      <c r="R221" s="3">
        <v>-61.053599999999904</v>
      </c>
      <c r="S221" s="3">
        <v>-7.2719203592675905E-2</v>
      </c>
      <c r="T221" s="3">
        <v>-0.13687216143175299</v>
      </c>
      <c r="U221" s="3">
        <v>4.2821147338119999E-3</v>
      </c>
      <c r="V221" s="3">
        <v>1.9290647198421301E-2</v>
      </c>
      <c r="W221" s="3">
        <v>0.18951419033726899</v>
      </c>
      <c r="X221" s="3">
        <v>-0.24695859256685601</v>
      </c>
      <c r="Y221" s="3">
        <v>-9.2009850791097206E-2</v>
      </c>
      <c r="Z221" s="3">
        <v>-17.3260869993981</v>
      </c>
      <c r="AA221" s="3">
        <v>-5.1766168847562097</v>
      </c>
      <c r="AB221" s="3">
        <v>-3.1493783960919899</v>
      </c>
      <c r="AC221" s="3">
        <v>3.2467361199400901</v>
      </c>
      <c r="AD221" s="3">
        <v>1</v>
      </c>
      <c r="AE221" s="3">
        <v>130.98422314692201</v>
      </c>
      <c r="AF221" s="3">
        <v>3.19235768838838</v>
      </c>
      <c r="AG221" s="3">
        <v>29</v>
      </c>
      <c r="AH221" s="3">
        <v>27</v>
      </c>
      <c r="AI221" s="3">
        <v>23</v>
      </c>
      <c r="AJ221" s="3">
        <v>20</v>
      </c>
      <c r="AK221" s="3">
        <v>26</v>
      </c>
      <c r="AL221" s="3">
        <v>3</v>
      </c>
      <c r="AM221" s="3">
        <v>29</v>
      </c>
      <c r="AN221" s="3">
        <v>31</v>
      </c>
      <c r="AO221" s="3">
        <v>1</v>
      </c>
      <c r="AP221" s="3">
        <v>2023</v>
      </c>
      <c r="AQ221" s="3">
        <v>9</v>
      </c>
    </row>
    <row r="222" spans="1:43" x14ac:dyDescent="0.25">
      <c r="A222" s="18" t="str">
        <f>INDEX(Index!$E$1:$E$32,MATCH($F222,Index!$D$1:$D$32,0))</f>
        <v>ARI</v>
      </c>
      <c r="B222" s="3">
        <v>29</v>
      </c>
      <c r="C222" s="3">
        <v>3</v>
      </c>
      <c r="D222" s="3" t="s">
        <v>438</v>
      </c>
      <c r="E222" s="3" t="s">
        <v>439</v>
      </c>
      <c r="F222" s="3" t="s">
        <v>23</v>
      </c>
      <c r="G222" s="3" t="s">
        <v>440</v>
      </c>
      <c r="H222" s="3">
        <v>1402</v>
      </c>
      <c r="I222" s="3">
        <v>69</v>
      </c>
      <c r="J222" s="3">
        <v>-2.6</v>
      </c>
      <c r="K222" s="3">
        <v>2.7</v>
      </c>
      <c r="L222" s="3">
        <v>1.1000000000000001</v>
      </c>
      <c r="M222" s="3">
        <v>3</v>
      </c>
      <c r="N222" s="3">
        <v>1</v>
      </c>
      <c r="O222" s="3">
        <v>151</v>
      </c>
      <c r="P222" s="3">
        <v>240</v>
      </c>
      <c r="Q222" s="3">
        <v>-89</v>
      </c>
      <c r="R222" s="3">
        <v>-100.7118</v>
      </c>
      <c r="S222" s="3">
        <v>-0.18187959337972601</v>
      </c>
      <c r="T222" s="3">
        <v>-0.213793729598835</v>
      </c>
      <c r="U222" s="3">
        <v>-0.119111175647286</v>
      </c>
      <c r="V222" s="3">
        <v>6.0724212042964298E-2</v>
      </c>
      <c r="W222" s="3">
        <v>0.17531054075290001</v>
      </c>
      <c r="X222" s="3">
        <v>-4.4906589540669201E-2</v>
      </c>
      <c r="Y222" s="3">
        <v>-0.242603805422691</v>
      </c>
      <c r="Z222" s="3">
        <v>-97.948474024163104</v>
      </c>
      <c r="AA222" s="3">
        <v>-11.262019336626601</v>
      </c>
      <c r="AB222" s="3">
        <v>0.90283177397301595</v>
      </c>
      <c r="AC222" s="3">
        <v>2.25725810281065</v>
      </c>
      <c r="AD222" s="3">
        <v>2</v>
      </c>
      <c r="AE222" s="3">
        <v>129.73710752282301</v>
      </c>
      <c r="AF222" s="3">
        <v>2.2507615763513402</v>
      </c>
      <c r="AG222" s="3">
        <v>32</v>
      </c>
      <c r="AH222" s="3">
        <v>30</v>
      </c>
      <c r="AI222" s="3">
        <v>32</v>
      </c>
      <c r="AJ222" s="3">
        <v>29</v>
      </c>
      <c r="AK222" s="3">
        <v>29</v>
      </c>
      <c r="AL222" s="3">
        <v>16</v>
      </c>
      <c r="AM222" s="3">
        <v>31</v>
      </c>
      <c r="AN222" s="3">
        <v>30</v>
      </c>
      <c r="AO222" s="3">
        <v>28</v>
      </c>
      <c r="AP222" s="3">
        <v>2023</v>
      </c>
      <c r="AQ222" s="3">
        <v>9</v>
      </c>
    </row>
    <row r="223" spans="1:43" x14ac:dyDescent="0.25">
      <c r="A223" s="18" t="str">
        <f>INDEX(Index!$E$1:$E$32,MATCH($F223,Index!$D$1:$D$32,0))</f>
        <v>NYG</v>
      </c>
      <c r="B223" s="3">
        <v>30</v>
      </c>
      <c r="C223" s="3">
        <v>-2</v>
      </c>
      <c r="D223" s="3" t="s">
        <v>528</v>
      </c>
      <c r="E223" s="3" t="s">
        <v>529</v>
      </c>
      <c r="F223" s="3" t="s">
        <v>15</v>
      </c>
      <c r="G223" s="3" t="s">
        <v>530</v>
      </c>
      <c r="H223" s="3">
        <v>1368</v>
      </c>
      <c r="I223" s="3">
        <v>-42</v>
      </c>
      <c r="J223" s="3">
        <v>-3.9</v>
      </c>
      <c r="K223" s="3">
        <v>-1.2</v>
      </c>
      <c r="L223" s="3">
        <v>-4.5</v>
      </c>
      <c r="M223" s="3">
        <v>-7</v>
      </c>
      <c r="N223" s="3">
        <v>2</v>
      </c>
      <c r="O223" s="3">
        <v>101</v>
      </c>
      <c r="P223" s="3">
        <v>217</v>
      </c>
      <c r="Q223" s="3">
        <v>-116</v>
      </c>
      <c r="R223" s="3">
        <v>-123.44580000000001</v>
      </c>
      <c r="S223" s="3">
        <v>-0.22843189806009301</v>
      </c>
      <c r="T223" s="3">
        <v>-0.25140764948254202</v>
      </c>
      <c r="U223" s="3">
        <v>-0.213576516317491</v>
      </c>
      <c r="V223" s="3">
        <v>-3.1290344691068901E-2</v>
      </c>
      <c r="W223" s="3">
        <v>1.49730389739271E-2</v>
      </c>
      <c r="X223" s="3">
        <v>-5.8805121177818699E-2</v>
      </c>
      <c r="Y223" s="3">
        <v>-0.197141553369024</v>
      </c>
      <c r="Z223" s="3">
        <v>-126.633082240089</v>
      </c>
      <c r="AA223" s="3">
        <v>-17.333409095884701</v>
      </c>
      <c r="AB223" s="3">
        <v>-1.5617006713763399</v>
      </c>
      <c r="AC223" s="3">
        <v>3.4335865912479302</v>
      </c>
      <c r="AD223" s="3">
        <v>1</v>
      </c>
      <c r="AE223" s="3">
        <v>41.414252133245299</v>
      </c>
      <c r="AF223" s="3">
        <v>1.26300333243893</v>
      </c>
      <c r="AG223" s="3">
        <v>28</v>
      </c>
      <c r="AH223" s="3">
        <v>32</v>
      </c>
      <c r="AI223" s="3">
        <v>31</v>
      </c>
      <c r="AJ223" s="3">
        <v>31</v>
      </c>
      <c r="AK223" s="3">
        <v>31</v>
      </c>
      <c r="AL223" s="3">
        <v>27</v>
      </c>
      <c r="AM223" s="3">
        <v>19</v>
      </c>
      <c r="AN223" s="3">
        <v>20</v>
      </c>
      <c r="AO223" s="3">
        <v>25</v>
      </c>
      <c r="AP223" s="3">
        <v>2023</v>
      </c>
      <c r="AQ223" s="3">
        <v>9</v>
      </c>
    </row>
    <row r="224" spans="1:43" x14ac:dyDescent="0.25">
      <c r="A224" s="18" t="str">
        <f>INDEX(Index!$E$1:$E$32,MATCH($F224,Index!$D$1:$D$32,0))</f>
        <v>LAR</v>
      </c>
      <c r="B224" s="3">
        <v>31</v>
      </c>
      <c r="C224" s="3">
        <v>-12</v>
      </c>
      <c r="D224" s="3" t="s">
        <v>501</v>
      </c>
      <c r="E224" s="3" t="s">
        <v>502</v>
      </c>
      <c r="F224" s="3" t="s">
        <v>42</v>
      </c>
      <c r="G224" s="3" t="s">
        <v>503</v>
      </c>
      <c r="H224" s="3">
        <v>1363</v>
      </c>
      <c r="I224" s="3">
        <v>-78</v>
      </c>
      <c r="J224" s="3">
        <v>-4.0999999999999996</v>
      </c>
      <c r="K224" s="3">
        <v>-3.6</v>
      </c>
      <c r="L224" s="3">
        <v>-4.2</v>
      </c>
      <c r="M224" s="3">
        <v>-6</v>
      </c>
      <c r="N224" s="3">
        <v>3</v>
      </c>
      <c r="O224" s="3">
        <v>178</v>
      </c>
      <c r="P224" s="3">
        <v>204</v>
      </c>
      <c r="Q224" s="3">
        <v>-26</v>
      </c>
      <c r="R224" s="3">
        <v>-30.3627</v>
      </c>
      <c r="S224" s="3">
        <v>-2.63169418998844E-2</v>
      </c>
      <c r="T224" s="3">
        <v>6.5121672373579995E-4</v>
      </c>
      <c r="U224" s="3">
        <v>-2.3030344440339301E-2</v>
      </c>
      <c r="V224" s="3">
        <v>-1.23744612355541E-2</v>
      </c>
      <c r="W224" s="3">
        <v>5.9223727773078702E-2</v>
      </c>
      <c r="X224" s="3">
        <v>-9.9353909674779403E-2</v>
      </c>
      <c r="Y224" s="3">
        <v>-1.39424806643302E-2</v>
      </c>
      <c r="Z224" s="3">
        <v>-11.8167833964559</v>
      </c>
      <c r="AA224" s="3">
        <v>-2.9186302120683898</v>
      </c>
      <c r="AB224" s="3">
        <v>-1.58414205993422</v>
      </c>
      <c r="AC224" s="3">
        <v>3.7082302461449999</v>
      </c>
      <c r="AD224" s="3">
        <v>4</v>
      </c>
      <c r="AE224" s="3">
        <v>106.53486481823801</v>
      </c>
      <c r="AF224" s="3">
        <v>3.7792458812974701</v>
      </c>
      <c r="AG224" s="3">
        <v>25</v>
      </c>
      <c r="AH224" s="3">
        <v>22.5</v>
      </c>
      <c r="AI224" s="3">
        <v>18</v>
      </c>
      <c r="AJ224" s="3">
        <v>12</v>
      </c>
      <c r="AK224" s="3">
        <v>17</v>
      </c>
      <c r="AL224" s="3">
        <v>4</v>
      </c>
      <c r="AM224" s="3">
        <v>24</v>
      </c>
      <c r="AN224" s="3">
        <v>24</v>
      </c>
      <c r="AO224" s="3">
        <v>22</v>
      </c>
      <c r="AP224" s="3">
        <v>2023</v>
      </c>
      <c r="AQ224" s="3">
        <v>9</v>
      </c>
    </row>
    <row r="225" spans="1:43" x14ac:dyDescent="0.25">
      <c r="A225" s="18" t="str">
        <f>INDEX(Index!$E$1:$E$32,MATCH($F225,Index!$D$1:$D$32,0))</f>
        <v>CAR</v>
      </c>
      <c r="B225" s="3">
        <v>32</v>
      </c>
      <c r="C225" s="3">
        <v>-2</v>
      </c>
      <c r="D225" s="3" t="s">
        <v>454</v>
      </c>
      <c r="E225" s="3" t="s">
        <v>455</v>
      </c>
      <c r="F225" s="3" t="s">
        <v>51</v>
      </c>
      <c r="G225" s="3" t="s">
        <v>456</v>
      </c>
      <c r="H225" s="3">
        <v>1317</v>
      </c>
      <c r="I225" s="3">
        <v>-16</v>
      </c>
      <c r="J225" s="3">
        <v>-6</v>
      </c>
      <c r="K225" s="3">
        <v>-1.6</v>
      </c>
      <c r="L225" s="3">
        <v>-5.0999999999999996</v>
      </c>
      <c r="M225" s="3">
        <v>-5</v>
      </c>
      <c r="N225" s="3">
        <v>1</v>
      </c>
      <c r="O225" s="3">
        <v>140</v>
      </c>
      <c r="P225" s="3">
        <v>226</v>
      </c>
      <c r="Q225" s="3">
        <v>-86</v>
      </c>
      <c r="R225" s="3">
        <v>-85.606300000000005</v>
      </c>
      <c r="S225" s="3">
        <v>-0.1628835874033</v>
      </c>
      <c r="T225" s="3">
        <v>-0.17902200172548999</v>
      </c>
      <c r="U225" s="3">
        <v>-0.150922108019997</v>
      </c>
      <c r="V225" s="3">
        <v>1.16058170997495E-2</v>
      </c>
      <c r="W225" s="3">
        <v>-2.9508279905633698E-2</v>
      </c>
      <c r="X225" s="3">
        <v>4.9238477546721997E-2</v>
      </c>
      <c r="Y225" s="3">
        <v>-0.17448940450305001</v>
      </c>
      <c r="Z225" s="3">
        <v>-73.574386996324094</v>
      </c>
      <c r="AA225" s="3">
        <v>-9.41422229687916</v>
      </c>
      <c r="AB225" s="3">
        <v>0.84220760843947995</v>
      </c>
      <c r="AC225" s="3">
        <v>3.0544993276856101</v>
      </c>
      <c r="AD225" s="3">
        <v>1</v>
      </c>
      <c r="AE225" s="3">
        <v>84.309501520589393</v>
      </c>
      <c r="AF225" s="3">
        <v>1.9459526111938601</v>
      </c>
      <c r="AG225" s="3">
        <v>31</v>
      </c>
      <c r="AH225" s="3">
        <v>29</v>
      </c>
      <c r="AI225" s="3">
        <v>30</v>
      </c>
      <c r="AJ225" s="3">
        <v>27</v>
      </c>
      <c r="AK225" s="3">
        <v>27</v>
      </c>
      <c r="AL225" s="3">
        <v>19</v>
      </c>
      <c r="AM225" s="3">
        <v>28</v>
      </c>
      <c r="AN225" s="3">
        <v>12</v>
      </c>
      <c r="AO225" s="3">
        <v>32</v>
      </c>
      <c r="AP225" s="3">
        <v>2023</v>
      </c>
      <c r="AQ225" s="3">
        <v>9</v>
      </c>
    </row>
  </sheetData>
  <autoFilter ref="A1:AQ1" xr:uid="{D57C04C6-C040-4D12-9506-CDFE516E5ACF}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26BD-6302-4FC9-8D5F-9D649009B02A}">
  <sheetPr>
    <tabColor theme="7" tint="0.79998168889431442"/>
  </sheetPr>
  <dimension ref="A1:C4"/>
  <sheetViews>
    <sheetView zoomScale="130" zoomScaleNormal="130" workbookViewId="0">
      <selection activeCell="B2" sqref="B2"/>
    </sheetView>
  </sheetViews>
  <sheetFormatPr defaultRowHeight="15" x14ac:dyDescent="0.25"/>
  <cols>
    <col min="1" max="1" width="20.140625" bestFit="1" customWidth="1"/>
    <col min="2" max="2" width="7.140625" bestFit="1" customWidth="1"/>
  </cols>
  <sheetData>
    <row r="1" spans="1:3" x14ac:dyDescent="0.25">
      <c r="A1" s="52" t="s">
        <v>615</v>
      </c>
      <c r="B1" s="55">
        <v>1.2</v>
      </c>
      <c r="C1" t="s">
        <v>616</v>
      </c>
    </row>
    <row r="2" spans="1:3" x14ac:dyDescent="0.25">
      <c r="A2" s="53" t="s">
        <v>617</v>
      </c>
      <c r="B2" s="58">
        <f>2-B1</f>
        <v>0.8</v>
      </c>
    </row>
    <row r="3" spans="1:3" x14ac:dyDescent="0.25">
      <c r="A3" s="53" t="s">
        <v>618</v>
      </c>
      <c r="B3" s="56">
        <v>0.6</v>
      </c>
      <c r="C3" t="s">
        <v>616</v>
      </c>
    </row>
    <row r="4" spans="1:3" ht="15.75" thickBot="1" x14ac:dyDescent="0.3">
      <c r="A4" s="54" t="s">
        <v>619</v>
      </c>
      <c r="B4" s="57">
        <v>0.16</v>
      </c>
      <c r="C4" t="s">
        <v>616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2D30-B985-4CA7-9C0C-6E3474088F98}">
  <sheetPr>
    <tabColor theme="7" tint="0.79998168889431442"/>
  </sheetPr>
  <dimension ref="A1:AJ1176"/>
  <sheetViews>
    <sheetView tabSelected="1" zoomScale="90" zoomScaleNormal="90" workbookViewId="0">
      <pane xSplit="12" ySplit="1" topLeftCell="M281" activePane="bottomRight" state="frozen"/>
      <selection pane="topRight" activeCell="K1" sqref="K1"/>
      <selection pane="bottomLeft" activeCell="A1026" sqref="A1026"/>
      <selection pane="bottomRight" activeCell="M1" sqref="M1"/>
    </sheetView>
  </sheetViews>
  <sheetFormatPr defaultColWidth="9.140625" defaultRowHeight="15" outlineLevelCol="2" x14ac:dyDescent="0.25"/>
  <cols>
    <col min="1" max="1" width="11.5703125" style="154" bestFit="1" customWidth="1"/>
    <col min="2" max="2" width="12.85546875" style="154" bestFit="1" customWidth="1"/>
    <col min="3" max="3" width="10.7109375" style="154" bestFit="1" customWidth="1"/>
    <col min="4" max="4" width="8.5703125" style="154" customWidth="1"/>
    <col min="5" max="5" width="10.140625" style="154" bestFit="1" customWidth="1"/>
    <col min="6" max="6" width="11.42578125" style="154" bestFit="1" customWidth="1"/>
    <col min="7" max="7" width="10.28515625" style="154" bestFit="1" customWidth="1"/>
    <col min="8" max="8" width="11.42578125" style="154" bestFit="1" customWidth="1"/>
    <col min="9" max="9" width="11.28515625" style="154" bestFit="1" customWidth="1"/>
    <col min="10" max="11" width="11.28515625" style="154" customWidth="1"/>
    <col min="12" max="12" width="13.5703125" style="154" bestFit="1" customWidth="1"/>
    <col min="13" max="13" width="11.85546875" style="154" customWidth="1" outlineLevel="1"/>
    <col min="14" max="14" width="14.28515625" style="154" customWidth="1" outlineLevel="1"/>
    <col min="15" max="15" width="10.28515625" style="154" customWidth="1" outlineLevel="1"/>
    <col min="16" max="16" width="16" style="154" customWidth="1" outlineLevel="1"/>
    <col min="17" max="17" width="18.42578125" style="154" customWidth="1" outlineLevel="1"/>
    <col min="18" max="18" width="14.42578125" style="154" customWidth="1" outlineLevel="1"/>
    <col min="19" max="19" width="15.7109375" style="154" bestFit="1" customWidth="1"/>
    <col min="20" max="20" width="18.7109375" style="154" bestFit="1" customWidth="1"/>
    <col min="21" max="21" width="18.7109375" style="154" customWidth="1"/>
    <col min="22" max="22" width="18.140625" style="154" bestFit="1" customWidth="1"/>
    <col min="23" max="23" width="17.28515625" style="154" bestFit="1" customWidth="1"/>
    <col min="24" max="24" width="16.42578125" style="154" bestFit="1" customWidth="1"/>
    <col min="25" max="25" width="11.42578125" style="154" bestFit="1" customWidth="1"/>
    <col min="26" max="26" width="11.85546875" style="154" customWidth="1" outlineLevel="2"/>
    <col min="27" max="27" width="10.28515625" style="154" customWidth="1" outlineLevel="2"/>
    <col min="28" max="28" width="14" style="154" customWidth="1" outlineLevel="2"/>
    <col min="29" max="29" width="11.7109375" style="154" customWidth="1" outlineLevel="2"/>
    <col min="30" max="30" width="11.42578125" style="154" customWidth="1" outlineLevel="2"/>
    <col min="31" max="31" width="11.85546875" style="154" customWidth="1" outlineLevel="2"/>
    <col min="32" max="32" width="11.5703125" style="154" customWidth="1" outlineLevel="2"/>
    <col min="33" max="33" width="12.140625" style="154" customWidth="1" outlineLevel="1"/>
    <col min="34" max="34" width="15.5703125" style="154" customWidth="1" outlineLevel="1"/>
    <col min="35" max="35" width="13.42578125" style="154" bestFit="1" customWidth="1"/>
    <col min="36" max="36" width="102.28515625" style="153" customWidth="1"/>
    <col min="37" max="16384" width="9.140625" style="154"/>
  </cols>
  <sheetData>
    <row r="1" spans="1:36" x14ac:dyDescent="0.25">
      <c r="A1" s="175" t="s">
        <v>382</v>
      </c>
      <c r="B1" s="176" t="s">
        <v>620</v>
      </c>
      <c r="C1" s="176" t="s">
        <v>621</v>
      </c>
      <c r="D1" s="176" t="s">
        <v>622</v>
      </c>
      <c r="E1" s="176" t="s">
        <v>623</v>
      </c>
      <c r="F1" s="176" t="s">
        <v>362</v>
      </c>
      <c r="G1" s="176" t="s">
        <v>624</v>
      </c>
      <c r="H1" s="176" t="s">
        <v>625</v>
      </c>
      <c r="I1" s="176" t="s">
        <v>626</v>
      </c>
      <c r="J1" s="176" t="s">
        <v>895</v>
      </c>
      <c r="K1" s="176" t="s">
        <v>888</v>
      </c>
      <c r="L1" s="177" t="s">
        <v>627</v>
      </c>
      <c r="M1" s="176" t="s">
        <v>628</v>
      </c>
      <c r="N1" s="178" t="s">
        <v>629</v>
      </c>
      <c r="O1" s="176" t="s">
        <v>630</v>
      </c>
      <c r="P1" s="176" t="s">
        <v>631</v>
      </c>
      <c r="Q1" s="178" t="s">
        <v>632</v>
      </c>
      <c r="R1" s="176" t="s">
        <v>633</v>
      </c>
      <c r="S1" s="176" t="s">
        <v>634</v>
      </c>
      <c r="T1" s="176" t="s">
        <v>832</v>
      </c>
      <c r="U1" s="178" t="s">
        <v>892</v>
      </c>
      <c r="V1" s="176" t="s">
        <v>635</v>
      </c>
      <c r="W1" s="177" t="s">
        <v>636</v>
      </c>
      <c r="X1" s="176" t="s">
        <v>637</v>
      </c>
      <c r="Y1" s="177" t="s">
        <v>638</v>
      </c>
      <c r="Z1" s="176" t="s">
        <v>639</v>
      </c>
      <c r="AA1" s="176" t="s">
        <v>624</v>
      </c>
      <c r="AB1" s="176" t="s">
        <v>640</v>
      </c>
      <c r="AC1" s="176" t="s">
        <v>641</v>
      </c>
      <c r="AD1" s="176" t="s">
        <v>642</v>
      </c>
      <c r="AE1" s="176" t="s">
        <v>643</v>
      </c>
      <c r="AF1" s="176" t="s">
        <v>644</v>
      </c>
      <c r="AG1" s="176" t="s">
        <v>645</v>
      </c>
      <c r="AH1" s="176" t="s">
        <v>646</v>
      </c>
      <c r="AI1" s="176" t="s">
        <v>647</v>
      </c>
      <c r="AJ1" s="179" t="s">
        <v>648</v>
      </c>
    </row>
    <row r="2" spans="1:36" customFormat="1" x14ac:dyDescent="0.25">
      <c r="A2" s="7">
        <v>1</v>
      </c>
      <c r="B2" s="5">
        <v>2022</v>
      </c>
      <c r="C2" s="5" t="str">
        <f t="shared" ref="C2:C65" si="0">B2&amp;" "&amp;"W"&amp;A2</f>
        <v>2022 W1</v>
      </c>
      <c r="D2" s="5">
        <v>1</v>
      </c>
      <c r="E2" s="5" t="s">
        <v>649</v>
      </c>
      <c r="F2" s="5" t="s">
        <v>0</v>
      </c>
      <c r="G2" s="5" t="s">
        <v>42</v>
      </c>
      <c r="H2" s="5">
        <v>-2.5</v>
      </c>
      <c r="I2" s="61">
        <v>-2.5</v>
      </c>
      <c r="J2" s="62" t="str">
        <f t="shared" ref="J2:J65" si="1">IF(I2&gt;0,"D","F")&amp;K2</f>
        <v>F0</v>
      </c>
      <c r="K2" s="61">
        <f t="shared" ref="K2:K65" si="2">H2-I2</f>
        <v>0</v>
      </c>
      <c r="L2" s="228">
        <f>IF(K2=0,0,
IF(J2="D0.5",0.5*SUMIFS('Key Numbers'!$C$2:$C$71,'Key Numbers'!$A$2:$A$71,"&gt;="&amp;ABS($I2),'Key Numbers'!$A$2:$A$71,"&lt;="&amp;ABS($H2)),
IF(J2="D-0.5",0.5*-1*SUMIFS('Key Numbers'!$C$2:$C$71,'Key Numbers'!$A$2:$A$71,"&lt;="&amp;ABS($I2),'Key Numbers'!$A$2:$A$71,"&gt;="&amp;ABS($H2)),
IF(J2="F0.5",0.5*SUMIFS('Key Numbers'!$C$2:$C$71,'Key Numbers'!$A$2:$A$71,"&lt;="&amp;ABS($I2),'Key Numbers'!$A$2:$A$71,"&gt;="&amp;ABS($H2)),
IF(J2="F-0.5",0.5*-1*SUMIFS('Key Numbers'!$C$2:$C$71,'Key Numbers'!$A$2:$A$71,"&gt;="&amp;ABS($I2),'Key Numbers'!$A$2:$A$71,"&lt;="&amp;ABS($H2)),
IF(AND(LEFT(J2,1)="F",K2&lt;0),-1*SUMIFS('Key Numbers'!$C$2:$C$71,'Key Numbers'!$A$2:$A$71,"&gt;="&amp;ABS($I2),'Key Numbers'!$A$2:$A$71,"&lt;="&amp;ABS($H2)),
IF(AND(LEFT(J2,1)="F",K2&gt;0),SUMIFS('Key Numbers'!$C$2:$C$71,'Key Numbers'!$A$2:$A$71,"&lt;="&amp;ABS($I2),'Key Numbers'!$A$2:$A$71,"&gt;="&amp;ABS($H2)),
IF(AND(LEFT(J2,1)="D",K2&lt;0),-1*SUMIFS('Key Numbers'!$C$2:$C$71,'Key Numbers'!$A$2:$A$71,"&lt;="&amp;ABS($I2),'Key Numbers'!$A$2:$A$71,"&gt;="&amp;ABS($H2)),
SUMIFS('Key Numbers'!$C$2:$C$71,'Key Numbers'!$A$2:$A$71,"&gt;="&amp;ABS($I2),'Key Numbers'!$A$2:$A$71,"&lt;="&amp;ABS($H2))))))))))</f>
        <v>0</v>
      </c>
      <c r="M2" s="6" cm="1">
        <f t="array" ref="M2">IFERROR(INDEX(DVOA!$E$2:$E$20095,MATCH($F2&amp;$A2-1&amp;$B2,DVOA!$C$2:$C$20095&amp;DVOA!$A$2:$A21276&amp;DVOA!$B$2:$B$20095,0)),0)</f>
        <v>0</v>
      </c>
      <c r="N2" s="6"/>
      <c r="O2" s="6" cm="1">
        <f t="array" ref="O2">IFERROR(INDEX(DVOA!$AC$2:$AC$20095,MATCH($F2&amp;$A2-1&amp;$B2,DVOA!$C$2:$C$20095&amp;DVOA!$A$2:$A$20095&amp;DVOA!$B$2:$B$20095,0)
),0)</f>
        <v>0</v>
      </c>
      <c r="P2" s="6" cm="1">
        <f t="array" ref="P2">IFERROR(INDEX(DVOA!$E$2:$E$20095,MATCH($G2&amp;$A2-1&amp;$B2,DVOA!$C$2:$C$20095&amp;DVOA!$A$2:$A21276&amp;DVOA!$B$2:$B$20095,0)),0)</f>
        <v>0</v>
      </c>
      <c r="Q2" s="6"/>
      <c r="R2" s="6" cm="1">
        <f t="array" ref="R2">IFERROR(INDEX(DVOA!$AC$2:$AC$20095,MATCH($G2&amp;$A2-1&amp;$B2,DVOA!$C$2:$C$20095&amp;DVOA!$A$2:$A$20095&amp;DVOA!$B$2:$B$20095,0)
),0)</f>
        <v>0</v>
      </c>
      <c r="S2" s="6" t="str">
        <f t="shared" ref="S2:S65" si="3">IF(O2=0,"",AVERAGE(O2,R2))</f>
        <v/>
      </c>
      <c r="T2" s="104" t="str">
        <f>IF(A2=1,"",M2-P2)</f>
        <v/>
      </c>
      <c r="U2" s="104" t="str">
        <f>IF(N2=0,"",N2-Q2)</f>
        <v/>
      </c>
      <c r="V2" s="26" t="str" cm="1">
        <f t="array" ref="V2">IFERROR(IF(E2="H",INDEX('DVOA Pred'!$G$2:$G$1000,MATCH($F2&amp;$B2&amp;$A2,'DVOA Pred'!$C$2:$C$1000&amp;'DVOA Pred'!$A$2:$A$1000&amp;'DVOA Pred'!$B$2:$B$1000,0)),
INDEX('DVOA Pred'!$H$2:$H$1000,MATCH($F2&amp;$B2&amp;$A2,'DVOA Pred'!$D$2:$D$1000&amp;'DVOA Pred'!$A$2:$A$1000&amp;'DVOA Pred'!$B$2:$B$1000,0))),"")</f>
        <v/>
      </c>
      <c r="W2" s="26" t="str">
        <f t="shared" ref="W2:W65" si="4">IFERROR(H2-V2,"")</f>
        <v/>
      </c>
      <c r="X2" s="26" t="str">
        <f t="shared" ref="X2:X65" si="5">IFERROR(I2-V2,"")</f>
        <v/>
      </c>
      <c r="Y2" s="6" t="str">
        <f>IFERROR((PERCENTRANK($L$2:$L$20355,L2)*Multiples!$B$3)+((PERCENTRANK($W$2:$W$20355,W2)*(1-Multiples!$B$3))),"")</f>
        <v/>
      </c>
      <c r="Z2" s="64">
        <v>31</v>
      </c>
      <c r="AA2" s="64">
        <v>10</v>
      </c>
      <c r="AB2" s="24">
        <f t="shared" ref="AB2:AB65" si="6">IF(Z2&lt;&gt;"",Z2-AA2,"")</f>
        <v>21</v>
      </c>
      <c r="AC2" s="24">
        <f t="shared" ref="AC2:AC65" si="7">IF(Z2&lt;&gt;"",Z2+H2-AA2,"")</f>
        <v>18.5</v>
      </c>
      <c r="AD2" s="24">
        <f t="shared" ref="AD2:AD65" si="8">IF(Z2&lt;&gt;"",Z2+I2-AA2,"")</f>
        <v>18.5</v>
      </c>
      <c r="AE2" s="24" t="str">
        <f t="shared" ref="AE2:AE65" si="9">IF(Z2&lt;&gt;"",IF(AC2&gt;0,"Yes","No"),"")</f>
        <v>Yes</v>
      </c>
      <c r="AF2" s="24" t="str">
        <f t="shared" ref="AF2:AF65" si="10">IF(AA2&lt;&gt;"",IF(AD2&gt;0,"Yes","No"),"")</f>
        <v>Yes</v>
      </c>
      <c r="AG2" s="64"/>
      <c r="AH2" s="64"/>
      <c r="AI2" s="105" t="s">
        <v>650</v>
      </c>
      <c r="AJ2" s="66"/>
    </row>
    <row r="3" spans="1:36" customFormat="1" x14ac:dyDescent="0.25">
      <c r="A3" s="7">
        <v>1</v>
      </c>
      <c r="B3" s="5">
        <v>2022</v>
      </c>
      <c r="C3" s="5" t="str">
        <f t="shared" si="0"/>
        <v>2022 W1</v>
      </c>
      <c r="D3" s="5">
        <v>1</v>
      </c>
      <c r="E3" s="5" t="s">
        <v>651</v>
      </c>
      <c r="F3" s="5" t="s">
        <v>42</v>
      </c>
      <c r="G3" s="5" t="s">
        <v>0</v>
      </c>
      <c r="H3" s="5">
        <v>2.5</v>
      </c>
      <c r="I3" s="61">
        <v>2.5</v>
      </c>
      <c r="J3" s="62" t="str">
        <f t="shared" si="1"/>
        <v>D0</v>
      </c>
      <c r="K3" s="61">
        <f t="shared" si="2"/>
        <v>0</v>
      </c>
      <c r="L3" s="228">
        <f>IF(K3=0,0,
IF(J3="D0.5",0.5*SUMIFS('Key Numbers'!$C$2:$C$71,'Key Numbers'!$A$2:$A$71,"&gt;="&amp;ABS($I3),'Key Numbers'!$A$2:$A$71,"&lt;="&amp;ABS($H3)),
IF(J3="D-0.5",0.5*-1*SUMIFS('Key Numbers'!$C$2:$C$71,'Key Numbers'!$A$2:$A$71,"&lt;="&amp;ABS($I3),'Key Numbers'!$A$2:$A$71,"&gt;="&amp;ABS($H3)),
IF(J3="F0.5",0.5*SUMIFS('Key Numbers'!$C$2:$C$71,'Key Numbers'!$A$2:$A$71,"&lt;="&amp;ABS($I3),'Key Numbers'!$A$2:$A$71,"&gt;="&amp;ABS($H3)),
IF(J3="F-0.5",0.5*-1*SUMIFS('Key Numbers'!$C$2:$C$71,'Key Numbers'!$A$2:$A$71,"&gt;="&amp;ABS($I3),'Key Numbers'!$A$2:$A$71,"&lt;="&amp;ABS($H3)),
IF(AND(LEFT(J3,1)="F",K3&lt;0),-1*SUMIFS('Key Numbers'!$C$2:$C$71,'Key Numbers'!$A$2:$A$71,"&gt;="&amp;ABS($I3),'Key Numbers'!$A$2:$A$71,"&lt;="&amp;ABS($H3)),
IF(AND(LEFT(J3,1)="F",K3&gt;0),SUMIFS('Key Numbers'!$C$2:$C$71,'Key Numbers'!$A$2:$A$71,"&lt;="&amp;ABS($I3),'Key Numbers'!$A$2:$A$71,"&gt;="&amp;ABS($H3)),
IF(AND(LEFT(J3,1)="D",K3&lt;0),-1*SUMIFS('Key Numbers'!$C$2:$C$71,'Key Numbers'!$A$2:$A$71,"&lt;="&amp;ABS($I3),'Key Numbers'!$A$2:$A$71,"&gt;="&amp;ABS($H3)),
SUMIFS('Key Numbers'!$C$2:$C$71,'Key Numbers'!$A$2:$A$71,"&gt;="&amp;ABS($I3),'Key Numbers'!$A$2:$A$71,"&lt;="&amp;ABS($H3))))))))))</f>
        <v>0</v>
      </c>
      <c r="M3" s="6" cm="1">
        <f t="array" ref="M3">IFERROR(INDEX(DVOA!$E$2:$E$20095,MATCH($F3&amp;$A3-1&amp;$B3,DVOA!$C$2:$C$20095&amp;DVOA!$A$2:$A21277&amp;DVOA!$B$2:$B$20095,0)),0)</f>
        <v>0</v>
      </c>
      <c r="N3" s="6"/>
      <c r="O3" s="6" cm="1">
        <f t="array" ref="O3">IFERROR(INDEX(DVOA!$AC$2:$AC$20095,MATCH($F3&amp;$A3-1&amp;$B3,DVOA!$C$2:$C$20095&amp;DVOA!$A$2:$A$20095&amp;DVOA!$B$2:$B$20095,0)
),0)</f>
        <v>0</v>
      </c>
      <c r="P3" s="6" cm="1">
        <f t="array" ref="P3">IFERROR(INDEX(DVOA!$E$2:$E$20095,MATCH($G3&amp;$A3-1&amp;$B3,DVOA!$C$2:$C$20095&amp;DVOA!$A$2:$A21277&amp;DVOA!$B$2:$B$20095,0)),0)</f>
        <v>0</v>
      </c>
      <c r="Q3" s="6"/>
      <c r="R3" s="6" cm="1">
        <f t="array" ref="R3">IFERROR(INDEX(DVOA!$AC$2:$AC$20095,MATCH($G3&amp;$A3-1&amp;$B3,DVOA!$C$2:$C$20095&amp;DVOA!$A$2:$A$20095&amp;DVOA!$B$2:$B$20095,0)
),0)</f>
        <v>0</v>
      </c>
      <c r="S3" s="6" t="str">
        <f t="shared" si="3"/>
        <v/>
      </c>
      <c r="T3" s="104" t="str">
        <f t="shared" ref="T3:T66" si="11">IF(A3=1,"",M3-P3)</f>
        <v/>
      </c>
      <c r="U3" s="104" t="str">
        <f t="shared" ref="U3:U66" si="12">IF(N3=0,"",N3-Q3)</f>
        <v/>
      </c>
      <c r="V3" s="26" t="str" cm="1">
        <f t="array" ref="V3">IFERROR(IF(E3="H",INDEX('DVOA Pred'!$G$2:$G$1000,MATCH($F3&amp;$B3&amp;$A3,'DVOA Pred'!$C$2:$C$1000&amp;'DVOA Pred'!$A$2:$A$1000&amp;'DVOA Pred'!$B$2:$B$1000,0)),
INDEX('DVOA Pred'!$H$2:$H$1000,MATCH($F3&amp;$B3&amp;$A3,'DVOA Pred'!$D$2:$D$1000&amp;'DVOA Pred'!$A$2:$A$1000&amp;'DVOA Pred'!$B$2:$B$1000,0))),"")</f>
        <v/>
      </c>
      <c r="W3" s="26" t="str">
        <f t="shared" si="4"/>
        <v/>
      </c>
      <c r="X3" s="26" t="str">
        <f t="shared" si="5"/>
        <v/>
      </c>
      <c r="Y3" s="6" t="str">
        <f>IFERROR((PERCENTRANK($L$2:$L$20355,L3)*Multiples!$B$3)+((PERCENTRANK($W$2:$W$20355,W3)*(1-Multiples!$B$3))),"")</f>
        <v/>
      </c>
      <c r="Z3" s="64">
        <v>10</v>
      </c>
      <c r="AA3" s="64">
        <v>31</v>
      </c>
      <c r="AB3" s="24">
        <f t="shared" si="6"/>
        <v>-21</v>
      </c>
      <c r="AC3" s="24">
        <f t="shared" si="7"/>
        <v>-18.5</v>
      </c>
      <c r="AD3" s="24">
        <f t="shared" si="8"/>
        <v>-18.5</v>
      </c>
      <c r="AE3" s="24" t="str">
        <f t="shared" si="9"/>
        <v>No</v>
      </c>
      <c r="AF3" s="24" t="str">
        <f t="shared" si="10"/>
        <v>No</v>
      </c>
      <c r="AG3" s="64"/>
      <c r="AH3" s="64"/>
      <c r="AI3" s="105" t="s">
        <v>650</v>
      </c>
      <c r="AJ3" s="66"/>
    </row>
    <row r="4" spans="1:36" customFormat="1" x14ac:dyDescent="0.25">
      <c r="A4" s="7">
        <v>1</v>
      </c>
      <c r="B4" s="5">
        <v>2022</v>
      </c>
      <c r="C4" s="5" t="str">
        <f t="shared" si="0"/>
        <v>2022 W1</v>
      </c>
      <c r="D4" s="5">
        <v>2</v>
      </c>
      <c r="E4" s="5" t="s">
        <v>651</v>
      </c>
      <c r="F4" s="5" t="s">
        <v>43</v>
      </c>
      <c r="G4" s="5" t="s">
        <v>27</v>
      </c>
      <c r="H4" s="5">
        <v>5.5</v>
      </c>
      <c r="I4" s="61">
        <v>5.5</v>
      </c>
      <c r="J4" s="62" t="str">
        <f t="shared" si="1"/>
        <v>D0</v>
      </c>
      <c r="K4" s="61">
        <f t="shared" si="2"/>
        <v>0</v>
      </c>
      <c r="L4" s="228">
        <f>IF(K4=0,0,
IF(J4="D0.5",0.5*SUMIFS('Key Numbers'!$C$2:$C$71,'Key Numbers'!$A$2:$A$71,"&gt;="&amp;ABS($I4),'Key Numbers'!$A$2:$A$71,"&lt;="&amp;ABS($H4)),
IF(J4="D-0.5",0.5*-1*SUMIFS('Key Numbers'!$C$2:$C$71,'Key Numbers'!$A$2:$A$71,"&lt;="&amp;ABS($I4),'Key Numbers'!$A$2:$A$71,"&gt;="&amp;ABS($H4)),
IF(J4="F0.5",0.5*SUMIFS('Key Numbers'!$C$2:$C$71,'Key Numbers'!$A$2:$A$71,"&lt;="&amp;ABS($I4),'Key Numbers'!$A$2:$A$71,"&gt;="&amp;ABS($H4)),
IF(J4="F-0.5",0.5*-1*SUMIFS('Key Numbers'!$C$2:$C$71,'Key Numbers'!$A$2:$A$71,"&gt;="&amp;ABS($I4),'Key Numbers'!$A$2:$A$71,"&lt;="&amp;ABS($H4)),
IF(AND(LEFT(J4,1)="F",K4&lt;0),-1*SUMIFS('Key Numbers'!$C$2:$C$71,'Key Numbers'!$A$2:$A$71,"&gt;="&amp;ABS($I4),'Key Numbers'!$A$2:$A$71,"&lt;="&amp;ABS($H4)),
IF(AND(LEFT(J4,1)="F",K4&gt;0),SUMIFS('Key Numbers'!$C$2:$C$71,'Key Numbers'!$A$2:$A$71,"&lt;="&amp;ABS($I4),'Key Numbers'!$A$2:$A$71,"&gt;="&amp;ABS($H4)),
IF(AND(LEFT(J4,1)="D",K4&lt;0),-1*SUMIFS('Key Numbers'!$C$2:$C$71,'Key Numbers'!$A$2:$A$71,"&lt;="&amp;ABS($I4),'Key Numbers'!$A$2:$A$71,"&gt;="&amp;ABS($H4)),
SUMIFS('Key Numbers'!$C$2:$C$71,'Key Numbers'!$A$2:$A$71,"&gt;="&amp;ABS($I4),'Key Numbers'!$A$2:$A$71,"&lt;="&amp;ABS($H4))))))))))</f>
        <v>0</v>
      </c>
      <c r="M4" s="6" cm="1">
        <f t="array" ref="M4">IFERROR(INDEX(DVOA!$E$2:$E$20095,MATCH($F4&amp;$A4-1&amp;$B4,DVOA!$C$2:$C$20095&amp;DVOA!$A$2:$A21278&amp;DVOA!$B$2:$B$20095,0)),0)</f>
        <v>0</v>
      </c>
      <c r="N4" s="6"/>
      <c r="O4" s="6" cm="1">
        <f t="array" ref="O4">IFERROR(INDEX(DVOA!$AC$2:$AC$20095,MATCH($F4&amp;$A4-1&amp;$B4,DVOA!$C$2:$C$20095&amp;DVOA!$A$2:$A$20095&amp;DVOA!$B$2:$B$20095,0)
),0)</f>
        <v>0</v>
      </c>
      <c r="P4" s="6" cm="1">
        <f t="array" ref="P4">IFERROR(INDEX(DVOA!$E$2:$E$20095,MATCH($G4&amp;$A4-1&amp;$B4,DVOA!$C$2:$C$20095&amp;DVOA!$A$2:$A21278&amp;DVOA!$B$2:$B$20095,0)),0)</f>
        <v>0</v>
      </c>
      <c r="Q4" s="6"/>
      <c r="R4" s="6" cm="1">
        <f t="array" ref="R4">IFERROR(INDEX(DVOA!$AC$2:$AC$20095,MATCH($G4&amp;$A4-1&amp;$B4,DVOA!$C$2:$C$20095&amp;DVOA!$A$2:$A$20095&amp;DVOA!$B$2:$B$20095,0)
),0)</f>
        <v>0</v>
      </c>
      <c r="S4" s="6" t="str">
        <f t="shared" si="3"/>
        <v/>
      </c>
      <c r="T4" s="104" t="str">
        <f t="shared" si="11"/>
        <v/>
      </c>
      <c r="U4" s="104" t="str">
        <f t="shared" si="12"/>
        <v/>
      </c>
      <c r="V4" s="26" t="str" cm="1">
        <f t="array" ref="V4">IFERROR(IF(E4="H",INDEX('DVOA Pred'!$G$2:$G$1000,MATCH($F4&amp;$B4&amp;$A4,'DVOA Pred'!$C$2:$C$1000&amp;'DVOA Pred'!$A$2:$A$1000&amp;'DVOA Pred'!$B$2:$B$1000,0)),
INDEX('DVOA Pred'!$H$2:$H$1000,MATCH($F4&amp;$B4&amp;$A4,'DVOA Pred'!$D$2:$D$1000&amp;'DVOA Pred'!$A$2:$A$1000&amp;'DVOA Pred'!$B$2:$B$1000,0))),"")</f>
        <v/>
      </c>
      <c r="W4" s="26" t="str">
        <f t="shared" si="4"/>
        <v/>
      </c>
      <c r="X4" s="26" t="str">
        <f t="shared" si="5"/>
        <v/>
      </c>
      <c r="Y4" s="6" t="str">
        <f>IFERROR((PERCENTRANK($L$2:$L$20355,L4)*Multiples!$B$3)+((PERCENTRANK($W$2:$W$20355,W4)*(1-Multiples!$B$3))),"")</f>
        <v/>
      </c>
      <c r="Z4" s="64">
        <v>26</v>
      </c>
      <c r="AA4" s="64">
        <v>27</v>
      </c>
      <c r="AB4" s="24">
        <f t="shared" si="6"/>
        <v>-1</v>
      </c>
      <c r="AC4" s="24">
        <f t="shared" si="7"/>
        <v>4.5</v>
      </c>
      <c r="AD4" s="24">
        <f t="shared" si="8"/>
        <v>4.5</v>
      </c>
      <c r="AE4" s="24" t="str">
        <f t="shared" si="9"/>
        <v>Yes</v>
      </c>
      <c r="AF4" s="24" t="str">
        <f t="shared" si="10"/>
        <v>Yes</v>
      </c>
      <c r="AG4" s="64"/>
      <c r="AH4" s="64"/>
      <c r="AI4" s="105" t="s">
        <v>650</v>
      </c>
      <c r="AJ4" s="66"/>
    </row>
    <row r="5" spans="1:36" customFormat="1" x14ac:dyDescent="0.25">
      <c r="A5" s="7">
        <v>1</v>
      </c>
      <c r="B5" s="5">
        <v>2022</v>
      </c>
      <c r="C5" s="5" t="str">
        <f t="shared" si="0"/>
        <v>2022 W1</v>
      </c>
      <c r="D5" s="5">
        <v>2</v>
      </c>
      <c r="E5" s="5" t="s">
        <v>649</v>
      </c>
      <c r="F5" s="5" t="s">
        <v>27</v>
      </c>
      <c r="G5" s="5" t="s">
        <v>43</v>
      </c>
      <c r="H5" s="5">
        <v>-5.5</v>
      </c>
      <c r="I5" s="61">
        <v>-5.5</v>
      </c>
      <c r="J5" s="62" t="str">
        <f t="shared" si="1"/>
        <v>F0</v>
      </c>
      <c r="K5" s="61">
        <f t="shared" si="2"/>
        <v>0</v>
      </c>
      <c r="L5" s="228">
        <f>IF(K5=0,0,
IF(J5="D0.5",0.5*SUMIFS('Key Numbers'!$C$2:$C$71,'Key Numbers'!$A$2:$A$71,"&gt;="&amp;ABS($I5),'Key Numbers'!$A$2:$A$71,"&lt;="&amp;ABS($H5)),
IF(J5="D-0.5",0.5*-1*SUMIFS('Key Numbers'!$C$2:$C$71,'Key Numbers'!$A$2:$A$71,"&lt;="&amp;ABS($I5),'Key Numbers'!$A$2:$A$71,"&gt;="&amp;ABS($H5)),
IF(J5="F0.5",0.5*SUMIFS('Key Numbers'!$C$2:$C$71,'Key Numbers'!$A$2:$A$71,"&lt;="&amp;ABS($I5),'Key Numbers'!$A$2:$A$71,"&gt;="&amp;ABS($H5)),
IF(J5="F-0.5",0.5*-1*SUMIFS('Key Numbers'!$C$2:$C$71,'Key Numbers'!$A$2:$A$71,"&gt;="&amp;ABS($I5),'Key Numbers'!$A$2:$A$71,"&lt;="&amp;ABS($H5)),
IF(AND(LEFT(J5,1)="F",K5&lt;0),-1*SUMIFS('Key Numbers'!$C$2:$C$71,'Key Numbers'!$A$2:$A$71,"&gt;="&amp;ABS($I5),'Key Numbers'!$A$2:$A$71,"&lt;="&amp;ABS($H5)),
IF(AND(LEFT(J5,1)="F",K5&gt;0),SUMIFS('Key Numbers'!$C$2:$C$71,'Key Numbers'!$A$2:$A$71,"&lt;="&amp;ABS($I5),'Key Numbers'!$A$2:$A$71,"&gt;="&amp;ABS($H5)),
IF(AND(LEFT(J5,1)="D",K5&lt;0),-1*SUMIFS('Key Numbers'!$C$2:$C$71,'Key Numbers'!$A$2:$A$71,"&lt;="&amp;ABS($I5),'Key Numbers'!$A$2:$A$71,"&gt;="&amp;ABS($H5)),
SUMIFS('Key Numbers'!$C$2:$C$71,'Key Numbers'!$A$2:$A$71,"&gt;="&amp;ABS($I5),'Key Numbers'!$A$2:$A$71,"&lt;="&amp;ABS($H5))))))))))</f>
        <v>0</v>
      </c>
      <c r="M5" s="6" cm="1">
        <f t="array" ref="M5">IFERROR(INDEX(DVOA!$E$2:$E$20095,MATCH($F5&amp;$A5-1&amp;$B5,DVOA!$C$2:$C$20095&amp;DVOA!$A$2:$A21279&amp;DVOA!$B$2:$B$20095,0)),0)</f>
        <v>0</v>
      </c>
      <c r="N5" s="6"/>
      <c r="O5" s="6" cm="1">
        <f t="array" ref="O5">IFERROR(INDEX(DVOA!$AC$2:$AC$20095,MATCH($F5&amp;$A5-1&amp;$B5,DVOA!$C$2:$C$20095&amp;DVOA!$A$2:$A$20095&amp;DVOA!$B$2:$B$20095,0)
),0)</f>
        <v>0</v>
      </c>
      <c r="P5" s="6" cm="1">
        <f t="array" ref="P5">IFERROR(INDEX(DVOA!$E$2:$E$20095,MATCH($G5&amp;$A5-1&amp;$B5,DVOA!$C$2:$C$20095&amp;DVOA!$A$2:$A21279&amp;DVOA!$B$2:$B$20095,0)),0)</f>
        <v>0</v>
      </c>
      <c r="Q5" s="6"/>
      <c r="R5" s="6" cm="1">
        <f t="array" ref="R5">IFERROR(INDEX(DVOA!$AC$2:$AC$20095,MATCH($G5&amp;$A5-1&amp;$B5,DVOA!$C$2:$C$20095&amp;DVOA!$A$2:$A$20095&amp;DVOA!$B$2:$B$20095,0)
),0)</f>
        <v>0</v>
      </c>
      <c r="S5" s="6" t="str">
        <f t="shared" si="3"/>
        <v/>
      </c>
      <c r="T5" s="104" t="str">
        <f t="shared" si="11"/>
        <v/>
      </c>
      <c r="U5" s="104" t="str">
        <f t="shared" si="12"/>
        <v/>
      </c>
      <c r="V5" s="26" t="str" cm="1">
        <f t="array" ref="V5">IFERROR(IF(E5="H",INDEX('DVOA Pred'!$G$2:$G$1000,MATCH($F5&amp;$B5&amp;$A5,'DVOA Pred'!$C$2:$C$1000&amp;'DVOA Pred'!$A$2:$A$1000&amp;'DVOA Pred'!$B$2:$B$1000,0)),
INDEX('DVOA Pred'!$H$2:$H$1000,MATCH($F5&amp;$B5&amp;$A5,'DVOA Pred'!$D$2:$D$1000&amp;'DVOA Pred'!$A$2:$A$1000&amp;'DVOA Pred'!$B$2:$B$1000,0))),"")</f>
        <v/>
      </c>
      <c r="W5" s="26" t="str">
        <f t="shared" si="4"/>
        <v/>
      </c>
      <c r="X5" s="26" t="str">
        <f t="shared" si="5"/>
        <v/>
      </c>
      <c r="Y5" s="6" t="str">
        <f>IFERROR((PERCENTRANK($L$2:$L$20355,L5)*Multiples!$B$3)+((PERCENTRANK($W$2:$W$20355,W5)*(1-Multiples!$B$3))),"")</f>
        <v/>
      </c>
      <c r="Z5" s="64">
        <v>27</v>
      </c>
      <c r="AA5" s="64">
        <v>26</v>
      </c>
      <c r="AB5" s="24">
        <f t="shared" si="6"/>
        <v>1</v>
      </c>
      <c r="AC5" s="24">
        <f t="shared" si="7"/>
        <v>-4.5</v>
      </c>
      <c r="AD5" s="24">
        <f t="shared" si="8"/>
        <v>-4.5</v>
      </c>
      <c r="AE5" s="24" t="str">
        <f t="shared" si="9"/>
        <v>No</v>
      </c>
      <c r="AF5" s="24" t="str">
        <f t="shared" si="10"/>
        <v>No</v>
      </c>
      <c r="AG5" s="64"/>
      <c r="AH5" s="64"/>
      <c r="AI5" s="105" t="s">
        <v>650</v>
      </c>
      <c r="AJ5" s="66"/>
    </row>
    <row r="6" spans="1:36" customFormat="1" x14ac:dyDescent="0.25">
      <c r="A6" s="7">
        <v>1</v>
      </c>
      <c r="B6" s="5">
        <v>2022</v>
      </c>
      <c r="C6" s="5" t="str">
        <f t="shared" si="0"/>
        <v>2022 W1</v>
      </c>
      <c r="D6" s="5">
        <v>3</v>
      </c>
      <c r="E6" s="5" t="s">
        <v>651</v>
      </c>
      <c r="F6" s="5" t="s">
        <v>64</v>
      </c>
      <c r="G6" s="5" t="s">
        <v>1</v>
      </c>
      <c r="H6" s="5">
        <v>6.5</v>
      </c>
      <c r="I6" s="61">
        <v>6.5</v>
      </c>
      <c r="J6" s="62" t="str">
        <f t="shared" si="1"/>
        <v>D0</v>
      </c>
      <c r="K6" s="61">
        <f t="shared" si="2"/>
        <v>0</v>
      </c>
      <c r="L6" s="228">
        <f>IF(K6=0,0,
IF(J6="D0.5",0.5*SUMIFS('Key Numbers'!$C$2:$C$71,'Key Numbers'!$A$2:$A$71,"&gt;="&amp;ABS($I6),'Key Numbers'!$A$2:$A$71,"&lt;="&amp;ABS($H6)),
IF(J6="D-0.5",0.5*-1*SUMIFS('Key Numbers'!$C$2:$C$71,'Key Numbers'!$A$2:$A$71,"&lt;="&amp;ABS($I6),'Key Numbers'!$A$2:$A$71,"&gt;="&amp;ABS($H6)),
IF(J6="F0.5",0.5*SUMIFS('Key Numbers'!$C$2:$C$71,'Key Numbers'!$A$2:$A$71,"&lt;="&amp;ABS($I6),'Key Numbers'!$A$2:$A$71,"&gt;="&amp;ABS($H6)),
IF(J6="F-0.5",0.5*-1*SUMIFS('Key Numbers'!$C$2:$C$71,'Key Numbers'!$A$2:$A$71,"&gt;="&amp;ABS($I6),'Key Numbers'!$A$2:$A$71,"&lt;="&amp;ABS($H6)),
IF(AND(LEFT(J6,1)="F",K6&lt;0),-1*SUMIFS('Key Numbers'!$C$2:$C$71,'Key Numbers'!$A$2:$A$71,"&gt;="&amp;ABS($I6),'Key Numbers'!$A$2:$A$71,"&lt;="&amp;ABS($H6)),
IF(AND(LEFT(J6,1)="F",K6&gt;0),SUMIFS('Key Numbers'!$C$2:$C$71,'Key Numbers'!$A$2:$A$71,"&lt;="&amp;ABS($I6),'Key Numbers'!$A$2:$A$71,"&gt;="&amp;ABS($H6)),
IF(AND(LEFT(J6,1)="D",K6&lt;0),-1*SUMIFS('Key Numbers'!$C$2:$C$71,'Key Numbers'!$A$2:$A$71,"&lt;="&amp;ABS($I6),'Key Numbers'!$A$2:$A$71,"&gt;="&amp;ABS($H6)),
SUMIFS('Key Numbers'!$C$2:$C$71,'Key Numbers'!$A$2:$A$71,"&gt;="&amp;ABS($I6),'Key Numbers'!$A$2:$A$71,"&lt;="&amp;ABS($H6))))))))))</f>
        <v>0</v>
      </c>
      <c r="M6" s="6" cm="1">
        <f t="array" ref="M6">IFERROR(INDEX(DVOA!$E$2:$E$20095,MATCH($F6&amp;$A6-1&amp;$B6,DVOA!$C$2:$C$20095&amp;DVOA!$A$2:$A21280&amp;DVOA!$B$2:$B$20095,0)),0)</f>
        <v>0</v>
      </c>
      <c r="N6" s="6"/>
      <c r="O6" s="6" cm="1">
        <f t="array" ref="O6">IFERROR(INDEX(DVOA!$AC$2:$AC$20095,MATCH($F6&amp;$A6-1&amp;$B6,DVOA!$C$2:$C$20095&amp;DVOA!$A$2:$A$20095&amp;DVOA!$B$2:$B$20095,0)
),0)</f>
        <v>0</v>
      </c>
      <c r="P6" s="6" cm="1">
        <f t="array" ref="P6">IFERROR(INDEX(DVOA!$E$2:$E$20095,MATCH($G6&amp;$A6-1&amp;$B6,DVOA!$C$2:$C$20095&amp;DVOA!$A$2:$A21280&amp;DVOA!$B$2:$B$20095,0)),0)</f>
        <v>0</v>
      </c>
      <c r="Q6" s="6"/>
      <c r="R6" s="6" cm="1">
        <f t="array" ref="R6">IFERROR(INDEX(DVOA!$AC$2:$AC$20095,MATCH($G6&amp;$A6-1&amp;$B6,DVOA!$C$2:$C$20095&amp;DVOA!$A$2:$A$20095&amp;DVOA!$B$2:$B$20095,0)
),0)</f>
        <v>0</v>
      </c>
      <c r="S6" s="6" t="str">
        <f t="shared" si="3"/>
        <v/>
      </c>
      <c r="T6" s="104" t="str">
        <f t="shared" si="11"/>
        <v/>
      </c>
      <c r="U6" s="104" t="str">
        <f t="shared" si="12"/>
        <v/>
      </c>
      <c r="V6" s="26" t="str" cm="1">
        <f t="array" ref="V6">IFERROR(IF(E6="H",INDEX('DVOA Pred'!$G$2:$G$1000,MATCH($F6&amp;$B6&amp;$A6,'DVOA Pred'!$C$2:$C$1000&amp;'DVOA Pred'!$A$2:$A$1000&amp;'DVOA Pred'!$B$2:$B$1000,0)),
INDEX('DVOA Pred'!$H$2:$H$1000,MATCH($F6&amp;$B6&amp;$A6,'DVOA Pred'!$D$2:$D$1000&amp;'DVOA Pred'!$A$2:$A$1000&amp;'DVOA Pred'!$B$2:$B$1000,0))),"")</f>
        <v/>
      </c>
      <c r="W6" s="26" t="str">
        <f t="shared" si="4"/>
        <v/>
      </c>
      <c r="X6" s="26" t="str">
        <f t="shared" si="5"/>
        <v/>
      </c>
      <c r="Y6" s="6" t="str">
        <f>IFERROR((PERCENTRANK($L$2:$L$20355,L6)*Multiples!$B$3)+((PERCENTRANK($W$2:$W$20355,W6)*(1-Multiples!$B$3))),"")</f>
        <v/>
      </c>
      <c r="Z6" s="64">
        <v>19</v>
      </c>
      <c r="AA6" s="64">
        <v>10</v>
      </c>
      <c r="AB6" s="24">
        <f t="shared" si="6"/>
        <v>9</v>
      </c>
      <c r="AC6" s="24">
        <f t="shared" si="7"/>
        <v>15.5</v>
      </c>
      <c r="AD6" s="24">
        <f t="shared" si="8"/>
        <v>15.5</v>
      </c>
      <c r="AE6" s="24" t="str">
        <f t="shared" si="9"/>
        <v>Yes</v>
      </c>
      <c r="AF6" s="24" t="str">
        <f t="shared" si="10"/>
        <v>Yes</v>
      </c>
      <c r="AG6" s="64"/>
      <c r="AH6" s="64"/>
      <c r="AI6" s="105" t="s">
        <v>650</v>
      </c>
      <c r="AJ6" s="66"/>
    </row>
    <row r="7" spans="1:36" customFormat="1" x14ac:dyDescent="0.25">
      <c r="A7" s="7">
        <v>1</v>
      </c>
      <c r="B7" s="5">
        <v>2022</v>
      </c>
      <c r="C7" s="5" t="str">
        <f t="shared" si="0"/>
        <v>2022 W1</v>
      </c>
      <c r="D7" s="5">
        <v>3</v>
      </c>
      <c r="E7" s="5" t="s">
        <v>649</v>
      </c>
      <c r="F7" s="5" t="s">
        <v>1</v>
      </c>
      <c r="G7" s="5" t="s">
        <v>64</v>
      </c>
      <c r="H7" s="5">
        <v>-6.5</v>
      </c>
      <c r="I7" s="61">
        <v>-6.5</v>
      </c>
      <c r="J7" s="62" t="str">
        <f t="shared" si="1"/>
        <v>F0</v>
      </c>
      <c r="K7" s="61">
        <f t="shared" si="2"/>
        <v>0</v>
      </c>
      <c r="L7" s="228">
        <f>IF(K7=0,0,
IF(J7="D0.5",0.5*SUMIFS('Key Numbers'!$C$2:$C$71,'Key Numbers'!$A$2:$A$71,"&gt;="&amp;ABS($I7),'Key Numbers'!$A$2:$A$71,"&lt;="&amp;ABS($H7)),
IF(J7="D-0.5",0.5*-1*SUMIFS('Key Numbers'!$C$2:$C$71,'Key Numbers'!$A$2:$A$71,"&lt;="&amp;ABS($I7),'Key Numbers'!$A$2:$A$71,"&gt;="&amp;ABS($H7)),
IF(J7="F0.5",0.5*SUMIFS('Key Numbers'!$C$2:$C$71,'Key Numbers'!$A$2:$A$71,"&lt;="&amp;ABS($I7),'Key Numbers'!$A$2:$A$71,"&gt;="&amp;ABS($H7)),
IF(J7="F-0.5",0.5*-1*SUMIFS('Key Numbers'!$C$2:$C$71,'Key Numbers'!$A$2:$A$71,"&gt;="&amp;ABS($I7),'Key Numbers'!$A$2:$A$71,"&lt;="&amp;ABS($H7)),
IF(AND(LEFT(J7,1)="F",K7&lt;0),-1*SUMIFS('Key Numbers'!$C$2:$C$71,'Key Numbers'!$A$2:$A$71,"&gt;="&amp;ABS($I7),'Key Numbers'!$A$2:$A$71,"&lt;="&amp;ABS($H7)),
IF(AND(LEFT(J7,1)="F",K7&gt;0),SUMIFS('Key Numbers'!$C$2:$C$71,'Key Numbers'!$A$2:$A$71,"&lt;="&amp;ABS($I7),'Key Numbers'!$A$2:$A$71,"&gt;="&amp;ABS($H7)),
IF(AND(LEFT(J7,1)="D",K7&lt;0),-1*SUMIFS('Key Numbers'!$C$2:$C$71,'Key Numbers'!$A$2:$A$71,"&lt;="&amp;ABS($I7),'Key Numbers'!$A$2:$A$71,"&gt;="&amp;ABS($H7)),
SUMIFS('Key Numbers'!$C$2:$C$71,'Key Numbers'!$A$2:$A$71,"&gt;="&amp;ABS($I7),'Key Numbers'!$A$2:$A$71,"&lt;="&amp;ABS($H7))))))))))</f>
        <v>0</v>
      </c>
      <c r="M7" s="6" cm="1">
        <f t="array" ref="M7">IFERROR(INDEX(DVOA!$E$2:$E$20095,MATCH($F7&amp;$A7-1&amp;$B7,DVOA!$C$2:$C$20095&amp;DVOA!$A$2:$A21281&amp;DVOA!$B$2:$B$20095,0)),0)</f>
        <v>0</v>
      </c>
      <c r="N7" s="6"/>
      <c r="O7" s="6" cm="1">
        <f t="array" ref="O7">IFERROR(INDEX(DVOA!$AC$2:$AC$20095,MATCH($F7&amp;$A7-1&amp;$B7,DVOA!$C$2:$C$20095&amp;DVOA!$A$2:$A$20095&amp;DVOA!$B$2:$B$20095,0)
),0)</f>
        <v>0</v>
      </c>
      <c r="P7" s="6" cm="1">
        <f t="array" ref="P7">IFERROR(INDEX(DVOA!$E$2:$E$20095,MATCH($G7&amp;$A7-1&amp;$B7,DVOA!$C$2:$C$20095&amp;DVOA!$A$2:$A21281&amp;DVOA!$B$2:$B$20095,0)),0)</f>
        <v>0</v>
      </c>
      <c r="Q7" s="6"/>
      <c r="R7" s="6" cm="1">
        <f t="array" ref="R7">IFERROR(INDEX(DVOA!$AC$2:$AC$20095,MATCH($G7&amp;$A7-1&amp;$B7,DVOA!$C$2:$C$20095&amp;DVOA!$A$2:$A$20095&amp;DVOA!$B$2:$B$20095,0)
),0)</f>
        <v>0</v>
      </c>
      <c r="S7" s="6" t="str">
        <f t="shared" si="3"/>
        <v/>
      </c>
      <c r="T7" s="104" t="str">
        <f t="shared" si="11"/>
        <v/>
      </c>
      <c r="U7" s="104" t="str">
        <f t="shared" si="12"/>
        <v/>
      </c>
      <c r="V7" s="26" t="str" cm="1">
        <f t="array" ref="V7">IFERROR(IF(E7="H",INDEX('DVOA Pred'!$G$2:$G$1000,MATCH($F7&amp;$B7&amp;$A7,'DVOA Pred'!$C$2:$C$1000&amp;'DVOA Pred'!$A$2:$A$1000&amp;'DVOA Pred'!$B$2:$B$1000,0)),
INDEX('DVOA Pred'!$H$2:$H$1000,MATCH($F7&amp;$B7&amp;$A7,'DVOA Pred'!$D$2:$D$1000&amp;'DVOA Pred'!$A$2:$A$1000&amp;'DVOA Pred'!$B$2:$B$1000,0))),"")</f>
        <v/>
      </c>
      <c r="W7" s="26" t="str">
        <f t="shared" si="4"/>
        <v/>
      </c>
      <c r="X7" s="26" t="str">
        <f t="shared" si="5"/>
        <v/>
      </c>
      <c r="Y7" s="6" t="str">
        <f>IFERROR((PERCENTRANK($L$2:$L$20355,L7)*Multiples!$B$3)+((PERCENTRANK($W$2:$W$20355,W7)*(1-Multiples!$B$3))),"")</f>
        <v/>
      </c>
      <c r="Z7" s="64">
        <v>10</v>
      </c>
      <c r="AA7" s="64">
        <v>19</v>
      </c>
      <c r="AB7" s="24">
        <f t="shared" si="6"/>
        <v>-9</v>
      </c>
      <c r="AC7" s="24">
        <f t="shared" si="7"/>
        <v>-15.5</v>
      </c>
      <c r="AD7" s="24">
        <f t="shared" si="8"/>
        <v>-15.5</v>
      </c>
      <c r="AE7" s="24" t="str">
        <f t="shared" si="9"/>
        <v>No</v>
      </c>
      <c r="AF7" s="24" t="str">
        <f t="shared" si="10"/>
        <v>No</v>
      </c>
      <c r="AG7" s="64"/>
      <c r="AH7" s="64"/>
      <c r="AI7" s="105" t="s">
        <v>650</v>
      </c>
      <c r="AJ7" s="66"/>
    </row>
    <row r="8" spans="1:36" customFormat="1" x14ac:dyDescent="0.25">
      <c r="A8" s="7">
        <v>1</v>
      </c>
      <c r="B8" s="5">
        <v>2022</v>
      </c>
      <c r="C8" s="5" t="str">
        <f t="shared" si="0"/>
        <v>2022 W1</v>
      </c>
      <c r="D8" s="5">
        <v>4</v>
      </c>
      <c r="E8" s="5" t="s">
        <v>651</v>
      </c>
      <c r="F8" s="5" t="s">
        <v>24</v>
      </c>
      <c r="G8" s="5" t="s">
        <v>32</v>
      </c>
      <c r="H8" s="5">
        <v>-6.5</v>
      </c>
      <c r="I8" s="61">
        <v>-6.5</v>
      </c>
      <c r="J8" s="62" t="str">
        <f t="shared" si="1"/>
        <v>F0</v>
      </c>
      <c r="K8" s="61">
        <f t="shared" si="2"/>
        <v>0</v>
      </c>
      <c r="L8" s="228">
        <f>IF(K8=0,0,
IF(J8="D0.5",0.5*SUMIFS('Key Numbers'!$C$2:$C$71,'Key Numbers'!$A$2:$A$71,"&gt;="&amp;ABS($I8),'Key Numbers'!$A$2:$A$71,"&lt;="&amp;ABS($H8)),
IF(J8="D-0.5",0.5*-1*SUMIFS('Key Numbers'!$C$2:$C$71,'Key Numbers'!$A$2:$A$71,"&lt;="&amp;ABS($I8),'Key Numbers'!$A$2:$A$71,"&gt;="&amp;ABS($H8)),
IF(J8="F0.5",0.5*SUMIFS('Key Numbers'!$C$2:$C$71,'Key Numbers'!$A$2:$A$71,"&lt;="&amp;ABS($I8),'Key Numbers'!$A$2:$A$71,"&gt;="&amp;ABS($H8)),
IF(J8="F-0.5",0.5*-1*SUMIFS('Key Numbers'!$C$2:$C$71,'Key Numbers'!$A$2:$A$71,"&gt;="&amp;ABS($I8),'Key Numbers'!$A$2:$A$71,"&lt;="&amp;ABS($H8)),
IF(AND(LEFT(J8,1)="F",K8&lt;0),-1*SUMIFS('Key Numbers'!$C$2:$C$71,'Key Numbers'!$A$2:$A$71,"&gt;="&amp;ABS($I8),'Key Numbers'!$A$2:$A$71,"&lt;="&amp;ABS($H8)),
IF(AND(LEFT(J8,1)="F",K8&gt;0),SUMIFS('Key Numbers'!$C$2:$C$71,'Key Numbers'!$A$2:$A$71,"&lt;="&amp;ABS($I8),'Key Numbers'!$A$2:$A$71,"&gt;="&amp;ABS($H8)),
IF(AND(LEFT(J8,1)="D",K8&lt;0),-1*SUMIFS('Key Numbers'!$C$2:$C$71,'Key Numbers'!$A$2:$A$71,"&lt;="&amp;ABS($I8),'Key Numbers'!$A$2:$A$71,"&gt;="&amp;ABS($H8)),
SUMIFS('Key Numbers'!$C$2:$C$71,'Key Numbers'!$A$2:$A$71,"&gt;="&amp;ABS($I8),'Key Numbers'!$A$2:$A$71,"&lt;="&amp;ABS($H8))))))))))</f>
        <v>0</v>
      </c>
      <c r="M8" s="6" cm="1">
        <f t="array" ref="M8">IFERROR(INDEX(DVOA!$E$2:$E$20095,MATCH($F8&amp;$A8-1&amp;$B8,DVOA!$C$2:$C$20095&amp;DVOA!$A$2:$A21282&amp;DVOA!$B$2:$B$20095,0)),0)</f>
        <v>0</v>
      </c>
      <c r="N8" s="6"/>
      <c r="O8" s="6" cm="1">
        <f t="array" ref="O8">IFERROR(INDEX(DVOA!$AC$2:$AC$20095,MATCH($F8&amp;$A8-1&amp;$B8,DVOA!$C$2:$C$20095&amp;DVOA!$A$2:$A$20095&amp;DVOA!$B$2:$B$20095,0)
),0)</f>
        <v>0</v>
      </c>
      <c r="P8" s="6" cm="1">
        <f t="array" ref="P8">IFERROR(INDEX(DVOA!$E$2:$E$20095,MATCH($G8&amp;$A8-1&amp;$B8,DVOA!$C$2:$C$20095&amp;DVOA!$A$2:$A21282&amp;DVOA!$B$2:$B$20095,0)),0)</f>
        <v>0</v>
      </c>
      <c r="Q8" s="6"/>
      <c r="R8" s="6" cm="1">
        <f t="array" ref="R8">IFERROR(INDEX(DVOA!$AC$2:$AC$20095,MATCH($G8&amp;$A8-1&amp;$B8,DVOA!$C$2:$C$20095&amp;DVOA!$A$2:$A$20095&amp;DVOA!$B$2:$B$20095,0)
),0)</f>
        <v>0</v>
      </c>
      <c r="S8" s="6" t="str">
        <f t="shared" si="3"/>
        <v/>
      </c>
      <c r="T8" s="104" t="str">
        <f t="shared" si="11"/>
        <v/>
      </c>
      <c r="U8" s="104" t="str">
        <f t="shared" si="12"/>
        <v/>
      </c>
      <c r="V8" s="26" t="str" cm="1">
        <f t="array" ref="V8">IFERROR(IF(E8="H",INDEX('DVOA Pred'!$G$2:$G$1000,MATCH($F8&amp;$B8&amp;$A8,'DVOA Pred'!$C$2:$C$1000&amp;'DVOA Pred'!$A$2:$A$1000&amp;'DVOA Pred'!$B$2:$B$1000,0)),
INDEX('DVOA Pred'!$H$2:$H$1000,MATCH($F8&amp;$B8&amp;$A8,'DVOA Pred'!$D$2:$D$1000&amp;'DVOA Pred'!$A$2:$A$1000&amp;'DVOA Pred'!$B$2:$B$1000,0))),"")</f>
        <v/>
      </c>
      <c r="W8" s="26" t="str">
        <f t="shared" si="4"/>
        <v/>
      </c>
      <c r="X8" s="26" t="str">
        <f t="shared" si="5"/>
        <v/>
      </c>
      <c r="Y8" s="6" t="str">
        <f>IFERROR((PERCENTRANK($L$2:$L$20355,L8)*Multiples!$B$3)+((PERCENTRANK($W$2:$W$20355,W8)*(1-Multiples!$B$3))),"")</f>
        <v/>
      </c>
      <c r="Z8" s="64">
        <v>20</v>
      </c>
      <c r="AA8" s="64">
        <v>23</v>
      </c>
      <c r="AB8" s="24">
        <f t="shared" si="6"/>
        <v>-3</v>
      </c>
      <c r="AC8" s="24">
        <f t="shared" si="7"/>
        <v>-9.5</v>
      </c>
      <c r="AD8" s="24">
        <f t="shared" si="8"/>
        <v>-9.5</v>
      </c>
      <c r="AE8" s="24" t="str">
        <f t="shared" si="9"/>
        <v>No</v>
      </c>
      <c r="AF8" s="24" t="str">
        <f t="shared" si="10"/>
        <v>No</v>
      </c>
      <c r="AG8" s="64"/>
      <c r="AH8" s="64"/>
      <c r="AI8" s="105" t="s">
        <v>650</v>
      </c>
      <c r="AJ8" s="66"/>
    </row>
    <row r="9" spans="1:36" customFormat="1" x14ac:dyDescent="0.25">
      <c r="A9" s="7">
        <v>1</v>
      </c>
      <c r="B9" s="5">
        <v>2022</v>
      </c>
      <c r="C9" s="5" t="str">
        <f t="shared" si="0"/>
        <v>2022 W1</v>
      </c>
      <c r="D9" s="5">
        <v>4</v>
      </c>
      <c r="E9" s="5" t="s">
        <v>649</v>
      </c>
      <c r="F9" s="5" t="s">
        <v>32</v>
      </c>
      <c r="G9" s="5" t="s">
        <v>24</v>
      </c>
      <c r="H9" s="5">
        <v>6.5</v>
      </c>
      <c r="I9" s="61">
        <v>6.5</v>
      </c>
      <c r="J9" s="62" t="str">
        <f t="shared" si="1"/>
        <v>D0</v>
      </c>
      <c r="K9" s="61">
        <f t="shared" si="2"/>
        <v>0</v>
      </c>
      <c r="L9" s="228">
        <f>IF(K9=0,0,
IF(J9="D0.5",0.5*SUMIFS('Key Numbers'!$C$2:$C$71,'Key Numbers'!$A$2:$A$71,"&gt;="&amp;ABS($I9),'Key Numbers'!$A$2:$A$71,"&lt;="&amp;ABS($H9)),
IF(J9="D-0.5",0.5*-1*SUMIFS('Key Numbers'!$C$2:$C$71,'Key Numbers'!$A$2:$A$71,"&lt;="&amp;ABS($I9),'Key Numbers'!$A$2:$A$71,"&gt;="&amp;ABS($H9)),
IF(J9="F0.5",0.5*SUMIFS('Key Numbers'!$C$2:$C$71,'Key Numbers'!$A$2:$A$71,"&lt;="&amp;ABS($I9),'Key Numbers'!$A$2:$A$71,"&gt;="&amp;ABS($H9)),
IF(J9="F-0.5",0.5*-1*SUMIFS('Key Numbers'!$C$2:$C$71,'Key Numbers'!$A$2:$A$71,"&gt;="&amp;ABS($I9),'Key Numbers'!$A$2:$A$71,"&lt;="&amp;ABS($H9)),
IF(AND(LEFT(J9,1)="F",K9&lt;0),-1*SUMIFS('Key Numbers'!$C$2:$C$71,'Key Numbers'!$A$2:$A$71,"&gt;="&amp;ABS($I9),'Key Numbers'!$A$2:$A$71,"&lt;="&amp;ABS($H9)),
IF(AND(LEFT(J9,1)="F",K9&gt;0),SUMIFS('Key Numbers'!$C$2:$C$71,'Key Numbers'!$A$2:$A$71,"&lt;="&amp;ABS($I9),'Key Numbers'!$A$2:$A$71,"&gt;="&amp;ABS($H9)),
IF(AND(LEFT(J9,1)="D",K9&lt;0),-1*SUMIFS('Key Numbers'!$C$2:$C$71,'Key Numbers'!$A$2:$A$71,"&lt;="&amp;ABS($I9),'Key Numbers'!$A$2:$A$71,"&gt;="&amp;ABS($H9)),
SUMIFS('Key Numbers'!$C$2:$C$71,'Key Numbers'!$A$2:$A$71,"&gt;="&amp;ABS($I9),'Key Numbers'!$A$2:$A$71,"&lt;="&amp;ABS($H9))))))))))</f>
        <v>0</v>
      </c>
      <c r="M9" s="6" cm="1">
        <f t="array" ref="M9">IFERROR(INDEX(DVOA!$E$2:$E$20095,MATCH($F9&amp;$A9-1&amp;$B9,DVOA!$C$2:$C$20095&amp;DVOA!$A$2:$A21283&amp;DVOA!$B$2:$B$20095,0)),0)</f>
        <v>0</v>
      </c>
      <c r="N9" s="6"/>
      <c r="O9" s="6" cm="1">
        <f t="array" ref="O9">IFERROR(INDEX(DVOA!$AC$2:$AC$20095,MATCH($F9&amp;$A9-1&amp;$B9,DVOA!$C$2:$C$20095&amp;DVOA!$A$2:$A$20095&amp;DVOA!$B$2:$B$20095,0)
),0)</f>
        <v>0</v>
      </c>
      <c r="P9" s="6" cm="1">
        <f t="array" ref="P9">IFERROR(INDEX(DVOA!$E$2:$E$20095,MATCH($G9&amp;$A9-1&amp;$B9,DVOA!$C$2:$C$20095&amp;DVOA!$A$2:$A21283&amp;DVOA!$B$2:$B$20095,0)),0)</f>
        <v>0</v>
      </c>
      <c r="Q9" s="6"/>
      <c r="R9" s="6" cm="1">
        <f t="array" ref="R9">IFERROR(INDEX(DVOA!$AC$2:$AC$20095,MATCH($G9&amp;$A9-1&amp;$B9,DVOA!$C$2:$C$20095&amp;DVOA!$A$2:$A$20095&amp;DVOA!$B$2:$B$20095,0)
),0)</f>
        <v>0</v>
      </c>
      <c r="S9" s="6" t="str">
        <f t="shared" si="3"/>
        <v/>
      </c>
      <c r="T9" s="104" t="str">
        <f t="shared" si="11"/>
        <v/>
      </c>
      <c r="U9" s="104" t="str">
        <f t="shared" si="12"/>
        <v/>
      </c>
      <c r="V9" s="26" t="str" cm="1">
        <f t="array" ref="V9">IFERROR(IF(E9="H",INDEX('DVOA Pred'!$G$2:$G$1000,MATCH($F9&amp;$B9&amp;$A9,'DVOA Pred'!$C$2:$C$1000&amp;'DVOA Pred'!$A$2:$A$1000&amp;'DVOA Pred'!$B$2:$B$1000,0)),
INDEX('DVOA Pred'!$H$2:$H$1000,MATCH($F9&amp;$B9&amp;$A9,'DVOA Pred'!$D$2:$D$1000&amp;'DVOA Pred'!$A$2:$A$1000&amp;'DVOA Pred'!$B$2:$B$1000,0))),"")</f>
        <v/>
      </c>
      <c r="W9" s="26" t="str">
        <f t="shared" si="4"/>
        <v/>
      </c>
      <c r="X9" s="26" t="str">
        <f t="shared" si="5"/>
        <v/>
      </c>
      <c r="Y9" s="6" t="str">
        <f>IFERROR((PERCENTRANK($L$2:$L$20355,L9)*Multiples!$B$3)+((PERCENTRANK($W$2:$W$20355,W9)*(1-Multiples!$B$3))),"")</f>
        <v/>
      </c>
      <c r="Z9" s="64">
        <v>23</v>
      </c>
      <c r="AA9" s="64">
        <v>20</v>
      </c>
      <c r="AB9" s="24">
        <f t="shared" si="6"/>
        <v>3</v>
      </c>
      <c r="AC9" s="24">
        <f t="shared" si="7"/>
        <v>9.5</v>
      </c>
      <c r="AD9" s="24">
        <f t="shared" si="8"/>
        <v>9.5</v>
      </c>
      <c r="AE9" s="24" t="str">
        <f t="shared" si="9"/>
        <v>Yes</v>
      </c>
      <c r="AF9" s="24" t="str">
        <f t="shared" si="10"/>
        <v>Yes</v>
      </c>
      <c r="AG9" s="64"/>
      <c r="AH9" s="64"/>
      <c r="AI9" s="105" t="s">
        <v>650</v>
      </c>
      <c r="AJ9" s="66"/>
    </row>
    <row r="10" spans="1:36" customFormat="1" x14ac:dyDescent="0.25">
      <c r="A10" s="7">
        <v>1</v>
      </c>
      <c r="B10" s="5">
        <v>2022</v>
      </c>
      <c r="C10" s="5" t="str">
        <f t="shared" si="0"/>
        <v>2022 W1</v>
      </c>
      <c r="D10" s="5">
        <v>5</v>
      </c>
      <c r="E10" s="5" t="s">
        <v>651</v>
      </c>
      <c r="F10" s="5" t="s">
        <v>21</v>
      </c>
      <c r="G10" s="5" t="s">
        <v>7</v>
      </c>
      <c r="H10" s="5">
        <v>3.5</v>
      </c>
      <c r="I10" s="61">
        <v>4.5</v>
      </c>
      <c r="J10" s="62" t="str">
        <f t="shared" si="1"/>
        <v>D-1</v>
      </c>
      <c r="K10" s="61">
        <f t="shared" si="2"/>
        <v>-1</v>
      </c>
      <c r="L10" s="228">
        <f>IF(K10=0,0,
IF(J10="D0.5",0.5*SUMIFS('Key Numbers'!$C$2:$C$71,'Key Numbers'!$A$2:$A$71,"&gt;="&amp;ABS($I10),'Key Numbers'!$A$2:$A$71,"&lt;="&amp;ABS($H10)),
IF(J10="D-0.5",0.5*-1*SUMIFS('Key Numbers'!$C$2:$C$71,'Key Numbers'!$A$2:$A$71,"&lt;="&amp;ABS($I10),'Key Numbers'!$A$2:$A$71,"&gt;="&amp;ABS($H10)),
IF(J10="F0.5",0.5*SUMIFS('Key Numbers'!$C$2:$C$71,'Key Numbers'!$A$2:$A$71,"&lt;="&amp;ABS($I10),'Key Numbers'!$A$2:$A$71,"&gt;="&amp;ABS($H10)),
IF(J10="F-0.5",0.5*-1*SUMIFS('Key Numbers'!$C$2:$C$71,'Key Numbers'!$A$2:$A$71,"&gt;="&amp;ABS($I10),'Key Numbers'!$A$2:$A$71,"&lt;="&amp;ABS($H10)),
IF(AND(LEFT(J10,1)="F",K10&lt;0),-1*SUMIFS('Key Numbers'!$C$2:$C$71,'Key Numbers'!$A$2:$A$71,"&gt;="&amp;ABS($I10),'Key Numbers'!$A$2:$A$71,"&lt;="&amp;ABS($H10)),
IF(AND(LEFT(J10,1)="F",K10&gt;0),SUMIFS('Key Numbers'!$C$2:$C$71,'Key Numbers'!$A$2:$A$71,"&lt;="&amp;ABS($I10),'Key Numbers'!$A$2:$A$71,"&gt;="&amp;ABS($H10)),
IF(AND(LEFT(J10,1)="D",K10&lt;0),-1*SUMIFS('Key Numbers'!$C$2:$C$71,'Key Numbers'!$A$2:$A$71,"&lt;="&amp;ABS($I10),'Key Numbers'!$A$2:$A$71,"&gt;="&amp;ABS($H10)),
SUMIFS('Key Numbers'!$C$2:$C$71,'Key Numbers'!$A$2:$A$71,"&gt;="&amp;ABS($I10),'Key Numbers'!$A$2:$A$71,"&lt;="&amp;ABS($H10))))))))))</f>
        <v>-5.8715596330275233E-2</v>
      </c>
      <c r="M10" s="6" cm="1">
        <f t="array" ref="M10">IFERROR(INDEX(DVOA!$E$2:$E$20095,MATCH($F10&amp;$A10-1&amp;$B10,DVOA!$C$2:$C$20095&amp;DVOA!$A$2:$A21284&amp;DVOA!$B$2:$B$20095,0)),0)</f>
        <v>0</v>
      </c>
      <c r="N10" s="6"/>
      <c r="O10" s="6" cm="1">
        <f t="array" ref="O10">IFERROR(INDEX(DVOA!$AC$2:$AC$20095,MATCH($F10&amp;$A10-1&amp;$B10,DVOA!$C$2:$C$20095&amp;DVOA!$A$2:$A$20095&amp;DVOA!$B$2:$B$20095,0)
),0)</f>
        <v>0</v>
      </c>
      <c r="P10" s="6" cm="1">
        <f t="array" ref="P10">IFERROR(INDEX(DVOA!$E$2:$E$20095,MATCH($G10&amp;$A10-1&amp;$B10,DVOA!$C$2:$C$20095&amp;DVOA!$A$2:$A21284&amp;DVOA!$B$2:$B$20095,0)),0)</f>
        <v>0</v>
      </c>
      <c r="Q10" s="6"/>
      <c r="R10" s="6" cm="1">
        <f t="array" ref="R10">IFERROR(INDEX(DVOA!$AC$2:$AC$20095,MATCH($G10&amp;$A10-1&amp;$B10,DVOA!$C$2:$C$20095&amp;DVOA!$A$2:$A$20095&amp;DVOA!$B$2:$B$20095,0)
),0)</f>
        <v>0</v>
      </c>
      <c r="S10" s="6" t="str">
        <f t="shared" si="3"/>
        <v/>
      </c>
      <c r="T10" s="104" t="str">
        <f t="shared" si="11"/>
        <v/>
      </c>
      <c r="U10" s="104" t="str">
        <f t="shared" si="12"/>
        <v/>
      </c>
      <c r="V10" s="26" t="str" cm="1">
        <f t="array" ref="V10">IFERROR(IF(E10="H",INDEX('DVOA Pred'!$G$2:$G$1000,MATCH($F10&amp;$B10&amp;$A10,'DVOA Pred'!$C$2:$C$1000&amp;'DVOA Pred'!$A$2:$A$1000&amp;'DVOA Pred'!$B$2:$B$1000,0)),
INDEX('DVOA Pred'!$H$2:$H$1000,MATCH($F10&amp;$B10&amp;$A10,'DVOA Pred'!$D$2:$D$1000&amp;'DVOA Pred'!$A$2:$A$1000&amp;'DVOA Pred'!$B$2:$B$1000,0))),"")</f>
        <v/>
      </c>
      <c r="W10" s="26" t="str">
        <f t="shared" si="4"/>
        <v/>
      </c>
      <c r="X10" s="26" t="str">
        <f t="shared" si="5"/>
        <v/>
      </c>
      <c r="Y10" s="6" t="str">
        <f>IFERROR((PERCENTRANK($L$2:$L$20355,L10)*Multiples!$B$3)+((PERCENTRANK($W$2:$W$20355,W10)*(1-Multiples!$B$3))),"")</f>
        <v/>
      </c>
      <c r="Z10" s="64">
        <v>35</v>
      </c>
      <c r="AA10" s="64">
        <v>38</v>
      </c>
      <c r="AB10" s="24">
        <f t="shared" si="6"/>
        <v>-3</v>
      </c>
      <c r="AC10" s="24">
        <f t="shared" si="7"/>
        <v>0.5</v>
      </c>
      <c r="AD10" s="24">
        <f t="shared" si="8"/>
        <v>1.5</v>
      </c>
      <c r="AE10" s="24" t="str">
        <f t="shared" si="9"/>
        <v>Yes</v>
      </c>
      <c r="AF10" s="24" t="str">
        <f t="shared" si="10"/>
        <v>Yes</v>
      </c>
      <c r="AG10" s="64"/>
      <c r="AH10" s="64"/>
      <c r="AI10" s="105" t="s">
        <v>650</v>
      </c>
      <c r="AJ10" s="66"/>
    </row>
    <row r="11" spans="1:36" customFormat="1" x14ac:dyDescent="0.25">
      <c r="A11" s="7">
        <v>1</v>
      </c>
      <c r="B11" s="5">
        <v>2022</v>
      </c>
      <c r="C11" s="5" t="str">
        <f t="shared" si="0"/>
        <v>2022 W1</v>
      </c>
      <c r="D11" s="5">
        <v>5</v>
      </c>
      <c r="E11" s="5" t="s">
        <v>649</v>
      </c>
      <c r="F11" s="5" t="s">
        <v>7</v>
      </c>
      <c r="G11" s="5" t="s">
        <v>21</v>
      </c>
      <c r="H11" s="5">
        <v>-3.5</v>
      </c>
      <c r="I11" s="61">
        <v>-4.5</v>
      </c>
      <c r="J11" s="62" t="str">
        <f t="shared" si="1"/>
        <v>F1</v>
      </c>
      <c r="K11" s="61">
        <f t="shared" si="2"/>
        <v>1</v>
      </c>
      <c r="L11" s="228">
        <f>IF(K11=0,0,
IF(J11="D0.5",0.5*SUMIFS('Key Numbers'!$C$2:$C$71,'Key Numbers'!$A$2:$A$71,"&gt;="&amp;ABS($I11),'Key Numbers'!$A$2:$A$71,"&lt;="&amp;ABS($H11)),
IF(J11="D-0.5",0.5*-1*SUMIFS('Key Numbers'!$C$2:$C$71,'Key Numbers'!$A$2:$A$71,"&lt;="&amp;ABS($I11),'Key Numbers'!$A$2:$A$71,"&gt;="&amp;ABS($H11)),
IF(J11="F0.5",0.5*SUMIFS('Key Numbers'!$C$2:$C$71,'Key Numbers'!$A$2:$A$71,"&lt;="&amp;ABS($I11),'Key Numbers'!$A$2:$A$71,"&gt;="&amp;ABS($H11)),
IF(J11="F-0.5",0.5*-1*SUMIFS('Key Numbers'!$C$2:$C$71,'Key Numbers'!$A$2:$A$71,"&gt;="&amp;ABS($I11),'Key Numbers'!$A$2:$A$71,"&lt;="&amp;ABS($H11)),
IF(AND(LEFT(J11,1)="F",K11&lt;0),-1*SUMIFS('Key Numbers'!$C$2:$C$71,'Key Numbers'!$A$2:$A$71,"&gt;="&amp;ABS($I11),'Key Numbers'!$A$2:$A$71,"&lt;="&amp;ABS($H11)),
IF(AND(LEFT(J11,1)="F",K11&gt;0),SUMIFS('Key Numbers'!$C$2:$C$71,'Key Numbers'!$A$2:$A$71,"&lt;="&amp;ABS($I11),'Key Numbers'!$A$2:$A$71,"&gt;="&amp;ABS($H11)),
IF(AND(LEFT(J11,1)="D",K11&lt;0),-1*SUMIFS('Key Numbers'!$C$2:$C$71,'Key Numbers'!$A$2:$A$71,"&lt;="&amp;ABS($I11),'Key Numbers'!$A$2:$A$71,"&gt;="&amp;ABS($H11)),
SUMIFS('Key Numbers'!$C$2:$C$71,'Key Numbers'!$A$2:$A$71,"&gt;="&amp;ABS($I11),'Key Numbers'!$A$2:$A$71,"&lt;="&amp;ABS($H11))))))))))</f>
        <v>5.8715596330275233E-2</v>
      </c>
      <c r="M11" s="6" cm="1">
        <f t="array" ref="M11">IFERROR(INDEX(DVOA!$E$2:$E$20095,MATCH($F11&amp;$A11-1&amp;$B11,DVOA!$C$2:$C$20095&amp;DVOA!$A$2:$A21285&amp;DVOA!$B$2:$B$20095,0)),0)</f>
        <v>0</v>
      </c>
      <c r="N11" s="6"/>
      <c r="O11" s="6" cm="1">
        <f t="array" ref="O11">IFERROR(INDEX(DVOA!$AC$2:$AC$20095,MATCH($F11&amp;$A11-1&amp;$B11,DVOA!$C$2:$C$20095&amp;DVOA!$A$2:$A$20095&amp;DVOA!$B$2:$B$20095,0)
),0)</f>
        <v>0</v>
      </c>
      <c r="P11" s="6" cm="1">
        <f t="array" ref="P11">IFERROR(INDEX(DVOA!$E$2:$E$20095,MATCH($G11&amp;$A11-1&amp;$B11,DVOA!$C$2:$C$20095&amp;DVOA!$A$2:$A21285&amp;DVOA!$B$2:$B$20095,0)),0)</f>
        <v>0</v>
      </c>
      <c r="Q11" s="6"/>
      <c r="R11" s="6" cm="1">
        <f t="array" ref="R11">IFERROR(INDEX(DVOA!$AC$2:$AC$20095,MATCH($G11&amp;$A11-1&amp;$B11,DVOA!$C$2:$C$20095&amp;DVOA!$A$2:$A$20095&amp;DVOA!$B$2:$B$20095,0)
),0)</f>
        <v>0</v>
      </c>
      <c r="S11" s="6" t="str">
        <f t="shared" si="3"/>
        <v/>
      </c>
      <c r="T11" s="104" t="str">
        <f t="shared" si="11"/>
        <v/>
      </c>
      <c r="U11" s="104" t="str">
        <f t="shared" si="12"/>
        <v/>
      </c>
      <c r="V11" s="26" t="str" cm="1">
        <f t="array" ref="V11">IFERROR(IF(E11="H",INDEX('DVOA Pred'!$G$2:$G$1000,MATCH($F11&amp;$B11&amp;$A11,'DVOA Pred'!$C$2:$C$1000&amp;'DVOA Pred'!$A$2:$A$1000&amp;'DVOA Pred'!$B$2:$B$1000,0)),
INDEX('DVOA Pred'!$H$2:$H$1000,MATCH($F11&amp;$B11&amp;$A11,'DVOA Pred'!$D$2:$D$1000&amp;'DVOA Pred'!$A$2:$A$1000&amp;'DVOA Pred'!$B$2:$B$1000,0))),"")</f>
        <v/>
      </c>
      <c r="W11" s="26" t="str">
        <f t="shared" si="4"/>
        <v/>
      </c>
      <c r="X11" s="26" t="str">
        <f t="shared" si="5"/>
        <v/>
      </c>
      <c r="Y11" s="6" t="str">
        <f>IFERROR((PERCENTRANK($L$2:$L$20355,L11)*Multiples!$B$3)+((PERCENTRANK($W$2:$W$20355,W11)*(1-Multiples!$B$3))),"")</f>
        <v/>
      </c>
      <c r="Z11" s="64">
        <v>38</v>
      </c>
      <c r="AA11" s="64">
        <v>35</v>
      </c>
      <c r="AB11" s="24">
        <f t="shared" si="6"/>
        <v>3</v>
      </c>
      <c r="AC11" s="24">
        <f t="shared" si="7"/>
        <v>-0.5</v>
      </c>
      <c r="AD11" s="24">
        <f t="shared" si="8"/>
        <v>-1.5</v>
      </c>
      <c r="AE11" s="24" t="str">
        <f t="shared" si="9"/>
        <v>No</v>
      </c>
      <c r="AF11" s="24" t="str">
        <f t="shared" si="10"/>
        <v>No</v>
      </c>
      <c r="AG11" s="64"/>
      <c r="AH11" s="64"/>
      <c r="AI11" s="105" t="s">
        <v>650</v>
      </c>
      <c r="AJ11" s="66"/>
    </row>
    <row r="12" spans="1:36" customFormat="1" x14ac:dyDescent="0.25">
      <c r="A12" s="7">
        <v>1</v>
      </c>
      <c r="B12" s="5">
        <v>2022</v>
      </c>
      <c r="C12" s="5" t="str">
        <f t="shared" si="0"/>
        <v>2022 W1</v>
      </c>
      <c r="D12" s="5">
        <v>6</v>
      </c>
      <c r="E12" s="5" t="s">
        <v>651</v>
      </c>
      <c r="F12" s="5" t="s">
        <v>4</v>
      </c>
      <c r="G12" s="5" t="s">
        <v>17</v>
      </c>
      <c r="H12" s="5">
        <v>-3.5</v>
      </c>
      <c r="I12" s="61">
        <v>-3.5</v>
      </c>
      <c r="J12" s="62" t="str">
        <f t="shared" si="1"/>
        <v>F0</v>
      </c>
      <c r="K12" s="61">
        <f t="shared" si="2"/>
        <v>0</v>
      </c>
      <c r="L12" s="228">
        <f>IF(K12=0,0,
IF(J12="D0.5",0.5*SUMIFS('Key Numbers'!$C$2:$C$71,'Key Numbers'!$A$2:$A$71,"&gt;="&amp;ABS($I12),'Key Numbers'!$A$2:$A$71,"&lt;="&amp;ABS($H12)),
IF(J12="D-0.5",0.5*-1*SUMIFS('Key Numbers'!$C$2:$C$71,'Key Numbers'!$A$2:$A$71,"&lt;="&amp;ABS($I12),'Key Numbers'!$A$2:$A$71,"&gt;="&amp;ABS($H12)),
IF(J12="F0.5",0.5*SUMIFS('Key Numbers'!$C$2:$C$71,'Key Numbers'!$A$2:$A$71,"&lt;="&amp;ABS($I12),'Key Numbers'!$A$2:$A$71,"&gt;="&amp;ABS($H12)),
IF(J12="F-0.5",0.5*-1*SUMIFS('Key Numbers'!$C$2:$C$71,'Key Numbers'!$A$2:$A$71,"&gt;="&amp;ABS($I12),'Key Numbers'!$A$2:$A$71,"&lt;="&amp;ABS($H12)),
IF(AND(LEFT(J12,1)="F",K12&lt;0),-1*SUMIFS('Key Numbers'!$C$2:$C$71,'Key Numbers'!$A$2:$A$71,"&gt;="&amp;ABS($I12),'Key Numbers'!$A$2:$A$71,"&lt;="&amp;ABS($H12)),
IF(AND(LEFT(J12,1)="F",K12&gt;0),SUMIFS('Key Numbers'!$C$2:$C$71,'Key Numbers'!$A$2:$A$71,"&lt;="&amp;ABS($I12),'Key Numbers'!$A$2:$A$71,"&gt;="&amp;ABS($H12)),
IF(AND(LEFT(J12,1)="D",K12&lt;0),-1*SUMIFS('Key Numbers'!$C$2:$C$71,'Key Numbers'!$A$2:$A$71,"&lt;="&amp;ABS($I12),'Key Numbers'!$A$2:$A$71,"&gt;="&amp;ABS($H12)),
SUMIFS('Key Numbers'!$C$2:$C$71,'Key Numbers'!$A$2:$A$71,"&gt;="&amp;ABS($I12),'Key Numbers'!$A$2:$A$71,"&lt;="&amp;ABS($H12))))))))))</f>
        <v>0</v>
      </c>
      <c r="M12" s="6" cm="1">
        <f t="array" ref="M12">IFERROR(INDEX(DVOA!$E$2:$E$20095,MATCH($F12&amp;$A12-1&amp;$B12,DVOA!$C$2:$C$20095&amp;DVOA!$A$2:$A21286&amp;DVOA!$B$2:$B$20095,0)),0)</f>
        <v>0</v>
      </c>
      <c r="N12" s="6"/>
      <c r="O12" s="6" cm="1">
        <f t="array" ref="O12">IFERROR(INDEX(DVOA!$AC$2:$AC$20095,MATCH($F12&amp;$A12-1&amp;$B12,DVOA!$C$2:$C$20095&amp;DVOA!$A$2:$A$20095&amp;DVOA!$B$2:$B$20095,0)
),0)</f>
        <v>0</v>
      </c>
      <c r="P12" s="6" cm="1">
        <f t="array" ref="P12">IFERROR(INDEX(DVOA!$E$2:$E$20095,MATCH($G12&amp;$A12-1&amp;$B12,DVOA!$C$2:$C$20095&amp;DVOA!$A$2:$A21286&amp;DVOA!$B$2:$B$20095,0)),0)</f>
        <v>0</v>
      </c>
      <c r="Q12" s="6"/>
      <c r="R12" s="6" cm="1">
        <f t="array" ref="R12">IFERROR(INDEX(DVOA!$AC$2:$AC$20095,MATCH($G12&amp;$A12-1&amp;$B12,DVOA!$C$2:$C$20095&amp;DVOA!$A$2:$A$20095&amp;DVOA!$B$2:$B$20095,0)
),0)</f>
        <v>0</v>
      </c>
      <c r="S12" s="6" t="str">
        <f t="shared" si="3"/>
        <v/>
      </c>
      <c r="T12" s="104" t="str">
        <f t="shared" si="11"/>
        <v/>
      </c>
      <c r="U12" s="104" t="str">
        <f t="shared" si="12"/>
        <v/>
      </c>
      <c r="V12" s="26" t="str" cm="1">
        <f t="array" ref="V12">IFERROR(IF(E12="H",INDEX('DVOA Pred'!$G$2:$G$1000,MATCH($F12&amp;$B12&amp;$A12,'DVOA Pred'!$C$2:$C$1000&amp;'DVOA Pred'!$A$2:$A$1000&amp;'DVOA Pred'!$B$2:$B$1000,0)),
INDEX('DVOA Pred'!$H$2:$H$1000,MATCH($F12&amp;$B12&amp;$A12,'DVOA Pred'!$D$2:$D$1000&amp;'DVOA Pred'!$A$2:$A$1000&amp;'DVOA Pred'!$B$2:$B$1000,0))),"")</f>
        <v/>
      </c>
      <c r="W12" s="26" t="str">
        <f t="shared" si="4"/>
        <v/>
      </c>
      <c r="X12" s="26" t="str">
        <f t="shared" si="5"/>
        <v/>
      </c>
      <c r="Y12" s="6" t="str">
        <f>IFERROR((PERCENTRANK($L$2:$L$20355,L12)*Multiples!$B$3)+((PERCENTRANK($W$2:$W$20355,W12)*(1-Multiples!$B$3))),"")</f>
        <v/>
      </c>
      <c r="Z12" s="64">
        <v>20</v>
      </c>
      <c r="AA12" s="64">
        <v>7</v>
      </c>
      <c r="AB12" s="24">
        <f t="shared" si="6"/>
        <v>13</v>
      </c>
      <c r="AC12" s="24">
        <f t="shared" si="7"/>
        <v>9.5</v>
      </c>
      <c r="AD12" s="24">
        <f t="shared" si="8"/>
        <v>9.5</v>
      </c>
      <c r="AE12" s="24" t="str">
        <f t="shared" si="9"/>
        <v>Yes</v>
      </c>
      <c r="AF12" s="24" t="str">
        <f t="shared" si="10"/>
        <v>Yes</v>
      </c>
      <c r="AG12" s="64"/>
      <c r="AH12" s="64"/>
      <c r="AI12" s="105" t="s">
        <v>650</v>
      </c>
      <c r="AJ12" s="66"/>
    </row>
    <row r="13" spans="1:36" customFormat="1" x14ac:dyDescent="0.25">
      <c r="A13" s="7">
        <v>1</v>
      </c>
      <c r="B13" s="5">
        <v>2022</v>
      </c>
      <c r="C13" s="5" t="str">
        <f t="shared" si="0"/>
        <v>2022 W1</v>
      </c>
      <c r="D13" s="5">
        <v>6</v>
      </c>
      <c r="E13" s="5" t="s">
        <v>649</v>
      </c>
      <c r="F13" s="5" t="s">
        <v>17</v>
      </c>
      <c r="G13" s="5" t="s">
        <v>4</v>
      </c>
      <c r="H13" s="5">
        <v>3.5</v>
      </c>
      <c r="I13" s="61">
        <v>3.5</v>
      </c>
      <c r="J13" s="62" t="str">
        <f t="shared" si="1"/>
        <v>D0</v>
      </c>
      <c r="K13" s="61">
        <f t="shared" si="2"/>
        <v>0</v>
      </c>
      <c r="L13" s="228">
        <f>IF(K13=0,0,
IF(J13="D0.5",0.5*SUMIFS('Key Numbers'!$C$2:$C$71,'Key Numbers'!$A$2:$A$71,"&gt;="&amp;ABS($I13),'Key Numbers'!$A$2:$A$71,"&lt;="&amp;ABS($H13)),
IF(J13="D-0.5",0.5*-1*SUMIFS('Key Numbers'!$C$2:$C$71,'Key Numbers'!$A$2:$A$71,"&lt;="&amp;ABS($I13),'Key Numbers'!$A$2:$A$71,"&gt;="&amp;ABS($H13)),
IF(J13="F0.5",0.5*SUMIFS('Key Numbers'!$C$2:$C$71,'Key Numbers'!$A$2:$A$71,"&lt;="&amp;ABS($I13),'Key Numbers'!$A$2:$A$71,"&gt;="&amp;ABS($H13)),
IF(J13="F-0.5",0.5*-1*SUMIFS('Key Numbers'!$C$2:$C$71,'Key Numbers'!$A$2:$A$71,"&gt;="&amp;ABS($I13),'Key Numbers'!$A$2:$A$71,"&lt;="&amp;ABS($H13)),
IF(AND(LEFT(J13,1)="F",K13&lt;0),-1*SUMIFS('Key Numbers'!$C$2:$C$71,'Key Numbers'!$A$2:$A$71,"&gt;="&amp;ABS($I13),'Key Numbers'!$A$2:$A$71,"&lt;="&amp;ABS($H13)),
IF(AND(LEFT(J13,1)="F",K13&gt;0),SUMIFS('Key Numbers'!$C$2:$C$71,'Key Numbers'!$A$2:$A$71,"&lt;="&amp;ABS($I13),'Key Numbers'!$A$2:$A$71,"&gt;="&amp;ABS($H13)),
IF(AND(LEFT(J13,1)="D",K13&lt;0),-1*SUMIFS('Key Numbers'!$C$2:$C$71,'Key Numbers'!$A$2:$A$71,"&lt;="&amp;ABS($I13),'Key Numbers'!$A$2:$A$71,"&gt;="&amp;ABS($H13)),
SUMIFS('Key Numbers'!$C$2:$C$71,'Key Numbers'!$A$2:$A$71,"&gt;="&amp;ABS($I13),'Key Numbers'!$A$2:$A$71,"&lt;="&amp;ABS($H13))))))))))</f>
        <v>0</v>
      </c>
      <c r="M13" s="6" cm="1">
        <f t="array" ref="M13">IFERROR(INDEX(DVOA!$E$2:$E$20095,MATCH($F13&amp;$A13-1&amp;$B13,DVOA!$C$2:$C$20095&amp;DVOA!$A$2:$A21287&amp;DVOA!$B$2:$B$20095,0)),0)</f>
        <v>0</v>
      </c>
      <c r="N13" s="6"/>
      <c r="O13" s="6" cm="1">
        <f t="array" ref="O13">IFERROR(INDEX(DVOA!$AC$2:$AC$20095,MATCH($F13&amp;$A13-1&amp;$B13,DVOA!$C$2:$C$20095&amp;DVOA!$A$2:$A$20095&amp;DVOA!$B$2:$B$20095,0)
),0)</f>
        <v>0</v>
      </c>
      <c r="P13" s="6" cm="1">
        <f t="array" ref="P13">IFERROR(INDEX(DVOA!$E$2:$E$20095,MATCH($G13&amp;$A13-1&amp;$B13,DVOA!$C$2:$C$20095&amp;DVOA!$A$2:$A21287&amp;DVOA!$B$2:$B$20095,0)),0)</f>
        <v>0</v>
      </c>
      <c r="Q13" s="6"/>
      <c r="R13" s="6" cm="1">
        <f t="array" ref="R13">IFERROR(INDEX(DVOA!$AC$2:$AC$20095,MATCH($G13&amp;$A13-1&amp;$B13,DVOA!$C$2:$C$20095&amp;DVOA!$A$2:$A$20095&amp;DVOA!$B$2:$B$20095,0)
),0)</f>
        <v>0</v>
      </c>
      <c r="S13" s="6" t="str">
        <f t="shared" si="3"/>
        <v/>
      </c>
      <c r="T13" s="104" t="str">
        <f t="shared" si="11"/>
        <v/>
      </c>
      <c r="U13" s="104" t="str">
        <f t="shared" si="12"/>
        <v/>
      </c>
      <c r="V13" s="26" t="str" cm="1">
        <f t="array" ref="V13">IFERROR(IF(E13="H",INDEX('DVOA Pred'!$G$2:$G$1000,MATCH($F13&amp;$B13&amp;$A13,'DVOA Pred'!$C$2:$C$1000&amp;'DVOA Pred'!$A$2:$A$1000&amp;'DVOA Pred'!$B$2:$B$1000,0)),
INDEX('DVOA Pred'!$H$2:$H$1000,MATCH($F13&amp;$B13&amp;$A13,'DVOA Pred'!$D$2:$D$1000&amp;'DVOA Pred'!$A$2:$A$1000&amp;'DVOA Pred'!$B$2:$B$1000,0))),"")</f>
        <v/>
      </c>
      <c r="W13" s="26" t="str">
        <f t="shared" si="4"/>
        <v/>
      </c>
      <c r="X13" s="26" t="str">
        <f t="shared" si="5"/>
        <v/>
      </c>
      <c r="Y13" s="6" t="str">
        <f>IFERROR((PERCENTRANK($L$2:$L$20355,L13)*Multiples!$B$3)+((PERCENTRANK($W$2:$W$20355,W13)*(1-Multiples!$B$3))),"")</f>
        <v/>
      </c>
      <c r="Z13" s="64">
        <v>7</v>
      </c>
      <c r="AA13" s="64">
        <v>20</v>
      </c>
      <c r="AB13" s="24">
        <f t="shared" si="6"/>
        <v>-13</v>
      </c>
      <c r="AC13" s="24">
        <f t="shared" si="7"/>
        <v>-9.5</v>
      </c>
      <c r="AD13" s="24">
        <f t="shared" si="8"/>
        <v>-9.5</v>
      </c>
      <c r="AE13" s="24" t="str">
        <f t="shared" si="9"/>
        <v>No</v>
      </c>
      <c r="AF13" s="24" t="str">
        <f t="shared" si="10"/>
        <v>No</v>
      </c>
      <c r="AG13" s="64"/>
      <c r="AH13" s="64"/>
      <c r="AI13" s="105" t="s">
        <v>650</v>
      </c>
      <c r="AJ13" s="66"/>
    </row>
    <row r="14" spans="1:36" customFormat="1" x14ac:dyDescent="0.25">
      <c r="A14" s="7">
        <v>1</v>
      </c>
      <c r="B14" s="5">
        <v>2022</v>
      </c>
      <c r="C14" s="5" t="str">
        <f t="shared" si="0"/>
        <v>2022 W1</v>
      </c>
      <c r="D14" s="5">
        <v>7</v>
      </c>
      <c r="E14" s="5" t="s">
        <v>649</v>
      </c>
      <c r="F14" s="5" t="s">
        <v>18</v>
      </c>
      <c r="G14" s="5" t="s">
        <v>9</v>
      </c>
      <c r="H14" s="5">
        <v>-6.5</v>
      </c>
      <c r="I14" s="61">
        <v>-6.5</v>
      </c>
      <c r="J14" s="62" t="str">
        <f t="shared" si="1"/>
        <v>F0</v>
      </c>
      <c r="K14" s="61">
        <f t="shared" si="2"/>
        <v>0</v>
      </c>
      <c r="L14" s="228">
        <f>IF(K14=0,0,
IF(J14="D0.5",0.5*SUMIFS('Key Numbers'!$C$2:$C$71,'Key Numbers'!$A$2:$A$71,"&gt;="&amp;ABS($I14),'Key Numbers'!$A$2:$A$71,"&lt;="&amp;ABS($H14)),
IF(J14="D-0.5",0.5*-1*SUMIFS('Key Numbers'!$C$2:$C$71,'Key Numbers'!$A$2:$A$71,"&lt;="&amp;ABS($I14),'Key Numbers'!$A$2:$A$71,"&gt;="&amp;ABS($H14)),
IF(J14="F0.5",0.5*SUMIFS('Key Numbers'!$C$2:$C$71,'Key Numbers'!$A$2:$A$71,"&lt;="&amp;ABS($I14),'Key Numbers'!$A$2:$A$71,"&gt;="&amp;ABS($H14)),
IF(J14="F-0.5",0.5*-1*SUMIFS('Key Numbers'!$C$2:$C$71,'Key Numbers'!$A$2:$A$71,"&gt;="&amp;ABS($I14),'Key Numbers'!$A$2:$A$71,"&lt;="&amp;ABS($H14)),
IF(AND(LEFT(J14,1)="F",K14&lt;0),-1*SUMIFS('Key Numbers'!$C$2:$C$71,'Key Numbers'!$A$2:$A$71,"&gt;="&amp;ABS($I14),'Key Numbers'!$A$2:$A$71,"&lt;="&amp;ABS($H14)),
IF(AND(LEFT(J14,1)="F",K14&gt;0),SUMIFS('Key Numbers'!$C$2:$C$71,'Key Numbers'!$A$2:$A$71,"&lt;="&amp;ABS($I14),'Key Numbers'!$A$2:$A$71,"&gt;="&amp;ABS($H14)),
IF(AND(LEFT(J14,1)="D",K14&lt;0),-1*SUMIFS('Key Numbers'!$C$2:$C$71,'Key Numbers'!$A$2:$A$71,"&lt;="&amp;ABS($I14),'Key Numbers'!$A$2:$A$71,"&gt;="&amp;ABS($H14)),
SUMIFS('Key Numbers'!$C$2:$C$71,'Key Numbers'!$A$2:$A$71,"&gt;="&amp;ABS($I14),'Key Numbers'!$A$2:$A$71,"&lt;="&amp;ABS($H14))))))))))</f>
        <v>0</v>
      </c>
      <c r="M14" s="6" cm="1">
        <f t="array" ref="M14">IFERROR(INDEX(DVOA!$E$2:$E$20095,MATCH($F14&amp;$A14-1&amp;$B14,DVOA!$C$2:$C$20095&amp;DVOA!$A$2:$A21288&amp;DVOA!$B$2:$B$20095,0)),0)</f>
        <v>0</v>
      </c>
      <c r="N14" s="6"/>
      <c r="O14" s="6" cm="1">
        <f t="array" ref="O14">IFERROR(INDEX(DVOA!$AC$2:$AC$20095,MATCH($F14&amp;$A14-1&amp;$B14,DVOA!$C$2:$C$20095&amp;DVOA!$A$2:$A$20095&amp;DVOA!$B$2:$B$20095,0)
),0)</f>
        <v>0</v>
      </c>
      <c r="P14" s="6" cm="1">
        <f t="array" ref="P14">IFERROR(INDEX(DVOA!$E$2:$E$20095,MATCH($G14&amp;$A14-1&amp;$B14,DVOA!$C$2:$C$20095&amp;DVOA!$A$2:$A21288&amp;DVOA!$B$2:$B$20095,0)),0)</f>
        <v>0</v>
      </c>
      <c r="Q14" s="6"/>
      <c r="R14" s="6" cm="1">
        <f t="array" ref="R14">IFERROR(INDEX(DVOA!$AC$2:$AC$20095,MATCH($G14&amp;$A14-1&amp;$B14,DVOA!$C$2:$C$20095&amp;DVOA!$A$2:$A$20095&amp;DVOA!$B$2:$B$20095,0)
),0)</f>
        <v>0</v>
      </c>
      <c r="S14" s="6" t="str">
        <f t="shared" si="3"/>
        <v/>
      </c>
      <c r="T14" s="104" t="str">
        <f t="shared" si="11"/>
        <v/>
      </c>
      <c r="U14" s="104" t="str">
        <f t="shared" si="12"/>
        <v/>
      </c>
      <c r="V14" s="26" t="str" cm="1">
        <f t="array" ref="V14">IFERROR(IF(E14="H",INDEX('DVOA Pred'!$G$2:$G$1000,MATCH($F14&amp;$B14&amp;$A14,'DVOA Pred'!$C$2:$C$1000&amp;'DVOA Pred'!$A$2:$A$1000&amp;'DVOA Pred'!$B$2:$B$1000,0)),
INDEX('DVOA Pred'!$H$2:$H$1000,MATCH($F14&amp;$B14&amp;$A14,'DVOA Pred'!$D$2:$D$1000&amp;'DVOA Pred'!$A$2:$A$1000&amp;'DVOA Pred'!$B$2:$B$1000,0))),"")</f>
        <v/>
      </c>
      <c r="W14" s="26" t="str">
        <f t="shared" si="4"/>
        <v/>
      </c>
      <c r="X14" s="26" t="str">
        <f t="shared" si="5"/>
        <v/>
      </c>
      <c r="Y14" s="6" t="str">
        <f>IFERROR((PERCENTRANK($L$2:$L$20355,L14)*Multiples!$B$3)+((PERCENTRANK($W$2:$W$20355,W14)*(1-Multiples!$B$3))),"")</f>
        <v/>
      </c>
      <c r="Z14" s="64">
        <v>24</v>
      </c>
      <c r="AA14" s="64">
        <v>9</v>
      </c>
      <c r="AB14" s="24">
        <f t="shared" si="6"/>
        <v>15</v>
      </c>
      <c r="AC14" s="24">
        <f t="shared" si="7"/>
        <v>8.5</v>
      </c>
      <c r="AD14" s="24">
        <f t="shared" si="8"/>
        <v>8.5</v>
      </c>
      <c r="AE14" s="24" t="str">
        <f t="shared" si="9"/>
        <v>Yes</v>
      </c>
      <c r="AF14" s="24" t="str">
        <f t="shared" si="10"/>
        <v>Yes</v>
      </c>
      <c r="AG14" s="64"/>
      <c r="AH14" s="64"/>
      <c r="AI14" s="105" t="s">
        <v>650</v>
      </c>
      <c r="AJ14" s="66"/>
    </row>
    <row r="15" spans="1:36" customFormat="1" x14ac:dyDescent="0.25">
      <c r="A15" s="7">
        <v>1</v>
      </c>
      <c r="B15" s="5">
        <v>2022</v>
      </c>
      <c r="C15" s="5" t="str">
        <f t="shared" si="0"/>
        <v>2022 W1</v>
      </c>
      <c r="D15" s="5">
        <v>7</v>
      </c>
      <c r="E15" s="5" t="s">
        <v>651</v>
      </c>
      <c r="F15" s="5" t="s">
        <v>9</v>
      </c>
      <c r="G15" s="5" t="s">
        <v>18</v>
      </c>
      <c r="H15" s="5">
        <v>6.5</v>
      </c>
      <c r="I15" s="61">
        <v>6.5</v>
      </c>
      <c r="J15" s="62" t="str">
        <f t="shared" si="1"/>
        <v>D0</v>
      </c>
      <c r="K15" s="61">
        <f t="shared" si="2"/>
        <v>0</v>
      </c>
      <c r="L15" s="228">
        <f>IF(K15=0,0,
IF(J15="D0.5",0.5*SUMIFS('Key Numbers'!$C$2:$C$71,'Key Numbers'!$A$2:$A$71,"&gt;="&amp;ABS($I15),'Key Numbers'!$A$2:$A$71,"&lt;="&amp;ABS($H15)),
IF(J15="D-0.5",0.5*-1*SUMIFS('Key Numbers'!$C$2:$C$71,'Key Numbers'!$A$2:$A$71,"&lt;="&amp;ABS($I15),'Key Numbers'!$A$2:$A$71,"&gt;="&amp;ABS($H15)),
IF(J15="F0.5",0.5*SUMIFS('Key Numbers'!$C$2:$C$71,'Key Numbers'!$A$2:$A$71,"&lt;="&amp;ABS($I15),'Key Numbers'!$A$2:$A$71,"&gt;="&amp;ABS($H15)),
IF(J15="F-0.5",0.5*-1*SUMIFS('Key Numbers'!$C$2:$C$71,'Key Numbers'!$A$2:$A$71,"&gt;="&amp;ABS($I15),'Key Numbers'!$A$2:$A$71,"&lt;="&amp;ABS($H15)),
IF(AND(LEFT(J15,1)="F",K15&lt;0),-1*SUMIFS('Key Numbers'!$C$2:$C$71,'Key Numbers'!$A$2:$A$71,"&gt;="&amp;ABS($I15),'Key Numbers'!$A$2:$A$71,"&lt;="&amp;ABS($H15)),
IF(AND(LEFT(J15,1)="F",K15&gt;0),SUMIFS('Key Numbers'!$C$2:$C$71,'Key Numbers'!$A$2:$A$71,"&lt;="&amp;ABS($I15),'Key Numbers'!$A$2:$A$71,"&gt;="&amp;ABS($H15)),
IF(AND(LEFT(J15,1)="D",K15&lt;0),-1*SUMIFS('Key Numbers'!$C$2:$C$71,'Key Numbers'!$A$2:$A$71,"&lt;="&amp;ABS($I15),'Key Numbers'!$A$2:$A$71,"&gt;="&amp;ABS($H15)),
SUMIFS('Key Numbers'!$C$2:$C$71,'Key Numbers'!$A$2:$A$71,"&gt;="&amp;ABS($I15),'Key Numbers'!$A$2:$A$71,"&lt;="&amp;ABS($H15))))))))))</f>
        <v>0</v>
      </c>
      <c r="M15" s="6" cm="1">
        <f t="array" ref="M15">IFERROR(INDEX(DVOA!$E$2:$E$20095,MATCH($F15&amp;$A15-1&amp;$B15,DVOA!$C$2:$C$20095&amp;DVOA!$A$2:$A21289&amp;DVOA!$B$2:$B$20095,0)),0)</f>
        <v>0</v>
      </c>
      <c r="N15" s="6"/>
      <c r="O15" s="6" cm="1">
        <f t="array" ref="O15">IFERROR(INDEX(DVOA!$AC$2:$AC$20095,MATCH($F15&amp;$A15-1&amp;$B15,DVOA!$C$2:$C$20095&amp;DVOA!$A$2:$A$20095&amp;DVOA!$B$2:$B$20095,0)
),0)</f>
        <v>0</v>
      </c>
      <c r="P15" s="6" cm="1">
        <f t="array" ref="P15">IFERROR(INDEX(DVOA!$E$2:$E$20095,MATCH($G15&amp;$A15-1&amp;$B15,DVOA!$C$2:$C$20095&amp;DVOA!$A$2:$A21289&amp;DVOA!$B$2:$B$20095,0)),0)</f>
        <v>0</v>
      </c>
      <c r="Q15" s="6"/>
      <c r="R15" s="6" cm="1">
        <f t="array" ref="R15">IFERROR(INDEX(DVOA!$AC$2:$AC$20095,MATCH($G15&amp;$A15-1&amp;$B15,DVOA!$C$2:$C$20095&amp;DVOA!$A$2:$A$20095&amp;DVOA!$B$2:$B$20095,0)
),0)</f>
        <v>0</v>
      </c>
      <c r="S15" s="6" t="str">
        <f t="shared" si="3"/>
        <v/>
      </c>
      <c r="T15" s="104" t="str">
        <f t="shared" si="11"/>
        <v/>
      </c>
      <c r="U15" s="104" t="str">
        <f t="shared" si="12"/>
        <v/>
      </c>
      <c r="V15" s="26" t="str" cm="1">
        <f t="array" ref="V15">IFERROR(IF(E15="H",INDEX('DVOA Pred'!$G$2:$G$1000,MATCH($F15&amp;$B15&amp;$A15,'DVOA Pred'!$C$2:$C$1000&amp;'DVOA Pred'!$A$2:$A$1000&amp;'DVOA Pred'!$B$2:$B$1000,0)),
INDEX('DVOA Pred'!$H$2:$H$1000,MATCH($F15&amp;$B15&amp;$A15,'DVOA Pred'!$D$2:$D$1000&amp;'DVOA Pred'!$A$2:$A$1000&amp;'DVOA Pred'!$B$2:$B$1000,0))),"")</f>
        <v/>
      </c>
      <c r="W15" s="26" t="str">
        <f t="shared" si="4"/>
        <v/>
      </c>
      <c r="X15" s="26" t="str">
        <f t="shared" si="5"/>
        <v/>
      </c>
      <c r="Y15" s="6" t="str">
        <f>IFERROR((PERCENTRANK($L$2:$L$20355,L15)*Multiples!$B$3)+((PERCENTRANK($W$2:$W$20355,W15)*(1-Multiples!$B$3))),"")</f>
        <v/>
      </c>
      <c r="Z15" s="64">
        <v>9</v>
      </c>
      <c r="AA15" s="64">
        <v>24</v>
      </c>
      <c r="AB15" s="24">
        <f t="shared" si="6"/>
        <v>-15</v>
      </c>
      <c r="AC15" s="24">
        <f t="shared" si="7"/>
        <v>-8.5</v>
      </c>
      <c r="AD15" s="24">
        <f t="shared" si="8"/>
        <v>-8.5</v>
      </c>
      <c r="AE15" s="24" t="str">
        <f t="shared" si="9"/>
        <v>No</v>
      </c>
      <c r="AF15" s="24" t="str">
        <f t="shared" si="10"/>
        <v>No</v>
      </c>
      <c r="AG15" s="64"/>
      <c r="AH15" s="64"/>
      <c r="AI15" s="105" t="s">
        <v>650</v>
      </c>
      <c r="AJ15" s="66"/>
    </row>
    <row r="16" spans="1:36" customFormat="1" x14ac:dyDescent="0.25">
      <c r="A16" s="7">
        <v>1</v>
      </c>
      <c r="B16" s="5">
        <v>2022</v>
      </c>
      <c r="C16" s="5" t="str">
        <f t="shared" si="0"/>
        <v>2022 W1</v>
      </c>
      <c r="D16" s="5">
        <v>8</v>
      </c>
      <c r="E16" s="5" t="s">
        <v>649</v>
      </c>
      <c r="F16" s="5" t="s">
        <v>12</v>
      </c>
      <c r="G16" s="5" t="s">
        <v>26</v>
      </c>
      <c r="H16" s="5">
        <v>2.5</v>
      </c>
      <c r="I16" s="61">
        <v>2.5</v>
      </c>
      <c r="J16" s="62" t="str">
        <f t="shared" si="1"/>
        <v>D0</v>
      </c>
      <c r="K16" s="61">
        <f t="shared" si="2"/>
        <v>0</v>
      </c>
      <c r="L16" s="228">
        <f>IF(K16=0,0,
IF(J16="D0.5",0.5*SUMIFS('Key Numbers'!$C$2:$C$71,'Key Numbers'!$A$2:$A$71,"&gt;="&amp;ABS($I16),'Key Numbers'!$A$2:$A$71,"&lt;="&amp;ABS($H16)),
IF(J16="D-0.5",0.5*-1*SUMIFS('Key Numbers'!$C$2:$C$71,'Key Numbers'!$A$2:$A$71,"&lt;="&amp;ABS($I16),'Key Numbers'!$A$2:$A$71,"&gt;="&amp;ABS($H16)),
IF(J16="F0.5",0.5*SUMIFS('Key Numbers'!$C$2:$C$71,'Key Numbers'!$A$2:$A$71,"&lt;="&amp;ABS($I16),'Key Numbers'!$A$2:$A$71,"&gt;="&amp;ABS($H16)),
IF(J16="F-0.5",0.5*-1*SUMIFS('Key Numbers'!$C$2:$C$71,'Key Numbers'!$A$2:$A$71,"&gt;="&amp;ABS($I16),'Key Numbers'!$A$2:$A$71,"&lt;="&amp;ABS($H16)),
IF(AND(LEFT(J16,1)="F",K16&lt;0),-1*SUMIFS('Key Numbers'!$C$2:$C$71,'Key Numbers'!$A$2:$A$71,"&gt;="&amp;ABS($I16),'Key Numbers'!$A$2:$A$71,"&lt;="&amp;ABS($H16)),
IF(AND(LEFT(J16,1)="F",K16&gt;0),SUMIFS('Key Numbers'!$C$2:$C$71,'Key Numbers'!$A$2:$A$71,"&lt;="&amp;ABS($I16),'Key Numbers'!$A$2:$A$71,"&gt;="&amp;ABS($H16)),
IF(AND(LEFT(J16,1)="D",K16&lt;0),-1*SUMIFS('Key Numbers'!$C$2:$C$71,'Key Numbers'!$A$2:$A$71,"&lt;="&amp;ABS($I16),'Key Numbers'!$A$2:$A$71,"&gt;="&amp;ABS($H16)),
SUMIFS('Key Numbers'!$C$2:$C$71,'Key Numbers'!$A$2:$A$71,"&gt;="&amp;ABS($I16),'Key Numbers'!$A$2:$A$71,"&lt;="&amp;ABS($H16))))))))))</f>
        <v>0</v>
      </c>
      <c r="M16" s="6" cm="1">
        <f t="array" ref="M16">IFERROR(INDEX(DVOA!$E$2:$E$20095,MATCH($F16&amp;$A16-1&amp;$B16,DVOA!$C$2:$C$20095&amp;DVOA!$A$2:$A21290&amp;DVOA!$B$2:$B$20095,0)),0)</f>
        <v>0</v>
      </c>
      <c r="N16" s="6"/>
      <c r="O16" s="6" cm="1">
        <f t="array" ref="O16">IFERROR(INDEX(DVOA!$AC$2:$AC$20095,MATCH($F16&amp;$A16-1&amp;$B16,DVOA!$C$2:$C$20095&amp;DVOA!$A$2:$A$20095&amp;DVOA!$B$2:$B$20095,0)
),0)</f>
        <v>0</v>
      </c>
      <c r="P16" s="6" cm="1">
        <f t="array" ref="P16">IFERROR(INDEX(DVOA!$E$2:$E$20095,MATCH($G16&amp;$A16-1&amp;$B16,DVOA!$C$2:$C$20095&amp;DVOA!$A$2:$A21290&amp;DVOA!$B$2:$B$20095,0)),0)</f>
        <v>0</v>
      </c>
      <c r="Q16" s="6"/>
      <c r="R16" s="6" cm="1">
        <f t="array" ref="R16">IFERROR(INDEX(DVOA!$AC$2:$AC$20095,MATCH($G16&amp;$A16-1&amp;$B16,DVOA!$C$2:$C$20095&amp;DVOA!$A$2:$A$20095&amp;DVOA!$B$2:$B$20095,0)
),0)</f>
        <v>0</v>
      </c>
      <c r="S16" s="6" t="str">
        <f t="shared" si="3"/>
        <v/>
      </c>
      <c r="T16" s="104" t="str">
        <f t="shared" si="11"/>
        <v/>
      </c>
      <c r="U16" s="104" t="str">
        <f t="shared" si="12"/>
        <v/>
      </c>
      <c r="V16" s="26" t="str" cm="1">
        <f t="array" ref="V16">IFERROR(IF(E16="H",INDEX('DVOA Pred'!$G$2:$G$1000,MATCH($F16&amp;$B16&amp;$A16,'DVOA Pred'!$C$2:$C$1000&amp;'DVOA Pred'!$A$2:$A$1000&amp;'DVOA Pred'!$B$2:$B$1000,0)),
INDEX('DVOA Pred'!$H$2:$H$1000,MATCH($F16&amp;$B16&amp;$A16,'DVOA Pred'!$D$2:$D$1000&amp;'DVOA Pred'!$A$2:$A$1000&amp;'DVOA Pred'!$B$2:$B$1000,0))),"")</f>
        <v/>
      </c>
      <c r="W16" s="26" t="str">
        <f t="shared" si="4"/>
        <v/>
      </c>
      <c r="X16" s="26" t="str">
        <f t="shared" si="5"/>
        <v/>
      </c>
      <c r="Y16" s="6" t="str">
        <f>IFERROR((PERCENTRANK($L$2:$L$20355,L16)*Multiples!$B$3)+((PERCENTRANK($W$2:$W$20355,W16)*(1-Multiples!$B$3))),"")</f>
        <v/>
      </c>
      <c r="Z16" s="64">
        <v>22</v>
      </c>
      <c r="AA16" s="64">
        <v>28</v>
      </c>
      <c r="AB16" s="24">
        <f t="shared" si="6"/>
        <v>-6</v>
      </c>
      <c r="AC16" s="24">
        <f t="shared" si="7"/>
        <v>-3.5</v>
      </c>
      <c r="AD16" s="24">
        <f t="shared" si="8"/>
        <v>-3.5</v>
      </c>
      <c r="AE16" s="24" t="str">
        <f t="shared" si="9"/>
        <v>No</v>
      </c>
      <c r="AF16" s="24" t="str">
        <f t="shared" si="10"/>
        <v>No</v>
      </c>
      <c r="AG16" s="64"/>
      <c r="AH16" s="64"/>
      <c r="AI16" s="105" t="s">
        <v>650</v>
      </c>
      <c r="AJ16" s="66"/>
    </row>
    <row r="17" spans="1:36" customFormat="1" x14ac:dyDescent="0.25">
      <c r="A17" s="7">
        <v>1</v>
      </c>
      <c r="B17" s="5">
        <v>2022</v>
      </c>
      <c r="C17" s="5" t="str">
        <f t="shared" si="0"/>
        <v>2022 W1</v>
      </c>
      <c r="D17" s="5">
        <v>8</v>
      </c>
      <c r="E17" s="5" t="s">
        <v>651</v>
      </c>
      <c r="F17" s="5" t="s">
        <v>26</v>
      </c>
      <c r="G17" s="5" t="s">
        <v>12</v>
      </c>
      <c r="H17" s="5">
        <v>-2.5</v>
      </c>
      <c r="I17" s="61">
        <v>-2.5</v>
      </c>
      <c r="J17" s="62" t="str">
        <f t="shared" si="1"/>
        <v>F0</v>
      </c>
      <c r="K17" s="61">
        <f t="shared" si="2"/>
        <v>0</v>
      </c>
      <c r="L17" s="228">
        <f>IF(K17=0,0,
IF(J17="D0.5",0.5*SUMIFS('Key Numbers'!$C$2:$C$71,'Key Numbers'!$A$2:$A$71,"&gt;="&amp;ABS($I17),'Key Numbers'!$A$2:$A$71,"&lt;="&amp;ABS($H17)),
IF(J17="D-0.5",0.5*-1*SUMIFS('Key Numbers'!$C$2:$C$71,'Key Numbers'!$A$2:$A$71,"&lt;="&amp;ABS($I17),'Key Numbers'!$A$2:$A$71,"&gt;="&amp;ABS($H17)),
IF(J17="F0.5",0.5*SUMIFS('Key Numbers'!$C$2:$C$71,'Key Numbers'!$A$2:$A$71,"&lt;="&amp;ABS($I17),'Key Numbers'!$A$2:$A$71,"&gt;="&amp;ABS($H17)),
IF(J17="F-0.5",0.5*-1*SUMIFS('Key Numbers'!$C$2:$C$71,'Key Numbers'!$A$2:$A$71,"&gt;="&amp;ABS($I17),'Key Numbers'!$A$2:$A$71,"&lt;="&amp;ABS($H17)),
IF(AND(LEFT(J17,1)="F",K17&lt;0),-1*SUMIFS('Key Numbers'!$C$2:$C$71,'Key Numbers'!$A$2:$A$71,"&gt;="&amp;ABS($I17),'Key Numbers'!$A$2:$A$71,"&lt;="&amp;ABS($H17)),
IF(AND(LEFT(J17,1)="F",K17&gt;0),SUMIFS('Key Numbers'!$C$2:$C$71,'Key Numbers'!$A$2:$A$71,"&lt;="&amp;ABS($I17),'Key Numbers'!$A$2:$A$71,"&gt;="&amp;ABS($H17)),
IF(AND(LEFT(J17,1)="D",K17&lt;0),-1*SUMIFS('Key Numbers'!$C$2:$C$71,'Key Numbers'!$A$2:$A$71,"&lt;="&amp;ABS($I17),'Key Numbers'!$A$2:$A$71,"&gt;="&amp;ABS($H17)),
SUMIFS('Key Numbers'!$C$2:$C$71,'Key Numbers'!$A$2:$A$71,"&gt;="&amp;ABS($I17),'Key Numbers'!$A$2:$A$71,"&lt;="&amp;ABS($H17))))))))))</f>
        <v>0</v>
      </c>
      <c r="M17" s="6" cm="1">
        <f t="array" ref="M17">IFERROR(INDEX(DVOA!$E$2:$E$20095,MATCH($F17&amp;$A17-1&amp;$B17,DVOA!$C$2:$C$20095&amp;DVOA!$A$2:$A21291&amp;DVOA!$B$2:$B$20095,0)),0)</f>
        <v>0</v>
      </c>
      <c r="N17" s="6"/>
      <c r="O17" s="6" cm="1">
        <f t="array" ref="O17">IFERROR(INDEX(DVOA!$AC$2:$AC$20095,MATCH($F17&amp;$A17-1&amp;$B17,DVOA!$C$2:$C$20095&amp;DVOA!$A$2:$A$20095&amp;DVOA!$B$2:$B$20095,0)
),0)</f>
        <v>0</v>
      </c>
      <c r="P17" s="6" cm="1">
        <f t="array" ref="P17">IFERROR(INDEX(DVOA!$E$2:$E$20095,MATCH($G17&amp;$A17-1&amp;$B17,DVOA!$C$2:$C$20095&amp;DVOA!$A$2:$A21291&amp;DVOA!$B$2:$B$20095,0)),0)</f>
        <v>0</v>
      </c>
      <c r="Q17" s="6"/>
      <c r="R17" s="6" cm="1">
        <f t="array" ref="R17">IFERROR(INDEX(DVOA!$AC$2:$AC$20095,MATCH($G17&amp;$A17-1&amp;$B17,DVOA!$C$2:$C$20095&amp;DVOA!$A$2:$A$20095&amp;DVOA!$B$2:$B$20095,0)
),0)</f>
        <v>0</v>
      </c>
      <c r="S17" s="6" t="str">
        <f t="shared" si="3"/>
        <v/>
      </c>
      <c r="T17" s="104" t="str">
        <f t="shared" si="11"/>
        <v/>
      </c>
      <c r="U17" s="104" t="str">
        <f t="shared" si="12"/>
        <v/>
      </c>
      <c r="V17" s="26" t="str" cm="1">
        <f t="array" ref="V17">IFERROR(IF(E17="H",INDEX('DVOA Pred'!$G$2:$G$1000,MATCH($F17&amp;$B17&amp;$A17,'DVOA Pred'!$C$2:$C$1000&amp;'DVOA Pred'!$A$2:$A$1000&amp;'DVOA Pred'!$B$2:$B$1000,0)),
INDEX('DVOA Pred'!$H$2:$H$1000,MATCH($F17&amp;$B17&amp;$A17,'DVOA Pred'!$D$2:$D$1000&amp;'DVOA Pred'!$A$2:$A$1000&amp;'DVOA Pred'!$B$2:$B$1000,0))),"")</f>
        <v/>
      </c>
      <c r="W17" s="26" t="str">
        <f t="shared" si="4"/>
        <v/>
      </c>
      <c r="X17" s="26" t="str">
        <f t="shared" si="5"/>
        <v/>
      </c>
      <c r="Y17" s="6" t="str">
        <f>IFERROR((PERCENTRANK($L$2:$L$20355,L17)*Multiples!$B$3)+((PERCENTRANK($W$2:$W$20355,W17)*(1-Multiples!$B$3))),"")</f>
        <v/>
      </c>
      <c r="Z17" s="64">
        <v>28</v>
      </c>
      <c r="AA17" s="64">
        <v>22</v>
      </c>
      <c r="AB17" s="24">
        <f t="shared" si="6"/>
        <v>6</v>
      </c>
      <c r="AC17" s="24">
        <f t="shared" si="7"/>
        <v>3.5</v>
      </c>
      <c r="AD17" s="24">
        <f t="shared" si="8"/>
        <v>3.5</v>
      </c>
      <c r="AE17" s="24" t="str">
        <f t="shared" si="9"/>
        <v>Yes</v>
      </c>
      <c r="AF17" s="24" t="str">
        <f t="shared" si="10"/>
        <v>Yes</v>
      </c>
      <c r="AG17" s="64"/>
      <c r="AH17" s="64"/>
      <c r="AI17" s="105" t="s">
        <v>650</v>
      </c>
      <c r="AJ17" s="66"/>
    </row>
    <row r="18" spans="1:36" customFormat="1" x14ac:dyDescent="0.25">
      <c r="A18" s="7">
        <v>1</v>
      </c>
      <c r="B18" s="5">
        <v>2022</v>
      </c>
      <c r="C18" s="5" t="str">
        <f t="shared" si="0"/>
        <v>2022 W1</v>
      </c>
      <c r="D18" s="5">
        <v>9</v>
      </c>
      <c r="E18" s="5" t="s">
        <v>651</v>
      </c>
      <c r="F18" s="5" t="s">
        <v>51</v>
      </c>
      <c r="G18" s="5" t="s">
        <v>10</v>
      </c>
      <c r="H18" s="5">
        <v>-1.5</v>
      </c>
      <c r="I18" s="61">
        <v>-1.5</v>
      </c>
      <c r="J18" s="62" t="str">
        <f t="shared" si="1"/>
        <v>F0</v>
      </c>
      <c r="K18" s="61">
        <f t="shared" si="2"/>
        <v>0</v>
      </c>
      <c r="L18" s="228">
        <f>IF(K18=0,0,
IF(J18="D0.5",0.5*SUMIFS('Key Numbers'!$C$2:$C$71,'Key Numbers'!$A$2:$A$71,"&gt;="&amp;ABS($I18),'Key Numbers'!$A$2:$A$71,"&lt;="&amp;ABS($H18)),
IF(J18="D-0.5",0.5*-1*SUMIFS('Key Numbers'!$C$2:$C$71,'Key Numbers'!$A$2:$A$71,"&lt;="&amp;ABS($I18),'Key Numbers'!$A$2:$A$71,"&gt;="&amp;ABS($H18)),
IF(J18="F0.5",0.5*SUMIFS('Key Numbers'!$C$2:$C$71,'Key Numbers'!$A$2:$A$71,"&lt;="&amp;ABS($I18),'Key Numbers'!$A$2:$A$71,"&gt;="&amp;ABS($H18)),
IF(J18="F-0.5",0.5*-1*SUMIFS('Key Numbers'!$C$2:$C$71,'Key Numbers'!$A$2:$A$71,"&gt;="&amp;ABS($I18),'Key Numbers'!$A$2:$A$71,"&lt;="&amp;ABS($H18)),
IF(AND(LEFT(J18,1)="F",K18&lt;0),-1*SUMIFS('Key Numbers'!$C$2:$C$71,'Key Numbers'!$A$2:$A$71,"&gt;="&amp;ABS($I18),'Key Numbers'!$A$2:$A$71,"&lt;="&amp;ABS($H18)),
IF(AND(LEFT(J18,1)="F",K18&gt;0),SUMIFS('Key Numbers'!$C$2:$C$71,'Key Numbers'!$A$2:$A$71,"&lt;="&amp;ABS($I18),'Key Numbers'!$A$2:$A$71,"&gt;="&amp;ABS($H18)),
IF(AND(LEFT(J18,1)="D",K18&lt;0),-1*SUMIFS('Key Numbers'!$C$2:$C$71,'Key Numbers'!$A$2:$A$71,"&lt;="&amp;ABS($I18),'Key Numbers'!$A$2:$A$71,"&gt;="&amp;ABS($H18)),
SUMIFS('Key Numbers'!$C$2:$C$71,'Key Numbers'!$A$2:$A$71,"&gt;="&amp;ABS($I18),'Key Numbers'!$A$2:$A$71,"&lt;="&amp;ABS($H18))))))))))</f>
        <v>0</v>
      </c>
      <c r="M18" s="6" cm="1">
        <f t="array" ref="M18">IFERROR(INDEX(DVOA!$E$2:$E$20095,MATCH($F18&amp;$A18-1&amp;$B18,DVOA!$C$2:$C$20095&amp;DVOA!$A$2:$A21292&amp;DVOA!$B$2:$B$20095,0)),0)</f>
        <v>0</v>
      </c>
      <c r="N18" s="6"/>
      <c r="O18" s="6" cm="1">
        <f t="array" ref="O18">IFERROR(INDEX(DVOA!$AC$2:$AC$20095,MATCH($F18&amp;$A18-1&amp;$B18,DVOA!$C$2:$C$20095&amp;DVOA!$A$2:$A$20095&amp;DVOA!$B$2:$B$20095,0)
),0)</f>
        <v>0</v>
      </c>
      <c r="P18" s="6" cm="1">
        <f t="array" ref="P18">IFERROR(INDEX(DVOA!$E$2:$E$20095,MATCH($G18&amp;$A18-1&amp;$B18,DVOA!$C$2:$C$20095&amp;DVOA!$A$2:$A21292&amp;DVOA!$B$2:$B$20095,0)),0)</f>
        <v>0</v>
      </c>
      <c r="Q18" s="6"/>
      <c r="R18" s="6" cm="1">
        <f t="array" ref="R18">IFERROR(INDEX(DVOA!$AC$2:$AC$20095,MATCH($G18&amp;$A18-1&amp;$B18,DVOA!$C$2:$C$20095&amp;DVOA!$A$2:$A$20095&amp;DVOA!$B$2:$B$20095,0)
),0)</f>
        <v>0</v>
      </c>
      <c r="S18" s="6" t="str">
        <f t="shared" si="3"/>
        <v/>
      </c>
      <c r="T18" s="104" t="str">
        <f t="shared" si="11"/>
        <v/>
      </c>
      <c r="U18" s="104" t="str">
        <f t="shared" si="12"/>
        <v/>
      </c>
      <c r="V18" s="26" t="str" cm="1">
        <f t="array" ref="V18">IFERROR(IF(E18="H",INDEX('DVOA Pred'!$G$2:$G$1000,MATCH($F18&amp;$B18&amp;$A18,'DVOA Pred'!$C$2:$C$1000&amp;'DVOA Pred'!$A$2:$A$1000&amp;'DVOA Pred'!$B$2:$B$1000,0)),
INDEX('DVOA Pred'!$H$2:$H$1000,MATCH($F18&amp;$B18&amp;$A18,'DVOA Pred'!$D$2:$D$1000&amp;'DVOA Pred'!$A$2:$A$1000&amp;'DVOA Pred'!$B$2:$B$1000,0))),"")</f>
        <v/>
      </c>
      <c r="W18" s="26" t="str">
        <f t="shared" si="4"/>
        <v/>
      </c>
      <c r="X18" s="26" t="str">
        <f t="shared" si="5"/>
        <v/>
      </c>
      <c r="Y18" s="6" t="str">
        <f>IFERROR((PERCENTRANK($L$2:$L$20355,L18)*Multiples!$B$3)+((PERCENTRANK($W$2:$W$20355,W18)*(1-Multiples!$B$3))),"")</f>
        <v/>
      </c>
      <c r="Z18" s="64">
        <v>24</v>
      </c>
      <c r="AA18" s="64">
        <v>26</v>
      </c>
      <c r="AB18" s="24">
        <f t="shared" si="6"/>
        <v>-2</v>
      </c>
      <c r="AC18" s="24">
        <f t="shared" si="7"/>
        <v>-3.5</v>
      </c>
      <c r="AD18" s="24">
        <f t="shared" si="8"/>
        <v>-3.5</v>
      </c>
      <c r="AE18" s="24" t="str">
        <f t="shared" si="9"/>
        <v>No</v>
      </c>
      <c r="AF18" s="24" t="str">
        <f t="shared" si="10"/>
        <v>No</v>
      </c>
      <c r="AG18" s="64"/>
      <c r="AH18" s="64"/>
      <c r="AI18" s="105" t="s">
        <v>650</v>
      </c>
      <c r="AJ18" s="66"/>
    </row>
    <row r="19" spans="1:36" customFormat="1" x14ac:dyDescent="0.25">
      <c r="A19" s="7">
        <v>1</v>
      </c>
      <c r="B19" s="5">
        <v>2022</v>
      </c>
      <c r="C19" s="5" t="str">
        <f t="shared" si="0"/>
        <v>2022 W1</v>
      </c>
      <c r="D19" s="5">
        <v>9</v>
      </c>
      <c r="E19" s="5" t="s">
        <v>649</v>
      </c>
      <c r="F19" s="5" t="s">
        <v>10</v>
      </c>
      <c r="G19" s="5" t="s">
        <v>51</v>
      </c>
      <c r="H19" s="5">
        <v>1.5</v>
      </c>
      <c r="I19" s="61">
        <v>1.5</v>
      </c>
      <c r="J19" s="62" t="str">
        <f t="shared" si="1"/>
        <v>D0</v>
      </c>
      <c r="K19" s="61">
        <f t="shared" si="2"/>
        <v>0</v>
      </c>
      <c r="L19" s="228">
        <f>IF(K19=0,0,
IF(J19="D0.5",0.5*SUMIFS('Key Numbers'!$C$2:$C$71,'Key Numbers'!$A$2:$A$71,"&gt;="&amp;ABS($I19),'Key Numbers'!$A$2:$A$71,"&lt;="&amp;ABS($H19)),
IF(J19="D-0.5",0.5*-1*SUMIFS('Key Numbers'!$C$2:$C$71,'Key Numbers'!$A$2:$A$71,"&lt;="&amp;ABS($I19),'Key Numbers'!$A$2:$A$71,"&gt;="&amp;ABS($H19)),
IF(J19="F0.5",0.5*SUMIFS('Key Numbers'!$C$2:$C$71,'Key Numbers'!$A$2:$A$71,"&lt;="&amp;ABS($I19),'Key Numbers'!$A$2:$A$71,"&gt;="&amp;ABS($H19)),
IF(J19="F-0.5",0.5*-1*SUMIFS('Key Numbers'!$C$2:$C$71,'Key Numbers'!$A$2:$A$71,"&gt;="&amp;ABS($I19),'Key Numbers'!$A$2:$A$71,"&lt;="&amp;ABS($H19)),
IF(AND(LEFT(J19,1)="F",K19&lt;0),-1*SUMIFS('Key Numbers'!$C$2:$C$71,'Key Numbers'!$A$2:$A$71,"&gt;="&amp;ABS($I19),'Key Numbers'!$A$2:$A$71,"&lt;="&amp;ABS($H19)),
IF(AND(LEFT(J19,1)="F",K19&gt;0),SUMIFS('Key Numbers'!$C$2:$C$71,'Key Numbers'!$A$2:$A$71,"&lt;="&amp;ABS($I19),'Key Numbers'!$A$2:$A$71,"&gt;="&amp;ABS($H19)),
IF(AND(LEFT(J19,1)="D",K19&lt;0),-1*SUMIFS('Key Numbers'!$C$2:$C$71,'Key Numbers'!$A$2:$A$71,"&lt;="&amp;ABS($I19),'Key Numbers'!$A$2:$A$71,"&gt;="&amp;ABS($H19)),
SUMIFS('Key Numbers'!$C$2:$C$71,'Key Numbers'!$A$2:$A$71,"&gt;="&amp;ABS($I19),'Key Numbers'!$A$2:$A$71,"&lt;="&amp;ABS($H19))))))))))</f>
        <v>0</v>
      </c>
      <c r="M19" s="6" cm="1">
        <f t="array" ref="M19">IFERROR(INDEX(DVOA!$E$2:$E$20095,MATCH($F19&amp;$A19-1&amp;$B19,DVOA!$C$2:$C$20095&amp;DVOA!$A$2:$A21293&amp;DVOA!$B$2:$B$20095,0)),0)</f>
        <v>0</v>
      </c>
      <c r="N19" s="6"/>
      <c r="O19" s="6" cm="1">
        <f t="array" ref="O19">IFERROR(INDEX(DVOA!$AC$2:$AC$20095,MATCH($F19&amp;$A19-1&amp;$B19,DVOA!$C$2:$C$20095&amp;DVOA!$A$2:$A$20095&amp;DVOA!$B$2:$B$20095,0)
),0)</f>
        <v>0</v>
      </c>
      <c r="P19" s="6" cm="1">
        <f t="array" ref="P19">IFERROR(INDEX(DVOA!$E$2:$E$20095,MATCH($G19&amp;$A19-1&amp;$B19,DVOA!$C$2:$C$20095&amp;DVOA!$A$2:$A21293&amp;DVOA!$B$2:$B$20095,0)),0)</f>
        <v>0</v>
      </c>
      <c r="Q19" s="6"/>
      <c r="R19" s="6" cm="1">
        <f t="array" ref="R19">IFERROR(INDEX(DVOA!$AC$2:$AC$20095,MATCH($G19&amp;$A19-1&amp;$B19,DVOA!$C$2:$C$20095&amp;DVOA!$A$2:$A$20095&amp;DVOA!$B$2:$B$20095,0)
),0)</f>
        <v>0</v>
      </c>
      <c r="S19" s="6" t="str">
        <f t="shared" si="3"/>
        <v/>
      </c>
      <c r="T19" s="104" t="str">
        <f t="shared" si="11"/>
        <v/>
      </c>
      <c r="U19" s="104" t="str">
        <f t="shared" si="12"/>
        <v/>
      </c>
      <c r="V19" s="26" t="str" cm="1">
        <f t="array" ref="V19">IFERROR(IF(E19="H",INDEX('DVOA Pred'!$G$2:$G$1000,MATCH($F19&amp;$B19&amp;$A19,'DVOA Pred'!$C$2:$C$1000&amp;'DVOA Pred'!$A$2:$A$1000&amp;'DVOA Pred'!$B$2:$B$1000,0)),
INDEX('DVOA Pred'!$H$2:$H$1000,MATCH($F19&amp;$B19&amp;$A19,'DVOA Pred'!$D$2:$D$1000&amp;'DVOA Pred'!$A$2:$A$1000&amp;'DVOA Pred'!$B$2:$B$1000,0))),"")</f>
        <v/>
      </c>
      <c r="W19" s="26" t="str">
        <f t="shared" si="4"/>
        <v/>
      </c>
      <c r="X19" s="26" t="str">
        <f t="shared" si="5"/>
        <v/>
      </c>
      <c r="Y19" s="6" t="str">
        <f>IFERROR((PERCENTRANK($L$2:$L$20355,L19)*Multiples!$B$3)+((PERCENTRANK($W$2:$W$20355,W19)*(1-Multiples!$B$3))),"")</f>
        <v/>
      </c>
      <c r="Z19" s="64">
        <v>26</v>
      </c>
      <c r="AA19" s="64">
        <v>24</v>
      </c>
      <c r="AB19" s="24">
        <f t="shared" si="6"/>
        <v>2</v>
      </c>
      <c r="AC19" s="24">
        <f t="shared" si="7"/>
        <v>3.5</v>
      </c>
      <c r="AD19" s="24">
        <f t="shared" si="8"/>
        <v>3.5</v>
      </c>
      <c r="AE19" s="24" t="str">
        <f t="shared" si="9"/>
        <v>Yes</v>
      </c>
      <c r="AF19" s="24" t="str">
        <f t="shared" si="10"/>
        <v>Yes</v>
      </c>
      <c r="AG19" s="64"/>
      <c r="AH19" s="64"/>
      <c r="AI19" s="105" t="s">
        <v>650</v>
      </c>
      <c r="AJ19" s="66"/>
    </row>
    <row r="20" spans="1:36" customFormat="1" x14ac:dyDescent="0.25">
      <c r="A20" s="7">
        <v>1</v>
      </c>
      <c r="B20" s="5">
        <v>2022</v>
      </c>
      <c r="C20" s="5" t="str">
        <f t="shared" si="0"/>
        <v>2022 W1</v>
      </c>
      <c r="D20" s="5">
        <v>10</v>
      </c>
      <c r="E20" s="5" t="s">
        <v>651</v>
      </c>
      <c r="F20" s="5" t="s">
        <v>49</v>
      </c>
      <c r="G20" s="5" t="s">
        <v>35</v>
      </c>
      <c r="H20" s="5">
        <v>7.5</v>
      </c>
      <c r="I20" s="61">
        <v>7</v>
      </c>
      <c r="J20" s="62" t="str">
        <f t="shared" si="1"/>
        <v>D0.5</v>
      </c>
      <c r="K20" s="61">
        <f t="shared" si="2"/>
        <v>0.5</v>
      </c>
      <c r="L20" s="228">
        <f>IF(K20=0,0,
IF(J20="D0.5",0.5*SUMIFS('Key Numbers'!$C$2:$C$71,'Key Numbers'!$A$2:$A$71,"&gt;="&amp;ABS($I20),'Key Numbers'!$A$2:$A$71,"&lt;="&amp;ABS($H20)),
IF(J20="D-0.5",0.5*-1*SUMIFS('Key Numbers'!$C$2:$C$71,'Key Numbers'!$A$2:$A$71,"&lt;="&amp;ABS($I20),'Key Numbers'!$A$2:$A$71,"&gt;="&amp;ABS($H20)),
IF(J20="F0.5",0.5*SUMIFS('Key Numbers'!$C$2:$C$71,'Key Numbers'!$A$2:$A$71,"&lt;="&amp;ABS($I20),'Key Numbers'!$A$2:$A$71,"&gt;="&amp;ABS($H20)),
IF(J20="F-0.5",0.5*-1*SUMIFS('Key Numbers'!$C$2:$C$71,'Key Numbers'!$A$2:$A$71,"&gt;="&amp;ABS($I20),'Key Numbers'!$A$2:$A$71,"&lt;="&amp;ABS($H20)),
IF(AND(LEFT(J20,1)="F",K20&lt;0),-1*SUMIFS('Key Numbers'!$C$2:$C$71,'Key Numbers'!$A$2:$A$71,"&gt;="&amp;ABS($I20),'Key Numbers'!$A$2:$A$71,"&lt;="&amp;ABS($H20)),
IF(AND(LEFT(J20,1)="F",K20&gt;0),SUMIFS('Key Numbers'!$C$2:$C$71,'Key Numbers'!$A$2:$A$71,"&lt;="&amp;ABS($I20),'Key Numbers'!$A$2:$A$71,"&gt;="&amp;ABS($H20)),
IF(AND(LEFT(J20,1)="D",K20&lt;0),-1*SUMIFS('Key Numbers'!$C$2:$C$71,'Key Numbers'!$A$2:$A$71,"&lt;="&amp;ABS($I20),'Key Numbers'!$A$2:$A$71,"&gt;="&amp;ABS($H20)),
SUMIFS('Key Numbers'!$C$2:$C$71,'Key Numbers'!$A$2:$A$71,"&gt;="&amp;ABS($I20),'Key Numbers'!$A$2:$A$71,"&lt;="&amp;ABS($H20))))))))))</f>
        <v>4.1284403669724773E-2</v>
      </c>
      <c r="M20" s="6" cm="1">
        <f t="array" ref="M20">IFERROR(INDEX(DVOA!$E$2:$E$20095,MATCH($F20&amp;$A20-1&amp;$B20,DVOA!$C$2:$C$20095&amp;DVOA!$A$2:$A21294&amp;DVOA!$B$2:$B$20095,0)),0)</f>
        <v>0</v>
      </c>
      <c r="N20" s="6"/>
      <c r="O20" s="6" cm="1">
        <f t="array" ref="O20">IFERROR(INDEX(DVOA!$AC$2:$AC$20095,MATCH($F20&amp;$A20-1&amp;$B20,DVOA!$C$2:$C$20095&amp;DVOA!$A$2:$A$20095&amp;DVOA!$B$2:$B$20095,0)
),0)</f>
        <v>0</v>
      </c>
      <c r="P20" s="6" cm="1">
        <f t="array" ref="P20">IFERROR(INDEX(DVOA!$E$2:$E$20095,MATCH($G20&amp;$A20-1&amp;$B20,DVOA!$C$2:$C$20095&amp;DVOA!$A$2:$A21294&amp;DVOA!$B$2:$B$20095,0)),0)</f>
        <v>0</v>
      </c>
      <c r="Q20" s="6"/>
      <c r="R20" s="6" cm="1">
        <f t="array" ref="R20">IFERROR(INDEX(DVOA!$AC$2:$AC$20095,MATCH($G20&amp;$A20-1&amp;$B20,DVOA!$C$2:$C$20095&amp;DVOA!$A$2:$A$20095&amp;DVOA!$B$2:$B$20095,0)
),0)</f>
        <v>0</v>
      </c>
      <c r="S20" s="6" t="str">
        <f t="shared" si="3"/>
        <v/>
      </c>
      <c r="T20" s="104" t="str">
        <f t="shared" si="11"/>
        <v/>
      </c>
      <c r="U20" s="104" t="str">
        <f t="shared" si="12"/>
        <v/>
      </c>
      <c r="V20" s="26" t="str" cm="1">
        <f t="array" ref="V20">IFERROR(IF(E20="H",INDEX('DVOA Pred'!$G$2:$G$1000,MATCH($F20&amp;$B20&amp;$A20,'DVOA Pred'!$C$2:$C$1000&amp;'DVOA Pred'!$A$2:$A$1000&amp;'DVOA Pred'!$B$2:$B$1000,0)),
INDEX('DVOA Pred'!$H$2:$H$1000,MATCH($F20&amp;$B20&amp;$A20,'DVOA Pred'!$D$2:$D$1000&amp;'DVOA Pred'!$A$2:$A$1000&amp;'DVOA Pred'!$B$2:$B$1000,0))),"")</f>
        <v/>
      </c>
      <c r="W20" s="26" t="str">
        <f t="shared" si="4"/>
        <v/>
      </c>
      <c r="X20" s="26" t="str">
        <f t="shared" si="5"/>
        <v/>
      </c>
      <c r="Y20" s="6" t="str">
        <f>IFERROR((PERCENTRANK($L$2:$L$20355,L20)*Multiples!$B$3)+((PERCENTRANK($W$2:$W$20355,W20)*(1-Multiples!$B$3))),"")</f>
        <v/>
      </c>
      <c r="Z20" s="64">
        <v>20</v>
      </c>
      <c r="AA20" s="64">
        <v>20</v>
      </c>
      <c r="AB20" s="24">
        <f t="shared" si="6"/>
        <v>0</v>
      </c>
      <c r="AC20" s="24">
        <f t="shared" si="7"/>
        <v>7.5</v>
      </c>
      <c r="AD20" s="24">
        <f t="shared" si="8"/>
        <v>7</v>
      </c>
      <c r="AE20" s="24" t="str">
        <f t="shared" si="9"/>
        <v>Yes</v>
      </c>
      <c r="AF20" s="24" t="str">
        <f t="shared" si="10"/>
        <v>Yes</v>
      </c>
      <c r="AG20" s="64"/>
      <c r="AH20" s="64"/>
      <c r="AI20" s="105" t="s">
        <v>650</v>
      </c>
      <c r="AJ20" s="66"/>
    </row>
    <row r="21" spans="1:36" customFormat="1" x14ac:dyDescent="0.25">
      <c r="A21" s="7">
        <v>1</v>
      </c>
      <c r="B21" s="5">
        <v>2022</v>
      </c>
      <c r="C21" s="5" t="str">
        <f t="shared" si="0"/>
        <v>2022 W1</v>
      </c>
      <c r="D21" s="5">
        <v>10</v>
      </c>
      <c r="E21" s="5" t="s">
        <v>649</v>
      </c>
      <c r="F21" s="5" t="s">
        <v>35</v>
      </c>
      <c r="G21" s="5" t="s">
        <v>49</v>
      </c>
      <c r="H21" s="5">
        <v>-7.5</v>
      </c>
      <c r="I21" s="61">
        <v>-7</v>
      </c>
      <c r="J21" s="62" t="str">
        <f t="shared" si="1"/>
        <v>F-0.5</v>
      </c>
      <c r="K21" s="61">
        <f t="shared" si="2"/>
        <v>-0.5</v>
      </c>
      <c r="L21" s="228">
        <f>IF(K21=0,0,
IF(J21="D0.5",0.5*SUMIFS('Key Numbers'!$C$2:$C$71,'Key Numbers'!$A$2:$A$71,"&gt;="&amp;ABS($I21),'Key Numbers'!$A$2:$A$71,"&lt;="&amp;ABS($H21)),
IF(J21="D-0.5",0.5*-1*SUMIFS('Key Numbers'!$C$2:$C$71,'Key Numbers'!$A$2:$A$71,"&lt;="&amp;ABS($I21),'Key Numbers'!$A$2:$A$71,"&gt;="&amp;ABS($H21)),
IF(J21="F0.5",0.5*SUMIFS('Key Numbers'!$C$2:$C$71,'Key Numbers'!$A$2:$A$71,"&lt;="&amp;ABS($I21),'Key Numbers'!$A$2:$A$71,"&gt;="&amp;ABS($H21)),
IF(J21="F-0.5",0.5*-1*SUMIFS('Key Numbers'!$C$2:$C$71,'Key Numbers'!$A$2:$A$71,"&gt;="&amp;ABS($I21),'Key Numbers'!$A$2:$A$71,"&lt;="&amp;ABS($H21)),
IF(AND(LEFT(J21,1)="F",K21&lt;0),-1*SUMIFS('Key Numbers'!$C$2:$C$71,'Key Numbers'!$A$2:$A$71,"&gt;="&amp;ABS($I21),'Key Numbers'!$A$2:$A$71,"&lt;="&amp;ABS($H21)),
IF(AND(LEFT(J21,1)="F",K21&gt;0),SUMIFS('Key Numbers'!$C$2:$C$71,'Key Numbers'!$A$2:$A$71,"&lt;="&amp;ABS($I21),'Key Numbers'!$A$2:$A$71,"&gt;="&amp;ABS($H21)),
IF(AND(LEFT(J21,1)="D",K21&lt;0),-1*SUMIFS('Key Numbers'!$C$2:$C$71,'Key Numbers'!$A$2:$A$71,"&lt;="&amp;ABS($I21),'Key Numbers'!$A$2:$A$71,"&gt;="&amp;ABS($H21)),
SUMIFS('Key Numbers'!$C$2:$C$71,'Key Numbers'!$A$2:$A$71,"&gt;="&amp;ABS($I21),'Key Numbers'!$A$2:$A$71,"&lt;="&amp;ABS($H21))))))))))</f>
        <v>-4.1284403669724773E-2</v>
      </c>
      <c r="M21" s="6" cm="1">
        <f t="array" ref="M21">IFERROR(INDEX(DVOA!$E$2:$E$20095,MATCH($F21&amp;$A21-1&amp;$B21,DVOA!$C$2:$C$20095&amp;DVOA!$A$2:$A21295&amp;DVOA!$B$2:$B$20095,0)),0)</f>
        <v>0</v>
      </c>
      <c r="N21" s="6"/>
      <c r="O21" s="6" cm="1">
        <f t="array" ref="O21">IFERROR(INDEX(DVOA!$AC$2:$AC$20095,MATCH($F21&amp;$A21-1&amp;$B21,DVOA!$C$2:$C$20095&amp;DVOA!$A$2:$A$20095&amp;DVOA!$B$2:$B$20095,0)
),0)</f>
        <v>0</v>
      </c>
      <c r="P21" s="6" cm="1">
        <f t="array" ref="P21">IFERROR(INDEX(DVOA!$E$2:$E$20095,MATCH($G21&amp;$A21-1&amp;$B21,DVOA!$C$2:$C$20095&amp;DVOA!$A$2:$A21295&amp;DVOA!$B$2:$B$20095,0)),0)</f>
        <v>0</v>
      </c>
      <c r="Q21" s="6"/>
      <c r="R21" s="6" cm="1">
        <f t="array" ref="R21">IFERROR(INDEX(DVOA!$AC$2:$AC$20095,MATCH($G21&amp;$A21-1&amp;$B21,DVOA!$C$2:$C$20095&amp;DVOA!$A$2:$A$20095&amp;DVOA!$B$2:$B$20095,0)
),0)</f>
        <v>0</v>
      </c>
      <c r="S21" s="6" t="str">
        <f t="shared" si="3"/>
        <v/>
      </c>
      <c r="T21" s="104" t="str">
        <f t="shared" si="11"/>
        <v/>
      </c>
      <c r="U21" s="104" t="str">
        <f t="shared" si="12"/>
        <v/>
      </c>
      <c r="V21" s="26" t="str" cm="1">
        <f t="array" ref="V21">IFERROR(IF(E21="H",INDEX('DVOA Pred'!$G$2:$G$1000,MATCH($F21&amp;$B21&amp;$A21,'DVOA Pred'!$C$2:$C$1000&amp;'DVOA Pred'!$A$2:$A$1000&amp;'DVOA Pred'!$B$2:$B$1000,0)),
INDEX('DVOA Pred'!$H$2:$H$1000,MATCH($F21&amp;$B21&amp;$A21,'DVOA Pred'!$D$2:$D$1000&amp;'DVOA Pred'!$A$2:$A$1000&amp;'DVOA Pred'!$B$2:$B$1000,0))),"")</f>
        <v/>
      </c>
      <c r="W21" s="26" t="str">
        <f t="shared" si="4"/>
        <v/>
      </c>
      <c r="X21" s="26" t="str">
        <f t="shared" si="5"/>
        <v/>
      </c>
      <c r="Y21" s="6" t="str">
        <f>IFERROR((PERCENTRANK($L$2:$L$20355,L21)*Multiples!$B$3)+((PERCENTRANK($W$2:$W$20355,W21)*(1-Multiples!$B$3))),"")</f>
        <v/>
      </c>
      <c r="Z21" s="64">
        <v>20</v>
      </c>
      <c r="AA21" s="64">
        <v>20</v>
      </c>
      <c r="AB21" s="24">
        <f t="shared" si="6"/>
        <v>0</v>
      </c>
      <c r="AC21" s="24">
        <f t="shared" si="7"/>
        <v>-7.5</v>
      </c>
      <c r="AD21" s="24">
        <f t="shared" si="8"/>
        <v>-7</v>
      </c>
      <c r="AE21" s="24" t="str">
        <f t="shared" si="9"/>
        <v>No</v>
      </c>
      <c r="AF21" s="24" t="str">
        <f t="shared" si="10"/>
        <v>No</v>
      </c>
      <c r="AG21" s="64"/>
      <c r="AH21" s="64"/>
      <c r="AI21" s="105" t="s">
        <v>650</v>
      </c>
      <c r="AJ21" s="66"/>
    </row>
    <row r="22" spans="1:36" customFormat="1" x14ac:dyDescent="0.25">
      <c r="A22" s="7">
        <v>1</v>
      </c>
      <c r="B22" s="5">
        <v>2022</v>
      </c>
      <c r="C22" s="5" t="str">
        <f t="shared" si="0"/>
        <v>2022 W1</v>
      </c>
      <c r="D22" s="5">
        <v>11</v>
      </c>
      <c r="E22" s="5" t="s">
        <v>649</v>
      </c>
      <c r="F22" s="5" t="s">
        <v>15</v>
      </c>
      <c r="G22" s="5" t="s">
        <v>45</v>
      </c>
      <c r="H22" s="5">
        <v>6.5</v>
      </c>
      <c r="I22" s="61">
        <v>5.5</v>
      </c>
      <c r="J22" s="62" t="str">
        <f t="shared" si="1"/>
        <v>D1</v>
      </c>
      <c r="K22" s="61">
        <f t="shared" si="2"/>
        <v>1</v>
      </c>
      <c r="L22" s="228">
        <f>IF(K22=0,0,
IF(J22="D0.5",0.5*SUMIFS('Key Numbers'!$C$2:$C$71,'Key Numbers'!$A$2:$A$71,"&gt;="&amp;ABS($I22),'Key Numbers'!$A$2:$A$71,"&lt;="&amp;ABS($H22)),
IF(J22="D-0.5",0.5*-1*SUMIFS('Key Numbers'!$C$2:$C$71,'Key Numbers'!$A$2:$A$71,"&lt;="&amp;ABS($I22),'Key Numbers'!$A$2:$A$71,"&gt;="&amp;ABS($H22)),
IF(J22="F0.5",0.5*SUMIFS('Key Numbers'!$C$2:$C$71,'Key Numbers'!$A$2:$A$71,"&lt;="&amp;ABS($I22),'Key Numbers'!$A$2:$A$71,"&gt;="&amp;ABS($H22)),
IF(J22="F-0.5",0.5*-1*SUMIFS('Key Numbers'!$C$2:$C$71,'Key Numbers'!$A$2:$A$71,"&gt;="&amp;ABS($I22),'Key Numbers'!$A$2:$A$71,"&lt;="&amp;ABS($H22)),
IF(AND(LEFT(J22,1)="F",K22&lt;0),-1*SUMIFS('Key Numbers'!$C$2:$C$71,'Key Numbers'!$A$2:$A$71,"&gt;="&amp;ABS($I22),'Key Numbers'!$A$2:$A$71,"&lt;="&amp;ABS($H22)),
IF(AND(LEFT(J22,1)="F",K22&gt;0),SUMIFS('Key Numbers'!$C$2:$C$71,'Key Numbers'!$A$2:$A$71,"&lt;="&amp;ABS($I22),'Key Numbers'!$A$2:$A$71,"&gt;="&amp;ABS($H22)),
IF(AND(LEFT(J22,1)="D",K22&lt;0),-1*SUMIFS('Key Numbers'!$C$2:$C$71,'Key Numbers'!$A$2:$A$71,"&lt;="&amp;ABS($I22),'Key Numbers'!$A$2:$A$71,"&gt;="&amp;ABS($H22)),
SUMIFS('Key Numbers'!$C$2:$C$71,'Key Numbers'!$A$2:$A$71,"&gt;="&amp;ABS($I22),'Key Numbers'!$A$2:$A$71,"&lt;="&amp;ABS($H22))))))))))</f>
        <v>7.3394495412844041E-2</v>
      </c>
      <c r="M22" s="6" cm="1">
        <f t="array" ref="M22">IFERROR(INDEX(DVOA!$E$2:$E$20095,MATCH($F22&amp;$A22-1&amp;$B22,DVOA!$C$2:$C$20095&amp;DVOA!$A$2:$A21296&amp;DVOA!$B$2:$B$20095,0)),0)</f>
        <v>0</v>
      </c>
      <c r="N22" s="6"/>
      <c r="O22" s="6" cm="1">
        <f t="array" ref="O22">IFERROR(INDEX(DVOA!$AC$2:$AC$20095,MATCH($F22&amp;$A22-1&amp;$B22,DVOA!$C$2:$C$20095&amp;DVOA!$A$2:$A$20095&amp;DVOA!$B$2:$B$20095,0)
),0)</f>
        <v>0</v>
      </c>
      <c r="P22" s="6" cm="1">
        <f t="array" ref="P22">IFERROR(INDEX(DVOA!$E$2:$E$20095,MATCH($G22&amp;$A22-1&amp;$B22,DVOA!$C$2:$C$20095&amp;DVOA!$A$2:$A21296&amp;DVOA!$B$2:$B$20095,0)),0)</f>
        <v>0</v>
      </c>
      <c r="Q22" s="6"/>
      <c r="R22" s="6" cm="1">
        <f t="array" ref="R22">IFERROR(INDEX(DVOA!$AC$2:$AC$20095,MATCH($G22&amp;$A22-1&amp;$B22,DVOA!$C$2:$C$20095&amp;DVOA!$A$2:$A$20095&amp;DVOA!$B$2:$B$20095,0)
),0)</f>
        <v>0</v>
      </c>
      <c r="S22" s="6" t="str">
        <f t="shared" si="3"/>
        <v/>
      </c>
      <c r="T22" s="104" t="str">
        <f t="shared" si="11"/>
        <v/>
      </c>
      <c r="U22" s="104" t="str">
        <f t="shared" si="12"/>
        <v/>
      </c>
      <c r="V22" s="26" t="str" cm="1">
        <f t="array" ref="V22">IFERROR(IF(E22="H",INDEX('DVOA Pred'!$G$2:$G$1000,MATCH($F22&amp;$B22&amp;$A22,'DVOA Pred'!$C$2:$C$1000&amp;'DVOA Pred'!$A$2:$A$1000&amp;'DVOA Pred'!$B$2:$B$1000,0)),
INDEX('DVOA Pred'!$H$2:$H$1000,MATCH($F22&amp;$B22&amp;$A22,'DVOA Pred'!$D$2:$D$1000&amp;'DVOA Pred'!$A$2:$A$1000&amp;'DVOA Pred'!$B$2:$B$1000,0))),"")</f>
        <v/>
      </c>
      <c r="W22" s="26" t="str">
        <f t="shared" si="4"/>
        <v/>
      </c>
      <c r="X22" s="26" t="str">
        <f t="shared" si="5"/>
        <v/>
      </c>
      <c r="Y22" s="6" t="str">
        <f>IFERROR((PERCENTRANK($L$2:$L$20355,L22)*Multiples!$B$3)+((PERCENTRANK($W$2:$W$20355,W22)*(1-Multiples!$B$3))),"")</f>
        <v/>
      </c>
      <c r="Z22" s="64">
        <v>21</v>
      </c>
      <c r="AA22" s="64">
        <v>20</v>
      </c>
      <c r="AB22" s="24">
        <f t="shared" si="6"/>
        <v>1</v>
      </c>
      <c r="AC22" s="24">
        <f t="shared" si="7"/>
        <v>7.5</v>
      </c>
      <c r="AD22" s="24">
        <f t="shared" si="8"/>
        <v>6.5</v>
      </c>
      <c r="AE22" s="24" t="str">
        <f t="shared" si="9"/>
        <v>Yes</v>
      </c>
      <c r="AF22" s="24" t="str">
        <f t="shared" si="10"/>
        <v>Yes</v>
      </c>
      <c r="AG22" s="64"/>
      <c r="AH22" s="64"/>
      <c r="AI22" s="105" t="s">
        <v>650</v>
      </c>
      <c r="AJ22" s="66"/>
    </row>
    <row r="23" spans="1:36" customFormat="1" x14ac:dyDescent="0.25">
      <c r="A23" s="7">
        <v>1</v>
      </c>
      <c r="B23" s="5">
        <v>2022</v>
      </c>
      <c r="C23" s="5" t="str">
        <f t="shared" si="0"/>
        <v>2022 W1</v>
      </c>
      <c r="D23" s="5">
        <v>11</v>
      </c>
      <c r="E23" s="5" t="s">
        <v>651</v>
      </c>
      <c r="F23" s="5" t="s">
        <v>45</v>
      </c>
      <c r="G23" s="5" t="s">
        <v>15</v>
      </c>
      <c r="H23" s="5">
        <v>-6.5</v>
      </c>
      <c r="I23" s="61">
        <v>-5.5</v>
      </c>
      <c r="J23" s="62" t="str">
        <f t="shared" si="1"/>
        <v>F-1</v>
      </c>
      <c r="K23" s="61">
        <f t="shared" si="2"/>
        <v>-1</v>
      </c>
      <c r="L23" s="228">
        <f>IF(K23=0,0,
IF(J23="D0.5",0.5*SUMIFS('Key Numbers'!$C$2:$C$71,'Key Numbers'!$A$2:$A$71,"&gt;="&amp;ABS($I23),'Key Numbers'!$A$2:$A$71,"&lt;="&amp;ABS($H23)),
IF(J23="D-0.5",0.5*-1*SUMIFS('Key Numbers'!$C$2:$C$71,'Key Numbers'!$A$2:$A$71,"&lt;="&amp;ABS($I23),'Key Numbers'!$A$2:$A$71,"&gt;="&amp;ABS($H23)),
IF(J23="F0.5",0.5*SUMIFS('Key Numbers'!$C$2:$C$71,'Key Numbers'!$A$2:$A$71,"&lt;="&amp;ABS($I23),'Key Numbers'!$A$2:$A$71,"&gt;="&amp;ABS($H23)),
IF(J23="F-0.5",0.5*-1*SUMIFS('Key Numbers'!$C$2:$C$71,'Key Numbers'!$A$2:$A$71,"&gt;="&amp;ABS($I23),'Key Numbers'!$A$2:$A$71,"&lt;="&amp;ABS($H23)),
IF(AND(LEFT(J23,1)="F",K23&lt;0),-1*SUMIFS('Key Numbers'!$C$2:$C$71,'Key Numbers'!$A$2:$A$71,"&gt;="&amp;ABS($I23),'Key Numbers'!$A$2:$A$71,"&lt;="&amp;ABS($H23)),
IF(AND(LEFT(J23,1)="F",K23&gt;0),SUMIFS('Key Numbers'!$C$2:$C$71,'Key Numbers'!$A$2:$A$71,"&lt;="&amp;ABS($I23),'Key Numbers'!$A$2:$A$71,"&gt;="&amp;ABS($H23)),
IF(AND(LEFT(J23,1)="D",K23&lt;0),-1*SUMIFS('Key Numbers'!$C$2:$C$71,'Key Numbers'!$A$2:$A$71,"&lt;="&amp;ABS($I23),'Key Numbers'!$A$2:$A$71,"&gt;="&amp;ABS($H23)),
SUMIFS('Key Numbers'!$C$2:$C$71,'Key Numbers'!$A$2:$A$71,"&gt;="&amp;ABS($I23),'Key Numbers'!$A$2:$A$71,"&lt;="&amp;ABS($H23))))))))))</f>
        <v>-7.3394495412844041E-2</v>
      </c>
      <c r="M23" s="6" cm="1">
        <f t="array" ref="M23">IFERROR(INDEX(DVOA!$E$2:$E$20095,MATCH($F23&amp;$A23-1&amp;$B23,DVOA!$C$2:$C$20095&amp;DVOA!$A$2:$A21297&amp;DVOA!$B$2:$B$20095,0)),0)</f>
        <v>0</v>
      </c>
      <c r="N23" s="6"/>
      <c r="O23" s="6" cm="1">
        <f t="array" ref="O23">IFERROR(INDEX(DVOA!$AC$2:$AC$20095,MATCH($F23&amp;$A23-1&amp;$B23,DVOA!$C$2:$C$20095&amp;DVOA!$A$2:$A$20095&amp;DVOA!$B$2:$B$20095,0)
),0)</f>
        <v>0</v>
      </c>
      <c r="P23" s="6" cm="1">
        <f t="array" ref="P23">IFERROR(INDEX(DVOA!$E$2:$E$20095,MATCH($G23&amp;$A23-1&amp;$B23,DVOA!$C$2:$C$20095&amp;DVOA!$A$2:$A21297&amp;DVOA!$B$2:$B$20095,0)),0)</f>
        <v>0</v>
      </c>
      <c r="Q23" s="6"/>
      <c r="R23" s="6" cm="1">
        <f t="array" ref="R23">IFERROR(INDEX(DVOA!$AC$2:$AC$20095,MATCH($G23&amp;$A23-1&amp;$B23,DVOA!$C$2:$C$20095&amp;DVOA!$A$2:$A$20095&amp;DVOA!$B$2:$B$20095,0)
),0)</f>
        <v>0</v>
      </c>
      <c r="S23" s="6" t="str">
        <f t="shared" si="3"/>
        <v/>
      </c>
      <c r="T23" s="104" t="str">
        <f t="shared" si="11"/>
        <v/>
      </c>
      <c r="U23" s="104" t="str">
        <f t="shared" si="12"/>
        <v/>
      </c>
      <c r="V23" s="26" t="str" cm="1">
        <f t="array" ref="V23">IFERROR(IF(E23="H",INDEX('DVOA Pred'!$G$2:$G$1000,MATCH($F23&amp;$B23&amp;$A23,'DVOA Pred'!$C$2:$C$1000&amp;'DVOA Pred'!$A$2:$A$1000&amp;'DVOA Pred'!$B$2:$B$1000,0)),
INDEX('DVOA Pred'!$H$2:$H$1000,MATCH($F23&amp;$B23&amp;$A23,'DVOA Pred'!$D$2:$D$1000&amp;'DVOA Pred'!$A$2:$A$1000&amp;'DVOA Pred'!$B$2:$B$1000,0))),"")</f>
        <v/>
      </c>
      <c r="W23" s="26" t="str">
        <f t="shared" si="4"/>
        <v/>
      </c>
      <c r="X23" s="26" t="str">
        <f t="shared" si="5"/>
        <v/>
      </c>
      <c r="Y23" s="6" t="str">
        <f>IFERROR((PERCENTRANK($L$2:$L$20355,L23)*Multiples!$B$3)+((PERCENTRANK($W$2:$W$20355,W23)*(1-Multiples!$B$3))),"")</f>
        <v/>
      </c>
      <c r="Z23" s="64">
        <v>20</v>
      </c>
      <c r="AA23" s="64">
        <v>21</v>
      </c>
      <c r="AB23" s="24">
        <f t="shared" si="6"/>
        <v>-1</v>
      </c>
      <c r="AC23" s="24">
        <f t="shared" si="7"/>
        <v>-7.5</v>
      </c>
      <c r="AD23" s="24">
        <f t="shared" si="8"/>
        <v>-6.5</v>
      </c>
      <c r="AE23" s="24" t="str">
        <f t="shared" si="9"/>
        <v>No</v>
      </c>
      <c r="AF23" s="24" t="str">
        <f t="shared" si="10"/>
        <v>No</v>
      </c>
      <c r="AG23" s="64"/>
      <c r="AH23" s="64"/>
      <c r="AI23" s="105" t="s">
        <v>650</v>
      </c>
      <c r="AJ23" s="66"/>
    </row>
    <row r="24" spans="1:36" customFormat="1" x14ac:dyDescent="0.25">
      <c r="A24" s="7">
        <v>1</v>
      </c>
      <c r="B24" s="5">
        <v>2022</v>
      </c>
      <c r="C24" s="5" t="str">
        <f t="shared" si="0"/>
        <v>2022 W1</v>
      </c>
      <c r="D24" s="5">
        <v>12</v>
      </c>
      <c r="E24" s="5" t="s">
        <v>649</v>
      </c>
      <c r="F24" s="5" t="s">
        <v>20</v>
      </c>
      <c r="G24" s="5" t="s">
        <v>46</v>
      </c>
      <c r="H24" s="5">
        <v>-1.5</v>
      </c>
      <c r="I24" s="61">
        <v>-1.5</v>
      </c>
      <c r="J24" s="62" t="str">
        <f t="shared" si="1"/>
        <v>F0</v>
      </c>
      <c r="K24" s="61">
        <f t="shared" si="2"/>
        <v>0</v>
      </c>
      <c r="L24" s="228">
        <f>IF(K24=0,0,
IF(J24="D0.5",0.5*SUMIFS('Key Numbers'!$C$2:$C$71,'Key Numbers'!$A$2:$A$71,"&gt;="&amp;ABS($I24),'Key Numbers'!$A$2:$A$71,"&lt;="&amp;ABS($H24)),
IF(J24="D-0.5",0.5*-1*SUMIFS('Key Numbers'!$C$2:$C$71,'Key Numbers'!$A$2:$A$71,"&lt;="&amp;ABS($I24),'Key Numbers'!$A$2:$A$71,"&gt;="&amp;ABS($H24)),
IF(J24="F0.5",0.5*SUMIFS('Key Numbers'!$C$2:$C$71,'Key Numbers'!$A$2:$A$71,"&lt;="&amp;ABS($I24),'Key Numbers'!$A$2:$A$71,"&gt;="&amp;ABS($H24)),
IF(J24="F-0.5",0.5*-1*SUMIFS('Key Numbers'!$C$2:$C$71,'Key Numbers'!$A$2:$A$71,"&gt;="&amp;ABS($I24),'Key Numbers'!$A$2:$A$71,"&lt;="&amp;ABS($H24)),
IF(AND(LEFT(J24,1)="F",K24&lt;0),-1*SUMIFS('Key Numbers'!$C$2:$C$71,'Key Numbers'!$A$2:$A$71,"&gt;="&amp;ABS($I24),'Key Numbers'!$A$2:$A$71,"&lt;="&amp;ABS($H24)),
IF(AND(LEFT(J24,1)="F",K24&gt;0),SUMIFS('Key Numbers'!$C$2:$C$71,'Key Numbers'!$A$2:$A$71,"&lt;="&amp;ABS($I24),'Key Numbers'!$A$2:$A$71,"&gt;="&amp;ABS($H24)),
IF(AND(LEFT(J24,1)="D",K24&lt;0),-1*SUMIFS('Key Numbers'!$C$2:$C$71,'Key Numbers'!$A$2:$A$71,"&lt;="&amp;ABS($I24),'Key Numbers'!$A$2:$A$71,"&gt;="&amp;ABS($H24)),
SUMIFS('Key Numbers'!$C$2:$C$71,'Key Numbers'!$A$2:$A$71,"&gt;="&amp;ABS($I24),'Key Numbers'!$A$2:$A$71,"&lt;="&amp;ABS($H24))))))))))</f>
        <v>0</v>
      </c>
      <c r="M24" s="6" cm="1">
        <f t="array" ref="M24">IFERROR(INDEX(DVOA!$E$2:$E$20095,MATCH($F24&amp;$A24-1&amp;$B24,DVOA!$C$2:$C$20095&amp;DVOA!$A$2:$A21298&amp;DVOA!$B$2:$B$20095,0)),0)</f>
        <v>0</v>
      </c>
      <c r="N24" s="6"/>
      <c r="O24" s="6" cm="1">
        <f t="array" ref="O24">IFERROR(INDEX(DVOA!$AC$2:$AC$20095,MATCH($F24&amp;$A24-1&amp;$B24,DVOA!$C$2:$C$20095&amp;DVOA!$A$2:$A$20095&amp;DVOA!$B$2:$B$20095,0)
),0)</f>
        <v>0</v>
      </c>
      <c r="P24" s="6" cm="1">
        <f t="array" ref="P24">IFERROR(INDEX(DVOA!$E$2:$E$20095,MATCH($G24&amp;$A24-1&amp;$B24,DVOA!$C$2:$C$20095&amp;DVOA!$A$2:$A21298&amp;DVOA!$B$2:$B$20095,0)),0)</f>
        <v>0</v>
      </c>
      <c r="Q24" s="6"/>
      <c r="R24" s="6" cm="1">
        <f t="array" ref="R24">IFERROR(INDEX(DVOA!$AC$2:$AC$20095,MATCH($G24&amp;$A24-1&amp;$B24,DVOA!$C$2:$C$20095&amp;DVOA!$A$2:$A$20095&amp;DVOA!$B$2:$B$20095,0)
),0)</f>
        <v>0</v>
      </c>
      <c r="S24" s="6" t="str">
        <f t="shared" si="3"/>
        <v/>
      </c>
      <c r="T24" s="104" t="str">
        <f t="shared" si="11"/>
        <v/>
      </c>
      <c r="U24" s="104" t="str">
        <f t="shared" si="12"/>
        <v/>
      </c>
      <c r="V24" s="26" t="str" cm="1">
        <f t="array" ref="V24">IFERROR(IF(E24="H",INDEX('DVOA Pred'!$G$2:$G$1000,MATCH($F24&amp;$B24&amp;$A24,'DVOA Pred'!$C$2:$C$1000&amp;'DVOA Pred'!$A$2:$A$1000&amp;'DVOA Pred'!$B$2:$B$1000,0)),
INDEX('DVOA Pred'!$H$2:$H$1000,MATCH($F24&amp;$B24&amp;$A24,'DVOA Pred'!$D$2:$D$1000&amp;'DVOA Pred'!$A$2:$A$1000&amp;'DVOA Pred'!$B$2:$B$1000,0))),"")</f>
        <v/>
      </c>
      <c r="W24" s="26" t="str">
        <f t="shared" si="4"/>
        <v/>
      </c>
      <c r="X24" s="26" t="str">
        <f t="shared" si="5"/>
        <v/>
      </c>
      <c r="Y24" s="6" t="str">
        <f>IFERROR((PERCENTRANK($L$2:$L$20355,L24)*Multiples!$B$3)+((PERCENTRANK($W$2:$W$20355,W24)*(1-Multiples!$B$3))),"")</f>
        <v/>
      </c>
      <c r="Z24" s="64">
        <v>7</v>
      </c>
      <c r="AA24" s="64">
        <v>23</v>
      </c>
      <c r="AB24" s="24">
        <f t="shared" si="6"/>
        <v>-16</v>
      </c>
      <c r="AC24" s="24">
        <f t="shared" si="7"/>
        <v>-17.5</v>
      </c>
      <c r="AD24" s="24">
        <f t="shared" si="8"/>
        <v>-17.5</v>
      </c>
      <c r="AE24" s="24" t="str">
        <f t="shared" si="9"/>
        <v>No</v>
      </c>
      <c r="AF24" s="24" t="str">
        <f t="shared" si="10"/>
        <v>No</v>
      </c>
      <c r="AG24" s="64"/>
      <c r="AH24" s="64"/>
      <c r="AI24" s="105" t="s">
        <v>650</v>
      </c>
      <c r="AJ24" s="66"/>
    </row>
    <row r="25" spans="1:36" customFormat="1" x14ac:dyDescent="0.25">
      <c r="A25" s="7">
        <v>1</v>
      </c>
      <c r="B25" s="5">
        <v>2022</v>
      </c>
      <c r="C25" s="5" t="str">
        <f t="shared" si="0"/>
        <v>2022 W1</v>
      </c>
      <c r="D25" s="5">
        <v>12</v>
      </c>
      <c r="E25" s="5" t="s">
        <v>651</v>
      </c>
      <c r="F25" s="5" t="s">
        <v>46</v>
      </c>
      <c r="G25" s="5" t="s">
        <v>20</v>
      </c>
      <c r="H25" s="5">
        <v>1.5</v>
      </c>
      <c r="I25" s="61">
        <v>1.5</v>
      </c>
      <c r="J25" s="62" t="str">
        <f t="shared" si="1"/>
        <v>D0</v>
      </c>
      <c r="K25" s="61">
        <f t="shared" si="2"/>
        <v>0</v>
      </c>
      <c r="L25" s="228">
        <f>IF(K25=0,0,
IF(J25="D0.5",0.5*SUMIFS('Key Numbers'!$C$2:$C$71,'Key Numbers'!$A$2:$A$71,"&gt;="&amp;ABS($I25),'Key Numbers'!$A$2:$A$71,"&lt;="&amp;ABS($H25)),
IF(J25="D-0.5",0.5*-1*SUMIFS('Key Numbers'!$C$2:$C$71,'Key Numbers'!$A$2:$A$71,"&lt;="&amp;ABS($I25),'Key Numbers'!$A$2:$A$71,"&gt;="&amp;ABS($H25)),
IF(J25="F0.5",0.5*SUMIFS('Key Numbers'!$C$2:$C$71,'Key Numbers'!$A$2:$A$71,"&lt;="&amp;ABS($I25),'Key Numbers'!$A$2:$A$71,"&gt;="&amp;ABS($H25)),
IF(J25="F-0.5",0.5*-1*SUMIFS('Key Numbers'!$C$2:$C$71,'Key Numbers'!$A$2:$A$71,"&gt;="&amp;ABS($I25),'Key Numbers'!$A$2:$A$71,"&lt;="&amp;ABS($H25)),
IF(AND(LEFT(J25,1)="F",K25&lt;0),-1*SUMIFS('Key Numbers'!$C$2:$C$71,'Key Numbers'!$A$2:$A$71,"&gt;="&amp;ABS($I25),'Key Numbers'!$A$2:$A$71,"&lt;="&amp;ABS($H25)),
IF(AND(LEFT(J25,1)="F",K25&gt;0),SUMIFS('Key Numbers'!$C$2:$C$71,'Key Numbers'!$A$2:$A$71,"&lt;="&amp;ABS($I25),'Key Numbers'!$A$2:$A$71,"&gt;="&amp;ABS($H25)),
IF(AND(LEFT(J25,1)="D",K25&lt;0),-1*SUMIFS('Key Numbers'!$C$2:$C$71,'Key Numbers'!$A$2:$A$71,"&lt;="&amp;ABS($I25),'Key Numbers'!$A$2:$A$71,"&gt;="&amp;ABS($H25)),
SUMIFS('Key Numbers'!$C$2:$C$71,'Key Numbers'!$A$2:$A$71,"&gt;="&amp;ABS($I25),'Key Numbers'!$A$2:$A$71,"&lt;="&amp;ABS($H25))))))))))</f>
        <v>0</v>
      </c>
      <c r="M25" s="6" cm="1">
        <f t="array" ref="M25">IFERROR(INDEX(DVOA!$E$2:$E$20095,MATCH($F25&amp;$A25-1&amp;$B25,DVOA!$C$2:$C$20095&amp;DVOA!$A$2:$A21299&amp;DVOA!$B$2:$B$20095,0)),0)</f>
        <v>0</v>
      </c>
      <c r="N25" s="6"/>
      <c r="O25" s="6" cm="1">
        <f t="array" ref="O25">IFERROR(INDEX(DVOA!$AC$2:$AC$20095,MATCH($F25&amp;$A25-1&amp;$B25,DVOA!$C$2:$C$20095&amp;DVOA!$A$2:$A$20095&amp;DVOA!$B$2:$B$20095,0)
),0)</f>
        <v>0</v>
      </c>
      <c r="P25" s="6" cm="1">
        <f t="array" ref="P25">IFERROR(INDEX(DVOA!$E$2:$E$20095,MATCH($G25&amp;$A25-1&amp;$B25,DVOA!$C$2:$C$20095&amp;DVOA!$A$2:$A21299&amp;DVOA!$B$2:$B$20095,0)),0)</f>
        <v>0</v>
      </c>
      <c r="Q25" s="6"/>
      <c r="R25" s="6" cm="1">
        <f t="array" ref="R25">IFERROR(INDEX(DVOA!$AC$2:$AC$20095,MATCH($G25&amp;$A25-1&amp;$B25,DVOA!$C$2:$C$20095&amp;DVOA!$A$2:$A$20095&amp;DVOA!$B$2:$B$20095,0)
),0)</f>
        <v>0</v>
      </c>
      <c r="S25" s="6" t="str">
        <f t="shared" si="3"/>
        <v/>
      </c>
      <c r="T25" s="104" t="str">
        <f t="shared" si="11"/>
        <v/>
      </c>
      <c r="U25" s="104" t="str">
        <f t="shared" si="12"/>
        <v/>
      </c>
      <c r="V25" s="26" t="str" cm="1">
        <f t="array" ref="V25">IFERROR(IF(E25="H",INDEX('DVOA Pred'!$G$2:$G$1000,MATCH($F25&amp;$B25&amp;$A25,'DVOA Pred'!$C$2:$C$1000&amp;'DVOA Pred'!$A$2:$A$1000&amp;'DVOA Pred'!$B$2:$B$1000,0)),
INDEX('DVOA Pred'!$H$2:$H$1000,MATCH($F25&amp;$B25&amp;$A25,'DVOA Pred'!$D$2:$D$1000&amp;'DVOA Pred'!$A$2:$A$1000&amp;'DVOA Pred'!$B$2:$B$1000,0))),"")</f>
        <v/>
      </c>
      <c r="W25" s="26" t="str">
        <f t="shared" si="4"/>
        <v/>
      </c>
      <c r="X25" s="26" t="str">
        <f t="shared" si="5"/>
        <v/>
      </c>
      <c r="Y25" s="6" t="str">
        <f>IFERROR((PERCENTRANK($L$2:$L$20355,L25)*Multiples!$B$3)+((PERCENTRANK($W$2:$W$20355,W25)*(1-Multiples!$B$3))),"")</f>
        <v/>
      </c>
      <c r="Z25" s="64">
        <v>23</v>
      </c>
      <c r="AA25" s="64">
        <v>7</v>
      </c>
      <c r="AB25" s="24">
        <f t="shared" si="6"/>
        <v>16</v>
      </c>
      <c r="AC25" s="24">
        <f t="shared" si="7"/>
        <v>17.5</v>
      </c>
      <c r="AD25" s="24">
        <f t="shared" si="8"/>
        <v>17.5</v>
      </c>
      <c r="AE25" s="24" t="str">
        <f t="shared" si="9"/>
        <v>Yes</v>
      </c>
      <c r="AF25" s="24" t="str">
        <f t="shared" si="10"/>
        <v>Yes</v>
      </c>
      <c r="AG25" s="64"/>
      <c r="AH25" s="64"/>
      <c r="AI25" s="105" t="s">
        <v>650</v>
      </c>
      <c r="AJ25" s="66"/>
    </row>
    <row r="26" spans="1:36" customFormat="1" x14ac:dyDescent="0.25">
      <c r="A26" s="7">
        <v>1</v>
      </c>
      <c r="B26" s="5">
        <v>2022</v>
      </c>
      <c r="C26" s="5" t="str">
        <f t="shared" si="0"/>
        <v>2022 W1</v>
      </c>
      <c r="D26" s="5">
        <v>13</v>
      </c>
      <c r="E26" s="5" t="s">
        <v>651</v>
      </c>
      <c r="F26" s="5" t="s">
        <v>23</v>
      </c>
      <c r="G26" s="5" t="s">
        <v>5</v>
      </c>
      <c r="H26" s="5">
        <v>5.5</v>
      </c>
      <c r="I26" s="61">
        <v>6</v>
      </c>
      <c r="J26" s="62" t="str">
        <f t="shared" si="1"/>
        <v>D-0.5</v>
      </c>
      <c r="K26" s="61">
        <f t="shared" si="2"/>
        <v>-0.5</v>
      </c>
      <c r="L26" s="228">
        <f>IF(K26=0,0,
IF(J26="D0.5",0.5*SUMIFS('Key Numbers'!$C$2:$C$71,'Key Numbers'!$A$2:$A$71,"&gt;="&amp;ABS($I26),'Key Numbers'!$A$2:$A$71,"&lt;="&amp;ABS($H26)),
IF(J26="D-0.5",0.5*-1*SUMIFS('Key Numbers'!$C$2:$C$71,'Key Numbers'!$A$2:$A$71,"&lt;="&amp;ABS($I26),'Key Numbers'!$A$2:$A$71,"&gt;="&amp;ABS($H26)),
IF(J26="F0.5",0.5*SUMIFS('Key Numbers'!$C$2:$C$71,'Key Numbers'!$A$2:$A$71,"&lt;="&amp;ABS($I26),'Key Numbers'!$A$2:$A$71,"&gt;="&amp;ABS($H26)),
IF(J26="F-0.5",0.5*-1*SUMIFS('Key Numbers'!$C$2:$C$71,'Key Numbers'!$A$2:$A$71,"&gt;="&amp;ABS($I26),'Key Numbers'!$A$2:$A$71,"&lt;="&amp;ABS($H26)),
IF(AND(LEFT(J26,1)="F",K26&lt;0),-1*SUMIFS('Key Numbers'!$C$2:$C$71,'Key Numbers'!$A$2:$A$71,"&gt;="&amp;ABS($I26),'Key Numbers'!$A$2:$A$71,"&lt;="&amp;ABS($H26)),
IF(AND(LEFT(J26,1)="F",K26&gt;0),SUMIFS('Key Numbers'!$C$2:$C$71,'Key Numbers'!$A$2:$A$71,"&lt;="&amp;ABS($I26),'Key Numbers'!$A$2:$A$71,"&gt;="&amp;ABS($H26)),
IF(AND(LEFT(J26,1)="D",K26&lt;0),-1*SUMIFS('Key Numbers'!$C$2:$C$71,'Key Numbers'!$A$2:$A$71,"&lt;="&amp;ABS($I26),'Key Numbers'!$A$2:$A$71,"&gt;="&amp;ABS($H26)),
SUMIFS('Key Numbers'!$C$2:$C$71,'Key Numbers'!$A$2:$A$71,"&gt;="&amp;ABS($I26),'Key Numbers'!$A$2:$A$71,"&lt;="&amp;ABS($H26))))))))))</f>
        <v>-3.669724770642202E-2</v>
      </c>
      <c r="M26" s="6" cm="1">
        <f t="array" ref="M26">IFERROR(INDEX(DVOA!$E$2:$E$20095,MATCH($F26&amp;$A26-1&amp;$B26,DVOA!$C$2:$C$20095&amp;DVOA!$A$2:$A21300&amp;DVOA!$B$2:$B$20095,0)),0)</f>
        <v>0</v>
      </c>
      <c r="N26" s="6"/>
      <c r="O26" s="6" cm="1">
        <f t="array" ref="O26">IFERROR(INDEX(DVOA!$AC$2:$AC$20095,MATCH($F26&amp;$A26-1&amp;$B26,DVOA!$C$2:$C$20095&amp;DVOA!$A$2:$A$20095&amp;DVOA!$B$2:$B$20095,0)
),0)</f>
        <v>0</v>
      </c>
      <c r="P26" s="6" cm="1">
        <f t="array" ref="P26">IFERROR(INDEX(DVOA!$E$2:$E$20095,MATCH($G26&amp;$A26-1&amp;$B26,DVOA!$C$2:$C$20095&amp;DVOA!$A$2:$A21300&amp;DVOA!$B$2:$B$20095,0)),0)</f>
        <v>0</v>
      </c>
      <c r="Q26" s="6"/>
      <c r="R26" s="6" cm="1">
        <f t="array" ref="R26">IFERROR(INDEX(DVOA!$AC$2:$AC$20095,MATCH($G26&amp;$A26-1&amp;$B26,DVOA!$C$2:$C$20095&amp;DVOA!$A$2:$A$20095&amp;DVOA!$B$2:$B$20095,0)
),0)</f>
        <v>0</v>
      </c>
      <c r="S26" s="6" t="str">
        <f t="shared" si="3"/>
        <v/>
      </c>
      <c r="T26" s="104" t="str">
        <f t="shared" si="11"/>
        <v/>
      </c>
      <c r="U26" s="104" t="str">
        <f t="shared" si="12"/>
        <v/>
      </c>
      <c r="V26" s="26" t="str" cm="1">
        <f t="array" ref="V26">IFERROR(IF(E26="H",INDEX('DVOA Pred'!$G$2:$G$1000,MATCH($F26&amp;$B26&amp;$A26,'DVOA Pred'!$C$2:$C$1000&amp;'DVOA Pred'!$A$2:$A$1000&amp;'DVOA Pred'!$B$2:$B$1000,0)),
INDEX('DVOA Pred'!$H$2:$H$1000,MATCH($F26&amp;$B26&amp;$A26,'DVOA Pred'!$D$2:$D$1000&amp;'DVOA Pred'!$A$2:$A$1000&amp;'DVOA Pred'!$B$2:$B$1000,0))),"")</f>
        <v/>
      </c>
      <c r="W26" s="26" t="str">
        <f t="shared" si="4"/>
        <v/>
      </c>
      <c r="X26" s="26" t="str">
        <f t="shared" si="5"/>
        <v/>
      </c>
      <c r="Y26" s="6" t="str">
        <f>IFERROR((PERCENTRANK($L$2:$L$20355,L26)*Multiples!$B$3)+((PERCENTRANK($W$2:$W$20355,W26)*(1-Multiples!$B$3))),"")</f>
        <v/>
      </c>
      <c r="Z26" s="64">
        <v>21</v>
      </c>
      <c r="AA26" s="64">
        <v>44</v>
      </c>
      <c r="AB26" s="24">
        <f t="shared" si="6"/>
        <v>-23</v>
      </c>
      <c r="AC26" s="24">
        <f t="shared" si="7"/>
        <v>-17.5</v>
      </c>
      <c r="AD26" s="24">
        <f t="shared" si="8"/>
        <v>-17</v>
      </c>
      <c r="AE26" s="24" t="str">
        <f t="shared" si="9"/>
        <v>No</v>
      </c>
      <c r="AF26" s="24" t="str">
        <f t="shared" si="10"/>
        <v>No</v>
      </c>
      <c r="AG26" s="64"/>
      <c r="AH26" s="64"/>
      <c r="AI26" s="105" t="s">
        <v>650</v>
      </c>
      <c r="AJ26" s="66"/>
    </row>
    <row r="27" spans="1:36" customFormat="1" x14ac:dyDescent="0.25">
      <c r="A27" s="7">
        <v>1</v>
      </c>
      <c r="B27" s="5">
        <v>2022</v>
      </c>
      <c r="C27" s="5" t="str">
        <f t="shared" si="0"/>
        <v>2022 W1</v>
      </c>
      <c r="D27" s="5">
        <v>13</v>
      </c>
      <c r="E27" s="5" t="s">
        <v>649</v>
      </c>
      <c r="F27" s="5" t="s">
        <v>5</v>
      </c>
      <c r="G27" s="5" t="s">
        <v>23</v>
      </c>
      <c r="H27" s="5">
        <v>-5.5</v>
      </c>
      <c r="I27" s="61">
        <v>-6</v>
      </c>
      <c r="J27" s="62" t="str">
        <f t="shared" si="1"/>
        <v>F0.5</v>
      </c>
      <c r="K27" s="61">
        <f t="shared" si="2"/>
        <v>0.5</v>
      </c>
      <c r="L27" s="228">
        <f>IF(K27=0,0,
IF(J27="D0.5",0.5*SUMIFS('Key Numbers'!$C$2:$C$71,'Key Numbers'!$A$2:$A$71,"&gt;="&amp;ABS($I27),'Key Numbers'!$A$2:$A$71,"&lt;="&amp;ABS($H27)),
IF(J27="D-0.5",0.5*-1*SUMIFS('Key Numbers'!$C$2:$C$71,'Key Numbers'!$A$2:$A$71,"&lt;="&amp;ABS($I27),'Key Numbers'!$A$2:$A$71,"&gt;="&amp;ABS($H27)),
IF(J27="F0.5",0.5*SUMIFS('Key Numbers'!$C$2:$C$71,'Key Numbers'!$A$2:$A$71,"&lt;="&amp;ABS($I27),'Key Numbers'!$A$2:$A$71,"&gt;="&amp;ABS($H27)),
IF(J27="F-0.5",0.5*-1*SUMIFS('Key Numbers'!$C$2:$C$71,'Key Numbers'!$A$2:$A$71,"&gt;="&amp;ABS($I27),'Key Numbers'!$A$2:$A$71,"&lt;="&amp;ABS($H27)),
IF(AND(LEFT(J27,1)="F",K27&lt;0),-1*SUMIFS('Key Numbers'!$C$2:$C$71,'Key Numbers'!$A$2:$A$71,"&gt;="&amp;ABS($I27),'Key Numbers'!$A$2:$A$71,"&lt;="&amp;ABS($H27)),
IF(AND(LEFT(J27,1)="F",K27&gt;0),SUMIFS('Key Numbers'!$C$2:$C$71,'Key Numbers'!$A$2:$A$71,"&lt;="&amp;ABS($I27),'Key Numbers'!$A$2:$A$71,"&gt;="&amp;ABS($H27)),
IF(AND(LEFT(J27,1)="D",K27&lt;0),-1*SUMIFS('Key Numbers'!$C$2:$C$71,'Key Numbers'!$A$2:$A$71,"&lt;="&amp;ABS($I27),'Key Numbers'!$A$2:$A$71,"&gt;="&amp;ABS($H27)),
SUMIFS('Key Numbers'!$C$2:$C$71,'Key Numbers'!$A$2:$A$71,"&gt;="&amp;ABS($I27),'Key Numbers'!$A$2:$A$71,"&lt;="&amp;ABS($H27))))))))))</f>
        <v>3.669724770642202E-2</v>
      </c>
      <c r="M27" s="6" cm="1">
        <f t="array" ref="M27">IFERROR(INDEX(DVOA!$E$2:$E$20095,MATCH($F27&amp;$A27-1&amp;$B27,DVOA!$C$2:$C$20095&amp;DVOA!$A$2:$A21301&amp;DVOA!$B$2:$B$20095,0)),0)</f>
        <v>0</v>
      </c>
      <c r="N27" s="6"/>
      <c r="O27" s="6" cm="1">
        <f t="array" ref="O27">IFERROR(INDEX(DVOA!$AC$2:$AC$20095,MATCH($F27&amp;$A27-1&amp;$B27,DVOA!$C$2:$C$20095&amp;DVOA!$A$2:$A$20095&amp;DVOA!$B$2:$B$20095,0)
),0)</f>
        <v>0</v>
      </c>
      <c r="P27" s="6" cm="1">
        <f t="array" ref="P27">IFERROR(INDEX(DVOA!$E$2:$E$20095,MATCH($G27&amp;$A27-1&amp;$B27,DVOA!$C$2:$C$20095&amp;DVOA!$A$2:$A21301&amp;DVOA!$B$2:$B$20095,0)),0)</f>
        <v>0</v>
      </c>
      <c r="Q27" s="6"/>
      <c r="R27" s="6" cm="1">
        <f t="array" ref="R27">IFERROR(INDEX(DVOA!$AC$2:$AC$20095,MATCH($G27&amp;$A27-1&amp;$B27,DVOA!$C$2:$C$20095&amp;DVOA!$A$2:$A$20095&amp;DVOA!$B$2:$B$20095,0)
),0)</f>
        <v>0</v>
      </c>
      <c r="S27" s="6" t="str">
        <f t="shared" si="3"/>
        <v/>
      </c>
      <c r="T27" s="104" t="str">
        <f t="shared" si="11"/>
        <v/>
      </c>
      <c r="U27" s="104" t="str">
        <f t="shared" si="12"/>
        <v/>
      </c>
      <c r="V27" s="26" t="str" cm="1">
        <f t="array" ref="V27">IFERROR(IF(E27="H",INDEX('DVOA Pred'!$G$2:$G$1000,MATCH($F27&amp;$B27&amp;$A27,'DVOA Pred'!$C$2:$C$1000&amp;'DVOA Pred'!$A$2:$A$1000&amp;'DVOA Pred'!$B$2:$B$1000,0)),
INDEX('DVOA Pred'!$H$2:$H$1000,MATCH($F27&amp;$B27&amp;$A27,'DVOA Pred'!$D$2:$D$1000&amp;'DVOA Pred'!$A$2:$A$1000&amp;'DVOA Pred'!$B$2:$B$1000,0))),"")</f>
        <v/>
      </c>
      <c r="W27" s="26" t="str">
        <f t="shared" si="4"/>
        <v/>
      </c>
      <c r="X27" s="26" t="str">
        <f t="shared" si="5"/>
        <v/>
      </c>
      <c r="Y27" s="6" t="str">
        <f>IFERROR((PERCENTRANK($L$2:$L$20355,L27)*Multiples!$B$3)+((PERCENTRANK($W$2:$W$20355,W27)*(1-Multiples!$B$3))),"")</f>
        <v/>
      </c>
      <c r="Z27" s="64">
        <v>44</v>
      </c>
      <c r="AA27" s="64">
        <v>21</v>
      </c>
      <c r="AB27" s="24">
        <f t="shared" si="6"/>
        <v>23</v>
      </c>
      <c r="AC27" s="24">
        <f t="shared" si="7"/>
        <v>17.5</v>
      </c>
      <c r="AD27" s="24">
        <f t="shared" si="8"/>
        <v>17</v>
      </c>
      <c r="AE27" s="24" t="str">
        <f t="shared" si="9"/>
        <v>Yes</v>
      </c>
      <c r="AF27" s="24" t="str">
        <f t="shared" si="10"/>
        <v>Yes</v>
      </c>
      <c r="AG27" s="64"/>
      <c r="AH27" s="64"/>
      <c r="AI27" s="105" t="s">
        <v>650</v>
      </c>
      <c r="AJ27" s="66"/>
    </row>
    <row r="28" spans="1:36" customFormat="1" x14ac:dyDescent="0.25">
      <c r="A28" s="7">
        <v>1</v>
      </c>
      <c r="B28" s="5">
        <v>2022</v>
      </c>
      <c r="C28" s="5" t="str">
        <f t="shared" si="0"/>
        <v>2022 W1</v>
      </c>
      <c r="D28" s="5">
        <v>14</v>
      </c>
      <c r="E28" s="5" t="s">
        <v>651</v>
      </c>
      <c r="F28" s="5" t="s">
        <v>28</v>
      </c>
      <c r="G28" s="5" t="s">
        <v>53</v>
      </c>
      <c r="H28" s="5">
        <v>-3.5</v>
      </c>
      <c r="I28" s="61">
        <v>-3.5</v>
      </c>
      <c r="J28" s="62" t="str">
        <f t="shared" si="1"/>
        <v>F0</v>
      </c>
      <c r="K28" s="61">
        <f t="shared" si="2"/>
        <v>0</v>
      </c>
      <c r="L28" s="228">
        <f>IF(K28=0,0,
IF(J28="D0.5",0.5*SUMIFS('Key Numbers'!$C$2:$C$71,'Key Numbers'!$A$2:$A$71,"&gt;="&amp;ABS($I28),'Key Numbers'!$A$2:$A$71,"&lt;="&amp;ABS($H28)),
IF(J28="D-0.5",0.5*-1*SUMIFS('Key Numbers'!$C$2:$C$71,'Key Numbers'!$A$2:$A$71,"&lt;="&amp;ABS($I28),'Key Numbers'!$A$2:$A$71,"&gt;="&amp;ABS($H28)),
IF(J28="F0.5",0.5*SUMIFS('Key Numbers'!$C$2:$C$71,'Key Numbers'!$A$2:$A$71,"&lt;="&amp;ABS($I28),'Key Numbers'!$A$2:$A$71,"&gt;="&amp;ABS($H28)),
IF(J28="F-0.5",0.5*-1*SUMIFS('Key Numbers'!$C$2:$C$71,'Key Numbers'!$A$2:$A$71,"&gt;="&amp;ABS($I28),'Key Numbers'!$A$2:$A$71,"&lt;="&amp;ABS($H28)),
IF(AND(LEFT(J28,1)="F",K28&lt;0),-1*SUMIFS('Key Numbers'!$C$2:$C$71,'Key Numbers'!$A$2:$A$71,"&gt;="&amp;ABS($I28),'Key Numbers'!$A$2:$A$71,"&lt;="&amp;ABS($H28)),
IF(AND(LEFT(J28,1)="F",K28&gt;0),SUMIFS('Key Numbers'!$C$2:$C$71,'Key Numbers'!$A$2:$A$71,"&lt;="&amp;ABS($I28),'Key Numbers'!$A$2:$A$71,"&gt;="&amp;ABS($H28)),
IF(AND(LEFT(J28,1)="D",K28&lt;0),-1*SUMIFS('Key Numbers'!$C$2:$C$71,'Key Numbers'!$A$2:$A$71,"&lt;="&amp;ABS($I28),'Key Numbers'!$A$2:$A$71,"&gt;="&amp;ABS($H28)),
SUMIFS('Key Numbers'!$C$2:$C$71,'Key Numbers'!$A$2:$A$71,"&gt;="&amp;ABS($I28),'Key Numbers'!$A$2:$A$71,"&lt;="&amp;ABS($H28))))))))))</f>
        <v>0</v>
      </c>
      <c r="M28" s="6" cm="1">
        <f t="array" ref="M28">IFERROR(INDEX(DVOA!$E$2:$E$20095,MATCH($F28&amp;$A28-1&amp;$B28,DVOA!$C$2:$C$20095&amp;DVOA!$A$2:$A21302&amp;DVOA!$B$2:$B$20095,0)),0)</f>
        <v>0</v>
      </c>
      <c r="N28" s="6"/>
      <c r="O28" s="6" cm="1">
        <f t="array" ref="O28">IFERROR(INDEX(DVOA!$AC$2:$AC$20095,MATCH($F28&amp;$A28-1&amp;$B28,DVOA!$C$2:$C$20095&amp;DVOA!$A$2:$A$20095&amp;DVOA!$B$2:$B$20095,0)
),0)</f>
        <v>0</v>
      </c>
      <c r="P28" s="6" cm="1">
        <f t="array" ref="P28">IFERROR(INDEX(DVOA!$E$2:$E$20095,MATCH($G28&amp;$A28-1&amp;$B28,DVOA!$C$2:$C$20095&amp;DVOA!$A$2:$A21302&amp;DVOA!$B$2:$B$20095,0)),0)</f>
        <v>0</v>
      </c>
      <c r="Q28" s="6"/>
      <c r="R28" s="6" cm="1">
        <f t="array" ref="R28">IFERROR(INDEX(DVOA!$AC$2:$AC$20095,MATCH($G28&amp;$A28-1&amp;$B28,DVOA!$C$2:$C$20095&amp;DVOA!$A$2:$A$20095&amp;DVOA!$B$2:$B$20095,0)
),0)</f>
        <v>0</v>
      </c>
      <c r="S28" s="6" t="str">
        <f t="shared" si="3"/>
        <v/>
      </c>
      <c r="T28" s="104" t="str">
        <f t="shared" si="11"/>
        <v/>
      </c>
      <c r="U28" s="104" t="str">
        <f t="shared" si="12"/>
        <v/>
      </c>
      <c r="V28" s="26" t="str" cm="1">
        <f t="array" ref="V28">IFERROR(IF(E28="H",INDEX('DVOA Pred'!$G$2:$G$1000,MATCH($F28&amp;$B28&amp;$A28,'DVOA Pred'!$C$2:$C$1000&amp;'DVOA Pred'!$A$2:$A$1000&amp;'DVOA Pred'!$B$2:$B$1000,0)),
INDEX('DVOA Pred'!$H$2:$H$1000,MATCH($F28&amp;$B28&amp;$A28,'DVOA Pred'!$D$2:$D$1000&amp;'DVOA Pred'!$A$2:$A$1000&amp;'DVOA Pred'!$B$2:$B$1000,0))),"")</f>
        <v/>
      </c>
      <c r="W28" s="26" t="str">
        <f t="shared" si="4"/>
        <v/>
      </c>
      <c r="X28" s="26" t="str">
        <f t="shared" si="5"/>
        <v/>
      </c>
      <c r="Y28" s="6" t="str">
        <f>IFERROR((PERCENTRANK($L$2:$L$20355,L28)*Multiples!$B$3)+((PERCENTRANK($W$2:$W$20355,W28)*(1-Multiples!$B$3))),"")</f>
        <v/>
      </c>
      <c r="Z28" s="64">
        <v>24</v>
      </c>
      <c r="AA28" s="64">
        <v>19</v>
      </c>
      <c r="AB28" s="24">
        <f t="shared" si="6"/>
        <v>5</v>
      </c>
      <c r="AC28" s="24">
        <f t="shared" si="7"/>
        <v>1.5</v>
      </c>
      <c r="AD28" s="24">
        <f t="shared" si="8"/>
        <v>1.5</v>
      </c>
      <c r="AE28" s="24" t="str">
        <f t="shared" si="9"/>
        <v>Yes</v>
      </c>
      <c r="AF28" s="24" t="str">
        <f t="shared" si="10"/>
        <v>Yes</v>
      </c>
      <c r="AG28" s="64"/>
      <c r="AH28" s="64"/>
      <c r="AI28" s="105" t="s">
        <v>650</v>
      </c>
      <c r="AJ28" s="66"/>
    </row>
    <row r="29" spans="1:36" customFormat="1" x14ac:dyDescent="0.25">
      <c r="A29" s="7">
        <v>1</v>
      </c>
      <c r="B29" s="5">
        <v>2022</v>
      </c>
      <c r="C29" s="5" t="str">
        <f t="shared" si="0"/>
        <v>2022 W1</v>
      </c>
      <c r="D29" s="5">
        <v>14</v>
      </c>
      <c r="E29" s="5" t="s">
        <v>649</v>
      </c>
      <c r="F29" s="5" t="s">
        <v>53</v>
      </c>
      <c r="G29" s="5" t="s">
        <v>28</v>
      </c>
      <c r="H29" s="5">
        <v>3.5</v>
      </c>
      <c r="I29" s="61">
        <v>3.5</v>
      </c>
      <c r="J29" s="62" t="str">
        <f t="shared" si="1"/>
        <v>D0</v>
      </c>
      <c r="K29" s="61">
        <f t="shared" si="2"/>
        <v>0</v>
      </c>
      <c r="L29" s="228">
        <f>IF(K29=0,0,
IF(J29="D0.5",0.5*SUMIFS('Key Numbers'!$C$2:$C$71,'Key Numbers'!$A$2:$A$71,"&gt;="&amp;ABS($I29),'Key Numbers'!$A$2:$A$71,"&lt;="&amp;ABS($H29)),
IF(J29="D-0.5",0.5*-1*SUMIFS('Key Numbers'!$C$2:$C$71,'Key Numbers'!$A$2:$A$71,"&lt;="&amp;ABS($I29),'Key Numbers'!$A$2:$A$71,"&gt;="&amp;ABS($H29)),
IF(J29="F0.5",0.5*SUMIFS('Key Numbers'!$C$2:$C$71,'Key Numbers'!$A$2:$A$71,"&lt;="&amp;ABS($I29),'Key Numbers'!$A$2:$A$71,"&gt;="&amp;ABS($H29)),
IF(J29="F-0.5",0.5*-1*SUMIFS('Key Numbers'!$C$2:$C$71,'Key Numbers'!$A$2:$A$71,"&gt;="&amp;ABS($I29),'Key Numbers'!$A$2:$A$71,"&lt;="&amp;ABS($H29)),
IF(AND(LEFT(J29,1)="F",K29&lt;0),-1*SUMIFS('Key Numbers'!$C$2:$C$71,'Key Numbers'!$A$2:$A$71,"&gt;="&amp;ABS($I29),'Key Numbers'!$A$2:$A$71,"&lt;="&amp;ABS($H29)),
IF(AND(LEFT(J29,1)="F",K29&gt;0),SUMIFS('Key Numbers'!$C$2:$C$71,'Key Numbers'!$A$2:$A$71,"&lt;="&amp;ABS($I29),'Key Numbers'!$A$2:$A$71,"&gt;="&amp;ABS($H29)),
IF(AND(LEFT(J29,1)="D",K29&lt;0),-1*SUMIFS('Key Numbers'!$C$2:$C$71,'Key Numbers'!$A$2:$A$71,"&lt;="&amp;ABS($I29),'Key Numbers'!$A$2:$A$71,"&gt;="&amp;ABS($H29)),
SUMIFS('Key Numbers'!$C$2:$C$71,'Key Numbers'!$A$2:$A$71,"&gt;="&amp;ABS($I29),'Key Numbers'!$A$2:$A$71,"&lt;="&amp;ABS($H29))))))))))</f>
        <v>0</v>
      </c>
      <c r="M29" s="6" cm="1">
        <f t="array" ref="M29">IFERROR(INDEX(DVOA!$E$2:$E$20095,MATCH($F29&amp;$A29-1&amp;$B29,DVOA!$C$2:$C$20095&amp;DVOA!$A$2:$A21303&amp;DVOA!$B$2:$B$20095,0)),0)</f>
        <v>0</v>
      </c>
      <c r="N29" s="6"/>
      <c r="O29" s="6" cm="1">
        <f t="array" ref="O29">IFERROR(INDEX(DVOA!$AC$2:$AC$20095,MATCH($F29&amp;$A29-1&amp;$B29,DVOA!$C$2:$C$20095&amp;DVOA!$A$2:$A$20095&amp;DVOA!$B$2:$B$20095,0)
),0)</f>
        <v>0</v>
      </c>
      <c r="P29" s="6" cm="1">
        <f t="array" ref="P29">IFERROR(INDEX(DVOA!$E$2:$E$20095,MATCH($G29&amp;$A29-1&amp;$B29,DVOA!$C$2:$C$20095&amp;DVOA!$A$2:$A21303&amp;DVOA!$B$2:$B$20095,0)),0)</f>
        <v>0</v>
      </c>
      <c r="Q29" s="6"/>
      <c r="R29" s="6" cm="1">
        <f t="array" ref="R29">IFERROR(INDEX(DVOA!$AC$2:$AC$20095,MATCH($G29&amp;$A29-1&amp;$B29,DVOA!$C$2:$C$20095&amp;DVOA!$A$2:$A$20095&amp;DVOA!$B$2:$B$20095,0)
),0)</f>
        <v>0</v>
      </c>
      <c r="S29" s="6" t="str">
        <f t="shared" si="3"/>
        <v/>
      </c>
      <c r="T29" s="104" t="str">
        <f t="shared" si="11"/>
        <v/>
      </c>
      <c r="U29" s="104" t="str">
        <f t="shared" si="12"/>
        <v/>
      </c>
      <c r="V29" s="26" t="str" cm="1">
        <f t="array" ref="V29">IFERROR(IF(E29="H",INDEX('DVOA Pred'!$G$2:$G$1000,MATCH($F29&amp;$B29&amp;$A29,'DVOA Pred'!$C$2:$C$1000&amp;'DVOA Pred'!$A$2:$A$1000&amp;'DVOA Pred'!$B$2:$B$1000,0)),
INDEX('DVOA Pred'!$H$2:$H$1000,MATCH($F29&amp;$B29&amp;$A29,'DVOA Pred'!$D$2:$D$1000&amp;'DVOA Pred'!$A$2:$A$1000&amp;'DVOA Pred'!$B$2:$B$1000,0))),"")</f>
        <v/>
      </c>
      <c r="W29" s="26" t="str">
        <f t="shared" si="4"/>
        <v/>
      </c>
      <c r="X29" s="26" t="str">
        <f t="shared" si="5"/>
        <v/>
      </c>
      <c r="Y29" s="6" t="str">
        <f>IFERROR((PERCENTRANK($L$2:$L$20355,L29)*Multiples!$B$3)+((PERCENTRANK($W$2:$W$20355,W29)*(1-Multiples!$B$3))),"")</f>
        <v/>
      </c>
      <c r="Z29" s="64">
        <v>19</v>
      </c>
      <c r="AA29" s="64">
        <v>24</v>
      </c>
      <c r="AB29" s="24">
        <f t="shared" si="6"/>
        <v>-5</v>
      </c>
      <c r="AC29" s="24">
        <f t="shared" si="7"/>
        <v>-1.5</v>
      </c>
      <c r="AD29" s="24">
        <f t="shared" si="8"/>
        <v>-1.5</v>
      </c>
      <c r="AE29" s="24" t="str">
        <f t="shared" si="9"/>
        <v>No</v>
      </c>
      <c r="AF29" s="24" t="str">
        <f t="shared" si="10"/>
        <v>No</v>
      </c>
      <c r="AG29" s="64"/>
      <c r="AH29" s="64"/>
      <c r="AI29" s="105" t="s">
        <v>650</v>
      </c>
      <c r="AJ29" s="66"/>
    </row>
    <row r="30" spans="1:36" customFormat="1" x14ac:dyDescent="0.25">
      <c r="A30" s="7">
        <v>1</v>
      </c>
      <c r="B30" s="5">
        <v>2022</v>
      </c>
      <c r="C30" s="5" t="str">
        <f t="shared" si="0"/>
        <v>2022 W1</v>
      </c>
      <c r="D30" s="5">
        <v>15</v>
      </c>
      <c r="E30" s="5" t="s">
        <v>651</v>
      </c>
      <c r="F30" s="5" t="s">
        <v>3</v>
      </c>
      <c r="G30" s="5" t="s">
        <v>38</v>
      </c>
      <c r="H30" s="5">
        <v>2.5</v>
      </c>
      <c r="I30" s="61">
        <v>2.5</v>
      </c>
      <c r="J30" s="62" t="str">
        <f t="shared" si="1"/>
        <v>D0</v>
      </c>
      <c r="K30" s="61">
        <f t="shared" si="2"/>
        <v>0</v>
      </c>
      <c r="L30" s="228">
        <f>IF(K30=0,0,
IF(J30="D0.5",0.5*SUMIFS('Key Numbers'!$C$2:$C$71,'Key Numbers'!$A$2:$A$71,"&gt;="&amp;ABS($I30),'Key Numbers'!$A$2:$A$71,"&lt;="&amp;ABS($H30)),
IF(J30="D-0.5",0.5*-1*SUMIFS('Key Numbers'!$C$2:$C$71,'Key Numbers'!$A$2:$A$71,"&lt;="&amp;ABS($I30),'Key Numbers'!$A$2:$A$71,"&gt;="&amp;ABS($H30)),
IF(J30="F0.5",0.5*SUMIFS('Key Numbers'!$C$2:$C$71,'Key Numbers'!$A$2:$A$71,"&lt;="&amp;ABS($I30),'Key Numbers'!$A$2:$A$71,"&gt;="&amp;ABS($H30)),
IF(J30="F-0.5",0.5*-1*SUMIFS('Key Numbers'!$C$2:$C$71,'Key Numbers'!$A$2:$A$71,"&gt;="&amp;ABS($I30),'Key Numbers'!$A$2:$A$71,"&lt;="&amp;ABS($H30)),
IF(AND(LEFT(J30,1)="F",K30&lt;0),-1*SUMIFS('Key Numbers'!$C$2:$C$71,'Key Numbers'!$A$2:$A$71,"&gt;="&amp;ABS($I30),'Key Numbers'!$A$2:$A$71,"&lt;="&amp;ABS($H30)),
IF(AND(LEFT(J30,1)="F",K30&gt;0),SUMIFS('Key Numbers'!$C$2:$C$71,'Key Numbers'!$A$2:$A$71,"&lt;="&amp;ABS($I30),'Key Numbers'!$A$2:$A$71,"&gt;="&amp;ABS($H30)),
IF(AND(LEFT(J30,1)="D",K30&lt;0),-1*SUMIFS('Key Numbers'!$C$2:$C$71,'Key Numbers'!$A$2:$A$71,"&lt;="&amp;ABS($I30),'Key Numbers'!$A$2:$A$71,"&gt;="&amp;ABS($H30)),
SUMIFS('Key Numbers'!$C$2:$C$71,'Key Numbers'!$A$2:$A$71,"&gt;="&amp;ABS($I30),'Key Numbers'!$A$2:$A$71,"&lt;="&amp;ABS($H30))))))))))</f>
        <v>0</v>
      </c>
      <c r="M30" s="6" cm="1">
        <f t="array" ref="M30">IFERROR(INDEX(DVOA!$E$2:$E$20095,MATCH($F30&amp;$A30-1&amp;$B30,DVOA!$C$2:$C$20095&amp;DVOA!$A$2:$A21304&amp;DVOA!$B$2:$B$20095,0)),0)</f>
        <v>0</v>
      </c>
      <c r="N30" s="6"/>
      <c r="O30" s="6" cm="1">
        <f t="array" ref="O30">IFERROR(INDEX(DVOA!$AC$2:$AC$20095,MATCH($F30&amp;$A30-1&amp;$B30,DVOA!$C$2:$C$20095&amp;DVOA!$A$2:$A$20095&amp;DVOA!$B$2:$B$20095,0)
),0)</f>
        <v>0</v>
      </c>
      <c r="P30" s="6" cm="1">
        <f t="array" ref="P30">IFERROR(INDEX(DVOA!$E$2:$E$20095,MATCH($G30&amp;$A30-1&amp;$B30,DVOA!$C$2:$C$20095&amp;DVOA!$A$2:$A21304&amp;DVOA!$B$2:$B$20095,0)),0)</f>
        <v>0</v>
      </c>
      <c r="Q30" s="6"/>
      <c r="R30" s="6" cm="1">
        <f t="array" ref="R30">IFERROR(INDEX(DVOA!$AC$2:$AC$20095,MATCH($G30&amp;$A30-1&amp;$B30,DVOA!$C$2:$C$20095&amp;DVOA!$A$2:$A$20095&amp;DVOA!$B$2:$B$20095,0)
),0)</f>
        <v>0</v>
      </c>
      <c r="S30" s="6" t="str">
        <f t="shared" si="3"/>
        <v/>
      </c>
      <c r="T30" s="104" t="str">
        <f t="shared" si="11"/>
        <v/>
      </c>
      <c r="U30" s="104" t="str">
        <f t="shared" si="12"/>
        <v/>
      </c>
      <c r="V30" s="26" t="str" cm="1">
        <f t="array" ref="V30">IFERROR(IF(E30="H",INDEX('DVOA Pred'!$G$2:$G$1000,MATCH($F30&amp;$B30&amp;$A30,'DVOA Pred'!$C$2:$C$1000&amp;'DVOA Pred'!$A$2:$A$1000&amp;'DVOA Pred'!$B$2:$B$1000,0)),
INDEX('DVOA Pred'!$H$2:$H$1000,MATCH($F30&amp;$B30&amp;$A30,'DVOA Pred'!$D$2:$D$1000&amp;'DVOA Pred'!$A$2:$A$1000&amp;'DVOA Pred'!$B$2:$B$1000,0))),"")</f>
        <v/>
      </c>
      <c r="W30" s="26" t="str">
        <f t="shared" si="4"/>
        <v/>
      </c>
      <c r="X30" s="26" t="str">
        <f t="shared" si="5"/>
        <v/>
      </c>
      <c r="Y30" s="6" t="str">
        <f>IFERROR((PERCENTRANK($L$2:$L$20355,L30)*Multiples!$B$3)+((PERCENTRANK($W$2:$W$20355,W30)*(1-Multiples!$B$3))),"")</f>
        <v/>
      </c>
      <c r="Z30" s="64">
        <v>3</v>
      </c>
      <c r="AA30" s="64">
        <v>19</v>
      </c>
      <c r="AB30" s="24">
        <f t="shared" si="6"/>
        <v>-16</v>
      </c>
      <c r="AC30" s="24">
        <f t="shared" si="7"/>
        <v>-13.5</v>
      </c>
      <c r="AD30" s="24">
        <f t="shared" si="8"/>
        <v>-13.5</v>
      </c>
      <c r="AE30" s="24" t="str">
        <f t="shared" si="9"/>
        <v>No</v>
      </c>
      <c r="AF30" s="24" t="str">
        <f t="shared" si="10"/>
        <v>No</v>
      </c>
      <c r="AG30" s="64"/>
      <c r="AH30" s="64"/>
      <c r="AI30" s="105" t="s">
        <v>650</v>
      </c>
      <c r="AJ30" s="66"/>
    </row>
    <row r="31" spans="1:36" customFormat="1" x14ac:dyDescent="0.25">
      <c r="A31" s="7">
        <v>1</v>
      </c>
      <c r="B31" s="5">
        <v>2022</v>
      </c>
      <c r="C31" s="5" t="str">
        <f t="shared" si="0"/>
        <v>2022 W1</v>
      </c>
      <c r="D31" s="5">
        <v>15</v>
      </c>
      <c r="E31" s="5" t="s">
        <v>649</v>
      </c>
      <c r="F31" s="5" t="s">
        <v>38</v>
      </c>
      <c r="G31" s="5" t="s">
        <v>3</v>
      </c>
      <c r="H31" s="5">
        <v>-2.5</v>
      </c>
      <c r="I31" s="61">
        <v>-2.5</v>
      </c>
      <c r="J31" s="62" t="str">
        <f t="shared" si="1"/>
        <v>F0</v>
      </c>
      <c r="K31" s="61">
        <f t="shared" si="2"/>
        <v>0</v>
      </c>
      <c r="L31" s="228">
        <f>IF(K31=0,0,
IF(J31="D0.5",0.5*SUMIFS('Key Numbers'!$C$2:$C$71,'Key Numbers'!$A$2:$A$71,"&gt;="&amp;ABS($I31),'Key Numbers'!$A$2:$A$71,"&lt;="&amp;ABS($H31)),
IF(J31="D-0.5",0.5*-1*SUMIFS('Key Numbers'!$C$2:$C$71,'Key Numbers'!$A$2:$A$71,"&lt;="&amp;ABS($I31),'Key Numbers'!$A$2:$A$71,"&gt;="&amp;ABS($H31)),
IF(J31="F0.5",0.5*SUMIFS('Key Numbers'!$C$2:$C$71,'Key Numbers'!$A$2:$A$71,"&lt;="&amp;ABS($I31),'Key Numbers'!$A$2:$A$71,"&gt;="&amp;ABS($H31)),
IF(J31="F-0.5",0.5*-1*SUMIFS('Key Numbers'!$C$2:$C$71,'Key Numbers'!$A$2:$A$71,"&gt;="&amp;ABS($I31),'Key Numbers'!$A$2:$A$71,"&lt;="&amp;ABS($H31)),
IF(AND(LEFT(J31,1)="F",K31&lt;0),-1*SUMIFS('Key Numbers'!$C$2:$C$71,'Key Numbers'!$A$2:$A$71,"&gt;="&amp;ABS($I31),'Key Numbers'!$A$2:$A$71,"&lt;="&amp;ABS($H31)),
IF(AND(LEFT(J31,1)="F",K31&gt;0),SUMIFS('Key Numbers'!$C$2:$C$71,'Key Numbers'!$A$2:$A$71,"&lt;="&amp;ABS($I31),'Key Numbers'!$A$2:$A$71,"&gt;="&amp;ABS($H31)),
IF(AND(LEFT(J31,1)="D",K31&lt;0),-1*SUMIFS('Key Numbers'!$C$2:$C$71,'Key Numbers'!$A$2:$A$71,"&lt;="&amp;ABS($I31),'Key Numbers'!$A$2:$A$71,"&gt;="&amp;ABS($H31)),
SUMIFS('Key Numbers'!$C$2:$C$71,'Key Numbers'!$A$2:$A$71,"&gt;="&amp;ABS($I31),'Key Numbers'!$A$2:$A$71,"&lt;="&amp;ABS($H31))))))))))</f>
        <v>0</v>
      </c>
      <c r="M31" s="6" cm="1">
        <f t="array" ref="M31">IFERROR(INDEX(DVOA!$E$2:$E$20095,MATCH($F31&amp;$A31-1&amp;$B31,DVOA!$C$2:$C$20095&amp;DVOA!$A$2:$A21305&amp;DVOA!$B$2:$B$20095,0)),0)</f>
        <v>0</v>
      </c>
      <c r="N31" s="6"/>
      <c r="O31" s="6" cm="1">
        <f t="array" ref="O31">IFERROR(INDEX(DVOA!$AC$2:$AC$20095,MATCH($F31&amp;$A31-1&amp;$B31,DVOA!$C$2:$C$20095&amp;DVOA!$A$2:$A$20095&amp;DVOA!$B$2:$B$20095,0)
),0)</f>
        <v>0</v>
      </c>
      <c r="P31" s="6" cm="1">
        <f t="array" ref="P31">IFERROR(INDEX(DVOA!$E$2:$E$20095,MATCH($G31&amp;$A31-1&amp;$B31,DVOA!$C$2:$C$20095&amp;DVOA!$A$2:$A21305&amp;DVOA!$B$2:$B$20095,0)),0)</f>
        <v>0</v>
      </c>
      <c r="Q31" s="6"/>
      <c r="R31" s="6" cm="1">
        <f t="array" ref="R31">IFERROR(INDEX(DVOA!$AC$2:$AC$20095,MATCH($G31&amp;$A31-1&amp;$B31,DVOA!$C$2:$C$20095&amp;DVOA!$A$2:$A$20095&amp;DVOA!$B$2:$B$20095,0)
),0)</f>
        <v>0</v>
      </c>
      <c r="S31" s="6" t="str">
        <f t="shared" si="3"/>
        <v/>
      </c>
      <c r="T31" s="104" t="str">
        <f t="shared" si="11"/>
        <v/>
      </c>
      <c r="U31" s="104" t="str">
        <f t="shared" si="12"/>
        <v/>
      </c>
      <c r="V31" s="26" t="str" cm="1">
        <f t="array" ref="V31">IFERROR(IF(E31="H",INDEX('DVOA Pred'!$G$2:$G$1000,MATCH($F31&amp;$B31&amp;$A31,'DVOA Pred'!$C$2:$C$1000&amp;'DVOA Pred'!$A$2:$A$1000&amp;'DVOA Pred'!$B$2:$B$1000,0)),
INDEX('DVOA Pred'!$H$2:$H$1000,MATCH($F31&amp;$B31&amp;$A31,'DVOA Pred'!$D$2:$D$1000&amp;'DVOA Pred'!$A$2:$A$1000&amp;'DVOA Pred'!$B$2:$B$1000,0))),"")</f>
        <v/>
      </c>
      <c r="W31" s="26" t="str">
        <f t="shared" si="4"/>
        <v/>
      </c>
      <c r="X31" s="26" t="str">
        <f t="shared" si="5"/>
        <v/>
      </c>
      <c r="Y31" s="6" t="str">
        <f>IFERROR((PERCENTRANK($L$2:$L$20355,L31)*Multiples!$B$3)+((PERCENTRANK($W$2:$W$20355,W31)*(1-Multiples!$B$3))),"")</f>
        <v/>
      </c>
      <c r="Z31" s="64">
        <v>19</v>
      </c>
      <c r="AA31" s="64">
        <v>3</v>
      </c>
      <c r="AB31" s="24">
        <f t="shared" si="6"/>
        <v>16</v>
      </c>
      <c r="AC31" s="24">
        <f t="shared" si="7"/>
        <v>13.5</v>
      </c>
      <c r="AD31" s="24">
        <f t="shared" si="8"/>
        <v>13.5</v>
      </c>
      <c r="AE31" s="24" t="str">
        <f t="shared" si="9"/>
        <v>Yes</v>
      </c>
      <c r="AF31" s="24" t="str">
        <f t="shared" si="10"/>
        <v>Yes</v>
      </c>
      <c r="AG31" s="64"/>
      <c r="AH31" s="64"/>
      <c r="AI31" s="105" t="s">
        <v>650</v>
      </c>
      <c r="AJ31" s="66"/>
    </row>
    <row r="32" spans="1:36" customFormat="1" x14ac:dyDescent="0.25">
      <c r="A32" s="7">
        <v>1</v>
      </c>
      <c r="B32" s="5">
        <v>2022</v>
      </c>
      <c r="C32" s="5" t="str">
        <f t="shared" si="0"/>
        <v>2022 W1</v>
      </c>
      <c r="D32" s="5">
        <v>16</v>
      </c>
      <c r="E32" s="5" t="s">
        <v>649</v>
      </c>
      <c r="F32" s="5" t="s">
        <v>39</v>
      </c>
      <c r="G32" s="5" t="s">
        <v>30</v>
      </c>
      <c r="H32" s="5">
        <v>-6.5</v>
      </c>
      <c r="I32" s="61">
        <v>-6.5</v>
      </c>
      <c r="J32" s="62" t="str">
        <f t="shared" si="1"/>
        <v>F0</v>
      </c>
      <c r="K32" s="61">
        <f t="shared" si="2"/>
        <v>0</v>
      </c>
      <c r="L32" s="228">
        <f>IF(K32=0,0,
IF(J32="D0.5",0.5*SUMIFS('Key Numbers'!$C$2:$C$71,'Key Numbers'!$A$2:$A$71,"&gt;="&amp;ABS($I32),'Key Numbers'!$A$2:$A$71,"&lt;="&amp;ABS($H32)),
IF(J32="D-0.5",0.5*-1*SUMIFS('Key Numbers'!$C$2:$C$71,'Key Numbers'!$A$2:$A$71,"&lt;="&amp;ABS($I32),'Key Numbers'!$A$2:$A$71,"&gt;="&amp;ABS($H32)),
IF(J32="F0.5",0.5*SUMIFS('Key Numbers'!$C$2:$C$71,'Key Numbers'!$A$2:$A$71,"&lt;="&amp;ABS($I32),'Key Numbers'!$A$2:$A$71,"&gt;="&amp;ABS($H32)),
IF(J32="F-0.5",0.5*-1*SUMIFS('Key Numbers'!$C$2:$C$71,'Key Numbers'!$A$2:$A$71,"&gt;="&amp;ABS($I32),'Key Numbers'!$A$2:$A$71,"&lt;="&amp;ABS($H32)),
IF(AND(LEFT(J32,1)="F",K32&lt;0),-1*SUMIFS('Key Numbers'!$C$2:$C$71,'Key Numbers'!$A$2:$A$71,"&gt;="&amp;ABS($I32),'Key Numbers'!$A$2:$A$71,"&lt;="&amp;ABS($H32)),
IF(AND(LEFT(J32,1)="F",K32&gt;0),SUMIFS('Key Numbers'!$C$2:$C$71,'Key Numbers'!$A$2:$A$71,"&lt;="&amp;ABS($I32),'Key Numbers'!$A$2:$A$71,"&gt;="&amp;ABS($H32)),
IF(AND(LEFT(J32,1)="D",K32&lt;0),-1*SUMIFS('Key Numbers'!$C$2:$C$71,'Key Numbers'!$A$2:$A$71,"&lt;="&amp;ABS($I32),'Key Numbers'!$A$2:$A$71,"&gt;="&amp;ABS($H32)),
SUMIFS('Key Numbers'!$C$2:$C$71,'Key Numbers'!$A$2:$A$71,"&gt;="&amp;ABS($I32),'Key Numbers'!$A$2:$A$71,"&lt;="&amp;ABS($H32))))))))))</f>
        <v>0</v>
      </c>
      <c r="M32" s="6" cm="1">
        <f t="array" ref="M32">IFERROR(INDEX(DVOA!$E$2:$E$20095,MATCH($F32&amp;$A32-1&amp;$B32,DVOA!$C$2:$C$20095&amp;DVOA!$A$2:$A21306&amp;DVOA!$B$2:$B$20095,0)),0)</f>
        <v>0</v>
      </c>
      <c r="N32" s="6"/>
      <c r="O32" s="6" cm="1">
        <f t="array" ref="O32">IFERROR(INDEX(DVOA!$AC$2:$AC$20095,MATCH($F32&amp;$A32-1&amp;$B32,DVOA!$C$2:$C$20095&amp;DVOA!$A$2:$A$20095&amp;DVOA!$B$2:$B$20095,0)
),0)</f>
        <v>0</v>
      </c>
      <c r="P32" s="6" cm="1">
        <f t="array" ref="P32">IFERROR(INDEX(DVOA!$E$2:$E$20095,MATCH($G32&amp;$A32-1&amp;$B32,DVOA!$C$2:$C$20095&amp;DVOA!$A$2:$A21306&amp;DVOA!$B$2:$B$20095,0)),0)</f>
        <v>0</v>
      </c>
      <c r="Q32" s="6"/>
      <c r="R32" s="6" cm="1">
        <f t="array" ref="R32">IFERROR(INDEX(DVOA!$AC$2:$AC$20095,MATCH($G32&amp;$A32-1&amp;$B32,DVOA!$C$2:$C$20095&amp;DVOA!$A$2:$A$20095&amp;DVOA!$B$2:$B$20095,0)
),0)</f>
        <v>0</v>
      </c>
      <c r="S32" s="6" t="str">
        <f t="shared" si="3"/>
        <v/>
      </c>
      <c r="T32" s="104" t="str">
        <f t="shared" si="11"/>
        <v/>
      </c>
      <c r="U32" s="104" t="str">
        <f t="shared" si="12"/>
        <v/>
      </c>
      <c r="V32" s="26" t="str" cm="1">
        <f t="array" ref="V32">IFERROR(IF(E32="H",INDEX('DVOA Pred'!$G$2:$G$1000,MATCH($F32&amp;$B32&amp;$A32,'DVOA Pred'!$C$2:$C$1000&amp;'DVOA Pred'!$A$2:$A$1000&amp;'DVOA Pred'!$B$2:$B$1000,0)),
INDEX('DVOA Pred'!$H$2:$H$1000,MATCH($F32&amp;$B32&amp;$A32,'DVOA Pred'!$D$2:$D$1000&amp;'DVOA Pred'!$A$2:$A$1000&amp;'DVOA Pred'!$B$2:$B$1000,0))),"")</f>
        <v/>
      </c>
      <c r="W32" s="26" t="str">
        <f t="shared" si="4"/>
        <v/>
      </c>
      <c r="X32" s="26" t="str">
        <f t="shared" si="5"/>
        <v/>
      </c>
      <c r="Y32" s="6" t="str">
        <f>IFERROR((PERCENTRANK($L$2:$L$20355,L32)*Multiples!$B$3)+((PERCENTRANK($W$2:$W$20355,W32)*(1-Multiples!$B$3))),"")</f>
        <v/>
      </c>
      <c r="Z32" s="64">
        <v>16</v>
      </c>
      <c r="AA32" s="64">
        <v>17</v>
      </c>
      <c r="AB32" s="24">
        <f t="shared" si="6"/>
        <v>-1</v>
      </c>
      <c r="AC32" s="24">
        <f t="shared" si="7"/>
        <v>-7.5</v>
      </c>
      <c r="AD32" s="24">
        <f t="shared" si="8"/>
        <v>-7.5</v>
      </c>
      <c r="AE32" s="24" t="str">
        <f t="shared" si="9"/>
        <v>No</v>
      </c>
      <c r="AF32" s="24" t="str">
        <f t="shared" si="10"/>
        <v>No</v>
      </c>
      <c r="AG32" s="64"/>
      <c r="AH32" s="64"/>
      <c r="AI32" s="105" t="s">
        <v>650</v>
      </c>
      <c r="AJ32" s="66"/>
    </row>
    <row r="33" spans="1:36" customFormat="1" x14ac:dyDescent="0.25">
      <c r="A33" s="7">
        <v>1</v>
      </c>
      <c r="B33" s="5">
        <v>2022</v>
      </c>
      <c r="C33" s="5" t="str">
        <f t="shared" si="0"/>
        <v>2022 W1</v>
      </c>
      <c r="D33" s="5">
        <v>16</v>
      </c>
      <c r="E33" s="5" t="s">
        <v>651</v>
      </c>
      <c r="F33" s="5" t="s">
        <v>30</v>
      </c>
      <c r="G33" s="5" t="s">
        <v>39</v>
      </c>
      <c r="H33" s="5">
        <v>6.5</v>
      </c>
      <c r="I33" s="61">
        <v>6.5</v>
      </c>
      <c r="J33" s="62" t="str">
        <f t="shared" si="1"/>
        <v>D0</v>
      </c>
      <c r="K33" s="61">
        <f t="shared" si="2"/>
        <v>0</v>
      </c>
      <c r="L33" s="228">
        <f>IF(K33=0,0,
IF(J33="D0.5",0.5*SUMIFS('Key Numbers'!$C$2:$C$71,'Key Numbers'!$A$2:$A$71,"&gt;="&amp;ABS($I33),'Key Numbers'!$A$2:$A$71,"&lt;="&amp;ABS($H33)),
IF(J33="D-0.5",0.5*-1*SUMIFS('Key Numbers'!$C$2:$C$71,'Key Numbers'!$A$2:$A$71,"&lt;="&amp;ABS($I33),'Key Numbers'!$A$2:$A$71,"&gt;="&amp;ABS($H33)),
IF(J33="F0.5",0.5*SUMIFS('Key Numbers'!$C$2:$C$71,'Key Numbers'!$A$2:$A$71,"&lt;="&amp;ABS($I33),'Key Numbers'!$A$2:$A$71,"&gt;="&amp;ABS($H33)),
IF(J33="F-0.5",0.5*-1*SUMIFS('Key Numbers'!$C$2:$C$71,'Key Numbers'!$A$2:$A$71,"&gt;="&amp;ABS($I33),'Key Numbers'!$A$2:$A$71,"&lt;="&amp;ABS($H33)),
IF(AND(LEFT(J33,1)="F",K33&lt;0),-1*SUMIFS('Key Numbers'!$C$2:$C$71,'Key Numbers'!$A$2:$A$71,"&gt;="&amp;ABS($I33),'Key Numbers'!$A$2:$A$71,"&lt;="&amp;ABS($H33)),
IF(AND(LEFT(J33,1)="F",K33&gt;0),SUMIFS('Key Numbers'!$C$2:$C$71,'Key Numbers'!$A$2:$A$71,"&lt;="&amp;ABS($I33),'Key Numbers'!$A$2:$A$71,"&gt;="&amp;ABS($H33)),
IF(AND(LEFT(J33,1)="D",K33&lt;0),-1*SUMIFS('Key Numbers'!$C$2:$C$71,'Key Numbers'!$A$2:$A$71,"&lt;="&amp;ABS($I33),'Key Numbers'!$A$2:$A$71,"&gt;="&amp;ABS($H33)),
SUMIFS('Key Numbers'!$C$2:$C$71,'Key Numbers'!$A$2:$A$71,"&gt;="&amp;ABS($I33),'Key Numbers'!$A$2:$A$71,"&lt;="&amp;ABS($H33))))))))))</f>
        <v>0</v>
      </c>
      <c r="M33" s="6" cm="1">
        <f t="array" ref="M33">IFERROR(INDEX(DVOA!$E$2:$E$20095,MATCH($F33&amp;$A33-1&amp;$B33,DVOA!$C$2:$C$20095&amp;DVOA!$A$2:$A21307&amp;DVOA!$B$2:$B$20095,0)),0)</f>
        <v>0</v>
      </c>
      <c r="N33" s="6"/>
      <c r="O33" s="6" cm="1">
        <f t="array" ref="O33">IFERROR(INDEX(DVOA!$AC$2:$AC$20095,MATCH($F33&amp;$A33-1&amp;$B33,DVOA!$C$2:$C$20095&amp;DVOA!$A$2:$A$20095&amp;DVOA!$B$2:$B$20095,0)
),0)</f>
        <v>0</v>
      </c>
      <c r="P33" s="6" cm="1">
        <f t="array" ref="P33">IFERROR(INDEX(DVOA!$E$2:$E$20095,MATCH($G33&amp;$A33-1&amp;$B33,DVOA!$C$2:$C$20095&amp;DVOA!$A$2:$A21307&amp;DVOA!$B$2:$B$20095,0)),0)</f>
        <v>0</v>
      </c>
      <c r="Q33" s="6"/>
      <c r="R33" s="6" cm="1">
        <f t="array" ref="R33">IFERROR(INDEX(DVOA!$AC$2:$AC$20095,MATCH($G33&amp;$A33-1&amp;$B33,DVOA!$C$2:$C$20095&amp;DVOA!$A$2:$A$20095&amp;DVOA!$B$2:$B$20095,0)
),0)</f>
        <v>0</v>
      </c>
      <c r="S33" s="6" t="str">
        <f t="shared" si="3"/>
        <v/>
      </c>
      <c r="T33" s="104" t="str">
        <f t="shared" si="11"/>
        <v/>
      </c>
      <c r="U33" s="104" t="str">
        <f t="shared" si="12"/>
        <v/>
      </c>
      <c r="V33" s="26" t="str" cm="1">
        <f t="array" ref="V33">IFERROR(IF(E33="H",INDEX('DVOA Pred'!$G$2:$G$1000,MATCH($F33&amp;$B33&amp;$A33,'DVOA Pred'!$C$2:$C$1000&amp;'DVOA Pred'!$A$2:$A$1000&amp;'DVOA Pred'!$B$2:$B$1000,0)),
INDEX('DVOA Pred'!$H$2:$H$1000,MATCH($F33&amp;$B33&amp;$A33,'DVOA Pred'!$D$2:$D$1000&amp;'DVOA Pred'!$A$2:$A$1000&amp;'DVOA Pred'!$B$2:$B$1000,0))),"")</f>
        <v/>
      </c>
      <c r="W33" s="26" t="str">
        <f t="shared" si="4"/>
        <v/>
      </c>
      <c r="X33" s="26" t="str">
        <f t="shared" si="5"/>
        <v/>
      </c>
      <c r="Y33" s="6" t="str">
        <f>IFERROR((PERCENTRANK($L$2:$L$20355,L33)*Multiples!$B$3)+((PERCENTRANK($W$2:$W$20355,W33)*(1-Multiples!$B$3))),"")</f>
        <v/>
      </c>
      <c r="Z33" s="64">
        <v>17</v>
      </c>
      <c r="AA33" s="64">
        <v>16</v>
      </c>
      <c r="AB33" s="24">
        <f t="shared" si="6"/>
        <v>1</v>
      </c>
      <c r="AC33" s="24">
        <f t="shared" si="7"/>
        <v>7.5</v>
      </c>
      <c r="AD33" s="24">
        <f t="shared" si="8"/>
        <v>7.5</v>
      </c>
      <c r="AE33" s="24" t="str">
        <f t="shared" si="9"/>
        <v>Yes</v>
      </c>
      <c r="AF33" s="24" t="str">
        <f t="shared" si="10"/>
        <v>Yes</v>
      </c>
      <c r="AG33" s="64"/>
      <c r="AH33" s="64"/>
      <c r="AI33" s="105" t="s">
        <v>650</v>
      </c>
      <c r="AJ33" s="66"/>
    </row>
    <row r="34" spans="1:36" customFormat="1" x14ac:dyDescent="0.25">
      <c r="A34" s="7">
        <v>2</v>
      </c>
      <c r="B34" s="5">
        <v>2022</v>
      </c>
      <c r="C34" s="5" t="str">
        <f t="shared" si="0"/>
        <v>2022 W2</v>
      </c>
      <c r="D34" s="5">
        <v>17</v>
      </c>
      <c r="E34" s="5" t="s">
        <v>651</v>
      </c>
      <c r="F34" s="5" t="s">
        <v>5</v>
      </c>
      <c r="G34" s="5" t="s">
        <v>28</v>
      </c>
      <c r="H34" s="5">
        <v>-3.5</v>
      </c>
      <c r="I34" s="61">
        <v>-4</v>
      </c>
      <c r="J34" s="62" t="str">
        <f t="shared" si="1"/>
        <v>F0.5</v>
      </c>
      <c r="K34" s="61">
        <f t="shared" si="2"/>
        <v>0.5</v>
      </c>
      <c r="L34" s="228">
        <f>IF(K34=0,0,
IF(J34="D0.5",0.5*SUMIFS('Key Numbers'!$C$2:$C$71,'Key Numbers'!$A$2:$A$71,"&gt;="&amp;ABS($I34),'Key Numbers'!$A$2:$A$71,"&lt;="&amp;ABS($H34)),
IF(J34="D-0.5",0.5*-1*SUMIFS('Key Numbers'!$C$2:$C$71,'Key Numbers'!$A$2:$A$71,"&lt;="&amp;ABS($I34),'Key Numbers'!$A$2:$A$71,"&gt;="&amp;ABS($H34)),
IF(J34="F0.5",0.5*SUMIFS('Key Numbers'!$C$2:$C$71,'Key Numbers'!$A$2:$A$71,"&lt;="&amp;ABS($I34),'Key Numbers'!$A$2:$A$71,"&gt;="&amp;ABS($H34)),
IF(J34="F-0.5",0.5*-1*SUMIFS('Key Numbers'!$C$2:$C$71,'Key Numbers'!$A$2:$A$71,"&gt;="&amp;ABS($I34),'Key Numbers'!$A$2:$A$71,"&lt;="&amp;ABS($H34)),
IF(AND(LEFT(J34,1)="F",K34&lt;0),-1*SUMIFS('Key Numbers'!$C$2:$C$71,'Key Numbers'!$A$2:$A$71,"&gt;="&amp;ABS($I34),'Key Numbers'!$A$2:$A$71,"&lt;="&amp;ABS($H34)),
IF(AND(LEFT(J34,1)="F",K34&gt;0),SUMIFS('Key Numbers'!$C$2:$C$71,'Key Numbers'!$A$2:$A$71,"&lt;="&amp;ABS($I34),'Key Numbers'!$A$2:$A$71,"&gt;="&amp;ABS($H34)),
IF(AND(LEFT(J34,1)="D",K34&lt;0),-1*SUMIFS('Key Numbers'!$C$2:$C$71,'Key Numbers'!$A$2:$A$71,"&lt;="&amp;ABS($I34),'Key Numbers'!$A$2:$A$71,"&gt;="&amp;ABS($H34)),
SUMIFS('Key Numbers'!$C$2:$C$71,'Key Numbers'!$A$2:$A$71,"&gt;="&amp;ABS($I34),'Key Numbers'!$A$2:$A$71,"&lt;="&amp;ABS($H34))))))))))</f>
        <v>2.9357798165137616E-2</v>
      </c>
      <c r="M34" s="6" cm="1">
        <f t="array" ref="M34">IFERROR(INDEX(DVOA!$E$2:$E$20095,MATCH($F34&amp;$A34-1&amp;$B34,DVOA!$C$2:$C$20095&amp;DVOA!$A$2:$A21100&amp;DVOA!$B$2:$B$20095,0)),0)</f>
        <v>0.60747094616112418</v>
      </c>
      <c r="N34" s="6"/>
      <c r="O34" s="6" cm="1">
        <f t="array" ref="O34">IFERROR(INDEX(DVOA!$AC$2:$AC$20095,MATCH($F34&amp;$A34-1&amp;$B34,DVOA!$C$2:$C$20095&amp;DVOA!$A$2:$A$20095&amp;DVOA!$B$2:$B$20095,0)
),0)</f>
        <v>0</v>
      </c>
      <c r="P34" s="6" cm="1">
        <f t="array" ref="P34">IFERROR(INDEX(DVOA!$E$2:$E$20095,MATCH($G34&amp;$A34-1&amp;$B34,DVOA!$C$2:$C$20095&amp;DVOA!$A$2:$A21100&amp;DVOA!$B$2:$B$20095,0)),0)</f>
        <v>0.36574825477256667</v>
      </c>
      <c r="Q34" s="6"/>
      <c r="R34" s="6" cm="1">
        <f t="array" ref="R34">IFERROR(INDEX(DVOA!$AC$2:$AC$20095,MATCH($G34&amp;$A34-1&amp;$B34,DVOA!$C$2:$C$20095&amp;DVOA!$A$2:$A$20095&amp;DVOA!$B$2:$B$20095,0)
),0)</f>
        <v>0</v>
      </c>
      <c r="S34" s="6" t="str">
        <f t="shared" si="3"/>
        <v/>
      </c>
      <c r="T34" s="104">
        <f t="shared" si="11"/>
        <v>0.24172269138855751</v>
      </c>
      <c r="U34" s="104" t="str">
        <f t="shared" si="12"/>
        <v/>
      </c>
      <c r="V34" s="26" t="str" cm="1">
        <f t="array" ref="V34">IFERROR(IF(E34="H",INDEX('DVOA Pred'!$G$2:$G$1000,MATCH($F34&amp;$B34&amp;$A34,'DVOA Pred'!$C$2:$C$1000&amp;'DVOA Pred'!$A$2:$A$1000&amp;'DVOA Pred'!$B$2:$B$1000,0)),
INDEX('DVOA Pred'!$H$2:$H$1000,MATCH($F34&amp;$B34&amp;$A34,'DVOA Pred'!$D$2:$D$1000&amp;'DVOA Pred'!$A$2:$A$1000&amp;'DVOA Pred'!$B$2:$B$1000,0))),"")</f>
        <v/>
      </c>
      <c r="W34" s="26" t="str">
        <f t="shared" si="4"/>
        <v/>
      </c>
      <c r="X34" s="26" t="str">
        <f t="shared" si="5"/>
        <v/>
      </c>
      <c r="Y34" s="6" t="str">
        <f>IFERROR((PERCENTRANK($L$2:$L$20355,L34)*Multiples!$B$3)+((PERCENTRANK($W$2:$W$20355,W34)*(1-Multiples!$B$3))),"")</f>
        <v/>
      </c>
      <c r="Z34" s="64">
        <v>27</v>
      </c>
      <c r="AA34" s="64">
        <v>24</v>
      </c>
      <c r="AB34" s="24">
        <f t="shared" si="6"/>
        <v>3</v>
      </c>
      <c r="AC34" s="24">
        <f t="shared" si="7"/>
        <v>-0.5</v>
      </c>
      <c r="AD34" s="24">
        <f t="shared" si="8"/>
        <v>-1</v>
      </c>
      <c r="AE34" s="24" t="str">
        <f t="shared" si="9"/>
        <v>No</v>
      </c>
      <c r="AF34" s="24" t="str">
        <f t="shared" si="10"/>
        <v>No</v>
      </c>
      <c r="AG34" s="64"/>
      <c r="AH34" s="64"/>
      <c r="AI34" s="170"/>
      <c r="AJ34" s="66"/>
    </row>
    <row r="35" spans="1:36" customFormat="1" x14ac:dyDescent="0.25">
      <c r="A35" s="7">
        <v>2</v>
      </c>
      <c r="B35" s="5">
        <v>2022</v>
      </c>
      <c r="C35" s="5" t="str">
        <f t="shared" si="0"/>
        <v>2022 W2</v>
      </c>
      <c r="D35" s="5">
        <v>17</v>
      </c>
      <c r="E35" s="5" t="s">
        <v>649</v>
      </c>
      <c r="F35" s="5" t="s">
        <v>28</v>
      </c>
      <c r="G35" s="5" t="s">
        <v>5</v>
      </c>
      <c r="H35" s="5">
        <v>3.5</v>
      </c>
      <c r="I35" s="61">
        <v>4</v>
      </c>
      <c r="J35" s="62" t="str">
        <f t="shared" si="1"/>
        <v>D-0.5</v>
      </c>
      <c r="K35" s="61">
        <f t="shared" si="2"/>
        <v>-0.5</v>
      </c>
      <c r="L35" s="228">
        <f>IF(K35=0,0,
IF(J35="D0.5",0.5*SUMIFS('Key Numbers'!$C$2:$C$71,'Key Numbers'!$A$2:$A$71,"&gt;="&amp;ABS($I35),'Key Numbers'!$A$2:$A$71,"&lt;="&amp;ABS($H35)),
IF(J35="D-0.5",0.5*-1*SUMIFS('Key Numbers'!$C$2:$C$71,'Key Numbers'!$A$2:$A$71,"&lt;="&amp;ABS($I35),'Key Numbers'!$A$2:$A$71,"&gt;="&amp;ABS($H35)),
IF(J35="F0.5",0.5*SUMIFS('Key Numbers'!$C$2:$C$71,'Key Numbers'!$A$2:$A$71,"&lt;="&amp;ABS($I35),'Key Numbers'!$A$2:$A$71,"&gt;="&amp;ABS($H35)),
IF(J35="F-0.5",0.5*-1*SUMIFS('Key Numbers'!$C$2:$C$71,'Key Numbers'!$A$2:$A$71,"&gt;="&amp;ABS($I35),'Key Numbers'!$A$2:$A$71,"&lt;="&amp;ABS($H35)),
IF(AND(LEFT(J35,1)="F",K35&lt;0),-1*SUMIFS('Key Numbers'!$C$2:$C$71,'Key Numbers'!$A$2:$A$71,"&gt;="&amp;ABS($I35),'Key Numbers'!$A$2:$A$71,"&lt;="&amp;ABS($H35)),
IF(AND(LEFT(J35,1)="F",K35&gt;0),SUMIFS('Key Numbers'!$C$2:$C$71,'Key Numbers'!$A$2:$A$71,"&lt;="&amp;ABS($I35),'Key Numbers'!$A$2:$A$71,"&gt;="&amp;ABS($H35)),
IF(AND(LEFT(J35,1)="D",K35&lt;0),-1*SUMIFS('Key Numbers'!$C$2:$C$71,'Key Numbers'!$A$2:$A$71,"&lt;="&amp;ABS($I35),'Key Numbers'!$A$2:$A$71,"&gt;="&amp;ABS($H35)),
SUMIFS('Key Numbers'!$C$2:$C$71,'Key Numbers'!$A$2:$A$71,"&gt;="&amp;ABS($I35),'Key Numbers'!$A$2:$A$71,"&lt;="&amp;ABS($H35))))))))))</f>
        <v>-2.9357798165137616E-2</v>
      </c>
      <c r="M35" s="6" cm="1">
        <f t="array" ref="M35">IFERROR(INDEX(DVOA!$E$2:$E$20095,MATCH($F35&amp;$A35-1&amp;$B35,DVOA!$C$2:$C$20095&amp;DVOA!$A$2:$A21101&amp;DVOA!$B$2:$B$20095,0)),0)</f>
        <v>0.36574825477256667</v>
      </c>
      <c r="N35" s="6"/>
      <c r="O35" s="6" cm="1">
        <f t="array" ref="O35">IFERROR(INDEX(DVOA!$AC$2:$AC$20095,MATCH($F35&amp;$A35-1&amp;$B35,DVOA!$C$2:$C$20095&amp;DVOA!$A$2:$A$20095&amp;DVOA!$B$2:$B$20095,0)
),0)</f>
        <v>0</v>
      </c>
      <c r="P35" s="6" cm="1">
        <f t="array" ref="P35">IFERROR(INDEX(DVOA!$E$2:$E$20095,MATCH($G35&amp;$A35-1&amp;$B35,DVOA!$C$2:$C$20095&amp;DVOA!$A$2:$A21101&amp;DVOA!$B$2:$B$20095,0)),0)</f>
        <v>0.60747094616112418</v>
      </c>
      <c r="Q35" s="6"/>
      <c r="R35" s="6" cm="1">
        <f t="array" ref="R35">IFERROR(INDEX(DVOA!$AC$2:$AC$20095,MATCH($G35&amp;$A35-1&amp;$B35,DVOA!$C$2:$C$20095&amp;DVOA!$A$2:$A$20095&amp;DVOA!$B$2:$B$20095,0)
),0)</f>
        <v>0</v>
      </c>
      <c r="S35" s="6" t="str">
        <f t="shared" si="3"/>
        <v/>
      </c>
      <c r="T35" s="104">
        <f t="shared" si="11"/>
        <v>-0.24172269138855751</v>
      </c>
      <c r="U35" s="104" t="str">
        <f t="shared" si="12"/>
        <v/>
      </c>
      <c r="V35" s="26" t="str" cm="1">
        <f t="array" ref="V35">IFERROR(IF(E35="H",INDEX('DVOA Pred'!$G$2:$G$1000,MATCH($F35&amp;$B35&amp;$A35,'DVOA Pred'!$C$2:$C$1000&amp;'DVOA Pred'!$A$2:$A$1000&amp;'DVOA Pred'!$B$2:$B$1000,0)),
INDEX('DVOA Pred'!$H$2:$H$1000,MATCH($F35&amp;$B35&amp;$A35,'DVOA Pred'!$D$2:$D$1000&amp;'DVOA Pred'!$A$2:$A$1000&amp;'DVOA Pred'!$B$2:$B$1000,0))),"")</f>
        <v/>
      </c>
      <c r="W35" s="26" t="str">
        <f t="shared" si="4"/>
        <v/>
      </c>
      <c r="X35" s="26" t="str">
        <f t="shared" si="5"/>
        <v/>
      </c>
      <c r="Y35" s="6" t="str">
        <f>IFERROR((PERCENTRANK($L$2:$L$20355,L35)*Multiples!$B$3)+((PERCENTRANK($W$2:$W$20355,W35)*(1-Multiples!$B$3))),"")</f>
        <v/>
      </c>
      <c r="Z35" s="64">
        <v>24</v>
      </c>
      <c r="AA35" s="64">
        <v>27</v>
      </c>
      <c r="AB35" s="24">
        <f t="shared" si="6"/>
        <v>-3</v>
      </c>
      <c r="AC35" s="24">
        <f t="shared" si="7"/>
        <v>0.5</v>
      </c>
      <c r="AD35" s="24">
        <f t="shared" si="8"/>
        <v>1</v>
      </c>
      <c r="AE35" s="24" t="str">
        <f t="shared" si="9"/>
        <v>Yes</v>
      </c>
      <c r="AF35" s="24" t="str">
        <f t="shared" si="10"/>
        <v>Yes</v>
      </c>
      <c r="AG35" s="64"/>
      <c r="AH35" s="64"/>
      <c r="AI35" s="170"/>
      <c r="AJ35" s="66"/>
    </row>
    <row r="36" spans="1:36" customFormat="1" x14ac:dyDescent="0.25">
      <c r="A36" s="7">
        <v>2</v>
      </c>
      <c r="B36" s="5">
        <v>2022</v>
      </c>
      <c r="C36" s="5" t="str">
        <f t="shared" si="0"/>
        <v>2022 W2</v>
      </c>
      <c r="D36" s="5">
        <v>18</v>
      </c>
      <c r="E36" s="5" t="s">
        <v>651</v>
      </c>
      <c r="F36" s="5" t="s">
        <v>10</v>
      </c>
      <c r="G36" s="5" t="s">
        <v>9</v>
      </c>
      <c r="H36" s="5">
        <v>-5.5</v>
      </c>
      <c r="I36" s="61">
        <v>-6.5</v>
      </c>
      <c r="J36" s="62" t="str">
        <f t="shared" si="1"/>
        <v>F1</v>
      </c>
      <c r="K36" s="61">
        <f t="shared" si="2"/>
        <v>1</v>
      </c>
      <c r="L36" s="228">
        <f>IF(K36=0,0,
IF(J36="D0.5",0.5*SUMIFS('Key Numbers'!$C$2:$C$71,'Key Numbers'!$A$2:$A$71,"&gt;="&amp;ABS($I36),'Key Numbers'!$A$2:$A$71,"&lt;="&amp;ABS($H36)),
IF(J36="D-0.5",0.5*-1*SUMIFS('Key Numbers'!$C$2:$C$71,'Key Numbers'!$A$2:$A$71,"&lt;="&amp;ABS($I36),'Key Numbers'!$A$2:$A$71,"&gt;="&amp;ABS($H36)),
IF(J36="F0.5",0.5*SUMIFS('Key Numbers'!$C$2:$C$71,'Key Numbers'!$A$2:$A$71,"&lt;="&amp;ABS($I36),'Key Numbers'!$A$2:$A$71,"&gt;="&amp;ABS($H36)),
IF(J36="F-0.5",0.5*-1*SUMIFS('Key Numbers'!$C$2:$C$71,'Key Numbers'!$A$2:$A$71,"&gt;="&amp;ABS($I36),'Key Numbers'!$A$2:$A$71,"&lt;="&amp;ABS($H36)),
IF(AND(LEFT(J36,1)="F",K36&lt;0),-1*SUMIFS('Key Numbers'!$C$2:$C$71,'Key Numbers'!$A$2:$A$71,"&gt;="&amp;ABS($I36),'Key Numbers'!$A$2:$A$71,"&lt;="&amp;ABS($H36)),
IF(AND(LEFT(J36,1)="F",K36&gt;0),SUMIFS('Key Numbers'!$C$2:$C$71,'Key Numbers'!$A$2:$A$71,"&lt;="&amp;ABS($I36),'Key Numbers'!$A$2:$A$71,"&gt;="&amp;ABS($H36)),
IF(AND(LEFT(J36,1)="D",K36&lt;0),-1*SUMIFS('Key Numbers'!$C$2:$C$71,'Key Numbers'!$A$2:$A$71,"&lt;="&amp;ABS($I36),'Key Numbers'!$A$2:$A$71,"&gt;="&amp;ABS($H36)),
SUMIFS('Key Numbers'!$C$2:$C$71,'Key Numbers'!$A$2:$A$71,"&gt;="&amp;ABS($I36),'Key Numbers'!$A$2:$A$71,"&lt;="&amp;ABS($H36))))))))))</f>
        <v>7.3394495412844041E-2</v>
      </c>
      <c r="M36" s="6" cm="1">
        <f t="array" ref="M36">IFERROR(INDEX(DVOA!$E$2:$E$20095,MATCH($F36&amp;$A36-1&amp;$B36,DVOA!$C$2:$C$20095&amp;DVOA!$A$2:$A21102&amp;DVOA!$B$2:$B$20095,0)),0)</f>
        <v>0.3482364771154462</v>
      </c>
      <c r="N36" s="6"/>
      <c r="O36" s="6" cm="1">
        <f t="array" ref="O36">IFERROR(INDEX(DVOA!$AC$2:$AC$20095,MATCH($F36&amp;$A36-1&amp;$B36,DVOA!$C$2:$C$20095&amp;DVOA!$A$2:$A$20095&amp;DVOA!$B$2:$B$20095,0)
),0)</f>
        <v>0</v>
      </c>
      <c r="P36" s="6" cm="1">
        <f t="array" ref="P36">IFERROR(INDEX(DVOA!$E$2:$E$20095,MATCH($G36&amp;$A36-1&amp;$B36,DVOA!$C$2:$C$20095&amp;DVOA!$A$2:$A21102&amp;DVOA!$B$2:$B$20095,0)),0)</f>
        <v>-0.50962667928460603</v>
      </c>
      <c r="Q36" s="6"/>
      <c r="R36" s="6" cm="1">
        <f t="array" ref="R36">IFERROR(INDEX(DVOA!$AC$2:$AC$20095,MATCH($G36&amp;$A36-1&amp;$B36,DVOA!$C$2:$C$20095&amp;DVOA!$A$2:$A$20095&amp;DVOA!$B$2:$B$20095,0)
),0)</f>
        <v>0</v>
      </c>
      <c r="S36" s="6" t="str">
        <f t="shared" si="3"/>
        <v/>
      </c>
      <c r="T36" s="104">
        <f t="shared" si="11"/>
        <v>0.85786315640005228</v>
      </c>
      <c r="U36" s="104" t="str">
        <f t="shared" si="12"/>
        <v/>
      </c>
      <c r="V36" s="26" t="str" cm="1">
        <f t="array" ref="V36">IFERROR(IF(E36="H",INDEX('DVOA Pred'!$G$2:$G$1000,MATCH($F36&amp;$B36&amp;$A36,'DVOA Pred'!$C$2:$C$1000&amp;'DVOA Pred'!$A$2:$A$1000&amp;'DVOA Pred'!$B$2:$B$1000,0)),
INDEX('DVOA Pred'!$H$2:$H$1000,MATCH($F36&amp;$B36&amp;$A36,'DVOA Pred'!$D$2:$D$1000&amp;'DVOA Pred'!$A$2:$A$1000&amp;'DVOA Pred'!$B$2:$B$1000,0))),"")</f>
        <v/>
      </c>
      <c r="W36" s="26" t="str">
        <f t="shared" si="4"/>
        <v/>
      </c>
      <c r="X36" s="26" t="str">
        <f t="shared" si="5"/>
        <v/>
      </c>
      <c r="Y36" s="6" t="str">
        <f>IFERROR((PERCENTRANK($L$2:$L$20355,L36)*Multiples!$B$3)+((PERCENTRANK($W$2:$W$20355,W36)*(1-Multiples!$B$3))),"")</f>
        <v/>
      </c>
      <c r="Z36" s="64">
        <v>30</v>
      </c>
      <c r="AA36" s="64">
        <v>31</v>
      </c>
      <c r="AB36" s="24">
        <f t="shared" si="6"/>
        <v>-1</v>
      </c>
      <c r="AC36" s="24">
        <f t="shared" si="7"/>
        <v>-6.5</v>
      </c>
      <c r="AD36" s="24">
        <f t="shared" si="8"/>
        <v>-7.5</v>
      </c>
      <c r="AE36" s="24" t="str">
        <f t="shared" si="9"/>
        <v>No</v>
      </c>
      <c r="AF36" s="24" t="str">
        <f t="shared" si="10"/>
        <v>No</v>
      </c>
      <c r="AG36" s="64"/>
      <c r="AH36" s="64"/>
      <c r="AI36" s="170"/>
      <c r="AJ36" s="66"/>
    </row>
    <row r="37" spans="1:36" customFormat="1" x14ac:dyDescent="0.25">
      <c r="A37" s="7">
        <v>2</v>
      </c>
      <c r="B37" s="5">
        <v>2022</v>
      </c>
      <c r="C37" s="5" t="str">
        <f t="shared" si="0"/>
        <v>2022 W2</v>
      </c>
      <c r="D37" s="5">
        <v>18</v>
      </c>
      <c r="E37" s="5" t="s">
        <v>649</v>
      </c>
      <c r="F37" s="5" t="s">
        <v>9</v>
      </c>
      <c r="G37" s="5" t="s">
        <v>10</v>
      </c>
      <c r="H37" s="5">
        <v>5.5</v>
      </c>
      <c r="I37" s="61">
        <v>6.5</v>
      </c>
      <c r="J37" s="62" t="str">
        <f t="shared" si="1"/>
        <v>D-1</v>
      </c>
      <c r="K37" s="61">
        <f t="shared" si="2"/>
        <v>-1</v>
      </c>
      <c r="L37" s="228">
        <f>IF(K37=0,0,
IF(J37="D0.5",0.5*SUMIFS('Key Numbers'!$C$2:$C$71,'Key Numbers'!$A$2:$A$71,"&gt;="&amp;ABS($I37),'Key Numbers'!$A$2:$A$71,"&lt;="&amp;ABS($H37)),
IF(J37="D-0.5",0.5*-1*SUMIFS('Key Numbers'!$C$2:$C$71,'Key Numbers'!$A$2:$A$71,"&lt;="&amp;ABS($I37),'Key Numbers'!$A$2:$A$71,"&gt;="&amp;ABS($H37)),
IF(J37="F0.5",0.5*SUMIFS('Key Numbers'!$C$2:$C$71,'Key Numbers'!$A$2:$A$71,"&lt;="&amp;ABS($I37),'Key Numbers'!$A$2:$A$71,"&gt;="&amp;ABS($H37)),
IF(J37="F-0.5",0.5*-1*SUMIFS('Key Numbers'!$C$2:$C$71,'Key Numbers'!$A$2:$A$71,"&gt;="&amp;ABS($I37),'Key Numbers'!$A$2:$A$71,"&lt;="&amp;ABS($H37)),
IF(AND(LEFT(J37,1)="F",K37&lt;0),-1*SUMIFS('Key Numbers'!$C$2:$C$71,'Key Numbers'!$A$2:$A$71,"&gt;="&amp;ABS($I37),'Key Numbers'!$A$2:$A$71,"&lt;="&amp;ABS($H37)),
IF(AND(LEFT(J37,1)="F",K37&gt;0),SUMIFS('Key Numbers'!$C$2:$C$71,'Key Numbers'!$A$2:$A$71,"&lt;="&amp;ABS($I37),'Key Numbers'!$A$2:$A$71,"&gt;="&amp;ABS($H37)),
IF(AND(LEFT(J37,1)="D",K37&lt;0),-1*SUMIFS('Key Numbers'!$C$2:$C$71,'Key Numbers'!$A$2:$A$71,"&lt;="&amp;ABS($I37),'Key Numbers'!$A$2:$A$71,"&gt;="&amp;ABS($H37)),
SUMIFS('Key Numbers'!$C$2:$C$71,'Key Numbers'!$A$2:$A$71,"&gt;="&amp;ABS($I37),'Key Numbers'!$A$2:$A$71,"&lt;="&amp;ABS($H37))))))))))</f>
        <v>-7.3394495412844041E-2</v>
      </c>
      <c r="M37" s="6" cm="1">
        <f t="array" ref="M37">IFERROR(INDEX(DVOA!$E$2:$E$20095,MATCH($F37&amp;$A37-1&amp;$B37,DVOA!$C$2:$C$20095&amp;DVOA!$A$2:$A21103&amp;DVOA!$B$2:$B$20095,0)),0)</f>
        <v>-0.50962667928460603</v>
      </c>
      <c r="N37" s="6"/>
      <c r="O37" s="6" cm="1">
        <f t="array" ref="O37">IFERROR(INDEX(DVOA!$AC$2:$AC$20095,MATCH($F37&amp;$A37-1&amp;$B37,DVOA!$C$2:$C$20095&amp;DVOA!$A$2:$A$20095&amp;DVOA!$B$2:$B$20095,0)
),0)</f>
        <v>0</v>
      </c>
      <c r="P37" s="6" cm="1">
        <f t="array" ref="P37">IFERROR(INDEX(DVOA!$E$2:$E$20095,MATCH($G37&amp;$A37-1&amp;$B37,DVOA!$C$2:$C$20095&amp;DVOA!$A$2:$A21103&amp;DVOA!$B$2:$B$20095,0)),0)</f>
        <v>0.3482364771154462</v>
      </c>
      <c r="Q37" s="6"/>
      <c r="R37" s="6" cm="1">
        <f t="array" ref="R37">IFERROR(INDEX(DVOA!$AC$2:$AC$20095,MATCH($G37&amp;$A37-1&amp;$B37,DVOA!$C$2:$C$20095&amp;DVOA!$A$2:$A$20095&amp;DVOA!$B$2:$B$20095,0)
),0)</f>
        <v>0</v>
      </c>
      <c r="S37" s="6" t="str">
        <f t="shared" si="3"/>
        <v/>
      </c>
      <c r="T37" s="104">
        <f t="shared" si="11"/>
        <v>-0.85786315640005228</v>
      </c>
      <c r="U37" s="104" t="str">
        <f t="shared" si="12"/>
        <v/>
      </c>
      <c r="V37" s="26" t="str" cm="1">
        <f t="array" ref="V37">IFERROR(IF(E37="H",INDEX('DVOA Pred'!$G$2:$G$1000,MATCH($F37&amp;$B37&amp;$A37,'DVOA Pred'!$C$2:$C$1000&amp;'DVOA Pred'!$A$2:$A$1000&amp;'DVOA Pred'!$B$2:$B$1000,0)),
INDEX('DVOA Pred'!$H$2:$H$1000,MATCH($F37&amp;$B37&amp;$A37,'DVOA Pred'!$D$2:$D$1000&amp;'DVOA Pred'!$A$2:$A$1000&amp;'DVOA Pred'!$B$2:$B$1000,0))),"")</f>
        <v/>
      </c>
      <c r="W37" s="26" t="str">
        <f t="shared" si="4"/>
        <v/>
      </c>
      <c r="X37" s="26" t="str">
        <f t="shared" si="5"/>
        <v/>
      </c>
      <c r="Y37" s="6" t="str">
        <f>IFERROR((PERCENTRANK($L$2:$L$20355,L37)*Multiples!$B$3)+((PERCENTRANK($W$2:$W$20355,W37)*(1-Multiples!$B$3))),"")</f>
        <v/>
      </c>
      <c r="Z37" s="64">
        <v>31</v>
      </c>
      <c r="AA37" s="64">
        <v>30</v>
      </c>
      <c r="AB37" s="24">
        <f t="shared" si="6"/>
        <v>1</v>
      </c>
      <c r="AC37" s="24">
        <f t="shared" si="7"/>
        <v>6.5</v>
      </c>
      <c r="AD37" s="24">
        <f t="shared" si="8"/>
        <v>7.5</v>
      </c>
      <c r="AE37" s="24" t="str">
        <f t="shared" si="9"/>
        <v>Yes</v>
      </c>
      <c r="AF37" s="24" t="str">
        <f t="shared" si="10"/>
        <v>Yes</v>
      </c>
      <c r="AG37" s="64"/>
      <c r="AH37" s="64"/>
      <c r="AI37" s="170"/>
      <c r="AJ37" s="66"/>
    </row>
    <row r="38" spans="1:36" customFormat="1" x14ac:dyDescent="0.25">
      <c r="A38" s="7">
        <v>2</v>
      </c>
      <c r="B38" s="5">
        <v>2022</v>
      </c>
      <c r="C38" s="5" t="str">
        <f t="shared" si="0"/>
        <v>2022 W2</v>
      </c>
      <c r="D38" s="5">
        <v>19</v>
      </c>
      <c r="E38" s="5" t="s">
        <v>651</v>
      </c>
      <c r="F38" s="5" t="s">
        <v>21</v>
      </c>
      <c r="G38" s="5" t="s">
        <v>26</v>
      </c>
      <c r="H38" s="5">
        <v>-2.5</v>
      </c>
      <c r="I38" s="61">
        <v>-1</v>
      </c>
      <c r="J38" s="62" t="str">
        <f t="shared" si="1"/>
        <v>F-1.5</v>
      </c>
      <c r="K38" s="61">
        <f t="shared" si="2"/>
        <v>-1.5</v>
      </c>
      <c r="L38" s="228">
        <f>IF(K38=0,0,
IF(J38="D0.5",0.5*SUMIFS('Key Numbers'!$C$2:$C$71,'Key Numbers'!$A$2:$A$71,"&gt;="&amp;ABS($I38),'Key Numbers'!$A$2:$A$71,"&lt;="&amp;ABS($H38)),
IF(J38="D-0.5",0.5*-1*SUMIFS('Key Numbers'!$C$2:$C$71,'Key Numbers'!$A$2:$A$71,"&lt;="&amp;ABS($I38),'Key Numbers'!$A$2:$A$71,"&gt;="&amp;ABS($H38)),
IF(J38="F0.5",0.5*SUMIFS('Key Numbers'!$C$2:$C$71,'Key Numbers'!$A$2:$A$71,"&lt;="&amp;ABS($I38),'Key Numbers'!$A$2:$A$71,"&gt;="&amp;ABS($H38)),
IF(J38="F-0.5",0.5*-1*SUMIFS('Key Numbers'!$C$2:$C$71,'Key Numbers'!$A$2:$A$71,"&gt;="&amp;ABS($I38),'Key Numbers'!$A$2:$A$71,"&lt;="&amp;ABS($H38)),
IF(AND(LEFT(J38,1)="F",K38&lt;0),-1*SUMIFS('Key Numbers'!$C$2:$C$71,'Key Numbers'!$A$2:$A$71,"&gt;="&amp;ABS($I38),'Key Numbers'!$A$2:$A$71,"&lt;="&amp;ABS($H38)),
IF(AND(LEFT(J38,1)="F",K38&gt;0),SUMIFS('Key Numbers'!$C$2:$C$71,'Key Numbers'!$A$2:$A$71,"&lt;="&amp;ABS($I38),'Key Numbers'!$A$2:$A$71,"&gt;="&amp;ABS($H38)),
IF(AND(LEFT(J38,1)="D",K38&lt;0),-1*SUMIFS('Key Numbers'!$C$2:$C$71,'Key Numbers'!$A$2:$A$71,"&lt;="&amp;ABS($I38),'Key Numbers'!$A$2:$A$71,"&gt;="&amp;ABS($H38)),
SUMIFS('Key Numbers'!$C$2:$C$71,'Key Numbers'!$A$2:$A$71,"&gt;="&amp;ABS($I38),'Key Numbers'!$A$2:$A$71,"&lt;="&amp;ABS($H38))))))))))</f>
        <v>-0.11009174311926606</v>
      </c>
      <c r="M38" s="6" cm="1">
        <f t="array" ref="M38">IFERROR(INDEX(DVOA!$E$2:$E$20095,MATCH($F38&amp;$A38-1&amp;$B38,DVOA!$C$2:$C$20095&amp;DVOA!$A$2:$A21104&amp;DVOA!$B$2:$B$20095,0)),0)</f>
        <v>-0.13559011520472355</v>
      </c>
      <c r="N38" s="6"/>
      <c r="O38" s="6" cm="1">
        <f t="array" ref="O38">IFERROR(INDEX(DVOA!$AC$2:$AC$20095,MATCH($F38&amp;$A38-1&amp;$B38,DVOA!$C$2:$C$20095&amp;DVOA!$A$2:$A$20095&amp;DVOA!$B$2:$B$20095,0)
),0)</f>
        <v>0</v>
      </c>
      <c r="P38" s="6" cm="1">
        <f t="array" ref="P38">IFERROR(INDEX(DVOA!$E$2:$E$20095,MATCH($G38&amp;$A38-1&amp;$B38,DVOA!$C$2:$C$20095&amp;DVOA!$A$2:$A21104&amp;DVOA!$B$2:$B$20095,0)),0)</f>
        <v>-3.5573115962725041E-4</v>
      </c>
      <c r="Q38" s="6"/>
      <c r="R38" s="6" cm="1">
        <f t="array" ref="R38">IFERROR(INDEX(DVOA!$AC$2:$AC$20095,MATCH($G38&amp;$A38-1&amp;$B38,DVOA!$C$2:$C$20095&amp;DVOA!$A$2:$A$20095&amp;DVOA!$B$2:$B$20095,0)
),0)</f>
        <v>0</v>
      </c>
      <c r="S38" s="6" t="str">
        <f t="shared" si="3"/>
        <v/>
      </c>
      <c r="T38" s="104">
        <f t="shared" si="11"/>
        <v>-0.1352343840450963</v>
      </c>
      <c r="U38" s="104" t="str">
        <f t="shared" si="12"/>
        <v/>
      </c>
      <c r="V38" s="26" t="str" cm="1">
        <f t="array" ref="V38">IFERROR(IF(E38="H",INDEX('DVOA Pred'!$G$2:$G$1000,MATCH($F38&amp;$B38&amp;$A38,'DVOA Pred'!$C$2:$C$1000&amp;'DVOA Pred'!$A$2:$A$1000&amp;'DVOA Pred'!$B$2:$B$1000,0)),
INDEX('DVOA Pred'!$H$2:$H$1000,MATCH($F38&amp;$B38&amp;$A38,'DVOA Pred'!$D$2:$D$1000&amp;'DVOA Pred'!$A$2:$A$1000&amp;'DVOA Pred'!$B$2:$B$1000,0))),"")</f>
        <v/>
      </c>
      <c r="W38" s="26" t="str">
        <f t="shared" si="4"/>
        <v/>
      </c>
      <c r="X38" s="26" t="str">
        <f t="shared" si="5"/>
        <v/>
      </c>
      <c r="Y38" s="6" t="str">
        <f>IFERROR((PERCENTRANK($L$2:$L$20355,L38)*Multiples!$B$3)+((PERCENTRANK($W$2:$W$20355,W38)*(1-Multiples!$B$3))),"")</f>
        <v/>
      </c>
      <c r="Z38" s="64">
        <v>36</v>
      </c>
      <c r="AA38" s="64">
        <v>27</v>
      </c>
      <c r="AB38" s="24">
        <f t="shared" si="6"/>
        <v>9</v>
      </c>
      <c r="AC38" s="24">
        <f t="shared" si="7"/>
        <v>6.5</v>
      </c>
      <c r="AD38" s="24">
        <f t="shared" si="8"/>
        <v>8</v>
      </c>
      <c r="AE38" s="24" t="str">
        <f t="shared" si="9"/>
        <v>Yes</v>
      </c>
      <c r="AF38" s="24" t="str">
        <f t="shared" si="10"/>
        <v>Yes</v>
      </c>
      <c r="AG38" s="64"/>
      <c r="AH38" s="64"/>
      <c r="AI38" s="170"/>
      <c r="AJ38" s="66"/>
    </row>
    <row r="39" spans="1:36" customFormat="1" x14ac:dyDescent="0.25">
      <c r="A39" s="7">
        <v>2</v>
      </c>
      <c r="B39" s="5">
        <v>2022</v>
      </c>
      <c r="C39" s="5" t="str">
        <f t="shared" si="0"/>
        <v>2022 W2</v>
      </c>
      <c r="D39" s="5">
        <v>19</v>
      </c>
      <c r="E39" s="5" t="s">
        <v>649</v>
      </c>
      <c r="F39" s="5" t="s">
        <v>26</v>
      </c>
      <c r="G39" s="5" t="s">
        <v>21</v>
      </c>
      <c r="H39" s="5">
        <v>2.5</v>
      </c>
      <c r="I39" s="61">
        <v>1</v>
      </c>
      <c r="J39" s="62" t="str">
        <f t="shared" si="1"/>
        <v>D1.5</v>
      </c>
      <c r="K39" s="61">
        <f t="shared" si="2"/>
        <v>1.5</v>
      </c>
      <c r="L39" s="228">
        <f>IF(K39=0,0,
IF(J39="D0.5",0.5*SUMIFS('Key Numbers'!$C$2:$C$71,'Key Numbers'!$A$2:$A$71,"&gt;="&amp;ABS($I39),'Key Numbers'!$A$2:$A$71,"&lt;="&amp;ABS($H39)),
IF(J39="D-0.5",0.5*-1*SUMIFS('Key Numbers'!$C$2:$C$71,'Key Numbers'!$A$2:$A$71,"&lt;="&amp;ABS($I39),'Key Numbers'!$A$2:$A$71,"&gt;="&amp;ABS($H39)),
IF(J39="F0.5",0.5*SUMIFS('Key Numbers'!$C$2:$C$71,'Key Numbers'!$A$2:$A$71,"&lt;="&amp;ABS($I39),'Key Numbers'!$A$2:$A$71,"&gt;="&amp;ABS($H39)),
IF(J39="F-0.5",0.5*-1*SUMIFS('Key Numbers'!$C$2:$C$71,'Key Numbers'!$A$2:$A$71,"&gt;="&amp;ABS($I39),'Key Numbers'!$A$2:$A$71,"&lt;="&amp;ABS($H39)),
IF(AND(LEFT(J39,1)="F",K39&lt;0),-1*SUMIFS('Key Numbers'!$C$2:$C$71,'Key Numbers'!$A$2:$A$71,"&gt;="&amp;ABS($I39),'Key Numbers'!$A$2:$A$71,"&lt;="&amp;ABS($H39)),
IF(AND(LEFT(J39,1)="F",K39&gt;0),SUMIFS('Key Numbers'!$C$2:$C$71,'Key Numbers'!$A$2:$A$71,"&lt;="&amp;ABS($I39),'Key Numbers'!$A$2:$A$71,"&gt;="&amp;ABS($H39)),
IF(AND(LEFT(J39,1)="D",K39&lt;0),-1*SUMIFS('Key Numbers'!$C$2:$C$71,'Key Numbers'!$A$2:$A$71,"&lt;="&amp;ABS($I39),'Key Numbers'!$A$2:$A$71,"&gt;="&amp;ABS($H39)),
SUMIFS('Key Numbers'!$C$2:$C$71,'Key Numbers'!$A$2:$A$71,"&gt;="&amp;ABS($I39),'Key Numbers'!$A$2:$A$71,"&lt;="&amp;ABS($H39))))))))))</f>
        <v>0.11009174311926606</v>
      </c>
      <c r="M39" s="6" cm="1">
        <f t="array" ref="M39">IFERROR(INDEX(DVOA!$E$2:$E$20095,MATCH($F39&amp;$A39-1&amp;$B39,DVOA!$C$2:$C$20095&amp;DVOA!$A$2:$A21105&amp;DVOA!$B$2:$B$20095,0)),0)</f>
        <v>-3.5573115962725041E-4</v>
      </c>
      <c r="N39" s="6"/>
      <c r="O39" s="6" cm="1">
        <f t="array" ref="O39">IFERROR(INDEX(DVOA!$AC$2:$AC$20095,MATCH($F39&amp;$A39-1&amp;$B39,DVOA!$C$2:$C$20095&amp;DVOA!$A$2:$A$20095&amp;DVOA!$B$2:$B$20095,0)
),0)</f>
        <v>0</v>
      </c>
      <c r="P39" s="6" cm="1">
        <f t="array" ref="P39">IFERROR(INDEX(DVOA!$E$2:$E$20095,MATCH($G39&amp;$A39-1&amp;$B39,DVOA!$C$2:$C$20095&amp;DVOA!$A$2:$A21105&amp;DVOA!$B$2:$B$20095,0)),0)</f>
        <v>-0.13559011520472355</v>
      </c>
      <c r="Q39" s="6"/>
      <c r="R39" s="6" cm="1">
        <f t="array" ref="R39">IFERROR(INDEX(DVOA!$AC$2:$AC$20095,MATCH($G39&amp;$A39-1&amp;$B39,DVOA!$C$2:$C$20095&amp;DVOA!$A$2:$A$20095&amp;DVOA!$B$2:$B$20095,0)
),0)</f>
        <v>0</v>
      </c>
      <c r="S39" s="6" t="str">
        <f t="shared" si="3"/>
        <v/>
      </c>
      <c r="T39" s="104">
        <f t="shared" si="11"/>
        <v>0.1352343840450963</v>
      </c>
      <c r="U39" s="104" t="str">
        <f t="shared" si="12"/>
        <v/>
      </c>
      <c r="V39" s="26" t="str" cm="1">
        <f t="array" ref="V39">IFERROR(IF(E39="H",INDEX('DVOA Pred'!$G$2:$G$1000,MATCH($F39&amp;$B39&amp;$A39,'DVOA Pred'!$C$2:$C$1000&amp;'DVOA Pred'!$A$2:$A$1000&amp;'DVOA Pred'!$B$2:$B$1000,0)),
INDEX('DVOA Pred'!$H$2:$H$1000,MATCH($F39&amp;$B39&amp;$A39,'DVOA Pred'!$D$2:$D$1000&amp;'DVOA Pred'!$A$2:$A$1000&amp;'DVOA Pred'!$B$2:$B$1000,0))),"")</f>
        <v/>
      </c>
      <c r="W39" s="26" t="str">
        <f t="shared" si="4"/>
        <v/>
      </c>
      <c r="X39" s="26" t="str">
        <f t="shared" si="5"/>
        <v/>
      </c>
      <c r="Y39" s="6" t="str">
        <f>IFERROR((PERCENTRANK($L$2:$L$20355,L39)*Multiples!$B$3)+((PERCENTRANK($W$2:$W$20355,W39)*(1-Multiples!$B$3))),"")</f>
        <v/>
      </c>
      <c r="Z39" s="64">
        <v>27</v>
      </c>
      <c r="AA39" s="64">
        <v>36</v>
      </c>
      <c r="AB39" s="24">
        <f t="shared" si="6"/>
        <v>-9</v>
      </c>
      <c r="AC39" s="24">
        <f t="shared" si="7"/>
        <v>-6.5</v>
      </c>
      <c r="AD39" s="24">
        <f t="shared" si="8"/>
        <v>-8</v>
      </c>
      <c r="AE39" s="24" t="str">
        <f t="shared" si="9"/>
        <v>No</v>
      </c>
      <c r="AF39" s="24" t="str">
        <f t="shared" si="10"/>
        <v>No</v>
      </c>
      <c r="AG39" s="64"/>
      <c r="AH39" s="64"/>
      <c r="AI39" s="170"/>
      <c r="AJ39" s="66"/>
    </row>
    <row r="40" spans="1:36" customFormat="1" x14ac:dyDescent="0.25">
      <c r="A40" s="7">
        <v>2</v>
      </c>
      <c r="B40" s="5">
        <v>2022</v>
      </c>
      <c r="C40" s="5" t="str">
        <f t="shared" si="0"/>
        <v>2022 W2</v>
      </c>
      <c r="D40" s="5">
        <v>20</v>
      </c>
      <c r="E40" s="5" t="s">
        <v>651</v>
      </c>
      <c r="F40" s="5" t="s">
        <v>27</v>
      </c>
      <c r="G40" s="5" t="s">
        <v>38</v>
      </c>
      <c r="H40" s="5">
        <v>2.5</v>
      </c>
      <c r="I40" s="61">
        <v>2.5</v>
      </c>
      <c r="J40" s="62" t="str">
        <f t="shared" si="1"/>
        <v>D0</v>
      </c>
      <c r="K40" s="61">
        <f t="shared" si="2"/>
        <v>0</v>
      </c>
      <c r="L40" s="228">
        <f>IF(K40=0,0,
IF(J40="D0.5",0.5*SUMIFS('Key Numbers'!$C$2:$C$71,'Key Numbers'!$A$2:$A$71,"&gt;="&amp;ABS($I40),'Key Numbers'!$A$2:$A$71,"&lt;="&amp;ABS($H40)),
IF(J40="D-0.5",0.5*-1*SUMIFS('Key Numbers'!$C$2:$C$71,'Key Numbers'!$A$2:$A$71,"&lt;="&amp;ABS($I40),'Key Numbers'!$A$2:$A$71,"&gt;="&amp;ABS($H40)),
IF(J40="F0.5",0.5*SUMIFS('Key Numbers'!$C$2:$C$71,'Key Numbers'!$A$2:$A$71,"&lt;="&amp;ABS($I40),'Key Numbers'!$A$2:$A$71,"&gt;="&amp;ABS($H40)),
IF(J40="F-0.5",0.5*-1*SUMIFS('Key Numbers'!$C$2:$C$71,'Key Numbers'!$A$2:$A$71,"&gt;="&amp;ABS($I40),'Key Numbers'!$A$2:$A$71,"&lt;="&amp;ABS($H40)),
IF(AND(LEFT(J40,1)="F",K40&lt;0),-1*SUMIFS('Key Numbers'!$C$2:$C$71,'Key Numbers'!$A$2:$A$71,"&gt;="&amp;ABS($I40),'Key Numbers'!$A$2:$A$71,"&lt;="&amp;ABS($H40)),
IF(AND(LEFT(J40,1)="F",K40&gt;0),SUMIFS('Key Numbers'!$C$2:$C$71,'Key Numbers'!$A$2:$A$71,"&lt;="&amp;ABS($I40),'Key Numbers'!$A$2:$A$71,"&gt;="&amp;ABS($H40)),
IF(AND(LEFT(J40,1)="D",K40&lt;0),-1*SUMIFS('Key Numbers'!$C$2:$C$71,'Key Numbers'!$A$2:$A$71,"&lt;="&amp;ABS($I40),'Key Numbers'!$A$2:$A$71,"&gt;="&amp;ABS($H40)),
SUMIFS('Key Numbers'!$C$2:$C$71,'Key Numbers'!$A$2:$A$71,"&gt;="&amp;ABS($I40),'Key Numbers'!$A$2:$A$71,"&lt;="&amp;ABS($H40))))))))))</f>
        <v>0</v>
      </c>
      <c r="M40" s="6" cm="1">
        <f t="array" ref="M40">IFERROR(INDEX(DVOA!$E$2:$E$20095,MATCH($F40&amp;$A40-1&amp;$B40,DVOA!$C$2:$C$20095&amp;DVOA!$A$2:$A21106&amp;DVOA!$B$2:$B$20095,0)),0)</f>
        <v>-0.20043608873697652</v>
      </c>
      <c r="N40" s="6"/>
      <c r="O40" s="6" cm="1">
        <f t="array" ref="O40">IFERROR(INDEX(DVOA!$AC$2:$AC$20095,MATCH($F40&amp;$A40-1&amp;$B40,DVOA!$C$2:$C$20095&amp;DVOA!$A$2:$A$20095&amp;DVOA!$B$2:$B$20095,0)
),0)</f>
        <v>0</v>
      </c>
      <c r="P40" s="6" cm="1">
        <f t="array" ref="P40">IFERROR(INDEX(DVOA!$E$2:$E$20095,MATCH($G40&amp;$A40-1&amp;$B40,DVOA!$C$2:$C$20095&amp;DVOA!$A$2:$A21106&amp;DVOA!$B$2:$B$20095,0)),0)</f>
        <v>0.4697971884928932</v>
      </c>
      <c r="Q40" s="6"/>
      <c r="R40" s="6" cm="1">
        <f t="array" ref="R40">IFERROR(INDEX(DVOA!$AC$2:$AC$20095,MATCH($G40&amp;$A40-1&amp;$B40,DVOA!$C$2:$C$20095&amp;DVOA!$A$2:$A$20095&amp;DVOA!$B$2:$B$20095,0)
),0)</f>
        <v>0</v>
      </c>
      <c r="S40" s="6" t="str">
        <f t="shared" si="3"/>
        <v/>
      </c>
      <c r="T40" s="104">
        <f t="shared" si="11"/>
        <v>-0.6702332772298697</v>
      </c>
      <c r="U40" s="104" t="str">
        <f t="shared" si="12"/>
        <v/>
      </c>
      <c r="V40" s="26" t="str" cm="1">
        <f t="array" ref="V40">IFERROR(IF(E40="H",INDEX('DVOA Pred'!$G$2:$G$1000,MATCH($F40&amp;$B40&amp;$A40,'DVOA Pred'!$C$2:$C$1000&amp;'DVOA Pred'!$A$2:$A$1000&amp;'DVOA Pred'!$B$2:$B$1000,0)),
INDEX('DVOA Pred'!$H$2:$H$1000,MATCH($F40&amp;$B40&amp;$A40,'DVOA Pred'!$D$2:$D$1000&amp;'DVOA Pred'!$A$2:$A$1000&amp;'DVOA Pred'!$B$2:$B$1000,0))),"")</f>
        <v/>
      </c>
      <c r="W40" s="26" t="str">
        <f t="shared" si="4"/>
        <v/>
      </c>
      <c r="X40" s="26" t="str">
        <f t="shared" si="5"/>
        <v/>
      </c>
      <c r="Y40" s="6" t="str">
        <f>IFERROR((PERCENTRANK($L$2:$L$20355,L40)*Multiples!$B$3)+((PERCENTRANK($W$2:$W$20355,W40)*(1-Multiples!$B$3))),"")</f>
        <v/>
      </c>
      <c r="Z40" s="64">
        <v>10</v>
      </c>
      <c r="AA40" s="64">
        <v>20</v>
      </c>
      <c r="AB40" s="24">
        <f t="shared" si="6"/>
        <v>-10</v>
      </c>
      <c r="AC40" s="24">
        <f t="shared" si="7"/>
        <v>-7.5</v>
      </c>
      <c r="AD40" s="24">
        <f t="shared" si="8"/>
        <v>-7.5</v>
      </c>
      <c r="AE40" s="24" t="str">
        <f t="shared" si="9"/>
        <v>No</v>
      </c>
      <c r="AF40" s="24" t="str">
        <f t="shared" si="10"/>
        <v>No</v>
      </c>
      <c r="AG40" s="64"/>
      <c r="AH40" s="64"/>
      <c r="AI40" s="170"/>
      <c r="AJ40" s="66"/>
    </row>
    <row r="41" spans="1:36" customFormat="1" x14ac:dyDescent="0.25">
      <c r="A41" s="7">
        <v>2</v>
      </c>
      <c r="B41" s="5">
        <v>2022</v>
      </c>
      <c r="C41" s="5" t="str">
        <f t="shared" si="0"/>
        <v>2022 W2</v>
      </c>
      <c r="D41" s="5">
        <v>20</v>
      </c>
      <c r="E41" s="5" t="s">
        <v>649</v>
      </c>
      <c r="F41" s="5" t="s">
        <v>38</v>
      </c>
      <c r="G41" s="5" t="s">
        <v>27</v>
      </c>
      <c r="H41" s="5">
        <v>-2.5</v>
      </c>
      <c r="I41" s="61">
        <v>-2.5</v>
      </c>
      <c r="J41" s="62" t="str">
        <f t="shared" si="1"/>
        <v>F0</v>
      </c>
      <c r="K41" s="61">
        <f t="shared" si="2"/>
        <v>0</v>
      </c>
      <c r="L41" s="228">
        <f>IF(K41=0,0,
IF(J41="D0.5",0.5*SUMIFS('Key Numbers'!$C$2:$C$71,'Key Numbers'!$A$2:$A$71,"&gt;="&amp;ABS($I41),'Key Numbers'!$A$2:$A$71,"&lt;="&amp;ABS($H41)),
IF(J41="D-0.5",0.5*-1*SUMIFS('Key Numbers'!$C$2:$C$71,'Key Numbers'!$A$2:$A$71,"&lt;="&amp;ABS($I41),'Key Numbers'!$A$2:$A$71,"&gt;="&amp;ABS($H41)),
IF(J41="F0.5",0.5*SUMIFS('Key Numbers'!$C$2:$C$71,'Key Numbers'!$A$2:$A$71,"&lt;="&amp;ABS($I41),'Key Numbers'!$A$2:$A$71,"&gt;="&amp;ABS($H41)),
IF(J41="F-0.5",0.5*-1*SUMIFS('Key Numbers'!$C$2:$C$71,'Key Numbers'!$A$2:$A$71,"&gt;="&amp;ABS($I41),'Key Numbers'!$A$2:$A$71,"&lt;="&amp;ABS($H41)),
IF(AND(LEFT(J41,1)="F",K41&lt;0),-1*SUMIFS('Key Numbers'!$C$2:$C$71,'Key Numbers'!$A$2:$A$71,"&gt;="&amp;ABS($I41),'Key Numbers'!$A$2:$A$71,"&lt;="&amp;ABS($H41)),
IF(AND(LEFT(J41,1)="F",K41&gt;0),SUMIFS('Key Numbers'!$C$2:$C$71,'Key Numbers'!$A$2:$A$71,"&lt;="&amp;ABS($I41),'Key Numbers'!$A$2:$A$71,"&gt;="&amp;ABS($H41)),
IF(AND(LEFT(J41,1)="D",K41&lt;0),-1*SUMIFS('Key Numbers'!$C$2:$C$71,'Key Numbers'!$A$2:$A$71,"&lt;="&amp;ABS($I41),'Key Numbers'!$A$2:$A$71,"&gt;="&amp;ABS($H41)),
SUMIFS('Key Numbers'!$C$2:$C$71,'Key Numbers'!$A$2:$A$71,"&gt;="&amp;ABS($I41),'Key Numbers'!$A$2:$A$71,"&lt;="&amp;ABS($H41))))))))))</f>
        <v>0</v>
      </c>
      <c r="M41" s="6" cm="1">
        <f t="array" ref="M41">IFERROR(INDEX(DVOA!$E$2:$E$20095,MATCH($F41&amp;$A41-1&amp;$B41,DVOA!$C$2:$C$20095&amp;DVOA!$A$2:$A21107&amp;DVOA!$B$2:$B$20095,0)),0)</f>
        <v>0.4697971884928932</v>
      </c>
      <c r="N41" s="6"/>
      <c r="O41" s="6" cm="1">
        <f t="array" ref="O41">IFERROR(INDEX(DVOA!$AC$2:$AC$20095,MATCH($F41&amp;$A41-1&amp;$B41,DVOA!$C$2:$C$20095&amp;DVOA!$A$2:$A$20095&amp;DVOA!$B$2:$B$20095,0)
),0)</f>
        <v>0</v>
      </c>
      <c r="P41" s="6" cm="1">
        <f t="array" ref="P41">IFERROR(INDEX(DVOA!$E$2:$E$20095,MATCH($G41&amp;$A41-1&amp;$B41,DVOA!$C$2:$C$20095&amp;DVOA!$A$2:$A21107&amp;DVOA!$B$2:$B$20095,0)),0)</f>
        <v>-0.20043608873697652</v>
      </c>
      <c r="Q41" s="6"/>
      <c r="R41" s="6" cm="1">
        <f t="array" ref="R41">IFERROR(INDEX(DVOA!$AC$2:$AC$20095,MATCH($G41&amp;$A41-1&amp;$B41,DVOA!$C$2:$C$20095&amp;DVOA!$A$2:$A$20095&amp;DVOA!$B$2:$B$20095,0)
),0)</f>
        <v>0</v>
      </c>
      <c r="S41" s="6" t="str">
        <f t="shared" si="3"/>
        <v/>
      </c>
      <c r="T41" s="104">
        <f t="shared" si="11"/>
        <v>0.6702332772298697</v>
      </c>
      <c r="U41" s="104" t="str">
        <f t="shared" si="12"/>
        <v/>
      </c>
      <c r="V41" s="26" t="str" cm="1">
        <f t="array" ref="V41">IFERROR(IF(E41="H",INDEX('DVOA Pred'!$G$2:$G$1000,MATCH($F41&amp;$B41&amp;$A41,'DVOA Pred'!$C$2:$C$1000&amp;'DVOA Pred'!$A$2:$A$1000&amp;'DVOA Pred'!$B$2:$B$1000,0)),
INDEX('DVOA Pred'!$H$2:$H$1000,MATCH($F41&amp;$B41&amp;$A41,'DVOA Pred'!$D$2:$D$1000&amp;'DVOA Pred'!$A$2:$A$1000&amp;'DVOA Pred'!$B$2:$B$1000,0))),"")</f>
        <v/>
      </c>
      <c r="W41" s="26" t="str">
        <f t="shared" si="4"/>
        <v/>
      </c>
      <c r="X41" s="26" t="str">
        <f t="shared" si="5"/>
        <v/>
      </c>
      <c r="Y41" s="6" t="str">
        <f>IFERROR((PERCENTRANK($L$2:$L$20355,L41)*Multiples!$B$3)+((PERCENTRANK($W$2:$W$20355,W41)*(1-Multiples!$B$3))),"")</f>
        <v/>
      </c>
      <c r="Z41" s="64">
        <v>20</v>
      </c>
      <c r="AA41" s="64">
        <v>10</v>
      </c>
      <c r="AB41" s="24">
        <f t="shared" si="6"/>
        <v>10</v>
      </c>
      <c r="AC41" s="24">
        <f t="shared" si="7"/>
        <v>7.5</v>
      </c>
      <c r="AD41" s="24">
        <f t="shared" si="8"/>
        <v>7.5</v>
      </c>
      <c r="AE41" s="24" t="str">
        <f t="shared" si="9"/>
        <v>Yes</v>
      </c>
      <c r="AF41" s="24" t="str">
        <f t="shared" si="10"/>
        <v>Yes</v>
      </c>
      <c r="AG41" s="64"/>
      <c r="AH41" s="64"/>
      <c r="AI41" s="170"/>
      <c r="AJ41" s="66"/>
    </row>
    <row r="42" spans="1:36" customFormat="1" x14ac:dyDescent="0.25">
      <c r="A42" s="7">
        <v>2</v>
      </c>
      <c r="B42" s="5">
        <v>2022</v>
      </c>
      <c r="C42" s="5" t="str">
        <f t="shared" si="0"/>
        <v>2022 W2</v>
      </c>
      <c r="D42" s="5">
        <v>21</v>
      </c>
      <c r="E42" s="5" t="s">
        <v>649</v>
      </c>
      <c r="F42" s="5" t="s">
        <v>51</v>
      </c>
      <c r="G42" s="5" t="s">
        <v>15</v>
      </c>
      <c r="H42" s="5">
        <v>2.5</v>
      </c>
      <c r="I42" s="61">
        <v>1</v>
      </c>
      <c r="J42" s="62" t="str">
        <f t="shared" si="1"/>
        <v>D1.5</v>
      </c>
      <c r="K42" s="61">
        <f t="shared" si="2"/>
        <v>1.5</v>
      </c>
      <c r="L42" s="228">
        <f>IF(K42=0,0,
IF(J42="D0.5",0.5*SUMIFS('Key Numbers'!$C$2:$C$71,'Key Numbers'!$A$2:$A$71,"&gt;="&amp;ABS($I42),'Key Numbers'!$A$2:$A$71,"&lt;="&amp;ABS($H42)),
IF(J42="D-0.5",0.5*-1*SUMIFS('Key Numbers'!$C$2:$C$71,'Key Numbers'!$A$2:$A$71,"&lt;="&amp;ABS($I42),'Key Numbers'!$A$2:$A$71,"&gt;="&amp;ABS($H42)),
IF(J42="F0.5",0.5*SUMIFS('Key Numbers'!$C$2:$C$71,'Key Numbers'!$A$2:$A$71,"&lt;="&amp;ABS($I42),'Key Numbers'!$A$2:$A$71,"&gt;="&amp;ABS($H42)),
IF(J42="F-0.5",0.5*-1*SUMIFS('Key Numbers'!$C$2:$C$71,'Key Numbers'!$A$2:$A$71,"&gt;="&amp;ABS($I42),'Key Numbers'!$A$2:$A$71,"&lt;="&amp;ABS($H42)),
IF(AND(LEFT(J42,1)="F",K42&lt;0),-1*SUMIFS('Key Numbers'!$C$2:$C$71,'Key Numbers'!$A$2:$A$71,"&gt;="&amp;ABS($I42),'Key Numbers'!$A$2:$A$71,"&lt;="&amp;ABS($H42)),
IF(AND(LEFT(J42,1)="F",K42&gt;0),SUMIFS('Key Numbers'!$C$2:$C$71,'Key Numbers'!$A$2:$A$71,"&lt;="&amp;ABS($I42),'Key Numbers'!$A$2:$A$71,"&gt;="&amp;ABS($H42)),
IF(AND(LEFT(J42,1)="D",K42&lt;0),-1*SUMIFS('Key Numbers'!$C$2:$C$71,'Key Numbers'!$A$2:$A$71,"&lt;="&amp;ABS($I42),'Key Numbers'!$A$2:$A$71,"&gt;="&amp;ABS($H42)),
SUMIFS('Key Numbers'!$C$2:$C$71,'Key Numbers'!$A$2:$A$71,"&gt;="&amp;ABS($I42),'Key Numbers'!$A$2:$A$71,"&lt;="&amp;ABS($H42))))))))))</f>
        <v>0.11009174311926606</v>
      </c>
      <c r="M42" s="6" cm="1">
        <f t="array" ref="M42">IFERROR(INDEX(DVOA!$E$2:$E$20095,MATCH($F42&amp;$A42-1&amp;$B42,DVOA!$C$2:$C$20095&amp;DVOA!$A$2:$A21108&amp;DVOA!$B$2:$B$20095,0)),0)</f>
        <v>-0.30949491678764007</v>
      </c>
      <c r="N42" s="6"/>
      <c r="O42" s="6" cm="1">
        <f t="array" ref="O42">IFERROR(INDEX(DVOA!$AC$2:$AC$20095,MATCH($F42&amp;$A42-1&amp;$B42,DVOA!$C$2:$C$20095&amp;DVOA!$A$2:$A$20095&amp;DVOA!$B$2:$B$20095,0)
),0)</f>
        <v>0</v>
      </c>
      <c r="P42" s="6" cm="1">
        <f t="array" ref="P42">IFERROR(INDEX(DVOA!$E$2:$E$20095,MATCH($G42&amp;$A42-1&amp;$B42,DVOA!$C$2:$C$20095&amp;DVOA!$A$2:$A21108&amp;DVOA!$B$2:$B$20095,0)),0)</f>
        <v>-0.19627737721401353</v>
      </c>
      <c r="Q42" s="6"/>
      <c r="R42" s="6" cm="1">
        <f t="array" ref="R42">IFERROR(INDEX(DVOA!$AC$2:$AC$20095,MATCH($G42&amp;$A42-1&amp;$B42,DVOA!$C$2:$C$20095&amp;DVOA!$A$2:$A$20095&amp;DVOA!$B$2:$B$20095,0)
),0)</f>
        <v>0</v>
      </c>
      <c r="S42" s="6" t="str">
        <f t="shared" si="3"/>
        <v/>
      </c>
      <c r="T42" s="104">
        <f t="shared" si="11"/>
        <v>-0.11321753957362654</v>
      </c>
      <c r="U42" s="104" t="str">
        <f t="shared" si="12"/>
        <v/>
      </c>
      <c r="V42" s="26" t="str" cm="1">
        <f t="array" ref="V42">IFERROR(IF(E42="H",INDEX('DVOA Pred'!$G$2:$G$1000,MATCH($F42&amp;$B42&amp;$A42,'DVOA Pred'!$C$2:$C$1000&amp;'DVOA Pred'!$A$2:$A$1000&amp;'DVOA Pred'!$B$2:$B$1000,0)),
INDEX('DVOA Pred'!$H$2:$H$1000,MATCH($F42&amp;$B42&amp;$A42,'DVOA Pred'!$D$2:$D$1000&amp;'DVOA Pred'!$A$2:$A$1000&amp;'DVOA Pred'!$B$2:$B$1000,0))),"")</f>
        <v/>
      </c>
      <c r="W42" s="26" t="str">
        <f t="shared" si="4"/>
        <v/>
      </c>
      <c r="X42" s="26" t="str">
        <f t="shared" si="5"/>
        <v/>
      </c>
      <c r="Y42" s="6" t="str">
        <f>IFERROR((PERCENTRANK($L$2:$L$20355,L42)*Multiples!$B$3)+((PERCENTRANK($W$2:$W$20355,W42)*(1-Multiples!$B$3))),"")</f>
        <v/>
      </c>
      <c r="Z42" s="64">
        <v>16</v>
      </c>
      <c r="AA42" s="64">
        <v>19</v>
      </c>
      <c r="AB42" s="24">
        <f t="shared" si="6"/>
        <v>-3</v>
      </c>
      <c r="AC42" s="24">
        <f t="shared" si="7"/>
        <v>-0.5</v>
      </c>
      <c r="AD42" s="24">
        <f t="shared" si="8"/>
        <v>-2</v>
      </c>
      <c r="AE42" s="24" t="str">
        <f t="shared" si="9"/>
        <v>No</v>
      </c>
      <c r="AF42" s="24" t="str">
        <f t="shared" si="10"/>
        <v>No</v>
      </c>
      <c r="AG42" s="64"/>
      <c r="AH42" s="64"/>
      <c r="AI42" s="170"/>
      <c r="AJ42" s="66"/>
    </row>
    <row r="43" spans="1:36" customFormat="1" x14ac:dyDescent="0.25">
      <c r="A43" s="7">
        <v>2</v>
      </c>
      <c r="B43" s="5">
        <v>2022</v>
      </c>
      <c r="C43" s="5" t="str">
        <f t="shared" si="0"/>
        <v>2022 W2</v>
      </c>
      <c r="D43" s="5">
        <v>21</v>
      </c>
      <c r="E43" s="5" t="s">
        <v>651</v>
      </c>
      <c r="F43" s="5" t="s">
        <v>15</v>
      </c>
      <c r="G43" s="5" t="s">
        <v>51</v>
      </c>
      <c r="H43" s="5">
        <v>-2.5</v>
      </c>
      <c r="I43" s="61">
        <v>-1</v>
      </c>
      <c r="J43" s="62" t="str">
        <f t="shared" si="1"/>
        <v>F-1.5</v>
      </c>
      <c r="K43" s="61">
        <f t="shared" si="2"/>
        <v>-1.5</v>
      </c>
      <c r="L43" s="228">
        <f>IF(K43=0,0,
IF(J43="D0.5",0.5*SUMIFS('Key Numbers'!$C$2:$C$71,'Key Numbers'!$A$2:$A$71,"&gt;="&amp;ABS($I43),'Key Numbers'!$A$2:$A$71,"&lt;="&amp;ABS($H43)),
IF(J43="D-0.5",0.5*-1*SUMIFS('Key Numbers'!$C$2:$C$71,'Key Numbers'!$A$2:$A$71,"&lt;="&amp;ABS($I43),'Key Numbers'!$A$2:$A$71,"&gt;="&amp;ABS($H43)),
IF(J43="F0.5",0.5*SUMIFS('Key Numbers'!$C$2:$C$71,'Key Numbers'!$A$2:$A$71,"&lt;="&amp;ABS($I43),'Key Numbers'!$A$2:$A$71,"&gt;="&amp;ABS($H43)),
IF(J43="F-0.5",0.5*-1*SUMIFS('Key Numbers'!$C$2:$C$71,'Key Numbers'!$A$2:$A$71,"&gt;="&amp;ABS($I43),'Key Numbers'!$A$2:$A$71,"&lt;="&amp;ABS($H43)),
IF(AND(LEFT(J43,1)="F",K43&lt;0),-1*SUMIFS('Key Numbers'!$C$2:$C$71,'Key Numbers'!$A$2:$A$71,"&gt;="&amp;ABS($I43),'Key Numbers'!$A$2:$A$71,"&lt;="&amp;ABS($H43)),
IF(AND(LEFT(J43,1)="F",K43&gt;0),SUMIFS('Key Numbers'!$C$2:$C$71,'Key Numbers'!$A$2:$A$71,"&lt;="&amp;ABS($I43),'Key Numbers'!$A$2:$A$71,"&gt;="&amp;ABS($H43)),
IF(AND(LEFT(J43,1)="D",K43&lt;0),-1*SUMIFS('Key Numbers'!$C$2:$C$71,'Key Numbers'!$A$2:$A$71,"&lt;="&amp;ABS($I43),'Key Numbers'!$A$2:$A$71,"&gt;="&amp;ABS($H43)),
SUMIFS('Key Numbers'!$C$2:$C$71,'Key Numbers'!$A$2:$A$71,"&gt;="&amp;ABS($I43),'Key Numbers'!$A$2:$A$71,"&lt;="&amp;ABS($H43))))))))))</f>
        <v>-0.11009174311926606</v>
      </c>
      <c r="M43" s="6" cm="1">
        <f t="array" ref="M43">IFERROR(INDEX(DVOA!$E$2:$E$20095,MATCH($F43&amp;$A43-1&amp;$B43,DVOA!$C$2:$C$20095&amp;DVOA!$A$2:$A21109&amp;DVOA!$B$2:$B$20095,0)),0)</f>
        <v>-0.19627737721401353</v>
      </c>
      <c r="N43" s="6"/>
      <c r="O43" s="6" cm="1">
        <f t="array" ref="O43">IFERROR(INDEX(DVOA!$AC$2:$AC$20095,MATCH($F43&amp;$A43-1&amp;$B43,DVOA!$C$2:$C$20095&amp;DVOA!$A$2:$A$20095&amp;DVOA!$B$2:$B$20095,0)
),0)</f>
        <v>0</v>
      </c>
      <c r="P43" s="6" cm="1">
        <f t="array" ref="P43">IFERROR(INDEX(DVOA!$E$2:$E$20095,MATCH($G43&amp;$A43-1&amp;$B43,DVOA!$C$2:$C$20095&amp;DVOA!$A$2:$A21109&amp;DVOA!$B$2:$B$20095,0)),0)</f>
        <v>-0.30949491678764007</v>
      </c>
      <c r="Q43" s="6"/>
      <c r="R43" s="6" cm="1">
        <f t="array" ref="R43">IFERROR(INDEX(DVOA!$AC$2:$AC$20095,MATCH($G43&amp;$A43-1&amp;$B43,DVOA!$C$2:$C$20095&amp;DVOA!$A$2:$A$20095&amp;DVOA!$B$2:$B$20095,0)
),0)</f>
        <v>0</v>
      </c>
      <c r="S43" s="6" t="str">
        <f t="shared" si="3"/>
        <v/>
      </c>
      <c r="T43" s="104">
        <f t="shared" si="11"/>
        <v>0.11321753957362654</v>
      </c>
      <c r="U43" s="104" t="str">
        <f t="shared" si="12"/>
        <v/>
      </c>
      <c r="V43" s="26" t="str" cm="1">
        <f t="array" ref="V43">IFERROR(IF(E43="H",INDEX('DVOA Pred'!$G$2:$G$1000,MATCH($F43&amp;$B43&amp;$A43,'DVOA Pred'!$C$2:$C$1000&amp;'DVOA Pred'!$A$2:$A$1000&amp;'DVOA Pred'!$B$2:$B$1000,0)),
INDEX('DVOA Pred'!$H$2:$H$1000,MATCH($F43&amp;$B43&amp;$A43,'DVOA Pred'!$D$2:$D$1000&amp;'DVOA Pred'!$A$2:$A$1000&amp;'DVOA Pred'!$B$2:$B$1000,0))),"")</f>
        <v/>
      </c>
      <c r="W43" s="26" t="str">
        <f t="shared" si="4"/>
        <v/>
      </c>
      <c r="X43" s="26" t="str">
        <f t="shared" si="5"/>
        <v/>
      </c>
      <c r="Y43" s="6" t="str">
        <f>IFERROR((PERCENTRANK($L$2:$L$20355,L43)*Multiples!$B$3)+((PERCENTRANK($W$2:$W$20355,W43)*(1-Multiples!$B$3))),"")</f>
        <v/>
      </c>
      <c r="Z43" s="64">
        <v>19</v>
      </c>
      <c r="AA43" s="64">
        <v>16</v>
      </c>
      <c r="AB43" s="24">
        <f t="shared" si="6"/>
        <v>3</v>
      </c>
      <c r="AC43" s="24">
        <f t="shared" si="7"/>
        <v>0.5</v>
      </c>
      <c r="AD43" s="24">
        <f t="shared" si="8"/>
        <v>2</v>
      </c>
      <c r="AE43" s="24" t="str">
        <f t="shared" si="9"/>
        <v>Yes</v>
      </c>
      <c r="AF43" s="24" t="str">
        <f t="shared" si="10"/>
        <v>Yes</v>
      </c>
      <c r="AG43" s="64"/>
      <c r="AH43" s="64"/>
      <c r="AI43" s="170"/>
      <c r="AJ43" s="66"/>
    </row>
    <row r="44" spans="1:36" customFormat="1" x14ac:dyDescent="0.25">
      <c r="A44" s="7">
        <v>2</v>
      </c>
      <c r="B44" s="5">
        <v>2022</v>
      </c>
      <c r="C44" s="5" t="str">
        <f t="shared" si="0"/>
        <v>2022 W2</v>
      </c>
      <c r="D44" s="5">
        <v>22</v>
      </c>
      <c r="E44" s="5" t="s">
        <v>649</v>
      </c>
      <c r="F44" s="5" t="s">
        <v>17</v>
      </c>
      <c r="G44" s="5" t="s">
        <v>32</v>
      </c>
      <c r="H44" s="5">
        <v>0.5</v>
      </c>
      <c r="I44" s="61">
        <v>-3</v>
      </c>
      <c r="J44" s="62" t="str">
        <f t="shared" si="1"/>
        <v>F3.5</v>
      </c>
      <c r="K44" s="61">
        <f t="shared" si="2"/>
        <v>3.5</v>
      </c>
      <c r="L44" s="228">
        <f>IF(K44=0,0,
IF(J44="D0.5",0.5*SUMIFS('Key Numbers'!$C$2:$C$71,'Key Numbers'!$A$2:$A$71,"&gt;="&amp;ABS($I44),'Key Numbers'!$A$2:$A$71,"&lt;="&amp;ABS($H44)),
IF(J44="D-0.5",0.5*-1*SUMIFS('Key Numbers'!$C$2:$C$71,'Key Numbers'!$A$2:$A$71,"&lt;="&amp;ABS($I44),'Key Numbers'!$A$2:$A$71,"&gt;="&amp;ABS($H44)),
IF(J44="F0.5",0.5*SUMIFS('Key Numbers'!$C$2:$C$71,'Key Numbers'!$A$2:$A$71,"&lt;="&amp;ABS($I44),'Key Numbers'!$A$2:$A$71,"&gt;="&amp;ABS($H44)),
IF(J44="F-0.5",0.5*-1*SUMIFS('Key Numbers'!$C$2:$C$71,'Key Numbers'!$A$2:$A$71,"&gt;="&amp;ABS($I44),'Key Numbers'!$A$2:$A$71,"&lt;="&amp;ABS($H44)),
IF(AND(LEFT(J44,1)="F",K44&lt;0),-1*SUMIFS('Key Numbers'!$C$2:$C$71,'Key Numbers'!$A$2:$A$71,"&gt;="&amp;ABS($I44),'Key Numbers'!$A$2:$A$71,"&lt;="&amp;ABS($H44)),
IF(AND(LEFT(J44,1)="F",K44&gt;0),SUMIFS('Key Numbers'!$C$2:$C$71,'Key Numbers'!$A$2:$A$71,"&lt;="&amp;ABS($I44),'Key Numbers'!$A$2:$A$71,"&gt;="&amp;ABS($H44)),
IF(AND(LEFT(J44,1)="D",K44&lt;0),-1*SUMIFS('Key Numbers'!$C$2:$C$71,'Key Numbers'!$A$2:$A$71,"&lt;="&amp;ABS($I44),'Key Numbers'!$A$2:$A$71,"&gt;="&amp;ABS($H44)),
SUMIFS('Key Numbers'!$C$2:$C$71,'Key Numbers'!$A$2:$A$71,"&gt;="&amp;ABS($I44),'Key Numbers'!$A$2:$A$71,"&lt;="&amp;ABS($H44))))))))))</f>
        <v>0.25504587155963304</v>
      </c>
      <c r="M44" s="6" cm="1">
        <f t="array" ref="M44">IFERROR(INDEX(DVOA!$E$2:$E$20095,MATCH($F44&amp;$A44-1&amp;$B44,DVOA!$C$2:$C$20095&amp;DVOA!$A$2:$A21110&amp;DVOA!$B$2:$B$20095,0)),0)</f>
        <v>-8.4771836983235288E-2</v>
      </c>
      <c r="N44" s="6"/>
      <c r="O44" s="6" cm="1">
        <f t="array" ref="O44">IFERROR(INDEX(DVOA!$AC$2:$AC$20095,MATCH($F44&amp;$A44-1&amp;$B44,DVOA!$C$2:$C$20095&amp;DVOA!$A$2:$A$20095&amp;DVOA!$B$2:$B$20095,0)
),0)</f>
        <v>0</v>
      </c>
      <c r="P44" s="6" cm="1">
        <f t="array" ref="P44">IFERROR(INDEX(DVOA!$E$2:$E$20095,MATCH($G44&amp;$A44-1&amp;$B44,DVOA!$C$2:$C$20095&amp;DVOA!$A$2:$A21110&amp;DVOA!$B$2:$B$20095,0)),0)</f>
        <v>8.6803459537446101E-2</v>
      </c>
      <c r="Q44" s="6"/>
      <c r="R44" s="6" cm="1">
        <f t="array" ref="R44">IFERROR(INDEX(DVOA!$AC$2:$AC$20095,MATCH($G44&amp;$A44-1&amp;$B44,DVOA!$C$2:$C$20095&amp;DVOA!$A$2:$A$20095&amp;DVOA!$B$2:$B$20095,0)
),0)</f>
        <v>0</v>
      </c>
      <c r="S44" s="6" t="str">
        <f t="shared" si="3"/>
        <v/>
      </c>
      <c r="T44" s="104">
        <f t="shared" si="11"/>
        <v>-0.17157529652068138</v>
      </c>
      <c r="U44" s="104" t="str">
        <f t="shared" si="12"/>
        <v/>
      </c>
      <c r="V44" s="26" t="str" cm="1">
        <f t="array" ref="V44">IFERROR(IF(E44="H",INDEX('DVOA Pred'!$G$2:$G$1000,MATCH($F44&amp;$B44&amp;$A44,'DVOA Pred'!$C$2:$C$1000&amp;'DVOA Pred'!$A$2:$A$1000&amp;'DVOA Pred'!$B$2:$B$1000,0)),
INDEX('DVOA Pred'!$H$2:$H$1000,MATCH($F44&amp;$B44&amp;$A44,'DVOA Pred'!$D$2:$D$1000&amp;'DVOA Pred'!$A$2:$A$1000&amp;'DVOA Pred'!$B$2:$B$1000,0))),"")</f>
        <v/>
      </c>
      <c r="W44" s="26" t="str">
        <f t="shared" si="4"/>
        <v/>
      </c>
      <c r="X44" s="26" t="str">
        <f t="shared" si="5"/>
        <v/>
      </c>
      <c r="Y44" s="6" t="str">
        <f>IFERROR((PERCENTRANK($L$2:$L$20355,L44)*Multiples!$B$3)+((PERCENTRANK($W$2:$W$20355,W44)*(1-Multiples!$B$3))),"")</f>
        <v/>
      </c>
      <c r="Z44" s="64">
        <v>17</v>
      </c>
      <c r="AA44" s="64">
        <v>14</v>
      </c>
      <c r="AB44" s="24">
        <f t="shared" si="6"/>
        <v>3</v>
      </c>
      <c r="AC44" s="24">
        <f t="shared" si="7"/>
        <v>3.5</v>
      </c>
      <c r="AD44" s="24">
        <f t="shared" si="8"/>
        <v>0</v>
      </c>
      <c r="AE44" s="24" t="str">
        <f t="shared" si="9"/>
        <v>Yes</v>
      </c>
      <c r="AF44" s="24" t="str">
        <f t="shared" si="10"/>
        <v>No</v>
      </c>
      <c r="AG44" s="64"/>
      <c r="AH44" s="64"/>
      <c r="AI44" s="170"/>
      <c r="AJ44" s="66"/>
    </row>
    <row r="45" spans="1:36" customFormat="1" x14ac:dyDescent="0.25">
      <c r="A45" s="7">
        <v>2</v>
      </c>
      <c r="B45" s="5">
        <v>2022</v>
      </c>
      <c r="C45" s="5" t="str">
        <f t="shared" si="0"/>
        <v>2022 W2</v>
      </c>
      <c r="D45" s="5">
        <v>22</v>
      </c>
      <c r="E45" s="5" t="s">
        <v>651</v>
      </c>
      <c r="F45" s="5" t="s">
        <v>32</v>
      </c>
      <c r="G45" s="5" t="s">
        <v>17</v>
      </c>
      <c r="H45" s="5">
        <v>-0.5</v>
      </c>
      <c r="I45" s="61">
        <v>3</v>
      </c>
      <c r="J45" s="62" t="str">
        <f t="shared" si="1"/>
        <v>D-3.5</v>
      </c>
      <c r="K45" s="61">
        <f t="shared" si="2"/>
        <v>-3.5</v>
      </c>
      <c r="L45" s="228">
        <f>IF(K45=0,0,
IF(J45="D0.5",0.5*SUMIFS('Key Numbers'!$C$2:$C$71,'Key Numbers'!$A$2:$A$71,"&gt;="&amp;ABS($I45),'Key Numbers'!$A$2:$A$71,"&lt;="&amp;ABS($H45)),
IF(J45="D-0.5",0.5*-1*SUMIFS('Key Numbers'!$C$2:$C$71,'Key Numbers'!$A$2:$A$71,"&lt;="&amp;ABS($I45),'Key Numbers'!$A$2:$A$71,"&gt;="&amp;ABS($H45)),
IF(J45="F0.5",0.5*SUMIFS('Key Numbers'!$C$2:$C$71,'Key Numbers'!$A$2:$A$71,"&lt;="&amp;ABS($I45),'Key Numbers'!$A$2:$A$71,"&gt;="&amp;ABS($H45)),
IF(J45="F-0.5",0.5*-1*SUMIFS('Key Numbers'!$C$2:$C$71,'Key Numbers'!$A$2:$A$71,"&gt;="&amp;ABS($I45),'Key Numbers'!$A$2:$A$71,"&lt;="&amp;ABS($H45)),
IF(AND(LEFT(J45,1)="F",K45&lt;0),-1*SUMIFS('Key Numbers'!$C$2:$C$71,'Key Numbers'!$A$2:$A$71,"&gt;="&amp;ABS($I45),'Key Numbers'!$A$2:$A$71,"&lt;="&amp;ABS($H45)),
IF(AND(LEFT(J45,1)="F",K45&gt;0),SUMIFS('Key Numbers'!$C$2:$C$71,'Key Numbers'!$A$2:$A$71,"&lt;="&amp;ABS($I45),'Key Numbers'!$A$2:$A$71,"&gt;="&amp;ABS($H45)),
IF(AND(LEFT(J45,1)="D",K45&lt;0),-1*SUMIFS('Key Numbers'!$C$2:$C$71,'Key Numbers'!$A$2:$A$71,"&lt;="&amp;ABS($I45),'Key Numbers'!$A$2:$A$71,"&gt;="&amp;ABS($H45)),
SUMIFS('Key Numbers'!$C$2:$C$71,'Key Numbers'!$A$2:$A$71,"&gt;="&amp;ABS($I45),'Key Numbers'!$A$2:$A$71,"&lt;="&amp;ABS($H45))))))))))</f>
        <v>-0.25504587155963304</v>
      </c>
      <c r="M45" s="6" cm="1">
        <f t="array" ref="M45">IFERROR(INDEX(DVOA!$E$2:$E$20095,MATCH($F45&amp;$A45-1&amp;$B45,DVOA!$C$2:$C$20095&amp;DVOA!$A$2:$A21111&amp;DVOA!$B$2:$B$20095,0)),0)</f>
        <v>8.6803459537446101E-2</v>
      </c>
      <c r="N45" s="6"/>
      <c r="O45" s="6" cm="1">
        <f t="array" ref="O45">IFERROR(INDEX(DVOA!$AC$2:$AC$20095,MATCH($F45&amp;$A45-1&amp;$B45,DVOA!$C$2:$C$20095&amp;DVOA!$A$2:$A$20095&amp;DVOA!$B$2:$B$20095,0)
),0)</f>
        <v>0</v>
      </c>
      <c r="P45" s="6" cm="1">
        <f t="array" ref="P45">IFERROR(INDEX(DVOA!$E$2:$E$20095,MATCH($G45&amp;$A45-1&amp;$B45,DVOA!$C$2:$C$20095&amp;DVOA!$A$2:$A21111&amp;DVOA!$B$2:$B$20095,0)),0)</f>
        <v>-8.4771836983235288E-2</v>
      </c>
      <c r="Q45" s="6"/>
      <c r="R45" s="6" cm="1">
        <f t="array" ref="R45">IFERROR(INDEX(DVOA!$AC$2:$AC$20095,MATCH($G45&amp;$A45-1&amp;$B45,DVOA!$C$2:$C$20095&amp;DVOA!$A$2:$A$20095&amp;DVOA!$B$2:$B$20095,0)
),0)</f>
        <v>0</v>
      </c>
      <c r="S45" s="6" t="str">
        <f t="shared" si="3"/>
        <v/>
      </c>
      <c r="T45" s="104">
        <f t="shared" si="11"/>
        <v>0.17157529652068138</v>
      </c>
      <c r="U45" s="104" t="str">
        <f t="shared" si="12"/>
        <v/>
      </c>
      <c r="V45" s="26" t="str" cm="1">
        <f t="array" ref="V45">IFERROR(IF(E45="H",INDEX('DVOA Pred'!$G$2:$G$1000,MATCH($F45&amp;$B45&amp;$A45,'DVOA Pred'!$C$2:$C$1000&amp;'DVOA Pred'!$A$2:$A$1000&amp;'DVOA Pred'!$B$2:$B$1000,0)),
INDEX('DVOA Pred'!$H$2:$H$1000,MATCH($F45&amp;$B45&amp;$A45,'DVOA Pred'!$D$2:$D$1000&amp;'DVOA Pred'!$A$2:$A$1000&amp;'DVOA Pred'!$B$2:$B$1000,0))),"")</f>
        <v/>
      </c>
      <c r="W45" s="26" t="str">
        <f t="shared" si="4"/>
        <v/>
      </c>
      <c r="X45" s="26" t="str">
        <f t="shared" si="5"/>
        <v/>
      </c>
      <c r="Y45" s="6" t="str">
        <f>IFERROR((PERCENTRANK($L$2:$L$20355,L45)*Multiples!$B$3)+((PERCENTRANK($W$2:$W$20355,W45)*(1-Multiples!$B$3))),"")</f>
        <v/>
      </c>
      <c r="Z45" s="64">
        <v>14</v>
      </c>
      <c r="AA45" s="64">
        <v>17</v>
      </c>
      <c r="AB45" s="24">
        <f t="shared" si="6"/>
        <v>-3</v>
      </c>
      <c r="AC45" s="24">
        <f t="shared" si="7"/>
        <v>-3.5</v>
      </c>
      <c r="AD45" s="24">
        <f t="shared" si="8"/>
        <v>0</v>
      </c>
      <c r="AE45" s="24" t="str">
        <f t="shared" si="9"/>
        <v>No</v>
      </c>
      <c r="AF45" s="24" t="str">
        <f t="shared" si="10"/>
        <v>No</v>
      </c>
      <c r="AG45" s="64"/>
      <c r="AH45" s="64"/>
      <c r="AI45" s="170"/>
      <c r="AJ45" s="66"/>
    </row>
    <row r="46" spans="1:36" customFormat="1" x14ac:dyDescent="0.25">
      <c r="A46" s="7">
        <v>2</v>
      </c>
      <c r="B46" s="5">
        <v>2022</v>
      </c>
      <c r="C46" s="5" t="str">
        <f t="shared" si="0"/>
        <v>2022 W2</v>
      </c>
      <c r="D46" s="5">
        <v>23</v>
      </c>
      <c r="E46" s="5" t="s">
        <v>649</v>
      </c>
      <c r="F46" s="5" t="s">
        <v>35</v>
      </c>
      <c r="G46" s="5" t="s">
        <v>12</v>
      </c>
      <c r="H46" s="5">
        <v>-4.5</v>
      </c>
      <c r="I46" s="61">
        <v>-3</v>
      </c>
      <c r="J46" s="62" t="str">
        <f t="shared" si="1"/>
        <v>F-1.5</v>
      </c>
      <c r="K46" s="61">
        <f t="shared" si="2"/>
        <v>-1.5</v>
      </c>
      <c r="L46" s="228">
        <f>IF(K46=0,0,
IF(J46="D0.5",0.5*SUMIFS('Key Numbers'!$C$2:$C$71,'Key Numbers'!$A$2:$A$71,"&gt;="&amp;ABS($I46),'Key Numbers'!$A$2:$A$71,"&lt;="&amp;ABS($H46)),
IF(J46="D-0.5",0.5*-1*SUMIFS('Key Numbers'!$C$2:$C$71,'Key Numbers'!$A$2:$A$71,"&lt;="&amp;ABS($I46),'Key Numbers'!$A$2:$A$71,"&gt;="&amp;ABS($H46)),
IF(J46="F0.5",0.5*SUMIFS('Key Numbers'!$C$2:$C$71,'Key Numbers'!$A$2:$A$71,"&lt;="&amp;ABS($I46),'Key Numbers'!$A$2:$A$71,"&gt;="&amp;ABS($H46)),
IF(J46="F-0.5",0.5*-1*SUMIFS('Key Numbers'!$C$2:$C$71,'Key Numbers'!$A$2:$A$71,"&gt;="&amp;ABS($I46),'Key Numbers'!$A$2:$A$71,"&lt;="&amp;ABS($H46)),
IF(AND(LEFT(J46,1)="F",K46&lt;0),-1*SUMIFS('Key Numbers'!$C$2:$C$71,'Key Numbers'!$A$2:$A$71,"&gt;="&amp;ABS($I46),'Key Numbers'!$A$2:$A$71,"&lt;="&amp;ABS($H46)),
IF(AND(LEFT(J46,1)="F",K46&gt;0),SUMIFS('Key Numbers'!$C$2:$C$71,'Key Numbers'!$A$2:$A$71,"&lt;="&amp;ABS($I46),'Key Numbers'!$A$2:$A$71,"&gt;="&amp;ABS($H46)),
IF(AND(LEFT(J46,1)="D",K46&lt;0),-1*SUMIFS('Key Numbers'!$C$2:$C$71,'Key Numbers'!$A$2:$A$71,"&lt;="&amp;ABS($I46),'Key Numbers'!$A$2:$A$71,"&gt;="&amp;ABS($H46)),
SUMIFS('Key Numbers'!$C$2:$C$71,'Key Numbers'!$A$2:$A$71,"&gt;="&amp;ABS($I46),'Key Numbers'!$A$2:$A$71,"&lt;="&amp;ABS($H46))))))))))</f>
        <v>-0.20366972477064221</v>
      </c>
      <c r="M46" s="6" cm="1">
        <f t="array" ref="M46">IFERROR(INDEX(DVOA!$E$2:$E$20095,MATCH($F46&amp;$A46-1&amp;$B46,DVOA!$C$2:$C$20095&amp;DVOA!$A$2:$A21112&amp;DVOA!$B$2:$B$20095,0)),0)</f>
        <v>-0.1865832073330036</v>
      </c>
      <c r="N46" s="6"/>
      <c r="O46" s="6" cm="1">
        <f t="array" ref="O46">IFERROR(INDEX(DVOA!$AC$2:$AC$20095,MATCH($F46&amp;$A46-1&amp;$B46,DVOA!$C$2:$C$20095&amp;DVOA!$A$2:$A$20095&amp;DVOA!$B$2:$B$20095,0)
),0)</f>
        <v>0</v>
      </c>
      <c r="P46" s="6" cm="1">
        <f t="array" ref="P46">IFERROR(INDEX(DVOA!$E$2:$E$20095,MATCH($G46&amp;$A46-1&amp;$B46,DVOA!$C$2:$C$20095&amp;DVOA!$A$2:$A21112&amp;DVOA!$B$2:$B$20095,0)),0)</f>
        <v>-2.6544466639923492E-2</v>
      </c>
      <c r="Q46" s="6"/>
      <c r="R46" s="6" cm="1">
        <f t="array" ref="R46">IFERROR(INDEX(DVOA!$AC$2:$AC$20095,MATCH($G46&amp;$A46-1&amp;$B46,DVOA!$C$2:$C$20095&amp;DVOA!$A$2:$A$20095&amp;DVOA!$B$2:$B$20095,0)
),0)</f>
        <v>0</v>
      </c>
      <c r="S46" s="6" t="str">
        <f t="shared" si="3"/>
        <v/>
      </c>
      <c r="T46" s="104">
        <f t="shared" si="11"/>
        <v>-0.16003874069308011</v>
      </c>
      <c r="U46" s="104" t="str">
        <f t="shared" si="12"/>
        <v/>
      </c>
      <c r="V46" s="26" t="str" cm="1">
        <f t="array" ref="V46">IFERROR(IF(E46="H",INDEX('DVOA Pred'!$G$2:$G$1000,MATCH($F46&amp;$B46&amp;$A46,'DVOA Pred'!$C$2:$C$1000&amp;'DVOA Pred'!$A$2:$A$1000&amp;'DVOA Pred'!$B$2:$B$1000,0)),
INDEX('DVOA Pred'!$H$2:$H$1000,MATCH($F46&amp;$B46&amp;$A46,'DVOA Pred'!$D$2:$D$1000&amp;'DVOA Pred'!$A$2:$A$1000&amp;'DVOA Pred'!$B$2:$B$1000,0))),"")</f>
        <v/>
      </c>
      <c r="W46" s="26" t="str">
        <f t="shared" si="4"/>
        <v/>
      </c>
      <c r="X46" s="26" t="str">
        <f t="shared" si="5"/>
        <v/>
      </c>
      <c r="Y46" s="6" t="str">
        <f>IFERROR((PERCENTRANK($L$2:$L$20355,L46)*Multiples!$B$3)+((PERCENTRANK($W$2:$W$20355,W46)*(1-Multiples!$B$3))),"")</f>
        <v/>
      </c>
      <c r="Z46" s="64">
        <v>0</v>
      </c>
      <c r="AA46" s="64">
        <v>24</v>
      </c>
      <c r="AB46" s="24">
        <f t="shared" si="6"/>
        <v>-24</v>
      </c>
      <c r="AC46" s="24">
        <f t="shared" si="7"/>
        <v>-28.5</v>
      </c>
      <c r="AD46" s="24">
        <f t="shared" si="8"/>
        <v>-27</v>
      </c>
      <c r="AE46" s="24" t="str">
        <f t="shared" si="9"/>
        <v>No</v>
      </c>
      <c r="AF46" s="24" t="str">
        <f t="shared" si="10"/>
        <v>No</v>
      </c>
      <c r="AG46" s="64"/>
      <c r="AH46" s="64"/>
      <c r="AI46" s="170"/>
      <c r="AJ46" s="66"/>
    </row>
    <row r="47" spans="1:36" customFormat="1" x14ac:dyDescent="0.25">
      <c r="A47" s="7">
        <v>2</v>
      </c>
      <c r="B47" s="5">
        <v>2022</v>
      </c>
      <c r="C47" s="5" t="str">
        <f t="shared" si="0"/>
        <v>2022 W2</v>
      </c>
      <c r="D47" s="5">
        <v>23</v>
      </c>
      <c r="E47" s="5" t="s">
        <v>651</v>
      </c>
      <c r="F47" s="5" t="s">
        <v>12</v>
      </c>
      <c r="G47" s="5" t="s">
        <v>35</v>
      </c>
      <c r="H47" s="5">
        <v>4.5</v>
      </c>
      <c r="I47" s="61">
        <v>3</v>
      </c>
      <c r="J47" s="62" t="str">
        <f t="shared" si="1"/>
        <v>D1.5</v>
      </c>
      <c r="K47" s="61">
        <f t="shared" si="2"/>
        <v>1.5</v>
      </c>
      <c r="L47" s="228">
        <f>IF(K47=0,0,
IF(J47="D0.5",0.5*SUMIFS('Key Numbers'!$C$2:$C$71,'Key Numbers'!$A$2:$A$71,"&gt;="&amp;ABS($I47),'Key Numbers'!$A$2:$A$71,"&lt;="&amp;ABS($H47)),
IF(J47="D-0.5",0.5*-1*SUMIFS('Key Numbers'!$C$2:$C$71,'Key Numbers'!$A$2:$A$71,"&lt;="&amp;ABS($I47),'Key Numbers'!$A$2:$A$71,"&gt;="&amp;ABS($H47)),
IF(J47="F0.5",0.5*SUMIFS('Key Numbers'!$C$2:$C$71,'Key Numbers'!$A$2:$A$71,"&lt;="&amp;ABS($I47),'Key Numbers'!$A$2:$A$71,"&gt;="&amp;ABS($H47)),
IF(J47="F-0.5",0.5*-1*SUMIFS('Key Numbers'!$C$2:$C$71,'Key Numbers'!$A$2:$A$71,"&gt;="&amp;ABS($I47),'Key Numbers'!$A$2:$A$71,"&lt;="&amp;ABS($H47)),
IF(AND(LEFT(J47,1)="F",K47&lt;0),-1*SUMIFS('Key Numbers'!$C$2:$C$71,'Key Numbers'!$A$2:$A$71,"&gt;="&amp;ABS($I47),'Key Numbers'!$A$2:$A$71,"&lt;="&amp;ABS($H47)),
IF(AND(LEFT(J47,1)="F",K47&gt;0),SUMIFS('Key Numbers'!$C$2:$C$71,'Key Numbers'!$A$2:$A$71,"&lt;="&amp;ABS($I47),'Key Numbers'!$A$2:$A$71,"&gt;="&amp;ABS($H47)),
IF(AND(LEFT(J47,1)="D",K47&lt;0),-1*SUMIFS('Key Numbers'!$C$2:$C$71,'Key Numbers'!$A$2:$A$71,"&lt;="&amp;ABS($I47),'Key Numbers'!$A$2:$A$71,"&gt;="&amp;ABS($H47)),
SUMIFS('Key Numbers'!$C$2:$C$71,'Key Numbers'!$A$2:$A$71,"&gt;="&amp;ABS($I47),'Key Numbers'!$A$2:$A$71,"&lt;="&amp;ABS($H47))))))))))</f>
        <v>0.20366972477064221</v>
      </c>
      <c r="M47" s="6" cm="1">
        <f t="array" ref="M47">IFERROR(INDEX(DVOA!$E$2:$E$20095,MATCH($F47&amp;$A47-1&amp;$B47,DVOA!$C$2:$C$20095&amp;DVOA!$A$2:$A21113&amp;DVOA!$B$2:$B$20095,0)),0)</f>
        <v>-2.6544466639923492E-2</v>
      </c>
      <c r="N47" s="6"/>
      <c r="O47" s="6" cm="1">
        <f t="array" ref="O47">IFERROR(INDEX(DVOA!$AC$2:$AC$20095,MATCH($F47&amp;$A47-1&amp;$B47,DVOA!$C$2:$C$20095&amp;DVOA!$A$2:$A$20095&amp;DVOA!$B$2:$B$20095,0)
),0)</f>
        <v>0</v>
      </c>
      <c r="P47" s="6" cm="1">
        <f t="array" ref="P47">IFERROR(INDEX(DVOA!$E$2:$E$20095,MATCH($G47&amp;$A47-1&amp;$B47,DVOA!$C$2:$C$20095&amp;DVOA!$A$2:$A21113&amp;DVOA!$B$2:$B$20095,0)),0)</f>
        <v>-0.1865832073330036</v>
      </c>
      <c r="Q47" s="6"/>
      <c r="R47" s="6" cm="1">
        <f t="array" ref="R47">IFERROR(INDEX(DVOA!$AC$2:$AC$20095,MATCH($G47&amp;$A47-1&amp;$B47,DVOA!$C$2:$C$20095&amp;DVOA!$A$2:$A$20095&amp;DVOA!$B$2:$B$20095,0)
),0)</f>
        <v>0</v>
      </c>
      <c r="S47" s="6" t="str">
        <f t="shared" si="3"/>
        <v/>
      </c>
      <c r="T47" s="104">
        <f t="shared" si="11"/>
        <v>0.16003874069308011</v>
      </c>
      <c r="U47" s="104" t="str">
        <f t="shared" si="12"/>
        <v/>
      </c>
      <c r="V47" s="26" t="str" cm="1">
        <f t="array" ref="V47">IFERROR(IF(E47="H",INDEX('DVOA Pred'!$G$2:$G$1000,MATCH($F47&amp;$B47&amp;$A47,'DVOA Pred'!$C$2:$C$1000&amp;'DVOA Pred'!$A$2:$A$1000&amp;'DVOA Pred'!$B$2:$B$1000,0)),
INDEX('DVOA Pred'!$H$2:$H$1000,MATCH($F47&amp;$B47&amp;$A47,'DVOA Pred'!$D$2:$D$1000&amp;'DVOA Pred'!$A$2:$A$1000&amp;'DVOA Pred'!$B$2:$B$1000,0))),"")</f>
        <v/>
      </c>
      <c r="W47" s="26" t="str">
        <f t="shared" si="4"/>
        <v/>
      </c>
      <c r="X47" s="26" t="str">
        <f t="shared" si="5"/>
        <v/>
      </c>
      <c r="Y47" s="6" t="str">
        <f>IFERROR((PERCENTRANK($L$2:$L$20355,L47)*Multiples!$B$3)+((PERCENTRANK($W$2:$W$20355,W47)*(1-Multiples!$B$3))),"")</f>
        <v/>
      </c>
      <c r="Z47" s="64">
        <v>24</v>
      </c>
      <c r="AA47" s="64">
        <v>0</v>
      </c>
      <c r="AB47" s="24">
        <f t="shared" si="6"/>
        <v>24</v>
      </c>
      <c r="AC47" s="24">
        <f t="shared" si="7"/>
        <v>28.5</v>
      </c>
      <c r="AD47" s="24">
        <f t="shared" si="8"/>
        <v>27</v>
      </c>
      <c r="AE47" s="24" t="str">
        <f t="shared" si="9"/>
        <v>Yes</v>
      </c>
      <c r="AF47" s="24" t="str">
        <f t="shared" si="10"/>
        <v>Yes</v>
      </c>
      <c r="AG47" s="64"/>
      <c r="AH47" s="64"/>
      <c r="AI47" s="170"/>
      <c r="AJ47" s="66"/>
    </row>
    <row r="48" spans="1:36" customFormat="1" x14ac:dyDescent="0.25">
      <c r="A48" s="7">
        <v>2</v>
      </c>
      <c r="B48" s="5">
        <v>2022</v>
      </c>
      <c r="C48" s="5" t="str">
        <f t="shared" si="0"/>
        <v>2022 W2</v>
      </c>
      <c r="D48" s="5">
        <v>24</v>
      </c>
      <c r="E48" s="5" t="s">
        <v>651</v>
      </c>
      <c r="F48" s="5" t="s">
        <v>18</v>
      </c>
      <c r="G48" s="5" t="s">
        <v>4</v>
      </c>
      <c r="H48" s="5">
        <v>-3.5</v>
      </c>
      <c r="I48" s="61">
        <v>-3.5</v>
      </c>
      <c r="J48" s="62" t="str">
        <f t="shared" si="1"/>
        <v>F0</v>
      </c>
      <c r="K48" s="61">
        <f t="shared" si="2"/>
        <v>0</v>
      </c>
      <c r="L48" s="228">
        <f>IF(K48=0,0,
IF(J48="D0.5",0.5*SUMIFS('Key Numbers'!$C$2:$C$71,'Key Numbers'!$A$2:$A$71,"&gt;="&amp;ABS($I48),'Key Numbers'!$A$2:$A$71,"&lt;="&amp;ABS($H48)),
IF(J48="D-0.5",0.5*-1*SUMIFS('Key Numbers'!$C$2:$C$71,'Key Numbers'!$A$2:$A$71,"&lt;="&amp;ABS($I48),'Key Numbers'!$A$2:$A$71,"&gt;="&amp;ABS($H48)),
IF(J48="F0.5",0.5*SUMIFS('Key Numbers'!$C$2:$C$71,'Key Numbers'!$A$2:$A$71,"&lt;="&amp;ABS($I48),'Key Numbers'!$A$2:$A$71,"&gt;="&amp;ABS($H48)),
IF(J48="F-0.5",0.5*-1*SUMIFS('Key Numbers'!$C$2:$C$71,'Key Numbers'!$A$2:$A$71,"&gt;="&amp;ABS($I48),'Key Numbers'!$A$2:$A$71,"&lt;="&amp;ABS($H48)),
IF(AND(LEFT(J48,1)="F",K48&lt;0),-1*SUMIFS('Key Numbers'!$C$2:$C$71,'Key Numbers'!$A$2:$A$71,"&gt;="&amp;ABS($I48),'Key Numbers'!$A$2:$A$71,"&lt;="&amp;ABS($H48)),
IF(AND(LEFT(J48,1)="F",K48&gt;0),SUMIFS('Key Numbers'!$C$2:$C$71,'Key Numbers'!$A$2:$A$71,"&lt;="&amp;ABS($I48),'Key Numbers'!$A$2:$A$71,"&gt;="&amp;ABS($H48)),
IF(AND(LEFT(J48,1)="D",K48&lt;0),-1*SUMIFS('Key Numbers'!$C$2:$C$71,'Key Numbers'!$A$2:$A$71,"&lt;="&amp;ABS($I48),'Key Numbers'!$A$2:$A$71,"&gt;="&amp;ABS($H48)),
SUMIFS('Key Numbers'!$C$2:$C$71,'Key Numbers'!$A$2:$A$71,"&gt;="&amp;ABS($I48),'Key Numbers'!$A$2:$A$71,"&lt;="&amp;ABS($H48))))))))))</f>
        <v>0</v>
      </c>
      <c r="M48" s="6" cm="1">
        <f t="array" ref="M48">IFERROR(INDEX(DVOA!$E$2:$E$20095,MATCH($F48&amp;$A48-1&amp;$B48,DVOA!$C$2:$C$20095&amp;DVOA!$A$2:$A21114&amp;DVOA!$B$2:$B$20095,0)),0)</f>
        <v>0.48624668135587351</v>
      </c>
      <c r="N48" s="6"/>
      <c r="O48" s="6" cm="1">
        <f t="array" ref="O48">IFERROR(INDEX(DVOA!$AC$2:$AC$20095,MATCH($F48&amp;$A48-1&amp;$B48,DVOA!$C$2:$C$20095&amp;DVOA!$A$2:$A$20095&amp;DVOA!$B$2:$B$20095,0)
),0)</f>
        <v>0</v>
      </c>
      <c r="P48" s="6" cm="1">
        <f t="array" ref="P48">IFERROR(INDEX(DVOA!$E$2:$E$20095,MATCH($G48&amp;$A48-1&amp;$B48,DVOA!$C$2:$C$20095&amp;DVOA!$A$2:$A21114&amp;DVOA!$B$2:$B$20095,0)),0)</f>
        <v>0.24776327906310097</v>
      </c>
      <c r="Q48" s="6"/>
      <c r="R48" s="6" cm="1">
        <f t="array" ref="R48">IFERROR(INDEX(DVOA!$AC$2:$AC$20095,MATCH($G48&amp;$A48-1&amp;$B48,DVOA!$C$2:$C$20095&amp;DVOA!$A$2:$A$20095&amp;DVOA!$B$2:$B$20095,0)
),0)</f>
        <v>0</v>
      </c>
      <c r="S48" s="6" t="str">
        <f t="shared" si="3"/>
        <v/>
      </c>
      <c r="T48" s="104">
        <f t="shared" si="11"/>
        <v>0.23848340229277254</v>
      </c>
      <c r="U48" s="104" t="str">
        <f t="shared" si="12"/>
        <v/>
      </c>
      <c r="V48" s="26" t="str" cm="1">
        <f t="array" ref="V48">IFERROR(IF(E48="H",INDEX('DVOA Pred'!$G$2:$G$1000,MATCH($F48&amp;$B48&amp;$A48,'DVOA Pred'!$C$2:$C$1000&amp;'DVOA Pred'!$A$2:$A$1000&amp;'DVOA Pred'!$B$2:$B$1000,0)),
INDEX('DVOA Pred'!$H$2:$H$1000,MATCH($F48&amp;$B48&amp;$A48,'DVOA Pred'!$D$2:$D$1000&amp;'DVOA Pred'!$A$2:$A$1000&amp;'DVOA Pred'!$B$2:$B$1000,0))),"")</f>
        <v/>
      </c>
      <c r="W48" s="26" t="str">
        <f t="shared" si="4"/>
        <v/>
      </c>
      <c r="X48" s="26" t="str">
        <f t="shared" si="5"/>
        <v/>
      </c>
      <c r="Y48" s="6" t="str">
        <f>IFERROR((PERCENTRANK($L$2:$L$20355,L48)*Multiples!$B$3)+((PERCENTRANK($W$2:$W$20355,W48)*(1-Multiples!$B$3))),"")</f>
        <v/>
      </c>
      <c r="Z48" s="64">
        <v>38</v>
      </c>
      <c r="AA48" s="64">
        <v>42</v>
      </c>
      <c r="AB48" s="24">
        <f t="shared" si="6"/>
        <v>-4</v>
      </c>
      <c r="AC48" s="24">
        <f t="shared" si="7"/>
        <v>-7.5</v>
      </c>
      <c r="AD48" s="24">
        <f t="shared" si="8"/>
        <v>-7.5</v>
      </c>
      <c r="AE48" s="24" t="str">
        <f t="shared" si="9"/>
        <v>No</v>
      </c>
      <c r="AF48" s="24" t="str">
        <f t="shared" si="10"/>
        <v>No</v>
      </c>
      <c r="AG48" s="64"/>
      <c r="AH48" s="64"/>
      <c r="AI48" s="170"/>
      <c r="AJ48" s="66"/>
    </row>
    <row r="49" spans="1:36" customFormat="1" x14ac:dyDescent="0.25">
      <c r="A49" s="7">
        <v>2</v>
      </c>
      <c r="B49" s="5">
        <v>2022</v>
      </c>
      <c r="C49" s="5" t="str">
        <f t="shared" si="0"/>
        <v>2022 W2</v>
      </c>
      <c r="D49" s="5">
        <v>24</v>
      </c>
      <c r="E49" s="5" t="s">
        <v>649</v>
      </c>
      <c r="F49" s="5" t="s">
        <v>4</v>
      </c>
      <c r="G49" s="5" t="s">
        <v>18</v>
      </c>
      <c r="H49" s="5">
        <v>3.5</v>
      </c>
      <c r="I49" s="61">
        <v>3.5</v>
      </c>
      <c r="J49" s="62" t="str">
        <f t="shared" si="1"/>
        <v>D0</v>
      </c>
      <c r="K49" s="61">
        <f t="shared" si="2"/>
        <v>0</v>
      </c>
      <c r="L49" s="228">
        <f>IF(K49=0,0,
IF(J49="D0.5",0.5*SUMIFS('Key Numbers'!$C$2:$C$71,'Key Numbers'!$A$2:$A$71,"&gt;="&amp;ABS($I49),'Key Numbers'!$A$2:$A$71,"&lt;="&amp;ABS($H49)),
IF(J49="D-0.5",0.5*-1*SUMIFS('Key Numbers'!$C$2:$C$71,'Key Numbers'!$A$2:$A$71,"&lt;="&amp;ABS($I49),'Key Numbers'!$A$2:$A$71,"&gt;="&amp;ABS($H49)),
IF(J49="F0.5",0.5*SUMIFS('Key Numbers'!$C$2:$C$71,'Key Numbers'!$A$2:$A$71,"&lt;="&amp;ABS($I49),'Key Numbers'!$A$2:$A$71,"&gt;="&amp;ABS($H49)),
IF(J49="F-0.5",0.5*-1*SUMIFS('Key Numbers'!$C$2:$C$71,'Key Numbers'!$A$2:$A$71,"&gt;="&amp;ABS($I49),'Key Numbers'!$A$2:$A$71,"&lt;="&amp;ABS($H49)),
IF(AND(LEFT(J49,1)="F",K49&lt;0),-1*SUMIFS('Key Numbers'!$C$2:$C$71,'Key Numbers'!$A$2:$A$71,"&gt;="&amp;ABS($I49),'Key Numbers'!$A$2:$A$71,"&lt;="&amp;ABS($H49)),
IF(AND(LEFT(J49,1)="F",K49&gt;0),SUMIFS('Key Numbers'!$C$2:$C$71,'Key Numbers'!$A$2:$A$71,"&lt;="&amp;ABS($I49),'Key Numbers'!$A$2:$A$71,"&gt;="&amp;ABS($H49)),
IF(AND(LEFT(J49,1)="D",K49&lt;0),-1*SUMIFS('Key Numbers'!$C$2:$C$71,'Key Numbers'!$A$2:$A$71,"&lt;="&amp;ABS($I49),'Key Numbers'!$A$2:$A$71,"&gt;="&amp;ABS($H49)),
SUMIFS('Key Numbers'!$C$2:$C$71,'Key Numbers'!$A$2:$A$71,"&gt;="&amp;ABS($I49),'Key Numbers'!$A$2:$A$71,"&lt;="&amp;ABS($H49))))))))))</f>
        <v>0</v>
      </c>
      <c r="M49" s="6" cm="1">
        <f t="array" ref="M49">IFERROR(INDEX(DVOA!$E$2:$E$20095,MATCH($F49&amp;$A49-1&amp;$B49,DVOA!$C$2:$C$20095&amp;DVOA!$A$2:$A21115&amp;DVOA!$B$2:$B$20095,0)),0)</f>
        <v>0.24776327906310097</v>
      </c>
      <c r="N49" s="6"/>
      <c r="O49" s="6" cm="1">
        <f t="array" ref="O49">IFERROR(INDEX(DVOA!$AC$2:$AC$20095,MATCH($F49&amp;$A49-1&amp;$B49,DVOA!$C$2:$C$20095&amp;DVOA!$A$2:$A$20095&amp;DVOA!$B$2:$B$20095,0)
),0)</f>
        <v>0</v>
      </c>
      <c r="P49" s="6" cm="1">
        <f t="array" ref="P49">IFERROR(INDEX(DVOA!$E$2:$E$20095,MATCH($G49&amp;$A49-1&amp;$B49,DVOA!$C$2:$C$20095&amp;DVOA!$A$2:$A21115&amp;DVOA!$B$2:$B$20095,0)),0)</f>
        <v>0.48624668135587351</v>
      </c>
      <c r="Q49" s="6"/>
      <c r="R49" s="6" cm="1">
        <f t="array" ref="R49">IFERROR(INDEX(DVOA!$AC$2:$AC$20095,MATCH($G49&amp;$A49-1&amp;$B49,DVOA!$C$2:$C$20095&amp;DVOA!$A$2:$A$20095&amp;DVOA!$B$2:$B$20095,0)
),0)</f>
        <v>0</v>
      </c>
      <c r="S49" s="6" t="str">
        <f t="shared" si="3"/>
        <v/>
      </c>
      <c r="T49" s="104">
        <f t="shared" si="11"/>
        <v>-0.23848340229277254</v>
      </c>
      <c r="U49" s="104" t="str">
        <f t="shared" si="12"/>
        <v/>
      </c>
      <c r="V49" s="26" t="str" cm="1">
        <f t="array" ref="V49">IFERROR(IF(E49="H",INDEX('DVOA Pred'!$G$2:$G$1000,MATCH($F49&amp;$B49&amp;$A49,'DVOA Pred'!$C$2:$C$1000&amp;'DVOA Pred'!$A$2:$A$1000&amp;'DVOA Pred'!$B$2:$B$1000,0)),
INDEX('DVOA Pred'!$H$2:$H$1000,MATCH($F49&amp;$B49&amp;$A49,'DVOA Pred'!$D$2:$D$1000&amp;'DVOA Pred'!$A$2:$A$1000&amp;'DVOA Pred'!$B$2:$B$1000,0))),"")</f>
        <v/>
      </c>
      <c r="W49" s="26" t="str">
        <f t="shared" si="4"/>
        <v/>
      </c>
      <c r="X49" s="26" t="str">
        <f t="shared" si="5"/>
        <v/>
      </c>
      <c r="Y49" s="6" t="str">
        <f>IFERROR((PERCENTRANK($L$2:$L$20355,L49)*Multiples!$B$3)+((PERCENTRANK($W$2:$W$20355,W49)*(1-Multiples!$B$3))),"")</f>
        <v/>
      </c>
      <c r="Z49" s="64">
        <v>42</v>
      </c>
      <c r="AA49" s="64">
        <v>38</v>
      </c>
      <c r="AB49" s="24">
        <f t="shared" si="6"/>
        <v>4</v>
      </c>
      <c r="AC49" s="24">
        <f t="shared" si="7"/>
        <v>7.5</v>
      </c>
      <c r="AD49" s="24">
        <f t="shared" si="8"/>
        <v>7.5</v>
      </c>
      <c r="AE49" s="24" t="str">
        <f t="shared" si="9"/>
        <v>Yes</v>
      </c>
      <c r="AF49" s="24" t="str">
        <f t="shared" si="10"/>
        <v>Yes</v>
      </c>
      <c r="AG49" s="64"/>
      <c r="AH49" s="64"/>
      <c r="AI49" s="170"/>
      <c r="AJ49" s="66"/>
    </row>
    <row r="50" spans="1:36" customFormat="1" x14ac:dyDescent="0.25">
      <c r="A50" s="7">
        <v>2</v>
      </c>
      <c r="B50" s="5">
        <v>2022</v>
      </c>
      <c r="C50" s="5" t="str">
        <f t="shared" si="0"/>
        <v>2022 W2</v>
      </c>
      <c r="D50" s="5">
        <v>25</v>
      </c>
      <c r="E50" s="5" t="s">
        <v>649</v>
      </c>
      <c r="F50" s="5" t="s">
        <v>43</v>
      </c>
      <c r="G50" s="5" t="s">
        <v>42</v>
      </c>
      <c r="H50" s="5">
        <v>10.5</v>
      </c>
      <c r="I50" s="61">
        <v>10</v>
      </c>
      <c r="J50" s="62" t="str">
        <f t="shared" si="1"/>
        <v>D0.5</v>
      </c>
      <c r="K50" s="61">
        <f t="shared" si="2"/>
        <v>0.5</v>
      </c>
      <c r="L50" s="228">
        <f>IF(K50=0,0,
IF(J50="D0.5",0.5*SUMIFS('Key Numbers'!$C$2:$C$71,'Key Numbers'!$A$2:$A$71,"&gt;="&amp;ABS($I50),'Key Numbers'!$A$2:$A$71,"&lt;="&amp;ABS($H50)),
IF(J50="D-0.5",0.5*-1*SUMIFS('Key Numbers'!$C$2:$C$71,'Key Numbers'!$A$2:$A$71,"&lt;="&amp;ABS($I50),'Key Numbers'!$A$2:$A$71,"&gt;="&amp;ABS($H50)),
IF(J50="F0.5",0.5*SUMIFS('Key Numbers'!$C$2:$C$71,'Key Numbers'!$A$2:$A$71,"&lt;="&amp;ABS($I50),'Key Numbers'!$A$2:$A$71,"&gt;="&amp;ABS($H50)),
IF(J50="F-0.5",0.5*-1*SUMIFS('Key Numbers'!$C$2:$C$71,'Key Numbers'!$A$2:$A$71,"&gt;="&amp;ABS($I50),'Key Numbers'!$A$2:$A$71,"&lt;="&amp;ABS($H50)),
IF(AND(LEFT(J50,1)="F",K50&lt;0),-1*SUMIFS('Key Numbers'!$C$2:$C$71,'Key Numbers'!$A$2:$A$71,"&gt;="&amp;ABS($I50),'Key Numbers'!$A$2:$A$71,"&lt;="&amp;ABS($H50)),
IF(AND(LEFT(J50,1)="F",K50&gt;0),SUMIFS('Key Numbers'!$C$2:$C$71,'Key Numbers'!$A$2:$A$71,"&lt;="&amp;ABS($I50),'Key Numbers'!$A$2:$A$71,"&gt;="&amp;ABS($H50)),
IF(AND(LEFT(J50,1)="D",K50&lt;0),-1*SUMIFS('Key Numbers'!$C$2:$C$71,'Key Numbers'!$A$2:$A$71,"&lt;="&amp;ABS($I50),'Key Numbers'!$A$2:$A$71,"&gt;="&amp;ABS($H50)),
SUMIFS('Key Numbers'!$C$2:$C$71,'Key Numbers'!$A$2:$A$71,"&gt;="&amp;ABS($I50),'Key Numbers'!$A$2:$A$71,"&lt;="&amp;ABS($H50))))))))))</f>
        <v>2.4770642201834864E-2</v>
      </c>
      <c r="M50" s="6" cm="1">
        <f t="array" ref="M50">IFERROR(INDEX(DVOA!$E$2:$E$20095,MATCH($F50&amp;$A50-1&amp;$B50,DVOA!$C$2:$C$20095&amp;DVOA!$A$2:$A21116&amp;DVOA!$B$2:$B$20095,0)),0)</f>
        <v>0.22611780895701478</v>
      </c>
      <c r="N50" s="6"/>
      <c r="O50" s="6" cm="1">
        <f t="array" ref="O50">IFERROR(INDEX(DVOA!$AC$2:$AC$20095,MATCH($F50&amp;$A50-1&amp;$B50,DVOA!$C$2:$C$20095&amp;DVOA!$A$2:$A$20095&amp;DVOA!$B$2:$B$20095,0)
),0)</f>
        <v>0</v>
      </c>
      <c r="P50" s="6" cm="1">
        <f t="array" ref="P50">IFERROR(INDEX(DVOA!$E$2:$E$20095,MATCH($G50&amp;$A50-1&amp;$B50,DVOA!$C$2:$C$20095&amp;DVOA!$A$2:$A21116&amp;DVOA!$B$2:$B$20095,0)),0)</f>
        <v>-0.83143074765933134</v>
      </c>
      <c r="Q50" s="6"/>
      <c r="R50" s="6" cm="1">
        <f t="array" ref="R50">IFERROR(INDEX(DVOA!$AC$2:$AC$20095,MATCH($G50&amp;$A50-1&amp;$B50,DVOA!$C$2:$C$20095&amp;DVOA!$A$2:$A$20095&amp;DVOA!$B$2:$B$20095,0)
),0)</f>
        <v>0</v>
      </c>
      <c r="S50" s="6" t="str">
        <f t="shared" si="3"/>
        <v/>
      </c>
      <c r="T50" s="104">
        <f t="shared" si="11"/>
        <v>1.0575485566163461</v>
      </c>
      <c r="U50" s="104" t="str">
        <f t="shared" si="12"/>
        <v/>
      </c>
      <c r="V50" s="26" t="str" cm="1">
        <f t="array" ref="V50">IFERROR(IF(E50="H",INDEX('DVOA Pred'!$G$2:$G$1000,MATCH($F50&amp;$B50&amp;$A50,'DVOA Pred'!$C$2:$C$1000&amp;'DVOA Pred'!$A$2:$A$1000&amp;'DVOA Pred'!$B$2:$B$1000,0)),
INDEX('DVOA Pred'!$H$2:$H$1000,MATCH($F50&amp;$B50&amp;$A50,'DVOA Pred'!$D$2:$D$1000&amp;'DVOA Pred'!$A$2:$A$1000&amp;'DVOA Pred'!$B$2:$B$1000,0))),"")</f>
        <v/>
      </c>
      <c r="W50" s="26" t="str">
        <f t="shared" si="4"/>
        <v/>
      </c>
      <c r="X50" s="26" t="str">
        <f t="shared" si="5"/>
        <v/>
      </c>
      <c r="Y50" s="6" t="str">
        <f>IFERROR((PERCENTRANK($L$2:$L$20355,L50)*Multiples!$B$3)+((PERCENTRANK($W$2:$W$20355,W50)*(1-Multiples!$B$3))),"")</f>
        <v/>
      </c>
      <c r="Z50" s="64">
        <v>27</v>
      </c>
      <c r="AA50" s="64">
        <v>31</v>
      </c>
      <c r="AB50" s="24">
        <f t="shared" si="6"/>
        <v>-4</v>
      </c>
      <c r="AC50" s="24">
        <f t="shared" si="7"/>
        <v>6.5</v>
      </c>
      <c r="AD50" s="24">
        <f t="shared" si="8"/>
        <v>6</v>
      </c>
      <c r="AE50" s="24" t="str">
        <f t="shared" si="9"/>
        <v>Yes</v>
      </c>
      <c r="AF50" s="24" t="str">
        <f t="shared" si="10"/>
        <v>Yes</v>
      </c>
      <c r="AG50" s="64"/>
      <c r="AH50" s="64"/>
      <c r="AI50" s="170"/>
      <c r="AJ50" s="66"/>
    </row>
    <row r="51" spans="1:36" customFormat="1" x14ac:dyDescent="0.25">
      <c r="A51" s="7">
        <v>2</v>
      </c>
      <c r="B51" s="5">
        <v>2022</v>
      </c>
      <c r="C51" s="5" t="str">
        <f t="shared" si="0"/>
        <v>2022 W2</v>
      </c>
      <c r="D51" s="5">
        <v>25</v>
      </c>
      <c r="E51" s="5" t="s">
        <v>651</v>
      </c>
      <c r="F51" s="5" t="s">
        <v>42</v>
      </c>
      <c r="G51" s="5" t="s">
        <v>43</v>
      </c>
      <c r="H51" s="5">
        <v>-10.5</v>
      </c>
      <c r="I51" s="61">
        <v>-10</v>
      </c>
      <c r="J51" s="62" t="str">
        <f t="shared" si="1"/>
        <v>F-0.5</v>
      </c>
      <c r="K51" s="61">
        <f t="shared" si="2"/>
        <v>-0.5</v>
      </c>
      <c r="L51" s="228">
        <f>IF(K51=0,0,
IF(J51="D0.5",0.5*SUMIFS('Key Numbers'!$C$2:$C$71,'Key Numbers'!$A$2:$A$71,"&gt;="&amp;ABS($I51),'Key Numbers'!$A$2:$A$71,"&lt;="&amp;ABS($H51)),
IF(J51="D-0.5",0.5*-1*SUMIFS('Key Numbers'!$C$2:$C$71,'Key Numbers'!$A$2:$A$71,"&lt;="&amp;ABS($I51),'Key Numbers'!$A$2:$A$71,"&gt;="&amp;ABS($H51)),
IF(J51="F0.5",0.5*SUMIFS('Key Numbers'!$C$2:$C$71,'Key Numbers'!$A$2:$A$71,"&lt;="&amp;ABS($I51),'Key Numbers'!$A$2:$A$71,"&gt;="&amp;ABS($H51)),
IF(J51="F-0.5",0.5*-1*SUMIFS('Key Numbers'!$C$2:$C$71,'Key Numbers'!$A$2:$A$71,"&gt;="&amp;ABS($I51),'Key Numbers'!$A$2:$A$71,"&lt;="&amp;ABS($H51)),
IF(AND(LEFT(J51,1)="F",K51&lt;0),-1*SUMIFS('Key Numbers'!$C$2:$C$71,'Key Numbers'!$A$2:$A$71,"&gt;="&amp;ABS($I51),'Key Numbers'!$A$2:$A$71,"&lt;="&amp;ABS($H51)),
IF(AND(LEFT(J51,1)="F",K51&gt;0),SUMIFS('Key Numbers'!$C$2:$C$71,'Key Numbers'!$A$2:$A$71,"&lt;="&amp;ABS($I51),'Key Numbers'!$A$2:$A$71,"&gt;="&amp;ABS($H51)),
IF(AND(LEFT(J51,1)="D",K51&lt;0),-1*SUMIFS('Key Numbers'!$C$2:$C$71,'Key Numbers'!$A$2:$A$71,"&lt;="&amp;ABS($I51),'Key Numbers'!$A$2:$A$71,"&gt;="&amp;ABS($H51)),
SUMIFS('Key Numbers'!$C$2:$C$71,'Key Numbers'!$A$2:$A$71,"&gt;="&amp;ABS($I51),'Key Numbers'!$A$2:$A$71,"&lt;="&amp;ABS($H51))))))))))</f>
        <v>-2.4770642201834864E-2</v>
      </c>
      <c r="M51" s="6" cm="1">
        <f t="array" ref="M51">IFERROR(INDEX(DVOA!$E$2:$E$20095,MATCH($F51&amp;$A51-1&amp;$B51,DVOA!$C$2:$C$20095&amp;DVOA!$A$2:$A21117&amp;DVOA!$B$2:$B$20095,0)),0)</f>
        <v>-0.83143074765933134</v>
      </c>
      <c r="N51" s="6"/>
      <c r="O51" s="6" cm="1">
        <f t="array" ref="O51">IFERROR(INDEX(DVOA!$AC$2:$AC$20095,MATCH($F51&amp;$A51-1&amp;$B51,DVOA!$C$2:$C$20095&amp;DVOA!$A$2:$A$20095&amp;DVOA!$B$2:$B$20095,0)
),0)</f>
        <v>0</v>
      </c>
      <c r="P51" s="6" cm="1">
        <f t="array" ref="P51">IFERROR(INDEX(DVOA!$E$2:$E$20095,MATCH($G51&amp;$A51-1&amp;$B51,DVOA!$C$2:$C$20095&amp;DVOA!$A$2:$A21117&amp;DVOA!$B$2:$B$20095,0)),0)</f>
        <v>0.22611780895701478</v>
      </c>
      <c r="Q51" s="6"/>
      <c r="R51" s="6" cm="1">
        <f t="array" ref="R51">IFERROR(INDEX(DVOA!$AC$2:$AC$20095,MATCH($G51&amp;$A51-1&amp;$B51,DVOA!$C$2:$C$20095&amp;DVOA!$A$2:$A$20095&amp;DVOA!$B$2:$B$20095,0)
),0)</f>
        <v>0</v>
      </c>
      <c r="S51" s="6" t="str">
        <f t="shared" si="3"/>
        <v/>
      </c>
      <c r="T51" s="104">
        <f t="shared" si="11"/>
        <v>-1.0575485566163461</v>
      </c>
      <c r="U51" s="104" t="str">
        <f t="shared" si="12"/>
        <v/>
      </c>
      <c r="V51" s="26" t="str" cm="1">
        <f t="array" ref="V51">IFERROR(IF(E51="H",INDEX('DVOA Pred'!$G$2:$G$1000,MATCH($F51&amp;$B51&amp;$A51,'DVOA Pred'!$C$2:$C$1000&amp;'DVOA Pred'!$A$2:$A$1000&amp;'DVOA Pred'!$B$2:$B$1000,0)),
INDEX('DVOA Pred'!$H$2:$H$1000,MATCH($F51&amp;$B51&amp;$A51,'DVOA Pred'!$D$2:$D$1000&amp;'DVOA Pred'!$A$2:$A$1000&amp;'DVOA Pred'!$B$2:$B$1000,0))),"")</f>
        <v/>
      </c>
      <c r="W51" s="26" t="str">
        <f t="shared" si="4"/>
        <v/>
      </c>
      <c r="X51" s="26" t="str">
        <f t="shared" si="5"/>
        <v/>
      </c>
      <c r="Y51" s="6" t="str">
        <f>IFERROR((PERCENTRANK($L$2:$L$20355,L51)*Multiples!$B$3)+((PERCENTRANK($W$2:$W$20355,W51)*(1-Multiples!$B$3))),"")</f>
        <v/>
      </c>
      <c r="Z51" s="64">
        <v>31</v>
      </c>
      <c r="AA51" s="64">
        <v>27</v>
      </c>
      <c r="AB51" s="24">
        <f t="shared" si="6"/>
        <v>4</v>
      </c>
      <c r="AC51" s="24">
        <f t="shared" si="7"/>
        <v>-6.5</v>
      </c>
      <c r="AD51" s="24">
        <f t="shared" si="8"/>
        <v>-6</v>
      </c>
      <c r="AE51" s="24" t="str">
        <f t="shared" si="9"/>
        <v>No</v>
      </c>
      <c r="AF51" s="24" t="str">
        <f t="shared" si="10"/>
        <v>No</v>
      </c>
      <c r="AG51" s="64"/>
      <c r="AH51" s="64"/>
      <c r="AI51" s="170"/>
      <c r="AJ51" s="66"/>
    </row>
    <row r="52" spans="1:36" customFormat="1" x14ac:dyDescent="0.25">
      <c r="A52" s="7">
        <v>2</v>
      </c>
      <c r="B52" s="5">
        <v>2022</v>
      </c>
      <c r="C52" s="5" t="str">
        <f t="shared" si="0"/>
        <v>2022 W2</v>
      </c>
      <c r="D52" s="5">
        <v>26</v>
      </c>
      <c r="E52" s="5" t="s">
        <v>649</v>
      </c>
      <c r="F52" s="5" t="s">
        <v>30</v>
      </c>
      <c r="G52" s="5" t="s">
        <v>1</v>
      </c>
      <c r="H52" s="5">
        <v>9.5</v>
      </c>
      <c r="I52" s="61">
        <v>8.5</v>
      </c>
      <c r="J52" s="62" t="str">
        <f t="shared" si="1"/>
        <v>D1</v>
      </c>
      <c r="K52" s="61">
        <f t="shared" si="2"/>
        <v>1</v>
      </c>
      <c r="L52" s="228">
        <f>IF(K52=0,0,
IF(J52="D0.5",0.5*SUMIFS('Key Numbers'!$C$2:$C$71,'Key Numbers'!$A$2:$A$71,"&gt;="&amp;ABS($I52),'Key Numbers'!$A$2:$A$71,"&lt;="&amp;ABS($H52)),
IF(J52="D-0.5",0.5*-1*SUMIFS('Key Numbers'!$C$2:$C$71,'Key Numbers'!$A$2:$A$71,"&lt;="&amp;ABS($I52),'Key Numbers'!$A$2:$A$71,"&gt;="&amp;ABS($H52)),
IF(J52="F0.5",0.5*SUMIFS('Key Numbers'!$C$2:$C$71,'Key Numbers'!$A$2:$A$71,"&lt;="&amp;ABS($I52),'Key Numbers'!$A$2:$A$71,"&gt;="&amp;ABS($H52)),
IF(J52="F-0.5",0.5*-1*SUMIFS('Key Numbers'!$C$2:$C$71,'Key Numbers'!$A$2:$A$71,"&gt;="&amp;ABS($I52),'Key Numbers'!$A$2:$A$71,"&lt;="&amp;ABS($H52)),
IF(AND(LEFT(J52,1)="F",K52&lt;0),-1*SUMIFS('Key Numbers'!$C$2:$C$71,'Key Numbers'!$A$2:$A$71,"&gt;="&amp;ABS($I52),'Key Numbers'!$A$2:$A$71,"&lt;="&amp;ABS($H52)),
IF(AND(LEFT(J52,1)="F",K52&gt;0),SUMIFS('Key Numbers'!$C$2:$C$71,'Key Numbers'!$A$2:$A$71,"&lt;="&amp;ABS($I52),'Key Numbers'!$A$2:$A$71,"&gt;="&amp;ABS($H52)),
IF(AND(LEFT(J52,1)="D",K52&lt;0),-1*SUMIFS('Key Numbers'!$C$2:$C$71,'Key Numbers'!$A$2:$A$71,"&lt;="&amp;ABS($I52),'Key Numbers'!$A$2:$A$71,"&gt;="&amp;ABS($H52)),
SUMIFS('Key Numbers'!$C$2:$C$71,'Key Numbers'!$A$2:$A$71,"&gt;="&amp;ABS($I52),'Key Numbers'!$A$2:$A$71,"&lt;="&amp;ABS($H52))))))))))</f>
        <v>1.6513761467889909E-2</v>
      </c>
      <c r="M52" s="6" cm="1">
        <f t="array" ref="M52">IFERROR(INDEX(DVOA!$E$2:$E$20095,MATCH($F52&amp;$A52-1&amp;$B52,DVOA!$C$2:$C$20095&amp;DVOA!$A$2:$A21118&amp;DVOA!$B$2:$B$20095,0)),0)</f>
        <v>-6.5797853341732798E-2</v>
      </c>
      <c r="N52" s="6"/>
      <c r="O52" s="6" cm="1">
        <f t="array" ref="O52">IFERROR(INDEX(DVOA!$AC$2:$AC$20095,MATCH($F52&amp;$A52-1&amp;$B52,DVOA!$C$2:$C$20095&amp;DVOA!$A$2:$A$20095&amp;DVOA!$B$2:$B$20095,0)
),0)</f>
        <v>0</v>
      </c>
      <c r="P52" s="6" cm="1">
        <f t="array" ref="P52">IFERROR(INDEX(DVOA!$E$2:$E$20095,MATCH($G52&amp;$A52-1&amp;$B52,DVOA!$C$2:$C$20095&amp;DVOA!$A$2:$A21118&amp;DVOA!$B$2:$B$20095,0)),0)</f>
        <v>-1.8789693597270739E-3</v>
      </c>
      <c r="Q52" s="6"/>
      <c r="R52" s="6" cm="1">
        <f t="array" ref="R52">IFERROR(INDEX(DVOA!$AC$2:$AC$20095,MATCH($G52&amp;$A52-1&amp;$B52,DVOA!$C$2:$C$20095&amp;DVOA!$A$2:$A$20095&amp;DVOA!$B$2:$B$20095,0)
),0)</f>
        <v>0</v>
      </c>
      <c r="S52" s="6" t="str">
        <f t="shared" si="3"/>
        <v/>
      </c>
      <c r="T52" s="104">
        <f t="shared" si="11"/>
        <v>-6.3918883982005723E-2</v>
      </c>
      <c r="U52" s="104" t="str">
        <f t="shared" si="12"/>
        <v/>
      </c>
      <c r="V52" s="26" t="str" cm="1">
        <f t="array" ref="V52">IFERROR(IF(E52="H",INDEX('DVOA Pred'!$G$2:$G$1000,MATCH($F52&amp;$B52&amp;$A52,'DVOA Pred'!$C$2:$C$1000&amp;'DVOA Pred'!$A$2:$A$1000&amp;'DVOA Pred'!$B$2:$B$1000,0)),
INDEX('DVOA Pred'!$H$2:$H$1000,MATCH($F52&amp;$B52&amp;$A52,'DVOA Pred'!$D$2:$D$1000&amp;'DVOA Pred'!$A$2:$A$1000&amp;'DVOA Pred'!$B$2:$B$1000,0))),"")</f>
        <v/>
      </c>
      <c r="W52" s="26" t="str">
        <f t="shared" si="4"/>
        <v/>
      </c>
      <c r="X52" s="26" t="str">
        <f t="shared" si="5"/>
        <v/>
      </c>
      <c r="Y52" s="6" t="str">
        <f>IFERROR((PERCENTRANK($L$2:$L$20355,L52)*Multiples!$B$3)+((PERCENTRANK($W$2:$W$20355,W52)*(1-Multiples!$B$3))),"")</f>
        <v/>
      </c>
      <c r="Z52" s="64">
        <v>7</v>
      </c>
      <c r="AA52" s="64">
        <v>27</v>
      </c>
      <c r="AB52" s="24">
        <f t="shared" si="6"/>
        <v>-20</v>
      </c>
      <c r="AC52" s="24">
        <f t="shared" si="7"/>
        <v>-10.5</v>
      </c>
      <c r="AD52" s="24">
        <f t="shared" si="8"/>
        <v>-11.5</v>
      </c>
      <c r="AE52" s="24" t="str">
        <f t="shared" si="9"/>
        <v>No</v>
      </c>
      <c r="AF52" s="24" t="str">
        <f t="shared" si="10"/>
        <v>No</v>
      </c>
      <c r="AG52" s="64"/>
      <c r="AH52" s="64"/>
      <c r="AI52" s="170"/>
      <c r="AJ52" s="66"/>
    </row>
    <row r="53" spans="1:36" customFormat="1" x14ac:dyDescent="0.25">
      <c r="A53" s="7">
        <v>2</v>
      </c>
      <c r="B53" s="5">
        <v>2022</v>
      </c>
      <c r="C53" s="5" t="str">
        <f t="shared" si="0"/>
        <v>2022 W2</v>
      </c>
      <c r="D53" s="5">
        <v>26</v>
      </c>
      <c r="E53" s="5" t="s">
        <v>651</v>
      </c>
      <c r="F53" s="5" t="s">
        <v>1</v>
      </c>
      <c r="G53" s="5" t="s">
        <v>30</v>
      </c>
      <c r="H53" s="5">
        <v>-9.5</v>
      </c>
      <c r="I53" s="61">
        <v>-8.5</v>
      </c>
      <c r="J53" s="62" t="str">
        <f t="shared" si="1"/>
        <v>F-1</v>
      </c>
      <c r="K53" s="61">
        <f t="shared" si="2"/>
        <v>-1</v>
      </c>
      <c r="L53" s="228">
        <f>IF(K53=0,0,
IF(J53="D0.5",0.5*SUMIFS('Key Numbers'!$C$2:$C$71,'Key Numbers'!$A$2:$A$71,"&gt;="&amp;ABS($I53),'Key Numbers'!$A$2:$A$71,"&lt;="&amp;ABS($H53)),
IF(J53="D-0.5",0.5*-1*SUMIFS('Key Numbers'!$C$2:$C$71,'Key Numbers'!$A$2:$A$71,"&lt;="&amp;ABS($I53),'Key Numbers'!$A$2:$A$71,"&gt;="&amp;ABS($H53)),
IF(J53="F0.5",0.5*SUMIFS('Key Numbers'!$C$2:$C$71,'Key Numbers'!$A$2:$A$71,"&lt;="&amp;ABS($I53),'Key Numbers'!$A$2:$A$71,"&gt;="&amp;ABS($H53)),
IF(J53="F-0.5",0.5*-1*SUMIFS('Key Numbers'!$C$2:$C$71,'Key Numbers'!$A$2:$A$71,"&gt;="&amp;ABS($I53),'Key Numbers'!$A$2:$A$71,"&lt;="&amp;ABS($H53)),
IF(AND(LEFT(J53,1)="F",K53&lt;0),-1*SUMIFS('Key Numbers'!$C$2:$C$71,'Key Numbers'!$A$2:$A$71,"&gt;="&amp;ABS($I53),'Key Numbers'!$A$2:$A$71,"&lt;="&amp;ABS($H53)),
IF(AND(LEFT(J53,1)="F",K53&gt;0),SUMIFS('Key Numbers'!$C$2:$C$71,'Key Numbers'!$A$2:$A$71,"&lt;="&amp;ABS($I53),'Key Numbers'!$A$2:$A$71,"&gt;="&amp;ABS($H53)),
IF(AND(LEFT(J53,1)="D",K53&lt;0),-1*SUMIFS('Key Numbers'!$C$2:$C$71,'Key Numbers'!$A$2:$A$71,"&lt;="&amp;ABS($I53),'Key Numbers'!$A$2:$A$71,"&gt;="&amp;ABS($H53)),
SUMIFS('Key Numbers'!$C$2:$C$71,'Key Numbers'!$A$2:$A$71,"&gt;="&amp;ABS($I53),'Key Numbers'!$A$2:$A$71,"&lt;="&amp;ABS($H53))))))))))</f>
        <v>-1.6513761467889909E-2</v>
      </c>
      <c r="M53" s="6" cm="1">
        <f t="array" ref="M53">IFERROR(INDEX(DVOA!$E$2:$E$20095,MATCH($F53&amp;$A53-1&amp;$B53,DVOA!$C$2:$C$20095&amp;DVOA!$A$2:$A21119&amp;DVOA!$B$2:$B$20095,0)),0)</f>
        <v>-1.8789693597270739E-3</v>
      </c>
      <c r="N53" s="6"/>
      <c r="O53" s="6" cm="1">
        <f t="array" ref="O53">IFERROR(INDEX(DVOA!$AC$2:$AC$20095,MATCH($F53&amp;$A53-1&amp;$B53,DVOA!$C$2:$C$20095&amp;DVOA!$A$2:$A$20095&amp;DVOA!$B$2:$B$20095,0)
),0)</f>
        <v>0</v>
      </c>
      <c r="P53" s="6" cm="1">
        <f t="array" ref="P53">IFERROR(INDEX(DVOA!$E$2:$E$20095,MATCH($G53&amp;$A53-1&amp;$B53,DVOA!$C$2:$C$20095&amp;DVOA!$A$2:$A21119&amp;DVOA!$B$2:$B$20095,0)),0)</f>
        <v>-6.5797853341732798E-2</v>
      </c>
      <c r="Q53" s="6"/>
      <c r="R53" s="6" cm="1">
        <f t="array" ref="R53">IFERROR(INDEX(DVOA!$AC$2:$AC$20095,MATCH($G53&amp;$A53-1&amp;$B53,DVOA!$C$2:$C$20095&amp;DVOA!$A$2:$A$20095&amp;DVOA!$B$2:$B$20095,0)
),0)</f>
        <v>0</v>
      </c>
      <c r="S53" s="6" t="str">
        <f t="shared" si="3"/>
        <v/>
      </c>
      <c r="T53" s="104">
        <f t="shared" si="11"/>
        <v>6.3918883982005723E-2</v>
      </c>
      <c r="U53" s="104" t="str">
        <f t="shared" si="12"/>
        <v/>
      </c>
      <c r="V53" s="26" t="str" cm="1">
        <f t="array" ref="V53">IFERROR(IF(E53="H",INDEX('DVOA Pred'!$G$2:$G$1000,MATCH($F53&amp;$B53&amp;$A53,'DVOA Pred'!$C$2:$C$1000&amp;'DVOA Pred'!$A$2:$A$1000&amp;'DVOA Pred'!$B$2:$B$1000,0)),
INDEX('DVOA Pred'!$H$2:$H$1000,MATCH($F53&amp;$B53&amp;$A53,'DVOA Pred'!$D$2:$D$1000&amp;'DVOA Pred'!$A$2:$A$1000&amp;'DVOA Pred'!$B$2:$B$1000,0))),"")</f>
        <v/>
      </c>
      <c r="W53" s="26" t="str">
        <f t="shared" si="4"/>
        <v/>
      </c>
      <c r="X53" s="26" t="str">
        <f t="shared" si="5"/>
        <v/>
      </c>
      <c r="Y53" s="6" t="str">
        <f>IFERROR((PERCENTRANK($L$2:$L$20355,L53)*Multiples!$B$3)+((PERCENTRANK($W$2:$W$20355,W53)*(1-Multiples!$B$3))),"")</f>
        <v/>
      </c>
      <c r="Z53" s="64">
        <v>27</v>
      </c>
      <c r="AA53" s="64">
        <v>7</v>
      </c>
      <c r="AB53" s="24">
        <f t="shared" si="6"/>
        <v>20</v>
      </c>
      <c r="AC53" s="24">
        <f t="shared" si="7"/>
        <v>10.5</v>
      </c>
      <c r="AD53" s="24">
        <f t="shared" si="8"/>
        <v>11.5</v>
      </c>
      <c r="AE53" s="24" t="str">
        <f t="shared" si="9"/>
        <v>Yes</v>
      </c>
      <c r="AF53" s="24" t="str">
        <f t="shared" si="10"/>
        <v>Yes</v>
      </c>
      <c r="AG53" s="64"/>
      <c r="AH53" s="64"/>
      <c r="AI53" s="170"/>
      <c r="AJ53" s="66"/>
    </row>
    <row r="54" spans="1:36" customFormat="1" x14ac:dyDescent="0.25">
      <c r="A54" s="7">
        <v>2</v>
      </c>
      <c r="B54" s="5">
        <v>2022</v>
      </c>
      <c r="C54" s="5" t="str">
        <f t="shared" si="0"/>
        <v>2022 W2</v>
      </c>
      <c r="D54" s="5">
        <v>27</v>
      </c>
      <c r="E54" s="5" t="s">
        <v>649</v>
      </c>
      <c r="F54" s="5" t="s">
        <v>24</v>
      </c>
      <c r="G54" s="5" t="s">
        <v>3</v>
      </c>
      <c r="H54" s="5">
        <v>-7.5</v>
      </c>
      <c r="I54" s="61">
        <v>-7.5</v>
      </c>
      <c r="J54" s="62" t="str">
        <f t="shared" si="1"/>
        <v>F0</v>
      </c>
      <c r="K54" s="61">
        <f t="shared" si="2"/>
        <v>0</v>
      </c>
      <c r="L54" s="228">
        <f>IF(K54=0,0,
IF(J54="D0.5",0.5*SUMIFS('Key Numbers'!$C$2:$C$71,'Key Numbers'!$A$2:$A$71,"&gt;="&amp;ABS($I54),'Key Numbers'!$A$2:$A$71,"&lt;="&amp;ABS($H54)),
IF(J54="D-0.5",0.5*-1*SUMIFS('Key Numbers'!$C$2:$C$71,'Key Numbers'!$A$2:$A$71,"&lt;="&amp;ABS($I54),'Key Numbers'!$A$2:$A$71,"&gt;="&amp;ABS($H54)),
IF(J54="F0.5",0.5*SUMIFS('Key Numbers'!$C$2:$C$71,'Key Numbers'!$A$2:$A$71,"&lt;="&amp;ABS($I54),'Key Numbers'!$A$2:$A$71,"&gt;="&amp;ABS($H54)),
IF(J54="F-0.5",0.5*-1*SUMIFS('Key Numbers'!$C$2:$C$71,'Key Numbers'!$A$2:$A$71,"&gt;="&amp;ABS($I54),'Key Numbers'!$A$2:$A$71,"&lt;="&amp;ABS($H54)),
IF(AND(LEFT(J54,1)="F",K54&lt;0),-1*SUMIFS('Key Numbers'!$C$2:$C$71,'Key Numbers'!$A$2:$A$71,"&gt;="&amp;ABS($I54),'Key Numbers'!$A$2:$A$71,"&lt;="&amp;ABS($H54)),
IF(AND(LEFT(J54,1)="F",K54&gt;0),SUMIFS('Key Numbers'!$C$2:$C$71,'Key Numbers'!$A$2:$A$71,"&lt;="&amp;ABS($I54),'Key Numbers'!$A$2:$A$71,"&gt;="&amp;ABS($H54)),
IF(AND(LEFT(J54,1)="D",K54&lt;0),-1*SUMIFS('Key Numbers'!$C$2:$C$71,'Key Numbers'!$A$2:$A$71,"&lt;="&amp;ABS($I54),'Key Numbers'!$A$2:$A$71,"&gt;="&amp;ABS($H54)),
SUMIFS('Key Numbers'!$C$2:$C$71,'Key Numbers'!$A$2:$A$71,"&gt;="&amp;ABS($I54),'Key Numbers'!$A$2:$A$71,"&lt;="&amp;ABS($H54))))))))))</f>
        <v>0</v>
      </c>
      <c r="M54" s="6" cm="1">
        <f t="array" ref="M54">IFERROR(INDEX(DVOA!$E$2:$E$20095,MATCH($F54&amp;$A54-1&amp;$B54,DVOA!$C$2:$C$20095&amp;DVOA!$A$2:$A21120&amp;DVOA!$B$2:$B$20095,0)),0)</f>
        <v>-0.1442985613985594</v>
      </c>
      <c r="N54" s="6"/>
      <c r="O54" s="6" cm="1">
        <f t="array" ref="O54">IFERROR(INDEX(DVOA!$AC$2:$AC$20095,MATCH($F54&amp;$A54-1&amp;$B54,DVOA!$C$2:$C$20095&amp;DVOA!$A$2:$A$20095&amp;DVOA!$B$2:$B$20095,0)
),0)</f>
        <v>0</v>
      </c>
      <c r="P54" s="6" cm="1">
        <f t="array" ref="P54">IFERROR(INDEX(DVOA!$E$2:$E$20095,MATCH($G54&amp;$A54-1&amp;$B54,DVOA!$C$2:$C$20095&amp;DVOA!$A$2:$A21120&amp;DVOA!$B$2:$B$20095,0)),0)</f>
        <v>-0.66401064116136033</v>
      </c>
      <c r="Q54" s="6"/>
      <c r="R54" s="6" cm="1">
        <f t="array" ref="R54">IFERROR(INDEX(DVOA!$AC$2:$AC$20095,MATCH($G54&amp;$A54-1&amp;$B54,DVOA!$C$2:$C$20095&amp;DVOA!$A$2:$A$20095&amp;DVOA!$B$2:$B$20095,0)
),0)</f>
        <v>0</v>
      </c>
      <c r="S54" s="6" t="str">
        <f t="shared" si="3"/>
        <v/>
      </c>
      <c r="T54" s="104">
        <f t="shared" si="11"/>
        <v>0.51971207976280098</v>
      </c>
      <c r="U54" s="104" t="str">
        <f t="shared" si="12"/>
        <v/>
      </c>
      <c r="V54" s="26" t="str" cm="1">
        <f t="array" ref="V54">IFERROR(IF(E54="H",INDEX('DVOA Pred'!$G$2:$G$1000,MATCH($F54&amp;$B54&amp;$A54,'DVOA Pred'!$C$2:$C$1000&amp;'DVOA Pred'!$A$2:$A$1000&amp;'DVOA Pred'!$B$2:$B$1000,0)),
INDEX('DVOA Pred'!$H$2:$H$1000,MATCH($F54&amp;$B54&amp;$A54,'DVOA Pred'!$D$2:$D$1000&amp;'DVOA Pred'!$A$2:$A$1000&amp;'DVOA Pred'!$B$2:$B$1000,0))),"")</f>
        <v/>
      </c>
      <c r="W54" s="26" t="str">
        <f t="shared" si="4"/>
        <v/>
      </c>
      <c r="X54" s="26" t="str">
        <f t="shared" si="5"/>
        <v/>
      </c>
      <c r="Y54" s="6" t="str">
        <f>IFERROR((PERCENTRANK($L$2:$L$20355,L54)*Multiples!$B$3)+((PERCENTRANK($W$2:$W$20355,W54)*(1-Multiples!$B$3))),"")</f>
        <v/>
      </c>
      <c r="Z54" s="64">
        <v>18</v>
      </c>
      <c r="AA54" s="64">
        <v>20</v>
      </c>
      <c r="AB54" s="24">
        <f t="shared" si="6"/>
        <v>-2</v>
      </c>
      <c r="AC54" s="24">
        <f t="shared" si="7"/>
        <v>-9.5</v>
      </c>
      <c r="AD54" s="24">
        <f t="shared" si="8"/>
        <v>-9.5</v>
      </c>
      <c r="AE54" s="24" t="str">
        <f t="shared" si="9"/>
        <v>No</v>
      </c>
      <c r="AF54" s="24" t="str">
        <f t="shared" si="10"/>
        <v>No</v>
      </c>
      <c r="AG54" s="64"/>
      <c r="AH54" s="64"/>
      <c r="AI54" s="170"/>
      <c r="AJ54" s="66"/>
    </row>
    <row r="55" spans="1:36" customFormat="1" x14ac:dyDescent="0.25">
      <c r="A55" s="7">
        <v>2</v>
      </c>
      <c r="B55" s="5">
        <v>2022</v>
      </c>
      <c r="C55" s="5" t="str">
        <f t="shared" si="0"/>
        <v>2022 W2</v>
      </c>
      <c r="D55" s="5">
        <v>27</v>
      </c>
      <c r="E55" s="5" t="s">
        <v>651</v>
      </c>
      <c r="F55" s="5" t="s">
        <v>3</v>
      </c>
      <c r="G55" s="5" t="s">
        <v>24</v>
      </c>
      <c r="H55" s="5">
        <v>7.5</v>
      </c>
      <c r="I55" s="61">
        <v>7.5</v>
      </c>
      <c r="J55" s="62" t="str">
        <f t="shared" si="1"/>
        <v>D0</v>
      </c>
      <c r="K55" s="61">
        <f t="shared" si="2"/>
        <v>0</v>
      </c>
      <c r="L55" s="228">
        <f>IF(K55=0,0,
IF(J55="D0.5",0.5*SUMIFS('Key Numbers'!$C$2:$C$71,'Key Numbers'!$A$2:$A$71,"&gt;="&amp;ABS($I55),'Key Numbers'!$A$2:$A$71,"&lt;="&amp;ABS($H55)),
IF(J55="D-0.5",0.5*-1*SUMIFS('Key Numbers'!$C$2:$C$71,'Key Numbers'!$A$2:$A$71,"&lt;="&amp;ABS($I55),'Key Numbers'!$A$2:$A$71,"&gt;="&amp;ABS($H55)),
IF(J55="F0.5",0.5*SUMIFS('Key Numbers'!$C$2:$C$71,'Key Numbers'!$A$2:$A$71,"&lt;="&amp;ABS($I55),'Key Numbers'!$A$2:$A$71,"&gt;="&amp;ABS($H55)),
IF(J55="F-0.5",0.5*-1*SUMIFS('Key Numbers'!$C$2:$C$71,'Key Numbers'!$A$2:$A$71,"&gt;="&amp;ABS($I55),'Key Numbers'!$A$2:$A$71,"&lt;="&amp;ABS($H55)),
IF(AND(LEFT(J55,1)="F",K55&lt;0),-1*SUMIFS('Key Numbers'!$C$2:$C$71,'Key Numbers'!$A$2:$A$71,"&gt;="&amp;ABS($I55),'Key Numbers'!$A$2:$A$71,"&lt;="&amp;ABS($H55)),
IF(AND(LEFT(J55,1)="F",K55&gt;0),SUMIFS('Key Numbers'!$C$2:$C$71,'Key Numbers'!$A$2:$A$71,"&lt;="&amp;ABS($I55),'Key Numbers'!$A$2:$A$71,"&gt;="&amp;ABS($H55)),
IF(AND(LEFT(J55,1)="D",K55&lt;0),-1*SUMIFS('Key Numbers'!$C$2:$C$71,'Key Numbers'!$A$2:$A$71,"&lt;="&amp;ABS($I55),'Key Numbers'!$A$2:$A$71,"&gt;="&amp;ABS($H55)),
SUMIFS('Key Numbers'!$C$2:$C$71,'Key Numbers'!$A$2:$A$71,"&gt;="&amp;ABS($I55),'Key Numbers'!$A$2:$A$71,"&lt;="&amp;ABS($H55))))))))))</f>
        <v>0</v>
      </c>
      <c r="M55" s="6" cm="1">
        <f t="array" ref="M55">IFERROR(INDEX(DVOA!$E$2:$E$20095,MATCH($F55&amp;$A55-1&amp;$B55,DVOA!$C$2:$C$20095&amp;DVOA!$A$2:$A21121&amp;DVOA!$B$2:$B$20095,0)),0)</f>
        <v>-0.66401064116136033</v>
      </c>
      <c r="N55" s="6"/>
      <c r="O55" s="6" cm="1">
        <f t="array" ref="O55">IFERROR(INDEX(DVOA!$AC$2:$AC$20095,MATCH($F55&amp;$A55-1&amp;$B55,DVOA!$C$2:$C$20095&amp;DVOA!$A$2:$A$20095&amp;DVOA!$B$2:$B$20095,0)
),0)</f>
        <v>0</v>
      </c>
      <c r="P55" s="6" cm="1">
        <f t="array" ref="P55">IFERROR(INDEX(DVOA!$E$2:$E$20095,MATCH($G55&amp;$A55-1&amp;$B55,DVOA!$C$2:$C$20095&amp;DVOA!$A$2:$A21121&amp;DVOA!$B$2:$B$20095,0)),0)</f>
        <v>-0.1442985613985594</v>
      </c>
      <c r="Q55" s="6"/>
      <c r="R55" s="6" cm="1">
        <f t="array" ref="R55">IFERROR(INDEX(DVOA!$AC$2:$AC$20095,MATCH($G55&amp;$A55-1&amp;$B55,DVOA!$C$2:$C$20095&amp;DVOA!$A$2:$A$20095&amp;DVOA!$B$2:$B$20095,0)
),0)</f>
        <v>0</v>
      </c>
      <c r="S55" s="6" t="str">
        <f t="shared" si="3"/>
        <v/>
      </c>
      <c r="T55" s="104">
        <f t="shared" si="11"/>
        <v>-0.51971207976280098</v>
      </c>
      <c r="U55" s="104" t="str">
        <f t="shared" si="12"/>
        <v/>
      </c>
      <c r="V55" s="26" t="str" cm="1">
        <f t="array" ref="V55">IFERROR(IF(E55="H",INDEX('DVOA Pred'!$G$2:$G$1000,MATCH($F55&amp;$B55&amp;$A55,'DVOA Pred'!$C$2:$C$1000&amp;'DVOA Pred'!$A$2:$A$1000&amp;'DVOA Pred'!$B$2:$B$1000,0)),
INDEX('DVOA Pred'!$H$2:$H$1000,MATCH($F55&amp;$B55&amp;$A55,'DVOA Pred'!$D$2:$D$1000&amp;'DVOA Pred'!$A$2:$A$1000&amp;'DVOA Pred'!$B$2:$B$1000,0))),"")</f>
        <v/>
      </c>
      <c r="W55" s="26" t="str">
        <f t="shared" si="4"/>
        <v/>
      </c>
      <c r="X55" s="26" t="str">
        <f t="shared" si="5"/>
        <v/>
      </c>
      <c r="Y55" s="6" t="str">
        <f>IFERROR((PERCENTRANK($L$2:$L$20355,L55)*Multiples!$B$3)+((PERCENTRANK($W$2:$W$20355,W55)*(1-Multiples!$B$3))),"")</f>
        <v/>
      </c>
      <c r="Z55" s="64">
        <v>20</v>
      </c>
      <c r="AA55" s="64">
        <v>18</v>
      </c>
      <c r="AB55" s="24">
        <f t="shared" si="6"/>
        <v>2</v>
      </c>
      <c r="AC55" s="24">
        <f t="shared" si="7"/>
        <v>9.5</v>
      </c>
      <c r="AD55" s="24">
        <f t="shared" si="8"/>
        <v>9.5</v>
      </c>
      <c r="AE55" s="24" t="str">
        <f t="shared" si="9"/>
        <v>Yes</v>
      </c>
      <c r="AF55" s="24" t="str">
        <f t="shared" si="10"/>
        <v>Yes</v>
      </c>
      <c r="AG55" s="64"/>
      <c r="AH55" s="64"/>
      <c r="AI55" s="170"/>
      <c r="AJ55" s="66"/>
    </row>
    <row r="56" spans="1:36" customFormat="1" x14ac:dyDescent="0.25">
      <c r="A56" s="7">
        <v>2</v>
      </c>
      <c r="B56" s="5">
        <v>2022</v>
      </c>
      <c r="C56" s="5" t="str">
        <f t="shared" si="0"/>
        <v>2022 W2</v>
      </c>
      <c r="D56" s="5">
        <v>28</v>
      </c>
      <c r="E56" s="5" t="s">
        <v>651</v>
      </c>
      <c r="F56" s="5" t="s">
        <v>39</v>
      </c>
      <c r="G56" s="5" t="s">
        <v>49</v>
      </c>
      <c r="H56" s="5">
        <v>-9.5</v>
      </c>
      <c r="I56" s="61">
        <v>-10</v>
      </c>
      <c r="J56" s="62" t="str">
        <f t="shared" si="1"/>
        <v>F0.5</v>
      </c>
      <c r="K56" s="61">
        <f t="shared" si="2"/>
        <v>0.5</v>
      </c>
      <c r="L56" s="228">
        <f>IF(K56=0,0,
IF(J56="D0.5",0.5*SUMIFS('Key Numbers'!$C$2:$C$71,'Key Numbers'!$A$2:$A$71,"&gt;="&amp;ABS($I56),'Key Numbers'!$A$2:$A$71,"&lt;="&amp;ABS($H56)),
IF(J56="D-0.5",0.5*-1*SUMIFS('Key Numbers'!$C$2:$C$71,'Key Numbers'!$A$2:$A$71,"&lt;="&amp;ABS($I56),'Key Numbers'!$A$2:$A$71,"&gt;="&amp;ABS($H56)),
IF(J56="F0.5",0.5*SUMIFS('Key Numbers'!$C$2:$C$71,'Key Numbers'!$A$2:$A$71,"&lt;="&amp;ABS($I56),'Key Numbers'!$A$2:$A$71,"&gt;="&amp;ABS($H56)),
IF(J56="F-0.5",0.5*-1*SUMIFS('Key Numbers'!$C$2:$C$71,'Key Numbers'!$A$2:$A$71,"&gt;="&amp;ABS($I56),'Key Numbers'!$A$2:$A$71,"&lt;="&amp;ABS($H56)),
IF(AND(LEFT(J56,1)="F",K56&lt;0),-1*SUMIFS('Key Numbers'!$C$2:$C$71,'Key Numbers'!$A$2:$A$71,"&gt;="&amp;ABS($I56),'Key Numbers'!$A$2:$A$71,"&lt;="&amp;ABS($H56)),
IF(AND(LEFT(J56,1)="F",K56&gt;0),SUMIFS('Key Numbers'!$C$2:$C$71,'Key Numbers'!$A$2:$A$71,"&lt;="&amp;ABS($I56),'Key Numbers'!$A$2:$A$71,"&gt;="&amp;ABS($H56)),
IF(AND(LEFT(J56,1)="D",K56&lt;0),-1*SUMIFS('Key Numbers'!$C$2:$C$71,'Key Numbers'!$A$2:$A$71,"&lt;="&amp;ABS($I56),'Key Numbers'!$A$2:$A$71,"&gt;="&amp;ABS($H56)),
SUMIFS('Key Numbers'!$C$2:$C$71,'Key Numbers'!$A$2:$A$71,"&gt;="&amp;ABS($I56),'Key Numbers'!$A$2:$A$71,"&lt;="&amp;ABS($H56))))))))))</f>
        <v>2.4770642201834864E-2</v>
      </c>
      <c r="M56" s="6" cm="1">
        <f t="array" ref="M56">IFERROR(INDEX(DVOA!$E$2:$E$20095,MATCH($F56&amp;$A56-1&amp;$B56,DVOA!$C$2:$C$20095&amp;DVOA!$A$2:$A21122&amp;DVOA!$B$2:$B$20095,0)),0)</f>
        <v>-1.9723455026648101E-2</v>
      </c>
      <c r="N56" s="6"/>
      <c r="O56" s="6" cm="1">
        <f t="array" ref="O56">IFERROR(INDEX(DVOA!$AC$2:$AC$20095,MATCH($F56&amp;$A56-1&amp;$B56,DVOA!$C$2:$C$20095&amp;DVOA!$A$2:$A$20095&amp;DVOA!$B$2:$B$20095,0)
),0)</f>
        <v>0</v>
      </c>
      <c r="P56" s="6" cm="1">
        <f t="array" ref="P56">IFERROR(INDEX(DVOA!$E$2:$E$20095,MATCH($G56&amp;$A56-1&amp;$B56,DVOA!$C$2:$C$20095&amp;DVOA!$A$2:$A21122&amp;DVOA!$B$2:$B$20095,0)),0)</f>
        <v>0.1165775534057279</v>
      </c>
      <c r="Q56" s="6"/>
      <c r="R56" s="6" cm="1">
        <f t="array" ref="R56">IFERROR(INDEX(DVOA!$AC$2:$AC$20095,MATCH($G56&amp;$A56-1&amp;$B56,DVOA!$C$2:$C$20095&amp;DVOA!$A$2:$A$20095&amp;DVOA!$B$2:$B$20095,0)
),0)</f>
        <v>0</v>
      </c>
      <c r="S56" s="6" t="str">
        <f t="shared" si="3"/>
        <v/>
      </c>
      <c r="T56" s="104">
        <f t="shared" si="11"/>
        <v>-0.136301008432376</v>
      </c>
      <c r="U56" s="104" t="str">
        <f t="shared" si="12"/>
        <v/>
      </c>
      <c r="V56" s="26" t="str" cm="1">
        <f t="array" ref="V56">IFERROR(IF(E56="H",INDEX('DVOA Pred'!$G$2:$G$1000,MATCH($F56&amp;$B56&amp;$A56,'DVOA Pred'!$C$2:$C$1000&amp;'DVOA Pred'!$A$2:$A$1000&amp;'DVOA Pred'!$B$2:$B$1000,0)),
INDEX('DVOA Pred'!$H$2:$H$1000,MATCH($F56&amp;$B56&amp;$A56,'DVOA Pred'!$D$2:$D$1000&amp;'DVOA Pred'!$A$2:$A$1000&amp;'DVOA Pred'!$B$2:$B$1000,0))),"")</f>
        <v/>
      </c>
      <c r="W56" s="26" t="str">
        <f t="shared" si="4"/>
        <v/>
      </c>
      <c r="X56" s="26" t="str">
        <f t="shared" si="5"/>
        <v/>
      </c>
      <c r="Y56" s="6" t="str">
        <f>IFERROR((PERCENTRANK($L$2:$L$20355,L56)*Multiples!$B$3)+((PERCENTRANK($W$2:$W$20355,W56)*(1-Multiples!$B$3))),"")</f>
        <v/>
      </c>
      <c r="Z56" s="64">
        <v>16</v>
      </c>
      <c r="AA56" s="64">
        <v>9</v>
      </c>
      <c r="AB56" s="24">
        <f t="shared" si="6"/>
        <v>7</v>
      </c>
      <c r="AC56" s="24">
        <f t="shared" si="7"/>
        <v>-2.5</v>
      </c>
      <c r="AD56" s="24">
        <f t="shared" si="8"/>
        <v>-3</v>
      </c>
      <c r="AE56" s="24" t="str">
        <f t="shared" si="9"/>
        <v>No</v>
      </c>
      <c r="AF56" s="24" t="str">
        <f t="shared" si="10"/>
        <v>No</v>
      </c>
      <c r="AG56" s="64"/>
      <c r="AH56" s="64"/>
      <c r="AI56" s="170"/>
      <c r="AJ56" s="66"/>
    </row>
    <row r="57" spans="1:36" customFormat="1" x14ac:dyDescent="0.25">
      <c r="A57" s="7">
        <v>2</v>
      </c>
      <c r="B57" s="5">
        <v>2022</v>
      </c>
      <c r="C57" s="5" t="str">
        <f t="shared" si="0"/>
        <v>2022 W2</v>
      </c>
      <c r="D57" s="5">
        <v>28</v>
      </c>
      <c r="E57" s="5" t="s">
        <v>649</v>
      </c>
      <c r="F57" s="5" t="s">
        <v>49</v>
      </c>
      <c r="G57" s="5" t="s">
        <v>39</v>
      </c>
      <c r="H57" s="5">
        <v>9.5</v>
      </c>
      <c r="I57" s="61">
        <v>10</v>
      </c>
      <c r="J57" s="62" t="str">
        <f t="shared" si="1"/>
        <v>D-0.5</v>
      </c>
      <c r="K57" s="61">
        <f t="shared" si="2"/>
        <v>-0.5</v>
      </c>
      <c r="L57" s="228">
        <f>IF(K57=0,0,
IF(J57="D0.5",0.5*SUMIFS('Key Numbers'!$C$2:$C$71,'Key Numbers'!$A$2:$A$71,"&gt;="&amp;ABS($I57),'Key Numbers'!$A$2:$A$71,"&lt;="&amp;ABS($H57)),
IF(J57="D-0.5",0.5*-1*SUMIFS('Key Numbers'!$C$2:$C$71,'Key Numbers'!$A$2:$A$71,"&lt;="&amp;ABS($I57),'Key Numbers'!$A$2:$A$71,"&gt;="&amp;ABS($H57)),
IF(J57="F0.5",0.5*SUMIFS('Key Numbers'!$C$2:$C$71,'Key Numbers'!$A$2:$A$71,"&lt;="&amp;ABS($I57),'Key Numbers'!$A$2:$A$71,"&gt;="&amp;ABS($H57)),
IF(J57="F-0.5",0.5*-1*SUMIFS('Key Numbers'!$C$2:$C$71,'Key Numbers'!$A$2:$A$71,"&gt;="&amp;ABS($I57),'Key Numbers'!$A$2:$A$71,"&lt;="&amp;ABS($H57)),
IF(AND(LEFT(J57,1)="F",K57&lt;0),-1*SUMIFS('Key Numbers'!$C$2:$C$71,'Key Numbers'!$A$2:$A$71,"&gt;="&amp;ABS($I57),'Key Numbers'!$A$2:$A$71,"&lt;="&amp;ABS($H57)),
IF(AND(LEFT(J57,1)="F",K57&gt;0),SUMIFS('Key Numbers'!$C$2:$C$71,'Key Numbers'!$A$2:$A$71,"&lt;="&amp;ABS($I57),'Key Numbers'!$A$2:$A$71,"&gt;="&amp;ABS($H57)),
IF(AND(LEFT(J57,1)="D",K57&lt;0),-1*SUMIFS('Key Numbers'!$C$2:$C$71,'Key Numbers'!$A$2:$A$71,"&lt;="&amp;ABS($I57),'Key Numbers'!$A$2:$A$71,"&gt;="&amp;ABS($H57)),
SUMIFS('Key Numbers'!$C$2:$C$71,'Key Numbers'!$A$2:$A$71,"&gt;="&amp;ABS($I57),'Key Numbers'!$A$2:$A$71,"&lt;="&amp;ABS($H57))))))))))</f>
        <v>-2.4770642201834864E-2</v>
      </c>
      <c r="M57" s="6" cm="1">
        <f t="array" ref="M57">IFERROR(INDEX(DVOA!$E$2:$E$20095,MATCH($F57&amp;$A57-1&amp;$B57,DVOA!$C$2:$C$20095&amp;DVOA!$A$2:$A21123&amp;DVOA!$B$2:$B$20095,0)),0)</f>
        <v>0.1165775534057279</v>
      </c>
      <c r="N57" s="6"/>
      <c r="O57" s="6" cm="1">
        <f t="array" ref="O57">IFERROR(INDEX(DVOA!$AC$2:$AC$20095,MATCH($F57&amp;$A57-1&amp;$B57,DVOA!$C$2:$C$20095&amp;DVOA!$A$2:$A$20095&amp;DVOA!$B$2:$B$20095,0)
),0)</f>
        <v>0</v>
      </c>
      <c r="P57" s="6" cm="1">
        <f t="array" ref="P57">IFERROR(INDEX(DVOA!$E$2:$E$20095,MATCH($G57&amp;$A57-1&amp;$B57,DVOA!$C$2:$C$20095&amp;DVOA!$A$2:$A21123&amp;DVOA!$B$2:$B$20095,0)),0)</f>
        <v>-1.9723455026648101E-2</v>
      </c>
      <c r="Q57" s="6"/>
      <c r="R57" s="6" cm="1">
        <f t="array" ref="R57">IFERROR(INDEX(DVOA!$AC$2:$AC$20095,MATCH($G57&amp;$A57-1&amp;$B57,DVOA!$C$2:$C$20095&amp;DVOA!$A$2:$A$20095&amp;DVOA!$B$2:$B$20095,0)
),0)</f>
        <v>0</v>
      </c>
      <c r="S57" s="6" t="str">
        <f t="shared" si="3"/>
        <v/>
      </c>
      <c r="T57" s="104">
        <f t="shared" si="11"/>
        <v>0.136301008432376</v>
      </c>
      <c r="U57" s="104" t="str">
        <f t="shared" si="12"/>
        <v/>
      </c>
      <c r="V57" s="26" t="str" cm="1">
        <f t="array" ref="V57">IFERROR(IF(E57="H",INDEX('DVOA Pred'!$G$2:$G$1000,MATCH($F57&amp;$B57&amp;$A57,'DVOA Pred'!$C$2:$C$1000&amp;'DVOA Pred'!$A$2:$A$1000&amp;'DVOA Pred'!$B$2:$B$1000,0)),
INDEX('DVOA Pred'!$H$2:$H$1000,MATCH($F57&amp;$B57&amp;$A57,'DVOA Pred'!$D$2:$D$1000&amp;'DVOA Pred'!$A$2:$A$1000&amp;'DVOA Pred'!$B$2:$B$1000,0))),"")</f>
        <v/>
      </c>
      <c r="W57" s="26" t="str">
        <f t="shared" si="4"/>
        <v/>
      </c>
      <c r="X57" s="26" t="str">
        <f t="shared" si="5"/>
        <v/>
      </c>
      <c r="Y57" s="6" t="str">
        <f>IFERROR((PERCENTRANK($L$2:$L$20355,L57)*Multiples!$B$3)+((PERCENTRANK($W$2:$W$20355,W57)*(1-Multiples!$B$3))),"")</f>
        <v/>
      </c>
      <c r="Z57" s="64">
        <v>9</v>
      </c>
      <c r="AA57" s="64">
        <v>16</v>
      </c>
      <c r="AB57" s="24">
        <f t="shared" si="6"/>
        <v>-7</v>
      </c>
      <c r="AC57" s="24">
        <f t="shared" si="7"/>
        <v>2.5</v>
      </c>
      <c r="AD57" s="24">
        <f t="shared" si="8"/>
        <v>3</v>
      </c>
      <c r="AE57" s="24" t="str">
        <f t="shared" si="9"/>
        <v>Yes</v>
      </c>
      <c r="AF57" s="24" t="str">
        <f t="shared" si="10"/>
        <v>Yes</v>
      </c>
      <c r="AG57" s="64"/>
      <c r="AH57" s="64"/>
      <c r="AI57" s="170"/>
      <c r="AJ57" s="66"/>
    </row>
    <row r="58" spans="1:36" customFormat="1" x14ac:dyDescent="0.25">
      <c r="A58" s="7">
        <v>2</v>
      </c>
      <c r="B58" s="5">
        <v>2022</v>
      </c>
      <c r="C58" s="5" t="str">
        <f t="shared" si="0"/>
        <v>2022 W2</v>
      </c>
      <c r="D58" s="5">
        <v>29</v>
      </c>
      <c r="E58" s="5" t="s">
        <v>649</v>
      </c>
      <c r="F58" s="5" t="s">
        <v>23</v>
      </c>
      <c r="G58" s="5" t="s">
        <v>53</v>
      </c>
      <c r="H58" s="5">
        <v>5.5</v>
      </c>
      <c r="I58" s="61">
        <v>5.5</v>
      </c>
      <c r="J58" s="62" t="str">
        <f t="shared" si="1"/>
        <v>D0</v>
      </c>
      <c r="K58" s="61">
        <f t="shared" si="2"/>
        <v>0</v>
      </c>
      <c r="L58" s="228">
        <f>IF(K58=0,0,
IF(J58="D0.5",0.5*SUMIFS('Key Numbers'!$C$2:$C$71,'Key Numbers'!$A$2:$A$71,"&gt;="&amp;ABS($I58),'Key Numbers'!$A$2:$A$71,"&lt;="&amp;ABS($H58)),
IF(J58="D-0.5",0.5*-1*SUMIFS('Key Numbers'!$C$2:$C$71,'Key Numbers'!$A$2:$A$71,"&lt;="&amp;ABS($I58),'Key Numbers'!$A$2:$A$71,"&gt;="&amp;ABS($H58)),
IF(J58="F0.5",0.5*SUMIFS('Key Numbers'!$C$2:$C$71,'Key Numbers'!$A$2:$A$71,"&lt;="&amp;ABS($I58),'Key Numbers'!$A$2:$A$71,"&gt;="&amp;ABS($H58)),
IF(J58="F-0.5",0.5*-1*SUMIFS('Key Numbers'!$C$2:$C$71,'Key Numbers'!$A$2:$A$71,"&gt;="&amp;ABS($I58),'Key Numbers'!$A$2:$A$71,"&lt;="&amp;ABS($H58)),
IF(AND(LEFT(J58,1)="F",K58&lt;0),-1*SUMIFS('Key Numbers'!$C$2:$C$71,'Key Numbers'!$A$2:$A$71,"&gt;="&amp;ABS($I58),'Key Numbers'!$A$2:$A$71,"&lt;="&amp;ABS($H58)),
IF(AND(LEFT(J58,1)="F",K58&gt;0),SUMIFS('Key Numbers'!$C$2:$C$71,'Key Numbers'!$A$2:$A$71,"&lt;="&amp;ABS($I58),'Key Numbers'!$A$2:$A$71,"&gt;="&amp;ABS($H58)),
IF(AND(LEFT(J58,1)="D",K58&lt;0),-1*SUMIFS('Key Numbers'!$C$2:$C$71,'Key Numbers'!$A$2:$A$71,"&lt;="&amp;ABS($I58),'Key Numbers'!$A$2:$A$71,"&gt;="&amp;ABS($H58)),
SUMIFS('Key Numbers'!$C$2:$C$71,'Key Numbers'!$A$2:$A$71,"&gt;="&amp;ABS($I58),'Key Numbers'!$A$2:$A$71,"&lt;="&amp;ABS($H58))))))))))</f>
        <v>0</v>
      </c>
      <c r="M58" s="6" cm="1">
        <f t="array" ref="M58">IFERROR(INDEX(DVOA!$E$2:$E$20095,MATCH($F58&amp;$A58-1&amp;$B58,DVOA!$C$2:$C$20095&amp;DVOA!$A$2:$A21124&amp;DVOA!$B$2:$B$20095,0)),0)</f>
        <v>-0.60685296992667104</v>
      </c>
      <c r="N58" s="6"/>
      <c r="O58" s="6" cm="1">
        <f t="array" ref="O58">IFERROR(INDEX(DVOA!$AC$2:$AC$20095,MATCH($F58&amp;$A58-1&amp;$B58,DVOA!$C$2:$C$20095&amp;DVOA!$A$2:$A$20095&amp;DVOA!$B$2:$B$20095,0)
),0)</f>
        <v>0</v>
      </c>
      <c r="P58" s="6" cm="1">
        <f t="array" ref="P58">IFERROR(INDEX(DVOA!$E$2:$E$20095,MATCH($G58&amp;$A58-1&amp;$B58,DVOA!$C$2:$C$20095&amp;DVOA!$A$2:$A21124&amp;DVOA!$B$2:$B$20095,0)),0)</f>
        <v>-0.30213737816955538</v>
      </c>
      <c r="Q58" s="6"/>
      <c r="R58" s="6" cm="1">
        <f t="array" ref="R58">IFERROR(INDEX(DVOA!$AC$2:$AC$20095,MATCH($G58&amp;$A58-1&amp;$B58,DVOA!$C$2:$C$20095&amp;DVOA!$A$2:$A$20095&amp;DVOA!$B$2:$B$20095,0)
),0)</f>
        <v>0</v>
      </c>
      <c r="S58" s="6" t="str">
        <f t="shared" si="3"/>
        <v/>
      </c>
      <c r="T58" s="104">
        <f t="shared" si="11"/>
        <v>-0.30471559175711566</v>
      </c>
      <c r="U58" s="104" t="str">
        <f t="shared" si="12"/>
        <v/>
      </c>
      <c r="V58" s="26" t="str" cm="1">
        <f t="array" ref="V58">IFERROR(IF(E58="H",INDEX('DVOA Pred'!$G$2:$G$1000,MATCH($F58&amp;$B58&amp;$A58,'DVOA Pred'!$C$2:$C$1000&amp;'DVOA Pred'!$A$2:$A$1000&amp;'DVOA Pred'!$B$2:$B$1000,0)),
INDEX('DVOA Pred'!$H$2:$H$1000,MATCH($F58&amp;$B58&amp;$A58,'DVOA Pred'!$D$2:$D$1000&amp;'DVOA Pred'!$A$2:$A$1000&amp;'DVOA Pred'!$B$2:$B$1000,0))),"")</f>
        <v/>
      </c>
      <c r="W58" s="26" t="str">
        <f t="shared" si="4"/>
        <v/>
      </c>
      <c r="X58" s="26" t="str">
        <f t="shared" si="5"/>
        <v/>
      </c>
      <c r="Y58" s="6" t="str">
        <f>IFERROR((PERCENTRANK($L$2:$L$20355,L58)*Multiples!$B$3)+((PERCENTRANK($W$2:$W$20355,W58)*(1-Multiples!$B$3))),"")</f>
        <v/>
      </c>
      <c r="Z58" s="64">
        <v>29</v>
      </c>
      <c r="AA58" s="64">
        <v>23</v>
      </c>
      <c r="AB58" s="24">
        <f t="shared" si="6"/>
        <v>6</v>
      </c>
      <c r="AC58" s="24">
        <f t="shared" si="7"/>
        <v>11.5</v>
      </c>
      <c r="AD58" s="24">
        <f t="shared" si="8"/>
        <v>11.5</v>
      </c>
      <c r="AE58" s="24" t="str">
        <f t="shared" si="9"/>
        <v>Yes</v>
      </c>
      <c r="AF58" s="24" t="str">
        <f t="shared" si="10"/>
        <v>Yes</v>
      </c>
      <c r="AG58" s="64"/>
      <c r="AH58" s="64"/>
      <c r="AI58" s="170"/>
      <c r="AJ58" s="66"/>
    </row>
    <row r="59" spans="1:36" customFormat="1" x14ac:dyDescent="0.25">
      <c r="A59" s="7">
        <v>2</v>
      </c>
      <c r="B59" s="5">
        <v>2022</v>
      </c>
      <c r="C59" s="5" t="str">
        <f t="shared" si="0"/>
        <v>2022 W2</v>
      </c>
      <c r="D59" s="5">
        <v>29</v>
      </c>
      <c r="E59" s="5" t="s">
        <v>651</v>
      </c>
      <c r="F59" s="5" t="s">
        <v>53</v>
      </c>
      <c r="G59" s="5" t="s">
        <v>23</v>
      </c>
      <c r="H59" s="5">
        <v>-5.5</v>
      </c>
      <c r="I59" s="61">
        <v>-5.5</v>
      </c>
      <c r="J59" s="62" t="str">
        <f t="shared" si="1"/>
        <v>F0</v>
      </c>
      <c r="K59" s="61">
        <f t="shared" si="2"/>
        <v>0</v>
      </c>
      <c r="L59" s="228">
        <f>IF(K59=0,0,
IF(J59="D0.5",0.5*SUMIFS('Key Numbers'!$C$2:$C$71,'Key Numbers'!$A$2:$A$71,"&gt;="&amp;ABS($I59),'Key Numbers'!$A$2:$A$71,"&lt;="&amp;ABS($H59)),
IF(J59="D-0.5",0.5*-1*SUMIFS('Key Numbers'!$C$2:$C$71,'Key Numbers'!$A$2:$A$71,"&lt;="&amp;ABS($I59),'Key Numbers'!$A$2:$A$71,"&gt;="&amp;ABS($H59)),
IF(J59="F0.5",0.5*SUMIFS('Key Numbers'!$C$2:$C$71,'Key Numbers'!$A$2:$A$71,"&lt;="&amp;ABS($I59),'Key Numbers'!$A$2:$A$71,"&gt;="&amp;ABS($H59)),
IF(J59="F-0.5",0.5*-1*SUMIFS('Key Numbers'!$C$2:$C$71,'Key Numbers'!$A$2:$A$71,"&gt;="&amp;ABS($I59),'Key Numbers'!$A$2:$A$71,"&lt;="&amp;ABS($H59)),
IF(AND(LEFT(J59,1)="F",K59&lt;0),-1*SUMIFS('Key Numbers'!$C$2:$C$71,'Key Numbers'!$A$2:$A$71,"&gt;="&amp;ABS($I59),'Key Numbers'!$A$2:$A$71,"&lt;="&amp;ABS($H59)),
IF(AND(LEFT(J59,1)="F",K59&gt;0),SUMIFS('Key Numbers'!$C$2:$C$71,'Key Numbers'!$A$2:$A$71,"&lt;="&amp;ABS($I59),'Key Numbers'!$A$2:$A$71,"&gt;="&amp;ABS($H59)),
IF(AND(LEFT(J59,1)="D",K59&lt;0),-1*SUMIFS('Key Numbers'!$C$2:$C$71,'Key Numbers'!$A$2:$A$71,"&lt;="&amp;ABS($I59),'Key Numbers'!$A$2:$A$71,"&gt;="&amp;ABS($H59)),
SUMIFS('Key Numbers'!$C$2:$C$71,'Key Numbers'!$A$2:$A$71,"&gt;="&amp;ABS($I59),'Key Numbers'!$A$2:$A$71,"&lt;="&amp;ABS($H59))))))))))</f>
        <v>0</v>
      </c>
      <c r="M59" s="6" cm="1">
        <f t="array" ref="M59">IFERROR(INDEX(DVOA!$E$2:$E$20095,MATCH($F59&amp;$A59-1&amp;$B59,DVOA!$C$2:$C$20095&amp;DVOA!$A$2:$A21125&amp;DVOA!$B$2:$B$20095,0)),0)</f>
        <v>-0.30213737816955538</v>
      </c>
      <c r="N59" s="6"/>
      <c r="O59" s="6" cm="1">
        <f t="array" ref="O59">IFERROR(INDEX(DVOA!$AC$2:$AC$20095,MATCH($F59&amp;$A59-1&amp;$B59,DVOA!$C$2:$C$20095&amp;DVOA!$A$2:$A$20095&amp;DVOA!$B$2:$B$20095,0)
),0)</f>
        <v>0</v>
      </c>
      <c r="P59" s="6" cm="1">
        <f t="array" ref="P59">IFERROR(INDEX(DVOA!$E$2:$E$20095,MATCH($G59&amp;$A59-1&amp;$B59,DVOA!$C$2:$C$20095&amp;DVOA!$A$2:$A21125&amp;DVOA!$B$2:$B$20095,0)),0)</f>
        <v>-0.60685296992667104</v>
      </c>
      <c r="Q59" s="6"/>
      <c r="R59" s="6" cm="1">
        <f t="array" ref="R59">IFERROR(INDEX(DVOA!$AC$2:$AC$20095,MATCH($G59&amp;$A59-1&amp;$B59,DVOA!$C$2:$C$20095&amp;DVOA!$A$2:$A$20095&amp;DVOA!$B$2:$B$20095,0)
),0)</f>
        <v>0</v>
      </c>
      <c r="S59" s="6" t="str">
        <f t="shared" si="3"/>
        <v/>
      </c>
      <c r="T59" s="104">
        <f t="shared" si="11"/>
        <v>0.30471559175711566</v>
      </c>
      <c r="U59" s="104" t="str">
        <f t="shared" si="12"/>
        <v/>
      </c>
      <c r="V59" s="26" t="str" cm="1">
        <f t="array" ref="V59">IFERROR(IF(E59="H",INDEX('DVOA Pred'!$G$2:$G$1000,MATCH($F59&amp;$B59&amp;$A59,'DVOA Pred'!$C$2:$C$1000&amp;'DVOA Pred'!$A$2:$A$1000&amp;'DVOA Pred'!$B$2:$B$1000,0)),
INDEX('DVOA Pred'!$H$2:$H$1000,MATCH($F59&amp;$B59&amp;$A59,'DVOA Pred'!$D$2:$D$1000&amp;'DVOA Pred'!$A$2:$A$1000&amp;'DVOA Pred'!$B$2:$B$1000,0))),"")</f>
        <v/>
      </c>
      <c r="W59" s="26" t="str">
        <f t="shared" si="4"/>
        <v/>
      </c>
      <c r="X59" s="26" t="str">
        <f t="shared" si="5"/>
        <v/>
      </c>
      <c r="Y59" s="6" t="str">
        <f>IFERROR((PERCENTRANK($L$2:$L$20355,L59)*Multiples!$B$3)+((PERCENTRANK($W$2:$W$20355,W59)*(1-Multiples!$B$3))),"")</f>
        <v/>
      </c>
      <c r="Z59" s="64">
        <v>23</v>
      </c>
      <c r="AA59" s="64">
        <v>29</v>
      </c>
      <c r="AB59" s="24">
        <f t="shared" si="6"/>
        <v>-6</v>
      </c>
      <c r="AC59" s="24">
        <f t="shared" si="7"/>
        <v>-11.5</v>
      </c>
      <c r="AD59" s="24">
        <f t="shared" si="8"/>
        <v>-11.5</v>
      </c>
      <c r="AE59" s="24" t="str">
        <f t="shared" si="9"/>
        <v>No</v>
      </c>
      <c r="AF59" s="24" t="str">
        <f t="shared" si="10"/>
        <v>No</v>
      </c>
      <c r="AG59" s="64"/>
      <c r="AH59" s="64"/>
      <c r="AI59" s="170"/>
      <c r="AJ59" s="66"/>
    </row>
    <row r="60" spans="1:36" customFormat="1" x14ac:dyDescent="0.25">
      <c r="A60" s="7">
        <v>2</v>
      </c>
      <c r="B60" s="5">
        <v>2022</v>
      </c>
      <c r="C60" s="5" t="str">
        <f t="shared" si="0"/>
        <v>2022 W2</v>
      </c>
      <c r="D60" s="5">
        <v>30</v>
      </c>
      <c r="E60" s="5" t="s">
        <v>649</v>
      </c>
      <c r="F60" s="5" t="s">
        <v>64</v>
      </c>
      <c r="G60" s="5" t="s">
        <v>20</v>
      </c>
      <c r="H60" s="5">
        <v>9.5</v>
      </c>
      <c r="I60" s="61">
        <v>10</v>
      </c>
      <c r="J60" s="62" t="str">
        <f t="shared" si="1"/>
        <v>D-0.5</v>
      </c>
      <c r="K60" s="61">
        <f t="shared" si="2"/>
        <v>-0.5</v>
      </c>
      <c r="L60" s="228">
        <f>IF(K60=0,0,
IF(J60="D0.5",0.5*SUMIFS('Key Numbers'!$C$2:$C$71,'Key Numbers'!$A$2:$A$71,"&gt;="&amp;ABS($I60),'Key Numbers'!$A$2:$A$71,"&lt;="&amp;ABS($H60)),
IF(J60="D-0.5",0.5*-1*SUMIFS('Key Numbers'!$C$2:$C$71,'Key Numbers'!$A$2:$A$71,"&lt;="&amp;ABS($I60),'Key Numbers'!$A$2:$A$71,"&gt;="&amp;ABS($H60)),
IF(J60="F0.5",0.5*SUMIFS('Key Numbers'!$C$2:$C$71,'Key Numbers'!$A$2:$A$71,"&lt;="&amp;ABS($I60),'Key Numbers'!$A$2:$A$71,"&gt;="&amp;ABS($H60)),
IF(J60="F-0.5",0.5*-1*SUMIFS('Key Numbers'!$C$2:$C$71,'Key Numbers'!$A$2:$A$71,"&gt;="&amp;ABS($I60),'Key Numbers'!$A$2:$A$71,"&lt;="&amp;ABS($H60)),
IF(AND(LEFT(J60,1)="F",K60&lt;0),-1*SUMIFS('Key Numbers'!$C$2:$C$71,'Key Numbers'!$A$2:$A$71,"&gt;="&amp;ABS($I60),'Key Numbers'!$A$2:$A$71,"&lt;="&amp;ABS($H60)),
IF(AND(LEFT(J60,1)="F",K60&gt;0),SUMIFS('Key Numbers'!$C$2:$C$71,'Key Numbers'!$A$2:$A$71,"&lt;="&amp;ABS($I60),'Key Numbers'!$A$2:$A$71,"&gt;="&amp;ABS($H60)),
IF(AND(LEFT(J60,1)="D",K60&lt;0),-1*SUMIFS('Key Numbers'!$C$2:$C$71,'Key Numbers'!$A$2:$A$71,"&lt;="&amp;ABS($I60),'Key Numbers'!$A$2:$A$71,"&gt;="&amp;ABS($H60)),
SUMIFS('Key Numbers'!$C$2:$C$71,'Key Numbers'!$A$2:$A$71,"&gt;="&amp;ABS($I60),'Key Numbers'!$A$2:$A$71,"&lt;="&amp;ABS($H60))))))))))</f>
        <v>-2.4770642201834864E-2</v>
      </c>
      <c r="M60" s="6" cm="1">
        <f t="array" ref="M60">IFERROR(INDEX(DVOA!$E$2:$E$20095,MATCH($F60&amp;$A60-1&amp;$B60,DVOA!$C$2:$C$20095&amp;DVOA!$A$2:$A21126&amp;DVOA!$B$2:$B$20095,0)),0)</f>
        <v>-5.5367346706841791E-2</v>
      </c>
      <c r="N60" s="6"/>
      <c r="O60" s="6" cm="1">
        <f t="array" ref="O60">IFERROR(INDEX(DVOA!$AC$2:$AC$20095,MATCH($F60&amp;$A60-1&amp;$B60,DVOA!$C$2:$C$20095&amp;DVOA!$A$2:$A$20095&amp;DVOA!$B$2:$B$20095,0)
),0)</f>
        <v>0</v>
      </c>
      <c r="P60" s="6" cm="1">
        <f t="array" ref="P60">IFERROR(INDEX(DVOA!$E$2:$E$20095,MATCH($G60&amp;$A60-1&amp;$B60,DVOA!$C$2:$C$20095&amp;DVOA!$A$2:$A21126&amp;DVOA!$B$2:$B$20095,0)),0)</f>
        <v>-0.32975243350666938</v>
      </c>
      <c r="Q60" s="6"/>
      <c r="R60" s="6" cm="1">
        <f t="array" ref="R60">IFERROR(INDEX(DVOA!$AC$2:$AC$20095,MATCH($G60&amp;$A60-1&amp;$B60,DVOA!$C$2:$C$20095&amp;DVOA!$A$2:$A$20095&amp;DVOA!$B$2:$B$20095,0)
),0)</f>
        <v>0</v>
      </c>
      <c r="S60" s="6" t="str">
        <f t="shared" si="3"/>
        <v/>
      </c>
      <c r="T60" s="104">
        <f t="shared" si="11"/>
        <v>0.27438508679982759</v>
      </c>
      <c r="U60" s="104" t="str">
        <f t="shared" si="12"/>
        <v/>
      </c>
      <c r="V60" s="26" t="str" cm="1">
        <f t="array" ref="V60">IFERROR(IF(E60="H",INDEX('DVOA Pred'!$G$2:$G$1000,MATCH($F60&amp;$B60&amp;$A60,'DVOA Pred'!$C$2:$C$1000&amp;'DVOA Pred'!$A$2:$A$1000&amp;'DVOA Pred'!$B$2:$B$1000,0)),
INDEX('DVOA Pred'!$H$2:$H$1000,MATCH($F60&amp;$B60&amp;$A60,'DVOA Pred'!$D$2:$D$1000&amp;'DVOA Pred'!$A$2:$A$1000&amp;'DVOA Pred'!$B$2:$B$1000,0))),"")</f>
        <v/>
      </c>
      <c r="W60" s="26" t="str">
        <f t="shared" si="4"/>
        <v/>
      </c>
      <c r="X60" s="26" t="str">
        <f t="shared" si="5"/>
        <v/>
      </c>
      <c r="Y60" s="6" t="str">
        <f>IFERROR((PERCENTRANK($L$2:$L$20355,L60)*Multiples!$B$3)+((PERCENTRANK($W$2:$W$20355,W60)*(1-Multiples!$B$3))),"")</f>
        <v/>
      </c>
      <c r="Z60" s="64">
        <v>10</v>
      </c>
      <c r="AA60" s="64">
        <v>27</v>
      </c>
      <c r="AB60" s="24">
        <f t="shared" si="6"/>
        <v>-17</v>
      </c>
      <c r="AC60" s="24">
        <f t="shared" si="7"/>
        <v>-7.5</v>
      </c>
      <c r="AD60" s="24">
        <f t="shared" si="8"/>
        <v>-7</v>
      </c>
      <c r="AE60" s="24" t="str">
        <f t="shared" si="9"/>
        <v>No</v>
      </c>
      <c r="AF60" s="24" t="str">
        <f t="shared" si="10"/>
        <v>No</v>
      </c>
      <c r="AG60" s="64"/>
      <c r="AH60" s="64"/>
      <c r="AI60" s="170"/>
      <c r="AJ60" s="66"/>
    </row>
    <row r="61" spans="1:36" customFormat="1" x14ac:dyDescent="0.25">
      <c r="A61" s="7">
        <v>2</v>
      </c>
      <c r="B61" s="5">
        <v>2022</v>
      </c>
      <c r="C61" s="5" t="str">
        <f t="shared" si="0"/>
        <v>2022 W2</v>
      </c>
      <c r="D61" s="5">
        <v>30</v>
      </c>
      <c r="E61" s="5" t="s">
        <v>651</v>
      </c>
      <c r="F61" s="5" t="s">
        <v>20</v>
      </c>
      <c r="G61" s="5" t="s">
        <v>64</v>
      </c>
      <c r="H61" s="5">
        <v>-9.5</v>
      </c>
      <c r="I61" s="61">
        <v>-10</v>
      </c>
      <c r="J61" s="62" t="str">
        <f t="shared" si="1"/>
        <v>F0.5</v>
      </c>
      <c r="K61" s="61">
        <f t="shared" si="2"/>
        <v>0.5</v>
      </c>
      <c r="L61" s="228">
        <f>IF(K61=0,0,
IF(J61="D0.5",0.5*SUMIFS('Key Numbers'!$C$2:$C$71,'Key Numbers'!$A$2:$A$71,"&gt;="&amp;ABS($I61),'Key Numbers'!$A$2:$A$71,"&lt;="&amp;ABS($H61)),
IF(J61="D-0.5",0.5*-1*SUMIFS('Key Numbers'!$C$2:$C$71,'Key Numbers'!$A$2:$A$71,"&lt;="&amp;ABS($I61),'Key Numbers'!$A$2:$A$71,"&gt;="&amp;ABS($H61)),
IF(J61="F0.5",0.5*SUMIFS('Key Numbers'!$C$2:$C$71,'Key Numbers'!$A$2:$A$71,"&lt;="&amp;ABS($I61),'Key Numbers'!$A$2:$A$71,"&gt;="&amp;ABS($H61)),
IF(J61="F-0.5",0.5*-1*SUMIFS('Key Numbers'!$C$2:$C$71,'Key Numbers'!$A$2:$A$71,"&gt;="&amp;ABS($I61),'Key Numbers'!$A$2:$A$71,"&lt;="&amp;ABS($H61)),
IF(AND(LEFT(J61,1)="F",K61&lt;0),-1*SUMIFS('Key Numbers'!$C$2:$C$71,'Key Numbers'!$A$2:$A$71,"&gt;="&amp;ABS($I61),'Key Numbers'!$A$2:$A$71,"&lt;="&amp;ABS($H61)),
IF(AND(LEFT(J61,1)="F",K61&gt;0),SUMIFS('Key Numbers'!$C$2:$C$71,'Key Numbers'!$A$2:$A$71,"&lt;="&amp;ABS($I61),'Key Numbers'!$A$2:$A$71,"&gt;="&amp;ABS($H61)),
IF(AND(LEFT(J61,1)="D",K61&lt;0),-1*SUMIFS('Key Numbers'!$C$2:$C$71,'Key Numbers'!$A$2:$A$71,"&lt;="&amp;ABS($I61),'Key Numbers'!$A$2:$A$71,"&gt;="&amp;ABS($H61)),
SUMIFS('Key Numbers'!$C$2:$C$71,'Key Numbers'!$A$2:$A$71,"&gt;="&amp;ABS($I61),'Key Numbers'!$A$2:$A$71,"&lt;="&amp;ABS($H61))))))))))</f>
        <v>2.4770642201834864E-2</v>
      </c>
      <c r="M61" s="6" cm="1">
        <f t="array" ref="M61">IFERROR(INDEX(DVOA!$E$2:$E$20095,MATCH($F61&amp;$A61-1&amp;$B61,DVOA!$C$2:$C$20095&amp;DVOA!$A$2:$A21127&amp;DVOA!$B$2:$B$20095,0)),0)</f>
        <v>-0.32975243350666938</v>
      </c>
      <c r="N61" s="6"/>
      <c r="O61" s="6" cm="1">
        <f t="array" ref="O61">IFERROR(INDEX(DVOA!$AC$2:$AC$20095,MATCH($F61&amp;$A61-1&amp;$B61,DVOA!$C$2:$C$20095&amp;DVOA!$A$2:$A$20095&amp;DVOA!$B$2:$B$20095,0)
),0)</f>
        <v>0</v>
      </c>
      <c r="P61" s="6" cm="1">
        <f t="array" ref="P61">IFERROR(INDEX(DVOA!$E$2:$E$20095,MATCH($G61&amp;$A61-1&amp;$B61,DVOA!$C$2:$C$20095&amp;DVOA!$A$2:$A21127&amp;DVOA!$B$2:$B$20095,0)),0)</f>
        <v>-5.5367346706841791E-2</v>
      </c>
      <c r="Q61" s="6"/>
      <c r="R61" s="6" cm="1">
        <f t="array" ref="R61">IFERROR(INDEX(DVOA!$AC$2:$AC$20095,MATCH($G61&amp;$A61-1&amp;$B61,DVOA!$C$2:$C$20095&amp;DVOA!$A$2:$A$20095&amp;DVOA!$B$2:$B$20095,0)
),0)</f>
        <v>0</v>
      </c>
      <c r="S61" s="6" t="str">
        <f t="shared" si="3"/>
        <v/>
      </c>
      <c r="T61" s="104">
        <f t="shared" si="11"/>
        <v>-0.27438508679982759</v>
      </c>
      <c r="U61" s="104" t="str">
        <f t="shared" si="12"/>
        <v/>
      </c>
      <c r="V61" s="26" t="str" cm="1">
        <f t="array" ref="V61">IFERROR(IF(E61="H",INDEX('DVOA Pred'!$G$2:$G$1000,MATCH($F61&amp;$B61&amp;$A61,'DVOA Pred'!$C$2:$C$1000&amp;'DVOA Pred'!$A$2:$A$1000&amp;'DVOA Pred'!$B$2:$B$1000,0)),
INDEX('DVOA Pred'!$H$2:$H$1000,MATCH($F61&amp;$B61&amp;$A61,'DVOA Pred'!$D$2:$D$1000&amp;'DVOA Pred'!$A$2:$A$1000&amp;'DVOA Pred'!$B$2:$B$1000,0))),"")</f>
        <v/>
      </c>
      <c r="W61" s="26" t="str">
        <f t="shared" si="4"/>
        <v/>
      </c>
      <c r="X61" s="26" t="str">
        <f t="shared" si="5"/>
        <v/>
      </c>
      <c r="Y61" s="6" t="str">
        <f>IFERROR((PERCENTRANK($L$2:$L$20355,L61)*Multiples!$B$3)+((PERCENTRANK($W$2:$W$20355,W61)*(1-Multiples!$B$3))),"")</f>
        <v/>
      </c>
      <c r="Z61" s="64">
        <v>27</v>
      </c>
      <c r="AA61" s="64">
        <v>10</v>
      </c>
      <c r="AB61" s="24">
        <f t="shared" si="6"/>
        <v>17</v>
      </c>
      <c r="AC61" s="24">
        <f t="shared" si="7"/>
        <v>7.5</v>
      </c>
      <c r="AD61" s="24">
        <f t="shared" si="8"/>
        <v>7</v>
      </c>
      <c r="AE61" s="24" t="str">
        <f t="shared" si="9"/>
        <v>Yes</v>
      </c>
      <c r="AF61" s="24" t="str">
        <f t="shared" si="10"/>
        <v>Yes</v>
      </c>
      <c r="AG61" s="64"/>
      <c r="AH61" s="64"/>
      <c r="AI61" s="170"/>
      <c r="AJ61" s="66"/>
    </row>
    <row r="62" spans="1:36" customFormat="1" x14ac:dyDescent="0.25">
      <c r="A62" s="7">
        <v>2</v>
      </c>
      <c r="B62" s="5">
        <v>2022</v>
      </c>
      <c r="C62" s="5" t="str">
        <f t="shared" si="0"/>
        <v>2022 W2</v>
      </c>
      <c r="D62" s="5">
        <v>31</v>
      </c>
      <c r="E62" s="5" t="s">
        <v>651</v>
      </c>
      <c r="F62" s="5" t="s">
        <v>0</v>
      </c>
      <c r="G62" s="5" t="s">
        <v>45</v>
      </c>
      <c r="H62" s="5">
        <v>-9.5</v>
      </c>
      <c r="I62" s="61">
        <v>-10</v>
      </c>
      <c r="J62" s="62" t="str">
        <f t="shared" si="1"/>
        <v>F0.5</v>
      </c>
      <c r="K62" s="61">
        <f t="shared" si="2"/>
        <v>0.5</v>
      </c>
      <c r="L62" s="228">
        <f>IF(K62=0,0,
IF(J62="D0.5",0.5*SUMIFS('Key Numbers'!$C$2:$C$71,'Key Numbers'!$A$2:$A$71,"&gt;="&amp;ABS($I62),'Key Numbers'!$A$2:$A$71,"&lt;="&amp;ABS($H62)),
IF(J62="D-0.5",0.5*-1*SUMIFS('Key Numbers'!$C$2:$C$71,'Key Numbers'!$A$2:$A$71,"&lt;="&amp;ABS($I62),'Key Numbers'!$A$2:$A$71,"&gt;="&amp;ABS($H62)),
IF(J62="F0.5",0.5*SUMIFS('Key Numbers'!$C$2:$C$71,'Key Numbers'!$A$2:$A$71,"&lt;="&amp;ABS($I62),'Key Numbers'!$A$2:$A$71,"&gt;="&amp;ABS($H62)),
IF(J62="F-0.5",0.5*-1*SUMIFS('Key Numbers'!$C$2:$C$71,'Key Numbers'!$A$2:$A$71,"&gt;="&amp;ABS($I62),'Key Numbers'!$A$2:$A$71,"&lt;="&amp;ABS($H62)),
IF(AND(LEFT(J62,1)="F",K62&lt;0),-1*SUMIFS('Key Numbers'!$C$2:$C$71,'Key Numbers'!$A$2:$A$71,"&gt;="&amp;ABS($I62),'Key Numbers'!$A$2:$A$71,"&lt;="&amp;ABS($H62)),
IF(AND(LEFT(J62,1)="F",K62&gt;0),SUMIFS('Key Numbers'!$C$2:$C$71,'Key Numbers'!$A$2:$A$71,"&lt;="&amp;ABS($I62),'Key Numbers'!$A$2:$A$71,"&gt;="&amp;ABS($H62)),
IF(AND(LEFT(J62,1)="D",K62&lt;0),-1*SUMIFS('Key Numbers'!$C$2:$C$71,'Key Numbers'!$A$2:$A$71,"&lt;="&amp;ABS($I62),'Key Numbers'!$A$2:$A$71,"&gt;="&amp;ABS($H62)),
SUMIFS('Key Numbers'!$C$2:$C$71,'Key Numbers'!$A$2:$A$71,"&gt;="&amp;ABS($I62),'Key Numbers'!$A$2:$A$71,"&lt;="&amp;ABS($H62))))))))))</f>
        <v>2.4770642201834864E-2</v>
      </c>
      <c r="M62" s="6" cm="1">
        <f t="array" ref="M62">IFERROR(INDEX(DVOA!$E$2:$E$20095,MATCH($F62&amp;$A62-1&amp;$B62,DVOA!$C$2:$C$20095&amp;DVOA!$A$2:$A21128&amp;DVOA!$B$2:$B$20095,0)),0)</f>
        <v>0.79913441671285435</v>
      </c>
      <c r="N62" s="6"/>
      <c r="O62" s="6" cm="1">
        <f t="array" ref="O62">IFERROR(INDEX(DVOA!$AC$2:$AC$20095,MATCH($F62&amp;$A62-1&amp;$B62,DVOA!$C$2:$C$20095&amp;DVOA!$A$2:$A$20095&amp;DVOA!$B$2:$B$20095,0)
),0)</f>
        <v>0</v>
      </c>
      <c r="P62" s="6" cm="1">
        <f t="array" ref="P62">IFERROR(INDEX(DVOA!$E$2:$E$20095,MATCH($G62&amp;$A62-1&amp;$B62,DVOA!$C$2:$C$20095&amp;DVOA!$A$2:$A21128&amp;DVOA!$B$2:$B$20095,0)),0)</f>
        <v>-6.2507413253304792E-2</v>
      </c>
      <c r="Q62" s="6"/>
      <c r="R62" s="6" cm="1">
        <f t="array" ref="R62">IFERROR(INDEX(DVOA!$AC$2:$AC$20095,MATCH($G62&amp;$A62-1&amp;$B62,DVOA!$C$2:$C$20095&amp;DVOA!$A$2:$A$20095&amp;DVOA!$B$2:$B$20095,0)
),0)</f>
        <v>0</v>
      </c>
      <c r="S62" s="6" t="str">
        <f t="shared" si="3"/>
        <v/>
      </c>
      <c r="T62" s="104">
        <f t="shared" si="11"/>
        <v>0.86164182996615912</v>
      </c>
      <c r="U62" s="104" t="str">
        <f t="shared" si="12"/>
        <v/>
      </c>
      <c r="V62" s="26" t="str" cm="1">
        <f t="array" ref="V62">IFERROR(IF(E62="H",INDEX('DVOA Pred'!$G$2:$G$1000,MATCH($F62&amp;$B62&amp;$A62,'DVOA Pred'!$C$2:$C$1000&amp;'DVOA Pred'!$A$2:$A$1000&amp;'DVOA Pred'!$B$2:$B$1000,0)),
INDEX('DVOA Pred'!$H$2:$H$1000,MATCH($F62&amp;$B62&amp;$A62,'DVOA Pred'!$D$2:$D$1000&amp;'DVOA Pred'!$A$2:$A$1000&amp;'DVOA Pred'!$B$2:$B$1000,0))),"")</f>
        <v/>
      </c>
      <c r="W62" s="26" t="str">
        <f t="shared" si="4"/>
        <v/>
      </c>
      <c r="X62" s="26" t="str">
        <f t="shared" si="5"/>
        <v/>
      </c>
      <c r="Y62" s="6" t="str">
        <f>IFERROR((PERCENTRANK($L$2:$L$20355,L62)*Multiples!$B$3)+((PERCENTRANK($W$2:$W$20355,W62)*(1-Multiples!$B$3))),"")</f>
        <v/>
      </c>
      <c r="Z62" s="64">
        <v>41</v>
      </c>
      <c r="AA62" s="64">
        <v>7</v>
      </c>
      <c r="AB62" s="24">
        <f t="shared" si="6"/>
        <v>34</v>
      </c>
      <c r="AC62" s="24">
        <f t="shared" si="7"/>
        <v>24.5</v>
      </c>
      <c r="AD62" s="24">
        <f t="shared" si="8"/>
        <v>24</v>
      </c>
      <c r="AE62" s="24" t="str">
        <f t="shared" si="9"/>
        <v>Yes</v>
      </c>
      <c r="AF62" s="24" t="str">
        <f t="shared" si="10"/>
        <v>Yes</v>
      </c>
      <c r="AG62" s="64"/>
      <c r="AH62" s="64"/>
      <c r="AI62" s="170"/>
      <c r="AJ62" s="66"/>
    </row>
    <row r="63" spans="1:36" customFormat="1" x14ac:dyDescent="0.25">
      <c r="A63" s="7">
        <v>2</v>
      </c>
      <c r="B63" s="5">
        <v>2022</v>
      </c>
      <c r="C63" s="5" t="str">
        <f t="shared" si="0"/>
        <v>2022 W2</v>
      </c>
      <c r="D63" s="5">
        <v>31</v>
      </c>
      <c r="E63" s="5" t="s">
        <v>649</v>
      </c>
      <c r="F63" s="5" t="s">
        <v>45</v>
      </c>
      <c r="G63" s="5" t="s">
        <v>0</v>
      </c>
      <c r="H63" s="5">
        <v>9.5</v>
      </c>
      <c r="I63" s="61">
        <v>10</v>
      </c>
      <c r="J63" s="62" t="str">
        <f t="shared" si="1"/>
        <v>D-0.5</v>
      </c>
      <c r="K63" s="61">
        <f t="shared" si="2"/>
        <v>-0.5</v>
      </c>
      <c r="L63" s="228">
        <f>IF(K63=0,0,
IF(J63="D0.5",0.5*SUMIFS('Key Numbers'!$C$2:$C$71,'Key Numbers'!$A$2:$A$71,"&gt;="&amp;ABS($I63),'Key Numbers'!$A$2:$A$71,"&lt;="&amp;ABS($H63)),
IF(J63="D-0.5",0.5*-1*SUMIFS('Key Numbers'!$C$2:$C$71,'Key Numbers'!$A$2:$A$71,"&lt;="&amp;ABS($I63),'Key Numbers'!$A$2:$A$71,"&gt;="&amp;ABS($H63)),
IF(J63="F0.5",0.5*SUMIFS('Key Numbers'!$C$2:$C$71,'Key Numbers'!$A$2:$A$71,"&lt;="&amp;ABS($I63),'Key Numbers'!$A$2:$A$71,"&gt;="&amp;ABS($H63)),
IF(J63="F-0.5",0.5*-1*SUMIFS('Key Numbers'!$C$2:$C$71,'Key Numbers'!$A$2:$A$71,"&gt;="&amp;ABS($I63),'Key Numbers'!$A$2:$A$71,"&lt;="&amp;ABS($H63)),
IF(AND(LEFT(J63,1)="F",K63&lt;0),-1*SUMIFS('Key Numbers'!$C$2:$C$71,'Key Numbers'!$A$2:$A$71,"&gt;="&amp;ABS($I63),'Key Numbers'!$A$2:$A$71,"&lt;="&amp;ABS($H63)),
IF(AND(LEFT(J63,1)="F",K63&gt;0),SUMIFS('Key Numbers'!$C$2:$C$71,'Key Numbers'!$A$2:$A$71,"&lt;="&amp;ABS($I63),'Key Numbers'!$A$2:$A$71,"&gt;="&amp;ABS($H63)),
IF(AND(LEFT(J63,1)="D",K63&lt;0),-1*SUMIFS('Key Numbers'!$C$2:$C$71,'Key Numbers'!$A$2:$A$71,"&lt;="&amp;ABS($I63),'Key Numbers'!$A$2:$A$71,"&gt;="&amp;ABS($H63)),
SUMIFS('Key Numbers'!$C$2:$C$71,'Key Numbers'!$A$2:$A$71,"&gt;="&amp;ABS($I63),'Key Numbers'!$A$2:$A$71,"&lt;="&amp;ABS($H63))))))))))</f>
        <v>-2.4770642201834864E-2</v>
      </c>
      <c r="M63" s="6" cm="1">
        <f t="array" ref="M63">IFERROR(INDEX(DVOA!$E$2:$E$20095,MATCH($F63&amp;$A63-1&amp;$B63,DVOA!$C$2:$C$20095&amp;DVOA!$A$2:$A21129&amp;DVOA!$B$2:$B$20095,0)),0)</f>
        <v>-6.2507413253304792E-2</v>
      </c>
      <c r="N63" s="6"/>
      <c r="O63" s="6" cm="1">
        <f t="array" ref="O63">IFERROR(INDEX(DVOA!$AC$2:$AC$20095,MATCH($F63&amp;$A63-1&amp;$B63,DVOA!$C$2:$C$20095&amp;DVOA!$A$2:$A$20095&amp;DVOA!$B$2:$B$20095,0)
),0)</f>
        <v>0</v>
      </c>
      <c r="P63" s="6" cm="1">
        <f t="array" ref="P63">IFERROR(INDEX(DVOA!$E$2:$E$20095,MATCH($G63&amp;$A63-1&amp;$B63,DVOA!$C$2:$C$20095&amp;DVOA!$A$2:$A21129&amp;DVOA!$B$2:$B$20095,0)),0)</f>
        <v>0.79913441671285435</v>
      </c>
      <c r="Q63" s="6"/>
      <c r="R63" s="6" cm="1">
        <f t="array" ref="R63">IFERROR(INDEX(DVOA!$AC$2:$AC$20095,MATCH($G63&amp;$A63-1&amp;$B63,DVOA!$C$2:$C$20095&amp;DVOA!$A$2:$A$20095&amp;DVOA!$B$2:$B$20095,0)
),0)</f>
        <v>0</v>
      </c>
      <c r="S63" s="6" t="str">
        <f t="shared" si="3"/>
        <v/>
      </c>
      <c r="T63" s="104">
        <f t="shared" si="11"/>
        <v>-0.86164182996615912</v>
      </c>
      <c r="U63" s="104" t="str">
        <f t="shared" si="12"/>
        <v/>
      </c>
      <c r="V63" s="26" t="str" cm="1">
        <f t="array" ref="V63">IFERROR(IF(E63="H",INDEX('DVOA Pred'!$G$2:$G$1000,MATCH($F63&amp;$B63&amp;$A63,'DVOA Pred'!$C$2:$C$1000&amp;'DVOA Pred'!$A$2:$A$1000&amp;'DVOA Pred'!$B$2:$B$1000,0)),
INDEX('DVOA Pred'!$H$2:$H$1000,MATCH($F63&amp;$B63&amp;$A63,'DVOA Pred'!$D$2:$D$1000&amp;'DVOA Pred'!$A$2:$A$1000&amp;'DVOA Pred'!$B$2:$B$1000,0))),"")</f>
        <v/>
      </c>
      <c r="W63" s="26" t="str">
        <f t="shared" si="4"/>
        <v/>
      </c>
      <c r="X63" s="26" t="str">
        <f t="shared" si="5"/>
        <v/>
      </c>
      <c r="Y63" s="6" t="str">
        <f>IFERROR((PERCENTRANK($L$2:$L$20355,L63)*Multiples!$B$3)+((PERCENTRANK($W$2:$W$20355,W63)*(1-Multiples!$B$3))),"")</f>
        <v/>
      </c>
      <c r="Z63" s="64">
        <v>7</v>
      </c>
      <c r="AA63" s="64">
        <v>41</v>
      </c>
      <c r="AB63" s="24">
        <f t="shared" si="6"/>
        <v>-34</v>
      </c>
      <c r="AC63" s="24">
        <f t="shared" si="7"/>
        <v>-24.5</v>
      </c>
      <c r="AD63" s="24">
        <f t="shared" si="8"/>
        <v>-24</v>
      </c>
      <c r="AE63" s="24" t="str">
        <f t="shared" si="9"/>
        <v>No</v>
      </c>
      <c r="AF63" s="24" t="str">
        <f t="shared" si="10"/>
        <v>No</v>
      </c>
      <c r="AG63" s="64"/>
      <c r="AH63" s="64"/>
      <c r="AI63" s="170"/>
      <c r="AJ63" s="66"/>
    </row>
    <row r="64" spans="1:36" customFormat="1" x14ac:dyDescent="0.25">
      <c r="A64" s="7">
        <v>2</v>
      </c>
      <c r="B64" s="5">
        <v>2022</v>
      </c>
      <c r="C64" s="5" t="str">
        <f t="shared" si="0"/>
        <v>2022 W2</v>
      </c>
      <c r="D64" s="5">
        <v>32</v>
      </c>
      <c r="E64" s="5" t="s">
        <v>649</v>
      </c>
      <c r="F64" s="5" t="s">
        <v>46</v>
      </c>
      <c r="G64" s="5" t="s">
        <v>7</v>
      </c>
      <c r="H64" s="5">
        <v>2.5</v>
      </c>
      <c r="I64" s="61">
        <v>2.5</v>
      </c>
      <c r="J64" s="62" t="str">
        <f t="shared" si="1"/>
        <v>D0</v>
      </c>
      <c r="K64" s="61">
        <f t="shared" si="2"/>
        <v>0</v>
      </c>
      <c r="L64" s="228">
        <f>IF(K64=0,0,
IF(J64="D0.5",0.5*SUMIFS('Key Numbers'!$C$2:$C$71,'Key Numbers'!$A$2:$A$71,"&gt;="&amp;ABS($I64),'Key Numbers'!$A$2:$A$71,"&lt;="&amp;ABS($H64)),
IF(J64="D-0.5",0.5*-1*SUMIFS('Key Numbers'!$C$2:$C$71,'Key Numbers'!$A$2:$A$71,"&lt;="&amp;ABS($I64),'Key Numbers'!$A$2:$A$71,"&gt;="&amp;ABS($H64)),
IF(J64="F0.5",0.5*SUMIFS('Key Numbers'!$C$2:$C$71,'Key Numbers'!$A$2:$A$71,"&lt;="&amp;ABS($I64),'Key Numbers'!$A$2:$A$71,"&gt;="&amp;ABS($H64)),
IF(J64="F-0.5",0.5*-1*SUMIFS('Key Numbers'!$C$2:$C$71,'Key Numbers'!$A$2:$A$71,"&gt;="&amp;ABS($I64),'Key Numbers'!$A$2:$A$71,"&lt;="&amp;ABS($H64)),
IF(AND(LEFT(J64,1)="F",K64&lt;0),-1*SUMIFS('Key Numbers'!$C$2:$C$71,'Key Numbers'!$A$2:$A$71,"&gt;="&amp;ABS($I64),'Key Numbers'!$A$2:$A$71,"&lt;="&amp;ABS($H64)),
IF(AND(LEFT(J64,1)="F",K64&gt;0),SUMIFS('Key Numbers'!$C$2:$C$71,'Key Numbers'!$A$2:$A$71,"&lt;="&amp;ABS($I64),'Key Numbers'!$A$2:$A$71,"&gt;="&amp;ABS($H64)),
IF(AND(LEFT(J64,1)="D",K64&lt;0),-1*SUMIFS('Key Numbers'!$C$2:$C$71,'Key Numbers'!$A$2:$A$71,"&lt;="&amp;ABS($I64),'Key Numbers'!$A$2:$A$71,"&gt;="&amp;ABS($H64)),
SUMIFS('Key Numbers'!$C$2:$C$71,'Key Numbers'!$A$2:$A$71,"&gt;="&amp;ABS($I64),'Key Numbers'!$A$2:$A$71,"&lt;="&amp;ABS($H64))))))))))</f>
        <v>0</v>
      </c>
      <c r="M64" s="6" cm="1">
        <f t="array" ref="M64">IFERROR(INDEX(DVOA!$E$2:$E$20095,MATCH($F64&amp;$A64-1&amp;$B64,DVOA!$C$2:$C$20095&amp;DVOA!$A$2:$A21130&amp;DVOA!$B$2:$B$20095,0)),0)</f>
        <v>0.418610249175557</v>
      </c>
      <c r="N64" s="6"/>
      <c r="O64" s="6" cm="1">
        <f t="array" ref="O64">IFERROR(INDEX(DVOA!$AC$2:$AC$20095,MATCH($F64&amp;$A64-1&amp;$B64,DVOA!$C$2:$C$20095&amp;DVOA!$A$2:$A$20095&amp;DVOA!$B$2:$B$20095,0)
),0)</f>
        <v>0</v>
      </c>
      <c r="P64" s="6" cm="1">
        <f t="array" ref="P64">IFERROR(INDEX(DVOA!$E$2:$E$20095,MATCH($G64&amp;$A64-1&amp;$B64,DVOA!$C$2:$C$20095&amp;DVOA!$A$2:$A21130&amp;DVOA!$B$2:$B$20095,0)),0)</f>
        <v>0.18040145253544779</v>
      </c>
      <c r="Q64" s="6"/>
      <c r="R64" s="6" cm="1">
        <f t="array" ref="R64">IFERROR(INDEX(DVOA!$AC$2:$AC$20095,MATCH($G64&amp;$A64-1&amp;$B64,DVOA!$C$2:$C$20095&amp;DVOA!$A$2:$A$20095&amp;DVOA!$B$2:$B$20095,0)
),0)</f>
        <v>0</v>
      </c>
      <c r="S64" s="6" t="str">
        <f t="shared" si="3"/>
        <v/>
      </c>
      <c r="T64" s="104">
        <f t="shared" si="11"/>
        <v>0.23820879664010922</v>
      </c>
      <c r="U64" s="104" t="str">
        <f t="shared" si="12"/>
        <v/>
      </c>
      <c r="V64" s="26" t="str" cm="1">
        <f t="array" ref="V64">IFERROR(IF(E64="H",INDEX('DVOA Pred'!$G$2:$G$1000,MATCH($F64&amp;$B64&amp;$A64,'DVOA Pred'!$C$2:$C$1000&amp;'DVOA Pred'!$A$2:$A$1000&amp;'DVOA Pred'!$B$2:$B$1000,0)),
INDEX('DVOA Pred'!$H$2:$H$1000,MATCH($F64&amp;$B64&amp;$A64,'DVOA Pred'!$D$2:$D$1000&amp;'DVOA Pred'!$A$2:$A$1000&amp;'DVOA Pred'!$B$2:$B$1000,0))),"")</f>
        <v/>
      </c>
      <c r="W64" s="26" t="str">
        <f t="shared" si="4"/>
        <v/>
      </c>
      <c r="X64" s="26" t="str">
        <f t="shared" si="5"/>
        <v/>
      </c>
      <c r="Y64" s="6" t="str">
        <f>IFERROR((PERCENTRANK($L$2:$L$20355,L64)*Multiples!$B$3)+((PERCENTRANK($W$2:$W$20355,W64)*(1-Multiples!$B$3))),"")</f>
        <v/>
      </c>
      <c r="Z64" s="64">
        <v>7</v>
      </c>
      <c r="AA64" s="64">
        <v>24</v>
      </c>
      <c r="AB64" s="24">
        <f t="shared" si="6"/>
        <v>-17</v>
      </c>
      <c r="AC64" s="24">
        <f t="shared" si="7"/>
        <v>-14.5</v>
      </c>
      <c r="AD64" s="24">
        <f t="shared" si="8"/>
        <v>-14.5</v>
      </c>
      <c r="AE64" s="24" t="str">
        <f t="shared" si="9"/>
        <v>No</v>
      </c>
      <c r="AF64" s="24" t="str">
        <f t="shared" si="10"/>
        <v>No</v>
      </c>
      <c r="AG64" s="64"/>
      <c r="AH64" s="64"/>
      <c r="AI64" s="170"/>
      <c r="AJ64" s="66"/>
    </row>
    <row r="65" spans="1:36" customFormat="1" x14ac:dyDescent="0.25">
      <c r="A65" s="7">
        <v>2</v>
      </c>
      <c r="B65" s="5">
        <v>2022</v>
      </c>
      <c r="C65" s="5" t="str">
        <f t="shared" si="0"/>
        <v>2022 W2</v>
      </c>
      <c r="D65" s="5">
        <v>32</v>
      </c>
      <c r="E65" s="5" t="s">
        <v>651</v>
      </c>
      <c r="F65" s="5" t="s">
        <v>7</v>
      </c>
      <c r="G65" s="5" t="s">
        <v>46</v>
      </c>
      <c r="H65" s="5">
        <v>-2.5</v>
      </c>
      <c r="I65" s="61">
        <v>-2.5</v>
      </c>
      <c r="J65" s="62" t="str">
        <f t="shared" si="1"/>
        <v>F0</v>
      </c>
      <c r="K65" s="61">
        <f t="shared" si="2"/>
        <v>0</v>
      </c>
      <c r="L65" s="228">
        <f>IF(K65=0,0,
IF(J65="D0.5",0.5*SUMIFS('Key Numbers'!$C$2:$C$71,'Key Numbers'!$A$2:$A$71,"&gt;="&amp;ABS($I65),'Key Numbers'!$A$2:$A$71,"&lt;="&amp;ABS($H65)),
IF(J65="D-0.5",0.5*-1*SUMIFS('Key Numbers'!$C$2:$C$71,'Key Numbers'!$A$2:$A$71,"&lt;="&amp;ABS($I65),'Key Numbers'!$A$2:$A$71,"&gt;="&amp;ABS($H65)),
IF(J65="F0.5",0.5*SUMIFS('Key Numbers'!$C$2:$C$71,'Key Numbers'!$A$2:$A$71,"&lt;="&amp;ABS($I65),'Key Numbers'!$A$2:$A$71,"&gt;="&amp;ABS($H65)),
IF(J65="F-0.5",0.5*-1*SUMIFS('Key Numbers'!$C$2:$C$71,'Key Numbers'!$A$2:$A$71,"&gt;="&amp;ABS($I65),'Key Numbers'!$A$2:$A$71,"&lt;="&amp;ABS($H65)),
IF(AND(LEFT(J65,1)="F",K65&lt;0),-1*SUMIFS('Key Numbers'!$C$2:$C$71,'Key Numbers'!$A$2:$A$71,"&gt;="&amp;ABS($I65),'Key Numbers'!$A$2:$A$71,"&lt;="&amp;ABS($H65)),
IF(AND(LEFT(J65,1)="F",K65&gt;0),SUMIFS('Key Numbers'!$C$2:$C$71,'Key Numbers'!$A$2:$A$71,"&lt;="&amp;ABS($I65),'Key Numbers'!$A$2:$A$71,"&gt;="&amp;ABS($H65)),
IF(AND(LEFT(J65,1)="D",K65&lt;0),-1*SUMIFS('Key Numbers'!$C$2:$C$71,'Key Numbers'!$A$2:$A$71,"&lt;="&amp;ABS($I65),'Key Numbers'!$A$2:$A$71,"&gt;="&amp;ABS($H65)),
SUMIFS('Key Numbers'!$C$2:$C$71,'Key Numbers'!$A$2:$A$71,"&gt;="&amp;ABS($I65),'Key Numbers'!$A$2:$A$71,"&lt;="&amp;ABS($H65))))))))))</f>
        <v>0</v>
      </c>
      <c r="M65" s="6" cm="1">
        <f t="array" ref="M65">IFERROR(INDEX(DVOA!$E$2:$E$20095,MATCH($F65&amp;$A65-1&amp;$B65,DVOA!$C$2:$C$20095&amp;DVOA!$A$2:$A21131&amp;DVOA!$B$2:$B$20095,0)),0)</f>
        <v>0.18040145253544779</v>
      </c>
      <c r="N65" s="6"/>
      <c r="O65" s="6" cm="1">
        <f t="array" ref="O65">IFERROR(INDEX(DVOA!$AC$2:$AC$20095,MATCH($F65&amp;$A65-1&amp;$B65,DVOA!$C$2:$C$20095&amp;DVOA!$A$2:$A$20095&amp;DVOA!$B$2:$B$20095,0)
),0)</f>
        <v>0</v>
      </c>
      <c r="P65" s="6" cm="1">
        <f t="array" ref="P65">IFERROR(INDEX(DVOA!$E$2:$E$20095,MATCH($G65&amp;$A65-1&amp;$B65,DVOA!$C$2:$C$20095&amp;DVOA!$A$2:$A21131&amp;DVOA!$B$2:$B$20095,0)),0)</f>
        <v>0.418610249175557</v>
      </c>
      <c r="Q65" s="6"/>
      <c r="R65" s="6" cm="1">
        <f t="array" ref="R65">IFERROR(INDEX(DVOA!$AC$2:$AC$20095,MATCH($G65&amp;$A65-1&amp;$B65,DVOA!$C$2:$C$20095&amp;DVOA!$A$2:$A$20095&amp;DVOA!$B$2:$B$20095,0)
),0)</f>
        <v>0</v>
      </c>
      <c r="S65" s="6" t="str">
        <f t="shared" si="3"/>
        <v/>
      </c>
      <c r="T65" s="104">
        <f t="shared" si="11"/>
        <v>-0.23820879664010922</v>
      </c>
      <c r="U65" s="104" t="str">
        <f t="shared" si="12"/>
        <v/>
      </c>
      <c r="V65" s="26" t="str" cm="1">
        <f t="array" ref="V65">IFERROR(IF(E65="H",INDEX('DVOA Pred'!$G$2:$G$1000,MATCH($F65&amp;$B65&amp;$A65,'DVOA Pred'!$C$2:$C$1000&amp;'DVOA Pred'!$A$2:$A$1000&amp;'DVOA Pred'!$B$2:$B$1000,0)),
INDEX('DVOA Pred'!$H$2:$H$1000,MATCH($F65&amp;$B65&amp;$A65,'DVOA Pred'!$D$2:$D$1000&amp;'DVOA Pred'!$A$2:$A$1000&amp;'DVOA Pred'!$B$2:$B$1000,0))),"")</f>
        <v/>
      </c>
      <c r="W65" s="26" t="str">
        <f t="shared" si="4"/>
        <v/>
      </c>
      <c r="X65" s="26" t="str">
        <f t="shared" si="5"/>
        <v/>
      </c>
      <c r="Y65" s="6" t="str">
        <f>IFERROR((PERCENTRANK($L$2:$L$20355,L65)*Multiples!$B$3)+((PERCENTRANK($W$2:$W$20355,W65)*(1-Multiples!$B$3))),"")</f>
        <v/>
      </c>
      <c r="Z65" s="64">
        <v>24</v>
      </c>
      <c r="AA65" s="64">
        <v>7</v>
      </c>
      <c r="AB65" s="24">
        <f t="shared" si="6"/>
        <v>17</v>
      </c>
      <c r="AC65" s="24">
        <f t="shared" si="7"/>
        <v>14.5</v>
      </c>
      <c r="AD65" s="24">
        <f t="shared" si="8"/>
        <v>14.5</v>
      </c>
      <c r="AE65" s="24" t="str">
        <f t="shared" si="9"/>
        <v>Yes</v>
      </c>
      <c r="AF65" s="24" t="str">
        <f t="shared" si="10"/>
        <v>Yes</v>
      </c>
      <c r="AG65" s="64"/>
      <c r="AH65" s="64"/>
      <c r="AI65" s="170"/>
      <c r="AJ65" s="66"/>
    </row>
    <row r="66" spans="1:36" customFormat="1" x14ac:dyDescent="0.25">
      <c r="A66" s="7">
        <v>3</v>
      </c>
      <c r="B66" s="5">
        <v>2022</v>
      </c>
      <c r="C66" s="5" t="str">
        <f t="shared" ref="C66:C129" si="13">B66&amp;" "&amp;"W"&amp;A66</f>
        <v>2022 W3</v>
      </c>
      <c r="D66" s="5">
        <v>33</v>
      </c>
      <c r="E66" s="5" t="s">
        <v>651</v>
      </c>
      <c r="F66" s="5" t="s">
        <v>10</v>
      </c>
      <c r="G66" s="5" t="s">
        <v>32</v>
      </c>
      <c r="H66" s="5">
        <v>-4.5</v>
      </c>
      <c r="I66" s="61">
        <v>-4.5</v>
      </c>
      <c r="J66" s="62" t="str">
        <f t="shared" ref="J66:J129" si="14">IF(I66&gt;0,"D","F")&amp;K66</f>
        <v>F0</v>
      </c>
      <c r="K66" s="61">
        <f t="shared" ref="K66:K129" si="15">H66-I66</f>
        <v>0</v>
      </c>
      <c r="L66" s="228">
        <f>IF(K66=0,0,
IF(J66="D0.5",0.5*SUMIFS('Key Numbers'!$C$2:$C$71,'Key Numbers'!$A$2:$A$71,"&gt;="&amp;ABS($I66),'Key Numbers'!$A$2:$A$71,"&lt;="&amp;ABS($H66)),
IF(J66="D-0.5",0.5*-1*SUMIFS('Key Numbers'!$C$2:$C$71,'Key Numbers'!$A$2:$A$71,"&lt;="&amp;ABS($I66),'Key Numbers'!$A$2:$A$71,"&gt;="&amp;ABS($H66)),
IF(J66="F0.5",0.5*SUMIFS('Key Numbers'!$C$2:$C$71,'Key Numbers'!$A$2:$A$71,"&lt;="&amp;ABS($I66),'Key Numbers'!$A$2:$A$71,"&gt;="&amp;ABS($H66)),
IF(J66="F-0.5",0.5*-1*SUMIFS('Key Numbers'!$C$2:$C$71,'Key Numbers'!$A$2:$A$71,"&gt;="&amp;ABS($I66),'Key Numbers'!$A$2:$A$71,"&lt;="&amp;ABS($H66)),
IF(AND(LEFT(J66,1)="F",K66&lt;0),-1*SUMIFS('Key Numbers'!$C$2:$C$71,'Key Numbers'!$A$2:$A$71,"&gt;="&amp;ABS($I66),'Key Numbers'!$A$2:$A$71,"&lt;="&amp;ABS($H66)),
IF(AND(LEFT(J66,1)="F",K66&gt;0),SUMIFS('Key Numbers'!$C$2:$C$71,'Key Numbers'!$A$2:$A$71,"&lt;="&amp;ABS($I66),'Key Numbers'!$A$2:$A$71,"&gt;="&amp;ABS($H66)),
IF(AND(LEFT(J66,1)="D",K66&lt;0),-1*SUMIFS('Key Numbers'!$C$2:$C$71,'Key Numbers'!$A$2:$A$71,"&lt;="&amp;ABS($I66),'Key Numbers'!$A$2:$A$71,"&gt;="&amp;ABS($H66)),
SUMIFS('Key Numbers'!$C$2:$C$71,'Key Numbers'!$A$2:$A$71,"&gt;="&amp;ABS($I66),'Key Numbers'!$A$2:$A$71,"&lt;="&amp;ABS($H66))))))))))</f>
        <v>0</v>
      </c>
      <c r="M66" s="6" cm="1">
        <f t="array" ref="M66">IFERROR(INDEX(DVOA!$E$2:$E$20095,MATCH($F66&amp;$A66-1&amp;$B66,DVOA!$C$2:$C$20095&amp;DVOA!$A$2:$A21068&amp;DVOA!$B$2:$B$20095,0)),0)</f>
        <v>0.29514234152943802</v>
      </c>
      <c r="N66" s="6"/>
      <c r="O66" s="6" cm="1">
        <f t="array" ref="O66">IFERROR(INDEX(DVOA!$AC$2:$AC$20095,MATCH($F66&amp;$A66-1&amp;$B66,DVOA!$C$2:$C$20095&amp;DVOA!$A$2:$A$20095&amp;DVOA!$B$2:$B$20095,0)
),0)</f>
        <v>0</v>
      </c>
      <c r="P66" s="6" cm="1">
        <f t="array" ref="P66">IFERROR(INDEX(DVOA!$E$2:$E$20095,MATCH($G66&amp;$A66-1&amp;$B66,DVOA!$C$2:$C$20095&amp;DVOA!$A$2:$A21068&amp;DVOA!$B$2:$B$20095,0)),0)</f>
        <v>-8.568340475467856E-2</v>
      </c>
      <c r="Q66" s="6"/>
      <c r="R66" s="6" cm="1">
        <f t="array" ref="R66">IFERROR(INDEX(DVOA!$AC$2:$AC$20095,MATCH($G66&amp;$A66-1&amp;$B66,DVOA!$C$2:$C$20095&amp;DVOA!$A$2:$A$20095&amp;DVOA!$B$2:$B$20095,0)
),0)</f>
        <v>0</v>
      </c>
      <c r="S66" s="6" t="str">
        <f t="shared" ref="S66:S129" si="16">IF(O66=0,"",AVERAGE(O66,R66))</f>
        <v/>
      </c>
      <c r="T66" s="104">
        <f t="shared" si="11"/>
        <v>0.38082574628411658</v>
      </c>
      <c r="U66" s="104" t="str">
        <f t="shared" si="12"/>
        <v/>
      </c>
      <c r="V66" s="26" t="str" cm="1">
        <f t="array" ref="V66">IFERROR(IF(E66="H",INDEX('DVOA Pred'!$G$2:$G$1000,MATCH($F66&amp;$B66&amp;$A66,'DVOA Pred'!$C$2:$C$1000&amp;'DVOA Pred'!$A$2:$A$1000&amp;'DVOA Pred'!$B$2:$B$1000,0)),
INDEX('DVOA Pred'!$H$2:$H$1000,MATCH($F66&amp;$B66&amp;$A66,'DVOA Pred'!$D$2:$D$1000&amp;'DVOA Pred'!$A$2:$A$1000&amp;'DVOA Pred'!$B$2:$B$1000,0))),"")</f>
        <v/>
      </c>
      <c r="W66" s="26" t="str">
        <f t="shared" ref="W66:W129" si="17">IFERROR(H66-V66,"")</f>
        <v/>
      </c>
      <c r="X66" s="26" t="str">
        <f t="shared" ref="X66:X129" si="18">IFERROR(I66-V66,"")</f>
        <v/>
      </c>
      <c r="Y66" s="6" t="str">
        <f>IFERROR((PERCENTRANK($L$2:$L$20355,L66)*Multiples!$B$3)+((PERCENTRANK($W$2:$W$20355,W66)*(1-Multiples!$B$3))),"")</f>
        <v/>
      </c>
      <c r="Z66" s="64">
        <v>29</v>
      </c>
      <c r="AA66" s="64">
        <v>17</v>
      </c>
      <c r="AB66" s="24">
        <f t="shared" ref="AB66:AB129" si="19">IF(Z66&lt;&gt;"",Z66-AA66,"")</f>
        <v>12</v>
      </c>
      <c r="AC66" s="24">
        <f t="shared" ref="AC66:AC129" si="20">IF(Z66&lt;&gt;"",Z66+H66-AA66,"")</f>
        <v>7.5</v>
      </c>
      <c r="AD66" s="24">
        <f t="shared" ref="AD66:AD129" si="21">IF(Z66&lt;&gt;"",Z66+I66-AA66,"")</f>
        <v>7.5</v>
      </c>
      <c r="AE66" s="24" t="str">
        <f t="shared" ref="AE66:AE129" si="22">IF(Z66&lt;&gt;"",IF(AC66&gt;0,"Yes","No"),"")</f>
        <v>Yes</v>
      </c>
      <c r="AF66" s="24" t="str">
        <f t="shared" ref="AF66:AF129" si="23">IF(AA66&lt;&gt;"",IF(AD66&gt;0,"Yes","No"),"")</f>
        <v>Yes</v>
      </c>
      <c r="AG66" s="64"/>
      <c r="AH66" s="64"/>
      <c r="AI66" s="170"/>
      <c r="AJ66" s="66"/>
    </row>
    <row r="67" spans="1:36" customFormat="1" x14ac:dyDescent="0.25">
      <c r="A67" s="7">
        <v>3</v>
      </c>
      <c r="B67" s="5">
        <v>2022</v>
      </c>
      <c r="C67" s="5" t="str">
        <f t="shared" si="13"/>
        <v>2022 W3</v>
      </c>
      <c r="D67" s="5">
        <v>33</v>
      </c>
      <c r="E67" s="5" t="s">
        <v>649</v>
      </c>
      <c r="F67" s="5" t="s">
        <v>32</v>
      </c>
      <c r="G67" s="5" t="s">
        <v>10</v>
      </c>
      <c r="H67" s="5">
        <v>4.5</v>
      </c>
      <c r="I67" s="61">
        <v>4.5</v>
      </c>
      <c r="J67" s="62" t="str">
        <f t="shared" si="14"/>
        <v>D0</v>
      </c>
      <c r="K67" s="61">
        <f t="shared" si="15"/>
        <v>0</v>
      </c>
      <c r="L67" s="228">
        <f>IF(K67=0,0,
IF(J67="D0.5",0.5*SUMIFS('Key Numbers'!$C$2:$C$71,'Key Numbers'!$A$2:$A$71,"&gt;="&amp;ABS($I67),'Key Numbers'!$A$2:$A$71,"&lt;="&amp;ABS($H67)),
IF(J67="D-0.5",0.5*-1*SUMIFS('Key Numbers'!$C$2:$C$71,'Key Numbers'!$A$2:$A$71,"&lt;="&amp;ABS($I67),'Key Numbers'!$A$2:$A$71,"&gt;="&amp;ABS($H67)),
IF(J67="F0.5",0.5*SUMIFS('Key Numbers'!$C$2:$C$71,'Key Numbers'!$A$2:$A$71,"&lt;="&amp;ABS($I67),'Key Numbers'!$A$2:$A$71,"&gt;="&amp;ABS($H67)),
IF(J67="F-0.5",0.5*-1*SUMIFS('Key Numbers'!$C$2:$C$71,'Key Numbers'!$A$2:$A$71,"&gt;="&amp;ABS($I67),'Key Numbers'!$A$2:$A$71,"&lt;="&amp;ABS($H67)),
IF(AND(LEFT(J67,1)="F",K67&lt;0),-1*SUMIFS('Key Numbers'!$C$2:$C$71,'Key Numbers'!$A$2:$A$71,"&gt;="&amp;ABS($I67),'Key Numbers'!$A$2:$A$71,"&lt;="&amp;ABS($H67)),
IF(AND(LEFT(J67,1)="F",K67&gt;0),SUMIFS('Key Numbers'!$C$2:$C$71,'Key Numbers'!$A$2:$A$71,"&lt;="&amp;ABS($I67),'Key Numbers'!$A$2:$A$71,"&gt;="&amp;ABS($H67)),
IF(AND(LEFT(J67,1)="D",K67&lt;0),-1*SUMIFS('Key Numbers'!$C$2:$C$71,'Key Numbers'!$A$2:$A$71,"&lt;="&amp;ABS($I67),'Key Numbers'!$A$2:$A$71,"&gt;="&amp;ABS($H67)),
SUMIFS('Key Numbers'!$C$2:$C$71,'Key Numbers'!$A$2:$A$71,"&gt;="&amp;ABS($I67),'Key Numbers'!$A$2:$A$71,"&lt;="&amp;ABS($H67))))))))))</f>
        <v>0</v>
      </c>
      <c r="M67" s="6" cm="1">
        <f t="array" ref="M67">IFERROR(INDEX(DVOA!$E$2:$E$20095,MATCH($F67&amp;$A67-1&amp;$B67,DVOA!$C$2:$C$20095&amp;DVOA!$A$2:$A21069&amp;DVOA!$B$2:$B$20095,0)),0)</f>
        <v>-8.568340475467856E-2</v>
      </c>
      <c r="N67" s="6"/>
      <c r="O67" s="6" cm="1">
        <f t="array" ref="O67">IFERROR(INDEX(DVOA!$AC$2:$AC$20095,MATCH($F67&amp;$A67-1&amp;$B67,DVOA!$C$2:$C$20095&amp;DVOA!$A$2:$A$20095&amp;DVOA!$B$2:$B$20095,0)
),0)</f>
        <v>0</v>
      </c>
      <c r="P67" s="6" cm="1">
        <f t="array" ref="P67">IFERROR(INDEX(DVOA!$E$2:$E$20095,MATCH($G67&amp;$A67-1&amp;$B67,DVOA!$C$2:$C$20095&amp;DVOA!$A$2:$A21069&amp;DVOA!$B$2:$B$20095,0)),0)</f>
        <v>0.29514234152943802</v>
      </c>
      <c r="Q67" s="6"/>
      <c r="R67" s="6" cm="1">
        <f t="array" ref="R67">IFERROR(INDEX(DVOA!$AC$2:$AC$20095,MATCH($G67&amp;$A67-1&amp;$B67,DVOA!$C$2:$C$20095&amp;DVOA!$A$2:$A$20095&amp;DVOA!$B$2:$B$20095,0)
),0)</f>
        <v>0</v>
      </c>
      <c r="S67" s="6" t="str">
        <f t="shared" si="16"/>
        <v/>
      </c>
      <c r="T67" s="104">
        <f t="shared" ref="T67:T130" si="24">IF(A67=1,"",M67-P67)</f>
        <v>-0.38082574628411658</v>
      </c>
      <c r="U67" s="104" t="str">
        <f t="shared" ref="U67:U130" si="25">IF(N67=0,"",N67-Q67)</f>
        <v/>
      </c>
      <c r="V67" s="26" t="str" cm="1">
        <f t="array" ref="V67">IFERROR(IF(E67="H",INDEX('DVOA Pred'!$G$2:$G$1000,MATCH($F67&amp;$B67&amp;$A67,'DVOA Pred'!$C$2:$C$1000&amp;'DVOA Pred'!$A$2:$A$1000&amp;'DVOA Pred'!$B$2:$B$1000,0)),
INDEX('DVOA Pred'!$H$2:$H$1000,MATCH($F67&amp;$B67&amp;$A67,'DVOA Pred'!$D$2:$D$1000&amp;'DVOA Pred'!$A$2:$A$1000&amp;'DVOA Pred'!$B$2:$B$1000,0))),"")</f>
        <v/>
      </c>
      <c r="W67" s="26" t="str">
        <f t="shared" si="17"/>
        <v/>
      </c>
      <c r="X67" s="26" t="str">
        <f t="shared" si="18"/>
        <v/>
      </c>
      <c r="Y67" s="6" t="str">
        <f>IFERROR((PERCENTRANK($L$2:$L$20355,L67)*Multiples!$B$3)+((PERCENTRANK($W$2:$W$20355,W67)*(1-Multiples!$B$3))),"")</f>
        <v/>
      </c>
      <c r="Z67" s="64">
        <v>17</v>
      </c>
      <c r="AA67" s="64">
        <v>29</v>
      </c>
      <c r="AB67" s="24">
        <f t="shared" si="19"/>
        <v>-12</v>
      </c>
      <c r="AC67" s="24">
        <f t="shared" si="20"/>
        <v>-7.5</v>
      </c>
      <c r="AD67" s="24">
        <f t="shared" si="21"/>
        <v>-7.5</v>
      </c>
      <c r="AE67" s="24" t="str">
        <f t="shared" si="22"/>
        <v>No</v>
      </c>
      <c r="AF67" s="24" t="str">
        <f t="shared" si="23"/>
        <v>No</v>
      </c>
      <c r="AG67" s="64"/>
      <c r="AH67" s="64"/>
      <c r="AI67" s="170"/>
      <c r="AJ67" s="66"/>
    </row>
    <row r="68" spans="1:36" customFormat="1" x14ac:dyDescent="0.25">
      <c r="A68" s="7">
        <v>3</v>
      </c>
      <c r="B68" s="5">
        <v>2022</v>
      </c>
      <c r="C68" s="5" t="str">
        <f t="shared" si="13"/>
        <v>2022 W3</v>
      </c>
      <c r="D68" s="5">
        <v>34</v>
      </c>
      <c r="E68" s="5" t="s">
        <v>651</v>
      </c>
      <c r="F68" s="5" t="s">
        <v>64</v>
      </c>
      <c r="G68" s="5" t="s">
        <v>49</v>
      </c>
      <c r="H68" s="5">
        <v>-2.5</v>
      </c>
      <c r="I68" s="61">
        <v>-4</v>
      </c>
      <c r="J68" s="62" t="str">
        <f t="shared" si="14"/>
        <v>F1.5</v>
      </c>
      <c r="K68" s="61">
        <f t="shared" si="15"/>
        <v>1.5</v>
      </c>
      <c r="L68" s="228">
        <f>IF(K68=0,0,
IF(J68="D0.5",0.5*SUMIFS('Key Numbers'!$C$2:$C$71,'Key Numbers'!$A$2:$A$71,"&gt;="&amp;ABS($I68),'Key Numbers'!$A$2:$A$71,"&lt;="&amp;ABS($H68)),
IF(J68="D-0.5",0.5*-1*SUMIFS('Key Numbers'!$C$2:$C$71,'Key Numbers'!$A$2:$A$71,"&lt;="&amp;ABS($I68),'Key Numbers'!$A$2:$A$71,"&gt;="&amp;ABS($H68)),
IF(J68="F0.5",0.5*SUMIFS('Key Numbers'!$C$2:$C$71,'Key Numbers'!$A$2:$A$71,"&lt;="&amp;ABS($I68),'Key Numbers'!$A$2:$A$71,"&gt;="&amp;ABS($H68)),
IF(J68="F-0.5",0.5*-1*SUMIFS('Key Numbers'!$C$2:$C$71,'Key Numbers'!$A$2:$A$71,"&gt;="&amp;ABS($I68),'Key Numbers'!$A$2:$A$71,"&lt;="&amp;ABS($H68)),
IF(AND(LEFT(J68,1)="F",K68&lt;0),-1*SUMIFS('Key Numbers'!$C$2:$C$71,'Key Numbers'!$A$2:$A$71,"&gt;="&amp;ABS($I68),'Key Numbers'!$A$2:$A$71,"&lt;="&amp;ABS($H68)),
IF(AND(LEFT(J68,1)="F",K68&gt;0),SUMIFS('Key Numbers'!$C$2:$C$71,'Key Numbers'!$A$2:$A$71,"&lt;="&amp;ABS($I68),'Key Numbers'!$A$2:$A$71,"&gt;="&amp;ABS($H68)),
IF(AND(LEFT(J68,1)="D",K68&lt;0),-1*SUMIFS('Key Numbers'!$C$2:$C$71,'Key Numbers'!$A$2:$A$71,"&lt;="&amp;ABS($I68),'Key Numbers'!$A$2:$A$71,"&gt;="&amp;ABS($H68)),
SUMIFS('Key Numbers'!$C$2:$C$71,'Key Numbers'!$A$2:$A$71,"&gt;="&amp;ABS($I68),'Key Numbers'!$A$2:$A$71,"&lt;="&amp;ABS($H68))))))))))</f>
        <v>0.20366972477064221</v>
      </c>
      <c r="M68" s="6" cm="1">
        <f t="array" ref="M68">IFERROR(INDEX(DVOA!$E$2:$E$20095,MATCH($F68&amp;$A68-1&amp;$B68,DVOA!$C$2:$C$20095&amp;DVOA!$A$2:$A21070&amp;DVOA!$B$2:$B$20095,0)),0)</f>
        <v>-0.32239076931505561</v>
      </c>
      <c r="N68" s="6"/>
      <c r="O68" s="6" cm="1">
        <f t="array" ref="O68">IFERROR(INDEX(DVOA!$AC$2:$AC$20095,MATCH($F68&amp;$A68-1&amp;$B68,DVOA!$C$2:$C$20095&amp;DVOA!$A$2:$A$20095&amp;DVOA!$B$2:$B$20095,0)
),0)</f>
        <v>0</v>
      </c>
      <c r="P68" s="6" cm="1">
        <f t="array" ref="P68">IFERROR(INDEX(DVOA!$E$2:$E$20095,MATCH($G68&amp;$A68-1&amp;$B68,DVOA!$C$2:$C$20095&amp;DVOA!$A$2:$A21070&amp;DVOA!$B$2:$B$20095,0)),0)</f>
        <v>-0.15784546935277496</v>
      </c>
      <c r="Q68" s="6"/>
      <c r="R68" s="6" cm="1">
        <f t="array" ref="R68">IFERROR(INDEX(DVOA!$AC$2:$AC$20095,MATCH($G68&amp;$A68-1&amp;$B68,DVOA!$C$2:$C$20095&amp;DVOA!$A$2:$A$20095&amp;DVOA!$B$2:$B$20095,0)
),0)</f>
        <v>0</v>
      </c>
      <c r="S68" s="6" t="str">
        <f t="shared" si="16"/>
        <v/>
      </c>
      <c r="T68" s="104">
        <f t="shared" si="24"/>
        <v>-0.16454529996228065</v>
      </c>
      <c r="U68" s="104" t="str">
        <f t="shared" si="25"/>
        <v/>
      </c>
      <c r="V68" s="26" t="str" cm="1">
        <f t="array" ref="V68">IFERROR(IF(E68="H",INDEX('DVOA Pred'!$G$2:$G$1000,MATCH($F68&amp;$B68&amp;$A68,'DVOA Pred'!$C$2:$C$1000&amp;'DVOA Pred'!$A$2:$A$1000&amp;'DVOA Pred'!$B$2:$B$1000,0)),
INDEX('DVOA Pred'!$H$2:$H$1000,MATCH($F68&amp;$B68&amp;$A68,'DVOA Pred'!$D$2:$D$1000&amp;'DVOA Pred'!$A$2:$A$1000&amp;'DVOA Pred'!$B$2:$B$1000,0))),"")</f>
        <v/>
      </c>
      <c r="W68" s="26" t="str">
        <f t="shared" si="17"/>
        <v/>
      </c>
      <c r="X68" s="26" t="str">
        <f t="shared" si="18"/>
        <v/>
      </c>
      <c r="Y68" s="6" t="str">
        <f>IFERROR((PERCENTRANK($L$2:$L$20355,L68)*Multiples!$B$3)+((PERCENTRANK($W$2:$W$20355,W68)*(1-Multiples!$B$3))),"")</f>
        <v/>
      </c>
      <c r="Z68" s="64">
        <v>23</v>
      </c>
      <c r="AA68" s="64">
        <v>20</v>
      </c>
      <c r="AB68" s="24">
        <f t="shared" si="19"/>
        <v>3</v>
      </c>
      <c r="AC68" s="24">
        <f t="shared" si="20"/>
        <v>0.5</v>
      </c>
      <c r="AD68" s="24">
        <f t="shared" si="21"/>
        <v>-1</v>
      </c>
      <c r="AE68" s="24" t="str">
        <f t="shared" si="22"/>
        <v>Yes</v>
      </c>
      <c r="AF68" s="24" t="str">
        <f t="shared" si="23"/>
        <v>No</v>
      </c>
      <c r="AG68" s="64"/>
      <c r="AH68" s="64"/>
      <c r="AI68" s="170"/>
      <c r="AJ68" s="66"/>
    </row>
    <row r="69" spans="1:36" customFormat="1" x14ac:dyDescent="0.25">
      <c r="A69" s="7">
        <v>3</v>
      </c>
      <c r="B69" s="5">
        <v>2022</v>
      </c>
      <c r="C69" s="5" t="str">
        <f t="shared" si="13"/>
        <v>2022 W3</v>
      </c>
      <c r="D69" s="5">
        <v>34</v>
      </c>
      <c r="E69" s="5" t="s">
        <v>649</v>
      </c>
      <c r="F69" s="5" t="s">
        <v>49</v>
      </c>
      <c r="G69" s="5" t="s">
        <v>64</v>
      </c>
      <c r="H69" s="5">
        <v>2.5</v>
      </c>
      <c r="I69" s="61">
        <v>4</v>
      </c>
      <c r="J69" s="62" t="str">
        <f t="shared" si="14"/>
        <v>D-1.5</v>
      </c>
      <c r="K69" s="61">
        <f t="shared" si="15"/>
        <v>-1.5</v>
      </c>
      <c r="L69" s="228">
        <f>IF(K69=0,0,
IF(J69="D0.5",0.5*SUMIFS('Key Numbers'!$C$2:$C$71,'Key Numbers'!$A$2:$A$71,"&gt;="&amp;ABS($I69),'Key Numbers'!$A$2:$A$71,"&lt;="&amp;ABS($H69)),
IF(J69="D-0.5",0.5*-1*SUMIFS('Key Numbers'!$C$2:$C$71,'Key Numbers'!$A$2:$A$71,"&lt;="&amp;ABS($I69),'Key Numbers'!$A$2:$A$71,"&gt;="&amp;ABS($H69)),
IF(J69="F0.5",0.5*SUMIFS('Key Numbers'!$C$2:$C$71,'Key Numbers'!$A$2:$A$71,"&lt;="&amp;ABS($I69),'Key Numbers'!$A$2:$A$71,"&gt;="&amp;ABS($H69)),
IF(J69="F-0.5",0.5*-1*SUMIFS('Key Numbers'!$C$2:$C$71,'Key Numbers'!$A$2:$A$71,"&gt;="&amp;ABS($I69),'Key Numbers'!$A$2:$A$71,"&lt;="&amp;ABS($H69)),
IF(AND(LEFT(J69,1)="F",K69&lt;0),-1*SUMIFS('Key Numbers'!$C$2:$C$71,'Key Numbers'!$A$2:$A$71,"&gt;="&amp;ABS($I69),'Key Numbers'!$A$2:$A$71,"&lt;="&amp;ABS($H69)),
IF(AND(LEFT(J69,1)="F",K69&gt;0),SUMIFS('Key Numbers'!$C$2:$C$71,'Key Numbers'!$A$2:$A$71,"&lt;="&amp;ABS($I69),'Key Numbers'!$A$2:$A$71,"&gt;="&amp;ABS($H69)),
IF(AND(LEFT(J69,1)="D",K69&lt;0),-1*SUMIFS('Key Numbers'!$C$2:$C$71,'Key Numbers'!$A$2:$A$71,"&lt;="&amp;ABS($I69),'Key Numbers'!$A$2:$A$71,"&gt;="&amp;ABS($H69)),
SUMIFS('Key Numbers'!$C$2:$C$71,'Key Numbers'!$A$2:$A$71,"&gt;="&amp;ABS($I69),'Key Numbers'!$A$2:$A$71,"&lt;="&amp;ABS($H69))))))))))</f>
        <v>-0.20366972477064221</v>
      </c>
      <c r="M69" s="6" cm="1">
        <f t="array" ref="M69">IFERROR(INDEX(DVOA!$E$2:$E$20095,MATCH($F69&amp;$A69-1&amp;$B69,DVOA!$C$2:$C$20095&amp;DVOA!$A$2:$A21071&amp;DVOA!$B$2:$B$20095,0)),0)</f>
        <v>-0.15784546935277496</v>
      </c>
      <c r="N69" s="6"/>
      <c r="O69" s="6" cm="1">
        <f t="array" ref="O69">IFERROR(INDEX(DVOA!$AC$2:$AC$20095,MATCH($F69&amp;$A69-1&amp;$B69,DVOA!$C$2:$C$20095&amp;DVOA!$A$2:$A$20095&amp;DVOA!$B$2:$B$20095,0)
),0)</f>
        <v>0</v>
      </c>
      <c r="P69" s="6" cm="1">
        <f t="array" ref="P69">IFERROR(INDEX(DVOA!$E$2:$E$20095,MATCH($G69&amp;$A69-1&amp;$B69,DVOA!$C$2:$C$20095&amp;DVOA!$A$2:$A21071&amp;DVOA!$B$2:$B$20095,0)),0)</f>
        <v>-0.32239076931505561</v>
      </c>
      <c r="Q69" s="6"/>
      <c r="R69" s="6" cm="1">
        <f t="array" ref="R69">IFERROR(INDEX(DVOA!$AC$2:$AC$20095,MATCH($G69&amp;$A69-1&amp;$B69,DVOA!$C$2:$C$20095&amp;DVOA!$A$2:$A$20095&amp;DVOA!$B$2:$B$20095,0)
),0)</f>
        <v>0</v>
      </c>
      <c r="S69" s="6" t="str">
        <f t="shared" si="16"/>
        <v/>
      </c>
      <c r="T69" s="104">
        <f t="shared" si="24"/>
        <v>0.16454529996228065</v>
      </c>
      <c r="U69" s="104" t="str">
        <f t="shared" si="25"/>
        <v/>
      </c>
      <c r="V69" s="26" t="str" cm="1">
        <f t="array" ref="V69">IFERROR(IF(E69="H",INDEX('DVOA Pred'!$G$2:$G$1000,MATCH($F69&amp;$B69&amp;$A69,'DVOA Pred'!$C$2:$C$1000&amp;'DVOA Pred'!$A$2:$A$1000&amp;'DVOA Pred'!$B$2:$B$1000,0)),
INDEX('DVOA Pred'!$H$2:$H$1000,MATCH($F69&amp;$B69&amp;$A69,'DVOA Pred'!$D$2:$D$1000&amp;'DVOA Pred'!$A$2:$A$1000&amp;'DVOA Pred'!$B$2:$B$1000,0))),"")</f>
        <v/>
      </c>
      <c r="W69" s="26" t="str">
        <f t="shared" si="17"/>
        <v/>
      </c>
      <c r="X69" s="26" t="str">
        <f t="shared" si="18"/>
        <v/>
      </c>
      <c r="Y69" s="6" t="str">
        <f>IFERROR((PERCENTRANK($L$2:$L$20355,L69)*Multiples!$B$3)+((PERCENTRANK($W$2:$W$20355,W69)*(1-Multiples!$B$3))),"")</f>
        <v/>
      </c>
      <c r="Z69" s="64">
        <v>20</v>
      </c>
      <c r="AA69" s="64">
        <v>23</v>
      </c>
      <c r="AB69" s="24">
        <f t="shared" si="19"/>
        <v>-3</v>
      </c>
      <c r="AC69" s="24">
        <f t="shared" si="20"/>
        <v>-0.5</v>
      </c>
      <c r="AD69" s="24">
        <f t="shared" si="21"/>
        <v>1</v>
      </c>
      <c r="AE69" s="24" t="str">
        <f t="shared" si="22"/>
        <v>No</v>
      </c>
      <c r="AF69" s="24" t="str">
        <f t="shared" si="23"/>
        <v>Yes</v>
      </c>
      <c r="AG69" s="64"/>
      <c r="AH69" s="64"/>
      <c r="AI69" s="170"/>
      <c r="AJ69" s="66"/>
    </row>
    <row r="70" spans="1:36" customFormat="1" x14ac:dyDescent="0.25">
      <c r="A70" s="7">
        <v>3</v>
      </c>
      <c r="B70" s="5">
        <v>2022</v>
      </c>
      <c r="C70" s="5" t="str">
        <f t="shared" si="13"/>
        <v>2022 W3</v>
      </c>
      <c r="D70" s="5">
        <v>35</v>
      </c>
      <c r="E70" s="5" t="s">
        <v>649</v>
      </c>
      <c r="F70" s="5" t="s">
        <v>53</v>
      </c>
      <c r="G70" s="5" t="s">
        <v>45</v>
      </c>
      <c r="H70" s="5">
        <v>-2.5</v>
      </c>
      <c r="I70" s="61">
        <v>-2</v>
      </c>
      <c r="J70" s="62" t="str">
        <f t="shared" si="14"/>
        <v>F-0.5</v>
      </c>
      <c r="K70" s="61">
        <f t="shared" si="15"/>
        <v>-0.5</v>
      </c>
      <c r="L70" s="228">
        <f>IF(K70=0,0,
IF(J70="D0.5",0.5*SUMIFS('Key Numbers'!$C$2:$C$71,'Key Numbers'!$A$2:$A$71,"&gt;="&amp;ABS($I70),'Key Numbers'!$A$2:$A$71,"&lt;="&amp;ABS($H70)),
IF(J70="D-0.5",0.5*-1*SUMIFS('Key Numbers'!$C$2:$C$71,'Key Numbers'!$A$2:$A$71,"&lt;="&amp;ABS($I70),'Key Numbers'!$A$2:$A$71,"&gt;="&amp;ABS($H70)),
IF(J70="F0.5",0.5*SUMIFS('Key Numbers'!$C$2:$C$71,'Key Numbers'!$A$2:$A$71,"&lt;="&amp;ABS($I70),'Key Numbers'!$A$2:$A$71,"&gt;="&amp;ABS($H70)),
IF(J70="F-0.5",0.5*-1*SUMIFS('Key Numbers'!$C$2:$C$71,'Key Numbers'!$A$2:$A$71,"&gt;="&amp;ABS($I70),'Key Numbers'!$A$2:$A$71,"&lt;="&amp;ABS($H70)),
IF(AND(LEFT(J70,1)="F",K70&lt;0),-1*SUMIFS('Key Numbers'!$C$2:$C$71,'Key Numbers'!$A$2:$A$71,"&gt;="&amp;ABS($I70),'Key Numbers'!$A$2:$A$71,"&lt;="&amp;ABS($H70)),
IF(AND(LEFT(J70,1)="F",K70&gt;0),SUMIFS('Key Numbers'!$C$2:$C$71,'Key Numbers'!$A$2:$A$71,"&lt;="&amp;ABS($I70),'Key Numbers'!$A$2:$A$71,"&gt;="&amp;ABS($H70)),
IF(AND(LEFT(J70,1)="D",K70&lt;0),-1*SUMIFS('Key Numbers'!$C$2:$C$71,'Key Numbers'!$A$2:$A$71,"&lt;="&amp;ABS($I70),'Key Numbers'!$A$2:$A$71,"&gt;="&amp;ABS($H70)),
SUMIFS('Key Numbers'!$C$2:$C$71,'Key Numbers'!$A$2:$A$71,"&gt;="&amp;ABS($I70),'Key Numbers'!$A$2:$A$71,"&lt;="&amp;ABS($H70))))))))))</f>
        <v>-2.8440366972477066E-2</v>
      </c>
      <c r="M70" s="6" cm="1">
        <f t="array" ref="M70">IFERROR(INDEX(DVOA!$E$2:$E$20095,MATCH($F70&amp;$A70-1&amp;$B70,DVOA!$C$2:$C$20095&amp;DVOA!$A$2:$A21072&amp;DVOA!$B$2:$B$20095,0)),0)</f>
        <v>-7.0486625453626467E-2</v>
      </c>
      <c r="N70" s="6"/>
      <c r="O70" s="6" cm="1">
        <f t="array" ref="O70">IFERROR(INDEX(DVOA!$AC$2:$AC$20095,MATCH($F70&amp;$A70-1&amp;$B70,DVOA!$C$2:$C$20095&amp;DVOA!$A$2:$A$20095&amp;DVOA!$B$2:$B$20095,0)
),0)</f>
        <v>0</v>
      </c>
      <c r="P70" s="6" cm="1">
        <f t="array" ref="P70">IFERROR(INDEX(DVOA!$E$2:$E$20095,MATCH($G70&amp;$A70-1&amp;$B70,DVOA!$C$2:$C$20095&amp;DVOA!$A$2:$A21072&amp;DVOA!$B$2:$B$20095,0)),0)</f>
        <v>-0.41042216015474797</v>
      </c>
      <c r="Q70" s="6"/>
      <c r="R70" s="6" cm="1">
        <f t="array" ref="R70">IFERROR(INDEX(DVOA!$AC$2:$AC$20095,MATCH($G70&amp;$A70-1&amp;$B70,DVOA!$C$2:$C$20095&amp;DVOA!$A$2:$A$20095&amp;DVOA!$B$2:$B$20095,0)
),0)</f>
        <v>0</v>
      </c>
      <c r="S70" s="6" t="str">
        <f t="shared" si="16"/>
        <v/>
      </c>
      <c r="T70" s="104">
        <f t="shared" si="24"/>
        <v>0.33993553470112148</v>
      </c>
      <c r="U70" s="104" t="str">
        <f t="shared" si="25"/>
        <v/>
      </c>
      <c r="V70" s="26" t="str" cm="1">
        <f t="array" ref="V70">IFERROR(IF(E70="H",INDEX('DVOA Pred'!$G$2:$G$1000,MATCH($F70&amp;$B70&amp;$A70,'DVOA Pred'!$C$2:$C$1000&amp;'DVOA Pred'!$A$2:$A$1000&amp;'DVOA Pred'!$B$2:$B$1000,0)),
INDEX('DVOA Pred'!$H$2:$H$1000,MATCH($F70&amp;$B70&amp;$A70,'DVOA Pred'!$D$2:$D$1000&amp;'DVOA Pred'!$A$2:$A$1000&amp;'DVOA Pred'!$B$2:$B$1000,0))),"")</f>
        <v/>
      </c>
      <c r="W70" s="26" t="str">
        <f t="shared" si="17"/>
        <v/>
      </c>
      <c r="X70" s="26" t="str">
        <f t="shared" si="18"/>
        <v/>
      </c>
      <c r="Y70" s="6" t="str">
        <f>IFERROR((PERCENTRANK($L$2:$L$20355,L70)*Multiples!$B$3)+((PERCENTRANK($W$2:$W$20355,W70)*(1-Multiples!$B$3))),"")</f>
        <v/>
      </c>
      <c r="Z70" s="64">
        <v>22</v>
      </c>
      <c r="AA70" s="64">
        <v>24</v>
      </c>
      <c r="AB70" s="24">
        <f t="shared" si="19"/>
        <v>-2</v>
      </c>
      <c r="AC70" s="24">
        <f t="shared" si="20"/>
        <v>-4.5</v>
      </c>
      <c r="AD70" s="24">
        <f t="shared" si="21"/>
        <v>-4</v>
      </c>
      <c r="AE70" s="24" t="str">
        <f t="shared" si="22"/>
        <v>No</v>
      </c>
      <c r="AF70" s="24" t="str">
        <f t="shared" si="23"/>
        <v>No</v>
      </c>
      <c r="AG70" s="64"/>
      <c r="AH70" s="64"/>
      <c r="AI70" s="170"/>
      <c r="AJ70" s="66"/>
    </row>
    <row r="71" spans="1:36" customFormat="1" x14ac:dyDescent="0.25">
      <c r="A71" s="7">
        <v>3</v>
      </c>
      <c r="B71" s="5">
        <v>2022</v>
      </c>
      <c r="C71" s="5" t="str">
        <f t="shared" si="13"/>
        <v>2022 W3</v>
      </c>
      <c r="D71" s="5">
        <v>35</v>
      </c>
      <c r="E71" s="5" t="s">
        <v>651</v>
      </c>
      <c r="F71" s="5" t="s">
        <v>45</v>
      </c>
      <c r="G71" s="5" t="s">
        <v>53</v>
      </c>
      <c r="H71" s="5">
        <v>2.5</v>
      </c>
      <c r="I71" s="61">
        <v>2</v>
      </c>
      <c r="J71" s="62" t="str">
        <f t="shared" si="14"/>
        <v>D0.5</v>
      </c>
      <c r="K71" s="61">
        <f t="shared" si="15"/>
        <v>0.5</v>
      </c>
      <c r="L71" s="228">
        <f>IF(K71=0,0,
IF(J71="D0.5",0.5*SUMIFS('Key Numbers'!$C$2:$C$71,'Key Numbers'!$A$2:$A$71,"&gt;="&amp;ABS($I71),'Key Numbers'!$A$2:$A$71,"&lt;="&amp;ABS($H71)),
IF(J71="D-0.5",0.5*-1*SUMIFS('Key Numbers'!$C$2:$C$71,'Key Numbers'!$A$2:$A$71,"&lt;="&amp;ABS($I71),'Key Numbers'!$A$2:$A$71,"&gt;="&amp;ABS($H71)),
IF(J71="F0.5",0.5*SUMIFS('Key Numbers'!$C$2:$C$71,'Key Numbers'!$A$2:$A$71,"&lt;="&amp;ABS($I71),'Key Numbers'!$A$2:$A$71,"&gt;="&amp;ABS($H71)),
IF(J71="F-0.5",0.5*-1*SUMIFS('Key Numbers'!$C$2:$C$71,'Key Numbers'!$A$2:$A$71,"&gt;="&amp;ABS($I71),'Key Numbers'!$A$2:$A$71,"&lt;="&amp;ABS($H71)),
IF(AND(LEFT(J71,1)="F",K71&lt;0),-1*SUMIFS('Key Numbers'!$C$2:$C$71,'Key Numbers'!$A$2:$A$71,"&gt;="&amp;ABS($I71),'Key Numbers'!$A$2:$A$71,"&lt;="&amp;ABS($H71)),
IF(AND(LEFT(J71,1)="F",K71&gt;0),SUMIFS('Key Numbers'!$C$2:$C$71,'Key Numbers'!$A$2:$A$71,"&lt;="&amp;ABS($I71),'Key Numbers'!$A$2:$A$71,"&gt;="&amp;ABS($H71)),
IF(AND(LEFT(J71,1)="D",K71&lt;0),-1*SUMIFS('Key Numbers'!$C$2:$C$71,'Key Numbers'!$A$2:$A$71,"&lt;="&amp;ABS($I71),'Key Numbers'!$A$2:$A$71,"&gt;="&amp;ABS($H71)),
SUMIFS('Key Numbers'!$C$2:$C$71,'Key Numbers'!$A$2:$A$71,"&gt;="&amp;ABS($I71),'Key Numbers'!$A$2:$A$71,"&lt;="&amp;ABS($H71))))))))))</f>
        <v>2.8440366972477066E-2</v>
      </c>
      <c r="M71" s="6" cm="1">
        <f t="array" ref="M71">IFERROR(INDEX(DVOA!$E$2:$E$20095,MATCH($F71&amp;$A71-1&amp;$B71,DVOA!$C$2:$C$20095&amp;DVOA!$A$2:$A21073&amp;DVOA!$B$2:$B$20095,0)),0)</f>
        <v>-0.41042216015474797</v>
      </c>
      <c r="N71" s="6"/>
      <c r="O71" s="6" cm="1">
        <f t="array" ref="O71">IFERROR(INDEX(DVOA!$AC$2:$AC$20095,MATCH($F71&amp;$A71-1&amp;$B71,DVOA!$C$2:$C$20095&amp;DVOA!$A$2:$A$20095&amp;DVOA!$B$2:$B$20095,0)
),0)</f>
        <v>0</v>
      </c>
      <c r="P71" s="6" cm="1">
        <f t="array" ref="P71">IFERROR(INDEX(DVOA!$E$2:$E$20095,MATCH($G71&amp;$A71-1&amp;$B71,DVOA!$C$2:$C$20095&amp;DVOA!$A$2:$A21073&amp;DVOA!$B$2:$B$20095,0)),0)</f>
        <v>-7.0486625453626467E-2</v>
      </c>
      <c r="Q71" s="6"/>
      <c r="R71" s="6" cm="1">
        <f t="array" ref="R71">IFERROR(INDEX(DVOA!$AC$2:$AC$20095,MATCH($G71&amp;$A71-1&amp;$B71,DVOA!$C$2:$C$20095&amp;DVOA!$A$2:$A$20095&amp;DVOA!$B$2:$B$20095,0)
),0)</f>
        <v>0</v>
      </c>
      <c r="S71" s="6" t="str">
        <f t="shared" si="16"/>
        <v/>
      </c>
      <c r="T71" s="104">
        <f t="shared" si="24"/>
        <v>-0.33993553470112148</v>
      </c>
      <c r="U71" s="104" t="str">
        <f t="shared" si="25"/>
        <v/>
      </c>
      <c r="V71" s="26" t="str" cm="1">
        <f t="array" ref="V71">IFERROR(IF(E71="H",INDEX('DVOA Pred'!$G$2:$G$1000,MATCH($F71&amp;$B71&amp;$A71,'DVOA Pred'!$C$2:$C$1000&amp;'DVOA Pred'!$A$2:$A$1000&amp;'DVOA Pred'!$B$2:$B$1000,0)),
INDEX('DVOA Pred'!$H$2:$H$1000,MATCH($F71&amp;$B71&amp;$A71,'DVOA Pred'!$D$2:$D$1000&amp;'DVOA Pred'!$A$2:$A$1000&amp;'DVOA Pred'!$B$2:$B$1000,0))),"")</f>
        <v/>
      </c>
      <c r="W71" s="26" t="str">
        <f t="shared" si="17"/>
        <v/>
      </c>
      <c r="X71" s="26" t="str">
        <f t="shared" si="18"/>
        <v/>
      </c>
      <c r="Y71" s="6" t="str">
        <f>IFERROR((PERCENTRANK($L$2:$L$20355,L71)*Multiples!$B$3)+((PERCENTRANK($W$2:$W$20355,W71)*(1-Multiples!$B$3))),"")</f>
        <v/>
      </c>
      <c r="Z71" s="64">
        <v>24</v>
      </c>
      <c r="AA71" s="64">
        <v>22</v>
      </c>
      <c r="AB71" s="24">
        <f t="shared" si="19"/>
        <v>2</v>
      </c>
      <c r="AC71" s="24">
        <f t="shared" si="20"/>
        <v>4.5</v>
      </c>
      <c r="AD71" s="24">
        <f t="shared" si="21"/>
        <v>4</v>
      </c>
      <c r="AE71" s="24" t="str">
        <f t="shared" si="22"/>
        <v>Yes</v>
      </c>
      <c r="AF71" s="24" t="str">
        <f t="shared" si="23"/>
        <v>Yes</v>
      </c>
      <c r="AG71" s="64"/>
      <c r="AH71" s="64"/>
      <c r="AI71" s="170"/>
      <c r="AJ71" s="66"/>
    </row>
    <row r="72" spans="1:36" customFormat="1" x14ac:dyDescent="0.25">
      <c r="A72" s="7">
        <v>3</v>
      </c>
      <c r="B72" s="5">
        <v>2022</v>
      </c>
      <c r="C72" s="5" t="str">
        <f t="shared" si="13"/>
        <v>2022 W3</v>
      </c>
      <c r="D72" s="5">
        <v>36</v>
      </c>
      <c r="E72" s="5" t="s">
        <v>651</v>
      </c>
      <c r="F72" s="5" t="s">
        <v>35</v>
      </c>
      <c r="G72" s="5" t="s">
        <v>5</v>
      </c>
      <c r="H72" s="5">
        <v>6.5</v>
      </c>
      <c r="I72" s="61">
        <v>4.5</v>
      </c>
      <c r="J72" s="62" t="str">
        <f t="shared" si="14"/>
        <v>D2</v>
      </c>
      <c r="K72" s="61">
        <f t="shared" si="15"/>
        <v>2</v>
      </c>
      <c r="L72" s="228">
        <f>IF(K72=0,0,
IF(J72="D0.5",0.5*SUMIFS('Key Numbers'!$C$2:$C$71,'Key Numbers'!$A$2:$A$71,"&gt;="&amp;ABS($I72),'Key Numbers'!$A$2:$A$71,"&lt;="&amp;ABS($H72)),
IF(J72="D-0.5",0.5*-1*SUMIFS('Key Numbers'!$C$2:$C$71,'Key Numbers'!$A$2:$A$71,"&lt;="&amp;ABS($I72),'Key Numbers'!$A$2:$A$71,"&gt;="&amp;ABS($H72)),
IF(J72="F0.5",0.5*SUMIFS('Key Numbers'!$C$2:$C$71,'Key Numbers'!$A$2:$A$71,"&lt;="&amp;ABS($I72),'Key Numbers'!$A$2:$A$71,"&gt;="&amp;ABS($H72)),
IF(J72="F-0.5",0.5*-1*SUMIFS('Key Numbers'!$C$2:$C$71,'Key Numbers'!$A$2:$A$71,"&gt;="&amp;ABS($I72),'Key Numbers'!$A$2:$A$71,"&lt;="&amp;ABS($H72)),
IF(AND(LEFT(J72,1)="F",K72&lt;0),-1*SUMIFS('Key Numbers'!$C$2:$C$71,'Key Numbers'!$A$2:$A$71,"&gt;="&amp;ABS($I72),'Key Numbers'!$A$2:$A$71,"&lt;="&amp;ABS($H72)),
IF(AND(LEFT(J72,1)="F",K72&gt;0),SUMIFS('Key Numbers'!$C$2:$C$71,'Key Numbers'!$A$2:$A$71,"&lt;="&amp;ABS($I72),'Key Numbers'!$A$2:$A$71,"&gt;="&amp;ABS($H72)),
IF(AND(LEFT(J72,1)="D",K72&lt;0),-1*SUMIFS('Key Numbers'!$C$2:$C$71,'Key Numbers'!$A$2:$A$71,"&lt;="&amp;ABS($I72),'Key Numbers'!$A$2:$A$71,"&gt;="&amp;ABS($H72)),
SUMIFS('Key Numbers'!$C$2:$C$71,'Key Numbers'!$A$2:$A$71,"&gt;="&amp;ABS($I72),'Key Numbers'!$A$2:$A$71,"&lt;="&amp;ABS($H72))))))))))</f>
        <v>0.12293577981651377</v>
      </c>
      <c r="M72" s="6" cm="1">
        <f t="array" ref="M72">IFERROR(INDEX(DVOA!$E$2:$E$20095,MATCH($F72&amp;$A72-1&amp;$B72,DVOA!$C$2:$C$20095&amp;DVOA!$A$2:$A21074&amp;DVOA!$B$2:$B$20095,0)),0)</f>
        <v>-0.4457282411916883</v>
      </c>
      <c r="N72" s="6"/>
      <c r="O72" s="6" cm="1">
        <f t="array" ref="O72">IFERROR(INDEX(DVOA!$AC$2:$AC$20095,MATCH($F72&amp;$A72-1&amp;$B72,DVOA!$C$2:$C$20095&amp;DVOA!$A$2:$A$20095&amp;DVOA!$B$2:$B$20095,0)
),0)</f>
        <v>0</v>
      </c>
      <c r="P72" s="6" cm="1">
        <f t="array" ref="P72">IFERROR(INDEX(DVOA!$E$2:$E$20095,MATCH($G72&amp;$A72-1&amp;$B72,DVOA!$C$2:$C$20095&amp;DVOA!$A$2:$A21074&amp;DVOA!$B$2:$B$20095,0)),0)</f>
        <v>0.41142621082090225</v>
      </c>
      <c r="Q72" s="6"/>
      <c r="R72" s="6" cm="1">
        <f t="array" ref="R72">IFERROR(INDEX(DVOA!$AC$2:$AC$20095,MATCH($G72&amp;$A72-1&amp;$B72,DVOA!$C$2:$C$20095&amp;DVOA!$A$2:$A$20095&amp;DVOA!$B$2:$B$20095,0)
),0)</f>
        <v>0</v>
      </c>
      <c r="S72" s="6" t="str">
        <f t="shared" si="16"/>
        <v/>
      </c>
      <c r="T72" s="104">
        <f t="shared" si="24"/>
        <v>-0.85715445201259055</v>
      </c>
      <c r="U72" s="104" t="str">
        <f t="shared" si="25"/>
        <v/>
      </c>
      <c r="V72" s="26" t="str" cm="1">
        <f t="array" ref="V72">IFERROR(IF(E72="H",INDEX('DVOA Pred'!$G$2:$G$1000,MATCH($F72&amp;$B72&amp;$A72,'DVOA Pred'!$C$2:$C$1000&amp;'DVOA Pred'!$A$2:$A$1000&amp;'DVOA Pred'!$B$2:$B$1000,0)),
INDEX('DVOA Pred'!$H$2:$H$1000,MATCH($F72&amp;$B72&amp;$A72,'DVOA Pred'!$D$2:$D$1000&amp;'DVOA Pred'!$A$2:$A$1000&amp;'DVOA Pred'!$B$2:$B$1000,0))),"")</f>
        <v/>
      </c>
      <c r="W72" s="26" t="str">
        <f t="shared" si="17"/>
        <v/>
      </c>
      <c r="X72" s="26" t="str">
        <f t="shared" si="18"/>
        <v/>
      </c>
      <c r="Y72" s="6" t="str">
        <f>IFERROR((PERCENTRANK($L$2:$L$20355,L72)*Multiples!$B$3)+((PERCENTRANK($W$2:$W$20355,W72)*(1-Multiples!$B$3))),"")</f>
        <v/>
      </c>
      <c r="Z72" s="64">
        <v>20</v>
      </c>
      <c r="AA72" s="64">
        <v>17</v>
      </c>
      <c r="AB72" s="24">
        <f t="shared" si="19"/>
        <v>3</v>
      </c>
      <c r="AC72" s="24">
        <f t="shared" si="20"/>
        <v>9.5</v>
      </c>
      <c r="AD72" s="24">
        <f t="shared" si="21"/>
        <v>7.5</v>
      </c>
      <c r="AE72" s="24" t="str">
        <f t="shared" si="22"/>
        <v>Yes</v>
      </c>
      <c r="AF72" s="24" t="str">
        <f t="shared" si="23"/>
        <v>Yes</v>
      </c>
      <c r="AG72" s="64"/>
      <c r="AH72" s="64"/>
      <c r="AI72" s="170"/>
      <c r="AJ72" s="66"/>
    </row>
    <row r="73" spans="1:36" customFormat="1" x14ac:dyDescent="0.25">
      <c r="A73" s="7">
        <v>3</v>
      </c>
      <c r="B73" s="5">
        <v>2022</v>
      </c>
      <c r="C73" s="5" t="str">
        <f t="shared" si="13"/>
        <v>2022 W3</v>
      </c>
      <c r="D73" s="5">
        <v>36</v>
      </c>
      <c r="E73" s="5" t="s">
        <v>649</v>
      </c>
      <c r="F73" s="5" t="s">
        <v>5</v>
      </c>
      <c r="G73" s="5" t="s">
        <v>35</v>
      </c>
      <c r="H73" s="5">
        <v>-6.5</v>
      </c>
      <c r="I73" s="61">
        <v>-4.5</v>
      </c>
      <c r="J73" s="62" t="str">
        <f t="shared" si="14"/>
        <v>F-2</v>
      </c>
      <c r="K73" s="61">
        <f t="shared" si="15"/>
        <v>-2</v>
      </c>
      <c r="L73" s="228">
        <f>IF(K73=0,0,
IF(J73="D0.5",0.5*SUMIFS('Key Numbers'!$C$2:$C$71,'Key Numbers'!$A$2:$A$71,"&gt;="&amp;ABS($I73),'Key Numbers'!$A$2:$A$71,"&lt;="&amp;ABS($H73)),
IF(J73="D-0.5",0.5*-1*SUMIFS('Key Numbers'!$C$2:$C$71,'Key Numbers'!$A$2:$A$71,"&lt;="&amp;ABS($I73),'Key Numbers'!$A$2:$A$71,"&gt;="&amp;ABS($H73)),
IF(J73="F0.5",0.5*SUMIFS('Key Numbers'!$C$2:$C$71,'Key Numbers'!$A$2:$A$71,"&lt;="&amp;ABS($I73),'Key Numbers'!$A$2:$A$71,"&gt;="&amp;ABS($H73)),
IF(J73="F-0.5",0.5*-1*SUMIFS('Key Numbers'!$C$2:$C$71,'Key Numbers'!$A$2:$A$71,"&gt;="&amp;ABS($I73),'Key Numbers'!$A$2:$A$71,"&lt;="&amp;ABS($H73)),
IF(AND(LEFT(J73,1)="F",K73&lt;0),-1*SUMIFS('Key Numbers'!$C$2:$C$71,'Key Numbers'!$A$2:$A$71,"&gt;="&amp;ABS($I73),'Key Numbers'!$A$2:$A$71,"&lt;="&amp;ABS($H73)),
IF(AND(LEFT(J73,1)="F",K73&gt;0),SUMIFS('Key Numbers'!$C$2:$C$71,'Key Numbers'!$A$2:$A$71,"&lt;="&amp;ABS($I73),'Key Numbers'!$A$2:$A$71,"&gt;="&amp;ABS($H73)),
IF(AND(LEFT(J73,1)="D",K73&lt;0),-1*SUMIFS('Key Numbers'!$C$2:$C$71,'Key Numbers'!$A$2:$A$71,"&lt;="&amp;ABS($I73),'Key Numbers'!$A$2:$A$71,"&gt;="&amp;ABS($H73)),
SUMIFS('Key Numbers'!$C$2:$C$71,'Key Numbers'!$A$2:$A$71,"&gt;="&amp;ABS($I73),'Key Numbers'!$A$2:$A$71,"&lt;="&amp;ABS($H73))))))))))</f>
        <v>-0.12293577981651377</v>
      </c>
      <c r="M73" s="6" cm="1">
        <f t="array" ref="M73">IFERROR(INDEX(DVOA!$E$2:$E$20095,MATCH($F73&amp;$A73-1&amp;$B73,DVOA!$C$2:$C$20095&amp;DVOA!$A$2:$A21075&amp;DVOA!$B$2:$B$20095,0)),0)</f>
        <v>0.41142621082090225</v>
      </c>
      <c r="N73" s="6"/>
      <c r="O73" s="6" cm="1">
        <f t="array" ref="O73">IFERROR(INDEX(DVOA!$AC$2:$AC$20095,MATCH($F73&amp;$A73-1&amp;$B73,DVOA!$C$2:$C$20095&amp;DVOA!$A$2:$A$20095&amp;DVOA!$B$2:$B$20095,0)
),0)</f>
        <v>0</v>
      </c>
      <c r="P73" s="6" cm="1">
        <f t="array" ref="P73">IFERROR(INDEX(DVOA!$E$2:$E$20095,MATCH($G73&amp;$A73-1&amp;$B73,DVOA!$C$2:$C$20095&amp;DVOA!$A$2:$A21075&amp;DVOA!$B$2:$B$20095,0)),0)</f>
        <v>-0.4457282411916883</v>
      </c>
      <c r="Q73" s="6"/>
      <c r="R73" s="6" cm="1">
        <f t="array" ref="R73">IFERROR(INDEX(DVOA!$AC$2:$AC$20095,MATCH($G73&amp;$A73-1&amp;$B73,DVOA!$C$2:$C$20095&amp;DVOA!$A$2:$A$20095&amp;DVOA!$B$2:$B$20095,0)
),0)</f>
        <v>0</v>
      </c>
      <c r="S73" s="6" t="str">
        <f t="shared" si="16"/>
        <v/>
      </c>
      <c r="T73" s="104">
        <f t="shared" si="24"/>
        <v>0.85715445201259055</v>
      </c>
      <c r="U73" s="104" t="str">
        <f t="shared" si="25"/>
        <v/>
      </c>
      <c r="V73" s="26" t="str" cm="1">
        <f t="array" ref="V73">IFERROR(IF(E73="H",INDEX('DVOA Pred'!$G$2:$G$1000,MATCH($F73&amp;$B73&amp;$A73,'DVOA Pred'!$C$2:$C$1000&amp;'DVOA Pred'!$A$2:$A$1000&amp;'DVOA Pred'!$B$2:$B$1000,0)),
INDEX('DVOA Pred'!$H$2:$H$1000,MATCH($F73&amp;$B73&amp;$A73,'DVOA Pred'!$D$2:$D$1000&amp;'DVOA Pred'!$A$2:$A$1000&amp;'DVOA Pred'!$B$2:$B$1000,0))),"")</f>
        <v/>
      </c>
      <c r="W73" s="26" t="str">
        <f t="shared" si="17"/>
        <v/>
      </c>
      <c r="X73" s="26" t="str">
        <f t="shared" si="18"/>
        <v/>
      </c>
      <c r="Y73" s="6" t="str">
        <f>IFERROR((PERCENTRANK($L$2:$L$20355,L73)*Multiples!$B$3)+((PERCENTRANK($W$2:$W$20355,W73)*(1-Multiples!$B$3))),"")</f>
        <v/>
      </c>
      <c r="Z73" s="64">
        <v>17</v>
      </c>
      <c r="AA73" s="64">
        <v>20</v>
      </c>
      <c r="AB73" s="24">
        <f t="shared" si="19"/>
        <v>-3</v>
      </c>
      <c r="AC73" s="24">
        <f t="shared" si="20"/>
        <v>-9.5</v>
      </c>
      <c r="AD73" s="24">
        <f t="shared" si="21"/>
        <v>-7.5</v>
      </c>
      <c r="AE73" s="24" t="str">
        <f t="shared" si="22"/>
        <v>No</v>
      </c>
      <c r="AF73" s="24" t="str">
        <f t="shared" si="23"/>
        <v>No</v>
      </c>
      <c r="AG73" s="64"/>
      <c r="AH73" s="64"/>
      <c r="AI73" s="170"/>
      <c r="AJ73" s="66"/>
    </row>
    <row r="74" spans="1:36" customFormat="1" x14ac:dyDescent="0.25">
      <c r="A74" s="7">
        <v>3</v>
      </c>
      <c r="B74" s="5">
        <v>2022</v>
      </c>
      <c r="C74" s="5" t="str">
        <f t="shared" si="13"/>
        <v>2022 W3</v>
      </c>
      <c r="D74" s="5">
        <v>37</v>
      </c>
      <c r="E74" s="5" t="s">
        <v>649</v>
      </c>
      <c r="F74" s="5" t="s">
        <v>0</v>
      </c>
      <c r="G74" s="5" t="s">
        <v>4</v>
      </c>
      <c r="H74" s="5">
        <v>-5.5</v>
      </c>
      <c r="I74" s="61">
        <v>-4.5</v>
      </c>
      <c r="J74" s="62" t="str">
        <f t="shared" si="14"/>
        <v>F-1</v>
      </c>
      <c r="K74" s="61">
        <f t="shared" si="15"/>
        <v>-1</v>
      </c>
      <c r="L74" s="228">
        <f>IF(K74=0,0,
IF(J74="D0.5",0.5*SUMIFS('Key Numbers'!$C$2:$C$71,'Key Numbers'!$A$2:$A$71,"&gt;="&amp;ABS($I74),'Key Numbers'!$A$2:$A$71,"&lt;="&amp;ABS($H74)),
IF(J74="D-0.5",0.5*-1*SUMIFS('Key Numbers'!$C$2:$C$71,'Key Numbers'!$A$2:$A$71,"&lt;="&amp;ABS($I74),'Key Numbers'!$A$2:$A$71,"&gt;="&amp;ABS($H74)),
IF(J74="F0.5",0.5*SUMIFS('Key Numbers'!$C$2:$C$71,'Key Numbers'!$A$2:$A$71,"&lt;="&amp;ABS($I74),'Key Numbers'!$A$2:$A$71,"&gt;="&amp;ABS($H74)),
IF(J74="F-0.5",0.5*-1*SUMIFS('Key Numbers'!$C$2:$C$71,'Key Numbers'!$A$2:$A$71,"&gt;="&amp;ABS($I74),'Key Numbers'!$A$2:$A$71,"&lt;="&amp;ABS($H74)),
IF(AND(LEFT(J74,1)="F",K74&lt;0),-1*SUMIFS('Key Numbers'!$C$2:$C$71,'Key Numbers'!$A$2:$A$71,"&gt;="&amp;ABS($I74),'Key Numbers'!$A$2:$A$71,"&lt;="&amp;ABS($H74)),
IF(AND(LEFT(J74,1)="F",K74&gt;0),SUMIFS('Key Numbers'!$C$2:$C$71,'Key Numbers'!$A$2:$A$71,"&lt;="&amp;ABS($I74),'Key Numbers'!$A$2:$A$71,"&gt;="&amp;ABS($H74)),
IF(AND(LEFT(J74,1)="D",K74&lt;0),-1*SUMIFS('Key Numbers'!$C$2:$C$71,'Key Numbers'!$A$2:$A$71,"&lt;="&amp;ABS($I74),'Key Numbers'!$A$2:$A$71,"&gt;="&amp;ABS($H74)),
SUMIFS('Key Numbers'!$C$2:$C$71,'Key Numbers'!$A$2:$A$71,"&gt;="&amp;ABS($I74),'Key Numbers'!$A$2:$A$71,"&lt;="&amp;ABS($H74))))))))))</f>
        <v>-4.9541284403669728E-2</v>
      </c>
      <c r="M74" s="6" cm="1">
        <f t="array" ref="M74">IFERROR(INDEX(DVOA!$E$2:$E$20095,MATCH($F74&amp;$A74-1&amp;$B74,DVOA!$C$2:$C$20095&amp;DVOA!$A$2:$A21076&amp;DVOA!$B$2:$B$20095,0)),0)</f>
        <v>0.81751371007721307</v>
      </c>
      <c r="N74" s="6"/>
      <c r="O74" s="6" cm="1">
        <f t="array" ref="O74">IFERROR(INDEX(DVOA!$AC$2:$AC$20095,MATCH($F74&amp;$A74-1&amp;$B74,DVOA!$C$2:$C$20095&amp;DVOA!$A$2:$A$20095&amp;DVOA!$B$2:$B$20095,0)
),0)</f>
        <v>0</v>
      </c>
      <c r="P74" s="6" cm="1">
        <f t="array" ref="P74">IFERROR(INDEX(DVOA!$E$2:$E$20095,MATCH($G74&amp;$A74-1&amp;$B74,DVOA!$C$2:$C$20095&amp;DVOA!$A$2:$A21076&amp;DVOA!$B$2:$B$20095,0)),0)</f>
        <v>6.6674427911132275E-2</v>
      </c>
      <c r="Q74" s="6"/>
      <c r="R74" s="6" cm="1">
        <f t="array" ref="R74">IFERROR(INDEX(DVOA!$AC$2:$AC$20095,MATCH($G74&amp;$A74-1&amp;$B74,DVOA!$C$2:$C$20095&amp;DVOA!$A$2:$A$20095&amp;DVOA!$B$2:$B$20095,0)
),0)</f>
        <v>0</v>
      </c>
      <c r="S74" s="6" t="str">
        <f t="shared" si="16"/>
        <v/>
      </c>
      <c r="T74" s="104">
        <f t="shared" si="24"/>
        <v>0.75083928216608076</v>
      </c>
      <c r="U74" s="104" t="str">
        <f t="shared" si="25"/>
        <v/>
      </c>
      <c r="V74" s="26" t="str" cm="1">
        <f t="array" ref="V74">IFERROR(IF(E74="H",INDEX('DVOA Pred'!$G$2:$G$1000,MATCH($F74&amp;$B74&amp;$A74,'DVOA Pred'!$C$2:$C$1000&amp;'DVOA Pred'!$A$2:$A$1000&amp;'DVOA Pred'!$B$2:$B$1000,0)),
INDEX('DVOA Pred'!$H$2:$H$1000,MATCH($F74&amp;$B74&amp;$A74,'DVOA Pred'!$D$2:$D$1000&amp;'DVOA Pred'!$A$2:$A$1000&amp;'DVOA Pred'!$B$2:$B$1000,0))),"")</f>
        <v/>
      </c>
      <c r="W74" s="26" t="str">
        <f t="shared" si="17"/>
        <v/>
      </c>
      <c r="X74" s="26" t="str">
        <f t="shared" si="18"/>
        <v/>
      </c>
      <c r="Y74" s="6" t="str">
        <f>IFERROR((PERCENTRANK($L$2:$L$20355,L74)*Multiples!$B$3)+((PERCENTRANK($W$2:$W$20355,W74)*(1-Multiples!$B$3))),"")</f>
        <v/>
      </c>
      <c r="Z74" s="64">
        <v>19</v>
      </c>
      <c r="AA74" s="64">
        <v>21</v>
      </c>
      <c r="AB74" s="24">
        <f t="shared" si="19"/>
        <v>-2</v>
      </c>
      <c r="AC74" s="24">
        <f t="shared" si="20"/>
        <v>-7.5</v>
      </c>
      <c r="AD74" s="24">
        <f t="shared" si="21"/>
        <v>-6.5</v>
      </c>
      <c r="AE74" s="24" t="str">
        <f t="shared" si="22"/>
        <v>No</v>
      </c>
      <c r="AF74" s="24" t="str">
        <f t="shared" si="23"/>
        <v>No</v>
      </c>
      <c r="AG74" s="64"/>
      <c r="AH74" s="64"/>
      <c r="AI74" s="170"/>
      <c r="AJ74" s="66"/>
    </row>
    <row r="75" spans="1:36" customFormat="1" x14ac:dyDescent="0.25">
      <c r="A75" s="7">
        <v>3</v>
      </c>
      <c r="B75" s="5">
        <v>2022</v>
      </c>
      <c r="C75" s="5" t="str">
        <f t="shared" si="13"/>
        <v>2022 W3</v>
      </c>
      <c r="D75" s="5">
        <v>37</v>
      </c>
      <c r="E75" s="5" t="s">
        <v>651</v>
      </c>
      <c r="F75" s="5" t="s">
        <v>4</v>
      </c>
      <c r="G75" s="5" t="s">
        <v>0</v>
      </c>
      <c r="H75" s="5">
        <v>5.5</v>
      </c>
      <c r="I75" s="61">
        <v>4.5</v>
      </c>
      <c r="J75" s="62" t="str">
        <f t="shared" si="14"/>
        <v>D1</v>
      </c>
      <c r="K75" s="61">
        <f t="shared" si="15"/>
        <v>1</v>
      </c>
      <c r="L75" s="228">
        <f>IF(K75=0,0,
IF(J75="D0.5",0.5*SUMIFS('Key Numbers'!$C$2:$C$71,'Key Numbers'!$A$2:$A$71,"&gt;="&amp;ABS($I75),'Key Numbers'!$A$2:$A$71,"&lt;="&amp;ABS($H75)),
IF(J75="D-0.5",0.5*-1*SUMIFS('Key Numbers'!$C$2:$C$71,'Key Numbers'!$A$2:$A$71,"&lt;="&amp;ABS($I75),'Key Numbers'!$A$2:$A$71,"&gt;="&amp;ABS($H75)),
IF(J75="F0.5",0.5*SUMIFS('Key Numbers'!$C$2:$C$71,'Key Numbers'!$A$2:$A$71,"&lt;="&amp;ABS($I75),'Key Numbers'!$A$2:$A$71,"&gt;="&amp;ABS($H75)),
IF(J75="F-0.5",0.5*-1*SUMIFS('Key Numbers'!$C$2:$C$71,'Key Numbers'!$A$2:$A$71,"&gt;="&amp;ABS($I75),'Key Numbers'!$A$2:$A$71,"&lt;="&amp;ABS($H75)),
IF(AND(LEFT(J75,1)="F",K75&lt;0),-1*SUMIFS('Key Numbers'!$C$2:$C$71,'Key Numbers'!$A$2:$A$71,"&gt;="&amp;ABS($I75),'Key Numbers'!$A$2:$A$71,"&lt;="&amp;ABS($H75)),
IF(AND(LEFT(J75,1)="F",K75&gt;0),SUMIFS('Key Numbers'!$C$2:$C$71,'Key Numbers'!$A$2:$A$71,"&lt;="&amp;ABS($I75),'Key Numbers'!$A$2:$A$71,"&gt;="&amp;ABS($H75)),
IF(AND(LEFT(J75,1)="D",K75&lt;0),-1*SUMIFS('Key Numbers'!$C$2:$C$71,'Key Numbers'!$A$2:$A$71,"&lt;="&amp;ABS($I75),'Key Numbers'!$A$2:$A$71,"&gt;="&amp;ABS($H75)),
SUMIFS('Key Numbers'!$C$2:$C$71,'Key Numbers'!$A$2:$A$71,"&gt;="&amp;ABS($I75),'Key Numbers'!$A$2:$A$71,"&lt;="&amp;ABS($H75))))))))))</f>
        <v>4.9541284403669728E-2</v>
      </c>
      <c r="M75" s="6" cm="1">
        <f t="array" ref="M75">IFERROR(INDEX(DVOA!$E$2:$E$20095,MATCH($F75&amp;$A75-1&amp;$B75,DVOA!$C$2:$C$20095&amp;DVOA!$A$2:$A21077&amp;DVOA!$B$2:$B$20095,0)),0)</f>
        <v>6.6674427911132275E-2</v>
      </c>
      <c r="N75" s="6"/>
      <c r="O75" s="6" cm="1">
        <f t="array" ref="O75">IFERROR(INDEX(DVOA!$AC$2:$AC$20095,MATCH($F75&amp;$A75-1&amp;$B75,DVOA!$C$2:$C$20095&amp;DVOA!$A$2:$A$20095&amp;DVOA!$B$2:$B$20095,0)
),0)</f>
        <v>0</v>
      </c>
      <c r="P75" s="6" cm="1">
        <f t="array" ref="P75">IFERROR(INDEX(DVOA!$E$2:$E$20095,MATCH($G75&amp;$A75-1&amp;$B75,DVOA!$C$2:$C$20095&amp;DVOA!$A$2:$A21077&amp;DVOA!$B$2:$B$20095,0)),0)</f>
        <v>0.81751371007721307</v>
      </c>
      <c r="Q75" s="6"/>
      <c r="R75" s="6" cm="1">
        <f t="array" ref="R75">IFERROR(INDEX(DVOA!$AC$2:$AC$20095,MATCH($G75&amp;$A75-1&amp;$B75,DVOA!$C$2:$C$20095&amp;DVOA!$A$2:$A$20095&amp;DVOA!$B$2:$B$20095,0)
),0)</f>
        <v>0</v>
      </c>
      <c r="S75" s="6" t="str">
        <f t="shared" si="16"/>
        <v/>
      </c>
      <c r="T75" s="104">
        <f t="shared" si="24"/>
        <v>-0.75083928216608076</v>
      </c>
      <c r="U75" s="104" t="str">
        <f t="shared" si="25"/>
        <v/>
      </c>
      <c r="V75" s="26" t="str" cm="1">
        <f t="array" ref="V75">IFERROR(IF(E75="H",INDEX('DVOA Pred'!$G$2:$G$1000,MATCH($F75&amp;$B75&amp;$A75,'DVOA Pred'!$C$2:$C$1000&amp;'DVOA Pred'!$A$2:$A$1000&amp;'DVOA Pred'!$B$2:$B$1000,0)),
INDEX('DVOA Pred'!$H$2:$H$1000,MATCH($F75&amp;$B75&amp;$A75,'DVOA Pred'!$D$2:$D$1000&amp;'DVOA Pred'!$A$2:$A$1000&amp;'DVOA Pred'!$B$2:$B$1000,0))),"")</f>
        <v/>
      </c>
      <c r="W75" s="26" t="str">
        <f t="shared" si="17"/>
        <v/>
      </c>
      <c r="X75" s="26" t="str">
        <f t="shared" si="18"/>
        <v/>
      </c>
      <c r="Y75" s="6" t="str">
        <f>IFERROR((PERCENTRANK($L$2:$L$20355,L75)*Multiples!$B$3)+((PERCENTRANK($W$2:$W$20355,W75)*(1-Multiples!$B$3))),"")</f>
        <v/>
      </c>
      <c r="Z75" s="64">
        <v>21</v>
      </c>
      <c r="AA75" s="64">
        <v>19</v>
      </c>
      <c r="AB75" s="24">
        <f t="shared" si="19"/>
        <v>2</v>
      </c>
      <c r="AC75" s="24">
        <f t="shared" si="20"/>
        <v>7.5</v>
      </c>
      <c r="AD75" s="24">
        <f t="shared" si="21"/>
        <v>6.5</v>
      </c>
      <c r="AE75" s="24" t="str">
        <f t="shared" si="22"/>
        <v>Yes</v>
      </c>
      <c r="AF75" s="24" t="str">
        <f t="shared" si="23"/>
        <v>Yes</v>
      </c>
      <c r="AG75" s="64"/>
      <c r="AH75" s="64"/>
      <c r="AI75" s="170"/>
      <c r="AJ75" s="66"/>
    </row>
    <row r="76" spans="1:36" customFormat="1" x14ac:dyDescent="0.25">
      <c r="A76" s="7">
        <v>3</v>
      </c>
      <c r="B76" s="5">
        <v>2022</v>
      </c>
      <c r="C76" s="5" t="str">
        <f t="shared" si="13"/>
        <v>2022 W3</v>
      </c>
      <c r="D76" s="5">
        <v>38</v>
      </c>
      <c r="E76" s="5" t="s">
        <v>649</v>
      </c>
      <c r="F76" s="5" t="s">
        <v>18</v>
      </c>
      <c r="G76" s="5" t="s">
        <v>17</v>
      </c>
      <c r="H76" s="5">
        <v>-2.5</v>
      </c>
      <c r="I76" s="61">
        <v>-2.5</v>
      </c>
      <c r="J76" s="62" t="str">
        <f t="shared" si="14"/>
        <v>F0</v>
      </c>
      <c r="K76" s="61">
        <f t="shared" si="15"/>
        <v>0</v>
      </c>
      <c r="L76" s="228">
        <f>IF(K76=0,0,
IF(J76="D0.5",0.5*SUMIFS('Key Numbers'!$C$2:$C$71,'Key Numbers'!$A$2:$A$71,"&gt;="&amp;ABS($I76),'Key Numbers'!$A$2:$A$71,"&lt;="&amp;ABS($H76)),
IF(J76="D-0.5",0.5*-1*SUMIFS('Key Numbers'!$C$2:$C$71,'Key Numbers'!$A$2:$A$71,"&lt;="&amp;ABS($I76),'Key Numbers'!$A$2:$A$71,"&gt;="&amp;ABS($H76)),
IF(J76="F0.5",0.5*SUMIFS('Key Numbers'!$C$2:$C$71,'Key Numbers'!$A$2:$A$71,"&lt;="&amp;ABS($I76),'Key Numbers'!$A$2:$A$71,"&gt;="&amp;ABS($H76)),
IF(J76="F-0.5",0.5*-1*SUMIFS('Key Numbers'!$C$2:$C$71,'Key Numbers'!$A$2:$A$71,"&gt;="&amp;ABS($I76),'Key Numbers'!$A$2:$A$71,"&lt;="&amp;ABS($H76)),
IF(AND(LEFT(J76,1)="F",K76&lt;0),-1*SUMIFS('Key Numbers'!$C$2:$C$71,'Key Numbers'!$A$2:$A$71,"&gt;="&amp;ABS($I76),'Key Numbers'!$A$2:$A$71,"&lt;="&amp;ABS($H76)),
IF(AND(LEFT(J76,1)="F",K76&gt;0),SUMIFS('Key Numbers'!$C$2:$C$71,'Key Numbers'!$A$2:$A$71,"&lt;="&amp;ABS($I76),'Key Numbers'!$A$2:$A$71,"&gt;="&amp;ABS($H76)),
IF(AND(LEFT(J76,1)="D",K76&lt;0),-1*SUMIFS('Key Numbers'!$C$2:$C$71,'Key Numbers'!$A$2:$A$71,"&lt;="&amp;ABS($I76),'Key Numbers'!$A$2:$A$71,"&gt;="&amp;ABS($H76)),
SUMIFS('Key Numbers'!$C$2:$C$71,'Key Numbers'!$A$2:$A$71,"&gt;="&amp;ABS($I76),'Key Numbers'!$A$2:$A$71,"&lt;="&amp;ABS($H76))))))))))</f>
        <v>0</v>
      </c>
      <c r="M76" s="6" cm="1">
        <f t="array" ref="M76">IFERROR(INDEX(DVOA!$E$2:$E$20095,MATCH($F76&amp;$A76-1&amp;$B76,DVOA!$C$2:$C$20095&amp;DVOA!$A$2:$A21078&amp;DVOA!$B$2:$B$20095,0)),0)</f>
        <v>0.39947005848083139</v>
      </c>
      <c r="N76" s="6"/>
      <c r="O76" s="6" cm="1">
        <f t="array" ref="O76">IFERROR(INDEX(DVOA!$AC$2:$AC$20095,MATCH($F76&amp;$A76-1&amp;$B76,DVOA!$C$2:$C$20095&amp;DVOA!$A$2:$A$20095&amp;DVOA!$B$2:$B$20095,0)
),0)</f>
        <v>0</v>
      </c>
      <c r="P76" s="6" cm="1">
        <f t="array" ref="P76">IFERROR(INDEX(DVOA!$E$2:$E$20095,MATCH($G76&amp;$A76-1&amp;$B76,DVOA!$C$2:$C$20095&amp;DVOA!$A$2:$A21078&amp;DVOA!$B$2:$B$20095,0)),0)</f>
        <v>7.5386373112839661E-2</v>
      </c>
      <c r="Q76" s="6"/>
      <c r="R76" s="6" cm="1">
        <f t="array" ref="R76">IFERROR(INDEX(DVOA!$AC$2:$AC$20095,MATCH($G76&amp;$A76-1&amp;$B76,DVOA!$C$2:$C$20095&amp;DVOA!$A$2:$A$20095&amp;DVOA!$B$2:$B$20095,0)
),0)</f>
        <v>0</v>
      </c>
      <c r="S76" s="6" t="str">
        <f t="shared" si="16"/>
        <v/>
      </c>
      <c r="T76" s="104">
        <f t="shared" si="24"/>
        <v>0.3240836853679917</v>
      </c>
      <c r="U76" s="104" t="str">
        <f t="shared" si="25"/>
        <v/>
      </c>
      <c r="V76" s="26" t="str" cm="1">
        <f t="array" ref="V76">IFERROR(IF(E76="H",INDEX('DVOA Pred'!$G$2:$G$1000,MATCH($F76&amp;$B76&amp;$A76,'DVOA Pred'!$C$2:$C$1000&amp;'DVOA Pred'!$A$2:$A$1000&amp;'DVOA Pred'!$B$2:$B$1000,0)),
INDEX('DVOA Pred'!$H$2:$H$1000,MATCH($F76&amp;$B76&amp;$A76,'DVOA Pred'!$D$2:$D$1000&amp;'DVOA Pred'!$A$2:$A$1000&amp;'DVOA Pred'!$B$2:$B$1000,0))),"")</f>
        <v/>
      </c>
      <c r="W76" s="26" t="str">
        <f t="shared" si="17"/>
        <v/>
      </c>
      <c r="X76" s="26" t="str">
        <f t="shared" si="18"/>
        <v/>
      </c>
      <c r="Y76" s="6" t="str">
        <f>IFERROR((PERCENTRANK($L$2:$L$20355,L76)*Multiples!$B$3)+((PERCENTRANK($W$2:$W$20355,W76)*(1-Multiples!$B$3))),"")</f>
        <v/>
      </c>
      <c r="Z76" s="64">
        <v>37</v>
      </c>
      <c r="AA76" s="64">
        <v>26</v>
      </c>
      <c r="AB76" s="24">
        <f t="shared" si="19"/>
        <v>11</v>
      </c>
      <c r="AC76" s="24">
        <f t="shared" si="20"/>
        <v>8.5</v>
      </c>
      <c r="AD76" s="24">
        <f t="shared" si="21"/>
        <v>8.5</v>
      </c>
      <c r="AE76" s="24" t="str">
        <f t="shared" si="22"/>
        <v>Yes</v>
      </c>
      <c r="AF76" s="24" t="str">
        <f t="shared" si="23"/>
        <v>Yes</v>
      </c>
      <c r="AG76" s="64"/>
      <c r="AH76" s="64"/>
      <c r="AI76" s="170"/>
      <c r="AJ76" s="66"/>
    </row>
    <row r="77" spans="1:36" customFormat="1" x14ac:dyDescent="0.25">
      <c r="A77" s="7">
        <v>3</v>
      </c>
      <c r="B77" s="5">
        <v>2022</v>
      </c>
      <c r="C77" s="5" t="str">
        <f t="shared" si="13"/>
        <v>2022 W3</v>
      </c>
      <c r="D77" s="5">
        <v>38</v>
      </c>
      <c r="E77" s="5" t="s">
        <v>651</v>
      </c>
      <c r="F77" s="5" t="s">
        <v>17</v>
      </c>
      <c r="G77" s="5" t="s">
        <v>18</v>
      </c>
      <c r="H77" s="5">
        <v>2.5</v>
      </c>
      <c r="I77" s="61">
        <v>2.5</v>
      </c>
      <c r="J77" s="62" t="str">
        <f t="shared" si="14"/>
        <v>D0</v>
      </c>
      <c r="K77" s="61">
        <f t="shared" si="15"/>
        <v>0</v>
      </c>
      <c r="L77" s="228">
        <f>IF(K77=0,0,
IF(J77="D0.5",0.5*SUMIFS('Key Numbers'!$C$2:$C$71,'Key Numbers'!$A$2:$A$71,"&gt;="&amp;ABS($I77),'Key Numbers'!$A$2:$A$71,"&lt;="&amp;ABS($H77)),
IF(J77="D-0.5",0.5*-1*SUMIFS('Key Numbers'!$C$2:$C$71,'Key Numbers'!$A$2:$A$71,"&lt;="&amp;ABS($I77),'Key Numbers'!$A$2:$A$71,"&gt;="&amp;ABS($H77)),
IF(J77="F0.5",0.5*SUMIFS('Key Numbers'!$C$2:$C$71,'Key Numbers'!$A$2:$A$71,"&lt;="&amp;ABS($I77),'Key Numbers'!$A$2:$A$71,"&gt;="&amp;ABS($H77)),
IF(J77="F-0.5",0.5*-1*SUMIFS('Key Numbers'!$C$2:$C$71,'Key Numbers'!$A$2:$A$71,"&gt;="&amp;ABS($I77),'Key Numbers'!$A$2:$A$71,"&lt;="&amp;ABS($H77)),
IF(AND(LEFT(J77,1)="F",K77&lt;0),-1*SUMIFS('Key Numbers'!$C$2:$C$71,'Key Numbers'!$A$2:$A$71,"&gt;="&amp;ABS($I77),'Key Numbers'!$A$2:$A$71,"&lt;="&amp;ABS($H77)),
IF(AND(LEFT(J77,1)="F",K77&gt;0),SUMIFS('Key Numbers'!$C$2:$C$71,'Key Numbers'!$A$2:$A$71,"&lt;="&amp;ABS($I77),'Key Numbers'!$A$2:$A$71,"&gt;="&amp;ABS($H77)),
IF(AND(LEFT(J77,1)="D",K77&lt;0),-1*SUMIFS('Key Numbers'!$C$2:$C$71,'Key Numbers'!$A$2:$A$71,"&lt;="&amp;ABS($I77),'Key Numbers'!$A$2:$A$71,"&gt;="&amp;ABS($H77)),
SUMIFS('Key Numbers'!$C$2:$C$71,'Key Numbers'!$A$2:$A$71,"&gt;="&amp;ABS($I77),'Key Numbers'!$A$2:$A$71,"&lt;="&amp;ABS($H77))))))))))</f>
        <v>0</v>
      </c>
      <c r="M77" s="6" cm="1">
        <f t="array" ref="M77">IFERROR(INDEX(DVOA!$E$2:$E$20095,MATCH($F77&amp;$A77-1&amp;$B77,DVOA!$C$2:$C$20095&amp;DVOA!$A$2:$A21079&amp;DVOA!$B$2:$B$20095,0)),0)</f>
        <v>7.5386373112839661E-2</v>
      </c>
      <c r="N77" s="6"/>
      <c r="O77" s="6" cm="1">
        <f t="array" ref="O77">IFERROR(INDEX(DVOA!$AC$2:$AC$20095,MATCH($F77&amp;$A77-1&amp;$B77,DVOA!$C$2:$C$20095&amp;DVOA!$A$2:$A$20095&amp;DVOA!$B$2:$B$20095,0)
),0)</f>
        <v>0</v>
      </c>
      <c r="P77" s="6" cm="1">
        <f t="array" ref="P77">IFERROR(INDEX(DVOA!$E$2:$E$20095,MATCH($G77&amp;$A77-1&amp;$B77,DVOA!$C$2:$C$20095&amp;DVOA!$A$2:$A21079&amp;DVOA!$B$2:$B$20095,0)),0)</f>
        <v>0.39947005848083139</v>
      </c>
      <c r="Q77" s="6"/>
      <c r="R77" s="6" cm="1">
        <f t="array" ref="R77">IFERROR(INDEX(DVOA!$AC$2:$AC$20095,MATCH($G77&amp;$A77-1&amp;$B77,DVOA!$C$2:$C$20095&amp;DVOA!$A$2:$A$20095&amp;DVOA!$B$2:$B$20095,0)
),0)</f>
        <v>0</v>
      </c>
      <c r="S77" s="6" t="str">
        <f t="shared" si="16"/>
        <v/>
      </c>
      <c r="T77" s="104">
        <f t="shared" si="24"/>
        <v>-0.3240836853679917</v>
      </c>
      <c r="U77" s="104" t="str">
        <f t="shared" si="25"/>
        <v/>
      </c>
      <c r="V77" s="26" t="str" cm="1">
        <f t="array" ref="V77">IFERROR(IF(E77="H",INDEX('DVOA Pred'!$G$2:$G$1000,MATCH($F77&amp;$B77&amp;$A77,'DVOA Pred'!$C$2:$C$1000&amp;'DVOA Pred'!$A$2:$A$1000&amp;'DVOA Pred'!$B$2:$B$1000,0)),
INDEX('DVOA Pred'!$H$2:$H$1000,MATCH($F77&amp;$B77&amp;$A77,'DVOA Pred'!$D$2:$D$1000&amp;'DVOA Pred'!$A$2:$A$1000&amp;'DVOA Pred'!$B$2:$B$1000,0))),"")</f>
        <v/>
      </c>
      <c r="W77" s="26" t="str">
        <f t="shared" si="17"/>
        <v/>
      </c>
      <c r="X77" s="26" t="str">
        <f t="shared" si="18"/>
        <v/>
      </c>
      <c r="Y77" s="6" t="str">
        <f>IFERROR((PERCENTRANK($L$2:$L$20355,L77)*Multiples!$B$3)+((PERCENTRANK($W$2:$W$20355,W77)*(1-Multiples!$B$3))),"")</f>
        <v/>
      </c>
      <c r="Z77" s="64">
        <v>26</v>
      </c>
      <c r="AA77" s="64">
        <v>37</v>
      </c>
      <c r="AB77" s="24">
        <f t="shared" si="19"/>
        <v>-11</v>
      </c>
      <c r="AC77" s="24">
        <f t="shared" si="20"/>
        <v>-8.5</v>
      </c>
      <c r="AD77" s="24">
        <f t="shared" si="21"/>
        <v>-8.5</v>
      </c>
      <c r="AE77" s="24" t="str">
        <f t="shared" si="22"/>
        <v>No</v>
      </c>
      <c r="AF77" s="24" t="str">
        <f t="shared" si="23"/>
        <v>No</v>
      </c>
      <c r="AG77" s="64"/>
      <c r="AH77" s="64"/>
      <c r="AI77" s="170"/>
      <c r="AJ77" s="66"/>
    </row>
    <row r="78" spans="1:36" customFormat="1" x14ac:dyDescent="0.25">
      <c r="A78" s="7">
        <v>3</v>
      </c>
      <c r="B78" s="5">
        <v>2022</v>
      </c>
      <c r="C78" s="5" t="str">
        <f t="shared" si="13"/>
        <v>2022 W3</v>
      </c>
      <c r="D78" s="5">
        <v>39</v>
      </c>
      <c r="E78" s="5" t="s">
        <v>649</v>
      </c>
      <c r="F78" s="5" t="s">
        <v>24</v>
      </c>
      <c r="G78" s="5" t="s">
        <v>9</v>
      </c>
      <c r="H78" s="5">
        <v>-4.5</v>
      </c>
      <c r="I78" s="61">
        <v>-6.5</v>
      </c>
      <c r="J78" s="62" t="str">
        <f t="shared" si="14"/>
        <v>F2</v>
      </c>
      <c r="K78" s="61">
        <f t="shared" si="15"/>
        <v>2</v>
      </c>
      <c r="L78" s="228">
        <f>IF(K78=0,0,
IF(J78="D0.5",0.5*SUMIFS('Key Numbers'!$C$2:$C$71,'Key Numbers'!$A$2:$A$71,"&gt;="&amp;ABS($I78),'Key Numbers'!$A$2:$A$71,"&lt;="&amp;ABS($H78)),
IF(J78="D-0.5",0.5*-1*SUMIFS('Key Numbers'!$C$2:$C$71,'Key Numbers'!$A$2:$A$71,"&lt;="&amp;ABS($I78),'Key Numbers'!$A$2:$A$71,"&gt;="&amp;ABS($H78)),
IF(J78="F0.5",0.5*SUMIFS('Key Numbers'!$C$2:$C$71,'Key Numbers'!$A$2:$A$71,"&lt;="&amp;ABS($I78),'Key Numbers'!$A$2:$A$71,"&gt;="&amp;ABS($H78)),
IF(J78="F-0.5",0.5*-1*SUMIFS('Key Numbers'!$C$2:$C$71,'Key Numbers'!$A$2:$A$71,"&gt;="&amp;ABS($I78),'Key Numbers'!$A$2:$A$71,"&lt;="&amp;ABS($H78)),
IF(AND(LEFT(J78,1)="F",K78&lt;0),-1*SUMIFS('Key Numbers'!$C$2:$C$71,'Key Numbers'!$A$2:$A$71,"&gt;="&amp;ABS($I78),'Key Numbers'!$A$2:$A$71,"&lt;="&amp;ABS($H78)),
IF(AND(LEFT(J78,1)="F",K78&gt;0),SUMIFS('Key Numbers'!$C$2:$C$71,'Key Numbers'!$A$2:$A$71,"&lt;="&amp;ABS($I78),'Key Numbers'!$A$2:$A$71,"&gt;="&amp;ABS($H78)),
IF(AND(LEFT(J78,1)="D",K78&lt;0),-1*SUMIFS('Key Numbers'!$C$2:$C$71,'Key Numbers'!$A$2:$A$71,"&lt;="&amp;ABS($I78),'Key Numbers'!$A$2:$A$71,"&gt;="&amp;ABS($H78)),
SUMIFS('Key Numbers'!$C$2:$C$71,'Key Numbers'!$A$2:$A$71,"&gt;="&amp;ABS($I78),'Key Numbers'!$A$2:$A$71,"&lt;="&amp;ABS($H78))))))))))</f>
        <v>0.12293577981651377</v>
      </c>
      <c r="M78" s="6" cm="1">
        <f t="array" ref="M78">IFERROR(INDEX(DVOA!$E$2:$E$20095,MATCH($F78&amp;$A78-1&amp;$B78,DVOA!$C$2:$C$20095&amp;DVOA!$A$2:$A21080&amp;DVOA!$B$2:$B$20095,0)),0)</f>
        <v>-0.30058736726777302</v>
      </c>
      <c r="N78" s="6"/>
      <c r="O78" s="6" cm="1">
        <f t="array" ref="O78">IFERROR(INDEX(DVOA!$AC$2:$AC$20095,MATCH($F78&amp;$A78-1&amp;$B78,DVOA!$C$2:$C$20095&amp;DVOA!$A$2:$A$20095&amp;DVOA!$B$2:$B$20095,0)
),0)</f>
        <v>0</v>
      </c>
      <c r="P78" s="6" cm="1">
        <f t="array" ref="P78">IFERROR(INDEX(DVOA!$E$2:$E$20095,MATCH($G78&amp;$A78-1&amp;$B78,DVOA!$C$2:$C$20095&amp;DVOA!$A$2:$A21080&amp;DVOA!$B$2:$B$20095,0)),0)</f>
        <v>-0.35434762677214915</v>
      </c>
      <c r="Q78" s="6"/>
      <c r="R78" s="6" cm="1">
        <f t="array" ref="R78">IFERROR(INDEX(DVOA!$AC$2:$AC$20095,MATCH($G78&amp;$A78-1&amp;$B78,DVOA!$C$2:$C$20095&amp;DVOA!$A$2:$A$20095&amp;DVOA!$B$2:$B$20095,0)
),0)</f>
        <v>0</v>
      </c>
      <c r="S78" s="6" t="str">
        <f t="shared" si="16"/>
        <v/>
      </c>
      <c r="T78" s="104">
        <f t="shared" si="24"/>
        <v>5.3760259504376129E-2</v>
      </c>
      <c r="U78" s="104" t="str">
        <f t="shared" si="25"/>
        <v/>
      </c>
      <c r="V78" s="26" t="str" cm="1">
        <f t="array" ref="V78">IFERROR(IF(E78="H",INDEX('DVOA Pred'!$G$2:$G$1000,MATCH($F78&amp;$B78&amp;$A78,'DVOA Pred'!$C$2:$C$1000&amp;'DVOA Pred'!$A$2:$A$1000&amp;'DVOA Pred'!$B$2:$B$1000,0)),
INDEX('DVOA Pred'!$H$2:$H$1000,MATCH($F78&amp;$B78&amp;$A78,'DVOA Pred'!$D$2:$D$1000&amp;'DVOA Pred'!$A$2:$A$1000&amp;'DVOA Pred'!$B$2:$B$1000,0))),"")</f>
        <v/>
      </c>
      <c r="W78" s="26" t="str">
        <f t="shared" si="17"/>
        <v/>
      </c>
      <c r="X78" s="26" t="str">
        <f t="shared" si="18"/>
        <v/>
      </c>
      <c r="Y78" s="6" t="str">
        <f>IFERROR((PERCENTRANK($L$2:$L$20355,L78)*Multiples!$B$3)+((PERCENTRANK($W$2:$W$20355,W78)*(1-Multiples!$B$3))),"")</f>
        <v/>
      </c>
      <c r="Z78" s="64">
        <v>27</v>
      </c>
      <c r="AA78" s="64">
        <v>12</v>
      </c>
      <c r="AB78" s="24">
        <f t="shared" si="19"/>
        <v>15</v>
      </c>
      <c r="AC78" s="24">
        <f t="shared" si="20"/>
        <v>10.5</v>
      </c>
      <c r="AD78" s="24">
        <f t="shared" si="21"/>
        <v>8.5</v>
      </c>
      <c r="AE78" s="24" t="str">
        <f t="shared" si="22"/>
        <v>Yes</v>
      </c>
      <c r="AF78" s="24" t="str">
        <f t="shared" si="23"/>
        <v>Yes</v>
      </c>
      <c r="AG78" s="64"/>
      <c r="AH78" s="64"/>
      <c r="AI78" s="170"/>
      <c r="AJ78" s="66"/>
    </row>
    <row r="79" spans="1:36" customFormat="1" x14ac:dyDescent="0.25">
      <c r="A79" s="7">
        <v>3</v>
      </c>
      <c r="B79" s="5">
        <v>2022</v>
      </c>
      <c r="C79" s="5" t="str">
        <f t="shared" si="13"/>
        <v>2022 W3</v>
      </c>
      <c r="D79" s="5">
        <v>39</v>
      </c>
      <c r="E79" s="5" t="s">
        <v>651</v>
      </c>
      <c r="F79" s="5" t="s">
        <v>9</v>
      </c>
      <c r="G79" s="5" t="s">
        <v>24</v>
      </c>
      <c r="H79" s="5">
        <v>4.5</v>
      </c>
      <c r="I79" s="61">
        <v>6.5</v>
      </c>
      <c r="J79" s="62" t="str">
        <f t="shared" si="14"/>
        <v>D-2</v>
      </c>
      <c r="K79" s="61">
        <f t="shared" si="15"/>
        <v>-2</v>
      </c>
      <c r="L79" s="228">
        <f>IF(K79=0,0,
IF(J79="D0.5",0.5*SUMIFS('Key Numbers'!$C$2:$C$71,'Key Numbers'!$A$2:$A$71,"&gt;="&amp;ABS($I79),'Key Numbers'!$A$2:$A$71,"&lt;="&amp;ABS($H79)),
IF(J79="D-0.5",0.5*-1*SUMIFS('Key Numbers'!$C$2:$C$71,'Key Numbers'!$A$2:$A$71,"&lt;="&amp;ABS($I79),'Key Numbers'!$A$2:$A$71,"&gt;="&amp;ABS($H79)),
IF(J79="F0.5",0.5*SUMIFS('Key Numbers'!$C$2:$C$71,'Key Numbers'!$A$2:$A$71,"&lt;="&amp;ABS($I79),'Key Numbers'!$A$2:$A$71,"&gt;="&amp;ABS($H79)),
IF(J79="F-0.5",0.5*-1*SUMIFS('Key Numbers'!$C$2:$C$71,'Key Numbers'!$A$2:$A$71,"&gt;="&amp;ABS($I79),'Key Numbers'!$A$2:$A$71,"&lt;="&amp;ABS($H79)),
IF(AND(LEFT(J79,1)="F",K79&lt;0),-1*SUMIFS('Key Numbers'!$C$2:$C$71,'Key Numbers'!$A$2:$A$71,"&gt;="&amp;ABS($I79),'Key Numbers'!$A$2:$A$71,"&lt;="&amp;ABS($H79)),
IF(AND(LEFT(J79,1)="F",K79&gt;0),SUMIFS('Key Numbers'!$C$2:$C$71,'Key Numbers'!$A$2:$A$71,"&lt;="&amp;ABS($I79),'Key Numbers'!$A$2:$A$71,"&gt;="&amp;ABS($H79)),
IF(AND(LEFT(J79,1)="D",K79&lt;0),-1*SUMIFS('Key Numbers'!$C$2:$C$71,'Key Numbers'!$A$2:$A$71,"&lt;="&amp;ABS($I79),'Key Numbers'!$A$2:$A$71,"&gt;="&amp;ABS($H79)),
SUMIFS('Key Numbers'!$C$2:$C$71,'Key Numbers'!$A$2:$A$71,"&gt;="&amp;ABS($I79),'Key Numbers'!$A$2:$A$71,"&lt;="&amp;ABS($H79))))))))))</f>
        <v>-0.12293577981651377</v>
      </c>
      <c r="M79" s="6" cm="1">
        <f t="array" ref="M79">IFERROR(INDEX(DVOA!$E$2:$E$20095,MATCH($F79&amp;$A79-1&amp;$B79,DVOA!$C$2:$C$20095&amp;DVOA!$A$2:$A21081&amp;DVOA!$B$2:$B$20095,0)),0)</f>
        <v>-0.35434762677214915</v>
      </c>
      <c r="N79" s="6"/>
      <c r="O79" s="6" cm="1">
        <f t="array" ref="O79">IFERROR(INDEX(DVOA!$AC$2:$AC$20095,MATCH($F79&amp;$A79-1&amp;$B79,DVOA!$C$2:$C$20095&amp;DVOA!$A$2:$A$20095&amp;DVOA!$B$2:$B$20095,0)
),0)</f>
        <v>0</v>
      </c>
      <c r="P79" s="6" cm="1">
        <f t="array" ref="P79">IFERROR(INDEX(DVOA!$E$2:$E$20095,MATCH($G79&amp;$A79-1&amp;$B79,DVOA!$C$2:$C$20095&amp;DVOA!$A$2:$A21081&amp;DVOA!$B$2:$B$20095,0)),0)</f>
        <v>-0.30058736726777302</v>
      </c>
      <c r="Q79" s="6"/>
      <c r="R79" s="6" cm="1">
        <f t="array" ref="R79">IFERROR(INDEX(DVOA!$AC$2:$AC$20095,MATCH($G79&amp;$A79-1&amp;$B79,DVOA!$C$2:$C$20095&amp;DVOA!$A$2:$A$20095&amp;DVOA!$B$2:$B$20095,0)
),0)</f>
        <v>0</v>
      </c>
      <c r="S79" s="6" t="str">
        <f t="shared" si="16"/>
        <v/>
      </c>
      <c r="T79" s="104">
        <f t="shared" si="24"/>
        <v>-5.3760259504376129E-2</v>
      </c>
      <c r="U79" s="104" t="str">
        <f t="shared" si="25"/>
        <v/>
      </c>
      <c r="V79" s="26" t="str" cm="1">
        <f t="array" ref="V79">IFERROR(IF(E79="H",INDEX('DVOA Pred'!$G$2:$G$1000,MATCH($F79&amp;$B79&amp;$A79,'DVOA Pred'!$C$2:$C$1000&amp;'DVOA Pred'!$A$2:$A$1000&amp;'DVOA Pred'!$B$2:$B$1000,0)),
INDEX('DVOA Pred'!$H$2:$H$1000,MATCH($F79&amp;$B79&amp;$A79,'DVOA Pred'!$D$2:$D$1000&amp;'DVOA Pred'!$A$2:$A$1000&amp;'DVOA Pred'!$B$2:$B$1000,0))),"")</f>
        <v/>
      </c>
      <c r="W79" s="26" t="str">
        <f t="shared" si="17"/>
        <v/>
      </c>
      <c r="X79" s="26" t="str">
        <f t="shared" si="18"/>
        <v/>
      </c>
      <c r="Y79" s="6" t="str">
        <f>IFERROR((PERCENTRANK($L$2:$L$20355,L79)*Multiples!$B$3)+((PERCENTRANK($W$2:$W$20355,W79)*(1-Multiples!$B$3))),"")</f>
        <v/>
      </c>
      <c r="Z79" s="64">
        <v>12</v>
      </c>
      <c r="AA79" s="64">
        <v>27</v>
      </c>
      <c r="AB79" s="24">
        <f t="shared" si="19"/>
        <v>-15</v>
      </c>
      <c r="AC79" s="24">
        <f t="shared" si="20"/>
        <v>-10.5</v>
      </c>
      <c r="AD79" s="24">
        <f t="shared" si="21"/>
        <v>-8.5</v>
      </c>
      <c r="AE79" s="24" t="str">
        <f t="shared" si="22"/>
        <v>No</v>
      </c>
      <c r="AF79" s="24" t="str">
        <f t="shared" si="23"/>
        <v>No</v>
      </c>
      <c r="AG79" s="64"/>
      <c r="AH79" s="64"/>
      <c r="AI79" s="170"/>
      <c r="AJ79" s="66"/>
    </row>
    <row r="80" spans="1:36" customFormat="1" x14ac:dyDescent="0.25">
      <c r="A80" s="7">
        <v>3</v>
      </c>
      <c r="B80" s="5">
        <v>2022</v>
      </c>
      <c r="C80" s="5" t="str">
        <f t="shared" si="13"/>
        <v>2022 W3</v>
      </c>
      <c r="D80" s="5">
        <v>40</v>
      </c>
      <c r="E80" s="5" t="s">
        <v>649</v>
      </c>
      <c r="F80" s="5" t="s">
        <v>7</v>
      </c>
      <c r="G80" s="5" t="s">
        <v>26</v>
      </c>
      <c r="H80" s="5">
        <v>-6.5</v>
      </c>
      <c r="I80" s="61">
        <v>-6</v>
      </c>
      <c r="J80" s="62" t="str">
        <f t="shared" si="14"/>
        <v>F-0.5</v>
      </c>
      <c r="K80" s="61">
        <f t="shared" si="15"/>
        <v>-0.5</v>
      </c>
      <c r="L80" s="228">
        <f>IF(K80=0,0,
IF(J80="D0.5",0.5*SUMIFS('Key Numbers'!$C$2:$C$71,'Key Numbers'!$A$2:$A$71,"&gt;="&amp;ABS($I80),'Key Numbers'!$A$2:$A$71,"&lt;="&amp;ABS($H80)),
IF(J80="D-0.5",0.5*-1*SUMIFS('Key Numbers'!$C$2:$C$71,'Key Numbers'!$A$2:$A$71,"&lt;="&amp;ABS($I80),'Key Numbers'!$A$2:$A$71,"&gt;="&amp;ABS($H80)),
IF(J80="F0.5",0.5*SUMIFS('Key Numbers'!$C$2:$C$71,'Key Numbers'!$A$2:$A$71,"&lt;="&amp;ABS($I80),'Key Numbers'!$A$2:$A$71,"&gt;="&amp;ABS($H80)),
IF(J80="F-0.5",0.5*-1*SUMIFS('Key Numbers'!$C$2:$C$71,'Key Numbers'!$A$2:$A$71,"&gt;="&amp;ABS($I80),'Key Numbers'!$A$2:$A$71,"&lt;="&amp;ABS($H80)),
IF(AND(LEFT(J80,1)="F",K80&lt;0),-1*SUMIFS('Key Numbers'!$C$2:$C$71,'Key Numbers'!$A$2:$A$71,"&gt;="&amp;ABS($I80),'Key Numbers'!$A$2:$A$71,"&lt;="&amp;ABS($H80)),
IF(AND(LEFT(J80,1)="F",K80&gt;0),SUMIFS('Key Numbers'!$C$2:$C$71,'Key Numbers'!$A$2:$A$71,"&lt;="&amp;ABS($I80),'Key Numbers'!$A$2:$A$71,"&gt;="&amp;ABS($H80)),
IF(AND(LEFT(J80,1)="D",K80&lt;0),-1*SUMIFS('Key Numbers'!$C$2:$C$71,'Key Numbers'!$A$2:$A$71,"&lt;="&amp;ABS($I80),'Key Numbers'!$A$2:$A$71,"&gt;="&amp;ABS($H80)),
SUMIFS('Key Numbers'!$C$2:$C$71,'Key Numbers'!$A$2:$A$71,"&gt;="&amp;ABS($I80),'Key Numbers'!$A$2:$A$71,"&lt;="&amp;ABS($H80))))))))))</f>
        <v>-3.669724770642202E-2</v>
      </c>
      <c r="M80" s="6" cm="1">
        <f t="array" ref="M80">IFERROR(INDEX(DVOA!$E$2:$E$20095,MATCH($F80&amp;$A80-1&amp;$B80,DVOA!$C$2:$C$20095&amp;DVOA!$A$2:$A21082&amp;DVOA!$B$2:$B$20095,0)),0)</f>
        <v>0.38931555787233446</v>
      </c>
      <c r="N80" s="6"/>
      <c r="O80" s="6" cm="1">
        <f t="array" ref="O80">IFERROR(INDEX(DVOA!$AC$2:$AC$20095,MATCH($F80&amp;$A80-1&amp;$B80,DVOA!$C$2:$C$20095&amp;DVOA!$A$2:$A$20095&amp;DVOA!$B$2:$B$20095,0)
),0)</f>
        <v>0</v>
      </c>
      <c r="P80" s="6" cm="1">
        <f t="array" ref="P80">IFERROR(INDEX(DVOA!$E$2:$E$20095,MATCH($G80&amp;$A80-1&amp;$B80,DVOA!$C$2:$C$20095&amp;DVOA!$A$2:$A21082&amp;DVOA!$B$2:$B$20095,0)),0)</f>
        <v>-0.29089254723846503</v>
      </c>
      <c r="Q80" s="6"/>
      <c r="R80" s="6" cm="1">
        <f t="array" ref="R80">IFERROR(INDEX(DVOA!$AC$2:$AC$20095,MATCH($G80&amp;$A80-1&amp;$B80,DVOA!$C$2:$C$20095&amp;DVOA!$A$2:$A$20095&amp;DVOA!$B$2:$B$20095,0)
),0)</f>
        <v>0</v>
      </c>
      <c r="S80" s="6" t="str">
        <f t="shared" si="16"/>
        <v/>
      </c>
      <c r="T80" s="104">
        <f t="shared" si="24"/>
        <v>0.68020810511079954</v>
      </c>
      <c r="U80" s="104" t="str">
        <f t="shared" si="25"/>
        <v/>
      </c>
      <c r="V80" s="26" t="str" cm="1">
        <f t="array" ref="V80">IFERROR(IF(E80="H",INDEX('DVOA Pred'!$G$2:$G$1000,MATCH($F80&amp;$B80&amp;$A80,'DVOA Pred'!$C$2:$C$1000&amp;'DVOA Pred'!$A$2:$A$1000&amp;'DVOA Pred'!$B$2:$B$1000,0)),
INDEX('DVOA Pred'!$H$2:$H$1000,MATCH($F80&amp;$B80&amp;$A80,'DVOA Pred'!$D$2:$D$1000&amp;'DVOA Pred'!$A$2:$A$1000&amp;'DVOA Pred'!$B$2:$B$1000,0))),"")</f>
        <v/>
      </c>
      <c r="W80" s="26" t="str">
        <f t="shared" si="17"/>
        <v/>
      </c>
      <c r="X80" s="26" t="str">
        <f t="shared" si="18"/>
        <v/>
      </c>
      <c r="Y80" s="6" t="str">
        <f>IFERROR((PERCENTRANK($L$2:$L$20355,L80)*Multiples!$B$3)+((PERCENTRANK($W$2:$W$20355,W80)*(1-Multiples!$B$3))),"")</f>
        <v/>
      </c>
      <c r="Z80" s="64">
        <v>24</v>
      </c>
      <c r="AA80" s="64">
        <v>8</v>
      </c>
      <c r="AB80" s="24">
        <f t="shared" si="19"/>
        <v>16</v>
      </c>
      <c r="AC80" s="24">
        <f t="shared" si="20"/>
        <v>9.5</v>
      </c>
      <c r="AD80" s="24">
        <f t="shared" si="21"/>
        <v>10</v>
      </c>
      <c r="AE80" s="24" t="str">
        <f t="shared" si="22"/>
        <v>Yes</v>
      </c>
      <c r="AF80" s="24" t="str">
        <f t="shared" si="23"/>
        <v>Yes</v>
      </c>
      <c r="AG80" s="64"/>
      <c r="AH80" s="64"/>
      <c r="AI80" s="170"/>
      <c r="AJ80" s="66"/>
    </row>
    <row r="81" spans="1:36" customFormat="1" x14ac:dyDescent="0.25">
      <c r="A81" s="7">
        <v>3</v>
      </c>
      <c r="B81" s="5">
        <v>2022</v>
      </c>
      <c r="C81" s="5" t="str">
        <f t="shared" si="13"/>
        <v>2022 W3</v>
      </c>
      <c r="D81" s="5">
        <v>40</v>
      </c>
      <c r="E81" s="5" t="s">
        <v>651</v>
      </c>
      <c r="F81" s="5" t="s">
        <v>26</v>
      </c>
      <c r="G81" s="5" t="s">
        <v>7</v>
      </c>
      <c r="H81" s="5">
        <v>6.5</v>
      </c>
      <c r="I81" s="61">
        <v>6</v>
      </c>
      <c r="J81" s="62" t="str">
        <f t="shared" si="14"/>
        <v>D0.5</v>
      </c>
      <c r="K81" s="61">
        <f t="shared" si="15"/>
        <v>0.5</v>
      </c>
      <c r="L81" s="228">
        <f>IF(K81=0,0,
IF(J81="D0.5",0.5*SUMIFS('Key Numbers'!$C$2:$C$71,'Key Numbers'!$A$2:$A$71,"&gt;="&amp;ABS($I81),'Key Numbers'!$A$2:$A$71,"&lt;="&amp;ABS($H81)),
IF(J81="D-0.5",0.5*-1*SUMIFS('Key Numbers'!$C$2:$C$71,'Key Numbers'!$A$2:$A$71,"&lt;="&amp;ABS($I81),'Key Numbers'!$A$2:$A$71,"&gt;="&amp;ABS($H81)),
IF(J81="F0.5",0.5*SUMIFS('Key Numbers'!$C$2:$C$71,'Key Numbers'!$A$2:$A$71,"&lt;="&amp;ABS($I81),'Key Numbers'!$A$2:$A$71,"&gt;="&amp;ABS($H81)),
IF(J81="F-0.5",0.5*-1*SUMIFS('Key Numbers'!$C$2:$C$71,'Key Numbers'!$A$2:$A$71,"&gt;="&amp;ABS($I81),'Key Numbers'!$A$2:$A$71,"&lt;="&amp;ABS($H81)),
IF(AND(LEFT(J81,1)="F",K81&lt;0),-1*SUMIFS('Key Numbers'!$C$2:$C$71,'Key Numbers'!$A$2:$A$71,"&gt;="&amp;ABS($I81),'Key Numbers'!$A$2:$A$71,"&lt;="&amp;ABS($H81)),
IF(AND(LEFT(J81,1)="F",K81&gt;0),SUMIFS('Key Numbers'!$C$2:$C$71,'Key Numbers'!$A$2:$A$71,"&lt;="&amp;ABS($I81),'Key Numbers'!$A$2:$A$71,"&gt;="&amp;ABS($H81)),
IF(AND(LEFT(J81,1)="D",K81&lt;0),-1*SUMIFS('Key Numbers'!$C$2:$C$71,'Key Numbers'!$A$2:$A$71,"&lt;="&amp;ABS($I81),'Key Numbers'!$A$2:$A$71,"&gt;="&amp;ABS($H81)),
SUMIFS('Key Numbers'!$C$2:$C$71,'Key Numbers'!$A$2:$A$71,"&gt;="&amp;ABS($I81),'Key Numbers'!$A$2:$A$71,"&lt;="&amp;ABS($H81))))))))))</f>
        <v>3.669724770642202E-2</v>
      </c>
      <c r="M81" s="6" cm="1">
        <f t="array" ref="M81">IFERROR(INDEX(DVOA!$E$2:$E$20095,MATCH($F81&amp;$A81-1&amp;$B81,DVOA!$C$2:$C$20095&amp;DVOA!$A$2:$A21083&amp;DVOA!$B$2:$B$20095,0)),0)</f>
        <v>-0.29089254723846503</v>
      </c>
      <c r="N81" s="6"/>
      <c r="O81" s="6" cm="1">
        <f t="array" ref="O81">IFERROR(INDEX(DVOA!$AC$2:$AC$20095,MATCH($F81&amp;$A81-1&amp;$B81,DVOA!$C$2:$C$20095&amp;DVOA!$A$2:$A$20095&amp;DVOA!$B$2:$B$20095,0)
),0)</f>
        <v>0</v>
      </c>
      <c r="P81" s="6" cm="1">
        <f t="array" ref="P81">IFERROR(INDEX(DVOA!$E$2:$E$20095,MATCH($G81&amp;$A81-1&amp;$B81,DVOA!$C$2:$C$20095&amp;DVOA!$A$2:$A21083&amp;DVOA!$B$2:$B$20095,0)),0)</f>
        <v>0.38931555787233446</v>
      </c>
      <c r="Q81" s="6"/>
      <c r="R81" s="6" cm="1">
        <f t="array" ref="R81">IFERROR(INDEX(DVOA!$AC$2:$AC$20095,MATCH($G81&amp;$A81-1&amp;$B81,DVOA!$C$2:$C$20095&amp;DVOA!$A$2:$A$20095&amp;DVOA!$B$2:$B$20095,0)
),0)</f>
        <v>0</v>
      </c>
      <c r="S81" s="6" t="str">
        <f t="shared" si="16"/>
        <v/>
      </c>
      <c r="T81" s="104">
        <f t="shared" si="24"/>
        <v>-0.68020810511079954</v>
      </c>
      <c r="U81" s="104" t="str">
        <f t="shared" si="25"/>
        <v/>
      </c>
      <c r="V81" s="26" t="str" cm="1">
        <f t="array" ref="V81">IFERROR(IF(E81="H",INDEX('DVOA Pred'!$G$2:$G$1000,MATCH($F81&amp;$B81&amp;$A81,'DVOA Pred'!$C$2:$C$1000&amp;'DVOA Pred'!$A$2:$A$1000&amp;'DVOA Pred'!$B$2:$B$1000,0)),
INDEX('DVOA Pred'!$H$2:$H$1000,MATCH($F81&amp;$B81&amp;$A81,'DVOA Pred'!$D$2:$D$1000&amp;'DVOA Pred'!$A$2:$A$1000&amp;'DVOA Pred'!$B$2:$B$1000,0))),"")</f>
        <v/>
      </c>
      <c r="W81" s="26" t="str">
        <f t="shared" si="17"/>
        <v/>
      </c>
      <c r="X81" s="26" t="str">
        <f t="shared" si="18"/>
        <v/>
      </c>
      <c r="Y81" s="6" t="str">
        <f>IFERROR((PERCENTRANK($L$2:$L$20355,L81)*Multiples!$B$3)+((PERCENTRANK($W$2:$W$20355,W81)*(1-Multiples!$B$3))),"")</f>
        <v/>
      </c>
      <c r="Z81" s="64">
        <v>8</v>
      </c>
      <c r="AA81" s="64">
        <v>24</v>
      </c>
      <c r="AB81" s="24">
        <f t="shared" si="19"/>
        <v>-16</v>
      </c>
      <c r="AC81" s="24">
        <f t="shared" si="20"/>
        <v>-9.5</v>
      </c>
      <c r="AD81" s="24">
        <f t="shared" si="21"/>
        <v>-10</v>
      </c>
      <c r="AE81" s="24" t="str">
        <f t="shared" si="22"/>
        <v>No</v>
      </c>
      <c r="AF81" s="24" t="str">
        <f t="shared" si="23"/>
        <v>No</v>
      </c>
      <c r="AG81" s="64"/>
      <c r="AH81" s="64"/>
      <c r="AI81" s="170"/>
      <c r="AJ81" s="66"/>
    </row>
    <row r="82" spans="1:36" customFormat="1" x14ac:dyDescent="0.25">
      <c r="A82" s="7">
        <v>3</v>
      </c>
      <c r="B82" s="5">
        <v>2022</v>
      </c>
      <c r="C82" s="5" t="str">
        <f t="shared" si="13"/>
        <v>2022 W3</v>
      </c>
      <c r="D82" s="5">
        <v>41</v>
      </c>
      <c r="E82" s="5" t="s">
        <v>651</v>
      </c>
      <c r="F82" s="5" t="s">
        <v>51</v>
      </c>
      <c r="G82" s="5" t="s">
        <v>27</v>
      </c>
      <c r="H82" s="5">
        <v>2.5</v>
      </c>
      <c r="I82" s="61">
        <v>2</v>
      </c>
      <c r="J82" s="62" t="str">
        <f t="shared" si="14"/>
        <v>D0.5</v>
      </c>
      <c r="K82" s="61">
        <f t="shared" si="15"/>
        <v>0.5</v>
      </c>
      <c r="L82" s="228">
        <f>IF(K82=0,0,
IF(J82="D0.5",0.5*SUMIFS('Key Numbers'!$C$2:$C$71,'Key Numbers'!$A$2:$A$71,"&gt;="&amp;ABS($I82),'Key Numbers'!$A$2:$A$71,"&lt;="&amp;ABS($H82)),
IF(J82="D-0.5",0.5*-1*SUMIFS('Key Numbers'!$C$2:$C$71,'Key Numbers'!$A$2:$A$71,"&lt;="&amp;ABS($I82),'Key Numbers'!$A$2:$A$71,"&gt;="&amp;ABS($H82)),
IF(J82="F0.5",0.5*SUMIFS('Key Numbers'!$C$2:$C$71,'Key Numbers'!$A$2:$A$71,"&lt;="&amp;ABS($I82),'Key Numbers'!$A$2:$A$71,"&gt;="&amp;ABS($H82)),
IF(J82="F-0.5",0.5*-1*SUMIFS('Key Numbers'!$C$2:$C$71,'Key Numbers'!$A$2:$A$71,"&gt;="&amp;ABS($I82),'Key Numbers'!$A$2:$A$71,"&lt;="&amp;ABS($H82)),
IF(AND(LEFT(J82,1)="F",K82&lt;0),-1*SUMIFS('Key Numbers'!$C$2:$C$71,'Key Numbers'!$A$2:$A$71,"&gt;="&amp;ABS($I82),'Key Numbers'!$A$2:$A$71,"&lt;="&amp;ABS($H82)),
IF(AND(LEFT(J82,1)="F",K82&gt;0),SUMIFS('Key Numbers'!$C$2:$C$71,'Key Numbers'!$A$2:$A$71,"&lt;="&amp;ABS($I82),'Key Numbers'!$A$2:$A$71,"&gt;="&amp;ABS($H82)),
IF(AND(LEFT(J82,1)="D",K82&lt;0),-1*SUMIFS('Key Numbers'!$C$2:$C$71,'Key Numbers'!$A$2:$A$71,"&lt;="&amp;ABS($I82),'Key Numbers'!$A$2:$A$71,"&gt;="&amp;ABS($H82)),
SUMIFS('Key Numbers'!$C$2:$C$71,'Key Numbers'!$A$2:$A$71,"&gt;="&amp;ABS($I82),'Key Numbers'!$A$2:$A$71,"&lt;="&amp;ABS($H82))))))))))</f>
        <v>2.8440366972477066E-2</v>
      </c>
      <c r="M82" s="6" cm="1">
        <f t="array" ref="M82">IFERROR(INDEX(DVOA!$E$2:$E$20095,MATCH($F82&amp;$A82-1&amp;$B82,DVOA!$C$2:$C$20095&amp;DVOA!$A$2:$A21084&amp;DVOA!$B$2:$B$20095,0)),0)</f>
        <v>-0.1084020943348514</v>
      </c>
      <c r="N82" s="6"/>
      <c r="O82" s="6" cm="1">
        <f t="array" ref="O82">IFERROR(INDEX(DVOA!$AC$2:$AC$20095,MATCH($F82&amp;$A82-1&amp;$B82,DVOA!$C$2:$C$20095&amp;DVOA!$A$2:$A$20095&amp;DVOA!$B$2:$B$20095,0)
),0)</f>
        <v>0</v>
      </c>
      <c r="P82" s="6" cm="1">
        <f t="array" ref="P82">IFERROR(INDEX(DVOA!$E$2:$E$20095,MATCH($G82&amp;$A82-1&amp;$B82,DVOA!$C$2:$C$20095&amp;DVOA!$A$2:$A21084&amp;DVOA!$B$2:$B$20095,0)),0)</f>
        <v>-0.28571268851234782</v>
      </c>
      <c r="Q82" s="6"/>
      <c r="R82" s="6" cm="1">
        <f t="array" ref="R82">IFERROR(INDEX(DVOA!$AC$2:$AC$20095,MATCH($G82&amp;$A82-1&amp;$B82,DVOA!$C$2:$C$20095&amp;DVOA!$A$2:$A$20095&amp;DVOA!$B$2:$B$20095,0)
),0)</f>
        <v>0</v>
      </c>
      <c r="S82" s="6" t="str">
        <f t="shared" si="16"/>
        <v/>
      </c>
      <c r="T82" s="104">
        <f t="shared" si="24"/>
        <v>0.17731059417749642</v>
      </c>
      <c r="U82" s="104" t="str">
        <f t="shared" si="25"/>
        <v/>
      </c>
      <c r="V82" s="26" t="str" cm="1">
        <f t="array" ref="V82">IFERROR(IF(E82="H",INDEX('DVOA Pred'!$G$2:$G$1000,MATCH($F82&amp;$B82&amp;$A82,'DVOA Pred'!$C$2:$C$1000&amp;'DVOA Pred'!$A$2:$A$1000&amp;'DVOA Pred'!$B$2:$B$1000,0)),
INDEX('DVOA Pred'!$H$2:$H$1000,MATCH($F82&amp;$B82&amp;$A82,'DVOA Pred'!$D$2:$D$1000&amp;'DVOA Pred'!$A$2:$A$1000&amp;'DVOA Pred'!$B$2:$B$1000,0))),"")</f>
        <v/>
      </c>
      <c r="W82" s="26" t="str">
        <f t="shared" si="17"/>
        <v/>
      </c>
      <c r="X82" s="26" t="str">
        <f t="shared" si="18"/>
        <v/>
      </c>
      <c r="Y82" s="6" t="str">
        <f>IFERROR((PERCENTRANK($L$2:$L$20355,L82)*Multiples!$B$3)+((PERCENTRANK($W$2:$W$20355,W82)*(1-Multiples!$B$3))),"")</f>
        <v/>
      </c>
      <c r="Z82" s="64">
        <v>22</v>
      </c>
      <c r="AA82" s="64">
        <v>14</v>
      </c>
      <c r="AB82" s="24">
        <f t="shared" si="19"/>
        <v>8</v>
      </c>
      <c r="AC82" s="24">
        <f t="shared" si="20"/>
        <v>10.5</v>
      </c>
      <c r="AD82" s="24">
        <f t="shared" si="21"/>
        <v>10</v>
      </c>
      <c r="AE82" s="24" t="str">
        <f t="shared" si="22"/>
        <v>Yes</v>
      </c>
      <c r="AF82" s="24" t="str">
        <f t="shared" si="23"/>
        <v>Yes</v>
      </c>
      <c r="AG82" s="64"/>
      <c r="AH82" s="64"/>
      <c r="AI82" s="170"/>
      <c r="AJ82" s="66"/>
    </row>
    <row r="83" spans="1:36" customFormat="1" x14ac:dyDescent="0.25">
      <c r="A83" s="7">
        <v>3</v>
      </c>
      <c r="B83" s="5">
        <v>2022</v>
      </c>
      <c r="C83" s="5" t="str">
        <f t="shared" si="13"/>
        <v>2022 W3</v>
      </c>
      <c r="D83" s="5">
        <v>41</v>
      </c>
      <c r="E83" s="5" t="s">
        <v>649</v>
      </c>
      <c r="F83" s="5" t="s">
        <v>27</v>
      </c>
      <c r="G83" s="5" t="s">
        <v>51</v>
      </c>
      <c r="H83" s="5">
        <v>-2.5</v>
      </c>
      <c r="I83" s="61">
        <v>-2</v>
      </c>
      <c r="J83" s="62" t="str">
        <f t="shared" si="14"/>
        <v>F-0.5</v>
      </c>
      <c r="K83" s="61">
        <f t="shared" si="15"/>
        <v>-0.5</v>
      </c>
      <c r="L83" s="228">
        <f>IF(K83=0,0,
IF(J83="D0.5",0.5*SUMIFS('Key Numbers'!$C$2:$C$71,'Key Numbers'!$A$2:$A$71,"&gt;="&amp;ABS($I83),'Key Numbers'!$A$2:$A$71,"&lt;="&amp;ABS($H83)),
IF(J83="D-0.5",0.5*-1*SUMIFS('Key Numbers'!$C$2:$C$71,'Key Numbers'!$A$2:$A$71,"&lt;="&amp;ABS($I83),'Key Numbers'!$A$2:$A$71,"&gt;="&amp;ABS($H83)),
IF(J83="F0.5",0.5*SUMIFS('Key Numbers'!$C$2:$C$71,'Key Numbers'!$A$2:$A$71,"&lt;="&amp;ABS($I83),'Key Numbers'!$A$2:$A$71,"&gt;="&amp;ABS($H83)),
IF(J83="F-0.5",0.5*-1*SUMIFS('Key Numbers'!$C$2:$C$71,'Key Numbers'!$A$2:$A$71,"&gt;="&amp;ABS($I83),'Key Numbers'!$A$2:$A$71,"&lt;="&amp;ABS($H83)),
IF(AND(LEFT(J83,1)="F",K83&lt;0),-1*SUMIFS('Key Numbers'!$C$2:$C$71,'Key Numbers'!$A$2:$A$71,"&gt;="&amp;ABS($I83),'Key Numbers'!$A$2:$A$71,"&lt;="&amp;ABS($H83)),
IF(AND(LEFT(J83,1)="F",K83&gt;0),SUMIFS('Key Numbers'!$C$2:$C$71,'Key Numbers'!$A$2:$A$71,"&lt;="&amp;ABS($I83),'Key Numbers'!$A$2:$A$71,"&gt;="&amp;ABS($H83)),
IF(AND(LEFT(J83,1)="D",K83&lt;0),-1*SUMIFS('Key Numbers'!$C$2:$C$71,'Key Numbers'!$A$2:$A$71,"&lt;="&amp;ABS($I83),'Key Numbers'!$A$2:$A$71,"&gt;="&amp;ABS($H83)),
SUMIFS('Key Numbers'!$C$2:$C$71,'Key Numbers'!$A$2:$A$71,"&gt;="&amp;ABS($I83),'Key Numbers'!$A$2:$A$71,"&lt;="&amp;ABS($H83))))))))))</f>
        <v>-2.8440366972477066E-2</v>
      </c>
      <c r="M83" s="6" cm="1">
        <f t="array" ref="M83">IFERROR(INDEX(DVOA!$E$2:$E$20095,MATCH($F83&amp;$A83-1&amp;$B83,DVOA!$C$2:$C$20095&amp;DVOA!$A$2:$A21085&amp;DVOA!$B$2:$B$20095,0)),0)</f>
        <v>-0.28571268851234782</v>
      </c>
      <c r="N83" s="6"/>
      <c r="O83" s="6" cm="1">
        <f t="array" ref="O83">IFERROR(INDEX(DVOA!$AC$2:$AC$20095,MATCH($F83&amp;$A83-1&amp;$B83,DVOA!$C$2:$C$20095&amp;DVOA!$A$2:$A$20095&amp;DVOA!$B$2:$B$20095,0)
),0)</f>
        <v>0</v>
      </c>
      <c r="P83" s="6" cm="1">
        <f t="array" ref="P83">IFERROR(INDEX(DVOA!$E$2:$E$20095,MATCH($G83&amp;$A83-1&amp;$B83,DVOA!$C$2:$C$20095&amp;DVOA!$A$2:$A21085&amp;DVOA!$B$2:$B$20095,0)),0)</f>
        <v>-0.1084020943348514</v>
      </c>
      <c r="Q83" s="6"/>
      <c r="R83" s="6" cm="1">
        <f t="array" ref="R83">IFERROR(INDEX(DVOA!$AC$2:$AC$20095,MATCH($G83&amp;$A83-1&amp;$B83,DVOA!$C$2:$C$20095&amp;DVOA!$A$2:$A$20095&amp;DVOA!$B$2:$B$20095,0)
),0)</f>
        <v>0</v>
      </c>
      <c r="S83" s="6" t="str">
        <f t="shared" si="16"/>
        <v/>
      </c>
      <c r="T83" s="104">
        <f t="shared" si="24"/>
        <v>-0.17731059417749642</v>
      </c>
      <c r="U83" s="104" t="str">
        <f t="shared" si="25"/>
        <v/>
      </c>
      <c r="V83" s="26" t="str" cm="1">
        <f t="array" ref="V83">IFERROR(IF(E83="H",INDEX('DVOA Pred'!$G$2:$G$1000,MATCH($F83&amp;$B83&amp;$A83,'DVOA Pred'!$C$2:$C$1000&amp;'DVOA Pred'!$A$2:$A$1000&amp;'DVOA Pred'!$B$2:$B$1000,0)),
INDEX('DVOA Pred'!$H$2:$H$1000,MATCH($F83&amp;$B83&amp;$A83,'DVOA Pred'!$D$2:$D$1000&amp;'DVOA Pred'!$A$2:$A$1000&amp;'DVOA Pred'!$B$2:$B$1000,0))),"")</f>
        <v/>
      </c>
      <c r="W83" s="26" t="str">
        <f t="shared" si="17"/>
        <v/>
      </c>
      <c r="X83" s="26" t="str">
        <f t="shared" si="18"/>
        <v/>
      </c>
      <c r="Y83" s="6" t="str">
        <f>IFERROR((PERCENTRANK($L$2:$L$20355,L83)*Multiples!$B$3)+((PERCENTRANK($W$2:$W$20355,W83)*(1-Multiples!$B$3))),"")</f>
        <v/>
      </c>
      <c r="Z83" s="64">
        <v>14</v>
      </c>
      <c r="AA83" s="64">
        <v>22</v>
      </c>
      <c r="AB83" s="24">
        <f t="shared" si="19"/>
        <v>-8</v>
      </c>
      <c r="AC83" s="24">
        <f t="shared" si="20"/>
        <v>-10.5</v>
      </c>
      <c r="AD83" s="24">
        <f t="shared" si="21"/>
        <v>-10</v>
      </c>
      <c r="AE83" s="24" t="str">
        <f t="shared" si="22"/>
        <v>No</v>
      </c>
      <c r="AF83" s="24" t="str">
        <f t="shared" si="23"/>
        <v>No</v>
      </c>
      <c r="AG83" s="64"/>
      <c r="AH83" s="64"/>
      <c r="AI83" s="170"/>
      <c r="AJ83" s="66"/>
    </row>
    <row r="84" spans="1:36" customFormat="1" x14ac:dyDescent="0.25">
      <c r="A84" s="7">
        <v>3</v>
      </c>
      <c r="B84" s="5">
        <v>2022</v>
      </c>
      <c r="C84" s="5" t="str">
        <f t="shared" si="13"/>
        <v>2022 W3</v>
      </c>
      <c r="D84" s="5">
        <v>42</v>
      </c>
      <c r="E84" s="5" t="s">
        <v>651</v>
      </c>
      <c r="F84" s="5" t="s">
        <v>23</v>
      </c>
      <c r="G84" s="5" t="s">
        <v>42</v>
      </c>
      <c r="H84" s="5">
        <v>3.5</v>
      </c>
      <c r="I84" s="61">
        <v>3.5</v>
      </c>
      <c r="J84" s="62" t="str">
        <f t="shared" si="14"/>
        <v>D0</v>
      </c>
      <c r="K84" s="61">
        <f t="shared" si="15"/>
        <v>0</v>
      </c>
      <c r="L84" s="228">
        <f>IF(K84=0,0,
IF(J84="D0.5",0.5*SUMIFS('Key Numbers'!$C$2:$C$71,'Key Numbers'!$A$2:$A$71,"&gt;="&amp;ABS($I84),'Key Numbers'!$A$2:$A$71,"&lt;="&amp;ABS($H84)),
IF(J84="D-0.5",0.5*-1*SUMIFS('Key Numbers'!$C$2:$C$71,'Key Numbers'!$A$2:$A$71,"&lt;="&amp;ABS($I84),'Key Numbers'!$A$2:$A$71,"&gt;="&amp;ABS($H84)),
IF(J84="F0.5",0.5*SUMIFS('Key Numbers'!$C$2:$C$71,'Key Numbers'!$A$2:$A$71,"&lt;="&amp;ABS($I84),'Key Numbers'!$A$2:$A$71,"&gt;="&amp;ABS($H84)),
IF(J84="F-0.5",0.5*-1*SUMIFS('Key Numbers'!$C$2:$C$71,'Key Numbers'!$A$2:$A$71,"&gt;="&amp;ABS($I84),'Key Numbers'!$A$2:$A$71,"&lt;="&amp;ABS($H84)),
IF(AND(LEFT(J84,1)="F",K84&lt;0),-1*SUMIFS('Key Numbers'!$C$2:$C$71,'Key Numbers'!$A$2:$A$71,"&gt;="&amp;ABS($I84),'Key Numbers'!$A$2:$A$71,"&lt;="&amp;ABS($H84)),
IF(AND(LEFT(J84,1)="F",K84&gt;0),SUMIFS('Key Numbers'!$C$2:$C$71,'Key Numbers'!$A$2:$A$71,"&lt;="&amp;ABS($I84),'Key Numbers'!$A$2:$A$71,"&gt;="&amp;ABS($H84)),
IF(AND(LEFT(J84,1)="D",K84&lt;0),-1*SUMIFS('Key Numbers'!$C$2:$C$71,'Key Numbers'!$A$2:$A$71,"&lt;="&amp;ABS($I84),'Key Numbers'!$A$2:$A$71,"&gt;="&amp;ABS($H84)),
SUMIFS('Key Numbers'!$C$2:$C$71,'Key Numbers'!$A$2:$A$71,"&gt;="&amp;ABS($I84),'Key Numbers'!$A$2:$A$71,"&lt;="&amp;ABS($H84))))))))))</f>
        <v>0</v>
      </c>
      <c r="M84" s="6" cm="1">
        <f t="array" ref="M84">IFERROR(INDEX(DVOA!$E$2:$E$20095,MATCH($F84&amp;$A84-1&amp;$B84,DVOA!$C$2:$C$20095&amp;DVOA!$A$2:$A21086&amp;DVOA!$B$2:$B$20095,0)),0)</f>
        <v>-0.37981850722889088</v>
      </c>
      <c r="N84" s="6"/>
      <c r="O84" s="6" cm="1">
        <f t="array" ref="O84">IFERROR(INDEX(DVOA!$AC$2:$AC$20095,MATCH($F84&amp;$A84-1&amp;$B84,DVOA!$C$2:$C$20095&amp;DVOA!$A$2:$A$20095&amp;DVOA!$B$2:$B$20095,0)
),0)</f>
        <v>0</v>
      </c>
      <c r="P84" s="6" cm="1">
        <f t="array" ref="P84">IFERROR(INDEX(DVOA!$E$2:$E$20095,MATCH($G84&amp;$A84-1&amp;$B84,DVOA!$C$2:$C$20095&amp;DVOA!$A$2:$A21086&amp;DVOA!$B$2:$B$20095,0)),0)</f>
        <v>-0.36558607376628904</v>
      </c>
      <c r="Q84" s="6"/>
      <c r="R84" s="6" cm="1">
        <f t="array" ref="R84">IFERROR(INDEX(DVOA!$AC$2:$AC$20095,MATCH($G84&amp;$A84-1&amp;$B84,DVOA!$C$2:$C$20095&amp;DVOA!$A$2:$A$20095&amp;DVOA!$B$2:$B$20095,0)
),0)</f>
        <v>0</v>
      </c>
      <c r="S84" s="6" t="str">
        <f t="shared" si="16"/>
        <v/>
      </c>
      <c r="T84" s="104">
        <f t="shared" si="24"/>
        <v>-1.4232433462601835E-2</v>
      </c>
      <c r="U84" s="104" t="str">
        <f t="shared" si="25"/>
        <v/>
      </c>
      <c r="V84" s="26" t="str" cm="1">
        <f t="array" ref="V84">IFERROR(IF(E84="H",INDEX('DVOA Pred'!$G$2:$G$1000,MATCH($F84&amp;$B84&amp;$A84,'DVOA Pred'!$C$2:$C$1000&amp;'DVOA Pred'!$A$2:$A$1000&amp;'DVOA Pred'!$B$2:$B$1000,0)),
INDEX('DVOA Pred'!$H$2:$H$1000,MATCH($F84&amp;$B84&amp;$A84,'DVOA Pred'!$D$2:$D$1000&amp;'DVOA Pred'!$A$2:$A$1000&amp;'DVOA Pred'!$B$2:$B$1000,0))),"")</f>
        <v/>
      </c>
      <c r="W84" s="26" t="str">
        <f t="shared" si="17"/>
        <v/>
      </c>
      <c r="X84" s="26" t="str">
        <f t="shared" si="18"/>
        <v/>
      </c>
      <c r="Y84" s="6" t="str">
        <f>IFERROR((PERCENTRANK($L$2:$L$20355,L84)*Multiples!$B$3)+((PERCENTRANK($W$2:$W$20355,W84)*(1-Multiples!$B$3))),"")</f>
        <v/>
      </c>
      <c r="Z84" s="64">
        <v>12</v>
      </c>
      <c r="AA84" s="64">
        <v>20</v>
      </c>
      <c r="AB84" s="24">
        <f t="shared" si="19"/>
        <v>-8</v>
      </c>
      <c r="AC84" s="24">
        <f t="shared" si="20"/>
        <v>-4.5</v>
      </c>
      <c r="AD84" s="24">
        <f t="shared" si="21"/>
        <v>-4.5</v>
      </c>
      <c r="AE84" s="24" t="str">
        <f t="shared" si="22"/>
        <v>No</v>
      </c>
      <c r="AF84" s="24" t="str">
        <f t="shared" si="23"/>
        <v>No</v>
      </c>
      <c r="AG84" s="64"/>
      <c r="AH84" s="64"/>
      <c r="AI84" s="170"/>
      <c r="AJ84" s="66"/>
    </row>
    <row r="85" spans="1:36" customFormat="1" x14ac:dyDescent="0.25">
      <c r="A85" s="7">
        <v>3</v>
      </c>
      <c r="B85" s="5">
        <v>2022</v>
      </c>
      <c r="C85" s="5" t="str">
        <f t="shared" si="13"/>
        <v>2022 W3</v>
      </c>
      <c r="D85" s="5">
        <v>42</v>
      </c>
      <c r="E85" s="5" t="s">
        <v>649</v>
      </c>
      <c r="F85" s="5" t="s">
        <v>42</v>
      </c>
      <c r="G85" s="5" t="s">
        <v>23</v>
      </c>
      <c r="H85" s="5">
        <v>-3.5</v>
      </c>
      <c r="I85" s="61">
        <v>-3.5</v>
      </c>
      <c r="J85" s="62" t="str">
        <f t="shared" si="14"/>
        <v>F0</v>
      </c>
      <c r="K85" s="61">
        <f t="shared" si="15"/>
        <v>0</v>
      </c>
      <c r="L85" s="228">
        <f>IF(K85=0,0,
IF(J85="D0.5",0.5*SUMIFS('Key Numbers'!$C$2:$C$71,'Key Numbers'!$A$2:$A$71,"&gt;="&amp;ABS($I85),'Key Numbers'!$A$2:$A$71,"&lt;="&amp;ABS($H85)),
IF(J85="D-0.5",0.5*-1*SUMIFS('Key Numbers'!$C$2:$C$71,'Key Numbers'!$A$2:$A$71,"&lt;="&amp;ABS($I85),'Key Numbers'!$A$2:$A$71,"&gt;="&amp;ABS($H85)),
IF(J85="F0.5",0.5*SUMIFS('Key Numbers'!$C$2:$C$71,'Key Numbers'!$A$2:$A$71,"&lt;="&amp;ABS($I85),'Key Numbers'!$A$2:$A$71,"&gt;="&amp;ABS($H85)),
IF(J85="F-0.5",0.5*-1*SUMIFS('Key Numbers'!$C$2:$C$71,'Key Numbers'!$A$2:$A$71,"&gt;="&amp;ABS($I85),'Key Numbers'!$A$2:$A$71,"&lt;="&amp;ABS($H85)),
IF(AND(LEFT(J85,1)="F",K85&lt;0),-1*SUMIFS('Key Numbers'!$C$2:$C$71,'Key Numbers'!$A$2:$A$71,"&gt;="&amp;ABS($I85),'Key Numbers'!$A$2:$A$71,"&lt;="&amp;ABS($H85)),
IF(AND(LEFT(J85,1)="F",K85&gt;0),SUMIFS('Key Numbers'!$C$2:$C$71,'Key Numbers'!$A$2:$A$71,"&lt;="&amp;ABS($I85),'Key Numbers'!$A$2:$A$71,"&gt;="&amp;ABS($H85)),
IF(AND(LEFT(J85,1)="D",K85&lt;0),-1*SUMIFS('Key Numbers'!$C$2:$C$71,'Key Numbers'!$A$2:$A$71,"&lt;="&amp;ABS($I85),'Key Numbers'!$A$2:$A$71,"&gt;="&amp;ABS($H85)),
SUMIFS('Key Numbers'!$C$2:$C$71,'Key Numbers'!$A$2:$A$71,"&gt;="&amp;ABS($I85),'Key Numbers'!$A$2:$A$71,"&lt;="&amp;ABS($H85))))))))))</f>
        <v>0</v>
      </c>
      <c r="M85" s="6" cm="1">
        <f t="array" ref="M85">IFERROR(INDEX(DVOA!$E$2:$E$20095,MATCH($F85&amp;$A85-1&amp;$B85,DVOA!$C$2:$C$20095&amp;DVOA!$A$2:$A21087&amp;DVOA!$B$2:$B$20095,0)),0)</f>
        <v>-0.36558607376628904</v>
      </c>
      <c r="N85" s="6"/>
      <c r="O85" s="6" cm="1">
        <f t="array" ref="O85">IFERROR(INDEX(DVOA!$AC$2:$AC$20095,MATCH($F85&amp;$A85-1&amp;$B85,DVOA!$C$2:$C$20095&amp;DVOA!$A$2:$A$20095&amp;DVOA!$B$2:$B$20095,0)
),0)</f>
        <v>0</v>
      </c>
      <c r="P85" s="6" cm="1">
        <f t="array" ref="P85">IFERROR(INDEX(DVOA!$E$2:$E$20095,MATCH($G85&amp;$A85-1&amp;$B85,DVOA!$C$2:$C$20095&amp;DVOA!$A$2:$A21087&amp;DVOA!$B$2:$B$20095,0)),0)</f>
        <v>-0.37981850722889088</v>
      </c>
      <c r="Q85" s="6"/>
      <c r="R85" s="6" cm="1">
        <f t="array" ref="R85">IFERROR(INDEX(DVOA!$AC$2:$AC$20095,MATCH($G85&amp;$A85-1&amp;$B85,DVOA!$C$2:$C$20095&amp;DVOA!$A$2:$A$20095&amp;DVOA!$B$2:$B$20095,0)
),0)</f>
        <v>0</v>
      </c>
      <c r="S85" s="6" t="str">
        <f t="shared" si="16"/>
        <v/>
      </c>
      <c r="T85" s="104">
        <f t="shared" si="24"/>
        <v>1.4232433462601835E-2</v>
      </c>
      <c r="U85" s="104" t="str">
        <f t="shared" si="25"/>
        <v/>
      </c>
      <c r="V85" s="26" t="str" cm="1">
        <f t="array" ref="V85">IFERROR(IF(E85="H",INDEX('DVOA Pred'!$G$2:$G$1000,MATCH($F85&amp;$B85&amp;$A85,'DVOA Pred'!$C$2:$C$1000&amp;'DVOA Pred'!$A$2:$A$1000&amp;'DVOA Pred'!$B$2:$B$1000,0)),
INDEX('DVOA Pred'!$H$2:$H$1000,MATCH($F85&amp;$B85&amp;$A85,'DVOA Pred'!$D$2:$D$1000&amp;'DVOA Pred'!$A$2:$A$1000&amp;'DVOA Pred'!$B$2:$B$1000,0))),"")</f>
        <v/>
      </c>
      <c r="W85" s="26" t="str">
        <f t="shared" si="17"/>
        <v/>
      </c>
      <c r="X85" s="26" t="str">
        <f t="shared" si="18"/>
        <v/>
      </c>
      <c r="Y85" s="6" t="str">
        <f>IFERROR((PERCENTRANK($L$2:$L$20355,L85)*Multiples!$B$3)+((PERCENTRANK($W$2:$W$20355,W85)*(1-Multiples!$B$3))),"")</f>
        <v/>
      </c>
      <c r="Z85" s="64">
        <v>20</v>
      </c>
      <c r="AA85" s="64">
        <v>12</v>
      </c>
      <c r="AB85" s="24">
        <f t="shared" si="19"/>
        <v>8</v>
      </c>
      <c r="AC85" s="24">
        <f t="shared" si="20"/>
        <v>4.5</v>
      </c>
      <c r="AD85" s="24">
        <f t="shared" si="21"/>
        <v>4.5</v>
      </c>
      <c r="AE85" s="24" t="str">
        <f t="shared" si="22"/>
        <v>Yes</v>
      </c>
      <c r="AF85" s="24" t="str">
        <f t="shared" si="23"/>
        <v>Yes</v>
      </c>
      <c r="AG85" s="64"/>
      <c r="AH85" s="64"/>
      <c r="AI85" s="170"/>
      <c r="AJ85" s="66"/>
    </row>
    <row r="86" spans="1:36" customFormat="1" x14ac:dyDescent="0.25">
      <c r="A86" s="7">
        <v>3</v>
      </c>
      <c r="B86" s="5">
        <v>2022</v>
      </c>
      <c r="C86" s="5" t="str">
        <f t="shared" si="13"/>
        <v>2022 W3</v>
      </c>
      <c r="D86" s="5">
        <v>43</v>
      </c>
      <c r="E86" s="5" t="s">
        <v>649</v>
      </c>
      <c r="F86" s="5" t="s">
        <v>43</v>
      </c>
      <c r="G86" s="5" t="s">
        <v>30</v>
      </c>
      <c r="H86" s="5">
        <v>1.5</v>
      </c>
      <c r="I86" s="61">
        <v>0.5</v>
      </c>
      <c r="J86" s="62" t="str">
        <f t="shared" si="14"/>
        <v>D1</v>
      </c>
      <c r="K86" s="61">
        <f t="shared" si="15"/>
        <v>1</v>
      </c>
      <c r="L86" s="228">
        <f>IF(K86=0,0,
IF(J86="D0.5",0.5*SUMIFS('Key Numbers'!$C$2:$C$71,'Key Numbers'!$A$2:$A$71,"&gt;="&amp;ABS($I86),'Key Numbers'!$A$2:$A$71,"&lt;="&amp;ABS($H86)),
IF(J86="D-0.5",0.5*-1*SUMIFS('Key Numbers'!$C$2:$C$71,'Key Numbers'!$A$2:$A$71,"&lt;="&amp;ABS($I86),'Key Numbers'!$A$2:$A$71,"&gt;="&amp;ABS($H86)),
IF(J86="F0.5",0.5*SUMIFS('Key Numbers'!$C$2:$C$71,'Key Numbers'!$A$2:$A$71,"&lt;="&amp;ABS($I86),'Key Numbers'!$A$2:$A$71,"&gt;="&amp;ABS($H86)),
IF(J86="F-0.5",0.5*-1*SUMIFS('Key Numbers'!$C$2:$C$71,'Key Numbers'!$A$2:$A$71,"&gt;="&amp;ABS($I86),'Key Numbers'!$A$2:$A$71,"&lt;="&amp;ABS($H86)),
IF(AND(LEFT(J86,1)="F",K86&lt;0),-1*SUMIFS('Key Numbers'!$C$2:$C$71,'Key Numbers'!$A$2:$A$71,"&gt;="&amp;ABS($I86),'Key Numbers'!$A$2:$A$71,"&lt;="&amp;ABS($H86)),
IF(AND(LEFT(J86,1)="F",K86&gt;0),SUMIFS('Key Numbers'!$C$2:$C$71,'Key Numbers'!$A$2:$A$71,"&lt;="&amp;ABS($I86),'Key Numbers'!$A$2:$A$71,"&gt;="&amp;ABS($H86)),
IF(AND(LEFT(J86,1)="D",K86&lt;0),-1*SUMIFS('Key Numbers'!$C$2:$C$71,'Key Numbers'!$A$2:$A$71,"&lt;="&amp;ABS($I86),'Key Numbers'!$A$2:$A$71,"&gt;="&amp;ABS($H86)),
SUMIFS('Key Numbers'!$C$2:$C$71,'Key Numbers'!$A$2:$A$71,"&gt;="&amp;ABS($I86),'Key Numbers'!$A$2:$A$71,"&lt;="&amp;ABS($H86))))))))))</f>
        <v>5.321100917431193E-2</v>
      </c>
      <c r="M86" s="6" cm="1">
        <f t="array" ref="M86">IFERROR(INDEX(DVOA!$E$2:$E$20095,MATCH($F86&amp;$A86-1&amp;$B86,DVOA!$C$2:$C$20095&amp;DVOA!$A$2:$A21088&amp;DVOA!$B$2:$B$20095,0)),0)</f>
        <v>-6.6483930086613297E-2</v>
      </c>
      <c r="N86" s="6"/>
      <c r="O86" s="6" cm="1">
        <f t="array" ref="O86">IFERROR(INDEX(DVOA!$AC$2:$AC$20095,MATCH($F86&amp;$A86-1&amp;$B86,DVOA!$C$2:$C$20095&amp;DVOA!$A$2:$A$20095&amp;DVOA!$B$2:$B$20095,0)
),0)</f>
        <v>0</v>
      </c>
      <c r="P86" s="6" cm="1">
        <f t="array" ref="P86">IFERROR(INDEX(DVOA!$E$2:$E$20095,MATCH($G86&amp;$A86-1&amp;$B86,DVOA!$C$2:$C$20095&amp;DVOA!$A$2:$A21088&amp;DVOA!$B$2:$B$20095,0)),0)</f>
        <v>-0.2377854221648821</v>
      </c>
      <c r="Q86" s="6"/>
      <c r="R86" s="6" cm="1">
        <f t="array" ref="R86">IFERROR(INDEX(DVOA!$AC$2:$AC$20095,MATCH($G86&amp;$A86-1&amp;$B86,DVOA!$C$2:$C$20095&amp;DVOA!$A$2:$A$20095&amp;DVOA!$B$2:$B$20095,0)
),0)</f>
        <v>0</v>
      </c>
      <c r="S86" s="6" t="str">
        <f t="shared" si="16"/>
        <v/>
      </c>
      <c r="T86" s="104">
        <f t="shared" si="24"/>
        <v>0.17130149207826881</v>
      </c>
      <c r="U86" s="104" t="str">
        <f t="shared" si="25"/>
        <v/>
      </c>
      <c r="V86" s="26" t="str" cm="1">
        <f t="array" ref="V86">IFERROR(IF(E86="H",INDEX('DVOA Pred'!$G$2:$G$1000,MATCH($F86&amp;$B86&amp;$A86,'DVOA Pred'!$C$2:$C$1000&amp;'DVOA Pred'!$A$2:$A$1000&amp;'DVOA Pred'!$B$2:$B$1000,0)),
INDEX('DVOA Pred'!$H$2:$H$1000,MATCH($F86&amp;$B86&amp;$A86,'DVOA Pred'!$D$2:$D$1000&amp;'DVOA Pred'!$A$2:$A$1000&amp;'DVOA Pred'!$B$2:$B$1000,0))),"")</f>
        <v/>
      </c>
      <c r="W86" s="26" t="str">
        <f t="shared" si="17"/>
        <v/>
      </c>
      <c r="X86" s="26" t="str">
        <f t="shared" si="18"/>
        <v/>
      </c>
      <c r="Y86" s="6" t="str">
        <f>IFERROR((PERCENTRANK($L$2:$L$20355,L86)*Multiples!$B$3)+((PERCENTRANK($W$2:$W$20355,W86)*(1-Multiples!$B$3))),"")</f>
        <v/>
      </c>
      <c r="Z86" s="64">
        <v>27</v>
      </c>
      <c r="AA86" s="64">
        <v>23</v>
      </c>
      <c r="AB86" s="24">
        <f t="shared" si="19"/>
        <v>4</v>
      </c>
      <c r="AC86" s="24">
        <f t="shared" si="20"/>
        <v>5.5</v>
      </c>
      <c r="AD86" s="24">
        <f t="shared" si="21"/>
        <v>4.5</v>
      </c>
      <c r="AE86" s="24" t="str">
        <f t="shared" si="22"/>
        <v>Yes</v>
      </c>
      <c r="AF86" s="24" t="str">
        <f t="shared" si="23"/>
        <v>Yes</v>
      </c>
      <c r="AG86" s="64"/>
      <c r="AH86" s="64"/>
      <c r="AI86" s="170"/>
      <c r="AJ86" s="66"/>
    </row>
    <row r="87" spans="1:36" customFormat="1" x14ac:dyDescent="0.25">
      <c r="A87" s="7">
        <v>3</v>
      </c>
      <c r="B87" s="5">
        <v>2022</v>
      </c>
      <c r="C87" s="5" t="str">
        <f t="shared" si="13"/>
        <v>2022 W3</v>
      </c>
      <c r="D87" s="5">
        <v>43</v>
      </c>
      <c r="E87" s="5" t="s">
        <v>651</v>
      </c>
      <c r="F87" s="5" t="s">
        <v>30</v>
      </c>
      <c r="G87" s="5" t="s">
        <v>43</v>
      </c>
      <c r="H87" s="5">
        <v>-1.5</v>
      </c>
      <c r="I87" s="61">
        <v>-0.5</v>
      </c>
      <c r="J87" s="62" t="str">
        <f t="shared" si="14"/>
        <v>F-1</v>
      </c>
      <c r="K87" s="61">
        <f t="shared" si="15"/>
        <v>-1</v>
      </c>
      <c r="L87" s="228">
        <f>IF(K87=0,0,
IF(J87="D0.5",0.5*SUMIFS('Key Numbers'!$C$2:$C$71,'Key Numbers'!$A$2:$A$71,"&gt;="&amp;ABS($I87),'Key Numbers'!$A$2:$A$71,"&lt;="&amp;ABS($H87)),
IF(J87="D-0.5",0.5*-1*SUMIFS('Key Numbers'!$C$2:$C$71,'Key Numbers'!$A$2:$A$71,"&lt;="&amp;ABS($I87),'Key Numbers'!$A$2:$A$71,"&gt;="&amp;ABS($H87)),
IF(J87="F0.5",0.5*SUMIFS('Key Numbers'!$C$2:$C$71,'Key Numbers'!$A$2:$A$71,"&lt;="&amp;ABS($I87),'Key Numbers'!$A$2:$A$71,"&gt;="&amp;ABS($H87)),
IF(J87="F-0.5",0.5*-1*SUMIFS('Key Numbers'!$C$2:$C$71,'Key Numbers'!$A$2:$A$71,"&gt;="&amp;ABS($I87),'Key Numbers'!$A$2:$A$71,"&lt;="&amp;ABS($H87)),
IF(AND(LEFT(J87,1)="F",K87&lt;0),-1*SUMIFS('Key Numbers'!$C$2:$C$71,'Key Numbers'!$A$2:$A$71,"&gt;="&amp;ABS($I87),'Key Numbers'!$A$2:$A$71,"&lt;="&amp;ABS($H87)),
IF(AND(LEFT(J87,1)="F",K87&gt;0),SUMIFS('Key Numbers'!$C$2:$C$71,'Key Numbers'!$A$2:$A$71,"&lt;="&amp;ABS($I87),'Key Numbers'!$A$2:$A$71,"&gt;="&amp;ABS($H87)),
IF(AND(LEFT(J87,1)="D",K87&lt;0),-1*SUMIFS('Key Numbers'!$C$2:$C$71,'Key Numbers'!$A$2:$A$71,"&lt;="&amp;ABS($I87),'Key Numbers'!$A$2:$A$71,"&gt;="&amp;ABS($H87)),
SUMIFS('Key Numbers'!$C$2:$C$71,'Key Numbers'!$A$2:$A$71,"&gt;="&amp;ABS($I87),'Key Numbers'!$A$2:$A$71,"&lt;="&amp;ABS($H87))))))))))</f>
        <v>-5.321100917431193E-2</v>
      </c>
      <c r="M87" s="6" cm="1">
        <f t="array" ref="M87">IFERROR(INDEX(DVOA!$E$2:$E$20095,MATCH($F87&amp;$A87-1&amp;$B87,DVOA!$C$2:$C$20095&amp;DVOA!$A$2:$A21089&amp;DVOA!$B$2:$B$20095,0)),0)</f>
        <v>-0.2377854221648821</v>
      </c>
      <c r="N87" s="6"/>
      <c r="O87" s="6" cm="1">
        <f t="array" ref="O87">IFERROR(INDEX(DVOA!$AC$2:$AC$20095,MATCH($F87&amp;$A87-1&amp;$B87,DVOA!$C$2:$C$20095&amp;DVOA!$A$2:$A$20095&amp;DVOA!$B$2:$B$20095,0)
),0)</f>
        <v>0</v>
      </c>
      <c r="P87" s="6" cm="1">
        <f t="array" ref="P87">IFERROR(INDEX(DVOA!$E$2:$E$20095,MATCH($G87&amp;$A87-1&amp;$B87,DVOA!$C$2:$C$20095&amp;DVOA!$A$2:$A21089&amp;DVOA!$B$2:$B$20095,0)),0)</f>
        <v>-6.6483930086613297E-2</v>
      </c>
      <c r="Q87" s="6"/>
      <c r="R87" s="6" cm="1">
        <f t="array" ref="R87">IFERROR(INDEX(DVOA!$AC$2:$AC$20095,MATCH($G87&amp;$A87-1&amp;$B87,DVOA!$C$2:$C$20095&amp;DVOA!$A$2:$A$20095&amp;DVOA!$B$2:$B$20095,0)
),0)</f>
        <v>0</v>
      </c>
      <c r="S87" s="6" t="str">
        <f t="shared" si="16"/>
        <v/>
      </c>
      <c r="T87" s="104">
        <f t="shared" si="24"/>
        <v>-0.17130149207826881</v>
      </c>
      <c r="U87" s="104" t="str">
        <f t="shared" si="25"/>
        <v/>
      </c>
      <c r="V87" s="26" t="str" cm="1">
        <f t="array" ref="V87">IFERROR(IF(E87="H",INDEX('DVOA Pred'!$G$2:$G$1000,MATCH($F87&amp;$B87&amp;$A87,'DVOA Pred'!$C$2:$C$1000&amp;'DVOA Pred'!$A$2:$A$1000&amp;'DVOA Pred'!$B$2:$B$1000,0)),
INDEX('DVOA Pred'!$H$2:$H$1000,MATCH($F87&amp;$B87&amp;$A87,'DVOA Pred'!$D$2:$D$1000&amp;'DVOA Pred'!$A$2:$A$1000&amp;'DVOA Pred'!$B$2:$B$1000,0))),"")</f>
        <v/>
      </c>
      <c r="W87" s="26" t="str">
        <f t="shared" si="17"/>
        <v/>
      </c>
      <c r="X87" s="26" t="str">
        <f t="shared" si="18"/>
        <v/>
      </c>
      <c r="Y87" s="6" t="str">
        <f>IFERROR((PERCENTRANK($L$2:$L$20355,L87)*Multiples!$B$3)+((PERCENTRANK($W$2:$W$20355,W87)*(1-Multiples!$B$3))),"")</f>
        <v/>
      </c>
      <c r="Z87" s="64">
        <v>23</v>
      </c>
      <c r="AA87" s="64">
        <v>27</v>
      </c>
      <c r="AB87" s="24">
        <f t="shared" si="19"/>
        <v>-4</v>
      </c>
      <c r="AC87" s="24">
        <f t="shared" si="20"/>
        <v>-5.5</v>
      </c>
      <c r="AD87" s="24">
        <f t="shared" si="21"/>
        <v>-4.5</v>
      </c>
      <c r="AE87" s="24" t="str">
        <f t="shared" si="22"/>
        <v>No</v>
      </c>
      <c r="AF87" s="24" t="str">
        <f t="shared" si="23"/>
        <v>No</v>
      </c>
      <c r="AG87" s="64"/>
      <c r="AH87" s="64"/>
      <c r="AI87" s="170"/>
      <c r="AJ87" s="66"/>
    </row>
    <row r="88" spans="1:36" customFormat="1" x14ac:dyDescent="0.25">
      <c r="A88" s="7">
        <v>3</v>
      </c>
      <c r="B88" s="5">
        <v>2022</v>
      </c>
      <c r="C88" s="5" t="str">
        <f t="shared" si="13"/>
        <v>2022 W3</v>
      </c>
      <c r="D88" s="5">
        <v>44</v>
      </c>
      <c r="E88" s="5" t="s">
        <v>649</v>
      </c>
      <c r="F88" s="5" t="s">
        <v>21</v>
      </c>
      <c r="G88" s="5" t="s">
        <v>46</v>
      </c>
      <c r="H88" s="5">
        <v>5.5</v>
      </c>
      <c r="I88" s="61">
        <v>6.5</v>
      </c>
      <c r="J88" s="62" t="str">
        <f t="shared" si="14"/>
        <v>D-1</v>
      </c>
      <c r="K88" s="61">
        <f t="shared" si="15"/>
        <v>-1</v>
      </c>
      <c r="L88" s="228">
        <f>IF(K88=0,0,
IF(J88="D0.5",0.5*SUMIFS('Key Numbers'!$C$2:$C$71,'Key Numbers'!$A$2:$A$71,"&gt;="&amp;ABS($I88),'Key Numbers'!$A$2:$A$71,"&lt;="&amp;ABS($H88)),
IF(J88="D-0.5",0.5*-1*SUMIFS('Key Numbers'!$C$2:$C$71,'Key Numbers'!$A$2:$A$71,"&lt;="&amp;ABS($I88),'Key Numbers'!$A$2:$A$71,"&gt;="&amp;ABS($H88)),
IF(J88="F0.5",0.5*SUMIFS('Key Numbers'!$C$2:$C$71,'Key Numbers'!$A$2:$A$71,"&lt;="&amp;ABS($I88),'Key Numbers'!$A$2:$A$71,"&gt;="&amp;ABS($H88)),
IF(J88="F-0.5",0.5*-1*SUMIFS('Key Numbers'!$C$2:$C$71,'Key Numbers'!$A$2:$A$71,"&gt;="&amp;ABS($I88),'Key Numbers'!$A$2:$A$71,"&lt;="&amp;ABS($H88)),
IF(AND(LEFT(J88,1)="F",K88&lt;0),-1*SUMIFS('Key Numbers'!$C$2:$C$71,'Key Numbers'!$A$2:$A$71,"&gt;="&amp;ABS($I88),'Key Numbers'!$A$2:$A$71,"&lt;="&amp;ABS($H88)),
IF(AND(LEFT(J88,1)="F",K88&gt;0),SUMIFS('Key Numbers'!$C$2:$C$71,'Key Numbers'!$A$2:$A$71,"&lt;="&amp;ABS($I88),'Key Numbers'!$A$2:$A$71,"&gt;="&amp;ABS($H88)),
IF(AND(LEFT(J88,1)="D",K88&lt;0),-1*SUMIFS('Key Numbers'!$C$2:$C$71,'Key Numbers'!$A$2:$A$71,"&lt;="&amp;ABS($I88),'Key Numbers'!$A$2:$A$71,"&gt;="&amp;ABS($H88)),
SUMIFS('Key Numbers'!$C$2:$C$71,'Key Numbers'!$A$2:$A$71,"&gt;="&amp;ABS($I88),'Key Numbers'!$A$2:$A$71,"&lt;="&amp;ABS($H88))))))))))</f>
        <v>-7.3394495412844041E-2</v>
      </c>
      <c r="M88" s="6" cm="1">
        <f t="array" ref="M88">IFERROR(INDEX(DVOA!$E$2:$E$20095,MATCH($F88&amp;$A88-1&amp;$B88,DVOA!$C$2:$C$20095&amp;DVOA!$A$2:$A21090&amp;DVOA!$B$2:$B$20095,0)),0)</f>
        <v>0.24703575826515728</v>
      </c>
      <c r="N88" s="6"/>
      <c r="O88" s="6" cm="1">
        <f t="array" ref="O88">IFERROR(INDEX(DVOA!$AC$2:$AC$20095,MATCH($F88&amp;$A88-1&amp;$B88,DVOA!$C$2:$C$20095&amp;DVOA!$A$2:$A$20095&amp;DVOA!$B$2:$B$20095,0)
),0)</f>
        <v>0</v>
      </c>
      <c r="P88" s="6" cm="1">
        <f t="array" ref="P88">IFERROR(INDEX(DVOA!$E$2:$E$20095,MATCH($G88&amp;$A88-1&amp;$B88,DVOA!$C$2:$C$20095&amp;DVOA!$A$2:$A21090&amp;DVOA!$B$2:$B$20095,0)),0)</f>
        <v>-0.1760701714111495</v>
      </c>
      <c r="Q88" s="6"/>
      <c r="R88" s="6" cm="1">
        <f t="array" ref="R88">IFERROR(INDEX(DVOA!$AC$2:$AC$20095,MATCH($G88&amp;$A88-1&amp;$B88,DVOA!$C$2:$C$20095&amp;DVOA!$A$2:$A$20095&amp;DVOA!$B$2:$B$20095,0)
),0)</f>
        <v>0</v>
      </c>
      <c r="S88" s="6" t="str">
        <f t="shared" si="16"/>
        <v/>
      </c>
      <c r="T88" s="104">
        <f t="shared" si="24"/>
        <v>0.42310592967630678</v>
      </c>
      <c r="U88" s="104" t="str">
        <f t="shared" si="25"/>
        <v/>
      </c>
      <c r="V88" s="26" t="str" cm="1">
        <f t="array" ref="V88">IFERROR(IF(E88="H",INDEX('DVOA Pred'!$G$2:$G$1000,MATCH($F88&amp;$B88&amp;$A88,'DVOA Pred'!$C$2:$C$1000&amp;'DVOA Pred'!$A$2:$A$1000&amp;'DVOA Pred'!$B$2:$B$1000,0)),
INDEX('DVOA Pred'!$H$2:$H$1000,MATCH($F88&amp;$B88&amp;$A88,'DVOA Pred'!$D$2:$D$1000&amp;'DVOA Pred'!$A$2:$A$1000&amp;'DVOA Pred'!$B$2:$B$1000,0))),"")</f>
        <v/>
      </c>
      <c r="W88" s="26" t="str">
        <f t="shared" si="17"/>
        <v/>
      </c>
      <c r="X88" s="26" t="str">
        <f t="shared" si="18"/>
        <v/>
      </c>
      <c r="Y88" s="6" t="str">
        <f>IFERROR((PERCENTRANK($L$2:$L$20355,L88)*Multiples!$B$3)+((PERCENTRANK($W$2:$W$20355,W88)*(1-Multiples!$B$3))),"")</f>
        <v/>
      </c>
      <c r="Z88" s="64">
        <v>24</v>
      </c>
      <c r="AA88" s="64">
        <v>28</v>
      </c>
      <c r="AB88" s="24">
        <f t="shared" si="19"/>
        <v>-4</v>
      </c>
      <c r="AC88" s="24">
        <f t="shared" si="20"/>
        <v>1.5</v>
      </c>
      <c r="AD88" s="24">
        <f t="shared" si="21"/>
        <v>2.5</v>
      </c>
      <c r="AE88" s="24" t="str">
        <f t="shared" si="22"/>
        <v>Yes</v>
      </c>
      <c r="AF88" s="24" t="str">
        <f t="shared" si="23"/>
        <v>Yes</v>
      </c>
      <c r="AG88" s="64"/>
      <c r="AH88" s="64"/>
      <c r="AI88" s="170"/>
      <c r="AJ88" s="66"/>
    </row>
    <row r="89" spans="1:36" customFormat="1" x14ac:dyDescent="0.25">
      <c r="A89" s="7">
        <v>3</v>
      </c>
      <c r="B89" s="5">
        <v>2022</v>
      </c>
      <c r="C89" s="5" t="str">
        <f t="shared" si="13"/>
        <v>2022 W3</v>
      </c>
      <c r="D89" s="5">
        <v>44</v>
      </c>
      <c r="E89" s="5" t="s">
        <v>651</v>
      </c>
      <c r="F89" s="5" t="s">
        <v>46</v>
      </c>
      <c r="G89" s="5" t="s">
        <v>21</v>
      </c>
      <c r="H89" s="5">
        <v>-5.5</v>
      </c>
      <c r="I89" s="61">
        <v>-6.5</v>
      </c>
      <c r="J89" s="62" t="str">
        <f t="shared" si="14"/>
        <v>F1</v>
      </c>
      <c r="K89" s="61">
        <f t="shared" si="15"/>
        <v>1</v>
      </c>
      <c r="L89" s="228">
        <f>IF(K89=0,0,
IF(J89="D0.5",0.5*SUMIFS('Key Numbers'!$C$2:$C$71,'Key Numbers'!$A$2:$A$71,"&gt;="&amp;ABS($I89),'Key Numbers'!$A$2:$A$71,"&lt;="&amp;ABS($H89)),
IF(J89="D-0.5",0.5*-1*SUMIFS('Key Numbers'!$C$2:$C$71,'Key Numbers'!$A$2:$A$71,"&lt;="&amp;ABS($I89),'Key Numbers'!$A$2:$A$71,"&gt;="&amp;ABS($H89)),
IF(J89="F0.5",0.5*SUMIFS('Key Numbers'!$C$2:$C$71,'Key Numbers'!$A$2:$A$71,"&lt;="&amp;ABS($I89),'Key Numbers'!$A$2:$A$71,"&gt;="&amp;ABS($H89)),
IF(J89="F-0.5",0.5*-1*SUMIFS('Key Numbers'!$C$2:$C$71,'Key Numbers'!$A$2:$A$71,"&gt;="&amp;ABS($I89),'Key Numbers'!$A$2:$A$71,"&lt;="&amp;ABS($H89)),
IF(AND(LEFT(J89,1)="F",K89&lt;0),-1*SUMIFS('Key Numbers'!$C$2:$C$71,'Key Numbers'!$A$2:$A$71,"&gt;="&amp;ABS($I89),'Key Numbers'!$A$2:$A$71,"&lt;="&amp;ABS($H89)),
IF(AND(LEFT(J89,1)="F",K89&gt;0),SUMIFS('Key Numbers'!$C$2:$C$71,'Key Numbers'!$A$2:$A$71,"&lt;="&amp;ABS($I89),'Key Numbers'!$A$2:$A$71,"&gt;="&amp;ABS($H89)),
IF(AND(LEFT(J89,1)="D",K89&lt;0),-1*SUMIFS('Key Numbers'!$C$2:$C$71,'Key Numbers'!$A$2:$A$71,"&lt;="&amp;ABS($I89),'Key Numbers'!$A$2:$A$71,"&gt;="&amp;ABS($H89)),
SUMIFS('Key Numbers'!$C$2:$C$71,'Key Numbers'!$A$2:$A$71,"&gt;="&amp;ABS($I89),'Key Numbers'!$A$2:$A$71,"&lt;="&amp;ABS($H89))))))))))</f>
        <v>7.3394495412844041E-2</v>
      </c>
      <c r="M89" s="6" cm="1">
        <f t="array" ref="M89">IFERROR(INDEX(DVOA!$E$2:$E$20095,MATCH($F89&amp;$A89-1&amp;$B89,DVOA!$C$2:$C$20095&amp;DVOA!$A$2:$A21091&amp;DVOA!$B$2:$B$20095,0)),0)</f>
        <v>-0.1760701714111495</v>
      </c>
      <c r="N89" s="6"/>
      <c r="O89" s="6" cm="1">
        <f t="array" ref="O89">IFERROR(INDEX(DVOA!$AC$2:$AC$20095,MATCH($F89&amp;$A89-1&amp;$B89,DVOA!$C$2:$C$20095&amp;DVOA!$A$2:$A$20095&amp;DVOA!$B$2:$B$20095,0)
),0)</f>
        <v>0</v>
      </c>
      <c r="P89" s="6" cm="1">
        <f t="array" ref="P89">IFERROR(INDEX(DVOA!$E$2:$E$20095,MATCH($G89&amp;$A89-1&amp;$B89,DVOA!$C$2:$C$20095&amp;DVOA!$A$2:$A21091&amp;DVOA!$B$2:$B$20095,0)),0)</f>
        <v>0.24703575826515728</v>
      </c>
      <c r="Q89" s="6"/>
      <c r="R89" s="6" cm="1">
        <f t="array" ref="R89">IFERROR(INDEX(DVOA!$AC$2:$AC$20095,MATCH($G89&amp;$A89-1&amp;$B89,DVOA!$C$2:$C$20095&amp;DVOA!$A$2:$A$20095&amp;DVOA!$B$2:$B$20095,0)
),0)</f>
        <v>0</v>
      </c>
      <c r="S89" s="6" t="str">
        <f t="shared" si="16"/>
        <v/>
      </c>
      <c r="T89" s="104">
        <f t="shared" si="24"/>
        <v>-0.42310592967630678</v>
      </c>
      <c r="U89" s="104" t="str">
        <f t="shared" si="25"/>
        <v/>
      </c>
      <c r="V89" s="26" t="str" cm="1">
        <f t="array" ref="V89">IFERROR(IF(E89="H",INDEX('DVOA Pred'!$G$2:$G$1000,MATCH($F89&amp;$B89&amp;$A89,'DVOA Pred'!$C$2:$C$1000&amp;'DVOA Pred'!$A$2:$A$1000&amp;'DVOA Pred'!$B$2:$B$1000,0)),
INDEX('DVOA Pred'!$H$2:$H$1000,MATCH($F89&amp;$B89&amp;$A89,'DVOA Pred'!$D$2:$D$1000&amp;'DVOA Pred'!$A$2:$A$1000&amp;'DVOA Pred'!$B$2:$B$1000,0))),"")</f>
        <v/>
      </c>
      <c r="W89" s="26" t="str">
        <f t="shared" si="17"/>
        <v/>
      </c>
      <c r="X89" s="26" t="str">
        <f t="shared" si="18"/>
        <v/>
      </c>
      <c r="Y89" s="6" t="str">
        <f>IFERROR((PERCENTRANK($L$2:$L$20355,L89)*Multiples!$B$3)+((PERCENTRANK($W$2:$W$20355,W89)*(1-Multiples!$B$3))),"")</f>
        <v/>
      </c>
      <c r="Z89" s="64">
        <v>28</v>
      </c>
      <c r="AA89" s="64">
        <v>24</v>
      </c>
      <c r="AB89" s="24">
        <f t="shared" si="19"/>
        <v>4</v>
      </c>
      <c r="AC89" s="24">
        <f t="shared" si="20"/>
        <v>-1.5</v>
      </c>
      <c r="AD89" s="24">
        <f t="shared" si="21"/>
        <v>-2.5</v>
      </c>
      <c r="AE89" s="24" t="str">
        <f t="shared" si="22"/>
        <v>No</v>
      </c>
      <c r="AF89" s="24" t="str">
        <f t="shared" si="23"/>
        <v>No</v>
      </c>
      <c r="AG89" s="64"/>
      <c r="AH89" s="64"/>
      <c r="AI89" s="170"/>
      <c r="AJ89" s="66"/>
    </row>
    <row r="90" spans="1:36" customFormat="1" x14ac:dyDescent="0.25">
      <c r="A90" s="7">
        <v>3</v>
      </c>
      <c r="B90" s="5">
        <v>2022</v>
      </c>
      <c r="C90" s="5" t="str">
        <f t="shared" si="13"/>
        <v>2022 W3</v>
      </c>
      <c r="D90" s="5">
        <v>45</v>
      </c>
      <c r="E90" s="5" t="s">
        <v>649</v>
      </c>
      <c r="F90" s="5" t="s">
        <v>12</v>
      </c>
      <c r="G90" s="5" t="s">
        <v>28</v>
      </c>
      <c r="H90" s="5">
        <v>6.5</v>
      </c>
      <c r="I90" s="61">
        <v>6.5</v>
      </c>
      <c r="J90" s="62" t="str">
        <f t="shared" si="14"/>
        <v>D0</v>
      </c>
      <c r="K90" s="61">
        <f t="shared" si="15"/>
        <v>0</v>
      </c>
      <c r="L90" s="228">
        <f>IF(K90=0,0,
IF(J90="D0.5",0.5*SUMIFS('Key Numbers'!$C$2:$C$71,'Key Numbers'!$A$2:$A$71,"&gt;="&amp;ABS($I90),'Key Numbers'!$A$2:$A$71,"&lt;="&amp;ABS($H90)),
IF(J90="D-0.5",0.5*-1*SUMIFS('Key Numbers'!$C$2:$C$71,'Key Numbers'!$A$2:$A$71,"&lt;="&amp;ABS($I90),'Key Numbers'!$A$2:$A$71,"&gt;="&amp;ABS($H90)),
IF(J90="F0.5",0.5*SUMIFS('Key Numbers'!$C$2:$C$71,'Key Numbers'!$A$2:$A$71,"&lt;="&amp;ABS($I90),'Key Numbers'!$A$2:$A$71,"&gt;="&amp;ABS($H90)),
IF(J90="F-0.5",0.5*-1*SUMIFS('Key Numbers'!$C$2:$C$71,'Key Numbers'!$A$2:$A$71,"&gt;="&amp;ABS($I90),'Key Numbers'!$A$2:$A$71,"&lt;="&amp;ABS($H90)),
IF(AND(LEFT(J90,1)="F",K90&lt;0),-1*SUMIFS('Key Numbers'!$C$2:$C$71,'Key Numbers'!$A$2:$A$71,"&gt;="&amp;ABS($I90),'Key Numbers'!$A$2:$A$71,"&lt;="&amp;ABS($H90)),
IF(AND(LEFT(J90,1)="F",K90&gt;0),SUMIFS('Key Numbers'!$C$2:$C$71,'Key Numbers'!$A$2:$A$71,"&lt;="&amp;ABS($I90),'Key Numbers'!$A$2:$A$71,"&gt;="&amp;ABS($H90)),
IF(AND(LEFT(J90,1)="D",K90&lt;0),-1*SUMIFS('Key Numbers'!$C$2:$C$71,'Key Numbers'!$A$2:$A$71,"&lt;="&amp;ABS($I90),'Key Numbers'!$A$2:$A$71,"&gt;="&amp;ABS($H90)),
SUMIFS('Key Numbers'!$C$2:$C$71,'Key Numbers'!$A$2:$A$71,"&gt;="&amp;ABS($I90),'Key Numbers'!$A$2:$A$71,"&lt;="&amp;ABS($H90))))))))))</f>
        <v>0</v>
      </c>
      <c r="M90" s="6" cm="1">
        <f t="array" ref="M90">IFERROR(INDEX(DVOA!$E$2:$E$20095,MATCH($F90&amp;$A90-1&amp;$B90,DVOA!$C$2:$C$20095&amp;DVOA!$A$2:$A21092&amp;DVOA!$B$2:$B$20095,0)),0)</f>
        <v>0.39399532699621359</v>
      </c>
      <c r="N90" s="6"/>
      <c r="O90" s="6" cm="1">
        <f t="array" ref="O90">IFERROR(INDEX(DVOA!$AC$2:$AC$20095,MATCH($F90&amp;$A90-1&amp;$B90,DVOA!$C$2:$C$20095&amp;DVOA!$A$2:$A$20095&amp;DVOA!$B$2:$B$20095,0)
),0)</f>
        <v>0</v>
      </c>
      <c r="P90" s="6" cm="1">
        <f t="array" ref="P90">IFERROR(INDEX(DVOA!$E$2:$E$20095,MATCH($G90&amp;$A90-1&amp;$B90,DVOA!$C$2:$C$20095&amp;DVOA!$A$2:$A21092&amp;DVOA!$B$2:$B$20095,0)),0)</f>
        <v>0.20320108468311271</v>
      </c>
      <c r="Q90" s="6"/>
      <c r="R90" s="6" cm="1">
        <f t="array" ref="R90">IFERROR(INDEX(DVOA!$AC$2:$AC$20095,MATCH($G90&amp;$A90-1&amp;$B90,DVOA!$C$2:$C$20095&amp;DVOA!$A$2:$A$20095&amp;DVOA!$B$2:$B$20095,0)
),0)</f>
        <v>0</v>
      </c>
      <c r="S90" s="6" t="str">
        <f t="shared" si="16"/>
        <v/>
      </c>
      <c r="T90" s="104">
        <f t="shared" si="24"/>
        <v>0.19079424231310088</v>
      </c>
      <c r="U90" s="104" t="str">
        <f t="shared" si="25"/>
        <v/>
      </c>
      <c r="V90" s="26" t="str" cm="1">
        <f t="array" ref="V90">IFERROR(IF(E90="H",INDEX('DVOA Pred'!$G$2:$G$1000,MATCH($F90&amp;$B90&amp;$A90,'DVOA Pred'!$C$2:$C$1000&amp;'DVOA Pred'!$A$2:$A$1000&amp;'DVOA Pred'!$B$2:$B$1000,0)),
INDEX('DVOA Pred'!$H$2:$H$1000,MATCH($F90&amp;$B90&amp;$A90,'DVOA Pred'!$D$2:$D$1000&amp;'DVOA Pred'!$A$2:$A$1000&amp;'DVOA Pred'!$B$2:$B$1000,0))),"")</f>
        <v/>
      </c>
      <c r="W90" s="26" t="str">
        <f t="shared" si="17"/>
        <v/>
      </c>
      <c r="X90" s="26" t="str">
        <f t="shared" si="18"/>
        <v/>
      </c>
      <c r="Y90" s="6" t="str">
        <f>IFERROR((PERCENTRANK($L$2:$L$20355,L90)*Multiples!$B$3)+((PERCENTRANK($W$2:$W$20355,W90)*(1-Multiples!$B$3))),"")</f>
        <v/>
      </c>
      <c r="Z90" s="64">
        <v>38</v>
      </c>
      <c r="AA90" s="64">
        <v>10</v>
      </c>
      <c r="AB90" s="24">
        <f t="shared" si="19"/>
        <v>28</v>
      </c>
      <c r="AC90" s="24">
        <f t="shared" si="20"/>
        <v>34.5</v>
      </c>
      <c r="AD90" s="24">
        <f t="shared" si="21"/>
        <v>34.5</v>
      </c>
      <c r="AE90" s="24" t="str">
        <f t="shared" si="22"/>
        <v>Yes</v>
      </c>
      <c r="AF90" s="24" t="str">
        <f t="shared" si="23"/>
        <v>Yes</v>
      </c>
      <c r="AG90" s="64"/>
      <c r="AH90" s="64"/>
      <c r="AI90" s="170"/>
      <c r="AJ90" s="66"/>
    </row>
    <row r="91" spans="1:36" customFormat="1" x14ac:dyDescent="0.25">
      <c r="A91" s="7">
        <v>3</v>
      </c>
      <c r="B91" s="5">
        <v>2022</v>
      </c>
      <c r="C91" s="5" t="str">
        <f t="shared" si="13"/>
        <v>2022 W3</v>
      </c>
      <c r="D91" s="5">
        <v>45</v>
      </c>
      <c r="E91" s="5" t="s">
        <v>651</v>
      </c>
      <c r="F91" s="5" t="s">
        <v>28</v>
      </c>
      <c r="G91" s="5" t="s">
        <v>12</v>
      </c>
      <c r="H91" s="5">
        <v>-6.5</v>
      </c>
      <c r="I91" s="61">
        <v>-6.5</v>
      </c>
      <c r="J91" s="62" t="str">
        <f t="shared" si="14"/>
        <v>F0</v>
      </c>
      <c r="K91" s="61">
        <f t="shared" si="15"/>
        <v>0</v>
      </c>
      <c r="L91" s="228">
        <f>IF(K91=0,0,
IF(J91="D0.5",0.5*SUMIFS('Key Numbers'!$C$2:$C$71,'Key Numbers'!$A$2:$A$71,"&gt;="&amp;ABS($I91),'Key Numbers'!$A$2:$A$71,"&lt;="&amp;ABS($H91)),
IF(J91="D-0.5",0.5*-1*SUMIFS('Key Numbers'!$C$2:$C$71,'Key Numbers'!$A$2:$A$71,"&lt;="&amp;ABS($I91),'Key Numbers'!$A$2:$A$71,"&gt;="&amp;ABS($H91)),
IF(J91="F0.5",0.5*SUMIFS('Key Numbers'!$C$2:$C$71,'Key Numbers'!$A$2:$A$71,"&lt;="&amp;ABS($I91),'Key Numbers'!$A$2:$A$71,"&gt;="&amp;ABS($H91)),
IF(J91="F-0.5",0.5*-1*SUMIFS('Key Numbers'!$C$2:$C$71,'Key Numbers'!$A$2:$A$71,"&gt;="&amp;ABS($I91),'Key Numbers'!$A$2:$A$71,"&lt;="&amp;ABS($H91)),
IF(AND(LEFT(J91,1)="F",K91&lt;0),-1*SUMIFS('Key Numbers'!$C$2:$C$71,'Key Numbers'!$A$2:$A$71,"&gt;="&amp;ABS($I91),'Key Numbers'!$A$2:$A$71,"&lt;="&amp;ABS($H91)),
IF(AND(LEFT(J91,1)="F",K91&gt;0),SUMIFS('Key Numbers'!$C$2:$C$71,'Key Numbers'!$A$2:$A$71,"&lt;="&amp;ABS($I91),'Key Numbers'!$A$2:$A$71,"&gt;="&amp;ABS($H91)),
IF(AND(LEFT(J91,1)="D",K91&lt;0),-1*SUMIFS('Key Numbers'!$C$2:$C$71,'Key Numbers'!$A$2:$A$71,"&lt;="&amp;ABS($I91),'Key Numbers'!$A$2:$A$71,"&gt;="&amp;ABS($H91)),
SUMIFS('Key Numbers'!$C$2:$C$71,'Key Numbers'!$A$2:$A$71,"&gt;="&amp;ABS($I91),'Key Numbers'!$A$2:$A$71,"&lt;="&amp;ABS($H91))))))))))</f>
        <v>0</v>
      </c>
      <c r="M91" s="6" cm="1">
        <f t="array" ref="M91">IFERROR(INDEX(DVOA!$E$2:$E$20095,MATCH($F91&amp;$A91-1&amp;$B91,DVOA!$C$2:$C$20095&amp;DVOA!$A$2:$A21093&amp;DVOA!$B$2:$B$20095,0)),0)</f>
        <v>0.20320108468311271</v>
      </c>
      <c r="N91" s="6"/>
      <c r="O91" s="6" cm="1">
        <f t="array" ref="O91">IFERROR(INDEX(DVOA!$AC$2:$AC$20095,MATCH($F91&amp;$A91-1&amp;$B91,DVOA!$C$2:$C$20095&amp;DVOA!$A$2:$A$20095&amp;DVOA!$B$2:$B$20095,0)
),0)</f>
        <v>0</v>
      </c>
      <c r="P91" s="6" cm="1">
        <f t="array" ref="P91">IFERROR(INDEX(DVOA!$E$2:$E$20095,MATCH($G91&amp;$A91-1&amp;$B91,DVOA!$C$2:$C$20095&amp;DVOA!$A$2:$A21093&amp;DVOA!$B$2:$B$20095,0)),0)</f>
        <v>0.39399532699621359</v>
      </c>
      <c r="Q91" s="6"/>
      <c r="R91" s="6" cm="1">
        <f t="array" ref="R91">IFERROR(INDEX(DVOA!$AC$2:$AC$20095,MATCH($G91&amp;$A91-1&amp;$B91,DVOA!$C$2:$C$20095&amp;DVOA!$A$2:$A$20095&amp;DVOA!$B$2:$B$20095,0)
),0)</f>
        <v>0</v>
      </c>
      <c r="S91" s="6" t="str">
        <f t="shared" si="16"/>
        <v/>
      </c>
      <c r="T91" s="104">
        <f t="shared" si="24"/>
        <v>-0.19079424231310088</v>
      </c>
      <c r="U91" s="104" t="str">
        <f t="shared" si="25"/>
        <v/>
      </c>
      <c r="V91" s="26" t="str" cm="1">
        <f t="array" ref="V91">IFERROR(IF(E91="H",INDEX('DVOA Pred'!$G$2:$G$1000,MATCH($F91&amp;$B91&amp;$A91,'DVOA Pred'!$C$2:$C$1000&amp;'DVOA Pred'!$A$2:$A$1000&amp;'DVOA Pred'!$B$2:$B$1000,0)),
INDEX('DVOA Pred'!$H$2:$H$1000,MATCH($F91&amp;$B91&amp;$A91,'DVOA Pred'!$D$2:$D$1000&amp;'DVOA Pred'!$A$2:$A$1000&amp;'DVOA Pred'!$B$2:$B$1000,0))),"")</f>
        <v/>
      </c>
      <c r="W91" s="26" t="str">
        <f t="shared" si="17"/>
        <v/>
      </c>
      <c r="X91" s="26" t="str">
        <f t="shared" si="18"/>
        <v/>
      </c>
      <c r="Y91" s="6" t="str">
        <f>IFERROR((PERCENTRANK($L$2:$L$20355,L91)*Multiples!$B$3)+((PERCENTRANK($W$2:$W$20355,W91)*(1-Multiples!$B$3))),"")</f>
        <v/>
      </c>
      <c r="Z91" s="64">
        <v>10</v>
      </c>
      <c r="AA91" s="64">
        <v>38</v>
      </c>
      <c r="AB91" s="24">
        <f t="shared" si="19"/>
        <v>-28</v>
      </c>
      <c r="AC91" s="24">
        <f t="shared" si="20"/>
        <v>-34.5</v>
      </c>
      <c r="AD91" s="24">
        <f t="shared" si="21"/>
        <v>-34.5</v>
      </c>
      <c r="AE91" s="24" t="str">
        <f t="shared" si="22"/>
        <v>No</v>
      </c>
      <c r="AF91" s="24" t="str">
        <f t="shared" si="23"/>
        <v>No</v>
      </c>
      <c r="AG91" s="64"/>
      <c r="AH91" s="64"/>
      <c r="AI91" s="170"/>
      <c r="AJ91" s="66"/>
    </row>
    <row r="92" spans="1:36" customFormat="1" x14ac:dyDescent="0.25">
      <c r="A92" s="7">
        <v>3</v>
      </c>
      <c r="B92" s="5">
        <v>2022</v>
      </c>
      <c r="C92" s="5" t="str">
        <f t="shared" si="13"/>
        <v>2022 W3</v>
      </c>
      <c r="D92" s="5">
        <v>46</v>
      </c>
      <c r="E92" s="5" t="s">
        <v>649</v>
      </c>
      <c r="F92" s="5" t="s">
        <v>20</v>
      </c>
      <c r="G92" s="5" t="s">
        <v>38</v>
      </c>
      <c r="H92" s="5">
        <v>2.5</v>
      </c>
      <c r="I92" s="61">
        <v>1.5</v>
      </c>
      <c r="J92" s="62" t="str">
        <f t="shared" si="14"/>
        <v>D1</v>
      </c>
      <c r="K92" s="61">
        <f t="shared" si="15"/>
        <v>1</v>
      </c>
      <c r="L92" s="228">
        <f>IF(K92=0,0,
IF(J92="D0.5",0.5*SUMIFS('Key Numbers'!$C$2:$C$71,'Key Numbers'!$A$2:$A$71,"&gt;="&amp;ABS($I92),'Key Numbers'!$A$2:$A$71,"&lt;="&amp;ABS($H92)),
IF(J92="D-0.5",0.5*-1*SUMIFS('Key Numbers'!$C$2:$C$71,'Key Numbers'!$A$2:$A$71,"&lt;="&amp;ABS($I92),'Key Numbers'!$A$2:$A$71,"&gt;="&amp;ABS($H92)),
IF(J92="F0.5",0.5*SUMIFS('Key Numbers'!$C$2:$C$71,'Key Numbers'!$A$2:$A$71,"&lt;="&amp;ABS($I92),'Key Numbers'!$A$2:$A$71,"&gt;="&amp;ABS($H92)),
IF(J92="F-0.5",0.5*-1*SUMIFS('Key Numbers'!$C$2:$C$71,'Key Numbers'!$A$2:$A$71,"&gt;="&amp;ABS($I92),'Key Numbers'!$A$2:$A$71,"&lt;="&amp;ABS($H92)),
IF(AND(LEFT(J92,1)="F",K92&lt;0),-1*SUMIFS('Key Numbers'!$C$2:$C$71,'Key Numbers'!$A$2:$A$71,"&gt;="&amp;ABS($I92),'Key Numbers'!$A$2:$A$71,"&lt;="&amp;ABS($H92)),
IF(AND(LEFT(J92,1)="F",K92&gt;0),SUMIFS('Key Numbers'!$C$2:$C$71,'Key Numbers'!$A$2:$A$71,"&lt;="&amp;ABS($I92),'Key Numbers'!$A$2:$A$71,"&gt;="&amp;ABS($H92)),
IF(AND(LEFT(J92,1)="D",K92&lt;0),-1*SUMIFS('Key Numbers'!$C$2:$C$71,'Key Numbers'!$A$2:$A$71,"&lt;="&amp;ABS($I92),'Key Numbers'!$A$2:$A$71,"&gt;="&amp;ABS($H92)),
SUMIFS('Key Numbers'!$C$2:$C$71,'Key Numbers'!$A$2:$A$71,"&gt;="&amp;ABS($I92),'Key Numbers'!$A$2:$A$71,"&lt;="&amp;ABS($H92))))))))))</f>
        <v>5.6880733944954132E-2</v>
      </c>
      <c r="M92" s="6" cm="1">
        <f t="array" ref="M92">IFERROR(INDEX(DVOA!$E$2:$E$20095,MATCH($F92&amp;$A92-1&amp;$B92,DVOA!$C$2:$C$20095&amp;DVOA!$A$2:$A21094&amp;DVOA!$B$2:$B$20095,0)),0)</f>
        <v>8.345258480676071E-2</v>
      </c>
      <c r="N92" s="6"/>
      <c r="O92" s="6" cm="1">
        <f t="array" ref="O92">IFERROR(INDEX(DVOA!$AC$2:$AC$20095,MATCH($F92&amp;$A92-1&amp;$B92,DVOA!$C$2:$C$20095&amp;DVOA!$A$2:$A$20095&amp;DVOA!$B$2:$B$20095,0)
),0)</f>
        <v>0</v>
      </c>
      <c r="P92" s="6" cm="1">
        <f t="array" ref="P92">IFERROR(INDEX(DVOA!$E$2:$E$20095,MATCH($G92&amp;$A92-1&amp;$B92,DVOA!$C$2:$C$20095&amp;DVOA!$A$2:$A21094&amp;DVOA!$B$2:$B$20095,0)),0)</f>
        <v>0.28795115696013268</v>
      </c>
      <c r="Q92" s="6"/>
      <c r="R92" s="6" cm="1">
        <f t="array" ref="R92">IFERROR(INDEX(DVOA!$AC$2:$AC$20095,MATCH($G92&amp;$A92-1&amp;$B92,DVOA!$C$2:$C$20095&amp;DVOA!$A$2:$A$20095&amp;DVOA!$B$2:$B$20095,0)
),0)</f>
        <v>0</v>
      </c>
      <c r="S92" s="6" t="str">
        <f t="shared" si="16"/>
        <v/>
      </c>
      <c r="T92" s="104">
        <f t="shared" si="24"/>
        <v>-0.20449857215337197</v>
      </c>
      <c r="U92" s="104" t="str">
        <f t="shared" si="25"/>
        <v/>
      </c>
      <c r="V92" s="26" t="str" cm="1">
        <f t="array" ref="V92">IFERROR(IF(E92="H",INDEX('DVOA Pred'!$G$2:$G$1000,MATCH($F92&amp;$B92&amp;$A92,'DVOA Pred'!$C$2:$C$1000&amp;'DVOA Pred'!$A$2:$A$1000&amp;'DVOA Pred'!$B$2:$B$1000,0)),
INDEX('DVOA Pred'!$H$2:$H$1000,MATCH($F92&amp;$B92&amp;$A92,'DVOA Pred'!$D$2:$D$1000&amp;'DVOA Pred'!$A$2:$A$1000&amp;'DVOA Pred'!$B$2:$B$1000,0))),"")</f>
        <v/>
      </c>
      <c r="W92" s="26" t="str">
        <f t="shared" si="17"/>
        <v/>
      </c>
      <c r="X92" s="26" t="str">
        <f t="shared" si="18"/>
        <v/>
      </c>
      <c r="Y92" s="6" t="str">
        <f>IFERROR((PERCENTRANK($L$2:$L$20355,L92)*Multiples!$B$3)+((PERCENTRANK($W$2:$W$20355,W92)*(1-Multiples!$B$3))),"")</f>
        <v/>
      </c>
      <c r="Z92" s="64">
        <v>14</v>
      </c>
      <c r="AA92" s="64">
        <v>12</v>
      </c>
      <c r="AB92" s="24">
        <f t="shared" si="19"/>
        <v>2</v>
      </c>
      <c r="AC92" s="24">
        <f t="shared" si="20"/>
        <v>4.5</v>
      </c>
      <c r="AD92" s="24">
        <f t="shared" si="21"/>
        <v>3.5</v>
      </c>
      <c r="AE92" s="24" t="str">
        <f t="shared" si="22"/>
        <v>Yes</v>
      </c>
      <c r="AF92" s="24" t="str">
        <f t="shared" si="23"/>
        <v>Yes</v>
      </c>
      <c r="AG92" s="64"/>
      <c r="AH92" s="64"/>
      <c r="AI92" s="170"/>
      <c r="AJ92" s="66"/>
    </row>
    <row r="93" spans="1:36" customFormat="1" x14ac:dyDescent="0.25">
      <c r="A93" s="7">
        <v>3</v>
      </c>
      <c r="B93" s="5">
        <v>2022</v>
      </c>
      <c r="C93" s="5" t="str">
        <f t="shared" si="13"/>
        <v>2022 W3</v>
      </c>
      <c r="D93" s="5">
        <v>46</v>
      </c>
      <c r="E93" s="5" t="s">
        <v>651</v>
      </c>
      <c r="F93" s="5" t="s">
        <v>38</v>
      </c>
      <c r="G93" s="5" t="s">
        <v>20</v>
      </c>
      <c r="H93" s="5">
        <v>-2.5</v>
      </c>
      <c r="I93" s="61">
        <v>-1.5</v>
      </c>
      <c r="J93" s="62" t="str">
        <f t="shared" si="14"/>
        <v>F-1</v>
      </c>
      <c r="K93" s="61">
        <f t="shared" si="15"/>
        <v>-1</v>
      </c>
      <c r="L93" s="228">
        <f>IF(K93=0,0,
IF(J93="D0.5",0.5*SUMIFS('Key Numbers'!$C$2:$C$71,'Key Numbers'!$A$2:$A$71,"&gt;="&amp;ABS($I93),'Key Numbers'!$A$2:$A$71,"&lt;="&amp;ABS($H93)),
IF(J93="D-0.5",0.5*-1*SUMIFS('Key Numbers'!$C$2:$C$71,'Key Numbers'!$A$2:$A$71,"&lt;="&amp;ABS($I93),'Key Numbers'!$A$2:$A$71,"&gt;="&amp;ABS($H93)),
IF(J93="F0.5",0.5*SUMIFS('Key Numbers'!$C$2:$C$71,'Key Numbers'!$A$2:$A$71,"&lt;="&amp;ABS($I93),'Key Numbers'!$A$2:$A$71,"&gt;="&amp;ABS($H93)),
IF(J93="F-0.5",0.5*-1*SUMIFS('Key Numbers'!$C$2:$C$71,'Key Numbers'!$A$2:$A$71,"&gt;="&amp;ABS($I93),'Key Numbers'!$A$2:$A$71,"&lt;="&amp;ABS($H93)),
IF(AND(LEFT(J93,1)="F",K93&lt;0),-1*SUMIFS('Key Numbers'!$C$2:$C$71,'Key Numbers'!$A$2:$A$71,"&gt;="&amp;ABS($I93),'Key Numbers'!$A$2:$A$71,"&lt;="&amp;ABS($H93)),
IF(AND(LEFT(J93,1)="F",K93&gt;0),SUMIFS('Key Numbers'!$C$2:$C$71,'Key Numbers'!$A$2:$A$71,"&lt;="&amp;ABS($I93),'Key Numbers'!$A$2:$A$71,"&gt;="&amp;ABS($H93)),
IF(AND(LEFT(J93,1)="D",K93&lt;0),-1*SUMIFS('Key Numbers'!$C$2:$C$71,'Key Numbers'!$A$2:$A$71,"&lt;="&amp;ABS($I93),'Key Numbers'!$A$2:$A$71,"&gt;="&amp;ABS($H93)),
SUMIFS('Key Numbers'!$C$2:$C$71,'Key Numbers'!$A$2:$A$71,"&gt;="&amp;ABS($I93),'Key Numbers'!$A$2:$A$71,"&lt;="&amp;ABS($H93))))))))))</f>
        <v>-5.6880733944954132E-2</v>
      </c>
      <c r="M93" s="6" cm="1">
        <f t="array" ref="M93">IFERROR(INDEX(DVOA!$E$2:$E$20095,MATCH($F93&amp;$A93-1&amp;$B93,DVOA!$C$2:$C$20095&amp;DVOA!$A$2:$A21095&amp;DVOA!$B$2:$B$20095,0)),0)</f>
        <v>0.28795115696013268</v>
      </c>
      <c r="N93" s="6"/>
      <c r="O93" s="6" cm="1">
        <f t="array" ref="O93">IFERROR(INDEX(DVOA!$AC$2:$AC$20095,MATCH($F93&amp;$A93-1&amp;$B93,DVOA!$C$2:$C$20095&amp;DVOA!$A$2:$A$20095&amp;DVOA!$B$2:$B$20095,0)
),0)</f>
        <v>0</v>
      </c>
      <c r="P93" s="6" cm="1">
        <f t="array" ref="P93">IFERROR(INDEX(DVOA!$E$2:$E$20095,MATCH($G93&amp;$A93-1&amp;$B93,DVOA!$C$2:$C$20095&amp;DVOA!$A$2:$A21095&amp;DVOA!$B$2:$B$20095,0)),0)</f>
        <v>8.345258480676071E-2</v>
      </c>
      <c r="Q93" s="6"/>
      <c r="R93" s="6" cm="1">
        <f t="array" ref="R93">IFERROR(INDEX(DVOA!$AC$2:$AC$20095,MATCH($G93&amp;$A93-1&amp;$B93,DVOA!$C$2:$C$20095&amp;DVOA!$A$2:$A$20095&amp;DVOA!$B$2:$B$20095,0)
),0)</f>
        <v>0</v>
      </c>
      <c r="S93" s="6" t="str">
        <f t="shared" si="16"/>
        <v/>
      </c>
      <c r="T93" s="104">
        <f t="shared" si="24"/>
        <v>0.20449857215337197</v>
      </c>
      <c r="U93" s="104" t="str">
        <f t="shared" si="25"/>
        <v/>
      </c>
      <c r="V93" s="26" t="str" cm="1">
        <f t="array" ref="V93">IFERROR(IF(E93="H",INDEX('DVOA Pred'!$G$2:$G$1000,MATCH($F93&amp;$B93&amp;$A93,'DVOA Pred'!$C$2:$C$1000&amp;'DVOA Pred'!$A$2:$A$1000&amp;'DVOA Pred'!$B$2:$B$1000,0)),
INDEX('DVOA Pred'!$H$2:$H$1000,MATCH($F93&amp;$B93&amp;$A93,'DVOA Pred'!$D$2:$D$1000&amp;'DVOA Pred'!$A$2:$A$1000&amp;'DVOA Pred'!$B$2:$B$1000,0))),"")</f>
        <v/>
      </c>
      <c r="W93" s="26" t="str">
        <f t="shared" si="17"/>
        <v/>
      </c>
      <c r="X93" s="26" t="str">
        <f t="shared" si="18"/>
        <v/>
      </c>
      <c r="Y93" s="6" t="str">
        <f>IFERROR((PERCENTRANK($L$2:$L$20355,L93)*Multiples!$B$3)+((PERCENTRANK($W$2:$W$20355,W93)*(1-Multiples!$B$3))),"")</f>
        <v/>
      </c>
      <c r="Z93" s="64">
        <v>12</v>
      </c>
      <c r="AA93" s="64">
        <v>14</v>
      </c>
      <c r="AB93" s="24">
        <f t="shared" si="19"/>
        <v>-2</v>
      </c>
      <c r="AC93" s="24">
        <f t="shared" si="20"/>
        <v>-4.5</v>
      </c>
      <c r="AD93" s="24">
        <f t="shared" si="21"/>
        <v>-3.5</v>
      </c>
      <c r="AE93" s="24" t="str">
        <f t="shared" si="22"/>
        <v>No</v>
      </c>
      <c r="AF93" s="24" t="str">
        <f t="shared" si="23"/>
        <v>No</v>
      </c>
      <c r="AG93" s="64"/>
      <c r="AH93" s="64"/>
      <c r="AI93" s="170"/>
      <c r="AJ93" s="66"/>
    </row>
    <row r="94" spans="1:36" customFormat="1" x14ac:dyDescent="0.25">
      <c r="A94" s="7">
        <v>3</v>
      </c>
      <c r="B94" s="5">
        <v>2022</v>
      </c>
      <c r="C94" s="5" t="str">
        <f t="shared" si="13"/>
        <v>2022 W3</v>
      </c>
      <c r="D94" s="5">
        <v>47</v>
      </c>
      <c r="E94" s="5" t="s">
        <v>651</v>
      </c>
      <c r="F94" s="5" t="s">
        <v>39</v>
      </c>
      <c r="G94" s="5" t="s">
        <v>1</v>
      </c>
      <c r="H94" s="5">
        <v>1.5</v>
      </c>
      <c r="I94" s="61">
        <v>1.5</v>
      </c>
      <c r="J94" s="62" t="str">
        <f t="shared" si="14"/>
        <v>D0</v>
      </c>
      <c r="K94" s="61">
        <f t="shared" si="15"/>
        <v>0</v>
      </c>
      <c r="L94" s="228">
        <f>IF(K94=0,0,
IF(J94="D0.5",0.5*SUMIFS('Key Numbers'!$C$2:$C$71,'Key Numbers'!$A$2:$A$71,"&gt;="&amp;ABS($I94),'Key Numbers'!$A$2:$A$71,"&lt;="&amp;ABS($H94)),
IF(J94="D-0.5",0.5*-1*SUMIFS('Key Numbers'!$C$2:$C$71,'Key Numbers'!$A$2:$A$71,"&lt;="&amp;ABS($I94),'Key Numbers'!$A$2:$A$71,"&gt;="&amp;ABS($H94)),
IF(J94="F0.5",0.5*SUMIFS('Key Numbers'!$C$2:$C$71,'Key Numbers'!$A$2:$A$71,"&lt;="&amp;ABS($I94),'Key Numbers'!$A$2:$A$71,"&gt;="&amp;ABS($H94)),
IF(J94="F-0.5",0.5*-1*SUMIFS('Key Numbers'!$C$2:$C$71,'Key Numbers'!$A$2:$A$71,"&gt;="&amp;ABS($I94),'Key Numbers'!$A$2:$A$71,"&lt;="&amp;ABS($H94)),
IF(AND(LEFT(J94,1)="F",K94&lt;0),-1*SUMIFS('Key Numbers'!$C$2:$C$71,'Key Numbers'!$A$2:$A$71,"&gt;="&amp;ABS($I94),'Key Numbers'!$A$2:$A$71,"&lt;="&amp;ABS($H94)),
IF(AND(LEFT(J94,1)="F",K94&gt;0),SUMIFS('Key Numbers'!$C$2:$C$71,'Key Numbers'!$A$2:$A$71,"&lt;="&amp;ABS($I94),'Key Numbers'!$A$2:$A$71,"&gt;="&amp;ABS($H94)),
IF(AND(LEFT(J94,1)="D",K94&lt;0),-1*SUMIFS('Key Numbers'!$C$2:$C$71,'Key Numbers'!$A$2:$A$71,"&lt;="&amp;ABS($I94),'Key Numbers'!$A$2:$A$71,"&gt;="&amp;ABS($H94)),
SUMIFS('Key Numbers'!$C$2:$C$71,'Key Numbers'!$A$2:$A$71,"&gt;="&amp;ABS($I94),'Key Numbers'!$A$2:$A$71,"&lt;="&amp;ABS($H94))))))))))</f>
        <v>0</v>
      </c>
      <c r="M94" s="6" cm="1">
        <f t="array" ref="M94">IFERROR(INDEX(DVOA!$E$2:$E$20095,MATCH($F94&amp;$A94-1&amp;$B94,DVOA!$C$2:$C$20095&amp;DVOA!$A$2:$A21096&amp;DVOA!$B$2:$B$20095,0)),0)</f>
        <v>0.1482989361491418</v>
      </c>
      <c r="N94" s="6"/>
      <c r="O94" s="6" cm="1">
        <f t="array" ref="O94">IFERROR(INDEX(DVOA!$AC$2:$AC$20095,MATCH($F94&amp;$A94-1&amp;$B94,DVOA!$C$2:$C$20095&amp;DVOA!$A$2:$A$20095&amp;DVOA!$B$2:$B$20095,0)
),0)</f>
        <v>0</v>
      </c>
      <c r="P94" s="6" cm="1">
        <f t="array" ref="P94">IFERROR(INDEX(DVOA!$E$2:$E$20095,MATCH($G94&amp;$A94-1&amp;$B94,DVOA!$C$2:$C$20095&amp;DVOA!$A$2:$A21096&amp;DVOA!$B$2:$B$20095,0)),0)</f>
        <v>0.20410788531945534</v>
      </c>
      <c r="Q94" s="6"/>
      <c r="R94" s="6" cm="1">
        <f t="array" ref="R94">IFERROR(INDEX(DVOA!$AC$2:$AC$20095,MATCH($G94&amp;$A94-1&amp;$B94,DVOA!$C$2:$C$20095&amp;DVOA!$A$2:$A$20095&amp;DVOA!$B$2:$B$20095,0)
),0)</f>
        <v>0</v>
      </c>
      <c r="S94" s="6" t="str">
        <f t="shared" si="16"/>
        <v/>
      </c>
      <c r="T94" s="104">
        <f t="shared" si="24"/>
        <v>-5.5808949170313538E-2</v>
      </c>
      <c r="U94" s="104" t="str">
        <f t="shared" si="25"/>
        <v/>
      </c>
      <c r="V94" s="26" t="str" cm="1">
        <f t="array" ref="V94">IFERROR(IF(E94="H",INDEX('DVOA Pred'!$G$2:$G$1000,MATCH($F94&amp;$B94&amp;$A94,'DVOA Pred'!$C$2:$C$1000&amp;'DVOA Pred'!$A$2:$A$1000&amp;'DVOA Pred'!$B$2:$B$1000,0)),
INDEX('DVOA Pred'!$H$2:$H$1000,MATCH($F94&amp;$B94&amp;$A94,'DVOA Pred'!$D$2:$D$1000&amp;'DVOA Pred'!$A$2:$A$1000&amp;'DVOA Pred'!$B$2:$B$1000,0))),"")</f>
        <v/>
      </c>
      <c r="W94" s="26" t="str">
        <f t="shared" si="17"/>
        <v/>
      </c>
      <c r="X94" s="26" t="str">
        <f t="shared" si="18"/>
        <v/>
      </c>
      <c r="Y94" s="6" t="str">
        <f>IFERROR((PERCENTRANK($L$2:$L$20355,L94)*Multiples!$B$3)+((PERCENTRANK($W$2:$W$20355,W94)*(1-Multiples!$B$3))),"")</f>
        <v/>
      </c>
      <c r="Z94" s="64">
        <v>11</v>
      </c>
      <c r="AA94" s="64">
        <v>10</v>
      </c>
      <c r="AB94" s="24">
        <f t="shared" si="19"/>
        <v>1</v>
      </c>
      <c r="AC94" s="24">
        <f t="shared" si="20"/>
        <v>2.5</v>
      </c>
      <c r="AD94" s="24">
        <f t="shared" si="21"/>
        <v>2.5</v>
      </c>
      <c r="AE94" s="24" t="str">
        <f t="shared" si="22"/>
        <v>Yes</v>
      </c>
      <c r="AF94" s="24" t="str">
        <f t="shared" si="23"/>
        <v>Yes</v>
      </c>
      <c r="AG94" s="64"/>
      <c r="AH94" s="64"/>
      <c r="AI94" s="170"/>
      <c r="AJ94" s="66"/>
    </row>
    <row r="95" spans="1:36" customFormat="1" x14ac:dyDescent="0.25">
      <c r="A95" s="7">
        <v>3</v>
      </c>
      <c r="B95" s="5">
        <v>2022</v>
      </c>
      <c r="C95" s="5" t="str">
        <f t="shared" si="13"/>
        <v>2022 W3</v>
      </c>
      <c r="D95" s="5">
        <v>47</v>
      </c>
      <c r="E95" s="5" t="s">
        <v>649</v>
      </c>
      <c r="F95" s="5" t="s">
        <v>1</v>
      </c>
      <c r="G95" s="5" t="s">
        <v>39</v>
      </c>
      <c r="H95" s="5">
        <v>-1.5</v>
      </c>
      <c r="I95" s="61">
        <v>-1.5</v>
      </c>
      <c r="J95" s="62" t="str">
        <f t="shared" si="14"/>
        <v>F0</v>
      </c>
      <c r="K95" s="61">
        <f t="shared" si="15"/>
        <v>0</v>
      </c>
      <c r="L95" s="228">
        <f>IF(K95=0,0,
IF(J95="D0.5",0.5*SUMIFS('Key Numbers'!$C$2:$C$71,'Key Numbers'!$A$2:$A$71,"&gt;="&amp;ABS($I95),'Key Numbers'!$A$2:$A$71,"&lt;="&amp;ABS($H95)),
IF(J95="D-0.5",0.5*-1*SUMIFS('Key Numbers'!$C$2:$C$71,'Key Numbers'!$A$2:$A$71,"&lt;="&amp;ABS($I95),'Key Numbers'!$A$2:$A$71,"&gt;="&amp;ABS($H95)),
IF(J95="F0.5",0.5*SUMIFS('Key Numbers'!$C$2:$C$71,'Key Numbers'!$A$2:$A$71,"&lt;="&amp;ABS($I95),'Key Numbers'!$A$2:$A$71,"&gt;="&amp;ABS($H95)),
IF(J95="F-0.5",0.5*-1*SUMIFS('Key Numbers'!$C$2:$C$71,'Key Numbers'!$A$2:$A$71,"&gt;="&amp;ABS($I95),'Key Numbers'!$A$2:$A$71,"&lt;="&amp;ABS($H95)),
IF(AND(LEFT(J95,1)="F",K95&lt;0),-1*SUMIFS('Key Numbers'!$C$2:$C$71,'Key Numbers'!$A$2:$A$71,"&gt;="&amp;ABS($I95),'Key Numbers'!$A$2:$A$71,"&lt;="&amp;ABS($H95)),
IF(AND(LEFT(J95,1)="F",K95&gt;0),SUMIFS('Key Numbers'!$C$2:$C$71,'Key Numbers'!$A$2:$A$71,"&lt;="&amp;ABS($I95),'Key Numbers'!$A$2:$A$71,"&gt;="&amp;ABS($H95)),
IF(AND(LEFT(J95,1)="D",K95&lt;0),-1*SUMIFS('Key Numbers'!$C$2:$C$71,'Key Numbers'!$A$2:$A$71,"&lt;="&amp;ABS($I95),'Key Numbers'!$A$2:$A$71,"&gt;="&amp;ABS($H95)),
SUMIFS('Key Numbers'!$C$2:$C$71,'Key Numbers'!$A$2:$A$71,"&gt;="&amp;ABS($I95),'Key Numbers'!$A$2:$A$71,"&lt;="&amp;ABS($H95))))))))))</f>
        <v>0</v>
      </c>
      <c r="M95" s="6" cm="1">
        <f t="array" ref="M95">IFERROR(INDEX(DVOA!$E$2:$E$20095,MATCH($F95&amp;$A95-1&amp;$B95,DVOA!$C$2:$C$20095&amp;DVOA!$A$2:$A21097&amp;DVOA!$B$2:$B$20095,0)),0)</f>
        <v>0.20410788531945534</v>
      </c>
      <c r="N95" s="6"/>
      <c r="O95" s="6" cm="1">
        <f t="array" ref="O95">IFERROR(INDEX(DVOA!$AC$2:$AC$20095,MATCH($F95&amp;$A95-1&amp;$B95,DVOA!$C$2:$C$20095&amp;DVOA!$A$2:$A$20095&amp;DVOA!$B$2:$B$20095,0)
),0)</f>
        <v>0</v>
      </c>
      <c r="P95" s="6" cm="1">
        <f t="array" ref="P95">IFERROR(INDEX(DVOA!$E$2:$E$20095,MATCH($G95&amp;$A95-1&amp;$B95,DVOA!$C$2:$C$20095&amp;DVOA!$A$2:$A21097&amp;DVOA!$B$2:$B$20095,0)),0)</f>
        <v>0.1482989361491418</v>
      </c>
      <c r="Q95" s="6"/>
      <c r="R95" s="6" cm="1">
        <f t="array" ref="R95">IFERROR(INDEX(DVOA!$AC$2:$AC$20095,MATCH($G95&amp;$A95-1&amp;$B95,DVOA!$C$2:$C$20095&amp;DVOA!$A$2:$A$20095&amp;DVOA!$B$2:$B$20095,0)
),0)</f>
        <v>0</v>
      </c>
      <c r="S95" s="6" t="str">
        <f t="shared" si="16"/>
        <v/>
      </c>
      <c r="T95" s="104">
        <f t="shared" si="24"/>
        <v>5.5808949170313538E-2</v>
      </c>
      <c r="U95" s="104" t="str">
        <f t="shared" si="25"/>
        <v/>
      </c>
      <c r="V95" s="26" t="str" cm="1">
        <f t="array" ref="V95">IFERROR(IF(E95="H",INDEX('DVOA Pred'!$G$2:$G$1000,MATCH($F95&amp;$B95&amp;$A95,'DVOA Pred'!$C$2:$C$1000&amp;'DVOA Pred'!$A$2:$A$1000&amp;'DVOA Pred'!$B$2:$B$1000,0)),
INDEX('DVOA Pred'!$H$2:$H$1000,MATCH($F95&amp;$B95&amp;$A95,'DVOA Pred'!$D$2:$D$1000&amp;'DVOA Pred'!$A$2:$A$1000&amp;'DVOA Pred'!$B$2:$B$1000,0))),"")</f>
        <v/>
      </c>
      <c r="W95" s="26" t="str">
        <f t="shared" si="17"/>
        <v/>
      </c>
      <c r="X95" s="26" t="str">
        <f t="shared" si="18"/>
        <v/>
      </c>
      <c r="Y95" s="6" t="str">
        <f>IFERROR((PERCENTRANK($L$2:$L$20355,L95)*Multiples!$B$3)+((PERCENTRANK($W$2:$W$20355,W95)*(1-Multiples!$B$3))),"")</f>
        <v/>
      </c>
      <c r="Z95" s="64">
        <v>10</v>
      </c>
      <c r="AA95" s="64">
        <v>11</v>
      </c>
      <c r="AB95" s="24">
        <f t="shared" si="19"/>
        <v>-1</v>
      </c>
      <c r="AC95" s="24">
        <f t="shared" si="20"/>
        <v>-2.5</v>
      </c>
      <c r="AD95" s="24">
        <f t="shared" si="21"/>
        <v>-2.5</v>
      </c>
      <c r="AE95" s="24" t="str">
        <f t="shared" si="22"/>
        <v>No</v>
      </c>
      <c r="AF95" s="24" t="str">
        <f t="shared" si="23"/>
        <v>No</v>
      </c>
      <c r="AG95" s="64"/>
      <c r="AH95" s="64"/>
      <c r="AI95" s="170"/>
      <c r="AJ95" s="66"/>
    </row>
    <row r="96" spans="1:36" customFormat="1" x14ac:dyDescent="0.25">
      <c r="A96" s="7">
        <v>3</v>
      </c>
      <c r="B96" s="5">
        <v>2022</v>
      </c>
      <c r="C96" s="5" t="str">
        <f t="shared" si="13"/>
        <v>2022 W3</v>
      </c>
      <c r="D96" s="5">
        <v>48</v>
      </c>
      <c r="E96" s="5" t="s">
        <v>649</v>
      </c>
      <c r="F96" s="5" t="s">
        <v>3</v>
      </c>
      <c r="G96" s="5" t="s">
        <v>15</v>
      </c>
      <c r="H96" s="5">
        <v>2.5</v>
      </c>
      <c r="I96" s="61">
        <v>1</v>
      </c>
      <c r="J96" s="62" t="str">
        <f t="shared" si="14"/>
        <v>D1.5</v>
      </c>
      <c r="K96" s="61">
        <f t="shared" si="15"/>
        <v>1.5</v>
      </c>
      <c r="L96" s="228">
        <f>IF(K96=0,0,
IF(J96="D0.5",0.5*SUMIFS('Key Numbers'!$C$2:$C$71,'Key Numbers'!$A$2:$A$71,"&gt;="&amp;ABS($I96),'Key Numbers'!$A$2:$A$71,"&lt;="&amp;ABS($H96)),
IF(J96="D-0.5",0.5*-1*SUMIFS('Key Numbers'!$C$2:$C$71,'Key Numbers'!$A$2:$A$71,"&lt;="&amp;ABS($I96),'Key Numbers'!$A$2:$A$71,"&gt;="&amp;ABS($H96)),
IF(J96="F0.5",0.5*SUMIFS('Key Numbers'!$C$2:$C$71,'Key Numbers'!$A$2:$A$71,"&lt;="&amp;ABS($I96),'Key Numbers'!$A$2:$A$71,"&gt;="&amp;ABS($H96)),
IF(J96="F-0.5",0.5*-1*SUMIFS('Key Numbers'!$C$2:$C$71,'Key Numbers'!$A$2:$A$71,"&gt;="&amp;ABS($I96),'Key Numbers'!$A$2:$A$71,"&lt;="&amp;ABS($H96)),
IF(AND(LEFT(J96,1)="F",K96&lt;0),-1*SUMIFS('Key Numbers'!$C$2:$C$71,'Key Numbers'!$A$2:$A$71,"&gt;="&amp;ABS($I96),'Key Numbers'!$A$2:$A$71,"&lt;="&amp;ABS($H96)),
IF(AND(LEFT(J96,1)="F",K96&gt;0),SUMIFS('Key Numbers'!$C$2:$C$71,'Key Numbers'!$A$2:$A$71,"&lt;="&amp;ABS($I96),'Key Numbers'!$A$2:$A$71,"&gt;="&amp;ABS($H96)),
IF(AND(LEFT(J96,1)="D",K96&lt;0),-1*SUMIFS('Key Numbers'!$C$2:$C$71,'Key Numbers'!$A$2:$A$71,"&lt;="&amp;ABS($I96),'Key Numbers'!$A$2:$A$71,"&gt;="&amp;ABS($H96)),
SUMIFS('Key Numbers'!$C$2:$C$71,'Key Numbers'!$A$2:$A$71,"&gt;="&amp;ABS($I96),'Key Numbers'!$A$2:$A$71,"&lt;="&amp;ABS($H96))))))))))</f>
        <v>0.11009174311926606</v>
      </c>
      <c r="M96" s="6" cm="1">
        <f t="array" ref="M96">IFERROR(INDEX(DVOA!$E$2:$E$20095,MATCH($F96&amp;$A96-1&amp;$B96,DVOA!$C$2:$C$20095&amp;DVOA!$A$2:$A21098&amp;DVOA!$B$2:$B$20095,0)),0)</f>
        <v>-7.0284315982874199E-2</v>
      </c>
      <c r="N96" s="6"/>
      <c r="O96" s="6" cm="1">
        <f t="array" ref="O96">IFERROR(INDEX(DVOA!$AC$2:$AC$20095,MATCH($F96&amp;$A96-1&amp;$B96,DVOA!$C$2:$C$20095&amp;DVOA!$A$2:$A$20095&amp;DVOA!$B$2:$B$20095,0)
),0)</f>
        <v>0</v>
      </c>
      <c r="P96" s="6" cm="1">
        <f t="array" ref="P96">IFERROR(INDEX(DVOA!$E$2:$E$20095,MATCH($G96&amp;$A96-1&amp;$B96,DVOA!$C$2:$C$20095&amp;DVOA!$A$2:$A21098&amp;DVOA!$B$2:$B$20095,0)),0)</f>
        <v>-0.12625518348636339</v>
      </c>
      <c r="Q96" s="6"/>
      <c r="R96" s="6" cm="1">
        <f t="array" ref="R96">IFERROR(INDEX(DVOA!$AC$2:$AC$20095,MATCH($G96&amp;$A96-1&amp;$B96,DVOA!$C$2:$C$20095&amp;DVOA!$A$2:$A$20095&amp;DVOA!$B$2:$B$20095,0)
),0)</f>
        <v>0</v>
      </c>
      <c r="S96" s="6" t="str">
        <f t="shared" si="16"/>
        <v/>
      </c>
      <c r="T96" s="104">
        <f t="shared" si="24"/>
        <v>5.5970867503489188E-2</v>
      </c>
      <c r="U96" s="104" t="str">
        <f t="shared" si="25"/>
        <v/>
      </c>
      <c r="V96" s="26" t="str" cm="1">
        <f t="array" ref="V96">IFERROR(IF(E96="H",INDEX('DVOA Pred'!$G$2:$G$1000,MATCH($F96&amp;$B96&amp;$A96,'DVOA Pred'!$C$2:$C$1000&amp;'DVOA Pred'!$A$2:$A$1000&amp;'DVOA Pred'!$B$2:$B$1000,0)),
INDEX('DVOA Pred'!$H$2:$H$1000,MATCH($F96&amp;$B96&amp;$A96,'DVOA Pred'!$D$2:$D$1000&amp;'DVOA Pred'!$A$2:$A$1000&amp;'DVOA Pred'!$B$2:$B$1000,0))),"")</f>
        <v/>
      </c>
      <c r="W96" s="26" t="str">
        <f t="shared" si="17"/>
        <v/>
      </c>
      <c r="X96" s="26" t="str">
        <f t="shared" si="18"/>
        <v/>
      </c>
      <c r="Y96" s="6" t="str">
        <f>IFERROR((PERCENTRANK($L$2:$L$20355,L96)*Multiples!$B$3)+((PERCENTRANK($W$2:$W$20355,W96)*(1-Multiples!$B$3))),"")</f>
        <v/>
      </c>
      <c r="Z96" s="64">
        <v>23</v>
      </c>
      <c r="AA96" s="64">
        <v>16</v>
      </c>
      <c r="AB96" s="24">
        <f t="shared" si="19"/>
        <v>7</v>
      </c>
      <c r="AC96" s="24">
        <f t="shared" si="20"/>
        <v>9.5</v>
      </c>
      <c r="AD96" s="24">
        <f t="shared" si="21"/>
        <v>8</v>
      </c>
      <c r="AE96" s="24" t="str">
        <f t="shared" si="22"/>
        <v>Yes</v>
      </c>
      <c r="AF96" s="24" t="str">
        <f t="shared" si="23"/>
        <v>Yes</v>
      </c>
      <c r="AG96" s="64"/>
      <c r="AH96" s="64"/>
      <c r="AI96" s="170"/>
      <c r="AJ96" s="66"/>
    </row>
    <row r="97" spans="1:36" customFormat="1" x14ac:dyDescent="0.25">
      <c r="A97" s="7">
        <v>3</v>
      </c>
      <c r="B97" s="5">
        <v>2022</v>
      </c>
      <c r="C97" s="5" t="str">
        <f t="shared" si="13"/>
        <v>2022 W3</v>
      </c>
      <c r="D97" s="5">
        <v>48</v>
      </c>
      <c r="E97" s="5" t="s">
        <v>651</v>
      </c>
      <c r="F97" s="5" t="s">
        <v>15</v>
      </c>
      <c r="G97" s="5" t="s">
        <v>3</v>
      </c>
      <c r="H97" s="5">
        <v>-2.5</v>
      </c>
      <c r="I97" s="61">
        <v>-1</v>
      </c>
      <c r="J97" s="62" t="str">
        <f t="shared" si="14"/>
        <v>F-1.5</v>
      </c>
      <c r="K97" s="61">
        <f t="shared" si="15"/>
        <v>-1.5</v>
      </c>
      <c r="L97" s="228">
        <f>IF(K97=0,0,
IF(J97="D0.5",0.5*SUMIFS('Key Numbers'!$C$2:$C$71,'Key Numbers'!$A$2:$A$71,"&gt;="&amp;ABS($I97),'Key Numbers'!$A$2:$A$71,"&lt;="&amp;ABS($H97)),
IF(J97="D-0.5",0.5*-1*SUMIFS('Key Numbers'!$C$2:$C$71,'Key Numbers'!$A$2:$A$71,"&lt;="&amp;ABS($I97),'Key Numbers'!$A$2:$A$71,"&gt;="&amp;ABS($H97)),
IF(J97="F0.5",0.5*SUMIFS('Key Numbers'!$C$2:$C$71,'Key Numbers'!$A$2:$A$71,"&lt;="&amp;ABS($I97),'Key Numbers'!$A$2:$A$71,"&gt;="&amp;ABS($H97)),
IF(J97="F-0.5",0.5*-1*SUMIFS('Key Numbers'!$C$2:$C$71,'Key Numbers'!$A$2:$A$71,"&gt;="&amp;ABS($I97),'Key Numbers'!$A$2:$A$71,"&lt;="&amp;ABS($H97)),
IF(AND(LEFT(J97,1)="F",K97&lt;0),-1*SUMIFS('Key Numbers'!$C$2:$C$71,'Key Numbers'!$A$2:$A$71,"&gt;="&amp;ABS($I97),'Key Numbers'!$A$2:$A$71,"&lt;="&amp;ABS($H97)),
IF(AND(LEFT(J97,1)="F",K97&gt;0),SUMIFS('Key Numbers'!$C$2:$C$71,'Key Numbers'!$A$2:$A$71,"&lt;="&amp;ABS($I97),'Key Numbers'!$A$2:$A$71,"&gt;="&amp;ABS($H97)),
IF(AND(LEFT(J97,1)="D",K97&lt;0),-1*SUMIFS('Key Numbers'!$C$2:$C$71,'Key Numbers'!$A$2:$A$71,"&lt;="&amp;ABS($I97),'Key Numbers'!$A$2:$A$71,"&gt;="&amp;ABS($H97)),
SUMIFS('Key Numbers'!$C$2:$C$71,'Key Numbers'!$A$2:$A$71,"&gt;="&amp;ABS($I97),'Key Numbers'!$A$2:$A$71,"&lt;="&amp;ABS($H97))))))))))</f>
        <v>-0.11009174311926606</v>
      </c>
      <c r="M97" s="6" cm="1">
        <f t="array" ref="M97">IFERROR(INDEX(DVOA!$E$2:$E$20095,MATCH($F97&amp;$A97-1&amp;$B97,DVOA!$C$2:$C$20095&amp;DVOA!$A$2:$A21099&amp;DVOA!$B$2:$B$20095,0)),0)</f>
        <v>-0.12625518348636339</v>
      </c>
      <c r="N97" s="6"/>
      <c r="O97" s="6" cm="1">
        <f t="array" ref="O97">IFERROR(INDEX(DVOA!$AC$2:$AC$20095,MATCH($F97&amp;$A97-1&amp;$B97,DVOA!$C$2:$C$20095&amp;DVOA!$A$2:$A$20095&amp;DVOA!$B$2:$B$20095,0)
),0)</f>
        <v>0</v>
      </c>
      <c r="P97" s="6" cm="1">
        <f t="array" ref="P97">IFERROR(INDEX(DVOA!$E$2:$E$20095,MATCH($G97&amp;$A97-1&amp;$B97,DVOA!$C$2:$C$20095&amp;DVOA!$A$2:$A21099&amp;DVOA!$B$2:$B$20095,0)),0)</f>
        <v>-7.0284315982874199E-2</v>
      </c>
      <c r="Q97" s="6"/>
      <c r="R97" s="6" cm="1">
        <f t="array" ref="R97">IFERROR(INDEX(DVOA!$AC$2:$AC$20095,MATCH($G97&amp;$A97-1&amp;$B97,DVOA!$C$2:$C$20095&amp;DVOA!$A$2:$A$20095&amp;DVOA!$B$2:$B$20095,0)
),0)</f>
        <v>0</v>
      </c>
      <c r="S97" s="6" t="str">
        <f t="shared" si="16"/>
        <v/>
      </c>
      <c r="T97" s="104">
        <f t="shared" si="24"/>
        <v>-5.5970867503489188E-2</v>
      </c>
      <c r="U97" s="104" t="str">
        <f t="shared" si="25"/>
        <v/>
      </c>
      <c r="V97" s="26" t="str" cm="1">
        <f t="array" ref="V97">IFERROR(IF(E97="H",INDEX('DVOA Pred'!$G$2:$G$1000,MATCH($F97&amp;$B97&amp;$A97,'DVOA Pred'!$C$2:$C$1000&amp;'DVOA Pred'!$A$2:$A$1000&amp;'DVOA Pred'!$B$2:$B$1000,0)),
INDEX('DVOA Pred'!$H$2:$H$1000,MATCH($F97&amp;$B97&amp;$A97,'DVOA Pred'!$D$2:$D$1000&amp;'DVOA Pred'!$A$2:$A$1000&amp;'DVOA Pred'!$B$2:$B$1000,0))),"")</f>
        <v/>
      </c>
      <c r="W97" s="26" t="str">
        <f t="shared" si="17"/>
        <v/>
      </c>
      <c r="X97" s="26" t="str">
        <f t="shared" si="18"/>
        <v/>
      </c>
      <c r="Y97" s="6" t="str">
        <f>IFERROR((PERCENTRANK($L$2:$L$20355,L97)*Multiples!$B$3)+((PERCENTRANK($W$2:$W$20355,W97)*(1-Multiples!$B$3))),"")</f>
        <v/>
      </c>
      <c r="Z97" s="64">
        <v>16</v>
      </c>
      <c r="AA97" s="64">
        <v>23</v>
      </c>
      <c r="AB97" s="24">
        <f t="shared" si="19"/>
        <v>-7</v>
      </c>
      <c r="AC97" s="24">
        <f t="shared" si="20"/>
        <v>-9.5</v>
      </c>
      <c r="AD97" s="24">
        <f t="shared" si="21"/>
        <v>-8</v>
      </c>
      <c r="AE97" s="24" t="str">
        <f t="shared" si="22"/>
        <v>No</v>
      </c>
      <c r="AF97" s="24" t="str">
        <f t="shared" si="23"/>
        <v>No</v>
      </c>
      <c r="AG97" s="64"/>
      <c r="AH97" s="64"/>
      <c r="AI97" s="170"/>
      <c r="AJ97" s="66"/>
    </row>
    <row r="98" spans="1:36" customFormat="1" x14ac:dyDescent="0.25">
      <c r="A98" s="7">
        <v>4</v>
      </c>
      <c r="B98" s="5">
        <v>2022</v>
      </c>
      <c r="C98" s="5" t="str">
        <f t="shared" si="13"/>
        <v>2022 W4</v>
      </c>
      <c r="D98" s="5">
        <v>49</v>
      </c>
      <c r="E98" s="5" t="s">
        <v>651</v>
      </c>
      <c r="F98" s="5" t="s">
        <v>24</v>
      </c>
      <c r="G98" s="5" t="s">
        <v>4</v>
      </c>
      <c r="H98" s="5">
        <v>-3.5</v>
      </c>
      <c r="I98" s="61">
        <v>-4</v>
      </c>
      <c r="J98" s="62" t="str">
        <f t="shared" si="14"/>
        <v>F0.5</v>
      </c>
      <c r="K98" s="61">
        <f t="shared" si="15"/>
        <v>0.5</v>
      </c>
      <c r="L98" s="228">
        <f>IF(K98=0,0,
IF(J98="D0.5",0.5*SUMIFS('Key Numbers'!$C$2:$C$71,'Key Numbers'!$A$2:$A$71,"&gt;="&amp;ABS($I98),'Key Numbers'!$A$2:$A$71,"&lt;="&amp;ABS($H98)),
IF(J98="D-0.5",0.5*-1*SUMIFS('Key Numbers'!$C$2:$C$71,'Key Numbers'!$A$2:$A$71,"&lt;="&amp;ABS($I98),'Key Numbers'!$A$2:$A$71,"&gt;="&amp;ABS($H98)),
IF(J98="F0.5",0.5*SUMIFS('Key Numbers'!$C$2:$C$71,'Key Numbers'!$A$2:$A$71,"&lt;="&amp;ABS($I98),'Key Numbers'!$A$2:$A$71,"&gt;="&amp;ABS($H98)),
IF(J98="F-0.5",0.5*-1*SUMIFS('Key Numbers'!$C$2:$C$71,'Key Numbers'!$A$2:$A$71,"&gt;="&amp;ABS($I98),'Key Numbers'!$A$2:$A$71,"&lt;="&amp;ABS($H98)),
IF(AND(LEFT(J98,1)="F",K98&lt;0),-1*SUMIFS('Key Numbers'!$C$2:$C$71,'Key Numbers'!$A$2:$A$71,"&gt;="&amp;ABS($I98),'Key Numbers'!$A$2:$A$71,"&lt;="&amp;ABS($H98)),
IF(AND(LEFT(J98,1)="F",K98&gt;0),SUMIFS('Key Numbers'!$C$2:$C$71,'Key Numbers'!$A$2:$A$71,"&lt;="&amp;ABS($I98),'Key Numbers'!$A$2:$A$71,"&gt;="&amp;ABS($H98)),
IF(AND(LEFT(J98,1)="D",K98&lt;0),-1*SUMIFS('Key Numbers'!$C$2:$C$71,'Key Numbers'!$A$2:$A$71,"&lt;="&amp;ABS($I98),'Key Numbers'!$A$2:$A$71,"&gt;="&amp;ABS($H98)),
SUMIFS('Key Numbers'!$C$2:$C$71,'Key Numbers'!$A$2:$A$71,"&gt;="&amp;ABS($I98),'Key Numbers'!$A$2:$A$71,"&lt;="&amp;ABS($H98))))))))))</f>
        <v>2.9357798165137616E-2</v>
      </c>
      <c r="M98" s="6" cm="1">
        <f t="array" ref="M98">IFERROR(INDEX(DVOA!$E$2:$E$20095,MATCH($F98&amp;$A98-1&amp;$B98,DVOA!$C$2:$C$20095&amp;DVOA!$A$2:$A21036&amp;DVOA!$B$2:$B$20095,0)),0)</f>
        <v>-0.10073775185890918</v>
      </c>
      <c r="N98" s="6"/>
      <c r="O98" s="6" cm="1">
        <f t="array" ref="O98">IFERROR(INDEX(DVOA!$AC$2:$AC$20095,MATCH($F98&amp;$A98-1&amp;$B98,DVOA!$C$2:$C$20095&amp;DVOA!$A$2:$A$20095&amp;DVOA!$B$2:$B$20095,0)
),0)</f>
        <v>0</v>
      </c>
      <c r="P98" s="6" cm="1">
        <f t="array" ref="P98">IFERROR(INDEX(DVOA!$E$2:$E$20095,MATCH($G98&amp;$A98-1&amp;$B98,DVOA!$C$2:$C$20095&amp;DVOA!$A$2:$A21036&amp;DVOA!$B$2:$B$20095,0)),0)</f>
        <v>5.4258507182165877E-2</v>
      </c>
      <c r="Q98" s="6"/>
      <c r="R98" s="6" cm="1">
        <f t="array" ref="R98">IFERROR(INDEX(DVOA!$AC$2:$AC$20095,MATCH($G98&amp;$A98-1&amp;$B98,DVOA!$C$2:$C$20095&amp;DVOA!$A$2:$A$20095&amp;DVOA!$B$2:$B$20095,0)
),0)</f>
        <v>0</v>
      </c>
      <c r="S98" s="6" t="str">
        <f t="shared" si="16"/>
        <v/>
      </c>
      <c r="T98" s="104">
        <f t="shared" si="24"/>
        <v>-0.15499625904107506</v>
      </c>
      <c r="U98" s="104" t="str">
        <f t="shared" si="25"/>
        <v/>
      </c>
      <c r="V98" s="26" t="str" cm="1">
        <f t="array" ref="V98">IFERROR(IF(E98="H",INDEX('DVOA Pred'!$G$2:$G$1000,MATCH($F98&amp;$B98&amp;$A98,'DVOA Pred'!$C$2:$C$1000&amp;'DVOA Pred'!$A$2:$A$1000&amp;'DVOA Pred'!$B$2:$B$1000,0)),
INDEX('DVOA Pred'!$H$2:$H$1000,MATCH($F98&amp;$B98&amp;$A98,'DVOA Pred'!$D$2:$D$1000&amp;'DVOA Pred'!$A$2:$A$1000&amp;'DVOA Pred'!$B$2:$B$1000,0))),"")</f>
        <v/>
      </c>
      <c r="W98" s="26" t="str">
        <f t="shared" si="17"/>
        <v/>
      </c>
      <c r="X98" s="26" t="str">
        <f t="shared" si="18"/>
        <v/>
      </c>
      <c r="Y98" s="6" t="str">
        <f>IFERROR((PERCENTRANK($L$2:$L$20355,L98)*Multiples!$B$3)+((PERCENTRANK($W$2:$W$20355,W98)*(1-Multiples!$B$3))),"")</f>
        <v/>
      </c>
      <c r="Z98" s="64">
        <v>27</v>
      </c>
      <c r="AA98" s="64">
        <v>15</v>
      </c>
      <c r="AB98" s="24">
        <f t="shared" si="19"/>
        <v>12</v>
      </c>
      <c r="AC98" s="24">
        <f t="shared" si="20"/>
        <v>8.5</v>
      </c>
      <c r="AD98" s="24">
        <f t="shared" si="21"/>
        <v>8</v>
      </c>
      <c r="AE98" s="24" t="str">
        <f t="shared" si="22"/>
        <v>Yes</v>
      </c>
      <c r="AF98" s="24" t="str">
        <f t="shared" si="23"/>
        <v>Yes</v>
      </c>
      <c r="AG98" s="64"/>
      <c r="AH98" s="64"/>
      <c r="AI98" s="170"/>
      <c r="AJ98" s="66"/>
    </row>
    <row r="99" spans="1:36" customFormat="1" x14ac:dyDescent="0.25">
      <c r="A99" s="7">
        <v>4</v>
      </c>
      <c r="B99" s="5">
        <v>2022</v>
      </c>
      <c r="C99" s="5" t="str">
        <f t="shared" si="13"/>
        <v>2022 W4</v>
      </c>
      <c r="D99" s="5">
        <v>49</v>
      </c>
      <c r="E99" s="5" t="s">
        <v>649</v>
      </c>
      <c r="F99" s="5" t="s">
        <v>4</v>
      </c>
      <c r="G99" s="5" t="s">
        <v>24</v>
      </c>
      <c r="H99" s="5">
        <v>3.5</v>
      </c>
      <c r="I99" s="61">
        <v>4</v>
      </c>
      <c r="J99" s="62" t="str">
        <f t="shared" si="14"/>
        <v>D-0.5</v>
      </c>
      <c r="K99" s="61">
        <f t="shared" si="15"/>
        <v>-0.5</v>
      </c>
      <c r="L99" s="228">
        <f>IF(K99=0,0,
IF(J99="D0.5",0.5*SUMIFS('Key Numbers'!$C$2:$C$71,'Key Numbers'!$A$2:$A$71,"&gt;="&amp;ABS($I99),'Key Numbers'!$A$2:$A$71,"&lt;="&amp;ABS($H99)),
IF(J99="D-0.5",0.5*-1*SUMIFS('Key Numbers'!$C$2:$C$71,'Key Numbers'!$A$2:$A$71,"&lt;="&amp;ABS($I99),'Key Numbers'!$A$2:$A$71,"&gt;="&amp;ABS($H99)),
IF(J99="F0.5",0.5*SUMIFS('Key Numbers'!$C$2:$C$71,'Key Numbers'!$A$2:$A$71,"&lt;="&amp;ABS($I99),'Key Numbers'!$A$2:$A$71,"&gt;="&amp;ABS($H99)),
IF(J99="F-0.5",0.5*-1*SUMIFS('Key Numbers'!$C$2:$C$71,'Key Numbers'!$A$2:$A$71,"&gt;="&amp;ABS($I99),'Key Numbers'!$A$2:$A$71,"&lt;="&amp;ABS($H99)),
IF(AND(LEFT(J99,1)="F",K99&lt;0),-1*SUMIFS('Key Numbers'!$C$2:$C$71,'Key Numbers'!$A$2:$A$71,"&gt;="&amp;ABS($I99),'Key Numbers'!$A$2:$A$71,"&lt;="&amp;ABS($H99)),
IF(AND(LEFT(J99,1)="F",K99&gt;0),SUMIFS('Key Numbers'!$C$2:$C$71,'Key Numbers'!$A$2:$A$71,"&lt;="&amp;ABS($I99),'Key Numbers'!$A$2:$A$71,"&gt;="&amp;ABS($H99)),
IF(AND(LEFT(J99,1)="D",K99&lt;0),-1*SUMIFS('Key Numbers'!$C$2:$C$71,'Key Numbers'!$A$2:$A$71,"&lt;="&amp;ABS($I99),'Key Numbers'!$A$2:$A$71,"&gt;="&amp;ABS($H99)),
SUMIFS('Key Numbers'!$C$2:$C$71,'Key Numbers'!$A$2:$A$71,"&gt;="&amp;ABS($I99),'Key Numbers'!$A$2:$A$71,"&lt;="&amp;ABS($H99))))))))))</f>
        <v>-2.9357798165137616E-2</v>
      </c>
      <c r="M99" s="6" cm="1">
        <f t="array" ref="M99">IFERROR(INDEX(DVOA!$E$2:$E$20095,MATCH($F99&amp;$A99-1&amp;$B99,DVOA!$C$2:$C$20095&amp;DVOA!$A$2:$A21037&amp;DVOA!$B$2:$B$20095,0)),0)</f>
        <v>5.4258507182165877E-2</v>
      </c>
      <c r="N99" s="6"/>
      <c r="O99" s="6" cm="1">
        <f t="array" ref="O99">IFERROR(INDEX(DVOA!$AC$2:$AC$20095,MATCH($F99&amp;$A99-1&amp;$B99,DVOA!$C$2:$C$20095&amp;DVOA!$A$2:$A$20095&amp;DVOA!$B$2:$B$20095,0)
),0)</f>
        <v>0</v>
      </c>
      <c r="P99" s="6" cm="1">
        <f t="array" ref="P99">IFERROR(INDEX(DVOA!$E$2:$E$20095,MATCH($G99&amp;$A99-1&amp;$B99,DVOA!$C$2:$C$20095&amp;DVOA!$A$2:$A21037&amp;DVOA!$B$2:$B$20095,0)),0)</f>
        <v>-0.10073775185890918</v>
      </c>
      <c r="Q99" s="6"/>
      <c r="R99" s="6" cm="1">
        <f t="array" ref="R99">IFERROR(INDEX(DVOA!$AC$2:$AC$20095,MATCH($G99&amp;$A99-1&amp;$B99,DVOA!$C$2:$C$20095&amp;DVOA!$A$2:$A$20095&amp;DVOA!$B$2:$B$20095,0)
),0)</f>
        <v>0</v>
      </c>
      <c r="S99" s="6" t="str">
        <f t="shared" si="16"/>
        <v/>
      </c>
      <c r="T99" s="104">
        <f t="shared" si="24"/>
        <v>0.15499625904107506</v>
      </c>
      <c r="U99" s="104" t="str">
        <f t="shared" si="25"/>
        <v/>
      </c>
      <c r="V99" s="26" t="str" cm="1">
        <f t="array" ref="V99">IFERROR(IF(E99="H",INDEX('DVOA Pred'!$G$2:$G$1000,MATCH($F99&amp;$B99&amp;$A99,'DVOA Pred'!$C$2:$C$1000&amp;'DVOA Pred'!$A$2:$A$1000&amp;'DVOA Pred'!$B$2:$B$1000,0)),
INDEX('DVOA Pred'!$H$2:$H$1000,MATCH($F99&amp;$B99&amp;$A99,'DVOA Pred'!$D$2:$D$1000&amp;'DVOA Pred'!$A$2:$A$1000&amp;'DVOA Pred'!$B$2:$B$1000,0))),"")</f>
        <v/>
      </c>
      <c r="W99" s="26" t="str">
        <f t="shared" si="17"/>
        <v/>
      </c>
      <c r="X99" s="26" t="str">
        <f t="shared" si="18"/>
        <v/>
      </c>
      <c r="Y99" s="6" t="str">
        <f>IFERROR((PERCENTRANK($L$2:$L$20355,L99)*Multiples!$B$3)+((PERCENTRANK($W$2:$W$20355,W99)*(1-Multiples!$B$3))),"")</f>
        <v/>
      </c>
      <c r="Z99" s="64">
        <v>15</v>
      </c>
      <c r="AA99" s="64">
        <v>27</v>
      </c>
      <c r="AB99" s="24">
        <f t="shared" si="19"/>
        <v>-12</v>
      </c>
      <c r="AC99" s="24">
        <f t="shared" si="20"/>
        <v>-8.5</v>
      </c>
      <c r="AD99" s="24">
        <f t="shared" si="21"/>
        <v>-8</v>
      </c>
      <c r="AE99" s="24" t="str">
        <f t="shared" si="22"/>
        <v>No</v>
      </c>
      <c r="AF99" s="24" t="str">
        <f t="shared" si="23"/>
        <v>No</v>
      </c>
      <c r="AG99" s="64"/>
      <c r="AH99" s="64"/>
      <c r="AI99" s="170"/>
      <c r="AJ99" s="66"/>
    </row>
    <row r="100" spans="1:36" customFormat="1" x14ac:dyDescent="0.25">
      <c r="A100" s="7">
        <v>4</v>
      </c>
      <c r="B100" s="5">
        <v>2022</v>
      </c>
      <c r="C100" s="5" t="str">
        <f t="shared" si="13"/>
        <v>2022 W4</v>
      </c>
      <c r="D100" s="5">
        <v>50</v>
      </c>
      <c r="E100" s="5" t="s">
        <v>649</v>
      </c>
      <c r="F100" s="5" t="s">
        <v>46</v>
      </c>
      <c r="G100" s="5" t="s">
        <v>27</v>
      </c>
      <c r="H100" s="5">
        <v>-2.5</v>
      </c>
      <c r="I100" s="61">
        <v>-3.5</v>
      </c>
      <c r="J100" s="62" t="str">
        <f t="shared" si="14"/>
        <v>F1</v>
      </c>
      <c r="K100" s="61">
        <f t="shared" si="15"/>
        <v>1</v>
      </c>
      <c r="L100" s="228">
        <f>IF(K100=0,0,
IF(J100="D0.5",0.5*SUMIFS('Key Numbers'!$C$2:$C$71,'Key Numbers'!$A$2:$A$71,"&gt;="&amp;ABS($I100),'Key Numbers'!$A$2:$A$71,"&lt;="&amp;ABS($H100)),
IF(J100="D-0.5",0.5*-1*SUMIFS('Key Numbers'!$C$2:$C$71,'Key Numbers'!$A$2:$A$71,"&lt;="&amp;ABS($I100),'Key Numbers'!$A$2:$A$71,"&gt;="&amp;ABS($H100)),
IF(J100="F0.5",0.5*SUMIFS('Key Numbers'!$C$2:$C$71,'Key Numbers'!$A$2:$A$71,"&lt;="&amp;ABS($I100),'Key Numbers'!$A$2:$A$71,"&gt;="&amp;ABS($H100)),
IF(J100="F-0.5",0.5*-1*SUMIFS('Key Numbers'!$C$2:$C$71,'Key Numbers'!$A$2:$A$71,"&gt;="&amp;ABS($I100),'Key Numbers'!$A$2:$A$71,"&lt;="&amp;ABS($H100)),
IF(AND(LEFT(J100,1)="F",K100&lt;0),-1*SUMIFS('Key Numbers'!$C$2:$C$71,'Key Numbers'!$A$2:$A$71,"&gt;="&amp;ABS($I100),'Key Numbers'!$A$2:$A$71,"&lt;="&amp;ABS($H100)),
IF(AND(LEFT(J100,1)="F",K100&gt;0),SUMIFS('Key Numbers'!$C$2:$C$71,'Key Numbers'!$A$2:$A$71,"&lt;="&amp;ABS($I100),'Key Numbers'!$A$2:$A$71,"&gt;="&amp;ABS($H100)),
IF(AND(LEFT(J100,1)="D",K100&lt;0),-1*SUMIFS('Key Numbers'!$C$2:$C$71,'Key Numbers'!$A$2:$A$71,"&lt;="&amp;ABS($I100),'Key Numbers'!$A$2:$A$71,"&gt;="&amp;ABS($H100)),
SUMIFS('Key Numbers'!$C$2:$C$71,'Key Numbers'!$A$2:$A$71,"&gt;="&amp;ABS($I100),'Key Numbers'!$A$2:$A$71,"&lt;="&amp;ABS($H100))))))))))</f>
        <v>0.14495412844036698</v>
      </c>
      <c r="M100" s="6" cm="1">
        <f t="array" ref="M100">IFERROR(INDEX(DVOA!$E$2:$E$20095,MATCH($F100&amp;$A100-1&amp;$B100,DVOA!$C$2:$C$20095&amp;DVOA!$A$2:$A21038&amp;DVOA!$B$2:$B$20095,0)),0)</f>
        <v>-8.04329301416154E-2</v>
      </c>
      <c r="N100" s="6"/>
      <c r="O100" s="6" cm="1">
        <f t="array" ref="O100">IFERROR(INDEX(DVOA!$AC$2:$AC$20095,MATCH($F100&amp;$A100-1&amp;$B100,DVOA!$C$2:$C$20095&amp;DVOA!$A$2:$A$20095&amp;DVOA!$B$2:$B$20095,0)
),0)</f>
        <v>0</v>
      </c>
      <c r="P100" s="6" cm="1">
        <f t="array" ref="P100">IFERROR(INDEX(DVOA!$E$2:$E$20095,MATCH($G100&amp;$A100-1&amp;$B100,DVOA!$C$2:$C$20095&amp;DVOA!$A$2:$A21038&amp;DVOA!$B$2:$B$20095,0)),0)</f>
        <v>-0.25479809240903456</v>
      </c>
      <c r="Q100" s="6"/>
      <c r="R100" s="6" cm="1">
        <f t="array" ref="R100">IFERROR(INDEX(DVOA!$AC$2:$AC$20095,MATCH($G100&amp;$A100-1&amp;$B100,DVOA!$C$2:$C$20095&amp;DVOA!$A$2:$A$20095&amp;DVOA!$B$2:$B$20095,0)
),0)</f>
        <v>0</v>
      </c>
      <c r="S100" s="6" t="str">
        <f t="shared" si="16"/>
        <v/>
      </c>
      <c r="T100" s="104">
        <f t="shared" si="24"/>
        <v>0.17436516226741916</v>
      </c>
      <c r="U100" s="104" t="str">
        <f t="shared" si="25"/>
        <v/>
      </c>
      <c r="V100" s="26" t="str" cm="1">
        <f t="array" ref="V100">IFERROR(IF(E100="H",INDEX('DVOA Pred'!$G$2:$G$1000,MATCH($F100&amp;$B100&amp;$A100,'DVOA Pred'!$C$2:$C$1000&amp;'DVOA Pred'!$A$2:$A$1000&amp;'DVOA Pred'!$B$2:$B$1000,0)),
INDEX('DVOA Pred'!$H$2:$H$1000,MATCH($F100&amp;$B100&amp;$A100,'DVOA Pred'!$D$2:$D$1000&amp;'DVOA Pred'!$A$2:$A$1000&amp;'DVOA Pred'!$B$2:$B$1000,0))),"")</f>
        <v/>
      </c>
      <c r="W100" s="26" t="str">
        <f t="shared" si="17"/>
        <v/>
      </c>
      <c r="X100" s="26" t="str">
        <f t="shared" si="18"/>
        <v/>
      </c>
      <c r="Y100" s="6" t="str">
        <f>IFERROR((PERCENTRANK($L$2:$L$20355,L100)*Multiples!$B$3)+((PERCENTRANK($W$2:$W$20355,W100)*(1-Multiples!$B$3))),"")</f>
        <v/>
      </c>
      <c r="Z100" s="64">
        <v>28</v>
      </c>
      <c r="AA100" s="64">
        <v>25</v>
      </c>
      <c r="AB100" s="24">
        <f t="shared" si="19"/>
        <v>3</v>
      </c>
      <c r="AC100" s="24">
        <f t="shared" si="20"/>
        <v>0.5</v>
      </c>
      <c r="AD100" s="24">
        <f t="shared" si="21"/>
        <v>-0.5</v>
      </c>
      <c r="AE100" s="24" t="str">
        <f t="shared" si="22"/>
        <v>Yes</v>
      </c>
      <c r="AF100" s="24" t="str">
        <f t="shared" si="23"/>
        <v>No</v>
      </c>
      <c r="AG100" s="64"/>
      <c r="AH100" s="64"/>
      <c r="AI100" s="170"/>
      <c r="AJ100" s="66"/>
    </row>
    <row r="101" spans="1:36" customFormat="1" x14ac:dyDescent="0.25">
      <c r="A101" s="7">
        <v>4</v>
      </c>
      <c r="B101" s="5">
        <v>2022</v>
      </c>
      <c r="C101" s="5" t="str">
        <f t="shared" si="13"/>
        <v>2022 W4</v>
      </c>
      <c r="D101" s="5">
        <v>50</v>
      </c>
      <c r="E101" s="5" t="s">
        <v>651</v>
      </c>
      <c r="F101" s="5" t="s">
        <v>27</v>
      </c>
      <c r="G101" s="5" t="s">
        <v>46</v>
      </c>
      <c r="H101" s="5">
        <v>2.5</v>
      </c>
      <c r="I101" s="61">
        <v>3.5</v>
      </c>
      <c r="J101" s="62" t="str">
        <f t="shared" si="14"/>
        <v>D-1</v>
      </c>
      <c r="K101" s="61">
        <f t="shared" si="15"/>
        <v>-1</v>
      </c>
      <c r="L101" s="228">
        <f>IF(K101=0,0,
IF(J101="D0.5",0.5*SUMIFS('Key Numbers'!$C$2:$C$71,'Key Numbers'!$A$2:$A$71,"&gt;="&amp;ABS($I101),'Key Numbers'!$A$2:$A$71,"&lt;="&amp;ABS($H101)),
IF(J101="D-0.5",0.5*-1*SUMIFS('Key Numbers'!$C$2:$C$71,'Key Numbers'!$A$2:$A$71,"&lt;="&amp;ABS($I101),'Key Numbers'!$A$2:$A$71,"&gt;="&amp;ABS($H101)),
IF(J101="F0.5",0.5*SUMIFS('Key Numbers'!$C$2:$C$71,'Key Numbers'!$A$2:$A$71,"&lt;="&amp;ABS($I101),'Key Numbers'!$A$2:$A$71,"&gt;="&amp;ABS($H101)),
IF(J101="F-0.5",0.5*-1*SUMIFS('Key Numbers'!$C$2:$C$71,'Key Numbers'!$A$2:$A$71,"&gt;="&amp;ABS($I101),'Key Numbers'!$A$2:$A$71,"&lt;="&amp;ABS($H101)),
IF(AND(LEFT(J101,1)="F",K101&lt;0),-1*SUMIFS('Key Numbers'!$C$2:$C$71,'Key Numbers'!$A$2:$A$71,"&gt;="&amp;ABS($I101),'Key Numbers'!$A$2:$A$71,"&lt;="&amp;ABS($H101)),
IF(AND(LEFT(J101,1)="F",K101&gt;0),SUMIFS('Key Numbers'!$C$2:$C$71,'Key Numbers'!$A$2:$A$71,"&lt;="&amp;ABS($I101),'Key Numbers'!$A$2:$A$71,"&gt;="&amp;ABS($H101)),
IF(AND(LEFT(J101,1)="D",K101&lt;0),-1*SUMIFS('Key Numbers'!$C$2:$C$71,'Key Numbers'!$A$2:$A$71,"&lt;="&amp;ABS($I101),'Key Numbers'!$A$2:$A$71,"&gt;="&amp;ABS($H101)),
SUMIFS('Key Numbers'!$C$2:$C$71,'Key Numbers'!$A$2:$A$71,"&gt;="&amp;ABS($I101),'Key Numbers'!$A$2:$A$71,"&lt;="&amp;ABS($H101))))))))))</f>
        <v>-0.14495412844036698</v>
      </c>
      <c r="M101" s="6" cm="1">
        <f t="array" ref="M101">IFERROR(INDEX(DVOA!$E$2:$E$20095,MATCH($F101&amp;$A101-1&amp;$B101,DVOA!$C$2:$C$20095&amp;DVOA!$A$2:$A21039&amp;DVOA!$B$2:$B$20095,0)),0)</f>
        <v>-0.25479809240903456</v>
      </c>
      <c r="N101" s="6"/>
      <c r="O101" s="6" cm="1">
        <f t="array" ref="O101">IFERROR(INDEX(DVOA!$AC$2:$AC$20095,MATCH($F101&amp;$A101-1&amp;$B101,DVOA!$C$2:$C$20095&amp;DVOA!$A$2:$A$20095&amp;DVOA!$B$2:$B$20095,0)
),0)</f>
        <v>0</v>
      </c>
      <c r="P101" s="6" cm="1">
        <f t="array" ref="P101">IFERROR(INDEX(DVOA!$E$2:$E$20095,MATCH($G101&amp;$A101-1&amp;$B101,DVOA!$C$2:$C$20095&amp;DVOA!$A$2:$A21039&amp;DVOA!$B$2:$B$20095,0)),0)</f>
        <v>-8.04329301416154E-2</v>
      </c>
      <c r="Q101" s="6"/>
      <c r="R101" s="6" cm="1">
        <f t="array" ref="R101">IFERROR(INDEX(DVOA!$AC$2:$AC$20095,MATCH($G101&amp;$A101-1&amp;$B101,DVOA!$C$2:$C$20095&amp;DVOA!$A$2:$A$20095&amp;DVOA!$B$2:$B$20095,0)
),0)</f>
        <v>0</v>
      </c>
      <c r="S101" s="6" t="str">
        <f t="shared" si="16"/>
        <v/>
      </c>
      <c r="T101" s="104">
        <f t="shared" si="24"/>
        <v>-0.17436516226741916</v>
      </c>
      <c r="U101" s="104" t="str">
        <f t="shared" si="25"/>
        <v/>
      </c>
      <c r="V101" s="26" t="str" cm="1">
        <f t="array" ref="V101">IFERROR(IF(E101="H",INDEX('DVOA Pred'!$G$2:$G$1000,MATCH($F101&amp;$B101&amp;$A101,'DVOA Pred'!$C$2:$C$1000&amp;'DVOA Pred'!$A$2:$A$1000&amp;'DVOA Pred'!$B$2:$B$1000,0)),
INDEX('DVOA Pred'!$H$2:$H$1000,MATCH($F101&amp;$B101&amp;$A101,'DVOA Pred'!$D$2:$D$1000&amp;'DVOA Pred'!$A$2:$A$1000&amp;'DVOA Pred'!$B$2:$B$1000,0))),"")</f>
        <v/>
      </c>
      <c r="W101" s="26" t="str">
        <f t="shared" si="17"/>
        <v/>
      </c>
      <c r="X101" s="26" t="str">
        <f t="shared" si="18"/>
        <v/>
      </c>
      <c r="Y101" s="6" t="str">
        <f>IFERROR((PERCENTRANK($L$2:$L$20355,L101)*Multiples!$B$3)+((PERCENTRANK($W$2:$W$20355,W101)*(1-Multiples!$B$3))),"")</f>
        <v/>
      </c>
      <c r="Z101" s="64">
        <v>25</v>
      </c>
      <c r="AA101" s="64">
        <v>28</v>
      </c>
      <c r="AB101" s="24">
        <f t="shared" si="19"/>
        <v>-3</v>
      </c>
      <c r="AC101" s="24">
        <f t="shared" si="20"/>
        <v>-0.5</v>
      </c>
      <c r="AD101" s="24">
        <f t="shared" si="21"/>
        <v>0.5</v>
      </c>
      <c r="AE101" s="24" t="str">
        <f t="shared" si="22"/>
        <v>No</v>
      </c>
      <c r="AF101" s="24" t="str">
        <f t="shared" si="23"/>
        <v>Yes</v>
      </c>
      <c r="AG101" s="64"/>
      <c r="AH101" s="64"/>
      <c r="AI101" s="170"/>
      <c r="AJ101" s="66"/>
    </row>
    <row r="102" spans="1:36" customFormat="1" x14ac:dyDescent="0.25">
      <c r="A102" s="7">
        <v>4</v>
      </c>
      <c r="B102" s="5">
        <v>2022</v>
      </c>
      <c r="C102" s="5" t="str">
        <f t="shared" si="13"/>
        <v>2022 W4</v>
      </c>
      <c r="D102" s="5">
        <v>51</v>
      </c>
      <c r="E102" s="5" t="s">
        <v>649</v>
      </c>
      <c r="F102" s="5" t="s">
        <v>12</v>
      </c>
      <c r="G102" s="5" t="s">
        <v>7</v>
      </c>
      <c r="H102" s="5">
        <v>6.5</v>
      </c>
      <c r="I102" s="61">
        <v>6.5</v>
      </c>
      <c r="J102" s="62" t="str">
        <f t="shared" si="14"/>
        <v>D0</v>
      </c>
      <c r="K102" s="61">
        <f t="shared" si="15"/>
        <v>0</v>
      </c>
      <c r="L102" s="228">
        <f>IF(K102=0,0,
IF(J102="D0.5",0.5*SUMIFS('Key Numbers'!$C$2:$C$71,'Key Numbers'!$A$2:$A$71,"&gt;="&amp;ABS($I102),'Key Numbers'!$A$2:$A$71,"&lt;="&amp;ABS($H102)),
IF(J102="D-0.5",0.5*-1*SUMIFS('Key Numbers'!$C$2:$C$71,'Key Numbers'!$A$2:$A$71,"&lt;="&amp;ABS($I102),'Key Numbers'!$A$2:$A$71,"&gt;="&amp;ABS($H102)),
IF(J102="F0.5",0.5*SUMIFS('Key Numbers'!$C$2:$C$71,'Key Numbers'!$A$2:$A$71,"&lt;="&amp;ABS($I102),'Key Numbers'!$A$2:$A$71,"&gt;="&amp;ABS($H102)),
IF(J102="F-0.5",0.5*-1*SUMIFS('Key Numbers'!$C$2:$C$71,'Key Numbers'!$A$2:$A$71,"&gt;="&amp;ABS($I102),'Key Numbers'!$A$2:$A$71,"&lt;="&amp;ABS($H102)),
IF(AND(LEFT(J102,1)="F",K102&lt;0),-1*SUMIFS('Key Numbers'!$C$2:$C$71,'Key Numbers'!$A$2:$A$71,"&gt;="&amp;ABS($I102),'Key Numbers'!$A$2:$A$71,"&lt;="&amp;ABS($H102)),
IF(AND(LEFT(J102,1)="F",K102&gt;0),SUMIFS('Key Numbers'!$C$2:$C$71,'Key Numbers'!$A$2:$A$71,"&lt;="&amp;ABS($I102),'Key Numbers'!$A$2:$A$71,"&gt;="&amp;ABS($H102)),
IF(AND(LEFT(J102,1)="D",K102&lt;0),-1*SUMIFS('Key Numbers'!$C$2:$C$71,'Key Numbers'!$A$2:$A$71,"&lt;="&amp;ABS($I102),'Key Numbers'!$A$2:$A$71,"&gt;="&amp;ABS($H102)),
SUMIFS('Key Numbers'!$C$2:$C$71,'Key Numbers'!$A$2:$A$71,"&gt;="&amp;ABS($I102),'Key Numbers'!$A$2:$A$71,"&lt;="&amp;ABS($H102))))))))))</f>
        <v>0</v>
      </c>
      <c r="M102" s="6" cm="1">
        <f t="array" ref="M102">IFERROR(INDEX(DVOA!$E$2:$E$20095,MATCH($F102&amp;$A102-1&amp;$B102,DVOA!$C$2:$C$20095&amp;DVOA!$A$2:$A21040&amp;DVOA!$B$2:$B$20095,0)),0)</f>
        <v>0.36252598751552562</v>
      </c>
      <c r="N102" s="6"/>
      <c r="O102" s="6" cm="1">
        <f t="array" ref="O102">IFERROR(INDEX(DVOA!$AC$2:$AC$20095,MATCH($F102&amp;$A102-1&amp;$B102,DVOA!$C$2:$C$20095&amp;DVOA!$A$2:$A$20095&amp;DVOA!$B$2:$B$20095,0)
),0)</f>
        <v>0</v>
      </c>
      <c r="P102" s="6" cm="1">
        <f t="array" ref="P102">IFERROR(INDEX(DVOA!$E$2:$E$20095,MATCH($G102&amp;$A102-1&amp;$B102,DVOA!$C$2:$C$20095&amp;DVOA!$A$2:$A21040&amp;DVOA!$B$2:$B$20095,0)),0)</f>
        <v>0.51595707242237587</v>
      </c>
      <c r="Q102" s="6"/>
      <c r="R102" s="6" cm="1">
        <f t="array" ref="R102">IFERROR(INDEX(DVOA!$AC$2:$AC$20095,MATCH($G102&amp;$A102-1&amp;$B102,DVOA!$C$2:$C$20095&amp;DVOA!$A$2:$A$20095&amp;DVOA!$B$2:$B$20095,0)
),0)</f>
        <v>0</v>
      </c>
      <c r="S102" s="6" t="str">
        <f t="shared" si="16"/>
        <v/>
      </c>
      <c r="T102" s="104">
        <f t="shared" si="24"/>
        <v>-0.15343108490685026</v>
      </c>
      <c r="U102" s="104" t="str">
        <f t="shared" si="25"/>
        <v/>
      </c>
      <c r="V102" s="26" t="str" cm="1">
        <f t="array" ref="V102">IFERROR(IF(E102="H",INDEX('DVOA Pred'!$G$2:$G$1000,MATCH($F102&amp;$B102&amp;$A102,'DVOA Pred'!$C$2:$C$1000&amp;'DVOA Pred'!$A$2:$A$1000&amp;'DVOA Pred'!$B$2:$B$1000,0)),
INDEX('DVOA Pred'!$H$2:$H$1000,MATCH($F102&amp;$B102&amp;$A102,'DVOA Pred'!$D$2:$D$1000&amp;'DVOA Pred'!$A$2:$A$1000&amp;'DVOA Pred'!$B$2:$B$1000,0))),"")</f>
        <v/>
      </c>
      <c r="W102" s="26" t="str">
        <f t="shared" si="17"/>
        <v/>
      </c>
      <c r="X102" s="26" t="str">
        <f t="shared" si="18"/>
        <v/>
      </c>
      <c r="Y102" s="6" t="str">
        <f>IFERROR((PERCENTRANK($L$2:$L$20355,L102)*Multiples!$B$3)+((PERCENTRANK($W$2:$W$20355,W102)*(1-Multiples!$B$3))),"")</f>
        <v/>
      </c>
      <c r="Z102" s="64">
        <v>21</v>
      </c>
      <c r="AA102" s="64">
        <v>29</v>
      </c>
      <c r="AB102" s="24">
        <f t="shared" si="19"/>
        <v>-8</v>
      </c>
      <c r="AC102" s="24">
        <f t="shared" si="20"/>
        <v>-1.5</v>
      </c>
      <c r="AD102" s="24">
        <f t="shared" si="21"/>
        <v>-1.5</v>
      </c>
      <c r="AE102" s="24" t="str">
        <f t="shared" si="22"/>
        <v>No</v>
      </c>
      <c r="AF102" s="24" t="str">
        <f t="shared" si="23"/>
        <v>No</v>
      </c>
      <c r="AG102" s="64"/>
      <c r="AH102" s="64"/>
      <c r="AI102" s="170"/>
      <c r="AJ102" s="66"/>
    </row>
    <row r="103" spans="1:36" customFormat="1" x14ac:dyDescent="0.25">
      <c r="A103" s="7">
        <v>4</v>
      </c>
      <c r="B103" s="5">
        <v>2022</v>
      </c>
      <c r="C103" s="5" t="str">
        <f t="shared" si="13"/>
        <v>2022 W4</v>
      </c>
      <c r="D103" s="5">
        <v>51</v>
      </c>
      <c r="E103" s="5" t="s">
        <v>651</v>
      </c>
      <c r="F103" s="5" t="s">
        <v>7</v>
      </c>
      <c r="G103" s="5" t="s">
        <v>12</v>
      </c>
      <c r="H103" s="5">
        <v>-6.5</v>
      </c>
      <c r="I103" s="61">
        <v>-6.5</v>
      </c>
      <c r="J103" s="62" t="str">
        <f t="shared" si="14"/>
        <v>F0</v>
      </c>
      <c r="K103" s="61">
        <f t="shared" si="15"/>
        <v>0</v>
      </c>
      <c r="L103" s="228">
        <f>IF(K103=0,0,
IF(J103="D0.5",0.5*SUMIFS('Key Numbers'!$C$2:$C$71,'Key Numbers'!$A$2:$A$71,"&gt;="&amp;ABS($I103),'Key Numbers'!$A$2:$A$71,"&lt;="&amp;ABS($H103)),
IF(J103="D-0.5",0.5*-1*SUMIFS('Key Numbers'!$C$2:$C$71,'Key Numbers'!$A$2:$A$71,"&lt;="&amp;ABS($I103),'Key Numbers'!$A$2:$A$71,"&gt;="&amp;ABS($H103)),
IF(J103="F0.5",0.5*SUMIFS('Key Numbers'!$C$2:$C$71,'Key Numbers'!$A$2:$A$71,"&lt;="&amp;ABS($I103),'Key Numbers'!$A$2:$A$71,"&gt;="&amp;ABS($H103)),
IF(J103="F-0.5",0.5*-1*SUMIFS('Key Numbers'!$C$2:$C$71,'Key Numbers'!$A$2:$A$71,"&gt;="&amp;ABS($I103),'Key Numbers'!$A$2:$A$71,"&lt;="&amp;ABS($H103)),
IF(AND(LEFT(J103,1)="F",K103&lt;0),-1*SUMIFS('Key Numbers'!$C$2:$C$71,'Key Numbers'!$A$2:$A$71,"&gt;="&amp;ABS($I103),'Key Numbers'!$A$2:$A$71,"&lt;="&amp;ABS($H103)),
IF(AND(LEFT(J103,1)="F",K103&gt;0),SUMIFS('Key Numbers'!$C$2:$C$71,'Key Numbers'!$A$2:$A$71,"&lt;="&amp;ABS($I103),'Key Numbers'!$A$2:$A$71,"&gt;="&amp;ABS($H103)),
IF(AND(LEFT(J103,1)="D",K103&lt;0),-1*SUMIFS('Key Numbers'!$C$2:$C$71,'Key Numbers'!$A$2:$A$71,"&lt;="&amp;ABS($I103),'Key Numbers'!$A$2:$A$71,"&gt;="&amp;ABS($H103)),
SUMIFS('Key Numbers'!$C$2:$C$71,'Key Numbers'!$A$2:$A$71,"&gt;="&amp;ABS($I103),'Key Numbers'!$A$2:$A$71,"&lt;="&amp;ABS($H103))))))))))</f>
        <v>0</v>
      </c>
      <c r="M103" s="6" cm="1">
        <f t="array" ref="M103">IFERROR(INDEX(DVOA!$E$2:$E$20095,MATCH($F103&amp;$A103-1&amp;$B103,DVOA!$C$2:$C$20095&amp;DVOA!$A$2:$A21041&amp;DVOA!$B$2:$B$20095,0)),0)</f>
        <v>0.51595707242237587</v>
      </c>
      <c r="N103" s="6"/>
      <c r="O103" s="6" cm="1">
        <f t="array" ref="O103">IFERROR(INDEX(DVOA!$AC$2:$AC$20095,MATCH($F103&amp;$A103-1&amp;$B103,DVOA!$C$2:$C$20095&amp;DVOA!$A$2:$A$20095&amp;DVOA!$B$2:$B$20095,0)
),0)</f>
        <v>0</v>
      </c>
      <c r="P103" s="6" cm="1">
        <f t="array" ref="P103">IFERROR(INDEX(DVOA!$E$2:$E$20095,MATCH($G103&amp;$A103-1&amp;$B103,DVOA!$C$2:$C$20095&amp;DVOA!$A$2:$A21041&amp;DVOA!$B$2:$B$20095,0)),0)</f>
        <v>0.36252598751552562</v>
      </c>
      <c r="Q103" s="6"/>
      <c r="R103" s="6" cm="1">
        <f t="array" ref="R103">IFERROR(INDEX(DVOA!$AC$2:$AC$20095,MATCH($G103&amp;$A103-1&amp;$B103,DVOA!$C$2:$C$20095&amp;DVOA!$A$2:$A$20095&amp;DVOA!$B$2:$B$20095,0)
),0)</f>
        <v>0</v>
      </c>
      <c r="S103" s="6" t="str">
        <f t="shared" si="16"/>
        <v/>
      </c>
      <c r="T103" s="104">
        <f t="shared" si="24"/>
        <v>0.15343108490685026</v>
      </c>
      <c r="U103" s="104" t="str">
        <f t="shared" si="25"/>
        <v/>
      </c>
      <c r="V103" s="26" t="str" cm="1">
        <f t="array" ref="V103">IFERROR(IF(E103="H",INDEX('DVOA Pred'!$G$2:$G$1000,MATCH($F103&amp;$B103&amp;$A103,'DVOA Pred'!$C$2:$C$1000&amp;'DVOA Pred'!$A$2:$A$1000&amp;'DVOA Pred'!$B$2:$B$1000,0)),
INDEX('DVOA Pred'!$H$2:$H$1000,MATCH($F103&amp;$B103&amp;$A103,'DVOA Pred'!$D$2:$D$1000&amp;'DVOA Pred'!$A$2:$A$1000&amp;'DVOA Pred'!$B$2:$B$1000,0))),"")</f>
        <v/>
      </c>
      <c r="W103" s="26" t="str">
        <f t="shared" si="17"/>
        <v/>
      </c>
      <c r="X103" s="26" t="str">
        <f t="shared" si="18"/>
        <v/>
      </c>
      <c r="Y103" s="6" t="str">
        <f>IFERROR((PERCENTRANK($L$2:$L$20355,L103)*Multiples!$B$3)+((PERCENTRANK($W$2:$W$20355,W103)*(1-Multiples!$B$3))),"")</f>
        <v/>
      </c>
      <c r="Z103" s="64">
        <v>29</v>
      </c>
      <c r="AA103" s="64">
        <v>21</v>
      </c>
      <c r="AB103" s="24">
        <f t="shared" si="19"/>
        <v>8</v>
      </c>
      <c r="AC103" s="24">
        <f t="shared" si="20"/>
        <v>1.5</v>
      </c>
      <c r="AD103" s="24">
        <f t="shared" si="21"/>
        <v>1.5</v>
      </c>
      <c r="AE103" s="24" t="str">
        <f t="shared" si="22"/>
        <v>Yes</v>
      </c>
      <c r="AF103" s="24" t="str">
        <f t="shared" si="23"/>
        <v>Yes</v>
      </c>
      <c r="AG103" s="64"/>
      <c r="AH103" s="64"/>
      <c r="AI103" s="170"/>
      <c r="AJ103" s="66"/>
    </row>
    <row r="104" spans="1:36" customFormat="1" x14ac:dyDescent="0.25">
      <c r="A104" s="7">
        <v>4</v>
      </c>
      <c r="B104" s="5">
        <v>2022</v>
      </c>
      <c r="C104" s="5" t="str">
        <f t="shared" si="13"/>
        <v>2022 W4</v>
      </c>
      <c r="D104" s="5">
        <v>52</v>
      </c>
      <c r="E104" s="5" t="s">
        <v>651</v>
      </c>
      <c r="F104" s="5" t="s">
        <v>43</v>
      </c>
      <c r="G104" s="5" t="s">
        <v>10</v>
      </c>
      <c r="H104" s="5">
        <v>1.5</v>
      </c>
      <c r="I104" s="61">
        <v>1</v>
      </c>
      <c r="J104" s="62" t="str">
        <f t="shared" si="14"/>
        <v>D0.5</v>
      </c>
      <c r="K104" s="61">
        <f t="shared" si="15"/>
        <v>0.5</v>
      </c>
      <c r="L104" s="228">
        <f>IF(K104=0,0,
IF(J104="D0.5",0.5*SUMIFS('Key Numbers'!$C$2:$C$71,'Key Numbers'!$A$2:$A$71,"&gt;="&amp;ABS($I104),'Key Numbers'!$A$2:$A$71,"&lt;="&amp;ABS($H104)),
IF(J104="D-0.5",0.5*-1*SUMIFS('Key Numbers'!$C$2:$C$71,'Key Numbers'!$A$2:$A$71,"&lt;="&amp;ABS($I104),'Key Numbers'!$A$2:$A$71,"&gt;="&amp;ABS($H104)),
IF(J104="F0.5",0.5*SUMIFS('Key Numbers'!$C$2:$C$71,'Key Numbers'!$A$2:$A$71,"&lt;="&amp;ABS($I104),'Key Numbers'!$A$2:$A$71,"&gt;="&amp;ABS($H104)),
IF(J104="F-0.5",0.5*-1*SUMIFS('Key Numbers'!$C$2:$C$71,'Key Numbers'!$A$2:$A$71,"&gt;="&amp;ABS($I104),'Key Numbers'!$A$2:$A$71,"&lt;="&amp;ABS($H104)),
IF(AND(LEFT(J104,1)="F",K104&lt;0),-1*SUMIFS('Key Numbers'!$C$2:$C$71,'Key Numbers'!$A$2:$A$71,"&gt;="&amp;ABS($I104),'Key Numbers'!$A$2:$A$71,"&lt;="&amp;ABS($H104)),
IF(AND(LEFT(J104,1)="F",K104&gt;0),SUMIFS('Key Numbers'!$C$2:$C$71,'Key Numbers'!$A$2:$A$71,"&lt;="&amp;ABS($I104),'Key Numbers'!$A$2:$A$71,"&gt;="&amp;ABS($H104)),
IF(AND(LEFT(J104,1)="D",K104&lt;0),-1*SUMIFS('Key Numbers'!$C$2:$C$71,'Key Numbers'!$A$2:$A$71,"&lt;="&amp;ABS($I104),'Key Numbers'!$A$2:$A$71,"&gt;="&amp;ABS($H104)),
SUMIFS('Key Numbers'!$C$2:$C$71,'Key Numbers'!$A$2:$A$71,"&gt;="&amp;ABS($I104),'Key Numbers'!$A$2:$A$71,"&lt;="&amp;ABS($H104))))))))))</f>
        <v>2.6605504587155965E-2</v>
      </c>
      <c r="M104" s="6" cm="1">
        <f t="array" ref="M104">IFERROR(INDEX(DVOA!$E$2:$E$20095,MATCH($F104&amp;$A104-1&amp;$B104,DVOA!$C$2:$C$20095&amp;DVOA!$A$2:$A21042&amp;DVOA!$B$2:$B$20095,0)),0)</f>
        <v>-3.5274656346334157E-3</v>
      </c>
      <c r="N104" s="6"/>
      <c r="O104" s="6" cm="1">
        <f t="array" ref="O104">IFERROR(INDEX(DVOA!$AC$2:$AC$20095,MATCH($F104&amp;$A104-1&amp;$B104,DVOA!$C$2:$C$20095&amp;DVOA!$A$2:$A$20095&amp;DVOA!$B$2:$B$20095,0)
),0)</f>
        <v>0</v>
      </c>
      <c r="P104" s="6" cm="1">
        <f t="array" ref="P104">IFERROR(INDEX(DVOA!$E$2:$E$20095,MATCH($G104&amp;$A104-1&amp;$B104,DVOA!$C$2:$C$20095&amp;DVOA!$A$2:$A21042&amp;DVOA!$B$2:$B$20095,0)),0)</f>
        <v>0.22017311069052914</v>
      </c>
      <c r="Q104" s="6"/>
      <c r="R104" s="6" cm="1">
        <f t="array" ref="R104">IFERROR(INDEX(DVOA!$AC$2:$AC$20095,MATCH($G104&amp;$A104-1&amp;$B104,DVOA!$C$2:$C$20095&amp;DVOA!$A$2:$A$20095&amp;DVOA!$B$2:$B$20095,0)
),0)</f>
        <v>0</v>
      </c>
      <c r="S104" s="6" t="str">
        <f t="shared" si="16"/>
        <v/>
      </c>
      <c r="T104" s="104">
        <f t="shared" si="24"/>
        <v>-0.22370057632516255</v>
      </c>
      <c r="U104" s="104" t="str">
        <f t="shared" si="25"/>
        <v/>
      </c>
      <c r="V104" s="26" t="str" cm="1">
        <f t="array" ref="V104">IFERROR(IF(E104="H",INDEX('DVOA Pred'!$G$2:$G$1000,MATCH($F104&amp;$B104&amp;$A104,'DVOA Pred'!$C$2:$C$1000&amp;'DVOA Pred'!$A$2:$A$1000&amp;'DVOA Pred'!$B$2:$B$1000,0)),
INDEX('DVOA Pred'!$H$2:$H$1000,MATCH($F104&amp;$B104&amp;$A104,'DVOA Pred'!$D$2:$D$1000&amp;'DVOA Pred'!$A$2:$A$1000&amp;'DVOA Pred'!$B$2:$B$1000,0))),"")</f>
        <v/>
      </c>
      <c r="W104" s="26" t="str">
        <f t="shared" si="17"/>
        <v/>
      </c>
      <c r="X104" s="26" t="str">
        <f t="shared" si="18"/>
        <v/>
      </c>
      <c r="Y104" s="6" t="str">
        <f>IFERROR((PERCENTRANK($L$2:$L$20355,L104)*Multiples!$B$3)+((PERCENTRANK($W$2:$W$20355,W104)*(1-Multiples!$B$3))),"")</f>
        <v/>
      </c>
      <c r="Z104" s="64">
        <v>23</v>
      </c>
      <c r="AA104" s="64">
        <v>20</v>
      </c>
      <c r="AB104" s="24">
        <f t="shared" si="19"/>
        <v>3</v>
      </c>
      <c r="AC104" s="24">
        <f t="shared" si="20"/>
        <v>4.5</v>
      </c>
      <c r="AD104" s="24">
        <f t="shared" si="21"/>
        <v>4</v>
      </c>
      <c r="AE104" s="24" t="str">
        <f t="shared" si="22"/>
        <v>Yes</v>
      </c>
      <c r="AF104" s="24" t="str">
        <f t="shared" si="23"/>
        <v>Yes</v>
      </c>
      <c r="AG104" s="64"/>
      <c r="AH104" s="64"/>
      <c r="AI104" s="170"/>
      <c r="AJ104" s="66"/>
    </row>
    <row r="105" spans="1:36" customFormat="1" x14ac:dyDescent="0.25">
      <c r="A105" s="7">
        <v>4</v>
      </c>
      <c r="B105" s="5">
        <v>2022</v>
      </c>
      <c r="C105" s="5" t="str">
        <f t="shared" si="13"/>
        <v>2022 W4</v>
      </c>
      <c r="D105" s="5">
        <v>52</v>
      </c>
      <c r="E105" s="5" t="s">
        <v>649</v>
      </c>
      <c r="F105" s="5" t="s">
        <v>10</v>
      </c>
      <c r="G105" s="5" t="s">
        <v>43</v>
      </c>
      <c r="H105" s="5">
        <v>-1.5</v>
      </c>
      <c r="I105" s="61">
        <v>-1</v>
      </c>
      <c r="J105" s="62" t="str">
        <f t="shared" si="14"/>
        <v>F-0.5</v>
      </c>
      <c r="K105" s="61">
        <f t="shared" si="15"/>
        <v>-0.5</v>
      </c>
      <c r="L105" s="228">
        <f>IF(K105=0,0,
IF(J105="D0.5",0.5*SUMIFS('Key Numbers'!$C$2:$C$71,'Key Numbers'!$A$2:$A$71,"&gt;="&amp;ABS($I105),'Key Numbers'!$A$2:$A$71,"&lt;="&amp;ABS($H105)),
IF(J105="D-0.5",0.5*-1*SUMIFS('Key Numbers'!$C$2:$C$71,'Key Numbers'!$A$2:$A$71,"&lt;="&amp;ABS($I105),'Key Numbers'!$A$2:$A$71,"&gt;="&amp;ABS($H105)),
IF(J105="F0.5",0.5*SUMIFS('Key Numbers'!$C$2:$C$71,'Key Numbers'!$A$2:$A$71,"&lt;="&amp;ABS($I105),'Key Numbers'!$A$2:$A$71,"&gt;="&amp;ABS($H105)),
IF(J105="F-0.5",0.5*-1*SUMIFS('Key Numbers'!$C$2:$C$71,'Key Numbers'!$A$2:$A$71,"&gt;="&amp;ABS($I105),'Key Numbers'!$A$2:$A$71,"&lt;="&amp;ABS($H105)),
IF(AND(LEFT(J105,1)="F",K105&lt;0),-1*SUMIFS('Key Numbers'!$C$2:$C$71,'Key Numbers'!$A$2:$A$71,"&gt;="&amp;ABS($I105),'Key Numbers'!$A$2:$A$71,"&lt;="&amp;ABS($H105)),
IF(AND(LEFT(J105,1)="F",K105&gt;0),SUMIFS('Key Numbers'!$C$2:$C$71,'Key Numbers'!$A$2:$A$71,"&lt;="&amp;ABS($I105),'Key Numbers'!$A$2:$A$71,"&gt;="&amp;ABS($H105)),
IF(AND(LEFT(J105,1)="D",K105&lt;0),-1*SUMIFS('Key Numbers'!$C$2:$C$71,'Key Numbers'!$A$2:$A$71,"&lt;="&amp;ABS($I105),'Key Numbers'!$A$2:$A$71,"&gt;="&amp;ABS($H105)),
SUMIFS('Key Numbers'!$C$2:$C$71,'Key Numbers'!$A$2:$A$71,"&gt;="&amp;ABS($I105),'Key Numbers'!$A$2:$A$71,"&lt;="&amp;ABS($H105))))))))))</f>
        <v>-2.6605504587155965E-2</v>
      </c>
      <c r="M105" s="6" cm="1">
        <f t="array" ref="M105">IFERROR(INDEX(DVOA!$E$2:$E$20095,MATCH($F105&amp;$A105-1&amp;$B105,DVOA!$C$2:$C$20095&amp;DVOA!$A$2:$A21043&amp;DVOA!$B$2:$B$20095,0)),0)</f>
        <v>0.22017311069052914</v>
      </c>
      <c r="N105" s="6"/>
      <c r="O105" s="6" cm="1">
        <f t="array" ref="O105">IFERROR(INDEX(DVOA!$AC$2:$AC$20095,MATCH($F105&amp;$A105-1&amp;$B105,DVOA!$C$2:$C$20095&amp;DVOA!$A$2:$A$20095&amp;DVOA!$B$2:$B$20095,0)
),0)</f>
        <v>0</v>
      </c>
      <c r="P105" s="6" cm="1">
        <f t="array" ref="P105">IFERROR(INDEX(DVOA!$E$2:$E$20095,MATCH($G105&amp;$A105-1&amp;$B105,DVOA!$C$2:$C$20095&amp;DVOA!$A$2:$A21043&amp;DVOA!$B$2:$B$20095,0)),0)</f>
        <v>-3.5274656346334157E-3</v>
      </c>
      <c r="Q105" s="6"/>
      <c r="R105" s="6" cm="1">
        <f t="array" ref="R105">IFERROR(INDEX(DVOA!$AC$2:$AC$20095,MATCH($G105&amp;$A105-1&amp;$B105,DVOA!$C$2:$C$20095&amp;DVOA!$A$2:$A$20095&amp;DVOA!$B$2:$B$20095,0)
),0)</f>
        <v>0</v>
      </c>
      <c r="S105" s="6" t="str">
        <f t="shared" si="16"/>
        <v/>
      </c>
      <c r="T105" s="104">
        <f t="shared" si="24"/>
        <v>0.22370057632516255</v>
      </c>
      <c r="U105" s="104" t="str">
        <f t="shared" si="25"/>
        <v/>
      </c>
      <c r="V105" s="26" t="str" cm="1">
        <f t="array" ref="V105">IFERROR(IF(E105="H",INDEX('DVOA Pred'!$G$2:$G$1000,MATCH($F105&amp;$B105&amp;$A105,'DVOA Pred'!$C$2:$C$1000&amp;'DVOA Pred'!$A$2:$A$1000&amp;'DVOA Pred'!$B$2:$B$1000,0)),
INDEX('DVOA Pred'!$H$2:$H$1000,MATCH($F105&amp;$B105&amp;$A105,'DVOA Pred'!$D$2:$D$1000&amp;'DVOA Pred'!$A$2:$A$1000&amp;'DVOA Pred'!$B$2:$B$1000,0))),"")</f>
        <v/>
      </c>
      <c r="W105" s="26" t="str">
        <f t="shared" si="17"/>
        <v/>
      </c>
      <c r="X105" s="26" t="str">
        <f t="shared" si="18"/>
        <v/>
      </c>
      <c r="Y105" s="6" t="str">
        <f>IFERROR((PERCENTRANK($L$2:$L$20355,L105)*Multiples!$B$3)+((PERCENTRANK($W$2:$W$20355,W105)*(1-Multiples!$B$3))),"")</f>
        <v/>
      </c>
      <c r="Z105" s="64">
        <v>20</v>
      </c>
      <c r="AA105" s="64">
        <v>23</v>
      </c>
      <c r="AB105" s="24">
        <f t="shared" si="19"/>
        <v>-3</v>
      </c>
      <c r="AC105" s="24">
        <f t="shared" si="20"/>
        <v>-4.5</v>
      </c>
      <c r="AD105" s="24">
        <f t="shared" si="21"/>
        <v>-4</v>
      </c>
      <c r="AE105" s="24" t="str">
        <f t="shared" si="22"/>
        <v>No</v>
      </c>
      <c r="AF105" s="24" t="str">
        <f t="shared" si="23"/>
        <v>No</v>
      </c>
      <c r="AG105" s="64"/>
      <c r="AH105" s="64"/>
      <c r="AI105" s="170"/>
      <c r="AJ105" s="66"/>
    </row>
    <row r="106" spans="1:36" customFormat="1" x14ac:dyDescent="0.25">
      <c r="A106" s="7">
        <v>4</v>
      </c>
      <c r="B106" s="5">
        <v>2022</v>
      </c>
      <c r="C106" s="5" t="str">
        <f t="shared" si="13"/>
        <v>2022 W4</v>
      </c>
      <c r="D106" s="5">
        <v>53</v>
      </c>
      <c r="E106" s="5" t="s">
        <v>651</v>
      </c>
      <c r="F106" s="5" t="s">
        <v>3</v>
      </c>
      <c r="G106" s="5" t="s">
        <v>26</v>
      </c>
      <c r="H106" s="5">
        <v>-3.5</v>
      </c>
      <c r="I106" s="61">
        <v>-3</v>
      </c>
      <c r="J106" s="62" t="str">
        <f t="shared" si="14"/>
        <v>F-0.5</v>
      </c>
      <c r="K106" s="61">
        <f t="shared" si="15"/>
        <v>-0.5</v>
      </c>
      <c r="L106" s="228">
        <f>IF(K106=0,0,
IF(J106="D0.5",0.5*SUMIFS('Key Numbers'!$C$2:$C$71,'Key Numbers'!$A$2:$A$71,"&gt;="&amp;ABS($I106),'Key Numbers'!$A$2:$A$71,"&lt;="&amp;ABS($H106)),
IF(J106="D-0.5",0.5*-1*SUMIFS('Key Numbers'!$C$2:$C$71,'Key Numbers'!$A$2:$A$71,"&lt;="&amp;ABS($I106),'Key Numbers'!$A$2:$A$71,"&gt;="&amp;ABS($H106)),
IF(J106="F0.5",0.5*SUMIFS('Key Numbers'!$C$2:$C$71,'Key Numbers'!$A$2:$A$71,"&lt;="&amp;ABS($I106),'Key Numbers'!$A$2:$A$71,"&gt;="&amp;ABS($H106)),
IF(J106="F-0.5",0.5*-1*SUMIFS('Key Numbers'!$C$2:$C$71,'Key Numbers'!$A$2:$A$71,"&gt;="&amp;ABS($I106),'Key Numbers'!$A$2:$A$71,"&lt;="&amp;ABS($H106)),
IF(AND(LEFT(J106,1)="F",K106&lt;0),-1*SUMIFS('Key Numbers'!$C$2:$C$71,'Key Numbers'!$A$2:$A$71,"&gt;="&amp;ABS($I106),'Key Numbers'!$A$2:$A$71,"&lt;="&amp;ABS($H106)),
IF(AND(LEFT(J106,1)="F",K106&gt;0),SUMIFS('Key Numbers'!$C$2:$C$71,'Key Numbers'!$A$2:$A$71,"&lt;="&amp;ABS($I106),'Key Numbers'!$A$2:$A$71,"&gt;="&amp;ABS($H106)),
IF(AND(LEFT(J106,1)="D",K106&lt;0),-1*SUMIFS('Key Numbers'!$C$2:$C$71,'Key Numbers'!$A$2:$A$71,"&lt;="&amp;ABS($I106),'Key Numbers'!$A$2:$A$71,"&gt;="&amp;ABS($H106)),
SUMIFS('Key Numbers'!$C$2:$C$71,'Key Numbers'!$A$2:$A$71,"&gt;="&amp;ABS($I106),'Key Numbers'!$A$2:$A$71,"&lt;="&amp;ABS($H106))))))))))</f>
        <v>-7.247706422018349E-2</v>
      </c>
      <c r="M106" s="6" cm="1">
        <f t="array" ref="M106">IFERROR(INDEX(DVOA!$E$2:$E$20095,MATCH($F106&amp;$A106-1&amp;$B106,DVOA!$C$2:$C$20095&amp;DVOA!$A$2:$A21044&amp;DVOA!$B$2:$B$20095,0)),0)</f>
        <v>0.1240930489952332</v>
      </c>
      <c r="N106" s="6"/>
      <c r="O106" s="6" cm="1">
        <f t="array" ref="O106">IFERROR(INDEX(DVOA!$AC$2:$AC$20095,MATCH($F106&amp;$A106-1&amp;$B106,DVOA!$C$2:$C$20095&amp;DVOA!$A$2:$A$20095&amp;DVOA!$B$2:$B$20095,0)
),0)</f>
        <v>0</v>
      </c>
      <c r="P106" s="6" cm="1">
        <f t="array" ref="P106">IFERROR(INDEX(DVOA!$E$2:$E$20095,MATCH($G106&amp;$A106-1&amp;$B106,DVOA!$C$2:$C$20095&amp;DVOA!$A$2:$A21044&amp;DVOA!$B$2:$B$20095,0)),0)</f>
        <v>-0.39245847998813344</v>
      </c>
      <c r="Q106" s="6"/>
      <c r="R106" s="6" cm="1">
        <f t="array" ref="R106">IFERROR(INDEX(DVOA!$AC$2:$AC$20095,MATCH($G106&amp;$A106-1&amp;$B106,DVOA!$C$2:$C$20095&amp;DVOA!$A$2:$A$20095&amp;DVOA!$B$2:$B$20095,0)
),0)</f>
        <v>0</v>
      </c>
      <c r="S106" s="6" t="str">
        <f t="shared" si="16"/>
        <v/>
      </c>
      <c r="T106" s="104">
        <f t="shared" si="24"/>
        <v>0.51655152898336665</v>
      </c>
      <c r="U106" s="104" t="str">
        <f t="shared" si="25"/>
        <v/>
      </c>
      <c r="V106" s="26" t="str" cm="1">
        <f t="array" ref="V106">IFERROR(IF(E106="H",INDEX('DVOA Pred'!$G$2:$G$1000,MATCH($F106&amp;$B106&amp;$A106,'DVOA Pred'!$C$2:$C$1000&amp;'DVOA Pred'!$A$2:$A$1000&amp;'DVOA Pred'!$B$2:$B$1000,0)),
INDEX('DVOA Pred'!$H$2:$H$1000,MATCH($F106&amp;$B106&amp;$A106,'DVOA Pred'!$D$2:$D$1000&amp;'DVOA Pred'!$A$2:$A$1000&amp;'DVOA Pred'!$B$2:$B$1000,0))),"")</f>
        <v/>
      </c>
      <c r="W106" s="26" t="str">
        <f t="shared" si="17"/>
        <v/>
      </c>
      <c r="X106" s="26" t="str">
        <f t="shared" si="18"/>
        <v/>
      </c>
      <c r="Y106" s="6" t="str">
        <f>IFERROR((PERCENTRANK($L$2:$L$20355,L106)*Multiples!$B$3)+((PERCENTRANK($W$2:$W$20355,W106)*(1-Multiples!$B$3))),"")</f>
        <v/>
      </c>
      <c r="Z106" s="64">
        <v>25</v>
      </c>
      <c r="AA106" s="64">
        <v>10</v>
      </c>
      <c r="AB106" s="24">
        <f t="shared" si="19"/>
        <v>15</v>
      </c>
      <c r="AC106" s="24">
        <f t="shared" si="20"/>
        <v>11.5</v>
      </c>
      <c r="AD106" s="24">
        <f t="shared" si="21"/>
        <v>12</v>
      </c>
      <c r="AE106" s="24" t="str">
        <f t="shared" si="22"/>
        <v>Yes</v>
      </c>
      <c r="AF106" s="24" t="str">
        <f t="shared" si="23"/>
        <v>Yes</v>
      </c>
      <c r="AG106" s="64"/>
      <c r="AH106" s="64"/>
      <c r="AI106" s="170"/>
      <c r="AJ106" s="66"/>
    </row>
    <row r="107" spans="1:36" customFormat="1" x14ac:dyDescent="0.25">
      <c r="A107" s="7">
        <v>4</v>
      </c>
      <c r="B107" s="5">
        <v>2022</v>
      </c>
      <c r="C107" s="5" t="str">
        <f t="shared" si="13"/>
        <v>2022 W4</v>
      </c>
      <c r="D107" s="5">
        <v>53</v>
      </c>
      <c r="E107" s="5" t="s">
        <v>649</v>
      </c>
      <c r="F107" s="5" t="s">
        <v>26</v>
      </c>
      <c r="G107" s="5" t="s">
        <v>3</v>
      </c>
      <c r="H107" s="5">
        <v>3.5</v>
      </c>
      <c r="I107" s="61">
        <v>3</v>
      </c>
      <c r="J107" s="62" t="str">
        <f t="shared" si="14"/>
        <v>D0.5</v>
      </c>
      <c r="K107" s="61">
        <f t="shared" si="15"/>
        <v>0.5</v>
      </c>
      <c r="L107" s="228">
        <f>IF(K107=0,0,
IF(J107="D0.5",0.5*SUMIFS('Key Numbers'!$C$2:$C$71,'Key Numbers'!$A$2:$A$71,"&gt;="&amp;ABS($I107),'Key Numbers'!$A$2:$A$71,"&lt;="&amp;ABS($H107)),
IF(J107="D-0.5",0.5*-1*SUMIFS('Key Numbers'!$C$2:$C$71,'Key Numbers'!$A$2:$A$71,"&lt;="&amp;ABS($I107),'Key Numbers'!$A$2:$A$71,"&gt;="&amp;ABS($H107)),
IF(J107="F0.5",0.5*SUMIFS('Key Numbers'!$C$2:$C$71,'Key Numbers'!$A$2:$A$71,"&lt;="&amp;ABS($I107),'Key Numbers'!$A$2:$A$71,"&gt;="&amp;ABS($H107)),
IF(J107="F-0.5",0.5*-1*SUMIFS('Key Numbers'!$C$2:$C$71,'Key Numbers'!$A$2:$A$71,"&gt;="&amp;ABS($I107),'Key Numbers'!$A$2:$A$71,"&lt;="&amp;ABS($H107)),
IF(AND(LEFT(J107,1)="F",K107&lt;0),-1*SUMIFS('Key Numbers'!$C$2:$C$71,'Key Numbers'!$A$2:$A$71,"&gt;="&amp;ABS($I107),'Key Numbers'!$A$2:$A$71,"&lt;="&amp;ABS($H107)),
IF(AND(LEFT(J107,1)="F",K107&gt;0),SUMIFS('Key Numbers'!$C$2:$C$71,'Key Numbers'!$A$2:$A$71,"&lt;="&amp;ABS($I107),'Key Numbers'!$A$2:$A$71,"&gt;="&amp;ABS($H107)),
IF(AND(LEFT(J107,1)="D",K107&lt;0),-1*SUMIFS('Key Numbers'!$C$2:$C$71,'Key Numbers'!$A$2:$A$71,"&lt;="&amp;ABS($I107),'Key Numbers'!$A$2:$A$71,"&gt;="&amp;ABS($H107)),
SUMIFS('Key Numbers'!$C$2:$C$71,'Key Numbers'!$A$2:$A$71,"&gt;="&amp;ABS($I107),'Key Numbers'!$A$2:$A$71,"&lt;="&amp;ABS($H107))))))))))</f>
        <v>7.247706422018349E-2</v>
      </c>
      <c r="M107" s="6" cm="1">
        <f t="array" ref="M107">IFERROR(INDEX(DVOA!$E$2:$E$20095,MATCH($F107&amp;$A107-1&amp;$B107,DVOA!$C$2:$C$20095&amp;DVOA!$A$2:$A21045&amp;DVOA!$B$2:$B$20095,0)),0)</f>
        <v>-0.39245847998813344</v>
      </c>
      <c r="N107" s="6"/>
      <c r="O107" s="6" cm="1">
        <f t="array" ref="O107">IFERROR(INDEX(DVOA!$AC$2:$AC$20095,MATCH($F107&amp;$A107-1&amp;$B107,DVOA!$C$2:$C$20095&amp;DVOA!$A$2:$A$20095&amp;DVOA!$B$2:$B$20095,0)
),0)</f>
        <v>0</v>
      </c>
      <c r="P107" s="6" cm="1">
        <f t="array" ref="P107">IFERROR(INDEX(DVOA!$E$2:$E$20095,MATCH($G107&amp;$A107-1&amp;$B107,DVOA!$C$2:$C$20095&amp;DVOA!$A$2:$A21045&amp;DVOA!$B$2:$B$20095,0)),0)</f>
        <v>0.1240930489952332</v>
      </c>
      <c r="Q107" s="6"/>
      <c r="R107" s="6" cm="1">
        <f t="array" ref="R107">IFERROR(INDEX(DVOA!$AC$2:$AC$20095,MATCH($G107&amp;$A107-1&amp;$B107,DVOA!$C$2:$C$20095&amp;DVOA!$A$2:$A$20095&amp;DVOA!$B$2:$B$20095,0)
),0)</f>
        <v>0</v>
      </c>
      <c r="S107" s="6" t="str">
        <f t="shared" si="16"/>
        <v/>
      </c>
      <c r="T107" s="104">
        <f t="shared" si="24"/>
        <v>-0.51655152898336665</v>
      </c>
      <c r="U107" s="104" t="str">
        <f t="shared" si="25"/>
        <v/>
      </c>
      <c r="V107" s="26" t="str" cm="1">
        <f t="array" ref="V107">IFERROR(IF(E107="H",INDEX('DVOA Pred'!$G$2:$G$1000,MATCH($F107&amp;$B107&amp;$A107,'DVOA Pred'!$C$2:$C$1000&amp;'DVOA Pred'!$A$2:$A$1000&amp;'DVOA Pred'!$B$2:$B$1000,0)),
INDEX('DVOA Pred'!$H$2:$H$1000,MATCH($F107&amp;$B107&amp;$A107,'DVOA Pred'!$D$2:$D$1000&amp;'DVOA Pred'!$A$2:$A$1000&amp;'DVOA Pred'!$B$2:$B$1000,0))),"")</f>
        <v/>
      </c>
      <c r="W107" s="26" t="str">
        <f t="shared" si="17"/>
        <v/>
      </c>
      <c r="X107" s="26" t="str">
        <f t="shared" si="18"/>
        <v/>
      </c>
      <c r="Y107" s="6" t="str">
        <f>IFERROR((PERCENTRANK($L$2:$L$20355,L107)*Multiples!$B$3)+((PERCENTRANK($W$2:$W$20355,W107)*(1-Multiples!$B$3))),"")</f>
        <v/>
      </c>
      <c r="Z107" s="64">
        <v>10</v>
      </c>
      <c r="AA107" s="64">
        <v>25</v>
      </c>
      <c r="AB107" s="24">
        <f t="shared" si="19"/>
        <v>-15</v>
      </c>
      <c r="AC107" s="24">
        <f t="shared" si="20"/>
        <v>-11.5</v>
      </c>
      <c r="AD107" s="24">
        <f t="shared" si="21"/>
        <v>-12</v>
      </c>
      <c r="AE107" s="24" t="str">
        <f t="shared" si="22"/>
        <v>No</v>
      </c>
      <c r="AF107" s="24" t="str">
        <f t="shared" si="23"/>
        <v>No</v>
      </c>
      <c r="AG107" s="64"/>
      <c r="AH107" s="64"/>
      <c r="AI107" s="170"/>
      <c r="AJ107" s="66"/>
    </row>
    <row r="108" spans="1:36" customFormat="1" x14ac:dyDescent="0.25">
      <c r="A108" s="7">
        <v>4</v>
      </c>
      <c r="B108" s="5">
        <v>2022</v>
      </c>
      <c r="C108" s="5" t="str">
        <f t="shared" si="13"/>
        <v>2022 W4</v>
      </c>
      <c r="D108" s="5">
        <v>54</v>
      </c>
      <c r="E108" s="5" t="s">
        <v>651</v>
      </c>
      <c r="F108" s="5" t="s">
        <v>21</v>
      </c>
      <c r="G108" s="5" t="s">
        <v>30</v>
      </c>
      <c r="H108" s="5">
        <v>-4.5</v>
      </c>
      <c r="I108" s="61">
        <v>-3.5</v>
      </c>
      <c r="J108" s="62" t="str">
        <f t="shared" si="14"/>
        <v>F-1</v>
      </c>
      <c r="K108" s="61">
        <f t="shared" si="15"/>
        <v>-1</v>
      </c>
      <c r="L108" s="228">
        <f>IF(K108=0,0,
IF(J108="D0.5",0.5*SUMIFS('Key Numbers'!$C$2:$C$71,'Key Numbers'!$A$2:$A$71,"&gt;="&amp;ABS($I108),'Key Numbers'!$A$2:$A$71,"&lt;="&amp;ABS($H108)),
IF(J108="D-0.5",0.5*-1*SUMIFS('Key Numbers'!$C$2:$C$71,'Key Numbers'!$A$2:$A$71,"&lt;="&amp;ABS($I108),'Key Numbers'!$A$2:$A$71,"&gt;="&amp;ABS($H108)),
IF(J108="F0.5",0.5*SUMIFS('Key Numbers'!$C$2:$C$71,'Key Numbers'!$A$2:$A$71,"&lt;="&amp;ABS($I108),'Key Numbers'!$A$2:$A$71,"&gt;="&amp;ABS($H108)),
IF(J108="F-0.5",0.5*-1*SUMIFS('Key Numbers'!$C$2:$C$71,'Key Numbers'!$A$2:$A$71,"&gt;="&amp;ABS($I108),'Key Numbers'!$A$2:$A$71,"&lt;="&amp;ABS($H108)),
IF(AND(LEFT(J108,1)="F",K108&lt;0),-1*SUMIFS('Key Numbers'!$C$2:$C$71,'Key Numbers'!$A$2:$A$71,"&gt;="&amp;ABS($I108),'Key Numbers'!$A$2:$A$71,"&lt;="&amp;ABS($H108)),
IF(AND(LEFT(J108,1)="F",K108&gt;0),SUMIFS('Key Numbers'!$C$2:$C$71,'Key Numbers'!$A$2:$A$71,"&lt;="&amp;ABS($I108),'Key Numbers'!$A$2:$A$71,"&gt;="&amp;ABS($H108)),
IF(AND(LEFT(J108,1)="D",K108&lt;0),-1*SUMIFS('Key Numbers'!$C$2:$C$71,'Key Numbers'!$A$2:$A$71,"&lt;="&amp;ABS($I108),'Key Numbers'!$A$2:$A$71,"&gt;="&amp;ABS($H108)),
SUMIFS('Key Numbers'!$C$2:$C$71,'Key Numbers'!$A$2:$A$71,"&gt;="&amp;ABS($I108),'Key Numbers'!$A$2:$A$71,"&lt;="&amp;ABS($H108))))))))))</f>
        <v>-5.8715596330275233E-2</v>
      </c>
      <c r="M108" s="6" cm="1">
        <f t="array" ref="M108">IFERROR(INDEX(DVOA!$E$2:$E$20095,MATCH($F108&amp;$A108-1&amp;$B108,DVOA!$C$2:$C$20095&amp;DVOA!$A$2:$A21046&amp;DVOA!$B$2:$B$20095,0)),0)</f>
        <v>0.1121798091787535</v>
      </c>
      <c r="N108" s="6"/>
      <c r="O108" s="6" cm="1">
        <f t="array" ref="O108">IFERROR(INDEX(DVOA!$AC$2:$AC$20095,MATCH($F108&amp;$A108-1&amp;$B108,DVOA!$C$2:$C$20095&amp;DVOA!$A$2:$A$20095&amp;DVOA!$B$2:$B$20095,0)
),0)</f>
        <v>0</v>
      </c>
      <c r="P108" s="6" cm="1">
        <f t="array" ref="P108">IFERROR(INDEX(DVOA!$E$2:$E$20095,MATCH($G108&amp;$A108-1&amp;$B108,DVOA!$C$2:$C$20095&amp;DVOA!$A$2:$A21046&amp;DVOA!$B$2:$B$20095,0)),0)</f>
        <v>-0.14347911472349548</v>
      </c>
      <c r="Q108" s="6"/>
      <c r="R108" s="6" cm="1">
        <f t="array" ref="R108">IFERROR(INDEX(DVOA!$AC$2:$AC$20095,MATCH($G108&amp;$A108-1&amp;$B108,DVOA!$C$2:$C$20095&amp;DVOA!$A$2:$A$20095&amp;DVOA!$B$2:$B$20095,0)
),0)</f>
        <v>0</v>
      </c>
      <c r="S108" s="6" t="str">
        <f t="shared" si="16"/>
        <v/>
      </c>
      <c r="T108" s="104">
        <f t="shared" si="24"/>
        <v>0.25565892390224898</v>
      </c>
      <c r="U108" s="104" t="str">
        <f t="shared" si="25"/>
        <v/>
      </c>
      <c r="V108" s="26" t="str" cm="1">
        <f t="array" ref="V108">IFERROR(IF(E108="H",INDEX('DVOA Pred'!$G$2:$G$1000,MATCH($F108&amp;$B108&amp;$A108,'DVOA Pred'!$C$2:$C$1000&amp;'DVOA Pred'!$A$2:$A$1000&amp;'DVOA Pred'!$B$2:$B$1000,0)),
INDEX('DVOA Pred'!$H$2:$H$1000,MATCH($F108&amp;$B108&amp;$A108,'DVOA Pred'!$D$2:$D$1000&amp;'DVOA Pred'!$A$2:$A$1000&amp;'DVOA Pred'!$B$2:$B$1000,0))),"")</f>
        <v/>
      </c>
      <c r="W108" s="26" t="str">
        <f t="shared" si="17"/>
        <v/>
      </c>
      <c r="X108" s="26" t="str">
        <f t="shared" si="18"/>
        <v/>
      </c>
      <c r="Y108" s="6" t="str">
        <f>IFERROR((PERCENTRANK($L$2:$L$20355,L108)*Multiples!$B$3)+((PERCENTRANK($W$2:$W$20355,W108)*(1-Multiples!$B$3))),"")</f>
        <v/>
      </c>
      <c r="Z108" s="64">
        <v>45</v>
      </c>
      <c r="AA108" s="64">
        <v>48</v>
      </c>
      <c r="AB108" s="24">
        <f t="shared" si="19"/>
        <v>-3</v>
      </c>
      <c r="AC108" s="24">
        <f t="shared" si="20"/>
        <v>-7.5</v>
      </c>
      <c r="AD108" s="24">
        <f t="shared" si="21"/>
        <v>-6.5</v>
      </c>
      <c r="AE108" s="24" t="str">
        <f t="shared" si="22"/>
        <v>No</v>
      </c>
      <c r="AF108" s="24" t="str">
        <f t="shared" si="23"/>
        <v>No</v>
      </c>
      <c r="AG108" s="64"/>
      <c r="AH108" s="64"/>
      <c r="AI108" s="170"/>
      <c r="AJ108" s="66"/>
    </row>
    <row r="109" spans="1:36" customFormat="1" x14ac:dyDescent="0.25">
      <c r="A109" s="7">
        <v>4</v>
      </c>
      <c r="B109" s="5">
        <v>2022</v>
      </c>
      <c r="C109" s="5" t="str">
        <f t="shared" si="13"/>
        <v>2022 W4</v>
      </c>
      <c r="D109" s="5">
        <v>54</v>
      </c>
      <c r="E109" s="5" t="s">
        <v>649</v>
      </c>
      <c r="F109" s="5" t="s">
        <v>30</v>
      </c>
      <c r="G109" s="5" t="s">
        <v>21</v>
      </c>
      <c r="H109" s="5">
        <v>4.5</v>
      </c>
      <c r="I109" s="61">
        <v>3.5</v>
      </c>
      <c r="J109" s="62" t="str">
        <f t="shared" si="14"/>
        <v>D1</v>
      </c>
      <c r="K109" s="61">
        <f t="shared" si="15"/>
        <v>1</v>
      </c>
      <c r="L109" s="228">
        <f>IF(K109=0,0,
IF(J109="D0.5",0.5*SUMIFS('Key Numbers'!$C$2:$C$71,'Key Numbers'!$A$2:$A$71,"&gt;="&amp;ABS($I109),'Key Numbers'!$A$2:$A$71,"&lt;="&amp;ABS($H109)),
IF(J109="D-0.5",0.5*-1*SUMIFS('Key Numbers'!$C$2:$C$71,'Key Numbers'!$A$2:$A$71,"&lt;="&amp;ABS($I109),'Key Numbers'!$A$2:$A$71,"&gt;="&amp;ABS($H109)),
IF(J109="F0.5",0.5*SUMIFS('Key Numbers'!$C$2:$C$71,'Key Numbers'!$A$2:$A$71,"&lt;="&amp;ABS($I109),'Key Numbers'!$A$2:$A$71,"&gt;="&amp;ABS($H109)),
IF(J109="F-0.5",0.5*-1*SUMIFS('Key Numbers'!$C$2:$C$71,'Key Numbers'!$A$2:$A$71,"&gt;="&amp;ABS($I109),'Key Numbers'!$A$2:$A$71,"&lt;="&amp;ABS($H109)),
IF(AND(LEFT(J109,1)="F",K109&lt;0),-1*SUMIFS('Key Numbers'!$C$2:$C$71,'Key Numbers'!$A$2:$A$71,"&gt;="&amp;ABS($I109),'Key Numbers'!$A$2:$A$71,"&lt;="&amp;ABS($H109)),
IF(AND(LEFT(J109,1)="F",K109&gt;0),SUMIFS('Key Numbers'!$C$2:$C$71,'Key Numbers'!$A$2:$A$71,"&lt;="&amp;ABS($I109),'Key Numbers'!$A$2:$A$71,"&gt;="&amp;ABS($H109)),
IF(AND(LEFT(J109,1)="D",K109&lt;0),-1*SUMIFS('Key Numbers'!$C$2:$C$71,'Key Numbers'!$A$2:$A$71,"&lt;="&amp;ABS($I109),'Key Numbers'!$A$2:$A$71,"&gt;="&amp;ABS($H109)),
SUMIFS('Key Numbers'!$C$2:$C$71,'Key Numbers'!$A$2:$A$71,"&gt;="&amp;ABS($I109),'Key Numbers'!$A$2:$A$71,"&lt;="&amp;ABS($H109))))))))))</f>
        <v>5.8715596330275233E-2</v>
      </c>
      <c r="M109" s="6" cm="1">
        <f t="array" ref="M109">IFERROR(INDEX(DVOA!$E$2:$E$20095,MATCH($F109&amp;$A109-1&amp;$B109,DVOA!$C$2:$C$20095&amp;DVOA!$A$2:$A21047&amp;DVOA!$B$2:$B$20095,0)),0)</f>
        <v>-0.14347911472349548</v>
      </c>
      <c r="N109" s="6"/>
      <c r="O109" s="6" cm="1">
        <f t="array" ref="O109">IFERROR(INDEX(DVOA!$AC$2:$AC$20095,MATCH($F109&amp;$A109-1&amp;$B109,DVOA!$C$2:$C$20095&amp;DVOA!$A$2:$A$20095&amp;DVOA!$B$2:$B$20095,0)
),0)</f>
        <v>0</v>
      </c>
      <c r="P109" s="6" cm="1">
        <f t="array" ref="P109">IFERROR(INDEX(DVOA!$E$2:$E$20095,MATCH($G109&amp;$A109-1&amp;$B109,DVOA!$C$2:$C$20095&amp;DVOA!$A$2:$A21047&amp;DVOA!$B$2:$B$20095,0)),0)</f>
        <v>0.1121798091787535</v>
      </c>
      <c r="Q109" s="6"/>
      <c r="R109" s="6" cm="1">
        <f t="array" ref="R109">IFERROR(INDEX(DVOA!$AC$2:$AC$20095,MATCH($G109&amp;$A109-1&amp;$B109,DVOA!$C$2:$C$20095&amp;DVOA!$A$2:$A$20095&amp;DVOA!$B$2:$B$20095,0)
),0)</f>
        <v>0</v>
      </c>
      <c r="S109" s="6" t="str">
        <f t="shared" si="16"/>
        <v/>
      </c>
      <c r="T109" s="104">
        <f t="shared" si="24"/>
        <v>-0.25565892390224898</v>
      </c>
      <c r="U109" s="104" t="str">
        <f t="shared" si="25"/>
        <v/>
      </c>
      <c r="V109" s="26" t="str" cm="1">
        <f t="array" ref="V109">IFERROR(IF(E109="H",INDEX('DVOA Pred'!$G$2:$G$1000,MATCH($F109&amp;$B109&amp;$A109,'DVOA Pred'!$C$2:$C$1000&amp;'DVOA Pred'!$A$2:$A$1000&amp;'DVOA Pred'!$B$2:$B$1000,0)),
INDEX('DVOA Pred'!$H$2:$H$1000,MATCH($F109&amp;$B109&amp;$A109,'DVOA Pred'!$D$2:$D$1000&amp;'DVOA Pred'!$A$2:$A$1000&amp;'DVOA Pred'!$B$2:$B$1000,0))),"")</f>
        <v/>
      </c>
      <c r="W109" s="26" t="str">
        <f t="shared" si="17"/>
        <v/>
      </c>
      <c r="X109" s="26" t="str">
        <f t="shared" si="18"/>
        <v/>
      </c>
      <c r="Y109" s="6" t="str">
        <f>IFERROR((PERCENTRANK($L$2:$L$20355,L109)*Multiples!$B$3)+((PERCENTRANK($W$2:$W$20355,W109)*(1-Multiples!$B$3))),"")</f>
        <v/>
      </c>
      <c r="Z109" s="64">
        <v>48</v>
      </c>
      <c r="AA109" s="64">
        <v>45</v>
      </c>
      <c r="AB109" s="24">
        <f t="shared" si="19"/>
        <v>3</v>
      </c>
      <c r="AC109" s="24">
        <f t="shared" si="20"/>
        <v>7.5</v>
      </c>
      <c r="AD109" s="24">
        <f t="shared" si="21"/>
        <v>6.5</v>
      </c>
      <c r="AE109" s="24" t="str">
        <f t="shared" si="22"/>
        <v>Yes</v>
      </c>
      <c r="AF109" s="24" t="str">
        <f t="shared" si="23"/>
        <v>Yes</v>
      </c>
      <c r="AG109" s="64"/>
      <c r="AH109" s="64"/>
      <c r="AI109" s="170"/>
      <c r="AJ109" s="66"/>
    </row>
    <row r="110" spans="1:36" customFormat="1" x14ac:dyDescent="0.25">
      <c r="A110" s="7">
        <v>4</v>
      </c>
      <c r="B110" s="5">
        <v>2022</v>
      </c>
      <c r="C110" s="5" t="str">
        <f t="shared" si="13"/>
        <v>2022 W4</v>
      </c>
      <c r="D110" s="5">
        <v>55</v>
      </c>
      <c r="E110" s="5" t="s">
        <v>651</v>
      </c>
      <c r="F110" s="5" t="s">
        <v>35</v>
      </c>
      <c r="G110" s="5" t="s">
        <v>45</v>
      </c>
      <c r="H110" s="5">
        <v>-3.5</v>
      </c>
      <c r="I110" s="61">
        <v>-3.5</v>
      </c>
      <c r="J110" s="62" t="str">
        <f t="shared" si="14"/>
        <v>F0</v>
      </c>
      <c r="K110" s="61">
        <f t="shared" si="15"/>
        <v>0</v>
      </c>
      <c r="L110" s="228">
        <f>IF(K110=0,0,
IF(J110="D0.5",0.5*SUMIFS('Key Numbers'!$C$2:$C$71,'Key Numbers'!$A$2:$A$71,"&gt;="&amp;ABS($I110),'Key Numbers'!$A$2:$A$71,"&lt;="&amp;ABS($H110)),
IF(J110="D-0.5",0.5*-1*SUMIFS('Key Numbers'!$C$2:$C$71,'Key Numbers'!$A$2:$A$71,"&lt;="&amp;ABS($I110),'Key Numbers'!$A$2:$A$71,"&gt;="&amp;ABS($H110)),
IF(J110="F0.5",0.5*SUMIFS('Key Numbers'!$C$2:$C$71,'Key Numbers'!$A$2:$A$71,"&lt;="&amp;ABS($I110),'Key Numbers'!$A$2:$A$71,"&gt;="&amp;ABS($H110)),
IF(J110="F-0.5",0.5*-1*SUMIFS('Key Numbers'!$C$2:$C$71,'Key Numbers'!$A$2:$A$71,"&gt;="&amp;ABS($I110),'Key Numbers'!$A$2:$A$71,"&lt;="&amp;ABS($H110)),
IF(AND(LEFT(J110,1)="F",K110&lt;0),-1*SUMIFS('Key Numbers'!$C$2:$C$71,'Key Numbers'!$A$2:$A$71,"&gt;="&amp;ABS($I110),'Key Numbers'!$A$2:$A$71,"&lt;="&amp;ABS($H110)),
IF(AND(LEFT(J110,1)="F",K110&gt;0),SUMIFS('Key Numbers'!$C$2:$C$71,'Key Numbers'!$A$2:$A$71,"&lt;="&amp;ABS($I110),'Key Numbers'!$A$2:$A$71,"&gt;="&amp;ABS($H110)),
IF(AND(LEFT(J110,1)="D",K110&lt;0),-1*SUMIFS('Key Numbers'!$C$2:$C$71,'Key Numbers'!$A$2:$A$71,"&lt;="&amp;ABS($I110),'Key Numbers'!$A$2:$A$71,"&gt;="&amp;ABS($H110)),
SUMIFS('Key Numbers'!$C$2:$C$71,'Key Numbers'!$A$2:$A$71,"&gt;="&amp;ABS($I110),'Key Numbers'!$A$2:$A$71,"&lt;="&amp;ABS($H110))))))))))</f>
        <v>0</v>
      </c>
      <c r="M110" s="6" cm="1">
        <f t="array" ref="M110">IFERROR(INDEX(DVOA!$E$2:$E$20095,MATCH($F110&amp;$A110-1&amp;$B110,DVOA!$C$2:$C$20095&amp;DVOA!$A$2:$A21048&amp;DVOA!$B$2:$B$20095,0)),0)</f>
        <v>-0.29341813480098106</v>
      </c>
      <c r="N110" s="6"/>
      <c r="O110" s="6" cm="1">
        <f t="array" ref="O110">IFERROR(INDEX(DVOA!$AC$2:$AC$20095,MATCH($F110&amp;$A110-1&amp;$B110,DVOA!$C$2:$C$20095&amp;DVOA!$A$2:$A$20095&amp;DVOA!$B$2:$B$20095,0)
),0)</f>
        <v>0</v>
      </c>
      <c r="P110" s="6" cm="1">
        <f t="array" ref="P110">IFERROR(INDEX(DVOA!$E$2:$E$20095,MATCH($G110&amp;$A110-1&amp;$B110,DVOA!$C$2:$C$20095&amp;DVOA!$A$2:$A21048&amp;DVOA!$B$2:$B$20095,0)),0)</f>
        <v>-0.15972486260389251</v>
      </c>
      <c r="Q110" s="6"/>
      <c r="R110" s="6" cm="1">
        <f t="array" ref="R110">IFERROR(INDEX(DVOA!$AC$2:$AC$20095,MATCH($G110&amp;$A110-1&amp;$B110,DVOA!$C$2:$C$20095&amp;DVOA!$A$2:$A$20095&amp;DVOA!$B$2:$B$20095,0)
),0)</f>
        <v>0</v>
      </c>
      <c r="S110" s="6" t="str">
        <f t="shared" si="16"/>
        <v/>
      </c>
      <c r="T110" s="104">
        <f t="shared" si="24"/>
        <v>-0.13369327219708854</v>
      </c>
      <c r="U110" s="104" t="str">
        <f t="shared" si="25"/>
        <v/>
      </c>
      <c r="V110" s="26" t="str" cm="1">
        <f t="array" ref="V110">IFERROR(IF(E110="H",INDEX('DVOA Pred'!$G$2:$G$1000,MATCH($F110&amp;$B110&amp;$A110,'DVOA Pred'!$C$2:$C$1000&amp;'DVOA Pred'!$A$2:$A$1000&amp;'DVOA Pred'!$B$2:$B$1000,0)),
INDEX('DVOA Pred'!$H$2:$H$1000,MATCH($F110&amp;$B110&amp;$A110,'DVOA Pred'!$D$2:$D$1000&amp;'DVOA Pred'!$A$2:$A$1000&amp;'DVOA Pred'!$B$2:$B$1000,0))),"")</f>
        <v/>
      </c>
      <c r="W110" s="26" t="str">
        <f t="shared" si="17"/>
        <v/>
      </c>
      <c r="X110" s="26" t="str">
        <f t="shared" si="18"/>
        <v/>
      </c>
      <c r="Y110" s="6" t="str">
        <f>IFERROR((PERCENTRANK($L$2:$L$20355,L110)*Multiples!$B$3)+((PERCENTRANK($W$2:$W$20355,W110)*(1-Multiples!$B$3))),"")</f>
        <v/>
      </c>
      <c r="Z110" s="64">
        <v>27</v>
      </c>
      <c r="AA110" s="64">
        <v>24</v>
      </c>
      <c r="AB110" s="24">
        <f t="shared" si="19"/>
        <v>3</v>
      </c>
      <c r="AC110" s="24">
        <f t="shared" si="20"/>
        <v>-0.5</v>
      </c>
      <c r="AD110" s="24">
        <f t="shared" si="21"/>
        <v>-0.5</v>
      </c>
      <c r="AE110" s="24" t="str">
        <f t="shared" si="22"/>
        <v>No</v>
      </c>
      <c r="AF110" s="24" t="str">
        <f t="shared" si="23"/>
        <v>No</v>
      </c>
      <c r="AG110" s="64"/>
      <c r="AH110" s="64"/>
      <c r="AI110" s="170"/>
      <c r="AJ110" s="66"/>
    </row>
    <row r="111" spans="1:36" customFormat="1" x14ac:dyDescent="0.25">
      <c r="A111" s="7">
        <v>4</v>
      </c>
      <c r="B111" s="5">
        <v>2022</v>
      </c>
      <c r="C111" s="5" t="str">
        <f t="shared" si="13"/>
        <v>2022 W4</v>
      </c>
      <c r="D111" s="5">
        <v>55</v>
      </c>
      <c r="E111" s="5" t="s">
        <v>649</v>
      </c>
      <c r="F111" s="5" t="s">
        <v>45</v>
      </c>
      <c r="G111" s="5" t="s">
        <v>35</v>
      </c>
      <c r="H111" s="5">
        <v>3.5</v>
      </c>
      <c r="I111" s="61">
        <v>3.5</v>
      </c>
      <c r="J111" s="62" t="str">
        <f t="shared" si="14"/>
        <v>D0</v>
      </c>
      <c r="K111" s="61">
        <f t="shared" si="15"/>
        <v>0</v>
      </c>
      <c r="L111" s="228">
        <f>IF(K111=0,0,
IF(J111="D0.5",0.5*SUMIFS('Key Numbers'!$C$2:$C$71,'Key Numbers'!$A$2:$A$71,"&gt;="&amp;ABS($I111),'Key Numbers'!$A$2:$A$71,"&lt;="&amp;ABS($H111)),
IF(J111="D-0.5",0.5*-1*SUMIFS('Key Numbers'!$C$2:$C$71,'Key Numbers'!$A$2:$A$71,"&lt;="&amp;ABS($I111),'Key Numbers'!$A$2:$A$71,"&gt;="&amp;ABS($H111)),
IF(J111="F0.5",0.5*SUMIFS('Key Numbers'!$C$2:$C$71,'Key Numbers'!$A$2:$A$71,"&lt;="&amp;ABS($I111),'Key Numbers'!$A$2:$A$71,"&gt;="&amp;ABS($H111)),
IF(J111="F-0.5",0.5*-1*SUMIFS('Key Numbers'!$C$2:$C$71,'Key Numbers'!$A$2:$A$71,"&gt;="&amp;ABS($I111),'Key Numbers'!$A$2:$A$71,"&lt;="&amp;ABS($H111)),
IF(AND(LEFT(J111,1)="F",K111&lt;0),-1*SUMIFS('Key Numbers'!$C$2:$C$71,'Key Numbers'!$A$2:$A$71,"&gt;="&amp;ABS($I111),'Key Numbers'!$A$2:$A$71,"&lt;="&amp;ABS($H111)),
IF(AND(LEFT(J111,1)="F",K111&gt;0),SUMIFS('Key Numbers'!$C$2:$C$71,'Key Numbers'!$A$2:$A$71,"&lt;="&amp;ABS($I111),'Key Numbers'!$A$2:$A$71,"&gt;="&amp;ABS($H111)),
IF(AND(LEFT(J111,1)="D",K111&lt;0),-1*SUMIFS('Key Numbers'!$C$2:$C$71,'Key Numbers'!$A$2:$A$71,"&lt;="&amp;ABS($I111),'Key Numbers'!$A$2:$A$71,"&gt;="&amp;ABS($H111)),
SUMIFS('Key Numbers'!$C$2:$C$71,'Key Numbers'!$A$2:$A$71,"&gt;="&amp;ABS($I111),'Key Numbers'!$A$2:$A$71,"&lt;="&amp;ABS($H111))))))))))</f>
        <v>0</v>
      </c>
      <c r="M111" s="6" cm="1">
        <f t="array" ref="M111">IFERROR(INDEX(DVOA!$E$2:$E$20095,MATCH($F111&amp;$A111-1&amp;$B111,DVOA!$C$2:$C$20095&amp;DVOA!$A$2:$A21049&amp;DVOA!$B$2:$B$20095,0)),0)</f>
        <v>-0.15972486260389251</v>
      </c>
      <c r="N111" s="6"/>
      <c r="O111" s="6" cm="1">
        <f t="array" ref="O111">IFERROR(INDEX(DVOA!$AC$2:$AC$20095,MATCH($F111&amp;$A111-1&amp;$B111,DVOA!$C$2:$C$20095&amp;DVOA!$A$2:$A$20095&amp;DVOA!$B$2:$B$20095,0)
),0)</f>
        <v>0</v>
      </c>
      <c r="P111" s="6" cm="1">
        <f t="array" ref="P111">IFERROR(INDEX(DVOA!$E$2:$E$20095,MATCH($G111&amp;$A111-1&amp;$B111,DVOA!$C$2:$C$20095&amp;DVOA!$A$2:$A21049&amp;DVOA!$B$2:$B$20095,0)),0)</f>
        <v>-0.29341813480098106</v>
      </c>
      <c r="Q111" s="6"/>
      <c r="R111" s="6" cm="1">
        <f t="array" ref="R111">IFERROR(INDEX(DVOA!$AC$2:$AC$20095,MATCH($G111&amp;$A111-1&amp;$B111,DVOA!$C$2:$C$20095&amp;DVOA!$A$2:$A$20095&amp;DVOA!$B$2:$B$20095,0)
),0)</f>
        <v>0</v>
      </c>
      <c r="S111" s="6" t="str">
        <f t="shared" si="16"/>
        <v/>
      </c>
      <c r="T111" s="104">
        <f t="shared" si="24"/>
        <v>0.13369327219708854</v>
      </c>
      <c r="U111" s="104" t="str">
        <f t="shared" si="25"/>
        <v/>
      </c>
      <c r="V111" s="26" t="str" cm="1">
        <f t="array" ref="V111">IFERROR(IF(E111="H",INDEX('DVOA Pred'!$G$2:$G$1000,MATCH($F111&amp;$B111&amp;$A111,'DVOA Pred'!$C$2:$C$1000&amp;'DVOA Pred'!$A$2:$A$1000&amp;'DVOA Pred'!$B$2:$B$1000,0)),
INDEX('DVOA Pred'!$H$2:$H$1000,MATCH($F111&amp;$B111&amp;$A111,'DVOA Pred'!$D$2:$D$1000&amp;'DVOA Pred'!$A$2:$A$1000&amp;'DVOA Pred'!$B$2:$B$1000,0))),"")</f>
        <v/>
      </c>
      <c r="W111" s="26" t="str">
        <f t="shared" si="17"/>
        <v/>
      </c>
      <c r="X111" s="26" t="str">
        <f t="shared" si="18"/>
        <v/>
      </c>
      <c r="Y111" s="6" t="str">
        <f>IFERROR((PERCENTRANK($L$2:$L$20355,L111)*Multiples!$B$3)+((PERCENTRANK($W$2:$W$20355,W111)*(1-Multiples!$B$3))),"")</f>
        <v/>
      </c>
      <c r="Z111" s="64">
        <v>24</v>
      </c>
      <c r="AA111" s="64">
        <v>27</v>
      </c>
      <c r="AB111" s="24">
        <f t="shared" si="19"/>
        <v>-3</v>
      </c>
      <c r="AC111" s="24">
        <f t="shared" si="20"/>
        <v>0.5</v>
      </c>
      <c r="AD111" s="24">
        <f t="shared" si="21"/>
        <v>0.5</v>
      </c>
      <c r="AE111" s="24" t="str">
        <f t="shared" si="22"/>
        <v>Yes</v>
      </c>
      <c r="AF111" s="24" t="str">
        <f t="shared" si="23"/>
        <v>Yes</v>
      </c>
      <c r="AG111" s="64"/>
      <c r="AH111" s="64"/>
      <c r="AI111" s="170"/>
      <c r="AJ111" s="66"/>
    </row>
    <row r="112" spans="1:36" customFormat="1" x14ac:dyDescent="0.25">
      <c r="A112" s="7">
        <v>4</v>
      </c>
      <c r="B112" s="5">
        <v>2022</v>
      </c>
      <c r="C112" s="5" t="str">
        <f t="shared" si="13"/>
        <v>2022 W4</v>
      </c>
      <c r="D112" s="5">
        <v>56</v>
      </c>
      <c r="E112" s="5" t="s">
        <v>649</v>
      </c>
      <c r="F112" s="5" t="s">
        <v>64</v>
      </c>
      <c r="G112" s="5" t="s">
        <v>15</v>
      </c>
      <c r="H112" s="5">
        <v>3.5</v>
      </c>
      <c r="I112" s="61">
        <v>3</v>
      </c>
      <c r="J112" s="62" t="str">
        <f t="shared" si="14"/>
        <v>D0.5</v>
      </c>
      <c r="K112" s="61">
        <f t="shared" si="15"/>
        <v>0.5</v>
      </c>
      <c r="L112" s="228">
        <f>IF(K112=0,0,
IF(J112="D0.5",0.5*SUMIFS('Key Numbers'!$C$2:$C$71,'Key Numbers'!$A$2:$A$71,"&gt;="&amp;ABS($I112),'Key Numbers'!$A$2:$A$71,"&lt;="&amp;ABS($H112)),
IF(J112="D-0.5",0.5*-1*SUMIFS('Key Numbers'!$C$2:$C$71,'Key Numbers'!$A$2:$A$71,"&lt;="&amp;ABS($I112),'Key Numbers'!$A$2:$A$71,"&gt;="&amp;ABS($H112)),
IF(J112="F0.5",0.5*SUMIFS('Key Numbers'!$C$2:$C$71,'Key Numbers'!$A$2:$A$71,"&lt;="&amp;ABS($I112),'Key Numbers'!$A$2:$A$71,"&gt;="&amp;ABS($H112)),
IF(J112="F-0.5",0.5*-1*SUMIFS('Key Numbers'!$C$2:$C$71,'Key Numbers'!$A$2:$A$71,"&gt;="&amp;ABS($I112),'Key Numbers'!$A$2:$A$71,"&lt;="&amp;ABS($H112)),
IF(AND(LEFT(J112,1)="F",K112&lt;0),-1*SUMIFS('Key Numbers'!$C$2:$C$71,'Key Numbers'!$A$2:$A$71,"&gt;="&amp;ABS($I112),'Key Numbers'!$A$2:$A$71,"&lt;="&amp;ABS($H112)),
IF(AND(LEFT(J112,1)="F",K112&gt;0),SUMIFS('Key Numbers'!$C$2:$C$71,'Key Numbers'!$A$2:$A$71,"&lt;="&amp;ABS($I112),'Key Numbers'!$A$2:$A$71,"&gt;="&amp;ABS($H112)),
IF(AND(LEFT(J112,1)="D",K112&lt;0),-1*SUMIFS('Key Numbers'!$C$2:$C$71,'Key Numbers'!$A$2:$A$71,"&lt;="&amp;ABS($I112),'Key Numbers'!$A$2:$A$71,"&gt;="&amp;ABS($H112)),
SUMIFS('Key Numbers'!$C$2:$C$71,'Key Numbers'!$A$2:$A$71,"&gt;="&amp;ABS($I112),'Key Numbers'!$A$2:$A$71,"&lt;="&amp;ABS($H112))))))))))</f>
        <v>7.247706422018349E-2</v>
      </c>
      <c r="M112" s="6" cm="1">
        <f t="array" ref="M112">IFERROR(INDEX(DVOA!$E$2:$E$20095,MATCH($F112&amp;$A112-1&amp;$B112,DVOA!$C$2:$C$20095&amp;DVOA!$A$2:$A21050&amp;DVOA!$B$2:$B$20095,0)),0)</f>
        <v>-0.14932820821711712</v>
      </c>
      <c r="N112" s="6"/>
      <c r="O112" s="6" cm="1">
        <f t="array" ref="O112">IFERROR(INDEX(DVOA!$AC$2:$AC$20095,MATCH($F112&amp;$A112-1&amp;$B112,DVOA!$C$2:$C$20095&amp;DVOA!$A$2:$A$20095&amp;DVOA!$B$2:$B$20095,0)
),0)</f>
        <v>0</v>
      </c>
      <c r="P112" s="6" cm="1">
        <f t="array" ref="P112">IFERROR(INDEX(DVOA!$E$2:$E$20095,MATCH($G112&amp;$A112-1&amp;$B112,DVOA!$C$2:$C$20095&amp;DVOA!$A$2:$A21050&amp;DVOA!$B$2:$B$20095,0)),0)</f>
        <v>-0.26282137121125532</v>
      </c>
      <c r="Q112" s="6"/>
      <c r="R112" s="6" cm="1">
        <f t="array" ref="R112">IFERROR(INDEX(DVOA!$AC$2:$AC$20095,MATCH($G112&amp;$A112-1&amp;$B112,DVOA!$C$2:$C$20095&amp;DVOA!$A$2:$A$20095&amp;DVOA!$B$2:$B$20095,0)
),0)</f>
        <v>0</v>
      </c>
      <c r="S112" s="6" t="str">
        <f t="shared" si="16"/>
        <v/>
      </c>
      <c r="T112" s="104">
        <f t="shared" si="24"/>
        <v>0.1134931629941382</v>
      </c>
      <c r="U112" s="104" t="str">
        <f t="shared" si="25"/>
        <v/>
      </c>
      <c r="V112" s="26" t="str" cm="1">
        <f t="array" ref="V112">IFERROR(IF(E112="H",INDEX('DVOA Pred'!$G$2:$G$1000,MATCH($F112&amp;$B112&amp;$A112,'DVOA Pred'!$C$2:$C$1000&amp;'DVOA Pred'!$A$2:$A$1000&amp;'DVOA Pred'!$B$2:$B$1000,0)),
INDEX('DVOA Pred'!$H$2:$H$1000,MATCH($F112&amp;$B112&amp;$A112,'DVOA Pred'!$D$2:$D$1000&amp;'DVOA Pred'!$A$2:$A$1000&amp;'DVOA Pred'!$B$2:$B$1000,0))),"")</f>
        <v/>
      </c>
      <c r="W112" s="26" t="str">
        <f t="shared" si="17"/>
        <v/>
      </c>
      <c r="X112" s="26" t="str">
        <f t="shared" si="18"/>
        <v/>
      </c>
      <c r="Y112" s="6" t="str">
        <f>IFERROR((PERCENTRANK($L$2:$L$20355,L112)*Multiples!$B$3)+((PERCENTRANK($W$2:$W$20355,W112)*(1-Multiples!$B$3))),"")</f>
        <v/>
      </c>
      <c r="Z112" s="64">
        <v>12</v>
      </c>
      <c r="AA112" s="64">
        <v>20</v>
      </c>
      <c r="AB112" s="24">
        <f t="shared" si="19"/>
        <v>-8</v>
      </c>
      <c r="AC112" s="24">
        <f t="shared" si="20"/>
        <v>-4.5</v>
      </c>
      <c r="AD112" s="24">
        <f t="shared" si="21"/>
        <v>-5</v>
      </c>
      <c r="AE112" s="24" t="str">
        <f t="shared" si="22"/>
        <v>No</v>
      </c>
      <c r="AF112" s="24" t="str">
        <f t="shared" si="23"/>
        <v>No</v>
      </c>
      <c r="AG112" s="64"/>
      <c r="AH112" s="64"/>
      <c r="AI112" s="170"/>
      <c r="AJ112" s="66"/>
    </row>
    <row r="113" spans="1:36" customFormat="1" x14ac:dyDescent="0.25">
      <c r="A113" s="7">
        <v>4</v>
      </c>
      <c r="B113" s="5">
        <v>2022</v>
      </c>
      <c r="C113" s="5" t="str">
        <f t="shared" si="13"/>
        <v>2022 W4</v>
      </c>
      <c r="D113" s="5">
        <v>56</v>
      </c>
      <c r="E113" s="5" t="s">
        <v>651</v>
      </c>
      <c r="F113" s="5" t="s">
        <v>15</v>
      </c>
      <c r="G113" s="5" t="s">
        <v>64</v>
      </c>
      <c r="H113" s="5">
        <v>-3.5</v>
      </c>
      <c r="I113" s="61">
        <v>-3</v>
      </c>
      <c r="J113" s="62" t="str">
        <f t="shared" si="14"/>
        <v>F-0.5</v>
      </c>
      <c r="K113" s="61">
        <f t="shared" si="15"/>
        <v>-0.5</v>
      </c>
      <c r="L113" s="228">
        <f>IF(K113=0,0,
IF(J113="D0.5",0.5*SUMIFS('Key Numbers'!$C$2:$C$71,'Key Numbers'!$A$2:$A$71,"&gt;="&amp;ABS($I113),'Key Numbers'!$A$2:$A$71,"&lt;="&amp;ABS($H113)),
IF(J113="D-0.5",0.5*-1*SUMIFS('Key Numbers'!$C$2:$C$71,'Key Numbers'!$A$2:$A$71,"&lt;="&amp;ABS($I113),'Key Numbers'!$A$2:$A$71,"&gt;="&amp;ABS($H113)),
IF(J113="F0.5",0.5*SUMIFS('Key Numbers'!$C$2:$C$71,'Key Numbers'!$A$2:$A$71,"&lt;="&amp;ABS($I113),'Key Numbers'!$A$2:$A$71,"&gt;="&amp;ABS($H113)),
IF(J113="F-0.5",0.5*-1*SUMIFS('Key Numbers'!$C$2:$C$71,'Key Numbers'!$A$2:$A$71,"&gt;="&amp;ABS($I113),'Key Numbers'!$A$2:$A$71,"&lt;="&amp;ABS($H113)),
IF(AND(LEFT(J113,1)="F",K113&lt;0),-1*SUMIFS('Key Numbers'!$C$2:$C$71,'Key Numbers'!$A$2:$A$71,"&gt;="&amp;ABS($I113),'Key Numbers'!$A$2:$A$71,"&lt;="&amp;ABS($H113)),
IF(AND(LEFT(J113,1)="F",K113&gt;0),SUMIFS('Key Numbers'!$C$2:$C$71,'Key Numbers'!$A$2:$A$71,"&lt;="&amp;ABS($I113),'Key Numbers'!$A$2:$A$71,"&gt;="&amp;ABS($H113)),
IF(AND(LEFT(J113,1)="D",K113&lt;0),-1*SUMIFS('Key Numbers'!$C$2:$C$71,'Key Numbers'!$A$2:$A$71,"&lt;="&amp;ABS($I113),'Key Numbers'!$A$2:$A$71,"&gt;="&amp;ABS($H113)),
SUMIFS('Key Numbers'!$C$2:$C$71,'Key Numbers'!$A$2:$A$71,"&gt;="&amp;ABS($I113),'Key Numbers'!$A$2:$A$71,"&lt;="&amp;ABS($H113))))))))))</f>
        <v>-7.247706422018349E-2</v>
      </c>
      <c r="M113" s="6" cm="1">
        <f t="array" ref="M113">IFERROR(INDEX(DVOA!$E$2:$E$20095,MATCH($F113&amp;$A113-1&amp;$B113,DVOA!$C$2:$C$20095&amp;DVOA!$A$2:$A21051&amp;DVOA!$B$2:$B$20095,0)),0)</f>
        <v>-0.26282137121125532</v>
      </c>
      <c r="N113" s="6"/>
      <c r="O113" s="6" cm="1">
        <f t="array" ref="O113">IFERROR(INDEX(DVOA!$AC$2:$AC$20095,MATCH($F113&amp;$A113-1&amp;$B113,DVOA!$C$2:$C$20095&amp;DVOA!$A$2:$A$20095&amp;DVOA!$B$2:$B$20095,0)
),0)</f>
        <v>0</v>
      </c>
      <c r="P113" s="6" cm="1">
        <f t="array" ref="P113">IFERROR(INDEX(DVOA!$E$2:$E$20095,MATCH($G113&amp;$A113-1&amp;$B113,DVOA!$C$2:$C$20095&amp;DVOA!$A$2:$A21051&amp;DVOA!$B$2:$B$20095,0)),0)</f>
        <v>-0.14932820821711712</v>
      </c>
      <c r="Q113" s="6"/>
      <c r="R113" s="6" cm="1">
        <f t="array" ref="R113">IFERROR(INDEX(DVOA!$AC$2:$AC$20095,MATCH($G113&amp;$A113-1&amp;$B113,DVOA!$C$2:$C$20095&amp;DVOA!$A$2:$A$20095&amp;DVOA!$B$2:$B$20095,0)
),0)</f>
        <v>0</v>
      </c>
      <c r="S113" s="6" t="str">
        <f t="shared" si="16"/>
        <v/>
      </c>
      <c r="T113" s="104">
        <f t="shared" si="24"/>
        <v>-0.1134931629941382</v>
      </c>
      <c r="U113" s="104" t="str">
        <f t="shared" si="25"/>
        <v/>
      </c>
      <c r="V113" s="26" t="str" cm="1">
        <f t="array" ref="V113">IFERROR(IF(E113="H",INDEX('DVOA Pred'!$G$2:$G$1000,MATCH($F113&amp;$B113&amp;$A113,'DVOA Pred'!$C$2:$C$1000&amp;'DVOA Pred'!$A$2:$A$1000&amp;'DVOA Pred'!$B$2:$B$1000,0)),
INDEX('DVOA Pred'!$H$2:$H$1000,MATCH($F113&amp;$B113&amp;$A113,'DVOA Pred'!$D$2:$D$1000&amp;'DVOA Pred'!$A$2:$A$1000&amp;'DVOA Pred'!$B$2:$B$1000,0))),"")</f>
        <v/>
      </c>
      <c r="W113" s="26" t="str">
        <f t="shared" si="17"/>
        <v/>
      </c>
      <c r="X113" s="26" t="str">
        <f t="shared" si="18"/>
        <v/>
      </c>
      <c r="Y113" s="6" t="str">
        <f>IFERROR((PERCENTRANK($L$2:$L$20355,L113)*Multiples!$B$3)+((PERCENTRANK($W$2:$W$20355,W113)*(1-Multiples!$B$3))),"")</f>
        <v/>
      </c>
      <c r="Z113" s="64">
        <v>20</v>
      </c>
      <c r="AA113" s="64">
        <v>12</v>
      </c>
      <c r="AB113" s="24">
        <f t="shared" si="19"/>
        <v>8</v>
      </c>
      <c r="AC113" s="24">
        <f t="shared" si="20"/>
        <v>4.5</v>
      </c>
      <c r="AD113" s="24">
        <f t="shared" si="21"/>
        <v>5</v>
      </c>
      <c r="AE113" s="24" t="str">
        <f t="shared" si="22"/>
        <v>Yes</v>
      </c>
      <c r="AF113" s="24" t="str">
        <f t="shared" si="23"/>
        <v>Yes</v>
      </c>
      <c r="AG113" s="64"/>
      <c r="AH113" s="64"/>
      <c r="AI113" s="170"/>
      <c r="AJ113" s="66"/>
    </row>
    <row r="114" spans="1:36" customFormat="1" x14ac:dyDescent="0.25">
      <c r="A114" s="7">
        <v>4</v>
      </c>
      <c r="B114" s="5">
        <v>2022</v>
      </c>
      <c r="C114" s="5" t="str">
        <f t="shared" si="13"/>
        <v>2022 W4</v>
      </c>
      <c r="D114" s="5">
        <v>57</v>
      </c>
      <c r="E114" s="5" t="s">
        <v>649</v>
      </c>
      <c r="F114" s="5" t="s">
        <v>9</v>
      </c>
      <c r="G114" s="5" t="s">
        <v>32</v>
      </c>
      <c r="H114" s="5">
        <v>3.5</v>
      </c>
      <c r="I114" s="61">
        <v>3.5</v>
      </c>
      <c r="J114" s="62" t="str">
        <f t="shared" si="14"/>
        <v>D0</v>
      </c>
      <c r="K114" s="61">
        <f t="shared" si="15"/>
        <v>0</v>
      </c>
      <c r="L114" s="228">
        <f>IF(K114=0,0,
IF(J114="D0.5",0.5*SUMIFS('Key Numbers'!$C$2:$C$71,'Key Numbers'!$A$2:$A$71,"&gt;="&amp;ABS($I114),'Key Numbers'!$A$2:$A$71,"&lt;="&amp;ABS($H114)),
IF(J114="D-0.5",0.5*-1*SUMIFS('Key Numbers'!$C$2:$C$71,'Key Numbers'!$A$2:$A$71,"&lt;="&amp;ABS($I114),'Key Numbers'!$A$2:$A$71,"&gt;="&amp;ABS($H114)),
IF(J114="F0.5",0.5*SUMIFS('Key Numbers'!$C$2:$C$71,'Key Numbers'!$A$2:$A$71,"&lt;="&amp;ABS($I114),'Key Numbers'!$A$2:$A$71,"&gt;="&amp;ABS($H114)),
IF(J114="F-0.5",0.5*-1*SUMIFS('Key Numbers'!$C$2:$C$71,'Key Numbers'!$A$2:$A$71,"&gt;="&amp;ABS($I114),'Key Numbers'!$A$2:$A$71,"&lt;="&amp;ABS($H114)),
IF(AND(LEFT(J114,1)="F",K114&lt;0),-1*SUMIFS('Key Numbers'!$C$2:$C$71,'Key Numbers'!$A$2:$A$71,"&gt;="&amp;ABS($I114),'Key Numbers'!$A$2:$A$71,"&lt;="&amp;ABS($H114)),
IF(AND(LEFT(J114,1)="F",K114&gt;0),SUMIFS('Key Numbers'!$C$2:$C$71,'Key Numbers'!$A$2:$A$71,"&lt;="&amp;ABS($I114),'Key Numbers'!$A$2:$A$71,"&gt;="&amp;ABS($H114)),
IF(AND(LEFT(J114,1)="D",K114&lt;0),-1*SUMIFS('Key Numbers'!$C$2:$C$71,'Key Numbers'!$A$2:$A$71,"&lt;="&amp;ABS($I114),'Key Numbers'!$A$2:$A$71,"&gt;="&amp;ABS($H114)),
SUMIFS('Key Numbers'!$C$2:$C$71,'Key Numbers'!$A$2:$A$71,"&gt;="&amp;ABS($I114),'Key Numbers'!$A$2:$A$71,"&lt;="&amp;ABS($H114))))))))))</f>
        <v>0</v>
      </c>
      <c r="M114" s="6" cm="1">
        <f t="array" ref="M114">IFERROR(INDEX(DVOA!$E$2:$E$20095,MATCH($F114&amp;$A114-1&amp;$B114,DVOA!$C$2:$C$20095&amp;DVOA!$A$2:$A21052&amp;DVOA!$B$2:$B$20095,0)),0)</f>
        <v>-0.33963627249399059</v>
      </c>
      <c r="N114" s="6"/>
      <c r="O114" s="6" cm="1">
        <f t="array" ref="O114">IFERROR(INDEX(DVOA!$AC$2:$AC$20095,MATCH($F114&amp;$A114-1&amp;$B114,DVOA!$C$2:$C$20095&amp;DVOA!$A$2:$A$20095&amp;DVOA!$B$2:$B$20095,0)
),0)</f>
        <v>0</v>
      </c>
      <c r="P114" s="6" cm="1">
        <f t="array" ref="P114">IFERROR(INDEX(DVOA!$E$2:$E$20095,MATCH($G114&amp;$A114-1&amp;$B114,DVOA!$C$2:$C$20095&amp;DVOA!$A$2:$A21052&amp;DVOA!$B$2:$B$20095,0)),0)</f>
        <v>-6.92736833740666E-2</v>
      </c>
      <c r="Q114" s="6"/>
      <c r="R114" s="6" cm="1">
        <f t="array" ref="R114">IFERROR(INDEX(DVOA!$AC$2:$AC$20095,MATCH($G114&amp;$A114-1&amp;$B114,DVOA!$C$2:$C$20095&amp;DVOA!$A$2:$A$20095&amp;DVOA!$B$2:$B$20095,0)
),0)</f>
        <v>0</v>
      </c>
      <c r="S114" s="6" t="str">
        <f t="shared" si="16"/>
        <v/>
      </c>
      <c r="T114" s="104">
        <f t="shared" si="24"/>
        <v>-0.270362589119924</v>
      </c>
      <c r="U114" s="104" t="str">
        <f t="shared" si="25"/>
        <v/>
      </c>
      <c r="V114" s="26" t="str" cm="1">
        <f t="array" ref="V114">IFERROR(IF(E114="H",INDEX('DVOA Pred'!$G$2:$G$1000,MATCH($F114&amp;$B114&amp;$A114,'DVOA Pred'!$C$2:$C$1000&amp;'DVOA Pred'!$A$2:$A$1000&amp;'DVOA Pred'!$B$2:$B$1000,0)),
INDEX('DVOA Pred'!$H$2:$H$1000,MATCH($F114&amp;$B114&amp;$A114,'DVOA Pred'!$D$2:$D$1000&amp;'DVOA Pred'!$A$2:$A$1000&amp;'DVOA Pred'!$B$2:$B$1000,0))),"")</f>
        <v/>
      </c>
      <c r="W114" s="26" t="str">
        <f t="shared" si="17"/>
        <v/>
      </c>
      <c r="X114" s="26" t="str">
        <f t="shared" si="18"/>
        <v/>
      </c>
      <c r="Y114" s="6" t="str">
        <f>IFERROR((PERCENTRANK($L$2:$L$20355,L114)*Multiples!$B$3)+((PERCENTRANK($W$2:$W$20355,W114)*(1-Multiples!$B$3))),"")</f>
        <v/>
      </c>
      <c r="Z114" s="64">
        <v>24</v>
      </c>
      <c r="AA114" s="64">
        <v>20</v>
      </c>
      <c r="AB114" s="24">
        <f t="shared" si="19"/>
        <v>4</v>
      </c>
      <c r="AC114" s="24">
        <f t="shared" si="20"/>
        <v>7.5</v>
      </c>
      <c r="AD114" s="24">
        <f t="shared" si="21"/>
        <v>7.5</v>
      </c>
      <c r="AE114" s="24" t="str">
        <f t="shared" si="22"/>
        <v>Yes</v>
      </c>
      <c r="AF114" s="24" t="str">
        <f t="shared" si="23"/>
        <v>Yes</v>
      </c>
      <c r="AG114" s="64"/>
      <c r="AH114" s="64"/>
      <c r="AI114" s="170"/>
      <c r="AJ114" s="66"/>
    </row>
    <row r="115" spans="1:36" customFormat="1" x14ac:dyDescent="0.25">
      <c r="A115" s="7">
        <v>4</v>
      </c>
      <c r="B115" s="5">
        <v>2022</v>
      </c>
      <c r="C115" s="5" t="str">
        <f t="shared" si="13"/>
        <v>2022 W4</v>
      </c>
      <c r="D115" s="5">
        <v>57</v>
      </c>
      <c r="E115" s="5" t="s">
        <v>651</v>
      </c>
      <c r="F115" s="5" t="s">
        <v>32</v>
      </c>
      <c r="G115" s="5" t="s">
        <v>9</v>
      </c>
      <c r="H115" s="5">
        <v>-3.5</v>
      </c>
      <c r="I115" s="61">
        <v>-3.5</v>
      </c>
      <c r="J115" s="62" t="str">
        <f t="shared" si="14"/>
        <v>F0</v>
      </c>
      <c r="K115" s="61">
        <f t="shared" si="15"/>
        <v>0</v>
      </c>
      <c r="L115" s="228">
        <f>IF(K115=0,0,
IF(J115="D0.5",0.5*SUMIFS('Key Numbers'!$C$2:$C$71,'Key Numbers'!$A$2:$A$71,"&gt;="&amp;ABS($I115),'Key Numbers'!$A$2:$A$71,"&lt;="&amp;ABS($H115)),
IF(J115="D-0.5",0.5*-1*SUMIFS('Key Numbers'!$C$2:$C$71,'Key Numbers'!$A$2:$A$71,"&lt;="&amp;ABS($I115),'Key Numbers'!$A$2:$A$71,"&gt;="&amp;ABS($H115)),
IF(J115="F0.5",0.5*SUMIFS('Key Numbers'!$C$2:$C$71,'Key Numbers'!$A$2:$A$71,"&lt;="&amp;ABS($I115),'Key Numbers'!$A$2:$A$71,"&gt;="&amp;ABS($H115)),
IF(J115="F-0.5",0.5*-1*SUMIFS('Key Numbers'!$C$2:$C$71,'Key Numbers'!$A$2:$A$71,"&gt;="&amp;ABS($I115),'Key Numbers'!$A$2:$A$71,"&lt;="&amp;ABS($H115)),
IF(AND(LEFT(J115,1)="F",K115&lt;0),-1*SUMIFS('Key Numbers'!$C$2:$C$71,'Key Numbers'!$A$2:$A$71,"&gt;="&amp;ABS($I115),'Key Numbers'!$A$2:$A$71,"&lt;="&amp;ABS($H115)),
IF(AND(LEFT(J115,1)="F",K115&gt;0),SUMIFS('Key Numbers'!$C$2:$C$71,'Key Numbers'!$A$2:$A$71,"&lt;="&amp;ABS($I115),'Key Numbers'!$A$2:$A$71,"&gt;="&amp;ABS($H115)),
IF(AND(LEFT(J115,1)="D",K115&lt;0),-1*SUMIFS('Key Numbers'!$C$2:$C$71,'Key Numbers'!$A$2:$A$71,"&lt;="&amp;ABS($I115),'Key Numbers'!$A$2:$A$71,"&gt;="&amp;ABS($H115)),
SUMIFS('Key Numbers'!$C$2:$C$71,'Key Numbers'!$A$2:$A$71,"&gt;="&amp;ABS($I115),'Key Numbers'!$A$2:$A$71,"&lt;="&amp;ABS($H115))))))))))</f>
        <v>0</v>
      </c>
      <c r="M115" s="6" cm="1">
        <f t="array" ref="M115">IFERROR(INDEX(DVOA!$E$2:$E$20095,MATCH($F115&amp;$A115-1&amp;$B115,DVOA!$C$2:$C$20095&amp;DVOA!$A$2:$A21053&amp;DVOA!$B$2:$B$20095,0)),0)</f>
        <v>-6.92736833740666E-2</v>
      </c>
      <c r="N115" s="6"/>
      <c r="O115" s="6" cm="1">
        <f t="array" ref="O115">IFERROR(INDEX(DVOA!$AC$2:$AC$20095,MATCH($F115&amp;$A115-1&amp;$B115,DVOA!$C$2:$C$20095&amp;DVOA!$A$2:$A$20095&amp;DVOA!$B$2:$B$20095,0)
),0)</f>
        <v>0</v>
      </c>
      <c r="P115" s="6" cm="1">
        <f t="array" ref="P115">IFERROR(INDEX(DVOA!$E$2:$E$20095,MATCH($G115&amp;$A115-1&amp;$B115,DVOA!$C$2:$C$20095&amp;DVOA!$A$2:$A21053&amp;DVOA!$B$2:$B$20095,0)),0)</f>
        <v>-0.33963627249399059</v>
      </c>
      <c r="Q115" s="6"/>
      <c r="R115" s="6" cm="1">
        <f t="array" ref="R115">IFERROR(INDEX(DVOA!$AC$2:$AC$20095,MATCH($G115&amp;$A115-1&amp;$B115,DVOA!$C$2:$C$20095&amp;DVOA!$A$2:$A$20095&amp;DVOA!$B$2:$B$20095,0)
),0)</f>
        <v>0</v>
      </c>
      <c r="S115" s="6" t="str">
        <f t="shared" si="16"/>
        <v/>
      </c>
      <c r="T115" s="104">
        <f t="shared" si="24"/>
        <v>0.270362589119924</v>
      </c>
      <c r="U115" s="104" t="str">
        <f t="shared" si="25"/>
        <v/>
      </c>
      <c r="V115" s="26" t="str" cm="1">
        <f t="array" ref="V115">IFERROR(IF(E115="H",INDEX('DVOA Pred'!$G$2:$G$1000,MATCH($F115&amp;$B115&amp;$A115,'DVOA Pred'!$C$2:$C$1000&amp;'DVOA Pred'!$A$2:$A$1000&amp;'DVOA Pred'!$B$2:$B$1000,0)),
INDEX('DVOA Pred'!$H$2:$H$1000,MATCH($F115&amp;$B115&amp;$A115,'DVOA Pred'!$D$2:$D$1000&amp;'DVOA Pred'!$A$2:$A$1000&amp;'DVOA Pred'!$B$2:$B$1000,0))),"")</f>
        <v/>
      </c>
      <c r="W115" s="26" t="str">
        <f t="shared" si="17"/>
        <v/>
      </c>
      <c r="X115" s="26" t="str">
        <f t="shared" si="18"/>
        <v/>
      </c>
      <c r="Y115" s="6" t="str">
        <f>IFERROR((PERCENTRANK($L$2:$L$20355,L115)*Multiples!$B$3)+((PERCENTRANK($W$2:$W$20355,W115)*(1-Multiples!$B$3))),"")</f>
        <v/>
      </c>
      <c r="Z115" s="64">
        <v>20</v>
      </c>
      <c r="AA115" s="64">
        <v>24</v>
      </c>
      <c r="AB115" s="24">
        <f t="shared" si="19"/>
        <v>-4</v>
      </c>
      <c r="AC115" s="24">
        <f t="shared" si="20"/>
        <v>-7.5</v>
      </c>
      <c r="AD115" s="24">
        <f t="shared" si="21"/>
        <v>-7.5</v>
      </c>
      <c r="AE115" s="24" t="str">
        <f t="shared" si="22"/>
        <v>No</v>
      </c>
      <c r="AF115" s="24" t="str">
        <f t="shared" si="23"/>
        <v>No</v>
      </c>
      <c r="AG115" s="64"/>
      <c r="AH115" s="64"/>
      <c r="AI115" s="170"/>
      <c r="AJ115" s="66"/>
    </row>
    <row r="116" spans="1:36" customFormat="1" x14ac:dyDescent="0.25">
      <c r="A116" s="7">
        <v>4</v>
      </c>
      <c r="B116" s="5">
        <v>2022</v>
      </c>
      <c r="C116" s="5" t="str">
        <f t="shared" si="13"/>
        <v>2022 W4</v>
      </c>
      <c r="D116" s="5">
        <v>58</v>
      </c>
      <c r="E116" s="5" t="s">
        <v>651</v>
      </c>
      <c r="F116" s="5" t="s">
        <v>18</v>
      </c>
      <c r="G116" s="5" t="s">
        <v>0</v>
      </c>
      <c r="H116" s="5">
        <v>3.5</v>
      </c>
      <c r="I116" s="61">
        <v>3</v>
      </c>
      <c r="J116" s="62" t="str">
        <f t="shared" si="14"/>
        <v>D0.5</v>
      </c>
      <c r="K116" s="61">
        <f t="shared" si="15"/>
        <v>0.5</v>
      </c>
      <c r="L116" s="228">
        <f>IF(K116=0,0,
IF(J116="D0.5",0.5*SUMIFS('Key Numbers'!$C$2:$C$71,'Key Numbers'!$A$2:$A$71,"&gt;="&amp;ABS($I116),'Key Numbers'!$A$2:$A$71,"&lt;="&amp;ABS($H116)),
IF(J116="D-0.5",0.5*-1*SUMIFS('Key Numbers'!$C$2:$C$71,'Key Numbers'!$A$2:$A$71,"&lt;="&amp;ABS($I116),'Key Numbers'!$A$2:$A$71,"&gt;="&amp;ABS($H116)),
IF(J116="F0.5",0.5*SUMIFS('Key Numbers'!$C$2:$C$71,'Key Numbers'!$A$2:$A$71,"&lt;="&amp;ABS($I116),'Key Numbers'!$A$2:$A$71,"&gt;="&amp;ABS($H116)),
IF(J116="F-0.5",0.5*-1*SUMIFS('Key Numbers'!$C$2:$C$71,'Key Numbers'!$A$2:$A$71,"&gt;="&amp;ABS($I116),'Key Numbers'!$A$2:$A$71,"&lt;="&amp;ABS($H116)),
IF(AND(LEFT(J116,1)="F",K116&lt;0),-1*SUMIFS('Key Numbers'!$C$2:$C$71,'Key Numbers'!$A$2:$A$71,"&gt;="&amp;ABS($I116),'Key Numbers'!$A$2:$A$71,"&lt;="&amp;ABS($H116)),
IF(AND(LEFT(J116,1)="F",K116&gt;0),SUMIFS('Key Numbers'!$C$2:$C$71,'Key Numbers'!$A$2:$A$71,"&lt;="&amp;ABS($I116),'Key Numbers'!$A$2:$A$71,"&gt;="&amp;ABS($H116)),
IF(AND(LEFT(J116,1)="D",K116&lt;0),-1*SUMIFS('Key Numbers'!$C$2:$C$71,'Key Numbers'!$A$2:$A$71,"&lt;="&amp;ABS($I116),'Key Numbers'!$A$2:$A$71,"&gt;="&amp;ABS($H116)),
SUMIFS('Key Numbers'!$C$2:$C$71,'Key Numbers'!$A$2:$A$71,"&gt;="&amp;ABS($I116),'Key Numbers'!$A$2:$A$71,"&lt;="&amp;ABS($H116))))))))))</f>
        <v>7.247706422018349E-2</v>
      </c>
      <c r="M116" s="6" cm="1">
        <f t="array" ref="M116">IFERROR(INDEX(DVOA!$E$2:$E$20095,MATCH($F116&amp;$A116-1&amp;$B116,DVOA!$C$2:$C$20095&amp;DVOA!$A$2:$A21054&amp;DVOA!$B$2:$B$20095,0)),0)</f>
        <v>0.41032352502916691</v>
      </c>
      <c r="N116" s="6"/>
      <c r="O116" s="6" cm="1">
        <f t="array" ref="O116">IFERROR(INDEX(DVOA!$AC$2:$AC$20095,MATCH($F116&amp;$A116-1&amp;$B116,DVOA!$C$2:$C$20095&amp;DVOA!$A$2:$A$20095&amp;DVOA!$B$2:$B$20095,0)
),0)</f>
        <v>0</v>
      </c>
      <c r="P116" s="6" cm="1">
        <f t="array" ref="P116">IFERROR(INDEX(DVOA!$E$2:$E$20095,MATCH($G116&amp;$A116-1&amp;$B116,DVOA!$C$2:$C$20095&amp;DVOA!$A$2:$A21054&amp;DVOA!$B$2:$B$20095,0)),0)</f>
        <v>0.53343489288707846</v>
      </c>
      <c r="Q116" s="6"/>
      <c r="R116" s="6" cm="1">
        <f t="array" ref="R116">IFERROR(INDEX(DVOA!$AC$2:$AC$20095,MATCH($G116&amp;$A116-1&amp;$B116,DVOA!$C$2:$C$20095&amp;DVOA!$A$2:$A$20095&amp;DVOA!$B$2:$B$20095,0)
),0)</f>
        <v>0</v>
      </c>
      <c r="S116" s="6" t="str">
        <f t="shared" si="16"/>
        <v/>
      </c>
      <c r="T116" s="104">
        <f t="shared" si="24"/>
        <v>-0.12311136785791155</v>
      </c>
      <c r="U116" s="104" t="str">
        <f t="shared" si="25"/>
        <v/>
      </c>
      <c r="V116" s="26" t="str" cm="1">
        <f t="array" ref="V116">IFERROR(IF(E116="H",INDEX('DVOA Pred'!$G$2:$G$1000,MATCH($F116&amp;$B116&amp;$A116,'DVOA Pred'!$C$2:$C$1000&amp;'DVOA Pred'!$A$2:$A$1000&amp;'DVOA Pred'!$B$2:$B$1000,0)),
INDEX('DVOA Pred'!$H$2:$H$1000,MATCH($F116&amp;$B116&amp;$A116,'DVOA Pred'!$D$2:$D$1000&amp;'DVOA Pred'!$A$2:$A$1000&amp;'DVOA Pred'!$B$2:$B$1000,0))),"")</f>
        <v/>
      </c>
      <c r="W116" s="26" t="str">
        <f t="shared" si="17"/>
        <v/>
      </c>
      <c r="X116" s="26" t="str">
        <f t="shared" si="18"/>
        <v/>
      </c>
      <c r="Y116" s="6" t="str">
        <f>IFERROR((PERCENTRANK($L$2:$L$20355,L116)*Multiples!$B$3)+((PERCENTRANK($W$2:$W$20355,W116)*(1-Multiples!$B$3))),"")</f>
        <v/>
      </c>
      <c r="Z116" s="64">
        <v>20</v>
      </c>
      <c r="AA116" s="64">
        <v>23</v>
      </c>
      <c r="AB116" s="24">
        <f t="shared" si="19"/>
        <v>-3</v>
      </c>
      <c r="AC116" s="24">
        <f t="shared" si="20"/>
        <v>0.5</v>
      </c>
      <c r="AD116" s="24">
        <f t="shared" si="21"/>
        <v>0</v>
      </c>
      <c r="AE116" s="24" t="str">
        <f t="shared" si="22"/>
        <v>Yes</v>
      </c>
      <c r="AF116" s="24" t="str">
        <f t="shared" si="23"/>
        <v>No</v>
      </c>
      <c r="AG116" s="64"/>
      <c r="AH116" s="64"/>
      <c r="AI116" s="170"/>
      <c r="AJ116" s="66"/>
    </row>
    <row r="117" spans="1:36" customFormat="1" x14ac:dyDescent="0.25">
      <c r="A117" s="7">
        <v>4</v>
      </c>
      <c r="B117" s="5">
        <v>2022</v>
      </c>
      <c r="C117" s="5" t="str">
        <f t="shared" si="13"/>
        <v>2022 W4</v>
      </c>
      <c r="D117" s="5">
        <v>58</v>
      </c>
      <c r="E117" s="5" t="s">
        <v>649</v>
      </c>
      <c r="F117" s="5" t="s">
        <v>0</v>
      </c>
      <c r="G117" s="5" t="s">
        <v>18</v>
      </c>
      <c r="H117" s="5">
        <v>-3.5</v>
      </c>
      <c r="I117" s="61">
        <v>-3</v>
      </c>
      <c r="J117" s="62" t="str">
        <f t="shared" si="14"/>
        <v>F-0.5</v>
      </c>
      <c r="K117" s="61">
        <f t="shared" si="15"/>
        <v>-0.5</v>
      </c>
      <c r="L117" s="228">
        <f>IF(K117=0,0,
IF(J117="D0.5",0.5*SUMIFS('Key Numbers'!$C$2:$C$71,'Key Numbers'!$A$2:$A$71,"&gt;="&amp;ABS($I117),'Key Numbers'!$A$2:$A$71,"&lt;="&amp;ABS($H117)),
IF(J117="D-0.5",0.5*-1*SUMIFS('Key Numbers'!$C$2:$C$71,'Key Numbers'!$A$2:$A$71,"&lt;="&amp;ABS($I117),'Key Numbers'!$A$2:$A$71,"&gt;="&amp;ABS($H117)),
IF(J117="F0.5",0.5*SUMIFS('Key Numbers'!$C$2:$C$71,'Key Numbers'!$A$2:$A$71,"&lt;="&amp;ABS($I117),'Key Numbers'!$A$2:$A$71,"&gt;="&amp;ABS($H117)),
IF(J117="F-0.5",0.5*-1*SUMIFS('Key Numbers'!$C$2:$C$71,'Key Numbers'!$A$2:$A$71,"&gt;="&amp;ABS($I117),'Key Numbers'!$A$2:$A$71,"&lt;="&amp;ABS($H117)),
IF(AND(LEFT(J117,1)="F",K117&lt;0),-1*SUMIFS('Key Numbers'!$C$2:$C$71,'Key Numbers'!$A$2:$A$71,"&gt;="&amp;ABS($I117),'Key Numbers'!$A$2:$A$71,"&lt;="&amp;ABS($H117)),
IF(AND(LEFT(J117,1)="F",K117&gt;0),SUMIFS('Key Numbers'!$C$2:$C$71,'Key Numbers'!$A$2:$A$71,"&lt;="&amp;ABS($I117),'Key Numbers'!$A$2:$A$71,"&gt;="&amp;ABS($H117)),
IF(AND(LEFT(J117,1)="D",K117&lt;0),-1*SUMIFS('Key Numbers'!$C$2:$C$71,'Key Numbers'!$A$2:$A$71,"&lt;="&amp;ABS($I117),'Key Numbers'!$A$2:$A$71,"&gt;="&amp;ABS($H117)),
SUMIFS('Key Numbers'!$C$2:$C$71,'Key Numbers'!$A$2:$A$71,"&gt;="&amp;ABS($I117),'Key Numbers'!$A$2:$A$71,"&lt;="&amp;ABS($H117))))))))))</f>
        <v>-7.247706422018349E-2</v>
      </c>
      <c r="M117" s="6" cm="1">
        <f t="array" ref="M117">IFERROR(INDEX(DVOA!$E$2:$E$20095,MATCH($F117&amp;$A117-1&amp;$B117,DVOA!$C$2:$C$20095&amp;DVOA!$A$2:$A21055&amp;DVOA!$B$2:$B$20095,0)),0)</f>
        <v>0.53343489288707846</v>
      </c>
      <c r="N117" s="6"/>
      <c r="O117" s="6" cm="1">
        <f t="array" ref="O117">IFERROR(INDEX(DVOA!$AC$2:$AC$20095,MATCH($F117&amp;$A117-1&amp;$B117,DVOA!$C$2:$C$20095&amp;DVOA!$A$2:$A$20095&amp;DVOA!$B$2:$B$20095,0)
),0)</f>
        <v>0</v>
      </c>
      <c r="P117" s="6" cm="1">
        <f t="array" ref="P117">IFERROR(INDEX(DVOA!$E$2:$E$20095,MATCH($G117&amp;$A117-1&amp;$B117,DVOA!$C$2:$C$20095&amp;DVOA!$A$2:$A21055&amp;DVOA!$B$2:$B$20095,0)),0)</f>
        <v>0.41032352502916691</v>
      </c>
      <c r="Q117" s="6"/>
      <c r="R117" s="6" cm="1">
        <f t="array" ref="R117">IFERROR(INDEX(DVOA!$AC$2:$AC$20095,MATCH($G117&amp;$A117-1&amp;$B117,DVOA!$C$2:$C$20095&amp;DVOA!$A$2:$A$20095&amp;DVOA!$B$2:$B$20095,0)
),0)</f>
        <v>0</v>
      </c>
      <c r="S117" s="6" t="str">
        <f t="shared" si="16"/>
        <v/>
      </c>
      <c r="T117" s="104">
        <f t="shared" si="24"/>
        <v>0.12311136785791155</v>
      </c>
      <c r="U117" s="104" t="str">
        <f t="shared" si="25"/>
        <v/>
      </c>
      <c r="V117" s="26" t="str" cm="1">
        <f t="array" ref="V117">IFERROR(IF(E117="H",INDEX('DVOA Pred'!$G$2:$G$1000,MATCH($F117&amp;$B117&amp;$A117,'DVOA Pred'!$C$2:$C$1000&amp;'DVOA Pred'!$A$2:$A$1000&amp;'DVOA Pred'!$B$2:$B$1000,0)),
INDEX('DVOA Pred'!$H$2:$H$1000,MATCH($F117&amp;$B117&amp;$A117,'DVOA Pred'!$D$2:$D$1000&amp;'DVOA Pred'!$A$2:$A$1000&amp;'DVOA Pred'!$B$2:$B$1000,0))),"")</f>
        <v/>
      </c>
      <c r="W117" s="26" t="str">
        <f t="shared" si="17"/>
        <v/>
      </c>
      <c r="X117" s="26" t="str">
        <f t="shared" si="18"/>
        <v/>
      </c>
      <c r="Y117" s="6" t="str">
        <f>IFERROR((PERCENTRANK($L$2:$L$20355,L117)*Multiples!$B$3)+((PERCENTRANK($W$2:$W$20355,W117)*(1-Multiples!$B$3))),"")</f>
        <v/>
      </c>
      <c r="Z117" s="64">
        <v>23</v>
      </c>
      <c r="AA117" s="64">
        <v>20</v>
      </c>
      <c r="AB117" s="24">
        <f t="shared" si="19"/>
        <v>3</v>
      </c>
      <c r="AC117" s="24">
        <f t="shared" si="20"/>
        <v>-0.5</v>
      </c>
      <c r="AD117" s="24">
        <f t="shared" si="21"/>
        <v>0</v>
      </c>
      <c r="AE117" s="24" t="str">
        <f t="shared" si="22"/>
        <v>No</v>
      </c>
      <c r="AF117" s="24" t="str">
        <f t="shared" si="23"/>
        <v>No</v>
      </c>
      <c r="AG117" s="64"/>
      <c r="AH117" s="64"/>
      <c r="AI117" s="170"/>
      <c r="AJ117" s="66"/>
    </row>
    <row r="118" spans="1:36" customFormat="1" x14ac:dyDescent="0.25">
      <c r="A118" s="7">
        <v>4</v>
      </c>
      <c r="B118" s="5">
        <v>2022</v>
      </c>
      <c r="C118" s="5" t="str">
        <f t="shared" si="13"/>
        <v>2022 W4</v>
      </c>
      <c r="D118" s="5">
        <v>59</v>
      </c>
      <c r="E118" s="5" t="s">
        <v>651</v>
      </c>
      <c r="F118" s="5" t="s">
        <v>49</v>
      </c>
      <c r="G118" s="5" t="s">
        <v>28</v>
      </c>
      <c r="H118" s="5">
        <v>4.5</v>
      </c>
      <c r="I118" s="61">
        <v>5.5</v>
      </c>
      <c r="J118" s="62" t="str">
        <f t="shared" si="14"/>
        <v>D-1</v>
      </c>
      <c r="K118" s="61">
        <f t="shared" si="15"/>
        <v>-1</v>
      </c>
      <c r="L118" s="228">
        <f>IF(K118=0,0,
IF(J118="D0.5",0.5*SUMIFS('Key Numbers'!$C$2:$C$71,'Key Numbers'!$A$2:$A$71,"&gt;="&amp;ABS($I118),'Key Numbers'!$A$2:$A$71,"&lt;="&amp;ABS($H118)),
IF(J118="D-0.5",0.5*-1*SUMIFS('Key Numbers'!$C$2:$C$71,'Key Numbers'!$A$2:$A$71,"&lt;="&amp;ABS($I118),'Key Numbers'!$A$2:$A$71,"&gt;="&amp;ABS($H118)),
IF(J118="F0.5",0.5*SUMIFS('Key Numbers'!$C$2:$C$71,'Key Numbers'!$A$2:$A$71,"&lt;="&amp;ABS($I118),'Key Numbers'!$A$2:$A$71,"&gt;="&amp;ABS($H118)),
IF(J118="F-0.5",0.5*-1*SUMIFS('Key Numbers'!$C$2:$C$71,'Key Numbers'!$A$2:$A$71,"&gt;="&amp;ABS($I118),'Key Numbers'!$A$2:$A$71,"&lt;="&amp;ABS($H118)),
IF(AND(LEFT(J118,1)="F",K118&lt;0),-1*SUMIFS('Key Numbers'!$C$2:$C$71,'Key Numbers'!$A$2:$A$71,"&gt;="&amp;ABS($I118),'Key Numbers'!$A$2:$A$71,"&lt;="&amp;ABS($H118)),
IF(AND(LEFT(J118,1)="F",K118&gt;0),SUMIFS('Key Numbers'!$C$2:$C$71,'Key Numbers'!$A$2:$A$71,"&lt;="&amp;ABS($I118),'Key Numbers'!$A$2:$A$71,"&gt;="&amp;ABS($H118)),
IF(AND(LEFT(J118,1)="D",K118&lt;0),-1*SUMIFS('Key Numbers'!$C$2:$C$71,'Key Numbers'!$A$2:$A$71,"&lt;="&amp;ABS($I118),'Key Numbers'!$A$2:$A$71,"&gt;="&amp;ABS($H118)),
SUMIFS('Key Numbers'!$C$2:$C$71,'Key Numbers'!$A$2:$A$71,"&gt;="&amp;ABS($I118),'Key Numbers'!$A$2:$A$71,"&lt;="&amp;ABS($H118))))))))))</f>
        <v>-4.9541284403669728E-2</v>
      </c>
      <c r="M118" s="6" cm="1">
        <f t="array" ref="M118">IFERROR(INDEX(DVOA!$E$2:$E$20095,MATCH($F118&amp;$A118-1&amp;$B118,DVOA!$C$2:$C$20095&amp;DVOA!$A$2:$A21056&amp;DVOA!$B$2:$B$20095,0)),0)</f>
        <v>-0.14419278567613608</v>
      </c>
      <c r="N118" s="6"/>
      <c r="O118" s="6" cm="1">
        <f t="array" ref="O118">IFERROR(INDEX(DVOA!$AC$2:$AC$20095,MATCH($F118&amp;$A118-1&amp;$B118,DVOA!$C$2:$C$20095&amp;DVOA!$A$2:$A$20095&amp;DVOA!$B$2:$B$20095,0)
),0)</f>
        <v>0</v>
      </c>
      <c r="P118" s="6" cm="1">
        <f t="array" ref="P118">IFERROR(INDEX(DVOA!$E$2:$E$20095,MATCH($G118&amp;$A118-1&amp;$B118,DVOA!$C$2:$C$20095&amp;DVOA!$A$2:$A21056&amp;DVOA!$B$2:$B$20095,0)),0)</f>
        <v>3.7166091083483295E-2</v>
      </c>
      <c r="Q118" s="6"/>
      <c r="R118" s="6" cm="1">
        <f t="array" ref="R118">IFERROR(INDEX(DVOA!$AC$2:$AC$20095,MATCH($G118&amp;$A118-1&amp;$B118,DVOA!$C$2:$C$20095&amp;DVOA!$A$2:$A$20095&amp;DVOA!$B$2:$B$20095,0)
),0)</f>
        <v>0</v>
      </c>
      <c r="S118" s="6" t="str">
        <f t="shared" si="16"/>
        <v/>
      </c>
      <c r="T118" s="104">
        <f t="shared" si="24"/>
        <v>-0.18135887675961937</v>
      </c>
      <c r="U118" s="104" t="str">
        <f t="shared" si="25"/>
        <v/>
      </c>
      <c r="V118" s="26" t="str" cm="1">
        <f t="array" ref="V118">IFERROR(IF(E118="H",INDEX('DVOA Pred'!$G$2:$G$1000,MATCH($F118&amp;$B118&amp;$A118,'DVOA Pred'!$C$2:$C$1000&amp;'DVOA Pred'!$A$2:$A$1000&amp;'DVOA Pred'!$B$2:$B$1000,0)),
INDEX('DVOA Pred'!$H$2:$H$1000,MATCH($F118&amp;$B118&amp;$A118,'DVOA Pred'!$D$2:$D$1000&amp;'DVOA Pred'!$A$2:$A$1000&amp;'DVOA Pred'!$B$2:$B$1000,0))),"")</f>
        <v/>
      </c>
      <c r="W118" s="26" t="str">
        <f t="shared" si="17"/>
        <v/>
      </c>
      <c r="X118" s="26" t="str">
        <f t="shared" si="18"/>
        <v/>
      </c>
      <c r="Y118" s="6" t="str">
        <f>IFERROR((PERCENTRANK($L$2:$L$20355,L118)*Multiples!$B$3)+((PERCENTRANK($W$2:$W$20355,W118)*(1-Multiples!$B$3))),"")</f>
        <v/>
      </c>
      <c r="Z118" s="64">
        <v>24</v>
      </c>
      <c r="AA118" s="64">
        <v>34</v>
      </c>
      <c r="AB118" s="24">
        <f t="shared" si="19"/>
        <v>-10</v>
      </c>
      <c r="AC118" s="24">
        <f t="shared" si="20"/>
        <v>-5.5</v>
      </c>
      <c r="AD118" s="24">
        <f t="shared" si="21"/>
        <v>-4.5</v>
      </c>
      <c r="AE118" s="24" t="str">
        <f t="shared" si="22"/>
        <v>No</v>
      </c>
      <c r="AF118" s="24" t="str">
        <f t="shared" si="23"/>
        <v>No</v>
      </c>
      <c r="AG118" s="64"/>
      <c r="AH118" s="64"/>
      <c r="AI118" s="170"/>
      <c r="AJ118" s="66"/>
    </row>
    <row r="119" spans="1:36" customFormat="1" x14ac:dyDescent="0.25">
      <c r="A119" s="7">
        <v>4</v>
      </c>
      <c r="B119" s="5">
        <v>2022</v>
      </c>
      <c r="C119" s="5" t="str">
        <f t="shared" si="13"/>
        <v>2022 W4</v>
      </c>
      <c r="D119" s="5">
        <v>59</v>
      </c>
      <c r="E119" s="5" t="s">
        <v>649</v>
      </c>
      <c r="F119" s="5" t="s">
        <v>28</v>
      </c>
      <c r="G119" s="5" t="s">
        <v>49</v>
      </c>
      <c r="H119" s="5">
        <v>-4.5</v>
      </c>
      <c r="I119" s="61">
        <v>-5.5</v>
      </c>
      <c r="J119" s="62" t="str">
        <f t="shared" si="14"/>
        <v>F1</v>
      </c>
      <c r="K119" s="61">
        <f t="shared" si="15"/>
        <v>1</v>
      </c>
      <c r="L119" s="228">
        <f>IF(K119=0,0,
IF(J119="D0.5",0.5*SUMIFS('Key Numbers'!$C$2:$C$71,'Key Numbers'!$A$2:$A$71,"&gt;="&amp;ABS($I119),'Key Numbers'!$A$2:$A$71,"&lt;="&amp;ABS($H119)),
IF(J119="D-0.5",0.5*-1*SUMIFS('Key Numbers'!$C$2:$C$71,'Key Numbers'!$A$2:$A$71,"&lt;="&amp;ABS($I119),'Key Numbers'!$A$2:$A$71,"&gt;="&amp;ABS($H119)),
IF(J119="F0.5",0.5*SUMIFS('Key Numbers'!$C$2:$C$71,'Key Numbers'!$A$2:$A$71,"&lt;="&amp;ABS($I119),'Key Numbers'!$A$2:$A$71,"&gt;="&amp;ABS($H119)),
IF(J119="F-0.5",0.5*-1*SUMIFS('Key Numbers'!$C$2:$C$71,'Key Numbers'!$A$2:$A$71,"&gt;="&amp;ABS($I119),'Key Numbers'!$A$2:$A$71,"&lt;="&amp;ABS($H119)),
IF(AND(LEFT(J119,1)="F",K119&lt;0),-1*SUMIFS('Key Numbers'!$C$2:$C$71,'Key Numbers'!$A$2:$A$71,"&gt;="&amp;ABS($I119),'Key Numbers'!$A$2:$A$71,"&lt;="&amp;ABS($H119)),
IF(AND(LEFT(J119,1)="F",K119&gt;0),SUMIFS('Key Numbers'!$C$2:$C$71,'Key Numbers'!$A$2:$A$71,"&lt;="&amp;ABS($I119),'Key Numbers'!$A$2:$A$71,"&gt;="&amp;ABS($H119)),
IF(AND(LEFT(J119,1)="D",K119&lt;0),-1*SUMIFS('Key Numbers'!$C$2:$C$71,'Key Numbers'!$A$2:$A$71,"&lt;="&amp;ABS($I119),'Key Numbers'!$A$2:$A$71,"&gt;="&amp;ABS($H119)),
SUMIFS('Key Numbers'!$C$2:$C$71,'Key Numbers'!$A$2:$A$71,"&gt;="&amp;ABS($I119),'Key Numbers'!$A$2:$A$71,"&lt;="&amp;ABS($H119))))))))))</f>
        <v>4.9541284403669728E-2</v>
      </c>
      <c r="M119" s="6" cm="1">
        <f t="array" ref="M119">IFERROR(INDEX(DVOA!$E$2:$E$20095,MATCH($F119&amp;$A119-1&amp;$B119,DVOA!$C$2:$C$20095&amp;DVOA!$A$2:$A21057&amp;DVOA!$B$2:$B$20095,0)),0)</f>
        <v>3.7166091083483295E-2</v>
      </c>
      <c r="N119" s="6"/>
      <c r="O119" s="6" cm="1">
        <f t="array" ref="O119">IFERROR(INDEX(DVOA!$AC$2:$AC$20095,MATCH($F119&amp;$A119-1&amp;$B119,DVOA!$C$2:$C$20095&amp;DVOA!$A$2:$A$20095&amp;DVOA!$B$2:$B$20095,0)
),0)</f>
        <v>0</v>
      </c>
      <c r="P119" s="6" cm="1">
        <f t="array" ref="P119">IFERROR(INDEX(DVOA!$E$2:$E$20095,MATCH($G119&amp;$A119-1&amp;$B119,DVOA!$C$2:$C$20095&amp;DVOA!$A$2:$A21057&amp;DVOA!$B$2:$B$20095,0)),0)</f>
        <v>-0.14419278567613608</v>
      </c>
      <c r="Q119" s="6"/>
      <c r="R119" s="6" cm="1">
        <f t="array" ref="R119">IFERROR(INDEX(DVOA!$AC$2:$AC$20095,MATCH($G119&amp;$A119-1&amp;$B119,DVOA!$C$2:$C$20095&amp;DVOA!$A$2:$A$20095&amp;DVOA!$B$2:$B$20095,0)
),0)</f>
        <v>0</v>
      </c>
      <c r="S119" s="6" t="str">
        <f t="shared" si="16"/>
        <v/>
      </c>
      <c r="T119" s="104">
        <f t="shared" si="24"/>
        <v>0.18135887675961937</v>
      </c>
      <c r="U119" s="104" t="str">
        <f t="shared" si="25"/>
        <v/>
      </c>
      <c r="V119" s="26" t="str" cm="1">
        <f t="array" ref="V119">IFERROR(IF(E119="H",INDEX('DVOA Pred'!$G$2:$G$1000,MATCH($F119&amp;$B119&amp;$A119,'DVOA Pred'!$C$2:$C$1000&amp;'DVOA Pred'!$A$2:$A$1000&amp;'DVOA Pred'!$B$2:$B$1000,0)),
INDEX('DVOA Pred'!$H$2:$H$1000,MATCH($F119&amp;$B119&amp;$A119,'DVOA Pred'!$D$2:$D$1000&amp;'DVOA Pred'!$A$2:$A$1000&amp;'DVOA Pred'!$B$2:$B$1000,0))),"")</f>
        <v/>
      </c>
      <c r="W119" s="26" t="str">
        <f t="shared" si="17"/>
        <v/>
      </c>
      <c r="X119" s="26" t="str">
        <f t="shared" si="18"/>
        <v/>
      </c>
      <c r="Y119" s="6" t="str">
        <f>IFERROR((PERCENTRANK($L$2:$L$20355,L119)*Multiples!$B$3)+((PERCENTRANK($W$2:$W$20355,W119)*(1-Multiples!$B$3))),"")</f>
        <v/>
      </c>
      <c r="Z119" s="64">
        <v>34</v>
      </c>
      <c r="AA119" s="64">
        <v>24</v>
      </c>
      <c r="AB119" s="24">
        <f t="shared" si="19"/>
        <v>10</v>
      </c>
      <c r="AC119" s="24">
        <f t="shared" si="20"/>
        <v>5.5</v>
      </c>
      <c r="AD119" s="24">
        <f t="shared" si="21"/>
        <v>4.5</v>
      </c>
      <c r="AE119" s="24" t="str">
        <f t="shared" si="22"/>
        <v>Yes</v>
      </c>
      <c r="AF119" s="24" t="str">
        <f t="shared" si="23"/>
        <v>Yes</v>
      </c>
      <c r="AG119" s="64"/>
      <c r="AH119" s="64"/>
      <c r="AI119" s="170"/>
      <c r="AJ119" s="66"/>
    </row>
    <row r="120" spans="1:36" customFormat="1" x14ac:dyDescent="0.25">
      <c r="A120" s="7">
        <v>4</v>
      </c>
      <c r="B120" s="5">
        <v>2022</v>
      </c>
      <c r="C120" s="5" t="str">
        <f t="shared" si="13"/>
        <v>2022 W4</v>
      </c>
      <c r="D120" s="5">
        <v>60</v>
      </c>
      <c r="E120" s="5" t="s">
        <v>649</v>
      </c>
      <c r="F120" s="5" t="s">
        <v>23</v>
      </c>
      <c r="G120" s="5" t="s">
        <v>51</v>
      </c>
      <c r="H120" s="5">
        <v>1.5</v>
      </c>
      <c r="I120" s="61">
        <v>1</v>
      </c>
      <c r="J120" s="62" t="str">
        <f t="shared" si="14"/>
        <v>D0.5</v>
      </c>
      <c r="K120" s="61">
        <f t="shared" si="15"/>
        <v>0.5</v>
      </c>
      <c r="L120" s="228">
        <f>IF(K120=0,0,
IF(J120="D0.5",0.5*SUMIFS('Key Numbers'!$C$2:$C$71,'Key Numbers'!$A$2:$A$71,"&gt;="&amp;ABS($I120),'Key Numbers'!$A$2:$A$71,"&lt;="&amp;ABS($H120)),
IF(J120="D-0.5",0.5*-1*SUMIFS('Key Numbers'!$C$2:$C$71,'Key Numbers'!$A$2:$A$71,"&lt;="&amp;ABS($I120),'Key Numbers'!$A$2:$A$71,"&gt;="&amp;ABS($H120)),
IF(J120="F0.5",0.5*SUMIFS('Key Numbers'!$C$2:$C$71,'Key Numbers'!$A$2:$A$71,"&lt;="&amp;ABS($I120),'Key Numbers'!$A$2:$A$71,"&gt;="&amp;ABS($H120)),
IF(J120="F-0.5",0.5*-1*SUMIFS('Key Numbers'!$C$2:$C$71,'Key Numbers'!$A$2:$A$71,"&gt;="&amp;ABS($I120),'Key Numbers'!$A$2:$A$71,"&lt;="&amp;ABS($H120)),
IF(AND(LEFT(J120,1)="F",K120&lt;0),-1*SUMIFS('Key Numbers'!$C$2:$C$71,'Key Numbers'!$A$2:$A$71,"&gt;="&amp;ABS($I120),'Key Numbers'!$A$2:$A$71,"&lt;="&amp;ABS($H120)),
IF(AND(LEFT(J120,1)="F",K120&gt;0),SUMIFS('Key Numbers'!$C$2:$C$71,'Key Numbers'!$A$2:$A$71,"&lt;="&amp;ABS($I120),'Key Numbers'!$A$2:$A$71,"&gt;="&amp;ABS($H120)),
IF(AND(LEFT(J120,1)="D",K120&lt;0),-1*SUMIFS('Key Numbers'!$C$2:$C$71,'Key Numbers'!$A$2:$A$71,"&lt;="&amp;ABS($I120),'Key Numbers'!$A$2:$A$71,"&gt;="&amp;ABS($H120)),
SUMIFS('Key Numbers'!$C$2:$C$71,'Key Numbers'!$A$2:$A$71,"&gt;="&amp;ABS($I120),'Key Numbers'!$A$2:$A$71,"&lt;="&amp;ABS($H120))))))))))</f>
        <v>2.6605504587155965E-2</v>
      </c>
      <c r="M120" s="6" cm="1">
        <f t="array" ref="M120">IFERROR(INDEX(DVOA!$E$2:$E$20095,MATCH($F120&amp;$A120-1&amp;$B120,DVOA!$C$2:$C$20095&amp;DVOA!$A$2:$A21058&amp;DVOA!$B$2:$B$20095,0)),0)</f>
        <v>-0.39444549448377098</v>
      </c>
      <c r="N120" s="6"/>
      <c r="O120" s="6" cm="1">
        <f t="array" ref="O120">IFERROR(INDEX(DVOA!$AC$2:$AC$20095,MATCH($F120&amp;$A120-1&amp;$B120,DVOA!$C$2:$C$20095&amp;DVOA!$A$2:$A$20095&amp;DVOA!$B$2:$B$20095,0)
),0)</f>
        <v>0</v>
      </c>
      <c r="P120" s="6" cm="1">
        <f t="array" ref="P120">IFERROR(INDEX(DVOA!$E$2:$E$20095,MATCH($G120&amp;$A120-1&amp;$B120,DVOA!$C$2:$C$20095&amp;DVOA!$A$2:$A21058&amp;DVOA!$B$2:$B$20095,0)),0)</f>
        <v>-7.1203961777244196E-2</v>
      </c>
      <c r="Q120" s="6"/>
      <c r="R120" s="6" cm="1">
        <f t="array" ref="R120">IFERROR(INDEX(DVOA!$AC$2:$AC$20095,MATCH($G120&amp;$A120-1&amp;$B120,DVOA!$C$2:$C$20095&amp;DVOA!$A$2:$A$20095&amp;DVOA!$B$2:$B$20095,0)
),0)</f>
        <v>0</v>
      </c>
      <c r="S120" s="6" t="str">
        <f t="shared" si="16"/>
        <v/>
      </c>
      <c r="T120" s="104">
        <f t="shared" si="24"/>
        <v>-0.32324153270652678</v>
      </c>
      <c r="U120" s="104" t="str">
        <f t="shared" si="25"/>
        <v/>
      </c>
      <c r="V120" s="26" t="str" cm="1">
        <f t="array" ref="V120">IFERROR(IF(E120="H",INDEX('DVOA Pred'!$G$2:$G$1000,MATCH($F120&amp;$B120&amp;$A120,'DVOA Pred'!$C$2:$C$1000&amp;'DVOA Pred'!$A$2:$A$1000&amp;'DVOA Pred'!$B$2:$B$1000,0)),
INDEX('DVOA Pred'!$H$2:$H$1000,MATCH($F120&amp;$B120&amp;$A120,'DVOA Pred'!$D$2:$D$1000&amp;'DVOA Pred'!$A$2:$A$1000&amp;'DVOA Pred'!$B$2:$B$1000,0))),"")</f>
        <v/>
      </c>
      <c r="W120" s="26" t="str">
        <f t="shared" si="17"/>
        <v/>
      </c>
      <c r="X120" s="26" t="str">
        <f t="shared" si="18"/>
        <v/>
      </c>
      <c r="Y120" s="6" t="str">
        <f>IFERROR((PERCENTRANK($L$2:$L$20355,L120)*Multiples!$B$3)+((PERCENTRANK($W$2:$W$20355,W120)*(1-Multiples!$B$3))),"")</f>
        <v/>
      </c>
      <c r="Z120" s="64">
        <v>26</v>
      </c>
      <c r="AA120" s="64">
        <v>16</v>
      </c>
      <c r="AB120" s="24">
        <f t="shared" si="19"/>
        <v>10</v>
      </c>
      <c r="AC120" s="24">
        <f t="shared" si="20"/>
        <v>11.5</v>
      </c>
      <c r="AD120" s="24">
        <f t="shared" si="21"/>
        <v>11</v>
      </c>
      <c r="AE120" s="24" t="str">
        <f t="shared" si="22"/>
        <v>Yes</v>
      </c>
      <c r="AF120" s="24" t="str">
        <f t="shared" si="23"/>
        <v>Yes</v>
      </c>
      <c r="AG120" s="64"/>
      <c r="AH120" s="64"/>
      <c r="AI120" s="170"/>
      <c r="AJ120" s="66"/>
    </row>
    <row r="121" spans="1:36" customFormat="1" x14ac:dyDescent="0.25">
      <c r="A121" s="7">
        <v>4</v>
      </c>
      <c r="B121" s="5">
        <v>2022</v>
      </c>
      <c r="C121" s="5" t="str">
        <f t="shared" si="13"/>
        <v>2022 W4</v>
      </c>
      <c r="D121" s="5">
        <v>60</v>
      </c>
      <c r="E121" s="5" t="s">
        <v>651</v>
      </c>
      <c r="F121" s="5" t="s">
        <v>51</v>
      </c>
      <c r="G121" s="5" t="s">
        <v>23</v>
      </c>
      <c r="H121" s="5">
        <v>-1.5</v>
      </c>
      <c r="I121" s="61">
        <v>-1</v>
      </c>
      <c r="J121" s="62" t="str">
        <f t="shared" si="14"/>
        <v>F-0.5</v>
      </c>
      <c r="K121" s="61">
        <f t="shared" si="15"/>
        <v>-0.5</v>
      </c>
      <c r="L121" s="228">
        <f>IF(K121=0,0,
IF(J121="D0.5",0.5*SUMIFS('Key Numbers'!$C$2:$C$71,'Key Numbers'!$A$2:$A$71,"&gt;="&amp;ABS($I121),'Key Numbers'!$A$2:$A$71,"&lt;="&amp;ABS($H121)),
IF(J121="D-0.5",0.5*-1*SUMIFS('Key Numbers'!$C$2:$C$71,'Key Numbers'!$A$2:$A$71,"&lt;="&amp;ABS($I121),'Key Numbers'!$A$2:$A$71,"&gt;="&amp;ABS($H121)),
IF(J121="F0.5",0.5*SUMIFS('Key Numbers'!$C$2:$C$71,'Key Numbers'!$A$2:$A$71,"&lt;="&amp;ABS($I121),'Key Numbers'!$A$2:$A$71,"&gt;="&amp;ABS($H121)),
IF(J121="F-0.5",0.5*-1*SUMIFS('Key Numbers'!$C$2:$C$71,'Key Numbers'!$A$2:$A$71,"&gt;="&amp;ABS($I121),'Key Numbers'!$A$2:$A$71,"&lt;="&amp;ABS($H121)),
IF(AND(LEFT(J121,1)="F",K121&lt;0),-1*SUMIFS('Key Numbers'!$C$2:$C$71,'Key Numbers'!$A$2:$A$71,"&gt;="&amp;ABS($I121),'Key Numbers'!$A$2:$A$71,"&lt;="&amp;ABS($H121)),
IF(AND(LEFT(J121,1)="F",K121&gt;0),SUMIFS('Key Numbers'!$C$2:$C$71,'Key Numbers'!$A$2:$A$71,"&lt;="&amp;ABS($I121),'Key Numbers'!$A$2:$A$71,"&gt;="&amp;ABS($H121)),
IF(AND(LEFT(J121,1)="D",K121&lt;0),-1*SUMIFS('Key Numbers'!$C$2:$C$71,'Key Numbers'!$A$2:$A$71,"&lt;="&amp;ABS($I121),'Key Numbers'!$A$2:$A$71,"&gt;="&amp;ABS($H121)),
SUMIFS('Key Numbers'!$C$2:$C$71,'Key Numbers'!$A$2:$A$71,"&gt;="&amp;ABS($I121),'Key Numbers'!$A$2:$A$71,"&lt;="&amp;ABS($H121))))))))))</f>
        <v>-2.6605504587155965E-2</v>
      </c>
      <c r="M121" s="6" cm="1">
        <f t="array" ref="M121">IFERROR(INDEX(DVOA!$E$2:$E$20095,MATCH($F121&amp;$A121-1&amp;$B121,DVOA!$C$2:$C$20095&amp;DVOA!$A$2:$A21059&amp;DVOA!$B$2:$B$20095,0)),0)</f>
        <v>-7.1203961777244196E-2</v>
      </c>
      <c r="N121" s="6"/>
      <c r="O121" s="6" cm="1">
        <f t="array" ref="O121">IFERROR(INDEX(DVOA!$AC$2:$AC$20095,MATCH($F121&amp;$A121-1&amp;$B121,DVOA!$C$2:$C$20095&amp;DVOA!$A$2:$A$20095&amp;DVOA!$B$2:$B$20095,0)
),0)</f>
        <v>0</v>
      </c>
      <c r="P121" s="6" cm="1">
        <f t="array" ref="P121">IFERROR(INDEX(DVOA!$E$2:$E$20095,MATCH($G121&amp;$A121-1&amp;$B121,DVOA!$C$2:$C$20095&amp;DVOA!$A$2:$A21059&amp;DVOA!$B$2:$B$20095,0)),0)</f>
        <v>-0.39444549448377098</v>
      </c>
      <c r="Q121" s="6"/>
      <c r="R121" s="6" cm="1">
        <f t="array" ref="R121">IFERROR(INDEX(DVOA!$AC$2:$AC$20095,MATCH($G121&amp;$A121-1&amp;$B121,DVOA!$C$2:$C$20095&amp;DVOA!$A$2:$A$20095&amp;DVOA!$B$2:$B$20095,0)
),0)</f>
        <v>0</v>
      </c>
      <c r="S121" s="6" t="str">
        <f t="shared" si="16"/>
        <v/>
      </c>
      <c r="T121" s="104">
        <f t="shared" si="24"/>
        <v>0.32324153270652678</v>
      </c>
      <c r="U121" s="104" t="str">
        <f t="shared" si="25"/>
        <v/>
      </c>
      <c r="V121" s="26" t="str" cm="1">
        <f t="array" ref="V121">IFERROR(IF(E121="H",INDEX('DVOA Pred'!$G$2:$G$1000,MATCH($F121&amp;$B121&amp;$A121,'DVOA Pred'!$C$2:$C$1000&amp;'DVOA Pred'!$A$2:$A$1000&amp;'DVOA Pred'!$B$2:$B$1000,0)),
INDEX('DVOA Pred'!$H$2:$H$1000,MATCH($F121&amp;$B121&amp;$A121,'DVOA Pred'!$D$2:$D$1000&amp;'DVOA Pred'!$A$2:$A$1000&amp;'DVOA Pred'!$B$2:$B$1000,0))),"")</f>
        <v/>
      </c>
      <c r="W121" s="26" t="str">
        <f t="shared" si="17"/>
        <v/>
      </c>
      <c r="X121" s="26" t="str">
        <f t="shared" si="18"/>
        <v/>
      </c>
      <c r="Y121" s="6" t="str">
        <f>IFERROR((PERCENTRANK($L$2:$L$20355,L121)*Multiples!$B$3)+((PERCENTRANK($W$2:$W$20355,W121)*(1-Multiples!$B$3))),"")</f>
        <v/>
      </c>
      <c r="Z121" s="64">
        <v>16</v>
      </c>
      <c r="AA121" s="64">
        <v>26</v>
      </c>
      <c r="AB121" s="24">
        <f t="shared" si="19"/>
        <v>-10</v>
      </c>
      <c r="AC121" s="24">
        <f t="shared" si="20"/>
        <v>-11.5</v>
      </c>
      <c r="AD121" s="24">
        <f t="shared" si="21"/>
        <v>-11</v>
      </c>
      <c r="AE121" s="24" t="str">
        <f t="shared" si="22"/>
        <v>No</v>
      </c>
      <c r="AF121" s="24" t="str">
        <f t="shared" si="23"/>
        <v>No</v>
      </c>
      <c r="AG121" s="64"/>
      <c r="AH121" s="64"/>
      <c r="AI121" s="170"/>
      <c r="AJ121" s="66"/>
    </row>
    <row r="122" spans="1:36" customFormat="1" x14ac:dyDescent="0.25">
      <c r="A122" s="7">
        <v>4</v>
      </c>
      <c r="B122" s="5">
        <v>2022</v>
      </c>
      <c r="C122" s="5" t="str">
        <f t="shared" si="13"/>
        <v>2022 W4</v>
      </c>
      <c r="D122" s="5">
        <v>61</v>
      </c>
      <c r="E122" s="5" t="s">
        <v>651</v>
      </c>
      <c r="F122" s="5" t="s">
        <v>20</v>
      </c>
      <c r="G122" s="5" t="s">
        <v>17</v>
      </c>
      <c r="H122" s="5">
        <v>-10.5</v>
      </c>
      <c r="I122" s="61">
        <v>-9.5</v>
      </c>
      <c r="J122" s="62" t="str">
        <f t="shared" si="14"/>
        <v>F-1</v>
      </c>
      <c r="K122" s="61">
        <f t="shared" si="15"/>
        <v>-1</v>
      </c>
      <c r="L122" s="228">
        <f>IF(K122=0,0,
IF(J122="D0.5",0.5*SUMIFS('Key Numbers'!$C$2:$C$71,'Key Numbers'!$A$2:$A$71,"&gt;="&amp;ABS($I122),'Key Numbers'!$A$2:$A$71,"&lt;="&amp;ABS($H122)),
IF(J122="D-0.5",0.5*-1*SUMIFS('Key Numbers'!$C$2:$C$71,'Key Numbers'!$A$2:$A$71,"&lt;="&amp;ABS($I122),'Key Numbers'!$A$2:$A$71,"&gt;="&amp;ABS($H122)),
IF(J122="F0.5",0.5*SUMIFS('Key Numbers'!$C$2:$C$71,'Key Numbers'!$A$2:$A$71,"&lt;="&amp;ABS($I122),'Key Numbers'!$A$2:$A$71,"&gt;="&amp;ABS($H122)),
IF(J122="F-0.5",0.5*-1*SUMIFS('Key Numbers'!$C$2:$C$71,'Key Numbers'!$A$2:$A$71,"&gt;="&amp;ABS($I122),'Key Numbers'!$A$2:$A$71,"&lt;="&amp;ABS($H122)),
IF(AND(LEFT(J122,1)="F",K122&lt;0),-1*SUMIFS('Key Numbers'!$C$2:$C$71,'Key Numbers'!$A$2:$A$71,"&gt;="&amp;ABS($I122),'Key Numbers'!$A$2:$A$71,"&lt;="&amp;ABS($H122)),
IF(AND(LEFT(J122,1)="F",K122&gt;0),SUMIFS('Key Numbers'!$C$2:$C$71,'Key Numbers'!$A$2:$A$71,"&lt;="&amp;ABS($I122),'Key Numbers'!$A$2:$A$71,"&gt;="&amp;ABS($H122)),
IF(AND(LEFT(J122,1)="D",K122&lt;0),-1*SUMIFS('Key Numbers'!$C$2:$C$71,'Key Numbers'!$A$2:$A$71,"&lt;="&amp;ABS($I122),'Key Numbers'!$A$2:$A$71,"&gt;="&amp;ABS($H122)),
SUMIFS('Key Numbers'!$C$2:$C$71,'Key Numbers'!$A$2:$A$71,"&gt;="&amp;ABS($I122),'Key Numbers'!$A$2:$A$71,"&lt;="&amp;ABS($H122))))))))))</f>
        <v>-4.9541284403669728E-2</v>
      </c>
      <c r="M122" s="6" cm="1">
        <f t="array" ref="M122">IFERROR(INDEX(DVOA!$E$2:$E$20095,MATCH($F122&amp;$A122-1&amp;$B122,DVOA!$C$2:$C$20095&amp;DVOA!$A$2:$A21060&amp;DVOA!$B$2:$B$20095,0)),0)</f>
        <v>2.8449217060978117E-2</v>
      </c>
      <c r="N122" s="6"/>
      <c r="O122" s="6" cm="1">
        <f t="array" ref="O122">IFERROR(INDEX(DVOA!$AC$2:$AC$20095,MATCH($F122&amp;$A122-1&amp;$B122,DVOA!$C$2:$C$20095&amp;DVOA!$A$2:$A$20095&amp;DVOA!$B$2:$B$20095,0)
),0)</f>
        <v>0</v>
      </c>
      <c r="P122" s="6" cm="1">
        <f t="array" ref="P122">IFERROR(INDEX(DVOA!$E$2:$E$20095,MATCH($G122&amp;$A122-1&amp;$B122,DVOA!$C$2:$C$20095&amp;DVOA!$A$2:$A21060&amp;DVOA!$B$2:$B$20095,0)),0)</f>
        <v>-9.4570581740941018E-2</v>
      </c>
      <c r="Q122" s="6"/>
      <c r="R122" s="6" cm="1">
        <f t="array" ref="R122">IFERROR(INDEX(DVOA!$AC$2:$AC$20095,MATCH($G122&amp;$A122-1&amp;$B122,DVOA!$C$2:$C$20095&amp;DVOA!$A$2:$A$20095&amp;DVOA!$B$2:$B$20095,0)
),0)</f>
        <v>0</v>
      </c>
      <c r="S122" s="6" t="str">
        <f t="shared" si="16"/>
        <v/>
      </c>
      <c r="T122" s="104">
        <f t="shared" si="24"/>
        <v>0.12301979880191913</v>
      </c>
      <c r="U122" s="104" t="str">
        <f t="shared" si="25"/>
        <v/>
      </c>
      <c r="V122" s="26" t="str" cm="1">
        <f t="array" ref="V122">IFERROR(IF(E122="H",INDEX('DVOA Pred'!$G$2:$G$1000,MATCH($F122&amp;$B122&amp;$A122,'DVOA Pred'!$C$2:$C$1000&amp;'DVOA Pred'!$A$2:$A$1000&amp;'DVOA Pred'!$B$2:$B$1000,0)),
INDEX('DVOA Pred'!$H$2:$H$1000,MATCH($F122&amp;$B122&amp;$A122,'DVOA Pred'!$D$2:$D$1000&amp;'DVOA Pred'!$A$2:$A$1000&amp;'DVOA Pred'!$B$2:$B$1000,0))),"")</f>
        <v/>
      </c>
      <c r="W122" s="26" t="str">
        <f t="shared" si="17"/>
        <v/>
      </c>
      <c r="X122" s="26" t="str">
        <f t="shared" si="18"/>
        <v/>
      </c>
      <c r="Y122" s="6" t="str">
        <f>IFERROR((PERCENTRANK($L$2:$L$20355,L122)*Multiples!$B$3)+((PERCENTRANK($W$2:$W$20355,W122)*(1-Multiples!$B$3))),"")</f>
        <v/>
      </c>
      <c r="Z122" s="64">
        <v>27</v>
      </c>
      <c r="AA122" s="64">
        <v>24</v>
      </c>
      <c r="AB122" s="24">
        <f t="shared" si="19"/>
        <v>3</v>
      </c>
      <c r="AC122" s="24">
        <f t="shared" si="20"/>
        <v>-7.5</v>
      </c>
      <c r="AD122" s="24">
        <f t="shared" si="21"/>
        <v>-6.5</v>
      </c>
      <c r="AE122" s="24" t="str">
        <f t="shared" si="22"/>
        <v>No</v>
      </c>
      <c r="AF122" s="24" t="str">
        <f t="shared" si="23"/>
        <v>No</v>
      </c>
      <c r="AG122" s="64"/>
      <c r="AH122" s="64"/>
      <c r="AI122" s="170"/>
      <c r="AJ122" s="66"/>
    </row>
    <row r="123" spans="1:36" customFormat="1" x14ac:dyDescent="0.25">
      <c r="A123" s="7">
        <v>4</v>
      </c>
      <c r="B123" s="5">
        <v>2022</v>
      </c>
      <c r="C123" s="5" t="str">
        <f t="shared" si="13"/>
        <v>2022 W4</v>
      </c>
      <c r="D123" s="5">
        <v>61</v>
      </c>
      <c r="E123" s="5" t="s">
        <v>649</v>
      </c>
      <c r="F123" s="5" t="s">
        <v>17</v>
      </c>
      <c r="G123" s="5" t="s">
        <v>20</v>
      </c>
      <c r="H123" s="5">
        <v>10.5</v>
      </c>
      <c r="I123" s="61">
        <v>9.5</v>
      </c>
      <c r="J123" s="62" t="str">
        <f t="shared" si="14"/>
        <v>D1</v>
      </c>
      <c r="K123" s="61">
        <f t="shared" si="15"/>
        <v>1</v>
      </c>
      <c r="L123" s="228">
        <f>IF(K123=0,0,
IF(J123="D0.5",0.5*SUMIFS('Key Numbers'!$C$2:$C$71,'Key Numbers'!$A$2:$A$71,"&gt;="&amp;ABS($I123),'Key Numbers'!$A$2:$A$71,"&lt;="&amp;ABS($H123)),
IF(J123="D-0.5",0.5*-1*SUMIFS('Key Numbers'!$C$2:$C$71,'Key Numbers'!$A$2:$A$71,"&lt;="&amp;ABS($I123),'Key Numbers'!$A$2:$A$71,"&gt;="&amp;ABS($H123)),
IF(J123="F0.5",0.5*SUMIFS('Key Numbers'!$C$2:$C$71,'Key Numbers'!$A$2:$A$71,"&lt;="&amp;ABS($I123),'Key Numbers'!$A$2:$A$71,"&gt;="&amp;ABS($H123)),
IF(J123="F-0.5",0.5*-1*SUMIFS('Key Numbers'!$C$2:$C$71,'Key Numbers'!$A$2:$A$71,"&gt;="&amp;ABS($I123),'Key Numbers'!$A$2:$A$71,"&lt;="&amp;ABS($H123)),
IF(AND(LEFT(J123,1)="F",K123&lt;0),-1*SUMIFS('Key Numbers'!$C$2:$C$71,'Key Numbers'!$A$2:$A$71,"&gt;="&amp;ABS($I123),'Key Numbers'!$A$2:$A$71,"&lt;="&amp;ABS($H123)),
IF(AND(LEFT(J123,1)="F",K123&gt;0),SUMIFS('Key Numbers'!$C$2:$C$71,'Key Numbers'!$A$2:$A$71,"&lt;="&amp;ABS($I123),'Key Numbers'!$A$2:$A$71,"&gt;="&amp;ABS($H123)),
IF(AND(LEFT(J123,1)="D",K123&lt;0),-1*SUMIFS('Key Numbers'!$C$2:$C$71,'Key Numbers'!$A$2:$A$71,"&lt;="&amp;ABS($I123),'Key Numbers'!$A$2:$A$71,"&gt;="&amp;ABS($H123)),
SUMIFS('Key Numbers'!$C$2:$C$71,'Key Numbers'!$A$2:$A$71,"&gt;="&amp;ABS($I123),'Key Numbers'!$A$2:$A$71,"&lt;="&amp;ABS($H123))))))))))</f>
        <v>4.9541284403669728E-2</v>
      </c>
      <c r="M123" s="6" cm="1">
        <f t="array" ref="M123">IFERROR(INDEX(DVOA!$E$2:$E$20095,MATCH($F123&amp;$A123-1&amp;$B123,DVOA!$C$2:$C$20095&amp;DVOA!$A$2:$A21061&amp;DVOA!$B$2:$B$20095,0)),0)</f>
        <v>-9.4570581740941018E-2</v>
      </c>
      <c r="N123" s="6"/>
      <c r="O123" s="6" cm="1">
        <f t="array" ref="O123">IFERROR(INDEX(DVOA!$AC$2:$AC$20095,MATCH($F123&amp;$A123-1&amp;$B123,DVOA!$C$2:$C$20095&amp;DVOA!$A$2:$A$20095&amp;DVOA!$B$2:$B$20095,0)
),0)</f>
        <v>0</v>
      </c>
      <c r="P123" s="6" cm="1">
        <f t="array" ref="P123">IFERROR(INDEX(DVOA!$E$2:$E$20095,MATCH($G123&amp;$A123-1&amp;$B123,DVOA!$C$2:$C$20095&amp;DVOA!$A$2:$A21061&amp;DVOA!$B$2:$B$20095,0)),0)</f>
        <v>2.8449217060978117E-2</v>
      </c>
      <c r="Q123" s="6"/>
      <c r="R123" s="6" cm="1">
        <f t="array" ref="R123">IFERROR(INDEX(DVOA!$AC$2:$AC$20095,MATCH($G123&amp;$A123-1&amp;$B123,DVOA!$C$2:$C$20095&amp;DVOA!$A$2:$A$20095&amp;DVOA!$B$2:$B$20095,0)
),0)</f>
        <v>0</v>
      </c>
      <c r="S123" s="6" t="str">
        <f t="shared" si="16"/>
        <v/>
      </c>
      <c r="T123" s="104">
        <f t="shared" si="24"/>
        <v>-0.12301979880191913</v>
      </c>
      <c r="U123" s="104" t="str">
        <f t="shared" si="25"/>
        <v/>
      </c>
      <c r="V123" s="26" t="str" cm="1">
        <f t="array" ref="V123">IFERROR(IF(E123="H",INDEX('DVOA Pred'!$G$2:$G$1000,MATCH($F123&amp;$B123&amp;$A123,'DVOA Pred'!$C$2:$C$1000&amp;'DVOA Pred'!$A$2:$A$1000&amp;'DVOA Pred'!$B$2:$B$1000,0)),
INDEX('DVOA Pred'!$H$2:$H$1000,MATCH($F123&amp;$B123&amp;$A123,'DVOA Pred'!$D$2:$D$1000&amp;'DVOA Pred'!$A$2:$A$1000&amp;'DVOA Pred'!$B$2:$B$1000,0))),"")</f>
        <v/>
      </c>
      <c r="W123" s="26" t="str">
        <f t="shared" si="17"/>
        <v/>
      </c>
      <c r="X123" s="26" t="str">
        <f t="shared" si="18"/>
        <v/>
      </c>
      <c r="Y123" s="6" t="str">
        <f>IFERROR((PERCENTRANK($L$2:$L$20355,L123)*Multiples!$B$3)+((PERCENTRANK($W$2:$W$20355,W123)*(1-Multiples!$B$3))),"")</f>
        <v/>
      </c>
      <c r="Z123" s="64">
        <v>24</v>
      </c>
      <c r="AA123" s="64">
        <v>27</v>
      </c>
      <c r="AB123" s="24">
        <f t="shared" si="19"/>
        <v>-3</v>
      </c>
      <c r="AC123" s="24">
        <f t="shared" si="20"/>
        <v>7.5</v>
      </c>
      <c r="AD123" s="24">
        <f t="shared" si="21"/>
        <v>6.5</v>
      </c>
      <c r="AE123" s="24" t="str">
        <f t="shared" si="22"/>
        <v>Yes</v>
      </c>
      <c r="AF123" s="24" t="str">
        <f t="shared" si="23"/>
        <v>Yes</v>
      </c>
      <c r="AG123" s="64"/>
      <c r="AH123" s="64"/>
      <c r="AI123" s="170"/>
      <c r="AJ123" s="66"/>
    </row>
    <row r="124" spans="1:36" customFormat="1" x14ac:dyDescent="0.25">
      <c r="A124" s="7">
        <v>4</v>
      </c>
      <c r="B124" s="5">
        <v>2022</v>
      </c>
      <c r="C124" s="5" t="str">
        <f t="shared" si="13"/>
        <v>2022 W4</v>
      </c>
      <c r="D124" s="5">
        <v>62</v>
      </c>
      <c r="E124" s="5" t="s">
        <v>649</v>
      </c>
      <c r="F124" s="5" t="s">
        <v>39</v>
      </c>
      <c r="G124" s="5" t="s">
        <v>53</v>
      </c>
      <c r="H124" s="5">
        <v>2.5</v>
      </c>
      <c r="I124" s="61">
        <v>2.5</v>
      </c>
      <c r="J124" s="62" t="str">
        <f t="shared" si="14"/>
        <v>D0</v>
      </c>
      <c r="K124" s="61">
        <f t="shared" si="15"/>
        <v>0</v>
      </c>
      <c r="L124" s="228">
        <f>IF(K124=0,0,
IF(J124="D0.5",0.5*SUMIFS('Key Numbers'!$C$2:$C$71,'Key Numbers'!$A$2:$A$71,"&gt;="&amp;ABS($I124),'Key Numbers'!$A$2:$A$71,"&lt;="&amp;ABS($H124)),
IF(J124="D-0.5",0.5*-1*SUMIFS('Key Numbers'!$C$2:$C$71,'Key Numbers'!$A$2:$A$71,"&lt;="&amp;ABS($I124),'Key Numbers'!$A$2:$A$71,"&gt;="&amp;ABS($H124)),
IF(J124="F0.5",0.5*SUMIFS('Key Numbers'!$C$2:$C$71,'Key Numbers'!$A$2:$A$71,"&lt;="&amp;ABS($I124),'Key Numbers'!$A$2:$A$71,"&gt;="&amp;ABS($H124)),
IF(J124="F-0.5",0.5*-1*SUMIFS('Key Numbers'!$C$2:$C$71,'Key Numbers'!$A$2:$A$71,"&gt;="&amp;ABS($I124),'Key Numbers'!$A$2:$A$71,"&lt;="&amp;ABS($H124)),
IF(AND(LEFT(J124,1)="F",K124&lt;0),-1*SUMIFS('Key Numbers'!$C$2:$C$71,'Key Numbers'!$A$2:$A$71,"&gt;="&amp;ABS($I124),'Key Numbers'!$A$2:$A$71,"&lt;="&amp;ABS($H124)),
IF(AND(LEFT(J124,1)="F",K124&gt;0),SUMIFS('Key Numbers'!$C$2:$C$71,'Key Numbers'!$A$2:$A$71,"&lt;="&amp;ABS($I124),'Key Numbers'!$A$2:$A$71,"&gt;="&amp;ABS($H124)),
IF(AND(LEFT(J124,1)="D",K124&lt;0),-1*SUMIFS('Key Numbers'!$C$2:$C$71,'Key Numbers'!$A$2:$A$71,"&lt;="&amp;ABS($I124),'Key Numbers'!$A$2:$A$71,"&gt;="&amp;ABS($H124)),
SUMIFS('Key Numbers'!$C$2:$C$71,'Key Numbers'!$A$2:$A$71,"&gt;="&amp;ABS($I124),'Key Numbers'!$A$2:$A$71,"&lt;="&amp;ABS($H124))))))))))</f>
        <v>0</v>
      </c>
      <c r="M124" s="6" cm="1">
        <f t="array" ref="M124">IFERROR(INDEX(DVOA!$E$2:$E$20095,MATCH($F124&amp;$A124-1&amp;$B124,DVOA!$C$2:$C$20095&amp;DVOA!$A$2:$A21062&amp;DVOA!$B$2:$B$20095,0)),0)</f>
        <v>6.7085840608131497E-2</v>
      </c>
      <c r="N124" s="6"/>
      <c r="O124" s="6" cm="1">
        <f t="array" ref="O124">IFERROR(INDEX(DVOA!$AC$2:$AC$20095,MATCH($F124&amp;$A124-1&amp;$B124,DVOA!$C$2:$C$20095&amp;DVOA!$A$2:$A$20095&amp;DVOA!$B$2:$B$20095,0)
),0)</f>
        <v>0</v>
      </c>
      <c r="P124" s="6" cm="1">
        <f t="array" ref="P124">IFERROR(INDEX(DVOA!$E$2:$E$20095,MATCH($G124&amp;$A124-1&amp;$B124,DVOA!$C$2:$C$20095&amp;DVOA!$A$2:$A21062&amp;DVOA!$B$2:$B$20095,0)),0)</f>
        <v>-0.1139797158006241</v>
      </c>
      <c r="Q124" s="6"/>
      <c r="R124" s="6" cm="1">
        <f t="array" ref="R124">IFERROR(INDEX(DVOA!$AC$2:$AC$20095,MATCH($G124&amp;$A124-1&amp;$B124,DVOA!$C$2:$C$20095&amp;DVOA!$A$2:$A$20095&amp;DVOA!$B$2:$B$20095,0)
),0)</f>
        <v>0</v>
      </c>
      <c r="S124" s="6" t="str">
        <f t="shared" si="16"/>
        <v/>
      </c>
      <c r="T124" s="104">
        <f t="shared" si="24"/>
        <v>0.1810655564087556</v>
      </c>
      <c r="U124" s="104" t="str">
        <f t="shared" si="25"/>
        <v/>
      </c>
      <c r="V124" s="26" t="str" cm="1">
        <f t="array" ref="V124">IFERROR(IF(E124="H",INDEX('DVOA Pred'!$G$2:$G$1000,MATCH($F124&amp;$B124&amp;$A124,'DVOA Pred'!$C$2:$C$1000&amp;'DVOA Pred'!$A$2:$A$1000&amp;'DVOA Pred'!$B$2:$B$1000,0)),
INDEX('DVOA Pred'!$H$2:$H$1000,MATCH($F124&amp;$B124&amp;$A124,'DVOA Pred'!$D$2:$D$1000&amp;'DVOA Pred'!$A$2:$A$1000&amp;'DVOA Pred'!$B$2:$B$1000,0))),"")</f>
        <v/>
      </c>
      <c r="W124" s="26" t="str">
        <f t="shared" si="17"/>
        <v/>
      </c>
      <c r="X124" s="26" t="str">
        <f t="shared" si="18"/>
        <v/>
      </c>
      <c r="Y124" s="6" t="str">
        <f>IFERROR((PERCENTRANK($L$2:$L$20355,L124)*Multiples!$B$3)+((PERCENTRANK($W$2:$W$20355,W124)*(1-Multiples!$B$3))),"")</f>
        <v/>
      </c>
      <c r="Z124" s="64">
        <v>23</v>
      </c>
      <c r="AA124" s="64">
        <v>32</v>
      </c>
      <c r="AB124" s="24">
        <f t="shared" si="19"/>
        <v>-9</v>
      </c>
      <c r="AC124" s="24">
        <f t="shared" si="20"/>
        <v>-6.5</v>
      </c>
      <c r="AD124" s="24">
        <f t="shared" si="21"/>
        <v>-6.5</v>
      </c>
      <c r="AE124" s="24" t="str">
        <f t="shared" si="22"/>
        <v>No</v>
      </c>
      <c r="AF124" s="24" t="str">
        <f t="shared" si="23"/>
        <v>No</v>
      </c>
      <c r="AG124" s="64"/>
      <c r="AH124" s="64"/>
      <c r="AI124" s="170"/>
      <c r="AJ124" s="66"/>
    </row>
    <row r="125" spans="1:36" customFormat="1" x14ac:dyDescent="0.25">
      <c r="A125" s="7">
        <v>4</v>
      </c>
      <c r="B125" s="5">
        <v>2022</v>
      </c>
      <c r="C125" s="5" t="str">
        <f t="shared" si="13"/>
        <v>2022 W4</v>
      </c>
      <c r="D125" s="5">
        <v>62</v>
      </c>
      <c r="E125" s="5" t="s">
        <v>651</v>
      </c>
      <c r="F125" s="5" t="s">
        <v>53</v>
      </c>
      <c r="G125" s="5" t="s">
        <v>39</v>
      </c>
      <c r="H125" s="5">
        <v>-2.5</v>
      </c>
      <c r="I125" s="61">
        <v>-2.5</v>
      </c>
      <c r="J125" s="62" t="str">
        <f t="shared" si="14"/>
        <v>F0</v>
      </c>
      <c r="K125" s="61">
        <f t="shared" si="15"/>
        <v>0</v>
      </c>
      <c r="L125" s="228">
        <f>IF(K125=0,0,
IF(J125="D0.5",0.5*SUMIFS('Key Numbers'!$C$2:$C$71,'Key Numbers'!$A$2:$A$71,"&gt;="&amp;ABS($I125),'Key Numbers'!$A$2:$A$71,"&lt;="&amp;ABS($H125)),
IF(J125="D-0.5",0.5*-1*SUMIFS('Key Numbers'!$C$2:$C$71,'Key Numbers'!$A$2:$A$71,"&lt;="&amp;ABS($I125),'Key Numbers'!$A$2:$A$71,"&gt;="&amp;ABS($H125)),
IF(J125="F0.5",0.5*SUMIFS('Key Numbers'!$C$2:$C$71,'Key Numbers'!$A$2:$A$71,"&lt;="&amp;ABS($I125),'Key Numbers'!$A$2:$A$71,"&gt;="&amp;ABS($H125)),
IF(J125="F-0.5",0.5*-1*SUMIFS('Key Numbers'!$C$2:$C$71,'Key Numbers'!$A$2:$A$71,"&gt;="&amp;ABS($I125),'Key Numbers'!$A$2:$A$71,"&lt;="&amp;ABS($H125)),
IF(AND(LEFT(J125,1)="F",K125&lt;0),-1*SUMIFS('Key Numbers'!$C$2:$C$71,'Key Numbers'!$A$2:$A$71,"&gt;="&amp;ABS($I125),'Key Numbers'!$A$2:$A$71,"&lt;="&amp;ABS($H125)),
IF(AND(LEFT(J125,1)="F",K125&gt;0),SUMIFS('Key Numbers'!$C$2:$C$71,'Key Numbers'!$A$2:$A$71,"&lt;="&amp;ABS($I125),'Key Numbers'!$A$2:$A$71,"&gt;="&amp;ABS($H125)),
IF(AND(LEFT(J125,1)="D",K125&lt;0),-1*SUMIFS('Key Numbers'!$C$2:$C$71,'Key Numbers'!$A$2:$A$71,"&lt;="&amp;ABS($I125),'Key Numbers'!$A$2:$A$71,"&gt;="&amp;ABS($H125)),
SUMIFS('Key Numbers'!$C$2:$C$71,'Key Numbers'!$A$2:$A$71,"&gt;="&amp;ABS($I125),'Key Numbers'!$A$2:$A$71,"&lt;="&amp;ABS($H125))))))))))</f>
        <v>0</v>
      </c>
      <c r="M125" s="6" cm="1">
        <f t="array" ref="M125">IFERROR(INDEX(DVOA!$E$2:$E$20095,MATCH($F125&amp;$A125-1&amp;$B125,DVOA!$C$2:$C$20095&amp;DVOA!$A$2:$A21063&amp;DVOA!$B$2:$B$20095,0)),0)</f>
        <v>-0.1139797158006241</v>
      </c>
      <c r="N125" s="6"/>
      <c r="O125" s="6" cm="1">
        <f t="array" ref="O125">IFERROR(INDEX(DVOA!$AC$2:$AC$20095,MATCH($F125&amp;$A125-1&amp;$B125,DVOA!$C$2:$C$20095&amp;DVOA!$A$2:$A$20095&amp;DVOA!$B$2:$B$20095,0)
),0)</f>
        <v>0</v>
      </c>
      <c r="P125" s="6" cm="1">
        <f t="array" ref="P125">IFERROR(INDEX(DVOA!$E$2:$E$20095,MATCH($G125&amp;$A125-1&amp;$B125,DVOA!$C$2:$C$20095&amp;DVOA!$A$2:$A21063&amp;DVOA!$B$2:$B$20095,0)),0)</f>
        <v>6.7085840608131497E-2</v>
      </c>
      <c r="Q125" s="6"/>
      <c r="R125" s="6" cm="1">
        <f t="array" ref="R125">IFERROR(INDEX(DVOA!$AC$2:$AC$20095,MATCH($G125&amp;$A125-1&amp;$B125,DVOA!$C$2:$C$20095&amp;DVOA!$A$2:$A$20095&amp;DVOA!$B$2:$B$20095,0)
),0)</f>
        <v>0</v>
      </c>
      <c r="S125" s="6" t="str">
        <f t="shared" si="16"/>
        <v/>
      </c>
      <c r="T125" s="104">
        <f t="shared" si="24"/>
        <v>-0.1810655564087556</v>
      </c>
      <c r="U125" s="104" t="str">
        <f t="shared" si="25"/>
        <v/>
      </c>
      <c r="V125" s="26" t="str" cm="1">
        <f t="array" ref="V125">IFERROR(IF(E125="H",INDEX('DVOA Pred'!$G$2:$G$1000,MATCH($F125&amp;$B125&amp;$A125,'DVOA Pred'!$C$2:$C$1000&amp;'DVOA Pred'!$A$2:$A$1000&amp;'DVOA Pred'!$B$2:$B$1000,0)),
INDEX('DVOA Pred'!$H$2:$H$1000,MATCH($F125&amp;$B125&amp;$A125,'DVOA Pred'!$D$2:$D$1000&amp;'DVOA Pred'!$A$2:$A$1000&amp;'DVOA Pred'!$B$2:$B$1000,0))),"")</f>
        <v/>
      </c>
      <c r="W125" s="26" t="str">
        <f t="shared" si="17"/>
        <v/>
      </c>
      <c r="X125" s="26" t="str">
        <f t="shared" si="18"/>
        <v/>
      </c>
      <c r="Y125" s="6" t="str">
        <f>IFERROR((PERCENTRANK($L$2:$L$20355,L125)*Multiples!$B$3)+((PERCENTRANK($W$2:$W$20355,W125)*(1-Multiples!$B$3))),"")</f>
        <v/>
      </c>
      <c r="Z125" s="64">
        <v>32</v>
      </c>
      <c r="AA125" s="64">
        <v>23</v>
      </c>
      <c r="AB125" s="24">
        <f t="shared" si="19"/>
        <v>9</v>
      </c>
      <c r="AC125" s="24">
        <f t="shared" si="20"/>
        <v>6.5</v>
      </c>
      <c r="AD125" s="24">
        <f t="shared" si="21"/>
        <v>6.5</v>
      </c>
      <c r="AE125" s="24" t="str">
        <f t="shared" si="22"/>
        <v>Yes</v>
      </c>
      <c r="AF125" s="24" t="str">
        <f t="shared" si="23"/>
        <v>Yes</v>
      </c>
      <c r="AG125" s="64"/>
      <c r="AH125" s="64"/>
      <c r="AI125" s="170"/>
      <c r="AJ125" s="66"/>
    </row>
    <row r="126" spans="1:36" customFormat="1" x14ac:dyDescent="0.25">
      <c r="A126" s="7">
        <v>4</v>
      </c>
      <c r="B126" s="5">
        <v>2022</v>
      </c>
      <c r="C126" s="5" t="str">
        <f t="shared" si="13"/>
        <v>2022 W4</v>
      </c>
      <c r="D126" s="5">
        <v>63</v>
      </c>
      <c r="E126" s="5" t="s">
        <v>649</v>
      </c>
      <c r="F126" s="5" t="s">
        <v>5</v>
      </c>
      <c r="G126" s="5" t="s">
        <v>38</v>
      </c>
      <c r="H126" s="5">
        <v>-2.5</v>
      </c>
      <c r="I126" s="61">
        <v>-1</v>
      </c>
      <c r="J126" s="62" t="str">
        <f t="shared" si="14"/>
        <v>F-1.5</v>
      </c>
      <c r="K126" s="61">
        <f t="shared" si="15"/>
        <v>-1.5</v>
      </c>
      <c r="L126" s="228">
        <f>IF(K126=0,0,
IF(J126="D0.5",0.5*SUMIFS('Key Numbers'!$C$2:$C$71,'Key Numbers'!$A$2:$A$71,"&gt;="&amp;ABS($I126),'Key Numbers'!$A$2:$A$71,"&lt;="&amp;ABS($H126)),
IF(J126="D-0.5",0.5*-1*SUMIFS('Key Numbers'!$C$2:$C$71,'Key Numbers'!$A$2:$A$71,"&lt;="&amp;ABS($I126),'Key Numbers'!$A$2:$A$71,"&gt;="&amp;ABS($H126)),
IF(J126="F0.5",0.5*SUMIFS('Key Numbers'!$C$2:$C$71,'Key Numbers'!$A$2:$A$71,"&lt;="&amp;ABS($I126),'Key Numbers'!$A$2:$A$71,"&gt;="&amp;ABS($H126)),
IF(J126="F-0.5",0.5*-1*SUMIFS('Key Numbers'!$C$2:$C$71,'Key Numbers'!$A$2:$A$71,"&gt;="&amp;ABS($I126),'Key Numbers'!$A$2:$A$71,"&lt;="&amp;ABS($H126)),
IF(AND(LEFT(J126,1)="F",K126&lt;0),-1*SUMIFS('Key Numbers'!$C$2:$C$71,'Key Numbers'!$A$2:$A$71,"&gt;="&amp;ABS($I126),'Key Numbers'!$A$2:$A$71,"&lt;="&amp;ABS($H126)),
IF(AND(LEFT(J126,1)="F",K126&gt;0),SUMIFS('Key Numbers'!$C$2:$C$71,'Key Numbers'!$A$2:$A$71,"&lt;="&amp;ABS($I126),'Key Numbers'!$A$2:$A$71,"&gt;="&amp;ABS($H126)),
IF(AND(LEFT(J126,1)="D",K126&lt;0),-1*SUMIFS('Key Numbers'!$C$2:$C$71,'Key Numbers'!$A$2:$A$71,"&lt;="&amp;ABS($I126),'Key Numbers'!$A$2:$A$71,"&gt;="&amp;ABS($H126)),
SUMIFS('Key Numbers'!$C$2:$C$71,'Key Numbers'!$A$2:$A$71,"&gt;="&amp;ABS($I126),'Key Numbers'!$A$2:$A$71,"&lt;="&amp;ABS($H126))))))))))</f>
        <v>-0.11009174311926606</v>
      </c>
      <c r="M126" s="6" cm="1">
        <f t="array" ref="M126">IFERROR(INDEX(DVOA!$E$2:$E$20095,MATCH($F126&amp;$A126-1&amp;$B126,DVOA!$C$2:$C$20095&amp;DVOA!$A$2:$A21064&amp;DVOA!$B$2:$B$20095,0)),0)</f>
        <v>0.23112811113630066</v>
      </c>
      <c r="N126" s="6"/>
      <c r="O126" s="6" cm="1">
        <f t="array" ref="O126">IFERROR(INDEX(DVOA!$AC$2:$AC$20095,MATCH($F126&amp;$A126-1&amp;$B126,DVOA!$C$2:$C$20095&amp;DVOA!$A$2:$A$20095&amp;DVOA!$B$2:$B$20095,0)
),0)</f>
        <v>0</v>
      </c>
      <c r="P126" s="6" cm="1">
        <f t="array" ref="P126">IFERROR(INDEX(DVOA!$E$2:$E$20095,MATCH($G126&amp;$A126-1&amp;$B126,DVOA!$C$2:$C$20095&amp;DVOA!$A$2:$A21064&amp;DVOA!$B$2:$B$20095,0)),0)</f>
        <v>0.18853479755912039</v>
      </c>
      <c r="Q126" s="6"/>
      <c r="R126" s="6" cm="1">
        <f t="array" ref="R126">IFERROR(INDEX(DVOA!$AC$2:$AC$20095,MATCH($G126&amp;$A126-1&amp;$B126,DVOA!$C$2:$C$20095&amp;DVOA!$A$2:$A$20095&amp;DVOA!$B$2:$B$20095,0)
),0)</f>
        <v>0</v>
      </c>
      <c r="S126" s="6" t="str">
        <f t="shared" si="16"/>
        <v/>
      </c>
      <c r="T126" s="104">
        <f t="shared" si="24"/>
        <v>4.259331357718027E-2</v>
      </c>
      <c r="U126" s="104" t="str">
        <f t="shared" si="25"/>
        <v/>
      </c>
      <c r="V126" s="26" t="str" cm="1">
        <f t="array" ref="V126">IFERROR(IF(E126="H",INDEX('DVOA Pred'!$G$2:$G$1000,MATCH($F126&amp;$B126&amp;$A126,'DVOA Pred'!$C$2:$C$1000&amp;'DVOA Pred'!$A$2:$A$1000&amp;'DVOA Pred'!$B$2:$B$1000,0)),
INDEX('DVOA Pred'!$H$2:$H$1000,MATCH($F126&amp;$B126&amp;$A126,'DVOA Pred'!$D$2:$D$1000&amp;'DVOA Pred'!$A$2:$A$1000&amp;'DVOA Pred'!$B$2:$B$1000,0))),"")</f>
        <v/>
      </c>
      <c r="W126" s="26" t="str">
        <f t="shared" si="17"/>
        <v/>
      </c>
      <c r="X126" s="26" t="str">
        <f t="shared" si="18"/>
        <v/>
      </c>
      <c r="Y126" s="6" t="str">
        <f>IFERROR((PERCENTRANK($L$2:$L$20355,L126)*Multiples!$B$3)+((PERCENTRANK($W$2:$W$20355,W126)*(1-Multiples!$B$3))),"")</f>
        <v/>
      </c>
      <c r="Z126" s="64">
        <v>41</v>
      </c>
      <c r="AA126" s="64">
        <v>31</v>
      </c>
      <c r="AB126" s="24">
        <f t="shared" si="19"/>
        <v>10</v>
      </c>
      <c r="AC126" s="24">
        <f t="shared" si="20"/>
        <v>7.5</v>
      </c>
      <c r="AD126" s="24">
        <f t="shared" si="21"/>
        <v>9</v>
      </c>
      <c r="AE126" s="24" t="str">
        <f t="shared" si="22"/>
        <v>Yes</v>
      </c>
      <c r="AF126" s="24" t="str">
        <f t="shared" si="23"/>
        <v>Yes</v>
      </c>
      <c r="AG126" s="64"/>
      <c r="AH126" s="64"/>
      <c r="AI126" s="170"/>
      <c r="AJ126" s="66"/>
    </row>
    <row r="127" spans="1:36" customFormat="1" x14ac:dyDescent="0.25">
      <c r="A127" s="7">
        <v>4</v>
      </c>
      <c r="B127" s="5">
        <v>2022</v>
      </c>
      <c r="C127" s="5" t="str">
        <f t="shared" si="13"/>
        <v>2022 W4</v>
      </c>
      <c r="D127" s="5">
        <v>63</v>
      </c>
      <c r="E127" s="5" t="s">
        <v>651</v>
      </c>
      <c r="F127" s="5" t="s">
        <v>38</v>
      </c>
      <c r="G127" s="5" t="s">
        <v>5</v>
      </c>
      <c r="H127" s="5">
        <v>2.5</v>
      </c>
      <c r="I127" s="61">
        <v>1</v>
      </c>
      <c r="J127" s="62" t="str">
        <f t="shared" si="14"/>
        <v>D1.5</v>
      </c>
      <c r="K127" s="61">
        <f t="shared" si="15"/>
        <v>1.5</v>
      </c>
      <c r="L127" s="228">
        <f>IF(K127=0,0,
IF(J127="D0.5",0.5*SUMIFS('Key Numbers'!$C$2:$C$71,'Key Numbers'!$A$2:$A$71,"&gt;="&amp;ABS($I127),'Key Numbers'!$A$2:$A$71,"&lt;="&amp;ABS($H127)),
IF(J127="D-0.5",0.5*-1*SUMIFS('Key Numbers'!$C$2:$C$71,'Key Numbers'!$A$2:$A$71,"&lt;="&amp;ABS($I127),'Key Numbers'!$A$2:$A$71,"&gt;="&amp;ABS($H127)),
IF(J127="F0.5",0.5*SUMIFS('Key Numbers'!$C$2:$C$71,'Key Numbers'!$A$2:$A$71,"&lt;="&amp;ABS($I127),'Key Numbers'!$A$2:$A$71,"&gt;="&amp;ABS($H127)),
IF(J127="F-0.5",0.5*-1*SUMIFS('Key Numbers'!$C$2:$C$71,'Key Numbers'!$A$2:$A$71,"&gt;="&amp;ABS($I127),'Key Numbers'!$A$2:$A$71,"&lt;="&amp;ABS($H127)),
IF(AND(LEFT(J127,1)="F",K127&lt;0),-1*SUMIFS('Key Numbers'!$C$2:$C$71,'Key Numbers'!$A$2:$A$71,"&gt;="&amp;ABS($I127),'Key Numbers'!$A$2:$A$71,"&lt;="&amp;ABS($H127)),
IF(AND(LEFT(J127,1)="F",K127&gt;0),SUMIFS('Key Numbers'!$C$2:$C$71,'Key Numbers'!$A$2:$A$71,"&lt;="&amp;ABS($I127),'Key Numbers'!$A$2:$A$71,"&gt;="&amp;ABS($H127)),
IF(AND(LEFT(J127,1)="D",K127&lt;0),-1*SUMIFS('Key Numbers'!$C$2:$C$71,'Key Numbers'!$A$2:$A$71,"&lt;="&amp;ABS($I127),'Key Numbers'!$A$2:$A$71,"&gt;="&amp;ABS($H127)),
SUMIFS('Key Numbers'!$C$2:$C$71,'Key Numbers'!$A$2:$A$71,"&gt;="&amp;ABS($I127),'Key Numbers'!$A$2:$A$71,"&lt;="&amp;ABS($H127))))))))))</f>
        <v>0.11009174311926606</v>
      </c>
      <c r="M127" s="6" cm="1">
        <f t="array" ref="M127">IFERROR(INDEX(DVOA!$E$2:$E$20095,MATCH($F127&amp;$A127-1&amp;$B127,DVOA!$C$2:$C$20095&amp;DVOA!$A$2:$A21065&amp;DVOA!$B$2:$B$20095,0)),0)</f>
        <v>0.18853479755912039</v>
      </c>
      <c r="N127" s="6"/>
      <c r="O127" s="6" cm="1">
        <f t="array" ref="O127">IFERROR(INDEX(DVOA!$AC$2:$AC$20095,MATCH($F127&amp;$A127-1&amp;$B127,DVOA!$C$2:$C$20095&amp;DVOA!$A$2:$A$20095&amp;DVOA!$B$2:$B$20095,0)
),0)</f>
        <v>0</v>
      </c>
      <c r="P127" s="6" cm="1">
        <f t="array" ref="P127">IFERROR(INDEX(DVOA!$E$2:$E$20095,MATCH($G127&amp;$A127-1&amp;$B127,DVOA!$C$2:$C$20095&amp;DVOA!$A$2:$A21065&amp;DVOA!$B$2:$B$20095,0)),0)</f>
        <v>0.23112811113630066</v>
      </c>
      <c r="Q127" s="6"/>
      <c r="R127" s="6" cm="1">
        <f t="array" ref="R127">IFERROR(INDEX(DVOA!$AC$2:$AC$20095,MATCH($G127&amp;$A127-1&amp;$B127,DVOA!$C$2:$C$20095&amp;DVOA!$A$2:$A$20095&amp;DVOA!$B$2:$B$20095,0)
),0)</f>
        <v>0</v>
      </c>
      <c r="S127" s="6" t="str">
        <f t="shared" si="16"/>
        <v/>
      </c>
      <c r="T127" s="104">
        <f t="shared" si="24"/>
        <v>-4.259331357718027E-2</v>
      </c>
      <c r="U127" s="104" t="str">
        <f t="shared" si="25"/>
        <v/>
      </c>
      <c r="V127" s="26" t="str" cm="1">
        <f t="array" ref="V127">IFERROR(IF(E127="H",INDEX('DVOA Pred'!$G$2:$G$1000,MATCH($F127&amp;$B127&amp;$A127,'DVOA Pred'!$C$2:$C$1000&amp;'DVOA Pred'!$A$2:$A$1000&amp;'DVOA Pred'!$B$2:$B$1000,0)),
INDEX('DVOA Pred'!$H$2:$H$1000,MATCH($F127&amp;$B127&amp;$A127,'DVOA Pred'!$D$2:$D$1000&amp;'DVOA Pred'!$A$2:$A$1000&amp;'DVOA Pred'!$B$2:$B$1000,0))),"")</f>
        <v/>
      </c>
      <c r="W127" s="26" t="str">
        <f t="shared" si="17"/>
        <v/>
      </c>
      <c r="X127" s="26" t="str">
        <f t="shared" si="18"/>
        <v/>
      </c>
      <c r="Y127" s="6" t="str">
        <f>IFERROR((PERCENTRANK($L$2:$L$20355,L127)*Multiples!$B$3)+((PERCENTRANK($W$2:$W$20355,W127)*(1-Multiples!$B$3))),"")</f>
        <v/>
      </c>
      <c r="Z127" s="64">
        <v>31</v>
      </c>
      <c r="AA127" s="64">
        <v>41</v>
      </c>
      <c r="AB127" s="24">
        <f t="shared" si="19"/>
        <v>-10</v>
      </c>
      <c r="AC127" s="24">
        <f t="shared" si="20"/>
        <v>-7.5</v>
      </c>
      <c r="AD127" s="24">
        <f t="shared" si="21"/>
        <v>-9</v>
      </c>
      <c r="AE127" s="24" t="str">
        <f t="shared" si="22"/>
        <v>No</v>
      </c>
      <c r="AF127" s="24" t="str">
        <f t="shared" si="23"/>
        <v>No</v>
      </c>
      <c r="AG127" s="64"/>
      <c r="AH127" s="64"/>
      <c r="AI127" s="170"/>
      <c r="AJ127" s="66"/>
    </row>
    <row r="128" spans="1:36" customFormat="1" x14ac:dyDescent="0.25">
      <c r="A128" s="7">
        <v>4</v>
      </c>
      <c r="B128" s="5">
        <v>2022</v>
      </c>
      <c r="C128" s="5" t="str">
        <f t="shared" si="13"/>
        <v>2022 W4</v>
      </c>
      <c r="D128" s="5">
        <v>64</v>
      </c>
      <c r="E128" s="5" t="s">
        <v>649</v>
      </c>
      <c r="F128" s="5" t="s">
        <v>42</v>
      </c>
      <c r="G128" s="5" t="s">
        <v>1</v>
      </c>
      <c r="H128" s="5">
        <v>2.5</v>
      </c>
      <c r="I128" s="61">
        <v>1.5</v>
      </c>
      <c r="J128" s="62" t="str">
        <f t="shared" si="14"/>
        <v>D1</v>
      </c>
      <c r="K128" s="61">
        <f t="shared" si="15"/>
        <v>1</v>
      </c>
      <c r="L128" s="228">
        <f>IF(K128=0,0,
IF(J128="D0.5",0.5*SUMIFS('Key Numbers'!$C$2:$C$71,'Key Numbers'!$A$2:$A$71,"&gt;="&amp;ABS($I128),'Key Numbers'!$A$2:$A$71,"&lt;="&amp;ABS($H128)),
IF(J128="D-0.5",0.5*-1*SUMIFS('Key Numbers'!$C$2:$C$71,'Key Numbers'!$A$2:$A$71,"&lt;="&amp;ABS($I128),'Key Numbers'!$A$2:$A$71,"&gt;="&amp;ABS($H128)),
IF(J128="F0.5",0.5*SUMIFS('Key Numbers'!$C$2:$C$71,'Key Numbers'!$A$2:$A$71,"&lt;="&amp;ABS($I128),'Key Numbers'!$A$2:$A$71,"&gt;="&amp;ABS($H128)),
IF(J128="F-0.5",0.5*-1*SUMIFS('Key Numbers'!$C$2:$C$71,'Key Numbers'!$A$2:$A$71,"&gt;="&amp;ABS($I128),'Key Numbers'!$A$2:$A$71,"&lt;="&amp;ABS($H128)),
IF(AND(LEFT(J128,1)="F",K128&lt;0),-1*SUMIFS('Key Numbers'!$C$2:$C$71,'Key Numbers'!$A$2:$A$71,"&gt;="&amp;ABS($I128),'Key Numbers'!$A$2:$A$71,"&lt;="&amp;ABS($H128)),
IF(AND(LEFT(J128,1)="F",K128&gt;0),SUMIFS('Key Numbers'!$C$2:$C$71,'Key Numbers'!$A$2:$A$71,"&lt;="&amp;ABS($I128),'Key Numbers'!$A$2:$A$71,"&gt;="&amp;ABS($H128)),
IF(AND(LEFT(J128,1)="D",K128&lt;0),-1*SUMIFS('Key Numbers'!$C$2:$C$71,'Key Numbers'!$A$2:$A$71,"&lt;="&amp;ABS($I128),'Key Numbers'!$A$2:$A$71,"&gt;="&amp;ABS($H128)),
SUMIFS('Key Numbers'!$C$2:$C$71,'Key Numbers'!$A$2:$A$71,"&gt;="&amp;ABS($I128),'Key Numbers'!$A$2:$A$71,"&lt;="&amp;ABS($H128))))))))))</f>
        <v>5.6880733944954132E-2</v>
      </c>
      <c r="M128" s="6" cm="1">
        <f t="array" ref="M128">IFERROR(INDEX(DVOA!$E$2:$E$20095,MATCH($F128&amp;$A128-1&amp;$B128,DVOA!$C$2:$C$20095&amp;DVOA!$A$2:$A21066&amp;DVOA!$B$2:$B$20095,0)),0)</f>
        <v>-0.1187478294651749</v>
      </c>
      <c r="N128" s="6"/>
      <c r="O128" s="6" cm="1">
        <f t="array" ref="O128">IFERROR(INDEX(DVOA!$AC$2:$AC$20095,MATCH($F128&amp;$A128-1&amp;$B128,DVOA!$C$2:$C$20095&amp;DVOA!$A$2:$A$20095&amp;DVOA!$B$2:$B$20095,0)
),0)</f>
        <v>0</v>
      </c>
      <c r="P128" s="6" cm="1">
        <f t="array" ref="P128">IFERROR(INDEX(DVOA!$E$2:$E$20095,MATCH($G128&amp;$A128-1&amp;$B128,DVOA!$C$2:$C$20095&amp;DVOA!$A$2:$A21066&amp;DVOA!$B$2:$B$20095,0)),0)</f>
        <v>0.15655402279395444</v>
      </c>
      <c r="Q128" s="6"/>
      <c r="R128" s="6" cm="1">
        <f t="array" ref="R128">IFERROR(INDEX(DVOA!$AC$2:$AC$20095,MATCH($G128&amp;$A128-1&amp;$B128,DVOA!$C$2:$C$20095&amp;DVOA!$A$2:$A$20095&amp;DVOA!$B$2:$B$20095,0)
),0)</f>
        <v>0</v>
      </c>
      <c r="S128" s="6" t="str">
        <f t="shared" si="16"/>
        <v/>
      </c>
      <c r="T128" s="104">
        <f t="shared" si="24"/>
        <v>-0.27530185225912934</v>
      </c>
      <c r="U128" s="104" t="str">
        <f t="shared" si="25"/>
        <v/>
      </c>
      <c r="V128" s="26" t="str" cm="1">
        <f t="array" ref="V128">IFERROR(IF(E128="H",INDEX('DVOA Pred'!$G$2:$G$1000,MATCH($F128&amp;$B128&amp;$A128,'DVOA Pred'!$C$2:$C$1000&amp;'DVOA Pred'!$A$2:$A$1000&amp;'DVOA Pred'!$B$2:$B$1000,0)),
INDEX('DVOA Pred'!$H$2:$H$1000,MATCH($F128&amp;$B128&amp;$A128,'DVOA Pred'!$D$2:$D$1000&amp;'DVOA Pred'!$A$2:$A$1000&amp;'DVOA Pred'!$B$2:$B$1000,0))),"")</f>
        <v/>
      </c>
      <c r="W128" s="26" t="str">
        <f t="shared" si="17"/>
        <v/>
      </c>
      <c r="X128" s="26" t="str">
        <f t="shared" si="18"/>
        <v/>
      </c>
      <c r="Y128" s="6" t="str">
        <f>IFERROR((PERCENTRANK($L$2:$L$20355,L128)*Multiples!$B$3)+((PERCENTRANK($W$2:$W$20355,W128)*(1-Multiples!$B$3))),"")</f>
        <v/>
      </c>
      <c r="Z128" s="64">
        <v>9</v>
      </c>
      <c r="AA128" s="64">
        <v>24</v>
      </c>
      <c r="AB128" s="24">
        <f t="shared" si="19"/>
        <v>-15</v>
      </c>
      <c r="AC128" s="24">
        <f t="shared" si="20"/>
        <v>-12.5</v>
      </c>
      <c r="AD128" s="24">
        <f t="shared" si="21"/>
        <v>-13.5</v>
      </c>
      <c r="AE128" s="24" t="str">
        <f t="shared" si="22"/>
        <v>No</v>
      </c>
      <c r="AF128" s="24" t="str">
        <f t="shared" si="23"/>
        <v>No</v>
      </c>
      <c r="AG128" s="64"/>
      <c r="AH128" s="64"/>
      <c r="AI128" s="170"/>
      <c r="AJ128" s="66"/>
    </row>
    <row r="129" spans="1:36" customFormat="1" x14ac:dyDescent="0.25">
      <c r="A129" s="7">
        <v>4</v>
      </c>
      <c r="B129" s="5">
        <v>2022</v>
      </c>
      <c r="C129" s="5" t="str">
        <f t="shared" si="13"/>
        <v>2022 W4</v>
      </c>
      <c r="D129" s="5">
        <v>64</v>
      </c>
      <c r="E129" s="5" t="s">
        <v>651</v>
      </c>
      <c r="F129" s="5" t="s">
        <v>1</v>
      </c>
      <c r="G129" s="5" t="s">
        <v>42</v>
      </c>
      <c r="H129" s="5">
        <v>-2.5</v>
      </c>
      <c r="I129" s="61">
        <v>-1.5</v>
      </c>
      <c r="J129" s="62" t="str">
        <f t="shared" si="14"/>
        <v>F-1</v>
      </c>
      <c r="K129" s="61">
        <f t="shared" si="15"/>
        <v>-1</v>
      </c>
      <c r="L129" s="228">
        <f>IF(K129=0,0,
IF(J129="D0.5",0.5*SUMIFS('Key Numbers'!$C$2:$C$71,'Key Numbers'!$A$2:$A$71,"&gt;="&amp;ABS($I129),'Key Numbers'!$A$2:$A$71,"&lt;="&amp;ABS($H129)),
IF(J129="D-0.5",0.5*-1*SUMIFS('Key Numbers'!$C$2:$C$71,'Key Numbers'!$A$2:$A$71,"&lt;="&amp;ABS($I129),'Key Numbers'!$A$2:$A$71,"&gt;="&amp;ABS($H129)),
IF(J129="F0.5",0.5*SUMIFS('Key Numbers'!$C$2:$C$71,'Key Numbers'!$A$2:$A$71,"&lt;="&amp;ABS($I129),'Key Numbers'!$A$2:$A$71,"&gt;="&amp;ABS($H129)),
IF(J129="F-0.5",0.5*-1*SUMIFS('Key Numbers'!$C$2:$C$71,'Key Numbers'!$A$2:$A$71,"&gt;="&amp;ABS($I129),'Key Numbers'!$A$2:$A$71,"&lt;="&amp;ABS($H129)),
IF(AND(LEFT(J129,1)="F",K129&lt;0),-1*SUMIFS('Key Numbers'!$C$2:$C$71,'Key Numbers'!$A$2:$A$71,"&gt;="&amp;ABS($I129),'Key Numbers'!$A$2:$A$71,"&lt;="&amp;ABS($H129)),
IF(AND(LEFT(J129,1)="F",K129&gt;0),SUMIFS('Key Numbers'!$C$2:$C$71,'Key Numbers'!$A$2:$A$71,"&lt;="&amp;ABS($I129),'Key Numbers'!$A$2:$A$71,"&gt;="&amp;ABS($H129)),
IF(AND(LEFT(J129,1)="D",K129&lt;0),-1*SUMIFS('Key Numbers'!$C$2:$C$71,'Key Numbers'!$A$2:$A$71,"&lt;="&amp;ABS($I129),'Key Numbers'!$A$2:$A$71,"&gt;="&amp;ABS($H129)),
SUMIFS('Key Numbers'!$C$2:$C$71,'Key Numbers'!$A$2:$A$71,"&gt;="&amp;ABS($I129),'Key Numbers'!$A$2:$A$71,"&lt;="&amp;ABS($H129))))))))))</f>
        <v>-5.6880733944954132E-2</v>
      </c>
      <c r="M129" s="6" cm="1">
        <f t="array" ref="M129">IFERROR(INDEX(DVOA!$E$2:$E$20095,MATCH($F129&amp;$A129-1&amp;$B129,DVOA!$C$2:$C$20095&amp;DVOA!$A$2:$A21067&amp;DVOA!$B$2:$B$20095,0)),0)</f>
        <v>0.15655402279395444</v>
      </c>
      <c r="N129" s="6"/>
      <c r="O129" s="6" cm="1">
        <f t="array" ref="O129">IFERROR(INDEX(DVOA!$AC$2:$AC$20095,MATCH($F129&amp;$A129-1&amp;$B129,DVOA!$C$2:$C$20095&amp;DVOA!$A$2:$A$20095&amp;DVOA!$B$2:$B$20095,0)
),0)</f>
        <v>0</v>
      </c>
      <c r="P129" s="6" cm="1">
        <f t="array" ref="P129">IFERROR(INDEX(DVOA!$E$2:$E$20095,MATCH($G129&amp;$A129-1&amp;$B129,DVOA!$C$2:$C$20095&amp;DVOA!$A$2:$A21067&amp;DVOA!$B$2:$B$20095,0)),0)</f>
        <v>-0.1187478294651749</v>
      </c>
      <c r="Q129" s="6"/>
      <c r="R129" s="6" cm="1">
        <f t="array" ref="R129">IFERROR(INDEX(DVOA!$AC$2:$AC$20095,MATCH($G129&amp;$A129-1&amp;$B129,DVOA!$C$2:$C$20095&amp;DVOA!$A$2:$A$20095&amp;DVOA!$B$2:$B$20095,0)
),0)</f>
        <v>0</v>
      </c>
      <c r="S129" s="6" t="str">
        <f t="shared" si="16"/>
        <v/>
      </c>
      <c r="T129" s="104">
        <f t="shared" si="24"/>
        <v>0.27530185225912934</v>
      </c>
      <c r="U129" s="104" t="str">
        <f t="shared" si="25"/>
        <v/>
      </c>
      <c r="V129" s="26" t="str" cm="1">
        <f t="array" ref="V129">IFERROR(IF(E129="H",INDEX('DVOA Pred'!$G$2:$G$1000,MATCH($F129&amp;$B129&amp;$A129,'DVOA Pred'!$C$2:$C$1000&amp;'DVOA Pred'!$A$2:$A$1000&amp;'DVOA Pred'!$B$2:$B$1000,0)),
INDEX('DVOA Pred'!$H$2:$H$1000,MATCH($F129&amp;$B129&amp;$A129,'DVOA Pred'!$D$2:$D$1000&amp;'DVOA Pred'!$A$2:$A$1000&amp;'DVOA Pred'!$B$2:$B$1000,0))),"")</f>
        <v/>
      </c>
      <c r="W129" s="26" t="str">
        <f t="shared" si="17"/>
        <v/>
      </c>
      <c r="X129" s="26" t="str">
        <f t="shared" si="18"/>
        <v/>
      </c>
      <c r="Y129" s="6" t="str">
        <f>IFERROR((PERCENTRANK($L$2:$L$20355,L129)*Multiples!$B$3)+((PERCENTRANK($W$2:$W$20355,W129)*(1-Multiples!$B$3))),"")</f>
        <v/>
      </c>
      <c r="Z129" s="64">
        <v>24</v>
      </c>
      <c r="AA129" s="64">
        <v>9</v>
      </c>
      <c r="AB129" s="24">
        <f t="shared" si="19"/>
        <v>15</v>
      </c>
      <c r="AC129" s="24">
        <f t="shared" si="20"/>
        <v>12.5</v>
      </c>
      <c r="AD129" s="24">
        <f t="shared" si="21"/>
        <v>13.5</v>
      </c>
      <c r="AE129" s="24" t="str">
        <f t="shared" si="22"/>
        <v>Yes</v>
      </c>
      <c r="AF129" s="24" t="str">
        <f t="shared" si="23"/>
        <v>Yes</v>
      </c>
      <c r="AG129" s="64"/>
      <c r="AH129" s="64"/>
      <c r="AI129" s="170"/>
      <c r="AJ129" s="66"/>
    </row>
    <row r="130" spans="1:36" customFormat="1" x14ac:dyDescent="0.25">
      <c r="A130" s="7">
        <v>5</v>
      </c>
      <c r="B130" s="5">
        <v>2022</v>
      </c>
      <c r="C130" s="5" t="str">
        <f t="shared" ref="C130:C193" si="26">B130&amp;" "&amp;"W"&amp;A130</f>
        <v>2022 W5</v>
      </c>
      <c r="D130" s="5">
        <v>65</v>
      </c>
      <c r="E130" s="5" t="s">
        <v>651</v>
      </c>
      <c r="F130" s="5" t="s">
        <v>39</v>
      </c>
      <c r="G130" s="5" t="s">
        <v>35</v>
      </c>
      <c r="H130" s="5">
        <v>-3.5</v>
      </c>
      <c r="I130" s="61">
        <v>-3.5</v>
      </c>
      <c r="J130" s="62" t="str">
        <f t="shared" ref="J130:J193" si="27">IF(I130&gt;0,"D","F")&amp;K130</f>
        <v>F0</v>
      </c>
      <c r="K130" s="61">
        <f t="shared" ref="K130:K193" si="28">H130-I130</f>
        <v>0</v>
      </c>
      <c r="L130" s="228">
        <f>IF(K130=0,0,
IF(J130="D0.5",0.5*SUMIFS('Key Numbers'!$C$2:$C$71,'Key Numbers'!$A$2:$A$71,"&gt;="&amp;ABS($I130),'Key Numbers'!$A$2:$A$71,"&lt;="&amp;ABS($H130)),
IF(J130="D-0.5",0.5*-1*SUMIFS('Key Numbers'!$C$2:$C$71,'Key Numbers'!$A$2:$A$71,"&lt;="&amp;ABS($I130),'Key Numbers'!$A$2:$A$71,"&gt;="&amp;ABS($H130)),
IF(J130="F0.5",0.5*SUMIFS('Key Numbers'!$C$2:$C$71,'Key Numbers'!$A$2:$A$71,"&lt;="&amp;ABS($I130),'Key Numbers'!$A$2:$A$71,"&gt;="&amp;ABS($H130)),
IF(J130="F-0.5",0.5*-1*SUMIFS('Key Numbers'!$C$2:$C$71,'Key Numbers'!$A$2:$A$71,"&gt;="&amp;ABS($I130),'Key Numbers'!$A$2:$A$71,"&lt;="&amp;ABS($H130)),
IF(AND(LEFT(J130,1)="F",K130&lt;0),-1*SUMIFS('Key Numbers'!$C$2:$C$71,'Key Numbers'!$A$2:$A$71,"&gt;="&amp;ABS($I130),'Key Numbers'!$A$2:$A$71,"&lt;="&amp;ABS($H130)),
IF(AND(LEFT(J130,1)="F",K130&gt;0),SUMIFS('Key Numbers'!$C$2:$C$71,'Key Numbers'!$A$2:$A$71,"&lt;="&amp;ABS($I130),'Key Numbers'!$A$2:$A$71,"&gt;="&amp;ABS($H130)),
IF(AND(LEFT(J130,1)="D",K130&lt;0),-1*SUMIFS('Key Numbers'!$C$2:$C$71,'Key Numbers'!$A$2:$A$71,"&lt;="&amp;ABS($I130),'Key Numbers'!$A$2:$A$71,"&gt;="&amp;ABS($H130)),
SUMIFS('Key Numbers'!$C$2:$C$71,'Key Numbers'!$A$2:$A$71,"&gt;="&amp;ABS($I130),'Key Numbers'!$A$2:$A$71,"&lt;="&amp;ABS($H130))))))))))</f>
        <v>0</v>
      </c>
      <c r="M130" s="6" cm="1">
        <f t="array" ref="M130">IFERROR(INDEX(DVOA!$E$2:$E$20095,MATCH($F130&amp;$A130-1&amp;$B130,DVOA!$C$2:$C$20095&amp;DVOA!$A$2:$A21004&amp;DVOA!$B$2:$B$20095,0)),0)</f>
        <v>-3.3470543847899305E-2</v>
      </c>
      <c r="N130" s="6"/>
      <c r="O130" s="6" cm="1">
        <f t="array" ref="O130">IFERROR(INDEX(DVOA!$AC$2:$AC$20095,MATCH($F130&amp;$A130-1&amp;$B130,DVOA!$C$2:$C$20095&amp;DVOA!$A$2:$A$20095&amp;DVOA!$B$2:$B$20095,0)
),0)</f>
        <v>0</v>
      </c>
      <c r="P130" s="6" cm="1">
        <f t="array" ref="P130">IFERROR(INDEX(DVOA!$E$2:$E$20095,MATCH($G130&amp;$A130-1&amp;$B130,DVOA!$C$2:$C$20095&amp;DVOA!$A$2:$A21004&amp;DVOA!$B$2:$B$20095,0)),0)</f>
        <v>-0.33171407752209631</v>
      </c>
      <c r="Q130" s="6"/>
      <c r="R130" s="6" cm="1">
        <f t="array" ref="R130">IFERROR(INDEX(DVOA!$AC$2:$AC$20095,MATCH($G130&amp;$A130-1&amp;$B130,DVOA!$C$2:$C$20095&amp;DVOA!$A$2:$A$20095&amp;DVOA!$B$2:$B$20095,0)
),0)</f>
        <v>0</v>
      </c>
      <c r="S130" s="6" t="str">
        <f t="shared" ref="S130:S193" si="29">IF(O130=0,"",AVERAGE(O130,R130))</f>
        <v/>
      </c>
      <c r="T130" s="104">
        <f t="shared" si="24"/>
        <v>0.29824353367419698</v>
      </c>
      <c r="U130" s="104" t="str">
        <f t="shared" si="25"/>
        <v/>
      </c>
      <c r="V130" s="26" t="str" cm="1">
        <f t="array" ref="V130">IFERROR(IF(E130="H",INDEX('DVOA Pred'!$G$2:$G$1000,MATCH($F130&amp;$B130&amp;$A130,'DVOA Pred'!$C$2:$C$1000&amp;'DVOA Pred'!$A$2:$A$1000&amp;'DVOA Pred'!$B$2:$B$1000,0)),
INDEX('DVOA Pred'!$H$2:$H$1000,MATCH($F130&amp;$B130&amp;$A130,'DVOA Pred'!$D$2:$D$1000&amp;'DVOA Pred'!$A$2:$A$1000&amp;'DVOA Pred'!$B$2:$B$1000,0))),"")</f>
        <v/>
      </c>
      <c r="W130" s="26" t="str">
        <f t="shared" ref="W130:W193" si="30">IFERROR(H130-V130,"")</f>
        <v/>
      </c>
      <c r="X130" s="26" t="str">
        <f t="shared" ref="X130:X193" si="31">IFERROR(I130-V130,"")</f>
        <v/>
      </c>
      <c r="Y130" s="6" t="str">
        <f>IFERROR((PERCENTRANK($L$2:$L$20355,L130)*Multiples!$B$3)+((PERCENTRANK($W$2:$W$20355,W130)*(1-Multiples!$B$3))),"")</f>
        <v/>
      </c>
      <c r="Z130" s="64">
        <v>9</v>
      </c>
      <c r="AA130" s="64">
        <v>12</v>
      </c>
      <c r="AB130" s="24">
        <f t="shared" ref="AB130:AB193" si="32">IF(Z130&lt;&gt;"",Z130-AA130,"")</f>
        <v>-3</v>
      </c>
      <c r="AC130" s="24">
        <f t="shared" ref="AC130:AC193" si="33">IF(Z130&lt;&gt;"",Z130+H130-AA130,"")</f>
        <v>-6.5</v>
      </c>
      <c r="AD130" s="24">
        <f t="shared" ref="AD130:AD193" si="34">IF(Z130&lt;&gt;"",Z130+I130-AA130,"")</f>
        <v>-6.5</v>
      </c>
      <c r="AE130" s="24" t="str">
        <f t="shared" ref="AE130:AE193" si="35">IF(Z130&lt;&gt;"",IF(AC130&gt;0,"Yes","No"),"")</f>
        <v>No</v>
      </c>
      <c r="AF130" s="24" t="str">
        <f t="shared" ref="AF130:AF193" si="36">IF(AA130&lt;&gt;"",IF(AD130&gt;0,"Yes","No"),"")</f>
        <v>No</v>
      </c>
      <c r="AG130" s="64"/>
      <c r="AH130" s="64"/>
      <c r="AI130" s="170"/>
      <c r="AJ130" s="66"/>
    </row>
    <row r="131" spans="1:36" customFormat="1" x14ac:dyDescent="0.25">
      <c r="A131" s="7">
        <v>5</v>
      </c>
      <c r="B131" s="5">
        <v>2022</v>
      </c>
      <c r="C131" s="5" t="str">
        <f t="shared" si="26"/>
        <v>2022 W5</v>
      </c>
      <c r="D131" s="5">
        <v>65</v>
      </c>
      <c r="E131" s="5" t="s">
        <v>649</v>
      </c>
      <c r="F131" s="5" t="s">
        <v>35</v>
      </c>
      <c r="G131" s="5" t="s">
        <v>39</v>
      </c>
      <c r="H131" s="5">
        <v>3.5</v>
      </c>
      <c r="I131" s="61">
        <v>3.5</v>
      </c>
      <c r="J131" s="62" t="str">
        <f t="shared" si="27"/>
        <v>D0</v>
      </c>
      <c r="K131" s="61">
        <f t="shared" si="28"/>
        <v>0</v>
      </c>
      <c r="L131" s="228">
        <f>IF(K131=0,0,
IF(J131="D0.5",0.5*SUMIFS('Key Numbers'!$C$2:$C$71,'Key Numbers'!$A$2:$A$71,"&gt;="&amp;ABS($I131),'Key Numbers'!$A$2:$A$71,"&lt;="&amp;ABS($H131)),
IF(J131="D-0.5",0.5*-1*SUMIFS('Key Numbers'!$C$2:$C$71,'Key Numbers'!$A$2:$A$71,"&lt;="&amp;ABS($I131),'Key Numbers'!$A$2:$A$71,"&gt;="&amp;ABS($H131)),
IF(J131="F0.5",0.5*SUMIFS('Key Numbers'!$C$2:$C$71,'Key Numbers'!$A$2:$A$71,"&lt;="&amp;ABS($I131),'Key Numbers'!$A$2:$A$71,"&gt;="&amp;ABS($H131)),
IF(J131="F-0.5",0.5*-1*SUMIFS('Key Numbers'!$C$2:$C$71,'Key Numbers'!$A$2:$A$71,"&gt;="&amp;ABS($I131),'Key Numbers'!$A$2:$A$71,"&lt;="&amp;ABS($H131)),
IF(AND(LEFT(J131,1)="F",K131&lt;0),-1*SUMIFS('Key Numbers'!$C$2:$C$71,'Key Numbers'!$A$2:$A$71,"&gt;="&amp;ABS($I131),'Key Numbers'!$A$2:$A$71,"&lt;="&amp;ABS($H131)),
IF(AND(LEFT(J131,1)="F",K131&gt;0),SUMIFS('Key Numbers'!$C$2:$C$71,'Key Numbers'!$A$2:$A$71,"&lt;="&amp;ABS($I131),'Key Numbers'!$A$2:$A$71,"&gt;="&amp;ABS($H131)),
IF(AND(LEFT(J131,1)="D",K131&lt;0),-1*SUMIFS('Key Numbers'!$C$2:$C$71,'Key Numbers'!$A$2:$A$71,"&lt;="&amp;ABS($I131),'Key Numbers'!$A$2:$A$71,"&gt;="&amp;ABS($H131)),
SUMIFS('Key Numbers'!$C$2:$C$71,'Key Numbers'!$A$2:$A$71,"&gt;="&amp;ABS($I131),'Key Numbers'!$A$2:$A$71,"&lt;="&amp;ABS($H131))))))))))</f>
        <v>0</v>
      </c>
      <c r="M131" s="6" cm="1">
        <f t="array" ref="M131">IFERROR(INDEX(DVOA!$E$2:$E$20095,MATCH($F131&amp;$A131-1&amp;$B131,DVOA!$C$2:$C$20095&amp;DVOA!$A$2:$A21005&amp;DVOA!$B$2:$B$20095,0)),0)</f>
        <v>-0.33171407752209631</v>
      </c>
      <c r="N131" s="6"/>
      <c r="O131" s="6" cm="1">
        <f t="array" ref="O131">IFERROR(INDEX(DVOA!$AC$2:$AC$20095,MATCH($F131&amp;$A131-1&amp;$B131,DVOA!$C$2:$C$20095&amp;DVOA!$A$2:$A$20095&amp;DVOA!$B$2:$B$20095,0)
),0)</f>
        <v>0</v>
      </c>
      <c r="P131" s="6" cm="1">
        <f t="array" ref="P131">IFERROR(INDEX(DVOA!$E$2:$E$20095,MATCH($G131&amp;$A131-1&amp;$B131,DVOA!$C$2:$C$20095&amp;DVOA!$A$2:$A21005&amp;DVOA!$B$2:$B$20095,0)),0)</f>
        <v>-3.3470543847899305E-2</v>
      </c>
      <c r="Q131" s="6"/>
      <c r="R131" s="6" cm="1">
        <f t="array" ref="R131">IFERROR(INDEX(DVOA!$AC$2:$AC$20095,MATCH($G131&amp;$A131-1&amp;$B131,DVOA!$C$2:$C$20095&amp;DVOA!$A$2:$A$20095&amp;DVOA!$B$2:$B$20095,0)
),0)</f>
        <v>0</v>
      </c>
      <c r="S131" s="6" t="str">
        <f t="shared" si="29"/>
        <v/>
      </c>
      <c r="T131" s="104">
        <f t="shared" ref="T131:T194" si="37">IF(A131=1,"",M131-P131)</f>
        <v>-0.29824353367419698</v>
      </c>
      <c r="U131" s="104" t="str">
        <f t="shared" ref="U131:U194" si="38">IF(N131=0,"",N131-Q131)</f>
        <v/>
      </c>
      <c r="V131" s="26" t="str" cm="1">
        <f t="array" ref="V131">IFERROR(IF(E131="H",INDEX('DVOA Pred'!$G$2:$G$1000,MATCH($F131&amp;$B131&amp;$A131,'DVOA Pred'!$C$2:$C$1000&amp;'DVOA Pred'!$A$2:$A$1000&amp;'DVOA Pred'!$B$2:$B$1000,0)),
INDEX('DVOA Pred'!$H$2:$H$1000,MATCH($F131&amp;$B131&amp;$A131,'DVOA Pred'!$D$2:$D$1000&amp;'DVOA Pred'!$A$2:$A$1000&amp;'DVOA Pred'!$B$2:$B$1000,0))),"")</f>
        <v/>
      </c>
      <c r="W131" s="26" t="str">
        <f t="shared" si="30"/>
        <v/>
      </c>
      <c r="X131" s="26" t="str">
        <f t="shared" si="31"/>
        <v/>
      </c>
      <c r="Y131" s="6" t="str">
        <f>IFERROR((PERCENTRANK($L$2:$L$20355,L131)*Multiples!$B$3)+((PERCENTRANK($W$2:$W$20355,W131)*(1-Multiples!$B$3))),"")</f>
        <v/>
      </c>
      <c r="Z131" s="64">
        <v>12</v>
      </c>
      <c r="AA131" s="64">
        <v>9</v>
      </c>
      <c r="AB131" s="24">
        <f t="shared" si="32"/>
        <v>3</v>
      </c>
      <c r="AC131" s="24">
        <f t="shared" si="33"/>
        <v>6.5</v>
      </c>
      <c r="AD131" s="24">
        <f t="shared" si="34"/>
        <v>6.5</v>
      </c>
      <c r="AE131" s="24" t="str">
        <f t="shared" si="35"/>
        <v>Yes</v>
      </c>
      <c r="AF131" s="24" t="str">
        <f t="shared" si="36"/>
        <v>Yes</v>
      </c>
      <c r="AG131" s="64"/>
      <c r="AH131" s="64"/>
      <c r="AI131" s="170"/>
      <c r="AJ131" s="66"/>
    </row>
    <row r="132" spans="1:36" customFormat="1" x14ac:dyDescent="0.25">
      <c r="A132" s="7">
        <v>5</v>
      </c>
      <c r="B132" s="5">
        <v>2022</v>
      </c>
      <c r="C132" s="5" t="str">
        <f t="shared" si="26"/>
        <v>2022 W5</v>
      </c>
      <c r="D132" s="5">
        <v>66</v>
      </c>
      <c r="E132" s="5" t="s">
        <v>649</v>
      </c>
      <c r="F132" s="5" t="s">
        <v>64</v>
      </c>
      <c r="G132" s="5" t="s">
        <v>46</v>
      </c>
      <c r="H132" s="5">
        <v>6.5</v>
      </c>
      <c r="I132" s="61">
        <v>7.5</v>
      </c>
      <c r="J132" s="62" t="str">
        <f t="shared" si="27"/>
        <v>D-1</v>
      </c>
      <c r="K132" s="61">
        <f t="shared" si="28"/>
        <v>-1</v>
      </c>
      <c r="L132" s="228">
        <f>IF(K132=0,0,
IF(J132="D0.5",0.5*SUMIFS('Key Numbers'!$C$2:$C$71,'Key Numbers'!$A$2:$A$71,"&gt;="&amp;ABS($I132),'Key Numbers'!$A$2:$A$71,"&lt;="&amp;ABS($H132)),
IF(J132="D-0.5",0.5*-1*SUMIFS('Key Numbers'!$C$2:$C$71,'Key Numbers'!$A$2:$A$71,"&lt;="&amp;ABS($I132),'Key Numbers'!$A$2:$A$71,"&gt;="&amp;ABS($H132)),
IF(J132="F0.5",0.5*SUMIFS('Key Numbers'!$C$2:$C$71,'Key Numbers'!$A$2:$A$71,"&lt;="&amp;ABS($I132),'Key Numbers'!$A$2:$A$71,"&gt;="&amp;ABS($H132)),
IF(J132="F-0.5",0.5*-1*SUMIFS('Key Numbers'!$C$2:$C$71,'Key Numbers'!$A$2:$A$71,"&gt;="&amp;ABS($I132),'Key Numbers'!$A$2:$A$71,"&lt;="&amp;ABS($H132)),
IF(AND(LEFT(J132,1)="F",K132&lt;0),-1*SUMIFS('Key Numbers'!$C$2:$C$71,'Key Numbers'!$A$2:$A$71,"&gt;="&amp;ABS($I132),'Key Numbers'!$A$2:$A$71,"&lt;="&amp;ABS($H132)),
IF(AND(LEFT(J132,1)="F",K132&gt;0),SUMIFS('Key Numbers'!$C$2:$C$71,'Key Numbers'!$A$2:$A$71,"&lt;="&amp;ABS($I132),'Key Numbers'!$A$2:$A$71,"&gt;="&amp;ABS($H132)),
IF(AND(LEFT(J132,1)="D",K132&lt;0),-1*SUMIFS('Key Numbers'!$C$2:$C$71,'Key Numbers'!$A$2:$A$71,"&lt;="&amp;ABS($I132),'Key Numbers'!$A$2:$A$71,"&gt;="&amp;ABS($H132)),
SUMIFS('Key Numbers'!$C$2:$C$71,'Key Numbers'!$A$2:$A$71,"&gt;="&amp;ABS($I132),'Key Numbers'!$A$2:$A$71,"&lt;="&amp;ABS($H132))))))))))</f>
        <v>-8.2568807339449546E-2</v>
      </c>
      <c r="M132" s="6" cm="1">
        <f t="array" ref="M132">IFERROR(INDEX(DVOA!$E$2:$E$20095,MATCH($F132&amp;$A132-1&amp;$B132,DVOA!$C$2:$C$20095&amp;DVOA!$A$2:$A21006&amp;DVOA!$B$2:$B$20095,0)),0)</f>
        <v>-0.1922942661758166</v>
      </c>
      <c r="N132" s="6"/>
      <c r="O132" s="6" cm="1">
        <f t="array" ref="O132">IFERROR(INDEX(DVOA!$AC$2:$AC$20095,MATCH($F132&amp;$A132-1&amp;$B132,DVOA!$C$2:$C$20095&amp;DVOA!$A$2:$A$20095&amp;DVOA!$B$2:$B$20095,0)
),0)</f>
        <v>0</v>
      </c>
      <c r="P132" s="6" cm="1">
        <f t="array" ref="P132">IFERROR(INDEX(DVOA!$E$2:$E$20095,MATCH($G132&amp;$A132-1&amp;$B132,DVOA!$C$2:$C$20095&amp;DVOA!$A$2:$A21006&amp;DVOA!$B$2:$B$20095,0)),0)</f>
        <v>-6.354400610670051E-2</v>
      </c>
      <c r="Q132" s="6"/>
      <c r="R132" s="6" cm="1">
        <f t="array" ref="R132">IFERROR(INDEX(DVOA!$AC$2:$AC$20095,MATCH($G132&amp;$A132-1&amp;$B132,DVOA!$C$2:$C$20095&amp;DVOA!$A$2:$A$20095&amp;DVOA!$B$2:$B$20095,0)
),0)</f>
        <v>0</v>
      </c>
      <c r="S132" s="6" t="str">
        <f t="shared" si="29"/>
        <v/>
      </c>
      <c r="T132" s="104">
        <f t="shared" si="37"/>
        <v>-0.12875026006911611</v>
      </c>
      <c r="U132" s="104" t="str">
        <f t="shared" si="38"/>
        <v/>
      </c>
      <c r="V132" s="26" t="str" cm="1">
        <f t="array" ref="V132">IFERROR(IF(E132="H",INDEX('DVOA Pred'!$G$2:$G$1000,MATCH($F132&amp;$B132&amp;$A132,'DVOA Pred'!$C$2:$C$1000&amp;'DVOA Pred'!$A$2:$A$1000&amp;'DVOA Pred'!$B$2:$B$1000,0)),
INDEX('DVOA Pred'!$H$2:$H$1000,MATCH($F132&amp;$B132&amp;$A132,'DVOA Pred'!$D$2:$D$1000&amp;'DVOA Pred'!$A$2:$A$1000&amp;'DVOA Pred'!$B$2:$B$1000,0))),"")</f>
        <v/>
      </c>
      <c r="W132" s="26" t="str">
        <f t="shared" si="30"/>
        <v/>
      </c>
      <c r="X132" s="26" t="str">
        <f t="shared" si="31"/>
        <v/>
      </c>
      <c r="Y132" s="6" t="str">
        <f>IFERROR((PERCENTRANK($L$2:$L$20355,L132)*Multiples!$B$3)+((PERCENTRANK($W$2:$W$20355,W132)*(1-Multiples!$B$3))),"")</f>
        <v/>
      </c>
      <c r="Z132" s="64">
        <v>22</v>
      </c>
      <c r="AA132" s="64">
        <v>29</v>
      </c>
      <c r="AB132" s="24">
        <f t="shared" si="32"/>
        <v>-7</v>
      </c>
      <c r="AC132" s="24">
        <f t="shared" si="33"/>
        <v>-0.5</v>
      </c>
      <c r="AD132" s="24">
        <f t="shared" si="34"/>
        <v>0.5</v>
      </c>
      <c r="AE132" s="24" t="str">
        <f t="shared" si="35"/>
        <v>No</v>
      </c>
      <c r="AF132" s="24" t="str">
        <f t="shared" si="36"/>
        <v>Yes</v>
      </c>
      <c r="AG132" s="64"/>
      <c r="AH132" s="64"/>
      <c r="AI132" s="170"/>
      <c r="AJ132" s="66"/>
    </row>
    <row r="133" spans="1:36" customFormat="1" x14ac:dyDescent="0.25">
      <c r="A133" s="7">
        <v>5</v>
      </c>
      <c r="B133" s="5">
        <v>2022</v>
      </c>
      <c r="C133" s="5" t="str">
        <f t="shared" si="26"/>
        <v>2022 W5</v>
      </c>
      <c r="D133" s="5">
        <v>66</v>
      </c>
      <c r="E133" s="5" t="s">
        <v>651</v>
      </c>
      <c r="F133" s="5" t="s">
        <v>46</v>
      </c>
      <c r="G133" s="5" t="s">
        <v>64</v>
      </c>
      <c r="H133" s="5">
        <v>-6.5</v>
      </c>
      <c r="I133" s="61">
        <v>-7.5</v>
      </c>
      <c r="J133" s="62" t="str">
        <f t="shared" si="27"/>
        <v>F1</v>
      </c>
      <c r="K133" s="61">
        <f t="shared" si="28"/>
        <v>1</v>
      </c>
      <c r="L133" s="228">
        <f>IF(K133=0,0,
IF(J133="D0.5",0.5*SUMIFS('Key Numbers'!$C$2:$C$71,'Key Numbers'!$A$2:$A$71,"&gt;="&amp;ABS($I133),'Key Numbers'!$A$2:$A$71,"&lt;="&amp;ABS($H133)),
IF(J133="D-0.5",0.5*-1*SUMIFS('Key Numbers'!$C$2:$C$71,'Key Numbers'!$A$2:$A$71,"&lt;="&amp;ABS($I133),'Key Numbers'!$A$2:$A$71,"&gt;="&amp;ABS($H133)),
IF(J133="F0.5",0.5*SUMIFS('Key Numbers'!$C$2:$C$71,'Key Numbers'!$A$2:$A$71,"&lt;="&amp;ABS($I133),'Key Numbers'!$A$2:$A$71,"&gt;="&amp;ABS($H133)),
IF(J133="F-0.5",0.5*-1*SUMIFS('Key Numbers'!$C$2:$C$71,'Key Numbers'!$A$2:$A$71,"&gt;="&amp;ABS($I133),'Key Numbers'!$A$2:$A$71,"&lt;="&amp;ABS($H133)),
IF(AND(LEFT(J133,1)="F",K133&lt;0),-1*SUMIFS('Key Numbers'!$C$2:$C$71,'Key Numbers'!$A$2:$A$71,"&gt;="&amp;ABS($I133),'Key Numbers'!$A$2:$A$71,"&lt;="&amp;ABS($H133)),
IF(AND(LEFT(J133,1)="F",K133&gt;0),SUMIFS('Key Numbers'!$C$2:$C$71,'Key Numbers'!$A$2:$A$71,"&lt;="&amp;ABS($I133),'Key Numbers'!$A$2:$A$71,"&gt;="&amp;ABS($H133)),
IF(AND(LEFT(J133,1)="D",K133&lt;0),-1*SUMIFS('Key Numbers'!$C$2:$C$71,'Key Numbers'!$A$2:$A$71,"&lt;="&amp;ABS($I133),'Key Numbers'!$A$2:$A$71,"&gt;="&amp;ABS($H133)),
SUMIFS('Key Numbers'!$C$2:$C$71,'Key Numbers'!$A$2:$A$71,"&gt;="&amp;ABS($I133),'Key Numbers'!$A$2:$A$71,"&lt;="&amp;ABS($H133))))))))))</f>
        <v>8.2568807339449546E-2</v>
      </c>
      <c r="M133" s="6" cm="1">
        <f t="array" ref="M133">IFERROR(INDEX(DVOA!$E$2:$E$20095,MATCH($F133&amp;$A133-1&amp;$B133,DVOA!$C$2:$C$20095&amp;DVOA!$A$2:$A21007&amp;DVOA!$B$2:$B$20095,0)),0)</f>
        <v>-6.354400610670051E-2</v>
      </c>
      <c r="N133" s="6"/>
      <c r="O133" s="6" cm="1">
        <f t="array" ref="O133">IFERROR(INDEX(DVOA!$AC$2:$AC$20095,MATCH($F133&amp;$A133-1&amp;$B133,DVOA!$C$2:$C$20095&amp;DVOA!$A$2:$A$20095&amp;DVOA!$B$2:$B$20095,0)
),0)</f>
        <v>0</v>
      </c>
      <c r="P133" s="6" cm="1">
        <f t="array" ref="P133">IFERROR(INDEX(DVOA!$E$2:$E$20095,MATCH($G133&amp;$A133-1&amp;$B133,DVOA!$C$2:$C$20095&amp;DVOA!$A$2:$A21007&amp;DVOA!$B$2:$B$20095,0)),0)</f>
        <v>-0.1922942661758166</v>
      </c>
      <c r="Q133" s="6"/>
      <c r="R133" s="6" cm="1">
        <f t="array" ref="R133">IFERROR(INDEX(DVOA!$AC$2:$AC$20095,MATCH($G133&amp;$A133-1&amp;$B133,DVOA!$C$2:$C$20095&amp;DVOA!$A$2:$A$20095&amp;DVOA!$B$2:$B$20095,0)
),0)</f>
        <v>0</v>
      </c>
      <c r="S133" s="6" t="str">
        <f t="shared" si="29"/>
        <v/>
      </c>
      <c r="T133" s="104">
        <f t="shared" si="37"/>
        <v>0.12875026006911611</v>
      </c>
      <c r="U133" s="104" t="str">
        <f t="shared" si="38"/>
        <v/>
      </c>
      <c r="V133" s="26" t="str" cm="1">
        <f t="array" ref="V133">IFERROR(IF(E133="H",INDEX('DVOA Pred'!$G$2:$G$1000,MATCH($F133&amp;$B133&amp;$A133,'DVOA Pred'!$C$2:$C$1000&amp;'DVOA Pred'!$A$2:$A$1000&amp;'DVOA Pred'!$B$2:$B$1000,0)),
INDEX('DVOA Pred'!$H$2:$H$1000,MATCH($F133&amp;$B133&amp;$A133,'DVOA Pred'!$D$2:$D$1000&amp;'DVOA Pred'!$A$2:$A$1000&amp;'DVOA Pred'!$B$2:$B$1000,0))),"")</f>
        <v/>
      </c>
      <c r="W133" s="26" t="str">
        <f t="shared" si="30"/>
        <v/>
      </c>
      <c r="X133" s="26" t="str">
        <f t="shared" si="31"/>
        <v/>
      </c>
      <c r="Y133" s="6" t="str">
        <f>IFERROR((PERCENTRANK($L$2:$L$20355,L133)*Multiples!$B$3)+((PERCENTRANK($W$2:$W$20355,W133)*(1-Multiples!$B$3))),"")</f>
        <v/>
      </c>
      <c r="Z133" s="64">
        <v>29</v>
      </c>
      <c r="AA133" s="64">
        <v>22</v>
      </c>
      <c r="AB133" s="24">
        <f t="shared" si="32"/>
        <v>7</v>
      </c>
      <c r="AC133" s="24">
        <f t="shared" si="33"/>
        <v>0.5</v>
      </c>
      <c r="AD133" s="24">
        <f t="shared" si="34"/>
        <v>-0.5</v>
      </c>
      <c r="AE133" s="24" t="str">
        <f t="shared" si="35"/>
        <v>Yes</v>
      </c>
      <c r="AF133" s="24" t="str">
        <f t="shared" si="36"/>
        <v>No</v>
      </c>
      <c r="AG133" s="64"/>
      <c r="AH133" s="64"/>
      <c r="AI133" s="170"/>
      <c r="AJ133" s="66"/>
    </row>
    <row r="134" spans="1:36" customFormat="1" x14ac:dyDescent="0.25">
      <c r="A134" s="7">
        <v>5</v>
      </c>
      <c r="B134" s="5">
        <v>2022</v>
      </c>
      <c r="C134" s="5" t="str">
        <f t="shared" si="26"/>
        <v>2022 W5</v>
      </c>
      <c r="D134" s="5">
        <v>67</v>
      </c>
      <c r="E134" s="5" t="s">
        <v>649</v>
      </c>
      <c r="F134" s="5" t="s">
        <v>49</v>
      </c>
      <c r="G134" s="5" t="s">
        <v>12</v>
      </c>
      <c r="H134" s="5">
        <v>7.5</v>
      </c>
      <c r="I134" s="61">
        <v>7</v>
      </c>
      <c r="J134" s="62" t="str">
        <f t="shared" si="27"/>
        <v>D0.5</v>
      </c>
      <c r="K134" s="61">
        <f t="shared" si="28"/>
        <v>0.5</v>
      </c>
      <c r="L134" s="228">
        <f>IF(K134=0,0,
IF(J134="D0.5",0.5*SUMIFS('Key Numbers'!$C$2:$C$71,'Key Numbers'!$A$2:$A$71,"&gt;="&amp;ABS($I134),'Key Numbers'!$A$2:$A$71,"&lt;="&amp;ABS($H134)),
IF(J134="D-0.5",0.5*-1*SUMIFS('Key Numbers'!$C$2:$C$71,'Key Numbers'!$A$2:$A$71,"&lt;="&amp;ABS($I134),'Key Numbers'!$A$2:$A$71,"&gt;="&amp;ABS($H134)),
IF(J134="F0.5",0.5*SUMIFS('Key Numbers'!$C$2:$C$71,'Key Numbers'!$A$2:$A$71,"&lt;="&amp;ABS($I134),'Key Numbers'!$A$2:$A$71,"&gt;="&amp;ABS($H134)),
IF(J134="F-0.5",0.5*-1*SUMIFS('Key Numbers'!$C$2:$C$71,'Key Numbers'!$A$2:$A$71,"&gt;="&amp;ABS($I134),'Key Numbers'!$A$2:$A$71,"&lt;="&amp;ABS($H134)),
IF(AND(LEFT(J134,1)="F",K134&lt;0),-1*SUMIFS('Key Numbers'!$C$2:$C$71,'Key Numbers'!$A$2:$A$71,"&gt;="&amp;ABS($I134),'Key Numbers'!$A$2:$A$71,"&lt;="&amp;ABS($H134)),
IF(AND(LEFT(J134,1)="F",K134&gt;0),SUMIFS('Key Numbers'!$C$2:$C$71,'Key Numbers'!$A$2:$A$71,"&lt;="&amp;ABS($I134),'Key Numbers'!$A$2:$A$71,"&gt;="&amp;ABS($H134)),
IF(AND(LEFT(J134,1)="D",K134&lt;0),-1*SUMIFS('Key Numbers'!$C$2:$C$71,'Key Numbers'!$A$2:$A$71,"&lt;="&amp;ABS($I134),'Key Numbers'!$A$2:$A$71,"&gt;="&amp;ABS($H134)),
SUMIFS('Key Numbers'!$C$2:$C$71,'Key Numbers'!$A$2:$A$71,"&gt;="&amp;ABS($I134),'Key Numbers'!$A$2:$A$71,"&lt;="&amp;ABS($H134))))))))))</f>
        <v>4.1284403669724773E-2</v>
      </c>
      <c r="M134" s="6" cm="1">
        <f t="array" ref="M134">IFERROR(INDEX(DVOA!$E$2:$E$20095,MATCH($F134&amp;$A134-1&amp;$B134,DVOA!$C$2:$C$20095&amp;DVOA!$A$2:$A21008&amp;DVOA!$B$2:$B$20095,0)),0)</f>
        <v>-0.2292502075479082</v>
      </c>
      <c r="N134" s="6"/>
      <c r="O134" s="6" cm="1">
        <f t="array" ref="O134">IFERROR(INDEX(DVOA!$AC$2:$AC$20095,MATCH($F134&amp;$A134-1&amp;$B134,DVOA!$C$2:$C$20095&amp;DVOA!$A$2:$A$20095&amp;DVOA!$B$2:$B$20095,0)
),0)</f>
        <v>0</v>
      </c>
      <c r="P134" s="6" cm="1">
        <f t="array" ref="P134">IFERROR(INDEX(DVOA!$E$2:$E$20095,MATCH($G134&amp;$A134-1&amp;$B134,DVOA!$C$2:$C$20095&amp;DVOA!$A$2:$A21008&amp;DVOA!$B$2:$B$20095,0)),0)</f>
        <v>0.13178167370395691</v>
      </c>
      <c r="Q134" s="6"/>
      <c r="R134" s="6" cm="1">
        <f t="array" ref="R134">IFERROR(INDEX(DVOA!$AC$2:$AC$20095,MATCH($G134&amp;$A134-1&amp;$B134,DVOA!$C$2:$C$20095&amp;DVOA!$A$2:$A$20095&amp;DVOA!$B$2:$B$20095,0)
),0)</f>
        <v>0</v>
      </c>
      <c r="S134" s="6" t="str">
        <f t="shared" si="29"/>
        <v/>
      </c>
      <c r="T134" s="104">
        <f t="shared" si="37"/>
        <v>-0.36103188125186514</v>
      </c>
      <c r="U134" s="104" t="str">
        <f t="shared" si="38"/>
        <v/>
      </c>
      <c r="V134" s="26" t="str" cm="1">
        <f t="array" ref="V134">IFERROR(IF(E134="H",INDEX('DVOA Pred'!$G$2:$G$1000,MATCH($F134&amp;$B134&amp;$A134,'DVOA Pred'!$C$2:$C$1000&amp;'DVOA Pred'!$A$2:$A$1000&amp;'DVOA Pred'!$B$2:$B$1000,0)),
INDEX('DVOA Pred'!$H$2:$H$1000,MATCH($F134&amp;$B134&amp;$A134,'DVOA Pred'!$D$2:$D$1000&amp;'DVOA Pred'!$A$2:$A$1000&amp;'DVOA Pred'!$B$2:$B$1000,0))),"")</f>
        <v/>
      </c>
      <c r="W134" s="26" t="str">
        <f t="shared" si="30"/>
        <v/>
      </c>
      <c r="X134" s="26" t="str">
        <f t="shared" si="31"/>
        <v/>
      </c>
      <c r="Y134" s="6" t="str">
        <f>IFERROR((PERCENTRANK($L$2:$L$20355,L134)*Multiples!$B$3)+((PERCENTRANK($W$2:$W$20355,W134)*(1-Multiples!$B$3))),"")</f>
        <v/>
      </c>
      <c r="Z134" s="64">
        <v>13</v>
      </c>
      <c r="AA134" s="64">
        <v>6</v>
      </c>
      <c r="AB134" s="24">
        <f t="shared" si="32"/>
        <v>7</v>
      </c>
      <c r="AC134" s="24">
        <f t="shared" si="33"/>
        <v>14.5</v>
      </c>
      <c r="AD134" s="24">
        <f t="shared" si="34"/>
        <v>14</v>
      </c>
      <c r="AE134" s="24" t="str">
        <f t="shared" si="35"/>
        <v>Yes</v>
      </c>
      <c r="AF134" s="24" t="str">
        <f t="shared" si="36"/>
        <v>Yes</v>
      </c>
      <c r="AG134" s="64"/>
      <c r="AH134" s="64"/>
      <c r="AI134" s="170"/>
      <c r="AJ134" s="66"/>
    </row>
    <row r="135" spans="1:36" customFormat="1" x14ac:dyDescent="0.25">
      <c r="A135" s="7">
        <v>5</v>
      </c>
      <c r="B135" s="5">
        <v>2022</v>
      </c>
      <c r="C135" s="5" t="str">
        <f t="shared" si="26"/>
        <v>2022 W5</v>
      </c>
      <c r="D135" s="5">
        <v>67</v>
      </c>
      <c r="E135" s="5" t="s">
        <v>651</v>
      </c>
      <c r="F135" s="5" t="s">
        <v>12</v>
      </c>
      <c r="G135" s="5" t="s">
        <v>49</v>
      </c>
      <c r="H135" s="5">
        <v>-7.5</v>
      </c>
      <c r="I135" s="61">
        <v>-7</v>
      </c>
      <c r="J135" s="62" t="str">
        <f t="shared" si="27"/>
        <v>F-0.5</v>
      </c>
      <c r="K135" s="61">
        <f t="shared" si="28"/>
        <v>-0.5</v>
      </c>
      <c r="L135" s="228">
        <f>IF(K135=0,0,
IF(J135="D0.5",0.5*SUMIFS('Key Numbers'!$C$2:$C$71,'Key Numbers'!$A$2:$A$71,"&gt;="&amp;ABS($I135),'Key Numbers'!$A$2:$A$71,"&lt;="&amp;ABS($H135)),
IF(J135="D-0.5",0.5*-1*SUMIFS('Key Numbers'!$C$2:$C$71,'Key Numbers'!$A$2:$A$71,"&lt;="&amp;ABS($I135),'Key Numbers'!$A$2:$A$71,"&gt;="&amp;ABS($H135)),
IF(J135="F0.5",0.5*SUMIFS('Key Numbers'!$C$2:$C$71,'Key Numbers'!$A$2:$A$71,"&lt;="&amp;ABS($I135),'Key Numbers'!$A$2:$A$71,"&gt;="&amp;ABS($H135)),
IF(J135="F-0.5",0.5*-1*SUMIFS('Key Numbers'!$C$2:$C$71,'Key Numbers'!$A$2:$A$71,"&gt;="&amp;ABS($I135),'Key Numbers'!$A$2:$A$71,"&lt;="&amp;ABS($H135)),
IF(AND(LEFT(J135,1)="F",K135&lt;0),-1*SUMIFS('Key Numbers'!$C$2:$C$71,'Key Numbers'!$A$2:$A$71,"&gt;="&amp;ABS($I135),'Key Numbers'!$A$2:$A$71,"&lt;="&amp;ABS($H135)),
IF(AND(LEFT(J135,1)="F",K135&gt;0),SUMIFS('Key Numbers'!$C$2:$C$71,'Key Numbers'!$A$2:$A$71,"&lt;="&amp;ABS($I135),'Key Numbers'!$A$2:$A$71,"&gt;="&amp;ABS($H135)),
IF(AND(LEFT(J135,1)="D",K135&lt;0),-1*SUMIFS('Key Numbers'!$C$2:$C$71,'Key Numbers'!$A$2:$A$71,"&lt;="&amp;ABS($I135),'Key Numbers'!$A$2:$A$71,"&gt;="&amp;ABS($H135)),
SUMIFS('Key Numbers'!$C$2:$C$71,'Key Numbers'!$A$2:$A$71,"&gt;="&amp;ABS($I135),'Key Numbers'!$A$2:$A$71,"&lt;="&amp;ABS($H135))))))))))</f>
        <v>-4.1284403669724773E-2</v>
      </c>
      <c r="M135" s="6" cm="1">
        <f t="array" ref="M135">IFERROR(INDEX(DVOA!$E$2:$E$20095,MATCH($F135&amp;$A135-1&amp;$B135,DVOA!$C$2:$C$20095&amp;DVOA!$A$2:$A21009&amp;DVOA!$B$2:$B$20095,0)),0)</f>
        <v>0.13178167370395691</v>
      </c>
      <c r="N135" s="6"/>
      <c r="O135" s="6" cm="1">
        <f t="array" ref="O135">IFERROR(INDEX(DVOA!$AC$2:$AC$20095,MATCH($F135&amp;$A135-1&amp;$B135,DVOA!$C$2:$C$20095&amp;DVOA!$A$2:$A$20095&amp;DVOA!$B$2:$B$20095,0)
),0)</f>
        <v>0</v>
      </c>
      <c r="P135" s="6" cm="1">
        <f t="array" ref="P135">IFERROR(INDEX(DVOA!$E$2:$E$20095,MATCH($G135&amp;$A135-1&amp;$B135,DVOA!$C$2:$C$20095&amp;DVOA!$A$2:$A21009&amp;DVOA!$B$2:$B$20095,0)),0)</f>
        <v>-0.2292502075479082</v>
      </c>
      <c r="Q135" s="6"/>
      <c r="R135" s="6" cm="1">
        <f t="array" ref="R135">IFERROR(INDEX(DVOA!$AC$2:$AC$20095,MATCH($G135&amp;$A135-1&amp;$B135,DVOA!$C$2:$C$20095&amp;DVOA!$A$2:$A$20095&amp;DVOA!$B$2:$B$20095,0)
),0)</f>
        <v>0</v>
      </c>
      <c r="S135" s="6" t="str">
        <f t="shared" si="29"/>
        <v/>
      </c>
      <c r="T135" s="104">
        <f t="shared" si="37"/>
        <v>0.36103188125186514</v>
      </c>
      <c r="U135" s="104" t="str">
        <f t="shared" si="38"/>
        <v/>
      </c>
      <c r="V135" s="26" t="str" cm="1">
        <f t="array" ref="V135">IFERROR(IF(E135="H",INDEX('DVOA Pred'!$G$2:$G$1000,MATCH($F135&amp;$B135&amp;$A135,'DVOA Pred'!$C$2:$C$1000&amp;'DVOA Pred'!$A$2:$A$1000&amp;'DVOA Pred'!$B$2:$B$1000,0)),
INDEX('DVOA Pred'!$H$2:$H$1000,MATCH($F135&amp;$B135&amp;$A135,'DVOA Pred'!$D$2:$D$1000&amp;'DVOA Pred'!$A$2:$A$1000&amp;'DVOA Pred'!$B$2:$B$1000,0))),"")</f>
        <v/>
      </c>
      <c r="W135" s="26" t="str">
        <f t="shared" si="30"/>
        <v/>
      </c>
      <c r="X135" s="26" t="str">
        <f t="shared" si="31"/>
        <v/>
      </c>
      <c r="Y135" s="6" t="str">
        <f>IFERROR((PERCENTRANK($L$2:$L$20355,L135)*Multiples!$B$3)+((PERCENTRANK($W$2:$W$20355,W135)*(1-Multiples!$B$3))),"")</f>
        <v/>
      </c>
      <c r="Z135" s="64">
        <v>6</v>
      </c>
      <c r="AA135" s="64">
        <v>13</v>
      </c>
      <c r="AB135" s="24">
        <f t="shared" si="32"/>
        <v>-7</v>
      </c>
      <c r="AC135" s="24">
        <f t="shared" si="33"/>
        <v>-14.5</v>
      </c>
      <c r="AD135" s="24">
        <f t="shared" si="34"/>
        <v>-14</v>
      </c>
      <c r="AE135" s="24" t="str">
        <f t="shared" si="35"/>
        <v>No</v>
      </c>
      <c r="AF135" s="24" t="str">
        <f t="shared" si="36"/>
        <v>No</v>
      </c>
      <c r="AG135" s="64"/>
      <c r="AH135" s="64"/>
      <c r="AI135" s="170"/>
      <c r="AJ135" s="66"/>
    </row>
    <row r="136" spans="1:36" customFormat="1" x14ac:dyDescent="0.25">
      <c r="A136" s="7">
        <v>5</v>
      </c>
      <c r="B136" s="5">
        <v>2022</v>
      </c>
      <c r="C136" s="5" t="str">
        <f t="shared" si="26"/>
        <v>2022 W5</v>
      </c>
      <c r="D136" s="5">
        <v>68</v>
      </c>
      <c r="E136" s="5" t="s">
        <v>651</v>
      </c>
      <c r="F136" s="5" t="s">
        <v>20</v>
      </c>
      <c r="G136" s="5" t="s">
        <v>15</v>
      </c>
      <c r="H136" s="5">
        <v>-8.5</v>
      </c>
      <c r="I136" s="61">
        <v>-8</v>
      </c>
      <c r="J136" s="62" t="str">
        <f t="shared" si="27"/>
        <v>F-0.5</v>
      </c>
      <c r="K136" s="61">
        <f t="shared" si="28"/>
        <v>-0.5</v>
      </c>
      <c r="L136" s="228">
        <f>IF(K136=0,0,
IF(J136="D0.5",0.5*SUMIFS('Key Numbers'!$C$2:$C$71,'Key Numbers'!$A$2:$A$71,"&gt;="&amp;ABS($I136),'Key Numbers'!$A$2:$A$71,"&lt;="&amp;ABS($H136)),
IF(J136="D-0.5",0.5*-1*SUMIFS('Key Numbers'!$C$2:$C$71,'Key Numbers'!$A$2:$A$71,"&lt;="&amp;ABS($I136),'Key Numbers'!$A$2:$A$71,"&gt;="&amp;ABS($H136)),
IF(J136="F0.5",0.5*SUMIFS('Key Numbers'!$C$2:$C$71,'Key Numbers'!$A$2:$A$71,"&lt;="&amp;ABS($I136),'Key Numbers'!$A$2:$A$71,"&gt;="&amp;ABS($H136)),
IF(J136="F-0.5",0.5*-1*SUMIFS('Key Numbers'!$C$2:$C$71,'Key Numbers'!$A$2:$A$71,"&gt;="&amp;ABS($I136),'Key Numbers'!$A$2:$A$71,"&lt;="&amp;ABS($H136)),
IF(AND(LEFT(J136,1)="F",K136&lt;0),-1*SUMIFS('Key Numbers'!$C$2:$C$71,'Key Numbers'!$A$2:$A$71,"&gt;="&amp;ABS($I136),'Key Numbers'!$A$2:$A$71,"&lt;="&amp;ABS($H136)),
IF(AND(LEFT(J136,1)="F",K136&gt;0),SUMIFS('Key Numbers'!$C$2:$C$71,'Key Numbers'!$A$2:$A$71,"&lt;="&amp;ABS($I136),'Key Numbers'!$A$2:$A$71,"&gt;="&amp;ABS($H136)),
IF(AND(LEFT(J136,1)="D",K136&lt;0),-1*SUMIFS('Key Numbers'!$C$2:$C$71,'Key Numbers'!$A$2:$A$71,"&lt;="&amp;ABS($I136),'Key Numbers'!$A$2:$A$71,"&gt;="&amp;ABS($H136)),
SUMIFS('Key Numbers'!$C$2:$C$71,'Key Numbers'!$A$2:$A$71,"&gt;="&amp;ABS($I136),'Key Numbers'!$A$2:$A$71,"&lt;="&amp;ABS($H136))))))))))</f>
        <v>-1.9266055045871561E-2</v>
      </c>
      <c r="M136" s="6" cm="1">
        <f t="array" ref="M136">IFERROR(INDEX(DVOA!$E$2:$E$20095,MATCH($F136&amp;$A136-1&amp;$B136,DVOA!$C$2:$C$20095&amp;DVOA!$A$2:$A21010&amp;DVOA!$B$2:$B$20095,0)),0)</f>
        <v>4.8155855964417196E-2</v>
      </c>
      <c r="N136" s="6"/>
      <c r="O136" s="6" cm="1">
        <f t="array" ref="O136">IFERROR(INDEX(DVOA!$AC$2:$AC$20095,MATCH($F136&amp;$A136-1&amp;$B136,DVOA!$C$2:$C$20095&amp;DVOA!$A$2:$A$20095&amp;DVOA!$B$2:$B$20095,0)
),0)</f>
        <v>0</v>
      </c>
      <c r="P136" s="6" cm="1">
        <f t="array" ref="P136">IFERROR(INDEX(DVOA!$E$2:$E$20095,MATCH($G136&amp;$A136-1&amp;$B136,DVOA!$C$2:$C$20095&amp;DVOA!$A$2:$A21010&amp;DVOA!$B$2:$B$20095,0)),0)</f>
        <v>-0.12994150806470894</v>
      </c>
      <c r="Q136" s="6"/>
      <c r="R136" s="6" cm="1">
        <f t="array" ref="R136">IFERROR(INDEX(DVOA!$AC$2:$AC$20095,MATCH($G136&amp;$A136-1&amp;$B136,DVOA!$C$2:$C$20095&amp;DVOA!$A$2:$A$20095&amp;DVOA!$B$2:$B$20095,0)
),0)</f>
        <v>0</v>
      </c>
      <c r="S136" s="6" t="str">
        <f t="shared" si="29"/>
        <v/>
      </c>
      <c r="T136" s="104">
        <f t="shared" si="37"/>
        <v>0.17809736402912613</v>
      </c>
      <c r="U136" s="104" t="str">
        <f t="shared" si="38"/>
        <v/>
      </c>
      <c r="V136" s="26" t="str" cm="1">
        <f t="array" ref="V136">IFERROR(IF(E136="H",INDEX('DVOA Pred'!$G$2:$G$1000,MATCH($F136&amp;$B136&amp;$A136,'DVOA Pred'!$C$2:$C$1000&amp;'DVOA Pred'!$A$2:$A$1000&amp;'DVOA Pred'!$B$2:$B$1000,0)),
INDEX('DVOA Pred'!$H$2:$H$1000,MATCH($F136&amp;$B136&amp;$A136,'DVOA Pred'!$D$2:$D$1000&amp;'DVOA Pred'!$A$2:$A$1000&amp;'DVOA Pred'!$B$2:$B$1000,0))),"")</f>
        <v/>
      </c>
      <c r="W136" s="26" t="str">
        <f t="shared" si="30"/>
        <v/>
      </c>
      <c r="X136" s="26" t="str">
        <f t="shared" si="31"/>
        <v/>
      </c>
      <c r="Y136" s="6" t="str">
        <f>IFERROR((PERCENTRANK($L$2:$L$20355,L136)*Multiples!$B$3)+((PERCENTRANK($W$2:$W$20355,W136)*(1-Multiples!$B$3))),"")</f>
        <v/>
      </c>
      <c r="Z136" s="64">
        <v>22</v>
      </c>
      <c r="AA136" s="64">
        <v>27</v>
      </c>
      <c r="AB136" s="24">
        <f t="shared" si="32"/>
        <v>-5</v>
      </c>
      <c r="AC136" s="24">
        <f t="shared" si="33"/>
        <v>-13.5</v>
      </c>
      <c r="AD136" s="24">
        <f t="shared" si="34"/>
        <v>-13</v>
      </c>
      <c r="AE136" s="24" t="str">
        <f t="shared" si="35"/>
        <v>No</v>
      </c>
      <c r="AF136" s="24" t="str">
        <f t="shared" si="36"/>
        <v>No</v>
      </c>
      <c r="AG136" s="64"/>
      <c r="AH136" s="64"/>
      <c r="AI136" s="170"/>
      <c r="AJ136" s="66"/>
    </row>
    <row r="137" spans="1:36" customFormat="1" x14ac:dyDescent="0.25">
      <c r="A137" s="7">
        <v>5</v>
      </c>
      <c r="B137" s="5">
        <v>2022</v>
      </c>
      <c r="C137" s="5" t="str">
        <f t="shared" si="26"/>
        <v>2022 W5</v>
      </c>
      <c r="D137" s="5">
        <v>68</v>
      </c>
      <c r="E137" s="5" t="s">
        <v>649</v>
      </c>
      <c r="F137" s="5" t="s">
        <v>15</v>
      </c>
      <c r="G137" s="5" t="s">
        <v>20</v>
      </c>
      <c r="H137" s="5">
        <v>8.5</v>
      </c>
      <c r="I137" s="61">
        <v>8</v>
      </c>
      <c r="J137" s="62" t="str">
        <f t="shared" si="27"/>
        <v>D0.5</v>
      </c>
      <c r="K137" s="61">
        <f t="shared" si="28"/>
        <v>0.5</v>
      </c>
      <c r="L137" s="228">
        <f>IF(K137=0,0,
IF(J137="D0.5",0.5*SUMIFS('Key Numbers'!$C$2:$C$71,'Key Numbers'!$A$2:$A$71,"&gt;="&amp;ABS($I137),'Key Numbers'!$A$2:$A$71,"&lt;="&amp;ABS($H137)),
IF(J137="D-0.5",0.5*-1*SUMIFS('Key Numbers'!$C$2:$C$71,'Key Numbers'!$A$2:$A$71,"&lt;="&amp;ABS($I137),'Key Numbers'!$A$2:$A$71,"&gt;="&amp;ABS($H137)),
IF(J137="F0.5",0.5*SUMIFS('Key Numbers'!$C$2:$C$71,'Key Numbers'!$A$2:$A$71,"&lt;="&amp;ABS($I137),'Key Numbers'!$A$2:$A$71,"&gt;="&amp;ABS($H137)),
IF(J137="F-0.5",0.5*-1*SUMIFS('Key Numbers'!$C$2:$C$71,'Key Numbers'!$A$2:$A$71,"&gt;="&amp;ABS($I137),'Key Numbers'!$A$2:$A$71,"&lt;="&amp;ABS($H137)),
IF(AND(LEFT(J137,1)="F",K137&lt;0),-1*SUMIFS('Key Numbers'!$C$2:$C$71,'Key Numbers'!$A$2:$A$71,"&gt;="&amp;ABS($I137),'Key Numbers'!$A$2:$A$71,"&lt;="&amp;ABS($H137)),
IF(AND(LEFT(J137,1)="F",K137&gt;0),SUMIFS('Key Numbers'!$C$2:$C$71,'Key Numbers'!$A$2:$A$71,"&lt;="&amp;ABS($I137),'Key Numbers'!$A$2:$A$71,"&gt;="&amp;ABS($H137)),
IF(AND(LEFT(J137,1)="D",K137&lt;0),-1*SUMIFS('Key Numbers'!$C$2:$C$71,'Key Numbers'!$A$2:$A$71,"&lt;="&amp;ABS($I137),'Key Numbers'!$A$2:$A$71,"&gt;="&amp;ABS($H137)),
SUMIFS('Key Numbers'!$C$2:$C$71,'Key Numbers'!$A$2:$A$71,"&gt;="&amp;ABS($I137),'Key Numbers'!$A$2:$A$71,"&lt;="&amp;ABS($H137))))))))))</f>
        <v>1.9266055045871561E-2</v>
      </c>
      <c r="M137" s="6" cm="1">
        <f t="array" ref="M137">IFERROR(INDEX(DVOA!$E$2:$E$20095,MATCH($F137&amp;$A137-1&amp;$B137,DVOA!$C$2:$C$20095&amp;DVOA!$A$2:$A21011&amp;DVOA!$B$2:$B$20095,0)),0)</f>
        <v>-0.12994150806470894</v>
      </c>
      <c r="N137" s="6"/>
      <c r="O137" s="6" cm="1">
        <f t="array" ref="O137">IFERROR(INDEX(DVOA!$AC$2:$AC$20095,MATCH($F137&amp;$A137-1&amp;$B137,DVOA!$C$2:$C$20095&amp;DVOA!$A$2:$A$20095&amp;DVOA!$B$2:$B$20095,0)
),0)</f>
        <v>0</v>
      </c>
      <c r="P137" s="6" cm="1">
        <f t="array" ref="P137">IFERROR(INDEX(DVOA!$E$2:$E$20095,MATCH($G137&amp;$A137-1&amp;$B137,DVOA!$C$2:$C$20095&amp;DVOA!$A$2:$A21011&amp;DVOA!$B$2:$B$20095,0)),0)</f>
        <v>4.8155855964417196E-2</v>
      </c>
      <c r="Q137" s="6"/>
      <c r="R137" s="6" cm="1">
        <f t="array" ref="R137">IFERROR(INDEX(DVOA!$AC$2:$AC$20095,MATCH($G137&amp;$A137-1&amp;$B137,DVOA!$C$2:$C$20095&amp;DVOA!$A$2:$A$20095&amp;DVOA!$B$2:$B$20095,0)
),0)</f>
        <v>0</v>
      </c>
      <c r="S137" s="6" t="str">
        <f t="shared" si="29"/>
        <v/>
      </c>
      <c r="T137" s="104">
        <f t="shared" si="37"/>
        <v>-0.17809736402912613</v>
      </c>
      <c r="U137" s="104" t="str">
        <f t="shared" si="38"/>
        <v/>
      </c>
      <c r="V137" s="26" t="str" cm="1">
        <f t="array" ref="V137">IFERROR(IF(E137="H",INDEX('DVOA Pred'!$G$2:$G$1000,MATCH($F137&amp;$B137&amp;$A137,'DVOA Pred'!$C$2:$C$1000&amp;'DVOA Pred'!$A$2:$A$1000&amp;'DVOA Pred'!$B$2:$B$1000,0)),
INDEX('DVOA Pred'!$H$2:$H$1000,MATCH($F137&amp;$B137&amp;$A137,'DVOA Pred'!$D$2:$D$1000&amp;'DVOA Pred'!$A$2:$A$1000&amp;'DVOA Pred'!$B$2:$B$1000,0))),"")</f>
        <v/>
      </c>
      <c r="W137" s="26" t="str">
        <f t="shared" si="30"/>
        <v/>
      </c>
      <c r="X137" s="26" t="str">
        <f t="shared" si="31"/>
        <v/>
      </c>
      <c r="Y137" s="6" t="str">
        <f>IFERROR((PERCENTRANK($L$2:$L$20355,L137)*Multiples!$B$3)+((PERCENTRANK($W$2:$W$20355,W137)*(1-Multiples!$B$3))),"")</f>
        <v/>
      </c>
      <c r="Z137" s="64">
        <v>27</v>
      </c>
      <c r="AA137" s="64">
        <v>22</v>
      </c>
      <c r="AB137" s="24">
        <f t="shared" si="32"/>
        <v>5</v>
      </c>
      <c r="AC137" s="24">
        <f t="shared" si="33"/>
        <v>13.5</v>
      </c>
      <c r="AD137" s="24">
        <f t="shared" si="34"/>
        <v>13</v>
      </c>
      <c r="AE137" s="24" t="str">
        <f t="shared" si="35"/>
        <v>Yes</v>
      </c>
      <c r="AF137" s="24" t="str">
        <f t="shared" si="36"/>
        <v>Yes</v>
      </c>
      <c r="AG137" s="64"/>
      <c r="AH137" s="64"/>
      <c r="AI137" s="170"/>
      <c r="AJ137" s="66"/>
    </row>
    <row r="138" spans="1:36" customFormat="1" x14ac:dyDescent="0.25">
      <c r="A138" s="7">
        <v>5</v>
      </c>
      <c r="B138" s="5">
        <v>2022</v>
      </c>
      <c r="C138" s="5" t="str">
        <f t="shared" si="26"/>
        <v>2022 W5</v>
      </c>
      <c r="D138" s="5">
        <v>69</v>
      </c>
      <c r="E138" s="5" t="s">
        <v>651</v>
      </c>
      <c r="F138" s="5" t="s">
        <v>0</v>
      </c>
      <c r="G138" s="5" t="s">
        <v>32</v>
      </c>
      <c r="H138" s="5">
        <v>-13.5</v>
      </c>
      <c r="I138" s="61">
        <v>-14</v>
      </c>
      <c r="J138" s="62" t="str">
        <f t="shared" si="27"/>
        <v>F0.5</v>
      </c>
      <c r="K138" s="61">
        <f t="shared" si="28"/>
        <v>0.5</v>
      </c>
      <c r="L138" s="228">
        <f>IF(K138=0,0,
IF(J138="D0.5",0.5*SUMIFS('Key Numbers'!$C$2:$C$71,'Key Numbers'!$A$2:$A$71,"&gt;="&amp;ABS($I138),'Key Numbers'!$A$2:$A$71,"&lt;="&amp;ABS($H138)),
IF(J138="D-0.5",0.5*-1*SUMIFS('Key Numbers'!$C$2:$C$71,'Key Numbers'!$A$2:$A$71,"&lt;="&amp;ABS($I138),'Key Numbers'!$A$2:$A$71,"&gt;="&amp;ABS($H138)),
IF(J138="F0.5",0.5*SUMIFS('Key Numbers'!$C$2:$C$71,'Key Numbers'!$A$2:$A$71,"&lt;="&amp;ABS($I138),'Key Numbers'!$A$2:$A$71,"&gt;="&amp;ABS($H138)),
IF(J138="F-0.5",0.5*-1*SUMIFS('Key Numbers'!$C$2:$C$71,'Key Numbers'!$A$2:$A$71,"&gt;="&amp;ABS($I138),'Key Numbers'!$A$2:$A$71,"&lt;="&amp;ABS($H138)),
IF(AND(LEFT(J138,1)="F",K138&lt;0),-1*SUMIFS('Key Numbers'!$C$2:$C$71,'Key Numbers'!$A$2:$A$71,"&gt;="&amp;ABS($I138),'Key Numbers'!$A$2:$A$71,"&lt;="&amp;ABS($H138)),
IF(AND(LEFT(J138,1)="F",K138&gt;0),SUMIFS('Key Numbers'!$C$2:$C$71,'Key Numbers'!$A$2:$A$71,"&lt;="&amp;ABS($I138),'Key Numbers'!$A$2:$A$71,"&gt;="&amp;ABS($H138)),
IF(AND(LEFT(J138,1)="D",K138&lt;0),-1*SUMIFS('Key Numbers'!$C$2:$C$71,'Key Numbers'!$A$2:$A$71,"&lt;="&amp;ABS($I138),'Key Numbers'!$A$2:$A$71,"&gt;="&amp;ABS($H138)),
SUMIFS('Key Numbers'!$C$2:$C$71,'Key Numbers'!$A$2:$A$71,"&gt;="&amp;ABS($I138),'Key Numbers'!$A$2:$A$71,"&lt;="&amp;ABS($H138))))))))))</f>
        <v>2.5688073394495414E-2</v>
      </c>
      <c r="M138" s="6" cm="1">
        <f t="array" ref="M138">IFERROR(INDEX(DVOA!$E$2:$E$20095,MATCH($F138&amp;$A138-1&amp;$B138,DVOA!$C$2:$C$20095&amp;DVOA!$A$2:$A21012&amp;DVOA!$B$2:$B$20095,0)),0)</f>
        <v>0.4247936344956717</v>
      </c>
      <c r="N138" s="6"/>
      <c r="O138" s="6" cm="1">
        <f t="array" ref="O138">IFERROR(INDEX(DVOA!$AC$2:$AC$20095,MATCH($F138&amp;$A138-1&amp;$B138,DVOA!$C$2:$C$20095&amp;DVOA!$A$2:$A$20095&amp;DVOA!$B$2:$B$20095,0)
),0)</f>
        <v>0</v>
      </c>
      <c r="P138" s="6" cm="1">
        <f t="array" ref="P138">IFERROR(INDEX(DVOA!$E$2:$E$20095,MATCH($G138&amp;$A138-1&amp;$B138,DVOA!$C$2:$C$20095&amp;DVOA!$A$2:$A21012&amp;DVOA!$B$2:$B$20095,0)),0)</f>
        <v>-9.1264739640366091E-2</v>
      </c>
      <c r="Q138" s="6"/>
      <c r="R138" s="6" cm="1">
        <f t="array" ref="R138">IFERROR(INDEX(DVOA!$AC$2:$AC$20095,MATCH($G138&amp;$A138-1&amp;$B138,DVOA!$C$2:$C$20095&amp;DVOA!$A$2:$A$20095&amp;DVOA!$B$2:$B$20095,0)
),0)</f>
        <v>0</v>
      </c>
      <c r="S138" s="6" t="str">
        <f t="shared" si="29"/>
        <v/>
      </c>
      <c r="T138" s="104">
        <f t="shared" si="37"/>
        <v>0.51605837413603783</v>
      </c>
      <c r="U138" s="104" t="str">
        <f t="shared" si="38"/>
        <v/>
      </c>
      <c r="V138" s="26" t="str" cm="1">
        <f t="array" ref="V138">IFERROR(IF(E138="H",INDEX('DVOA Pred'!$G$2:$G$1000,MATCH($F138&amp;$B138&amp;$A138,'DVOA Pred'!$C$2:$C$1000&amp;'DVOA Pred'!$A$2:$A$1000&amp;'DVOA Pred'!$B$2:$B$1000,0)),
INDEX('DVOA Pred'!$H$2:$H$1000,MATCH($F138&amp;$B138&amp;$A138,'DVOA Pred'!$D$2:$D$1000&amp;'DVOA Pred'!$A$2:$A$1000&amp;'DVOA Pred'!$B$2:$B$1000,0))),"")</f>
        <v/>
      </c>
      <c r="W138" s="26" t="str">
        <f t="shared" si="30"/>
        <v/>
      </c>
      <c r="X138" s="26" t="str">
        <f t="shared" si="31"/>
        <v/>
      </c>
      <c r="Y138" s="6" t="str">
        <f>IFERROR((PERCENTRANK($L$2:$L$20355,L138)*Multiples!$B$3)+((PERCENTRANK($W$2:$W$20355,W138)*(1-Multiples!$B$3))),"")</f>
        <v/>
      </c>
      <c r="Z138" s="64">
        <v>38</v>
      </c>
      <c r="AA138" s="64">
        <v>3</v>
      </c>
      <c r="AB138" s="24">
        <f t="shared" si="32"/>
        <v>35</v>
      </c>
      <c r="AC138" s="24">
        <f t="shared" si="33"/>
        <v>21.5</v>
      </c>
      <c r="AD138" s="24">
        <f t="shared" si="34"/>
        <v>21</v>
      </c>
      <c r="AE138" s="24" t="str">
        <f t="shared" si="35"/>
        <v>Yes</v>
      </c>
      <c r="AF138" s="24" t="str">
        <f t="shared" si="36"/>
        <v>Yes</v>
      </c>
      <c r="AG138" s="64"/>
      <c r="AH138" s="64"/>
      <c r="AI138" s="170"/>
      <c r="AJ138" s="66"/>
    </row>
    <row r="139" spans="1:36" customFormat="1" x14ac:dyDescent="0.25">
      <c r="A139" s="7">
        <v>5</v>
      </c>
      <c r="B139" s="5">
        <v>2022</v>
      </c>
      <c r="C139" s="5" t="str">
        <f t="shared" si="26"/>
        <v>2022 W5</v>
      </c>
      <c r="D139" s="5">
        <v>69</v>
      </c>
      <c r="E139" s="5" t="s">
        <v>649</v>
      </c>
      <c r="F139" s="5" t="s">
        <v>32</v>
      </c>
      <c r="G139" s="5" t="s">
        <v>0</v>
      </c>
      <c r="H139" s="5">
        <v>13.5</v>
      </c>
      <c r="I139" s="61">
        <v>14</v>
      </c>
      <c r="J139" s="62" t="str">
        <f t="shared" si="27"/>
        <v>D-0.5</v>
      </c>
      <c r="K139" s="61">
        <f t="shared" si="28"/>
        <v>-0.5</v>
      </c>
      <c r="L139" s="228">
        <f>IF(K139=0,0,
IF(J139="D0.5",0.5*SUMIFS('Key Numbers'!$C$2:$C$71,'Key Numbers'!$A$2:$A$71,"&gt;="&amp;ABS($I139),'Key Numbers'!$A$2:$A$71,"&lt;="&amp;ABS($H139)),
IF(J139="D-0.5",0.5*-1*SUMIFS('Key Numbers'!$C$2:$C$71,'Key Numbers'!$A$2:$A$71,"&lt;="&amp;ABS($I139),'Key Numbers'!$A$2:$A$71,"&gt;="&amp;ABS($H139)),
IF(J139="F0.5",0.5*SUMIFS('Key Numbers'!$C$2:$C$71,'Key Numbers'!$A$2:$A$71,"&lt;="&amp;ABS($I139),'Key Numbers'!$A$2:$A$71,"&gt;="&amp;ABS($H139)),
IF(J139="F-0.5",0.5*-1*SUMIFS('Key Numbers'!$C$2:$C$71,'Key Numbers'!$A$2:$A$71,"&gt;="&amp;ABS($I139),'Key Numbers'!$A$2:$A$71,"&lt;="&amp;ABS($H139)),
IF(AND(LEFT(J139,1)="F",K139&lt;0),-1*SUMIFS('Key Numbers'!$C$2:$C$71,'Key Numbers'!$A$2:$A$71,"&gt;="&amp;ABS($I139),'Key Numbers'!$A$2:$A$71,"&lt;="&amp;ABS($H139)),
IF(AND(LEFT(J139,1)="F",K139&gt;0),SUMIFS('Key Numbers'!$C$2:$C$71,'Key Numbers'!$A$2:$A$71,"&lt;="&amp;ABS($I139),'Key Numbers'!$A$2:$A$71,"&gt;="&amp;ABS($H139)),
IF(AND(LEFT(J139,1)="D",K139&lt;0),-1*SUMIFS('Key Numbers'!$C$2:$C$71,'Key Numbers'!$A$2:$A$71,"&lt;="&amp;ABS($I139),'Key Numbers'!$A$2:$A$71,"&gt;="&amp;ABS($H139)),
SUMIFS('Key Numbers'!$C$2:$C$71,'Key Numbers'!$A$2:$A$71,"&gt;="&amp;ABS($I139),'Key Numbers'!$A$2:$A$71,"&lt;="&amp;ABS($H139))))))))))</f>
        <v>-2.5688073394495414E-2</v>
      </c>
      <c r="M139" s="6" cm="1">
        <f t="array" ref="M139">IFERROR(INDEX(DVOA!$E$2:$E$20095,MATCH($F139&amp;$A139-1&amp;$B139,DVOA!$C$2:$C$20095&amp;DVOA!$A$2:$A21013&amp;DVOA!$B$2:$B$20095,0)),0)</f>
        <v>-9.1264739640366091E-2</v>
      </c>
      <c r="N139" s="6"/>
      <c r="O139" s="6" cm="1">
        <f t="array" ref="O139">IFERROR(INDEX(DVOA!$AC$2:$AC$20095,MATCH($F139&amp;$A139-1&amp;$B139,DVOA!$C$2:$C$20095&amp;DVOA!$A$2:$A$20095&amp;DVOA!$B$2:$B$20095,0)
),0)</f>
        <v>0</v>
      </c>
      <c r="P139" s="6" cm="1">
        <f t="array" ref="P139">IFERROR(INDEX(DVOA!$E$2:$E$20095,MATCH($G139&amp;$A139-1&amp;$B139,DVOA!$C$2:$C$20095&amp;DVOA!$A$2:$A21013&amp;DVOA!$B$2:$B$20095,0)),0)</f>
        <v>0.4247936344956717</v>
      </c>
      <c r="Q139" s="6"/>
      <c r="R139" s="6" cm="1">
        <f t="array" ref="R139">IFERROR(INDEX(DVOA!$AC$2:$AC$20095,MATCH($G139&amp;$A139-1&amp;$B139,DVOA!$C$2:$C$20095&amp;DVOA!$A$2:$A$20095&amp;DVOA!$B$2:$B$20095,0)
),0)</f>
        <v>0</v>
      </c>
      <c r="S139" s="6" t="str">
        <f t="shared" si="29"/>
        <v/>
      </c>
      <c r="T139" s="104">
        <f t="shared" si="37"/>
        <v>-0.51605837413603783</v>
      </c>
      <c r="U139" s="104" t="str">
        <f t="shared" si="38"/>
        <v/>
      </c>
      <c r="V139" s="26" t="str" cm="1">
        <f t="array" ref="V139">IFERROR(IF(E139="H",INDEX('DVOA Pred'!$G$2:$G$1000,MATCH($F139&amp;$B139&amp;$A139,'DVOA Pred'!$C$2:$C$1000&amp;'DVOA Pred'!$A$2:$A$1000&amp;'DVOA Pred'!$B$2:$B$1000,0)),
INDEX('DVOA Pred'!$H$2:$H$1000,MATCH($F139&amp;$B139&amp;$A139,'DVOA Pred'!$D$2:$D$1000&amp;'DVOA Pred'!$A$2:$A$1000&amp;'DVOA Pred'!$B$2:$B$1000,0))),"")</f>
        <v/>
      </c>
      <c r="W139" s="26" t="str">
        <f t="shared" si="30"/>
        <v/>
      </c>
      <c r="X139" s="26" t="str">
        <f t="shared" si="31"/>
        <v/>
      </c>
      <c r="Y139" s="6" t="str">
        <f>IFERROR((PERCENTRANK($L$2:$L$20355,L139)*Multiples!$B$3)+((PERCENTRANK($W$2:$W$20355,W139)*(1-Multiples!$B$3))),"")</f>
        <v/>
      </c>
      <c r="Z139" s="64">
        <v>3</v>
      </c>
      <c r="AA139" s="64">
        <v>38</v>
      </c>
      <c r="AB139" s="24">
        <f t="shared" si="32"/>
        <v>-35</v>
      </c>
      <c r="AC139" s="24">
        <f t="shared" si="33"/>
        <v>-21.5</v>
      </c>
      <c r="AD139" s="24">
        <f t="shared" si="34"/>
        <v>-21</v>
      </c>
      <c r="AE139" s="24" t="str">
        <f t="shared" si="35"/>
        <v>No</v>
      </c>
      <c r="AF139" s="24" t="str">
        <f t="shared" si="36"/>
        <v>No</v>
      </c>
      <c r="AG139" s="64"/>
      <c r="AH139" s="64"/>
      <c r="AI139" s="170"/>
      <c r="AJ139" s="66"/>
    </row>
    <row r="140" spans="1:36" customFormat="1" x14ac:dyDescent="0.25">
      <c r="A140" s="7">
        <v>5</v>
      </c>
      <c r="B140" s="5">
        <v>2022</v>
      </c>
      <c r="C140" s="5" t="str">
        <f t="shared" si="26"/>
        <v>2022 W5</v>
      </c>
      <c r="D140" s="5">
        <v>70</v>
      </c>
      <c r="E140" s="5" t="s">
        <v>651</v>
      </c>
      <c r="F140" s="5" t="s">
        <v>10</v>
      </c>
      <c r="G140" s="5" t="s">
        <v>28</v>
      </c>
      <c r="H140" s="5">
        <v>2.5</v>
      </c>
      <c r="I140" s="61">
        <v>1.5</v>
      </c>
      <c r="J140" s="62" t="str">
        <f t="shared" si="27"/>
        <v>D1</v>
      </c>
      <c r="K140" s="61">
        <f t="shared" si="28"/>
        <v>1</v>
      </c>
      <c r="L140" s="228">
        <f>IF(K140=0,0,
IF(J140="D0.5",0.5*SUMIFS('Key Numbers'!$C$2:$C$71,'Key Numbers'!$A$2:$A$71,"&gt;="&amp;ABS($I140),'Key Numbers'!$A$2:$A$71,"&lt;="&amp;ABS($H140)),
IF(J140="D-0.5",0.5*-1*SUMIFS('Key Numbers'!$C$2:$C$71,'Key Numbers'!$A$2:$A$71,"&lt;="&amp;ABS($I140),'Key Numbers'!$A$2:$A$71,"&gt;="&amp;ABS($H140)),
IF(J140="F0.5",0.5*SUMIFS('Key Numbers'!$C$2:$C$71,'Key Numbers'!$A$2:$A$71,"&lt;="&amp;ABS($I140),'Key Numbers'!$A$2:$A$71,"&gt;="&amp;ABS($H140)),
IF(J140="F-0.5",0.5*-1*SUMIFS('Key Numbers'!$C$2:$C$71,'Key Numbers'!$A$2:$A$71,"&gt;="&amp;ABS($I140),'Key Numbers'!$A$2:$A$71,"&lt;="&amp;ABS($H140)),
IF(AND(LEFT(J140,1)="F",K140&lt;0),-1*SUMIFS('Key Numbers'!$C$2:$C$71,'Key Numbers'!$A$2:$A$71,"&gt;="&amp;ABS($I140),'Key Numbers'!$A$2:$A$71,"&lt;="&amp;ABS($H140)),
IF(AND(LEFT(J140,1)="F",K140&gt;0),SUMIFS('Key Numbers'!$C$2:$C$71,'Key Numbers'!$A$2:$A$71,"&lt;="&amp;ABS($I140),'Key Numbers'!$A$2:$A$71,"&gt;="&amp;ABS($H140)),
IF(AND(LEFT(J140,1)="D",K140&lt;0),-1*SUMIFS('Key Numbers'!$C$2:$C$71,'Key Numbers'!$A$2:$A$71,"&lt;="&amp;ABS($I140),'Key Numbers'!$A$2:$A$71,"&gt;="&amp;ABS($H140)),
SUMIFS('Key Numbers'!$C$2:$C$71,'Key Numbers'!$A$2:$A$71,"&gt;="&amp;ABS($I140),'Key Numbers'!$A$2:$A$71,"&lt;="&amp;ABS($H140))))))))))</f>
        <v>5.6880733944954132E-2</v>
      </c>
      <c r="M140" s="6" cm="1">
        <f t="array" ref="M140">IFERROR(INDEX(DVOA!$E$2:$E$20095,MATCH($F140&amp;$A140-1&amp;$B140,DVOA!$C$2:$C$20095&amp;DVOA!$A$2:$A21014&amp;DVOA!$B$2:$B$20095,0)),0)</f>
        <v>8.6549215844096819E-2</v>
      </c>
      <c r="N140" s="6"/>
      <c r="O140" s="6" cm="1">
        <f t="array" ref="O140">IFERROR(INDEX(DVOA!$AC$2:$AC$20095,MATCH($F140&amp;$A140-1&amp;$B140,DVOA!$C$2:$C$20095&amp;DVOA!$A$2:$A$20095&amp;DVOA!$B$2:$B$20095,0)
),0)</f>
        <v>0</v>
      </c>
      <c r="P140" s="6" cm="1">
        <f t="array" ref="P140">IFERROR(INDEX(DVOA!$E$2:$E$20095,MATCH($G140&amp;$A140-1&amp;$B140,DVOA!$C$2:$C$20095&amp;DVOA!$A$2:$A21014&amp;DVOA!$B$2:$B$20095,0)),0)</f>
        <v>0.11711666315791981</v>
      </c>
      <c r="Q140" s="6"/>
      <c r="R140" s="6" cm="1">
        <f t="array" ref="R140">IFERROR(INDEX(DVOA!$AC$2:$AC$20095,MATCH($G140&amp;$A140-1&amp;$B140,DVOA!$C$2:$C$20095&amp;DVOA!$A$2:$A$20095&amp;DVOA!$B$2:$B$20095,0)
),0)</f>
        <v>0</v>
      </c>
      <c r="S140" s="6" t="str">
        <f t="shared" si="29"/>
        <v/>
      </c>
      <c r="T140" s="104">
        <f t="shared" si="37"/>
        <v>-3.0567447313822993E-2</v>
      </c>
      <c r="U140" s="104" t="str">
        <f t="shared" si="38"/>
        <v/>
      </c>
      <c r="V140" s="26" t="str" cm="1">
        <f t="array" ref="V140">IFERROR(IF(E140="H",INDEX('DVOA Pred'!$G$2:$G$1000,MATCH($F140&amp;$B140&amp;$A140,'DVOA Pred'!$C$2:$C$1000&amp;'DVOA Pred'!$A$2:$A$1000&amp;'DVOA Pred'!$B$2:$B$1000,0)),
INDEX('DVOA Pred'!$H$2:$H$1000,MATCH($F140&amp;$B140&amp;$A140,'DVOA Pred'!$D$2:$D$1000&amp;'DVOA Pred'!$A$2:$A$1000&amp;'DVOA Pred'!$B$2:$B$1000,0))),"")</f>
        <v/>
      </c>
      <c r="W140" s="26" t="str">
        <f t="shared" si="30"/>
        <v/>
      </c>
      <c r="X140" s="26" t="str">
        <f t="shared" si="31"/>
        <v/>
      </c>
      <c r="Y140" s="6" t="str">
        <f>IFERROR((PERCENTRANK($L$2:$L$20355,L140)*Multiples!$B$3)+((PERCENTRANK($W$2:$W$20355,W140)*(1-Multiples!$B$3))),"")</f>
        <v/>
      </c>
      <c r="Z140" s="64">
        <v>28</v>
      </c>
      <c r="AA140" s="64">
        <v>30</v>
      </c>
      <c r="AB140" s="24">
        <f t="shared" si="32"/>
        <v>-2</v>
      </c>
      <c r="AC140" s="24">
        <f t="shared" si="33"/>
        <v>0.5</v>
      </c>
      <c r="AD140" s="24">
        <f t="shared" si="34"/>
        <v>-0.5</v>
      </c>
      <c r="AE140" s="24" t="str">
        <f t="shared" si="35"/>
        <v>Yes</v>
      </c>
      <c r="AF140" s="24" t="str">
        <f t="shared" si="36"/>
        <v>No</v>
      </c>
      <c r="AG140" s="64"/>
      <c r="AH140" s="64"/>
      <c r="AI140" s="170"/>
      <c r="AJ140" s="66"/>
    </row>
    <row r="141" spans="1:36" customFormat="1" x14ac:dyDescent="0.25">
      <c r="A141" s="7">
        <v>5</v>
      </c>
      <c r="B141" s="5">
        <v>2022</v>
      </c>
      <c r="C141" s="5" t="str">
        <f t="shared" si="26"/>
        <v>2022 W5</v>
      </c>
      <c r="D141" s="5">
        <v>70</v>
      </c>
      <c r="E141" s="5" t="s">
        <v>649</v>
      </c>
      <c r="F141" s="5" t="s">
        <v>28</v>
      </c>
      <c r="G141" s="5" t="s">
        <v>10</v>
      </c>
      <c r="H141" s="5">
        <v>-2.5</v>
      </c>
      <c r="I141" s="61">
        <v>-1.5</v>
      </c>
      <c r="J141" s="62" t="str">
        <f t="shared" si="27"/>
        <v>F-1</v>
      </c>
      <c r="K141" s="61">
        <f t="shared" si="28"/>
        <v>-1</v>
      </c>
      <c r="L141" s="228">
        <f>IF(K141=0,0,
IF(J141="D0.5",0.5*SUMIFS('Key Numbers'!$C$2:$C$71,'Key Numbers'!$A$2:$A$71,"&gt;="&amp;ABS($I141),'Key Numbers'!$A$2:$A$71,"&lt;="&amp;ABS($H141)),
IF(J141="D-0.5",0.5*-1*SUMIFS('Key Numbers'!$C$2:$C$71,'Key Numbers'!$A$2:$A$71,"&lt;="&amp;ABS($I141),'Key Numbers'!$A$2:$A$71,"&gt;="&amp;ABS($H141)),
IF(J141="F0.5",0.5*SUMIFS('Key Numbers'!$C$2:$C$71,'Key Numbers'!$A$2:$A$71,"&lt;="&amp;ABS($I141),'Key Numbers'!$A$2:$A$71,"&gt;="&amp;ABS($H141)),
IF(J141="F-0.5",0.5*-1*SUMIFS('Key Numbers'!$C$2:$C$71,'Key Numbers'!$A$2:$A$71,"&gt;="&amp;ABS($I141),'Key Numbers'!$A$2:$A$71,"&lt;="&amp;ABS($H141)),
IF(AND(LEFT(J141,1)="F",K141&lt;0),-1*SUMIFS('Key Numbers'!$C$2:$C$71,'Key Numbers'!$A$2:$A$71,"&gt;="&amp;ABS($I141),'Key Numbers'!$A$2:$A$71,"&lt;="&amp;ABS($H141)),
IF(AND(LEFT(J141,1)="F",K141&gt;0),SUMIFS('Key Numbers'!$C$2:$C$71,'Key Numbers'!$A$2:$A$71,"&lt;="&amp;ABS($I141),'Key Numbers'!$A$2:$A$71,"&gt;="&amp;ABS($H141)),
IF(AND(LEFT(J141,1)="D",K141&lt;0),-1*SUMIFS('Key Numbers'!$C$2:$C$71,'Key Numbers'!$A$2:$A$71,"&lt;="&amp;ABS($I141),'Key Numbers'!$A$2:$A$71,"&gt;="&amp;ABS($H141)),
SUMIFS('Key Numbers'!$C$2:$C$71,'Key Numbers'!$A$2:$A$71,"&gt;="&amp;ABS($I141),'Key Numbers'!$A$2:$A$71,"&lt;="&amp;ABS($H141))))))))))</f>
        <v>-5.6880733944954132E-2</v>
      </c>
      <c r="M141" s="6" cm="1">
        <f t="array" ref="M141">IFERROR(INDEX(DVOA!$E$2:$E$20095,MATCH($F141&amp;$A141-1&amp;$B141,DVOA!$C$2:$C$20095&amp;DVOA!$A$2:$A21015&amp;DVOA!$B$2:$B$20095,0)),0)</f>
        <v>0.11711666315791981</v>
      </c>
      <c r="N141" s="6"/>
      <c r="O141" s="6" cm="1">
        <f t="array" ref="O141">IFERROR(INDEX(DVOA!$AC$2:$AC$20095,MATCH($F141&amp;$A141-1&amp;$B141,DVOA!$C$2:$C$20095&amp;DVOA!$A$2:$A$20095&amp;DVOA!$B$2:$B$20095,0)
),0)</f>
        <v>0</v>
      </c>
      <c r="P141" s="6" cm="1">
        <f t="array" ref="P141">IFERROR(INDEX(DVOA!$E$2:$E$20095,MATCH($G141&amp;$A141-1&amp;$B141,DVOA!$C$2:$C$20095&amp;DVOA!$A$2:$A21015&amp;DVOA!$B$2:$B$20095,0)),0)</f>
        <v>8.6549215844096819E-2</v>
      </c>
      <c r="Q141" s="6"/>
      <c r="R141" s="6" cm="1">
        <f t="array" ref="R141">IFERROR(INDEX(DVOA!$AC$2:$AC$20095,MATCH($G141&amp;$A141-1&amp;$B141,DVOA!$C$2:$C$20095&amp;DVOA!$A$2:$A$20095&amp;DVOA!$B$2:$B$20095,0)
),0)</f>
        <v>0</v>
      </c>
      <c r="S141" s="6" t="str">
        <f t="shared" si="29"/>
        <v/>
      </c>
      <c r="T141" s="104">
        <f t="shared" si="37"/>
        <v>3.0567447313822993E-2</v>
      </c>
      <c r="U141" s="104" t="str">
        <f t="shared" si="38"/>
        <v/>
      </c>
      <c r="V141" s="26" t="str" cm="1">
        <f t="array" ref="V141">IFERROR(IF(E141="H",INDEX('DVOA Pred'!$G$2:$G$1000,MATCH($F141&amp;$B141&amp;$A141,'DVOA Pred'!$C$2:$C$1000&amp;'DVOA Pred'!$A$2:$A$1000&amp;'DVOA Pred'!$B$2:$B$1000,0)),
INDEX('DVOA Pred'!$H$2:$H$1000,MATCH($F141&amp;$B141&amp;$A141,'DVOA Pred'!$D$2:$D$1000&amp;'DVOA Pred'!$A$2:$A$1000&amp;'DVOA Pred'!$B$2:$B$1000,0))),"")</f>
        <v/>
      </c>
      <c r="W141" s="26" t="str">
        <f t="shared" si="30"/>
        <v/>
      </c>
      <c r="X141" s="26" t="str">
        <f t="shared" si="31"/>
        <v/>
      </c>
      <c r="Y141" s="6" t="str">
        <f>IFERROR((PERCENTRANK($L$2:$L$20355,L141)*Multiples!$B$3)+((PERCENTRANK($W$2:$W$20355,W141)*(1-Multiples!$B$3))),"")</f>
        <v/>
      </c>
      <c r="Z141" s="64">
        <v>30</v>
      </c>
      <c r="AA141" s="64">
        <v>28</v>
      </c>
      <c r="AB141" s="24">
        <f t="shared" si="32"/>
        <v>2</v>
      </c>
      <c r="AC141" s="24">
        <f t="shared" si="33"/>
        <v>-0.5</v>
      </c>
      <c r="AD141" s="24">
        <f t="shared" si="34"/>
        <v>0.5</v>
      </c>
      <c r="AE141" s="24" t="str">
        <f t="shared" si="35"/>
        <v>No</v>
      </c>
      <c r="AF141" s="24" t="str">
        <f t="shared" si="36"/>
        <v>Yes</v>
      </c>
      <c r="AG141" s="64"/>
      <c r="AH141" s="64"/>
      <c r="AI141" s="170"/>
      <c r="AJ141" s="66"/>
    </row>
    <row r="142" spans="1:36" customFormat="1" x14ac:dyDescent="0.25">
      <c r="A142" s="7">
        <v>5</v>
      </c>
      <c r="B142" s="5">
        <v>2022</v>
      </c>
      <c r="C142" s="5" t="str">
        <f t="shared" si="26"/>
        <v>2022 W5</v>
      </c>
      <c r="D142" s="5">
        <v>71</v>
      </c>
      <c r="E142" s="5" t="s">
        <v>649</v>
      </c>
      <c r="F142" s="5" t="s">
        <v>21</v>
      </c>
      <c r="G142" s="5" t="s">
        <v>17</v>
      </c>
      <c r="H142" s="5">
        <v>2.5</v>
      </c>
      <c r="I142" s="61">
        <v>3</v>
      </c>
      <c r="J142" s="62" t="str">
        <f t="shared" si="27"/>
        <v>D-0.5</v>
      </c>
      <c r="K142" s="61">
        <f t="shared" si="28"/>
        <v>-0.5</v>
      </c>
      <c r="L142" s="228">
        <f>IF(K142=0,0,
IF(J142="D0.5",0.5*SUMIFS('Key Numbers'!$C$2:$C$71,'Key Numbers'!$A$2:$A$71,"&gt;="&amp;ABS($I142),'Key Numbers'!$A$2:$A$71,"&lt;="&amp;ABS($H142)),
IF(J142="D-0.5",0.5*-1*SUMIFS('Key Numbers'!$C$2:$C$71,'Key Numbers'!$A$2:$A$71,"&lt;="&amp;ABS($I142),'Key Numbers'!$A$2:$A$71,"&gt;="&amp;ABS($H142)),
IF(J142="F0.5",0.5*SUMIFS('Key Numbers'!$C$2:$C$71,'Key Numbers'!$A$2:$A$71,"&lt;="&amp;ABS($I142),'Key Numbers'!$A$2:$A$71,"&gt;="&amp;ABS($H142)),
IF(J142="F-0.5",0.5*-1*SUMIFS('Key Numbers'!$C$2:$C$71,'Key Numbers'!$A$2:$A$71,"&gt;="&amp;ABS($I142),'Key Numbers'!$A$2:$A$71,"&lt;="&amp;ABS($H142)),
IF(AND(LEFT(J142,1)="F",K142&lt;0),-1*SUMIFS('Key Numbers'!$C$2:$C$71,'Key Numbers'!$A$2:$A$71,"&gt;="&amp;ABS($I142),'Key Numbers'!$A$2:$A$71,"&lt;="&amp;ABS($H142)),
IF(AND(LEFT(J142,1)="F",K142&gt;0),SUMIFS('Key Numbers'!$C$2:$C$71,'Key Numbers'!$A$2:$A$71,"&lt;="&amp;ABS($I142),'Key Numbers'!$A$2:$A$71,"&gt;="&amp;ABS($H142)),
IF(AND(LEFT(J142,1)="D",K142&lt;0),-1*SUMIFS('Key Numbers'!$C$2:$C$71,'Key Numbers'!$A$2:$A$71,"&lt;="&amp;ABS($I142),'Key Numbers'!$A$2:$A$71,"&gt;="&amp;ABS($H142)),
SUMIFS('Key Numbers'!$C$2:$C$71,'Key Numbers'!$A$2:$A$71,"&gt;="&amp;ABS($I142),'Key Numbers'!$A$2:$A$71,"&lt;="&amp;ABS($H142))))))))))</f>
        <v>-7.247706422018349E-2</v>
      </c>
      <c r="M142" s="6" cm="1">
        <f t="array" ref="M142">IFERROR(INDEX(DVOA!$E$2:$E$20095,MATCH($F142&amp;$A142-1&amp;$B142,DVOA!$C$2:$C$20095&amp;DVOA!$A$2:$A21016&amp;DVOA!$B$2:$B$20095,0)),0)</f>
        <v>-7.8066305285534616E-3</v>
      </c>
      <c r="N142" s="6"/>
      <c r="O142" s="6" cm="1">
        <f t="array" ref="O142">IFERROR(INDEX(DVOA!$AC$2:$AC$20095,MATCH($F142&amp;$A142-1&amp;$B142,DVOA!$C$2:$C$20095&amp;DVOA!$A$2:$A$20095&amp;DVOA!$B$2:$B$20095,0)
),0)</f>
        <v>0</v>
      </c>
      <c r="P142" s="6" cm="1">
        <f t="array" ref="P142">IFERROR(INDEX(DVOA!$E$2:$E$20095,MATCH($G142&amp;$A142-1&amp;$B142,DVOA!$C$2:$C$20095&amp;DVOA!$A$2:$A21016&amp;DVOA!$B$2:$B$20095,0)),0)</f>
        <v>-7.6888842255313283E-2</v>
      </c>
      <c r="Q142" s="6"/>
      <c r="R142" s="6" cm="1">
        <f t="array" ref="R142">IFERROR(INDEX(DVOA!$AC$2:$AC$20095,MATCH($G142&amp;$A142-1&amp;$B142,DVOA!$C$2:$C$20095&amp;DVOA!$A$2:$A$20095&amp;DVOA!$B$2:$B$20095,0)
),0)</f>
        <v>0</v>
      </c>
      <c r="S142" s="6" t="str">
        <f t="shared" si="29"/>
        <v/>
      </c>
      <c r="T142" s="104">
        <f t="shared" si="37"/>
        <v>6.9082211726759823E-2</v>
      </c>
      <c r="U142" s="104" t="str">
        <f t="shared" si="38"/>
        <v/>
      </c>
      <c r="V142" s="26" t="str" cm="1">
        <f t="array" ref="V142">IFERROR(IF(E142="H",INDEX('DVOA Pred'!$G$2:$G$1000,MATCH($F142&amp;$B142&amp;$A142,'DVOA Pred'!$C$2:$C$1000&amp;'DVOA Pred'!$A$2:$A$1000&amp;'DVOA Pred'!$B$2:$B$1000,0)),
INDEX('DVOA Pred'!$H$2:$H$1000,MATCH($F142&amp;$B142&amp;$A142,'DVOA Pred'!$D$2:$D$1000&amp;'DVOA Pred'!$A$2:$A$1000&amp;'DVOA Pred'!$B$2:$B$1000,0))),"")</f>
        <v/>
      </c>
      <c r="W142" s="26" t="str">
        <f t="shared" si="30"/>
        <v/>
      </c>
      <c r="X142" s="26" t="str">
        <f t="shared" si="31"/>
        <v/>
      </c>
      <c r="Y142" s="6" t="str">
        <f>IFERROR((PERCENTRANK($L$2:$L$20355,L142)*Multiples!$B$3)+((PERCENTRANK($W$2:$W$20355,W142)*(1-Multiples!$B$3))),"")</f>
        <v/>
      </c>
      <c r="Z142" s="64">
        <v>0</v>
      </c>
      <c r="AA142" s="64">
        <v>29</v>
      </c>
      <c r="AB142" s="24">
        <f t="shared" si="32"/>
        <v>-29</v>
      </c>
      <c r="AC142" s="24">
        <f t="shared" si="33"/>
        <v>-26.5</v>
      </c>
      <c r="AD142" s="24">
        <f t="shared" si="34"/>
        <v>-26</v>
      </c>
      <c r="AE142" s="24" t="str">
        <f t="shared" si="35"/>
        <v>No</v>
      </c>
      <c r="AF142" s="24" t="str">
        <f t="shared" si="36"/>
        <v>No</v>
      </c>
      <c r="AG142" s="64"/>
      <c r="AH142" s="64"/>
      <c r="AI142" s="170"/>
      <c r="AJ142" s="66"/>
    </row>
    <row r="143" spans="1:36" customFormat="1" x14ac:dyDescent="0.25">
      <c r="A143" s="7">
        <v>5</v>
      </c>
      <c r="B143" s="5">
        <v>2022</v>
      </c>
      <c r="C143" s="5" t="str">
        <f t="shared" si="26"/>
        <v>2022 W5</v>
      </c>
      <c r="D143" s="5">
        <v>71</v>
      </c>
      <c r="E143" s="5" t="s">
        <v>651</v>
      </c>
      <c r="F143" s="5" t="s">
        <v>17</v>
      </c>
      <c r="G143" s="5" t="s">
        <v>21</v>
      </c>
      <c r="H143" s="5">
        <v>-2.5</v>
      </c>
      <c r="I143" s="61">
        <v>-3</v>
      </c>
      <c r="J143" s="62" t="str">
        <f t="shared" si="27"/>
        <v>F0.5</v>
      </c>
      <c r="K143" s="61">
        <f t="shared" si="28"/>
        <v>0.5</v>
      </c>
      <c r="L143" s="228">
        <f>IF(K143=0,0,
IF(J143="D0.5",0.5*SUMIFS('Key Numbers'!$C$2:$C$71,'Key Numbers'!$A$2:$A$71,"&gt;="&amp;ABS($I143),'Key Numbers'!$A$2:$A$71,"&lt;="&amp;ABS($H143)),
IF(J143="D-0.5",0.5*-1*SUMIFS('Key Numbers'!$C$2:$C$71,'Key Numbers'!$A$2:$A$71,"&lt;="&amp;ABS($I143),'Key Numbers'!$A$2:$A$71,"&gt;="&amp;ABS($H143)),
IF(J143="F0.5",0.5*SUMIFS('Key Numbers'!$C$2:$C$71,'Key Numbers'!$A$2:$A$71,"&lt;="&amp;ABS($I143),'Key Numbers'!$A$2:$A$71,"&gt;="&amp;ABS($H143)),
IF(J143="F-0.5",0.5*-1*SUMIFS('Key Numbers'!$C$2:$C$71,'Key Numbers'!$A$2:$A$71,"&gt;="&amp;ABS($I143),'Key Numbers'!$A$2:$A$71,"&lt;="&amp;ABS($H143)),
IF(AND(LEFT(J143,1)="F",K143&lt;0),-1*SUMIFS('Key Numbers'!$C$2:$C$71,'Key Numbers'!$A$2:$A$71,"&gt;="&amp;ABS($I143),'Key Numbers'!$A$2:$A$71,"&lt;="&amp;ABS($H143)),
IF(AND(LEFT(J143,1)="F",K143&gt;0),SUMIFS('Key Numbers'!$C$2:$C$71,'Key Numbers'!$A$2:$A$71,"&lt;="&amp;ABS($I143),'Key Numbers'!$A$2:$A$71,"&gt;="&amp;ABS($H143)),
IF(AND(LEFT(J143,1)="D",K143&lt;0),-1*SUMIFS('Key Numbers'!$C$2:$C$71,'Key Numbers'!$A$2:$A$71,"&lt;="&amp;ABS($I143),'Key Numbers'!$A$2:$A$71,"&gt;="&amp;ABS($H143)),
SUMIFS('Key Numbers'!$C$2:$C$71,'Key Numbers'!$A$2:$A$71,"&gt;="&amp;ABS($I143),'Key Numbers'!$A$2:$A$71,"&lt;="&amp;ABS($H143))))))))))</f>
        <v>7.247706422018349E-2</v>
      </c>
      <c r="M143" s="6" cm="1">
        <f t="array" ref="M143">IFERROR(INDEX(DVOA!$E$2:$E$20095,MATCH($F143&amp;$A143-1&amp;$B143,DVOA!$C$2:$C$20095&amp;DVOA!$A$2:$A21017&amp;DVOA!$B$2:$B$20095,0)),0)</f>
        <v>-7.6888842255313283E-2</v>
      </c>
      <c r="N143" s="6"/>
      <c r="O143" s="6" cm="1">
        <f t="array" ref="O143">IFERROR(INDEX(DVOA!$AC$2:$AC$20095,MATCH($F143&amp;$A143-1&amp;$B143,DVOA!$C$2:$C$20095&amp;DVOA!$A$2:$A$20095&amp;DVOA!$B$2:$B$20095,0)
),0)</f>
        <v>0</v>
      </c>
      <c r="P143" s="6" cm="1">
        <f t="array" ref="P143">IFERROR(INDEX(DVOA!$E$2:$E$20095,MATCH($G143&amp;$A143-1&amp;$B143,DVOA!$C$2:$C$20095&amp;DVOA!$A$2:$A21017&amp;DVOA!$B$2:$B$20095,0)),0)</f>
        <v>-7.8066305285534616E-3</v>
      </c>
      <c r="Q143" s="6"/>
      <c r="R143" s="6" cm="1">
        <f t="array" ref="R143">IFERROR(INDEX(DVOA!$AC$2:$AC$20095,MATCH($G143&amp;$A143-1&amp;$B143,DVOA!$C$2:$C$20095&amp;DVOA!$A$2:$A$20095&amp;DVOA!$B$2:$B$20095,0)
),0)</f>
        <v>0</v>
      </c>
      <c r="S143" s="6" t="str">
        <f t="shared" si="29"/>
        <v/>
      </c>
      <c r="T143" s="104">
        <f t="shared" si="37"/>
        <v>-6.9082211726759823E-2</v>
      </c>
      <c r="U143" s="104" t="str">
        <f t="shared" si="38"/>
        <v/>
      </c>
      <c r="V143" s="26" t="str" cm="1">
        <f t="array" ref="V143">IFERROR(IF(E143="H",INDEX('DVOA Pred'!$G$2:$G$1000,MATCH($F143&amp;$B143&amp;$A143,'DVOA Pred'!$C$2:$C$1000&amp;'DVOA Pred'!$A$2:$A$1000&amp;'DVOA Pred'!$B$2:$B$1000,0)),
INDEX('DVOA Pred'!$H$2:$H$1000,MATCH($F143&amp;$B143&amp;$A143,'DVOA Pred'!$D$2:$D$1000&amp;'DVOA Pred'!$A$2:$A$1000&amp;'DVOA Pred'!$B$2:$B$1000,0))),"")</f>
        <v/>
      </c>
      <c r="W143" s="26" t="str">
        <f t="shared" si="30"/>
        <v/>
      </c>
      <c r="X143" s="26" t="str">
        <f t="shared" si="31"/>
        <v/>
      </c>
      <c r="Y143" s="6" t="str">
        <f>IFERROR((PERCENTRANK($L$2:$L$20355,L143)*Multiples!$B$3)+((PERCENTRANK($W$2:$W$20355,W143)*(1-Multiples!$B$3))),"")</f>
        <v/>
      </c>
      <c r="Z143" s="64">
        <v>29</v>
      </c>
      <c r="AA143" s="64">
        <v>0</v>
      </c>
      <c r="AB143" s="24">
        <f t="shared" si="32"/>
        <v>29</v>
      </c>
      <c r="AC143" s="24">
        <f t="shared" si="33"/>
        <v>26.5</v>
      </c>
      <c r="AD143" s="24">
        <f t="shared" si="34"/>
        <v>26</v>
      </c>
      <c r="AE143" s="24" t="str">
        <f t="shared" si="35"/>
        <v>Yes</v>
      </c>
      <c r="AF143" s="24" t="str">
        <f t="shared" si="36"/>
        <v>Yes</v>
      </c>
      <c r="AG143" s="64"/>
      <c r="AH143" s="64"/>
      <c r="AI143" s="170"/>
      <c r="AJ143" s="66"/>
    </row>
    <row r="144" spans="1:36" customFormat="1" x14ac:dyDescent="0.25">
      <c r="A144" s="7">
        <v>5</v>
      </c>
      <c r="B144" s="5">
        <v>2022</v>
      </c>
      <c r="C144" s="5" t="str">
        <f t="shared" si="26"/>
        <v>2022 W5</v>
      </c>
      <c r="D144" s="5">
        <v>72</v>
      </c>
      <c r="E144" s="5" t="s">
        <v>651</v>
      </c>
      <c r="F144" s="5" t="s">
        <v>27</v>
      </c>
      <c r="G144" s="5" t="s">
        <v>30</v>
      </c>
      <c r="H144" s="5">
        <v>-5.5</v>
      </c>
      <c r="I144" s="61">
        <v>-5.5</v>
      </c>
      <c r="J144" s="62" t="str">
        <f t="shared" si="27"/>
        <v>F0</v>
      </c>
      <c r="K144" s="61">
        <f t="shared" si="28"/>
        <v>0</v>
      </c>
      <c r="L144" s="228">
        <f>IF(K144=0,0,
IF(J144="D0.5",0.5*SUMIFS('Key Numbers'!$C$2:$C$71,'Key Numbers'!$A$2:$A$71,"&gt;="&amp;ABS($I144),'Key Numbers'!$A$2:$A$71,"&lt;="&amp;ABS($H144)),
IF(J144="D-0.5",0.5*-1*SUMIFS('Key Numbers'!$C$2:$C$71,'Key Numbers'!$A$2:$A$71,"&lt;="&amp;ABS($I144),'Key Numbers'!$A$2:$A$71,"&gt;="&amp;ABS($H144)),
IF(J144="F0.5",0.5*SUMIFS('Key Numbers'!$C$2:$C$71,'Key Numbers'!$A$2:$A$71,"&lt;="&amp;ABS($I144),'Key Numbers'!$A$2:$A$71,"&gt;="&amp;ABS($H144)),
IF(J144="F-0.5",0.5*-1*SUMIFS('Key Numbers'!$C$2:$C$71,'Key Numbers'!$A$2:$A$71,"&gt;="&amp;ABS($I144),'Key Numbers'!$A$2:$A$71,"&lt;="&amp;ABS($H144)),
IF(AND(LEFT(J144,1)="F",K144&lt;0),-1*SUMIFS('Key Numbers'!$C$2:$C$71,'Key Numbers'!$A$2:$A$71,"&gt;="&amp;ABS($I144),'Key Numbers'!$A$2:$A$71,"&lt;="&amp;ABS($H144)),
IF(AND(LEFT(J144,1)="F",K144&gt;0),SUMIFS('Key Numbers'!$C$2:$C$71,'Key Numbers'!$A$2:$A$71,"&lt;="&amp;ABS($I144),'Key Numbers'!$A$2:$A$71,"&gt;="&amp;ABS($H144)),
IF(AND(LEFT(J144,1)="D",K144&lt;0),-1*SUMIFS('Key Numbers'!$C$2:$C$71,'Key Numbers'!$A$2:$A$71,"&lt;="&amp;ABS($I144),'Key Numbers'!$A$2:$A$71,"&gt;="&amp;ABS($H144)),
SUMIFS('Key Numbers'!$C$2:$C$71,'Key Numbers'!$A$2:$A$71,"&gt;="&amp;ABS($I144),'Key Numbers'!$A$2:$A$71,"&lt;="&amp;ABS($H144))))))))))</f>
        <v>0</v>
      </c>
      <c r="M144" s="6" cm="1">
        <f t="array" ref="M144">IFERROR(INDEX(DVOA!$E$2:$E$20095,MATCH($F144&amp;$A144-1&amp;$B144,DVOA!$C$2:$C$20095&amp;DVOA!$A$2:$A21018&amp;DVOA!$B$2:$B$20095,0)),0)</f>
        <v>-0.13464206760384489</v>
      </c>
      <c r="N144" s="6"/>
      <c r="O144" s="6" cm="1">
        <f t="array" ref="O144">IFERROR(INDEX(DVOA!$AC$2:$AC$20095,MATCH($F144&amp;$A144-1&amp;$B144,DVOA!$C$2:$C$20095&amp;DVOA!$A$2:$A$20095&amp;DVOA!$B$2:$B$20095,0)
),0)</f>
        <v>0</v>
      </c>
      <c r="P144" s="6" cm="1">
        <f t="array" ref="P144">IFERROR(INDEX(DVOA!$E$2:$E$20095,MATCH($G144&amp;$A144-1&amp;$B144,DVOA!$C$2:$C$20095&amp;DVOA!$A$2:$A21018&amp;DVOA!$B$2:$B$20095,0)),0)</f>
        <v>4.3837390514530783E-2</v>
      </c>
      <c r="Q144" s="6"/>
      <c r="R144" s="6" cm="1">
        <f t="array" ref="R144">IFERROR(INDEX(DVOA!$AC$2:$AC$20095,MATCH($G144&amp;$A144-1&amp;$B144,DVOA!$C$2:$C$20095&amp;DVOA!$A$2:$A$20095&amp;DVOA!$B$2:$B$20095,0)
),0)</f>
        <v>0</v>
      </c>
      <c r="S144" s="6" t="str">
        <f t="shared" si="29"/>
        <v/>
      </c>
      <c r="T144" s="104">
        <f t="shared" si="37"/>
        <v>-0.17847945811837568</v>
      </c>
      <c r="U144" s="104" t="str">
        <f t="shared" si="38"/>
        <v/>
      </c>
      <c r="V144" s="26" t="str" cm="1">
        <f t="array" ref="V144">IFERROR(IF(E144="H",INDEX('DVOA Pred'!$G$2:$G$1000,MATCH($F144&amp;$B144&amp;$A144,'DVOA Pred'!$C$2:$C$1000&amp;'DVOA Pred'!$A$2:$A$1000&amp;'DVOA Pred'!$B$2:$B$1000,0)),
INDEX('DVOA Pred'!$H$2:$H$1000,MATCH($F144&amp;$B144&amp;$A144,'DVOA Pred'!$D$2:$D$1000&amp;'DVOA Pred'!$A$2:$A$1000&amp;'DVOA Pred'!$B$2:$B$1000,0))),"")</f>
        <v/>
      </c>
      <c r="W144" s="26" t="str">
        <f t="shared" si="30"/>
        <v/>
      </c>
      <c r="X144" s="26" t="str">
        <f t="shared" si="31"/>
        <v/>
      </c>
      <c r="Y144" s="6" t="str">
        <f>IFERROR((PERCENTRANK($L$2:$L$20355,L144)*Multiples!$B$3)+((PERCENTRANK($W$2:$W$20355,W144)*(1-Multiples!$B$3))),"")</f>
        <v/>
      </c>
      <c r="Z144" s="64">
        <v>39</v>
      </c>
      <c r="AA144" s="64">
        <v>32</v>
      </c>
      <c r="AB144" s="24">
        <f t="shared" si="32"/>
        <v>7</v>
      </c>
      <c r="AC144" s="24">
        <f t="shared" si="33"/>
        <v>1.5</v>
      </c>
      <c r="AD144" s="24">
        <f t="shared" si="34"/>
        <v>1.5</v>
      </c>
      <c r="AE144" s="24" t="str">
        <f t="shared" si="35"/>
        <v>Yes</v>
      </c>
      <c r="AF144" s="24" t="str">
        <f t="shared" si="36"/>
        <v>Yes</v>
      </c>
      <c r="AG144" s="64"/>
      <c r="AH144" s="64"/>
      <c r="AI144" s="170"/>
      <c r="AJ144" s="66"/>
    </row>
    <row r="145" spans="1:36" customFormat="1" x14ac:dyDescent="0.25">
      <c r="A145" s="7">
        <v>5</v>
      </c>
      <c r="B145" s="5">
        <v>2022</v>
      </c>
      <c r="C145" s="5" t="str">
        <f t="shared" si="26"/>
        <v>2022 W5</v>
      </c>
      <c r="D145" s="5">
        <v>72</v>
      </c>
      <c r="E145" s="5" t="s">
        <v>649</v>
      </c>
      <c r="F145" s="5" t="s">
        <v>30</v>
      </c>
      <c r="G145" s="5" t="s">
        <v>27</v>
      </c>
      <c r="H145" s="5">
        <v>5.5</v>
      </c>
      <c r="I145" s="61">
        <v>5.5</v>
      </c>
      <c r="J145" s="62" t="str">
        <f t="shared" si="27"/>
        <v>D0</v>
      </c>
      <c r="K145" s="61">
        <f t="shared" si="28"/>
        <v>0</v>
      </c>
      <c r="L145" s="228">
        <f>IF(K145=0,0,
IF(J145="D0.5",0.5*SUMIFS('Key Numbers'!$C$2:$C$71,'Key Numbers'!$A$2:$A$71,"&gt;="&amp;ABS($I145),'Key Numbers'!$A$2:$A$71,"&lt;="&amp;ABS($H145)),
IF(J145="D-0.5",0.5*-1*SUMIFS('Key Numbers'!$C$2:$C$71,'Key Numbers'!$A$2:$A$71,"&lt;="&amp;ABS($I145),'Key Numbers'!$A$2:$A$71,"&gt;="&amp;ABS($H145)),
IF(J145="F0.5",0.5*SUMIFS('Key Numbers'!$C$2:$C$71,'Key Numbers'!$A$2:$A$71,"&lt;="&amp;ABS($I145),'Key Numbers'!$A$2:$A$71,"&gt;="&amp;ABS($H145)),
IF(J145="F-0.5",0.5*-1*SUMIFS('Key Numbers'!$C$2:$C$71,'Key Numbers'!$A$2:$A$71,"&gt;="&amp;ABS($I145),'Key Numbers'!$A$2:$A$71,"&lt;="&amp;ABS($H145)),
IF(AND(LEFT(J145,1)="F",K145&lt;0),-1*SUMIFS('Key Numbers'!$C$2:$C$71,'Key Numbers'!$A$2:$A$71,"&gt;="&amp;ABS($I145),'Key Numbers'!$A$2:$A$71,"&lt;="&amp;ABS($H145)),
IF(AND(LEFT(J145,1)="F",K145&gt;0),SUMIFS('Key Numbers'!$C$2:$C$71,'Key Numbers'!$A$2:$A$71,"&lt;="&amp;ABS($I145),'Key Numbers'!$A$2:$A$71,"&gt;="&amp;ABS($H145)),
IF(AND(LEFT(J145,1)="D",K145&lt;0),-1*SUMIFS('Key Numbers'!$C$2:$C$71,'Key Numbers'!$A$2:$A$71,"&lt;="&amp;ABS($I145),'Key Numbers'!$A$2:$A$71,"&gt;="&amp;ABS($H145)),
SUMIFS('Key Numbers'!$C$2:$C$71,'Key Numbers'!$A$2:$A$71,"&gt;="&amp;ABS($I145),'Key Numbers'!$A$2:$A$71,"&lt;="&amp;ABS($H145))))))))))</f>
        <v>0</v>
      </c>
      <c r="M145" s="6" cm="1">
        <f t="array" ref="M145">IFERROR(INDEX(DVOA!$E$2:$E$20095,MATCH($F145&amp;$A145-1&amp;$B145,DVOA!$C$2:$C$20095&amp;DVOA!$A$2:$A21019&amp;DVOA!$B$2:$B$20095,0)),0)</f>
        <v>4.3837390514530783E-2</v>
      </c>
      <c r="N145" s="6"/>
      <c r="O145" s="6" cm="1">
        <f t="array" ref="O145">IFERROR(INDEX(DVOA!$AC$2:$AC$20095,MATCH($F145&amp;$A145-1&amp;$B145,DVOA!$C$2:$C$20095&amp;DVOA!$A$2:$A$20095&amp;DVOA!$B$2:$B$20095,0)
),0)</f>
        <v>0</v>
      </c>
      <c r="P145" s="6" cm="1">
        <f t="array" ref="P145">IFERROR(INDEX(DVOA!$E$2:$E$20095,MATCH($G145&amp;$A145-1&amp;$B145,DVOA!$C$2:$C$20095&amp;DVOA!$A$2:$A21019&amp;DVOA!$B$2:$B$20095,0)),0)</f>
        <v>-0.13464206760384489</v>
      </c>
      <c r="Q145" s="6"/>
      <c r="R145" s="6" cm="1">
        <f t="array" ref="R145">IFERROR(INDEX(DVOA!$AC$2:$AC$20095,MATCH($G145&amp;$A145-1&amp;$B145,DVOA!$C$2:$C$20095&amp;DVOA!$A$2:$A$20095&amp;DVOA!$B$2:$B$20095,0)
),0)</f>
        <v>0</v>
      </c>
      <c r="S145" s="6" t="str">
        <f t="shared" si="29"/>
        <v/>
      </c>
      <c r="T145" s="104">
        <f t="shared" si="37"/>
        <v>0.17847945811837568</v>
      </c>
      <c r="U145" s="104" t="str">
        <f t="shared" si="38"/>
        <v/>
      </c>
      <c r="V145" s="26" t="str" cm="1">
        <f t="array" ref="V145">IFERROR(IF(E145="H",INDEX('DVOA Pred'!$G$2:$G$1000,MATCH($F145&amp;$B145&amp;$A145,'DVOA Pred'!$C$2:$C$1000&amp;'DVOA Pred'!$A$2:$A$1000&amp;'DVOA Pred'!$B$2:$B$1000,0)),
INDEX('DVOA Pred'!$H$2:$H$1000,MATCH($F145&amp;$B145&amp;$A145,'DVOA Pred'!$D$2:$D$1000&amp;'DVOA Pred'!$A$2:$A$1000&amp;'DVOA Pred'!$B$2:$B$1000,0))),"")</f>
        <v/>
      </c>
      <c r="W145" s="26" t="str">
        <f t="shared" si="30"/>
        <v/>
      </c>
      <c r="X145" s="26" t="str">
        <f t="shared" si="31"/>
        <v/>
      </c>
      <c r="Y145" s="6" t="str">
        <f>IFERROR((PERCENTRANK($L$2:$L$20355,L145)*Multiples!$B$3)+((PERCENTRANK($W$2:$W$20355,W145)*(1-Multiples!$B$3))),"")</f>
        <v/>
      </c>
      <c r="Z145" s="64">
        <v>32</v>
      </c>
      <c r="AA145" s="64">
        <v>39</v>
      </c>
      <c r="AB145" s="24">
        <f t="shared" si="32"/>
        <v>-7</v>
      </c>
      <c r="AC145" s="24">
        <f t="shared" si="33"/>
        <v>-1.5</v>
      </c>
      <c r="AD145" s="24">
        <f t="shared" si="34"/>
        <v>-1.5</v>
      </c>
      <c r="AE145" s="24" t="str">
        <f t="shared" si="35"/>
        <v>No</v>
      </c>
      <c r="AF145" s="24" t="str">
        <f t="shared" si="36"/>
        <v>No</v>
      </c>
      <c r="AG145" s="64"/>
      <c r="AH145" s="64"/>
      <c r="AI145" s="170"/>
      <c r="AJ145" s="66"/>
    </row>
    <row r="146" spans="1:36" customFormat="1" x14ac:dyDescent="0.25">
      <c r="A146" s="7">
        <v>5</v>
      </c>
      <c r="B146" s="5">
        <v>2022</v>
      </c>
      <c r="C146" s="5" t="str">
        <f t="shared" si="26"/>
        <v>2022 W5</v>
      </c>
      <c r="D146" s="5">
        <v>73</v>
      </c>
      <c r="E146" s="5" t="s">
        <v>649</v>
      </c>
      <c r="F146" s="5" t="s">
        <v>4</v>
      </c>
      <c r="G146" s="5" t="s">
        <v>9</v>
      </c>
      <c r="H146" s="5">
        <v>-3.5</v>
      </c>
      <c r="I146" s="61">
        <v>-3.5</v>
      </c>
      <c r="J146" s="62" t="str">
        <f t="shared" si="27"/>
        <v>F0</v>
      </c>
      <c r="K146" s="61">
        <f t="shared" si="28"/>
        <v>0</v>
      </c>
      <c r="L146" s="228">
        <f>IF(K146=0,0,
IF(J146="D0.5",0.5*SUMIFS('Key Numbers'!$C$2:$C$71,'Key Numbers'!$A$2:$A$71,"&gt;="&amp;ABS($I146),'Key Numbers'!$A$2:$A$71,"&lt;="&amp;ABS($H146)),
IF(J146="D-0.5",0.5*-1*SUMIFS('Key Numbers'!$C$2:$C$71,'Key Numbers'!$A$2:$A$71,"&lt;="&amp;ABS($I146),'Key Numbers'!$A$2:$A$71,"&gt;="&amp;ABS($H146)),
IF(J146="F0.5",0.5*SUMIFS('Key Numbers'!$C$2:$C$71,'Key Numbers'!$A$2:$A$71,"&lt;="&amp;ABS($I146),'Key Numbers'!$A$2:$A$71,"&gt;="&amp;ABS($H146)),
IF(J146="F-0.5",0.5*-1*SUMIFS('Key Numbers'!$C$2:$C$71,'Key Numbers'!$A$2:$A$71,"&gt;="&amp;ABS($I146),'Key Numbers'!$A$2:$A$71,"&lt;="&amp;ABS($H146)),
IF(AND(LEFT(J146,1)="F",K146&lt;0),-1*SUMIFS('Key Numbers'!$C$2:$C$71,'Key Numbers'!$A$2:$A$71,"&gt;="&amp;ABS($I146),'Key Numbers'!$A$2:$A$71,"&lt;="&amp;ABS($H146)),
IF(AND(LEFT(J146,1)="F",K146&gt;0),SUMIFS('Key Numbers'!$C$2:$C$71,'Key Numbers'!$A$2:$A$71,"&lt;="&amp;ABS($I146),'Key Numbers'!$A$2:$A$71,"&gt;="&amp;ABS($H146)),
IF(AND(LEFT(J146,1)="D",K146&lt;0),-1*SUMIFS('Key Numbers'!$C$2:$C$71,'Key Numbers'!$A$2:$A$71,"&lt;="&amp;ABS($I146),'Key Numbers'!$A$2:$A$71,"&gt;="&amp;ABS($H146)),
SUMIFS('Key Numbers'!$C$2:$C$71,'Key Numbers'!$A$2:$A$71,"&gt;="&amp;ABS($I146),'Key Numbers'!$A$2:$A$71,"&lt;="&amp;ABS($H146))))))))))</f>
        <v>0</v>
      </c>
      <c r="M146" s="6" cm="1">
        <f t="array" ref="M146">IFERROR(INDEX(DVOA!$E$2:$E$20095,MATCH($F146&amp;$A146-1&amp;$B146,DVOA!$C$2:$C$20095&amp;DVOA!$A$2:$A21020&amp;DVOA!$B$2:$B$20095,0)),0)</f>
        <v>2.3619865305896201E-2</v>
      </c>
      <c r="N146" s="6"/>
      <c r="O146" s="6" cm="1">
        <f t="array" ref="O146">IFERROR(INDEX(DVOA!$AC$2:$AC$20095,MATCH($F146&amp;$A146-1&amp;$B146,DVOA!$C$2:$C$20095&amp;DVOA!$A$2:$A$20095&amp;DVOA!$B$2:$B$20095,0)
),0)</f>
        <v>0</v>
      </c>
      <c r="P146" s="6" cm="1">
        <f t="array" ref="P146">IFERROR(INDEX(DVOA!$E$2:$E$20095,MATCH($G146&amp;$A146-1&amp;$B146,DVOA!$C$2:$C$20095&amp;DVOA!$A$2:$A21020&amp;DVOA!$B$2:$B$20095,0)),0)</f>
        <v>-0.20815395327937081</v>
      </c>
      <c r="Q146" s="6"/>
      <c r="R146" s="6" cm="1">
        <f t="array" ref="R146">IFERROR(INDEX(DVOA!$AC$2:$AC$20095,MATCH($G146&amp;$A146-1&amp;$B146,DVOA!$C$2:$C$20095&amp;DVOA!$A$2:$A$20095&amp;DVOA!$B$2:$B$20095,0)
),0)</f>
        <v>0</v>
      </c>
      <c r="S146" s="6" t="str">
        <f t="shared" si="29"/>
        <v/>
      </c>
      <c r="T146" s="104">
        <f t="shared" si="37"/>
        <v>0.23177381858526702</v>
      </c>
      <c r="U146" s="104" t="str">
        <f t="shared" si="38"/>
        <v/>
      </c>
      <c r="V146" s="26" t="str" cm="1">
        <f t="array" ref="V146">IFERROR(IF(E146="H",INDEX('DVOA Pred'!$G$2:$G$1000,MATCH($F146&amp;$B146&amp;$A146,'DVOA Pred'!$C$2:$C$1000&amp;'DVOA Pred'!$A$2:$A$1000&amp;'DVOA Pred'!$B$2:$B$1000,0)),
INDEX('DVOA Pred'!$H$2:$H$1000,MATCH($F146&amp;$B146&amp;$A146,'DVOA Pred'!$D$2:$D$1000&amp;'DVOA Pred'!$A$2:$A$1000&amp;'DVOA Pred'!$B$2:$B$1000,0))),"")</f>
        <v/>
      </c>
      <c r="W146" s="26" t="str">
        <f t="shared" si="30"/>
        <v/>
      </c>
      <c r="X146" s="26" t="str">
        <f t="shared" si="31"/>
        <v/>
      </c>
      <c r="Y146" s="6" t="str">
        <f>IFERROR((PERCENTRANK($L$2:$L$20355,L146)*Multiples!$B$3)+((PERCENTRANK($W$2:$W$20355,W146)*(1-Multiples!$B$3))),"")</f>
        <v/>
      </c>
      <c r="Z146" s="64">
        <v>17</v>
      </c>
      <c r="AA146" s="64">
        <v>40</v>
      </c>
      <c r="AB146" s="24">
        <f t="shared" si="32"/>
        <v>-23</v>
      </c>
      <c r="AC146" s="24">
        <f t="shared" si="33"/>
        <v>-26.5</v>
      </c>
      <c r="AD146" s="24">
        <f t="shared" si="34"/>
        <v>-26.5</v>
      </c>
      <c r="AE146" s="24" t="str">
        <f t="shared" si="35"/>
        <v>No</v>
      </c>
      <c r="AF146" s="24" t="str">
        <f t="shared" si="36"/>
        <v>No</v>
      </c>
      <c r="AG146" s="64"/>
      <c r="AH146" s="64"/>
      <c r="AI146" s="170"/>
      <c r="AJ146" s="66"/>
    </row>
    <row r="147" spans="1:36" customFormat="1" x14ac:dyDescent="0.25">
      <c r="A147" s="7">
        <v>5</v>
      </c>
      <c r="B147" s="5">
        <v>2022</v>
      </c>
      <c r="C147" s="5" t="str">
        <f t="shared" si="26"/>
        <v>2022 W5</v>
      </c>
      <c r="D147" s="5">
        <v>73</v>
      </c>
      <c r="E147" s="5" t="s">
        <v>651</v>
      </c>
      <c r="F147" s="5" t="s">
        <v>9</v>
      </c>
      <c r="G147" s="5" t="s">
        <v>4</v>
      </c>
      <c r="H147" s="5">
        <v>3.5</v>
      </c>
      <c r="I147" s="61">
        <v>3.5</v>
      </c>
      <c r="J147" s="62" t="str">
        <f t="shared" si="27"/>
        <v>D0</v>
      </c>
      <c r="K147" s="61">
        <f t="shared" si="28"/>
        <v>0</v>
      </c>
      <c r="L147" s="228">
        <f>IF(K147=0,0,
IF(J147="D0.5",0.5*SUMIFS('Key Numbers'!$C$2:$C$71,'Key Numbers'!$A$2:$A$71,"&gt;="&amp;ABS($I147),'Key Numbers'!$A$2:$A$71,"&lt;="&amp;ABS($H147)),
IF(J147="D-0.5",0.5*-1*SUMIFS('Key Numbers'!$C$2:$C$71,'Key Numbers'!$A$2:$A$71,"&lt;="&amp;ABS($I147),'Key Numbers'!$A$2:$A$71,"&gt;="&amp;ABS($H147)),
IF(J147="F0.5",0.5*SUMIFS('Key Numbers'!$C$2:$C$71,'Key Numbers'!$A$2:$A$71,"&lt;="&amp;ABS($I147),'Key Numbers'!$A$2:$A$71,"&gt;="&amp;ABS($H147)),
IF(J147="F-0.5",0.5*-1*SUMIFS('Key Numbers'!$C$2:$C$71,'Key Numbers'!$A$2:$A$71,"&gt;="&amp;ABS($I147),'Key Numbers'!$A$2:$A$71,"&lt;="&amp;ABS($H147)),
IF(AND(LEFT(J147,1)="F",K147&lt;0),-1*SUMIFS('Key Numbers'!$C$2:$C$71,'Key Numbers'!$A$2:$A$71,"&gt;="&amp;ABS($I147),'Key Numbers'!$A$2:$A$71,"&lt;="&amp;ABS($H147)),
IF(AND(LEFT(J147,1)="F",K147&gt;0),SUMIFS('Key Numbers'!$C$2:$C$71,'Key Numbers'!$A$2:$A$71,"&lt;="&amp;ABS($I147),'Key Numbers'!$A$2:$A$71,"&gt;="&amp;ABS($H147)),
IF(AND(LEFT(J147,1)="D",K147&lt;0),-1*SUMIFS('Key Numbers'!$C$2:$C$71,'Key Numbers'!$A$2:$A$71,"&lt;="&amp;ABS($I147),'Key Numbers'!$A$2:$A$71,"&gt;="&amp;ABS($H147)),
SUMIFS('Key Numbers'!$C$2:$C$71,'Key Numbers'!$A$2:$A$71,"&gt;="&amp;ABS($I147),'Key Numbers'!$A$2:$A$71,"&lt;="&amp;ABS($H147))))))))))</f>
        <v>0</v>
      </c>
      <c r="M147" s="6" cm="1">
        <f t="array" ref="M147">IFERROR(INDEX(DVOA!$E$2:$E$20095,MATCH($F147&amp;$A147-1&amp;$B147,DVOA!$C$2:$C$20095&amp;DVOA!$A$2:$A21021&amp;DVOA!$B$2:$B$20095,0)),0)</f>
        <v>-0.20815395327937081</v>
      </c>
      <c r="N147" s="6"/>
      <c r="O147" s="6" cm="1">
        <f t="array" ref="O147">IFERROR(INDEX(DVOA!$AC$2:$AC$20095,MATCH($F147&amp;$A147-1&amp;$B147,DVOA!$C$2:$C$20095&amp;DVOA!$A$2:$A$20095&amp;DVOA!$B$2:$B$20095,0)
),0)</f>
        <v>0</v>
      </c>
      <c r="P147" s="6" cm="1">
        <f t="array" ref="P147">IFERROR(INDEX(DVOA!$E$2:$E$20095,MATCH($G147&amp;$A147-1&amp;$B147,DVOA!$C$2:$C$20095&amp;DVOA!$A$2:$A21021&amp;DVOA!$B$2:$B$20095,0)),0)</f>
        <v>2.3619865305896201E-2</v>
      </c>
      <c r="Q147" s="6"/>
      <c r="R147" s="6" cm="1">
        <f t="array" ref="R147">IFERROR(INDEX(DVOA!$AC$2:$AC$20095,MATCH($G147&amp;$A147-1&amp;$B147,DVOA!$C$2:$C$20095&amp;DVOA!$A$2:$A$20095&amp;DVOA!$B$2:$B$20095,0)
),0)</f>
        <v>0</v>
      </c>
      <c r="S147" s="6" t="str">
        <f t="shared" si="29"/>
        <v/>
      </c>
      <c r="T147" s="104">
        <f t="shared" si="37"/>
        <v>-0.23177381858526702</v>
      </c>
      <c r="U147" s="104" t="str">
        <f t="shared" si="38"/>
        <v/>
      </c>
      <c r="V147" s="26" t="str" cm="1">
        <f t="array" ref="V147">IFERROR(IF(E147="H",INDEX('DVOA Pred'!$G$2:$G$1000,MATCH($F147&amp;$B147&amp;$A147,'DVOA Pred'!$C$2:$C$1000&amp;'DVOA Pred'!$A$2:$A$1000&amp;'DVOA Pred'!$B$2:$B$1000,0)),
INDEX('DVOA Pred'!$H$2:$H$1000,MATCH($F147&amp;$B147&amp;$A147,'DVOA Pred'!$D$2:$D$1000&amp;'DVOA Pred'!$A$2:$A$1000&amp;'DVOA Pred'!$B$2:$B$1000,0))),"")</f>
        <v/>
      </c>
      <c r="W147" s="26" t="str">
        <f t="shared" si="30"/>
        <v/>
      </c>
      <c r="X147" s="26" t="str">
        <f t="shared" si="31"/>
        <v/>
      </c>
      <c r="Y147" s="6" t="str">
        <f>IFERROR((PERCENTRANK($L$2:$L$20355,L147)*Multiples!$B$3)+((PERCENTRANK($W$2:$W$20355,W147)*(1-Multiples!$B$3))),"")</f>
        <v/>
      </c>
      <c r="Z147" s="64">
        <v>40</v>
      </c>
      <c r="AA147" s="64">
        <v>17</v>
      </c>
      <c r="AB147" s="24">
        <f t="shared" si="32"/>
        <v>23</v>
      </c>
      <c r="AC147" s="24">
        <f t="shared" si="33"/>
        <v>26.5</v>
      </c>
      <c r="AD147" s="24">
        <f t="shared" si="34"/>
        <v>26.5</v>
      </c>
      <c r="AE147" s="24" t="str">
        <f t="shared" si="35"/>
        <v>Yes</v>
      </c>
      <c r="AF147" s="24" t="str">
        <f t="shared" si="36"/>
        <v>Yes</v>
      </c>
      <c r="AG147" s="64"/>
      <c r="AH147" s="64"/>
      <c r="AI147" s="170"/>
      <c r="AJ147" s="66"/>
    </row>
    <row r="148" spans="1:36" customFormat="1" x14ac:dyDescent="0.25">
      <c r="A148" s="7">
        <v>5</v>
      </c>
      <c r="B148" s="5">
        <v>2022</v>
      </c>
      <c r="C148" s="5" t="str">
        <f t="shared" si="26"/>
        <v>2022 W5</v>
      </c>
      <c r="D148" s="5">
        <v>74</v>
      </c>
      <c r="E148" s="5" t="s">
        <v>649</v>
      </c>
      <c r="F148" s="5" t="s">
        <v>43</v>
      </c>
      <c r="G148" s="5" t="s">
        <v>38</v>
      </c>
      <c r="H148" s="5">
        <v>8.5</v>
      </c>
      <c r="I148" s="61">
        <v>10</v>
      </c>
      <c r="J148" s="62" t="str">
        <f t="shared" si="27"/>
        <v>D-1.5</v>
      </c>
      <c r="K148" s="61">
        <f t="shared" si="28"/>
        <v>-1.5</v>
      </c>
      <c r="L148" s="228">
        <f>IF(K148=0,0,
IF(J148="D0.5",0.5*SUMIFS('Key Numbers'!$C$2:$C$71,'Key Numbers'!$A$2:$A$71,"&gt;="&amp;ABS($I148),'Key Numbers'!$A$2:$A$71,"&lt;="&amp;ABS($H148)),
IF(J148="D-0.5",0.5*-1*SUMIFS('Key Numbers'!$C$2:$C$71,'Key Numbers'!$A$2:$A$71,"&lt;="&amp;ABS($I148),'Key Numbers'!$A$2:$A$71,"&gt;="&amp;ABS($H148)),
IF(J148="F0.5",0.5*SUMIFS('Key Numbers'!$C$2:$C$71,'Key Numbers'!$A$2:$A$71,"&lt;="&amp;ABS($I148),'Key Numbers'!$A$2:$A$71,"&gt;="&amp;ABS($H148)),
IF(J148="F-0.5",0.5*-1*SUMIFS('Key Numbers'!$C$2:$C$71,'Key Numbers'!$A$2:$A$71,"&gt;="&amp;ABS($I148),'Key Numbers'!$A$2:$A$71,"&lt;="&amp;ABS($H148)),
IF(AND(LEFT(J148,1)="F",K148&lt;0),-1*SUMIFS('Key Numbers'!$C$2:$C$71,'Key Numbers'!$A$2:$A$71,"&gt;="&amp;ABS($I148),'Key Numbers'!$A$2:$A$71,"&lt;="&amp;ABS($H148)),
IF(AND(LEFT(J148,1)="F",K148&gt;0),SUMIFS('Key Numbers'!$C$2:$C$71,'Key Numbers'!$A$2:$A$71,"&lt;="&amp;ABS($I148),'Key Numbers'!$A$2:$A$71,"&gt;="&amp;ABS($H148)),
IF(AND(LEFT(J148,1)="D",K148&lt;0),-1*SUMIFS('Key Numbers'!$C$2:$C$71,'Key Numbers'!$A$2:$A$71,"&lt;="&amp;ABS($I148),'Key Numbers'!$A$2:$A$71,"&gt;="&amp;ABS($H148)),
SUMIFS('Key Numbers'!$C$2:$C$71,'Key Numbers'!$A$2:$A$71,"&gt;="&amp;ABS($I148),'Key Numbers'!$A$2:$A$71,"&lt;="&amp;ABS($H148))))))))))</f>
        <v>-6.6055045871559637E-2</v>
      </c>
      <c r="M148" s="6" cm="1">
        <f t="array" ref="M148">IFERROR(INDEX(DVOA!$E$2:$E$20095,MATCH($F148&amp;$A148-1&amp;$B148,DVOA!$C$2:$C$20095&amp;DVOA!$A$2:$A21022&amp;DVOA!$B$2:$B$20095,0)),0)</f>
        <v>3.8835443974526901E-2</v>
      </c>
      <c r="N148" s="6"/>
      <c r="O148" s="6" cm="1">
        <f t="array" ref="O148">IFERROR(INDEX(DVOA!$AC$2:$AC$20095,MATCH($F148&amp;$A148-1&amp;$B148,DVOA!$C$2:$C$20095&amp;DVOA!$A$2:$A$20095&amp;DVOA!$B$2:$B$20095,0)
),0)</f>
        <v>0</v>
      </c>
      <c r="P148" s="6" cm="1">
        <f t="array" ref="P148">IFERROR(INDEX(DVOA!$E$2:$E$20095,MATCH($G148&amp;$A148-1&amp;$B148,DVOA!$C$2:$C$20095&amp;DVOA!$A$2:$A21022&amp;DVOA!$B$2:$B$20095,0)),0)</f>
        <v>0.14998374767493827</v>
      </c>
      <c r="Q148" s="6"/>
      <c r="R148" s="6" cm="1">
        <f t="array" ref="R148">IFERROR(INDEX(DVOA!$AC$2:$AC$20095,MATCH($G148&amp;$A148-1&amp;$B148,DVOA!$C$2:$C$20095&amp;DVOA!$A$2:$A$20095&amp;DVOA!$B$2:$B$20095,0)
),0)</f>
        <v>0</v>
      </c>
      <c r="S148" s="6" t="str">
        <f t="shared" si="29"/>
        <v/>
      </c>
      <c r="T148" s="104">
        <f t="shared" si="37"/>
        <v>-0.11114830370041137</v>
      </c>
      <c r="U148" s="104" t="str">
        <f t="shared" si="38"/>
        <v/>
      </c>
      <c r="V148" s="26" t="str" cm="1">
        <f t="array" ref="V148">IFERROR(IF(E148="H",INDEX('DVOA Pred'!$G$2:$G$1000,MATCH($F148&amp;$B148&amp;$A148,'DVOA Pred'!$C$2:$C$1000&amp;'DVOA Pred'!$A$2:$A$1000&amp;'DVOA Pred'!$B$2:$B$1000,0)),
INDEX('DVOA Pred'!$H$2:$H$1000,MATCH($F148&amp;$B148&amp;$A148,'DVOA Pred'!$D$2:$D$1000&amp;'DVOA Pred'!$A$2:$A$1000&amp;'DVOA Pred'!$B$2:$B$1000,0))),"")</f>
        <v/>
      </c>
      <c r="W148" s="26" t="str">
        <f t="shared" si="30"/>
        <v/>
      </c>
      <c r="X148" s="26" t="str">
        <f t="shared" si="31"/>
        <v/>
      </c>
      <c r="Y148" s="6" t="str">
        <f>IFERROR((PERCENTRANK($L$2:$L$20355,L148)*Multiples!$B$3)+((PERCENTRANK($W$2:$W$20355,W148)*(1-Multiples!$B$3))),"")</f>
        <v/>
      </c>
      <c r="Z148" s="64">
        <v>15</v>
      </c>
      <c r="AA148" s="64">
        <v>21</v>
      </c>
      <c r="AB148" s="24">
        <f t="shared" si="32"/>
        <v>-6</v>
      </c>
      <c r="AC148" s="24">
        <f t="shared" si="33"/>
        <v>2.5</v>
      </c>
      <c r="AD148" s="24">
        <f t="shared" si="34"/>
        <v>4</v>
      </c>
      <c r="AE148" s="24" t="str">
        <f t="shared" si="35"/>
        <v>Yes</v>
      </c>
      <c r="AF148" s="24" t="str">
        <f t="shared" si="36"/>
        <v>Yes</v>
      </c>
      <c r="AG148" s="64"/>
      <c r="AH148" s="64"/>
      <c r="AI148" s="170"/>
      <c r="AJ148" s="66"/>
    </row>
    <row r="149" spans="1:36" customFormat="1" x14ac:dyDescent="0.25">
      <c r="A149" s="7">
        <v>5</v>
      </c>
      <c r="B149" s="5">
        <v>2022</v>
      </c>
      <c r="C149" s="5" t="str">
        <f t="shared" si="26"/>
        <v>2022 W5</v>
      </c>
      <c r="D149" s="5">
        <v>74</v>
      </c>
      <c r="E149" s="5" t="s">
        <v>651</v>
      </c>
      <c r="F149" s="5" t="s">
        <v>38</v>
      </c>
      <c r="G149" s="5" t="s">
        <v>43</v>
      </c>
      <c r="H149" s="5">
        <v>-8.5</v>
      </c>
      <c r="I149" s="61">
        <v>-10</v>
      </c>
      <c r="J149" s="62" t="str">
        <f t="shared" si="27"/>
        <v>F1.5</v>
      </c>
      <c r="K149" s="61">
        <f t="shared" si="28"/>
        <v>1.5</v>
      </c>
      <c r="L149" s="228">
        <f>IF(K149=0,0,
IF(J149="D0.5",0.5*SUMIFS('Key Numbers'!$C$2:$C$71,'Key Numbers'!$A$2:$A$71,"&gt;="&amp;ABS($I149),'Key Numbers'!$A$2:$A$71,"&lt;="&amp;ABS($H149)),
IF(J149="D-0.5",0.5*-1*SUMIFS('Key Numbers'!$C$2:$C$71,'Key Numbers'!$A$2:$A$71,"&lt;="&amp;ABS($I149),'Key Numbers'!$A$2:$A$71,"&gt;="&amp;ABS($H149)),
IF(J149="F0.5",0.5*SUMIFS('Key Numbers'!$C$2:$C$71,'Key Numbers'!$A$2:$A$71,"&lt;="&amp;ABS($I149),'Key Numbers'!$A$2:$A$71,"&gt;="&amp;ABS($H149)),
IF(J149="F-0.5",0.5*-1*SUMIFS('Key Numbers'!$C$2:$C$71,'Key Numbers'!$A$2:$A$71,"&gt;="&amp;ABS($I149),'Key Numbers'!$A$2:$A$71,"&lt;="&amp;ABS($H149)),
IF(AND(LEFT(J149,1)="F",K149&lt;0),-1*SUMIFS('Key Numbers'!$C$2:$C$71,'Key Numbers'!$A$2:$A$71,"&gt;="&amp;ABS($I149),'Key Numbers'!$A$2:$A$71,"&lt;="&amp;ABS($H149)),
IF(AND(LEFT(J149,1)="F",K149&gt;0),SUMIFS('Key Numbers'!$C$2:$C$71,'Key Numbers'!$A$2:$A$71,"&lt;="&amp;ABS($I149),'Key Numbers'!$A$2:$A$71,"&gt;="&amp;ABS($H149)),
IF(AND(LEFT(J149,1)="D",K149&lt;0),-1*SUMIFS('Key Numbers'!$C$2:$C$71,'Key Numbers'!$A$2:$A$71,"&lt;="&amp;ABS($I149),'Key Numbers'!$A$2:$A$71,"&gt;="&amp;ABS($H149)),
SUMIFS('Key Numbers'!$C$2:$C$71,'Key Numbers'!$A$2:$A$71,"&gt;="&amp;ABS($I149),'Key Numbers'!$A$2:$A$71,"&lt;="&amp;ABS($H149))))))))))</f>
        <v>6.6055045871559637E-2</v>
      </c>
      <c r="M149" s="6" cm="1">
        <f t="array" ref="M149">IFERROR(INDEX(DVOA!$E$2:$E$20095,MATCH($F149&amp;$A149-1&amp;$B149,DVOA!$C$2:$C$20095&amp;DVOA!$A$2:$A21023&amp;DVOA!$B$2:$B$20095,0)),0)</f>
        <v>0.14998374767493827</v>
      </c>
      <c r="N149" s="6"/>
      <c r="O149" s="6" cm="1">
        <f t="array" ref="O149">IFERROR(INDEX(DVOA!$AC$2:$AC$20095,MATCH($F149&amp;$A149-1&amp;$B149,DVOA!$C$2:$C$20095&amp;DVOA!$A$2:$A$20095&amp;DVOA!$B$2:$B$20095,0)
),0)</f>
        <v>0</v>
      </c>
      <c r="P149" s="6" cm="1">
        <f t="array" ref="P149">IFERROR(INDEX(DVOA!$E$2:$E$20095,MATCH($G149&amp;$A149-1&amp;$B149,DVOA!$C$2:$C$20095&amp;DVOA!$A$2:$A21023&amp;DVOA!$B$2:$B$20095,0)),0)</f>
        <v>3.8835443974526901E-2</v>
      </c>
      <c r="Q149" s="6"/>
      <c r="R149" s="6" cm="1">
        <f t="array" ref="R149">IFERROR(INDEX(DVOA!$AC$2:$AC$20095,MATCH($G149&amp;$A149-1&amp;$B149,DVOA!$C$2:$C$20095&amp;DVOA!$A$2:$A$20095&amp;DVOA!$B$2:$B$20095,0)
),0)</f>
        <v>0</v>
      </c>
      <c r="S149" s="6" t="str">
        <f t="shared" si="29"/>
        <v/>
      </c>
      <c r="T149" s="104">
        <f t="shared" si="37"/>
        <v>0.11114830370041137</v>
      </c>
      <c r="U149" s="104" t="str">
        <f t="shared" si="38"/>
        <v/>
      </c>
      <c r="V149" s="26" t="str" cm="1">
        <f t="array" ref="V149">IFERROR(IF(E149="H",INDEX('DVOA Pred'!$G$2:$G$1000,MATCH($F149&amp;$B149&amp;$A149,'DVOA Pred'!$C$2:$C$1000&amp;'DVOA Pred'!$A$2:$A$1000&amp;'DVOA Pred'!$B$2:$B$1000,0)),
INDEX('DVOA Pred'!$H$2:$H$1000,MATCH($F149&amp;$B149&amp;$A149,'DVOA Pred'!$D$2:$D$1000&amp;'DVOA Pred'!$A$2:$A$1000&amp;'DVOA Pred'!$B$2:$B$1000,0))),"")</f>
        <v/>
      </c>
      <c r="W149" s="26" t="str">
        <f t="shared" si="30"/>
        <v/>
      </c>
      <c r="X149" s="26" t="str">
        <f t="shared" si="31"/>
        <v/>
      </c>
      <c r="Y149" s="6" t="str">
        <f>IFERROR((PERCENTRANK($L$2:$L$20355,L149)*Multiples!$B$3)+((PERCENTRANK($W$2:$W$20355,W149)*(1-Multiples!$B$3))),"")</f>
        <v/>
      </c>
      <c r="Z149" s="64">
        <v>21</v>
      </c>
      <c r="AA149" s="64">
        <v>15</v>
      </c>
      <c r="AB149" s="24">
        <f t="shared" si="32"/>
        <v>6</v>
      </c>
      <c r="AC149" s="24">
        <f t="shared" si="33"/>
        <v>-2.5</v>
      </c>
      <c r="AD149" s="24">
        <f t="shared" si="34"/>
        <v>-4</v>
      </c>
      <c r="AE149" s="24" t="str">
        <f t="shared" si="35"/>
        <v>No</v>
      </c>
      <c r="AF149" s="24" t="str">
        <f t="shared" si="36"/>
        <v>No</v>
      </c>
      <c r="AG149" s="64"/>
      <c r="AH149" s="64"/>
      <c r="AI149" s="170"/>
      <c r="AJ149" s="66"/>
    </row>
    <row r="150" spans="1:36" customFormat="1" x14ac:dyDescent="0.25">
      <c r="A150" s="7">
        <v>5</v>
      </c>
      <c r="B150" s="5">
        <v>2022</v>
      </c>
      <c r="C150" s="5" t="str">
        <f t="shared" si="26"/>
        <v>2022 W5</v>
      </c>
      <c r="D150" s="5">
        <v>75</v>
      </c>
      <c r="E150" s="5" t="s">
        <v>649</v>
      </c>
      <c r="F150" s="5" t="s">
        <v>45</v>
      </c>
      <c r="G150" s="5" t="s">
        <v>26</v>
      </c>
      <c r="H150" s="5">
        <v>-2.5</v>
      </c>
      <c r="I150" s="61">
        <v>-1.5</v>
      </c>
      <c r="J150" s="62" t="str">
        <f t="shared" si="27"/>
        <v>F-1</v>
      </c>
      <c r="K150" s="61">
        <f t="shared" si="28"/>
        <v>-1</v>
      </c>
      <c r="L150" s="228">
        <f>IF(K150=0,0,
IF(J150="D0.5",0.5*SUMIFS('Key Numbers'!$C$2:$C$71,'Key Numbers'!$A$2:$A$71,"&gt;="&amp;ABS($I150),'Key Numbers'!$A$2:$A$71,"&lt;="&amp;ABS($H150)),
IF(J150="D-0.5",0.5*-1*SUMIFS('Key Numbers'!$C$2:$C$71,'Key Numbers'!$A$2:$A$71,"&lt;="&amp;ABS($I150),'Key Numbers'!$A$2:$A$71,"&gt;="&amp;ABS($H150)),
IF(J150="F0.5",0.5*SUMIFS('Key Numbers'!$C$2:$C$71,'Key Numbers'!$A$2:$A$71,"&lt;="&amp;ABS($I150),'Key Numbers'!$A$2:$A$71,"&gt;="&amp;ABS($H150)),
IF(J150="F-0.5",0.5*-1*SUMIFS('Key Numbers'!$C$2:$C$71,'Key Numbers'!$A$2:$A$71,"&gt;="&amp;ABS($I150),'Key Numbers'!$A$2:$A$71,"&lt;="&amp;ABS($H150)),
IF(AND(LEFT(J150,1)="F",K150&lt;0),-1*SUMIFS('Key Numbers'!$C$2:$C$71,'Key Numbers'!$A$2:$A$71,"&gt;="&amp;ABS($I150),'Key Numbers'!$A$2:$A$71,"&lt;="&amp;ABS($H150)),
IF(AND(LEFT(J150,1)="F",K150&gt;0),SUMIFS('Key Numbers'!$C$2:$C$71,'Key Numbers'!$A$2:$A$71,"&lt;="&amp;ABS($I150),'Key Numbers'!$A$2:$A$71,"&gt;="&amp;ABS($H150)),
IF(AND(LEFT(J150,1)="D",K150&lt;0),-1*SUMIFS('Key Numbers'!$C$2:$C$71,'Key Numbers'!$A$2:$A$71,"&lt;="&amp;ABS($I150),'Key Numbers'!$A$2:$A$71,"&gt;="&amp;ABS($H150)),
SUMIFS('Key Numbers'!$C$2:$C$71,'Key Numbers'!$A$2:$A$71,"&gt;="&amp;ABS($I150),'Key Numbers'!$A$2:$A$71,"&lt;="&amp;ABS($H150))))))))))</f>
        <v>-5.6880733944954132E-2</v>
      </c>
      <c r="M150" s="6" cm="1">
        <f t="array" ref="M150">IFERROR(INDEX(DVOA!$E$2:$E$20095,MATCH($F150&amp;$A150-1&amp;$B150,DVOA!$C$2:$C$20095&amp;DVOA!$A$2:$A21024&amp;DVOA!$B$2:$B$20095,0)),0)</f>
        <v>-5.1288253379170506E-2</v>
      </c>
      <c r="N150" s="6"/>
      <c r="O150" s="6" cm="1">
        <f t="array" ref="O150">IFERROR(INDEX(DVOA!$AC$2:$AC$20095,MATCH($F150&amp;$A150-1&amp;$B150,DVOA!$C$2:$C$20095&amp;DVOA!$A$2:$A$20095&amp;DVOA!$B$2:$B$20095,0)
),0)</f>
        <v>0</v>
      </c>
      <c r="P150" s="6" cm="1">
        <f t="array" ref="P150">IFERROR(INDEX(DVOA!$E$2:$E$20095,MATCH($G150&amp;$A150-1&amp;$B150,DVOA!$C$2:$C$20095&amp;DVOA!$A$2:$A21024&amp;DVOA!$B$2:$B$20095,0)),0)</f>
        <v>-0.29885810388766498</v>
      </c>
      <c r="Q150" s="6"/>
      <c r="R150" s="6" cm="1">
        <f t="array" ref="R150">IFERROR(INDEX(DVOA!$AC$2:$AC$20095,MATCH($G150&amp;$A150-1&amp;$B150,DVOA!$C$2:$C$20095&amp;DVOA!$A$2:$A$20095&amp;DVOA!$B$2:$B$20095,0)
),0)</f>
        <v>0</v>
      </c>
      <c r="S150" s="6" t="str">
        <f t="shared" si="29"/>
        <v/>
      </c>
      <c r="T150" s="104">
        <f t="shared" si="37"/>
        <v>0.24756985050849448</v>
      </c>
      <c r="U150" s="104" t="str">
        <f t="shared" si="38"/>
        <v/>
      </c>
      <c r="V150" s="26" t="str" cm="1">
        <f t="array" ref="V150">IFERROR(IF(E150="H",INDEX('DVOA Pred'!$G$2:$G$1000,MATCH($F150&amp;$B150&amp;$A150,'DVOA Pred'!$C$2:$C$1000&amp;'DVOA Pred'!$A$2:$A$1000&amp;'DVOA Pred'!$B$2:$B$1000,0)),
INDEX('DVOA Pred'!$H$2:$H$1000,MATCH($F150&amp;$B150&amp;$A150,'DVOA Pred'!$D$2:$D$1000&amp;'DVOA Pred'!$A$2:$A$1000&amp;'DVOA Pred'!$B$2:$B$1000,0))),"")</f>
        <v/>
      </c>
      <c r="W150" s="26" t="str">
        <f t="shared" si="30"/>
        <v/>
      </c>
      <c r="X150" s="26" t="str">
        <f t="shared" si="31"/>
        <v/>
      </c>
      <c r="Y150" s="6" t="str">
        <f>IFERROR((PERCENTRANK($L$2:$L$20355,L150)*Multiples!$B$3)+((PERCENTRANK($W$2:$W$20355,W150)*(1-Multiples!$B$3))),"")</f>
        <v/>
      </c>
      <c r="Z150" s="64">
        <v>21</v>
      </c>
      <c r="AA150" s="64">
        <v>17</v>
      </c>
      <c r="AB150" s="24">
        <f t="shared" si="32"/>
        <v>4</v>
      </c>
      <c r="AC150" s="24">
        <f t="shared" si="33"/>
        <v>1.5</v>
      </c>
      <c r="AD150" s="24">
        <f t="shared" si="34"/>
        <v>2.5</v>
      </c>
      <c r="AE150" s="24" t="str">
        <f t="shared" si="35"/>
        <v>Yes</v>
      </c>
      <c r="AF150" s="24" t="str">
        <f t="shared" si="36"/>
        <v>Yes</v>
      </c>
      <c r="AG150" s="64"/>
      <c r="AH150" s="64"/>
      <c r="AI150" s="170"/>
      <c r="AJ150" s="66"/>
    </row>
    <row r="151" spans="1:36" customFormat="1" x14ac:dyDescent="0.25">
      <c r="A151" s="7">
        <v>5</v>
      </c>
      <c r="B151" s="5">
        <v>2022</v>
      </c>
      <c r="C151" s="5" t="str">
        <f t="shared" si="26"/>
        <v>2022 W5</v>
      </c>
      <c r="D151" s="5">
        <v>75</v>
      </c>
      <c r="E151" s="5" t="s">
        <v>651</v>
      </c>
      <c r="F151" s="5" t="s">
        <v>26</v>
      </c>
      <c r="G151" s="5" t="s">
        <v>45</v>
      </c>
      <c r="H151" s="5">
        <v>2.5</v>
      </c>
      <c r="I151" s="61">
        <v>1.5</v>
      </c>
      <c r="J151" s="62" t="str">
        <f t="shared" si="27"/>
        <v>D1</v>
      </c>
      <c r="K151" s="61">
        <f t="shared" si="28"/>
        <v>1</v>
      </c>
      <c r="L151" s="228">
        <f>IF(K151=0,0,
IF(J151="D0.5",0.5*SUMIFS('Key Numbers'!$C$2:$C$71,'Key Numbers'!$A$2:$A$71,"&gt;="&amp;ABS($I151),'Key Numbers'!$A$2:$A$71,"&lt;="&amp;ABS($H151)),
IF(J151="D-0.5",0.5*-1*SUMIFS('Key Numbers'!$C$2:$C$71,'Key Numbers'!$A$2:$A$71,"&lt;="&amp;ABS($I151),'Key Numbers'!$A$2:$A$71,"&gt;="&amp;ABS($H151)),
IF(J151="F0.5",0.5*SUMIFS('Key Numbers'!$C$2:$C$71,'Key Numbers'!$A$2:$A$71,"&lt;="&amp;ABS($I151),'Key Numbers'!$A$2:$A$71,"&gt;="&amp;ABS($H151)),
IF(J151="F-0.5",0.5*-1*SUMIFS('Key Numbers'!$C$2:$C$71,'Key Numbers'!$A$2:$A$71,"&gt;="&amp;ABS($I151),'Key Numbers'!$A$2:$A$71,"&lt;="&amp;ABS($H151)),
IF(AND(LEFT(J151,1)="F",K151&lt;0),-1*SUMIFS('Key Numbers'!$C$2:$C$71,'Key Numbers'!$A$2:$A$71,"&gt;="&amp;ABS($I151),'Key Numbers'!$A$2:$A$71,"&lt;="&amp;ABS($H151)),
IF(AND(LEFT(J151,1)="F",K151&gt;0),SUMIFS('Key Numbers'!$C$2:$C$71,'Key Numbers'!$A$2:$A$71,"&lt;="&amp;ABS($I151),'Key Numbers'!$A$2:$A$71,"&gt;="&amp;ABS($H151)),
IF(AND(LEFT(J151,1)="D",K151&lt;0),-1*SUMIFS('Key Numbers'!$C$2:$C$71,'Key Numbers'!$A$2:$A$71,"&lt;="&amp;ABS($I151),'Key Numbers'!$A$2:$A$71,"&gt;="&amp;ABS($H151)),
SUMIFS('Key Numbers'!$C$2:$C$71,'Key Numbers'!$A$2:$A$71,"&gt;="&amp;ABS($I151),'Key Numbers'!$A$2:$A$71,"&lt;="&amp;ABS($H151))))))))))</f>
        <v>5.6880733944954132E-2</v>
      </c>
      <c r="M151" s="6" cm="1">
        <f t="array" ref="M151">IFERROR(INDEX(DVOA!$E$2:$E$20095,MATCH($F151&amp;$A151-1&amp;$B151,DVOA!$C$2:$C$20095&amp;DVOA!$A$2:$A21025&amp;DVOA!$B$2:$B$20095,0)),0)</f>
        <v>-0.29885810388766498</v>
      </c>
      <c r="N151" s="6"/>
      <c r="O151" s="6" cm="1">
        <f t="array" ref="O151">IFERROR(INDEX(DVOA!$AC$2:$AC$20095,MATCH($F151&amp;$A151-1&amp;$B151,DVOA!$C$2:$C$20095&amp;DVOA!$A$2:$A$20095&amp;DVOA!$B$2:$B$20095,0)
),0)</f>
        <v>0</v>
      </c>
      <c r="P151" s="6" cm="1">
        <f t="array" ref="P151">IFERROR(INDEX(DVOA!$E$2:$E$20095,MATCH($G151&amp;$A151-1&amp;$B151,DVOA!$C$2:$C$20095&amp;DVOA!$A$2:$A21025&amp;DVOA!$B$2:$B$20095,0)),0)</f>
        <v>-5.1288253379170506E-2</v>
      </c>
      <c r="Q151" s="6"/>
      <c r="R151" s="6" cm="1">
        <f t="array" ref="R151">IFERROR(INDEX(DVOA!$AC$2:$AC$20095,MATCH($G151&amp;$A151-1&amp;$B151,DVOA!$C$2:$C$20095&amp;DVOA!$A$2:$A$20095&amp;DVOA!$B$2:$B$20095,0)
),0)</f>
        <v>0</v>
      </c>
      <c r="S151" s="6" t="str">
        <f t="shared" si="29"/>
        <v/>
      </c>
      <c r="T151" s="104">
        <f t="shared" si="37"/>
        <v>-0.24756985050849448</v>
      </c>
      <c r="U151" s="104" t="str">
        <f t="shared" si="38"/>
        <v/>
      </c>
      <c r="V151" s="26" t="str" cm="1">
        <f t="array" ref="V151">IFERROR(IF(E151="H",INDEX('DVOA Pred'!$G$2:$G$1000,MATCH($F151&amp;$B151&amp;$A151,'DVOA Pred'!$C$2:$C$1000&amp;'DVOA Pred'!$A$2:$A$1000&amp;'DVOA Pred'!$B$2:$B$1000,0)),
INDEX('DVOA Pred'!$H$2:$H$1000,MATCH($F151&amp;$B151&amp;$A151,'DVOA Pred'!$D$2:$D$1000&amp;'DVOA Pred'!$A$2:$A$1000&amp;'DVOA Pred'!$B$2:$B$1000,0))),"")</f>
        <v/>
      </c>
      <c r="W151" s="26" t="str">
        <f t="shared" si="30"/>
        <v/>
      </c>
      <c r="X151" s="26" t="str">
        <f t="shared" si="31"/>
        <v/>
      </c>
      <c r="Y151" s="6" t="str">
        <f>IFERROR((PERCENTRANK($L$2:$L$20355,L151)*Multiples!$B$3)+((PERCENTRANK($W$2:$W$20355,W151)*(1-Multiples!$B$3))),"")</f>
        <v/>
      </c>
      <c r="Z151" s="64">
        <v>17</v>
      </c>
      <c r="AA151" s="64">
        <v>21</v>
      </c>
      <c r="AB151" s="24">
        <f t="shared" si="32"/>
        <v>-4</v>
      </c>
      <c r="AC151" s="24">
        <f t="shared" si="33"/>
        <v>-1.5</v>
      </c>
      <c r="AD151" s="24">
        <f t="shared" si="34"/>
        <v>-2.5</v>
      </c>
      <c r="AE151" s="24" t="str">
        <f t="shared" si="35"/>
        <v>No</v>
      </c>
      <c r="AF151" s="24" t="str">
        <f t="shared" si="36"/>
        <v>No</v>
      </c>
      <c r="AG151" s="64"/>
      <c r="AH151" s="64"/>
      <c r="AI151" s="170"/>
      <c r="AJ151" s="66"/>
    </row>
    <row r="152" spans="1:36" customFormat="1" x14ac:dyDescent="0.25">
      <c r="A152" s="7">
        <v>5</v>
      </c>
      <c r="B152" s="5">
        <v>2022</v>
      </c>
      <c r="C152" s="5" t="str">
        <f t="shared" si="26"/>
        <v>2022 W5</v>
      </c>
      <c r="D152" s="5">
        <v>76</v>
      </c>
      <c r="E152" s="5" t="s">
        <v>651</v>
      </c>
      <c r="F152" s="5" t="s">
        <v>51</v>
      </c>
      <c r="G152" s="5" t="s">
        <v>1</v>
      </c>
      <c r="H152" s="5">
        <v>6.5</v>
      </c>
      <c r="I152" s="61">
        <v>6.5</v>
      </c>
      <c r="J152" s="62" t="str">
        <f t="shared" si="27"/>
        <v>D0</v>
      </c>
      <c r="K152" s="61">
        <f t="shared" si="28"/>
        <v>0</v>
      </c>
      <c r="L152" s="228">
        <f>IF(K152=0,0,
IF(J152="D0.5",0.5*SUMIFS('Key Numbers'!$C$2:$C$71,'Key Numbers'!$A$2:$A$71,"&gt;="&amp;ABS($I152),'Key Numbers'!$A$2:$A$71,"&lt;="&amp;ABS($H152)),
IF(J152="D-0.5",0.5*-1*SUMIFS('Key Numbers'!$C$2:$C$71,'Key Numbers'!$A$2:$A$71,"&lt;="&amp;ABS($I152),'Key Numbers'!$A$2:$A$71,"&gt;="&amp;ABS($H152)),
IF(J152="F0.5",0.5*SUMIFS('Key Numbers'!$C$2:$C$71,'Key Numbers'!$A$2:$A$71,"&lt;="&amp;ABS($I152),'Key Numbers'!$A$2:$A$71,"&gt;="&amp;ABS($H152)),
IF(J152="F-0.5",0.5*-1*SUMIFS('Key Numbers'!$C$2:$C$71,'Key Numbers'!$A$2:$A$71,"&gt;="&amp;ABS($I152),'Key Numbers'!$A$2:$A$71,"&lt;="&amp;ABS($H152)),
IF(AND(LEFT(J152,1)="F",K152&lt;0),-1*SUMIFS('Key Numbers'!$C$2:$C$71,'Key Numbers'!$A$2:$A$71,"&gt;="&amp;ABS($I152),'Key Numbers'!$A$2:$A$71,"&lt;="&amp;ABS($H152)),
IF(AND(LEFT(J152,1)="F",K152&gt;0),SUMIFS('Key Numbers'!$C$2:$C$71,'Key Numbers'!$A$2:$A$71,"&lt;="&amp;ABS($I152),'Key Numbers'!$A$2:$A$71,"&gt;="&amp;ABS($H152)),
IF(AND(LEFT(J152,1)="D",K152&lt;0),-1*SUMIFS('Key Numbers'!$C$2:$C$71,'Key Numbers'!$A$2:$A$71,"&lt;="&amp;ABS($I152),'Key Numbers'!$A$2:$A$71,"&gt;="&amp;ABS($H152)),
SUMIFS('Key Numbers'!$C$2:$C$71,'Key Numbers'!$A$2:$A$71,"&gt;="&amp;ABS($I152),'Key Numbers'!$A$2:$A$71,"&lt;="&amp;ABS($H152))))))))))</f>
        <v>0</v>
      </c>
      <c r="M152" s="6" cm="1">
        <f t="array" ref="M152">IFERROR(INDEX(DVOA!$E$2:$E$20095,MATCH($F152&amp;$A152-1&amp;$B152,DVOA!$C$2:$C$20095&amp;DVOA!$A$2:$A21026&amp;DVOA!$B$2:$B$20095,0)),0)</f>
        <v>-0.24405774480006678</v>
      </c>
      <c r="N152" s="6"/>
      <c r="O152" s="6" cm="1">
        <f t="array" ref="O152">IFERROR(INDEX(DVOA!$AC$2:$AC$20095,MATCH($F152&amp;$A152-1&amp;$B152,DVOA!$C$2:$C$20095&amp;DVOA!$A$2:$A$20095&amp;DVOA!$B$2:$B$20095,0)
),0)</f>
        <v>0</v>
      </c>
      <c r="P152" s="6" cm="1">
        <f t="array" ref="P152">IFERROR(INDEX(DVOA!$E$2:$E$20095,MATCH($G152&amp;$A152-1&amp;$B152,DVOA!$C$2:$C$20095&amp;DVOA!$A$2:$A21026&amp;DVOA!$B$2:$B$20095,0)),0)</f>
        <v>0.19419021891358249</v>
      </c>
      <c r="Q152" s="6"/>
      <c r="R152" s="6" cm="1">
        <f t="array" ref="R152">IFERROR(INDEX(DVOA!$AC$2:$AC$20095,MATCH($G152&amp;$A152-1&amp;$B152,DVOA!$C$2:$C$20095&amp;DVOA!$A$2:$A$20095&amp;DVOA!$B$2:$B$20095,0)
),0)</f>
        <v>0</v>
      </c>
      <c r="S152" s="6" t="str">
        <f t="shared" si="29"/>
        <v/>
      </c>
      <c r="T152" s="104">
        <f t="shared" si="37"/>
        <v>-0.43824796371364927</v>
      </c>
      <c r="U152" s="104" t="str">
        <f t="shared" si="38"/>
        <v/>
      </c>
      <c r="V152" s="26" t="str" cm="1">
        <f t="array" ref="V152">IFERROR(IF(E152="H",INDEX('DVOA Pred'!$G$2:$G$1000,MATCH($F152&amp;$B152&amp;$A152,'DVOA Pred'!$C$2:$C$1000&amp;'DVOA Pred'!$A$2:$A$1000&amp;'DVOA Pred'!$B$2:$B$1000,0)),
INDEX('DVOA Pred'!$H$2:$H$1000,MATCH($F152&amp;$B152&amp;$A152,'DVOA Pred'!$D$2:$D$1000&amp;'DVOA Pred'!$A$2:$A$1000&amp;'DVOA Pred'!$B$2:$B$1000,0))),"")</f>
        <v/>
      </c>
      <c r="W152" s="26" t="str">
        <f t="shared" si="30"/>
        <v/>
      </c>
      <c r="X152" s="26" t="str">
        <f t="shared" si="31"/>
        <v/>
      </c>
      <c r="Y152" s="6" t="str">
        <f>IFERROR((PERCENTRANK($L$2:$L$20355,L152)*Multiples!$B$3)+((PERCENTRANK($W$2:$W$20355,W152)*(1-Multiples!$B$3))),"")</f>
        <v/>
      </c>
      <c r="Z152" s="64">
        <v>15</v>
      </c>
      <c r="AA152" s="64">
        <v>37</v>
      </c>
      <c r="AB152" s="24">
        <f t="shared" si="32"/>
        <v>-22</v>
      </c>
      <c r="AC152" s="24">
        <f t="shared" si="33"/>
        <v>-15.5</v>
      </c>
      <c r="AD152" s="24">
        <f t="shared" si="34"/>
        <v>-15.5</v>
      </c>
      <c r="AE152" s="24" t="str">
        <f t="shared" si="35"/>
        <v>No</v>
      </c>
      <c r="AF152" s="24" t="str">
        <f t="shared" si="36"/>
        <v>No</v>
      </c>
      <c r="AG152" s="64"/>
      <c r="AH152" s="64"/>
      <c r="AI152" s="170"/>
      <c r="AJ152" s="66"/>
    </row>
    <row r="153" spans="1:36" customFormat="1" x14ac:dyDescent="0.25">
      <c r="A153" s="7">
        <v>5</v>
      </c>
      <c r="B153" s="5">
        <v>2022</v>
      </c>
      <c r="C153" s="5" t="str">
        <f t="shared" si="26"/>
        <v>2022 W5</v>
      </c>
      <c r="D153" s="5">
        <v>76</v>
      </c>
      <c r="E153" s="5" t="s">
        <v>649</v>
      </c>
      <c r="F153" s="5" t="s">
        <v>1</v>
      </c>
      <c r="G153" s="5" t="s">
        <v>51</v>
      </c>
      <c r="H153" s="5">
        <v>-6.5</v>
      </c>
      <c r="I153" s="61">
        <v>-6.5</v>
      </c>
      <c r="J153" s="62" t="str">
        <f t="shared" si="27"/>
        <v>F0</v>
      </c>
      <c r="K153" s="61">
        <f t="shared" si="28"/>
        <v>0</v>
      </c>
      <c r="L153" s="228">
        <f>IF(K153=0,0,
IF(J153="D0.5",0.5*SUMIFS('Key Numbers'!$C$2:$C$71,'Key Numbers'!$A$2:$A$71,"&gt;="&amp;ABS($I153),'Key Numbers'!$A$2:$A$71,"&lt;="&amp;ABS($H153)),
IF(J153="D-0.5",0.5*-1*SUMIFS('Key Numbers'!$C$2:$C$71,'Key Numbers'!$A$2:$A$71,"&lt;="&amp;ABS($I153),'Key Numbers'!$A$2:$A$71,"&gt;="&amp;ABS($H153)),
IF(J153="F0.5",0.5*SUMIFS('Key Numbers'!$C$2:$C$71,'Key Numbers'!$A$2:$A$71,"&lt;="&amp;ABS($I153),'Key Numbers'!$A$2:$A$71,"&gt;="&amp;ABS($H153)),
IF(J153="F-0.5",0.5*-1*SUMIFS('Key Numbers'!$C$2:$C$71,'Key Numbers'!$A$2:$A$71,"&gt;="&amp;ABS($I153),'Key Numbers'!$A$2:$A$71,"&lt;="&amp;ABS($H153)),
IF(AND(LEFT(J153,1)="F",K153&lt;0),-1*SUMIFS('Key Numbers'!$C$2:$C$71,'Key Numbers'!$A$2:$A$71,"&gt;="&amp;ABS($I153),'Key Numbers'!$A$2:$A$71,"&lt;="&amp;ABS($H153)),
IF(AND(LEFT(J153,1)="F",K153&gt;0),SUMIFS('Key Numbers'!$C$2:$C$71,'Key Numbers'!$A$2:$A$71,"&lt;="&amp;ABS($I153),'Key Numbers'!$A$2:$A$71,"&gt;="&amp;ABS($H153)),
IF(AND(LEFT(J153,1)="D",K153&lt;0),-1*SUMIFS('Key Numbers'!$C$2:$C$71,'Key Numbers'!$A$2:$A$71,"&lt;="&amp;ABS($I153),'Key Numbers'!$A$2:$A$71,"&gt;="&amp;ABS($H153)),
SUMIFS('Key Numbers'!$C$2:$C$71,'Key Numbers'!$A$2:$A$71,"&gt;="&amp;ABS($I153),'Key Numbers'!$A$2:$A$71,"&lt;="&amp;ABS($H153))))))))))</f>
        <v>0</v>
      </c>
      <c r="M153" s="6" cm="1">
        <f t="array" ref="M153">IFERROR(INDEX(DVOA!$E$2:$E$20095,MATCH($F153&amp;$A153-1&amp;$B153,DVOA!$C$2:$C$20095&amp;DVOA!$A$2:$A21027&amp;DVOA!$B$2:$B$20095,0)),0)</f>
        <v>0.19419021891358249</v>
      </c>
      <c r="N153" s="6"/>
      <c r="O153" s="6" cm="1">
        <f t="array" ref="O153">IFERROR(INDEX(DVOA!$AC$2:$AC$20095,MATCH($F153&amp;$A153-1&amp;$B153,DVOA!$C$2:$C$20095&amp;DVOA!$A$2:$A$20095&amp;DVOA!$B$2:$B$20095,0)
),0)</f>
        <v>0</v>
      </c>
      <c r="P153" s="6" cm="1">
        <f t="array" ref="P153">IFERROR(INDEX(DVOA!$E$2:$E$20095,MATCH($G153&amp;$A153-1&amp;$B153,DVOA!$C$2:$C$20095&amp;DVOA!$A$2:$A21027&amp;DVOA!$B$2:$B$20095,0)),0)</f>
        <v>-0.24405774480006678</v>
      </c>
      <c r="Q153" s="6"/>
      <c r="R153" s="6" cm="1">
        <f t="array" ref="R153">IFERROR(INDEX(DVOA!$AC$2:$AC$20095,MATCH($G153&amp;$A153-1&amp;$B153,DVOA!$C$2:$C$20095&amp;DVOA!$A$2:$A$20095&amp;DVOA!$B$2:$B$20095,0)
),0)</f>
        <v>0</v>
      </c>
      <c r="S153" s="6" t="str">
        <f t="shared" si="29"/>
        <v/>
      </c>
      <c r="T153" s="104">
        <f t="shared" si="37"/>
        <v>0.43824796371364927</v>
      </c>
      <c r="U153" s="104" t="str">
        <f t="shared" si="38"/>
        <v/>
      </c>
      <c r="V153" s="26" t="str" cm="1">
        <f t="array" ref="V153">IFERROR(IF(E153="H",INDEX('DVOA Pred'!$G$2:$G$1000,MATCH($F153&amp;$B153&amp;$A153,'DVOA Pred'!$C$2:$C$1000&amp;'DVOA Pred'!$A$2:$A$1000&amp;'DVOA Pred'!$B$2:$B$1000,0)),
INDEX('DVOA Pred'!$H$2:$H$1000,MATCH($F153&amp;$B153&amp;$A153,'DVOA Pred'!$D$2:$D$1000&amp;'DVOA Pred'!$A$2:$A$1000&amp;'DVOA Pred'!$B$2:$B$1000,0))),"")</f>
        <v/>
      </c>
      <c r="W153" s="26" t="str">
        <f t="shared" si="30"/>
        <v/>
      </c>
      <c r="X153" s="26" t="str">
        <f t="shared" si="31"/>
        <v/>
      </c>
      <c r="Y153" s="6" t="str">
        <f>IFERROR((PERCENTRANK($L$2:$L$20355,L153)*Multiples!$B$3)+((PERCENTRANK($W$2:$W$20355,W153)*(1-Multiples!$B$3))),"")</f>
        <v/>
      </c>
      <c r="Z153" s="64">
        <v>37</v>
      </c>
      <c r="AA153" s="64">
        <v>15</v>
      </c>
      <c r="AB153" s="24">
        <f t="shared" si="32"/>
        <v>22</v>
      </c>
      <c r="AC153" s="24">
        <f t="shared" si="33"/>
        <v>15.5</v>
      </c>
      <c r="AD153" s="24">
        <f t="shared" si="34"/>
        <v>15.5</v>
      </c>
      <c r="AE153" s="24" t="str">
        <f t="shared" si="35"/>
        <v>Yes</v>
      </c>
      <c r="AF153" s="24" t="str">
        <f t="shared" si="36"/>
        <v>Yes</v>
      </c>
      <c r="AG153" s="64"/>
      <c r="AH153" s="64"/>
      <c r="AI153" s="170"/>
      <c r="AJ153" s="66"/>
    </row>
    <row r="154" spans="1:36" customFormat="1" x14ac:dyDescent="0.25">
      <c r="A154" s="7">
        <v>5</v>
      </c>
      <c r="B154" s="5">
        <v>2022</v>
      </c>
      <c r="C154" s="5" t="str">
        <f t="shared" si="26"/>
        <v>2022 W5</v>
      </c>
      <c r="D154" s="5">
        <v>77</v>
      </c>
      <c r="E154" s="5" t="s">
        <v>649</v>
      </c>
      <c r="F154" s="5" t="s">
        <v>3</v>
      </c>
      <c r="G154" s="5" t="s">
        <v>42</v>
      </c>
      <c r="H154" s="5">
        <v>4.5</v>
      </c>
      <c r="I154" s="61">
        <v>5.5</v>
      </c>
      <c r="J154" s="62" t="str">
        <f t="shared" si="27"/>
        <v>D-1</v>
      </c>
      <c r="K154" s="61">
        <f t="shared" si="28"/>
        <v>-1</v>
      </c>
      <c r="L154" s="228">
        <f>IF(K154=0,0,
IF(J154="D0.5",0.5*SUMIFS('Key Numbers'!$C$2:$C$71,'Key Numbers'!$A$2:$A$71,"&gt;="&amp;ABS($I154),'Key Numbers'!$A$2:$A$71,"&lt;="&amp;ABS($H154)),
IF(J154="D-0.5",0.5*-1*SUMIFS('Key Numbers'!$C$2:$C$71,'Key Numbers'!$A$2:$A$71,"&lt;="&amp;ABS($I154),'Key Numbers'!$A$2:$A$71,"&gt;="&amp;ABS($H154)),
IF(J154="F0.5",0.5*SUMIFS('Key Numbers'!$C$2:$C$71,'Key Numbers'!$A$2:$A$71,"&lt;="&amp;ABS($I154),'Key Numbers'!$A$2:$A$71,"&gt;="&amp;ABS($H154)),
IF(J154="F-0.5",0.5*-1*SUMIFS('Key Numbers'!$C$2:$C$71,'Key Numbers'!$A$2:$A$71,"&gt;="&amp;ABS($I154),'Key Numbers'!$A$2:$A$71,"&lt;="&amp;ABS($H154)),
IF(AND(LEFT(J154,1)="F",K154&lt;0),-1*SUMIFS('Key Numbers'!$C$2:$C$71,'Key Numbers'!$A$2:$A$71,"&gt;="&amp;ABS($I154),'Key Numbers'!$A$2:$A$71,"&lt;="&amp;ABS($H154)),
IF(AND(LEFT(J154,1)="F",K154&gt;0),SUMIFS('Key Numbers'!$C$2:$C$71,'Key Numbers'!$A$2:$A$71,"&lt;="&amp;ABS($I154),'Key Numbers'!$A$2:$A$71,"&gt;="&amp;ABS($H154)),
IF(AND(LEFT(J154,1)="D",K154&lt;0),-1*SUMIFS('Key Numbers'!$C$2:$C$71,'Key Numbers'!$A$2:$A$71,"&lt;="&amp;ABS($I154),'Key Numbers'!$A$2:$A$71,"&gt;="&amp;ABS($H154)),
SUMIFS('Key Numbers'!$C$2:$C$71,'Key Numbers'!$A$2:$A$71,"&gt;="&amp;ABS($I154),'Key Numbers'!$A$2:$A$71,"&lt;="&amp;ABS($H154))))))))))</f>
        <v>-4.9541284403669728E-2</v>
      </c>
      <c r="M154" s="6" cm="1">
        <f t="array" ref="M154">IFERROR(INDEX(DVOA!$E$2:$E$20095,MATCH($F154&amp;$A154-1&amp;$B154,DVOA!$C$2:$C$20095&amp;DVOA!$A$2:$A21028&amp;DVOA!$B$2:$B$20095,0)),0)</f>
        <v>0.1688906209838226</v>
      </c>
      <c r="N154" s="6"/>
      <c r="O154" s="6" cm="1">
        <f t="array" ref="O154">IFERROR(INDEX(DVOA!$AC$2:$AC$20095,MATCH($F154&amp;$A154-1&amp;$B154,DVOA!$C$2:$C$20095&amp;DVOA!$A$2:$A$20095&amp;DVOA!$B$2:$B$20095,0)
),0)</f>
        <v>0</v>
      </c>
      <c r="P154" s="6" cm="1">
        <f t="array" ref="P154">IFERROR(INDEX(DVOA!$E$2:$E$20095,MATCH($G154&amp;$A154-1&amp;$B154,DVOA!$C$2:$C$20095&amp;DVOA!$A$2:$A21028&amp;DVOA!$B$2:$B$20095,0)),0)</f>
        <v>-0.1703040975940997</v>
      </c>
      <c r="Q154" s="6"/>
      <c r="R154" s="6" cm="1">
        <f t="array" ref="R154">IFERROR(INDEX(DVOA!$AC$2:$AC$20095,MATCH($G154&amp;$A154-1&amp;$B154,DVOA!$C$2:$C$20095&amp;DVOA!$A$2:$A$20095&amp;DVOA!$B$2:$B$20095,0)
),0)</f>
        <v>0</v>
      </c>
      <c r="S154" s="6" t="str">
        <f t="shared" si="29"/>
        <v/>
      </c>
      <c r="T154" s="104">
        <f t="shared" si="37"/>
        <v>0.33919471857792227</v>
      </c>
      <c r="U154" s="104" t="str">
        <f t="shared" si="38"/>
        <v/>
      </c>
      <c r="V154" s="26" t="str" cm="1">
        <f t="array" ref="V154">IFERROR(IF(E154="H",INDEX('DVOA Pred'!$G$2:$G$1000,MATCH($F154&amp;$B154&amp;$A154,'DVOA Pred'!$C$2:$C$1000&amp;'DVOA Pred'!$A$2:$A$1000&amp;'DVOA Pred'!$B$2:$B$1000,0)),
INDEX('DVOA Pred'!$H$2:$H$1000,MATCH($F154&amp;$B154&amp;$A154,'DVOA Pred'!$D$2:$D$1000&amp;'DVOA Pred'!$A$2:$A$1000&amp;'DVOA Pred'!$B$2:$B$1000,0))),"")</f>
        <v/>
      </c>
      <c r="W154" s="26" t="str">
        <f t="shared" si="30"/>
        <v/>
      </c>
      <c r="X154" s="26" t="str">
        <f t="shared" si="31"/>
        <v/>
      </c>
      <c r="Y154" s="6" t="str">
        <f>IFERROR((PERCENTRANK($L$2:$L$20355,L154)*Multiples!$B$3)+((PERCENTRANK($W$2:$W$20355,W154)*(1-Multiples!$B$3))),"")</f>
        <v/>
      </c>
      <c r="Z154" s="64">
        <v>22</v>
      </c>
      <c r="AA154" s="64">
        <v>10</v>
      </c>
      <c r="AB154" s="24">
        <f t="shared" si="32"/>
        <v>12</v>
      </c>
      <c r="AC154" s="24">
        <f t="shared" si="33"/>
        <v>16.5</v>
      </c>
      <c r="AD154" s="24">
        <f t="shared" si="34"/>
        <v>17.5</v>
      </c>
      <c r="AE154" s="24" t="str">
        <f t="shared" si="35"/>
        <v>Yes</v>
      </c>
      <c r="AF154" s="24" t="str">
        <f t="shared" si="36"/>
        <v>Yes</v>
      </c>
      <c r="AG154" s="64"/>
      <c r="AH154" s="64"/>
      <c r="AI154" s="170"/>
      <c r="AJ154" s="66"/>
    </row>
    <row r="155" spans="1:36" customFormat="1" x14ac:dyDescent="0.25">
      <c r="A155" s="7">
        <v>5</v>
      </c>
      <c r="B155" s="5">
        <v>2022</v>
      </c>
      <c r="C155" s="5" t="str">
        <f t="shared" si="26"/>
        <v>2022 W5</v>
      </c>
      <c r="D155" s="5">
        <v>77</v>
      </c>
      <c r="E155" s="5" t="s">
        <v>651</v>
      </c>
      <c r="F155" s="5" t="s">
        <v>42</v>
      </c>
      <c r="G155" s="5" t="s">
        <v>3</v>
      </c>
      <c r="H155" s="5">
        <v>-4.5</v>
      </c>
      <c r="I155" s="61">
        <v>-5.5</v>
      </c>
      <c r="J155" s="62" t="str">
        <f t="shared" si="27"/>
        <v>F1</v>
      </c>
      <c r="K155" s="61">
        <f t="shared" si="28"/>
        <v>1</v>
      </c>
      <c r="L155" s="228">
        <f>IF(K155=0,0,
IF(J155="D0.5",0.5*SUMIFS('Key Numbers'!$C$2:$C$71,'Key Numbers'!$A$2:$A$71,"&gt;="&amp;ABS($I155),'Key Numbers'!$A$2:$A$71,"&lt;="&amp;ABS($H155)),
IF(J155="D-0.5",0.5*-1*SUMIFS('Key Numbers'!$C$2:$C$71,'Key Numbers'!$A$2:$A$71,"&lt;="&amp;ABS($I155),'Key Numbers'!$A$2:$A$71,"&gt;="&amp;ABS($H155)),
IF(J155="F0.5",0.5*SUMIFS('Key Numbers'!$C$2:$C$71,'Key Numbers'!$A$2:$A$71,"&lt;="&amp;ABS($I155),'Key Numbers'!$A$2:$A$71,"&gt;="&amp;ABS($H155)),
IF(J155="F-0.5",0.5*-1*SUMIFS('Key Numbers'!$C$2:$C$71,'Key Numbers'!$A$2:$A$71,"&gt;="&amp;ABS($I155),'Key Numbers'!$A$2:$A$71,"&lt;="&amp;ABS($H155)),
IF(AND(LEFT(J155,1)="F",K155&lt;0),-1*SUMIFS('Key Numbers'!$C$2:$C$71,'Key Numbers'!$A$2:$A$71,"&gt;="&amp;ABS($I155),'Key Numbers'!$A$2:$A$71,"&lt;="&amp;ABS($H155)),
IF(AND(LEFT(J155,1)="F",K155&gt;0),SUMIFS('Key Numbers'!$C$2:$C$71,'Key Numbers'!$A$2:$A$71,"&lt;="&amp;ABS($I155),'Key Numbers'!$A$2:$A$71,"&gt;="&amp;ABS($H155)),
IF(AND(LEFT(J155,1)="D",K155&lt;0),-1*SUMIFS('Key Numbers'!$C$2:$C$71,'Key Numbers'!$A$2:$A$71,"&lt;="&amp;ABS($I155),'Key Numbers'!$A$2:$A$71,"&gt;="&amp;ABS($H155)),
SUMIFS('Key Numbers'!$C$2:$C$71,'Key Numbers'!$A$2:$A$71,"&gt;="&amp;ABS($I155),'Key Numbers'!$A$2:$A$71,"&lt;="&amp;ABS($H155))))))))))</f>
        <v>4.9541284403669728E-2</v>
      </c>
      <c r="M155" s="6" cm="1">
        <f t="array" ref="M155">IFERROR(INDEX(DVOA!$E$2:$E$20095,MATCH($F155&amp;$A155-1&amp;$B155,DVOA!$C$2:$C$20095&amp;DVOA!$A$2:$A21029&amp;DVOA!$B$2:$B$20095,0)),0)</f>
        <v>-0.1703040975940997</v>
      </c>
      <c r="N155" s="6"/>
      <c r="O155" s="6" cm="1">
        <f t="array" ref="O155">IFERROR(INDEX(DVOA!$AC$2:$AC$20095,MATCH($F155&amp;$A155-1&amp;$B155,DVOA!$C$2:$C$20095&amp;DVOA!$A$2:$A$20095&amp;DVOA!$B$2:$B$20095,0)
),0)</f>
        <v>0</v>
      </c>
      <c r="P155" s="6" cm="1">
        <f t="array" ref="P155">IFERROR(INDEX(DVOA!$E$2:$E$20095,MATCH($G155&amp;$A155-1&amp;$B155,DVOA!$C$2:$C$20095&amp;DVOA!$A$2:$A21029&amp;DVOA!$B$2:$B$20095,0)),0)</f>
        <v>0.1688906209838226</v>
      </c>
      <c r="Q155" s="6"/>
      <c r="R155" s="6" cm="1">
        <f t="array" ref="R155">IFERROR(INDEX(DVOA!$AC$2:$AC$20095,MATCH($G155&amp;$A155-1&amp;$B155,DVOA!$C$2:$C$20095&amp;DVOA!$A$2:$A$20095&amp;DVOA!$B$2:$B$20095,0)
),0)</f>
        <v>0</v>
      </c>
      <c r="S155" s="6" t="str">
        <f t="shared" si="29"/>
        <v/>
      </c>
      <c r="T155" s="104">
        <f t="shared" si="37"/>
        <v>-0.33919471857792227</v>
      </c>
      <c r="U155" s="104" t="str">
        <f t="shared" si="38"/>
        <v/>
      </c>
      <c r="V155" s="26" t="str" cm="1">
        <f t="array" ref="V155">IFERROR(IF(E155="H",INDEX('DVOA Pred'!$G$2:$G$1000,MATCH($F155&amp;$B155&amp;$A155,'DVOA Pred'!$C$2:$C$1000&amp;'DVOA Pred'!$A$2:$A$1000&amp;'DVOA Pred'!$B$2:$B$1000,0)),
INDEX('DVOA Pred'!$H$2:$H$1000,MATCH($F155&amp;$B155&amp;$A155,'DVOA Pred'!$D$2:$D$1000&amp;'DVOA Pred'!$A$2:$A$1000&amp;'DVOA Pred'!$B$2:$B$1000,0))),"")</f>
        <v/>
      </c>
      <c r="W155" s="26" t="str">
        <f t="shared" si="30"/>
        <v/>
      </c>
      <c r="X155" s="26" t="str">
        <f t="shared" si="31"/>
        <v/>
      </c>
      <c r="Y155" s="6" t="str">
        <f>IFERROR((PERCENTRANK($L$2:$L$20355,L155)*Multiples!$B$3)+((PERCENTRANK($W$2:$W$20355,W155)*(1-Multiples!$B$3))),"")</f>
        <v/>
      </c>
      <c r="Z155" s="64">
        <v>10</v>
      </c>
      <c r="AA155" s="64">
        <v>22</v>
      </c>
      <c r="AB155" s="24">
        <f t="shared" si="32"/>
        <v>-12</v>
      </c>
      <c r="AC155" s="24">
        <f t="shared" si="33"/>
        <v>-16.5</v>
      </c>
      <c r="AD155" s="24">
        <f t="shared" si="34"/>
        <v>-17.5</v>
      </c>
      <c r="AE155" s="24" t="str">
        <f t="shared" si="35"/>
        <v>No</v>
      </c>
      <c r="AF155" s="24" t="str">
        <f t="shared" si="36"/>
        <v>No</v>
      </c>
      <c r="AG155" s="64"/>
      <c r="AH155" s="64"/>
      <c r="AI155" s="170"/>
      <c r="AJ155" s="66"/>
    </row>
    <row r="156" spans="1:36" customFormat="1" x14ac:dyDescent="0.25">
      <c r="A156" s="7">
        <v>5</v>
      </c>
      <c r="B156" s="5">
        <v>2022</v>
      </c>
      <c r="C156" s="5" t="str">
        <f t="shared" si="26"/>
        <v>2022 W5</v>
      </c>
      <c r="D156" s="5">
        <v>78</v>
      </c>
      <c r="E156" s="5" t="s">
        <v>651</v>
      </c>
      <c r="F156" s="5" t="s">
        <v>23</v>
      </c>
      <c r="G156" s="5" t="s">
        <v>7</v>
      </c>
      <c r="H156" s="5">
        <v>5.5</v>
      </c>
      <c r="I156" s="61">
        <v>5.5</v>
      </c>
      <c r="J156" s="62" t="str">
        <f t="shared" si="27"/>
        <v>D0</v>
      </c>
      <c r="K156" s="61">
        <f t="shared" si="28"/>
        <v>0</v>
      </c>
      <c r="L156" s="228">
        <f>IF(K156=0,0,
IF(J156="D0.5",0.5*SUMIFS('Key Numbers'!$C$2:$C$71,'Key Numbers'!$A$2:$A$71,"&gt;="&amp;ABS($I156),'Key Numbers'!$A$2:$A$71,"&lt;="&amp;ABS($H156)),
IF(J156="D-0.5",0.5*-1*SUMIFS('Key Numbers'!$C$2:$C$71,'Key Numbers'!$A$2:$A$71,"&lt;="&amp;ABS($I156),'Key Numbers'!$A$2:$A$71,"&gt;="&amp;ABS($H156)),
IF(J156="F0.5",0.5*SUMIFS('Key Numbers'!$C$2:$C$71,'Key Numbers'!$A$2:$A$71,"&lt;="&amp;ABS($I156),'Key Numbers'!$A$2:$A$71,"&gt;="&amp;ABS($H156)),
IF(J156="F-0.5",0.5*-1*SUMIFS('Key Numbers'!$C$2:$C$71,'Key Numbers'!$A$2:$A$71,"&gt;="&amp;ABS($I156),'Key Numbers'!$A$2:$A$71,"&lt;="&amp;ABS($H156)),
IF(AND(LEFT(J156,1)="F",K156&lt;0),-1*SUMIFS('Key Numbers'!$C$2:$C$71,'Key Numbers'!$A$2:$A$71,"&gt;="&amp;ABS($I156),'Key Numbers'!$A$2:$A$71,"&lt;="&amp;ABS($H156)),
IF(AND(LEFT(J156,1)="F",K156&gt;0),SUMIFS('Key Numbers'!$C$2:$C$71,'Key Numbers'!$A$2:$A$71,"&lt;="&amp;ABS($I156),'Key Numbers'!$A$2:$A$71,"&gt;="&amp;ABS($H156)),
IF(AND(LEFT(J156,1)="D",K156&lt;0),-1*SUMIFS('Key Numbers'!$C$2:$C$71,'Key Numbers'!$A$2:$A$71,"&lt;="&amp;ABS($I156),'Key Numbers'!$A$2:$A$71,"&gt;="&amp;ABS($H156)),
SUMIFS('Key Numbers'!$C$2:$C$71,'Key Numbers'!$A$2:$A$71,"&gt;="&amp;ABS($I156),'Key Numbers'!$A$2:$A$71,"&lt;="&amp;ABS($H156))))))))))</f>
        <v>0</v>
      </c>
      <c r="M156" s="6" cm="1">
        <f t="array" ref="M156">IFERROR(INDEX(DVOA!$E$2:$E$20095,MATCH($F156&amp;$A156-1&amp;$B156,DVOA!$C$2:$C$20095&amp;DVOA!$A$2:$A21030&amp;DVOA!$B$2:$B$20095,0)),0)</f>
        <v>-0.21485954208074709</v>
      </c>
      <c r="N156" s="6"/>
      <c r="O156" s="6" cm="1">
        <f t="array" ref="O156">IFERROR(INDEX(DVOA!$AC$2:$AC$20095,MATCH($F156&amp;$A156-1&amp;$B156,DVOA!$C$2:$C$20095&amp;DVOA!$A$2:$A$20095&amp;DVOA!$B$2:$B$20095,0)
),0)</f>
        <v>0</v>
      </c>
      <c r="P156" s="6" cm="1">
        <f t="array" ref="P156">IFERROR(INDEX(DVOA!$E$2:$E$20095,MATCH($G156&amp;$A156-1&amp;$B156,DVOA!$C$2:$C$20095&amp;DVOA!$A$2:$A21030&amp;DVOA!$B$2:$B$20095,0)),0)</f>
        <v>0.45205454624843233</v>
      </c>
      <c r="Q156" s="6"/>
      <c r="R156" s="6" cm="1">
        <f t="array" ref="R156">IFERROR(INDEX(DVOA!$AC$2:$AC$20095,MATCH($G156&amp;$A156-1&amp;$B156,DVOA!$C$2:$C$20095&amp;DVOA!$A$2:$A$20095&amp;DVOA!$B$2:$B$20095,0)
),0)</f>
        <v>0</v>
      </c>
      <c r="S156" s="6" t="str">
        <f t="shared" si="29"/>
        <v/>
      </c>
      <c r="T156" s="104">
        <f t="shared" si="37"/>
        <v>-0.66691408832917942</v>
      </c>
      <c r="U156" s="104" t="str">
        <f t="shared" si="38"/>
        <v/>
      </c>
      <c r="V156" s="26" t="str" cm="1">
        <f t="array" ref="V156">IFERROR(IF(E156="H",INDEX('DVOA Pred'!$G$2:$G$1000,MATCH($F156&amp;$B156&amp;$A156,'DVOA Pred'!$C$2:$C$1000&amp;'DVOA Pred'!$A$2:$A$1000&amp;'DVOA Pred'!$B$2:$B$1000,0)),
INDEX('DVOA Pred'!$H$2:$H$1000,MATCH($F156&amp;$B156&amp;$A156,'DVOA Pred'!$D$2:$D$1000&amp;'DVOA Pred'!$A$2:$A$1000&amp;'DVOA Pred'!$B$2:$B$1000,0))),"")</f>
        <v/>
      </c>
      <c r="W156" s="26" t="str">
        <f t="shared" si="30"/>
        <v/>
      </c>
      <c r="X156" s="26" t="str">
        <f t="shared" si="31"/>
        <v/>
      </c>
      <c r="Y156" s="6" t="str">
        <f>IFERROR((PERCENTRANK($L$2:$L$20355,L156)*Multiples!$B$3)+((PERCENTRANK($W$2:$W$20355,W156)*(1-Multiples!$B$3))),"")</f>
        <v/>
      </c>
      <c r="Z156" s="64">
        <v>17</v>
      </c>
      <c r="AA156" s="64">
        <v>20</v>
      </c>
      <c r="AB156" s="24">
        <f t="shared" si="32"/>
        <v>-3</v>
      </c>
      <c r="AC156" s="24">
        <f t="shared" si="33"/>
        <v>2.5</v>
      </c>
      <c r="AD156" s="24">
        <f t="shared" si="34"/>
        <v>2.5</v>
      </c>
      <c r="AE156" s="24" t="str">
        <f t="shared" si="35"/>
        <v>Yes</v>
      </c>
      <c r="AF156" s="24" t="str">
        <f t="shared" si="36"/>
        <v>Yes</v>
      </c>
      <c r="AG156" s="64"/>
      <c r="AH156" s="64"/>
      <c r="AI156" s="170"/>
      <c r="AJ156" s="66"/>
    </row>
    <row r="157" spans="1:36" customFormat="1" x14ac:dyDescent="0.25">
      <c r="A157" s="7">
        <v>5</v>
      </c>
      <c r="B157" s="5">
        <v>2022</v>
      </c>
      <c r="C157" s="5" t="str">
        <f t="shared" si="26"/>
        <v>2022 W5</v>
      </c>
      <c r="D157" s="5">
        <v>78</v>
      </c>
      <c r="E157" s="5" t="s">
        <v>649</v>
      </c>
      <c r="F157" s="5" t="s">
        <v>7</v>
      </c>
      <c r="G157" s="5" t="s">
        <v>23</v>
      </c>
      <c r="H157" s="5">
        <v>-5.5</v>
      </c>
      <c r="I157" s="61">
        <v>-5.5</v>
      </c>
      <c r="J157" s="62" t="str">
        <f t="shared" si="27"/>
        <v>F0</v>
      </c>
      <c r="K157" s="61">
        <f t="shared" si="28"/>
        <v>0</v>
      </c>
      <c r="L157" s="228">
        <f>IF(K157=0,0,
IF(J157="D0.5",0.5*SUMIFS('Key Numbers'!$C$2:$C$71,'Key Numbers'!$A$2:$A$71,"&gt;="&amp;ABS($I157),'Key Numbers'!$A$2:$A$71,"&lt;="&amp;ABS($H157)),
IF(J157="D-0.5",0.5*-1*SUMIFS('Key Numbers'!$C$2:$C$71,'Key Numbers'!$A$2:$A$71,"&lt;="&amp;ABS($I157),'Key Numbers'!$A$2:$A$71,"&gt;="&amp;ABS($H157)),
IF(J157="F0.5",0.5*SUMIFS('Key Numbers'!$C$2:$C$71,'Key Numbers'!$A$2:$A$71,"&lt;="&amp;ABS($I157),'Key Numbers'!$A$2:$A$71,"&gt;="&amp;ABS($H157)),
IF(J157="F-0.5",0.5*-1*SUMIFS('Key Numbers'!$C$2:$C$71,'Key Numbers'!$A$2:$A$71,"&gt;="&amp;ABS($I157),'Key Numbers'!$A$2:$A$71,"&lt;="&amp;ABS($H157)),
IF(AND(LEFT(J157,1)="F",K157&lt;0),-1*SUMIFS('Key Numbers'!$C$2:$C$71,'Key Numbers'!$A$2:$A$71,"&gt;="&amp;ABS($I157),'Key Numbers'!$A$2:$A$71,"&lt;="&amp;ABS($H157)),
IF(AND(LEFT(J157,1)="F",K157&gt;0),SUMIFS('Key Numbers'!$C$2:$C$71,'Key Numbers'!$A$2:$A$71,"&lt;="&amp;ABS($I157),'Key Numbers'!$A$2:$A$71,"&gt;="&amp;ABS($H157)),
IF(AND(LEFT(J157,1)="D",K157&lt;0),-1*SUMIFS('Key Numbers'!$C$2:$C$71,'Key Numbers'!$A$2:$A$71,"&lt;="&amp;ABS($I157),'Key Numbers'!$A$2:$A$71,"&gt;="&amp;ABS($H157)),
SUMIFS('Key Numbers'!$C$2:$C$71,'Key Numbers'!$A$2:$A$71,"&gt;="&amp;ABS($I157),'Key Numbers'!$A$2:$A$71,"&lt;="&amp;ABS($H157))))))))))</f>
        <v>0</v>
      </c>
      <c r="M157" s="6" cm="1">
        <f t="array" ref="M157">IFERROR(INDEX(DVOA!$E$2:$E$20095,MATCH($F157&amp;$A157-1&amp;$B157,DVOA!$C$2:$C$20095&amp;DVOA!$A$2:$A21031&amp;DVOA!$B$2:$B$20095,0)),0)</f>
        <v>0.45205454624843233</v>
      </c>
      <c r="N157" s="6"/>
      <c r="O157" s="6" cm="1">
        <f t="array" ref="O157">IFERROR(INDEX(DVOA!$AC$2:$AC$20095,MATCH($F157&amp;$A157-1&amp;$B157,DVOA!$C$2:$C$20095&amp;DVOA!$A$2:$A$20095&amp;DVOA!$B$2:$B$20095,0)
),0)</f>
        <v>0</v>
      </c>
      <c r="P157" s="6" cm="1">
        <f t="array" ref="P157">IFERROR(INDEX(DVOA!$E$2:$E$20095,MATCH($G157&amp;$A157-1&amp;$B157,DVOA!$C$2:$C$20095&amp;DVOA!$A$2:$A21031&amp;DVOA!$B$2:$B$20095,0)),0)</f>
        <v>-0.21485954208074709</v>
      </c>
      <c r="Q157" s="6"/>
      <c r="R157" s="6" cm="1">
        <f t="array" ref="R157">IFERROR(INDEX(DVOA!$AC$2:$AC$20095,MATCH($G157&amp;$A157-1&amp;$B157,DVOA!$C$2:$C$20095&amp;DVOA!$A$2:$A$20095&amp;DVOA!$B$2:$B$20095,0)
),0)</f>
        <v>0</v>
      </c>
      <c r="S157" s="6" t="str">
        <f t="shared" si="29"/>
        <v/>
      </c>
      <c r="T157" s="104">
        <f t="shared" si="37"/>
        <v>0.66691408832917942</v>
      </c>
      <c r="U157" s="104" t="str">
        <f t="shared" si="38"/>
        <v/>
      </c>
      <c r="V157" s="26" t="str" cm="1">
        <f t="array" ref="V157">IFERROR(IF(E157="H",INDEX('DVOA Pred'!$G$2:$G$1000,MATCH($F157&amp;$B157&amp;$A157,'DVOA Pred'!$C$2:$C$1000&amp;'DVOA Pred'!$A$2:$A$1000&amp;'DVOA Pred'!$B$2:$B$1000,0)),
INDEX('DVOA Pred'!$H$2:$H$1000,MATCH($F157&amp;$B157&amp;$A157,'DVOA Pred'!$D$2:$D$1000&amp;'DVOA Pred'!$A$2:$A$1000&amp;'DVOA Pred'!$B$2:$B$1000,0))),"")</f>
        <v/>
      </c>
      <c r="W157" s="26" t="str">
        <f t="shared" si="30"/>
        <v/>
      </c>
      <c r="X157" s="26" t="str">
        <f t="shared" si="31"/>
        <v/>
      </c>
      <c r="Y157" s="6" t="str">
        <f>IFERROR((PERCENTRANK($L$2:$L$20355,L157)*Multiples!$B$3)+((PERCENTRANK($W$2:$W$20355,W157)*(1-Multiples!$B$3))),"")</f>
        <v/>
      </c>
      <c r="Z157" s="64">
        <v>20</v>
      </c>
      <c r="AA157" s="64">
        <v>17</v>
      </c>
      <c r="AB157" s="24">
        <f t="shared" si="32"/>
        <v>3</v>
      </c>
      <c r="AC157" s="24">
        <f t="shared" si="33"/>
        <v>-2.5</v>
      </c>
      <c r="AD157" s="24">
        <f t="shared" si="34"/>
        <v>-2.5</v>
      </c>
      <c r="AE157" s="24" t="str">
        <f t="shared" si="35"/>
        <v>No</v>
      </c>
      <c r="AF157" s="24" t="str">
        <f t="shared" si="36"/>
        <v>No</v>
      </c>
      <c r="AG157" s="64"/>
      <c r="AH157" s="64"/>
      <c r="AI157" s="170"/>
      <c r="AJ157" s="66"/>
    </row>
    <row r="158" spans="1:36" customFormat="1" x14ac:dyDescent="0.25">
      <c r="A158" s="7">
        <v>5</v>
      </c>
      <c r="B158" s="5">
        <v>2022</v>
      </c>
      <c r="C158" s="5" t="str">
        <f t="shared" si="26"/>
        <v>2022 W5</v>
      </c>
      <c r="D158" s="5">
        <v>79</v>
      </c>
      <c r="E158" s="5" t="s">
        <v>651</v>
      </c>
      <c r="F158" s="5" t="s">
        <v>18</v>
      </c>
      <c r="G158" s="5" t="s">
        <v>24</v>
      </c>
      <c r="H158" s="5">
        <v>-2.5</v>
      </c>
      <c r="I158" s="61">
        <v>-3.5</v>
      </c>
      <c r="J158" s="62" t="str">
        <f t="shared" si="27"/>
        <v>F1</v>
      </c>
      <c r="K158" s="61">
        <f t="shared" si="28"/>
        <v>1</v>
      </c>
      <c r="L158" s="228">
        <f>IF(K158=0,0,
IF(J158="D0.5",0.5*SUMIFS('Key Numbers'!$C$2:$C$71,'Key Numbers'!$A$2:$A$71,"&gt;="&amp;ABS($I158),'Key Numbers'!$A$2:$A$71,"&lt;="&amp;ABS($H158)),
IF(J158="D-0.5",0.5*-1*SUMIFS('Key Numbers'!$C$2:$C$71,'Key Numbers'!$A$2:$A$71,"&lt;="&amp;ABS($I158),'Key Numbers'!$A$2:$A$71,"&gt;="&amp;ABS($H158)),
IF(J158="F0.5",0.5*SUMIFS('Key Numbers'!$C$2:$C$71,'Key Numbers'!$A$2:$A$71,"&lt;="&amp;ABS($I158),'Key Numbers'!$A$2:$A$71,"&gt;="&amp;ABS($H158)),
IF(J158="F-0.5",0.5*-1*SUMIFS('Key Numbers'!$C$2:$C$71,'Key Numbers'!$A$2:$A$71,"&gt;="&amp;ABS($I158),'Key Numbers'!$A$2:$A$71,"&lt;="&amp;ABS($H158)),
IF(AND(LEFT(J158,1)="F",K158&lt;0),-1*SUMIFS('Key Numbers'!$C$2:$C$71,'Key Numbers'!$A$2:$A$71,"&gt;="&amp;ABS($I158),'Key Numbers'!$A$2:$A$71,"&lt;="&amp;ABS($H158)),
IF(AND(LEFT(J158,1)="F",K158&gt;0),SUMIFS('Key Numbers'!$C$2:$C$71,'Key Numbers'!$A$2:$A$71,"&lt;="&amp;ABS($I158),'Key Numbers'!$A$2:$A$71,"&gt;="&amp;ABS($H158)),
IF(AND(LEFT(J158,1)="D",K158&lt;0),-1*SUMIFS('Key Numbers'!$C$2:$C$71,'Key Numbers'!$A$2:$A$71,"&lt;="&amp;ABS($I158),'Key Numbers'!$A$2:$A$71,"&gt;="&amp;ABS($H158)),
SUMIFS('Key Numbers'!$C$2:$C$71,'Key Numbers'!$A$2:$A$71,"&gt;="&amp;ABS($I158),'Key Numbers'!$A$2:$A$71,"&lt;="&amp;ABS($H158))))))))))</f>
        <v>0.14495412844036698</v>
      </c>
      <c r="M158" s="6" cm="1">
        <f t="array" ref="M158">IFERROR(INDEX(DVOA!$E$2:$E$20095,MATCH($F158&amp;$A158-1&amp;$B158,DVOA!$C$2:$C$20095&amp;DVOA!$A$2:$A21032&amp;DVOA!$B$2:$B$20095,0)),0)</f>
        <v>0.27872028803148541</v>
      </c>
      <c r="N158" s="6"/>
      <c r="O158" s="6" cm="1">
        <f t="array" ref="O158">IFERROR(INDEX(DVOA!$AC$2:$AC$20095,MATCH($F158&amp;$A158-1&amp;$B158,DVOA!$C$2:$C$20095&amp;DVOA!$A$2:$A$20095&amp;DVOA!$B$2:$B$20095,0)
),0)</f>
        <v>0</v>
      </c>
      <c r="P158" s="6" cm="1">
        <f t="array" ref="P158">IFERROR(INDEX(DVOA!$E$2:$E$20095,MATCH($G158&amp;$A158-1&amp;$B158,DVOA!$C$2:$C$20095&amp;DVOA!$A$2:$A21032&amp;DVOA!$B$2:$B$20095,0)),0)</f>
        <v>-3.1586043143924186E-2</v>
      </c>
      <c r="Q158" s="6"/>
      <c r="R158" s="6" cm="1">
        <f t="array" ref="R158">IFERROR(INDEX(DVOA!$AC$2:$AC$20095,MATCH($G158&amp;$A158-1&amp;$B158,DVOA!$C$2:$C$20095&amp;DVOA!$A$2:$A$20095&amp;DVOA!$B$2:$B$20095,0)
),0)</f>
        <v>0</v>
      </c>
      <c r="S158" s="6" t="str">
        <f t="shared" si="29"/>
        <v/>
      </c>
      <c r="T158" s="104">
        <f t="shared" si="37"/>
        <v>0.31030633117540962</v>
      </c>
      <c r="U158" s="104" t="str">
        <f t="shared" si="38"/>
        <v/>
      </c>
      <c r="V158" s="26" t="str" cm="1">
        <f t="array" ref="V158">IFERROR(IF(E158="H",INDEX('DVOA Pred'!$G$2:$G$1000,MATCH($F158&amp;$B158&amp;$A158,'DVOA Pred'!$C$2:$C$1000&amp;'DVOA Pred'!$A$2:$A$1000&amp;'DVOA Pred'!$B$2:$B$1000,0)),
INDEX('DVOA Pred'!$H$2:$H$1000,MATCH($F158&amp;$B158&amp;$A158,'DVOA Pred'!$D$2:$D$1000&amp;'DVOA Pred'!$A$2:$A$1000&amp;'DVOA Pred'!$B$2:$B$1000,0))),"")</f>
        <v/>
      </c>
      <c r="W158" s="26" t="str">
        <f t="shared" si="30"/>
        <v/>
      </c>
      <c r="X158" s="26" t="str">
        <f t="shared" si="31"/>
        <v/>
      </c>
      <c r="Y158" s="6" t="str">
        <f>IFERROR((PERCENTRANK($L$2:$L$20355,L158)*Multiples!$B$3)+((PERCENTRANK($W$2:$W$20355,W158)*(1-Multiples!$B$3))),"")</f>
        <v/>
      </c>
      <c r="Z158" s="64">
        <v>19</v>
      </c>
      <c r="AA158" s="64">
        <v>17</v>
      </c>
      <c r="AB158" s="24">
        <f t="shared" si="32"/>
        <v>2</v>
      </c>
      <c r="AC158" s="24">
        <f t="shared" si="33"/>
        <v>-0.5</v>
      </c>
      <c r="AD158" s="24">
        <f t="shared" si="34"/>
        <v>-1.5</v>
      </c>
      <c r="AE158" s="24" t="str">
        <f t="shared" si="35"/>
        <v>No</v>
      </c>
      <c r="AF158" s="24" t="str">
        <f t="shared" si="36"/>
        <v>No</v>
      </c>
      <c r="AG158" s="64"/>
      <c r="AH158" s="64"/>
      <c r="AI158" s="170"/>
      <c r="AJ158" s="66"/>
    </row>
    <row r="159" spans="1:36" customFormat="1" x14ac:dyDescent="0.25">
      <c r="A159" s="7">
        <v>5</v>
      </c>
      <c r="B159" s="5">
        <v>2022</v>
      </c>
      <c r="C159" s="5" t="str">
        <f t="shared" si="26"/>
        <v>2022 W5</v>
      </c>
      <c r="D159" s="5">
        <v>79</v>
      </c>
      <c r="E159" s="5" t="s">
        <v>649</v>
      </c>
      <c r="F159" s="5" t="s">
        <v>24</v>
      </c>
      <c r="G159" s="5" t="s">
        <v>18</v>
      </c>
      <c r="H159" s="5">
        <v>2.5</v>
      </c>
      <c r="I159" s="61">
        <v>3.5</v>
      </c>
      <c r="J159" s="62" t="str">
        <f t="shared" si="27"/>
        <v>D-1</v>
      </c>
      <c r="K159" s="61">
        <f t="shared" si="28"/>
        <v>-1</v>
      </c>
      <c r="L159" s="228">
        <f>IF(K159=0,0,
IF(J159="D0.5",0.5*SUMIFS('Key Numbers'!$C$2:$C$71,'Key Numbers'!$A$2:$A$71,"&gt;="&amp;ABS($I159),'Key Numbers'!$A$2:$A$71,"&lt;="&amp;ABS($H159)),
IF(J159="D-0.5",0.5*-1*SUMIFS('Key Numbers'!$C$2:$C$71,'Key Numbers'!$A$2:$A$71,"&lt;="&amp;ABS($I159),'Key Numbers'!$A$2:$A$71,"&gt;="&amp;ABS($H159)),
IF(J159="F0.5",0.5*SUMIFS('Key Numbers'!$C$2:$C$71,'Key Numbers'!$A$2:$A$71,"&lt;="&amp;ABS($I159),'Key Numbers'!$A$2:$A$71,"&gt;="&amp;ABS($H159)),
IF(J159="F-0.5",0.5*-1*SUMIFS('Key Numbers'!$C$2:$C$71,'Key Numbers'!$A$2:$A$71,"&gt;="&amp;ABS($I159),'Key Numbers'!$A$2:$A$71,"&lt;="&amp;ABS($H159)),
IF(AND(LEFT(J159,1)="F",K159&lt;0),-1*SUMIFS('Key Numbers'!$C$2:$C$71,'Key Numbers'!$A$2:$A$71,"&gt;="&amp;ABS($I159),'Key Numbers'!$A$2:$A$71,"&lt;="&amp;ABS($H159)),
IF(AND(LEFT(J159,1)="F",K159&gt;0),SUMIFS('Key Numbers'!$C$2:$C$71,'Key Numbers'!$A$2:$A$71,"&lt;="&amp;ABS($I159),'Key Numbers'!$A$2:$A$71,"&gt;="&amp;ABS($H159)),
IF(AND(LEFT(J159,1)="D",K159&lt;0),-1*SUMIFS('Key Numbers'!$C$2:$C$71,'Key Numbers'!$A$2:$A$71,"&lt;="&amp;ABS($I159),'Key Numbers'!$A$2:$A$71,"&gt;="&amp;ABS($H159)),
SUMIFS('Key Numbers'!$C$2:$C$71,'Key Numbers'!$A$2:$A$71,"&gt;="&amp;ABS($I159),'Key Numbers'!$A$2:$A$71,"&lt;="&amp;ABS($H159))))))))))</f>
        <v>-0.14495412844036698</v>
      </c>
      <c r="M159" s="6" cm="1">
        <f t="array" ref="M159">IFERROR(INDEX(DVOA!$E$2:$E$20095,MATCH($F159&amp;$A159-1&amp;$B159,DVOA!$C$2:$C$20095&amp;DVOA!$A$2:$A21033&amp;DVOA!$B$2:$B$20095,0)),0)</f>
        <v>-3.1586043143924186E-2</v>
      </c>
      <c r="N159" s="6"/>
      <c r="O159" s="6" cm="1">
        <f t="array" ref="O159">IFERROR(INDEX(DVOA!$AC$2:$AC$20095,MATCH($F159&amp;$A159-1&amp;$B159,DVOA!$C$2:$C$20095&amp;DVOA!$A$2:$A$20095&amp;DVOA!$B$2:$B$20095,0)
),0)</f>
        <v>0</v>
      </c>
      <c r="P159" s="6" cm="1">
        <f t="array" ref="P159">IFERROR(INDEX(DVOA!$E$2:$E$20095,MATCH($G159&amp;$A159-1&amp;$B159,DVOA!$C$2:$C$20095&amp;DVOA!$A$2:$A21033&amp;DVOA!$B$2:$B$20095,0)),0)</f>
        <v>0.27872028803148541</v>
      </c>
      <c r="Q159" s="6"/>
      <c r="R159" s="6" cm="1">
        <f t="array" ref="R159">IFERROR(INDEX(DVOA!$AC$2:$AC$20095,MATCH($G159&amp;$A159-1&amp;$B159,DVOA!$C$2:$C$20095&amp;DVOA!$A$2:$A$20095&amp;DVOA!$B$2:$B$20095,0)
),0)</f>
        <v>0</v>
      </c>
      <c r="S159" s="6" t="str">
        <f t="shared" si="29"/>
        <v/>
      </c>
      <c r="T159" s="104">
        <f t="shared" si="37"/>
        <v>-0.31030633117540962</v>
      </c>
      <c r="U159" s="104" t="str">
        <f t="shared" si="38"/>
        <v/>
      </c>
      <c r="V159" s="26" t="str" cm="1">
        <f t="array" ref="V159">IFERROR(IF(E159="H",INDEX('DVOA Pred'!$G$2:$G$1000,MATCH($F159&amp;$B159&amp;$A159,'DVOA Pred'!$C$2:$C$1000&amp;'DVOA Pred'!$A$2:$A$1000&amp;'DVOA Pred'!$B$2:$B$1000,0)),
INDEX('DVOA Pred'!$H$2:$H$1000,MATCH($F159&amp;$B159&amp;$A159,'DVOA Pred'!$D$2:$D$1000&amp;'DVOA Pred'!$A$2:$A$1000&amp;'DVOA Pred'!$B$2:$B$1000,0))),"")</f>
        <v/>
      </c>
      <c r="W159" s="26" t="str">
        <f t="shared" si="30"/>
        <v/>
      </c>
      <c r="X159" s="26" t="str">
        <f t="shared" si="31"/>
        <v/>
      </c>
      <c r="Y159" s="6" t="str">
        <f>IFERROR((PERCENTRANK($L$2:$L$20355,L159)*Multiples!$B$3)+((PERCENTRANK($W$2:$W$20355,W159)*(1-Multiples!$B$3))),"")</f>
        <v/>
      </c>
      <c r="Z159" s="64">
        <v>17</v>
      </c>
      <c r="AA159" s="64">
        <v>19</v>
      </c>
      <c r="AB159" s="24">
        <f t="shared" si="32"/>
        <v>-2</v>
      </c>
      <c r="AC159" s="24">
        <f t="shared" si="33"/>
        <v>0.5</v>
      </c>
      <c r="AD159" s="24">
        <f t="shared" si="34"/>
        <v>1.5</v>
      </c>
      <c r="AE159" s="24" t="str">
        <f t="shared" si="35"/>
        <v>Yes</v>
      </c>
      <c r="AF159" s="24" t="str">
        <f t="shared" si="36"/>
        <v>Yes</v>
      </c>
      <c r="AG159" s="64"/>
      <c r="AH159" s="64"/>
      <c r="AI159" s="170"/>
      <c r="AJ159" s="66"/>
    </row>
    <row r="160" spans="1:36" customFormat="1" x14ac:dyDescent="0.25">
      <c r="A160" s="7">
        <v>5</v>
      </c>
      <c r="B160" s="5">
        <v>2022</v>
      </c>
      <c r="C160" s="5" t="str">
        <f t="shared" si="26"/>
        <v>2022 W5</v>
      </c>
      <c r="D160" s="5">
        <v>80</v>
      </c>
      <c r="E160" s="5" t="s">
        <v>651</v>
      </c>
      <c r="F160" s="5" t="s">
        <v>5</v>
      </c>
      <c r="G160" s="5" t="s">
        <v>53</v>
      </c>
      <c r="H160" s="5">
        <v>-7.5</v>
      </c>
      <c r="I160" s="61">
        <v>-7</v>
      </c>
      <c r="J160" s="62" t="str">
        <f t="shared" si="27"/>
        <v>F-0.5</v>
      </c>
      <c r="K160" s="61">
        <f t="shared" si="28"/>
        <v>-0.5</v>
      </c>
      <c r="L160" s="228">
        <f>IF(K160=0,0,
IF(J160="D0.5",0.5*SUMIFS('Key Numbers'!$C$2:$C$71,'Key Numbers'!$A$2:$A$71,"&gt;="&amp;ABS($I160),'Key Numbers'!$A$2:$A$71,"&lt;="&amp;ABS($H160)),
IF(J160="D-0.5",0.5*-1*SUMIFS('Key Numbers'!$C$2:$C$71,'Key Numbers'!$A$2:$A$71,"&lt;="&amp;ABS($I160),'Key Numbers'!$A$2:$A$71,"&gt;="&amp;ABS($H160)),
IF(J160="F0.5",0.5*SUMIFS('Key Numbers'!$C$2:$C$71,'Key Numbers'!$A$2:$A$71,"&lt;="&amp;ABS($I160),'Key Numbers'!$A$2:$A$71,"&gt;="&amp;ABS($H160)),
IF(J160="F-0.5",0.5*-1*SUMIFS('Key Numbers'!$C$2:$C$71,'Key Numbers'!$A$2:$A$71,"&gt;="&amp;ABS($I160),'Key Numbers'!$A$2:$A$71,"&lt;="&amp;ABS($H160)),
IF(AND(LEFT(J160,1)="F",K160&lt;0),-1*SUMIFS('Key Numbers'!$C$2:$C$71,'Key Numbers'!$A$2:$A$71,"&gt;="&amp;ABS($I160),'Key Numbers'!$A$2:$A$71,"&lt;="&amp;ABS($H160)),
IF(AND(LEFT(J160,1)="F",K160&gt;0),SUMIFS('Key Numbers'!$C$2:$C$71,'Key Numbers'!$A$2:$A$71,"&lt;="&amp;ABS($I160),'Key Numbers'!$A$2:$A$71,"&gt;="&amp;ABS($H160)),
IF(AND(LEFT(J160,1)="D",K160&lt;0),-1*SUMIFS('Key Numbers'!$C$2:$C$71,'Key Numbers'!$A$2:$A$71,"&lt;="&amp;ABS($I160),'Key Numbers'!$A$2:$A$71,"&gt;="&amp;ABS($H160)),
SUMIFS('Key Numbers'!$C$2:$C$71,'Key Numbers'!$A$2:$A$71,"&gt;="&amp;ABS($I160),'Key Numbers'!$A$2:$A$71,"&lt;="&amp;ABS($H160))))))))))</f>
        <v>-4.1284403669724773E-2</v>
      </c>
      <c r="M160" s="6" cm="1">
        <f t="array" ref="M160">IFERROR(INDEX(DVOA!$E$2:$E$20095,MATCH($F160&amp;$A160-1&amp;$B160,DVOA!$C$2:$C$20095&amp;DVOA!$A$2:$A21034&amp;DVOA!$B$2:$B$20095,0)),0)</f>
        <v>0.2041493967677537</v>
      </c>
      <c r="N160" s="6"/>
      <c r="O160" s="6" cm="1">
        <f t="array" ref="O160">IFERROR(INDEX(DVOA!$AC$2:$AC$20095,MATCH($F160&amp;$A160-1&amp;$B160,DVOA!$C$2:$C$20095&amp;DVOA!$A$2:$A$20095&amp;DVOA!$B$2:$B$20095,0)
),0)</f>
        <v>0</v>
      </c>
      <c r="P160" s="6" cm="1">
        <f t="array" ref="P160">IFERROR(INDEX(DVOA!$E$2:$E$20095,MATCH($G160&amp;$A160-1&amp;$B160,DVOA!$C$2:$C$20095&amp;DVOA!$A$2:$A21034&amp;DVOA!$B$2:$B$20095,0)),0)</f>
        <v>-6.1981472753038905E-2</v>
      </c>
      <c r="Q160" s="6"/>
      <c r="R160" s="6" cm="1">
        <f t="array" ref="R160">IFERROR(INDEX(DVOA!$AC$2:$AC$20095,MATCH($G160&amp;$A160-1&amp;$B160,DVOA!$C$2:$C$20095&amp;DVOA!$A$2:$A$20095&amp;DVOA!$B$2:$B$20095,0)
),0)</f>
        <v>0</v>
      </c>
      <c r="S160" s="6" t="str">
        <f t="shared" si="29"/>
        <v/>
      </c>
      <c r="T160" s="104">
        <f t="shared" si="37"/>
        <v>0.26613086952079262</v>
      </c>
      <c r="U160" s="104" t="str">
        <f t="shared" si="38"/>
        <v/>
      </c>
      <c r="V160" s="26" t="str" cm="1">
        <f t="array" ref="V160">IFERROR(IF(E160="H",INDEX('DVOA Pred'!$G$2:$G$1000,MATCH($F160&amp;$B160&amp;$A160,'DVOA Pred'!$C$2:$C$1000&amp;'DVOA Pred'!$A$2:$A$1000&amp;'DVOA Pred'!$B$2:$B$1000,0)),
INDEX('DVOA Pred'!$H$2:$H$1000,MATCH($F160&amp;$B160&amp;$A160,'DVOA Pred'!$D$2:$D$1000&amp;'DVOA Pred'!$A$2:$A$1000&amp;'DVOA Pred'!$B$2:$B$1000,0))),"")</f>
        <v/>
      </c>
      <c r="W160" s="26" t="str">
        <f t="shared" si="30"/>
        <v/>
      </c>
      <c r="X160" s="26" t="str">
        <f t="shared" si="31"/>
        <v/>
      </c>
      <c r="Y160" s="6" t="str">
        <f>IFERROR((PERCENTRANK($L$2:$L$20355,L160)*Multiples!$B$3)+((PERCENTRANK($W$2:$W$20355,W160)*(1-Multiples!$B$3))),"")</f>
        <v/>
      </c>
      <c r="Z160" s="64">
        <v>30</v>
      </c>
      <c r="AA160" s="64">
        <v>29</v>
      </c>
      <c r="AB160" s="24">
        <f t="shared" si="32"/>
        <v>1</v>
      </c>
      <c r="AC160" s="24">
        <f t="shared" si="33"/>
        <v>-6.5</v>
      </c>
      <c r="AD160" s="24">
        <f t="shared" si="34"/>
        <v>-6</v>
      </c>
      <c r="AE160" s="24" t="str">
        <f t="shared" si="35"/>
        <v>No</v>
      </c>
      <c r="AF160" s="24" t="str">
        <f t="shared" si="36"/>
        <v>No</v>
      </c>
      <c r="AG160" s="64"/>
      <c r="AH160" s="64"/>
      <c r="AI160" s="170"/>
      <c r="AJ160" s="66"/>
    </row>
    <row r="161" spans="1:36" customFormat="1" x14ac:dyDescent="0.25">
      <c r="A161" s="7">
        <v>5</v>
      </c>
      <c r="B161" s="5">
        <v>2022</v>
      </c>
      <c r="C161" s="5" t="str">
        <f t="shared" si="26"/>
        <v>2022 W5</v>
      </c>
      <c r="D161" s="5">
        <v>80</v>
      </c>
      <c r="E161" s="5" t="s">
        <v>649</v>
      </c>
      <c r="F161" s="5" t="s">
        <v>53</v>
      </c>
      <c r="G161" s="5" t="s">
        <v>5</v>
      </c>
      <c r="H161" s="5">
        <v>7.5</v>
      </c>
      <c r="I161" s="61">
        <v>7</v>
      </c>
      <c r="J161" s="62" t="str">
        <f t="shared" si="27"/>
        <v>D0.5</v>
      </c>
      <c r="K161" s="61">
        <f t="shared" si="28"/>
        <v>0.5</v>
      </c>
      <c r="L161" s="228">
        <f>IF(K161=0,0,
IF(J161="D0.5",0.5*SUMIFS('Key Numbers'!$C$2:$C$71,'Key Numbers'!$A$2:$A$71,"&gt;="&amp;ABS($I161),'Key Numbers'!$A$2:$A$71,"&lt;="&amp;ABS($H161)),
IF(J161="D-0.5",0.5*-1*SUMIFS('Key Numbers'!$C$2:$C$71,'Key Numbers'!$A$2:$A$71,"&lt;="&amp;ABS($I161),'Key Numbers'!$A$2:$A$71,"&gt;="&amp;ABS($H161)),
IF(J161="F0.5",0.5*SUMIFS('Key Numbers'!$C$2:$C$71,'Key Numbers'!$A$2:$A$71,"&lt;="&amp;ABS($I161),'Key Numbers'!$A$2:$A$71,"&gt;="&amp;ABS($H161)),
IF(J161="F-0.5",0.5*-1*SUMIFS('Key Numbers'!$C$2:$C$71,'Key Numbers'!$A$2:$A$71,"&gt;="&amp;ABS($I161),'Key Numbers'!$A$2:$A$71,"&lt;="&amp;ABS($H161)),
IF(AND(LEFT(J161,1)="F",K161&lt;0),-1*SUMIFS('Key Numbers'!$C$2:$C$71,'Key Numbers'!$A$2:$A$71,"&gt;="&amp;ABS($I161),'Key Numbers'!$A$2:$A$71,"&lt;="&amp;ABS($H161)),
IF(AND(LEFT(J161,1)="F",K161&gt;0),SUMIFS('Key Numbers'!$C$2:$C$71,'Key Numbers'!$A$2:$A$71,"&lt;="&amp;ABS($I161),'Key Numbers'!$A$2:$A$71,"&gt;="&amp;ABS($H161)),
IF(AND(LEFT(J161,1)="D",K161&lt;0),-1*SUMIFS('Key Numbers'!$C$2:$C$71,'Key Numbers'!$A$2:$A$71,"&lt;="&amp;ABS($I161),'Key Numbers'!$A$2:$A$71,"&gt;="&amp;ABS($H161)),
SUMIFS('Key Numbers'!$C$2:$C$71,'Key Numbers'!$A$2:$A$71,"&gt;="&amp;ABS($I161),'Key Numbers'!$A$2:$A$71,"&lt;="&amp;ABS($H161))))))))))</f>
        <v>4.1284403669724773E-2</v>
      </c>
      <c r="M161" s="6" cm="1">
        <f t="array" ref="M161">IFERROR(INDEX(DVOA!$E$2:$E$20095,MATCH($F161&amp;$A161-1&amp;$B161,DVOA!$C$2:$C$20095&amp;DVOA!$A$2:$A21035&amp;DVOA!$B$2:$B$20095,0)),0)</f>
        <v>-6.1981472753038905E-2</v>
      </c>
      <c r="N161" s="6"/>
      <c r="O161" s="6" cm="1">
        <f t="array" ref="O161">IFERROR(INDEX(DVOA!$AC$2:$AC$20095,MATCH($F161&amp;$A161-1&amp;$B161,DVOA!$C$2:$C$20095&amp;DVOA!$A$2:$A$20095&amp;DVOA!$B$2:$B$20095,0)
),0)</f>
        <v>0</v>
      </c>
      <c r="P161" s="6" cm="1">
        <f t="array" ref="P161">IFERROR(INDEX(DVOA!$E$2:$E$20095,MATCH($G161&amp;$A161-1&amp;$B161,DVOA!$C$2:$C$20095&amp;DVOA!$A$2:$A21035&amp;DVOA!$B$2:$B$20095,0)),0)</f>
        <v>0.2041493967677537</v>
      </c>
      <c r="Q161" s="6"/>
      <c r="R161" s="6" cm="1">
        <f t="array" ref="R161">IFERROR(INDEX(DVOA!$AC$2:$AC$20095,MATCH($G161&amp;$A161-1&amp;$B161,DVOA!$C$2:$C$20095&amp;DVOA!$A$2:$A$20095&amp;DVOA!$B$2:$B$20095,0)
),0)</f>
        <v>0</v>
      </c>
      <c r="S161" s="6" t="str">
        <f t="shared" si="29"/>
        <v/>
      </c>
      <c r="T161" s="104">
        <f t="shared" si="37"/>
        <v>-0.26613086952079262</v>
      </c>
      <c r="U161" s="104" t="str">
        <f t="shared" si="38"/>
        <v/>
      </c>
      <c r="V161" s="26" t="str" cm="1">
        <f t="array" ref="V161">IFERROR(IF(E161="H",INDEX('DVOA Pred'!$G$2:$G$1000,MATCH($F161&amp;$B161&amp;$A161,'DVOA Pred'!$C$2:$C$1000&amp;'DVOA Pred'!$A$2:$A$1000&amp;'DVOA Pred'!$B$2:$B$1000,0)),
INDEX('DVOA Pred'!$H$2:$H$1000,MATCH($F161&amp;$B161&amp;$A161,'DVOA Pred'!$D$2:$D$1000&amp;'DVOA Pred'!$A$2:$A$1000&amp;'DVOA Pred'!$B$2:$B$1000,0))),"")</f>
        <v/>
      </c>
      <c r="W161" s="26" t="str">
        <f t="shared" si="30"/>
        <v/>
      </c>
      <c r="X161" s="26" t="str">
        <f t="shared" si="31"/>
        <v/>
      </c>
      <c r="Y161" s="6" t="str">
        <f>IFERROR((PERCENTRANK($L$2:$L$20355,L161)*Multiples!$B$3)+((PERCENTRANK($W$2:$W$20355,W161)*(1-Multiples!$B$3))),"")</f>
        <v/>
      </c>
      <c r="Z161" s="64">
        <v>29</v>
      </c>
      <c r="AA161" s="64">
        <v>30</v>
      </c>
      <c r="AB161" s="24">
        <f t="shared" si="32"/>
        <v>-1</v>
      </c>
      <c r="AC161" s="24">
        <f t="shared" si="33"/>
        <v>6.5</v>
      </c>
      <c r="AD161" s="24">
        <f t="shared" si="34"/>
        <v>6</v>
      </c>
      <c r="AE161" s="24" t="str">
        <f t="shared" si="35"/>
        <v>Yes</v>
      </c>
      <c r="AF161" s="24" t="str">
        <f t="shared" si="36"/>
        <v>Yes</v>
      </c>
      <c r="AG161" s="64"/>
      <c r="AH161" s="64"/>
      <c r="AI161" s="170"/>
      <c r="AJ161" s="66"/>
    </row>
    <row r="162" spans="1:36" customFormat="1" x14ac:dyDescent="0.25">
      <c r="A162" s="7">
        <v>6</v>
      </c>
      <c r="B162" s="5">
        <v>2022</v>
      </c>
      <c r="C162" s="5" t="str">
        <f t="shared" si="26"/>
        <v>2022 W6</v>
      </c>
      <c r="D162" s="5">
        <v>81</v>
      </c>
      <c r="E162" s="5" t="s">
        <v>651</v>
      </c>
      <c r="F162" s="5" t="s">
        <v>64</v>
      </c>
      <c r="G162" s="5" t="s">
        <v>26</v>
      </c>
      <c r="H162" s="5">
        <v>-1.5</v>
      </c>
      <c r="I162" s="61">
        <v>0</v>
      </c>
      <c r="J162" s="62" t="str">
        <f t="shared" si="27"/>
        <v>F-1.5</v>
      </c>
      <c r="K162" s="61">
        <f t="shared" si="28"/>
        <v>-1.5</v>
      </c>
      <c r="L162" s="228">
        <f>IF(K162=0,0,
IF(J162="D0.5",0.5*SUMIFS('Key Numbers'!$C$2:$C$71,'Key Numbers'!$A$2:$A$71,"&gt;="&amp;ABS($I162),'Key Numbers'!$A$2:$A$71,"&lt;="&amp;ABS($H162)),
IF(J162="D-0.5",0.5*-1*SUMIFS('Key Numbers'!$C$2:$C$71,'Key Numbers'!$A$2:$A$71,"&lt;="&amp;ABS($I162),'Key Numbers'!$A$2:$A$71,"&gt;="&amp;ABS($H162)),
IF(J162="F0.5",0.5*SUMIFS('Key Numbers'!$C$2:$C$71,'Key Numbers'!$A$2:$A$71,"&lt;="&amp;ABS($I162),'Key Numbers'!$A$2:$A$71,"&gt;="&amp;ABS($H162)),
IF(J162="F-0.5",0.5*-1*SUMIFS('Key Numbers'!$C$2:$C$71,'Key Numbers'!$A$2:$A$71,"&gt;="&amp;ABS($I162),'Key Numbers'!$A$2:$A$71,"&lt;="&amp;ABS($H162)),
IF(AND(LEFT(J162,1)="F",K162&lt;0),-1*SUMIFS('Key Numbers'!$C$2:$C$71,'Key Numbers'!$A$2:$A$71,"&gt;="&amp;ABS($I162),'Key Numbers'!$A$2:$A$71,"&lt;="&amp;ABS($H162)),
IF(AND(LEFT(J162,1)="F",K162&gt;0),SUMIFS('Key Numbers'!$C$2:$C$71,'Key Numbers'!$A$2:$A$71,"&lt;="&amp;ABS($I162),'Key Numbers'!$A$2:$A$71,"&gt;="&amp;ABS($H162)),
IF(AND(LEFT(J162,1)="D",K162&lt;0),-1*SUMIFS('Key Numbers'!$C$2:$C$71,'Key Numbers'!$A$2:$A$71,"&lt;="&amp;ABS($I162),'Key Numbers'!$A$2:$A$71,"&gt;="&amp;ABS($H162)),
SUMIFS('Key Numbers'!$C$2:$C$71,'Key Numbers'!$A$2:$A$71,"&gt;="&amp;ABS($I162),'Key Numbers'!$A$2:$A$71,"&lt;="&amp;ABS($H162))))))))))</f>
        <v>-5.321100917431193E-2</v>
      </c>
      <c r="M162" s="6" cm="1">
        <f t="array" ref="M162">IFERROR(INDEX(DVOA!$E$2:$E$20095,MATCH($F162&amp;$A162-1&amp;$B162,DVOA!$C$2:$C$20095&amp;DVOA!$A$2:$A20976&amp;DVOA!$B$2:$B$20095,0)),0)</f>
        <v>-0.19693475600559882</v>
      </c>
      <c r="N162" s="6"/>
      <c r="O162" s="6" cm="1">
        <f t="array" ref="O162">IFERROR(INDEX(DVOA!$AC$2:$AC$20095,MATCH($F162&amp;$A162-1&amp;$B162,DVOA!$C$2:$C$20095&amp;DVOA!$A$2:$A$20095&amp;DVOA!$B$2:$B$20095,0)
),0)</f>
        <v>0</v>
      </c>
      <c r="P162" s="6" cm="1">
        <f t="array" ref="P162">IFERROR(INDEX(DVOA!$E$2:$E$20095,MATCH($G162&amp;$A162-1&amp;$B162,DVOA!$C$2:$C$20095&amp;DVOA!$A$2:$A20976&amp;DVOA!$B$2:$B$20095,0)),0)</f>
        <v>-0.26126452642002329</v>
      </c>
      <c r="Q162" s="6"/>
      <c r="R162" s="6" cm="1">
        <f t="array" ref="R162">IFERROR(INDEX(DVOA!$AC$2:$AC$20095,MATCH($G162&amp;$A162-1&amp;$B162,DVOA!$C$2:$C$20095&amp;DVOA!$A$2:$A$20095&amp;DVOA!$B$2:$B$20095,0)
),0)</f>
        <v>0</v>
      </c>
      <c r="S162" s="6" t="str">
        <f t="shared" si="29"/>
        <v/>
      </c>
      <c r="T162" s="104">
        <f t="shared" si="37"/>
        <v>6.4329770414424475E-2</v>
      </c>
      <c r="U162" s="104" t="str">
        <f t="shared" si="38"/>
        <v/>
      </c>
      <c r="V162" s="26" t="str" cm="1">
        <f t="array" ref="V162">IFERROR(IF(E162="H",INDEX('DVOA Pred'!$G$2:$G$1000,MATCH($F162&amp;$B162&amp;$A162,'DVOA Pred'!$C$2:$C$1000&amp;'DVOA Pred'!$A$2:$A$1000&amp;'DVOA Pred'!$B$2:$B$1000,0)),
INDEX('DVOA Pred'!$H$2:$H$1000,MATCH($F162&amp;$B162&amp;$A162,'DVOA Pred'!$D$2:$D$1000&amp;'DVOA Pred'!$A$2:$A$1000&amp;'DVOA Pred'!$B$2:$B$1000,0))),"")</f>
        <v/>
      </c>
      <c r="W162" s="26" t="str">
        <f t="shared" si="30"/>
        <v/>
      </c>
      <c r="X162" s="26" t="str">
        <f t="shared" si="31"/>
        <v/>
      </c>
      <c r="Y162" s="6" t="str">
        <f>IFERROR((PERCENTRANK($L$2:$L$20355,L162)*Multiples!$B$3)+((PERCENTRANK($W$2:$W$20355,W162)*(1-Multiples!$B$3))),"")</f>
        <v/>
      </c>
      <c r="Z162" s="64">
        <v>7</v>
      </c>
      <c r="AA162" s="64">
        <v>12</v>
      </c>
      <c r="AB162" s="24">
        <f t="shared" si="32"/>
        <v>-5</v>
      </c>
      <c r="AC162" s="24">
        <f t="shared" si="33"/>
        <v>-6.5</v>
      </c>
      <c r="AD162" s="24">
        <f t="shared" si="34"/>
        <v>-5</v>
      </c>
      <c r="AE162" s="24" t="str">
        <f t="shared" si="35"/>
        <v>No</v>
      </c>
      <c r="AF162" s="24" t="str">
        <f t="shared" si="36"/>
        <v>No</v>
      </c>
      <c r="AG162" s="64"/>
      <c r="AH162" s="64"/>
      <c r="AI162" s="170"/>
      <c r="AJ162" s="66"/>
    </row>
    <row r="163" spans="1:36" customFormat="1" x14ac:dyDescent="0.25">
      <c r="A163" s="7">
        <v>6</v>
      </c>
      <c r="B163" s="5">
        <v>2022</v>
      </c>
      <c r="C163" s="5" t="str">
        <f t="shared" si="26"/>
        <v>2022 W6</v>
      </c>
      <c r="D163" s="5">
        <v>81</v>
      </c>
      <c r="E163" s="5" t="s">
        <v>649</v>
      </c>
      <c r="F163" s="5" t="s">
        <v>26</v>
      </c>
      <c r="G163" s="5" t="s">
        <v>64</v>
      </c>
      <c r="H163" s="5">
        <v>1.5</v>
      </c>
      <c r="I163" s="61">
        <v>0</v>
      </c>
      <c r="J163" s="62" t="str">
        <f t="shared" si="27"/>
        <v>F1.5</v>
      </c>
      <c r="K163" s="61">
        <f t="shared" si="28"/>
        <v>1.5</v>
      </c>
      <c r="L163" s="228">
        <f>IF(K163=0,0,
IF(J163="D0.5",0.5*SUMIFS('Key Numbers'!$C$2:$C$71,'Key Numbers'!$A$2:$A$71,"&gt;="&amp;ABS($I163),'Key Numbers'!$A$2:$A$71,"&lt;="&amp;ABS($H163)),
IF(J163="D-0.5",0.5*-1*SUMIFS('Key Numbers'!$C$2:$C$71,'Key Numbers'!$A$2:$A$71,"&lt;="&amp;ABS($I163),'Key Numbers'!$A$2:$A$71,"&gt;="&amp;ABS($H163)),
IF(J163="F0.5",0.5*SUMIFS('Key Numbers'!$C$2:$C$71,'Key Numbers'!$A$2:$A$71,"&lt;="&amp;ABS($I163),'Key Numbers'!$A$2:$A$71,"&gt;="&amp;ABS($H163)),
IF(J163="F-0.5",0.5*-1*SUMIFS('Key Numbers'!$C$2:$C$71,'Key Numbers'!$A$2:$A$71,"&gt;="&amp;ABS($I163),'Key Numbers'!$A$2:$A$71,"&lt;="&amp;ABS($H163)),
IF(AND(LEFT(J163,1)="F",K163&lt;0),-1*SUMIFS('Key Numbers'!$C$2:$C$71,'Key Numbers'!$A$2:$A$71,"&gt;="&amp;ABS($I163),'Key Numbers'!$A$2:$A$71,"&lt;="&amp;ABS($H163)),
IF(AND(LEFT(J163,1)="F",K163&gt;0),SUMIFS('Key Numbers'!$C$2:$C$71,'Key Numbers'!$A$2:$A$71,"&lt;="&amp;ABS($I163),'Key Numbers'!$A$2:$A$71,"&gt;="&amp;ABS($H163)),
IF(AND(LEFT(J163,1)="D",K163&lt;0),-1*SUMIFS('Key Numbers'!$C$2:$C$71,'Key Numbers'!$A$2:$A$71,"&lt;="&amp;ABS($I163),'Key Numbers'!$A$2:$A$71,"&gt;="&amp;ABS($H163)),
SUMIFS('Key Numbers'!$C$2:$C$71,'Key Numbers'!$A$2:$A$71,"&gt;="&amp;ABS($I163),'Key Numbers'!$A$2:$A$71,"&lt;="&amp;ABS($H163))))))))))</f>
        <v>0</v>
      </c>
      <c r="M163" s="6" cm="1">
        <f t="array" ref="M163">IFERROR(INDEX(DVOA!$E$2:$E$20095,MATCH($F163&amp;$A163-1&amp;$B163,DVOA!$C$2:$C$20095&amp;DVOA!$A$2:$A20977&amp;DVOA!$B$2:$B$20095,0)),0)</f>
        <v>-0.26126452642002329</v>
      </c>
      <c r="N163" s="6"/>
      <c r="O163" s="6" cm="1">
        <f t="array" ref="O163">IFERROR(INDEX(DVOA!$AC$2:$AC$20095,MATCH($F163&amp;$A163-1&amp;$B163,DVOA!$C$2:$C$20095&amp;DVOA!$A$2:$A$20095&amp;DVOA!$B$2:$B$20095,0)
),0)</f>
        <v>0</v>
      </c>
      <c r="P163" s="6" cm="1">
        <f t="array" ref="P163">IFERROR(INDEX(DVOA!$E$2:$E$20095,MATCH($G163&amp;$A163-1&amp;$B163,DVOA!$C$2:$C$20095&amp;DVOA!$A$2:$A20977&amp;DVOA!$B$2:$B$20095,0)),0)</f>
        <v>-0.19693475600559882</v>
      </c>
      <c r="Q163" s="6"/>
      <c r="R163" s="6" cm="1">
        <f t="array" ref="R163">IFERROR(INDEX(DVOA!$AC$2:$AC$20095,MATCH($G163&amp;$A163-1&amp;$B163,DVOA!$C$2:$C$20095&amp;DVOA!$A$2:$A$20095&amp;DVOA!$B$2:$B$20095,0)
),0)</f>
        <v>0</v>
      </c>
      <c r="S163" s="6" t="str">
        <f t="shared" si="29"/>
        <v/>
      </c>
      <c r="T163" s="104">
        <f t="shared" si="37"/>
        <v>-6.4329770414424475E-2</v>
      </c>
      <c r="U163" s="104" t="str">
        <f t="shared" si="38"/>
        <v/>
      </c>
      <c r="V163" s="26" t="str" cm="1">
        <f t="array" ref="V163">IFERROR(IF(E163="H",INDEX('DVOA Pred'!$G$2:$G$1000,MATCH($F163&amp;$B163&amp;$A163,'DVOA Pred'!$C$2:$C$1000&amp;'DVOA Pred'!$A$2:$A$1000&amp;'DVOA Pred'!$B$2:$B$1000,0)),
INDEX('DVOA Pred'!$H$2:$H$1000,MATCH($F163&amp;$B163&amp;$A163,'DVOA Pred'!$D$2:$D$1000&amp;'DVOA Pred'!$A$2:$A$1000&amp;'DVOA Pred'!$B$2:$B$1000,0))),"")</f>
        <v/>
      </c>
      <c r="W163" s="26" t="str">
        <f t="shared" si="30"/>
        <v/>
      </c>
      <c r="X163" s="26" t="str">
        <f t="shared" si="31"/>
        <v/>
      </c>
      <c r="Y163" s="6" t="str">
        <f>IFERROR((PERCENTRANK($L$2:$L$20355,L163)*Multiples!$B$3)+((PERCENTRANK($W$2:$W$20355,W163)*(1-Multiples!$B$3))),"")</f>
        <v/>
      </c>
      <c r="Z163" s="64">
        <v>12</v>
      </c>
      <c r="AA163" s="64">
        <v>7</v>
      </c>
      <c r="AB163" s="24">
        <f t="shared" si="32"/>
        <v>5</v>
      </c>
      <c r="AC163" s="24">
        <f t="shared" si="33"/>
        <v>6.5</v>
      </c>
      <c r="AD163" s="24">
        <f t="shared" si="34"/>
        <v>5</v>
      </c>
      <c r="AE163" s="24" t="str">
        <f t="shared" si="35"/>
        <v>Yes</v>
      </c>
      <c r="AF163" s="24" t="str">
        <f t="shared" si="36"/>
        <v>Yes</v>
      </c>
      <c r="AG163" s="64"/>
      <c r="AH163" s="64"/>
      <c r="AI163" s="170"/>
      <c r="AJ163" s="66"/>
    </row>
    <row r="164" spans="1:36" customFormat="1" x14ac:dyDescent="0.25">
      <c r="A164" s="7">
        <v>6</v>
      </c>
      <c r="B164" s="5">
        <v>2022</v>
      </c>
      <c r="C164" s="5" t="str">
        <f t="shared" si="26"/>
        <v>2022 W6</v>
      </c>
      <c r="D164" s="5">
        <v>82</v>
      </c>
      <c r="E164" s="5" t="s">
        <v>651</v>
      </c>
      <c r="F164" s="5" t="s">
        <v>43</v>
      </c>
      <c r="G164" s="5" t="s">
        <v>1</v>
      </c>
      <c r="H164" s="5">
        <v>5.5</v>
      </c>
      <c r="I164" s="61">
        <v>4</v>
      </c>
      <c r="J164" s="62" t="str">
        <f t="shared" si="27"/>
        <v>D1.5</v>
      </c>
      <c r="K164" s="61">
        <f t="shared" si="28"/>
        <v>1.5</v>
      </c>
      <c r="L164" s="228">
        <f>IF(K164=0,0,
IF(J164="D0.5",0.5*SUMIFS('Key Numbers'!$C$2:$C$71,'Key Numbers'!$A$2:$A$71,"&gt;="&amp;ABS($I164),'Key Numbers'!$A$2:$A$71,"&lt;="&amp;ABS($H164)),
IF(J164="D-0.5",0.5*-1*SUMIFS('Key Numbers'!$C$2:$C$71,'Key Numbers'!$A$2:$A$71,"&lt;="&amp;ABS($I164),'Key Numbers'!$A$2:$A$71,"&gt;="&amp;ABS($H164)),
IF(J164="F0.5",0.5*SUMIFS('Key Numbers'!$C$2:$C$71,'Key Numbers'!$A$2:$A$71,"&lt;="&amp;ABS($I164),'Key Numbers'!$A$2:$A$71,"&gt;="&amp;ABS($H164)),
IF(J164="F-0.5",0.5*-1*SUMIFS('Key Numbers'!$C$2:$C$71,'Key Numbers'!$A$2:$A$71,"&gt;="&amp;ABS($I164),'Key Numbers'!$A$2:$A$71,"&lt;="&amp;ABS($H164)),
IF(AND(LEFT(J164,1)="F",K164&lt;0),-1*SUMIFS('Key Numbers'!$C$2:$C$71,'Key Numbers'!$A$2:$A$71,"&gt;="&amp;ABS($I164),'Key Numbers'!$A$2:$A$71,"&lt;="&amp;ABS($H164)),
IF(AND(LEFT(J164,1)="F",K164&gt;0),SUMIFS('Key Numbers'!$C$2:$C$71,'Key Numbers'!$A$2:$A$71,"&lt;="&amp;ABS($I164),'Key Numbers'!$A$2:$A$71,"&gt;="&amp;ABS($H164)),
IF(AND(LEFT(J164,1)="D",K164&lt;0),-1*SUMIFS('Key Numbers'!$C$2:$C$71,'Key Numbers'!$A$2:$A$71,"&lt;="&amp;ABS($I164),'Key Numbers'!$A$2:$A$71,"&gt;="&amp;ABS($H164)),
SUMIFS('Key Numbers'!$C$2:$C$71,'Key Numbers'!$A$2:$A$71,"&gt;="&amp;ABS($I164),'Key Numbers'!$A$2:$A$71,"&lt;="&amp;ABS($H164))))))))))</f>
        <v>0.10825688073394496</v>
      </c>
      <c r="M164" s="6" cm="1">
        <f t="array" ref="M164">IFERROR(INDEX(DVOA!$E$2:$E$20095,MATCH($F164&amp;$A164-1&amp;$B164,DVOA!$C$2:$C$20095&amp;DVOA!$A$2:$A20978&amp;DVOA!$B$2:$B$20095,0)),0)</f>
        <v>-3.8879388899124116E-2</v>
      </c>
      <c r="N164" s="6"/>
      <c r="O164" s="6" cm="1">
        <f t="array" ref="O164">IFERROR(INDEX(DVOA!$AC$2:$AC$20095,MATCH($F164&amp;$A164-1&amp;$B164,DVOA!$C$2:$C$20095&amp;DVOA!$A$2:$A$20095&amp;DVOA!$B$2:$B$20095,0)
),0)</f>
        <v>0</v>
      </c>
      <c r="P164" s="6" cm="1">
        <f t="array" ref="P164">IFERROR(INDEX(DVOA!$E$2:$E$20095,MATCH($G164&amp;$A164-1&amp;$B164,DVOA!$C$2:$C$20095&amp;DVOA!$A$2:$A20978&amp;DVOA!$B$2:$B$20095,0)),0)</f>
        <v>0.21427606504077185</v>
      </c>
      <c r="Q164" s="6"/>
      <c r="R164" s="6" cm="1">
        <f t="array" ref="R164">IFERROR(INDEX(DVOA!$AC$2:$AC$20095,MATCH($G164&amp;$A164-1&amp;$B164,DVOA!$C$2:$C$20095&amp;DVOA!$A$2:$A$20095&amp;DVOA!$B$2:$B$20095,0)
),0)</f>
        <v>0</v>
      </c>
      <c r="S164" s="6" t="str">
        <f t="shared" si="29"/>
        <v/>
      </c>
      <c r="T164" s="104">
        <f t="shared" si="37"/>
        <v>-0.25315545393989597</v>
      </c>
      <c r="U164" s="104" t="str">
        <f t="shared" si="38"/>
        <v/>
      </c>
      <c r="V164" s="26" t="str" cm="1">
        <f t="array" ref="V164">IFERROR(IF(E164="H",INDEX('DVOA Pred'!$G$2:$G$1000,MATCH($F164&amp;$B164&amp;$A164,'DVOA Pred'!$C$2:$C$1000&amp;'DVOA Pred'!$A$2:$A$1000&amp;'DVOA Pred'!$B$2:$B$1000,0)),
INDEX('DVOA Pred'!$H$2:$H$1000,MATCH($F164&amp;$B164&amp;$A164,'DVOA Pred'!$D$2:$D$1000&amp;'DVOA Pred'!$A$2:$A$1000&amp;'DVOA Pred'!$B$2:$B$1000,0))),"")</f>
        <v/>
      </c>
      <c r="W164" s="26" t="str">
        <f t="shared" si="30"/>
        <v/>
      </c>
      <c r="X164" s="26" t="str">
        <f t="shared" si="31"/>
        <v/>
      </c>
      <c r="Y164" s="6" t="str">
        <f>IFERROR((PERCENTRANK($L$2:$L$20355,L164)*Multiples!$B$3)+((PERCENTRANK($W$2:$W$20355,W164)*(1-Multiples!$B$3))),"")</f>
        <v/>
      </c>
      <c r="Z164" s="64">
        <v>28</v>
      </c>
      <c r="AA164" s="64">
        <v>14</v>
      </c>
      <c r="AB164" s="24">
        <f t="shared" si="32"/>
        <v>14</v>
      </c>
      <c r="AC164" s="24">
        <f t="shared" si="33"/>
        <v>19.5</v>
      </c>
      <c r="AD164" s="24">
        <f t="shared" si="34"/>
        <v>18</v>
      </c>
      <c r="AE164" s="24" t="str">
        <f t="shared" si="35"/>
        <v>Yes</v>
      </c>
      <c r="AF164" s="24" t="str">
        <f t="shared" si="36"/>
        <v>Yes</v>
      </c>
      <c r="AG164" s="64"/>
      <c r="AH164" s="64"/>
      <c r="AI164" s="170"/>
      <c r="AJ164" s="66"/>
    </row>
    <row r="165" spans="1:36" customFormat="1" x14ac:dyDescent="0.25">
      <c r="A165" s="7">
        <v>6</v>
      </c>
      <c r="B165" s="5">
        <v>2022</v>
      </c>
      <c r="C165" s="5" t="str">
        <f t="shared" si="26"/>
        <v>2022 W6</v>
      </c>
      <c r="D165" s="5">
        <v>82</v>
      </c>
      <c r="E165" s="5" t="s">
        <v>649</v>
      </c>
      <c r="F165" s="5" t="s">
        <v>1</v>
      </c>
      <c r="G165" s="5" t="s">
        <v>43</v>
      </c>
      <c r="H165" s="5">
        <v>-5.5</v>
      </c>
      <c r="I165" s="61">
        <v>-4</v>
      </c>
      <c r="J165" s="62" t="str">
        <f t="shared" si="27"/>
        <v>F-1.5</v>
      </c>
      <c r="K165" s="61">
        <f t="shared" si="28"/>
        <v>-1.5</v>
      </c>
      <c r="L165" s="228">
        <f>IF(K165=0,0,
IF(J165="D0.5",0.5*SUMIFS('Key Numbers'!$C$2:$C$71,'Key Numbers'!$A$2:$A$71,"&gt;="&amp;ABS($I165),'Key Numbers'!$A$2:$A$71,"&lt;="&amp;ABS($H165)),
IF(J165="D-0.5",0.5*-1*SUMIFS('Key Numbers'!$C$2:$C$71,'Key Numbers'!$A$2:$A$71,"&lt;="&amp;ABS($I165),'Key Numbers'!$A$2:$A$71,"&gt;="&amp;ABS($H165)),
IF(J165="F0.5",0.5*SUMIFS('Key Numbers'!$C$2:$C$71,'Key Numbers'!$A$2:$A$71,"&lt;="&amp;ABS($I165),'Key Numbers'!$A$2:$A$71,"&gt;="&amp;ABS($H165)),
IF(J165="F-0.5",0.5*-1*SUMIFS('Key Numbers'!$C$2:$C$71,'Key Numbers'!$A$2:$A$71,"&gt;="&amp;ABS($I165),'Key Numbers'!$A$2:$A$71,"&lt;="&amp;ABS($H165)),
IF(AND(LEFT(J165,1)="F",K165&lt;0),-1*SUMIFS('Key Numbers'!$C$2:$C$71,'Key Numbers'!$A$2:$A$71,"&gt;="&amp;ABS($I165),'Key Numbers'!$A$2:$A$71,"&lt;="&amp;ABS($H165)),
IF(AND(LEFT(J165,1)="F",K165&gt;0),SUMIFS('Key Numbers'!$C$2:$C$71,'Key Numbers'!$A$2:$A$71,"&lt;="&amp;ABS($I165),'Key Numbers'!$A$2:$A$71,"&gt;="&amp;ABS($H165)),
IF(AND(LEFT(J165,1)="D",K165&lt;0),-1*SUMIFS('Key Numbers'!$C$2:$C$71,'Key Numbers'!$A$2:$A$71,"&lt;="&amp;ABS($I165),'Key Numbers'!$A$2:$A$71,"&gt;="&amp;ABS($H165)),
SUMIFS('Key Numbers'!$C$2:$C$71,'Key Numbers'!$A$2:$A$71,"&gt;="&amp;ABS($I165),'Key Numbers'!$A$2:$A$71,"&lt;="&amp;ABS($H165))))))))))</f>
        <v>-0.10825688073394496</v>
      </c>
      <c r="M165" s="6" cm="1">
        <f t="array" ref="M165">IFERROR(INDEX(DVOA!$E$2:$E$20095,MATCH($F165&amp;$A165-1&amp;$B165,DVOA!$C$2:$C$20095&amp;DVOA!$A$2:$A20979&amp;DVOA!$B$2:$B$20095,0)),0)</f>
        <v>0.21427606504077185</v>
      </c>
      <c r="N165" s="6"/>
      <c r="O165" s="6" cm="1">
        <f t="array" ref="O165">IFERROR(INDEX(DVOA!$AC$2:$AC$20095,MATCH($F165&amp;$A165-1&amp;$B165,DVOA!$C$2:$C$20095&amp;DVOA!$A$2:$A$20095&amp;DVOA!$B$2:$B$20095,0)
),0)</f>
        <v>0</v>
      </c>
      <c r="P165" s="6" cm="1">
        <f t="array" ref="P165">IFERROR(INDEX(DVOA!$E$2:$E$20095,MATCH($G165&amp;$A165-1&amp;$B165,DVOA!$C$2:$C$20095&amp;DVOA!$A$2:$A20979&amp;DVOA!$B$2:$B$20095,0)),0)</f>
        <v>-3.8879388899124116E-2</v>
      </c>
      <c r="Q165" s="6"/>
      <c r="R165" s="6" cm="1">
        <f t="array" ref="R165">IFERROR(INDEX(DVOA!$AC$2:$AC$20095,MATCH($G165&amp;$A165-1&amp;$B165,DVOA!$C$2:$C$20095&amp;DVOA!$A$2:$A$20095&amp;DVOA!$B$2:$B$20095,0)
),0)</f>
        <v>0</v>
      </c>
      <c r="S165" s="6" t="str">
        <f t="shared" si="29"/>
        <v/>
      </c>
      <c r="T165" s="104">
        <f t="shared" si="37"/>
        <v>0.25315545393989597</v>
      </c>
      <c r="U165" s="104" t="str">
        <f t="shared" si="38"/>
        <v/>
      </c>
      <c r="V165" s="26" t="str" cm="1">
        <f t="array" ref="V165">IFERROR(IF(E165="H",INDEX('DVOA Pred'!$G$2:$G$1000,MATCH($F165&amp;$B165&amp;$A165,'DVOA Pred'!$C$2:$C$1000&amp;'DVOA Pred'!$A$2:$A$1000&amp;'DVOA Pred'!$B$2:$B$1000,0)),
INDEX('DVOA Pred'!$H$2:$H$1000,MATCH($F165&amp;$B165&amp;$A165,'DVOA Pred'!$D$2:$D$1000&amp;'DVOA Pred'!$A$2:$A$1000&amp;'DVOA Pred'!$B$2:$B$1000,0))),"")</f>
        <v/>
      </c>
      <c r="W165" s="26" t="str">
        <f t="shared" si="30"/>
        <v/>
      </c>
      <c r="X165" s="26" t="str">
        <f t="shared" si="31"/>
        <v/>
      </c>
      <c r="Y165" s="6" t="str">
        <f>IFERROR((PERCENTRANK($L$2:$L$20355,L165)*Multiples!$B$3)+((PERCENTRANK($W$2:$W$20355,W165)*(1-Multiples!$B$3))),"")</f>
        <v/>
      </c>
      <c r="Z165" s="64">
        <v>14</v>
      </c>
      <c r="AA165" s="64">
        <v>28</v>
      </c>
      <c r="AB165" s="24">
        <f t="shared" si="32"/>
        <v>-14</v>
      </c>
      <c r="AC165" s="24">
        <f t="shared" si="33"/>
        <v>-19.5</v>
      </c>
      <c r="AD165" s="24">
        <f t="shared" si="34"/>
        <v>-18</v>
      </c>
      <c r="AE165" s="24" t="str">
        <f t="shared" si="35"/>
        <v>No</v>
      </c>
      <c r="AF165" s="24" t="str">
        <f t="shared" si="36"/>
        <v>No</v>
      </c>
      <c r="AG165" s="64"/>
      <c r="AH165" s="64"/>
      <c r="AI165" s="170"/>
      <c r="AJ165" s="66"/>
    </row>
    <row r="166" spans="1:36" customFormat="1" x14ac:dyDescent="0.25">
      <c r="A166" s="7">
        <v>6</v>
      </c>
      <c r="B166" s="5">
        <v>2022</v>
      </c>
      <c r="C166" s="5" t="str">
        <f t="shared" si="26"/>
        <v>2022 W6</v>
      </c>
      <c r="D166" s="5">
        <v>83</v>
      </c>
      <c r="E166" s="5" t="s">
        <v>651</v>
      </c>
      <c r="F166" s="5" t="s">
        <v>10</v>
      </c>
      <c r="G166" s="5" t="s">
        <v>17</v>
      </c>
      <c r="H166" s="5">
        <v>-2.5</v>
      </c>
      <c r="I166" s="61">
        <v>-2.5</v>
      </c>
      <c r="J166" s="62" t="str">
        <f t="shared" si="27"/>
        <v>F0</v>
      </c>
      <c r="K166" s="61">
        <f t="shared" si="28"/>
        <v>0</v>
      </c>
      <c r="L166" s="228">
        <f>IF(K166=0,0,
IF(J166="D0.5",0.5*SUMIFS('Key Numbers'!$C$2:$C$71,'Key Numbers'!$A$2:$A$71,"&gt;="&amp;ABS($I166),'Key Numbers'!$A$2:$A$71,"&lt;="&amp;ABS($H166)),
IF(J166="D-0.5",0.5*-1*SUMIFS('Key Numbers'!$C$2:$C$71,'Key Numbers'!$A$2:$A$71,"&lt;="&amp;ABS($I166),'Key Numbers'!$A$2:$A$71,"&gt;="&amp;ABS($H166)),
IF(J166="F0.5",0.5*SUMIFS('Key Numbers'!$C$2:$C$71,'Key Numbers'!$A$2:$A$71,"&lt;="&amp;ABS($I166),'Key Numbers'!$A$2:$A$71,"&gt;="&amp;ABS($H166)),
IF(J166="F-0.5",0.5*-1*SUMIFS('Key Numbers'!$C$2:$C$71,'Key Numbers'!$A$2:$A$71,"&gt;="&amp;ABS($I166),'Key Numbers'!$A$2:$A$71,"&lt;="&amp;ABS($H166)),
IF(AND(LEFT(J166,1)="F",K166&lt;0),-1*SUMIFS('Key Numbers'!$C$2:$C$71,'Key Numbers'!$A$2:$A$71,"&gt;="&amp;ABS($I166),'Key Numbers'!$A$2:$A$71,"&lt;="&amp;ABS($H166)),
IF(AND(LEFT(J166,1)="F",K166&gt;0),SUMIFS('Key Numbers'!$C$2:$C$71,'Key Numbers'!$A$2:$A$71,"&lt;="&amp;ABS($I166),'Key Numbers'!$A$2:$A$71,"&gt;="&amp;ABS($H166)),
IF(AND(LEFT(J166,1)="D",K166&lt;0),-1*SUMIFS('Key Numbers'!$C$2:$C$71,'Key Numbers'!$A$2:$A$71,"&lt;="&amp;ABS($I166),'Key Numbers'!$A$2:$A$71,"&gt;="&amp;ABS($H166)),
SUMIFS('Key Numbers'!$C$2:$C$71,'Key Numbers'!$A$2:$A$71,"&gt;="&amp;ABS($I166),'Key Numbers'!$A$2:$A$71,"&lt;="&amp;ABS($H166))))))))))</f>
        <v>0</v>
      </c>
      <c r="M166" s="6" cm="1">
        <f t="array" ref="M166">IFERROR(INDEX(DVOA!$E$2:$E$20095,MATCH($F166&amp;$A166-1&amp;$B166,DVOA!$C$2:$C$20095&amp;DVOA!$A$2:$A20980&amp;DVOA!$B$2:$B$20095,0)),0)</f>
        <v>2.3805714394180909E-2</v>
      </c>
      <c r="N166" s="6"/>
      <c r="O166" s="6" cm="1">
        <f t="array" ref="O166">IFERROR(INDEX(DVOA!$AC$2:$AC$20095,MATCH($F166&amp;$A166-1&amp;$B166,DVOA!$C$2:$C$20095&amp;DVOA!$A$2:$A$20095&amp;DVOA!$B$2:$B$20095,0)
),0)</f>
        <v>0</v>
      </c>
      <c r="P166" s="6" cm="1">
        <f t="array" ref="P166">IFERROR(INDEX(DVOA!$E$2:$E$20095,MATCH($G166&amp;$A166-1&amp;$B166,DVOA!$C$2:$C$20095&amp;DVOA!$A$2:$A20980&amp;DVOA!$B$2:$B$20095,0)),0)</f>
        <v>1.0954786903108792E-2</v>
      </c>
      <c r="Q166" s="6"/>
      <c r="R166" s="6" cm="1">
        <f t="array" ref="R166">IFERROR(INDEX(DVOA!$AC$2:$AC$20095,MATCH($G166&amp;$A166-1&amp;$B166,DVOA!$C$2:$C$20095&amp;DVOA!$A$2:$A$20095&amp;DVOA!$B$2:$B$20095,0)
),0)</f>
        <v>0</v>
      </c>
      <c r="S166" s="6" t="str">
        <f t="shared" si="29"/>
        <v/>
      </c>
      <c r="T166" s="104">
        <f t="shared" si="37"/>
        <v>1.2850927491072117E-2</v>
      </c>
      <c r="U166" s="104" t="str">
        <f t="shared" si="38"/>
        <v/>
      </c>
      <c r="V166" s="26" t="str" cm="1">
        <f t="array" ref="V166">IFERROR(IF(E166="H",INDEX('DVOA Pred'!$G$2:$G$1000,MATCH($F166&amp;$B166&amp;$A166,'DVOA Pred'!$C$2:$C$1000&amp;'DVOA Pred'!$A$2:$A$1000&amp;'DVOA Pred'!$B$2:$B$1000,0)),
INDEX('DVOA Pred'!$H$2:$H$1000,MATCH($F166&amp;$B166&amp;$A166,'DVOA Pred'!$D$2:$D$1000&amp;'DVOA Pred'!$A$2:$A$1000&amp;'DVOA Pred'!$B$2:$B$1000,0))),"")</f>
        <v/>
      </c>
      <c r="W166" s="26" t="str">
        <f t="shared" si="30"/>
        <v/>
      </c>
      <c r="X166" s="26" t="str">
        <f t="shared" si="31"/>
        <v/>
      </c>
      <c r="Y166" s="6" t="str">
        <f>IFERROR((PERCENTRANK($L$2:$L$20355,L166)*Multiples!$B$3)+((PERCENTRANK($W$2:$W$20355,W166)*(1-Multiples!$B$3))),"")</f>
        <v/>
      </c>
      <c r="Z166" s="64">
        <v>15</v>
      </c>
      <c r="AA166" s="64">
        <v>38</v>
      </c>
      <c r="AB166" s="24">
        <f t="shared" si="32"/>
        <v>-23</v>
      </c>
      <c r="AC166" s="24">
        <f t="shared" si="33"/>
        <v>-25.5</v>
      </c>
      <c r="AD166" s="24">
        <f t="shared" si="34"/>
        <v>-25.5</v>
      </c>
      <c r="AE166" s="24" t="str">
        <f t="shared" si="35"/>
        <v>No</v>
      </c>
      <c r="AF166" s="24" t="str">
        <f t="shared" si="36"/>
        <v>No</v>
      </c>
      <c r="AG166" s="64"/>
      <c r="AH166" s="64"/>
      <c r="AI166" s="170"/>
      <c r="AJ166" s="66"/>
    </row>
    <row r="167" spans="1:36" customFormat="1" x14ac:dyDescent="0.25">
      <c r="A167" s="7">
        <v>6</v>
      </c>
      <c r="B167" s="5">
        <v>2022</v>
      </c>
      <c r="C167" s="5" t="str">
        <f t="shared" si="26"/>
        <v>2022 W6</v>
      </c>
      <c r="D167" s="5">
        <v>83</v>
      </c>
      <c r="E167" s="5" t="s">
        <v>649</v>
      </c>
      <c r="F167" s="5" t="s">
        <v>17</v>
      </c>
      <c r="G167" s="5" t="s">
        <v>10</v>
      </c>
      <c r="H167" s="5">
        <v>2.5</v>
      </c>
      <c r="I167" s="61">
        <v>2.5</v>
      </c>
      <c r="J167" s="62" t="str">
        <f t="shared" si="27"/>
        <v>D0</v>
      </c>
      <c r="K167" s="61">
        <f t="shared" si="28"/>
        <v>0</v>
      </c>
      <c r="L167" s="228">
        <f>IF(K167=0,0,
IF(J167="D0.5",0.5*SUMIFS('Key Numbers'!$C$2:$C$71,'Key Numbers'!$A$2:$A$71,"&gt;="&amp;ABS($I167),'Key Numbers'!$A$2:$A$71,"&lt;="&amp;ABS($H167)),
IF(J167="D-0.5",0.5*-1*SUMIFS('Key Numbers'!$C$2:$C$71,'Key Numbers'!$A$2:$A$71,"&lt;="&amp;ABS($I167),'Key Numbers'!$A$2:$A$71,"&gt;="&amp;ABS($H167)),
IF(J167="F0.5",0.5*SUMIFS('Key Numbers'!$C$2:$C$71,'Key Numbers'!$A$2:$A$71,"&lt;="&amp;ABS($I167),'Key Numbers'!$A$2:$A$71,"&gt;="&amp;ABS($H167)),
IF(J167="F-0.5",0.5*-1*SUMIFS('Key Numbers'!$C$2:$C$71,'Key Numbers'!$A$2:$A$71,"&gt;="&amp;ABS($I167),'Key Numbers'!$A$2:$A$71,"&lt;="&amp;ABS($H167)),
IF(AND(LEFT(J167,1)="F",K167&lt;0),-1*SUMIFS('Key Numbers'!$C$2:$C$71,'Key Numbers'!$A$2:$A$71,"&gt;="&amp;ABS($I167),'Key Numbers'!$A$2:$A$71,"&lt;="&amp;ABS($H167)),
IF(AND(LEFT(J167,1)="F",K167&gt;0),SUMIFS('Key Numbers'!$C$2:$C$71,'Key Numbers'!$A$2:$A$71,"&lt;="&amp;ABS($I167),'Key Numbers'!$A$2:$A$71,"&gt;="&amp;ABS($H167)),
IF(AND(LEFT(J167,1)="D",K167&lt;0),-1*SUMIFS('Key Numbers'!$C$2:$C$71,'Key Numbers'!$A$2:$A$71,"&lt;="&amp;ABS($I167),'Key Numbers'!$A$2:$A$71,"&gt;="&amp;ABS($H167)),
SUMIFS('Key Numbers'!$C$2:$C$71,'Key Numbers'!$A$2:$A$71,"&gt;="&amp;ABS($I167),'Key Numbers'!$A$2:$A$71,"&lt;="&amp;ABS($H167))))))))))</f>
        <v>0</v>
      </c>
      <c r="M167" s="6" cm="1">
        <f t="array" ref="M167">IFERROR(INDEX(DVOA!$E$2:$E$20095,MATCH($F167&amp;$A167-1&amp;$B167,DVOA!$C$2:$C$20095&amp;DVOA!$A$2:$A20981&amp;DVOA!$B$2:$B$20095,0)),0)</f>
        <v>1.0954786903108792E-2</v>
      </c>
      <c r="N167" s="6"/>
      <c r="O167" s="6" cm="1">
        <f t="array" ref="O167">IFERROR(INDEX(DVOA!$AC$2:$AC$20095,MATCH($F167&amp;$A167-1&amp;$B167,DVOA!$C$2:$C$20095&amp;DVOA!$A$2:$A$20095&amp;DVOA!$B$2:$B$20095,0)
),0)</f>
        <v>0</v>
      </c>
      <c r="P167" s="6" cm="1">
        <f t="array" ref="P167">IFERROR(INDEX(DVOA!$E$2:$E$20095,MATCH($G167&amp;$A167-1&amp;$B167,DVOA!$C$2:$C$20095&amp;DVOA!$A$2:$A20981&amp;DVOA!$B$2:$B$20095,0)),0)</f>
        <v>2.3805714394180909E-2</v>
      </c>
      <c r="Q167" s="6"/>
      <c r="R167" s="6" cm="1">
        <f t="array" ref="R167">IFERROR(INDEX(DVOA!$AC$2:$AC$20095,MATCH($G167&amp;$A167-1&amp;$B167,DVOA!$C$2:$C$20095&amp;DVOA!$A$2:$A$20095&amp;DVOA!$B$2:$B$20095,0)
),0)</f>
        <v>0</v>
      </c>
      <c r="S167" s="6" t="str">
        <f t="shared" si="29"/>
        <v/>
      </c>
      <c r="T167" s="104">
        <f t="shared" si="37"/>
        <v>-1.2850927491072117E-2</v>
      </c>
      <c r="U167" s="104" t="str">
        <f t="shared" si="38"/>
        <v/>
      </c>
      <c r="V167" s="26" t="str" cm="1">
        <f t="array" ref="V167">IFERROR(IF(E167="H",INDEX('DVOA Pred'!$G$2:$G$1000,MATCH($F167&amp;$B167&amp;$A167,'DVOA Pred'!$C$2:$C$1000&amp;'DVOA Pred'!$A$2:$A$1000&amp;'DVOA Pred'!$B$2:$B$1000,0)),
INDEX('DVOA Pred'!$H$2:$H$1000,MATCH($F167&amp;$B167&amp;$A167,'DVOA Pred'!$D$2:$D$1000&amp;'DVOA Pred'!$A$2:$A$1000&amp;'DVOA Pred'!$B$2:$B$1000,0))),"")</f>
        <v/>
      </c>
      <c r="W167" s="26" t="str">
        <f t="shared" si="30"/>
        <v/>
      </c>
      <c r="X167" s="26" t="str">
        <f t="shared" si="31"/>
        <v/>
      </c>
      <c r="Y167" s="6" t="str">
        <f>IFERROR((PERCENTRANK($L$2:$L$20355,L167)*Multiples!$B$3)+((PERCENTRANK($W$2:$W$20355,W167)*(1-Multiples!$B$3))),"")</f>
        <v/>
      </c>
      <c r="Z167" s="64">
        <v>38</v>
      </c>
      <c r="AA167" s="64">
        <v>15</v>
      </c>
      <c r="AB167" s="24">
        <f t="shared" si="32"/>
        <v>23</v>
      </c>
      <c r="AC167" s="24">
        <f t="shared" si="33"/>
        <v>25.5</v>
      </c>
      <c r="AD167" s="24">
        <f t="shared" si="34"/>
        <v>25.5</v>
      </c>
      <c r="AE167" s="24" t="str">
        <f t="shared" si="35"/>
        <v>Yes</v>
      </c>
      <c r="AF167" s="24" t="str">
        <f t="shared" si="36"/>
        <v>Yes</v>
      </c>
      <c r="AG167" s="64"/>
      <c r="AH167" s="64"/>
      <c r="AI167" s="170"/>
      <c r="AJ167" s="66"/>
    </row>
    <row r="168" spans="1:36" customFormat="1" x14ac:dyDescent="0.25">
      <c r="A168" s="7">
        <v>6</v>
      </c>
      <c r="B168" s="5">
        <v>2022</v>
      </c>
      <c r="C168" s="5" t="str">
        <f t="shared" si="26"/>
        <v>2022 W6</v>
      </c>
      <c r="D168" s="5">
        <v>84</v>
      </c>
      <c r="E168" s="5" t="s">
        <v>651</v>
      </c>
      <c r="F168" s="5" t="s">
        <v>20</v>
      </c>
      <c r="G168" s="5" t="s">
        <v>9</v>
      </c>
      <c r="H168" s="5">
        <v>-7.5</v>
      </c>
      <c r="I168" s="61">
        <v>-7.5</v>
      </c>
      <c r="J168" s="62" t="str">
        <f t="shared" si="27"/>
        <v>F0</v>
      </c>
      <c r="K168" s="61">
        <f t="shared" si="28"/>
        <v>0</v>
      </c>
      <c r="L168" s="228">
        <f>IF(K168=0,0,
IF(J168="D0.5",0.5*SUMIFS('Key Numbers'!$C$2:$C$71,'Key Numbers'!$A$2:$A$71,"&gt;="&amp;ABS($I168),'Key Numbers'!$A$2:$A$71,"&lt;="&amp;ABS($H168)),
IF(J168="D-0.5",0.5*-1*SUMIFS('Key Numbers'!$C$2:$C$71,'Key Numbers'!$A$2:$A$71,"&lt;="&amp;ABS($I168),'Key Numbers'!$A$2:$A$71,"&gt;="&amp;ABS($H168)),
IF(J168="F0.5",0.5*SUMIFS('Key Numbers'!$C$2:$C$71,'Key Numbers'!$A$2:$A$71,"&lt;="&amp;ABS($I168),'Key Numbers'!$A$2:$A$71,"&gt;="&amp;ABS($H168)),
IF(J168="F-0.5",0.5*-1*SUMIFS('Key Numbers'!$C$2:$C$71,'Key Numbers'!$A$2:$A$71,"&gt;="&amp;ABS($I168),'Key Numbers'!$A$2:$A$71,"&lt;="&amp;ABS($H168)),
IF(AND(LEFT(J168,1)="F",K168&lt;0),-1*SUMIFS('Key Numbers'!$C$2:$C$71,'Key Numbers'!$A$2:$A$71,"&gt;="&amp;ABS($I168),'Key Numbers'!$A$2:$A$71,"&lt;="&amp;ABS($H168)),
IF(AND(LEFT(J168,1)="F",K168&gt;0),SUMIFS('Key Numbers'!$C$2:$C$71,'Key Numbers'!$A$2:$A$71,"&lt;="&amp;ABS($I168),'Key Numbers'!$A$2:$A$71,"&gt;="&amp;ABS($H168)),
IF(AND(LEFT(J168,1)="D",K168&lt;0),-1*SUMIFS('Key Numbers'!$C$2:$C$71,'Key Numbers'!$A$2:$A$71,"&lt;="&amp;ABS($I168),'Key Numbers'!$A$2:$A$71,"&gt;="&amp;ABS($H168)),
SUMIFS('Key Numbers'!$C$2:$C$71,'Key Numbers'!$A$2:$A$71,"&gt;="&amp;ABS($I168),'Key Numbers'!$A$2:$A$71,"&lt;="&amp;ABS($H168))))))))))</f>
        <v>0</v>
      </c>
      <c r="M168" s="6" cm="1">
        <f t="array" ref="M168">IFERROR(INDEX(DVOA!$E$2:$E$20095,MATCH($F168&amp;$A168-1&amp;$B168,DVOA!$C$2:$C$20095&amp;DVOA!$A$2:$A20982&amp;DVOA!$B$2:$B$20095,0)),0)</f>
        <v>2.6967992361576862E-2</v>
      </c>
      <c r="N168" s="6"/>
      <c r="O168" s="6" cm="1">
        <f t="array" ref="O168">IFERROR(INDEX(DVOA!$AC$2:$AC$20095,MATCH($F168&amp;$A168-1&amp;$B168,DVOA!$C$2:$C$20095&amp;DVOA!$A$2:$A$20095&amp;DVOA!$B$2:$B$20095,0)
),0)</f>
        <v>0</v>
      </c>
      <c r="P168" s="6" cm="1">
        <f t="array" ref="P168">IFERROR(INDEX(DVOA!$E$2:$E$20095,MATCH($G168&amp;$A168-1&amp;$B168,DVOA!$C$2:$C$20095&amp;DVOA!$A$2:$A20982&amp;DVOA!$B$2:$B$20095,0)),0)</f>
        <v>-0.11133834957071921</v>
      </c>
      <c r="Q168" s="6"/>
      <c r="R168" s="6" cm="1">
        <f t="array" ref="R168">IFERROR(INDEX(DVOA!$AC$2:$AC$20095,MATCH($G168&amp;$A168-1&amp;$B168,DVOA!$C$2:$C$20095&amp;DVOA!$A$2:$A$20095&amp;DVOA!$B$2:$B$20095,0)
),0)</f>
        <v>0</v>
      </c>
      <c r="S168" s="6" t="str">
        <f t="shared" si="29"/>
        <v/>
      </c>
      <c r="T168" s="104">
        <f t="shared" si="37"/>
        <v>0.13830634193229607</v>
      </c>
      <c r="U168" s="104" t="str">
        <f t="shared" si="38"/>
        <v/>
      </c>
      <c r="V168" s="26" t="str" cm="1">
        <f t="array" ref="V168">IFERROR(IF(E168="H",INDEX('DVOA Pred'!$G$2:$G$1000,MATCH($F168&amp;$B168&amp;$A168,'DVOA Pred'!$C$2:$C$1000&amp;'DVOA Pred'!$A$2:$A$1000&amp;'DVOA Pred'!$B$2:$B$1000,0)),
INDEX('DVOA Pred'!$H$2:$H$1000,MATCH($F168&amp;$B168&amp;$A168,'DVOA Pred'!$D$2:$D$1000&amp;'DVOA Pred'!$A$2:$A$1000&amp;'DVOA Pred'!$B$2:$B$1000,0))),"")</f>
        <v/>
      </c>
      <c r="W168" s="26" t="str">
        <f t="shared" si="30"/>
        <v/>
      </c>
      <c r="X168" s="26" t="str">
        <f t="shared" si="31"/>
        <v/>
      </c>
      <c r="Y168" s="6" t="str">
        <f>IFERROR((PERCENTRANK($L$2:$L$20355,L168)*Multiples!$B$3)+((PERCENTRANK($W$2:$W$20355,W168)*(1-Multiples!$B$3))),"")</f>
        <v/>
      </c>
      <c r="Z168" s="64">
        <v>10</v>
      </c>
      <c r="AA168" s="64">
        <v>27</v>
      </c>
      <c r="AB168" s="24">
        <f t="shared" si="32"/>
        <v>-17</v>
      </c>
      <c r="AC168" s="24">
        <f t="shared" si="33"/>
        <v>-24.5</v>
      </c>
      <c r="AD168" s="24">
        <f t="shared" si="34"/>
        <v>-24.5</v>
      </c>
      <c r="AE168" s="24" t="str">
        <f t="shared" si="35"/>
        <v>No</v>
      </c>
      <c r="AF168" s="24" t="str">
        <f t="shared" si="36"/>
        <v>No</v>
      </c>
      <c r="AG168" s="64"/>
      <c r="AH168" s="64"/>
      <c r="AI168" s="170"/>
      <c r="AJ168" s="66"/>
    </row>
    <row r="169" spans="1:36" customFormat="1" x14ac:dyDescent="0.25">
      <c r="A169" s="7">
        <v>6</v>
      </c>
      <c r="B169" s="5">
        <v>2022</v>
      </c>
      <c r="C169" s="5" t="str">
        <f t="shared" si="26"/>
        <v>2022 W6</v>
      </c>
      <c r="D169" s="5">
        <v>84</v>
      </c>
      <c r="E169" s="5" t="s">
        <v>649</v>
      </c>
      <c r="F169" s="5" t="s">
        <v>9</v>
      </c>
      <c r="G169" s="5" t="s">
        <v>20</v>
      </c>
      <c r="H169" s="5">
        <v>7.5</v>
      </c>
      <c r="I169" s="61">
        <v>7.5</v>
      </c>
      <c r="J169" s="62" t="str">
        <f t="shared" si="27"/>
        <v>D0</v>
      </c>
      <c r="K169" s="61">
        <f t="shared" si="28"/>
        <v>0</v>
      </c>
      <c r="L169" s="228">
        <f>IF(K169=0,0,
IF(J169="D0.5",0.5*SUMIFS('Key Numbers'!$C$2:$C$71,'Key Numbers'!$A$2:$A$71,"&gt;="&amp;ABS($I169),'Key Numbers'!$A$2:$A$71,"&lt;="&amp;ABS($H169)),
IF(J169="D-0.5",0.5*-1*SUMIFS('Key Numbers'!$C$2:$C$71,'Key Numbers'!$A$2:$A$71,"&lt;="&amp;ABS($I169),'Key Numbers'!$A$2:$A$71,"&gt;="&amp;ABS($H169)),
IF(J169="F0.5",0.5*SUMIFS('Key Numbers'!$C$2:$C$71,'Key Numbers'!$A$2:$A$71,"&lt;="&amp;ABS($I169),'Key Numbers'!$A$2:$A$71,"&gt;="&amp;ABS($H169)),
IF(J169="F-0.5",0.5*-1*SUMIFS('Key Numbers'!$C$2:$C$71,'Key Numbers'!$A$2:$A$71,"&gt;="&amp;ABS($I169),'Key Numbers'!$A$2:$A$71,"&lt;="&amp;ABS($H169)),
IF(AND(LEFT(J169,1)="F",K169&lt;0),-1*SUMIFS('Key Numbers'!$C$2:$C$71,'Key Numbers'!$A$2:$A$71,"&gt;="&amp;ABS($I169),'Key Numbers'!$A$2:$A$71,"&lt;="&amp;ABS($H169)),
IF(AND(LEFT(J169,1)="F",K169&gt;0),SUMIFS('Key Numbers'!$C$2:$C$71,'Key Numbers'!$A$2:$A$71,"&lt;="&amp;ABS($I169),'Key Numbers'!$A$2:$A$71,"&gt;="&amp;ABS($H169)),
IF(AND(LEFT(J169,1)="D",K169&lt;0),-1*SUMIFS('Key Numbers'!$C$2:$C$71,'Key Numbers'!$A$2:$A$71,"&lt;="&amp;ABS($I169),'Key Numbers'!$A$2:$A$71,"&gt;="&amp;ABS($H169)),
SUMIFS('Key Numbers'!$C$2:$C$71,'Key Numbers'!$A$2:$A$71,"&gt;="&amp;ABS($I169),'Key Numbers'!$A$2:$A$71,"&lt;="&amp;ABS($H169))))))))))</f>
        <v>0</v>
      </c>
      <c r="M169" s="6" cm="1">
        <f t="array" ref="M169">IFERROR(INDEX(DVOA!$E$2:$E$20095,MATCH($F169&amp;$A169-1&amp;$B169,DVOA!$C$2:$C$20095&amp;DVOA!$A$2:$A20983&amp;DVOA!$B$2:$B$20095,0)),0)</f>
        <v>-0.11133834957071921</v>
      </c>
      <c r="N169" s="6"/>
      <c r="O169" s="6" cm="1">
        <f t="array" ref="O169">IFERROR(INDEX(DVOA!$AC$2:$AC$20095,MATCH($F169&amp;$A169-1&amp;$B169,DVOA!$C$2:$C$20095&amp;DVOA!$A$2:$A$20095&amp;DVOA!$B$2:$B$20095,0)
),0)</f>
        <v>0</v>
      </c>
      <c r="P169" s="6" cm="1">
        <f t="array" ref="P169">IFERROR(INDEX(DVOA!$E$2:$E$20095,MATCH($G169&amp;$A169-1&amp;$B169,DVOA!$C$2:$C$20095&amp;DVOA!$A$2:$A20983&amp;DVOA!$B$2:$B$20095,0)),0)</f>
        <v>2.6967992361576862E-2</v>
      </c>
      <c r="Q169" s="6"/>
      <c r="R169" s="6" cm="1">
        <f t="array" ref="R169">IFERROR(INDEX(DVOA!$AC$2:$AC$20095,MATCH($G169&amp;$A169-1&amp;$B169,DVOA!$C$2:$C$20095&amp;DVOA!$A$2:$A$20095&amp;DVOA!$B$2:$B$20095,0)
),0)</f>
        <v>0</v>
      </c>
      <c r="S169" s="6" t="str">
        <f t="shared" si="29"/>
        <v/>
      </c>
      <c r="T169" s="104">
        <f t="shared" si="37"/>
        <v>-0.13830634193229607</v>
      </c>
      <c r="U169" s="104" t="str">
        <f t="shared" si="38"/>
        <v/>
      </c>
      <c r="V169" s="26" t="str" cm="1">
        <f t="array" ref="V169">IFERROR(IF(E169="H",INDEX('DVOA Pred'!$G$2:$G$1000,MATCH($F169&amp;$B169&amp;$A169,'DVOA Pred'!$C$2:$C$1000&amp;'DVOA Pred'!$A$2:$A$1000&amp;'DVOA Pred'!$B$2:$B$1000,0)),
INDEX('DVOA Pred'!$H$2:$H$1000,MATCH($F169&amp;$B169&amp;$A169,'DVOA Pred'!$D$2:$D$1000&amp;'DVOA Pred'!$A$2:$A$1000&amp;'DVOA Pred'!$B$2:$B$1000,0))),"")</f>
        <v/>
      </c>
      <c r="W169" s="26" t="str">
        <f t="shared" si="30"/>
        <v/>
      </c>
      <c r="X169" s="26" t="str">
        <f t="shared" si="31"/>
        <v/>
      </c>
      <c r="Y169" s="6" t="str">
        <f>IFERROR((PERCENTRANK($L$2:$L$20355,L169)*Multiples!$B$3)+((PERCENTRANK($W$2:$W$20355,W169)*(1-Multiples!$B$3))),"")</f>
        <v/>
      </c>
      <c r="Z169" s="64">
        <v>27</v>
      </c>
      <c r="AA169" s="64">
        <v>10</v>
      </c>
      <c r="AB169" s="24">
        <f t="shared" si="32"/>
        <v>17</v>
      </c>
      <c r="AC169" s="24">
        <f t="shared" si="33"/>
        <v>24.5</v>
      </c>
      <c r="AD169" s="24">
        <f t="shared" si="34"/>
        <v>24.5</v>
      </c>
      <c r="AE169" s="24" t="str">
        <f t="shared" si="35"/>
        <v>Yes</v>
      </c>
      <c r="AF169" s="24" t="str">
        <f t="shared" si="36"/>
        <v>Yes</v>
      </c>
      <c r="AG169" s="64"/>
      <c r="AH169" s="64"/>
      <c r="AI169" s="170"/>
      <c r="AJ169" s="66"/>
    </row>
    <row r="170" spans="1:36" customFormat="1" x14ac:dyDescent="0.25">
      <c r="A170" s="7">
        <v>6</v>
      </c>
      <c r="B170" s="5">
        <v>2022</v>
      </c>
      <c r="C170" s="5" t="str">
        <f t="shared" si="26"/>
        <v>2022 W6</v>
      </c>
      <c r="D170" s="5">
        <v>85</v>
      </c>
      <c r="E170" s="5" t="s">
        <v>651</v>
      </c>
      <c r="F170" s="5" t="s">
        <v>35</v>
      </c>
      <c r="G170" s="5" t="s">
        <v>12</v>
      </c>
      <c r="H170" s="5">
        <v>-1.5</v>
      </c>
      <c r="I170" s="61">
        <v>-1.5</v>
      </c>
      <c r="J170" s="62" t="str">
        <f t="shared" si="27"/>
        <v>F0</v>
      </c>
      <c r="K170" s="61">
        <f t="shared" si="28"/>
        <v>0</v>
      </c>
      <c r="L170" s="228">
        <f>IF(K170=0,0,
IF(J170="D0.5",0.5*SUMIFS('Key Numbers'!$C$2:$C$71,'Key Numbers'!$A$2:$A$71,"&gt;="&amp;ABS($I170),'Key Numbers'!$A$2:$A$71,"&lt;="&amp;ABS($H170)),
IF(J170="D-0.5",0.5*-1*SUMIFS('Key Numbers'!$C$2:$C$71,'Key Numbers'!$A$2:$A$71,"&lt;="&amp;ABS($I170),'Key Numbers'!$A$2:$A$71,"&gt;="&amp;ABS($H170)),
IF(J170="F0.5",0.5*SUMIFS('Key Numbers'!$C$2:$C$71,'Key Numbers'!$A$2:$A$71,"&lt;="&amp;ABS($I170),'Key Numbers'!$A$2:$A$71,"&gt;="&amp;ABS($H170)),
IF(J170="F-0.5",0.5*-1*SUMIFS('Key Numbers'!$C$2:$C$71,'Key Numbers'!$A$2:$A$71,"&gt;="&amp;ABS($I170),'Key Numbers'!$A$2:$A$71,"&lt;="&amp;ABS($H170)),
IF(AND(LEFT(J170,1)="F",K170&lt;0),-1*SUMIFS('Key Numbers'!$C$2:$C$71,'Key Numbers'!$A$2:$A$71,"&gt;="&amp;ABS($I170),'Key Numbers'!$A$2:$A$71,"&lt;="&amp;ABS($H170)),
IF(AND(LEFT(J170,1)="F",K170&gt;0),SUMIFS('Key Numbers'!$C$2:$C$71,'Key Numbers'!$A$2:$A$71,"&lt;="&amp;ABS($I170),'Key Numbers'!$A$2:$A$71,"&gt;="&amp;ABS($H170)),
IF(AND(LEFT(J170,1)="D",K170&lt;0),-1*SUMIFS('Key Numbers'!$C$2:$C$71,'Key Numbers'!$A$2:$A$71,"&lt;="&amp;ABS($I170),'Key Numbers'!$A$2:$A$71,"&gt;="&amp;ABS($H170)),
SUMIFS('Key Numbers'!$C$2:$C$71,'Key Numbers'!$A$2:$A$71,"&gt;="&amp;ABS($I170),'Key Numbers'!$A$2:$A$71,"&lt;="&amp;ABS($H170))))))))))</f>
        <v>0</v>
      </c>
      <c r="M170" s="6" cm="1">
        <f t="array" ref="M170">IFERROR(INDEX(DVOA!$E$2:$E$20095,MATCH($F170&amp;$A170-1&amp;$B170,DVOA!$C$2:$C$20095&amp;DVOA!$A$2:$A20984&amp;DVOA!$B$2:$B$20095,0)),0)</f>
        <v>-0.33576155478862368</v>
      </c>
      <c r="N170" s="6"/>
      <c r="O170" s="6" cm="1">
        <f t="array" ref="O170">IFERROR(INDEX(DVOA!$AC$2:$AC$20095,MATCH($F170&amp;$A170-1&amp;$B170,DVOA!$C$2:$C$20095&amp;DVOA!$A$2:$A$20095&amp;DVOA!$B$2:$B$20095,0)
),0)</f>
        <v>0</v>
      </c>
      <c r="P170" s="6" cm="1">
        <f t="array" ref="P170">IFERROR(INDEX(DVOA!$E$2:$E$20095,MATCH($G170&amp;$A170-1&amp;$B170,DVOA!$C$2:$C$20095&amp;DVOA!$A$2:$A20984&amp;DVOA!$B$2:$B$20095,0)),0)</f>
        <v>0.11193263311422222</v>
      </c>
      <c r="Q170" s="6"/>
      <c r="R170" s="6" cm="1">
        <f t="array" ref="R170">IFERROR(INDEX(DVOA!$AC$2:$AC$20095,MATCH($G170&amp;$A170-1&amp;$B170,DVOA!$C$2:$C$20095&amp;DVOA!$A$2:$A$20095&amp;DVOA!$B$2:$B$20095,0)
),0)</f>
        <v>0</v>
      </c>
      <c r="S170" s="6" t="str">
        <f t="shared" si="29"/>
        <v/>
      </c>
      <c r="T170" s="104">
        <f t="shared" si="37"/>
        <v>-0.44769418790284587</v>
      </c>
      <c r="U170" s="104" t="str">
        <f t="shared" si="38"/>
        <v/>
      </c>
      <c r="V170" s="26" t="str" cm="1">
        <f t="array" ref="V170">IFERROR(IF(E170="H",INDEX('DVOA Pred'!$G$2:$G$1000,MATCH($F170&amp;$B170&amp;$A170,'DVOA Pred'!$C$2:$C$1000&amp;'DVOA Pred'!$A$2:$A$1000&amp;'DVOA Pred'!$B$2:$B$1000,0)),
INDEX('DVOA Pred'!$H$2:$H$1000,MATCH($F170&amp;$B170&amp;$A170,'DVOA Pred'!$D$2:$D$1000&amp;'DVOA Pred'!$A$2:$A$1000&amp;'DVOA Pred'!$B$2:$B$1000,0))),"")</f>
        <v/>
      </c>
      <c r="W170" s="26" t="str">
        <f t="shared" si="30"/>
        <v/>
      </c>
      <c r="X170" s="26" t="str">
        <f t="shared" si="31"/>
        <v/>
      </c>
      <c r="Y170" s="6" t="str">
        <f>IFERROR((PERCENTRANK($L$2:$L$20355,L170)*Multiples!$B$3)+((PERCENTRANK($W$2:$W$20355,W170)*(1-Multiples!$B$3))),"")</f>
        <v/>
      </c>
      <c r="Z170" s="64">
        <v>34</v>
      </c>
      <c r="AA170" s="64">
        <v>27</v>
      </c>
      <c r="AB170" s="24">
        <f t="shared" si="32"/>
        <v>7</v>
      </c>
      <c r="AC170" s="24">
        <f t="shared" si="33"/>
        <v>5.5</v>
      </c>
      <c r="AD170" s="24">
        <f t="shared" si="34"/>
        <v>5.5</v>
      </c>
      <c r="AE170" s="24" t="str">
        <f t="shared" si="35"/>
        <v>Yes</v>
      </c>
      <c r="AF170" s="24" t="str">
        <f t="shared" si="36"/>
        <v>Yes</v>
      </c>
      <c r="AG170" s="64"/>
      <c r="AH170" s="64"/>
      <c r="AI170" s="170"/>
      <c r="AJ170" s="66"/>
    </row>
    <row r="171" spans="1:36" customFormat="1" x14ac:dyDescent="0.25">
      <c r="A171" s="7">
        <v>6</v>
      </c>
      <c r="B171" s="5">
        <v>2022</v>
      </c>
      <c r="C171" s="5" t="str">
        <f t="shared" si="26"/>
        <v>2022 W6</v>
      </c>
      <c r="D171" s="5">
        <v>85</v>
      </c>
      <c r="E171" s="5" t="s">
        <v>649</v>
      </c>
      <c r="F171" s="5" t="s">
        <v>12</v>
      </c>
      <c r="G171" s="5" t="s">
        <v>35</v>
      </c>
      <c r="H171" s="5">
        <v>1.5</v>
      </c>
      <c r="I171" s="61">
        <v>1.5</v>
      </c>
      <c r="J171" s="62" t="str">
        <f t="shared" si="27"/>
        <v>D0</v>
      </c>
      <c r="K171" s="61">
        <f t="shared" si="28"/>
        <v>0</v>
      </c>
      <c r="L171" s="228">
        <f>IF(K171=0,0,
IF(J171="D0.5",0.5*SUMIFS('Key Numbers'!$C$2:$C$71,'Key Numbers'!$A$2:$A$71,"&gt;="&amp;ABS($I171),'Key Numbers'!$A$2:$A$71,"&lt;="&amp;ABS($H171)),
IF(J171="D-0.5",0.5*-1*SUMIFS('Key Numbers'!$C$2:$C$71,'Key Numbers'!$A$2:$A$71,"&lt;="&amp;ABS($I171),'Key Numbers'!$A$2:$A$71,"&gt;="&amp;ABS($H171)),
IF(J171="F0.5",0.5*SUMIFS('Key Numbers'!$C$2:$C$71,'Key Numbers'!$A$2:$A$71,"&lt;="&amp;ABS($I171),'Key Numbers'!$A$2:$A$71,"&gt;="&amp;ABS($H171)),
IF(J171="F-0.5",0.5*-1*SUMIFS('Key Numbers'!$C$2:$C$71,'Key Numbers'!$A$2:$A$71,"&gt;="&amp;ABS($I171),'Key Numbers'!$A$2:$A$71,"&lt;="&amp;ABS($H171)),
IF(AND(LEFT(J171,1)="F",K171&lt;0),-1*SUMIFS('Key Numbers'!$C$2:$C$71,'Key Numbers'!$A$2:$A$71,"&gt;="&amp;ABS($I171),'Key Numbers'!$A$2:$A$71,"&lt;="&amp;ABS($H171)),
IF(AND(LEFT(J171,1)="F",K171&gt;0),SUMIFS('Key Numbers'!$C$2:$C$71,'Key Numbers'!$A$2:$A$71,"&lt;="&amp;ABS($I171),'Key Numbers'!$A$2:$A$71,"&gt;="&amp;ABS($H171)),
IF(AND(LEFT(J171,1)="D",K171&lt;0),-1*SUMIFS('Key Numbers'!$C$2:$C$71,'Key Numbers'!$A$2:$A$71,"&lt;="&amp;ABS($I171),'Key Numbers'!$A$2:$A$71,"&gt;="&amp;ABS($H171)),
SUMIFS('Key Numbers'!$C$2:$C$71,'Key Numbers'!$A$2:$A$71,"&gt;="&amp;ABS($I171),'Key Numbers'!$A$2:$A$71,"&lt;="&amp;ABS($H171))))))))))</f>
        <v>0</v>
      </c>
      <c r="M171" s="6" cm="1">
        <f t="array" ref="M171">IFERROR(INDEX(DVOA!$E$2:$E$20095,MATCH($F171&amp;$A171-1&amp;$B171,DVOA!$C$2:$C$20095&amp;DVOA!$A$2:$A20985&amp;DVOA!$B$2:$B$20095,0)),0)</f>
        <v>0.11193263311422222</v>
      </c>
      <c r="N171" s="6"/>
      <c r="O171" s="6" cm="1">
        <f t="array" ref="O171">IFERROR(INDEX(DVOA!$AC$2:$AC$20095,MATCH($F171&amp;$A171-1&amp;$B171,DVOA!$C$2:$C$20095&amp;DVOA!$A$2:$A$20095&amp;DVOA!$B$2:$B$20095,0)
),0)</f>
        <v>0</v>
      </c>
      <c r="P171" s="6" cm="1">
        <f t="array" ref="P171">IFERROR(INDEX(DVOA!$E$2:$E$20095,MATCH($G171&amp;$A171-1&amp;$B171,DVOA!$C$2:$C$20095&amp;DVOA!$A$2:$A20985&amp;DVOA!$B$2:$B$20095,0)),0)</f>
        <v>-0.33576155478862368</v>
      </c>
      <c r="Q171" s="6"/>
      <c r="R171" s="6" cm="1">
        <f t="array" ref="R171">IFERROR(INDEX(DVOA!$AC$2:$AC$20095,MATCH($G171&amp;$A171-1&amp;$B171,DVOA!$C$2:$C$20095&amp;DVOA!$A$2:$A$20095&amp;DVOA!$B$2:$B$20095,0)
),0)</f>
        <v>0</v>
      </c>
      <c r="S171" s="6" t="str">
        <f t="shared" si="29"/>
        <v/>
      </c>
      <c r="T171" s="104">
        <f t="shared" si="37"/>
        <v>0.44769418790284587</v>
      </c>
      <c r="U171" s="104" t="str">
        <f t="shared" si="38"/>
        <v/>
      </c>
      <c r="V171" s="26" t="str" cm="1">
        <f t="array" ref="V171">IFERROR(IF(E171="H",INDEX('DVOA Pred'!$G$2:$G$1000,MATCH($F171&amp;$B171&amp;$A171,'DVOA Pred'!$C$2:$C$1000&amp;'DVOA Pred'!$A$2:$A$1000&amp;'DVOA Pred'!$B$2:$B$1000,0)),
INDEX('DVOA Pred'!$H$2:$H$1000,MATCH($F171&amp;$B171&amp;$A171,'DVOA Pred'!$D$2:$D$1000&amp;'DVOA Pred'!$A$2:$A$1000&amp;'DVOA Pred'!$B$2:$B$1000,0))),"")</f>
        <v/>
      </c>
      <c r="W171" s="26" t="str">
        <f t="shared" si="30"/>
        <v/>
      </c>
      <c r="X171" s="26" t="str">
        <f t="shared" si="31"/>
        <v/>
      </c>
      <c r="Y171" s="6" t="str">
        <f>IFERROR((PERCENTRANK($L$2:$L$20355,L171)*Multiples!$B$3)+((PERCENTRANK($W$2:$W$20355,W171)*(1-Multiples!$B$3))),"")</f>
        <v/>
      </c>
      <c r="Z171" s="64">
        <v>27</v>
      </c>
      <c r="AA171" s="64">
        <v>34</v>
      </c>
      <c r="AB171" s="24">
        <f t="shared" si="32"/>
        <v>-7</v>
      </c>
      <c r="AC171" s="24">
        <f t="shared" si="33"/>
        <v>-5.5</v>
      </c>
      <c r="AD171" s="24">
        <f t="shared" si="34"/>
        <v>-5.5</v>
      </c>
      <c r="AE171" s="24" t="str">
        <f t="shared" si="35"/>
        <v>No</v>
      </c>
      <c r="AF171" s="24" t="str">
        <f t="shared" si="36"/>
        <v>No</v>
      </c>
      <c r="AG171" s="64"/>
      <c r="AH171" s="64"/>
      <c r="AI171" s="170"/>
      <c r="AJ171" s="66"/>
    </row>
    <row r="172" spans="1:36" customFormat="1" x14ac:dyDescent="0.25">
      <c r="A172" s="7">
        <v>6</v>
      </c>
      <c r="B172" s="5">
        <v>2022</v>
      </c>
      <c r="C172" s="5" t="str">
        <f t="shared" si="26"/>
        <v>2022 W6</v>
      </c>
      <c r="D172" s="5">
        <v>86</v>
      </c>
      <c r="E172" s="5" t="s">
        <v>651</v>
      </c>
      <c r="F172" s="5" t="s">
        <v>4</v>
      </c>
      <c r="G172" s="5" t="s">
        <v>46</v>
      </c>
      <c r="H172" s="5">
        <v>3.5</v>
      </c>
      <c r="I172" s="61">
        <v>3</v>
      </c>
      <c r="J172" s="62" t="str">
        <f t="shared" si="27"/>
        <v>D0.5</v>
      </c>
      <c r="K172" s="61">
        <f t="shared" si="28"/>
        <v>0.5</v>
      </c>
      <c r="L172" s="228">
        <f>IF(K172=0,0,
IF(J172="D0.5",0.5*SUMIFS('Key Numbers'!$C$2:$C$71,'Key Numbers'!$A$2:$A$71,"&gt;="&amp;ABS($I172),'Key Numbers'!$A$2:$A$71,"&lt;="&amp;ABS($H172)),
IF(J172="D-0.5",0.5*-1*SUMIFS('Key Numbers'!$C$2:$C$71,'Key Numbers'!$A$2:$A$71,"&lt;="&amp;ABS($I172),'Key Numbers'!$A$2:$A$71,"&gt;="&amp;ABS($H172)),
IF(J172="F0.5",0.5*SUMIFS('Key Numbers'!$C$2:$C$71,'Key Numbers'!$A$2:$A$71,"&lt;="&amp;ABS($I172),'Key Numbers'!$A$2:$A$71,"&gt;="&amp;ABS($H172)),
IF(J172="F-0.5",0.5*-1*SUMIFS('Key Numbers'!$C$2:$C$71,'Key Numbers'!$A$2:$A$71,"&gt;="&amp;ABS($I172),'Key Numbers'!$A$2:$A$71,"&lt;="&amp;ABS($H172)),
IF(AND(LEFT(J172,1)="F",K172&lt;0),-1*SUMIFS('Key Numbers'!$C$2:$C$71,'Key Numbers'!$A$2:$A$71,"&gt;="&amp;ABS($I172),'Key Numbers'!$A$2:$A$71,"&lt;="&amp;ABS($H172)),
IF(AND(LEFT(J172,1)="F",K172&gt;0),SUMIFS('Key Numbers'!$C$2:$C$71,'Key Numbers'!$A$2:$A$71,"&lt;="&amp;ABS($I172),'Key Numbers'!$A$2:$A$71,"&gt;="&amp;ABS($H172)),
IF(AND(LEFT(J172,1)="D",K172&lt;0),-1*SUMIFS('Key Numbers'!$C$2:$C$71,'Key Numbers'!$A$2:$A$71,"&lt;="&amp;ABS($I172),'Key Numbers'!$A$2:$A$71,"&gt;="&amp;ABS($H172)),
SUMIFS('Key Numbers'!$C$2:$C$71,'Key Numbers'!$A$2:$A$71,"&gt;="&amp;ABS($I172),'Key Numbers'!$A$2:$A$71,"&lt;="&amp;ABS($H172))))))))))</f>
        <v>7.247706422018349E-2</v>
      </c>
      <c r="M172" s="6" cm="1">
        <f t="array" ref="M172">IFERROR(INDEX(DVOA!$E$2:$E$20095,MATCH($F172&amp;$A172-1&amp;$B172,DVOA!$C$2:$C$20095&amp;DVOA!$A$2:$A20986&amp;DVOA!$B$2:$B$20095,0)),0)</f>
        <v>-4.125381291315762E-2</v>
      </c>
      <c r="N172" s="6"/>
      <c r="O172" s="6" cm="1">
        <f t="array" ref="O172">IFERROR(INDEX(DVOA!$AC$2:$AC$20095,MATCH($F172&amp;$A172-1&amp;$B172,DVOA!$C$2:$C$20095&amp;DVOA!$A$2:$A$20095&amp;DVOA!$B$2:$B$20095,0)
),0)</f>
        <v>0</v>
      </c>
      <c r="P172" s="6" cm="1">
        <f t="array" ref="P172">IFERROR(INDEX(DVOA!$E$2:$E$20095,MATCH($G172&amp;$A172-1&amp;$B172,DVOA!$C$2:$C$20095&amp;DVOA!$A$2:$A20986&amp;DVOA!$B$2:$B$20095,0)),0)</f>
        <v>-0.11046417708282341</v>
      </c>
      <c r="Q172" s="6"/>
      <c r="R172" s="6" cm="1">
        <f t="array" ref="R172">IFERROR(INDEX(DVOA!$AC$2:$AC$20095,MATCH($G172&amp;$A172-1&amp;$B172,DVOA!$C$2:$C$20095&amp;DVOA!$A$2:$A$20095&amp;DVOA!$B$2:$B$20095,0)
),0)</f>
        <v>0</v>
      </c>
      <c r="S172" s="6" t="str">
        <f t="shared" si="29"/>
        <v/>
      </c>
      <c r="T172" s="104">
        <f t="shared" si="37"/>
        <v>6.9210364169665792E-2</v>
      </c>
      <c r="U172" s="104" t="str">
        <f t="shared" si="38"/>
        <v/>
      </c>
      <c r="V172" s="26" t="str" cm="1">
        <f t="array" ref="V172">IFERROR(IF(E172="H",INDEX('DVOA Pred'!$G$2:$G$1000,MATCH($F172&amp;$B172&amp;$A172,'DVOA Pred'!$C$2:$C$1000&amp;'DVOA Pred'!$A$2:$A$1000&amp;'DVOA Pred'!$B$2:$B$1000,0)),
INDEX('DVOA Pred'!$H$2:$H$1000,MATCH($F172&amp;$B172&amp;$A172,'DVOA Pred'!$D$2:$D$1000&amp;'DVOA Pred'!$A$2:$A$1000&amp;'DVOA Pred'!$B$2:$B$1000,0))),"")</f>
        <v/>
      </c>
      <c r="W172" s="26" t="str">
        <f t="shared" si="30"/>
        <v/>
      </c>
      <c r="X172" s="26" t="str">
        <f t="shared" si="31"/>
        <v/>
      </c>
      <c r="Y172" s="6" t="str">
        <f>IFERROR((PERCENTRANK($L$2:$L$20355,L172)*Multiples!$B$3)+((PERCENTRANK($W$2:$W$20355,W172)*(1-Multiples!$B$3))),"")</f>
        <v/>
      </c>
      <c r="Z172" s="64">
        <v>16</v>
      </c>
      <c r="AA172" s="64">
        <v>24</v>
      </c>
      <c r="AB172" s="24">
        <f t="shared" si="32"/>
        <v>-8</v>
      </c>
      <c r="AC172" s="24">
        <f t="shared" si="33"/>
        <v>-4.5</v>
      </c>
      <c r="AD172" s="24">
        <f t="shared" si="34"/>
        <v>-5</v>
      </c>
      <c r="AE172" s="24" t="str">
        <f t="shared" si="35"/>
        <v>No</v>
      </c>
      <c r="AF172" s="24" t="str">
        <f t="shared" si="36"/>
        <v>No</v>
      </c>
      <c r="AG172" s="64"/>
      <c r="AH172" s="64"/>
      <c r="AI172" s="170"/>
      <c r="AJ172" s="66"/>
    </row>
    <row r="173" spans="1:36" customFormat="1" x14ac:dyDescent="0.25">
      <c r="A173" s="7">
        <v>6</v>
      </c>
      <c r="B173" s="5">
        <v>2022</v>
      </c>
      <c r="C173" s="5" t="str">
        <f t="shared" si="26"/>
        <v>2022 W6</v>
      </c>
      <c r="D173" s="5">
        <v>86</v>
      </c>
      <c r="E173" s="5" t="s">
        <v>649</v>
      </c>
      <c r="F173" s="5" t="s">
        <v>46</v>
      </c>
      <c r="G173" s="5" t="s">
        <v>4</v>
      </c>
      <c r="H173" s="5">
        <v>-3.5</v>
      </c>
      <c r="I173" s="61">
        <v>-3</v>
      </c>
      <c r="J173" s="62" t="str">
        <f t="shared" si="27"/>
        <v>F-0.5</v>
      </c>
      <c r="K173" s="61">
        <f t="shared" si="28"/>
        <v>-0.5</v>
      </c>
      <c r="L173" s="228">
        <f>IF(K173=0,0,
IF(J173="D0.5",0.5*SUMIFS('Key Numbers'!$C$2:$C$71,'Key Numbers'!$A$2:$A$71,"&gt;="&amp;ABS($I173),'Key Numbers'!$A$2:$A$71,"&lt;="&amp;ABS($H173)),
IF(J173="D-0.5",0.5*-1*SUMIFS('Key Numbers'!$C$2:$C$71,'Key Numbers'!$A$2:$A$71,"&lt;="&amp;ABS($I173),'Key Numbers'!$A$2:$A$71,"&gt;="&amp;ABS($H173)),
IF(J173="F0.5",0.5*SUMIFS('Key Numbers'!$C$2:$C$71,'Key Numbers'!$A$2:$A$71,"&lt;="&amp;ABS($I173),'Key Numbers'!$A$2:$A$71,"&gt;="&amp;ABS($H173)),
IF(J173="F-0.5",0.5*-1*SUMIFS('Key Numbers'!$C$2:$C$71,'Key Numbers'!$A$2:$A$71,"&gt;="&amp;ABS($I173),'Key Numbers'!$A$2:$A$71,"&lt;="&amp;ABS($H173)),
IF(AND(LEFT(J173,1)="F",K173&lt;0),-1*SUMIFS('Key Numbers'!$C$2:$C$71,'Key Numbers'!$A$2:$A$71,"&gt;="&amp;ABS($I173),'Key Numbers'!$A$2:$A$71,"&lt;="&amp;ABS($H173)),
IF(AND(LEFT(J173,1)="F",K173&gt;0),SUMIFS('Key Numbers'!$C$2:$C$71,'Key Numbers'!$A$2:$A$71,"&lt;="&amp;ABS($I173),'Key Numbers'!$A$2:$A$71,"&gt;="&amp;ABS($H173)),
IF(AND(LEFT(J173,1)="D",K173&lt;0),-1*SUMIFS('Key Numbers'!$C$2:$C$71,'Key Numbers'!$A$2:$A$71,"&lt;="&amp;ABS($I173),'Key Numbers'!$A$2:$A$71,"&gt;="&amp;ABS($H173)),
SUMIFS('Key Numbers'!$C$2:$C$71,'Key Numbers'!$A$2:$A$71,"&gt;="&amp;ABS($I173),'Key Numbers'!$A$2:$A$71,"&lt;="&amp;ABS($H173))))))))))</f>
        <v>-7.247706422018349E-2</v>
      </c>
      <c r="M173" s="6" cm="1">
        <f t="array" ref="M173">IFERROR(INDEX(DVOA!$E$2:$E$20095,MATCH($F173&amp;$A173-1&amp;$B173,DVOA!$C$2:$C$20095&amp;DVOA!$A$2:$A20987&amp;DVOA!$B$2:$B$20095,0)),0)</f>
        <v>-0.11046417708282341</v>
      </c>
      <c r="N173" s="6"/>
      <c r="O173" s="6" cm="1">
        <f t="array" ref="O173">IFERROR(INDEX(DVOA!$AC$2:$AC$20095,MATCH($F173&amp;$A173-1&amp;$B173,DVOA!$C$2:$C$20095&amp;DVOA!$A$2:$A$20095&amp;DVOA!$B$2:$B$20095,0)
),0)</f>
        <v>0</v>
      </c>
      <c r="P173" s="6" cm="1">
        <f t="array" ref="P173">IFERROR(INDEX(DVOA!$E$2:$E$20095,MATCH($G173&amp;$A173-1&amp;$B173,DVOA!$C$2:$C$20095&amp;DVOA!$A$2:$A20987&amp;DVOA!$B$2:$B$20095,0)),0)</f>
        <v>-4.125381291315762E-2</v>
      </c>
      <c r="Q173" s="6"/>
      <c r="R173" s="6" cm="1">
        <f t="array" ref="R173">IFERROR(INDEX(DVOA!$AC$2:$AC$20095,MATCH($G173&amp;$A173-1&amp;$B173,DVOA!$C$2:$C$20095&amp;DVOA!$A$2:$A$20095&amp;DVOA!$B$2:$B$20095,0)
),0)</f>
        <v>0</v>
      </c>
      <c r="S173" s="6" t="str">
        <f t="shared" si="29"/>
        <v/>
      </c>
      <c r="T173" s="104">
        <f t="shared" si="37"/>
        <v>-6.9210364169665792E-2</v>
      </c>
      <c r="U173" s="104" t="str">
        <f t="shared" si="38"/>
        <v/>
      </c>
      <c r="V173" s="26" t="str" cm="1">
        <f t="array" ref="V173">IFERROR(IF(E173="H",INDEX('DVOA Pred'!$G$2:$G$1000,MATCH($F173&amp;$B173&amp;$A173,'DVOA Pred'!$C$2:$C$1000&amp;'DVOA Pred'!$A$2:$A$1000&amp;'DVOA Pred'!$B$2:$B$1000,0)),
INDEX('DVOA Pred'!$H$2:$H$1000,MATCH($F173&amp;$B173&amp;$A173,'DVOA Pred'!$D$2:$D$1000&amp;'DVOA Pred'!$A$2:$A$1000&amp;'DVOA Pred'!$B$2:$B$1000,0))),"")</f>
        <v/>
      </c>
      <c r="W173" s="26" t="str">
        <f t="shared" si="30"/>
        <v/>
      </c>
      <c r="X173" s="26" t="str">
        <f t="shared" si="31"/>
        <v/>
      </c>
      <c r="Y173" s="6" t="str">
        <f>IFERROR((PERCENTRANK($L$2:$L$20355,L173)*Multiples!$B$3)+((PERCENTRANK($W$2:$W$20355,W173)*(1-Multiples!$B$3))),"")</f>
        <v/>
      </c>
      <c r="Z173" s="64">
        <v>24</v>
      </c>
      <c r="AA173" s="64">
        <v>16</v>
      </c>
      <c r="AB173" s="24">
        <f t="shared" si="32"/>
        <v>8</v>
      </c>
      <c r="AC173" s="24">
        <f t="shared" si="33"/>
        <v>4.5</v>
      </c>
      <c r="AD173" s="24">
        <f t="shared" si="34"/>
        <v>5</v>
      </c>
      <c r="AE173" s="24" t="str">
        <f t="shared" si="35"/>
        <v>Yes</v>
      </c>
      <c r="AF173" s="24" t="str">
        <f t="shared" si="36"/>
        <v>Yes</v>
      </c>
      <c r="AG173" s="64"/>
      <c r="AH173" s="64"/>
      <c r="AI173" s="170"/>
      <c r="AJ173" s="66"/>
    </row>
    <row r="174" spans="1:36" customFormat="1" x14ac:dyDescent="0.25">
      <c r="A174" s="7">
        <v>6</v>
      </c>
      <c r="B174" s="5">
        <v>2022</v>
      </c>
      <c r="C174" s="5" t="str">
        <f t="shared" si="26"/>
        <v>2022 W6</v>
      </c>
      <c r="D174" s="5">
        <v>87</v>
      </c>
      <c r="E174" s="5" t="s">
        <v>649</v>
      </c>
      <c r="F174" s="5" t="s">
        <v>24</v>
      </c>
      <c r="G174" s="5" t="s">
        <v>27</v>
      </c>
      <c r="H174" s="5">
        <v>-1.5</v>
      </c>
      <c r="I174" s="61">
        <v>-3</v>
      </c>
      <c r="J174" s="62" t="str">
        <f t="shared" si="27"/>
        <v>F1.5</v>
      </c>
      <c r="K174" s="61">
        <f t="shared" si="28"/>
        <v>1.5</v>
      </c>
      <c r="L174" s="228">
        <f>IF(K174=0,0,
IF(J174="D0.5",0.5*SUMIFS('Key Numbers'!$C$2:$C$71,'Key Numbers'!$A$2:$A$71,"&gt;="&amp;ABS($I174),'Key Numbers'!$A$2:$A$71,"&lt;="&amp;ABS($H174)),
IF(J174="D-0.5",0.5*-1*SUMIFS('Key Numbers'!$C$2:$C$71,'Key Numbers'!$A$2:$A$71,"&lt;="&amp;ABS($I174),'Key Numbers'!$A$2:$A$71,"&gt;="&amp;ABS($H174)),
IF(J174="F0.5",0.5*SUMIFS('Key Numbers'!$C$2:$C$71,'Key Numbers'!$A$2:$A$71,"&lt;="&amp;ABS($I174),'Key Numbers'!$A$2:$A$71,"&gt;="&amp;ABS($H174)),
IF(J174="F-0.5",0.5*-1*SUMIFS('Key Numbers'!$C$2:$C$71,'Key Numbers'!$A$2:$A$71,"&gt;="&amp;ABS($I174),'Key Numbers'!$A$2:$A$71,"&lt;="&amp;ABS($H174)),
IF(AND(LEFT(J174,1)="F",K174&lt;0),-1*SUMIFS('Key Numbers'!$C$2:$C$71,'Key Numbers'!$A$2:$A$71,"&gt;="&amp;ABS($I174),'Key Numbers'!$A$2:$A$71,"&lt;="&amp;ABS($H174)),
IF(AND(LEFT(J174,1)="F",K174&gt;0),SUMIFS('Key Numbers'!$C$2:$C$71,'Key Numbers'!$A$2:$A$71,"&lt;="&amp;ABS($I174),'Key Numbers'!$A$2:$A$71,"&gt;="&amp;ABS($H174)),
IF(AND(LEFT(J174,1)="D",K174&lt;0),-1*SUMIFS('Key Numbers'!$C$2:$C$71,'Key Numbers'!$A$2:$A$71,"&lt;="&amp;ABS($I174),'Key Numbers'!$A$2:$A$71,"&gt;="&amp;ABS($H174)),
SUMIFS('Key Numbers'!$C$2:$C$71,'Key Numbers'!$A$2:$A$71,"&gt;="&amp;ABS($I174),'Key Numbers'!$A$2:$A$71,"&lt;="&amp;ABS($H174))))))))))</f>
        <v>0.20183486238532111</v>
      </c>
      <c r="M174" s="6" cm="1">
        <f t="array" ref="M174">IFERROR(INDEX(DVOA!$E$2:$E$20095,MATCH($F174&amp;$A174-1&amp;$B174,DVOA!$C$2:$C$20095&amp;DVOA!$A$2:$A20988&amp;DVOA!$B$2:$B$20095,0)),0)</f>
        <v>-1.8943527026385461E-2</v>
      </c>
      <c r="N174" s="6"/>
      <c r="O174" s="6" cm="1">
        <f t="array" ref="O174">IFERROR(INDEX(DVOA!$AC$2:$AC$20095,MATCH($F174&amp;$A174-1&amp;$B174,DVOA!$C$2:$C$20095&amp;DVOA!$A$2:$A$20095&amp;DVOA!$B$2:$B$20095,0)
),0)</f>
        <v>0</v>
      </c>
      <c r="P174" s="6" cm="1">
        <f t="array" ref="P174">IFERROR(INDEX(DVOA!$E$2:$E$20095,MATCH($G174&amp;$A174-1&amp;$B174,DVOA!$C$2:$C$20095&amp;DVOA!$A$2:$A20988&amp;DVOA!$B$2:$B$20095,0)),0)</f>
        <v>-0.1146940016903359</v>
      </c>
      <c r="Q174" s="6"/>
      <c r="R174" s="6" cm="1">
        <f t="array" ref="R174">IFERROR(INDEX(DVOA!$AC$2:$AC$20095,MATCH($G174&amp;$A174-1&amp;$B174,DVOA!$C$2:$C$20095&amp;DVOA!$A$2:$A$20095&amp;DVOA!$B$2:$B$20095,0)
),0)</f>
        <v>0</v>
      </c>
      <c r="S174" s="6" t="str">
        <f t="shared" si="29"/>
        <v/>
      </c>
      <c r="T174" s="104">
        <f t="shared" si="37"/>
        <v>9.5750474663950438E-2</v>
      </c>
      <c r="U174" s="104" t="str">
        <f t="shared" si="38"/>
        <v/>
      </c>
      <c r="V174" s="26" t="str" cm="1">
        <f t="array" ref="V174">IFERROR(IF(E174="H",INDEX('DVOA Pred'!$G$2:$G$1000,MATCH($F174&amp;$B174&amp;$A174,'DVOA Pred'!$C$2:$C$1000&amp;'DVOA Pred'!$A$2:$A$1000&amp;'DVOA Pred'!$B$2:$B$1000,0)),
INDEX('DVOA Pred'!$H$2:$H$1000,MATCH($F174&amp;$B174&amp;$A174,'DVOA Pred'!$D$2:$D$1000&amp;'DVOA Pred'!$A$2:$A$1000&amp;'DVOA Pred'!$B$2:$B$1000,0))),"")</f>
        <v/>
      </c>
      <c r="W174" s="26" t="str">
        <f t="shared" si="30"/>
        <v/>
      </c>
      <c r="X174" s="26" t="str">
        <f t="shared" si="31"/>
        <v/>
      </c>
      <c r="Y174" s="6" t="str">
        <f>IFERROR((PERCENTRANK($L$2:$L$20355,L174)*Multiples!$B$3)+((PERCENTRANK($W$2:$W$20355,W174)*(1-Multiples!$B$3))),"")</f>
        <v/>
      </c>
      <c r="Z174" s="64">
        <v>30</v>
      </c>
      <c r="AA174" s="64">
        <v>26</v>
      </c>
      <c r="AB174" s="24">
        <f t="shared" si="32"/>
        <v>4</v>
      </c>
      <c r="AC174" s="24">
        <f t="shared" si="33"/>
        <v>2.5</v>
      </c>
      <c r="AD174" s="24">
        <f t="shared" si="34"/>
        <v>1</v>
      </c>
      <c r="AE174" s="24" t="str">
        <f t="shared" si="35"/>
        <v>Yes</v>
      </c>
      <c r="AF174" s="24" t="str">
        <f t="shared" si="36"/>
        <v>Yes</v>
      </c>
      <c r="AG174" s="64"/>
      <c r="AH174" s="64"/>
      <c r="AI174" s="170"/>
      <c r="AJ174" s="66"/>
    </row>
    <row r="175" spans="1:36" customFormat="1" x14ac:dyDescent="0.25">
      <c r="A175" s="7">
        <v>6</v>
      </c>
      <c r="B175" s="5">
        <v>2022</v>
      </c>
      <c r="C175" s="5" t="str">
        <f t="shared" si="26"/>
        <v>2022 W6</v>
      </c>
      <c r="D175" s="5">
        <v>87</v>
      </c>
      <c r="E175" s="5" t="s">
        <v>651</v>
      </c>
      <c r="F175" s="5" t="s">
        <v>27</v>
      </c>
      <c r="G175" s="5" t="s">
        <v>24</v>
      </c>
      <c r="H175" s="5">
        <v>1.5</v>
      </c>
      <c r="I175" s="61">
        <v>3</v>
      </c>
      <c r="J175" s="62" t="str">
        <f t="shared" si="27"/>
        <v>D-1.5</v>
      </c>
      <c r="K175" s="61">
        <f t="shared" si="28"/>
        <v>-1.5</v>
      </c>
      <c r="L175" s="228">
        <f>IF(K175=0,0,
IF(J175="D0.5",0.5*SUMIFS('Key Numbers'!$C$2:$C$71,'Key Numbers'!$A$2:$A$71,"&gt;="&amp;ABS($I175),'Key Numbers'!$A$2:$A$71,"&lt;="&amp;ABS($H175)),
IF(J175="D-0.5",0.5*-1*SUMIFS('Key Numbers'!$C$2:$C$71,'Key Numbers'!$A$2:$A$71,"&lt;="&amp;ABS($I175),'Key Numbers'!$A$2:$A$71,"&gt;="&amp;ABS($H175)),
IF(J175="F0.5",0.5*SUMIFS('Key Numbers'!$C$2:$C$71,'Key Numbers'!$A$2:$A$71,"&lt;="&amp;ABS($I175),'Key Numbers'!$A$2:$A$71,"&gt;="&amp;ABS($H175)),
IF(J175="F-0.5",0.5*-1*SUMIFS('Key Numbers'!$C$2:$C$71,'Key Numbers'!$A$2:$A$71,"&gt;="&amp;ABS($I175),'Key Numbers'!$A$2:$A$71,"&lt;="&amp;ABS($H175)),
IF(AND(LEFT(J175,1)="F",K175&lt;0),-1*SUMIFS('Key Numbers'!$C$2:$C$71,'Key Numbers'!$A$2:$A$71,"&gt;="&amp;ABS($I175),'Key Numbers'!$A$2:$A$71,"&lt;="&amp;ABS($H175)),
IF(AND(LEFT(J175,1)="F",K175&gt;0),SUMIFS('Key Numbers'!$C$2:$C$71,'Key Numbers'!$A$2:$A$71,"&lt;="&amp;ABS($I175),'Key Numbers'!$A$2:$A$71,"&gt;="&amp;ABS($H175)),
IF(AND(LEFT(J175,1)="D",K175&lt;0),-1*SUMIFS('Key Numbers'!$C$2:$C$71,'Key Numbers'!$A$2:$A$71,"&lt;="&amp;ABS($I175),'Key Numbers'!$A$2:$A$71,"&gt;="&amp;ABS($H175)),
SUMIFS('Key Numbers'!$C$2:$C$71,'Key Numbers'!$A$2:$A$71,"&gt;="&amp;ABS($I175),'Key Numbers'!$A$2:$A$71,"&lt;="&amp;ABS($H175))))))))))</f>
        <v>-0.20183486238532111</v>
      </c>
      <c r="M175" s="6" cm="1">
        <f t="array" ref="M175">IFERROR(INDEX(DVOA!$E$2:$E$20095,MATCH($F175&amp;$A175-1&amp;$B175,DVOA!$C$2:$C$20095&amp;DVOA!$A$2:$A20989&amp;DVOA!$B$2:$B$20095,0)),0)</f>
        <v>-0.1146940016903359</v>
      </c>
      <c r="N175" s="6"/>
      <c r="O175" s="6" cm="1">
        <f t="array" ref="O175">IFERROR(INDEX(DVOA!$AC$2:$AC$20095,MATCH($F175&amp;$A175-1&amp;$B175,DVOA!$C$2:$C$20095&amp;DVOA!$A$2:$A$20095&amp;DVOA!$B$2:$B$20095,0)
),0)</f>
        <v>0</v>
      </c>
      <c r="P175" s="6" cm="1">
        <f t="array" ref="P175">IFERROR(INDEX(DVOA!$E$2:$E$20095,MATCH($G175&amp;$A175-1&amp;$B175,DVOA!$C$2:$C$20095&amp;DVOA!$A$2:$A20989&amp;DVOA!$B$2:$B$20095,0)),0)</f>
        <v>-1.8943527026385461E-2</v>
      </c>
      <c r="Q175" s="6"/>
      <c r="R175" s="6" cm="1">
        <f t="array" ref="R175">IFERROR(INDEX(DVOA!$AC$2:$AC$20095,MATCH($G175&amp;$A175-1&amp;$B175,DVOA!$C$2:$C$20095&amp;DVOA!$A$2:$A$20095&amp;DVOA!$B$2:$B$20095,0)
),0)</f>
        <v>0</v>
      </c>
      <c r="S175" s="6" t="str">
        <f t="shared" si="29"/>
        <v/>
      </c>
      <c r="T175" s="104">
        <f t="shared" si="37"/>
        <v>-9.5750474663950438E-2</v>
      </c>
      <c r="U175" s="104" t="str">
        <f t="shared" si="38"/>
        <v/>
      </c>
      <c r="V175" s="26" t="str" cm="1">
        <f t="array" ref="V175">IFERROR(IF(E175="H",INDEX('DVOA Pred'!$G$2:$G$1000,MATCH($F175&amp;$B175&amp;$A175,'DVOA Pred'!$C$2:$C$1000&amp;'DVOA Pred'!$A$2:$A$1000&amp;'DVOA Pred'!$B$2:$B$1000,0)),
INDEX('DVOA Pred'!$H$2:$H$1000,MATCH($F175&amp;$B175&amp;$A175,'DVOA Pred'!$D$2:$D$1000&amp;'DVOA Pred'!$A$2:$A$1000&amp;'DVOA Pred'!$B$2:$B$1000,0))),"")</f>
        <v/>
      </c>
      <c r="W175" s="26" t="str">
        <f t="shared" si="30"/>
        <v/>
      </c>
      <c r="X175" s="26" t="str">
        <f t="shared" si="31"/>
        <v/>
      </c>
      <c r="Y175" s="6" t="str">
        <f>IFERROR((PERCENTRANK($L$2:$L$20355,L175)*Multiples!$B$3)+((PERCENTRANK($W$2:$W$20355,W175)*(1-Multiples!$B$3))),"")</f>
        <v/>
      </c>
      <c r="Z175" s="64">
        <v>26</v>
      </c>
      <c r="AA175" s="64">
        <v>30</v>
      </c>
      <c r="AB175" s="24">
        <f t="shared" si="32"/>
        <v>-4</v>
      </c>
      <c r="AC175" s="24">
        <f t="shared" si="33"/>
        <v>-2.5</v>
      </c>
      <c r="AD175" s="24">
        <f t="shared" si="34"/>
        <v>-1</v>
      </c>
      <c r="AE175" s="24" t="str">
        <f t="shared" si="35"/>
        <v>No</v>
      </c>
      <c r="AF175" s="24" t="str">
        <f t="shared" si="36"/>
        <v>No</v>
      </c>
      <c r="AG175" s="64"/>
      <c r="AH175" s="64"/>
      <c r="AI175" s="170"/>
      <c r="AJ175" s="66"/>
    </row>
    <row r="176" spans="1:36" customFormat="1" x14ac:dyDescent="0.25">
      <c r="A176" s="7">
        <v>6</v>
      </c>
      <c r="B176" s="5">
        <v>2022</v>
      </c>
      <c r="C176" s="5" t="str">
        <f t="shared" si="26"/>
        <v>2022 W6</v>
      </c>
      <c r="D176" s="5">
        <v>88</v>
      </c>
      <c r="E176" s="5" t="s">
        <v>649</v>
      </c>
      <c r="F176" s="5" t="s">
        <v>18</v>
      </c>
      <c r="G176" s="5" t="s">
        <v>15</v>
      </c>
      <c r="H176" s="5">
        <v>-5.5</v>
      </c>
      <c r="I176" s="61">
        <v>-5.5</v>
      </c>
      <c r="J176" s="62" t="str">
        <f t="shared" si="27"/>
        <v>F0</v>
      </c>
      <c r="K176" s="61">
        <f t="shared" si="28"/>
        <v>0</v>
      </c>
      <c r="L176" s="228">
        <f>IF(K176=0,0,
IF(J176="D0.5",0.5*SUMIFS('Key Numbers'!$C$2:$C$71,'Key Numbers'!$A$2:$A$71,"&gt;="&amp;ABS($I176),'Key Numbers'!$A$2:$A$71,"&lt;="&amp;ABS($H176)),
IF(J176="D-0.5",0.5*-1*SUMIFS('Key Numbers'!$C$2:$C$71,'Key Numbers'!$A$2:$A$71,"&lt;="&amp;ABS($I176),'Key Numbers'!$A$2:$A$71,"&gt;="&amp;ABS($H176)),
IF(J176="F0.5",0.5*SUMIFS('Key Numbers'!$C$2:$C$71,'Key Numbers'!$A$2:$A$71,"&lt;="&amp;ABS($I176),'Key Numbers'!$A$2:$A$71,"&gt;="&amp;ABS($H176)),
IF(J176="F-0.5",0.5*-1*SUMIFS('Key Numbers'!$C$2:$C$71,'Key Numbers'!$A$2:$A$71,"&gt;="&amp;ABS($I176),'Key Numbers'!$A$2:$A$71,"&lt;="&amp;ABS($H176)),
IF(AND(LEFT(J176,1)="F",K176&lt;0),-1*SUMIFS('Key Numbers'!$C$2:$C$71,'Key Numbers'!$A$2:$A$71,"&gt;="&amp;ABS($I176),'Key Numbers'!$A$2:$A$71,"&lt;="&amp;ABS($H176)),
IF(AND(LEFT(J176,1)="F",K176&gt;0),SUMIFS('Key Numbers'!$C$2:$C$71,'Key Numbers'!$A$2:$A$71,"&lt;="&amp;ABS($I176),'Key Numbers'!$A$2:$A$71,"&gt;="&amp;ABS($H176)),
IF(AND(LEFT(J176,1)="D",K176&lt;0),-1*SUMIFS('Key Numbers'!$C$2:$C$71,'Key Numbers'!$A$2:$A$71,"&lt;="&amp;ABS($I176),'Key Numbers'!$A$2:$A$71,"&gt;="&amp;ABS($H176)),
SUMIFS('Key Numbers'!$C$2:$C$71,'Key Numbers'!$A$2:$A$71,"&gt;="&amp;ABS($I176),'Key Numbers'!$A$2:$A$71,"&lt;="&amp;ABS($H176))))))))))</f>
        <v>0</v>
      </c>
      <c r="M176" s="6" cm="1">
        <f t="array" ref="M176">IFERROR(INDEX(DVOA!$E$2:$E$20095,MATCH($F176&amp;$A176-1&amp;$B176,DVOA!$C$2:$C$20095&amp;DVOA!$A$2:$A20990&amp;DVOA!$B$2:$B$20095,0)),0)</f>
        <v>0.2461412306670312</v>
      </c>
      <c r="N176" s="6"/>
      <c r="O176" s="6" cm="1">
        <f t="array" ref="O176">IFERROR(INDEX(DVOA!$AC$2:$AC$20095,MATCH($F176&amp;$A176-1&amp;$B176,DVOA!$C$2:$C$20095&amp;DVOA!$A$2:$A$20095&amp;DVOA!$B$2:$B$20095,0)
),0)</f>
        <v>0</v>
      </c>
      <c r="P176" s="6" cm="1">
        <f t="array" ref="P176">IFERROR(INDEX(DVOA!$E$2:$E$20095,MATCH($G176&amp;$A176-1&amp;$B176,DVOA!$C$2:$C$20095&amp;DVOA!$A$2:$A20990&amp;DVOA!$B$2:$B$20095,0)),0)</f>
        <v>-8.1440092006621195E-2</v>
      </c>
      <c r="Q176" s="6"/>
      <c r="R176" s="6" cm="1">
        <f t="array" ref="R176">IFERROR(INDEX(DVOA!$AC$2:$AC$20095,MATCH($G176&amp;$A176-1&amp;$B176,DVOA!$C$2:$C$20095&amp;DVOA!$A$2:$A$20095&amp;DVOA!$B$2:$B$20095,0)
),0)</f>
        <v>0</v>
      </c>
      <c r="S176" s="6" t="str">
        <f t="shared" si="29"/>
        <v/>
      </c>
      <c r="T176" s="104">
        <f t="shared" si="37"/>
        <v>0.32758132267365236</v>
      </c>
      <c r="U176" s="104" t="str">
        <f t="shared" si="38"/>
        <v/>
      </c>
      <c r="V176" s="26" t="str" cm="1">
        <f t="array" ref="V176">IFERROR(IF(E176="H",INDEX('DVOA Pred'!$G$2:$G$1000,MATCH($F176&amp;$B176&amp;$A176,'DVOA Pred'!$C$2:$C$1000&amp;'DVOA Pred'!$A$2:$A$1000&amp;'DVOA Pred'!$B$2:$B$1000,0)),
INDEX('DVOA Pred'!$H$2:$H$1000,MATCH($F176&amp;$B176&amp;$A176,'DVOA Pred'!$D$2:$D$1000&amp;'DVOA Pred'!$A$2:$A$1000&amp;'DVOA Pred'!$B$2:$B$1000,0))),"")</f>
        <v/>
      </c>
      <c r="W176" s="26" t="str">
        <f t="shared" si="30"/>
        <v/>
      </c>
      <c r="X176" s="26" t="str">
        <f t="shared" si="31"/>
        <v/>
      </c>
      <c r="Y176" s="6" t="str">
        <f>IFERROR((PERCENTRANK($L$2:$L$20355,L176)*Multiples!$B$3)+((PERCENTRANK($W$2:$W$20355,W176)*(1-Multiples!$B$3))),"")</f>
        <v/>
      </c>
      <c r="Z176" s="64">
        <v>20</v>
      </c>
      <c r="AA176" s="64">
        <v>24</v>
      </c>
      <c r="AB176" s="24">
        <f t="shared" si="32"/>
        <v>-4</v>
      </c>
      <c r="AC176" s="24">
        <f t="shared" si="33"/>
        <v>-9.5</v>
      </c>
      <c r="AD176" s="24">
        <f t="shared" si="34"/>
        <v>-9.5</v>
      </c>
      <c r="AE176" s="24" t="str">
        <f t="shared" si="35"/>
        <v>No</v>
      </c>
      <c r="AF176" s="24" t="str">
        <f t="shared" si="36"/>
        <v>No</v>
      </c>
      <c r="AG176" s="64"/>
      <c r="AH176" s="64"/>
      <c r="AI176" s="170"/>
      <c r="AJ176" s="66"/>
    </row>
    <row r="177" spans="1:36" customFormat="1" x14ac:dyDescent="0.25">
      <c r="A177" s="7">
        <v>6</v>
      </c>
      <c r="B177" s="5">
        <v>2022</v>
      </c>
      <c r="C177" s="5" t="str">
        <f t="shared" si="26"/>
        <v>2022 W6</v>
      </c>
      <c r="D177" s="5">
        <v>88</v>
      </c>
      <c r="E177" s="5" t="s">
        <v>651</v>
      </c>
      <c r="F177" s="5" t="s">
        <v>15</v>
      </c>
      <c r="G177" s="5" t="s">
        <v>18</v>
      </c>
      <c r="H177" s="5">
        <v>5.5</v>
      </c>
      <c r="I177" s="61">
        <v>5.5</v>
      </c>
      <c r="J177" s="62" t="str">
        <f t="shared" si="27"/>
        <v>D0</v>
      </c>
      <c r="K177" s="61">
        <f t="shared" si="28"/>
        <v>0</v>
      </c>
      <c r="L177" s="228">
        <f>IF(K177=0,0,
IF(J177="D0.5",0.5*SUMIFS('Key Numbers'!$C$2:$C$71,'Key Numbers'!$A$2:$A$71,"&gt;="&amp;ABS($I177),'Key Numbers'!$A$2:$A$71,"&lt;="&amp;ABS($H177)),
IF(J177="D-0.5",0.5*-1*SUMIFS('Key Numbers'!$C$2:$C$71,'Key Numbers'!$A$2:$A$71,"&lt;="&amp;ABS($I177),'Key Numbers'!$A$2:$A$71,"&gt;="&amp;ABS($H177)),
IF(J177="F0.5",0.5*SUMIFS('Key Numbers'!$C$2:$C$71,'Key Numbers'!$A$2:$A$71,"&lt;="&amp;ABS($I177),'Key Numbers'!$A$2:$A$71,"&gt;="&amp;ABS($H177)),
IF(J177="F-0.5",0.5*-1*SUMIFS('Key Numbers'!$C$2:$C$71,'Key Numbers'!$A$2:$A$71,"&gt;="&amp;ABS($I177),'Key Numbers'!$A$2:$A$71,"&lt;="&amp;ABS($H177)),
IF(AND(LEFT(J177,1)="F",K177&lt;0),-1*SUMIFS('Key Numbers'!$C$2:$C$71,'Key Numbers'!$A$2:$A$71,"&gt;="&amp;ABS($I177),'Key Numbers'!$A$2:$A$71,"&lt;="&amp;ABS($H177)),
IF(AND(LEFT(J177,1)="F",K177&gt;0),SUMIFS('Key Numbers'!$C$2:$C$71,'Key Numbers'!$A$2:$A$71,"&lt;="&amp;ABS($I177),'Key Numbers'!$A$2:$A$71,"&gt;="&amp;ABS($H177)),
IF(AND(LEFT(J177,1)="D",K177&lt;0),-1*SUMIFS('Key Numbers'!$C$2:$C$71,'Key Numbers'!$A$2:$A$71,"&lt;="&amp;ABS($I177),'Key Numbers'!$A$2:$A$71,"&gt;="&amp;ABS($H177)),
SUMIFS('Key Numbers'!$C$2:$C$71,'Key Numbers'!$A$2:$A$71,"&gt;="&amp;ABS($I177),'Key Numbers'!$A$2:$A$71,"&lt;="&amp;ABS($H177))))))))))</f>
        <v>0</v>
      </c>
      <c r="M177" s="6" cm="1">
        <f t="array" ref="M177">IFERROR(INDEX(DVOA!$E$2:$E$20095,MATCH($F177&amp;$A177-1&amp;$B177,DVOA!$C$2:$C$20095&amp;DVOA!$A$2:$A20991&amp;DVOA!$B$2:$B$20095,0)),0)</f>
        <v>-8.1440092006621195E-2</v>
      </c>
      <c r="N177" s="6"/>
      <c r="O177" s="6" cm="1">
        <f t="array" ref="O177">IFERROR(INDEX(DVOA!$AC$2:$AC$20095,MATCH($F177&amp;$A177-1&amp;$B177,DVOA!$C$2:$C$20095&amp;DVOA!$A$2:$A$20095&amp;DVOA!$B$2:$B$20095,0)
),0)</f>
        <v>0</v>
      </c>
      <c r="P177" s="6" cm="1">
        <f t="array" ref="P177">IFERROR(INDEX(DVOA!$E$2:$E$20095,MATCH($G177&amp;$A177-1&amp;$B177,DVOA!$C$2:$C$20095&amp;DVOA!$A$2:$A20991&amp;DVOA!$B$2:$B$20095,0)),0)</f>
        <v>0.2461412306670312</v>
      </c>
      <c r="Q177" s="6"/>
      <c r="R177" s="6" cm="1">
        <f t="array" ref="R177">IFERROR(INDEX(DVOA!$AC$2:$AC$20095,MATCH($G177&amp;$A177-1&amp;$B177,DVOA!$C$2:$C$20095&amp;DVOA!$A$2:$A$20095&amp;DVOA!$B$2:$B$20095,0)
),0)</f>
        <v>0</v>
      </c>
      <c r="S177" s="6" t="str">
        <f t="shared" si="29"/>
        <v/>
      </c>
      <c r="T177" s="104">
        <f t="shared" si="37"/>
        <v>-0.32758132267365236</v>
      </c>
      <c r="U177" s="104" t="str">
        <f t="shared" si="38"/>
        <v/>
      </c>
      <c r="V177" s="26" t="str" cm="1">
        <f t="array" ref="V177">IFERROR(IF(E177="H",INDEX('DVOA Pred'!$G$2:$G$1000,MATCH($F177&amp;$B177&amp;$A177,'DVOA Pred'!$C$2:$C$1000&amp;'DVOA Pred'!$A$2:$A$1000&amp;'DVOA Pred'!$B$2:$B$1000,0)),
INDEX('DVOA Pred'!$H$2:$H$1000,MATCH($F177&amp;$B177&amp;$A177,'DVOA Pred'!$D$2:$D$1000&amp;'DVOA Pred'!$A$2:$A$1000&amp;'DVOA Pred'!$B$2:$B$1000,0))),"")</f>
        <v/>
      </c>
      <c r="W177" s="26" t="str">
        <f t="shared" si="30"/>
        <v/>
      </c>
      <c r="X177" s="26" t="str">
        <f t="shared" si="31"/>
        <v/>
      </c>
      <c r="Y177" s="6" t="str">
        <f>IFERROR((PERCENTRANK($L$2:$L$20355,L177)*Multiples!$B$3)+((PERCENTRANK($W$2:$W$20355,W177)*(1-Multiples!$B$3))),"")</f>
        <v/>
      </c>
      <c r="Z177" s="64">
        <v>24</v>
      </c>
      <c r="AA177" s="64">
        <v>20</v>
      </c>
      <c r="AB177" s="24">
        <f t="shared" si="32"/>
        <v>4</v>
      </c>
      <c r="AC177" s="24">
        <f t="shared" si="33"/>
        <v>9.5</v>
      </c>
      <c r="AD177" s="24">
        <f t="shared" si="34"/>
        <v>9.5</v>
      </c>
      <c r="AE177" s="24" t="str">
        <f t="shared" si="35"/>
        <v>Yes</v>
      </c>
      <c r="AF177" s="24" t="str">
        <f t="shared" si="36"/>
        <v>Yes</v>
      </c>
      <c r="AG177" s="64"/>
      <c r="AH177" s="64"/>
      <c r="AI177" s="170"/>
      <c r="AJ177" s="66"/>
    </row>
    <row r="178" spans="1:36" customFormat="1" x14ac:dyDescent="0.25">
      <c r="A178" s="7">
        <v>6</v>
      </c>
      <c r="B178" s="5">
        <v>2022</v>
      </c>
      <c r="C178" s="5" t="str">
        <f t="shared" si="26"/>
        <v>2022 W6</v>
      </c>
      <c r="D178" s="5">
        <v>89</v>
      </c>
      <c r="E178" s="5" t="s">
        <v>651</v>
      </c>
      <c r="F178" s="5" t="s">
        <v>32</v>
      </c>
      <c r="G178" s="5" t="s">
        <v>38</v>
      </c>
      <c r="H178" s="5">
        <v>8.5</v>
      </c>
      <c r="I178" s="61">
        <v>9.5</v>
      </c>
      <c r="J178" s="62" t="str">
        <f t="shared" si="27"/>
        <v>D-1</v>
      </c>
      <c r="K178" s="61">
        <f t="shared" si="28"/>
        <v>-1</v>
      </c>
      <c r="L178" s="228">
        <f>IF(K178=0,0,
IF(J178="D0.5",0.5*SUMIFS('Key Numbers'!$C$2:$C$71,'Key Numbers'!$A$2:$A$71,"&gt;="&amp;ABS($I178),'Key Numbers'!$A$2:$A$71,"&lt;="&amp;ABS($H178)),
IF(J178="D-0.5",0.5*-1*SUMIFS('Key Numbers'!$C$2:$C$71,'Key Numbers'!$A$2:$A$71,"&lt;="&amp;ABS($I178),'Key Numbers'!$A$2:$A$71,"&gt;="&amp;ABS($H178)),
IF(J178="F0.5",0.5*SUMIFS('Key Numbers'!$C$2:$C$71,'Key Numbers'!$A$2:$A$71,"&lt;="&amp;ABS($I178),'Key Numbers'!$A$2:$A$71,"&gt;="&amp;ABS($H178)),
IF(J178="F-0.5",0.5*-1*SUMIFS('Key Numbers'!$C$2:$C$71,'Key Numbers'!$A$2:$A$71,"&gt;="&amp;ABS($I178),'Key Numbers'!$A$2:$A$71,"&lt;="&amp;ABS($H178)),
IF(AND(LEFT(J178,1)="F",K178&lt;0),-1*SUMIFS('Key Numbers'!$C$2:$C$71,'Key Numbers'!$A$2:$A$71,"&gt;="&amp;ABS($I178),'Key Numbers'!$A$2:$A$71,"&lt;="&amp;ABS($H178)),
IF(AND(LEFT(J178,1)="F",K178&gt;0),SUMIFS('Key Numbers'!$C$2:$C$71,'Key Numbers'!$A$2:$A$71,"&lt;="&amp;ABS($I178),'Key Numbers'!$A$2:$A$71,"&gt;="&amp;ABS($H178)),
IF(AND(LEFT(J178,1)="D",K178&lt;0),-1*SUMIFS('Key Numbers'!$C$2:$C$71,'Key Numbers'!$A$2:$A$71,"&lt;="&amp;ABS($I178),'Key Numbers'!$A$2:$A$71,"&gt;="&amp;ABS($H178)),
SUMIFS('Key Numbers'!$C$2:$C$71,'Key Numbers'!$A$2:$A$71,"&gt;="&amp;ABS($I178),'Key Numbers'!$A$2:$A$71,"&lt;="&amp;ABS($H178))))))))))</f>
        <v>-1.6513761467889909E-2</v>
      </c>
      <c r="M178" s="6" cm="1">
        <f t="array" ref="M178">IFERROR(INDEX(DVOA!$E$2:$E$20095,MATCH($F178&amp;$A178-1&amp;$B178,DVOA!$C$2:$C$20095&amp;DVOA!$A$2:$A20992&amp;DVOA!$B$2:$B$20095,0)),0)</f>
        <v>-0.18529943568313778</v>
      </c>
      <c r="N178" s="6"/>
      <c r="O178" s="6" cm="1">
        <f t="array" ref="O178">IFERROR(INDEX(DVOA!$AC$2:$AC$20095,MATCH($F178&amp;$A178-1&amp;$B178,DVOA!$C$2:$C$20095&amp;DVOA!$A$2:$A$20095&amp;DVOA!$B$2:$B$20095,0)
),0)</f>
        <v>0</v>
      </c>
      <c r="P178" s="6" cm="1">
        <f t="array" ref="P178">IFERROR(INDEX(DVOA!$E$2:$E$20095,MATCH($G178&amp;$A178-1&amp;$B178,DVOA!$C$2:$C$20095&amp;DVOA!$A$2:$A20992&amp;DVOA!$B$2:$B$20095,0)),0)</f>
        <v>0.23246695972796447</v>
      </c>
      <c r="Q178" s="6"/>
      <c r="R178" s="6" cm="1">
        <f t="array" ref="R178">IFERROR(INDEX(DVOA!$AC$2:$AC$20095,MATCH($G178&amp;$A178-1&amp;$B178,DVOA!$C$2:$C$20095&amp;DVOA!$A$2:$A$20095&amp;DVOA!$B$2:$B$20095,0)
),0)</f>
        <v>0</v>
      </c>
      <c r="S178" s="6" t="str">
        <f t="shared" si="29"/>
        <v/>
      </c>
      <c r="T178" s="104">
        <f t="shared" si="37"/>
        <v>-0.41776639541110228</v>
      </c>
      <c r="U178" s="104" t="str">
        <f t="shared" si="38"/>
        <v/>
      </c>
      <c r="V178" s="26" t="str" cm="1">
        <f t="array" ref="V178">IFERROR(IF(E178="H",INDEX('DVOA Pred'!$G$2:$G$1000,MATCH($F178&amp;$B178&amp;$A178,'DVOA Pred'!$C$2:$C$1000&amp;'DVOA Pred'!$A$2:$A$1000&amp;'DVOA Pred'!$B$2:$B$1000,0)),
INDEX('DVOA Pred'!$H$2:$H$1000,MATCH($F178&amp;$B178&amp;$A178,'DVOA Pred'!$D$2:$D$1000&amp;'DVOA Pred'!$A$2:$A$1000&amp;'DVOA Pred'!$B$2:$B$1000,0))),"")</f>
        <v/>
      </c>
      <c r="W178" s="26" t="str">
        <f t="shared" si="30"/>
        <v/>
      </c>
      <c r="X178" s="26" t="str">
        <f t="shared" si="31"/>
        <v/>
      </c>
      <c r="Y178" s="6" t="str">
        <f>IFERROR((PERCENTRANK($L$2:$L$20355,L178)*Multiples!$B$3)+((PERCENTRANK($W$2:$W$20355,W178)*(1-Multiples!$B$3))),"")</f>
        <v/>
      </c>
      <c r="Z178" s="64">
        <v>20</v>
      </c>
      <c r="AA178" s="64">
        <v>18</v>
      </c>
      <c r="AB178" s="24">
        <f t="shared" si="32"/>
        <v>2</v>
      </c>
      <c r="AC178" s="24">
        <f t="shared" si="33"/>
        <v>10.5</v>
      </c>
      <c r="AD178" s="24">
        <f t="shared" si="34"/>
        <v>11.5</v>
      </c>
      <c r="AE178" s="24" t="str">
        <f t="shared" si="35"/>
        <v>Yes</v>
      </c>
      <c r="AF178" s="24" t="str">
        <f t="shared" si="36"/>
        <v>Yes</v>
      </c>
      <c r="AG178" s="64"/>
      <c r="AH178" s="64"/>
      <c r="AI178" s="170"/>
      <c r="AJ178" s="66"/>
    </row>
    <row r="179" spans="1:36" customFormat="1" x14ac:dyDescent="0.25">
      <c r="A179" s="7">
        <v>6</v>
      </c>
      <c r="B179" s="5">
        <v>2022</v>
      </c>
      <c r="C179" s="5" t="str">
        <f t="shared" si="26"/>
        <v>2022 W6</v>
      </c>
      <c r="D179" s="5">
        <v>89</v>
      </c>
      <c r="E179" s="5" t="s">
        <v>649</v>
      </c>
      <c r="F179" s="5" t="s">
        <v>38</v>
      </c>
      <c r="G179" s="5" t="s">
        <v>32</v>
      </c>
      <c r="H179" s="5">
        <v>-8.5</v>
      </c>
      <c r="I179" s="61">
        <v>-9.5</v>
      </c>
      <c r="J179" s="62" t="str">
        <f t="shared" si="27"/>
        <v>F1</v>
      </c>
      <c r="K179" s="61">
        <f t="shared" si="28"/>
        <v>1</v>
      </c>
      <c r="L179" s="228">
        <f>IF(K179=0,0,
IF(J179="D0.5",0.5*SUMIFS('Key Numbers'!$C$2:$C$71,'Key Numbers'!$A$2:$A$71,"&gt;="&amp;ABS($I179),'Key Numbers'!$A$2:$A$71,"&lt;="&amp;ABS($H179)),
IF(J179="D-0.5",0.5*-1*SUMIFS('Key Numbers'!$C$2:$C$71,'Key Numbers'!$A$2:$A$71,"&lt;="&amp;ABS($I179),'Key Numbers'!$A$2:$A$71,"&gt;="&amp;ABS($H179)),
IF(J179="F0.5",0.5*SUMIFS('Key Numbers'!$C$2:$C$71,'Key Numbers'!$A$2:$A$71,"&lt;="&amp;ABS($I179),'Key Numbers'!$A$2:$A$71,"&gt;="&amp;ABS($H179)),
IF(J179="F-0.5",0.5*-1*SUMIFS('Key Numbers'!$C$2:$C$71,'Key Numbers'!$A$2:$A$71,"&gt;="&amp;ABS($I179),'Key Numbers'!$A$2:$A$71,"&lt;="&amp;ABS($H179)),
IF(AND(LEFT(J179,1)="F",K179&lt;0),-1*SUMIFS('Key Numbers'!$C$2:$C$71,'Key Numbers'!$A$2:$A$71,"&gt;="&amp;ABS($I179),'Key Numbers'!$A$2:$A$71,"&lt;="&amp;ABS($H179)),
IF(AND(LEFT(J179,1)="F",K179&gt;0),SUMIFS('Key Numbers'!$C$2:$C$71,'Key Numbers'!$A$2:$A$71,"&lt;="&amp;ABS($I179),'Key Numbers'!$A$2:$A$71,"&gt;="&amp;ABS($H179)),
IF(AND(LEFT(J179,1)="D",K179&lt;0),-1*SUMIFS('Key Numbers'!$C$2:$C$71,'Key Numbers'!$A$2:$A$71,"&lt;="&amp;ABS($I179),'Key Numbers'!$A$2:$A$71,"&gt;="&amp;ABS($H179)),
SUMIFS('Key Numbers'!$C$2:$C$71,'Key Numbers'!$A$2:$A$71,"&gt;="&amp;ABS($I179),'Key Numbers'!$A$2:$A$71,"&lt;="&amp;ABS($H179))))))))))</f>
        <v>1.6513761467889909E-2</v>
      </c>
      <c r="M179" s="6" cm="1">
        <f t="array" ref="M179">IFERROR(INDEX(DVOA!$E$2:$E$20095,MATCH($F179&amp;$A179-1&amp;$B179,DVOA!$C$2:$C$20095&amp;DVOA!$A$2:$A20993&amp;DVOA!$B$2:$B$20095,0)),0)</f>
        <v>0.23246695972796447</v>
      </c>
      <c r="N179" s="6"/>
      <c r="O179" s="6" cm="1">
        <f t="array" ref="O179">IFERROR(INDEX(DVOA!$AC$2:$AC$20095,MATCH($F179&amp;$A179-1&amp;$B179,DVOA!$C$2:$C$20095&amp;DVOA!$A$2:$A$20095&amp;DVOA!$B$2:$B$20095,0)
),0)</f>
        <v>0</v>
      </c>
      <c r="P179" s="6" cm="1">
        <f t="array" ref="P179">IFERROR(INDEX(DVOA!$E$2:$E$20095,MATCH($G179&amp;$A179-1&amp;$B179,DVOA!$C$2:$C$20095&amp;DVOA!$A$2:$A20993&amp;DVOA!$B$2:$B$20095,0)),0)</f>
        <v>-0.18529943568313778</v>
      </c>
      <c r="Q179" s="6"/>
      <c r="R179" s="6" cm="1">
        <f t="array" ref="R179">IFERROR(INDEX(DVOA!$AC$2:$AC$20095,MATCH($G179&amp;$A179-1&amp;$B179,DVOA!$C$2:$C$20095&amp;DVOA!$A$2:$A$20095&amp;DVOA!$B$2:$B$20095,0)
),0)</f>
        <v>0</v>
      </c>
      <c r="S179" s="6" t="str">
        <f t="shared" si="29"/>
        <v/>
      </c>
      <c r="T179" s="104">
        <f t="shared" si="37"/>
        <v>0.41776639541110228</v>
      </c>
      <c r="U179" s="104" t="str">
        <f t="shared" si="38"/>
        <v/>
      </c>
      <c r="V179" s="26" t="str" cm="1">
        <f t="array" ref="V179">IFERROR(IF(E179="H",INDEX('DVOA Pred'!$G$2:$G$1000,MATCH($F179&amp;$B179&amp;$A179,'DVOA Pred'!$C$2:$C$1000&amp;'DVOA Pred'!$A$2:$A$1000&amp;'DVOA Pred'!$B$2:$B$1000,0)),
INDEX('DVOA Pred'!$H$2:$H$1000,MATCH($F179&amp;$B179&amp;$A179,'DVOA Pred'!$D$2:$D$1000&amp;'DVOA Pred'!$A$2:$A$1000&amp;'DVOA Pred'!$B$2:$B$1000,0))),"")</f>
        <v/>
      </c>
      <c r="W179" s="26" t="str">
        <f t="shared" si="30"/>
        <v/>
      </c>
      <c r="X179" s="26" t="str">
        <f t="shared" si="31"/>
        <v/>
      </c>
      <c r="Y179" s="6" t="str">
        <f>IFERROR((PERCENTRANK($L$2:$L$20355,L179)*Multiples!$B$3)+((PERCENTRANK($W$2:$W$20355,W179)*(1-Multiples!$B$3))),"")</f>
        <v/>
      </c>
      <c r="Z179" s="64">
        <v>18</v>
      </c>
      <c r="AA179" s="64">
        <v>20</v>
      </c>
      <c r="AB179" s="24">
        <f t="shared" si="32"/>
        <v>-2</v>
      </c>
      <c r="AC179" s="24">
        <f t="shared" si="33"/>
        <v>-10.5</v>
      </c>
      <c r="AD179" s="24">
        <f t="shared" si="34"/>
        <v>-11.5</v>
      </c>
      <c r="AE179" s="24" t="str">
        <f t="shared" si="35"/>
        <v>No</v>
      </c>
      <c r="AF179" s="24" t="str">
        <f t="shared" si="36"/>
        <v>No</v>
      </c>
      <c r="AG179" s="64"/>
      <c r="AH179" s="64"/>
      <c r="AI179" s="170"/>
      <c r="AJ179" s="66"/>
    </row>
    <row r="180" spans="1:36" customFormat="1" x14ac:dyDescent="0.25">
      <c r="A180" s="7">
        <v>6</v>
      </c>
      <c r="B180" s="5">
        <v>2022</v>
      </c>
      <c r="C180" s="5" t="str">
        <f t="shared" si="26"/>
        <v>2022 W6</v>
      </c>
      <c r="D180" s="5">
        <v>90</v>
      </c>
      <c r="E180" s="5" t="s">
        <v>649</v>
      </c>
      <c r="F180" s="5" t="s">
        <v>51</v>
      </c>
      <c r="G180" s="5" t="s">
        <v>42</v>
      </c>
      <c r="H180" s="5">
        <v>10.5</v>
      </c>
      <c r="I180" s="61">
        <v>10</v>
      </c>
      <c r="J180" s="62" t="str">
        <f t="shared" si="27"/>
        <v>D0.5</v>
      </c>
      <c r="K180" s="61">
        <f t="shared" si="28"/>
        <v>0.5</v>
      </c>
      <c r="L180" s="228">
        <f>IF(K180=0,0,
IF(J180="D0.5",0.5*SUMIFS('Key Numbers'!$C$2:$C$71,'Key Numbers'!$A$2:$A$71,"&gt;="&amp;ABS($I180),'Key Numbers'!$A$2:$A$71,"&lt;="&amp;ABS($H180)),
IF(J180="D-0.5",0.5*-1*SUMIFS('Key Numbers'!$C$2:$C$71,'Key Numbers'!$A$2:$A$71,"&lt;="&amp;ABS($I180),'Key Numbers'!$A$2:$A$71,"&gt;="&amp;ABS($H180)),
IF(J180="F0.5",0.5*SUMIFS('Key Numbers'!$C$2:$C$71,'Key Numbers'!$A$2:$A$71,"&lt;="&amp;ABS($I180),'Key Numbers'!$A$2:$A$71,"&gt;="&amp;ABS($H180)),
IF(J180="F-0.5",0.5*-1*SUMIFS('Key Numbers'!$C$2:$C$71,'Key Numbers'!$A$2:$A$71,"&gt;="&amp;ABS($I180),'Key Numbers'!$A$2:$A$71,"&lt;="&amp;ABS($H180)),
IF(AND(LEFT(J180,1)="F",K180&lt;0),-1*SUMIFS('Key Numbers'!$C$2:$C$71,'Key Numbers'!$A$2:$A$71,"&gt;="&amp;ABS($I180),'Key Numbers'!$A$2:$A$71,"&lt;="&amp;ABS($H180)),
IF(AND(LEFT(J180,1)="F",K180&gt;0),SUMIFS('Key Numbers'!$C$2:$C$71,'Key Numbers'!$A$2:$A$71,"&lt;="&amp;ABS($I180),'Key Numbers'!$A$2:$A$71,"&gt;="&amp;ABS($H180)),
IF(AND(LEFT(J180,1)="D",K180&lt;0),-1*SUMIFS('Key Numbers'!$C$2:$C$71,'Key Numbers'!$A$2:$A$71,"&lt;="&amp;ABS($I180),'Key Numbers'!$A$2:$A$71,"&gt;="&amp;ABS($H180)),
SUMIFS('Key Numbers'!$C$2:$C$71,'Key Numbers'!$A$2:$A$71,"&gt;="&amp;ABS($I180),'Key Numbers'!$A$2:$A$71,"&lt;="&amp;ABS($H180))))))))))</f>
        <v>2.4770642201834864E-2</v>
      </c>
      <c r="M180" s="6" cm="1">
        <f t="array" ref="M180">IFERROR(INDEX(DVOA!$E$2:$E$20095,MATCH($F180&amp;$A180-1&amp;$B180,DVOA!$C$2:$C$20095&amp;DVOA!$A$2:$A20994&amp;DVOA!$B$2:$B$20095,0)),0)</f>
        <v>-0.28220816495238954</v>
      </c>
      <c r="N180" s="6"/>
      <c r="O180" s="6" cm="1">
        <f t="array" ref="O180">IFERROR(INDEX(DVOA!$AC$2:$AC$20095,MATCH($F180&amp;$A180-1&amp;$B180,DVOA!$C$2:$C$20095&amp;DVOA!$A$2:$A$20095&amp;DVOA!$B$2:$B$20095,0)
),0)</f>
        <v>0</v>
      </c>
      <c r="P180" s="6" cm="1">
        <f t="array" ref="P180">IFERROR(INDEX(DVOA!$E$2:$E$20095,MATCH($G180&amp;$A180-1&amp;$B180,DVOA!$C$2:$C$20095&amp;DVOA!$A$2:$A20994&amp;DVOA!$B$2:$B$20095,0)),0)</f>
        <v>-0.1671137726845274</v>
      </c>
      <c r="Q180" s="6"/>
      <c r="R180" s="6" cm="1">
        <f t="array" ref="R180">IFERROR(INDEX(DVOA!$AC$2:$AC$20095,MATCH($G180&amp;$A180-1&amp;$B180,DVOA!$C$2:$C$20095&amp;DVOA!$A$2:$A$20095&amp;DVOA!$B$2:$B$20095,0)
),0)</f>
        <v>0</v>
      </c>
      <c r="S180" s="6" t="str">
        <f t="shared" si="29"/>
        <v/>
      </c>
      <c r="T180" s="104">
        <f t="shared" si="37"/>
        <v>-0.11509439226786214</v>
      </c>
      <c r="U180" s="104" t="str">
        <f t="shared" si="38"/>
        <v/>
      </c>
      <c r="V180" s="26" t="str" cm="1">
        <f t="array" ref="V180">IFERROR(IF(E180="H",INDEX('DVOA Pred'!$G$2:$G$1000,MATCH($F180&amp;$B180&amp;$A180,'DVOA Pred'!$C$2:$C$1000&amp;'DVOA Pred'!$A$2:$A$1000&amp;'DVOA Pred'!$B$2:$B$1000,0)),
INDEX('DVOA Pred'!$H$2:$H$1000,MATCH($F180&amp;$B180&amp;$A180,'DVOA Pred'!$D$2:$D$1000&amp;'DVOA Pred'!$A$2:$A$1000&amp;'DVOA Pred'!$B$2:$B$1000,0))),"")</f>
        <v/>
      </c>
      <c r="W180" s="26" t="str">
        <f t="shared" si="30"/>
        <v/>
      </c>
      <c r="X180" s="26" t="str">
        <f t="shared" si="31"/>
        <v/>
      </c>
      <c r="Y180" s="6" t="str">
        <f>IFERROR((PERCENTRANK($L$2:$L$20355,L180)*Multiples!$B$3)+((PERCENTRANK($W$2:$W$20355,W180)*(1-Multiples!$B$3))),"")</f>
        <v/>
      </c>
      <c r="Z180" s="64">
        <v>10</v>
      </c>
      <c r="AA180" s="64">
        <v>24</v>
      </c>
      <c r="AB180" s="24">
        <f t="shared" si="32"/>
        <v>-14</v>
      </c>
      <c r="AC180" s="24">
        <f t="shared" si="33"/>
        <v>-3.5</v>
      </c>
      <c r="AD180" s="24">
        <f t="shared" si="34"/>
        <v>-4</v>
      </c>
      <c r="AE180" s="24" t="str">
        <f t="shared" si="35"/>
        <v>No</v>
      </c>
      <c r="AF180" s="24" t="str">
        <f t="shared" si="36"/>
        <v>No</v>
      </c>
      <c r="AG180" s="64"/>
      <c r="AH180" s="64"/>
      <c r="AI180" s="170"/>
      <c r="AJ180" s="66"/>
    </row>
    <row r="181" spans="1:36" customFormat="1" x14ac:dyDescent="0.25">
      <c r="A181" s="7">
        <v>6</v>
      </c>
      <c r="B181" s="5">
        <v>2022</v>
      </c>
      <c r="C181" s="5" t="str">
        <f t="shared" si="26"/>
        <v>2022 W6</v>
      </c>
      <c r="D181" s="5">
        <v>90</v>
      </c>
      <c r="E181" s="5" t="s">
        <v>651</v>
      </c>
      <c r="F181" s="5" t="s">
        <v>42</v>
      </c>
      <c r="G181" s="5" t="s">
        <v>51</v>
      </c>
      <c r="H181" s="5">
        <v>-10.5</v>
      </c>
      <c r="I181" s="61">
        <v>-10</v>
      </c>
      <c r="J181" s="62" t="str">
        <f t="shared" si="27"/>
        <v>F-0.5</v>
      </c>
      <c r="K181" s="61">
        <f t="shared" si="28"/>
        <v>-0.5</v>
      </c>
      <c r="L181" s="228">
        <f>IF(K181=0,0,
IF(J181="D0.5",0.5*SUMIFS('Key Numbers'!$C$2:$C$71,'Key Numbers'!$A$2:$A$71,"&gt;="&amp;ABS($I181),'Key Numbers'!$A$2:$A$71,"&lt;="&amp;ABS($H181)),
IF(J181="D-0.5",0.5*-1*SUMIFS('Key Numbers'!$C$2:$C$71,'Key Numbers'!$A$2:$A$71,"&lt;="&amp;ABS($I181),'Key Numbers'!$A$2:$A$71,"&gt;="&amp;ABS($H181)),
IF(J181="F0.5",0.5*SUMIFS('Key Numbers'!$C$2:$C$71,'Key Numbers'!$A$2:$A$71,"&lt;="&amp;ABS($I181),'Key Numbers'!$A$2:$A$71,"&gt;="&amp;ABS($H181)),
IF(J181="F-0.5",0.5*-1*SUMIFS('Key Numbers'!$C$2:$C$71,'Key Numbers'!$A$2:$A$71,"&gt;="&amp;ABS($I181),'Key Numbers'!$A$2:$A$71,"&lt;="&amp;ABS($H181)),
IF(AND(LEFT(J181,1)="F",K181&lt;0),-1*SUMIFS('Key Numbers'!$C$2:$C$71,'Key Numbers'!$A$2:$A$71,"&gt;="&amp;ABS($I181),'Key Numbers'!$A$2:$A$71,"&lt;="&amp;ABS($H181)),
IF(AND(LEFT(J181,1)="F",K181&gt;0),SUMIFS('Key Numbers'!$C$2:$C$71,'Key Numbers'!$A$2:$A$71,"&lt;="&amp;ABS($I181),'Key Numbers'!$A$2:$A$71,"&gt;="&amp;ABS($H181)),
IF(AND(LEFT(J181,1)="D",K181&lt;0),-1*SUMIFS('Key Numbers'!$C$2:$C$71,'Key Numbers'!$A$2:$A$71,"&lt;="&amp;ABS($I181),'Key Numbers'!$A$2:$A$71,"&gt;="&amp;ABS($H181)),
SUMIFS('Key Numbers'!$C$2:$C$71,'Key Numbers'!$A$2:$A$71,"&gt;="&amp;ABS($I181),'Key Numbers'!$A$2:$A$71,"&lt;="&amp;ABS($H181))))))))))</f>
        <v>-2.4770642201834864E-2</v>
      </c>
      <c r="M181" s="6" cm="1">
        <f t="array" ref="M181">IFERROR(INDEX(DVOA!$E$2:$E$20095,MATCH($F181&amp;$A181-1&amp;$B181,DVOA!$C$2:$C$20095&amp;DVOA!$A$2:$A20995&amp;DVOA!$B$2:$B$20095,0)),0)</f>
        <v>-0.1671137726845274</v>
      </c>
      <c r="N181" s="6"/>
      <c r="O181" s="6" cm="1">
        <f t="array" ref="O181">IFERROR(INDEX(DVOA!$AC$2:$AC$20095,MATCH($F181&amp;$A181-1&amp;$B181,DVOA!$C$2:$C$20095&amp;DVOA!$A$2:$A$20095&amp;DVOA!$B$2:$B$20095,0)
),0)</f>
        <v>0</v>
      </c>
      <c r="P181" s="6" cm="1">
        <f t="array" ref="P181">IFERROR(INDEX(DVOA!$E$2:$E$20095,MATCH($G181&amp;$A181-1&amp;$B181,DVOA!$C$2:$C$20095&amp;DVOA!$A$2:$A20995&amp;DVOA!$B$2:$B$20095,0)),0)</f>
        <v>-0.28220816495238954</v>
      </c>
      <c r="Q181" s="6"/>
      <c r="R181" s="6" cm="1">
        <f t="array" ref="R181">IFERROR(INDEX(DVOA!$AC$2:$AC$20095,MATCH($G181&amp;$A181-1&amp;$B181,DVOA!$C$2:$C$20095&amp;DVOA!$A$2:$A$20095&amp;DVOA!$B$2:$B$20095,0)
),0)</f>
        <v>0</v>
      </c>
      <c r="S181" s="6" t="str">
        <f t="shared" si="29"/>
        <v/>
      </c>
      <c r="T181" s="104">
        <f t="shared" si="37"/>
        <v>0.11509439226786214</v>
      </c>
      <c r="U181" s="104" t="str">
        <f t="shared" si="38"/>
        <v/>
      </c>
      <c r="V181" s="26" t="str" cm="1">
        <f t="array" ref="V181">IFERROR(IF(E181="H",INDEX('DVOA Pred'!$G$2:$G$1000,MATCH($F181&amp;$B181&amp;$A181,'DVOA Pred'!$C$2:$C$1000&amp;'DVOA Pred'!$A$2:$A$1000&amp;'DVOA Pred'!$B$2:$B$1000,0)),
INDEX('DVOA Pred'!$H$2:$H$1000,MATCH($F181&amp;$B181&amp;$A181,'DVOA Pred'!$D$2:$D$1000&amp;'DVOA Pred'!$A$2:$A$1000&amp;'DVOA Pred'!$B$2:$B$1000,0))),"")</f>
        <v/>
      </c>
      <c r="W181" s="26" t="str">
        <f t="shared" si="30"/>
        <v/>
      </c>
      <c r="X181" s="26" t="str">
        <f t="shared" si="31"/>
        <v/>
      </c>
      <c r="Y181" s="6" t="str">
        <f>IFERROR((PERCENTRANK($L$2:$L$20355,L181)*Multiples!$B$3)+((PERCENTRANK($W$2:$W$20355,W181)*(1-Multiples!$B$3))),"")</f>
        <v/>
      </c>
      <c r="Z181" s="64">
        <v>24</v>
      </c>
      <c r="AA181" s="64">
        <v>10</v>
      </c>
      <c r="AB181" s="24">
        <f t="shared" si="32"/>
        <v>14</v>
      </c>
      <c r="AC181" s="24">
        <f t="shared" si="33"/>
        <v>3.5</v>
      </c>
      <c r="AD181" s="24">
        <f t="shared" si="34"/>
        <v>4</v>
      </c>
      <c r="AE181" s="24" t="str">
        <f t="shared" si="35"/>
        <v>Yes</v>
      </c>
      <c r="AF181" s="24" t="str">
        <f t="shared" si="36"/>
        <v>Yes</v>
      </c>
      <c r="AG181" s="64"/>
      <c r="AH181" s="64"/>
      <c r="AI181" s="170"/>
      <c r="AJ181" s="66"/>
    </row>
    <row r="182" spans="1:36" customFormat="1" x14ac:dyDescent="0.25">
      <c r="A182" s="7">
        <v>6</v>
      </c>
      <c r="B182" s="5">
        <v>2022</v>
      </c>
      <c r="C182" s="5" t="str">
        <f t="shared" si="26"/>
        <v>2022 W6</v>
      </c>
      <c r="D182" s="5">
        <v>91</v>
      </c>
      <c r="E182" s="5" t="s">
        <v>649</v>
      </c>
      <c r="F182" s="5" t="s">
        <v>23</v>
      </c>
      <c r="G182" s="5" t="s">
        <v>30</v>
      </c>
      <c r="H182" s="5">
        <v>-2.5</v>
      </c>
      <c r="I182" s="61">
        <v>-2.5</v>
      </c>
      <c r="J182" s="62" t="str">
        <f t="shared" si="27"/>
        <v>F0</v>
      </c>
      <c r="K182" s="61">
        <f t="shared" si="28"/>
        <v>0</v>
      </c>
      <c r="L182" s="228">
        <f>IF(K182=0,0,
IF(J182="D0.5",0.5*SUMIFS('Key Numbers'!$C$2:$C$71,'Key Numbers'!$A$2:$A$71,"&gt;="&amp;ABS($I182),'Key Numbers'!$A$2:$A$71,"&lt;="&amp;ABS($H182)),
IF(J182="D-0.5",0.5*-1*SUMIFS('Key Numbers'!$C$2:$C$71,'Key Numbers'!$A$2:$A$71,"&lt;="&amp;ABS($I182),'Key Numbers'!$A$2:$A$71,"&gt;="&amp;ABS($H182)),
IF(J182="F0.5",0.5*SUMIFS('Key Numbers'!$C$2:$C$71,'Key Numbers'!$A$2:$A$71,"&lt;="&amp;ABS($I182),'Key Numbers'!$A$2:$A$71,"&gt;="&amp;ABS($H182)),
IF(J182="F-0.5",0.5*-1*SUMIFS('Key Numbers'!$C$2:$C$71,'Key Numbers'!$A$2:$A$71,"&gt;="&amp;ABS($I182),'Key Numbers'!$A$2:$A$71,"&lt;="&amp;ABS($H182)),
IF(AND(LEFT(J182,1)="F",K182&lt;0),-1*SUMIFS('Key Numbers'!$C$2:$C$71,'Key Numbers'!$A$2:$A$71,"&gt;="&amp;ABS($I182),'Key Numbers'!$A$2:$A$71,"&lt;="&amp;ABS($H182)),
IF(AND(LEFT(J182,1)="F",K182&gt;0),SUMIFS('Key Numbers'!$C$2:$C$71,'Key Numbers'!$A$2:$A$71,"&lt;="&amp;ABS($I182),'Key Numbers'!$A$2:$A$71,"&gt;="&amp;ABS($H182)),
IF(AND(LEFT(J182,1)="D",K182&lt;0),-1*SUMIFS('Key Numbers'!$C$2:$C$71,'Key Numbers'!$A$2:$A$71,"&lt;="&amp;ABS($I182),'Key Numbers'!$A$2:$A$71,"&gt;="&amp;ABS($H182)),
SUMIFS('Key Numbers'!$C$2:$C$71,'Key Numbers'!$A$2:$A$71,"&gt;="&amp;ABS($I182),'Key Numbers'!$A$2:$A$71,"&lt;="&amp;ABS($H182))))))))))</f>
        <v>0</v>
      </c>
      <c r="M182" s="6" cm="1">
        <f t="array" ref="M182">IFERROR(INDEX(DVOA!$E$2:$E$20095,MATCH($F182&amp;$A182-1&amp;$B182,DVOA!$C$2:$C$20095&amp;DVOA!$A$2:$A20996&amp;DVOA!$B$2:$B$20095,0)),0)</f>
        <v>-0.17505840234430631</v>
      </c>
      <c r="N182" s="6"/>
      <c r="O182" s="6" cm="1">
        <f t="array" ref="O182">IFERROR(INDEX(DVOA!$AC$2:$AC$20095,MATCH($F182&amp;$A182-1&amp;$B182,DVOA!$C$2:$C$20095&amp;DVOA!$A$2:$A$20095&amp;DVOA!$B$2:$B$20095,0)
),0)</f>
        <v>0</v>
      </c>
      <c r="P182" s="6" cm="1">
        <f t="array" ref="P182">IFERROR(INDEX(DVOA!$E$2:$E$20095,MATCH($G182&amp;$A182-1&amp;$B182,DVOA!$C$2:$C$20095&amp;DVOA!$A$2:$A20996&amp;DVOA!$B$2:$B$20095,0)),0)</f>
        <v>4.597416027308087E-2</v>
      </c>
      <c r="Q182" s="6"/>
      <c r="R182" s="6" cm="1">
        <f t="array" ref="R182">IFERROR(INDEX(DVOA!$AC$2:$AC$20095,MATCH($G182&amp;$A182-1&amp;$B182,DVOA!$C$2:$C$20095&amp;DVOA!$A$2:$A$20095&amp;DVOA!$B$2:$B$20095,0)
),0)</f>
        <v>0</v>
      </c>
      <c r="S182" s="6" t="str">
        <f t="shared" si="29"/>
        <v/>
      </c>
      <c r="T182" s="104">
        <f t="shared" si="37"/>
        <v>-0.22103256261738718</v>
      </c>
      <c r="U182" s="104" t="str">
        <f t="shared" si="38"/>
        <v/>
      </c>
      <c r="V182" s="26" t="str" cm="1">
        <f t="array" ref="V182">IFERROR(IF(E182="H",INDEX('DVOA Pred'!$G$2:$G$1000,MATCH($F182&amp;$B182&amp;$A182,'DVOA Pred'!$C$2:$C$1000&amp;'DVOA Pred'!$A$2:$A$1000&amp;'DVOA Pred'!$B$2:$B$1000,0)),
INDEX('DVOA Pred'!$H$2:$H$1000,MATCH($F182&amp;$B182&amp;$A182,'DVOA Pred'!$D$2:$D$1000&amp;'DVOA Pred'!$A$2:$A$1000&amp;'DVOA Pred'!$B$2:$B$1000,0))),"")</f>
        <v/>
      </c>
      <c r="W182" s="26" t="str">
        <f t="shared" si="30"/>
        <v/>
      </c>
      <c r="X182" s="26" t="str">
        <f t="shared" si="31"/>
        <v/>
      </c>
      <c r="Y182" s="6" t="str">
        <f>IFERROR((PERCENTRANK($L$2:$L$20355,L182)*Multiples!$B$3)+((PERCENTRANK($W$2:$W$20355,W182)*(1-Multiples!$B$3))),"")</f>
        <v/>
      </c>
      <c r="Z182" s="64">
        <v>9</v>
      </c>
      <c r="AA182" s="64">
        <v>19</v>
      </c>
      <c r="AB182" s="24">
        <f t="shared" si="32"/>
        <v>-10</v>
      </c>
      <c r="AC182" s="24">
        <f t="shared" si="33"/>
        <v>-12.5</v>
      </c>
      <c r="AD182" s="24">
        <f t="shared" si="34"/>
        <v>-12.5</v>
      </c>
      <c r="AE182" s="24" t="str">
        <f t="shared" si="35"/>
        <v>No</v>
      </c>
      <c r="AF182" s="24" t="str">
        <f t="shared" si="36"/>
        <v>No</v>
      </c>
      <c r="AG182" s="64"/>
      <c r="AH182" s="64"/>
      <c r="AI182" s="170"/>
      <c r="AJ182" s="66"/>
    </row>
    <row r="183" spans="1:36" customFormat="1" x14ac:dyDescent="0.25">
      <c r="A183" s="7">
        <v>6</v>
      </c>
      <c r="B183" s="5">
        <v>2022</v>
      </c>
      <c r="C183" s="5" t="str">
        <f t="shared" si="26"/>
        <v>2022 W6</v>
      </c>
      <c r="D183" s="5">
        <v>91</v>
      </c>
      <c r="E183" s="5" t="s">
        <v>651</v>
      </c>
      <c r="F183" s="5" t="s">
        <v>30</v>
      </c>
      <c r="G183" s="5" t="s">
        <v>23</v>
      </c>
      <c r="H183" s="5">
        <v>2.5</v>
      </c>
      <c r="I183" s="61">
        <v>2.5</v>
      </c>
      <c r="J183" s="62" t="str">
        <f t="shared" si="27"/>
        <v>D0</v>
      </c>
      <c r="K183" s="61">
        <f t="shared" si="28"/>
        <v>0</v>
      </c>
      <c r="L183" s="228">
        <f>IF(K183=0,0,
IF(J183="D0.5",0.5*SUMIFS('Key Numbers'!$C$2:$C$71,'Key Numbers'!$A$2:$A$71,"&gt;="&amp;ABS($I183),'Key Numbers'!$A$2:$A$71,"&lt;="&amp;ABS($H183)),
IF(J183="D-0.5",0.5*-1*SUMIFS('Key Numbers'!$C$2:$C$71,'Key Numbers'!$A$2:$A$71,"&lt;="&amp;ABS($I183),'Key Numbers'!$A$2:$A$71,"&gt;="&amp;ABS($H183)),
IF(J183="F0.5",0.5*SUMIFS('Key Numbers'!$C$2:$C$71,'Key Numbers'!$A$2:$A$71,"&lt;="&amp;ABS($I183),'Key Numbers'!$A$2:$A$71,"&gt;="&amp;ABS($H183)),
IF(J183="F-0.5",0.5*-1*SUMIFS('Key Numbers'!$C$2:$C$71,'Key Numbers'!$A$2:$A$71,"&gt;="&amp;ABS($I183),'Key Numbers'!$A$2:$A$71,"&lt;="&amp;ABS($H183)),
IF(AND(LEFT(J183,1)="F",K183&lt;0),-1*SUMIFS('Key Numbers'!$C$2:$C$71,'Key Numbers'!$A$2:$A$71,"&gt;="&amp;ABS($I183),'Key Numbers'!$A$2:$A$71,"&lt;="&amp;ABS($H183)),
IF(AND(LEFT(J183,1)="F",K183&gt;0),SUMIFS('Key Numbers'!$C$2:$C$71,'Key Numbers'!$A$2:$A$71,"&lt;="&amp;ABS($I183),'Key Numbers'!$A$2:$A$71,"&gt;="&amp;ABS($H183)),
IF(AND(LEFT(J183,1)="D",K183&lt;0),-1*SUMIFS('Key Numbers'!$C$2:$C$71,'Key Numbers'!$A$2:$A$71,"&lt;="&amp;ABS($I183),'Key Numbers'!$A$2:$A$71,"&gt;="&amp;ABS($H183)),
SUMIFS('Key Numbers'!$C$2:$C$71,'Key Numbers'!$A$2:$A$71,"&gt;="&amp;ABS($I183),'Key Numbers'!$A$2:$A$71,"&lt;="&amp;ABS($H183))))))))))</f>
        <v>0</v>
      </c>
      <c r="M183" s="6" cm="1">
        <f t="array" ref="M183">IFERROR(INDEX(DVOA!$E$2:$E$20095,MATCH($F183&amp;$A183-1&amp;$B183,DVOA!$C$2:$C$20095&amp;DVOA!$A$2:$A20997&amp;DVOA!$B$2:$B$20095,0)),0)</f>
        <v>4.597416027308087E-2</v>
      </c>
      <c r="N183" s="6"/>
      <c r="O183" s="6" cm="1">
        <f t="array" ref="O183">IFERROR(INDEX(DVOA!$AC$2:$AC$20095,MATCH($F183&amp;$A183-1&amp;$B183,DVOA!$C$2:$C$20095&amp;DVOA!$A$2:$A$20095&amp;DVOA!$B$2:$B$20095,0)
),0)</f>
        <v>0</v>
      </c>
      <c r="P183" s="6" cm="1">
        <f t="array" ref="P183">IFERROR(INDEX(DVOA!$E$2:$E$20095,MATCH($G183&amp;$A183-1&amp;$B183,DVOA!$C$2:$C$20095&amp;DVOA!$A$2:$A20997&amp;DVOA!$B$2:$B$20095,0)),0)</f>
        <v>-0.17505840234430631</v>
      </c>
      <c r="Q183" s="6"/>
      <c r="R183" s="6" cm="1">
        <f t="array" ref="R183">IFERROR(INDEX(DVOA!$AC$2:$AC$20095,MATCH($G183&amp;$A183-1&amp;$B183,DVOA!$C$2:$C$20095&amp;DVOA!$A$2:$A$20095&amp;DVOA!$B$2:$B$20095,0)
),0)</f>
        <v>0</v>
      </c>
      <c r="S183" s="6" t="str">
        <f t="shared" si="29"/>
        <v/>
      </c>
      <c r="T183" s="104">
        <f t="shared" si="37"/>
        <v>0.22103256261738718</v>
      </c>
      <c r="U183" s="104" t="str">
        <f t="shared" si="38"/>
        <v/>
      </c>
      <c r="V183" s="26" t="str" cm="1">
        <f t="array" ref="V183">IFERROR(IF(E183="H",INDEX('DVOA Pred'!$G$2:$G$1000,MATCH($F183&amp;$B183&amp;$A183,'DVOA Pred'!$C$2:$C$1000&amp;'DVOA Pred'!$A$2:$A$1000&amp;'DVOA Pred'!$B$2:$B$1000,0)),
INDEX('DVOA Pred'!$H$2:$H$1000,MATCH($F183&amp;$B183&amp;$A183,'DVOA Pred'!$D$2:$D$1000&amp;'DVOA Pred'!$A$2:$A$1000&amp;'DVOA Pred'!$B$2:$B$1000,0))),"")</f>
        <v/>
      </c>
      <c r="W183" s="26" t="str">
        <f t="shared" si="30"/>
        <v/>
      </c>
      <c r="X183" s="26" t="str">
        <f t="shared" si="31"/>
        <v/>
      </c>
      <c r="Y183" s="6" t="str">
        <f>IFERROR((PERCENTRANK($L$2:$L$20355,L183)*Multiples!$B$3)+((PERCENTRANK($W$2:$W$20355,W183)*(1-Multiples!$B$3))),"")</f>
        <v/>
      </c>
      <c r="Z183" s="64">
        <v>19</v>
      </c>
      <c r="AA183" s="64">
        <v>9</v>
      </c>
      <c r="AB183" s="24">
        <f t="shared" si="32"/>
        <v>10</v>
      </c>
      <c r="AC183" s="24">
        <f t="shared" si="33"/>
        <v>12.5</v>
      </c>
      <c r="AD183" s="24">
        <f t="shared" si="34"/>
        <v>12.5</v>
      </c>
      <c r="AE183" s="24" t="str">
        <f t="shared" si="35"/>
        <v>Yes</v>
      </c>
      <c r="AF183" s="24" t="str">
        <f t="shared" si="36"/>
        <v>Yes</v>
      </c>
      <c r="AG183" s="64"/>
      <c r="AH183" s="64"/>
      <c r="AI183" s="170"/>
      <c r="AJ183" s="66"/>
    </row>
    <row r="184" spans="1:36" customFormat="1" x14ac:dyDescent="0.25">
      <c r="A184" s="7">
        <v>6</v>
      </c>
      <c r="B184" s="5">
        <v>2022</v>
      </c>
      <c r="C184" s="5" t="str">
        <f t="shared" si="26"/>
        <v>2022 W6</v>
      </c>
      <c r="D184" s="5">
        <v>92</v>
      </c>
      <c r="E184" s="5" t="s">
        <v>649</v>
      </c>
      <c r="F184" s="5" t="s">
        <v>0</v>
      </c>
      <c r="G184" s="5" t="s">
        <v>5</v>
      </c>
      <c r="H184" s="5">
        <v>-2.5</v>
      </c>
      <c r="I184" s="61">
        <v>-2.5</v>
      </c>
      <c r="J184" s="62" t="str">
        <f t="shared" si="27"/>
        <v>F0</v>
      </c>
      <c r="K184" s="61">
        <f t="shared" si="28"/>
        <v>0</v>
      </c>
      <c r="L184" s="228">
        <f>IF(K184=0,0,
IF(J184="D0.5",0.5*SUMIFS('Key Numbers'!$C$2:$C$71,'Key Numbers'!$A$2:$A$71,"&gt;="&amp;ABS($I184),'Key Numbers'!$A$2:$A$71,"&lt;="&amp;ABS($H184)),
IF(J184="D-0.5",0.5*-1*SUMIFS('Key Numbers'!$C$2:$C$71,'Key Numbers'!$A$2:$A$71,"&lt;="&amp;ABS($I184),'Key Numbers'!$A$2:$A$71,"&gt;="&amp;ABS($H184)),
IF(J184="F0.5",0.5*SUMIFS('Key Numbers'!$C$2:$C$71,'Key Numbers'!$A$2:$A$71,"&lt;="&amp;ABS($I184),'Key Numbers'!$A$2:$A$71,"&gt;="&amp;ABS($H184)),
IF(J184="F-0.5",0.5*-1*SUMIFS('Key Numbers'!$C$2:$C$71,'Key Numbers'!$A$2:$A$71,"&gt;="&amp;ABS($I184),'Key Numbers'!$A$2:$A$71,"&lt;="&amp;ABS($H184)),
IF(AND(LEFT(J184,1)="F",K184&lt;0),-1*SUMIFS('Key Numbers'!$C$2:$C$71,'Key Numbers'!$A$2:$A$71,"&gt;="&amp;ABS($I184),'Key Numbers'!$A$2:$A$71,"&lt;="&amp;ABS($H184)),
IF(AND(LEFT(J184,1)="F",K184&gt;0),SUMIFS('Key Numbers'!$C$2:$C$71,'Key Numbers'!$A$2:$A$71,"&lt;="&amp;ABS($I184),'Key Numbers'!$A$2:$A$71,"&gt;="&amp;ABS($H184)),
IF(AND(LEFT(J184,1)="D",K184&lt;0),-1*SUMIFS('Key Numbers'!$C$2:$C$71,'Key Numbers'!$A$2:$A$71,"&lt;="&amp;ABS($I184),'Key Numbers'!$A$2:$A$71,"&gt;="&amp;ABS($H184)),
SUMIFS('Key Numbers'!$C$2:$C$71,'Key Numbers'!$A$2:$A$71,"&gt;="&amp;ABS($I184),'Key Numbers'!$A$2:$A$71,"&lt;="&amp;ABS($H184))))))))))</f>
        <v>0</v>
      </c>
      <c r="M184" s="6" cm="1">
        <f t="array" ref="M184">IFERROR(INDEX(DVOA!$E$2:$E$20095,MATCH($F184&amp;$A184-1&amp;$B184,DVOA!$C$2:$C$20095&amp;DVOA!$A$2:$A20998&amp;DVOA!$B$2:$B$20095,0)),0)</f>
        <v>0.43754074658625902</v>
      </c>
      <c r="N184" s="6"/>
      <c r="O184" s="6" cm="1">
        <f t="array" ref="O184">IFERROR(INDEX(DVOA!$AC$2:$AC$20095,MATCH($F184&amp;$A184-1&amp;$B184,DVOA!$C$2:$C$20095&amp;DVOA!$A$2:$A$20095&amp;DVOA!$B$2:$B$20095,0)
),0)</f>
        <v>0</v>
      </c>
      <c r="P184" s="6" cm="1">
        <f t="array" ref="P184">IFERROR(INDEX(DVOA!$E$2:$E$20095,MATCH($G184&amp;$A184-1&amp;$B184,DVOA!$C$2:$C$20095&amp;DVOA!$A$2:$A20998&amp;DVOA!$B$2:$B$20095,0)),0)</f>
        <v>0.18946025123180182</v>
      </c>
      <c r="Q184" s="6"/>
      <c r="R184" s="6" cm="1">
        <f t="array" ref="R184">IFERROR(INDEX(DVOA!$AC$2:$AC$20095,MATCH($G184&amp;$A184-1&amp;$B184,DVOA!$C$2:$C$20095&amp;DVOA!$A$2:$A$20095&amp;DVOA!$B$2:$B$20095,0)
),0)</f>
        <v>0</v>
      </c>
      <c r="S184" s="6" t="str">
        <f t="shared" si="29"/>
        <v/>
      </c>
      <c r="T184" s="104">
        <f t="shared" si="37"/>
        <v>0.2480804953544572</v>
      </c>
      <c r="U184" s="104" t="str">
        <f t="shared" si="38"/>
        <v/>
      </c>
      <c r="V184" s="26" t="str" cm="1">
        <f t="array" ref="V184">IFERROR(IF(E184="H",INDEX('DVOA Pred'!$G$2:$G$1000,MATCH($F184&amp;$B184&amp;$A184,'DVOA Pred'!$C$2:$C$1000&amp;'DVOA Pred'!$A$2:$A$1000&amp;'DVOA Pred'!$B$2:$B$1000,0)),
INDEX('DVOA Pred'!$H$2:$H$1000,MATCH($F184&amp;$B184&amp;$A184,'DVOA Pred'!$D$2:$D$1000&amp;'DVOA Pred'!$A$2:$A$1000&amp;'DVOA Pred'!$B$2:$B$1000,0))),"")</f>
        <v/>
      </c>
      <c r="W184" s="26" t="str">
        <f t="shared" si="30"/>
        <v/>
      </c>
      <c r="X184" s="26" t="str">
        <f t="shared" si="31"/>
        <v/>
      </c>
      <c r="Y184" s="6" t="str">
        <f>IFERROR((PERCENTRANK($L$2:$L$20355,L184)*Multiples!$B$3)+((PERCENTRANK($W$2:$W$20355,W184)*(1-Multiples!$B$3))),"")</f>
        <v/>
      </c>
      <c r="Z184" s="64">
        <v>24</v>
      </c>
      <c r="AA184" s="64">
        <v>20</v>
      </c>
      <c r="AB184" s="24">
        <f t="shared" si="32"/>
        <v>4</v>
      </c>
      <c r="AC184" s="24">
        <f t="shared" si="33"/>
        <v>1.5</v>
      </c>
      <c r="AD184" s="24">
        <f t="shared" si="34"/>
        <v>1.5</v>
      </c>
      <c r="AE184" s="24" t="str">
        <f t="shared" si="35"/>
        <v>Yes</v>
      </c>
      <c r="AF184" s="24" t="str">
        <f t="shared" si="36"/>
        <v>Yes</v>
      </c>
      <c r="AG184" s="64"/>
      <c r="AH184" s="64"/>
      <c r="AI184" s="170"/>
      <c r="AJ184" s="66"/>
    </row>
    <row r="185" spans="1:36" customFormat="1" x14ac:dyDescent="0.25">
      <c r="A185" s="7">
        <v>6</v>
      </c>
      <c r="B185" s="5">
        <v>2022</v>
      </c>
      <c r="C185" s="5" t="str">
        <f t="shared" si="26"/>
        <v>2022 W6</v>
      </c>
      <c r="D185" s="5">
        <v>92</v>
      </c>
      <c r="E185" s="5" t="s">
        <v>651</v>
      </c>
      <c r="F185" s="5" t="s">
        <v>5</v>
      </c>
      <c r="G185" s="5" t="s">
        <v>0</v>
      </c>
      <c r="H185" s="5">
        <v>2.5</v>
      </c>
      <c r="I185" s="61">
        <v>2.5</v>
      </c>
      <c r="J185" s="62" t="str">
        <f t="shared" si="27"/>
        <v>D0</v>
      </c>
      <c r="K185" s="61">
        <f t="shared" si="28"/>
        <v>0</v>
      </c>
      <c r="L185" s="228">
        <f>IF(K185=0,0,
IF(J185="D0.5",0.5*SUMIFS('Key Numbers'!$C$2:$C$71,'Key Numbers'!$A$2:$A$71,"&gt;="&amp;ABS($I185),'Key Numbers'!$A$2:$A$71,"&lt;="&amp;ABS($H185)),
IF(J185="D-0.5",0.5*-1*SUMIFS('Key Numbers'!$C$2:$C$71,'Key Numbers'!$A$2:$A$71,"&lt;="&amp;ABS($I185),'Key Numbers'!$A$2:$A$71,"&gt;="&amp;ABS($H185)),
IF(J185="F0.5",0.5*SUMIFS('Key Numbers'!$C$2:$C$71,'Key Numbers'!$A$2:$A$71,"&lt;="&amp;ABS($I185),'Key Numbers'!$A$2:$A$71,"&gt;="&amp;ABS($H185)),
IF(J185="F-0.5",0.5*-1*SUMIFS('Key Numbers'!$C$2:$C$71,'Key Numbers'!$A$2:$A$71,"&gt;="&amp;ABS($I185),'Key Numbers'!$A$2:$A$71,"&lt;="&amp;ABS($H185)),
IF(AND(LEFT(J185,1)="F",K185&lt;0),-1*SUMIFS('Key Numbers'!$C$2:$C$71,'Key Numbers'!$A$2:$A$71,"&gt;="&amp;ABS($I185),'Key Numbers'!$A$2:$A$71,"&lt;="&amp;ABS($H185)),
IF(AND(LEFT(J185,1)="F",K185&gt;0),SUMIFS('Key Numbers'!$C$2:$C$71,'Key Numbers'!$A$2:$A$71,"&lt;="&amp;ABS($I185),'Key Numbers'!$A$2:$A$71,"&gt;="&amp;ABS($H185)),
IF(AND(LEFT(J185,1)="D",K185&lt;0),-1*SUMIFS('Key Numbers'!$C$2:$C$71,'Key Numbers'!$A$2:$A$71,"&lt;="&amp;ABS($I185),'Key Numbers'!$A$2:$A$71,"&gt;="&amp;ABS($H185)),
SUMIFS('Key Numbers'!$C$2:$C$71,'Key Numbers'!$A$2:$A$71,"&gt;="&amp;ABS($I185),'Key Numbers'!$A$2:$A$71,"&lt;="&amp;ABS($H185))))))))))</f>
        <v>0</v>
      </c>
      <c r="M185" s="6" cm="1">
        <f t="array" ref="M185">IFERROR(INDEX(DVOA!$E$2:$E$20095,MATCH($F185&amp;$A185-1&amp;$B185,DVOA!$C$2:$C$20095&amp;DVOA!$A$2:$A20999&amp;DVOA!$B$2:$B$20095,0)),0)</f>
        <v>0.18946025123180182</v>
      </c>
      <c r="N185" s="6"/>
      <c r="O185" s="6" cm="1">
        <f t="array" ref="O185">IFERROR(INDEX(DVOA!$AC$2:$AC$20095,MATCH($F185&amp;$A185-1&amp;$B185,DVOA!$C$2:$C$20095&amp;DVOA!$A$2:$A$20095&amp;DVOA!$B$2:$B$20095,0)
),0)</f>
        <v>0</v>
      </c>
      <c r="P185" s="6" cm="1">
        <f t="array" ref="P185">IFERROR(INDEX(DVOA!$E$2:$E$20095,MATCH($G185&amp;$A185-1&amp;$B185,DVOA!$C$2:$C$20095&amp;DVOA!$A$2:$A20999&amp;DVOA!$B$2:$B$20095,0)),0)</f>
        <v>0.43754074658625902</v>
      </c>
      <c r="Q185" s="6"/>
      <c r="R185" s="6" cm="1">
        <f t="array" ref="R185">IFERROR(INDEX(DVOA!$AC$2:$AC$20095,MATCH($G185&amp;$A185-1&amp;$B185,DVOA!$C$2:$C$20095&amp;DVOA!$A$2:$A$20095&amp;DVOA!$B$2:$B$20095,0)
),0)</f>
        <v>0</v>
      </c>
      <c r="S185" s="6" t="str">
        <f t="shared" si="29"/>
        <v/>
      </c>
      <c r="T185" s="104">
        <f t="shared" si="37"/>
        <v>-0.2480804953544572</v>
      </c>
      <c r="U185" s="104" t="str">
        <f t="shared" si="38"/>
        <v/>
      </c>
      <c r="V185" s="26" t="str" cm="1">
        <f t="array" ref="V185">IFERROR(IF(E185="H",INDEX('DVOA Pred'!$G$2:$G$1000,MATCH($F185&amp;$B185&amp;$A185,'DVOA Pred'!$C$2:$C$1000&amp;'DVOA Pred'!$A$2:$A$1000&amp;'DVOA Pred'!$B$2:$B$1000,0)),
INDEX('DVOA Pred'!$H$2:$H$1000,MATCH($F185&amp;$B185&amp;$A185,'DVOA Pred'!$D$2:$D$1000&amp;'DVOA Pred'!$A$2:$A$1000&amp;'DVOA Pred'!$B$2:$B$1000,0))),"")</f>
        <v/>
      </c>
      <c r="W185" s="26" t="str">
        <f t="shared" si="30"/>
        <v/>
      </c>
      <c r="X185" s="26" t="str">
        <f t="shared" si="31"/>
        <v/>
      </c>
      <c r="Y185" s="6" t="str">
        <f>IFERROR((PERCENTRANK($L$2:$L$20355,L185)*Multiples!$B$3)+((PERCENTRANK($W$2:$W$20355,W185)*(1-Multiples!$B$3))),"")</f>
        <v/>
      </c>
      <c r="Z185" s="64">
        <v>20</v>
      </c>
      <c r="AA185" s="64">
        <v>24</v>
      </c>
      <c r="AB185" s="24">
        <f t="shared" si="32"/>
        <v>-4</v>
      </c>
      <c r="AC185" s="24">
        <f t="shared" si="33"/>
        <v>-1.5</v>
      </c>
      <c r="AD185" s="24">
        <f t="shared" si="34"/>
        <v>-1.5</v>
      </c>
      <c r="AE185" s="24" t="str">
        <f t="shared" si="35"/>
        <v>No</v>
      </c>
      <c r="AF185" s="24" t="str">
        <f t="shared" si="36"/>
        <v>No</v>
      </c>
      <c r="AG185" s="64"/>
      <c r="AH185" s="64"/>
      <c r="AI185" s="170"/>
      <c r="AJ185" s="66"/>
    </row>
    <row r="186" spans="1:36" customFormat="1" x14ac:dyDescent="0.25">
      <c r="A186" s="7">
        <v>6</v>
      </c>
      <c r="B186" s="5">
        <v>2022</v>
      </c>
      <c r="C186" s="5" t="str">
        <f t="shared" si="26"/>
        <v>2022 W6</v>
      </c>
      <c r="D186" s="5">
        <v>93</v>
      </c>
      <c r="E186" s="5" t="s">
        <v>649</v>
      </c>
      <c r="F186" s="5" t="s">
        <v>3</v>
      </c>
      <c r="G186" s="5" t="s">
        <v>7</v>
      </c>
      <c r="H186" s="5">
        <v>4.5</v>
      </c>
      <c r="I186" s="61">
        <v>6.5</v>
      </c>
      <c r="J186" s="62" t="str">
        <f t="shared" si="27"/>
        <v>D-2</v>
      </c>
      <c r="K186" s="61">
        <f t="shared" si="28"/>
        <v>-2</v>
      </c>
      <c r="L186" s="228">
        <f>IF(K186=0,0,
IF(J186="D0.5",0.5*SUMIFS('Key Numbers'!$C$2:$C$71,'Key Numbers'!$A$2:$A$71,"&gt;="&amp;ABS($I186),'Key Numbers'!$A$2:$A$71,"&lt;="&amp;ABS($H186)),
IF(J186="D-0.5",0.5*-1*SUMIFS('Key Numbers'!$C$2:$C$71,'Key Numbers'!$A$2:$A$71,"&lt;="&amp;ABS($I186),'Key Numbers'!$A$2:$A$71,"&gt;="&amp;ABS($H186)),
IF(J186="F0.5",0.5*SUMIFS('Key Numbers'!$C$2:$C$71,'Key Numbers'!$A$2:$A$71,"&lt;="&amp;ABS($I186),'Key Numbers'!$A$2:$A$71,"&gt;="&amp;ABS($H186)),
IF(J186="F-0.5",0.5*-1*SUMIFS('Key Numbers'!$C$2:$C$71,'Key Numbers'!$A$2:$A$71,"&gt;="&amp;ABS($I186),'Key Numbers'!$A$2:$A$71,"&lt;="&amp;ABS($H186)),
IF(AND(LEFT(J186,1)="F",K186&lt;0),-1*SUMIFS('Key Numbers'!$C$2:$C$71,'Key Numbers'!$A$2:$A$71,"&gt;="&amp;ABS($I186),'Key Numbers'!$A$2:$A$71,"&lt;="&amp;ABS($H186)),
IF(AND(LEFT(J186,1)="F",K186&gt;0),SUMIFS('Key Numbers'!$C$2:$C$71,'Key Numbers'!$A$2:$A$71,"&lt;="&amp;ABS($I186),'Key Numbers'!$A$2:$A$71,"&gt;="&amp;ABS($H186)),
IF(AND(LEFT(J186,1)="D",K186&lt;0),-1*SUMIFS('Key Numbers'!$C$2:$C$71,'Key Numbers'!$A$2:$A$71,"&lt;="&amp;ABS($I186),'Key Numbers'!$A$2:$A$71,"&gt;="&amp;ABS($H186)),
SUMIFS('Key Numbers'!$C$2:$C$71,'Key Numbers'!$A$2:$A$71,"&gt;="&amp;ABS($I186),'Key Numbers'!$A$2:$A$71,"&lt;="&amp;ABS($H186))))))))))</f>
        <v>-0.12293577981651377</v>
      </c>
      <c r="M186" s="6" cm="1">
        <f t="array" ref="M186">IFERROR(INDEX(DVOA!$E$2:$E$20095,MATCH($F186&amp;$A186-1&amp;$B186,DVOA!$C$2:$C$20095&amp;DVOA!$A$2:$A21000&amp;DVOA!$B$2:$B$20095,0)),0)</f>
        <v>0.18763874679298936</v>
      </c>
      <c r="N186" s="6"/>
      <c r="O186" s="6" cm="1">
        <f t="array" ref="O186">IFERROR(INDEX(DVOA!$AC$2:$AC$20095,MATCH($F186&amp;$A186-1&amp;$B186,DVOA!$C$2:$C$20095&amp;DVOA!$A$2:$A$20095&amp;DVOA!$B$2:$B$20095,0)
),0)</f>
        <v>0</v>
      </c>
      <c r="P186" s="6" cm="1">
        <f t="array" ref="P186">IFERROR(INDEX(DVOA!$E$2:$E$20095,MATCH($G186&amp;$A186-1&amp;$B186,DVOA!$C$2:$C$20095&amp;DVOA!$A$2:$A21000&amp;DVOA!$B$2:$B$20095,0)),0)</f>
        <v>0.35733896809134863</v>
      </c>
      <c r="Q186" s="6"/>
      <c r="R186" s="6" cm="1">
        <f t="array" ref="R186">IFERROR(INDEX(DVOA!$AC$2:$AC$20095,MATCH($G186&amp;$A186-1&amp;$B186,DVOA!$C$2:$C$20095&amp;DVOA!$A$2:$A$20095&amp;DVOA!$B$2:$B$20095,0)
),0)</f>
        <v>0</v>
      </c>
      <c r="S186" s="6" t="str">
        <f t="shared" si="29"/>
        <v/>
      </c>
      <c r="T186" s="104">
        <f t="shared" si="37"/>
        <v>-0.16970022129835927</v>
      </c>
      <c r="U186" s="104" t="str">
        <f t="shared" si="38"/>
        <v/>
      </c>
      <c r="V186" s="26" t="str" cm="1">
        <f t="array" ref="V186">IFERROR(IF(E186="H",INDEX('DVOA Pred'!$G$2:$G$1000,MATCH($F186&amp;$B186&amp;$A186,'DVOA Pred'!$C$2:$C$1000&amp;'DVOA Pred'!$A$2:$A$1000&amp;'DVOA Pred'!$B$2:$B$1000,0)),
INDEX('DVOA Pred'!$H$2:$H$1000,MATCH($F186&amp;$B186&amp;$A186,'DVOA Pred'!$D$2:$D$1000&amp;'DVOA Pred'!$A$2:$A$1000&amp;'DVOA Pred'!$B$2:$B$1000,0))),"")</f>
        <v/>
      </c>
      <c r="W186" s="26" t="str">
        <f t="shared" si="30"/>
        <v/>
      </c>
      <c r="X186" s="26" t="str">
        <f t="shared" si="31"/>
        <v/>
      </c>
      <c r="Y186" s="6" t="str">
        <f>IFERROR((PERCENTRANK($L$2:$L$20355,L186)*Multiples!$B$3)+((PERCENTRANK($W$2:$W$20355,W186)*(1-Multiples!$B$3))),"")</f>
        <v/>
      </c>
      <c r="Z186" s="64">
        <v>17</v>
      </c>
      <c r="AA186" s="64">
        <v>26</v>
      </c>
      <c r="AB186" s="24">
        <f t="shared" si="32"/>
        <v>-9</v>
      </c>
      <c r="AC186" s="24">
        <f t="shared" si="33"/>
        <v>-4.5</v>
      </c>
      <c r="AD186" s="24">
        <f t="shared" si="34"/>
        <v>-2.5</v>
      </c>
      <c r="AE186" s="24" t="str">
        <f t="shared" si="35"/>
        <v>No</v>
      </c>
      <c r="AF186" s="24" t="str">
        <f t="shared" si="36"/>
        <v>No</v>
      </c>
      <c r="AG186" s="64"/>
      <c r="AH186" s="64"/>
      <c r="AI186" s="170"/>
      <c r="AJ186" s="66"/>
    </row>
    <row r="187" spans="1:36" customFormat="1" x14ac:dyDescent="0.25">
      <c r="A187" s="7">
        <v>6</v>
      </c>
      <c r="B187" s="5">
        <v>2022</v>
      </c>
      <c r="C187" s="5" t="str">
        <f t="shared" si="26"/>
        <v>2022 W6</v>
      </c>
      <c r="D187" s="5">
        <v>93</v>
      </c>
      <c r="E187" s="5" t="s">
        <v>651</v>
      </c>
      <c r="F187" s="5" t="s">
        <v>7</v>
      </c>
      <c r="G187" s="5" t="s">
        <v>3</v>
      </c>
      <c r="H187" s="5">
        <v>-4.5</v>
      </c>
      <c r="I187" s="61">
        <v>-6.5</v>
      </c>
      <c r="J187" s="62" t="str">
        <f t="shared" si="27"/>
        <v>F2</v>
      </c>
      <c r="K187" s="61">
        <f t="shared" si="28"/>
        <v>2</v>
      </c>
      <c r="L187" s="228">
        <f>IF(K187=0,0,
IF(J187="D0.5",0.5*SUMIFS('Key Numbers'!$C$2:$C$71,'Key Numbers'!$A$2:$A$71,"&gt;="&amp;ABS($I187),'Key Numbers'!$A$2:$A$71,"&lt;="&amp;ABS($H187)),
IF(J187="D-0.5",0.5*-1*SUMIFS('Key Numbers'!$C$2:$C$71,'Key Numbers'!$A$2:$A$71,"&lt;="&amp;ABS($I187),'Key Numbers'!$A$2:$A$71,"&gt;="&amp;ABS($H187)),
IF(J187="F0.5",0.5*SUMIFS('Key Numbers'!$C$2:$C$71,'Key Numbers'!$A$2:$A$71,"&lt;="&amp;ABS($I187),'Key Numbers'!$A$2:$A$71,"&gt;="&amp;ABS($H187)),
IF(J187="F-0.5",0.5*-1*SUMIFS('Key Numbers'!$C$2:$C$71,'Key Numbers'!$A$2:$A$71,"&gt;="&amp;ABS($I187),'Key Numbers'!$A$2:$A$71,"&lt;="&amp;ABS($H187)),
IF(AND(LEFT(J187,1)="F",K187&lt;0),-1*SUMIFS('Key Numbers'!$C$2:$C$71,'Key Numbers'!$A$2:$A$71,"&gt;="&amp;ABS($I187),'Key Numbers'!$A$2:$A$71,"&lt;="&amp;ABS($H187)),
IF(AND(LEFT(J187,1)="F",K187&gt;0),SUMIFS('Key Numbers'!$C$2:$C$71,'Key Numbers'!$A$2:$A$71,"&lt;="&amp;ABS($I187),'Key Numbers'!$A$2:$A$71,"&gt;="&amp;ABS($H187)),
IF(AND(LEFT(J187,1)="D",K187&lt;0),-1*SUMIFS('Key Numbers'!$C$2:$C$71,'Key Numbers'!$A$2:$A$71,"&lt;="&amp;ABS($I187),'Key Numbers'!$A$2:$A$71,"&gt;="&amp;ABS($H187)),
SUMIFS('Key Numbers'!$C$2:$C$71,'Key Numbers'!$A$2:$A$71,"&gt;="&amp;ABS($I187),'Key Numbers'!$A$2:$A$71,"&lt;="&amp;ABS($H187))))))))))</f>
        <v>0.12293577981651377</v>
      </c>
      <c r="M187" s="6" cm="1">
        <f t="array" ref="M187">IFERROR(INDEX(DVOA!$E$2:$E$20095,MATCH($F187&amp;$A187-1&amp;$B187,DVOA!$C$2:$C$20095&amp;DVOA!$A$2:$A21001&amp;DVOA!$B$2:$B$20095,0)),0)</f>
        <v>0.35733896809134863</v>
      </c>
      <c r="N187" s="6"/>
      <c r="O187" s="6" cm="1">
        <f t="array" ref="O187">IFERROR(INDEX(DVOA!$AC$2:$AC$20095,MATCH($F187&amp;$A187-1&amp;$B187,DVOA!$C$2:$C$20095&amp;DVOA!$A$2:$A$20095&amp;DVOA!$B$2:$B$20095,0)
),0)</f>
        <v>0</v>
      </c>
      <c r="P187" s="6" cm="1">
        <f t="array" ref="P187">IFERROR(INDEX(DVOA!$E$2:$E$20095,MATCH($G187&amp;$A187-1&amp;$B187,DVOA!$C$2:$C$20095&amp;DVOA!$A$2:$A21001&amp;DVOA!$B$2:$B$20095,0)),0)</f>
        <v>0.18763874679298936</v>
      </c>
      <c r="Q187" s="6"/>
      <c r="R187" s="6" cm="1">
        <f t="array" ref="R187">IFERROR(INDEX(DVOA!$AC$2:$AC$20095,MATCH($G187&amp;$A187-1&amp;$B187,DVOA!$C$2:$C$20095&amp;DVOA!$A$2:$A$20095&amp;DVOA!$B$2:$B$20095,0)
),0)</f>
        <v>0</v>
      </c>
      <c r="S187" s="6" t="str">
        <f t="shared" si="29"/>
        <v/>
      </c>
      <c r="T187" s="104">
        <f t="shared" si="37"/>
        <v>0.16970022129835927</v>
      </c>
      <c r="U187" s="104" t="str">
        <f t="shared" si="38"/>
        <v/>
      </c>
      <c r="V187" s="26" t="str" cm="1">
        <f t="array" ref="V187">IFERROR(IF(E187="H",INDEX('DVOA Pred'!$G$2:$G$1000,MATCH($F187&amp;$B187&amp;$A187,'DVOA Pred'!$C$2:$C$1000&amp;'DVOA Pred'!$A$2:$A$1000&amp;'DVOA Pred'!$B$2:$B$1000,0)),
INDEX('DVOA Pred'!$H$2:$H$1000,MATCH($F187&amp;$B187&amp;$A187,'DVOA Pred'!$D$2:$D$1000&amp;'DVOA Pred'!$A$2:$A$1000&amp;'DVOA Pred'!$B$2:$B$1000,0))),"")</f>
        <v/>
      </c>
      <c r="W187" s="26" t="str">
        <f t="shared" si="30"/>
        <v/>
      </c>
      <c r="X187" s="26" t="str">
        <f t="shared" si="31"/>
        <v/>
      </c>
      <c r="Y187" s="6" t="str">
        <f>IFERROR((PERCENTRANK($L$2:$L$20355,L187)*Multiples!$B$3)+((PERCENTRANK($W$2:$W$20355,W187)*(1-Multiples!$B$3))),"")</f>
        <v/>
      </c>
      <c r="Z187" s="64">
        <v>26</v>
      </c>
      <c r="AA187" s="64">
        <v>17</v>
      </c>
      <c r="AB187" s="24">
        <f t="shared" si="32"/>
        <v>9</v>
      </c>
      <c r="AC187" s="24">
        <f t="shared" si="33"/>
        <v>4.5</v>
      </c>
      <c r="AD187" s="24">
        <f t="shared" si="34"/>
        <v>2.5</v>
      </c>
      <c r="AE187" s="24" t="str">
        <f t="shared" si="35"/>
        <v>Yes</v>
      </c>
      <c r="AF187" s="24" t="str">
        <f t="shared" si="36"/>
        <v>Yes</v>
      </c>
      <c r="AG187" s="64"/>
      <c r="AH187" s="64"/>
      <c r="AI187" s="170"/>
      <c r="AJ187" s="66"/>
    </row>
    <row r="188" spans="1:36" customFormat="1" x14ac:dyDescent="0.25">
      <c r="A188" s="7">
        <v>6</v>
      </c>
      <c r="B188" s="5">
        <v>2022</v>
      </c>
      <c r="C188" s="5" t="str">
        <f t="shared" si="26"/>
        <v>2022 W6</v>
      </c>
      <c r="D188" s="5">
        <v>94</v>
      </c>
      <c r="E188" s="5" t="s">
        <v>649</v>
      </c>
      <c r="F188" s="5" t="s">
        <v>39</v>
      </c>
      <c r="G188" s="5" t="s">
        <v>28</v>
      </c>
      <c r="H188" s="5">
        <v>5.5</v>
      </c>
      <c r="I188" s="61">
        <v>4.5</v>
      </c>
      <c r="J188" s="62" t="str">
        <f t="shared" si="27"/>
        <v>D1</v>
      </c>
      <c r="K188" s="61">
        <f t="shared" si="28"/>
        <v>1</v>
      </c>
      <c r="L188" s="228">
        <f>IF(K188=0,0,
IF(J188="D0.5",0.5*SUMIFS('Key Numbers'!$C$2:$C$71,'Key Numbers'!$A$2:$A$71,"&gt;="&amp;ABS($I188),'Key Numbers'!$A$2:$A$71,"&lt;="&amp;ABS($H188)),
IF(J188="D-0.5",0.5*-1*SUMIFS('Key Numbers'!$C$2:$C$71,'Key Numbers'!$A$2:$A$71,"&lt;="&amp;ABS($I188),'Key Numbers'!$A$2:$A$71,"&gt;="&amp;ABS($H188)),
IF(J188="F0.5",0.5*SUMIFS('Key Numbers'!$C$2:$C$71,'Key Numbers'!$A$2:$A$71,"&lt;="&amp;ABS($I188),'Key Numbers'!$A$2:$A$71,"&gt;="&amp;ABS($H188)),
IF(J188="F-0.5",0.5*-1*SUMIFS('Key Numbers'!$C$2:$C$71,'Key Numbers'!$A$2:$A$71,"&gt;="&amp;ABS($I188),'Key Numbers'!$A$2:$A$71,"&lt;="&amp;ABS($H188)),
IF(AND(LEFT(J188,1)="F",K188&lt;0),-1*SUMIFS('Key Numbers'!$C$2:$C$71,'Key Numbers'!$A$2:$A$71,"&gt;="&amp;ABS($I188),'Key Numbers'!$A$2:$A$71,"&lt;="&amp;ABS($H188)),
IF(AND(LEFT(J188,1)="F",K188&gt;0),SUMIFS('Key Numbers'!$C$2:$C$71,'Key Numbers'!$A$2:$A$71,"&lt;="&amp;ABS($I188),'Key Numbers'!$A$2:$A$71,"&gt;="&amp;ABS($H188)),
IF(AND(LEFT(J188,1)="D",K188&lt;0),-1*SUMIFS('Key Numbers'!$C$2:$C$71,'Key Numbers'!$A$2:$A$71,"&lt;="&amp;ABS($I188),'Key Numbers'!$A$2:$A$71,"&gt;="&amp;ABS($H188)),
SUMIFS('Key Numbers'!$C$2:$C$71,'Key Numbers'!$A$2:$A$71,"&gt;="&amp;ABS($I188),'Key Numbers'!$A$2:$A$71,"&lt;="&amp;ABS($H188))))))))))</f>
        <v>4.9541284403669728E-2</v>
      </c>
      <c r="M188" s="6" cm="1">
        <f t="array" ref="M188">IFERROR(INDEX(DVOA!$E$2:$E$20095,MATCH($F188&amp;$A188-1&amp;$B188,DVOA!$C$2:$C$20095&amp;DVOA!$A$2:$A21002&amp;DVOA!$B$2:$B$20095,0)),0)</f>
        <v>-2.5644817901847992E-2</v>
      </c>
      <c r="N188" s="6"/>
      <c r="O188" s="6" cm="1">
        <f t="array" ref="O188">IFERROR(INDEX(DVOA!$AC$2:$AC$20095,MATCH($F188&amp;$A188-1&amp;$B188,DVOA!$C$2:$C$20095&amp;DVOA!$A$2:$A$20095&amp;DVOA!$B$2:$B$20095,0)
),0)</f>
        <v>0</v>
      </c>
      <c r="P188" s="6" cm="1">
        <f t="array" ref="P188">IFERROR(INDEX(DVOA!$E$2:$E$20095,MATCH($G188&amp;$A188-1&amp;$B188,DVOA!$C$2:$C$20095&amp;DVOA!$A$2:$A21002&amp;DVOA!$B$2:$B$20095,0)),0)</f>
        <v>8.9677723843372872E-2</v>
      </c>
      <c r="Q188" s="6"/>
      <c r="R188" s="6" cm="1">
        <f t="array" ref="R188">IFERROR(INDEX(DVOA!$AC$2:$AC$20095,MATCH($G188&amp;$A188-1&amp;$B188,DVOA!$C$2:$C$20095&amp;DVOA!$A$2:$A$20095&amp;DVOA!$B$2:$B$20095,0)
),0)</f>
        <v>0</v>
      </c>
      <c r="S188" s="6" t="str">
        <f t="shared" si="29"/>
        <v/>
      </c>
      <c r="T188" s="104">
        <f t="shared" si="37"/>
        <v>-0.11532254174522086</v>
      </c>
      <c r="U188" s="104" t="str">
        <f t="shared" si="38"/>
        <v/>
      </c>
      <c r="V188" s="26" t="str" cm="1">
        <f t="array" ref="V188">IFERROR(IF(E188="H",INDEX('DVOA Pred'!$G$2:$G$1000,MATCH($F188&amp;$B188&amp;$A188,'DVOA Pred'!$C$2:$C$1000&amp;'DVOA Pred'!$A$2:$A$1000&amp;'DVOA Pred'!$B$2:$B$1000,0)),
INDEX('DVOA Pred'!$H$2:$H$1000,MATCH($F188&amp;$B188&amp;$A188,'DVOA Pred'!$D$2:$D$1000&amp;'DVOA Pred'!$A$2:$A$1000&amp;'DVOA Pred'!$B$2:$B$1000,0))),"")</f>
        <v/>
      </c>
      <c r="W188" s="26" t="str">
        <f t="shared" si="30"/>
        <v/>
      </c>
      <c r="X188" s="26" t="str">
        <f t="shared" si="31"/>
        <v/>
      </c>
      <c r="Y188" s="6" t="str">
        <f>IFERROR((PERCENTRANK($L$2:$L$20355,L188)*Multiples!$B$3)+((PERCENTRANK($W$2:$W$20355,W188)*(1-Multiples!$B$3))),"")</f>
        <v/>
      </c>
      <c r="Z188" s="64">
        <v>16</v>
      </c>
      <c r="AA188" s="64">
        <v>19</v>
      </c>
      <c r="AB188" s="24">
        <f t="shared" si="32"/>
        <v>-3</v>
      </c>
      <c r="AC188" s="24">
        <f t="shared" si="33"/>
        <v>2.5</v>
      </c>
      <c r="AD188" s="24">
        <f t="shared" si="34"/>
        <v>1.5</v>
      </c>
      <c r="AE188" s="24" t="str">
        <f t="shared" si="35"/>
        <v>Yes</v>
      </c>
      <c r="AF188" s="24" t="str">
        <f t="shared" si="36"/>
        <v>Yes</v>
      </c>
      <c r="AG188" s="64"/>
      <c r="AH188" s="64"/>
      <c r="AI188" s="170"/>
      <c r="AJ188" s="66"/>
    </row>
    <row r="189" spans="1:36" customFormat="1" x14ac:dyDescent="0.25">
      <c r="A189" s="7">
        <v>6</v>
      </c>
      <c r="B189" s="5">
        <v>2022</v>
      </c>
      <c r="C189" s="5" t="str">
        <f t="shared" si="26"/>
        <v>2022 W6</v>
      </c>
      <c r="D189" s="5">
        <v>94</v>
      </c>
      <c r="E189" s="5" t="s">
        <v>651</v>
      </c>
      <c r="F189" s="5" t="s">
        <v>28</v>
      </c>
      <c r="G189" s="5" t="s">
        <v>39</v>
      </c>
      <c r="H189" s="5">
        <v>-5.5</v>
      </c>
      <c r="I189" s="61">
        <v>-4.5</v>
      </c>
      <c r="J189" s="62" t="str">
        <f t="shared" si="27"/>
        <v>F-1</v>
      </c>
      <c r="K189" s="61">
        <f t="shared" si="28"/>
        <v>-1</v>
      </c>
      <c r="L189" s="228">
        <f>IF(K189=0,0,
IF(J189="D0.5",0.5*SUMIFS('Key Numbers'!$C$2:$C$71,'Key Numbers'!$A$2:$A$71,"&gt;="&amp;ABS($I189),'Key Numbers'!$A$2:$A$71,"&lt;="&amp;ABS($H189)),
IF(J189="D-0.5",0.5*-1*SUMIFS('Key Numbers'!$C$2:$C$71,'Key Numbers'!$A$2:$A$71,"&lt;="&amp;ABS($I189),'Key Numbers'!$A$2:$A$71,"&gt;="&amp;ABS($H189)),
IF(J189="F0.5",0.5*SUMIFS('Key Numbers'!$C$2:$C$71,'Key Numbers'!$A$2:$A$71,"&lt;="&amp;ABS($I189),'Key Numbers'!$A$2:$A$71,"&gt;="&amp;ABS($H189)),
IF(J189="F-0.5",0.5*-1*SUMIFS('Key Numbers'!$C$2:$C$71,'Key Numbers'!$A$2:$A$71,"&gt;="&amp;ABS($I189),'Key Numbers'!$A$2:$A$71,"&lt;="&amp;ABS($H189)),
IF(AND(LEFT(J189,1)="F",K189&lt;0),-1*SUMIFS('Key Numbers'!$C$2:$C$71,'Key Numbers'!$A$2:$A$71,"&gt;="&amp;ABS($I189),'Key Numbers'!$A$2:$A$71,"&lt;="&amp;ABS($H189)),
IF(AND(LEFT(J189,1)="F",K189&gt;0),SUMIFS('Key Numbers'!$C$2:$C$71,'Key Numbers'!$A$2:$A$71,"&lt;="&amp;ABS($I189),'Key Numbers'!$A$2:$A$71,"&gt;="&amp;ABS($H189)),
IF(AND(LEFT(J189,1)="D",K189&lt;0),-1*SUMIFS('Key Numbers'!$C$2:$C$71,'Key Numbers'!$A$2:$A$71,"&lt;="&amp;ABS($I189),'Key Numbers'!$A$2:$A$71,"&gt;="&amp;ABS($H189)),
SUMIFS('Key Numbers'!$C$2:$C$71,'Key Numbers'!$A$2:$A$71,"&gt;="&amp;ABS($I189),'Key Numbers'!$A$2:$A$71,"&lt;="&amp;ABS($H189))))))))))</f>
        <v>-4.9541284403669728E-2</v>
      </c>
      <c r="M189" s="6" cm="1">
        <f t="array" ref="M189">IFERROR(INDEX(DVOA!$E$2:$E$20095,MATCH($F189&amp;$A189-1&amp;$B189,DVOA!$C$2:$C$20095&amp;DVOA!$A$2:$A21003&amp;DVOA!$B$2:$B$20095,0)),0)</f>
        <v>8.9677723843372872E-2</v>
      </c>
      <c r="N189" s="6"/>
      <c r="O189" s="6" cm="1">
        <f t="array" ref="O189">IFERROR(INDEX(DVOA!$AC$2:$AC$20095,MATCH($F189&amp;$A189-1&amp;$B189,DVOA!$C$2:$C$20095&amp;DVOA!$A$2:$A$20095&amp;DVOA!$B$2:$B$20095,0)
),0)</f>
        <v>0</v>
      </c>
      <c r="P189" s="6" cm="1">
        <f t="array" ref="P189">IFERROR(INDEX(DVOA!$E$2:$E$20095,MATCH($G189&amp;$A189-1&amp;$B189,DVOA!$C$2:$C$20095&amp;DVOA!$A$2:$A21003&amp;DVOA!$B$2:$B$20095,0)),0)</f>
        <v>-2.5644817901847992E-2</v>
      </c>
      <c r="Q189" s="6"/>
      <c r="R189" s="6" cm="1">
        <f t="array" ref="R189">IFERROR(INDEX(DVOA!$AC$2:$AC$20095,MATCH($G189&amp;$A189-1&amp;$B189,DVOA!$C$2:$C$20095&amp;DVOA!$A$2:$A$20095&amp;DVOA!$B$2:$B$20095,0)
),0)</f>
        <v>0</v>
      </c>
      <c r="S189" s="6" t="str">
        <f t="shared" si="29"/>
        <v/>
      </c>
      <c r="T189" s="104">
        <f t="shared" si="37"/>
        <v>0.11532254174522086</v>
      </c>
      <c r="U189" s="104" t="str">
        <f t="shared" si="38"/>
        <v/>
      </c>
      <c r="V189" s="26" t="str" cm="1">
        <f t="array" ref="V189">IFERROR(IF(E189="H",INDEX('DVOA Pred'!$G$2:$G$1000,MATCH($F189&amp;$B189&amp;$A189,'DVOA Pred'!$C$2:$C$1000&amp;'DVOA Pred'!$A$2:$A$1000&amp;'DVOA Pred'!$B$2:$B$1000,0)),
INDEX('DVOA Pred'!$H$2:$H$1000,MATCH($F189&amp;$B189&amp;$A189,'DVOA Pred'!$D$2:$D$1000&amp;'DVOA Pred'!$A$2:$A$1000&amp;'DVOA Pred'!$B$2:$B$1000,0))),"")</f>
        <v/>
      </c>
      <c r="W189" s="26" t="str">
        <f t="shared" si="30"/>
        <v/>
      </c>
      <c r="X189" s="26" t="str">
        <f t="shared" si="31"/>
        <v/>
      </c>
      <c r="Y189" s="6" t="str">
        <f>IFERROR((PERCENTRANK($L$2:$L$20355,L189)*Multiples!$B$3)+((PERCENTRANK($W$2:$W$20355,W189)*(1-Multiples!$B$3))),"")</f>
        <v/>
      </c>
      <c r="Z189" s="64">
        <v>19</v>
      </c>
      <c r="AA189" s="64">
        <v>16</v>
      </c>
      <c r="AB189" s="24">
        <f t="shared" si="32"/>
        <v>3</v>
      </c>
      <c r="AC189" s="24">
        <f t="shared" si="33"/>
        <v>-2.5</v>
      </c>
      <c r="AD189" s="24">
        <f t="shared" si="34"/>
        <v>-1.5</v>
      </c>
      <c r="AE189" s="24" t="str">
        <f t="shared" si="35"/>
        <v>No</v>
      </c>
      <c r="AF189" s="24" t="str">
        <f t="shared" si="36"/>
        <v>No</v>
      </c>
      <c r="AG189" s="64"/>
      <c r="AH189" s="64"/>
      <c r="AI189" s="170"/>
      <c r="AJ189" s="66"/>
    </row>
    <row r="190" spans="1:36" customFormat="1" x14ac:dyDescent="0.25">
      <c r="A190" s="7">
        <v>7</v>
      </c>
      <c r="B190" s="5">
        <v>2022</v>
      </c>
      <c r="C190" s="5" t="str">
        <f t="shared" si="26"/>
        <v>2022 W7</v>
      </c>
      <c r="D190" s="5">
        <v>95</v>
      </c>
      <c r="E190" s="5" t="s">
        <v>651</v>
      </c>
      <c r="F190" s="5" t="s">
        <v>23</v>
      </c>
      <c r="G190" s="5" t="s">
        <v>27</v>
      </c>
      <c r="H190" s="5">
        <v>-1.5</v>
      </c>
      <c r="I190" s="61">
        <v>-2</v>
      </c>
      <c r="J190" s="62" t="str">
        <f t="shared" si="27"/>
        <v>F0.5</v>
      </c>
      <c r="K190" s="61">
        <f t="shared" si="28"/>
        <v>0.5</v>
      </c>
      <c r="L190" s="228">
        <f>IF(K190=0,0,
IF(J190="D0.5",0.5*SUMIFS('Key Numbers'!$C$2:$C$71,'Key Numbers'!$A$2:$A$71,"&gt;="&amp;ABS($I190),'Key Numbers'!$A$2:$A$71,"&lt;="&amp;ABS($H190)),
IF(J190="D-0.5",0.5*-1*SUMIFS('Key Numbers'!$C$2:$C$71,'Key Numbers'!$A$2:$A$71,"&lt;="&amp;ABS($I190),'Key Numbers'!$A$2:$A$71,"&gt;="&amp;ABS($H190)),
IF(J190="F0.5",0.5*SUMIFS('Key Numbers'!$C$2:$C$71,'Key Numbers'!$A$2:$A$71,"&lt;="&amp;ABS($I190),'Key Numbers'!$A$2:$A$71,"&gt;="&amp;ABS($H190)),
IF(J190="F-0.5",0.5*-1*SUMIFS('Key Numbers'!$C$2:$C$71,'Key Numbers'!$A$2:$A$71,"&gt;="&amp;ABS($I190),'Key Numbers'!$A$2:$A$71,"&lt;="&amp;ABS($H190)),
IF(AND(LEFT(J190,1)="F",K190&lt;0),-1*SUMIFS('Key Numbers'!$C$2:$C$71,'Key Numbers'!$A$2:$A$71,"&gt;="&amp;ABS($I190),'Key Numbers'!$A$2:$A$71,"&lt;="&amp;ABS($H190)),
IF(AND(LEFT(J190,1)="F",K190&gt;0),SUMIFS('Key Numbers'!$C$2:$C$71,'Key Numbers'!$A$2:$A$71,"&lt;="&amp;ABS($I190),'Key Numbers'!$A$2:$A$71,"&gt;="&amp;ABS($H190)),
IF(AND(LEFT(J190,1)="D",K190&lt;0),-1*SUMIFS('Key Numbers'!$C$2:$C$71,'Key Numbers'!$A$2:$A$71,"&lt;="&amp;ABS($I190),'Key Numbers'!$A$2:$A$71,"&gt;="&amp;ABS($H190)),
SUMIFS('Key Numbers'!$C$2:$C$71,'Key Numbers'!$A$2:$A$71,"&gt;="&amp;ABS($I190),'Key Numbers'!$A$2:$A$71,"&lt;="&amp;ABS($H190))))))))))</f>
        <v>2.8440366972477066E-2</v>
      </c>
      <c r="M190" s="6" cm="1">
        <f t="array" ref="M190">IFERROR(INDEX(DVOA!$E$2:$E$20095,MATCH($F190&amp;$A190-1&amp;$B190,DVOA!$C$2:$C$20095&amp;DVOA!$A$2:$A20948&amp;DVOA!$B$2:$B$20095,0)),0)</f>
        <v>-0.23182938724035598</v>
      </c>
      <c r="N190" s="6"/>
      <c r="O190" s="6" cm="1">
        <f t="array" ref="O190">IFERROR(INDEX(DVOA!$AC$2:$AC$20095,MATCH($F190&amp;$A190-1&amp;$B190,DVOA!$C$2:$C$20095&amp;DVOA!$A$2:$A$20095&amp;DVOA!$B$2:$B$20095,0)
),0)</f>
        <v>0</v>
      </c>
      <c r="P190" s="6" cm="1">
        <f t="array" ref="P190">IFERROR(INDEX(DVOA!$E$2:$E$20095,MATCH($G190&amp;$A190-1&amp;$B190,DVOA!$C$2:$C$20095&amp;DVOA!$A$2:$A20948&amp;DVOA!$B$2:$B$20095,0)),0)</f>
        <v>-0.14938086378059301</v>
      </c>
      <c r="Q190" s="6"/>
      <c r="R190" s="6" cm="1">
        <f t="array" ref="R190">IFERROR(INDEX(DVOA!$AC$2:$AC$20095,MATCH($G190&amp;$A190-1&amp;$B190,DVOA!$C$2:$C$20095&amp;DVOA!$A$2:$A$20095&amp;DVOA!$B$2:$B$20095,0)
),0)</f>
        <v>0</v>
      </c>
      <c r="S190" s="6" t="str">
        <f t="shared" si="29"/>
        <v/>
      </c>
      <c r="T190" s="104">
        <f t="shared" si="37"/>
        <v>-8.2448523459762973E-2</v>
      </c>
      <c r="U190" s="104" t="str">
        <f t="shared" si="38"/>
        <v/>
      </c>
      <c r="V190" s="26" t="str" cm="1">
        <f t="array" ref="V190">IFERROR(IF(E190="H",INDEX('DVOA Pred'!$G$2:$G$1000,MATCH($F190&amp;$B190&amp;$A190,'DVOA Pred'!$C$2:$C$1000&amp;'DVOA Pred'!$A$2:$A$1000&amp;'DVOA Pred'!$B$2:$B$1000,0)),
INDEX('DVOA Pred'!$H$2:$H$1000,MATCH($F190&amp;$B190&amp;$A190,'DVOA Pred'!$D$2:$D$1000&amp;'DVOA Pred'!$A$2:$A$1000&amp;'DVOA Pred'!$B$2:$B$1000,0))),"")</f>
        <v/>
      </c>
      <c r="W190" s="26" t="str">
        <f t="shared" si="30"/>
        <v/>
      </c>
      <c r="X190" s="26" t="str">
        <f t="shared" si="31"/>
        <v/>
      </c>
      <c r="Y190" s="6" t="str">
        <f>IFERROR((PERCENTRANK($L$2:$L$20355,L190)*Multiples!$B$3)+((PERCENTRANK($W$2:$W$20355,W190)*(1-Multiples!$B$3))),"")</f>
        <v/>
      </c>
      <c r="Z190" s="64">
        <v>42</v>
      </c>
      <c r="AA190" s="64">
        <v>34</v>
      </c>
      <c r="AB190" s="24">
        <f t="shared" si="32"/>
        <v>8</v>
      </c>
      <c r="AC190" s="24">
        <f t="shared" si="33"/>
        <v>6.5</v>
      </c>
      <c r="AD190" s="24">
        <f t="shared" si="34"/>
        <v>6</v>
      </c>
      <c r="AE190" s="24" t="str">
        <f t="shared" si="35"/>
        <v>Yes</v>
      </c>
      <c r="AF190" s="24" t="str">
        <f t="shared" si="36"/>
        <v>Yes</v>
      </c>
      <c r="AG190" s="64"/>
      <c r="AH190" s="64"/>
      <c r="AI190" s="170"/>
      <c r="AJ190" s="66"/>
    </row>
    <row r="191" spans="1:36" customFormat="1" x14ac:dyDescent="0.25">
      <c r="A191" s="7">
        <v>7</v>
      </c>
      <c r="B191" s="5">
        <v>2022</v>
      </c>
      <c r="C191" s="5" t="str">
        <f t="shared" si="26"/>
        <v>2022 W7</v>
      </c>
      <c r="D191" s="5">
        <v>95</v>
      </c>
      <c r="E191" s="5" t="s">
        <v>649</v>
      </c>
      <c r="F191" s="5" t="s">
        <v>27</v>
      </c>
      <c r="G191" s="5" t="s">
        <v>23</v>
      </c>
      <c r="H191" s="5">
        <v>1.5</v>
      </c>
      <c r="I191" s="61">
        <v>2</v>
      </c>
      <c r="J191" s="62" t="str">
        <f t="shared" si="27"/>
        <v>D-0.5</v>
      </c>
      <c r="K191" s="61">
        <f t="shared" si="28"/>
        <v>-0.5</v>
      </c>
      <c r="L191" s="228">
        <f>IF(K191=0,0,
IF(J191="D0.5",0.5*SUMIFS('Key Numbers'!$C$2:$C$71,'Key Numbers'!$A$2:$A$71,"&gt;="&amp;ABS($I191),'Key Numbers'!$A$2:$A$71,"&lt;="&amp;ABS($H191)),
IF(J191="D-0.5",0.5*-1*SUMIFS('Key Numbers'!$C$2:$C$71,'Key Numbers'!$A$2:$A$71,"&lt;="&amp;ABS($I191),'Key Numbers'!$A$2:$A$71,"&gt;="&amp;ABS($H191)),
IF(J191="F0.5",0.5*SUMIFS('Key Numbers'!$C$2:$C$71,'Key Numbers'!$A$2:$A$71,"&lt;="&amp;ABS($I191),'Key Numbers'!$A$2:$A$71,"&gt;="&amp;ABS($H191)),
IF(J191="F-0.5",0.5*-1*SUMIFS('Key Numbers'!$C$2:$C$71,'Key Numbers'!$A$2:$A$71,"&gt;="&amp;ABS($I191),'Key Numbers'!$A$2:$A$71,"&lt;="&amp;ABS($H191)),
IF(AND(LEFT(J191,1)="F",K191&lt;0),-1*SUMIFS('Key Numbers'!$C$2:$C$71,'Key Numbers'!$A$2:$A$71,"&gt;="&amp;ABS($I191),'Key Numbers'!$A$2:$A$71,"&lt;="&amp;ABS($H191)),
IF(AND(LEFT(J191,1)="F",K191&gt;0),SUMIFS('Key Numbers'!$C$2:$C$71,'Key Numbers'!$A$2:$A$71,"&lt;="&amp;ABS($I191),'Key Numbers'!$A$2:$A$71,"&gt;="&amp;ABS($H191)),
IF(AND(LEFT(J191,1)="D",K191&lt;0),-1*SUMIFS('Key Numbers'!$C$2:$C$71,'Key Numbers'!$A$2:$A$71,"&lt;="&amp;ABS($I191),'Key Numbers'!$A$2:$A$71,"&gt;="&amp;ABS($H191)),
SUMIFS('Key Numbers'!$C$2:$C$71,'Key Numbers'!$A$2:$A$71,"&gt;="&amp;ABS($I191),'Key Numbers'!$A$2:$A$71,"&lt;="&amp;ABS($H191))))))))))</f>
        <v>-2.8440366972477066E-2</v>
      </c>
      <c r="M191" s="6" cm="1">
        <f t="array" ref="M191">IFERROR(INDEX(DVOA!$E$2:$E$20095,MATCH($F191&amp;$A191-1&amp;$B191,DVOA!$C$2:$C$20095&amp;DVOA!$A$2:$A20949&amp;DVOA!$B$2:$B$20095,0)),0)</f>
        <v>-0.14938086378059301</v>
      </c>
      <c r="N191" s="6"/>
      <c r="O191" s="6" cm="1">
        <f t="array" ref="O191">IFERROR(INDEX(DVOA!$AC$2:$AC$20095,MATCH($F191&amp;$A191-1&amp;$B191,DVOA!$C$2:$C$20095&amp;DVOA!$A$2:$A$20095&amp;DVOA!$B$2:$B$20095,0)
),0)</f>
        <v>0</v>
      </c>
      <c r="P191" s="6" cm="1">
        <f t="array" ref="P191">IFERROR(INDEX(DVOA!$E$2:$E$20095,MATCH($G191&amp;$A191-1&amp;$B191,DVOA!$C$2:$C$20095&amp;DVOA!$A$2:$A20949&amp;DVOA!$B$2:$B$20095,0)),0)</f>
        <v>-0.23182938724035598</v>
      </c>
      <c r="Q191" s="6"/>
      <c r="R191" s="6" cm="1">
        <f t="array" ref="R191">IFERROR(INDEX(DVOA!$AC$2:$AC$20095,MATCH($G191&amp;$A191-1&amp;$B191,DVOA!$C$2:$C$20095&amp;DVOA!$A$2:$A$20095&amp;DVOA!$B$2:$B$20095,0)
),0)</f>
        <v>0</v>
      </c>
      <c r="S191" s="6" t="str">
        <f t="shared" si="29"/>
        <v/>
      </c>
      <c r="T191" s="104">
        <f t="shared" si="37"/>
        <v>8.2448523459762973E-2</v>
      </c>
      <c r="U191" s="104" t="str">
        <f t="shared" si="38"/>
        <v/>
      </c>
      <c r="V191" s="26" t="str" cm="1">
        <f t="array" ref="V191">IFERROR(IF(E191="H",INDEX('DVOA Pred'!$G$2:$G$1000,MATCH($F191&amp;$B191&amp;$A191,'DVOA Pred'!$C$2:$C$1000&amp;'DVOA Pred'!$A$2:$A$1000&amp;'DVOA Pred'!$B$2:$B$1000,0)),
INDEX('DVOA Pred'!$H$2:$H$1000,MATCH($F191&amp;$B191&amp;$A191,'DVOA Pred'!$D$2:$D$1000&amp;'DVOA Pred'!$A$2:$A$1000&amp;'DVOA Pred'!$B$2:$B$1000,0))),"")</f>
        <v/>
      </c>
      <c r="W191" s="26" t="str">
        <f t="shared" si="30"/>
        <v/>
      </c>
      <c r="X191" s="26" t="str">
        <f t="shared" si="31"/>
        <v/>
      </c>
      <c r="Y191" s="6" t="str">
        <f>IFERROR((PERCENTRANK($L$2:$L$20355,L191)*Multiples!$B$3)+((PERCENTRANK($W$2:$W$20355,W191)*(1-Multiples!$B$3))),"")</f>
        <v/>
      </c>
      <c r="Z191" s="64">
        <v>34</v>
      </c>
      <c r="AA191" s="64">
        <v>42</v>
      </c>
      <c r="AB191" s="24">
        <f t="shared" si="32"/>
        <v>-8</v>
      </c>
      <c r="AC191" s="24">
        <f t="shared" si="33"/>
        <v>-6.5</v>
      </c>
      <c r="AD191" s="24">
        <f t="shared" si="34"/>
        <v>-6</v>
      </c>
      <c r="AE191" s="24" t="str">
        <f t="shared" si="35"/>
        <v>No</v>
      </c>
      <c r="AF191" s="24" t="str">
        <f t="shared" si="36"/>
        <v>No</v>
      </c>
      <c r="AG191" s="64"/>
      <c r="AH191" s="64"/>
      <c r="AI191" s="170"/>
      <c r="AJ191" s="66"/>
    </row>
    <row r="192" spans="1:36" customFormat="1" x14ac:dyDescent="0.25">
      <c r="A192" s="7">
        <v>7</v>
      </c>
      <c r="B192" s="5">
        <v>2022</v>
      </c>
      <c r="C192" s="5" t="str">
        <f t="shared" si="26"/>
        <v>2022 W7</v>
      </c>
      <c r="D192" s="5">
        <v>96</v>
      </c>
      <c r="E192" s="5" t="s">
        <v>649</v>
      </c>
      <c r="F192" s="5" t="s">
        <v>43</v>
      </c>
      <c r="G192" s="5" t="s">
        <v>24</v>
      </c>
      <c r="H192" s="5">
        <v>5.5</v>
      </c>
      <c r="I192" s="61">
        <v>6.5</v>
      </c>
      <c r="J192" s="62" t="str">
        <f t="shared" si="27"/>
        <v>D-1</v>
      </c>
      <c r="K192" s="61">
        <f t="shared" si="28"/>
        <v>-1</v>
      </c>
      <c r="L192" s="228">
        <f>IF(K192=0,0,
IF(J192="D0.5",0.5*SUMIFS('Key Numbers'!$C$2:$C$71,'Key Numbers'!$A$2:$A$71,"&gt;="&amp;ABS($I192),'Key Numbers'!$A$2:$A$71,"&lt;="&amp;ABS($H192)),
IF(J192="D-0.5",0.5*-1*SUMIFS('Key Numbers'!$C$2:$C$71,'Key Numbers'!$A$2:$A$71,"&lt;="&amp;ABS($I192),'Key Numbers'!$A$2:$A$71,"&gt;="&amp;ABS($H192)),
IF(J192="F0.5",0.5*SUMIFS('Key Numbers'!$C$2:$C$71,'Key Numbers'!$A$2:$A$71,"&lt;="&amp;ABS($I192),'Key Numbers'!$A$2:$A$71,"&gt;="&amp;ABS($H192)),
IF(J192="F-0.5",0.5*-1*SUMIFS('Key Numbers'!$C$2:$C$71,'Key Numbers'!$A$2:$A$71,"&gt;="&amp;ABS($I192),'Key Numbers'!$A$2:$A$71,"&lt;="&amp;ABS($H192)),
IF(AND(LEFT(J192,1)="F",K192&lt;0),-1*SUMIFS('Key Numbers'!$C$2:$C$71,'Key Numbers'!$A$2:$A$71,"&gt;="&amp;ABS($I192),'Key Numbers'!$A$2:$A$71,"&lt;="&amp;ABS($H192)),
IF(AND(LEFT(J192,1)="F",K192&gt;0),SUMIFS('Key Numbers'!$C$2:$C$71,'Key Numbers'!$A$2:$A$71,"&lt;="&amp;ABS($I192),'Key Numbers'!$A$2:$A$71,"&gt;="&amp;ABS($H192)),
IF(AND(LEFT(J192,1)="D",K192&lt;0),-1*SUMIFS('Key Numbers'!$C$2:$C$71,'Key Numbers'!$A$2:$A$71,"&lt;="&amp;ABS($I192),'Key Numbers'!$A$2:$A$71,"&gt;="&amp;ABS($H192)),
SUMIFS('Key Numbers'!$C$2:$C$71,'Key Numbers'!$A$2:$A$71,"&gt;="&amp;ABS($I192),'Key Numbers'!$A$2:$A$71,"&lt;="&amp;ABS($H192))))))))))</f>
        <v>-7.3394495412844041E-2</v>
      </c>
      <c r="M192" s="6" cm="1">
        <f t="array" ref="M192">IFERROR(INDEX(DVOA!$E$2:$E$20095,MATCH($F192&amp;$A192-1&amp;$B192,DVOA!$C$2:$C$20095&amp;DVOA!$A$2:$A20950&amp;DVOA!$B$2:$B$20095,0)),0)</f>
        <v>3.0892126398429198E-2</v>
      </c>
      <c r="N192" s="6"/>
      <c r="O192" s="6" cm="1">
        <f t="array" ref="O192">IFERROR(INDEX(DVOA!$AC$2:$AC$20095,MATCH($F192&amp;$A192-1&amp;$B192,DVOA!$C$2:$C$20095&amp;DVOA!$A$2:$A$20095&amp;DVOA!$B$2:$B$20095,0)
),0)</f>
        <v>0</v>
      </c>
      <c r="P192" s="6" cm="1">
        <f t="array" ref="P192">IFERROR(INDEX(DVOA!$E$2:$E$20095,MATCH($G192&amp;$A192-1&amp;$B192,DVOA!$C$2:$C$20095&amp;DVOA!$A$2:$A20950&amp;DVOA!$B$2:$B$20095,0)),0)</f>
        <v>2.8154270904662583E-2</v>
      </c>
      <c r="Q192" s="6"/>
      <c r="R192" s="6" cm="1">
        <f t="array" ref="R192">IFERROR(INDEX(DVOA!$AC$2:$AC$20095,MATCH($G192&amp;$A192-1&amp;$B192,DVOA!$C$2:$C$20095&amp;DVOA!$A$2:$A$20095&amp;DVOA!$B$2:$B$20095,0)
),0)</f>
        <v>0</v>
      </c>
      <c r="S192" s="6" t="str">
        <f t="shared" si="29"/>
        <v/>
      </c>
      <c r="T192" s="104">
        <f t="shared" si="37"/>
        <v>2.7378554937666152E-3</v>
      </c>
      <c r="U192" s="104" t="str">
        <f t="shared" si="38"/>
        <v/>
      </c>
      <c r="V192" s="26" t="str" cm="1">
        <f t="array" ref="V192">IFERROR(IF(E192="H",INDEX('DVOA Pred'!$G$2:$G$1000,MATCH($F192&amp;$B192&amp;$A192,'DVOA Pred'!$C$2:$C$1000&amp;'DVOA Pred'!$A$2:$A$1000&amp;'DVOA Pred'!$B$2:$B$1000,0)),
INDEX('DVOA Pred'!$H$2:$H$1000,MATCH($F192&amp;$B192&amp;$A192,'DVOA Pred'!$D$2:$D$1000&amp;'DVOA Pred'!$A$2:$A$1000&amp;'DVOA Pred'!$B$2:$B$1000,0))),"")</f>
        <v/>
      </c>
      <c r="W192" s="26" t="str">
        <f t="shared" si="30"/>
        <v/>
      </c>
      <c r="X192" s="26" t="str">
        <f t="shared" si="31"/>
        <v/>
      </c>
      <c r="Y192" s="6" t="str">
        <f>IFERROR((PERCENTRANK($L$2:$L$20355,L192)*Multiples!$B$3)+((PERCENTRANK($W$2:$W$20355,W192)*(1-Multiples!$B$3))),"")</f>
        <v/>
      </c>
      <c r="Z192" s="64">
        <v>17</v>
      </c>
      <c r="AA192" s="64">
        <v>35</v>
      </c>
      <c r="AB192" s="24">
        <f t="shared" si="32"/>
        <v>-18</v>
      </c>
      <c r="AC192" s="24">
        <f t="shared" si="33"/>
        <v>-12.5</v>
      </c>
      <c r="AD192" s="24">
        <f t="shared" si="34"/>
        <v>-11.5</v>
      </c>
      <c r="AE192" s="24" t="str">
        <f t="shared" si="35"/>
        <v>No</v>
      </c>
      <c r="AF192" s="24" t="str">
        <f t="shared" si="36"/>
        <v>No</v>
      </c>
      <c r="AG192" s="64"/>
      <c r="AH192" s="64"/>
      <c r="AI192" s="170"/>
      <c r="AJ192" s="66"/>
    </row>
    <row r="193" spans="1:36" customFormat="1" x14ac:dyDescent="0.25">
      <c r="A193" s="7">
        <v>7</v>
      </c>
      <c r="B193" s="5">
        <v>2022</v>
      </c>
      <c r="C193" s="5" t="str">
        <f t="shared" si="26"/>
        <v>2022 W7</v>
      </c>
      <c r="D193" s="5">
        <v>96</v>
      </c>
      <c r="E193" s="5" t="s">
        <v>651</v>
      </c>
      <c r="F193" s="5" t="s">
        <v>24</v>
      </c>
      <c r="G193" s="5" t="s">
        <v>43</v>
      </c>
      <c r="H193" s="5">
        <v>-5.5</v>
      </c>
      <c r="I193" s="61">
        <v>-6.5</v>
      </c>
      <c r="J193" s="62" t="str">
        <f t="shared" si="27"/>
        <v>F1</v>
      </c>
      <c r="K193" s="61">
        <f t="shared" si="28"/>
        <v>1</v>
      </c>
      <c r="L193" s="228">
        <f>IF(K193=0,0,
IF(J193="D0.5",0.5*SUMIFS('Key Numbers'!$C$2:$C$71,'Key Numbers'!$A$2:$A$71,"&gt;="&amp;ABS($I193),'Key Numbers'!$A$2:$A$71,"&lt;="&amp;ABS($H193)),
IF(J193="D-0.5",0.5*-1*SUMIFS('Key Numbers'!$C$2:$C$71,'Key Numbers'!$A$2:$A$71,"&lt;="&amp;ABS($I193),'Key Numbers'!$A$2:$A$71,"&gt;="&amp;ABS($H193)),
IF(J193="F0.5",0.5*SUMIFS('Key Numbers'!$C$2:$C$71,'Key Numbers'!$A$2:$A$71,"&lt;="&amp;ABS($I193),'Key Numbers'!$A$2:$A$71,"&gt;="&amp;ABS($H193)),
IF(J193="F-0.5",0.5*-1*SUMIFS('Key Numbers'!$C$2:$C$71,'Key Numbers'!$A$2:$A$71,"&gt;="&amp;ABS($I193),'Key Numbers'!$A$2:$A$71,"&lt;="&amp;ABS($H193)),
IF(AND(LEFT(J193,1)="F",K193&lt;0),-1*SUMIFS('Key Numbers'!$C$2:$C$71,'Key Numbers'!$A$2:$A$71,"&gt;="&amp;ABS($I193),'Key Numbers'!$A$2:$A$71,"&lt;="&amp;ABS($H193)),
IF(AND(LEFT(J193,1)="F",K193&gt;0),SUMIFS('Key Numbers'!$C$2:$C$71,'Key Numbers'!$A$2:$A$71,"&lt;="&amp;ABS($I193),'Key Numbers'!$A$2:$A$71,"&gt;="&amp;ABS($H193)),
IF(AND(LEFT(J193,1)="D",K193&lt;0),-1*SUMIFS('Key Numbers'!$C$2:$C$71,'Key Numbers'!$A$2:$A$71,"&lt;="&amp;ABS($I193),'Key Numbers'!$A$2:$A$71,"&gt;="&amp;ABS($H193)),
SUMIFS('Key Numbers'!$C$2:$C$71,'Key Numbers'!$A$2:$A$71,"&gt;="&amp;ABS($I193),'Key Numbers'!$A$2:$A$71,"&lt;="&amp;ABS($H193))))))))))</f>
        <v>7.3394495412844041E-2</v>
      </c>
      <c r="M193" s="6" cm="1">
        <f t="array" ref="M193">IFERROR(INDEX(DVOA!$E$2:$E$20095,MATCH($F193&amp;$A193-1&amp;$B193,DVOA!$C$2:$C$20095&amp;DVOA!$A$2:$A20951&amp;DVOA!$B$2:$B$20095,0)),0)</f>
        <v>2.8154270904662583E-2</v>
      </c>
      <c r="N193" s="6"/>
      <c r="O193" s="6" cm="1">
        <f t="array" ref="O193">IFERROR(INDEX(DVOA!$AC$2:$AC$20095,MATCH($F193&amp;$A193-1&amp;$B193,DVOA!$C$2:$C$20095&amp;DVOA!$A$2:$A$20095&amp;DVOA!$B$2:$B$20095,0)
),0)</f>
        <v>0</v>
      </c>
      <c r="P193" s="6" cm="1">
        <f t="array" ref="P193">IFERROR(INDEX(DVOA!$E$2:$E$20095,MATCH($G193&amp;$A193-1&amp;$B193,DVOA!$C$2:$C$20095&amp;DVOA!$A$2:$A20951&amp;DVOA!$B$2:$B$20095,0)),0)</f>
        <v>3.0892126398429198E-2</v>
      </c>
      <c r="Q193" s="6"/>
      <c r="R193" s="6" cm="1">
        <f t="array" ref="R193">IFERROR(INDEX(DVOA!$AC$2:$AC$20095,MATCH($G193&amp;$A193-1&amp;$B193,DVOA!$C$2:$C$20095&amp;DVOA!$A$2:$A$20095&amp;DVOA!$B$2:$B$20095,0)
),0)</f>
        <v>0</v>
      </c>
      <c r="S193" s="6" t="str">
        <f t="shared" si="29"/>
        <v/>
      </c>
      <c r="T193" s="104">
        <f t="shared" si="37"/>
        <v>-2.7378554937666152E-3</v>
      </c>
      <c r="U193" s="104" t="str">
        <f t="shared" si="38"/>
        <v/>
      </c>
      <c r="V193" s="26" t="str" cm="1">
        <f t="array" ref="V193">IFERROR(IF(E193="H",INDEX('DVOA Pred'!$G$2:$G$1000,MATCH($F193&amp;$B193&amp;$A193,'DVOA Pred'!$C$2:$C$1000&amp;'DVOA Pred'!$A$2:$A$1000&amp;'DVOA Pred'!$B$2:$B$1000,0)),
INDEX('DVOA Pred'!$H$2:$H$1000,MATCH($F193&amp;$B193&amp;$A193,'DVOA Pred'!$D$2:$D$1000&amp;'DVOA Pred'!$A$2:$A$1000&amp;'DVOA Pred'!$B$2:$B$1000,0))),"")</f>
        <v/>
      </c>
      <c r="W193" s="26" t="str">
        <f t="shared" si="30"/>
        <v/>
      </c>
      <c r="X193" s="26" t="str">
        <f t="shared" si="31"/>
        <v/>
      </c>
      <c r="Y193" s="6" t="str">
        <f>IFERROR((PERCENTRANK($L$2:$L$20355,L193)*Multiples!$B$3)+((PERCENTRANK($W$2:$W$20355,W193)*(1-Multiples!$B$3))),"")</f>
        <v/>
      </c>
      <c r="Z193" s="64">
        <v>35</v>
      </c>
      <c r="AA193" s="64">
        <v>17</v>
      </c>
      <c r="AB193" s="24">
        <f t="shared" si="32"/>
        <v>18</v>
      </c>
      <c r="AC193" s="24">
        <f t="shared" si="33"/>
        <v>12.5</v>
      </c>
      <c r="AD193" s="24">
        <f t="shared" si="34"/>
        <v>11.5</v>
      </c>
      <c r="AE193" s="24" t="str">
        <f t="shared" si="35"/>
        <v>Yes</v>
      </c>
      <c r="AF193" s="24" t="str">
        <f t="shared" si="36"/>
        <v>Yes</v>
      </c>
      <c r="AG193" s="64"/>
      <c r="AH193" s="64"/>
      <c r="AI193" s="170"/>
      <c r="AJ193" s="66"/>
    </row>
    <row r="194" spans="1:36" customFormat="1" x14ac:dyDescent="0.25">
      <c r="A194" s="7">
        <v>7</v>
      </c>
      <c r="B194" s="5">
        <v>2022</v>
      </c>
      <c r="C194" s="5" t="str">
        <f t="shared" ref="C194:C257" si="39">B194&amp;" "&amp;"W"&amp;A194</f>
        <v>2022 W7</v>
      </c>
      <c r="D194" s="5">
        <v>97</v>
      </c>
      <c r="E194" s="5" t="s">
        <v>651</v>
      </c>
      <c r="F194" s="5" t="s">
        <v>3</v>
      </c>
      <c r="G194" s="5" t="s">
        <v>21</v>
      </c>
      <c r="H194" s="5">
        <v>-6.5</v>
      </c>
      <c r="I194" s="61">
        <v>-6.5</v>
      </c>
      <c r="J194" s="62" t="str">
        <f t="shared" ref="J194:J257" si="40">IF(I194&gt;0,"D","F")&amp;K194</f>
        <v>F0</v>
      </c>
      <c r="K194" s="61">
        <f t="shared" ref="K194:K257" si="41">H194-I194</f>
        <v>0</v>
      </c>
      <c r="L194" s="228">
        <f>IF(K194=0,0,
IF(J194="D0.5",0.5*SUMIFS('Key Numbers'!$C$2:$C$71,'Key Numbers'!$A$2:$A$71,"&gt;="&amp;ABS($I194),'Key Numbers'!$A$2:$A$71,"&lt;="&amp;ABS($H194)),
IF(J194="D-0.5",0.5*-1*SUMIFS('Key Numbers'!$C$2:$C$71,'Key Numbers'!$A$2:$A$71,"&lt;="&amp;ABS($I194),'Key Numbers'!$A$2:$A$71,"&gt;="&amp;ABS($H194)),
IF(J194="F0.5",0.5*SUMIFS('Key Numbers'!$C$2:$C$71,'Key Numbers'!$A$2:$A$71,"&lt;="&amp;ABS($I194),'Key Numbers'!$A$2:$A$71,"&gt;="&amp;ABS($H194)),
IF(J194="F-0.5",0.5*-1*SUMIFS('Key Numbers'!$C$2:$C$71,'Key Numbers'!$A$2:$A$71,"&gt;="&amp;ABS($I194),'Key Numbers'!$A$2:$A$71,"&lt;="&amp;ABS($H194)),
IF(AND(LEFT(J194,1)="F",K194&lt;0),-1*SUMIFS('Key Numbers'!$C$2:$C$71,'Key Numbers'!$A$2:$A$71,"&gt;="&amp;ABS($I194),'Key Numbers'!$A$2:$A$71,"&lt;="&amp;ABS($H194)),
IF(AND(LEFT(J194,1)="F",K194&gt;0),SUMIFS('Key Numbers'!$C$2:$C$71,'Key Numbers'!$A$2:$A$71,"&lt;="&amp;ABS($I194),'Key Numbers'!$A$2:$A$71,"&gt;="&amp;ABS($H194)),
IF(AND(LEFT(J194,1)="D",K194&lt;0),-1*SUMIFS('Key Numbers'!$C$2:$C$71,'Key Numbers'!$A$2:$A$71,"&lt;="&amp;ABS($I194),'Key Numbers'!$A$2:$A$71,"&gt;="&amp;ABS($H194)),
SUMIFS('Key Numbers'!$C$2:$C$71,'Key Numbers'!$A$2:$A$71,"&gt;="&amp;ABS($I194),'Key Numbers'!$A$2:$A$71,"&lt;="&amp;ABS($H194))))))))))</f>
        <v>0</v>
      </c>
      <c r="M194" s="6" cm="1">
        <f t="array" ref="M194">IFERROR(INDEX(DVOA!$E$2:$E$20095,MATCH($F194&amp;$A194-1&amp;$B194,DVOA!$C$2:$C$20095&amp;DVOA!$A$2:$A20952&amp;DVOA!$B$2:$B$20095,0)),0)</f>
        <v>0.18062212770714123</v>
      </c>
      <c r="N194" s="6"/>
      <c r="O194" s="6" cm="1">
        <f t="array" ref="O194">IFERROR(INDEX(DVOA!$AC$2:$AC$20095,MATCH($F194&amp;$A194-1&amp;$B194,DVOA!$C$2:$C$20095&amp;DVOA!$A$2:$A$20095&amp;DVOA!$B$2:$B$20095,0)
),0)</f>
        <v>0</v>
      </c>
      <c r="P194" s="6" cm="1">
        <f t="array" ref="P194">IFERROR(INDEX(DVOA!$E$2:$E$20095,MATCH($G194&amp;$A194-1&amp;$B194,DVOA!$C$2:$C$20095&amp;DVOA!$A$2:$A20952&amp;DVOA!$B$2:$B$20095,0)),0)</f>
        <v>-6.9531782993555155E-2</v>
      </c>
      <c r="Q194" s="6"/>
      <c r="R194" s="6" cm="1">
        <f t="array" ref="R194">IFERROR(INDEX(DVOA!$AC$2:$AC$20095,MATCH($G194&amp;$A194-1&amp;$B194,DVOA!$C$2:$C$20095&amp;DVOA!$A$2:$A$20095&amp;DVOA!$B$2:$B$20095,0)
),0)</f>
        <v>0</v>
      </c>
      <c r="S194" s="6" t="str">
        <f t="shared" ref="S194:S257" si="42">IF(O194=0,"",AVERAGE(O194,R194))</f>
        <v/>
      </c>
      <c r="T194" s="104">
        <f t="shared" si="37"/>
        <v>0.25015391070069637</v>
      </c>
      <c r="U194" s="104" t="str">
        <f t="shared" si="38"/>
        <v/>
      </c>
      <c r="V194" s="26" t="str" cm="1">
        <f t="array" ref="V194">IFERROR(IF(E194="H",INDEX('DVOA Pred'!$G$2:$G$1000,MATCH($F194&amp;$B194&amp;$A194,'DVOA Pred'!$C$2:$C$1000&amp;'DVOA Pred'!$A$2:$A$1000&amp;'DVOA Pred'!$B$2:$B$1000,0)),
INDEX('DVOA Pred'!$H$2:$H$1000,MATCH($F194&amp;$B194&amp;$A194,'DVOA Pred'!$D$2:$D$1000&amp;'DVOA Pred'!$A$2:$A$1000&amp;'DVOA Pred'!$B$2:$B$1000,0))),"")</f>
        <v/>
      </c>
      <c r="W194" s="26" t="str">
        <f t="shared" ref="W194:W257" si="43">IFERROR(H194-V194,"")</f>
        <v/>
      </c>
      <c r="X194" s="26" t="str">
        <f t="shared" ref="X194:X257" si="44">IFERROR(I194-V194,"")</f>
        <v/>
      </c>
      <c r="Y194" s="6" t="str">
        <f>IFERROR((PERCENTRANK($L$2:$L$20355,L194)*Multiples!$B$3)+((PERCENTRANK($W$2:$W$20355,W194)*(1-Multiples!$B$3))),"")</f>
        <v/>
      </c>
      <c r="Z194" s="64">
        <v>24</v>
      </c>
      <c r="AA194" s="64">
        <v>6</v>
      </c>
      <c r="AB194" s="24">
        <f t="shared" ref="AB194:AB257" si="45">IF(Z194&lt;&gt;"",Z194-AA194,"")</f>
        <v>18</v>
      </c>
      <c r="AC194" s="24">
        <f t="shared" ref="AC194:AC257" si="46">IF(Z194&lt;&gt;"",Z194+H194-AA194,"")</f>
        <v>11.5</v>
      </c>
      <c r="AD194" s="24">
        <f t="shared" ref="AD194:AD257" si="47">IF(Z194&lt;&gt;"",Z194+I194-AA194,"")</f>
        <v>11.5</v>
      </c>
      <c r="AE194" s="24" t="str">
        <f t="shared" ref="AE194:AE257" si="48">IF(Z194&lt;&gt;"",IF(AC194&gt;0,"Yes","No"),"")</f>
        <v>Yes</v>
      </c>
      <c r="AF194" s="24" t="str">
        <f t="shared" ref="AF194:AF257" si="49">IF(AA194&lt;&gt;"",IF(AD194&gt;0,"Yes","No"),"")</f>
        <v>Yes</v>
      </c>
      <c r="AG194" s="64"/>
      <c r="AH194" s="64"/>
      <c r="AI194" s="170"/>
      <c r="AJ194" s="66"/>
    </row>
    <row r="195" spans="1:36" customFormat="1" x14ac:dyDescent="0.25">
      <c r="A195" s="7">
        <v>7</v>
      </c>
      <c r="B195" s="5">
        <v>2022</v>
      </c>
      <c r="C195" s="5" t="str">
        <f t="shared" si="39"/>
        <v>2022 W7</v>
      </c>
      <c r="D195" s="5">
        <v>97</v>
      </c>
      <c r="E195" s="5" t="s">
        <v>649</v>
      </c>
      <c r="F195" s="5" t="s">
        <v>21</v>
      </c>
      <c r="G195" s="5" t="s">
        <v>3</v>
      </c>
      <c r="H195" s="5">
        <v>6.5</v>
      </c>
      <c r="I195" s="61">
        <v>6.5</v>
      </c>
      <c r="J195" s="62" t="str">
        <f t="shared" si="40"/>
        <v>D0</v>
      </c>
      <c r="K195" s="61">
        <f t="shared" si="41"/>
        <v>0</v>
      </c>
      <c r="L195" s="228">
        <f>IF(K195=0,0,
IF(J195="D0.5",0.5*SUMIFS('Key Numbers'!$C$2:$C$71,'Key Numbers'!$A$2:$A$71,"&gt;="&amp;ABS($I195),'Key Numbers'!$A$2:$A$71,"&lt;="&amp;ABS($H195)),
IF(J195="D-0.5",0.5*-1*SUMIFS('Key Numbers'!$C$2:$C$71,'Key Numbers'!$A$2:$A$71,"&lt;="&amp;ABS($I195),'Key Numbers'!$A$2:$A$71,"&gt;="&amp;ABS($H195)),
IF(J195="F0.5",0.5*SUMIFS('Key Numbers'!$C$2:$C$71,'Key Numbers'!$A$2:$A$71,"&lt;="&amp;ABS($I195),'Key Numbers'!$A$2:$A$71,"&gt;="&amp;ABS($H195)),
IF(J195="F-0.5",0.5*-1*SUMIFS('Key Numbers'!$C$2:$C$71,'Key Numbers'!$A$2:$A$71,"&gt;="&amp;ABS($I195),'Key Numbers'!$A$2:$A$71,"&lt;="&amp;ABS($H195)),
IF(AND(LEFT(J195,1)="F",K195&lt;0),-1*SUMIFS('Key Numbers'!$C$2:$C$71,'Key Numbers'!$A$2:$A$71,"&gt;="&amp;ABS($I195),'Key Numbers'!$A$2:$A$71,"&lt;="&amp;ABS($H195)),
IF(AND(LEFT(J195,1)="F",K195&gt;0),SUMIFS('Key Numbers'!$C$2:$C$71,'Key Numbers'!$A$2:$A$71,"&lt;="&amp;ABS($I195),'Key Numbers'!$A$2:$A$71,"&gt;="&amp;ABS($H195)),
IF(AND(LEFT(J195,1)="D",K195&lt;0),-1*SUMIFS('Key Numbers'!$C$2:$C$71,'Key Numbers'!$A$2:$A$71,"&lt;="&amp;ABS($I195),'Key Numbers'!$A$2:$A$71,"&gt;="&amp;ABS($H195)),
SUMIFS('Key Numbers'!$C$2:$C$71,'Key Numbers'!$A$2:$A$71,"&gt;="&amp;ABS($I195),'Key Numbers'!$A$2:$A$71,"&lt;="&amp;ABS($H195))))))))))</f>
        <v>0</v>
      </c>
      <c r="M195" s="6" cm="1">
        <f t="array" ref="M195">IFERROR(INDEX(DVOA!$E$2:$E$20095,MATCH($F195&amp;$A195-1&amp;$B195,DVOA!$C$2:$C$20095&amp;DVOA!$A$2:$A20953&amp;DVOA!$B$2:$B$20095,0)),0)</f>
        <v>-6.9531782993555155E-2</v>
      </c>
      <c r="N195" s="6"/>
      <c r="O195" s="6" cm="1">
        <f t="array" ref="O195">IFERROR(INDEX(DVOA!$AC$2:$AC$20095,MATCH($F195&amp;$A195-1&amp;$B195,DVOA!$C$2:$C$20095&amp;DVOA!$A$2:$A$20095&amp;DVOA!$B$2:$B$20095,0)
),0)</f>
        <v>0</v>
      </c>
      <c r="P195" s="6" cm="1">
        <f t="array" ref="P195">IFERROR(INDEX(DVOA!$E$2:$E$20095,MATCH($G195&amp;$A195-1&amp;$B195,DVOA!$C$2:$C$20095&amp;DVOA!$A$2:$A20953&amp;DVOA!$B$2:$B$20095,0)),0)</f>
        <v>0.18062212770714123</v>
      </c>
      <c r="Q195" s="6"/>
      <c r="R195" s="6" cm="1">
        <f t="array" ref="R195">IFERROR(INDEX(DVOA!$AC$2:$AC$20095,MATCH($G195&amp;$A195-1&amp;$B195,DVOA!$C$2:$C$20095&amp;DVOA!$A$2:$A$20095&amp;DVOA!$B$2:$B$20095,0)
),0)</f>
        <v>0</v>
      </c>
      <c r="S195" s="6" t="str">
        <f t="shared" si="42"/>
        <v/>
      </c>
      <c r="T195" s="104">
        <f t="shared" ref="T195:T258" si="50">IF(A195=1,"",M195-P195)</f>
        <v>-0.25015391070069637</v>
      </c>
      <c r="U195" s="104" t="str">
        <f t="shared" ref="U195:U258" si="51">IF(N195=0,"",N195-Q195)</f>
        <v/>
      </c>
      <c r="V195" s="26" t="str" cm="1">
        <f t="array" ref="V195">IFERROR(IF(E195="H",INDEX('DVOA Pred'!$G$2:$G$1000,MATCH($F195&amp;$B195&amp;$A195,'DVOA Pred'!$C$2:$C$1000&amp;'DVOA Pred'!$A$2:$A$1000&amp;'DVOA Pred'!$B$2:$B$1000,0)),
INDEX('DVOA Pred'!$H$2:$H$1000,MATCH($F195&amp;$B195&amp;$A195,'DVOA Pred'!$D$2:$D$1000&amp;'DVOA Pred'!$A$2:$A$1000&amp;'DVOA Pred'!$B$2:$B$1000,0))),"")</f>
        <v/>
      </c>
      <c r="W195" s="26" t="str">
        <f t="shared" si="43"/>
        <v/>
      </c>
      <c r="X195" s="26" t="str">
        <f t="shared" si="44"/>
        <v/>
      </c>
      <c r="Y195" s="6" t="str">
        <f>IFERROR((PERCENTRANK($L$2:$L$20355,L195)*Multiples!$B$3)+((PERCENTRANK($W$2:$W$20355,W195)*(1-Multiples!$B$3))),"")</f>
        <v/>
      </c>
      <c r="Z195" s="64">
        <v>6</v>
      </c>
      <c r="AA195" s="64">
        <v>24</v>
      </c>
      <c r="AB195" s="24">
        <f t="shared" si="45"/>
        <v>-18</v>
      </c>
      <c r="AC195" s="24">
        <f t="shared" si="46"/>
        <v>-11.5</v>
      </c>
      <c r="AD195" s="24">
        <f t="shared" si="47"/>
        <v>-11.5</v>
      </c>
      <c r="AE195" s="24" t="str">
        <f t="shared" si="48"/>
        <v>No</v>
      </c>
      <c r="AF195" s="24" t="str">
        <f t="shared" si="49"/>
        <v>No</v>
      </c>
      <c r="AG195" s="64"/>
      <c r="AH195" s="64"/>
      <c r="AI195" s="170"/>
      <c r="AJ195" s="66"/>
    </row>
    <row r="196" spans="1:36" customFormat="1" x14ac:dyDescent="0.25">
      <c r="A196" s="7">
        <v>7</v>
      </c>
      <c r="B196" s="5">
        <v>2022</v>
      </c>
      <c r="C196" s="5" t="str">
        <f t="shared" si="39"/>
        <v>2022 W7</v>
      </c>
      <c r="D196" s="5">
        <v>98</v>
      </c>
      <c r="E196" s="5" t="s">
        <v>649</v>
      </c>
      <c r="F196" s="5" t="s">
        <v>35</v>
      </c>
      <c r="G196" s="5" t="s">
        <v>45</v>
      </c>
      <c r="H196" s="5">
        <v>2.5</v>
      </c>
      <c r="I196" s="61">
        <v>2.5</v>
      </c>
      <c r="J196" s="62" t="str">
        <f t="shared" si="40"/>
        <v>D0</v>
      </c>
      <c r="K196" s="61">
        <f t="shared" si="41"/>
        <v>0</v>
      </c>
      <c r="L196" s="228">
        <f>IF(K196=0,0,
IF(J196="D0.5",0.5*SUMIFS('Key Numbers'!$C$2:$C$71,'Key Numbers'!$A$2:$A$71,"&gt;="&amp;ABS($I196),'Key Numbers'!$A$2:$A$71,"&lt;="&amp;ABS($H196)),
IF(J196="D-0.5",0.5*-1*SUMIFS('Key Numbers'!$C$2:$C$71,'Key Numbers'!$A$2:$A$71,"&lt;="&amp;ABS($I196),'Key Numbers'!$A$2:$A$71,"&gt;="&amp;ABS($H196)),
IF(J196="F0.5",0.5*SUMIFS('Key Numbers'!$C$2:$C$71,'Key Numbers'!$A$2:$A$71,"&lt;="&amp;ABS($I196),'Key Numbers'!$A$2:$A$71,"&gt;="&amp;ABS($H196)),
IF(J196="F-0.5",0.5*-1*SUMIFS('Key Numbers'!$C$2:$C$71,'Key Numbers'!$A$2:$A$71,"&gt;="&amp;ABS($I196),'Key Numbers'!$A$2:$A$71,"&lt;="&amp;ABS($H196)),
IF(AND(LEFT(J196,1)="F",K196&lt;0),-1*SUMIFS('Key Numbers'!$C$2:$C$71,'Key Numbers'!$A$2:$A$71,"&gt;="&amp;ABS($I196),'Key Numbers'!$A$2:$A$71,"&lt;="&amp;ABS($H196)),
IF(AND(LEFT(J196,1)="F",K196&gt;0),SUMIFS('Key Numbers'!$C$2:$C$71,'Key Numbers'!$A$2:$A$71,"&lt;="&amp;ABS($I196),'Key Numbers'!$A$2:$A$71,"&gt;="&amp;ABS($H196)),
IF(AND(LEFT(J196,1)="D",K196&lt;0),-1*SUMIFS('Key Numbers'!$C$2:$C$71,'Key Numbers'!$A$2:$A$71,"&lt;="&amp;ABS($I196),'Key Numbers'!$A$2:$A$71,"&gt;="&amp;ABS($H196)),
SUMIFS('Key Numbers'!$C$2:$C$71,'Key Numbers'!$A$2:$A$71,"&gt;="&amp;ABS($I196),'Key Numbers'!$A$2:$A$71,"&lt;="&amp;ABS($H196))))))))))</f>
        <v>0</v>
      </c>
      <c r="M196" s="6" cm="1">
        <f t="array" ref="M196">IFERROR(INDEX(DVOA!$E$2:$E$20095,MATCH($F196&amp;$A196-1&amp;$B196,DVOA!$C$2:$C$20095&amp;DVOA!$A$2:$A20954&amp;DVOA!$B$2:$B$20095,0)),0)</f>
        <v>-0.26116386557885407</v>
      </c>
      <c r="N196" s="6"/>
      <c r="O196" s="6" cm="1">
        <f t="array" ref="O196">IFERROR(INDEX(DVOA!$AC$2:$AC$20095,MATCH($F196&amp;$A196-1&amp;$B196,DVOA!$C$2:$C$20095&amp;DVOA!$A$2:$A$20095&amp;DVOA!$B$2:$B$20095,0)
),0)</f>
        <v>0</v>
      </c>
      <c r="P196" s="6" cm="1">
        <f t="array" ref="P196">IFERROR(INDEX(DVOA!$E$2:$E$20095,MATCH($G196&amp;$A196-1&amp;$B196,DVOA!$C$2:$C$20095&amp;DVOA!$A$2:$A20954&amp;DVOA!$B$2:$B$20095,0)),0)</f>
        <v>-7.9247909127676069E-2</v>
      </c>
      <c r="Q196" s="6"/>
      <c r="R196" s="6" cm="1">
        <f t="array" ref="R196">IFERROR(INDEX(DVOA!$AC$2:$AC$20095,MATCH($G196&amp;$A196-1&amp;$B196,DVOA!$C$2:$C$20095&amp;DVOA!$A$2:$A$20095&amp;DVOA!$B$2:$B$20095,0)
),0)</f>
        <v>0</v>
      </c>
      <c r="S196" s="6" t="str">
        <f t="shared" si="42"/>
        <v/>
      </c>
      <c r="T196" s="104">
        <f t="shared" si="50"/>
        <v>-0.181915956451178</v>
      </c>
      <c r="U196" s="104" t="str">
        <f t="shared" si="51"/>
        <v/>
      </c>
      <c r="V196" s="26" t="str" cm="1">
        <f t="array" ref="V196">IFERROR(IF(E196="H",INDEX('DVOA Pred'!$G$2:$G$1000,MATCH($F196&amp;$B196&amp;$A196,'DVOA Pred'!$C$2:$C$1000&amp;'DVOA Pred'!$A$2:$A$1000&amp;'DVOA Pred'!$B$2:$B$1000,0)),
INDEX('DVOA Pred'!$H$2:$H$1000,MATCH($F196&amp;$B196&amp;$A196,'DVOA Pred'!$D$2:$D$1000&amp;'DVOA Pred'!$A$2:$A$1000&amp;'DVOA Pred'!$B$2:$B$1000,0))),"")</f>
        <v/>
      </c>
      <c r="W196" s="26" t="str">
        <f t="shared" si="43"/>
        <v/>
      </c>
      <c r="X196" s="26" t="str">
        <f t="shared" si="44"/>
        <v/>
      </c>
      <c r="Y196" s="6" t="str">
        <f>IFERROR((PERCENTRANK($L$2:$L$20355,L196)*Multiples!$B$3)+((PERCENTRANK($W$2:$W$20355,W196)*(1-Multiples!$B$3))),"")</f>
        <v/>
      </c>
      <c r="Z196" s="64">
        <v>10</v>
      </c>
      <c r="AA196" s="64">
        <v>19</v>
      </c>
      <c r="AB196" s="24">
        <f t="shared" si="45"/>
        <v>-9</v>
      </c>
      <c r="AC196" s="24">
        <f t="shared" si="46"/>
        <v>-6.5</v>
      </c>
      <c r="AD196" s="24">
        <f t="shared" si="47"/>
        <v>-6.5</v>
      </c>
      <c r="AE196" s="24" t="str">
        <f t="shared" si="48"/>
        <v>No</v>
      </c>
      <c r="AF196" s="24" t="str">
        <f t="shared" si="49"/>
        <v>No</v>
      </c>
      <c r="AG196" s="64"/>
      <c r="AH196" s="64"/>
      <c r="AI196" s="170"/>
      <c r="AJ196" s="66"/>
    </row>
    <row r="197" spans="1:36" customFormat="1" x14ac:dyDescent="0.25">
      <c r="A197" s="7">
        <v>7</v>
      </c>
      <c r="B197" s="5">
        <v>2022</v>
      </c>
      <c r="C197" s="5" t="str">
        <f t="shared" si="39"/>
        <v>2022 W7</v>
      </c>
      <c r="D197" s="5">
        <v>98</v>
      </c>
      <c r="E197" s="5" t="s">
        <v>651</v>
      </c>
      <c r="F197" s="5" t="s">
        <v>45</v>
      </c>
      <c r="G197" s="5" t="s">
        <v>35</v>
      </c>
      <c r="H197" s="5">
        <v>-2.5</v>
      </c>
      <c r="I197" s="61">
        <v>-2.5</v>
      </c>
      <c r="J197" s="62" t="str">
        <f t="shared" si="40"/>
        <v>F0</v>
      </c>
      <c r="K197" s="61">
        <f t="shared" si="41"/>
        <v>0</v>
      </c>
      <c r="L197" s="228">
        <f>IF(K197=0,0,
IF(J197="D0.5",0.5*SUMIFS('Key Numbers'!$C$2:$C$71,'Key Numbers'!$A$2:$A$71,"&gt;="&amp;ABS($I197),'Key Numbers'!$A$2:$A$71,"&lt;="&amp;ABS($H197)),
IF(J197="D-0.5",0.5*-1*SUMIFS('Key Numbers'!$C$2:$C$71,'Key Numbers'!$A$2:$A$71,"&lt;="&amp;ABS($I197),'Key Numbers'!$A$2:$A$71,"&gt;="&amp;ABS($H197)),
IF(J197="F0.5",0.5*SUMIFS('Key Numbers'!$C$2:$C$71,'Key Numbers'!$A$2:$A$71,"&lt;="&amp;ABS($I197),'Key Numbers'!$A$2:$A$71,"&gt;="&amp;ABS($H197)),
IF(J197="F-0.5",0.5*-1*SUMIFS('Key Numbers'!$C$2:$C$71,'Key Numbers'!$A$2:$A$71,"&gt;="&amp;ABS($I197),'Key Numbers'!$A$2:$A$71,"&lt;="&amp;ABS($H197)),
IF(AND(LEFT(J197,1)="F",K197&lt;0),-1*SUMIFS('Key Numbers'!$C$2:$C$71,'Key Numbers'!$A$2:$A$71,"&gt;="&amp;ABS($I197),'Key Numbers'!$A$2:$A$71,"&lt;="&amp;ABS($H197)),
IF(AND(LEFT(J197,1)="F",K197&gt;0),SUMIFS('Key Numbers'!$C$2:$C$71,'Key Numbers'!$A$2:$A$71,"&lt;="&amp;ABS($I197),'Key Numbers'!$A$2:$A$71,"&gt;="&amp;ABS($H197)),
IF(AND(LEFT(J197,1)="D",K197&lt;0),-1*SUMIFS('Key Numbers'!$C$2:$C$71,'Key Numbers'!$A$2:$A$71,"&lt;="&amp;ABS($I197),'Key Numbers'!$A$2:$A$71,"&gt;="&amp;ABS($H197)),
SUMIFS('Key Numbers'!$C$2:$C$71,'Key Numbers'!$A$2:$A$71,"&gt;="&amp;ABS($I197),'Key Numbers'!$A$2:$A$71,"&lt;="&amp;ABS($H197))))))))))</f>
        <v>0</v>
      </c>
      <c r="M197" s="6" cm="1">
        <f t="array" ref="M197">IFERROR(INDEX(DVOA!$E$2:$E$20095,MATCH($F197&amp;$A197-1&amp;$B197,DVOA!$C$2:$C$20095&amp;DVOA!$A$2:$A20955&amp;DVOA!$B$2:$B$20095,0)),0)</f>
        <v>-7.9247909127676069E-2</v>
      </c>
      <c r="N197" s="6"/>
      <c r="O197" s="6" cm="1">
        <f t="array" ref="O197">IFERROR(INDEX(DVOA!$AC$2:$AC$20095,MATCH($F197&amp;$A197-1&amp;$B197,DVOA!$C$2:$C$20095&amp;DVOA!$A$2:$A$20095&amp;DVOA!$B$2:$B$20095,0)
),0)</f>
        <v>0</v>
      </c>
      <c r="P197" s="6" cm="1">
        <f t="array" ref="P197">IFERROR(INDEX(DVOA!$E$2:$E$20095,MATCH($G197&amp;$A197-1&amp;$B197,DVOA!$C$2:$C$20095&amp;DVOA!$A$2:$A20955&amp;DVOA!$B$2:$B$20095,0)),0)</f>
        <v>-0.26116386557885407</v>
      </c>
      <c r="Q197" s="6"/>
      <c r="R197" s="6" cm="1">
        <f t="array" ref="R197">IFERROR(INDEX(DVOA!$AC$2:$AC$20095,MATCH($G197&amp;$A197-1&amp;$B197,DVOA!$C$2:$C$20095&amp;DVOA!$A$2:$A$20095&amp;DVOA!$B$2:$B$20095,0)
),0)</f>
        <v>0</v>
      </c>
      <c r="S197" s="6" t="str">
        <f t="shared" si="42"/>
        <v/>
      </c>
      <c r="T197" s="104">
        <f t="shared" si="50"/>
        <v>0.181915956451178</v>
      </c>
      <c r="U197" s="104" t="str">
        <f t="shared" si="51"/>
        <v/>
      </c>
      <c r="V197" s="26" t="str" cm="1">
        <f t="array" ref="V197">IFERROR(IF(E197="H",INDEX('DVOA Pred'!$G$2:$G$1000,MATCH($F197&amp;$B197&amp;$A197,'DVOA Pred'!$C$2:$C$1000&amp;'DVOA Pred'!$A$2:$A$1000&amp;'DVOA Pred'!$B$2:$B$1000,0)),
INDEX('DVOA Pred'!$H$2:$H$1000,MATCH($F197&amp;$B197&amp;$A197,'DVOA Pred'!$D$2:$D$1000&amp;'DVOA Pred'!$A$2:$A$1000&amp;'DVOA Pred'!$B$2:$B$1000,0))),"")</f>
        <v/>
      </c>
      <c r="W197" s="26" t="str">
        <f t="shared" si="43"/>
        <v/>
      </c>
      <c r="X197" s="26" t="str">
        <f t="shared" si="44"/>
        <v/>
      </c>
      <c r="Y197" s="6" t="str">
        <f>IFERROR((PERCENTRANK($L$2:$L$20355,L197)*Multiples!$B$3)+((PERCENTRANK($W$2:$W$20355,W197)*(1-Multiples!$B$3))),"")</f>
        <v/>
      </c>
      <c r="Z197" s="64">
        <v>19</v>
      </c>
      <c r="AA197" s="64">
        <v>10</v>
      </c>
      <c r="AB197" s="24">
        <f t="shared" si="45"/>
        <v>9</v>
      </c>
      <c r="AC197" s="24">
        <f t="shared" si="46"/>
        <v>6.5</v>
      </c>
      <c r="AD197" s="24">
        <f t="shared" si="47"/>
        <v>6.5</v>
      </c>
      <c r="AE197" s="24" t="str">
        <f t="shared" si="48"/>
        <v>Yes</v>
      </c>
      <c r="AF197" s="24" t="str">
        <f t="shared" si="49"/>
        <v>Yes</v>
      </c>
      <c r="AG197" s="64"/>
      <c r="AH197" s="64"/>
      <c r="AI197" s="170"/>
      <c r="AJ197" s="66"/>
    </row>
    <row r="198" spans="1:36" customFormat="1" x14ac:dyDescent="0.25">
      <c r="A198" s="7">
        <v>7</v>
      </c>
      <c r="B198" s="5">
        <v>2022</v>
      </c>
      <c r="C198" s="5" t="str">
        <f t="shared" si="39"/>
        <v>2022 W7</v>
      </c>
      <c r="D198" s="5">
        <v>99</v>
      </c>
      <c r="E198" s="5" t="s">
        <v>649</v>
      </c>
      <c r="F198" s="5" t="s">
        <v>20</v>
      </c>
      <c r="G198" s="5" t="s">
        <v>26</v>
      </c>
      <c r="H198" s="5">
        <v>-5.5</v>
      </c>
      <c r="I198" s="61">
        <v>-4.5</v>
      </c>
      <c r="J198" s="62" t="str">
        <f t="shared" si="40"/>
        <v>F-1</v>
      </c>
      <c r="K198" s="61">
        <f t="shared" si="41"/>
        <v>-1</v>
      </c>
      <c r="L198" s="228">
        <f>IF(K198=0,0,
IF(J198="D0.5",0.5*SUMIFS('Key Numbers'!$C$2:$C$71,'Key Numbers'!$A$2:$A$71,"&gt;="&amp;ABS($I198),'Key Numbers'!$A$2:$A$71,"&lt;="&amp;ABS($H198)),
IF(J198="D-0.5",0.5*-1*SUMIFS('Key Numbers'!$C$2:$C$71,'Key Numbers'!$A$2:$A$71,"&lt;="&amp;ABS($I198),'Key Numbers'!$A$2:$A$71,"&gt;="&amp;ABS($H198)),
IF(J198="F0.5",0.5*SUMIFS('Key Numbers'!$C$2:$C$71,'Key Numbers'!$A$2:$A$71,"&lt;="&amp;ABS($I198),'Key Numbers'!$A$2:$A$71,"&gt;="&amp;ABS($H198)),
IF(J198="F-0.5",0.5*-1*SUMIFS('Key Numbers'!$C$2:$C$71,'Key Numbers'!$A$2:$A$71,"&gt;="&amp;ABS($I198),'Key Numbers'!$A$2:$A$71,"&lt;="&amp;ABS($H198)),
IF(AND(LEFT(J198,1)="F",K198&lt;0),-1*SUMIFS('Key Numbers'!$C$2:$C$71,'Key Numbers'!$A$2:$A$71,"&gt;="&amp;ABS($I198),'Key Numbers'!$A$2:$A$71,"&lt;="&amp;ABS($H198)),
IF(AND(LEFT(J198,1)="F",K198&gt;0),SUMIFS('Key Numbers'!$C$2:$C$71,'Key Numbers'!$A$2:$A$71,"&lt;="&amp;ABS($I198),'Key Numbers'!$A$2:$A$71,"&gt;="&amp;ABS($H198)),
IF(AND(LEFT(J198,1)="D",K198&lt;0),-1*SUMIFS('Key Numbers'!$C$2:$C$71,'Key Numbers'!$A$2:$A$71,"&lt;="&amp;ABS($I198),'Key Numbers'!$A$2:$A$71,"&gt;="&amp;ABS($H198)),
SUMIFS('Key Numbers'!$C$2:$C$71,'Key Numbers'!$A$2:$A$71,"&gt;="&amp;ABS($I198),'Key Numbers'!$A$2:$A$71,"&lt;="&amp;ABS($H198))))))))))</f>
        <v>-4.9541284403669728E-2</v>
      </c>
      <c r="M198" s="6" cm="1">
        <f t="array" ref="M198">IFERROR(INDEX(DVOA!$E$2:$E$20095,MATCH($F198&amp;$A198-1&amp;$B198,DVOA!$C$2:$C$20095&amp;DVOA!$A$2:$A20956&amp;DVOA!$B$2:$B$20095,0)),0)</f>
        <v>-0.1049955033571341</v>
      </c>
      <c r="N198" s="6"/>
      <c r="O198" s="6" cm="1">
        <f t="array" ref="O198">IFERROR(INDEX(DVOA!$AC$2:$AC$20095,MATCH($F198&amp;$A198-1&amp;$B198,DVOA!$C$2:$C$20095&amp;DVOA!$A$2:$A$20095&amp;DVOA!$B$2:$B$20095,0)
),0)</f>
        <v>0</v>
      </c>
      <c r="P198" s="6" cm="1">
        <f t="array" ref="P198">IFERROR(INDEX(DVOA!$E$2:$E$20095,MATCH($G198&amp;$A198-1&amp;$B198,DVOA!$C$2:$C$20095&amp;DVOA!$A$2:$A20956&amp;DVOA!$B$2:$B$20095,0)),0)</f>
        <v>-0.21425436458247191</v>
      </c>
      <c r="Q198" s="6"/>
      <c r="R198" s="6" cm="1">
        <f t="array" ref="R198">IFERROR(INDEX(DVOA!$AC$2:$AC$20095,MATCH($G198&amp;$A198-1&amp;$B198,DVOA!$C$2:$C$20095&amp;DVOA!$A$2:$A$20095&amp;DVOA!$B$2:$B$20095,0)
),0)</f>
        <v>0</v>
      </c>
      <c r="S198" s="6" t="str">
        <f t="shared" si="42"/>
        <v/>
      </c>
      <c r="T198" s="104">
        <f t="shared" si="50"/>
        <v>0.1092588612253378</v>
      </c>
      <c r="U198" s="104" t="str">
        <f t="shared" si="51"/>
        <v/>
      </c>
      <c r="V198" s="26" t="str" cm="1">
        <f t="array" ref="V198">IFERROR(IF(E198="H",INDEX('DVOA Pred'!$G$2:$G$1000,MATCH($F198&amp;$B198&amp;$A198,'DVOA Pred'!$C$2:$C$1000&amp;'DVOA Pred'!$A$2:$A$1000&amp;'DVOA Pred'!$B$2:$B$1000,0)),
INDEX('DVOA Pred'!$H$2:$H$1000,MATCH($F198&amp;$B198&amp;$A198,'DVOA Pred'!$D$2:$D$1000&amp;'DVOA Pred'!$A$2:$A$1000&amp;'DVOA Pred'!$B$2:$B$1000,0))),"")</f>
        <v/>
      </c>
      <c r="W198" s="26" t="str">
        <f t="shared" si="43"/>
        <v/>
      </c>
      <c r="X198" s="26" t="str">
        <f t="shared" si="44"/>
        <v/>
      </c>
      <c r="Y198" s="6" t="str">
        <f>IFERROR((PERCENTRANK($L$2:$L$20355,L198)*Multiples!$B$3)+((PERCENTRANK($W$2:$W$20355,W198)*(1-Multiples!$B$3))),"")</f>
        <v/>
      </c>
      <c r="Z198" s="64">
        <v>21</v>
      </c>
      <c r="AA198" s="64">
        <v>23</v>
      </c>
      <c r="AB198" s="24">
        <f t="shared" si="45"/>
        <v>-2</v>
      </c>
      <c r="AC198" s="24">
        <f t="shared" si="46"/>
        <v>-7.5</v>
      </c>
      <c r="AD198" s="24">
        <f t="shared" si="47"/>
        <v>-6.5</v>
      </c>
      <c r="AE198" s="24" t="str">
        <f t="shared" si="48"/>
        <v>No</v>
      </c>
      <c r="AF198" s="24" t="str">
        <f t="shared" si="49"/>
        <v>No</v>
      </c>
      <c r="AG198" s="64"/>
      <c r="AH198" s="64"/>
      <c r="AI198" s="170"/>
      <c r="AJ198" s="66"/>
    </row>
    <row r="199" spans="1:36" customFormat="1" x14ac:dyDescent="0.25">
      <c r="A199" s="7">
        <v>7</v>
      </c>
      <c r="B199" s="5">
        <v>2022</v>
      </c>
      <c r="C199" s="5" t="str">
        <f t="shared" si="39"/>
        <v>2022 W7</v>
      </c>
      <c r="D199" s="5">
        <v>99</v>
      </c>
      <c r="E199" s="5" t="s">
        <v>651</v>
      </c>
      <c r="F199" s="5" t="s">
        <v>26</v>
      </c>
      <c r="G199" s="5" t="s">
        <v>20</v>
      </c>
      <c r="H199" s="5">
        <v>5.5</v>
      </c>
      <c r="I199" s="61">
        <v>4.5</v>
      </c>
      <c r="J199" s="62" t="str">
        <f t="shared" si="40"/>
        <v>D1</v>
      </c>
      <c r="K199" s="61">
        <f t="shared" si="41"/>
        <v>1</v>
      </c>
      <c r="L199" s="228">
        <f>IF(K199=0,0,
IF(J199="D0.5",0.5*SUMIFS('Key Numbers'!$C$2:$C$71,'Key Numbers'!$A$2:$A$71,"&gt;="&amp;ABS($I199),'Key Numbers'!$A$2:$A$71,"&lt;="&amp;ABS($H199)),
IF(J199="D-0.5",0.5*-1*SUMIFS('Key Numbers'!$C$2:$C$71,'Key Numbers'!$A$2:$A$71,"&lt;="&amp;ABS($I199),'Key Numbers'!$A$2:$A$71,"&gt;="&amp;ABS($H199)),
IF(J199="F0.5",0.5*SUMIFS('Key Numbers'!$C$2:$C$71,'Key Numbers'!$A$2:$A$71,"&lt;="&amp;ABS($I199),'Key Numbers'!$A$2:$A$71,"&gt;="&amp;ABS($H199)),
IF(J199="F-0.5",0.5*-1*SUMIFS('Key Numbers'!$C$2:$C$71,'Key Numbers'!$A$2:$A$71,"&gt;="&amp;ABS($I199),'Key Numbers'!$A$2:$A$71,"&lt;="&amp;ABS($H199)),
IF(AND(LEFT(J199,1)="F",K199&lt;0),-1*SUMIFS('Key Numbers'!$C$2:$C$71,'Key Numbers'!$A$2:$A$71,"&gt;="&amp;ABS($I199),'Key Numbers'!$A$2:$A$71,"&lt;="&amp;ABS($H199)),
IF(AND(LEFT(J199,1)="F",K199&gt;0),SUMIFS('Key Numbers'!$C$2:$C$71,'Key Numbers'!$A$2:$A$71,"&lt;="&amp;ABS($I199),'Key Numbers'!$A$2:$A$71,"&gt;="&amp;ABS($H199)),
IF(AND(LEFT(J199,1)="D",K199&lt;0),-1*SUMIFS('Key Numbers'!$C$2:$C$71,'Key Numbers'!$A$2:$A$71,"&lt;="&amp;ABS($I199),'Key Numbers'!$A$2:$A$71,"&gt;="&amp;ABS($H199)),
SUMIFS('Key Numbers'!$C$2:$C$71,'Key Numbers'!$A$2:$A$71,"&gt;="&amp;ABS($I199),'Key Numbers'!$A$2:$A$71,"&lt;="&amp;ABS($H199))))))))))</f>
        <v>4.9541284403669728E-2</v>
      </c>
      <c r="M199" s="6" cm="1">
        <f t="array" ref="M199">IFERROR(INDEX(DVOA!$E$2:$E$20095,MATCH($F199&amp;$A199-1&amp;$B199,DVOA!$C$2:$C$20095&amp;DVOA!$A$2:$A20957&amp;DVOA!$B$2:$B$20095,0)),0)</f>
        <v>-0.21425436458247191</v>
      </c>
      <c r="N199" s="6"/>
      <c r="O199" s="6" cm="1">
        <f t="array" ref="O199">IFERROR(INDEX(DVOA!$AC$2:$AC$20095,MATCH($F199&amp;$A199-1&amp;$B199,DVOA!$C$2:$C$20095&amp;DVOA!$A$2:$A$20095&amp;DVOA!$B$2:$B$20095,0)
),0)</f>
        <v>0</v>
      </c>
      <c r="P199" s="6" cm="1">
        <f t="array" ref="P199">IFERROR(INDEX(DVOA!$E$2:$E$20095,MATCH($G199&amp;$A199-1&amp;$B199,DVOA!$C$2:$C$20095&amp;DVOA!$A$2:$A20957&amp;DVOA!$B$2:$B$20095,0)),0)</f>
        <v>-0.1049955033571341</v>
      </c>
      <c r="Q199" s="6"/>
      <c r="R199" s="6" cm="1">
        <f t="array" ref="R199">IFERROR(INDEX(DVOA!$AC$2:$AC$20095,MATCH($G199&amp;$A199-1&amp;$B199,DVOA!$C$2:$C$20095&amp;DVOA!$A$2:$A$20095&amp;DVOA!$B$2:$B$20095,0)
),0)</f>
        <v>0</v>
      </c>
      <c r="S199" s="6" t="str">
        <f t="shared" si="42"/>
        <v/>
      </c>
      <c r="T199" s="104">
        <f t="shared" si="50"/>
        <v>-0.1092588612253378</v>
      </c>
      <c r="U199" s="104" t="str">
        <f t="shared" si="51"/>
        <v/>
      </c>
      <c r="V199" s="26" t="str" cm="1">
        <f t="array" ref="V199">IFERROR(IF(E199="H",INDEX('DVOA Pred'!$G$2:$G$1000,MATCH($F199&amp;$B199&amp;$A199,'DVOA Pred'!$C$2:$C$1000&amp;'DVOA Pred'!$A$2:$A$1000&amp;'DVOA Pred'!$B$2:$B$1000,0)),
INDEX('DVOA Pred'!$H$2:$H$1000,MATCH($F199&amp;$B199&amp;$A199,'DVOA Pred'!$D$2:$D$1000&amp;'DVOA Pred'!$A$2:$A$1000&amp;'DVOA Pred'!$B$2:$B$1000,0))),"")</f>
        <v/>
      </c>
      <c r="W199" s="26" t="str">
        <f t="shared" si="43"/>
        <v/>
      </c>
      <c r="X199" s="26" t="str">
        <f t="shared" si="44"/>
        <v/>
      </c>
      <c r="Y199" s="6" t="str">
        <f>IFERROR((PERCENTRANK($L$2:$L$20355,L199)*Multiples!$B$3)+((PERCENTRANK($W$2:$W$20355,W199)*(1-Multiples!$B$3))),"")</f>
        <v/>
      </c>
      <c r="Z199" s="64">
        <v>23</v>
      </c>
      <c r="AA199" s="64">
        <v>21</v>
      </c>
      <c r="AB199" s="24">
        <f t="shared" si="45"/>
        <v>2</v>
      </c>
      <c r="AC199" s="24">
        <f t="shared" si="46"/>
        <v>7.5</v>
      </c>
      <c r="AD199" s="24">
        <f t="shared" si="47"/>
        <v>6.5</v>
      </c>
      <c r="AE199" s="24" t="str">
        <f t="shared" si="48"/>
        <v>Yes</v>
      </c>
      <c r="AF199" s="24" t="str">
        <f t="shared" si="49"/>
        <v>Yes</v>
      </c>
      <c r="AG199" s="64"/>
      <c r="AH199" s="64"/>
      <c r="AI199" s="170"/>
      <c r="AJ199" s="66"/>
    </row>
    <row r="200" spans="1:36" customFormat="1" x14ac:dyDescent="0.25">
      <c r="A200" s="7">
        <v>7</v>
      </c>
      <c r="B200" s="5">
        <v>2022</v>
      </c>
      <c r="C200" s="5" t="str">
        <f t="shared" si="39"/>
        <v>2022 W7</v>
      </c>
      <c r="D200" s="5">
        <v>100</v>
      </c>
      <c r="E200" s="5" t="s">
        <v>651</v>
      </c>
      <c r="F200" s="5" t="s">
        <v>51</v>
      </c>
      <c r="G200" s="5" t="s">
        <v>38</v>
      </c>
      <c r="H200" s="5">
        <v>10.5</v>
      </c>
      <c r="I200" s="61">
        <v>13</v>
      </c>
      <c r="J200" s="62" t="str">
        <f t="shared" si="40"/>
        <v>D-2.5</v>
      </c>
      <c r="K200" s="61">
        <f t="shared" si="41"/>
        <v>-2.5</v>
      </c>
      <c r="L200" s="228">
        <f>IF(K200=0,0,
IF(J200="D0.5",0.5*SUMIFS('Key Numbers'!$C$2:$C$71,'Key Numbers'!$A$2:$A$71,"&gt;="&amp;ABS($I200),'Key Numbers'!$A$2:$A$71,"&lt;="&amp;ABS($H200)),
IF(J200="D-0.5",0.5*-1*SUMIFS('Key Numbers'!$C$2:$C$71,'Key Numbers'!$A$2:$A$71,"&lt;="&amp;ABS($I200),'Key Numbers'!$A$2:$A$71,"&gt;="&amp;ABS($H200)),
IF(J200="F0.5",0.5*SUMIFS('Key Numbers'!$C$2:$C$71,'Key Numbers'!$A$2:$A$71,"&lt;="&amp;ABS($I200),'Key Numbers'!$A$2:$A$71,"&gt;="&amp;ABS($H200)),
IF(J200="F-0.5",0.5*-1*SUMIFS('Key Numbers'!$C$2:$C$71,'Key Numbers'!$A$2:$A$71,"&gt;="&amp;ABS($I200),'Key Numbers'!$A$2:$A$71,"&lt;="&amp;ABS($H200)),
IF(AND(LEFT(J200,1)="F",K200&lt;0),-1*SUMIFS('Key Numbers'!$C$2:$C$71,'Key Numbers'!$A$2:$A$71,"&gt;="&amp;ABS($I200),'Key Numbers'!$A$2:$A$71,"&lt;="&amp;ABS($H200)),
IF(AND(LEFT(J200,1)="F",K200&gt;0),SUMIFS('Key Numbers'!$C$2:$C$71,'Key Numbers'!$A$2:$A$71,"&lt;="&amp;ABS($I200),'Key Numbers'!$A$2:$A$71,"&gt;="&amp;ABS($H200)),
IF(AND(LEFT(J200,1)="D",K200&lt;0),-1*SUMIFS('Key Numbers'!$C$2:$C$71,'Key Numbers'!$A$2:$A$71,"&lt;="&amp;ABS($I200),'Key Numbers'!$A$2:$A$71,"&gt;="&amp;ABS($H200)),
SUMIFS('Key Numbers'!$C$2:$C$71,'Key Numbers'!$A$2:$A$71,"&gt;="&amp;ABS($I200),'Key Numbers'!$A$2:$A$71,"&lt;="&amp;ABS($H200))))))))))</f>
        <v>-5.1376146788990829E-2</v>
      </c>
      <c r="M200" s="6" cm="1">
        <f t="array" ref="M200">IFERROR(INDEX(DVOA!$E$2:$E$20095,MATCH($F200&amp;$A200-1&amp;$B200,DVOA!$C$2:$C$20095&amp;DVOA!$A$2:$A20958&amp;DVOA!$B$2:$B$20095,0)),0)</f>
        <v>-0.33946225533617502</v>
      </c>
      <c r="N200" s="6"/>
      <c r="O200" s="6" cm="1">
        <f t="array" ref="O200">IFERROR(INDEX(DVOA!$AC$2:$AC$20095,MATCH($F200&amp;$A200-1&amp;$B200,DVOA!$C$2:$C$20095&amp;DVOA!$A$2:$A$20095&amp;DVOA!$B$2:$B$20095,0)
),0)</f>
        <v>0</v>
      </c>
      <c r="P200" s="6" cm="1">
        <f t="array" ref="P200">IFERROR(INDEX(DVOA!$E$2:$E$20095,MATCH($G200&amp;$A200-1&amp;$B200,DVOA!$C$2:$C$20095&amp;DVOA!$A$2:$A20958&amp;DVOA!$B$2:$B$20095,0)),0)</f>
        <v>0.14411267056331412</v>
      </c>
      <c r="Q200" s="6"/>
      <c r="R200" s="6" cm="1">
        <f t="array" ref="R200">IFERROR(INDEX(DVOA!$AC$2:$AC$20095,MATCH($G200&amp;$A200-1&amp;$B200,DVOA!$C$2:$C$20095&amp;DVOA!$A$2:$A$20095&amp;DVOA!$B$2:$B$20095,0)
),0)</f>
        <v>0</v>
      </c>
      <c r="S200" s="6" t="str">
        <f t="shared" si="42"/>
        <v/>
      </c>
      <c r="T200" s="104">
        <f t="shared" si="50"/>
        <v>-0.48357492589948914</v>
      </c>
      <c r="U200" s="104" t="str">
        <f t="shared" si="51"/>
        <v/>
      </c>
      <c r="V200" s="26" t="str" cm="1">
        <f t="array" ref="V200">IFERROR(IF(E200="H",INDEX('DVOA Pred'!$G$2:$G$1000,MATCH($F200&amp;$B200&amp;$A200,'DVOA Pred'!$C$2:$C$1000&amp;'DVOA Pred'!$A$2:$A$1000&amp;'DVOA Pred'!$B$2:$B$1000,0)),
INDEX('DVOA Pred'!$H$2:$H$1000,MATCH($F200&amp;$B200&amp;$A200,'DVOA Pred'!$D$2:$D$1000&amp;'DVOA Pred'!$A$2:$A$1000&amp;'DVOA Pred'!$B$2:$B$1000,0))),"")</f>
        <v/>
      </c>
      <c r="W200" s="26" t="str">
        <f t="shared" si="43"/>
        <v/>
      </c>
      <c r="X200" s="26" t="str">
        <f t="shared" si="44"/>
        <v/>
      </c>
      <c r="Y200" s="6" t="str">
        <f>IFERROR((PERCENTRANK($L$2:$L$20355,L200)*Multiples!$B$3)+((PERCENTRANK($W$2:$W$20355,W200)*(1-Multiples!$B$3))),"")</f>
        <v/>
      </c>
      <c r="Z200" s="64">
        <v>21</v>
      </c>
      <c r="AA200" s="64">
        <v>3</v>
      </c>
      <c r="AB200" s="24">
        <f t="shared" si="45"/>
        <v>18</v>
      </c>
      <c r="AC200" s="24">
        <f t="shared" si="46"/>
        <v>28.5</v>
      </c>
      <c r="AD200" s="24">
        <f t="shared" si="47"/>
        <v>31</v>
      </c>
      <c r="AE200" s="24" t="str">
        <f t="shared" si="48"/>
        <v>Yes</v>
      </c>
      <c r="AF200" s="24" t="str">
        <f t="shared" si="49"/>
        <v>Yes</v>
      </c>
      <c r="AG200" s="64"/>
      <c r="AH200" s="64"/>
      <c r="AI200" s="170"/>
      <c r="AJ200" s="66"/>
    </row>
    <row r="201" spans="1:36" customFormat="1" x14ac:dyDescent="0.25">
      <c r="A201" s="7">
        <v>7</v>
      </c>
      <c r="B201" s="5">
        <v>2022</v>
      </c>
      <c r="C201" s="5" t="str">
        <f t="shared" si="39"/>
        <v>2022 W7</v>
      </c>
      <c r="D201" s="5">
        <v>100</v>
      </c>
      <c r="E201" s="5" t="s">
        <v>649</v>
      </c>
      <c r="F201" s="5" t="s">
        <v>38</v>
      </c>
      <c r="G201" s="5" t="s">
        <v>51</v>
      </c>
      <c r="H201" s="5">
        <v>-10.5</v>
      </c>
      <c r="I201" s="61">
        <v>-13</v>
      </c>
      <c r="J201" s="62" t="str">
        <f t="shared" si="40"/>
        <v>F2.5</v>
      </c>
      <c r="K201" s="61">
        <f t="shared" si="41"/>
        <v>2.5</v>
      </c>
      <c r="L201" s="228">
        <f>IF(K201=0,0,
IF(J201="D0.5",0.5*SUMIFS('Key Numbers'!$C$2:$C$71,'Key Numbers'!$A$2:$A$71,"&gt;="&amp;ABS($I201),'Key Numbers'!$A$2:$A$71,"&lt;="&amp;ABS($H201)),
IF(J201="D-0.5",0.5*-1*SUMIFS('Key Numbers'!$C$2:$C$71,'Key Numbers'!$A$2:$A$71,"&lt;="&amp;ABS($I201),'Key Numbers'!$A$2:$A$71,"&gt;="&amp;ABS($H201)),
IF(J201="F0.5",0.5*SUMIFS('Key Numbers'!$C$2:$C$71,'Key Numbers'!$A$2:$A$71,"&lt;="&amp;ABS($I201),'Key Numbers'!$A$2:$A$71,"&gt;="&amp;ABS($H201)),
IF(J201="F-0.5",0.5*-1*SUMIFS('Key Numbers'!$C$2:$C$71,'Key Numbers'!$A$2:$A$71,"&gt;="&amp;ABS($I201),'Key Numbers'!$A$2:$A$71,"&lt;="&amp;ABS($H201)),
IF(AND(LEFT(J201,1)="F",K201&lt;0),-1*SUMIFS('Key Numbers'!$C$2:$C$71,'Key Numbers'!$A$2:$A$71,"&gt;="&amp;ABS($I201),'Key Numbers'!$A$2:$A$71,"&lt;="&amp;ABS($H201)),
IF(AND(LEFT(J201,1)="F",K201&gt;0),SUMIFS('Key Numbers'!$C$2:$C$71,'Key Numbers'!$A$2:$A$71,"&lt;="&amp;ABS($I201),'Key Numbers'!$A$2:$A$71,"&gt;="&amp;ABS($H201)),
IF(AND(LEFT(J201,1)="D",K201&lt;0),-1*SUMIFS('Key Numbers'!$C$2:$C$71,'Key Numbers'!$A$2:$A$71,"&lt;="&amp;ABS($I201),'Key Numbers'!$A$2:$A$71,"&gt;="&amp;ABS($H201)),
SUMIFS('Key Numbers'!$C$2:$C$71,'Key Numbers'!$A$2:$A$71,"&gt;="&amp;ABS($I201),'Key Numbers'!$A$2:$A$71,"&lt;="&amp;ABS($H201))))))))))</f>
        <v>5.1376146788990829E-2</v>
      </c>
      <c r="M201" s="6" cm="1">
        <f t="array" ref="M201">IFERROR(INDEX(DVOA!$E$2:$E$20095,MATCH($F201&amp;$A201-1&amp;$B201,DVOA!$C$2:$C$20095&amp;DVOA!$A$2:$A20959&amp;DVOA!$B$2:$B$20095,0)),0)</f>
        <v>0.14411267056331412</v>
      </c>
      <c r="N201" s="6"/>
      <c r="O201" s="6" cm="1">
        <f t="array" ref="O201">IFERROR(INDEX(DVOA!$AC$2:$AC$20095,MATCH($F201&amp;$A201-1&amp;$B201,DVOA!$C$2:$C$20095&amp;DVOA!$A$2:$A$20095&amp;DVOA!$B$2:$B$20095,0)
),0)</f>
        <v>0</v>
      </c>
      <c r="P201" s="6" cm="1">
        <f t="array" ref="P201">IFERROR(INDEX(DVOA!$E$2:$E$20095,MATCH($G201&amp;$A201-1&amp;$B201,DVOA!$C$2:$C$20095&amp;DVOA!$A$2:$A20959&amp;DVOA!$B$2:$B$20095,0)),0)</f>
        <v>-0.33946225533617502</v>
      </c>
      <c r="Q201" s="6"/>
      <c r="R201" s="6" cm="1">
        <f t="array" ref="R201">IFERROR(INDEX(DVOA!$AC$2:$AC$20095,MATCH($G201&amp;$A201-1&amp;$B201,DVOA!$C$2:$C$20095&amp;DVOA!$A$2:$A$20095&amp;DVOA!$B$2:$B$20095,0)
),0)</f>
        <v>0</v>
      </c>
      <c r="S201" s="6" t="str">
        <f t="shared" si="42"/>
        <v/>
      </c>
      <c r="T201" s="104">
        <f t="shared" si="50"/>
        <v>0.48357492589948914</v>
      </c>
      <c r="U201" s="104" t="str">
        <f t="shared" si="51"/>
        <v/>
      </c>
      <c r="V201" s="26" t="str" cm="1">
        <f t="array" ref="V201">IFERROR(IF(E201="H",INDEX('DVOA Pred'!$G$2:$G$1000,MATCH($F201&amp;$B201&amp;$A201,'DVOA Pred'!$C$2:$C$1000&amp;'DVOA Pred'!$A$2:$A$1000&amp;'DVOA Pred'!$B$2:$B$1000,0)),
INDEX('DVOA Pred'!$H$2:$H$1000,MATCH($F201&amp;$B201&amp;$A201,'DVOA Pred'!$D$2:$D$1000&amp;'DVOA Pred'!$A$2:$A$1000&amp;'DVOA Pred'!$B$2:$B$1000,0))),"")</f>
        <v/>
      </c>
      <c r="W201" s="26" t="str">
        <f t="shared" si="43"/>
        <v/>
      </c>
      <c r="X201" s="26" t="str">
        <f t="shared" si="44"/>
        <v/>
      </c>
      <c r="Y201" s="6" t="str">
        <f>IFERROR((PERCENTRANK($L$2:$L$20355,L201)*Multiples!$B$3)+((PERCENTRANK($W$2:$W$20355,W201)*(1-Multiples!$B$3))),"")</f>
        <v/>
      </c>
      <c r="Z201" s="64">
        <v>3</v>
      </c>
      <c r="AA201" s="64">
        <v>21</v>
      </c>
      <c r="AB201" s="24">
        <f t="shared" si="45"/>
        <v>-18</v>
      </c>
      <c r="AC201" s="24">
        <f t="shared" si="46"/>
        <v>-28.5</v>
      </c>
      <c r="AD201" s="24">
        <f t="shared" si="47"/>
        <v>-31</v>
      </c>
      <c r="AE201" s="24" t="str">
        <f t="shared" si="48"/>
        <v>No</v>
      </c>
      <c r="AF201" s="24" t="str">
        <f t="shared" si="49"/>
        <v>No</v>
      </c>
      <c r="AG201" s="64"/>
      <c r="AH201" s="64"/>
      <c r="AI201" s="170"/>
      <c r="AJ201" s="66"/>
    </row>
    <row r="202" spans="1:36" customFormat="1" x14ac:dyDescent="0.25">
      <c r="A202" s="7">
        <v>7</v>
      </c>
      <c r="B202" s="5">
        <v>2022</v>
      </c>
      <c r="C202" s="5" t="str">
        <f t="shared" si="39"/>
        <v>2022 W7</v>
      </c>
      <c r="D202" s="5">
        <v>101</v>
      </c>
      <c r="E202" s="5" t="s">
        <v>651</v>
      </c>
      <c r="F202" s="5" t="s">
        <v>12</v>
      </c>
      <c r="G202" s="5" t="s">
        <v>15</v>
      </c>
      <c r="H202" s="5">
        <v>-2.5</v>
      </c>
      <c r="I202" s="61">
        <v>-3</v>
      </c>
      <c r="J202" s="62" t="str">
        <f t="shared" si="40"/>
        <v>F0.5</v>
      </c>
      <c r="K202" s="61">
        <f t="shared" si="41"/>
        <v>0.5</v>
      </c>
      <c r="L202" s="228">
        <f>IF(K202=0,0,
IF(J202="D0.5",0.5*SUMIFS('Key Numbers'!$C$2:$C$71,'Key Numbers'!$A$2:$A$71,"&gt;="&amp;ABS($I202),'Key Numbers'!$A$2:$A$71,"&lt;="&amp;ABS($H202)),
IF(J202="D-0.5",0.5*-1*SUMIFS('Key Numbers'!$C$2:$C$71,'Key Numbers'!$A$2:$A$71,"&lt;="&amp;ABS($I202),'Key Numbers'!$A$2:$A$71,"&gt;="&amp;ABS($H202)),
IF(J202="F0.5",0.5*SUMIFS('Key Numbers'!$C$2:$C$71,'Key Numbers'!$A$2:$A$71,"&lt;="&amp;ABS($I202),'Key Numbers'!$A$2:$A$71,"&gt;="&amp;ABS($H202)),
IF(J202="F-0.5",0.5*-1*SUMIFS('Key Numbers'!$C$2:$C$71,'Key Numbers'!$A$2:$A$71,"&gt;="&amp;ABS($I202),'Key Numbers'!$A$2:$A$71,"&lt;="&amp;ABS($H202)),
IF(AND(LEFT(J202,1)="F",K202&lt;0),-1*SUMIFS('Key Numbers'!$C$2:$C$71,'Key Numbers'!$A$2:$A$71,"&gt;="&amp;ABS($I202),'Key Numbers'!$A$2:$A$71,"&lt;="&amp;ABS($H202)),
IF(AND(LEFT(J202,1)="F",K202&gt;0),SUMIFS('Key Numbers'!$C$2:$C$71,'Key Numbers'!$A$2:$A$71,"&lt;="&amp;ABS($I202),'Key Numbers'!$A$2:$A$71,"&gt;="&amp;ABS($H202)),
IF(AND(LEFT(J202,1)="D",K202&lt;0),-1*SUMIFS('Key Numbers'!$C$2:$C$71,'Key Numbers'!$A$2:$A$71,"&lt;="&amp;ABS($I202),'Key Numbers'!$A$2:$A$71,"&gt;="&amp;ABS($H202)),
SUMIFS('Key Numbers'!$C$2:$C$71,'Key Numbers'!$A$2:$A$71,"&gt;="&amp;ABS($I202),'Key Numbers'!$A$2:$A$71,"&lt;="&amp;ABS($H202))))))))))</f>
        <v>7.247706422018349E-2</v>
      </c>
      <c r="M202" s="6" cm="1">
        <f t="array" ref="M202">IFERROR(INDEX(DVOA!$E$2:$E$20095,MATCH($F202&amp;$A202-1&amp;$B202,DVOA!$C$2:$C$20095&amp;DVOA!$A$2:$A20960&amp;DVOA!$B$2:$B$20095,0)),0)</f>
        <v>4.1771827589876034E-2</v>
      </c>
      <c r="N202" s="6"/>
      <c r="O202" s="6" cm="1">
        <f t="array" ref="O202">IFERROR(INDEX(DVOA!$AC$2:$AC$20095,MATCH($F202&amp;$A202-1&amp;$B202,DVOA!$C$2:$C$20095&amp;DVOA!$A$2:$A$20095&amp;DVOA!$B$2:$B$20095,0)
),0)</f>
        <v>0</v>
      </c>
      <c r="P202" s="6" cm="1">
        <f t="array" ref="P202">IFERROR(INDEX(DVOA!$E$2:$E$20095,MATCH($G202&amp;$A202-1&amp;$B202,DVOA!$C$2:$C$20095&amp;DVOA!$A$2:$A20960&amp;DVOA!$B$2:$B$20095,0)),0)</f>
        <v>-9.1348271052772864E-2</v>
      </c>
      <c r="Q202" s="6"/>
      <c r="R202" s="6" cm="1">
        <f t="array" ref="R202">IFERROR(INDEX(DVOA!$AC$2:$AC$20095,MATCH($G202&amp;$A202-1&amp;$B202,DVOA!$C$2:$C$20095&amp;DVOA!$A$2:$A$20095&amp;DVOA!$B$2:$B$20095,0)
),0)</f>
        <v>0</v>
      </c>
      <c r="S202" s="6" t="str">
        <f t="shared" si="42"/>
        <v/>
      </c>
      <c r="T202" s="104">
        <f t="shared" si="50"/>
        <v>0.1331200986426489</v>
      </c>
      <c r="U202" s="104" t="str">
        <f t="shared" si="51"/>
        <v/>
      </c>
      <c r="V202" s="26" t="str" cm="1">
        <f t="array" ref="V202">IFERROR(IF(E202="H",INDEX('DVOA Pred'!$G$2:$G$1000,MATCH($F202&amp;$B202&amp;$A202,'DVOA Pred'!$C$2:$C$1000&amp;'DVOA Pred'!$A$2:$A$1000&amp;'DVOA Pred'!$B$2:$B$1000,0)),
INDEX('DVOA Pred'!$H$2:$H$1000,MATCH($F202&amp;$B202&amp;$A202,'DVOA Pred'!$D$2:$D$1000&amp;'DVOA Pred'!$A$2:$A$1000&amp;'DVOA Pred'!$B$2:$B$1000,0))),"")</f>
        <v/>
      </c>
      <c r="W202" s="26" t="str">
        <f t="shared" si="43"/>
        <v/>
      </c>
      <c r="X202" s="26" t="str">
        <f t="shared" si="44"/>
        <v/>
      </c>
      <c r="Y202" s="6" t="str">
        <f>IFERROR((PERCENTRANK($L$2:$L$20355,L202)*Multiples!$B$3)+((PERCENTRANK($W$2:$W$20355,W202)*(1-Multiples!$B$3))),"")</f>
        <v/>
      </c>
      <c r="Z202" s="64">
        <v>17</v>
      </c>
      <c r="AA202" s="64">
        <v>23</v>
      </c>
      <c r="AB202" s="24">
        <f t="shared" si="45"/>
        <v>-6</v>
      </c>
      <c r="AC202" s="24">
        <f t="shared" si="46"/>
        <v>-8.5</v>
      </c>
      <c r="AD202" s="24">
        <f t="shared" si="47"/>
        <v>-9</v>
      </c>
      <c r="AE202" s="24" t="str">
        <f t="shared" si="48"/>
        <v>No</v>
      </c>
      <c r="AF202" s="24" t="str">
        <f t="shared" si="49"/>
        <v>No</v>
      </c>
      <c r="AG202" s="64"/>
      <c r="AH202" s="64"/>
      <c r="AI202" s="170"/>
      <c r="AJ202" s="66"/>
    </row>
    <row r="203" spans="1:36" customFormat="1" x14ac:dyDescent="0.25">
      <c r="A203" s="7">
        <v>7</v>
      </c>
      <c r="B203" s="5">
        <v>2022</v>
      </c>
      <c r="C203" s="5" t="str">
        <f t="shared" si="39"/>
        <v>2022 W7</v>
      </c>
      <c r="D203" s="5">
        <v>101</v>
      </c>
      <c r="E203" s="5" t="s">
        <v>649</v>
      </c>
      <c r="F203" s="5" t="s">
        <v>15</v>
      </c>
      <c r="G203" s="5" t="s">
        <v>12</v>
      </c>
      <c r="H203" s="5">
        <v>2.5</v>
      </c>
      <c r="I203" s="61">
        <v>3</v>
      </c>
      <c r="J203" s="62" t="str">
        <f t="shared" si="40"/>
        <v>D-0.5</v>
      </c>
      <c r="K203" s="61">
        <f t="shared" si="41"/>
        <v>-0.5</v>
      </c>
      <c r="L203" s="228">
        <f>IF(K203=0,0,
IF(J203="D0.5",0.5*SUMIFS('Key Numbers'!$C$2:$C$71,'Key Numbers'!$A$2:$A$71,"&gt;="&amp;ABS($I203),'Key Numbers'!$A$2:$A$71,"&lt;="&amp;ABS($H203)),
IF(J203="D-0.5",0.5*-1*SUMIFS('Key Numbers'!$C$2:$C$71,'Key Numbers'!$A$2:$A$71,"&lt;="&amp;ABS($I203),'Key Numbers'!$A$2:$A$71,"&gt;="&amp;ABS($H203)),
IF(J203="F0.5",0.5*SUMIFS('Key Numbers'!$C$2:$C$71,'Key Numbers'!$A$2:$A$71,"&lt;="&amp;ABS($I203),'Key Numbers'!$A$2:$A$71,"&gt;="&amp;ABS($H203)),
IF(J203="F-0.5",0.5*-1*SUMIFS('Key Numbers'!$C$2:$C$71,'Key Numbers'!$A$2:$A$71,"&gt;="&amp;ABS($I203),'Key Numbers'!$A$2:$A$71,"&lt;="&amp;ABS($H203)),
IF(AND(LEFT(J203,1)="F",K203&lt;0),-1*SUMIFS('Key Numbers'!$C$2:$C$71,'Key Numbers'!$A$2:$A$71,"&gt;="&amp;ABS($I203),'Key Numbers'!$A$2:$A$71,"&lt;="&amp;ABS($H203)),
IF(AND(LEFT(J203,1)="F",K203&gt;0),SUMIFS('Key Numbers'!$C$2:$C$71,'Key Numbers'!$A$2:$A$71,"&lt;="&amp;ABS($I203),'Key Numbers'!$A$2:$A$71,"&gt;="&amp;ABS($H203)),
IF(AND(LEFT(J203,1)="D",K203&lt;0),-1*SUMIFS('Key Numbers'!$C$2:$C$71,'Key Numbers'!$A$2:$A$71,"&lt;="&amp;ABS($I203),'Key Numbers'!$A$2:$A$71,"&gt;="&amp;ABS($H203)),
SUMIFS('Key Numbers'!$C$2:$C$71,'Key Numbers'!$A$2:$A$71,"&gt;="&amp;ABS($I203),'Key Numbers'!$A$2:$A$71,"&lt;="&amp;ABS($H203))))))))))</f>
        <v>-7.247706422018349E-2</v>
      </c>
      <c r="M203" s="6" cm="1">
        <f t="array" ref="M203">IFERROR(INDEX(DVOA!$E$2:$E$20095,MATCH($F203&amp;$A203-1&amp;$B203,DVOA!$C$2:$C$20095&amp;DVOA!$A$2:$A20961&amp;DVOA!$B$2:$B$20095,0)),0)</f>
        <v>-9.1348271052772864E-2</v>
      </c>
      <c r="N203" s="6"/>
      <c r="O203" s="6" cm="1">
        <f t="array" ref="O203">IFERROR(INDEX(DVOA!$AC$2:$AC$20095,MATCH($F203&amp;$A203-1&amp;$B203,DVOA!$C$2:$C$20095&amp;DVOA!$A$2:$A$20095&amp;DVOA!$B$2:$B$20095,0)
),0)</f>
        <v>0</v>
      </c>
      <c r="P203" s="6" cm="1">
        <f t="array" ref="P203">IFERROR(INDEX(DVOA!$E$2:$E$20095,MATCH($G203&amp;$A203-1&amp;$B203,DVOA!$C$2:$C$20095&amp;DVOA!$A$2:$A20961&amp;DVOA!$B$2:$B$20095,0)),0)</f>
        <v>4.1771827589876034E-2</v>
      </c>
      <c r="Q203" s="6"/>
      <c r="R203" s="6" cm="1">
        <f t="array" ref="R203">IFERROR(INDEX(DVOA!$AC$2:$AC$20095,MATCH($G203&amp;$A203-1&amp;$B203,DVOA!$C$2:$C$20095&amp;DVOA!$A$2:$A$20095&amp;DVOA!$B$2:$B$20095,0)
),0)</f>
        <v>0</v>
      </c>
      <c r="S203" s="6" t="str">
        <f t="shared" si="42"/>
        <v/>
      </c>
      <c r="T203" s="104">
        <f t="shared" si="50"/>
        <v>-0.1331200986426489</v>
      </c>
      <c r="U203" s="104" t="str">
        <f t="shared" si="51"/>
        <v/>
      </c>
      <c r="V203" s="26" t="str" cm="1">
        <f t="array" ref="V203">IFERROR(IF(E203="H",INDEX('DVOA Pred'!$G$2:$G$1000,MATCH($F203&amp;$B203&amp;$A203,'DVOA Pred'!$C$2:$C$1000&amp;'DVOA Pred'!$A$2:$A$1000&amp;'DVOA Pred'!$B$2:$B$1000,0)),
INDEX('DVOA Pred'!$H$2:$H$1000,MATCH($F203&amp;$B203&amp;$A203,'DVOA Pred'!$D$2:$D$1000&amp;'DVOA Pred'!$A$2:$A$1000&amp;'DVOA Pred'!$B$2:$B$1000,0))),"")</f>
        <v/>
      </c>
      <c r="W203" s="26" t="str">
        <f t="shared" si="43"/>
        <v/>
      </c>
      <c r="X203" s="26" t="str">
        <f t="shared" si="44"/>
        <v/>
      </c>
      <c r="Y203" s="6" t="str">
        <f>IFERROR((PERCENTRANK($L$2:$L$20355,L203)*Multiples!$B$3)+((PERCENTRANK($W$2:$W$20355,W203)*(1-Multiples!$B$3))),"")</f>
        <v/>
      </c>
      <c r="Z203" s="64">
        <v>23</v>
      </c>
      <c r="AA203" s="64">
        <v>17</v>
      </c>
      <c r="AB203" s="24">
        <f t="shared" si="45"/>
        <v>6</v>
      </c>
      <c r="AC203" s="24">
        <f t="shared" si="46"/>
        <v>8.5</v>
      </c>
      <c r="AD203" s="24">
        <f t="shared" si="47"/>
        <v>9</v>
      </c>
      <c r="AE203" s="24" t="str">
        <f t="shared" si="48"/>
        <v>Yes</v>
      </c>
      <c r="AF203" s="24" t="str">
        <f t="shared" si="49"/>
        <v>Yes</v>
      </c>
      <c r="AG203" s="64"/>
      <c r="AH203" s="64"/>
      <c r="AI203" s="170"/>
      <c r="AJ203" s="66"/>
    </row>
    <row r="204" spans="1:36" customFormat="1" x14ac:dyDescent="0.25">
      <c r="A204" s="7">
        <v>7</v>
      </c>
      <c r="B204" s="5">
        <v>2022</v>
      </c>
      <c r="C204" s="5" t="str">
        <f t="shared" si="39"/>
        <v>2022 W7</v>
      </c>
      <c r="D204" s="5">
        <v>102</v>
      </c>
      <c r="E204" s="5" t="s">
        <v>651</v>
      </c>
      <c r="F204" s="5" t="s">
        <v>18</v>
      </c>
      <c r="G204" s="5" t="s">
        <v>10</v>
      </c>
      <c r="H204" s="5">
        <v>-6.5</v>
      </c>
      <c r="I204" s="61">
        <v>-6.5</v>
      </c>
      <c r="J204" s="62" t="str">
        <f t="shared" si="40"/>
        <v>F0</v>
      </c>
      <c r="K204" s="61">
        <f t="shared" si="41"/>
        <v>0</v>
      </c>
      <c r="L204" s="228">
        <f>IF(K204=0,0,
IF(J204="D0.5",0.5*SUMIFS('Key Numbers'!$C$2:$C$71,'Key Numbers'!$A$2:$A$71,"&gt;="&amp;ABS($I204),'Key Numbers'!$A$2:$A$71,"&lt;="&amp;ABS($H204)),
IF(J204="D-0.5",0.5*-1*SUMIFS('Key Numbers'!$C$2:$C$71,'Key Numbers'!$A$2:$A$71,"&lt;="&amp;ABS($I204),'Key Numbers'!$A$2:$A$71,"&gt;="&amp;ABS($H204)),
IF(J204="F0.5",0.5*SUMIFS('Key Numbers'!$C$2:$C$71,'Key Numbers'!$A$2:$A$71,"&lt;="&amp;ABS($I204),'Key Numbers'!$A$2:$A$71,"&gt;="&amp;ABS($H204)),
IF(J204="F-0.5",0.5*-1*SUMIFS('Key Numbers'!$C$2:$C$71,'Key Numbers'!$A$2:$A$71,"&gt;="&amp;ABS($I204),'Key Numbers'!$A$2:$A$71,"&lt;="&amp;ABS($H204)),
IF(AND(LEFT(J204,1)="F",K204&lt;0),-1*SUMIFS('Key Numbers'!$C$2:$C$71,'Key Numbers'!$A$2:$A$71,"&gt;="&amp;ABS($I204),'Key Numbers'!$A$2:$A$71,"&lt;="&amp;ABS($H204)),
IF(AND(LEFT(J204,1)="F",K204&gt;0),SUMIFS('Key Numbers'!$C$2:$C$71,'Key Numbers'!$A$2:$A$71,"&lt;="&amp;ABS($I204),'Key Numbers'!$A$2:$A$71,"&gt;="&amp;ABS($H204)),
IF(AND(LEFT(J204,1)="D",K204&lt;0),-1*SUMIFS('Key Numbers'!$C$2:$C$71,'Key Numbers'!$A$2:$A$71,"&lt;="&amp;ABS($I204),'Key Numbers'!$A$2:$A$71,"&gt;="&amp;ABS($H204)),
SUMIFS('Key Numbers'!$C$2:$C$71,'Key Numbers'!$A$2:$A$71,"&gt;="&amp;ABS($I204),'Key Numbers'!$A$2:$A$71,"&lt;="&amp;ABS($H204))))))))))</f>
        <v>0</v>
      </c>
      <c r="M204" s="6" cm="1">
        <f t="array" ref="M204">IFERROR(INDEX(DVOA!$E$2:$E$20095,MATCH($F204&amp;$A204-1&amp;$B204,DVOA!$C$2:$C$20095&amp;DVOA!$A$2:$A20962&amp;DVOA!$B$2:$B$20095,0)),0)</f>
        <v>0.23034548344459746</v>
      </c>
      <c r="N204" s="6"/>
      <c r="O204" s="6" cm="1">
        <f t="array" ref="O204">IFERROR(INDEX(DVOA!$AC$2:$AC$20095,MATCH($F204&amp;$A204-1&amp;$B204,DVOA!$C$2:$C$20095&amp;DVOA!$A$2:$A$20095&amp;DVOA!$B$2:$B$20095,0)
),0)</f>
        <v>0</v>
      </c>
      <c r="P204" s="6" cm="1">
        <f t="array" ref="P204">IFERROR(INDEX(DVOA!$E$2:$E$20095,MATCH($G204&amp;$A204-1&amp;$B204,DVOA!$C$2:$C$20095&amp;DVOA!$A$2:$A20962&amp;DVOA!$B$2:$B$20095,0)),0)</f>
        <v>-4.1795505968297501E-2</v>
      </c>
      <c r="Q204" s="6"/>
      <c r="R204" s="6" cm="1">
        <f t="array" ref="R204">IFERROR(INDEX(DVOA!$AC$2:$AC$20095,MATCH($G204&amp;$A204-1&amp;$B204,DVOA!$C$2:$C$20095&amp;DVOA!$A$2:$A$20095&amp;DVOA!$B$2:$B$20095,0)
),0)</f>
        <v>0</v>
      </c>
      <c r="S204" s="6" t="str">
        <f t="shared" si="42"/>
        <v/>
      </c>
      <c r="T204" s="104">
        <f t="shared" si="50"/>
        <v>0.27214098941289494</v>
      </c>
      <c r="U204" s="104" t="str">
        <f t="shared" si="51"/>
        <v/>
      </c>
      <c r="V204" s="26" t="str" cm="1">
        <f t="array" ref="V204">IFERROR(IF(E204="H",INDEX('DVOA Pred'!$G$2:$G$1000,MATCH($F204&amp;$B204&amp;$A204,'DVOA Pred'!$C$2:$C$1000&amp;'DVOA Pred'!$A$2:$A$1000&amp;'DVOA Pred'!$B$2:$B$1000,0)),
INDEX('DVOA Pred'!$H$2:$H$1000,MATCH($F204&amp;$B204&amp;$A204,'DVOA Pred'!$D$2:$D$1000&amp;'DVOA Pred'!$A$2:$A$1000&amp;'DVOA Pred'!$B$2:$B$1000,0))),"")</f>
        <v/>
      </c>
      <c r="W204" s="26" t="str">
        <f t="shared" si="43"/>
        <v/>
      </c>
      <c r="X204" s="26" t="str">
        <f t="shared" si="44"/>
        <v/>
      </c>
      <c r="Y204" s="6" t="str">
        <f>IFERROR((PERCENTRANK($L$2:$L$20355,L204)*Multiples!$B$3)+((PERCENTRANK($W$2:$W$20355,W204)*(1-Multiples!$B$3))),"")</f>
        <v/>
      </c>
      <c r="Z204" s="64">
        <v>23</v>
      </c>
      <c r="AA204" s="64">
        <v>20</v>
      </c>
      <c r="AB204" s="24">
        <f t="shared" si="45"/>
        <v>3</v>
      </c>
      <c r="AC204" s="24">
        <f t="shared" si="46"/>
        <v>-3.5</v>
      </c>
      <c r="AD204" s="24">
        <f t="shared" si="47"/>
        <v>-3.5</v>
      </c>
      <c r="AE204" s="24" t="str">
        <f t="shared" si="48"/>
        <v>No</v>
      </c>
      <c r="AF204" s="24" t="str">
        <f t="shared" si="49"/>
        <v>No</v>
      </c>
      <c r="AG204" s="64"/>
      <c r="AH204" s="64"/>
      <c r="AI204" s="170"/>
      <c r="AJ204" s="66"/>
    </row>
    <row r="205" spans="1:36" customFormat="1" x14ac:dyDescent="0.25">
      <c r="A205" s="7">
        <v>7</v>
      </c>
      <c r="B205" s="5">
        <v>2022</v>
      </c>
      <c r="C205" s="5" t="str">
        <f t="shared" si="39"/>
        <v>2022 W7</v>
      </c>
      <c r="D205" s="5">
        <v>102</v>
      </c>
      <c r="E205" s="5" t="s">
        <v>649</v>
      </c>
      <c r="F205" s="5" t="s">
        <v>10</v>
      </c>
      <c r="G205" s="5" t="s">
        <v>18</v>
      </c>
      <c r="H205" s="5">
        <v>6.5</v>
      </c>
      <c r="I205" s="61">
        <v>6.5</v>
      </c>
      <c r="J205" s="62" t="str">
        <f t="shared" si="40"/>
        <v>D0</v>
      </c>
      <c r="K205" s="61">
        <f t="shared" si="41"/>
        <v>0</v>
      </c>
      <c r="L205" s="228">
        <f>IF(K205=0,0,
IF(J205="D0.5",0.5*SUMIFS('Key Numbers'!$C$2:$C$71,'Key Numbers'!$A$2:$A$71,"&gt;="&amp;ABS($I205),'Key Numbers'!$A$2:$A$71,"&lt;="&amp;ABS($H205)),
IF(J205="D-0.5",0.5*-1*SUMIFS('Key Numbers'!$C$2:$C$71,'Key Numbers'!$A$2:$A$71,"&lt;="&amp;ABS($I205),'Key Numbers'!$A$2:$A$71,"&gt;="&amp;ABS($H205)),
IF(J205="F0.5",0.5*SUMIFS('Key Numbers'!$C$2:$C$71,'Key Numbers'!$A$2:$A$71,"&lt;="&amp;ABS($I205),'Key Numbers'!$A$2:$A$71,"&gt;="&amp;ABS($H205)),
IF(J205="F-0.5",0.5*-1*SUMIFS('Key Numbers'!$C$2:$C$71,'Key Numbers'!$A$2:$A$71,"&gt;="&amp;ABS($I205),'Key Numbers'!$A$2:$A$71,"&lt;="&amp;ABS($H205)),
IF(AND(LEFT(J205,1)="F",K205&lt;0),-1*SUMIFS('Key Numbers'!$C$2:$C$71,'Key Numbers'!$A$2:$A$71,"&gt;="&amp;ABS($I205),'Key Numbers'!$A$2:$A$71,"&lt;="&amp;ABS($H205)),
IF(AND(LEFT(J205,1)="F",K205&gt;0),SUMIFS('Key Numbers'!$C$2:$C$71,'Key Numbers'!$A$2:$A$71,"&lt;="&amp;ABS($I205),'Key Numbers'!$A$2:$A$71,"&gt;="&amp;ABS($H205)),
IF(AND(LEFT(J205,1)="D",K205&lt;0),-1*SUMIFS('Key Numbers'!$C$2:$C$71,'Key Numbers'!$A$2:$A$71,"&lt;="&amp;ABS($I205),'Key Numbers'!$A$2:$A$71,"&gt;="&amp;ABS($H205)),
SUMIFS('Key Numbers'!$C$2:$C$71,'Key Numbers'!$A$2:$A$71,"&gt;="&amp;ABS($I205),'Key Numbers'!$A$2:$A$71,"&lt;="&amp;ABS($H205))))))))))</f>
        <v>0</v>
      </c>
      <c r="M205" s="6" cm="1">
        <f t="array" ref="M205">IFERROR(INDEX(DVOA!$E$2:$E$20095,MATCH($F205&amp;$A205-1&amp;$B205,DVOA!$C$2:$C$20095&amp;DVOA!$A$2:$A20963&amp;DVOA!$B$2:$B$20095,0)),0)</f>
        <v>-4.1795505968297501E-2</v>
      </c>
      <c r="N205" s="6"/>
      <c r="O205" s="6" cm="1">
        <f t="array" ref="O205">IFERROR(INDEX(DVOA!$AC$2:$AC$20095,MATCH($F205&amp;$A205-1&amp;$B205,DVOA!$C$2:$C$20095&amp;DVOA!$A$2:$A$20095&amp;DVOA!$B$2:$B$20095,0)
),0)</f>
        <v>0</v>
      </c>
      <c r="P205" s="6" cm="1">
        <f t="array" ref="P205">IFERROR(INDEX(DVOA!$E$2:$E$20095,MATCH($G205&amp;$A205-1&amp;$B205,DVOA!$C$2:$C$20095&amp;DVOA!$A$2:$A20963&amp;DVOA!$B$2:$B$20095,0)),0)</f>
        <v>0.23034548344459746</v>
      </c>
      <c r="Q205" s="6"/>
      <c r="R205" s="6" cm="1">
        <f t="array" ref="R205">IFERROR(INDEX(DVOA!$AC$2:$AC$20095,MATCH($G205&amp;$A205-1&amp;$B205,DVOA!$C$2:$C$20095&amp;DVOA!$A$2:$A$20095&amp;DVOA!$B$2:$B$20095,0)
),0)</f>
        <v>0</v>
      </c>
      <c r="S205" s="6" t="str">
        <f t="shared" si="42"/>
        <v/>
      </c>
      <c r="T205" s="104">
        <f t="shared" si="50"/>
        <v>-0.27214098941289494</v>
      </c>
      <c r="U205" s="104" t="str">
        <f t="shared" si="51"/>
        <v/>
      </c>
      <c r="V205" s="26" t="str" cm="1">
        <f t="array" ref="V205">IFERROR(IF(E205="H",INDEX('DVOA Pred'!$G$2:$G$1000,MATCH($F205&amp;$B205&amp;$A205,'DVOA Pred'!$C$2:$C$1000&amp;'DVOA Pred'!$A$2:$A$1000&amp;'DVOA Pred'!$B$2:$B$1000,0)),
INDEX('DVOA Pred'!$H$2:$H$1000,MATCH($F205&amp;$B205&amp;$A205,'DVOA Pred'!$D$2:$D$1000&amp;'DVOA Pred'!$A$2:$A$1000&amp;'DVOA Pred'!$B$2:$B$1000,0))),"")</f>
        <v/>
      </c>
      <c r="W205" s="26" t="str">
        <f t="shared" si="43"/>
        <v/>
      </c>
      <c r="X205" s="26" t="str">
        <f t="shared" si="44"/>
        <v/>
      </c>
      <c r="Y205" s="6" t="str">
        <f>IFERROR((PERCENTRANK($L$2:$L$20355,L205)*Multiples!$B$3)+((PERCENTRANK($W$2:$W$20355,W205)*(1-Multiples!$B$3))),"")</f>
        <v/>
      </c>
      <c r="Z205" s="64">
        <v>20</v>
      </c>
      <c r="AA205" s="64">
        <v>23</v>
      </c>
      <c r="AB205" s="24">
        <f t="shared" si="45"/>
        <v>-3</v>
      </c>
      <c r="AC205" s="24">
        <f t="shared" si="46"/>
        <v>3.5</v>
      </c>
      <c r="AD205" s="24">
        <f t="shared" si="47"/>
        <v>3.5</v>
      </c>
      <c r="AE205" s="24" t="str">
        <f t="shared" si="48"/>
        <v>Yes</v>
      </c>
      <c r="AF205" s="24" t="str">
        <f t="shared" si="49"/>
        <v>Yes</v>
      </c>
      <c r="AG205" s="64"/>
      <c r="AH205" s="64"/>
      <c r="AI205" s="170"/>
      <c r="AJ205" s="66"/>
    </row>
    <row r="206" spans="1:36" customFormat="1" x14ac:dyDescent="0.25">
      <c r="A206" s="7">
        <v>7</v>
      </c>
      <c r="B206" s="5">
        <v>2022</v>
      </c>
      <c r="C206" s="5" t="str">
        <f t="shared" si="39"/>
        <v>2022 W7</v>
      </c>
      <c r="D206" s="5">
        <v>103</v>
      </c>
      <c r="E206" s="5" t="s">
        <v>651</v>
      </c>
      <c r="F206" s="5" t="s">
        <v>39</v>
      </c>
      <c r="G206" s="5" t="s">
        <v>9</v>
      </c>
      <c r="H206" s="5">
        <v>-2.5</v>
      </c>
      <c r="I206" s="61">
        <v>-1</v>
      </c>
      <c r="J206" s="62" t="str">
        <f t="shared" si="40"/>
        <v>F-1.5</v>
      </c>
      <c r="K206" s="61">
        <f t="shared" si="41"/>
        <v>-1.5</v>
      </c>
      <c r="L206" s="228">
        <f>IF(K206=0,0,
IF(J206="D0.5",0.5*SUMIFS('Key Numbers'!$C$2:$C$71,'Key Numbers'!$A$2:$A$71,"&gt;="&amp;ABS($I206),'Key Numbers'!$A$2:$A$71,"&lt;="&amp;ABS($H206)),
IF(J206="D-0.5",0.5*-1*SUMIFS('Key Numbers'!$C$2:$C$71,'Key Numbers'!$A$2:$A$71,"&lt;="&amp;ABS($I206),'Key Numbers'!$A$2:$A$71,"&gt;="&amp;ABS($H206)),
IF(J206="F0.5",0.5*SUMIFS('Key Numbers'!$C$2:$C$71,'Key Numbers'!$A$2:$A$71,"&lt;="&amp;ABS($I206),'Key Numbers'!$A$2:$A$71,"&gt;="&amp;ABS($H206)),
IF(J206="F-0.5",0.5*-1*SUMIFS('Key Numbers'!$C$2:$C$71,'Key Numbers'!$A$2:$A$71,"&gt;="&amp;ABS($I206),'Key Numbers'!$A$2:$A$71,"&lt;="&amp;ABS($H206)),
IF(AND(LEFT(J206,1)="F",K206&lt;0),-1*SUMIFS('Key Numbers'!$C$2:$C$71,'Key Numbers'!$A$2:$A$71,"&gt;="&amp;ABS($I206),'Key Numbers'!$A$2:$A$71,"&lt;="&amp;ABS($H206)),
IF(AND(LEFT(J206,1)="F",K206&gt;0),SUMIFS('Key Numbers'!$C$2:$C$71,'Key Numbers'!$A$2:$A$71,"&lt;="&amp;ABS($I206),'Key Numbers'!$A$2:$A$71,"&gt;="&amp;ABS($H206)),
IF(AND(LEFT(J206,1)="D",K206&lt;0),-1*SUMIFS('Key Numbers'!$C$2:$C$71,'Key Numbers'!$A$2:$A$71,"&lt;="&amp;ABS($I206),'Key Numbers'!$A$2:$A$71,"&gt;="&amp;ABS($H206)),
SUMIFS('Key Numbers'!$C$2:$C$71,'Key Numbers'!$A$2:$A$71,"&gt;="&amp;ABS($I206),'Key Numbers'!$A$2:$A$71,"&lt;="&amp;ABS($H206))))))))))</f>
        <v>-0.11009174311926606</v>
      </c>
      <c r="M206" s="6" cm="1">
        <f t="array" ref="M206">IFERROR(INDEX(DVOA!$E$2:$E$20095,MATCH($F206&amp;$A206-1&amp;$B206,DVOA!$C$2:$C$20095&amp;DVOA!$A$2:$A20964&amp;DVOA!$B$2:$B$20095,0)),0)</f>
        <v>-3.2400306314744484E-2</v>
      </c>
      <c r="N206" s="6"/>
      <c r="O206" s="6" cm="1">
        <f t="array" ref="O206">IFERROR(INDEX(DVOA!$AC$2:$AC$20095,MATCH($F206&amp;$A206-1&amp;$B206,DVOA!$C$2:$C$20095&amp;DVOA!$A$2:$A$20095&amp;DVOA!$B$2:$B$20095,0)
),0)</f>
        <v>0</v>
      </c>
      <c r="P206" s="6" cm="1">
        <f t="array" ref="P206">IFERROR(INDEX(DVOA!$E$2:$E$20095,MATCH($G206&amp;$A206-1&amp;$B206,DVOA!$C$2:$C$20095&amp;DVOA!$A$2:$A20964&amp;DVOA!$B$2:$B$20095,0)),0)</f>
        <v>-5.8772549069712687E-2</v>
      </c>
      <c r="Q206" s="6"/>
      <c r="R206" s="6" cm="1">
        <f t="array" ref="R206">IFERROR(INDEX(DVOA!$AC$2:$AC$20095,MATCH($G206&amp;$A206-1&amp;$B206,DVOA!$C$2:$C$20095&amp;DVOA!$A$2:$A$20095&amp;DVOA!$B$2:$B$20095,0)
),0)</f>
        <v>0</v>
      </c>
      <c r="S206" s="6" t="str">
        <f t="shared" si="42"/>
        <v/>
      </c>
      <c r="T206" s="104">
        <f t="shared" si="50"/>
        <v>2.6372242754968203E-2</v>
      </c>
      <c r="U206" s="104" t="str">
        <f t="shared" si="51"/>
        <v/>
      </c>
      <c r="V206" s="26" t="str" cm="1">
        <f t="array" ref="V206">IFERROR(IF(E206="H",INDEX('DVOA Pred'!$G$2:$G$1000,MATCH($F206&amp;$B206&amp;$A206,'DVOA Pred'!$C$2:$C$1000&amp;'DVOA Pred'!$A$2:$A$1000&amp;'DVOA Pred'!$B$2:$B$1000,0)),
INDEX('DVOA Pred'!$H$2:$H$1000,MATCH($F206&amp;$B206&amp;$A206,'DVOA Pred'!$D$2:$D$1000&amp;'DVOA Pred'!$A$2:$A$1000&amp;'DVOA Pred'!$B$2:$B$1000,0))),"")</f>
        <v/>
      </c>
      <c r="W206" s="26" t="str">
        <f t="shared" si="43"/>
        <v/>
      </c>
      <c r="X206" s="26" t="str">
        <f t="shared" si="44"/>
        <v/>
      </c>
      <c r="Y206" s="6" t="str">
        <f>IFERROR((PERCENTRANK($L$2:$L$20355,L206)*Multiples!$B$3)+((PERCENTRANK($W$2:$W$20355,W206)*(1-Multiples!$B$3))),"")</f>
        <v/>
      </c>
      <c r="Z206" s="64">
        <v>9</v>
      </c>
      <c r="AA206" s="64">
        <v>16</v>
      </c>
      <c r="AB206" s="24">
        <f t="shared" si="45"/>
        <v>-7</v>
      </c>
      <c r="AC206" s="24">
        <f t="shared" si="46"/>
        <v>-9.5</v>
      </c>
      <c r="AD206" s="24">
        <f t="shared" si="47"/>
        <v>-8</v>
      </c>
      <c r="AE206" s="24" t="str">
        <f t="shared" si="48"/>
        <v>No</v>
      </c>
      <c r="AF206" s="24" t="str">
        <f t="shared" si="49"/>
        <v>No</v>
      </c>
      <c r="AG206" s="64"/>
      <c r="AH206" s="64"/>
      <c r="AI206" s="170"/>
      <c r="AJ206" s="66"/>
    </row>
    <row r="207" spans="1:36" customFormat="1" x14ac:dyDescent="0.25">
      <c r="A207" s="7">
        <v>7</v>
      </c>
      <c r="B207" s="5">
        <v>2022</v>
      </c>
      <c r="C207" s="5" t="str">
        <f t="shared" si="39"/>
        <v>2022 W7</v>
      </c>
      <c r="D207" s="5">
        <v>103</v>
      </c>
      <c r="E207" s="5" t="s">
        <v>649</v>
      </c>
      <c r="F207" s="5" t="s">
        <v>9</v>
      </c>
      <c r="G207" s="5" t="s">
        <v>39</v>
      </c>
      <c r="H207" s="5">
        <v>2.5</v>
      </c>
      <c r="I207" s="61">
        <v>1</v>
      </c>
      <c r="J207" s="62" t="str">
        <f t="shared" si="40"/>
        <v>D1.5</v>
      </c>
      <c r="K207" s="61">
        <f t="shared" si="41"/>
        <v>1.5</v>
      </c>
      <c r="L207" s="228">
        <f>IF(K207=0,0,
IF(J207="D0.5",0.5*SUMIFS('Key Numbers'!$C$2:$C$71,'Key Numbers'!$A$2:$A$71,"&gt;="&amp;ABS($I207),'Key Numbers'!$A$2:$A$71,"&lt;="&amp;ABS($H207)),
IF(J207="D-0.5",0.5*-1*SUMIFS('Key Numbers'!$C$2:$C$71,'Key Numbers'!$A$2:$A$71,"&lt;="&amp;ABS($I207),'Key Numbers'!$A$2:$A$71,"&gt;="&amp;ABS($H207)),
IF(J207="F0.5",0.5*SUMIFS('Key Numbers'!$C$2:$C$71,'Key Numbers'!$A$2:$A$71,"&lt;="&amp;ABS($I207),'Key Numbers'!$A$2:$A$71,"&gt;="&amp;ABS($H207)),
IF(J207="F-0.5",0.5*-1*SUMIFS('Key Numbers'!$C$2:$C$71,'Key Numbers'!$A$2:$A$71,"&gt;="&amp;ABS($I207),'Key Numbers'!$A$2:$A$71,"&lt;="&amp;ABS($H207)),
IF(AND(LEFT(J207,1)="F",K207&lt;0),-1*SUMIFS('Key Numbers'!$C$2:$C$71,'Key Numbers'!$A$2:$A$71,"&gt;="&amp;ABS($I207),'Key Numbers'!$A$2:$A$71,"&lt;="&amp;ABS($H207)),
IF(AND(LEFT(J207,1)="F",K207&gt;0),SUMIFS('Key Numbers'!$C$2:$C$71,'Key Numbers'!$A$2:$A$71,"&lt;="&amp;ABS($I207),'Key Numbers'!$A$2:$A$71,"&gt;="&amp;ABS($H207)),
IF(AND(LEFT(J207,1)="D",K207&lt;0),-1*SUMIFS('Key Numbers'!$C$2:$C$71,'Key Numbers'!$A$2:$A$71,"&lt;="&amp;ABS($I207),'Key Numbers'!$A$2:$A$71,"&gt;="&amp;ABS($H207)),
SUMIFS('Key Numbers'!$C$2:$C$71,'Key Numbers'!$A$2:$A$71,"&gt;="&amp;ABS($I207),'Key Numbers'!$A$2:$A$71,"&lt;="&amp;ABS($H207))))))))))</f>
        <v>0.11009174311926606</v>
      </c>
      <c r="M207" s="6" cm="1">
        <f t="array" ref="M207">IFERROR(INDEX(DVOA!$E$2:$E$20095,MATCH($F207&amp;$A207-1&amp;$B207,DVOA!$C$2:$C$20095&amp;DVOA!$A$2:$A20965&amp;DVOA!$B$2:$B$20095,0)),0)</f>
        <v>-5.8772549069712687E-2</v>
      </c>
      <c r="N207" s="6"/>
      <c r="O207" s="6" cm="1">
        <f t="array" ref="O207">IFERROR(INDEX(DVOA!$AC$2:$AC$20095,MATCH($F207&amp;$A207-1&amp;$B207,DVOA!$C$2:$C$20095&amp;DVOA!$A$2:$A$20095&amp;DVOA!$B$2:$B$20095,0)
),0)</f>
        <v>0</v>
      </c>
      <c r="P207" s="6" cm="1">
        <f t="array" ref="P207">IFERROR(INDEX(DVOA!$E$2:$E$20095,MATCH($G207&amp;$A207-1&amp;$B207,DVOA!$C$2:$C$20095&amp;DVOA!$A$2:$A20965&amp;DVOA!$B$2:$B$20095,0)),0)</f>
        <v>-3.2400306314744484E-2</v>
      </c>
      <c r="Q207" s="6"/>
      <c r="R207" s="6" cm="1">
        <f t="array" ref="R207">IFERROR(INDEX(DVOA!$AC$2:$AC$20095,MATCH($G207&amp;$A207-1&amp;$B207,DVOA!$C$2:$C$20095&amp;DVOA!$A$2:$A$20095&amp;DVOA!$B$2:$B$20095,0)
),0)</f>
        <v>0</v>
      </c>
      <c r="S207" s="6" t="str">
        <f t="shared" si="42"/>
        <v/>
      </c>
      <c r="T207" s="104">
        <f t="shared" si="50"/>
        <v>-2.6372242754968203E-2</v>
      </c>
      <c r="U207" s="104" t="str">
        <f t="shared" si="51"/>
        <v/>
      </c>
      <c r="V207" s="26" t="str" cm="1">
        <f t="array" ref="V207">IFERROR(IF(E207="H",INDEX('DVOA Pred'!$G$2:$G$1000,MATCH($F207&amp;$B207&amp;$A207,'DVOA Pred'!$C$2:$C$1000&amp;'DVOA Pred'!$A$2:$A$1000&amp;'DVOA Pred'!$B$2:$B$1000,0)),
INDEX('DVOA Pred'!$H$2:$H$1000,MATCH($F207&amp;$B207&amp;$A207,'DVOA Pred'!$D$2:$D$1000&amp;'DVOA Pred'!$A$2:$A$1000&amp;'DVOA Pred'!$B$2:$B$1000,0))),"")</f>
        <v/>
      </c>
      <c r="W207" s="26" t="str">
        <f t="shared" si="43"/>
        <v/>
      </c>
      <c r="X207" s="26" t="str">
        <f t="shared" si="44"/>
        <v/>
      </c>
      <c r="Y207" s="6" t="str">
        <f>IFERROR((PERCENTRANK($L$2:$L$20355,L207)*Multiples!$B$3)+((PERCENTRANK($W$2:$W$20355,W207)*(1-Multiples!$B$3))),"")</f>
        <v/>
      </c>
      <c r="Z207" s="64">
        <v>16</v>
      </c>
      <c r="AA207" s="64">
        <v>9</v>
      </c>
      <c r="AB207" s="24">
        <f t="shared" si="45"/>
        <v>7</v>
      </c>
      <c r="AC207" s="24">
        <f t="shared" si="46"/>
        <v>9.5</v>
      </c>
      <c r="AD207" s="24">
        <f t="shared" si="47"/>
        <v>8</v>
      </c>
      <c r="AE207" s="24" t="str">
        <f t="shared" si="48"/>
        <v>Yes</v>
      </c>
      <c r="AF207" s="24" t="str">
        <f t="shared" si="49"/>
        <v>Yes</v>
      </c>
      <c r="AG207" s="64"/>
      <c r="AH207" s="64"/>
      <c r="AI207" s="170"/>
      <c r="AJ207" s="66"/>
    </row>
    <row r="208" spans="1:36" customFormat="1" x14ac:dyDescent="0.25">
      <c r="A208" s="7">
        <v>7</v>
      </c>
      <c r="B208" s="5">
        <v>2022</v>
      </c>
      <c r="C208" s="5" t="str">
        <f t="shared" si="39"/>
        <v>2022 W7</v>
      </c>
      <c r="D208" s="5">
        <v>104</v>
      </c>
      <c r="E208" s="5" t="s">
        <v>649</v>
      </c>
      <c r="F208" s="5" t="s">
        <v>49</v>
      </c>
      <c r="G208" s="5" t="s">
        <v>53</v>
      </c>
      <c r="H208" s="5">
        <v>6.5</v>
      </c>
      <c r="I208" s="61">
        <v>7</v>
      </c>
      <c r="J208" s="62" t="str">
        <f t="shared" si="40"/>
        <v>D-0.5</v>
      </c>
      <c r="K208" s="61">
        <f t="shared" si="41"/>
        <v>-0.5</v>
      </c>
      <c r="L208" s="228">
        <f>IF(K208=0,0,
IF(J208="D0.5",0.5*SUMIFS('Key Numbers'!$C$2:$C$71,'Key Numbers'!$A$2:$A$71,"&gt;="&amp;ABS($I208),'Key Numbers'!$A$2:$A$71,"&lt;="&amp;ABS($H208)),
IF(J208="D-0.5",0.5*-1*SUMIFS('Key Numbers'!$C$2:$C$71,'Key Numbers'!$A$2:$A$71,"&lt;="&amp;ABS($I208),'Key Numbers'!$A$2:$A$71,"&gt;="&amp;ABS($H208)),
IF(J208="F0.5",0.5*SUMIFS('Key Numbers'!$C$2:$C$71,'Key Numbers'!$A$2:$A$71,"&lt;="&amp;ABS($I208),'Key Numbers'!$A$2:$A$71,"&gt;="&amp;ABS($H208)),
IF(J208="F-0.5",0.5*-1*SUMIFS('Key Numbers'!$C$2:$C$71,'Key Numbers'!$A$2:$A$71,"&gt;="&amp;ABS($I208),'Key Numbers'!$A$2:$A$71,"&lt;="&amp;ABS($H208)),
IF(AND(LEFT(J208,1)="F",K208&lt;0),-1*SUMIFS('Key Numbers'!$C$2:$C$71,'Key Numbers'!$A$2:$A$71,"&gt;="&amp;ABS($I208),'Key Numbers'!$A$2:$A$71,"&lt;="&amp;ABS($H208)),
IF(AND(LEFT(J208,1)="F",K208&gt;0),SUMIFS('Key Numbers'!$C$2:$C$71,'Key Numbers'!$A$2:$A$71,"&lt;="&amp;ABS($I208),'Key Numbers'!$A$2:$A$71,"&gt;="&amp;ABS($H208)),
IF(AND(LEFT(J208,1)="D",K208&lt;0),-1*SUMIFS('Key Numbers'!$C$2:$C$71,'Key Numbers'!$A$2:$A$71,"&lt;="&amp;ABS($I208),'Key Numbers'!$A$2:$A$71,"&gt;="&amp;ABS($H208)),
SUMIFS('Key Numbers'!$C$2:$C$71,'Key Numbers'!$A$2:$A$71,"&gt;="&amp;ABS($I208),'Key Numbers'!$A$2:$A$71,"&lt;="&amp;ABS($H208))))))))))</f>
        <v>-4.1284403669724773E-2</v>
      </c>
      <c r="M208" s="6" cm="1">
        <f t="array" ref="M208">IFERROR(INDEX(DVOA!$E$2:$E$20095,MATCH($F208&amp;$A208-1&amp;$B208,DVOA!$C$2:$C$20095&amp;DVOA!$A$2:$A20966&amp;DVOA!$B$2:$B$20095,0)),0)</f>
        <v>-0.20334708106245611</v>
      </c>
      <c r="N208" s="6"/>
      <c r="O208" s="6" cm="1">
        <f t="array" ref="O208">IFERROR(INDEX(DVOA!$AC$2:$AC$20095,MATCH($F208&amp;$A208-1&amp;$B208,DVOA!$C$2:$C$20095&amp;DVOA!$A$2:$A$20095&amp;DVOA!$B$2:$B$20095,0)
),0)</f>
        <v>0</v>
      </c>
      <c r="P208" s="6" cm="1">
        <f t="array" ref="P208">IFERROR(INDEX(DVOA!$E$2:$E$20095,MATCH($G208&amp;$A208-1&amp;$B208,DVOA!$C$2:$C$20095&amp;DVOA!$A$2:$A20966&amp;DVOA!$B$2:$B$20095,0)),0)</f>
        <v>-5.2297534461967742E-2</v>
      </c>
      <c r="Q208" s="6"/>
      <c r="R208" s="6" cm="1">
        <f t="array" ref="R208">IFERROR(INDEX(DVOA!$AC$2:$AC$20095,MATCH($G208&amp;$A208-1&amp;$B208,DVOA!$C$2:$C$20095&amp;DVOA!$A$2:$A$20095&amp;DVOA!$B$2:$B$20095,0)
),0)</f>
        <v>0</v>
      </c>
      <c r="S208" s="6" t="str">
        <f t="shared" si="42"/>
        <v/>
      </c>
      <c r="T208" s="104">
        <f t="shared" si="50"/>
        <v>-0.15104954660048836</v>
      </c>
      <c r="U208" s="104" t="str">
        <f t="shared" si="51"/>
        <v/>
      </c>
      <c r="V208" s="26" t="str" cm="1">
        <f t="array" ref="V208">IFERROR(IF(E208="H",INDEX('DVOA Pred'!$G$2:$G$1000,MATCH($F208&amp;$B208&amp;$A208,'DVOA Pred'!$C$2:$C$1000&amp;'DVOA Pred'!$A$2:$A$1000&amp;'DVOA Pred'!$B$2:$B$1000,0)),
INDEX('DVOA Pred'!$H$2:$H$1000,MATCH($F208&amp;$B208&amp;$A208,'DVOA Pred'!$D$2:$D$1000&amp;'DVOA Pred'!$A$2:$A$1000&amp;'DVOA Pred'!$B$2:$B$1000,0))),"")</f>
        <v/>
      </c>
      <c r="W208" s="26" t="str">
        <f t="shared" si="43"/>
        <v/>
      </c>
      <c r="X208" s="26" t="str">
        <f t="shared" si="44"/>
        <v/>
      </c>
      <c r="Y208" s="6" t="str">
        <f>IFERROR((PERCENTRANK($L$2:$L$20355,L208)*Multiples!$B$3)+((PERCENTRANK($W$2:$W$20355,W208)*(1-Multiples!$B$3))),"")</f>
        <v/>
      </c>
      <c r="Z208" s="64">
        <v>20</v>
      </c>
      <c r="AA208" s="64">
        <v>38</v>
      </c>
      <c r="AB208" s="24">
        <f t="shared" si="45"/>
        <v>-18</v>
      </c>
      <c r="AC208" s="24">
        <f t="shared" si="46"/>
        <v>-11.5</v>
      </c>
      <c r="AD208" s="24">
        <f t="shared" si="47"/>
        <v>-11</v>
      </c>
      <c r="AE208" s="24" t="str">
        <f t="shared" si="48"/>
        <v>No</v>
      </c>
      <c r="AF208" s="24" t="str">
        <f t="shared" si="49"/>
        <v>No</v>
      </c>
      <c r="AG208" s="64"/>
      <c r="AH208" s="64"/>
      <c r="AI208" s="170"/>
      <c r="AJ208" s="66"/>
    </row>
    <row r="209" spans="1:36" customFormat="1" x14ac:dyDescent="0.25">
      <c r="A209" s="7">
        <v>7</v>
      </c>
      <c r="B209" s="5">
        <v>2022</v>
      </c>
      <c r="C209" s="5" t="str">
        <f t="shared" si="39"/>
        <v>2022 W7</v>
      </c>
      <c r="D209" s="5">
        <v>104</v>
      </c>
      <c r="E209" s="5" t="s">
        <v>651</v>
      </c>
      <c r="F209" s="5" t="s">
        <v>53</v>
      </c>
      <c r="G209" s="5" t="s">
        <v>49</v>
      </c>
      <c r="H209" s="5">
        <v>-6.5</v>
      </c>
      <c r="I209" s="61">
        <v>-7</v>
      </c>
      <c r="J209" s="62" t="str">
        <f t="shared" si="40"/>
        <v>F0.5</v>
      </c>
      <c r="K209" s="61">
        <f t="shared" si="41"/>
        <v>0.5</v>
      </c>
      <c r="L209" s="228">
        <f>IF(K209=0,0,
IF(J209="D0.5",0.5*SUMIFS('Key Numbers'!$C$2:$C$71,'Key Numbers'!$A$2:$A$71,"&gt;="&amp;ABS($I209),'Key Numbers'!$A$2:$A$71,"&lt;="&amp;ABS($H209)),
IF(J209="D-0.5",0.5*-1*SUMIFS('Key Numbers'!$C$2:$C$71,'Key Numbers'!$A$2:$A$71,"&lt;="&amp;ABS($I209),'Key Numbers'!$A$2:$A$71,"&gt;="&amp;ABS($H209)),
IF(J209="F0.5",0.5*SUMIFS('Key Numbers'!$C$2:$C$71,'Key Numbers'!$A$2:$A$71,"&lt;="&amp;ABS($I209),'Key Numbers'!$A$2:$A$71,"&gt;="&amp;ABS($H209)),
IF(J209="F-0.5",0.5*-1*SUMIFS('Key Numbers'!$C$2:$C$71,'Key Numbers'!$A$2:$A$71,"&gt;="&amp;ABS($I209),'Key Numbers'!$A$2:$A$71,"&lt;="&amp;ABS($H209)),
IF(AND(LEFT(J209,1)="F",K209&lt;0),-1*SUMIFS('Key Numbers'!$C$2:$C$71,'Key Numbers'!$A$2:$A$71,"&gt;="&amp;ABS($I209),'Key Numbers'!$A$2:$A$71,"&lt;="&amp;ABS($H209)),
IF(AND(LEFT(J209,1)="F",K209&gt;0),SUMIFS('Key Numbers'!$C$2:$C$71,'Key Numbers'!$A$2:$A$71,"&lt;="&amp;ABS($I209),'Key Numbers'!$A$2:$A$71,"&gt;="&amp;ABS($H209)),
IF(AND(LEFT(J209,1)="D",K209&lt;0),-1*SUMIFS('Key Numbers'!$C$2:$C$71,'Key Numbers'!$A$2:$A$71,"&lt;="&amp;ABS($I209),'Key Numbers'!$A$2:$A$71,"&gt;="&amp;ABS($H209)),
SUMIFS('Key Numbers'!$C$2:$C$71,'Key Numbers'!$A$2:$A$71,"&gt;="&amp;ABS($I209),'Key Numbers'!$A$2:$A$71,"&lt;="&amp;ABS($H209))))))))))</f>
        <v>4.1284403669724773E-2</v>
      </c>
      <c r="M209" s="6" cm="1">
        <f t="array" ref="M209">IFERROR(INDEX(DVOA!$E$2:$E$20095,MATCH($F209&amp;$A209-1&amp;$B209,DVOA!$C$2:$C$20095&amp;DVOA!$A$2:$A20967&amp;DVOA!$B$2:$B$20095,0)),0)</f>
        <v>-5.2297534461967742E-2</v>
      </c>
      <c r="N209" s="6"/>
      <c r="O209" s="6" cm="1">
        <f t="array" ref="O209">IFERROR(INDEX(DVOA!$AC$2:$AC$20095,MATCH($F209&amp;$A209-1&amp;$B209,DVOA!$C$2:$C$20095&amp;DVOA!$A$2:$A$20095&amp;DVOA!$B$2:$B$20095,0)
),0)</f>
        <v>0</v>
      </c>
      <c r="P209" s="6" cm="1">
        <f t="array" ref="P209">IFERROR(INDEX(DVOA!$E$2:$E$20095,MATCH($G209&amp;$A209-1&amp;$B209,DVOA!$C$2:$C$20095&amp;DVOA!$A$2:$A20967&amp;DVOA!$B$2:$B$20095,0)),0)</f>
        <v>-0.20334708106245611</v>
      </c>
      <c r="Q209" s="6"/>
      <c r="R209" s="6" cm="1">
        <f t="array" ref="R209">IFERROR(INDEX(DVOA!$AC$2:$AC$20095,MATCH($G209&amp;$A209-1&amp;$B209,DVOA!$C$2:$C$20095&amp;DVOA!$A$2:$A$20095&amp;DVOA!$B$2:$B$20095,0)
),0)</f>
        <v>0</v>
      </c>
      <c r="S209" s="6" t="str">
        <f t="shared" si="42"/>
        <v/>
      </c>
      <c r="T209" s="104">
        <f t="shared" si="50"/>
        <v>0.15104954660048836</v>
      </c>
      <c r="U209" s="104" t="str">
        <f t="shared" si="51"/>
        <v/>
      </c>
      <c r="V209" s="26" t="str" cm="1">
        <f t="array" ref="V209">IFERROR(IF(E209="H",INDEX('DVOA Pred'!$G$2:$G$1000,MATCH($F209&amp;$B209&amp;$A209,'DVOA Pred'!$C$2:$C$1000&amp;'DVOA Pred'!$A$2:$A$1000&amp;'DVOA Pred'!$B$2:$B$1000,0)),
INDEX('DVOA Pred'!$H$2:$H$1000,MATCH($F209&amp;$B209&amp;$A209,'DVOA Pred'!$D$2:$D$1000&amp;'DVOA Pred'!$A$2:$A$1000&amp;'DVOA Pred'!$B$2:$B$1000,0))),"")</f>
        <v/>
      </c>
      <c r="W209" s="26" t="str">
        <f t="shared" si="43"/>
        <v/>
      </c>
      <c r="X209" s="26" t="str">
        <f t="shared" si="44"/>
        <v/>
      </c>
      <c r="Y209" s="6" t="str">
        <f>IFERROR((PERCENTRANK($L$2:$L$20355,L209)*Multiples!$B$3)+((PERCENTRANK($W$2:$W$20355,W209)*(1-Multiples!$B$3))),"")</f>
        <v/>
      </c>
      <c r="Z209" s="64">
        <v>38</v>
      </c>
      <c r="AA209" s="64">
        <v>20</v>
      </c>
      <c r="AB209" s="24">
        <f t="shared" si="45"/>
        <v>18</v>
      </c>
      <c r="AC209" s="24">
        <f t="shared" si="46"/>
        <v>11.5</v>
      </c>
      <c r="AD209" s="24">
        <f t="shared" si="47"/>
        <v>11</v>
      </c>
      <c r="AE209" s="24" t="str">
        <f t="shared" si="48"/>
        <v>Yes</v>
      </c>
      <c r="AF209" s="24" t="str">
        <f t="shared" si="49"/>
        <v>Yes</v>
      </c>
      <c r="AG209" s="64"/>
      <c r="AH209" s="64"/>
      <c r="AI209" s="170"/>
      <c r="AJ209" s="66"/>
    </row>
    <row r="210" spans="1:36" customFormat="1" x14ac:dyDescent="0.25">
      <c r="A210" s="7">
        <v>7</v>
      </c>
      <c r="B210" s="5">
        <v>2022</v>
      </c>
      <c r="C210" s="5" t="str">
        <f t="shared" si="39"/>
        <v>2022 W7</v>
      </c>
      <c r="D210" s="5">
        <v>105</v>
      </c>
      <c r="E210" s="5" t="s">
        <v>651</v>
      </c>
      <c r="F210" s="5" t="s">
        <v>28</v>
      </c>
      <c r="G210" s="5" t="s">
        <v>30</v>
      </c>
      <c r="H210" s="5">
        <v>-6.5</v>
      </c>
      <c r="I210" s="61">
        <v>-5</v>
      </c>
      <c r="J210" s="62" t="str">
        <f t="shared" si="40"/>
        <v>F-1.5</v>
      </c>
      <c r="K210" s="61">
        <f t="shared" si="41"/>
        <v>-1.5</v>
      </c>
      <c r="L210" s="228">
        <f>IF(K210=0,0,
IF(J210="D0.5",0.5*SUMIFS('Key Numbers'!$C$2:$C$71,'Key Numbers'!$A$2:$A$71,"&gt;="&amp;ABS($I210),'Key Numbers'!$A$2:$A$71,"&lt;="&amp;ABS($H210)),
IF(J210="D-0.5",0.5*-1*SUMIFS('Key Numbers'!$C$2:$C$71,'Key Numbers'!$A$2:$A$71,"&lt;="&amp;ABS($I210),'Key Numbers'!$A$2:$A$71,"&gt;="&amp;ABS($H210)),
IF(J210="F0.5",0.5*SUMIFS('Key Numbers'!$C$2:$C$71,'Key Numbers'!$A$2:$A$71,"&lt;="&amp;ABS($I210),'Key Numbers'!$A$2:$A$71,"&gt;="&amp;ABS($H210)),
IF(J210="F-0.5",0.5*-1*SUMIFS('Key Numbers'!$C$2:$C$71,'Key Numbers'!$A$2:$A$71,"&gt;="&amp;ABS($I210),'Key Numbers'!$A$2:$A$71,"&lt;="&amp;ABS($H210)),
IF(AND(LEFT(J210,1)="F",K210&lt;0),-1*SUMIFS('Key Numbers'!$C$2:$C$71,'Key Numbers'!$A$2:$A$71,"&gt;="&amp;ABS($I210),'Key Numbers'!$A$2:$A$71,"&lt;="&amp;ABS($H210)),
IF(AND(LEFT(J210,1)="F",K210&gt;0),SUMIFS('Key Numbers'!$C$2:$C$71,'Key Numbers'!$A$2:$A$71,"&lt;="&amp;ABS($I210),'Key Numbers'!$A$2:$A$71,"&gt;="&amp;ABS($H210)),
IF(AND(LEFT(J210,1)="D",K210&lt;0),-1*SUMIFS('Key Numbers'!$C$2:$C$71,'Key Numbers'!$A$2:$A$71,"&lt;="&amp;ABS($I210),'Key Numbers'!$A$2:$A$71,"&gt;="&amp;ABS($H210)),
SUMIFS('Key Numbers'!$C$2:$C$71,'Key Numbers'!$A$2:$A$71,"&gt;="&amp;ABS($I210),'Key Numbers'!$A$2:$A$71,"&lt;="&amp;ABS($H210))))))))))</f>
        <v>-0.12293577981651377</v>
      </c>
      <c r="M210" s="6" cm="1">
        <f t="array" ref="M210">IFERROR(INDEX(DVOA!$E$2:$E$20095,MATCH($F210&amp;$A210-1&amp;$B210,DVOA!$C$2:$C$20095&amp;DVOA!$A$2:$A20968&amp;DVOA!$B$2:$B$20095,0)),0)</f>
        <v>8.3495661735529428E-2</v>
      </c>
      <c r="N210" s="6"/>
      <c r="O210" s="6" cm="1">
        <f t="array" ref="O210">IFERROR(INDEX(DVOA!$AC$2:$AC$20095,MATCH($F210&amp;$A210-1&amp;$B210,DVOA!$C$2:$C$20095&amp;DVOA!$A$2:$A$20095&amp;DVOA!$B$2:$B$20095,0)
),0)</f>
        <v>0</v>
      </c>
      <c r="P210" s="6" cm="1">
        <f t="array" ref="P210">IFERROR(INDEX(DVOA!$E$2:$E$20095,MATCH($G210&amp;$A210-1&amp;$B210,DVOA!$C$2:$C$20095&amp;DVOA!$A$2:$A20968&amp;DVOA!$B$2:$B$20095,0)),0)</f>
        <v>5.4531530428661393E-2</v>
      </c>
      <c r="Q210" s="6"/>
      <c r="R210" s="6" cm="1">
        <f t="array" ref="R210">IFERROR(INDEX(DVOA!$AC$2:$AC$20095,MATCH($G210&amp;$A210-1&amp;$B210,DVOA!$C$2:$C$20095&amp;DVOA!$A$2:$A$20095&amp;DVOA!$B$2:$B$20095,0)
),0)</f>
        <v>0</v>
      </c>
      <c r="S210" s="6" t="str">
        <f t="shared" si="42"/>
        <v/>
      </c>
      <c r="T210" s="104">
        <f t="shared" si="50"/>
        <v>2.8964131306868035E-2</v>
      </c>
      <c r="U210" s="104" t="str">
        <f t="shared" si="51"/>
        <v/>
      </c>
      <c r="V210" s="26" t="str" cm="1">
        <f t="array" ref="V210">IFERROR(IF(E210="H",INDEX('DVOA Pred'!$G$2:$G$1000,MATCH($F210&amp;$B210&amp;$A210,'DVOA Pred'!$C$2:$C$1000&amp;'DVOA Pred'!$A$2:$A$1000&amp;'DVOA Pred'!$B$2:$B$1000,0)),
INDEX('DVOA Pred'!$H$2:$H$1000,MATCH($F210&amp;$B210&amp;$A210,'DVOA Pred'!$D$2:$D$1000&amp;'DVOA Pred'!$A$2:$A$1000&amp;'DVOA Pred'!$B$2:$B$1000,0))),"")</f>
        <v/>
      </c>
      <c r="W210" s="26" t="str">
        <f t="shared" si="43"/>
        <v/>
      </c>
      <c r="X210" s="26" t="str">
        <f t="shared" si="44"/>
        <v/>
      </c>
      <c r="Y210" s="6" t="str">
        <f>IFERROR((PERCENTRANK($L$2:$L$20355,L210)*Multiples!$B$3)+((PERCENTRANK($W$2:$W$20355,W210)*(1-Multiples!$B$3))),"")</f>
        <v/>
      </c>
      <c r="Z210" s="64">
        <v>23</v>
      </c>
      <c r="AA210" s="64">
        <v>37</v>
      </c>
      <c r="AB210" s="24">
        <f t="shared" si="45"/>
        <v>-14</v>
      </c>
      <c r="AC210" s="24">
        <f t="shared" si="46"/>
        <v>-20.5</v>
      </c>
      <c r="AD210" s="24">
        <f t="shared" si="47"/>
        <v>-19</v>
      </c>
      <c r="AE210" s="24" t="str">
        <f t="shared" si="48"/>
        <v>No</v>
      </c>
      <c r="AF210" s="24" t="str">
        <f t="shared" si="49"/>
        <v>No</v>
      </c>
      <c r="AG210" s="64"/>
      <c r="AH210" s="64"/>
      <c r="AI210" s="170"/>
      <c r="AJ210" s="66"/>
    </row>
    <row r="211" spans="1:36" customFormat="1" x14ac:dyDescent="0.25">
      <c r="A211" s="7">
        <v>7</v>
      </c>
      <c r="B211" s="5">
        <v>2022</v>
      </c>
      <c r="C211" s="5" t="str">
        <f t="shared" si="39"/>
        <v>2022 W7</v>
      </c>
      <c r="D211" s="5">
        <v>105</v>
      </c>
      <c r="E211" s="5" t="s">
        <v>649</v>
      </c>
      <c r="F211" s="5" t="s">
        <v>30</v>
      </c>
      <c r="G211" s="5" t="s">
        <v>28</v>
      </c>
      <c r="H211" s="5">
        <v>6.5</v>
      </c>
      <c r="I211" s="61">
        <v>5</v>
      </c>
      <c r="J211" s="62" t="str">
        <f t="shared" si="40"/>
        <v>D1.5</v>
      </c>
      <c r="K211" s="61">
        <f t="shared" si="41"/>
        <v>1.5</v>
      </c>
      <c r="L211" s="228">
        <f>IF(K211=0,0,
IF(J211="D0.5",0.5*SUMIFS('Key Numbers'!$C$2:$C$71,'Key Numbers'!$A$2:$A$71,"&gt;="&amp;ABS($I211),'Key Numbers'!$A$2:$A$71,"&lt;="&amp;ABS($H211)),
IF(J211="D-0.5",0.5*-1*SUMIFS('Key Numbers'!$C$2:$C$71,'Key Numbers'!$A$2:$A$71,"&lt;="&amp;ABS($I211),'Key Numbers'!$A$2:$A$71,"&gt;="&amp;ABS($H211)),
IF(J211="F0.5",0.5*SUMIFS('Key Numbers'!$C$2:$C$71,'Key Numbers'!$A$2:$A$71,"&lt;="&amp;ABS($I211),'Key Numbers'!$A$2:$A$71,"&gt;="&amp;ABS($H211)),
IF(J211="F-0.5",0.5*-1*SUMIFS('Key Numbers'!$C$2:$C$71,'Key Numbers'!$A$2:$A$71,"&gt;="&amp;ABS($I211),'Key Numbers'!$A$2:$A$71,"&lt;="&amp;ABS($H211)),
IF(AND(LEFT(J211,1)="F",K211&lt;0),-1*SUMIFS('Key Numbers'!$C$2:$C$71,'Key Numbers'!$A$2:$A$71,"&gt;="&amp;ABS($I211),'Key Numbers'!$A$2:$A$71,"&lt;="&amp;ABS($H211)),
IF(AND(LEFT(J211,1)="F",K211&gt;0),SUMIFS('Key Numbers'!$C$2:$C$71,'Key Numbers'!$A$2:$A$71,"&lt;="&amp;ABS($I211),'Key Numbers'!$A$2:$A$71,"&gt;="&amp;ABS($H211)),
IF(AND(LEFT(J211,1)="D",K211&lt;0),-1*SUMIFS('Key Numbers'!$C$2:$C$71,'Key Numbers'!$A$2:$A$71,"&lt;="&amp;ABS($I211),'Key Numbers'!$A$2:$A$71,"&gt;="&amp;ABS($H211)),
SUMIFS('Key Numbers'!$C$2:$C$71,'Key Numbers'!$A$2:$A$71,"&gt;="&amp;ABS($I211),'Key Numbers'!$A$2:$A$71,"&lt;="&amp;ABS($H211))))))))))</f>
        <v>0.12293577981651377</v>
      </c>
      <c r="M211" s="6" cm="1">
        <f t="array" ref="M211">IFERROR(INDEX(DVOA!$E$2:$E$20095,MATCH($F211&amp;$A211-1&amp;$B211,DVOA!$C$2:$C$20095&amp;DVOA!$A$2:$A20969&amp;DVOA!$B$2:$B$20095,0)),0)</f>
        <v>5.4531530428661393E-2</v>
      </c>
      <c r="N211" s="6"/>
      <c r="O211" s="6" cm="1">
        <f t="array" ref="O211">IFERROR(INDEX(DVOA!$AC$2:$AC$20095,MATCH($F211&amp;$A211-1&amp;$B211,DVOA!$C$2:$C$20095&amp;DVOA!$A$2:$A$20095&amp;DVOA!$B$2:$B$20095,0)
),0)</f>
        <v>0</v>
      </c>
      <c r="P211" s="6" cm="1">
        <f t="array" ref="P211">IFERROR(INDEX(DVOA!$E$2:$E$20095,MATCH($G211&amp;$A211-1&amp;$B211,DVOA!$C$2:$C$20095&amp;DVOA!$A$2:$A20969&amp;DVOA!$B$2:$B$20095,0)),0)</f>
        <v>8.3495661735529428E-2</v>
      </c>
      <c r="Q211" s="6"/>
      <c r="R211" s="6" cm="1">
        <f t="array" ref="R211">IFERROR(INDEX(DVOA!$AC$2:$AC$20095,MATCH($G211&amp;$A211-1&amp;$B211,DVOA!$C$2:$C$20095&amp;DVOA!$A$2:$A$20095&amp;DVOA!$B$2:$B$20095,0)
),0)</f>
        <v>0</v>
      </c>
      <c r="S211" s="6" t="str">
        <f t="shared" si="42"/>
        <v/>
      </c>
      <c r="T211" s="104">
        <f t="shared" si="50"/>
        <v>-2.8964131306868035E-2</v>
      </c>
      <c r="U211" s="104" t="str">
        <f t="shared" si="51"/>
        <v/>
      </c>
      <c r="V211" s="26" t="str" cm="1">
        <f t="array" ref="V211">IFERROR(IF(E211="H",INDEX('DVOA Pred'!$G$2:$G$1000,MATCH($F211&amp;$B211&amp;$A211,'DVOA Pred'!$C$2:$C$1000&amp;'DVOA Pred'!$A$2:$A$1000&amp;'DVOA Pred'!$B$2:$B$1000,0)),
INDEX('DVOA Pred'!$H$2:$H$1000,MATCH($F211&amp;$B211&amp;$A211,'DVOA Pred'!$D$2:$D$1000&amp;'DVOA Pred'!$A$2:$A$1000&amp;'DVOA Pred'!$B$2:$B$1000,0))),"")</f>
        <v/>
      </c>
      <c r="W211" s="26" t="str">
        <f t="shared" si="43"/>
        <v/>
      </c>
      <c r="X211" s="26" t="str">
        <f t="shared" si="44"/>
        <v/>
      </c>
      <c r="Y211" s="6" t="str">
        <f>IFERROR((PERCENTRANK($L$2:$L$20355,L211)*Multiples!$B$3)+((PERCENTRANK($W$2:$W$20355,W211)*(1-Multiples!$B$3))),"")</f>
        <v/>
      </c>
      <c r="Z211" s="64">
        <v>37</v>
      </c>
      <c r="AA211" s="64">
        <v>23</v>
      </c>
      <c r="AB211" s="24">
        <f t="shared" si="45"/>
        <v>14</v>
      </c>
      <c r="AC211" s="24">
        <f t="shared" si="46"/>
        <v>20.5</v>
      </c>
      <c r="AD211" s="24">
        <f t="shared" si="47"/>
        <v>19</v>
      </c>
      <c r="AE211" s="24" t="str">
        <f t="shared" si="48"/>
        <v>Yes</v>
      </c>
      <c r="AF211" s="24" t="str">
        <f t="shared" si="49"/>
        <v>Yes</v>
      </c>
      <c r="AG211" s="64"/>
      <c r="AH211" s="64"/>
      <c r="AI211" s="170"/>
      <c r="AJ211" s="66"/>
    </row>
    <row r="212" spans="1:36" customFormat="1" x14ac:dyDescent="0.25">
      <c r="A212" s="7">
        <v>7</v>
      </c>
      <c r="B212" s="5">
        <v>2022</v>
      </c>
      <c r="C212" s="5" t="str">
        <f t="shared" si="39"/>
        <v>2022 W7</v>
      </c>
      <c r="D212" s="5">
        <v>106</v>
      </c>
      <c r="E212" s="5" t="s">
        <v>649</v>
      </c>
      <c r="F212" s="5" t="s">
        <v>5</v>
      </c>
      <c r="G212" s="5" t="s">
        <v>1</v>
      </c>
      <c r="H212" s="5">
        <v>-2.5</v>
      </c>
      <c r="I212" s="61">
        <v>-2</v>
      </c>
      <c r="J212" s="62" t="str">
        <f t="shared" si="40"/>
        <v>F-0.5</v>
      </c>
      <c r="K212" s="61">
        <f t="shared" si="41"/>
        <v>-0.5</v>
      </c>
      <c r="L212" s="228">
        <f>IF(K212=0,0,
IF(J212="D0.5",0.5*SUMIFS('Key Numbers'!$C$2:$C$71,'Key Numbers'!$A$2:$A$71,"&gt;="&amp;ABS($I212),'Key Numbers'!$A$2:$A$71,"&lt;="&amp;ABS($H212)),
IF(J212="D-0.5",0.5*-1*SUMIFS('Key Numbers'!$C$2:$C$71,'Key Numbers'!$A$2:$A$71,"&lt;="&amp;ABS($I212),'Key Numbers'!$A$2:$A$71,"&gt;="&amp;ABS($H212)),
IF(J212="F0.5",0.5*SUMIFS('Key Numbers'!$C$2:$C$71,'Key Numbers'!$A$2:$A$71,"&lt;="&amp;ABS($I212),'Key Numbers'!$A$2:$A$71,"&gt;="&amp;ABS($H212)),
IF(J212="F-0.5",0.5*-1*SUMIFS('Key Numbers'!$C$2:$C$71,'Key Numbers'!$A$2:$A$71,"&gt;="&amp;ABS($I212),'Key Numbers'!$A$2:$A$71,"&lt;="&amp;ABS($H212)),
IF(AND(LEFT(J212,1)="F",K212&lt;0),-1*SUMIFS('Key Numbers'!$C$2:$C$71,'Key Numbers'!$A$2:$A$71,"&gt;="&amp;ABS($I212),'Key Numbers'!$A$2:$A$71,"&lt;="&amp;ABS($H212)),
IF(AND(LEFT(J212,1)="F",K212&gt;0),SUMIFS('Key Numbers'!$C$2:$C$71,'Key Numbers'!$A$2:$A$71,"&lt;="&amp;ABS($I212),'Key Numbers'!$A$2:$A$71,"&gt;="&amp;ABS($H212)),
IF(AND(LEFT(J212,1)="D",K212&lt;0),-1*SUMIFS('Key Numbers'!$C$2:$C$71,'Key Numbers'!$A$2:$A$71,"&lt;="&amp;ABS($I212),'Key Numbers'!$A$2:$A$71,"&gt;="&amp;ABS($H212)),
SUMIFS('Key Numbers'!$C$2:$C$71,'Key Numbers'!$A$2:$A$71,"&gt;="&amp;ABS($I212),'Key Numbers'!$A$2:$A$71,"&lt;="&amp;ABS($H212))))))))))</f>
        <v>-2.8440366972477066E-2</v>
      </c>
      <c r="M212" s="6" cm="1">
        <f t="array" ref="M212">IFERROR(INDEX(DVOA!$E$2:$E$20095,MATCH($F212&amp;$A212-1&amp;$B212,DVOA!$C$2:$C$20095&amp;DVOA!$A$2:$A20970&amp;DVOA!$B$2:$B$20095,0)),0)</f>
        <v>0.13764162752252201</v>
      </c>
      <c r="N212" s="6"/>
      <c r="O212" s="6" cm="1">
        <f t="array" ref="O212">IFERROR(INDEX(DVOA!$AC$2:$AC$20095,MATCH($F212&amp;$A212-1&amp;$B212,DVOA!$C$2:$C$20095&amp;DVOA!$A$2:$A$20095&amp;DVOA!$B$2:$B$20095,0)
),0)</f>
        <v>0</v>
      </c>
      <c r="P212" s="6" cm="1">
        <f t="array" ref="P212">IFERROR(INDEX(DVOA!$E$2:$E$20095,MATCH($G212&amp;$A212-1&amp;$B212,DVOA!$C$2:$C$20095&amp;DVOA!$A$2:$A20970&amp;DVOA!$B$2:$B$20095,0)),0)</f>
        <v>0.16007932737325872</v>
      </c>
      <c r="Q212" s="6"/>
      <c r="R212" s="6" cm="1">
        <f t="array" ref="R212">IFERROR(INDEX(DVOA!$AC$2:$AC$20095,MATCH($G212&amp;$A212-1&amp;$B212,DVOA!$C$2:$C$20095&amp;DVOA!$A$2:$A$20095&amp;DVOA!$B$2:$B$20095,0)
),0)</f>
        <v>0</v>
      </c>
      <c r="S212" s="6" t="str">
        <f t="shared" si="42"/>
        <v/>
      </c>
      <c r="T212" s="104">
        <f t="shared" si="50"/>
        <v>-2.2437699850736709E-2</v>
      </c>
      <c r="U212" s="104" t="str">
        <f t="shared" si="51"/>
        <v/>
      </c>
      <c r="V212" s="26" t="str" cm="1">
        <f t="array" ref="V212">IFERROR(IF(E212="H",INDEX('DVOA Pred'!$G$2:$G$1000,MATCH($F212&amp;$B212&amp;$A212,'DVOA Pred'!$C$2:$C$1000&amp;'DVOA Pred'!$A$2:$A$1000&amp;'DVOA Pred'!$B$2:$B$1000,0)),
INDEX('DVOA Pred'!$H$2:$H$1000,MATCH($F212&amp;$B212&amp;$A212,'DVOA Pred'!$D$2:$D$1000&amp;'DVOA Pred'!$A$2:$A$1000&amp;'DVOA Pred'!$B$2:$B$1000,0))),"")</f>
        <v/>
      </c>
      <c r="W212" s="26" t="str">
        <f t="shared" si="43"/>
        <v/>
      </c>
      <c r="X212" s="26" t="str">
        <f t="shared" si="44"/>
        <v/>
      </c>
      <c r="Y212" s="6" t="str">
        <f>IFERROR((PERCENTRANK($L$2:$L$20355,L212)*Multiples!$B$3)+((PERCENTRANK($W$2:$W$20355,W212)*(1-Multiples!$B$3))),"")</f>
        <v/>
      </c>
      <c r="Z212" s="64">
        <v>44</v>
      </c>
      <c r="AA212" s="64">
        <v>23</v>
      </c>
      <c r="AB212" s="24">
        <f t="shared" si="45"/>
        <v>21</v>
      </c>
      <c r="AC212" s="24">
        <f t="shared" si="46"/>
        <v>18.5</v>
      </c>
      <c r="AD212" s="24">
        <f t="shared" si="47"/>
        <v>19</v>
      </c>
      <c r="AE212" s="24" t="str">
        <f t="shared" si="48"/>
        <v>Yes</v>
      </c>
      <c r="AF212" s="24" t="str">
        <f t="shared" si="49"/>
        <v>Yes</v>
      </c>
      <c r="AG212" s="64"/>
      <c r="AH212" s="64"/>
      <c r="AI212" s="170"/>
      <c r="AJ212" s="66"/>
    </row>
    <row r="213" spans="1:36" customFormat="1" x14ac:dyDescent="0.25">
      <c r="A213" s="7">
        <v>7</v>
      </c>
      <c r="B213" s="5">
        <v>2022</v>
      </c>
      <c r="C213" s="5" t="str">
        <f t="shared" si="39"/>
        <v>2022 W7</v>
      </c>
      <c r="D213" s="5">
        <v>106</v>
      </c>
      <c r="E213" s="5" t="s">
        <v>651</v>
      </c>
      <c r="F213" s="5" t="s">
        <v>1</v>
      </c>
      <c r="G213" s="5" t="s">
        <v>5</v>
      </c>
      <c r="H213" s="5">
        <v>2.5</v>
      </c>
      <c r="I213" s="61">
        <v>2</v>
      </c>
      <c r="J213" s="62" t="str">
        <f t="shared" si="40"/>
        <v>D0.5</v>
      </c>
      <c r="K213" s="61">
        <f t="shared" si="41"/>
        <v>0.5</v>
      </c>
      <c r="L213" s="228">
        <f>IF(K213=0,0,
IF(J213="D0.5",0.5*SUMIFS('Key Numbers'!$C$2:$C$71,'Key Numbers'!$A$2:$A$71,"&gt;="&amp;ABS($I213),'Key Numbers'!$A$2:$A$71,"&lt;="&amp;ABS($H213)),
IF(J213="D-0.5",0.5*-1*SUMIFS('Key Numbers'!$C$2:$C$71,'Key Numbers'!$A$2:$A$71,"&lt;="&amp;ABS($I213),'Key Numbers'!$A$2:$A$71,"&gt;="&amp;ABS($H213)),
IF(J213="F0.5",0.5*SUMIFS('Key Numbers'!$C$2:$C$71,'Key Numbers'!$A$2:$A$71,"&lt;="&amp;ABS($I213),'Key Numbers'!$A$2:$A$71,"&gt;="&amp;ABS($H213)),
IF(J213="F-0.5",0.5*-1*SUMIFS('Key Numbers'!$C$2:$C$71,'Key Numbers'!$A$2:$A$71,"&gt;="&amp;ABS($I213),'Key Numbers'!$A$2:$A$71,"&lt;="&amp;ABS($H213)),
IF(AND(LEFT(J213,1)="F",K213&lt;0),-1*SUMIFS('Key Numbers'!$C$2:$C$71,'Key Numbers'!$A$2:$A$71,"&gt;="&amp;ABS($I213),'Key Numbers'!$A$2:$A$71,"&lt;="&amp;ABS($H213)),
IF(AND(LEFT(J213,1)="F",K213&gt;0),SUMIFS('Key Numbers'!$C$2:$C$71,'Key Numbers'!$A$2:$A$71,"&lt;="&amp;ABS($I213),'Key Numbers'!$A$2:$A$71,"&gt;="&amp;ABS($H213)),
IF(AND(LEFT(J213,1)="D",K213&lt;0),-1*SUMIFS('Key Numbers'!$C$2:$C$71,'Key Numbers'!$A$2:$A$71,"&lt;="&amp;ABS($I213),'Key Numbers'!$A$2:$A$71,"&gt;="&amp;ABS($H213)),
SUMIFS('Key Numbers'!$C$2:$C$71,'Key Numbers'!$A$2:$A$71,"&gt;="&amp;ABS($I213),'Key Numbers'!$A$2:$A$71,"&lt;="&amp;ABS($H213))))))))))</f>
        <v>2.8440366972477066E-2</v>
      </c>
      <c r="M213" s="6" cm="1">
        <f t="array" ref="M213">IFERROR(INDEX(DVOA!$E$2:$E$20095,MATCH($F213&amp;$A213-1&amp;$B213,DVOA!$C$2:$C$20095&amp;DVOA!$A$2:$A20971&amp;DVOA!$B$2:$B$20095,0)),0)</f>
        <v>0.16007932737325872</v>
      </c>
      <c r="N213" s="6"/>
      <c r="O213" s="6" cm="1">
        <f t="array" ref="O213">IFERROR(INDEX(DVOA!$AC$2:$AC$20095,MATCH($F213&amp;$A213-1&amp;$B213,DVOA!$C$2:$C$20095&amp;DVOA!$A$2:$A$20095&amp;DVOA!$B$2:$B$20095,0)
),0)</f>
        <v>0</v>
      </c>
      <c r="P213" s="6" cm="1">
        <f t="array" ref="P213">IFERROR(INDEX(DVOA!$E$2:$E$20095,MATCH($G213&amp;$A213-1&amp;$B213,DVOA!$C$2:$C$20095&amp;DVOA!$A$2:$A20971&amp;DVOA!$B$2:$B$20095,0)),0)</f>
        <v>0.13764162752252201</v>
      </c>
      <c r="Q213" s="6"/>
      <c r="R213" s="6" cm="1">
        <f t="array" ref="R213">IFERROR(INDEX(DVOA!$AC$2:$AC$20095,MATCH($G213&amp;$A213-1&amp;$B213,DVOA!$C$2:$C$20095&amp;DVOA!$A$2:$A$20095&amp;DVOA!$B$2:$B$20095,0)
),0)</f>
        <v>0</v>
      </c>
      <c r="S213" s="6" t="str">
        <f t="shared" si="42"/>
        <v/>
      </c>
      <c r="T213" s="104">
        <f t="shared" si="50"/>
        <v>2.2437699850736709E-2</v>
      </c>
      <c r="U213" s="104" t="str">
        <f t="shared" si="51"/>
        <v/>
      </c>
      <c r="V213" s="26" t="str" cm="1">
        <f t="array" ref="V213">IFERROR(IF(E213="H",INDEX('DVOA Pred'!$G$2:$G$1000,MATCH($F213&amp;$B213&amp;$A213,'DVOA Pred'!$C$2:$C$1000&amp;'DVOA Pred'!$A$2:$A$1000&amp;'DVOA Pred'!$B$2:$B$1000,0)),
INDEX('DVOA Pred'!$H$2:$H$1000,MATCH($F213&amp;$B213&amp;$A213,'DVOA Pred'!$D$2:$D$1000&amp;'DVOA Pred'!$A$2:$A$1000&amp;'DVOA Pred'!$B$2:$B$1000,0))),"")</f>
        <v/>
      </c>
      <c r="W213" s="26" t="str">
        <f t="shared" si="43"/>
        <v/>
      </c>
      <c r="X213" s="26" t="str">
        <f t="shared" si="44"/>
        <v/>
      </c>
      <c r="Y213" s="6" t="str">
        <f>IFERROR((PERCENTRANK($L$2:$L$20355,L213)*Multiples!$B$3)+((PERCENTRANK($W$2:$W$20355,W213)*(1-Multiples!$B$3))),"")</f>
        <v/>
      </c>
      <c r="Z213" s="64">
        <v>23</v>
      </c>
      <c r="AA213" s="64">
        <v>44</v>
      </c>
      <c r="AB213" s="24">
        <f t="shared" si="45"/>
        <v>-21</v>
      </c>
      <c r="AC213" s="24">
        <f t="shared" si="46"/>
        <v>-18.5</v>
      </c>
      <c r="AD213" s="24">
        <f t="shared" si="47"/>
        <v>-19</v>
      </c>
      <c r="AE213" s="24" t="str">
        <f t="shared" si="48"/>
        <v>No</v>
      </c>
      <c r="AF213" s="24" t="str">
        <f t="shared" si="49"/>
        <v>No</v>
      </c>
      <c r="AG213" s="64"/>
      <c r="AH213" s="64"/>
      <c r="AI213" s="170"/>
      <c r="AJ213" s="66"/>
    </row>
    <row r="214" spans="1:36" customFormat="1" x14ac:dyDescent="0.25">
      <c r="A214" s="7">
        <v>7</v>
      </c>
      <c r="B214" s="5">
        <v>2022</v>
      </c>
      <c r="C214" s="5" t="str">
        <f t="shared" si="39"/>
        <v>2022 W7</v>
      </c>
      <c r="D214" s="5">
        <v>107</v>
      </c>
      <c r="E214" s="5" t="s">
        <v>651</v>
      </c>
      <c r="F214" s="5" t="s">
        <v>4</v>
      </c>
      <c r="G214" s="5" t="s">
        <v>32</v>
      </c>
      <c r="H214" s="5">
        <v>-6.5</v>
      </c>
      <c r="I214" s="61">
        <v>-7.5</v>
      </c>
      <c r="J214" s="62" t="str">
        <f t="shared" si="40"/>
        <v>F1</v>
      </c>
      <c r="K214" s="61">
        <f t="shared" si="41"/>
        <v>1</v>
      </c>
      <c r="L214" s="228">
        <f>IF(K214=0,0,
IF(J214="D0.5",0.5*SUMIFS('Key Numbers'!$C$2:$C$71,'Key Numbers'!$A$2:$A$71,"&gt;="&amp;ABS($I214),'Key Numbers'!$A$2:$A$71,"&lt;="&amp;ABS($H214)),
IF(J214="D-0.5",0.5*-1*SUMIFS('Key Numbers'!$C$2:$C$71,'Key Numbers'!$A$2:$A$71,"&lt;="&amp;ABS($I214),'Key Numbers'!$A$2:$A$71,"&gt;="&amp;ABS($H214)),
IF(J214="F0.5",0.5*SUMIFS('Key Numbers'!$C$2:$C$71,'Key Numbers'!$A$2:$A$71,"&lt;="&amp;ABS($I214),'Key Numbers'!$A$2:$A$71,"&gt;="&amp;ABS($H214)),
IF(J214="F-0.5",0.5*-1*SUMIFS('Key Numbers'!$C$2:$C$71,'Key Numbers'!$A$2:$A$71,"&gt;="&amp;ABS($I214),'Key Numbers'!$A$2:$A$71,"&lt;="&amp;ABS($H214)),
IF(AND(LEFT(J214,1)="F",K214&lt;0),-1*SUMIFS('Key Numbers'!$C$2:$C$71,'Key Numbers'!$A$2:$A$71,"&gt;="&amp;ABS($I214),'Key Numbers'!$A$2:$A$71,"&lt;="&amp;ABS($H214)),
IF(AND(LEFT(J214,1)="F",K214&gt;0),SUMIFS('Key Numbers'!$C$2:$C$71,'Key Numbers'!$A$2:$A$71,"&lt;="&amp;ABS($I214),'Key Numbers'!$A$2:$A$71,"&gt;="&amp;ABS($H214)),
IF(AND(LEFT(J214,1)="D",K214&lt;0),-1*SUMIFS('Key Numbers'!$C$2:$C$71,'Key Numbers'!$A$2:$A$71,"&lt;="&amp;ABS($I214),'Key Numbers'!$A$2:$A$71,"&gt;="&amp;ABS($H214)),
SUMIFS('Key Numbers'!$C$2:$C$71,'Key Numbers'!$A$2:$A$71,"&gt;="&amp;ABS($I214),'Key Numbers'!$A$2:$A$71,"&lt;="&amp;ABS($H214))))))))))</f>
        <v>8.2568807339449546E-2</v>
      </c>
      <c r="M214" s="6" cm="1">
        <f t="array" ref="M214">IFERROR(INDEX(DVOA!$E$2:$E$20095,MATCH($F214&amp;$A214-1&amp;$B214,DVOA!$C$2:$C$20095&amp;DVOA!$A$2:$A20972&amp;DVOA!$B$2:$B$20095,0)),0)</f>
        <v>-2.5918816546458182E-2</v>
      </c>
      <c r="N214" s="6"/>
      <c r="O214" s="6" cm="1">
        <f t="array" ref="O214">IFERROR(INDEX(DVOA!$AC$2:$AC$20095,MATCH($F214&amp;$A214-1&amp;$B214,DVOA!$C$2:$C$20095&amp;DVOA!$A$2:$A$20095&amp;DVOA!$B$2:$B$20095,0)
),0)</f>
        <v>0</v>
      </c>
      <c r="P214" s="6" cm="1">
        <f t="array" ref="P214">IFERROR(INDEX(DVOA!$E$2:$E$20095,MATCH($G214&amp;$A214-1&amp;$B214,DVOA!$C$2:$C$20095&amp;DVOA!$A$2:$A20972&amp;DVOA!$B$2:$B$20095,0)),0)</f>
        <v>-9.9323161419321612E-2</v>
      </c>
      <c r="Q214" s="6"/>
      <c r="R214" s="6" cm="1">
        <f t="array" ref="R214">IFERROR(INDEX(DVOA!$AC$2:$AC$20095,MATCH($G214&amp;$A214-1&amp;$B214,DVOA!$C$2:$C$20095&amp;DVOA!$A$2:$A$20095&amp;DVOA!$B$2:$B$20095,0)
),0)</f>
        <v>0</v>
      </c>
      <c r="S214" s="6" t="str">
        <f t="shared" si="42"/>
        <v/>
      </c>
      <c r="T214" s="104">
        <f t="shared" si="50"/>
        <v>7.3404344872863431E-2</v>
      </c>
      <c r="U214" s="104" t="str">
        <f t="shared" si="51"/>
        <v/>
      </c>
      <c r="V214" s="26" t="str" cm="1">
        <f t="array" ref="V214">IFERROR(IF(E214="H",INDEX('DVOA Pred'!$G$2:$G$1000,MATCH($F214&amp;$B214&amp;$A214,'DVOA Pred'!$C$2:$C$1000&amp;'DVOA Pred'!$A$2:$A$1000&amp;'DVOA Pred'!$B$2:$B$1000,0)),
INDEX('DVOA Pred'!$H$2:$H$1000,MATCH($F214&amp;$B214&amp;$A214,'DVOA Pred'!$D$2:$D$1000&amp;'DVOA Pred'!$A$2:$A$1000&amp;'DVOA Pred'!$B$2:$B$1000,0))),"")</f>
        <v/>
      </c>
      <c r="W214" s="26" t="str">
        <f t="shared" si="43"/>
        <v/>
      </c>
      <c r="X214" s="26" t="str">
        <f t="shared" si="44"/>
        <v/>
      </c>
      <c r="Y214" s="6" t="str">
        <f>IFERROR((PERCENTRANK($L$2:$L$20355,L214)*Multiples!$B$3)+((PERCENTRANK($W$2:$W$20355,W214)*(1-Multiples!$B$3))),"")</f>
        <v/>
      </c>
      <c r="Z214" s="64">
        <v>16</v>
      </c>
      <c r="AA214" s="64">
        <v>10</v>
      </c>
      <c r="AB214" s="24">
        <f t="shared" si="45"/>
        <v>6</v>
      </c>
      <c r="AC214" s="24">
        <f t="shared" si="46"/>
        <v>-0.5</v>
      </c>
      <c r="AD214" s="24">
        <f t="shared" si="47"/>
        <v>-1.5</v>
      </c>
      <c r="AE214" s="24" t="str">
        <f t="shared" si="48"/>
        <v>No</v>
      </c>
      <c r="AF214" s="24" t="str">
        <f t="shared" si="49"/>
        <v>No</v>
      </c>
      <c r="AG214" s="64"/>
      <c r="AH214" s="64"/>
      <c r="AI214" s="170"/>
      <c r="AJ214" s="66"/>
    </row>
    <row r="215" spans="1:36" customFormat="1" x14ac:dyDescent="0.25">
      <c r="A215" s="7">
        <v>7</v>
      </c>
      <c r="B215" s="5">
        <v>2022</v>
      </c>
      <c r="C215" s="5" t="str">
        <f t="shared" si="39"/>
        <v>2022 W7</v>
      </c>
      <c r="D215" s="5">
        <v>107</v>
      </c>
      <c r="E215" s="5" t="s">
        <v>649</v>
      </c>
      <c r="F215" s="5" t="s">
        <v>32</v>
      </c>
      <c r="G215" s="5" t="s">
        <v>4</v>
      </c>
      <c r="H215" s="5">
        <v>6.5</v>
      </c>
      <c r="I215" s="61">
        <v>7.5</v>
      </c>
      <c r="J215" s="62" t="str">
        <f t="shared" si="40"/>
        <v>D-1</v>
      </c>
      <c r="K215" s="61">
        <f t="shared" si="41"/>
        <v>-1</v>
      </c>
      <c r="L215" s="228">
        <f>IF(K215=0,0,
IF(J215="D0.5",0.5*SUMIFS('Key Numbers'!$C$2:$C$71,'Key Numbers'!$A$2:$A$71,"&gt;="&amp;ABS($I215),'Key Numbers'!$A$2:$A$71,"&lt;="&amp;ABS($H215)),
IF(J215="D-0.5",0.5*-1*SUMIFS('Key Numbers'!$C$2:$C$71,'Key Numbers'!$A$2:$A$71,"&lt;="&amp;ABS($I215),'Key Numbers'!$A$2:$A$71,"&gt;="&amp;ABS($H215)),
IF(J215="F0.5",0.5*SUMIFS('Key Numbers'!$C$2:$C$71,'Key Numbers'!$A$2:$A$71,"&lt;="&amp;ABS($I215),'Key Numbers'!$A$2:$A$71,"&gt;="&amp;ABS($H215)),
IF(J215="F-0.5",0.5*-1*SUMIFS('Key Numbers'!$C$2:$C$71,'Key Numbers'!$A$2:$A$71,"&gt;="&amp;ABS($I215),'Key Numbers'!$A$2:$A$71,"&lt;="&amp;ABS($H215)),
IF(AND(LEFT(J215,1)="F",K215&lt;0),-1*SUMIFS('Key Numbers'!$C$2:$C$71,'Key Numbers'!$A$2:$A$71,"&gt;="&amp;ABS($I215),'Key Numbers'!$A$2:$A$71,"&lt;="&amp;ABS($H215)),
IF(AND(LEFT(J215,1)="F",K215&gt;0),SUMIFS('Key Numbers'!$C$2:$C$71,'Key Numbers'!$A$2:$A$71,"&lt;="&amp;ABS($I215),'Key Numbers'!$A$2:$A$71,"&gt;="&amp;ABS($H215)),
IF(AND(LEFT(J215,1)="D",K215&lt;0),-1*SUMIFS('Key Numbers'!$C$2:$C$71,'Key Numbers'!$A$2:$A$71,"&lt;="&amp;ABS($I215),'Key Numbers'!$A$2:$A$71,"&gt;="&amp;ABS($H215)),
SUMIFS('Key Numbers'!$C$2:$C$71,'Key Numbers'!$A$2:$A$71,"&gt;="&amp;ABS($I215),'Key Numbers'!$A$2:$A$71,"&lt;="&amp;ABS($H215))))))))))</f>
        <v>-8.2568807339449546E-2</v>
      </c>
      <c r="M215" s="6" cm="1">
        <f t="array" ref="M215">IFERROR(INDEX(DVOA!$E$2:$E$20095,MATCH($F215&amp;$A215-1&amp;$B215,DVOA!$C$2:$C$20095&amp;DVOA!$A$2:$A20973&amp;DVOA!$B$2:$B$20095,0)),0)</f>
        <v>-9.9323161419321612E-2</v>
      </c>
      <c r="N215" s="6"/>
      <c r="O215" s="6" cm="1">
        <f t="array" ref="O215">IFERROR(INDEX(DVOA!$AC$2:$AC$20095,MATCH($F215&amp;$A215-1&amp;$B215,DVOA!$C$2:$C$20095&amp;DVOA!$A$2:$A$20095&amp;DVOA!$B$2:$B$20095,0)
),0)</f>
        <v>0</v>
      </c>
      <c r="P215" s="6" cm="1">
        <f t="array" ref="P215">IFERROR(INDEX(DVOA!$E$2:$E$20095,MATCH($G215&amp;$A215-1&amp;$B215,DVOA!$C$2:$C$20095&amp;DVOA!$A$2:$A20973&amp;DVOA!$B$2:$B$20095,0)),0)</f>
        <v>-2.5918816546458182E-2</v>
      </c>
      <c r="Q215" s="6"/>
      <c r="R215" s="6" cm="1">
        <f t="array" ref="R215">IFERROR(INDEX(DVOA!$AC$2:$AC$20095,MATCH($G215&amp;$A215-1&amp;$B215,DVOA!$C$2:$C$20095&amp;DVOA!$A$2:$A$20095&amp;DVOA!$B$2:$B$20095,0)
),0)</f>
        <v>0</v>
      </c>
      <c r="S215" s="6" t="str">
        <f t="shared" si="42"/>
        <v/>
      </c>
      <c r="T215" s="104">
        <f t="shared" si="50"/>
        <v>-7.3404344872863431E-2</v>
      </c>
      <c r="U215" s="104" t="str">
        <f t="shared" si="51"/>
        <v/>
      </c>
      <c r="V215" s="26" t="str" cm="1">
        <f t="array" ref="V215">IFERROR(IF(E215="H",INDEX('DVOA Pred'!$G$2:$G$1000,MATCH($F215&amp;$B215&amp;$A215,'DVOA Pred'!$C$2:$C$1000&amp;'DVOA Pred'!$A$2:$A$1000&amp;'DVOA Pred'!$B$2:$B$1000,0)),
INDEX('DVOA Pred'!$H$2:$H$1000,MATCH($F215&amp;$B215&amp;$A215,'DVOA Pred'!$D$2:$D$1000&amp;'DVOA Pred'!$A$2:$A$1000&amp;'DVOA Pred'!$B$2:$B$1000,0))),"")</f>
        <v/>
      </c>
      <c r="W215" s="26" t="str">
        <f t="shared" si="43"/>
        <v/>
      </c>
      <c r="X215" s="26" t="str">
        <f t="shared" si="44"/>
        <v/>
      </c>
      <c r="Y215" s="6" t="str">
        <f>IFERROR((PERCENTRANK($L$2:$L$20355,L215)*Multiples!$B$3)+((PERCENTRANK($W$2:$W$20355,W215)*(1-Multiples!$B$3))),"")</f>
        <v/>
      </c>
      <c r="Z215" s="64">
        <v>10</v>
      </c>
      <c r="AA215" s="64">
        <v>16</v>
      </c>
      <c r="AB215" s="24">
        <f t="shared" si="45"/>
        <v>-6</v>
      </c>
      <c r="AC215" s="24">
        <f t="shared" si="46"/>
        <v>0.5</v>
      </c>
      <c r="AD215" s="24">
        <f t="shared" si="47"/>
        <v>1.5</v>
      </c>
      <c r="AE215" s="24" t="str">
        <f t="shared" si="48"/>
        <v>Yes</v>
      </c>
      <c r="AF215" s="24" t="str">
        <f t="shared" si="49"/>
        <v>Yes</v>
      </c>
      <c r="AG215" s="64"/>
      <c r="AH215" s="64"/>
      <c r="AI215" s="170"/>
      <c r="AJ215" s="66"/>
    </row>
    <row r="216" spans="1:36" customFormat="1" x14ac:dyDescent="0.25">
      <c r="A216" s="7">
        <v>7</v>
      </c>
      <c r="B216" s="5">
        <v>2022</v>
      </c>
      <c r="C216" s="5" t="str">
        <f t="shared" si="39"/>
        <v>2022 W7</v>
      </c>
      <c r="D216" s="5">
        <v>108</v>
      </c>
      <c r="E216" s="5" t="s">
        <v>649</v>
      </c>
      <c r="F216" s="5" t="s">
        <v>64</v>
      </c>
      <c r="G216" s="5" t="s">
        <v>17</v>
      </c>
      <c r="H216" s="5">
        <v>7.5</v>
      </c>
      <c r="I216" s="61">
        <v>8</v>
      </c>
      <c r="J216" s="62" t="str">
        <f t="shared" si="40"/>
        <v>D-0.5</v>
      </c>
      <c r="K216" s="61">
        <f t="shared" si="41"/>
        <v>-0.5</v>
      </c>
      <c r="L216" s="228">
        <f>IF(K216=0,0,
IF(J216="D0.5",0.5*SUMIFS('Key Numbers'!$C$2:$C$71,'Key Numbers'!$A$2:$A$71,"&gt;="&amp;ABS($I216),'Key Numbers'!$A$2:$A$71,"&lt;="&amp;ABS($H216)),
IF(J216="D-0.5",0.5*-1*SUMIFS('Key Numbers'!$C$2:$C$71,'Key Numbers'!$A$2:$A$71,"&lt;="&amp;ABS($I216),'Key Numbers'!$A$2:$A$71,"&gt;="&amp;ABS($H216)),
IF(J216="F0.5",0.5*SUMIFS('Key Numbers'!$C$2:$C$71,'Key Numbers'!$A$2:$A$71,"&lt;="&amp;ABS($I216),'Key Numbers'!$A$2:$A$71,"&gt;="&amp;ABS($H216)),
IF(J216="F-0.5",0.5*-1*SUMIFS('Key Numbers'!$C$2:$C$71,'Key Numbers'!$A$2:$A$71,"&gt;="&amp;ABS($I216),'Key Numbers'!$A$2:$A$71,"&lt;="&amp;ABS($H216)),
IF(AND(LEFT(J216,1)="F",K216&lt;0),-1*SUMIFS('Key Numbers'!$C$2:$C$71,'Key Numbers'!$A$2:$A$71,"&gt;="&amp;ABS($I216),'Key Numbers'!$A$2:$A$71,"&lt;="&amp;ABS($H216)),
IF(AND(LEFT(J216,1)="F",K216&gt;0),SUMIFS('Key Numbers'!$C$2:$C$71,'Key Numbers'!$A$2:$A$71,"&lt;="&amp;ABS($I216),'Key Numbers'!$A$2:$A$71,"&gt;="&amp;ABS($H216)),
IF(AND(LEFT(J216,1)="D",K216&lt;0),-1*SUMIFS('Key Numbers'!$C$2:$C$71,'Key Numbers'!$A$2:$A$71,"&lt;="&amp;ABS($I216),'Key Numbers'!$A$2:$A$71,"&gt;="&amp;ABS($H216)),
SUMIFS('Key Numbers'!$C$2:$C$71,'Key Numbers'!$A$2:$A$71,"&gt;="&amp;ABS($I216),'Key Numbers'!$A$2:$A$71,"&lt;="&amp;ABS($H216))))))))))</f>
        <v>-1.9266055045871561E-2</v>
      </c>
      <c r="M216" s="6" cm="1">
        <f t="array" ref="M216">IFERROR(INDEX(DVOA!$E$2:$E$20095,MATCH($F216&amp;$A216-1&amp;$B216,DVOA!$C$2:$C$20095&amp;DVOA!$A$2:$A20974&amp;DVOA!$B$2:$B$20095,0)),0)</f>
        <v>-0.24972467683733307</v>
      </c>
      <c r="N216" s="6"/>
      <c r="O216" s="6" cm="1">
        <f t="array" ref="O216">IFERROR(INDEX(DVOA!$AC$2:$AC$20095,MATCH($F216&amp;$A216-1&amp;$B216,DVOA!$C$2:$C$20095&amp;DVOA!$A$2:$A$20095&amp;DVOA!$B$2:$B$20095,0)
),0)</f>
        <v>0</v>
      </c>
      <c r="P216" s="6" cm="1">
        <f t="array" ref="P216">IFERROR(INDEX(DVOA!$E$2:$E$20095,MATCH($G216&amp;$A216-1&amp;$B216,DVOA!$C$2:$C$20095&amp;DVOA!$A$2:$A20974&amp;DVOA!$B$2:$B$20095,0)),0)</f>
        <v>6.5868835317936081E-2</v>
      </c>
      <c r="Q216" s="6"/>
      <c r="R216" s="6" cm="1">
        <f t="array" ref="R216">IFERROR(INDEX(DVOA!$AC$2:$AC$20095,MATCH($G216&amp;$A216-1&amp;$B216,DVOA!$C$2:$C$20095&amp;DVOA!$A$2:$A$20095&amp;DVOA!$B$2:$B$20095,0)
),0)</f>
        <v>0</v>
      </c>
      <c r="S216" s="6" t="str">
        <f t="shared" si="42"/>
        <v/>
      </c>
      <c r="T216" s="104">
        <f t="shared" si="50"/>
        <v>-0.31559351215526915</v>
      </c>
      <c r="U216" s="104" t="str">
        <f t="shared" si="51"/>
        <v/>
      </c>
      <c r="V216" s="26" t="str" cm="1">
        <f t="array" ref="V216">IFERROR(IF(E216="H",INDEX('DVOA Pred'!$G$2:$G$1000,MATCH($F216&amp;$B216&amp;$A216,'DVOA Pred'!$C$2:$C$1000&amp;'DVOA Pred'!$A$2:$A$1000&amp;'DVOA Pred'!$B$2:$B$1000,0)),
INDEX('DVOA Pred'!$H$2:$H$1000,MATCH($F216&amp;$B216&amp;$A216,'DVOA Pred'!$D$2:$D$1000&amp;'DVOA Pred'!$A$2:$A$1000&amp;'DVOA Pred'!$B$2:$B$1000,0))),"")</f>
        <v/>
      </c>
      <c r="W216" s="26" t="str">
        <f t="shared" si="43"/>
        <v/>
      </c>
      <c r="X216" s="26" t="str">
        <f t="shared" si="44"/>
        <v/>
      </c>
      <c r="Y216" s="6" t="str">
        <f>IFERROR((PERCENTRANK($L$2:$L$20355,L216)*Multiples!$B$3)+((PERCENTRANK($W$2:$W$20355,W216)*(1-Multiples!$B$3))),"")</f>
        <v/>
      </c>
      <c r="Z216" s="64">
        <v>33</v>
      </c>
      <c r="AA216" s="64">
        <v>14</v>
      </c>
      <c r="AB216" s="24">
        <f t="shared" si="45"/>
        <v>19</v>
      </c>
      <c r="AC216" s="24">
        <f t="shared" si="46"/>
        <v>26.5</v>
      </c>
      <c r="AD216" s="24">
        <f t="shared" si="47"/>
        <v>27</v>
      </c>
      <c r="AE216" s="24" t="str">
        <f t="shared" si="48"/>
        <v>Yes</v>
      </c>
      <c r="AF216" s="24" t="str">
        <f t="shared" si="49"/>
        <v>Yes</v>
      </c>
      <c r="AG216" s="64"/>
      <c r="AH216" s="64"/>
      <c r="AI216" s="170"/>
      <c r="AJ216" s="66"/>
    </row>
    <row r="217" spans="1:36" customFormat="1" x14ac:dyDescent="0.25">
      <c r="A217" s="7">
        <v>7</v>
      </c>
      <c r="B217" s="5">
        <v>2022</v>
      </c>
      <c r="C217" s="5" t="str">
        <f t="shared" si="39"/>
        <v>2022 W7</v>
      </c>
      <c r="D217" s="5">
        <v>108</v>
      </c>
      <c r="E217" s="5" t="s">
        <v>651</v>
      </c>
      <c r="F217" s="5" t="s">
        <v>17</v>
      </c>
      <c r="G217" s="5" t="s">
        <v>64</v>
      </c>
      <c r="H217" s="5">
        <v>-7.5</v>
      </c>
      <c r="I217" s="61">
        <v>-8</v>
      </c>
      <c r="J217" s="62" t="str">
        <f t="shared" si="40"/>
        <v>F0.5</v>
      </c>
      <c r="K217" s="61">
        <f t="shared" si="41"/>
        <v>0.5</v>
      </c>
      <c r="L217" s="228">
        <f>IF(K217=0,0,
IF(J217="D0.5",0.5*SUMIFS('Key Numbers'!$C$2:$C$71,'Key Numbers'!$A$2:$A$71,"&gt;="&amp;ABS($I217),'Key Numbers'!$A$2:$A$71,"&lt;="&amp;ABS($H217)),
IF(J217="D-0.5",0.5*-1*SUMIFS('Key Numbers'!$C$2:$C$71,'Key Numbers'!$A$2:$A$71,"&lt;="&amp;ABS($I217),'Key Numbers'!$A$2:$A$71,"&gt;="&amp;ABS($H217)),
IF(J217="F0.5",0.5*SUMIFS('Key Numbers'!$C$2:$C$71,'Key Numbers'!$A$2:$A$71,"&lt;="&amp;ABS($I217),'Key Numbers'!$A$2:$A$71,"&gt;="&amp;ABS($H217)),
IF(J217="F-0.5",0.5*-1*SUMIFS('Key Numbers'!$C$2:$C$71,'Key Numbers'!$A$2:$A$71,"&gt;="&amp;ABS($I217),'Key Numbers'!$A$2:$A$71,"&lt;="&amp;ABS($H217)),
IF(AND(LEFT(J217,1)="F",K217&lt;0),-1*SUMIFS('Key Numbers'!$C$2:$C$71,'Key Numbers'!$A$2:$A$71,"&gt;="&amp;ABS($I217),'Key Numbers'!$A$2:$A$71,"&lt;="&amp;ABS($H217)),
IF(AND(LEFT(J217,1)="F",K217&gt;0),SUMIFS('Key Numbers'!$C$2:$C$71,'Key Numbers'!$A$2:$A$71,"&lt;="&amp;ABS($I217),'Key Numbers'!$A$2:$A$71,"&gt;="&amp;ABS($H217)),
IF(AND(LEFT(J217,1)="D",K217&lt;0),-1*SUMIFS('Key Numbers'!$C$2:$C$71,'Key Numbers'!$A$2:$A$71,"&lt;="&amp;ABS($I217),'Key Numbers'!$A$2:$A$71,"&gt;="&amp;ABS($H217)),
SUMIFS('Key Numbers'!$C$2:$C$71,'Key Numbers'!$A$2:$A$71,"&gt;="&amp;ABS($I217),'Key Numbers'!$A$2:$A$71,"&lt;="&amp;ABS($H217))))))))))</f>
        <v>1.9266055045871561E-2</v>
      </c>
      <c r="M217" s="6" cm="1">
        <f t="array" ref="M217">IFERROR(INDEX(DVOA!$E$2:$E$20095,MATCH($F217&amp;$A217-1&amp;$B217,DVOA!$C$2:$C$20095&amp;DVOA!$A$2:$A20975&amp;DVOA!$B$2:$B$20095,0)),0)</f>
        <v>6.5868835317936081E-2</v>
      </c>
      <c r="N217" s="6"/>
      <c r="O217" s="6" cm="1">
        <f t="array" ref="O217">IFERROR(INDEX(DVOA!$AC$2:$AC$20095,MATCH($F217&amp;$A217-1&amp;$B217,DVOA!$C$2:$C$20095&amp;DVOA!$A$2:$A$20095&amp;DVOA!$B$2:$B$20095,0)
),0)</f>
        <v>0</v>
      </c>
      <c r="P217" s="6" cm="1">
        <f t="array" ref="P217">IFERROR(INDEX(DVOA!$E$2:$E$20095,MATCH($G217&amp;$A217-1&amp;$B217,DVOA!$C$2:$C$20095&amp;DVOA!$A$2:$A20975&amp;DVOA!$B$2:$B$20095,0)),0)</f>
        <v>-0.24972467683733307</v>
      </c>
      <c r="Q217" s="6"/>
      <c r="R217" s="6" cm="1">
        <f t="array" ref="R217">IFERROR(INDEX(DVOA!$AC$2:$AC$20095,MATCH($G217&amp;$A217-1&amp;$B217,DVOA!$C$2:$C$20095&amp;DVOA!$A$2:$A$20095&amp;DVOA!$B$2:$B$20095,0)
),0)</f>
        <v>0</v>
      </c>
      <c r="S217" s="6" t="str">
        <f t="shared" si="42"/>
        <v/>
      </c>
      <c r="T217" s="104">
        <f t="shared" si="50"/>
        <v>0.31559351215526915</v>
      </c>
      <c r="U217" s="104" t="str">
        <f t="shared" si="51"/>
        <v/>
      </c>
      <c r="V217" s="26" t="str" cm="1">
        <f t="array" ref="V217">IFERROR(IF(E217="H",INDEX('DVOA Pred'!$G$2:$G$1000,MATCH($F217&amp;$B217&amp;$A217,'DVOA Pred'!$C$2:$C$1000&amp;'DVOA Pred'!$A$2:$A$1000&amp;'DVOA Pred'!$B$2:$B$1000,0)),
INDEX('DVOA Pred'!$H$2:$H$1000,MATCH($F217&amp;$B217&amp;$A217,'DVOA Pred'!$D$2:$D$1000&amp;'DVOA Pred'!$A$2:$A$1000&amp;'DVOA Pred'!$B$2:$B$1000,0))),"")</f>
        <v/>
      </c>
      <c r="W217" s="26" t="str">
        <f t="shared" si="43"/>
        <v/>
      </c>
      <c r="X217" s="26" t="str">
        <f t="shared" si="44"/>
        <v/>
      </c>
      <c r="Y217" s="6" t="str">
        <f>IFERROR((PERCENTRANK($L$2:$L$20355,L217)*Multiples!$B$3)+((PERCENTRANK($W$2:$W$20355,W217)*(1-Multiples!$B$3))),"")</f>
        <v/>
      </c>
      <c r="Z217" s="64">
        <v>14</v>
      </c>
      <c r="AA217" s="64">
        <v>33</v>
      </c>
      <c r="AB217" s="24">
        <f t="shared" si="45"/>
        <v>-19</v>
      </c>
      <c r="AC217" s="24">
        <f t="shared" si="46"/>
        <v>-26.5</v>
      </c>
      <c r="AD217" s="24">
        <f t="shared" si="47"/>
        <v>-27</v>
      </c>
      <c r="AE217" s="24" t="str">
        <f t="shared" si="48"/>
        <v>No</v>
      </c>
      <c r="AF217" s="24" t="str">
        <f t="shared" si="49"/>
        <v>No</v>
      </c>
      <c r="AG217" s="64"/>
      <c r="AH217" s="64"/>
      <c r="AI217" s="170"/>
      <c r="AJ217" s="66"/>
    </row>
    <row r="218" spans="1:36" customFormat="1" x14ac:dyDescent="0.25">
      <c r="A218" s="7">
        <v>8</v>
      </c>
      <c r="B218" s="5">
        <v>2022</v>
      </c>
      <c r="C218" s="5" t="str">
        <f t="shared" si="39"/>
        <v>2022 W8</v>
      </c>
      <c r="D218" s="5">
        <v>109</v>
      </c>
      <c r="E218" s="5" t="s">
        <v>649</v>
      </c>
      <c r="F218" s="5" t="s">
        <v>18</v>
      </c>
      <c r="G218" s="5" t="s">
        <v>38</v>
      </c>
      <c r="H218" s="5">
        <v>1.5</v>
      </c>
      <c r="I218" s="61">
        <v>2.5</v>
      </c>
      <c r="J218" s="62" t="str">
        <f t="shared" si="40"/>
        <v>D-1</v>
      </c>
      <c r="K218" s="61">
        <f t="shared" si="41"/>
        <v>-1</v>
      </c>
      <c r="L218" s="228">
        <f>IF(K218=0,0,
IF(J218="D0.5",0.5*SUMIFS('Key Numbers'!$C$2:$C$71,'Key Numbers'!$A$2:$A$71,"&gt;="&amp;ABS($I218),'Key Numbers'!$A$2:$A$71,"&lt;="&amp;ABS($H218)),
IF(J218="D-0.5",0.5*-1*SUMIFS('Key Numbers'!$C$2:$C$71,'Key Numbers'!$A$2:$A$71,"&lt;="&amp;ABS($I218),'Key Numbers'!$A$2:$A$71,"&gt;="&amp;ABS($H218)),
IF(J218="F0.5",0.5*SUMIFS('Key Numbers'!$C$2:$C$71,'Key Numbers'!$A$2:$A$71,"&lt;="&amp;ABS($I218),'Key Numbers'!$A$2:$A$71,"&gt;="&amp;ABS($H218)),
IF(J218="F-0.5",0.5*-1*SUMIFS('Key Numbers'!$C$2:$C$71,'Key Numbers'!$A$2:$A$71,"&gt;="&amp;ABS($I218),'Key Numbers'!$A$2:$A$71,"&lt;="&amp;ABS($H218)),
IF(AND(LEFT(J218,1)="F",K218&lt;0),-1*SUMIFS('Key Numbers'!$C$2:$C$71,'Key Numbers'!$A$2:$A$71,"&gt;="&amp;ABS($I218),'Key Numbers'!$A$2:$A$71,"&lt;="&amp;ABS($H218)),
IF(AND(LEFT(J218,1)="F",K218&gt;0),SUMIFS('Key Numbers'!$C$2:$C$71,'Key Numbers'!$A$2:$A$71,"&lt;="&amp;ABS($I218),'Key Numbers'!$A$2:$A$71,"&gt;="&amp;ABS($H218)),
IF(AND(LEFT(J218,1)="D",K218&lt;0),-1*SUMIFS('Key Numbers'!$C$2:$C$71,'Key Numbers'!$A$2:$A$71,"&lt;="&amp;ABS($I218),'Key Numbers'!$A$2:$A$71,"&gt;="&amp;ABS($H218)),
SUMIFS('Key Numbers'!$C$2:$C$71,'Key Numbers'!$A$2:$A$71,"&gt;="&amp;ABS($I218),'Key Numbers'!$A$2:$A$71,"&lt;="&amp;ABS($H218))))))))))</f>
        <v>-5.6880733944954132E-2</v>
      </c>
      <c r="M218" s="6" cm="1">
        <f t="array" ref="M218">IFERROR(INDEX(DVOA!$E$2:$E$20095,MATCH($F218&amp;$A218-1&amp;$B218,DVOA!$C$2:$C$20095&amp;DVOA!$A$2:$A20918&amp;DVOA!$B$2:$B$20095,0)),0)</f>
        <v>0.21061797218091299</v>
      </c>
      <c r="N218" s="6"/>
      <c r="O218" s="6" cm="1">
        <f t="array" ref="O218">IFERROR(INDEX(DVOA!$AC$2:$AC$20095,MATCH($F218&amp;$A218-1&amp;$B218,DVOA!$C$2:$C$20095&amp;DVOA!$A$2:$A$20095&amp;DVOA!$B$2:$B$20095,0)
),0)</f>
        <v>0</v>
      </c>
      <c r="P218" s="6" cm="1">
        <f t="array" ref="P218">IFERROR(INDEX(DVOA!$E$2:$E$20095,MATCH($G218&amp;$A218-1&amp;$B218,DVOA!$C$2:$C$20095&amp;DVOA!$A$2:$A20918&amp;DVOA!$B$2:$B$20095,0)),0)</f>
        <v>6.6511901871143697E-2</v>
      </c>
      <c r="Q218" s="6"/>
      <c r="R218" s="6" cm="1">
        <f t="array" ref="R218">IFERROR(INDEX(DVOA!$AC$2:$AC$20095,MATCH($G218&amp;$A218-1&amp;$B218,DVOA!$C$2:$C$20095&amp;DVOA!$A$2:$A$20095&amp;DVOA!$B$2:$B$20095,0)
),0)</f>
        <v>0</v>
      </c>
      <c r="S218" s="6" t="str">
        <f t="shared" si="42"/>
        <v/>
      </c>
      <c r="T218" s="104">
        <f t="shared" si="50"/>
        <v>0.1441060703097693</v>
      </c>
      <c r="U218" s="104" t="str">
        <f t="shared" si="51"/>
        <v/>
      </c>
      <c r="V218" s="26" t="str" cm="1">
        <f t="array" ref="V218">IFERROR(IF(E218="H",INDEX('DVOA Pred'!$G$2:$G$1000,MATCH($F218&amp;$B218&amp;$A218,'DVOA Pred'!$C$2:$C$1000&amp;'DVOA Pred'!$A$2:$A$1000&amp;'DVOA Pred'!$B$2:$B$1000,0)),
INDEX('DVOA Pred'!$H$2:$H$1000,MATCH($F218&amp;$B218&amp;$A218,'DVOA Pred'!$D$2:$D$1000&amp;'DVOA Pred'!$A$2:$A$1000&amp;'DVOA Pred'!$B$2:$B$1000,0))),"")</f>
        <v/>
      </c>
      <c r="W218" s="26" t="str">
        <f t="shared" si="43"/>
        <v/>
      </c>
      <c r="X218" s="26" t="str">
        <f t="shared" si="44"/>
        <v/>
      </c>
      <c r="Y218" s="6" t="str">
        <f>IFERROR((PERCENTRANK($L$2:$L$20355,L218)*Multiples!$B$3)+((PERCENTRANK($W$2:$W$20355,W218)*(1-Multiples!$B$3))),"")</f>
        <v/>
      </c>
      <c r="Z218" s="64">
        <v>27</v>
      </c>
      <c r="AA218" s="64">
        <v>22</v>
      </c>
      <c r="AB218" s="24">
        <f t="shared" si="45"/>
        <v>5</v>
      </c>
      <c r="AC218" s="24">
        <f t="shared" si="46"/>
        <v>6.5</v>
      </c>
      <c r="AD218" s="24">
        <f t="shared" si="47"/>
        <v>7.5</v>
      </c>
      <c r="AE218" s="24" t="str">
        <f t="shared" si="48"/>
        <v>Yes</v>
      </c>
      <c r="AF218" s="24" t="str">
        <f t="shared" si="49"/>
        <v>Yes</v>
      </c>
      <c r="AG218" s="64"/>
      <c r="AH218" s="64"/>
      <c r="AI218" s="170"/>
      <c r="AJ218" s="66"/>
    </row>
    <row r="219" spans="1:36" customFormat="1" x14ac:dyDescent="0.25">
      <c r="A219" s="7">
        <v>8</v>
      </c>
      <c r="B219" s="5">
        <v>2022</v>
      </c>
      <c r="C219" s="5" t="str">
        <f t="shared" si="39"/>
        <v>2022 W8</v>
      </c>
      <c r="D219" s="5">
        <v>109</v>
      </c>
      <c r="E219" s="5" t="s">
        <v>651</v>
      </c>
      <c r="F219" s="5" t="s">
        <v>38</v>
      </c>
      <c r="G219" s="5" t="s">
        <v>18</v>
      </c>
      <c r="H219" s="5">
        <v>-1.5</v>
      </c>
      <c r="I219" s="61">
        <v>-2.5</v>
      </c>
      <c r="J219" s="62" t="str">
        <f t="shared" si="40"/>
        <v>F1</v>
      </c>
      <c r="K219" s="61">
        <f t="shared" si="41"/>
        <v>1</v>
      </c>
      <c r="L219" s="228">
        <f>IF(K219=0,0,
IF(J219="D0.5",0.5*SUMIFS('Key Numbers'!$C$2:$C$71,'Key Numbers'!$A$2:$A$71,"&gt;="&amp;ABS($I219),'Key Numbers'!$A$2:$A$71,"&lt;="&amp;ABS($H219)),
IF(J219="D-0.5",0.5*-1*SUMIFS('Key Numbers'!$C$2:$C$71,'Key Numbers'!$A$2:$A$71,"&lt;="&amp;ABS($I219),'Key Numbers'!$A$2:$A$71,"&gt;="&amp;ABS($H219)),
IF(J219="F0.5",0.5*SUMIFS('Key Numbers'!$C$2:$C$71,'Key Numbers'!$A$2:$A$71,"&lt;="&amp;ABS($I219),'Key Numbers'!$A$2:$A$71,"&gt;="&amp;ABS($H219)),
IF(J219="F-0.5",0.5*-1*SUMIFS('Key Numbers'!$C$2:$C$71,'Key Numbers'!$A$2:$A$71,"&gt;="&amp;ABS($I219),'Key Numbers'!$A$2:$A$71,"&lt;="&amp;ABS($H219)),
IF(AND(LEFT(J219,1)="F",K219&lt;0),-1*SUMIFS('Key Numbers'!$C$2:$C$71,'Key Numbers'!$A$2:$A$71,"&gt;="&amp;ABS($I219),'Key Numbers'!$A$2:$A$71,"&lt;="&amp;ABS($H219)),
IF(AND(LEFT(J219,1)="F",K219&gt;0),SUMIFS('Key Numbers'!$C$2:$C$71,'Key Numbers'!$A$2:$A$71,"&lt;="&amp;ABS($I219),'Key Numbers'!$A$2:$A$71,"&gt;="&amp;ABS($H219)),
IF(AND(LEFT(J219,1)="D",K219&lt;0),-1*SUMIFS('Key Numbers'!$C$2:$C$71,'Key Numbers'!$A$2:$A$71,"&lt;="&amp;ABS($I219),'Key Numbers'!$A$2:$A$71,"&gt;="&amp;ABS($H219)),
SUMIFS('Key Numbers'!$C$2:$C$71,'Key Numbers'!$A$2:$A$71,"&gt;="&amp;ABS($I219),'Key Numbers'!$A$2:$A$71,"&lt;="&amp;ABS($H219))))))))))</f>
        <v>5.6880733944954132E-2</v>
      </c>
      <c r="M219" s="6" cm="1">
        <f t="array" ref="M219">IFERROR(INDEX(DVOA!$E$2:$E$20095,MATCH($F219&amp;$A219-1&amp;$B219,DVOA!$C$2:$C$20095&amp;DVOA!$A$2:$A20919&amp;DVOA!$B$2:$B$20095,0)),0)</f>
        <v>6.6511901871143697E-2</v>
      </c>
      <c r="N219" s="6"/>
      <c r="O219" s="6" cm="1">
        <f t="array" ref="O219">IFERROR(INDEX(DVOA!$AC$2:$AC$20095,MATCH($F219&amp;$A219-1&amp;$B219,DVOA!$C$2:$C$20095&amp;DVOA!$A$2:$A$20095&amp;DVOA!$B$2:$B$20095,0)
),0)</f>
        <v>0</v>
      </c>
      <c r="P219" s="6" cm="1">
        <f t="array" ref="P219">IFERROR(INDEX(DVOA!$E$2:$E$20095,MATCH($G219&amp;$A219-1&amp;$B219,DVOA!$C$2:$C$20095&amp;DVOA!$A$2:$A20919&amp;DVOA!$B$2:$B$20095,0)),0)</f>
        <v>0.21061797218091299</v>
      </c>
      <c r="Q219" s="6"/>
      <c r="R219" s="6" cm="1">
        <f t="array" ref="R219">IFERROR(INDEX(DVOA!$AC$2:$AC$20095,MATCH($G219&amp;$A219-1&amp;$B219,DVOA!$C$2:$C$20095&amp;DVOA!$A$2:$A$20095&amp;DVOA!$B$2:$B$20095,0)
),0)</f>
        <v>0</v>
      </c>
      <c r="S219" s="6" t="str">
        <f t="shared" si="42"/>
        <v/>
      </c>
      <c r="T219" s="104">
        <f t="shared" si="50"/>
        <v>-0.1441060703097693</v>
      </c>
      <c r="U219" s="104" t="str">
        <f t="shared" si="51"/>
        <v/>
      </c>
      <c r="V219" s="26" t="str" cm="1">
        <f t="array" ref="V219">IFERROR(IF(E219="H",INDEX('DVOA Pred'!$G$2:$G$1000,MATCH($F219&amp;$B219&amp;$A219,'DVOA Pred'!$C$2:$C$1000&amp;'DVOA Pred'!$A$2:$A$1000&amp;'DVOA Pred'!$B$2:$B$1000,0)),
INDEX('DVOA Pred'!$H$2:$H$1000,MATCH($F219&amp;$B219&amp;$A219,'DVOA Pred'!$D$2:$D$1000&amp;'DVOA Pred'!$A$2:$A$1000&amp;'DVOA Pred'!$B$2:$B$1000,0))),"")</f>
        <v/>
      </c>
      <c r="W219" s="26" t="str">
        <f t="shared" si="43"/>
        <v/>
      </c>
      <c r="X219" s="26" t="str">
        <f t="shared" si="44"/>
        <v/>
      </c>
      <c r="Y219" s="6" t="str">
        <f>IFERROR((PERCENTRANK($L$2:$L$20355,L219)*Multiples!$B$3)+((PERCENTRANK($W$2:$W$20355,W219)*(1-Multiples!$B$3))),"")</f>
        <v/>
      </c>
      <c r="Z219" s="64">
        <v>22</v>
      </c>
      <c r="AA219" s="64">
        <v>27</v>
      </c>
      <c r="AB219" s="24">
        <f t="shared" si="45"/>
        <v>-5</v>
      </c>
      <c r="AC219" s="24">
        <f t="shared" si="46"/>
        <v>-6.5</v>
      </c>
      <c r="AD219" s="24">
        <f t="shared" si="47"/>
        <v>-7.5</v>
      </c>
      <c r="AE219" s="24" t="str">
        <f t="shared" si="48"/>
        <v>No</v>
      </c>
      <c r="AF219" s="24" t="str">
        <f t="shared" si="49"/>
        <v>No</v>
      </c>
      <c r="AG219" s="64"/>
      <c r="AH219" s="64"/>
      <c r="AI219" s="170"/>
      <c r="AJ219" s="66"/>
    </row>
    <row r="220" spans="1:36" customFormat="1" x14ac:dyDescent="0.25">
      <c r="A220" s="7">
        <v>8</v>
      </c>
      <c r="B220" s="5">
        <v>2022</v>
      </c>
      <c r="C220" s="5" t="str">
        <f t="shared" si="39"/>
        <v>2022 W8</v>
      </c>
      <c r="D220" s="5">
        <v>110</v>
      </c>
      <c r="E220" s="5" t="s">
        <v>649</v>
      </c>
      <c r="F220" s="5" t="s">
        <v>39</v>
      </c>
      <c r="G220" s="5" t="s">
        <v>12</v>
      </c>
      <c r="H220" s="5">
        <v>2.5</v>
      </c>
      <c r="I220" s="61">
        <v>2.5</v>
      </c>
      <c r="J220" s="62" t="str">
        <f t="shared" si="40"/>
        <v>D0</v>
      </c>
      <c r="K220" s="61">
        <f t="shared" si="41"/>
        <v>0</v>
      </c>
      <c r="L220" s="228">
        <f>IF(K220=0,0,
IF(J220="D0.5",0.5*SUMIFS('Key Numbers'!$C$2:$C$71,'Key Numbers'!$A$2:$A$71,"&gt;="&amp;ABS($I220),'Key Numbers'!$A$2:$A$71,"&lt;="&amp;ABS($H220)),
IF(J220="D-0.5",0.5*-1*SUMIFS('Key Numbers'!$C$2:$C$71,'Key Numbers'!$A$2:$A$71,"&lt;="&amp;ABS($I220),'Key Numbers'!$A$2:$A$71,"&gt;="&amp;ABS($H220)),
IF(J220="F0.5",0.5*SUMIFS('Key Numbers'!$C$2:$C$71,'Key Numbers'!$A$2:$A$71,"&lt;="&amp;ABS($I220),'Key Numbers'!$A$2:$A$71,"&gt;="&amp;ABS($H220)),
IF(J220="F-0.5",0.5*-1*SUMIFS('Key Numbers'!$C$2:$C$71,'Key Numbers'!$A$2:$A$71,"&gt;="&amp;ABS($I220),'Key Numbers'!$A$2:$A$71,"&lt;="&amp;ABS($H220)),
IF(AND(LEFT(J220,1)="F",K220&lt;0),-1*SUMIFS('Key Numbers'!$C$2:$C$71,'Key Numbers'!$A$2:$A$71,"&gt;="&amp;ABS($I220),'Key Numbers'!$A$2:$A$71,"&lt;="&amp;ABS($H220)),
IF(AND(LEFT(J220,1)="F",K220&gt;0),SUMIFS('Key Numbers'!$C$2:$C$71,'Key Numbers'!$A$2:$A$71,"&lt;="&amp;ABS($I220),'Key Numbers'!$A$2:$A$71,"&gt;="&amp;ABS($H220)),
IF(AND(LEFT(J220,1)="D",K220&lt;0),-1*SUMIFS('Key Numbers'!$C$2:$C$71,'Key Numbers'!$A$2:$A$71,"&lt;="&amp;ABS($I220),'Key Numbers'!$A$2:$A$71,"&gt;="&amp;ABS($H220)),
SUMIFS('Key Numbers'!$C$2:$C$71,'Key Numbers'!$A$2:$A$71,"&gt;="&amp;ABS($I220),'Key Numbers'!$A$2:$A$71,"&lt;="&amp;ABS($H220))))))))))</f>
        <v>0</v>
      </c>
      <c r="M220" s="6" cm="1">
        <f t="array" ref="M220">IFERROR(INDEX(DVOA!$E$2:$E$20095,MATCH($F220&amp;$A220-1&amp;$B220,DVOA!$C$2:$C$20095&amp;DVOA!$A$2:$A20920&amp;DVOA!$B$2:$B$20095,0)),0)</f>
        <v>-8.0872405547312509E-2</v>
      </c>
      <c r="N220" s="6"/>
      <c r="O220" s="6" cm="1">
        <f t="array" ref="O220">IFERROR(INDEX(DVOA!$AC$2:$AC$20095,MATCH($F220&amp;$A220-1&amp;$B220,DVOA!$C$2:$C$20095&amp;DVOA!$A$2:$A$20095&amp;DVOA!$B$2:$B$20095,0)
),0)</f>
        <v>0</v>
      </c>
      <c r="P220" s="6" cm="1">
        <f t="array" ref="P220">IFERROR(INDEX(DVOA!$E$2:$E$20095,MATCH($G220&amp;$A220-1&amp;$B220,DVOA!$C$2:$C$20095&amp;DVOA!$A$2:$A20920&amp;DVOA!$B$2:$B$20095,0)),0)</f>
        <v>2.3120130775212758E-3</v>
      </c>
      <c r="Q220" s="6"/>
      <c r="R220" s="6" cm="1">
        <f t="array" ref="R220">IFERROR(INDEX(DVOA!$AC$2:$AC$20095,MATCH($G220&amp;$A220-1&amp;$B220,DVOA!$C$2:$C$20095&amp;DVOA!$A$2:$A$20095&amp;DVOA!$B$2:$B$20095,0)
),0)</f>
        <v>0</v>
      </c>
      <c r="S220" s="6" t="str">
        <f t="shared" si="42"/>
        <v/>
      </c>
      <c r="T220" s="104">
        <f t="shared" si="50"/>
        <v>-8.3184418624833778E-2</v>
      </c>
      <c r="U220" s="104" t="str">
        <f t="shared" si="51"/>
        <v/>
      </c>
      <c r="V220" s="26" t="str" cm="1">
        <f t="array" ref="V220">IFERROR(IF(E220="H",INDEX('DVOA Pred'!$G$2:$G$1000,MATCH($F220&amp;$B220&amp;$A220,'DVOA Pred'!$C$2:$C$1000&amp;'DVOA Pred'!$A$2:$A$1000&amp;'DVOA Pred'!$B$2:$B$1000,0)),
INDEX('DVOA Pred'!$H$2:$H$1000,MATCH($F220&amp;$B220&amp;$A220,'DVOA Pred'!$D$2:$D$1000&amp;'DVOA Pred'!$A$2:$A$1000&amp;'DVOA Pred'!$B$2:$B$1000,0))),"")</f>
        <v/>
      </c>
      <c r="W220" s="26" t="str">
        <f t="shared" si="43"/>
        <v/>
      </c>
      <c r="X220" s="26" t="str">
        <f t="shared" si="44"/>
        <v/>
      </c>
      <c r="Y220" s="6" t="str">
        <f>IFERROR((PERCENTRANK($L$2:$L$20355,L220)*Multiples!$B$3)+((PERCENTRANK($W$2:$W$20355,W220)*(1-Multiples!$B$3))),"")</f>
        <v/>
      </c>
      <c r="Z220" s="64">
        <v>21</v>
      </c>
      <c r="AA220" s="64">
        <v>17</v>
      </c>
      <c r="AB220" s="24">
        <f t="shared" si="45"/>
        <v>4</v>
      </c>
      <c r="AC220" s="24">
        <f t="shared" si="46"/>
        <v>6.5</v>
      </c>
      <c r="AD220" s="24">
        <f t="shared" si="47"/>
        <v>6.5</v>
      </c>
      <c r="AE220" s="24" t="str">
        <f t="shared" si="48"/>
        <v>Yes</v>
      </c>
      <c r="AF220" s="24" t="str">
        <f t="shared" si="49"/>
        <v>Yes</v>
      </c>
      <c r="AG220" s="64"/>
      <c r="AH220" s="64"/>
      <c r="AI220" s="170"/>
      <c r="AJ220" s="66"/>
    </row>
    <row r="221" spans="1:36" customFormat="1" x14ac:dyDescent="0.25">
      <c r="A221" s="7">
        <v>8</v>
      </c>
      <c r="B221" s="5">
        <v>2022</v>
      </c>
      <c r="C221" s="5" t="str">
        <f t="shared" si="39"/>
        <v>2022 W8</v>
      </c>
      <c r="D221" s="5">
        <v>110</v>
      </c>
      <c r="E221" s="5" t="s">
        <v>651</v>
      </c>
      <c r="F221" s="5" t="s">
        <v>12</v>
      </c>
      <c r="G221" s="5" t="s">
        <v>39</v>
      </c>
      <c r="H221" s="5">
        <v>-2.5</v>
      </c>
      <c r="I221" s="61">
        <v>-2.5</v>
      </c>
      <c r="J221" s="62" t="str">
        <f t="shared" si="40"/>
        <v>F0</v>
      </c>
      <c r="K221" s="61">
        <f t="shared" si="41"/>
        <v>0</v>
      </c>
      <c r="L221" s="228">
        <f>IF(K221=0,0,
IF(J221="D0.5",0.5*SUMIFS('Key Numbers'!$C$2:$C$71,'Key Numbers'!$A$2:$A$71,"&gt;="&amp;ABS($I221),'Key Numbers'!$A$2:$A$71,"&lt;="&amp;ABS($H221)),
IF(J221="D-0.5",0.5*-1*SUMIFS('Key Numbers'!$C$2:$C$71,'Key Numbers'!$A$2:$A$71,"&lt;="&amp;ABS($I221),'Key Numbers'!$A$2:$A$71,"&gt;="&amp;ABS($H221)),
IF(J221="F0.5",0.5*SUMIFS('Key Numbers'!$C$2:$C$71,'Key Numbers'!$A$2:$A$71,"&lt;="&amp;ABS($I221),'Key Numbers'!$A$2:$A$71,"&gt;="&amp;ABS($H221)),
IF(J221="F-0.5",0.5*-1*SUMIFS('Key Numbers'!$C$2:$C$71,'Key Numbers'!$A$2:$A$71,"&gt;="&amp;ABS($I221),'Key Numbers'!$A$2:$A$71,"&lt;="&amp;ABS($H221)),
IF(AND(LEFT(J221,1)="F",K221&lt;0),-1*SUMIFS('Key Numbers'!$C$2:$C$71,'Key Numbers'!$A$2:$A$71,"&gt;="&amp;ABS($I221),'Key Numbers'!$A$2:$A$71,"&lt;="&amp;ABS($H221)),
IF(AND(LEFT(J221,1)="F",K221&gt;0),SUMIFS('Key Numbers'!$C$2:$C$71,'Key Numbers'!$A$2:$A$71,"&lt;="&amp;ABS($I221),'Key Numbers'!$A$2:$A$71,"&gt;="&amp;ABS($H221)),
IF(AND(LEFT(J221,1)="D",K221&lt;0),-1*SUMIFS('Key Numbers'!$C$2:$C$71,'Key Numbers'!$A$2:$A$71,"&lt;="&amp;ABS($I221),'Key Numbers'!$A$2:$A$71,"&gt;="&amp;ABS($H221)),
SUMIFS('Key Numbers'!$C$2:$C$71,'Key Numbers'!$A$2:$A$71,"&gt;="&amp;ABS($I221),'Key Numbers'!$A$2:$A$71,"&lt;="&amp;ABS($H221))))))))))</f>
        <v>0</v>
      </c>
      <c r="M221" s="6" cm="1">
        <f t="array" ref="M221">IFERROR(INDEX(DVOA!$E$2:$E$20095,MATCH($F221&amp;$A221-1&amp;$B221,DVOA!$C$2:$C$20095&amp;DVOA!$A$2:$A20921&amp;DVOA!$B$2:$B$20095,0)),0)</f>
        <v>2.3120130775212758E-3</v>
      </c>
      <c r="N221" s="6"/>
      <c r="O221" s="6" cm="1">
        <f t="array" ref="O221">IFERROR(INDEX(DVOA!$AC$2:$AC$20095,MATCH($F221&amp;$A221-1&amp;$B221,DVOA!$C$2:$C$20095&amp;DVOA!$A$2:$A$20095&amp;DVOA!$B$2:$B$20095,0)
),0)</f>
        <v>0</v>
      </c>
      <c r="P221" s="6" cm="1">
        <f t="array" ref="P221">IFERROR(INDEX(DVOA!$E$2:$E$20095,MATCH($G221&amp;$A221-1&amp;$B221,DVOA!$C$2:$C$20095&amp;DVOA!$A$2:$A20921&amp;DVOA!$B$2:$B$20095,0)),0)</f>
        <v>-8.0872405547312509E-2</v>
      </c>
      <c r="Q221" s="6"/>
      <c r="R221" s="6" cm="1">
        <f t="array" ref="R221">IFERROR(INDEX(DVOA!$AC$2:$AC$20095,MATCH($G221&amp;$A221-1&amp;$B221,DVOA!$C$2:$C$20095&amp;DVOA!$A$2:$A$20095&amp;DVOA!$B$2:$B$20095,0)
),0)</f>
        <v>0</v>
      </c>
      <c r="S221" s="6" t="str">
        <f t="shared" si="42"/>
        <v/>
      </c>
      <c r="T221" s="104">
        <f t="shared" si="50"/>
        <v>8.3184418624833778E-2</v>
      </c>
      <c r="U221" s="104" t="str">
        <f t="shared" si="51"/>
        <v/>
      </c>
      <c r="V221" s="26" t="str" cm="1">
        <f t="array" ref="V221">IFERROR(IF(E221="H",INDEX('DVOA Pred'!$G$2:$G$1000,MATCH($F221&amp;$B221&amp;$A221,'DVOA Pred'!$C$2:$C$1000&amp;'DVOA Pred'!$A$2:$A$1000&amp;'DVOA Pred'!$B$2:$B$1000,0)),
INDEX('DVOA Pred'!$H$2:$H$1000,MATCH($F221&amp;$B221&amp;$A221,'DVOA Pred'!$D$2:$D$1000&amp;'DVOA Pred'!$A$2:$A$1000&amp;'DVOA Pred'!$B$2:$B$1000,0))),"")</f>
        <v/>
      </c>
      <c r="W221" s="26" t="str">
        <f t="shared" si="43"/>
        <v/>
      </c>
      <c r="X221" s="26" t="str">
        <f t="shared" si="44"/>
        <v/>
      </c>
      <c r="Y221" s="6" t="str">
        <f>IFERROR((PERCENTRANK($L$2:$L$20355,L221)*Multiples!$B$3)+((PERCENTRANK($W$2:$W$20355,W221)*(1-Multiples!$B$3))),"")</f>
        <v/>
      </c>
      <c r="Z221" s="64">
        <v>17</v>
      </c>
      <c r="AA221" s="64">
        <v>21</v>
      </c>
      <c r="AB221" s="24">
        <f t="shared" si="45"/>
        <v>-4</v>
      </c>
      <c r="AC221" s="24">
        <f t="shared" si="46"/>
        <v>-6.5</v>
      </c>
      <c r="AD221" s="24">
        <f t="shared" si="47"/>
        <v>-6.5</v>
      </c>
      <c r="AE221" s="24" t="str">
        <f t="shared" si="48"/>
        <v>No</v>
      </c>
      <c r="AF221" s="24" t="str">
        <f t="shared" si="49"/>
        <v>No</v>
      </c>
      <c r="AG221" s="64"/>
      <c r="AH221" s="64"/>
      <c r="AI221" s="170"/>
      <c r="AJ221" s="66"/>
    </row>
    <row r="222" spans="1:36" customFormat="1" x14ac:dyDescent="0.25">
      <c r="A222" s="7">
        <v>8</v>
      </c>
      <c r="B222" s="5">
        <v>2022</v>
      </c>
      <c r="C222" s="5" t="str">
        <f t="shared" si="39"/>
        <v>2022 W8</v>
      </c>
      <c r="D222" s="5">
        <v>111</v>
      </c>
      <c r="E222" s="5" t="s">
        <v>649</v>
      </c>
      <c r="F222" s="5" t="s">
        <v>23</v>
      </c>
      <c r="G222" s="5" t="s">
        <v>46</v>
      </c>
      <c r="H222" s="5">
        <v>3.5</v>
      </c>
      <c r="I222" s="61">
        <v>3.5</v>
      </c>
      <c r="J222" s="62" t="str">
        <f t="shared" si="40"/>
        <v>D0</v>
      </c>
      <c r="K222" s="61">
        <f t="shared" si="41"/>
        <v>0</v>
      </c>
      <c r="L222" s="228">
        <f>IF(K222=0,0,
IF(J222="D0.5",0.5*SUMIFS('Key Numbers'!$C$2:$C$71,'Key Numbers'!$A$2:$A$71,"&gt;="&amp;ABS($I222),'Key Numbers'!$A$2:$A$71,"&lt;="&amp;ABS($H222)),
IF(J222="D-0.5",0.5*-1*SUMIFS('Key Numbers'!$C$2:$C$71,'Key Numbers'!$A$2:$A$71,"&lt;="&amp;ABS($I222),'Key Numbers'!$A$2:$A$71,"&gt;="&amp;ABS($H222)),
IF(J222="F0.5",0.5*SUMIFS('Key Numbers'!$C$2:$C$71,'Key Numbers'!$A$2:$A$71,"&lt;="&amp;ABS($I222),'Key Numbers'!$A$2:$A$71,"&gt;="&amp;ABS($H222)),
IF(J222="F-0.5",0.5*-1*SUMIFS('Key Numbers'!$C$2:$C$71,'Key Numbers'!$A$2:$A$71,"&gt;="&amp;ABS($I222),'Key Numbers'!$A$2:$A$71,"&lt;="&amp;ABS($H222)),
IF(AND(LEFT(J222,1)="F",K222&lt;0),-1*SUMIFS('Key Numbers'!$C$2:$C$71,'Key Numbers'!$A$2:$A$71,"&gt;="&amp;ABS($I222),'Key Numbers'!$A$2:$A$71,"&lt;="&amp;ABS($H222)),
IF(AND(LEFT(J222,1)="F",K222&gt;0),SUMIFS('Key Numbers'!$C$2:$C$71,'Key Numbers'!$A$2:$A$71,"&lt;="&amp;ABS($I222),'Key Numbers'!$A$2:$A$71,"&gt;="&amp;ABS($H222)),
IF(AND(LEFT(J222,1)="D",K222&lt;0),-1*SUMIFS('Key Numbers'!$C$2:$C$71,'Key Numbers'!$A$2:$A$71,"&lt;="&amp;ABS($I222),'Key Numbers'!$A$2:$A$71,"&gt;="&amp;ABS($H222)),
SUMIFS('Key Numbers'!$C$2:$C$71,'Key Numbers'!$A$2:$A$71,"&gt;="&amp;ABS($I222),'Key Numbers'!$A$2:$A$71,"&lt;="&amp;ABS($H222))))))))))</f>
        <v>0</v>
      </c>
      <c r="M222" s="6" cm="1">
        <f t="array" ref="M222">IFERROR(INDEX(DVOA!$E$2:$E$20095,MATCH($F222&amp;$A222-1&amp;$B222,DVOA!$C$2:$C$20095&amp;DVOA!$A$2:$A20922&amp;DVOA!$B$2:$B$20095,0)),0)</f>
        <v>-0.16152091173169081</v>
      </c>
      <c r="N222" s="6"/>
      <c r="O222" s="6" cm="1">
        <f t="array" ref="O222">IFERROR(INDEX(DVOA!$AC$2:$AC$20095,MATCH($F222&amp;$A222-1&amp;$B222,DVOA!$C$2:$C$20095&amp;DVOA!$A$2:$A$20095&amp;DVOA!$B$2:$B$20095,0)
),0)</f>
        <v>0</v>
      </c>
      <c r="P222" s="6" cm="1">
        <f t="array" ref="P222">IFERROR(INDEX(DVOA!$E$2:$E$20095,MATCH($G222&amp;$A222-1&amp;$B222,DVOA!$C$2:$C$20095&amp;DVOA!$A$2:$A20922&amp;DVOA!$B$2:$B$20095,0)),0)</f>
        <v>-6.2515766131070336E-2</v>
      </c>
      <c r="Q222" s="6"/>
      <c r="R222" s="6" cm="1">
        <f t="array" ref="R222">IFERROR(INDEX(DVOA!$AC$2:$AC$20095,MATCH($G222&amp;$A222-1&amp;$B222,DVOA!$C$2:$C$20095&amp;DVOA!$A$2:$A$20095&amp;DVOA!$B$2:$B$20095,0)
),0)</f>
        <v>0</v>
      </c>
      <c r="S222" s="6" t="str">
        <f t="shared" si="42"/>
        <v/>
      </c>
      <c r="T222" s="104">
        <f t="shared" si="50"/>
        <v>-9.9005145600620473E-2</v>
      </c>
      <c r="U222" s="104" t="str">
        <f t="shared" si="51"/>
        <v/>
      </c>
      <c r="V222" s="26" t="str" cm="1">
        <f t="array" ref="V222">IFERROR(IF(E222="H",INDEX('DVOA Pred'!$G$2:$G$1000,MATCH($F222&amp;$B222&amp;$A222,'DVOA Pred'!$C$2:$C$1000&amp;'DVOA Pred'!$A$2:$A$1000&amp;'DVOA Pred'!$B$2:$B$1000,0)),
INDEX('DVOA Pred'!$H$2:$H$1000,MATCH($F222&amp;$B222&amp;$A222,'DVOA Pred'!$D$2:$D$1000&amp;'DVOA Pred'!$A$2:$A$1000&amp;'DVOA Pred'!$B$2:$B$1000,0))),"")</f>
        <v/>
      </c>
      <c r="W222" s="26" t="str">
        <f t="shared" si="43"/>
        <v/>
      </c>
      <c r="X222" s="26" t="str">
        <f t="shared" si="44"/>
        <v/>
      </c>
      <c r="Y222" s="6" t="str">
        <f>IFERROR((PERCENTRANK($L$2:$L$20355,L222)*Multiples!$B$3)+((PERCENTRANK($W$2:$W$20355,W222)*(1-Multiples!$B$3))),"")</f>
        <v/>
      </c>
      <c r="Z222" s="64">
        <v>26</v>
      </c>
      <c r="AA222" s="64">
        <v>34</v>
      </c>
      <c r="AB222" s="24">
        <f t="shared" si="45"/>
        <v>-8</v>
      </c>
      <c r="AC222" s="24">
        <f t="shared" si="46"/>
        <v>-4.5</v>
      </c>
      <c r="AD222" s="24">
        <f t="shared" si="47"/>
        <v>-4.5</v>
      </c>
      <c r="AE222" s="24" t="str">
        <f t="shared" si="48"/>
        <v>No</v>
      </c>
      <c r="AF222" s="24" t="str">
        <f t="shared" si="49"/>
        <v>No</v>
      </c>
      <c r="AG222" s="64"/>
      <c r="AH222" s="64"/>
      <c r="AI222" s="170"/>
      <c r="AJ222" s="66"/>
    </row>
    <row r="223" spans="1:36" customFormat="1" x14ac:dyDescent="0.25">
      <c r="A223" s="7">
        <v>8</v>
      </c>
      <c r="B223" s="5">
        <v>2022</v>
      </c>
      <c r="C223" s="5" t="str">
        <f t="shared" si="39"/>
        <v>2022 W8</v>
      </c>
      <c r="D223" s="5">
        <v>111</v>
      </c>
      <c r="E223" s="5" t="s">
        <v>651</v>
      </c>
      <c r="F223" s="5" t="s">
        <v>46</v>
      </c>
      <c r="G223" s="5" t="s">
        <v>23</v>
      </c>
      <c r="H223" s="5">
        <v>-3.5</v>
      </c>
      <c r="I223" s="61">
        <v>-3.5</v>
      </c>
      <c r="J223" s="62" t="str">
        <f t="shared" si="40"/>
        <v>F0</v>
      </c>
      <c r="K223" s="61">
        <f t="shared" si="41"/>
        <v>0</v>
      </c>
      <c r="L223" s="228">
        <f>IF(K223=0,0,
IF(J223="D0.5",0.5*SUMIFS('Key Numbers'!$C$2:$C$71,'Key Numbers'!$A$2:$A$71,"&gt;="&amp;ABS($I223),'Key Numbers'!$A$2:$A$71,"&lt;="&amp;ABS($H223)),
IF(J223="D-0.5",0.5*-1*SUMIFS('Key Numbers'!$C$2:$C$71,'Key Numbers'!$A$2:$A$71,"&lt;="&amp;ABS($I223),'Key Numbers'!$A$2:$A$71,"&gt;="&amp;ABS($H223)),
IF(J223="F0.5",0.5*SUMIFS('Key Numbers'!$C$2:$C$71,'Key Numbers'!$A$2:$A$71,"&lt;="&amp;ABS($I223),'Key Numbers'!$A$2:$A$71,"&gt;="&amp;ABS($H223)),
IF(J223="F-0.5",0.5*-1*SUMIFS('Key Numbers'!$C$2:$C$71,'Key Numbers'!$A$2:$A$71,"&gt;="&amp;ABS($I223),'Key Numbers'!$A$2:$A$71,"&lt;="&amp;ABS($H223)),
IF(AND(LEFT(J223,1)="F",K223&lt;0),-1*SUMIFS('Key Numbers'!$C$2:$C$71,'Key Numbers'!$A$2:$A$71,"&gt;="&amp;ABS($I223),'Key Numbers'!$A$2:$A$71,"&lt;="&amp;ABS($H223)),
IF(AND(LEFT(J223,1)="F",K223&gt;0),SUMIFS('Key Numbers'!$C$2:$C$71,'Key Numbers'!$A$2:$A$71,"&lt;="&amp;ABS($I223),'Key Numbers'!$A$2:$A$71,"&gt;="&amp;ABS($H223)),
IF(AND(LEFT(J223,1)="D",K223&lt;0),-1*SUMIFS('Key Numbers'!$C$2:$C$71,'Key Numbers'!$A$2:$A$71,"&lt;="&amp;ABS($I223),'Key Numbers'!$A$2:$A$71,"&gt;="&amp;ABS($H223)),
SUMIFS('Key Numbers'!$C$2:$C$71,'Key Numbers'!$A$2:$A$71,"&gt;="&amp;ABS($I223),'Key Numbers'!$A$2:$A$71,"&lt;="&amp;ABS($H223))))))))))</f>
        <v>0</v>
      </c>
      <c r="M223" s="6" cm="1">
        <f t="array" ref="M223">IFERROR(INDEX(DVOA!$E$2:$E$20095,MATCH($F223&amp;$A223-1&amp;$B223,DVOA!$C$2:$C$20095&amp;DVOA!$A$2:$A20923&amp;DVOA!$B$2:$B$20095,0)),0)</f>
        <v>-6.2515766131070336E-2</v>
      </c>
      <c r="N223" s="6"/>
      <c r="O223" s="6" cm="1">
        <f t="array" ref="O223">IFERROR(INDEX(DVOA!$AC$2:$AC$20095,MATCH($F223&amp;$A223-1&amp;$B223,DVOA!$C$2:$C$20095&amp;DVOA!$A$2:$A$20095&amp;DVOA!$B$2:$B$20095,0)
),0)</f>
        <v>0</v>
      </c>
      <c r="P223" s="6" cm="1">
        <f t="array" ref="P223">IFERROR(INDEX(DVOA!$E$2:$E$20095,MATCH($G223&amp;$A223-1&amp;$B223,DVOA!$C$2:$C$20095&amp;DVOA!$A$2:$A20923&amp;DVOA!$B$2:$B$20095,0)),0)</f>
        <v>-0.16152091173169081</v>
      </c>
      <c r="Q223" s="6"/>
      <c r="R223" s="6" cm="1">
        <f t="array" ref="R223">IFERROR(INDEX(DVOA!$AC$2:$AC$20095,MATCH($G223&amp;$A223-1&amp;$B223,DVOA!$C$2:$C$20095&amp;DVOA!$A$2:$A$20095&amp;DVOA!$B$2:$B$20095,0)
),0)</f>
        <v>0</v>
      </c>
      <c r="S223" s="6" t="str">
        <f t="shared" si="42"/>
        <v/>
      </c>
      <c r="T223" s="104">
        <f t="shared" si="50"/>
        <v>9.9005145600620473E-2</v>
      </c>
      <c r="U223" s="104" t="str">
        <f t="shared" si="51"/>
        <v/>
      </c>
      <c r="V223" s="26" t="str" cm="1">
        <f t="array" ref="V223">IFERROR(IF(E223="H",INDEX('DVOA Pred'!$G$2:$G$1000,MATCH($F223&amp;$B223&amp;$A223,'DVOA Pred'!$C$2:$C$1000&amp;'DVOA Pred'!$A$2:$A$1000&amp;'DVOA Pred'!$B$2:$B$1000,0)),
INDEX('DVOA Pred'!$H$2:$H$1000,MATCH($F223&amp;$B223&amp;$A223,'DVOA Pred'!$D$2:$D$1000&amp;'DVOA Pred'!$A$2:$A$1000&amp;'DVOA Pred'!$B$2:$B$1000,0))),"")</f>
        <v/>
      </c>
      <c r="W223" s="26" t="str">
        <f t="shared" si="43"/>
        <v/>
      </c>
      <c r="X223" s="26" t="str">
        <f t="shared" si="44"/>
        <v/>
      </c>
      <c r="Y223" s="6" t="str">
        <f>IFERROR((PERCENTRANK($L$2:$L$20355,L223)*Multiples!$B$3)+((PERCENTRANK($W$2:$W$20355,W223)*(1-Multiples!$B$3))),"")</f>
        <v/>
      </c>
      <c r="Z223" s="64">
        <v>34</v>
      </c>
      <c r="AA223" s="64">
        <v>26</v>
      </c>
      <c r="AB223" s="24">
        <f t="shared" si="45"/>
        <v>8</v>
      </c>
      <c r="AC223" s="24">
        <f t="shared" si="46"/>
        <v>4.5</v>
      </c>
      <c r="AD223" s="24">
        <f t="shared" si="47"/>
        <v>4.5</v>
      </c>
      <c r="AE223" s="24" t="str">
        <f t="shared" si="48"/>
        <v>Yes</v>
      </c>
      <c r="AF223" s="24" t="str">
        <f t="shared" si="49"/>
        <v>Yes</v>
      </c>
      <c r="AG223" s="64"/>
      <c r="AH223" s="64"/>
      <c r="AI223" s="170"/>
      <c r="AJ223" s="66"/>
    </row>
    <row r="224" spans="1:36" customFormat="1" x14ac:dyDescent="0.25">
      <c r="A224" s="7">
        <v>8</v>
      </c>
      <c r="B224" s="5">
        <v>2022</v>
      </c>
      <c r="C224" s="5" t="str">
        <f t="shared" si="39"/>
        <v>2022 W8</v>
      </c>
      <c r="D224" s="5">
        <v>112</v>
      </c>
      <c r="E224" s="5" t="s">
        <v>651</v>
      </c>
      <c r="F224" s="5" t="s">
        <v>43</v>
      </c>
      <c r="G224" s="5" t="s">
        <v>51</v>
      </c>
      <c r="H224" s="5">
        <v>-4.5</v>
      </c>
      <c r="I224" s="61">
        <v>-4</v>
      </c>
      <c r="J224" s="62" t="str">
        <f t="shared" si="40"/>
        <v>F-0.5</v>
      </c>
      <c r="K224" s="61">
        <f t="shared" si="41"/>
        <v>-0.5</v>
      </c>
      <c r="L224" s="228">
        <f>IF(K224=0,0,
IF(J224="D0.5",0.5*SUMIFS('Key Numbers'!$C$2:$C$71,'Key Numbers'!$A$2:$A$71,"&gt;="&amp;ABS($I224),'Key Numbers'!$A$2:$A$71,"&lt;="&amp;ABS($H224)),
IF(J224="D-0.5",0.5*-1*SUMIFS('Key Numbers'!$C$2:$C$71,'Key Numbers'!$A$2:$A$71,"&lt;="&amp;ABS($I224),'Key Numbers'!$A$2:$A$71,"&gt;="&amp;ABS($H224)),
IF(J224="F0.5",0.5*SUMIFS('Key Numbers'!$C$2:$C$71,'Key Numbers'!$A$2:$A$71,"&lt;="&amp;ABS($I224),'Key Numbers'!$A$2:$A$71,"&gt;="&amp;ABS($H224)),
IF(J224="F-0.5",0.5*-1*SUMIFS('Key Numbers'!$C$2:$C$71,'Key Numbers'!$A$2:$A$71,"&gt;="&amp;ABS($I224),'Key Numbers'!$A$2:$A$71,"&lt;="&amp;ABS($H224)),
IF(AND(LEFT(J224,1)="F",K224&lt;0),-1*SUMIFS('Key Numbers'!$C$2:$C$71,'Key Numbers'!$A$2:$A$71,"&gt;="&amp;ABS($I224),'Key Numbers'!$A$2:$A$71,"&lt;="&amp;ABS($H224)),
IF(AND(LEFT(J224,1)="F",K224&gt;0),SUMIFS('Key Numbers'!$C$2:$C$71,'Key Numbers'!$A$2:$A$71,"&lt;="&amp;ABS($I224),'Key Numbers'!$A$2:$A$71,"&gt;="&amp;ABS($H224)),
IF(AND(LEFT(J224,1)="D",K224&lt;0),-1*SUMIFS('Key Numbers'!$C$2:$C$71,'Key Numbers'!$A$2:$A$71,"&lt;="&amp;ABS($I224),'Key Numbers'!$A$2:$A$71,"&gt;="&amp;ABS($H224)),
SUMIFS('Key Numbers'!$C$2:$C$71,'Key Numbers'!$A$2:$A$71,"&gt;="&amp;ABS($I224),'Key Numbers'!$A$2:$A$71,"&lt;="&amp;ABS($H224))))))))))</f>
        <v>-2.9357798165137616E-2</v>
      </c>
      <c r="M224" s="6" cm="1">
        <f t="array" ref="M224">IFERROR(INDEX(DVOA!$E$2:$E$20095,MATCH($F224&amp;$A224-1&amp;$B224,DVOA!$C$2:$C$20095&amp;DVOA!$A$2:$A20924&amp;DVOA!$B$2:$B$20095,0)),0)</f>
        <v>-4.2812516592193595E-2</v>
      </c>
      <c r="N224" s="6"/>
      <c r="O224" s="6" cm="1">
        <f t="array" ref="O224">IFERROR(INDEX(DVOA!$AC$2:$AC$20095,MATCH($F224&amp;$A224-1&amp;$B224,DVOA!$C$2:$C$20095&amp;DVOA!$A$2:$A$20095&amp;DVOA!$B$2:$B$20095,0)
),0)</f>
        <v>0</v>
      </c>
      <c r="P224" s="6" cm="1">
        <f t="array" ref="P224">IFERROR(INDEX(DVOA!$E$2:$E$20095,MATCH($G224&amp;$A224-1&amp;$B224,DVOA!$C$2:$C$20095&amp;DVOA!$A$2:$A20924&amp;DVOA!$B$2:$B$20095,0)),0)</f>
        <v>-0.23851512582079554</v>
      </c>
      <c r="Q224" s="6"/>
      <c r="R224" s="6" cm="1">
        <f t="array" ref="R224">IFERROR(INDEX(DVOA!$AC$2:$AC$20095,MATCH($G224&amp;$A224-1&amp;$B224,DVOA!$C$2:$C$20095&amp;DVOA!$A$2:$A$20095&amp;DVOA!$B$2:$B$20095,0)
),0)</f>
        <v>0</v>
      </c>
      <c r="S224" s="6" t="str">
        <f t="shared" si="42"/>
        <v/>
      </c>
      <c r="T224" s="104">
        <f t="shared" si="50"/>
        <v>0.19570260922860194</v>
      </c>
      <c r="U224" s="104" t="str">
        <f t="shared" si="51"/>
        <v/>
      </c>
      <c r="V224" s="26" t="str" cm="1">
        <f t="array" ref="V224">IFERROR(IF(E224="H",INDEX('DVOA Pred'!$G$2:$G$1000,MATCH($F224&amp;$B224&amp;$A224,'DVOA Pred'!$C$2:$C$1000&amp;'DVOA Pred'!$A$2:$A$1000&amp;'DVOA Pred'!$B$2:$B$1000,0)),
INDEX('DVOA Pred'!$H$2:$H$1000,MATCH($F224&amp;$B224&amp;$A224,'DVOA Pred'!$D$2:$D$1000&amp;'DVOA Pred'!$A$2:$A$1000&amp;'DVOA Pred'!$B$2:$B$1000,0))),"")</f>
        <v/>
      </c>
      <c r="W224" s="26" t="str">
        <f t="shared" si="43"/>
        <v/>
      </c>
      <c r="X224" s="26" t="str">
        <f t="shared" si="44"/>
        <v/>
      </c>
      <c r="Y224" s="6" t="str">
        <f>IFERROR((PERCENTRANK($L$2:$L$20355,L224)*Multiples!$B$3)+((PERCENTRANK($W$2:$W$20355,W224)*(1-Multiples!$B$3))),"")</f>
        <v/>
      </c>
      <c r="Z224" s="64">
        <v>37</v>
      </c>
      <c r="AA224" s="64">
        <v>34</v>
      </c>
      <c r="AB224" s="24">
        <f t="shared" si="45"/>
        <v>3</v>
      </c>
      <c r="AC224" s="24">
        <f t="shared" si="46"/>
        <v>-1.5</v>
      </c>
      <c r="AD224" s="24">
        <f t="shared" si="47"/>
        <v>-1</v>
      </c>
      <c r="AE224" s="24" t="str">
        <f t="shared" si="48"/>
        <v>No</v>
      </c>
      <c r="AF224" s="24" t="str">
        <f t="shared" si="49"/>
        <v>No</v>
      </c>
      <c r="AG224" s="64"/>
      <c r="AH224" s="64"/>
      <c r="AI224" s="170"/>
      <c r="AJ224" s="66"/>
    </row>
    <row r="225" spans="1:36" customFormat="1" x14ac:dyDescent="0.25">
      <c r="A225" s="7">
        <v>8</v>
      </c>
      <c r="B225" s="5">
        <v>2022</v>
      </c>
      <c r="C225" s="5" t="str">
        <f t="shared" si="39"/>
        <v>2022 W8</v>
      </c>
      <c r="D225" s="5">
        <v>112</v>
      </c>
      <c r="E225" s="5" t="s">
        <v>649</v>
      </c>
      <c r="F225" s="5" t="s">
        <v>51</v>
      </c>
      <c r="G225" s="5" t="s">
        <v>43</v>
      </c>
      <c r="H225" s="5">
        <v>4.5</v>
      </c>
      <c r="I225" s="61">
        <v>4</v>
      </c>
      <c r="J225" s="62" t="str">
        <f t="shared" si="40"/>
        <v>D0.5</v>
      </c>
      <c r="K225" s="61">
        <f t="shared" si="41"/>
        <v>0.5</v>
      </c>
      <c r="L225" s="228">
        <f>IF(K225=0,0,
IF(J225="D0.5",0.5*SUMIFS('Key Numbers'!$C$2:$C$71,'Key Numbers'!$A$2:$A$71,"&gt;="&amp;ABS($I225),'Key Numbers'!$A$2:$A$71,"&lt;="&amp;ABS($H225)),
IF(J225="D-0.5",0.5*-1*SUMIFS('Key Numbers'!$C$2:$C$71,'Key Numbers'!$A$2:$A$71,"&lt;="&amp;ABS($I225),'Key Numbers'!$A$2:$A$71,"&gt;="&amp;ABS($H225)),
IF(J225="F0.5",0.5*SUMIFS('Key Numbers'!$C$2:$C$71,'Key Numbers'!$A$2:$A$71,"&lt;="&amp;ABS($I225),'Key Numbers'!$A$2:$A$71,"&gt;="&amp;ABS($H225)),
IF(J225="F-0.5",0.5*-1*SUMIFS('Key Numbers'!$C$2:$C$71,'Key Numbers'!$A$2:$A$71,"&gt;="&amp;ABS($I225),'Key Numbers'!$A$2:$A$71,"&lt;="&amp;ABS($H225)),
IF(AND(LEFT(J225,1)="F",K225&lt;0),-1*SUMIFS('Key Numbers'!$C$2:$C$71,'Key Numbers'!$A$2:$A$71,"&gt;="&amp;ABS($I225),'Key Numbers'!$A$2:$A$71,"&lt;="&amp;ABS($H225)),
IF(AND(LEFT(J225,1)="F",K225&gt;0),SUMIFS('Key Numbers'!$C$2:$C$71,'Key Numbers'!$A$2:$A$71,"&lt;="&amp;ABS($I225),'Key Numbers'!$A$2:$A$71,"&gt;="&amp;ABS($H225)),
IF(AND(LEFT(J225,1)="D",K225&lt;0),-1*SUMIFS('Key Numbers'!$C$2:$C$71,'Key Numbers'!$A$2:$A$71,"&lt;="&amp;ABS($I225),'Key Numbers'!$A$2:$A$71,"&gt;="&amp;ABS($H225)),
SUMIFS('Key Numbers'!$C$2:$C$71,'Key Numbers'!$A$2:$A$71,"&gt;="&amp;ABS($I225),'Key Numbers'!$A$2:$A$71,"&lt;="&amp;ABS($H225))))))))))</f>
        <v>2.9357798165137616E-2</v>
      </c>
      <c r="M225" s="6" cm="1">
        <f t="array" ref="M225">IFERROR(INDEX(DVOA!$E$2:$E$20095,MATCH($F225&amp;$A225-1&amp;$B225,DVOA!$C$2:$C$20095&amp;DVOA!$A$2:$A20925&amp;DVOA!$B$2:$B$20095,0)),0)</f>
        <v>-0.23851512582079554</v>
      </c>
      <c r="N225" s="6"/>
      <c r="O225" s="6" cm="1">
        <f t="array" ref="O225">IFERROR(INDEX(DVOA!$AC$2:$AC$20095,MATCH($F225&amp;$A225-1&amp;$B225,DVOA!$C$2:$C$20095&amp;DVOA!$A$2:$A$20095&amp;DVOA!$B$2:$B$20095,0)
),0)</f>
        <v>0</v>
      </c>
      <c r="P225" s="6" cm="1">
        <f t="array" ref="P225">IFERROR(INDEX(DVOA!$E$2:$E$20095,MATCH($G225&amp;$A225-1&amp;$B225,DVOA!$C$2:$C$20095&amp;DVOA!$A$2:$A20925&amp;DVOA!$B$2:$B$20095,0)),0)</f>
        <v>-4.2812516592193595E-2</v>
      </c>
      <c r="Q225" s="6"/>
      <c r="R225" s="6" cm="1">
        <f t="array" ref="R225">IFERROR(INDEX(DVOA!$AC$2:$AC$20095,MATCH($G225&amp;$A225-1&amp;$B225,DVOA!$C$2:$C$20095&amp;DVOA!$A$2:$A$20095&amp;DVOA!$B$2:$B$20095,0)
),0)</f>
        <v>0</v>
      </c>
      <c r="S225" s="6" t="str">
        <f t="shared" si="42"/>
        <v/>
      </c>
      <c r="T225" s="104">
        <f t="shared" si="50"/>
        <v>-0.19570260922860194</v>
      </c>
      <c r="U225" s="104" t="str">
        <f t="shared" si="51"/>
        <v/>
      </c>
      <c r="V225" s="26" t="str" cm="1">
        <f t="array" ref="V225">IFERROR(IF(E225="H",INDEX('DVOA Pred'!$G$2:$G$1000,MATCH($F225&amp;$B225&amp;$A225,'DVOA Pred'!$C$2:$C$1000&amp;'DVOA Pred'!$A$2:$A$1000&amp;'DVOA Pred'!$B$2:$B$1000,0)),
INDEX('DVOA Pred'!$H$2:$H$1000,MATCH($F225&amp;$B225&amp;$A225,'DVOA Pred'!$D$2:$D$1000&amp;'DVOA Pred'!$A$2:$A$1000&amp;'DVOA Pred'!$B$2:$B$1000,0))),"")</f>
        <v/>
      </c>
      <c r="W225" s="26" t="str">
        <f t="shared" si="43"/>
        <v/>
      </c>
      <c r="X225" s="26" t="str">
        <f t="shared" si="44"/>
        <v/>
      </c>
      <c r="Y225" s="6" t="str">
        <f>IFERROR((PERCENTRANK($L$2:$L$20355,L225)*Multiples!$B$3)+((PERCENTRANK($W$2:$W$20355,W225)*(1-Multiples!$B$3))),"")</f>
        <v/>
      </c>
      <c r="Z225" s="64">
        <v>34</v>
      </c>
      <c r="AA225" s="64">
        <v>37</v>
      </c>
      <c r="AB225" s="24">
        <f t="shared" si="45"/>
        <v>-3</v>
      </c>
      <c r="AC225" s="24">
        <f t="shared" si="46"/>
        <v>1.5</v>
      </c>
      <c r="AD225" s="24">
        <f t="shared" si="47"/>
        <v>1</v>
      </c>
      <c r="AE225" s="24" t="str">
        <f t="shared" si="48"/>
        <v>Yes</v>
      </c>
      <c r="AF225" s="24" t="str">
        <f t="shared" si="49"/>
        <v>Yes</v>
      </c>
      <c r="AG225" s="64"/>
      <c r="AH225" s="64"/>
      <c r="AI225" s="170"/>
      <c r="AJ225" s="66"/>
    </row>
    <row r="226" spans="1:36" customFormat="1" x14ac:dyDescent="0.25">
      <c r="A226" s="7">
        <v>8</v>
      </c>
      <c r="B226" s="5">
        <v>2022</v>
      </c>
      <c r="C226" s="5" t="str">
        <f t="shared" si="39"/>
        <v>2022 W8</v>
      </c>
      <c r="D226" s="5">
        <v>113</v>
      </c>
      <c r="E226" s="5" t="s">
        <v>649</v>
      </c>
      <c r="F226" s="5" t="s">
        <v>64</v>
      </c>
      <c r="G226" s="5" t="s">
        <v>3</v>
      </c>
      <c r="H226" s="5">
        <v>9.5</v>
      </c>
      <c r="I226" s="61">
        <v>10</v>
      </c>
      <c r="J226" s="62" t="str">
        <f t="shared" si="40"/>
        <v>D-0.5</v>
      </c>
      <c r="K226" s="61">
        <f t="shared" si="41"/>
        <v>-0.5</v>
      </c>
      <c r="L226" s="228">
        <f>IF(K226=0,0,
IF(J226="D0.5",0.5*SUMIFS('Key Numbers'!$C$2:$C$71,'Key Numbers'!$A$2:$A$71,"&gt;="&amp;ABS($I226),'Key Numbers'!$A$2:$A$71,"&lt;="&amp;ABS($H226)),
IF(J226="D-0.5",0.5*-1*SUMIFS('Key Numbers'!$C$2:$C$71,'Key Numbers'!$A$2:$A$71,"&lt;="&amp;ABS($I226),'Key Numbers'!$A$2:$A$71,"&gt;="&amp;ABS($H226)),
IF(J226="F0.5",0.5*SUMIFS('Key Numbers'!$C$2:$C$71,'Key Numbers'!$A$2:$A$71,"&lt;="&amp;ABS($I226),'Key Numbers'!$A$2:$A$71,"&gt;="&amp;ABS($H226)),
IF(J226="F-0.5",0.5*-1*SUMIFS('Key Numbers'!$C$2:$C$71,'Key Numbers'!$A$2:$A$71,"&gt;="&amp;ABS($I226),'Key Numbers'!$A$2:$A$71,"&lt;="&amp;ABS($H226)),
IF(AND(LEFT(J226,1)="F",K226&lt;0),-1*SUMIFS('Key Numbers'!$C$2:$C$71,'Key Numbers'!$A$2:$A$71,"&gt;="&amp;ABS($I226),'Key Numbers'!$A$2:$A$71,"&lt;="&amp;ABS($H226)),
IF(AND(LEFT(J226,1)="F",K226&gt;0),SUMIFS('Key Numbers'!$C$2:$C$71,'Key Numbers'!$A$2:$A$71,"&lt;="&amp;ABS($I226),'Key Numbers'!$A$2:$A$71,"&gt;="&amp;ABS($H226)),
IF(AND(LEFT(J226,1)="D",K226&lt;0),-1*SUMIFS('Key Numbers'!$C$2:$C$71,'Key Numbers'!$A$2:$A$71,"&lt;="&amp;ABS($I226),'Key Numbers'!$A$2:$A$71,"&gt;="&amp;ABS($H226)),
SUMIFS('Key Numbers'!$C$2:$C$71,'Key Numbers'!$A$2:$A$71,"&gt;="&amp;ABS($I226),'Key Numbers'!$A$2:$A$71,"&lt;="&amp;ABS($H226))))))))))</f>
        <v>-2.4770642201834864E-2</v>
      </c>
      <c r="M226" s="6" cm="1">
        <f t="array" ref="M226">IFERROR(INDEX(DVOA!$E$2:$E$20095,MATCH($F226&amp;$A226-1&amp;$B226,DVOA!$C$2:$C$20095&amp;DVOA!$A$2:$A20926&amp;DVOA!$B$2:$B$20095,0)),0)</f>
        <v>-0.18107599719722431</v>
      </c>
      <c r="N226" s="6"/>
      <c r="O226" s="6" cm="1">
        <f t="array" ref="O226">IFERROR(INDEX(DVOA!$AC$2:$AC$20095,MATCH($F226&amp;$A226-1&amp;$B226,DVOA!$C$2:$C$20095&amp;DVOA!$A$2:$A$20095&amp;DVOA!$B$2:$B$20095,0)
),0)</f>
        <v>0</v>
      </c>
      <c r="P226" s="6" cm="1">
        <f t="array" ref="P226">IFERROR(INDEX(DVOA!$E$2:$E$20095,MATCH($G226&amp;$A226-1&amp;$B226,DVOA!$C$2:$C$20095&amp;DVOA!$A$2:$A20926&amp;DVOA!$B$2:$B$20095,0)),0)</f>
        <v>0.20889892109770741</v>
      </c>
      <c r="Q226" s="6"/>
      <c r="R226" s="6" cm="1">
        <f t="array" ref="R226">IFERROR(INDEX(DVOA!$AC$2:$AC$20095,MATCH($G226&amp;$A226-1&amp;$B226,DVOA!$C$2:$C$20095&amp;DVOA!$A$2:$A$20095&amp;DVOA!$B$2:$B$20095,0)
),0)</f>
        <v>0</v>
      </c>
      <c r="S226" s="6" t="str">
        <f t="shared" si="42"/>
        <v/>
      </c>
      <c r="T226" s="104">
        <f t="shared" si="50"/>
        <v>-0.38997491829493169</v>
      </c>
      <c r="U226" s="104" t="str">
        <f t="shared" si="51"/>
        <v/>
      </c>
      <c r="V226" s="26" t="str" cm="1">
        <f t="array" ref="V226">IFERROR(IF(E226="H",INDEX('DVOA Pred'!$G$2:$G$1000,MATCH($F226&amp;$B226&amp;$A226,'DVOA Pred'!$C$2:$C$1000&amp;'DVOA Pred'!$A$2:$A$1000&amp;'DVOA Pred'!$B$2:$B$1000,0)),
INDEX('DVOA Pred'!$H$2:$H$1000,MATCH($F226&amp;$B226&amp;$A226,'DVOA Pred'!$D$2:$D$1000&amp;'DVOA Pred'!$A$2:$A$1000&amp;'DVOA Pred'!$B$2:$B$1000,0))),"")</f>
        <v/>
      </c>
      <c r="W226" s="26" t="str">
        <f t="shared" si="43"/>
        <v/>
      </c>
      <c r="X226" s="26" t="str">
        <f t="shared" si="44"/>
        <v/>
      </c>
      <c r="Y226" s="6" t="str">
        <f>IFERROR((PERCENTRANK($L$2:$L$20355,L226)*Multiples!$B$3)+((PERCENTRANK($W$2:$W$20355,W226)*(1-Multiples!$B$3))),"")</f>
        <v/>
      </c>
      <c r="Z226" s="64">
        <v>29</v>
      </c>
      <c r="AA226" s="64">
        <v>49</v>
      </c>
      <c r="AB226" s="24">
        <f t="shared" si="45"/>
        <v>-20</v>
      </c>
      <c r="AC226" s="24">
        <f t="shared" si="46"/>
        <v>-10.5</v>
      </c>
      <c r="AD226" s="24">
        <f t="shared" si="47"/>
        <v>-10</v>
      </c>
      <c r="AE226" s="24" t="str">
        <f t="shared" si="48"/>
        <v>No</v>
      </c>
      <c r="AF226" s="24" t="str">
        <f t="shared" si="49"/>
        <v>No</v>
      </c>
      <c r="AG226" s="64"/>
      <c r="AH226" s="64"/>
      <c r="AI226" s="170"/>
      <c r="AJ226" s="66"/>
    </row>
    <row r="227" spans="1:36" customFormat="1" x14ac:dyDescent="0.25">
      <c r="A227" s="7">
        <v>8</v>
      </c>
      <c r="B227" s="5">
        <v>2022</v>
      </c>
      <c r="C227" s="5" t="str">
        <f t="shared" si="39"/>
        <v>2022 W8</v>
      </c>
      <c r="D227" s="5">
        <v>113</v>
      </c>
      <c r="E227" s="5" t="s">
        <v>651</v>
      </c>
      <c r="F227" s="5" t="s">
        <v>3</v>
      </c>
      <c r="G227" s="5" t="s">
        <v>64</v>
      </c>
      <c r="H227" s="5">
        <v>-9.5</v>
      </c>
      <c r="I227" s="61">
        <v>-10</v>
      </c>
      <c r="J227" s="62" t="str">
        <f t="shared" si="40"/>
        <v>F0.5</v>
      </c>
      <c r="K227" s="61">
        <f t="shared" si="41"/>
        <v>0.5</v>
      </c>
      <c r="L227" s="228">
        <f>IF(K227=0,0,
IF(J227="D0.5",0.5*SUMIFS('Key Numbers'!$C$2:$C$71,'Key Numbers'!$A$2:$A$71,"&gt;="&amp;ABS($I227),'Key Numbers'!$A$2:$A$71,"&lt;="&amp;ABS($H227)),
IF(J227="D-0.5",0.5*-1*SUMIFS('Key Numbers'!$C$2:$C$71,'Key Numbers'!$A$2:$A$71,"&lt;="&amp;ABS($I227),'Key Numbers'!$A$2:$A$71,"&gt;="&amp;ABS($H227)),
IF(J227="F0.5",0.5*SUMIFS('Key Numbers'!$C$2:$C$71,'Key Numbers'!$A$2:$A$71,"&lt;="&amp;ABS($I227),'Key Numbers'!$A$2:$A$71,"&gt;="&amp;ABS($H227)),
IF(J227="F-0.5",0.5*-1*SUMIFS('Key Numbers'!$C$2:$C$71,'Key Numbers'!$A$2:$A$71,"&gt;="&amp;ABS($I227),'Key Numbers'!$A$2:$A$71,"&lt;="&amp;ABS($H227)),
IF(AND(LEFT(J227,1)="F",K227&lt;0),-1*SUMIFS('Key Numbers'!$C$2:$C$71,'Key Numbers'!$A$2:$A$71,"&gt;="&amp;ABS($I227),'Key Numbers'!$A$2:$A$71,"&lt;="&amp;ABS($H227)),
IF(AND(LEFT(J227,1)="F",K227&gt;0),SUMIFS('Key Numbers'!$C$2:$C$71,'Key Numbers'!$A$2:$A$71,"&lt;="&amp;ABS($I227),'Key Numbers'!$A$2:$A$71,"&gt;="&amp;ABS($H227)),
IF(AND(LEFT(J227,1)="D",K227&lt;0),-1*SUMIFS('Key Numbers'!$C$2:$C$71,'Key Numbers'!$A$2:$A$71,"&lt;="&amp;ABS($I227),'Key Numbers'!$A$2:$A$71,"&gt;="&amp;ABS($H227)),
SUMIFS('Key Numbers'!$C$2:$C$71,'Key Numbers'!$A$2:$A$71,"&gt;="&amp;ABS($I227),'Key Numbers'!$A$2:$A$71,"&lt;="&amp;ABS($H227))))))))))</f>
        <v>2.4770642201834864E-2</v>
      </c>
      <c r="M227" s="6" cm="1">
        <f t="array" ref="M227">IFERROR(INDEX(DVOA!$E$2:$E$20095,MATCH($F227&amp;$A227-1&amp;$B227,DVOA!$C$2:$C$20095&amp;DVOA!$A$2:$A20927&amp;DVOA!$B$2:$B$20095,0)),0)</f>
        <v>0.20889892109770741</v>
      </c>
      <c r="N227" s="6"/>
      <c r="O227" s="6" cm="1">
        <f t="array" ref="O227">IFERROR(INDEX(DVOA!$AC$2:$AC$20095,MATCH($F227&amp;$A227-1&amp;$B227,DVOA!$C$2:$C$20095&amp;DVOA!$A$2:$A$20095&amp;DVOA!$B$2:$B$20095,0)
),0)</f>
        <v>0</v>
      </c>
      <c r="P227" s="6" cm="1">
        <f t="array" ref="P227">IFERROR(INDEX(DVOA!$E$2:$E$20095,MATCH($G227&amp;$A227-1&amp;$B227,DVOA!$C$2:$C$20095&amp;DVOA!$A$2:$A20927&amp;DVOA!$B$2:$B$20095,0)),0)</f>
        <v>-0.18107599719722431</v>
      </c>
      <c r="Q227" s="6"/>
      <c r="R227" s="6" cm="1">
        <f t="array" ref="R227">IFERROR(INDEX(DVOA!$AC$2:$AC$20095,MATCH($G227&amp;$A227-1&amp;$B227,DVOA!$C$2:$C$20095&amp;DVOA!$A$2:$A$20095&amp;DVOA!$B$2:$B$20095,0)
),0)</f>
        <v>0</v>
      </c>
      <c r="S227" s="6" t="str">
        <f t="shared" si="42"/>
        <v/>
      </c>
      <c r="T227" s="104">
        <f t="shared" si="50"/>
        <v>0.38997491829493169</v>
      </c>
      <c r="U227" s="104" t="str">
        <f t="shared" si="51"/>
        <v/>
      </c>
      <c r="V227" s="26" t="str" cm="1">
        <f t="array" ref="V227">IFERROR(IF(E227="H",INDEX('DVOA Pred'!$G$2:$G$1000,MATCH($F227&amp;$B227&amp;$A227,'DVOA Pred'!$C$2:$C$1000&amp;'DVOA Pred'!$A$2:$A$1000&amp;'DVOA Pred'!$B$2:$B$1000,0)),
INDEX('DVOA Pred'!$H$2:$H$1000,MATCH($F227&amp;$B227&amp;$A227,'DVOA Pred'!$D$2:$D$1000&amp;'DVOA Pred'!$A$2:$A$1000&amp;'DVOA Pred'!$B$2:$B$1000,0))),"")</f>
        <v/>
      </c>
      <c r="W227" s="26" t="str">
        <f t="shared" si="43"/>
        <v/>
      </c>
      <c r="X227" s="26" t="str">
        <f t="shared" si="44"/>
        <v/>
      </c>
      <c r="Y227" s="6" t="str">
        <f>IFERROR((PERCENTRANK($L$2:$L$20355,L227)*Multiples!$B$3)+((PERCENTRANK($W$2:$W$20355,W227)*(1-Multiples!$B$3))),"")</f>
        <v/>
      </c>
      <c r="Z227" s="64">
        <v>49</v>
      </c>
      <c r="AA227" s="64">
        <v>29</v>
      </c>
      <c r="AB227" s="24">
        <f t="shared" si="45"/>
        <v>20</v>
      </c>
      <c r="AC227" s="24">
        <f t="shared" si="46"/>
        <v>10.5</v>
      </c>
      <c r="AD227" s="24">
        <f t="shared" si="47"/>
        <v>10</v>
      </c>
      <c r="AE227" s="24" t="str">
        <f t="shared" si="48"/>
        <v>Yes</v>
      </c>
      <c r="AF227" s="24" t="str">
        <f t="shared" si="49"/>
        <v>Yes</v>
      </c>
      <c r="AG227" s="64"/>
      <c r="AH227" s="64"/>
      <c r="AI227" s="170"/>
      <c r="AJ227" s="66"/>
    </row>
    <row r="228" spans="1:36" customFormat="1" x14ac:dyDescent="0.25">
      <c r="A228" s="7">
        <v>8</v>
      </c>
      <c r="B228" s="5">
        <v>2022</v>
      </c>
      <c r="C228" s="5" t="str">
        <f t="shared" si="39"/>
        <v>2022 W8</v>
      </c>
      <c r="D228" s="5">
        <v>114</v>
      </c>
      <c r="E228" s="5" t="s">
        <v>651</v>
      </c>
      <c r="F228" s="5" t="s">
        <v>21</v>
      </c>
      <c r="G228" s="5" t="s">
        <v>4</v>
      </c>
      <c r="H228" s="5">
        <v>3.5</v>
      </c>
      <c r="I228" s="61">
        <v>3.5</v>
      </c>
      <c r="J228" s="62" t="str">
        <f t="shared" si="40"/>
        <v>D0</v>
      </c>
      <c r="K228" s="61">
        <f t="shared" si="41"/>
        <v>0</v>
      </c>
      <c r="L228" s="228">
        <f>IF(K228=0,0,
IF(J228="D0.5",0.5*SUMIFS('Key Numbers'!$C$2:$C$71,'Key Numbers'!$A$2:$A$71,"&gt;="&amp;ABS($I228),'Key Numbers'!$A$2:$A$71,"&lt;="&amp;ABS($H228)),
IF(J228="D-0.5",0.5*-1*SUMIFS('Key Numbers'!$C$2:$C$71,'Key Numbers'!$A$2:$A$71,"&lt;="&amp;ABS($I228),'Key Numbers'!$A$2:$A$71,"&gt;="&amp;ABS($H228)),
IF(J228="F0.5",0.5*SUMIFS('Key Numbers'!$C$2:$C$71,'Key Numbers'!$A$2:$A$71,"&lt;="&amp;ABS($I228),'Key Numbers'!$A$2:$A$71,"&gt;="&amp;ABS($H228)),
IF(J228="F-0.5",0.5*-1*SUMIFS('Key Numbers'!$C$2:$C$71,'Key Numbers'!$A$2:$A$71,"&gt;="&amp;ABS($I228),'Key Numbers'!$A$2:$A$71,"&lt;="&amp;ABS($H228)),
IF(AND(LEFT(J228,1)="F",K228&lt;0),-1*SUMIFS('Key Numbers'!$C$2:$C$71,'Key Numbers'!$A$2:$A$71,"&gt;="&amp;ABS($I228),'Key Numbers'!$A$2:$A$71,"&lt;="&amp;ABS($H228)),
IF(AND(LEFT(J228,1)="F",K228&gt;0),SUMIFS('Key Numbers'!$C$2:$C$71,'Key Numbers'!$A$2:$A$71,"&lt;="&amp;ABS($I228),'Key Numbers'!$A$2:$A$71,"&gt;="&amp;ABS($H228)),
IF(AND(LEFT(J228,1)="D",K228&lt;0),-1*SUMIFS('Key Numbers'!$C$2:$C$71,'Key Numbers'!$A$2:$A$71,"&lt;="&amp;ABS($I228),'Key Numbers'!$A$2:$A$71,"&gt;="&amp;ABS($H228)),
SUMIFS('Key Numbers'!$C$2:$C$71,'Key Numbers'!$A$2:$A$71,"&gt;="&amp;ABS($I228),'Key Numbers'!$A$2:$A$71,"&lt;="&amp;ABS($H228))))))))))</f>
        <v>0</v>
      </c>
      <c r="M228" s="6" cm="1">
        <f t="array" ref="M228">IFERROR(INDEX(DVOA!$E$2:$E$20095,MATCH($F228&amp;$A228-1&amp;$B228,DVOA!$C$2:$C$20095&amp;DVOA!$A$2:$A20928&amp;DVOA!$B$2:$B$20095,0)),0)</f>
        <v>-9.751255639544501E-2</v>
      </c>
      <c r="N228" s="6"/>
      <c r="O228" s="6" cm="1">
        <f t="array" ref="O228">IFERROR(INDEX(DVOA!$AC$2:$AC$20095,MATCH($F228&amp;$A228-1&amp;$B228,DVOA!$C$2:$C$20095&amp;DVOA!$A$2:$A$20095&amp;DVOA!$B$2:$B$20095,0)
),0)</f>
        <v>0</v>
      </c>
      <c r="P228" s="6" cm="1">
        <f t="array" ref="P228">IFERROR(INDEX(DVOA!$E$2:$E$20095,MATCH($G228&amp;$A228-1&amp;$B228,DVOA!$C$2:$C$20095&amp;DVOA!$A$2:$A20928&amp;DVOA!$B$2:$B$20095,0)),0)</f>
        <v>5.8962545521729914E-3</v>
      </c>
      <c r="Q228" s="6"/>
      <c r="R228" s="6" cm="1">
        <f t="array" ref="R228">IFERROR(INDEX(DVOA!$AC$2:$AC$20095,MATCH($G228&amp;$A228-1&amp;$B228,DVOA!$C$2:$C$20095&amp;DVOA!$A$2:$A$20095&amp;DVOA!$B$2:$B$20095,0)
),0)</f>
        <v>0</v>
      </c>
      <c r="S228" s="6" t="str">
        <f t="shared" si="42"/>
        <v/>
      </c>
      <c r="T228" s="104">
        <f t="shared" si="50"/>
        <v>-0.103408810947618</v>
      </c>
      <c r="U228" s="104" t="str">
        <f t="shared" si="51"/>
        <v/>
      </c>
      <c r="V228" s="26" t="str" cm="1">
        <f t="array" ref="V228">IFERROR(IF(E228="H",INDEX('DVOA Pred'!$G$2:$G$1000,MATCH($F228&amp;$B228&amp;$A228,'DVOA Pred'!$C$2:$C$1000&amp;'DVOA Pred'!$A$2:$A$1000&amp;'DVOA Pred'!$B$2:$B$1000,0)),
INDEX('DVOA Pred'!$H$2:$H$1000,MATCH($F228&amp;$B228&amp;$A228,'DVOA Pred'!$D$2:$D$1000&amp;'DVOA Pred'!$A$2:$A$1000&amp;'DVOA Pred'!$B$2:$B$1000,0))),"")</f>
        <v/>
      </c>
      <c r="W228" s="26" t="str">
        <f t="shared" si="43"/>
        <v/>
      </c>
      <c r="X228" s="26" t="str">
        <f t="shared" si="44"/>
        <v/>
      </c>
      <c r="Y228" s="6" t="str">
        <f>IFERROR((PERCENTRANK($L$2:$L$20355,L228)*Multiples!$B$3)+((PERCENTRANK($W$2:$W$20355,W228)*(1-Multiples!$B$3))),"")</f>
        <v/>
      </c>
      <c r="Z228" s="64">
        <v>27</v>
      </c>
      <c r="AA228" s="64">
        <v>31</v>
      </c>
      <c r="AB228" s="24">
        <f t="shared" si="45"/>
        <v>-4</v>
      </c>
      <c r="AC228" s="24">
        <f t="shared" si="46"/>
        <v>-0.5</v>
      </c>
      <c r="AD228" s="24">
        <f t="shared" si="47"/>
        <v>-0.5</v>
      </c>
      <c r="AE228" s="24" t="str">
        <f t="shared" si="48"/>
        <v>No</v>
      </c>
      <c r="AF228" s="24" t="str">
        <f t="shared" si="49"/>
        <v>No</v>
      </c>
      <c r="AG228" s="64"/>
      <c r="AH228" s="64"/>
      <c r="AI228" s="170"/>
      <c r="AJ228" s="66"/>
    </row>
    <row r="229" spans="1:36" customFormat="1" x14ac:dyDescent="0.25">
      <c r="A229" s="7">
        <v>8</v>
      </c>
      <c r="B229" s="5">
        <v>2022</v>
      </c>
      <c r="C229" s="5" t="str">
        <f t="shared" si="39"/>
        <v>2022 W8</v>
      </c>
      <c r="D229" s="5">
        <v>114</v>
      </c>
      <c r="E229" s="5" t="s">
        <v>649</v>
      </c>
      <c r="F229" s="5" t="s">
        <v>4</v>
      </c>
      <c r="G229" s="5" t="s">
        <v>21</v>
      </c>
      <c r="H229" s="5">
        <v>-3.5</v>
      </c>
      <c r="I229" s="61">
        <v>-3.5</v>
      </c>
      <c r="J229" s="62" t="str">
        <f t="shared" si="40"/>
        <v>F0</v>
      </c>
      <c r="K229" s="61">
        <f t="shared" si="41"/>
        <v>0</v>
      </c>
      <c r="L229" s="228">
        <f>IF(K229=0,0,
IF(J229="D0.5",0.5*SUMIFS('Key Numbers'!$C$2:$C$71,'Key Numbers'!$A$2:$A$71,"&gt;="&amp;ABS($I229),'Key Numbers'!$A$2:$A$71,"&lt;="&amp;ABS($H229)),
IF(J229="D-0.5",0.5*-1*SUMIFS('Key Numbers'!$C$2:$C$71,'Key Numbers'!$A$2:$A$71,"&lt;="&amp;ABS($I229),'Key Numbers'!$A$2:$A$71,"&gt;="&amp;ABS($H229)),
IF(J229="F0.5",0.5*SUMIFS('Key Numbers'!$C$2:$C$71,'Key Numbers'!$A$2:$A$71,"&lt;="&amp;ABS($I229),'Key Numbers'!$A$2:$A$71,"&gt;="&amp;ABS($H229)),
IF(J229="F-0.5",0.5*-1*SUMIFS('Key Numbers'!$C$2:$C$71,'Key Numbers'!$A$2:$A$71,"&gt;="&amp;ABS($I229),'Key Numbers'!$A$2:$A$71,"&lt;="&amp;ABS($H229)),
IF(AND(LEFT(J229,1)="F",K229&lt;0),-1*SUMIFS('Key Numbers'!$C$2:$C$71,'Key Numbers'!$A$2:$A$71,"&gt;="&amp;ABS($I229),'Key Numbers'!$A$2:$A$71,"&lt;="&amp;ABS($H229)),
IF(AND(LEFT(J229,1)="F",K229&gt;0),SUMIFS('Key Numbers'!$C$2:$C$71,'Key Numbers'!$A$2:$A$71,"&lt;="&amp;ABS($I229),'Key Numbers'!$A$2:$A$71,"&gt;="&amp;ABS($H229)),
IF(AND(LEFT(J229,1)="D",K229&lt;0),-1*SUMIFS('Key Numbers'!$C$2:$C$71,'Key Numbers'!$A$2:$A$71,"&lt;="&amp;ABS($I229),'Key Numbers'!$A$2:$A$71,"&gt;="&amp;ABS($H229)),
SUMIFS('Key Numbers'!$C$2:$C$71,'Key Numbers'!$A$2:$A$71,"&gt;="&amp;ABS($I229),'Key Numbers'!$A$2:$A$71,"&lt;="&amp;ABS($H229))))))))))</f>
        <v>0</v>
      </c>
      <c r="M229" s="6" cm="1">
        <f t="array" ref="M229">IFERROR(INDEX(DVOA!$E$2:$E$20095,MATCH($F229&amp;$A229-1&amp;$B229,DVOA!$C$2:$C$20095&amp;DVOA!$A$2:$A20929&amp;DVOA!$B$2:$B$20095,0)),0)</f>
        <v>5.8962545521729914E-3</v>
      </c>
      <c r="N229" s="6"/>
      <c r="O229" s="6" cm="1">
        <f t="array" ref="O229">IFERROR(INDEX(DVOA!$AC$2:$AC$20095,MATCH($F229&amp;$A229-1&amp;$B229,DVOA!$C$2:$C$20095&amp;DVOA!$A$2:$A$20095&amp;DVOA!$B$2:$B$20095,0)
),0)</f>
        <v>0</v>
      </c>
      <c r="P229" s="6" cm="1">
        <f t="array" ref="P229">IFERROR(INDEX(DVOA!$E$2:$E$20095,MATCH($G229&amp;$A229-1&amp;$B229,DVOA!$C$2:$C$20095&amp;DVOA!$A$2:$A20929&amp;DVOA!$B$2:$B$20095,0)),0)</f>
        <v>-9.751255639544501E-2</v>
      </c>
      <c r="Q229" s="6"/>
      <c r="R229" s="6" cm="1">
        <f t="array" ref="R229">IFERROR(INDEX(DVOA!$AC$2:$AC$20095,MATCH($G229&amp;$A229-1&amp;$B229,DVOA!$C$2:$C$20095&amp;DVOA!$A$2:$A$20095&amp;DVOA!$B$2:$B$20095,0)
),0)</f>
        <v>0</v>
      </c>
      <c r="S229" s="6" t="str">
        <f t="shared" si="42"/>
        <v/>
      </c>
      <c r="T229" s="104">
        <f t="shared" si="50"/>
        <v>0.103408810947618</v>
      </c>
      <c r="U229" s="104" t="str">
        <f t="shared" si="51"/>
        <v/>
      </c>
      <c r="V229" s="26" t="str" cm="1">
        <f t="array" ref="V229">IFERROR(IF(E229="H",INDEX('DVOA Pred'!$G$2:$G$1000,MATCH($F229&amp;$B229&amp;$A229,'DVOA Pred'!$C$2:$C$1000&amp;'DVOA Pred'!$A$2:$A$1000&amp;'DVOA Pred'!$B$2:$B$1000,0)),
INDEX('DVOA Pred'!$H$2:$H$1000,MATCH($F229&amp;$B229&amp;$A229,'DVOA Pred'!$D$2:$D$1000&amp;'DVOA Pred'!$A$2:$A$1000&amp;'DVOA Pred'!$B$2:$B$1000,0))),"")</f>
        <v/>
      </c>
      <c r="W229" s="26" t="str">
        <f t="shared" si="43"/>
        <v/>
      </c>
      <c r="X229" s="26" t="str">
        <f t="shared" si="44"/>
        <v/>
      </c>
      <c r="Y229" s="6" t="str">
        <f>IFERROR((PERCENTRANK($L$2:$L$20355,L229)*Multiples!$B$3)+((PERCENTRANK($W$2:$W$20355,W229)*(1-Multiples!$B$3))),"")</f>
        <v/>
      </c>
      <c r="Z229" s="64">
        <v>31</v>
      </c>
      <c r="AA229" s="64">
        <v>27</v>
      </c>
      <c r="AB229" s="24">
        <f t="shared" si="45"/>
        <v>4</v>
      </c>
      <c r="AC229" s="24">
        <f t="shared" si="46"/>
        <v>0.5</v>
      </c>
      <c r="AD229" s="24">
        <f t="shared" si="47"/>
        <v>0.5</v>
      </c>
      <c r="AE229" s="24" t="str">
        <f t="shared" si="48"/>
        <v>Yes</v>
      </c>
      <c r="AF229" s="24" t="str">
        <f t="shared" si="49"/>
        <v>Yes</v>
      </c>
      <c r="AG229" s="64"/>
      <c r="AH229" s="64"/>
      <c r="AI229" s="170"/>
      <c r="AJ229" s="66"/>
    </row>
    <row r="230" spans="1:36" customFormat="1" x14ac:dyDescent="0.25">
      <c r="A230" s="7">
        <v>8</v>
      </c>
      <c r="B230" s="5">
        <v>2022</v>
      </c>
      <c r="C230" s="5" t="str">
        <f t="shared" si="39"/>
        <v>2022 W8</v>
      </c>
      <c r="D230" s="5">
        <v>115</v>
      </c>
      <c r="E230" s="5" t="s">
        <v>649</v>
      </c>
      <c r="F230" s="5" t="s">
        <v>53</v>
      </c>
      <c r="G230" s="5" t="s">
        <v>27</v>
      </c>
      <c r="H230" s="5">
        <v>-1.5</v>
      </c>
      <c r="I230" s="61">
        <v>-1.5</v>
      </c>
      <c r="J230" s="62" t="str">
        <f t="shared" si="40"/>
        <v>F0</v>
      </c>
      <c r="K230" s="61">
        <f t="shared" si="41"/>
        <v>0</v>
      </c>
      <c r="L230" s="228">
        <f>IF(K230=0,0,
IF(J230="D0.5",0.5*SUMIFS('Key Numbers'!$C$2:$C$71,'Key Numbers'!$A$2:$A$71,"&gt;="&amp;ABS($I230),'Key Numbers'!$A$2:$A$71,"&lt;="&amp;ABS($H230)),
IF(J230="D-0.5",0.5*-1*SUMIFS('Key Numbers'!$C$2:$C$71,'Key Numbers'!$A$2:$A$71,"&lt;="&amp;ABS($I230),'Key Numbers'!$A$2:$A$71,"&gt;="&amp;ABS($H230)),
IF(J230="F0.5",0.5*SUMIFS('Key Numbers'!$C$2:$C$71,'Key Numbers'!$A$2:$A$71,"&lt;="&amp;ABS($I230),'Key Numbers'!$A$2:$A$71,"&gt;="&amp;ABS($H230)),
IF(J230="F-0.5",0.5*-1*SUMIFS('Key Numbers'!$C$2:$C$71,'Key Numbers'!$A$2:$A$71,"&gt;="&amp;ABS($I230),'Key Numbers'!$A$2:$A$71,"&lt;="&amp;ABS($H230)),
IF(AND(LEFT(J230,1)="F",K230&lt;0),-1*SUMIFS('Key Numbers'!$C$2:$C$71,'Key Numbers'!$A$2:$A$71,"&gt;="&amp;ABS($I230),'Key Numbers'!$A$2:$A$71,"&lt;="&amp;ABS($H230)),
IF(AND(LEFT(J230,1)="F",K230&gt;0),SUMIFS('Key Numbers'!$C$2:$C$71,'Key Numbers'!$A$2:$A$71,"&lt;="&amp;ABS($I230),'Key Numbers'!$A$2:$A$71,"&gt;="&amp;ABS($H230)),
IF(AND(LEFT(J230,1)="D",K230&lt;0),-1*SUMIFS('Key Numbers'!$C$2:$C$71,'Key Numbers'!$A$2:$A$71,"&lt;="&amp;ABS($I230),'Key Numbers'!$A$2:$A$71,"&gt;="&amp;ABS($H230)),
SUMIFS('Key Numbers'!$C$2:$C$71,'Key Numbers'!$A$2:$A$71,"&gt;="&amp;ABS($I230),'Key Numbers'!$A$2:$A$71,"&lt;="&amp;ABS($H230))))))))))</f>
        <v>0</v>
      </c>
      <c r="M230" s="6" cm="1">
        <f t="array" ref="M230">IFERROR(INDEX(DVOA!$E$2:$E$20095,MATCH($F230&amp;$A230-1&amp;$B230,DVOA!$C$2:$C$20095&amp;DVOA!$A$2:$A20930&amp;DVOA!$B$2:$B$20095,0)),0)</f>
        <v>2.0052685390434952E-2</v>
      </c>
      <c r="N230" s="6"/>
      <c r="O230" s="6" cm="1">
        <f t="array" ref="O230">IFERROR(INDEX(DVOA!$AC$2:$AC$20095,MATCH($F230&amp;$A230-1&amp;$B230,DVOA!$C$2:$C$20095&amp;DVOA!$A$2:$A$20095&amp;DVOA!$B$2:$B$20095,0)
),0)</f>
        <v>0</v>
      </c>
      <c r="P230" s="6" cm="1">
        <f t="array" ref="P230">IFERROR(INDEX(DVOA!$E$2:$E$20095,MATCH($G230&amp;$A230-1&amp;$B230,DVOA!$C$2:$C$20095&amp;DVOA!$A$2:$A20930&amp;DVOA!$B$2:$B$20095,0)),0)</f>
        <v>-0.15290926869709481</v>
      </c>
      <c r="Q230" s="6"/>
      <c r="R230" s="6" cm="1">
        <f t="array" ref="R230">IFERROR(INDEX(DVOA!$AC$2:$AC$20095,MATCH($G230&amp;$A230-1&amp;$B230,DVOA!$C$2:$C$20095&amp;DVOA!$A$2:$A$20095&amp;DVOA!$B$2:$B$20095,0)
),0)</f>
        <v>0</v>
      </c>
      <c r="S230" s="6" t="str">
        <f t="shared" si="42"/>
        <v/>
      </c>
      <c r="T230" s="104">
        <f t="shared" si="50"/>
        <v>0.17296195408752976</v>
      </c>
      <c r="U230" s="104" t="str">
        <f t="shared" si="51"/>
        <v/>
      </c>
      <c r="V230" s="26" t="str" cm="1">
        <f t="array" ref="V230">IFERROR(IF(E230="H",INDEX('DVOA Pred'!$G$2:$G$1000,MATCH($F230&amp;$B230&amp;$A230,'DVOA Pred'!$C$2:$C$1000&amp;'DVOA Pred'!$A$2:$A$1000&amp;'DVOA Pred'!$B$2:$B$1000,0)),
INDEX('DVOA Pred'!$H$2:$H$1000,MATCH($F230&amp;$B230&amp;$A230,'DVOA Pred'!$D$2:$D$1000&amp;'DVOA Pred'!$A$2:$A$1000&amp;'DVOA Pred'!$B$2:$B$1000,0))),"")</f>
        <v/>
      </c>
      <c r="W230" s="26" t="str">
        <f t="shared" si="43"/>
        <v/>
      </c>
      <c r="X230" s="26" t="str">
        <f t="shared" si="44"/>
        <v/>
      </c>
      <c r="Y230" s="6" t="str">
        <f>IFERROR((PERCENTRANK($L$2:$L$20355,L230)*Multiples!$B$3)+((PERCENTRANK($W$2:$W$20355,W230)*(1-Multiples!$B$3))),"")</f>
        <v/>
      </c>
      <c r="Z230" s="64">
        <v>0</v>
      </c>
      <c r="AA230" s="64">
        <v>24</v>
      </c>
      <c r="AB230" s="24">
        <f t="shared" si="45"/>
        <v>-24</v>
      </c>
      <c r="AC230" s="24">
        <f t="shared" si="46"/>
        <v>-25.5</v>
      </c>
      <c r="AD230" s="24">
        <f t="shared" si="47"/>
        <v>-25.5</v>
      </c>
      <c r="AE230" s="24" t="str">
        <f t="shared" si="48"/>
        <v>No</v>
      </c>
      <c r="AF230" s="24" t="str">
        <f t="shared" si="49"/>
        <v>No</v>
      </c>
      <c r="AG230" s="64"/>
      <c r="AH230" s="64"/>
      <c r="AI230" s="170"/>
      <c r="AJ230" s="66"/>
    </row>
    <row r="231" spans="1:36" customFormat="1" x14ac:dyDescent="0.25">
      <c r="A231" s="7">
        <v>8</v>
      </c>
      <c r="B231" s="5">
        <v>2022</v>
      </c>
      <c r="C231" s="5" t="str">
        <f t="shared" si="39"/>
        <v>2022 W8</v>
      </c>
      <c r="D231" s="5">
        <v>115</v>
      </c>
      <c r="E231" s="5" t="s">
        <v>651</v>
      </c>
      <c r="F231" s="5" t="s">
        <v>27</v>
      </c>
      <c r="G231" s="5" t="s">
        <v>53</v>
      </c>
      <c r="H231" s="5">
        <v>1.5</v>
      </c>
      <c r="I231" s="61">
        <v>1.5</v>
      </c>
      <c r="J231" s="62" t="str">
        <f t="shared" si="40"/>
        <v>D0</v>
      </c>
      <c r="K231" s="61">
        <f t="shared" si="41"/>
        <v>0</v>
      </c>
      <c r="L231" s="228">
        <f>IF(K231=0,0,
IF(J231="D0.5",0.5*SUMIFS('Key Numbers'!$C$2:$C$71,'Key Numbers'!$A$2:$A$71,"&gt;="&amp;ABS($I231),'Key Numbers'!$A$2:$A$71,"&lt;="&amp;ABS($H231)),
IF(J231="D-0.5",0.5*-1*SUMIFS('Key Numbers'!$C$2:$C$71,'Key Numbers'!$A$2:$A$71,"&lt;="&amp;ABS($I231),'Key Numbers'!$A$2:$A$71,"&gt;="&amp;ABS($H231)),
IF(J231="F0.5",0.5*SUMIFS('Key Numbers'!$C$2:$C$71,'Key Numbers'!$A$2:$A$71,"&lt;="&amp;ABS($I231),'Key Numbers'!$A$2:$A$71,"&gt;="&amp;ABS($H231)),
IF(J231="F-0.5",0.5*-1*SUMIFS('Key Numbers'!$C$2:$C$71,'Key Numbers'!$A$2:$A$71,"&gt;="&amp;ABS($I231),'Key Numbers'!$A$2:$A$71,"&lt;="&amp;ABS($H231)),
IF(AND(LEFT(J231,1)="F",K231&lt;0),-1*SUMIFS('Key Numbers'!$C$2:$C$71,'Key Numbers'!$A$2:$A$71,"&gt;="&amp;ABS($I231),'Key Numbers'!$A$2:$A$71,"&lt;="&amp;ABS($H231)),
IF(AND(LEFT(J231,1)="F",K231&gt;0),SUMIFS('Key Numbers'!$C$2:$C$71,'Key Numbers'!$A$2:$A$71,"&lt;="&amp;ABS($I231),'Key Numbers'!$A$2:$A$71,"&gt;="&amp;ABS($H231)),
IF(AND(LEFT(J231,1)="D",K231&lt;0),-1*SUMIFS('Key Numbers'!$C$2:$C$71,'Key Numbers'!$A$2:$A$71,"&lt;="&amp;ABS($I231),'Key Numbers'!$A$2:$A$71,"&gt;="&amp;ABS($H231)),
SUMIFS('Key Numbers'!$C$2:$C$71,'Key Numbers'!$A$2:$A$71,"&gt;="&amp;ABS($I231),'Key Numbers'!$A$2:$A$71,"&lt;="&amp;ABS($H231))))))))))</f>
        <v>0</v>
      </c>
      <c r="M231" s="6" cm="1">
        <f t="array" ref="M231">IFERROR(INDEX(DVOA!$E$2:$E$20095,MATCH($F231&amp;$A231-1&amp;$B231,DVOA!$C$2:$C$20095&amp;DVOA!$A$2:$A20931&amp;DVOA!$B$2:$B$20095,0)),0)</f>
        <v>-0.15290926869709481</v>
      </c>
      <c r="N231" s="6"/>
      <c r="O231" s="6" cm="1">
        <f t="array" ref="O231">IFERROR(INDEX(DVOA!$AC$2:$AC$20095,MATCH($F231&amp;$A231-1&amp;$B231,DVOA!$C$2:$C$20095&amp;DVOA!$A$2:$A$20095&amp;DVOA!$B$2:$B$20095,0)
),0)</f>
        <v>0</v>
      </c>
      <c r="P231" s="6" cm="1">
        <f t="array" ref="P231">IFERROR(INDEX(DVOA!$E$2:$E$20095,MATCH($G231&amp;$A231-1&amp;$B231,DVOA!$C$2:$C$20095&amp;DVOA!$A$2:$A20931&amp;DVOA!$B$2:$B$20095,0)),0)</f>
        <v>2.0052685390434952E-2</v>
      </c>
      <c r="Q231" s="6"/>
      <c r="R231" s="6" cm="1">
        <f t="array" ref="R231">IFERROR(INDEX(DVOA!$AC$2:$AC$20095,MATCH($G231&amp;$A231-1&amp;$B231,DVOA!$C$2:$C$20095&amp;DVOA!$A$2:$A$20095&amp;DVOA!$B$2:$B$20095,0)
),0)</f>
        <v>0</v>
      </c>
      <c r="S231" s="6" t="str">
        <f t="shared" si="42"/>
        <v/>
      </c>
      <c r="T231" s="104">
        <f t="shared" si="50"/>
        <v>-0.17296195408752976</v>
      </c>
      <c r="U231" s="104" t="str">
        <f t="shared" si="51"/>
        <v/>
      </c>
      <c r="V231" s="26" t="str" cm="1">
        <f t="array" ref="V231">IFERROR(IF(E231="H",INDEX('DVOA Pred'!$G$2:$G$1000,MATCH($F231&amp;$B231&amp;$A231,'DVOA Pred'!$C$2:$C$1000&amp;'DVOA Pred'!$A$2:$A$1000&amp;'DVOA Pred'!$B$2:$B$1000,0)),
INDEX('DVOA Pred'!$H$2:$H$1000,MATCH($F231&amp;$B231&amp;$A231,'DVOA Pred'!$D$2:$D$1000&amp;'DVOA Pred'!$A$2:$A$1000&amp;'DVOA Pred'!$B$2:$B$1000,0))),"")</f>
        <v/>
      </c>
      <c r="W231" s="26" t="str">
        <f t="shared" si="43"/>
        <v/>
      </c>
      <c r="X231" s="26" t="str">
        <f t="shared" si="44"/>
        <v/>
      </c>
      <c r="Y231" s="6" t="str">
        <f>IFERROR((PERCENTRANK($L$2:$L$20355,L231)*Multiples!$B$3)+((PERCENTRANK($W$2:$W$20355,W231)*(1-Multiples!$B$3))),"")</f>
        <v/>
      </c>
      <c r="Z231" s="64">
        <v>24</v>
      </c>
      <c r="AA231" s="64">
        <v>0</v>
      </c>
      <c r="AB231" s="24">
        <f t="shared" si="45"/>
        <v>24</v>
      </c>
      <c r="AC231" s="24">
        <f t="shared" si="46"/>
        <v>25.5</v>
      </c>
      <c r="AD231" s="24">
        <f t="shared" si="47"/>
        <v>25.5</v>
      </c>
      <c r="AE231" s="24" t="str">
        <f t="shared" si="48"/>
        <v>Yes</v>
      </c>
      <c r="AF231" s="24" t="str">
        <f t="shared" si="49"/>
        <v>Yes</v>
      </c>
      <c r="AG231" s="64"/>
      <c r="AH231" s="64"/>
      <c r="AI231" s="170"/>
      <c r="AJ231" s="66"/>
    </row>
    <row r="232" spans="1:36" customFormat="1" x14ac:dyDescent="0.25">
      <c r="A232" s="7">
        <v>8</v>
      </c>
      <c r="B232" s="5">
        <v>2022</v>
      </c>
      <c r="C232" s="5" t="str">
        <f t="shared" si="39"/>
        <v>2022 W8</v>
      </c>
      <c r="D232" s="5">
        <v>116</v>
      </c>
      <c r="E232" s="5" t="s">
        <v>649</v>
      </c>
      <c r="F232" s="5" t="s">
        <v>17</v>
      </c>
      <c r="G232" s="5" t="s">
        <v>9</v>
      </c>
      <c r="H232" s="5">
        <v>-1.5</v>
      </c>
      <c r="I232" s="61">
        <v>-2.5</v>
      </c>
      <c r="J232" s="62" t="str">
        <f t="shared" si="40"/>
        <v>F1</v>
      </c>
      <c r="K232" s="61">
        <f t="shared" si="41"/>
        <v>1</v>
      </c>
      <c r="L232" s="228">
        <f>IF(K232=0,0,
IF(J232="D0.5",0.5*SUMIFS('Key Numbers'!$C$2:$C$71,'Key Numbers'!$A$2:$A$71,"&gt;="&amp;ABS($I232),'Key Numbers'!$A$2:$A$71,"&lt;="&amp;ABS($H232)),
IF(J232="D-0.5",0.5*-1*SUMIFS('Key Numbers'!$C$2:$C$71,'Key Numbers'!$A$2:$A$71,"&lt;="&amp;ABS($I232),'Key Numbers'!$A$2:$A$71,"&gt;="&amp;ABS($H232)),
IF(J232="F0.5",0.5*SUMIFS('Key Numbers'!$C$2:$C$71,'Key Numbers'!$A$2:$A$71,"&lt;="&amp;ABS($I232),'Key Numbers'!$A$2:$A$71,"&gt;="&amp;ABS($H232)),
IF(J232="F-0.5",0.5*-1*SUMIFS('Key Numbers'!$C$2:$C$71,'Key Numbers'!$A$2:$A$71,"&gt;="&amp;ABS($I232),'Key Numbers'!$A$2:$A$71,"&lt;="&amp;ABS($H232)),
IF(AND(LEFT(J232,1)="F",K232&lt;0),-1*SUMIFS('Key Numbers'!$C$2:$C$71,'Key Numbers'!$A$2:$A$71,"&gt;="&amp;ABS($I232),'Key Numbers'!$A$2:$A$71,"&lt;="&amp;ABS($H232)),
IF(AND(LEFT(J232,1)="F",K232&gt;0),SUMIFS('Key Numbers'!$C$2:$C$71,'Key Numbers'!$A$2:$A$71,"&lt;="&amp;ABS($I232),'Key Numbers'!$A$2:$A$71,"&gt;="&amp;ABS($H232)),
IF(AND(LEFT(J232,1)="D",K232&lt;0),-1*SUMIFS('Key Numbers'!$C$2:$C$71,'Key Numbers'!$A$2:$A$71,"&lt;="&amp;ABS($I232),'Key Numbers'!$A$2:$A$71,"&gt;="&amp;ABS($H232)),
SUMIFS('Key Numbers'!$C$2:$C$71,'Key Numbers'!$A$2:$A$71,"&gt;="&amp;ABS($I232),'Key Numbers'!$A$2:$A$71,"&lt;="&amp;ABS($H232))))))))))</f>
        <v>5.6880733944954132E-2</v>
      </c>
      <c r="M232" s="6" cm="1">
        <f t="array" ref="M232">IFERROR(INDEX(DVOA!$E$2:$E$20095,MATCH($F232&amp;$A232-1&amp;$B232,DVOA!$C$2:$C$20095&amp;DVOA!$A$2:$A20932&amp;DVOA!$B$2:$B$20095,0)),0)</f>
        <v>-1.8421454711321172E-2</v>
      </c>
      <c r="N232" s="6"/>
      <c r="O232" s="6" cm="1">
        <f t="array" ref="O232">IFERROR(INDEX(DVOA!$AC$2:$AC$20095,MATCH($F232&amp;$A232-1&amp;$B232,DVOA!$C$2:$C$20095&amp;DVOA!$A$2:$A$20095&amp;DVOA!$B$2:$B$20095,0)
),0)</f>
        <v>0</v>
      </c>
      <c r="P232" s="6" cm="1">
        <f t="array" ref="P232">IFERROR(INDEX(DVOA!$E$2:$E$20095,MATCH($G232&amp;$A232-1&amp;$B232,DVOA!$C$2:$C$20095&amp;DVOA!$A$2:$A20932&amp;DVOA!$B$2:$B$20095,0)),0)</f>
        <v>-3.0201213625980605E-2</v>
      </c>
      <c r="Q232" s="6"/>
      <c r="R232" s="6" cm="1">
        <f t="array" ref="R232">IFERROR(INDEX(DVOA!$AC$2:$AC$20095,MATCH($G232&amp;$A232-1&amp;$B232,DVOA!$C$2:$C$20095&amp;DVOA!$A$2:$A$20095&amp;DVOA!$B$2:$B$20095,0)
),0)</f>
        <v>0</v>
      </c>
      <c r="S232" s="6" t="str">
        <f t="shared" si="42"/>
        <v/>
      </c>
      <c r="T232" s="104">
        <f t="shared" si="50"/>
        <v>1.1779758914659433E-2</v>
      </c>
      <c r="U232" s="104" t="str">
        <f t="shared" si="51"/>
        <v/>
      </c>
      <c r="V232" s="26" t="str" cm="1">
        <f t="array" ref="V232">IFERROR(IF(E232="H",INDEX('DVOA Pred'!$G$2:$G$1000,MATCH($F232&amp;$B232&amp;$A232,'DVOA Pred'!$C$2:$C$1000&amp;'DVOA Pred'!$A$2:$A$1000&amp;'DVOA Pred'!$B$2:$B$1000,0)),
INDEX('DVOA Pred'!$H$2:$H$1000,MATCH($F232&amp;$B232&amp;$A232,'DVOA Pred'!$D$2:$D$1000&amp;'DVOA Pred'!$A$2:$A$1000&amp;'DVOA Pred'!$B$2:$B$1000,0))),"")</f>
        <v/>
      </c>
      <c r="W232" s="26" t="str">
        <f t="shared" si="43"/>
        <v/>
      </c>
      <c r="X232" s="26" t="str">
        <f t="shared" si="44"/>
        <v/>
      </c>
      <c r="Y232" s="6" t="str">
        <f>IFERROR((PERCENTRANK($L$2:$L$20355,L232)*Multiples!$B$3)+((PERCENTRANK($W$2:$W$20355,W232)*(1-Multiples!$B$3))),"")</f>
        <v/>
      </c>
      <c r="Z232" s="64">
        <v>22</v>
      </c>
      <c r="AA232" s="64">
        <v>17</v>
      </c>
      <c r="AB232" s="24">
        <f t="shared" si="45"/>
        <v>5</v>
      </c>
      <c r="AC232" s="24">
        <f t="shared" si="46"/>
        <v>3.5</v>
      </c>
      <c r="AD232" s="24">
        <f t="shared" si="47"/>
        <v>2.5</v>
      </c>
      <c r="AE232" s="24" t="str">
        <f t="shared" si="48"/>
        <v>Yes</v>
      </c>
      <c r="AF232" s="24" t="str">
        <f t="shared" si="49"/>
        <v>Yes</v>
      </c>
      <c r="AG232" s="64"/>
      <c r="AH232" s="64"/>
      <c r="AI232" s="170"/>
      <c r="AJ232" s="66"/>
    </row>
    <row r="233" spans="1:36" customFormat="1" x14ac:dyDescent="0.25">
      <c r="A233" s="7">
        <v>8</v>
      </c>
      <c r="B233" s="5">
        <v>2022</v>
      </c>
      <c r="C233" s="5" t="str">
        <f t="shared" si="39"/>
        <v>2022 W8</v>
      </c>
      <c r="D233" s="5">
        <v>116</v>
      </c>
      <c r="E233" s="5" t="s">
        <v>651</v>
      </c>
      <c r="F233" s="5" t="s">
        <v>9</v>
      </c>
      <c r="G233" s="5" t="s">
        <v>17</v>
      </c>
      <c r="H233" s="5">
        <v>1.5</v>
      </c>
      <c r="I233" s="61">
        <v>2.5</v>
      </c>
      <c r="J233" s="62" t="str">
        <f t="shared" si="40"/>
        <v>D-1</v>
      </c>
      <c r="K233" s="61">
        <f t="shared" si="41"/>
        <v>-1</v>
      </c>
      <c r="L233" s="228">
        <f>IF(K233=0,0,
IF(J233="D0.5",0.5*SUMIFS('Key Numbers'!$C$2:$C$71,'Key Numbers'!$A$2:$A$71,"&gt;="&amp;ABS($I233),'Key Numbers'!$A$2:$A$71,"&lt;="&amp;ABS($H233)),
IF(J233="D-0.5",0.5*-1*SUMIFS('Key Numbers'!$C$2:$C$71,'Key Numbers'!$A$2:$A$71,"&lt;="&amp;ABS($I233),'Key Numbers'!$A$2:$A$71,"&gt;="&amp;ABS($H233)),
IF(J233="F0.5",0.5*SUMIFS('Key Numbers'!$C$2:$C$71,'Key Numbers'!$A$2:$A$71,"&lt;="&amp;ABS($I233),'Key Numbers'!$A$2:$A$71,"&gt;="&amp;ABS($H233)),
IF(J233="F-0.5",0.5*-1*SUMIFS('Key Numbers'!$C$2:$C$71,'Key Numbers'!$A$2:$A$71,"&gt;="&amp;ABS($I233),'Key Numbers'!$A$2:$A$71,"&lt;="&amp;ABS($H233)),
IF(AND(LEFT(J233,1)="F",K233&lt;0),-1*SUMIFS('Key Numbers'!$C$2:$C$71,'Key Numbers'!$A$2:$A$71,"&gt;="&amp;ABS($I233),'Key Numbers'!$A$2:$A$71,"&lt;="&amp;ABS($H233)),
IF(AND(LEFT(J233,1)="F",K233&gt;0),SUMIFS('Key Numbers'!$C$2:$C$71,'Key Numbers'!$A$2:$A$71,"&lt;="&amp;ABS($I233),'Key Numbers'!$A$2:$A$71,"&gt;="&amp;ABS($H233)),
IF(AND(LEFT(J233,1)="D",K233&lt;0),-1*SUMIFS('Key Numbers'!$C$2:$C$71,'Key Numbers'!$A$2:$A$71,"&lt;="&amp;ABS($I233),'Key Numbers'!$A$2:$A$71,"&gt;="&amp;ABS($H233)),
SUMIFS('Key Numbers'!$C$2:$C$71,'Key Numbers'!$A$2:$A$71,"&gt;="&amp;ABS($I233),'Key Numbers'!$A$2:$A$71,"&lt;="&amp;ABS($H233))))))))))</f>
        <v>-5.6880733944954132E-2</v>
      </c>
      <c r="M233" s="6" cm="1">
        <f t="array" ref="M233">IFERROR(INDEX(DVOA!$E$2:$E$20095,MATCH($F233&amp;$A233-1&amp;$B233,DVOA!$C$2:$C$20095&amp;DVOA!$A$2:$A20933&amp;DVOA!$B$2:$B$20095,0)),0)</f>
        <v>-3.0201213625980605E-2</v>
      </c>
      <c r="N233" s="6"/>
      <c r="O233" s="6" cm="1">
        <f t="array" ref="O233">IFERROR(INDEX(DVOA!$AC$2:$AC$20095,MATCH($F233&amp;$A233-1&amp;$B233,DVOA!$C$2:$C$20095&amp;DVOA!$A$2:$A$20095&amp;DVOA!$B$2:$B$20095,0)
),0)</f>
        <v>0</v>
      </c>
      <c r="P233" s="6" cm="1">
        <f t="array" ref="P233">IFERROR(INDEX(DVOA!$E$2:$E$20095,MATCH($G233&amp;$A233-1&amp;$B233,DVOA!$C$2:$C$20095&amp;DVOA!$A$2:$A20933&amp;DVOA!$B$2:$B$20095,0)),0)</f>
        <v>-1.8421454711321172E-2</v>
      </c>
      <c r="Q233" s="6"/>
      <c r="R233" s="6" cm="1">
        <f t="array" ref="R233">IFERROR(INDEX(DVOA!$AC$2:$AC$20095,MATCH($G233&amp;$A233-1&amp;$B233,DVOA!$C$2:$C$20095&amp;DVOA!$A$2:$A$20095&amp;DVOA!$B$2:$B$20095,0)
),0)</f>
        <v>0</v>
      </c>
      <c r="S233" s="6" t="str">
        <f t="shared" si="42"/>
        <v/>
      </c>
      <c r="T233" s="104">
        <f t="shared" si="50"/>
        <v>-1.1779758914659433E-2</v>
      </c>
      <c r="U233" s="104" t="str">
        <f t="shared" si="51"/>
        <v/>
      </c>
      <c r="V233" s="26" t="str" cm="1">
        <f t="array" ref="V233">IFERROR(IF(E233="H",INDEX('DVOA Pred'!$G$2:$G$1000,MATCH($F233&amp;$B233&amp;$A233,'DVOA Pred'!$C$2:$C$1000&amp;'DVOA Pred'!$A$2:$A$1000&amp;'DVOA Pred'!$B$2:$B$1000,0)),
INDEX('DVOA Pred'!$H$2:$H$1000,MATCH($F233&amp;$B233&amp;$A233,'DVOA Pred'!$D$2:$D$1000&amp;'DVOA Pred'!$A$2:$A$1000&amp;'DVOA Pred'!$B$2:$B$1000,0))),"")</f>
        <v/>
      </c>
      <c r="W233" s="26" t="str">
        <f t="shared" si="43"/>
        <v/>
      </c>
      <c r="X233" s="26" t="str">
        <f t="shared" si="44"/>
        <v/>
      </c>
      <c r="Y233" s="6" t="str">
        <f>IFERROR((PERCENTRANK($L$2:$L$20355,L233)*Multiples!$B$3)+((PERCENTRANK($W$2:$W$20355,W233)*(1-Multiples!$B$3))),"")</f>
        <v/>
      </c>
      <c r="Z233" s="64">
        <v>17</v>
      </c>
      <c r="AA233" s="64">
        <v>22</v>
      </c>
      <c r="AB233" s="24">
        <f t="shared" si="45"/>
        <v>-5</v>
      </c>
      <c r="AC233" s="24">
        <f t="shared" si="46"/>
        <v>-3.5</v>
      </c>
      <c r="AD233" s="24">
        <f t="shared" si="47"/>
        <v>-2.5</v>
      </c>
      <c r="AE233" s="24" t="str">
        <f t="shared" si="48"/>
        <v>No</v>
      </c>
      <c r="AF233" s="24" t="str">
        <f t="shared" si="49"/>
        <v>No</v>
      </c>
      <c r="AG233" s="64"/>
      <c r="AH233" s="64"/>
      <c r="AI233" s="170"/>
      <c r="AJ233" s="66"/>
    </row>
    <row r="234" spans="1:36" customFormat="1" x14ac:dyDescent="0.25">
      <c r="A234" s="7">
        <v>8</v>
      </c>
      <c r="B234" s="5">
        <v>2022</v>
      </c>
      <c r="C234" s="5" t="str">
        <f t="shared" si="39"/>
        <v>2022 W8</v>
      </c>
      <c r="D234" s="5">
        <v>117</v>
      </c>
      <c r="E234" s="5" t="s">
        <v>651</v>
      </c>
      <c r="F234" s="5" t="s">
        <v>7</v>
      </c>
      <c r="G234" s="5" t="s">
        <v>32</v>
      </c>
      <c r="H234" s="5">
        <v>-10.5</v>
      </c>
      <c r="I234" s="61">
        <v>-10.5</v>
      </c>
      <c r="J234" s="62" t="str">
        <f t="shared" si="40"/>
        <v>F0</v>
      </c>
      <c r="K234" s="61">
        <f t="shared" si="41"/>
        <v>0</v>
      </c>
      <c r="L234" s="228">
        <f>IF(K234=0,0,
IF(J234="D0.5",0.5*SUMIFS('Key Numbers'!$C$2:$C$71,'Key Numbers'!$A$2:$A$71,"&gt;="&amp;ABS($I234),'Key Numbers'!$A$2:$A$71,"&lt;="&amp;ABS($H234)),
IF(J234="D-0.5",0.5*-1*SUMIFS('Key Numbers'!$C$2:$C$71,'Key Numbers'!$A$2:$A$71,"&lt;="&amp;ABS($I234),'Key Numbers'!$A$2:$A$71,"&gt;="&amp;ABS($H234)),
IF(J234="F0.5",0.5*SUMIFS('Key Numbers'!$C$2:$C$71,'Key Numbers'!$A$2:$A$71,"&lt;="&amp;ABS($I234),'Key Numbers'!$A$2:$A$71,"&gt;="&amp;ABS($H234)),
IF(J234="F-0.5",0.5*-1*SUMIFS('Key Numbers'!$C$2:$C$71,'Key Numbers'!$A$2:$A$71,"&gt;="&amp;ABS($I234),'Key Numbers'!$A$2:$A$71,"&lt;="&amp;ABS($H234)),
IF(AND(LEFT(J234,1)="F",K234&lt;0),-1*SUMIFS('Key Numbers'!$C$2:$C$71,'Key Numbers'!$A$2:$A$71,"&gt;="&amp;ABS($I234),'Key Numbers'!$A$2:$A$71,"&lt;="&amp;ABS($H234)),
IF(AND(LEFT(J234,1)="F",K234&gt;0),SUMIFS('Key Numbers'!$C$2:$C$71,'Key Numbers'!$A$2:$A$71,"&lt;="&amp;ABS($I234),'Key Numbers'!$A$2:$A$71,"&gt;="&amp;ABS($H234)),
IF(AND(LEFT(J234,1)="D",K234&lt;0),-1*SUMIFS('Key Numbers'!$C$2:$C$71,'Key Numbers'!$A$2:$A$71,"&lt;="&amp;ABS($I234),'Key Numbers'!$A$2:$A$71,"&gt;="&amp;ABS($H234)),
SUMIFS('Key Numbers'!$C$2:$C$71,'Key Numbers'!$A$2:$A$71,"&gt;="&amp;ABS($I234),'Key Numbers'!$A$2:$A$71,"&lt;="&amp;ABS($H234))))))))))</f>
        <v>0</v>
      </c>
      <c r="M234" s="6" cm="1">
        <f t="array" ref="M234">IFERROR(INDEX(DVOA!$E$2:$E$20095,MATCH($F234&amp;$A234-1&amp;$B234,DVOA!$C$2:$C$20095&amp;DVOA!$A$2:$A20934&amp;DVOA!$B$2:$B$20095,0)),0)</f>
        <v>0.32144526642799642</v>
      </c>
      <c r="N234" s="6"/>
      <c r="O234" s="6" cm="1">
        <f t="array" ref="O234">IFERROR(INDEX(DVOA!$AC$2:$AC$20095,MATCH($F234&amp;$A234-1&amp;$B234,DVOA!$C$2:$C$20095&amp;DVOA!$A$2:$A$20095&amp;DVOA!$B$2:$B$20095,0)
),0)</f>
        <v>0</v>
      </c>
      <c r="P234" s="6" cm="1">
        <f t="array" ref="P234">IFERROR(INDEX(DVOA!$E$2:$E$20095,MATCH($G234&amp;$A234-1&amp;$B234,DVOA!$C$2:$C$20095&amp;DVOA!$A$2:$A20934&amp;DVOA!$B$2:$B$20095,0)),0)</f>
        <v>-0.10095027111207995</v>
      </c>
      <c r="Q234" s="6"/>
      <c r="R234" s="6" cm="1">
        <f t="array" ref="R234">IFERROR(INDEX(DVOA!$AC$2:$AC$20095,MATCH($G234&amp;$A234-1&amp;$B234,DVOA!$C$2:$C$20095&amp;DVOA!$A$2:$A$20095&amp;DVOA!$B$2:$B$20095,0)
),0)</f>
        <v>0</v>
      </c>
      <c r="S234" s="6" t="str">
        <f t="shared" si="42"/>
        <v/>
      </c>
      <c r="T234" s="104">
        <f t="shared" si="50"/>
        <v>0.42239553754007636</v>
      </c>
      <c r="U234" s="104" t="str">
        <f t="shared" si="51"/>
        <v/>
      </c>
      <c r="V234" s="26" t="str" cm="1">
        <f t="array" ref="V234">IFERROR(IF(E234="H",INDEX('DVOA Pred'!$G$2:$G$1000,MATCH($F234&amp;$B234&amp;$A234,'DVOA Pred'!$C$2:$C$1000&amp;'DVOA Pred'!$A$2:$A$1000&amp;'DVOA Pred'!$B$2:$B$1000,0)),
INDEX('DVOA Pred'!$H$2:$H$1000,MATCH($F234&amp;$B234&amp;$A234,'DVOA Pred'!$D$2:$D$1000&amp;'DVOA Pred'!$A$2:$A$1000&amp;'DVOA Pred'!$B$2:$B$1000,0))),"")</f>
        <v/>
      </c>
      <c r="W234" s="26" t="str">
        <f t="shared" si="43"/>
        <v/>
      </c>
      <c r="X234" s="26" t="str">
        <f t="shared" si="44"/>
        <v/>
      </c>
      <c r="Y234" s="6" t="str">
        <f>IFERROR((PERCENTRANK($L$2:$L$20355,L234)*Multiples!$B$3)+((PERCENTRANK($W$2:$W$20355,W234)*(1-Multiples!$B$3))),"")</f>
        <v/>
      </c>
      <c r="Z234" s="64">
        <v>35</v>
      </c>
      <c r="AA234" s="64">
        <v>13</v>
      </c>
      <c r="AB234" s="24">
        <f t="shared" si="45"/>
        <v>22</v>
      </c>
      <c r="AC234" s="24">
        <f t="shared" si="46"/>
        <v>11.5</v>
      </c>
      <c r="AD234" s="24">
        <f t="shared" si="47"/>
        <v>11.5</v>
      </c>
      <c r="AE234" s="24" t="str">
        <f t="shared" si="48"/>
        <v>Yes</v>
      </c>
      <c r="AF234" s="24" t="str">
        <f t="shared" si="49"/>
        <v>Yes</v>
      </c>
      <c r="AG234" s="64"/>
      <c r="AH234" s="64"/>
      <c r="AI234" s="170"/>
      <c r="AJ234" s="66"/>
    </row>
    <row r="235" spans="1:36" customFormat="1" x14ac:dyDescent="0.25">
      <c r="A235" s="7">
        <v>8</v>
      </c>
      <c r="B235" s="5">
        <v>2022</v>
      </c>
      <c r="C235" s="5" t="str">
        <f t="shared" si="39"/>
        <v>2022 W8</v>
      </c>
      <c r="D235" s="5">
        <v>117</v>
      </c>
      <c r="E235" s="5" t="s">
        <v>649</v>
      </c>
      <c r="F235" s="5" t="s">
        <v>32</v>
      </c>
      <c r="G235" s="5" t="s">
        <v>7</v>
      </c>
      <c r="H235" s="5">
        <v>10.5</v>
      </c>
      <c r="I235" s="61">
        <v>10.5</v>
      </c>
      <c r="J235" s="62" t="str">
        <f t="shared" si="40"/>
        <v>D0</v>
      </c>
      <c r="K235" s="61">
        <f t="shared" si="41"/>
        <v>0</v>
      </c>
      <c r="L235" s="228">
        <f>IF(K235=0,0,
IF(J235="D0.5",0.5*SUMIFS('Key Numbers'!$C$2:$C$71,'Key Numbers'!$A$2:$A$71,"&gt;="&amp;ABS($I235),'Key Numbers'!$A$2:$A$71,"&lt;="&amp;ABS($H235)),
IF(J235="D-0.5",0.5*-1*SUMIFS('Key Numbers'!$C$2:$C$71,'Key Numbers'!$A$2:$A$71,"&lt;="&amp;ABS($I235),'Key Numbers'!$A$2:$A$71,"&gt;="&amp;ABS($H235)),
IF(J235="F0.5",0.5*SUMIFS('Key Numbers'!$C$2:$C$71,'Key Numbers'!$A$2:$A$71,"&lt;="&amp;ABS($I235),'Key Numbers'!$A$2:$A$71,"&gt;="&amp;ABS($H235)),
IF(J235="F-0.5",0.5*-1*SUMIFS('Key Numbers'!$C$2:$C$71,'Key Numbers'!$A$2:$A$71,"&gt;="&amp;ABS($I235),'Key Numbers'!$A$2:$A$71,"&lt;="&amp;ABS($H235)),
IF(AND(LEFT(J235,1)="F",K235&lt;0),-1*SUMIFS('Key Numbers'!$C$2:$C$71,'Key Numbers'!$A$2:$A$71,"&gt;="&amp;ABS($I235),'Key Numbers'!$A$2:$A$71,"&lt;="&amp;ABS($H235)),
IF(AND(LEFT(J235,1)="F",K235&gt;0),SUMIFS('Key Numbers'!$C$2:$C$71,'Key Numbers'!$A$2:$A$71,"&lt;="&amp;ABS($I235),'Key Numbers'!$A$2:$A$71,"&gt;="&amp;ABS($H235)),
IF(AND(LEFT(J235,1)="D",K235&lt;0),-1*SUMIFS('Key Numbers'!$C$2:$C$71,'Key Numbers'!$A$2:$A$71,"&lt;="&amp;ABS($I235),'Key Numbers'!$A$2:$A$71,"&gt;="&amp;ABS($H235)),
SUMIFS('Key Numbers'!$C$2:$C$71,'Key Numbers'!$A$2:$A$71,"&gt;="&amp;ABS($I235),'Key Numbers'!$A$2:$A$71,"&lt;="&amp;ABS($H235))))))))))</f>
        <v>0</v>
      </c>
      <c r="M235" s="6" cm="1">
        <f t="array" ref="M235">IFERROR(INDEX(DVOA!$E$2:$E$20095,MATCH($F235&amp;$A235-1&amp;$B235,DVOA!$C$2:$C$20095&amp;DVOA!$A$2:$A20935&amp;DVOA!$B$2:$B$20095,0)),0)</f>
        <v>-0.10095027111207995</v>
      </c>
      <c r="N235" s="6"/>
      <c r="O235" s="6" cm="1">
        <f t="array" ref="O235">IFERROR(INDEX(DVOA!$AC$2:$AC$20095,MATCH($F235&amp;$A235-1&amp;$B235,DVOA!$C$2:$C$20095&amp;DVOA!$A$2:$A$20095&amp;DVOA!$B$2:$B$20095,0)
),0)</f>
        <v>0</v>
      </c>
      <c r="P235" s="6" cm="1">
        <f t="array" ref="P235">IFERROR(INDEX(DVOA!$E$2:$E$20095,MATCH($G235&amp;$A235-1&amp;$B235,DVOA!$C$2:$C$20095&amp;DVOA!$A$2:$A20935&amp;DVOA!$B$2:$B$20095,0)),0)</f>
        <v>0.32144526642799642</v>
      </c>
      <c r="Q235" s="6"/>
      <c r="R235" s="6" cm="1">
        <f t="array" ref="R235">IFERROR(INDEX(DVOA!$AC$2:$AC$20095,MATCH($G235&amp;$A235-1&amp;$B235,DVOA!$C$2:$C$20095&amp;DVOA!$A$2:$A$20095&amp;DVOA!$B$2:$B$20095,0)
),0)</f>
        <v>0</v>
      </c>
      <c r="S235" s="6" t="str">
        <f t="shared" si="42"/>
        <v/>
      </c>
      <c r="T235" s="104">
        <f t="shared" si="50"/>
        <v>-0.42239553754007636</v>
      </c>
      <c r="U235" s="104" t="str">
        <f t="shared" si="51"/>
        <v/>
      </c>
      <c r="V235" s="26" t="str" cm="1">
        <f t="array" ref="V235">IFERROR(IF(E235="H",INDEX('DVOA Pred'!$G$2:$G$1000,MATCH($F235&amp;$B235&amp;$A235,'DVOA Pred'!$C$2:$C$1000&amp;'DVOA Pred'!$A$2:$A$1000&amp;'DVOA Pred'!$B$2:$B$1000,0)),
INDEX('DVOA Pred'!$H$2:$H$1000,MATCH($F235&amp;$B235&amp;$A235,'DVOA Pred'!$D$2:$D$1000&amp;'DVOA Pred'!$A$2:$A$1000&amp;'DVOA Pred'!$B$2:$B$1000,0))),"")</f>
        <v/>
      </c>
      <c r="W235" s="26" t="str">
        <f t="shared" si="43"/>
        <v/>
      </c>
      <c r="X235" s="26" t="str">
        <f t="shared" si="44"/>
        <v/>
      </c>
      <c r="Y235" s="6" t="str">
        <f>IFERROR((PERCENTRANK($L$2:$L$20355,L235)*Multiples!$B$3)+((PERCENTRANK($W$2:$W$20355,W235)*(1-Multiples!$B$3))),"")</f>
        <v/>
      </c>
      <c r="Z235" s="64">
        <v>13</v>
      </c>
      <c r="AA235" s="64">
        <v>35</v>
      </c>
      <c r="AB235" s="24">
        <f t="shared" si="45"/>
        <v>-22</v>
      </c>
      <c r="AC235" s="24">
        <f t="shared" si="46"/>
        <v>-11.5</v>
      </c>
      <c r="AD235" s="24">
        <f t="shared" si="47"/>
        <v>-11.5</v>
      </c>
      <c r="AE235" s="24" t="str">
        <f t="shared" si="48"/>
        <v>No</v>
      </c>
      <c r="AF235" s="24" t="str">
        <f t="shared" si="49"/>
        <v>No</v>
      </c>
      <c r="AG235" s="64"/>
      <c r="AH235" s="64"/>
      <c r="AI235" s="170"/>
      <c r="AJ235" s="66"/>
    </row>
    <row r="236" spans="1:36" customFormat="1" x14ac:dyDescent="0.25">
      <c r="A236" s="7">
        <v>8</v>
      </c>
      <c r="B236" s="5">
        <v>2022</v>
      </c>
      <c r="C236" s="5" t="str">
        <f t="shared" si="39"/>
        <v>2022 W8</v>
      </c>
      <c r="D236" s="5">
        <v>118</v>
      </c>
      <c r="E236" s="5" t="s">
        <v>651</v>
      </c>
      <c r="F236" s="5" t="s">
        <v>49</v>
      </c>
      <c r="G236" s="5" t="s">
        <v>45</v>
      </c>
      <c r="H236" s="5">
        <v>1.5</v>
      </c>
      <c r="I236" s="61">
        <v>2.5</v>
      </c>
      <c r="J236" s="62" t="str">
        <f t="shared" si="40"/>
        <v>D-1</v>
      </c>
      <c r="K236" s="61">
        <f t="shared" si="41"/>
        <v>-1</v>
      </c>
      <c r="L236" s="228">
        <f>IF(K236=0,0,
IF(J236="D0.5",0.5*SUMIFS('Key Numbers'!$C$2:$C$71,'Key Numbers'!$A$2:$A$71,"&gt;="&amp;ABS($I236),'Key Numbers'!$A$2:$A$71,"&lt;="&amp;ABS($H236)),
IF(J236="D-0.5",0.5*-1*SUMIFS('Key Numbers'!$C$2:$C$71,'Key Numbers'!$A$2:$A$71,"&lt;="&amp;ABS($I236),'Key Numbers'!$A$2:$A$71,"&gt;="&amp;ABS($H236)),
IF(J236="F0.5",0.5*SUMIFS('Key Numbers'!$C$2:$C$71,'Key Numbers'!$A$2:$A$71,"&lt;="&amp;ABS($I236),'Key Numbers'!$A$2:$A$71,"&gt;="&amp;ABS($H236)),
IF(J236="F-0.5",0.5*-1*SUMIFS('Key Numbers'!$C$2:$C$71,'Key Numbers'!$A$2:$A$71,"&gt;="&amp;ABS($I236),'Key Numbers'!$A$2:$A$71,"&lt;="&amp;ABS($H236)),
IF(AND(LEFT(J236,1)="F",K236&lt;0),-1*SUMIFS('Key Numbers'!$C$2:$C$71,'Key Numbers'!$A$2:$A$71,"&gt;="&amp;ABS($I236),'Key Numbers'!$A$2:$A$71,"&lt;="&amp;ABS($H236)),
IF(AND(LEFT(J236,1)="F",K236&gt;0),SUMIFS('Key Numbers'!$C$2:$C$71,'Key Numbers'!$A$2:$A$71,"&lt;="&amp;ABS($I236),'Key Numbers'!$A$2:$A$71,"&gt;="&amp;ABS($H236)),
IF(AND(LEFT(J236,1)="D",K236&lt;0),-1*SUMIFS('Key Numbers'!$C$2:$C$71,'Key Numbers'!$A$2:$A$71,"&lt;="&amp;ABS($I236),'Key Numbers'!$A$2:$A$71,"&gt;="&amp;ABS($H236)),
SUMIFS('Key Numbers'!$C$2:$C$71,'Key Numbers'!$A$2:$A$71,"&gt;="&amp;ABS($I236),'Key Numbers'!$A$2:$A$71,"&lt;="&amp;ABS($H236))))))))))</f>
        <v>-5.6880733944954132E-2</v>
      </c>
      <c r="M236" s="6" cm="1">
        <f t="array" ref="M236">IFERROR(INDEX(DVOA!$E$2:$E$20095,MATCH($F236&amp;$A236-1&amp;$B236,DVOA!$C$2:$C$20095&amp;DVOA!$A$2:$A20936&amp;DVOA!$B$2:$B$20095,0)),0)</f>
        <v>-0.26525567253283272</v>
      </c>
      <c r="N236" s="6"/>
      <c r="O236" s="6" cm="1">
        <f t="array" ref="O236">IFERROR(INDEX(DVOA!$AC$2:$AC$20095,MATCH($F236&amp;$A236-1&amp;$B236,DVOA!$C$2:$C$20095&amp;DVOA!$A$2:$A$20095&amp;DVOA!$B$2:$B$20095,0)
),0)</f>
        <v>0</v>
      </c>
      <c r="P236" s="6" cm="1">
        <f t="array" ref="P236">IFERROR(INDEX(DVOA!$E$2:$E$20095,MATCH($G236&amp;$A236-1&amp;$B236,DVOA!$C$2:$C$20095&amp;DVOA!$A$2:$A20936&amp;DVOA!$B$2:$B$20095,0)),0)</f>
        <v>-4.3981965239584843E-2</v>
      </c>
      <c r="Q236" s="6"/>
      <c r="R236" s="6" cm="1">
        <f t="array" ref="R236">IFERROR(INDEX(DVOA!$AC$2:$AC$20095,MATCH($G236&amp;$A236-1&amp;$B236,DVOA!$C$2:$C$20095&amp;DVOA!$A$2:$A$20095&amp;DVOA!$B$2:$B$20095,0)
),0)</f>
        <v>0</v>
      </c>
      <c r="S236" s="6" t="str">
        <f t="shared" si="42"/>
        <v/>
      </c>
      <c r="T236" s="104">
        <f t="shared" si="50"/>
        <v>-0.22127370729324788</v>
      </c>
      <c r="U236" s="104" t="str">
        <f t="shared" si="51"/>
        <v/>
      </c>
      <c r="V236" s="26" t="str" cm="1">
        <f t="array" ref="V236">IFERROR(IF(E236="H",INDEX('DVOA Pred'!$G$2:$G$1000,MATCH($F236&amp;$B236&amp;$A236,'DVOA Pred'!$C$2:$C$1000&amp;'DVOA Pred'!$A$2:$A$1000&amp;'DVOA Pred'!$B$2:$B$1000,0)),
INDEX('DVOA Pred'!$H$2:$H$1000,MATCH($F236&amp;$B236&amp;$A236,'DVOA Pred'!$D$2:$D$1000&amp;'DVOA Pred'!$A$2:$A$1000&amp;'DVOA Pred'!$B$2:$B$1000,0))),"")</f>
        <v/>
      </c>
      <c r="W236" s="26" t="str">
        <f t="shared" si="43"/>
        <v/>
      </c>
      <c r="X236" s="26" t="str">
        <f t="shared" si="44"/>
        <v/>
      </c>
      <c r="Y236" s="6" t="str">
        <f>IFERROR((PERCENTRANK($L$2:$L$20355,L236)*Multiples!$B$3)+((PERCENTRANK($W$2:$W$20355,W236)*(1-Multiples!$B$3))),"")</f>
        <v/>
      </c>
      <c r="Z236" s="64">
        <v>10</v>
      </c>
      <c r="AA236" s="64">
        <v>17</v>
      </c>
      <c r="AB236" s="24">
        <f t="shared" si="45"/>
        <v>-7</v>
      </c>
      <c r="AC236" s="24">
        <f t="shared" si="46"/>
        <v>-5.5</v>
      </c>
      <c r="AD236" s="24">
        <f t="shared" si="47"/>
        <v>-4.5</v>
      </c>
      <c r="AE236" s="24" t="str">
        <f t="shared" si="48"/>
        <v>No</v>
      </c>
      <c r="AF236" s="24" t="str">
        <f t="shared" si="49"/>
        <v>No</v>
      </c>
      <c r="AG236" s="64"/>
      <c r="AH236" s="64"/>
      <c r="AI236" s="170"/>
      <c r="AJ236" s="66"/>
    </row>
    <row r="237" spans="1:36" customFormat="1" x14ac:dyDescent="0.25">
      <c r="A237" s="7">
        <v>8</v>
      </c>
      <c r="B237" s="5">
        <v>2022</v>
      </c>
      <c r="C237" s="5" t="str">
        <f t="shared" si="39"/>
        <v>2022 W8</v>
      </c>
      <c r="D237" s="5">
        <v>118</v>
      </c>
      <c r="E237" s="5" t="s">
        <v>649</v>
      </c>
      <c r="F237" s="5" t="s">
        <v>45</v>
      </c>
      <c r="G237" s="5" t="s">
        <v>49</v>
      </c>
      <c r="H237" s="5">
        <v>-1.5</v>
      </c>
      <c r="I237" s="61">
        <v>-2.5</v>
      </c>
      <c r="J237" s="62" t="str">
        <f t="shared" si="40"/>
        <v>F1</v>
      </c>
      <c r="K237" s="61">
        <f t="shared" si="41"/>
        <v>1</v>
      </c>
      <c r="L237" s="228">
        <f>IF(K237=0,0,
IF(J237="D0.5",0.5*SUMIFS('Key Numbers'!$C$2:$C$71,'Key Numbers'!$A$2:$A$71,"&gt;="&amp;ABS($I237),'Key Numbers'!$A$2:$A$71,"&lt;="&amp;ABS($H237)),
IF(J237="D-0.5",0.5*-1*SUMIFS('Key Numbers'!$C$2:$C$71,'Key Numbers'!$A$2:$A$71,"&lt;="&amp;ABS($I237),'Key Numbers'!$A$2:$A$71,"&gt;="&amp;ABS($H237)),
IF(J237="F0.5",0.5*SUMIFS('Key Numbers'!$C$2:$C$71,'Key Numbers'!$A$2:$A$71,"&lt;="&amp;ABS($I237),'Key Numbers'!$A$2:$A$71,"&gt;="&amp;ABS($H237)),
IF(J237="F-0.5",0.5*-1*SUMIFS('Key Numbers'!$C$2:$C$71,'Key Numbers'!$A$2:$A$71,"&gt;="&amp;ABS($I237),'Key Numbers'!$A$2:$A$71,"&lt;="&amp;ABS($H237)),
IF(AND(LEFT(J237,1)="F",K237&lt;0),-1*SUMIFS('Key Numbers'!$C$2:$C$71,'Key Numbers'!$A$2:$A$71,"&gt;="&amp;ABS($I237),'Key Numbers'!$A$2:$A$71,"&lt;="&amp;ABS($H237)),
IF(AND(LEFT(J237,1)="F",K237&gt;0),SUMIFS('Key Numbers'!$C$2:$C$71,'Key Numbers'!$A$2:$A$71,"&lt;="&amp;ABS($I237),'Key Numbers'!$A$2:$A$71,"&gt;="&amp;ABS($H237)),
IF(AND(LEFT(J237,1)="D",K237&lt;0),-1*SUMIFS('Key Numbers'!$C$2:$C$71,'Key Numbers'!$A$2:$A$71,"&lt;="&amp;ABS($I237),'Key Numbers'!$A$2:$A$71,"&gt;="&amp;ABS($H237)),
SUMIFS('Key Numbers'!$C$2:$C$71,'Key Numbers'!$A$2:$A$71,"&gt;="&amp;ABS($I237),'Key Numbers'!$A$2:$A$71,"&lt;="&amp;ABS($H237))))))))))</f>
        <v>5.6880733944954132E-2</v>
      </c>
      <c r="M237" s="6" cm="1">
        <f t="array" ref="M237">IFERROR(INDEX(DVOA!$E$2:$E$20095,MATCH($F237&amp;$A237-1&amp;$B237,DVOA!$C$2:$C$20095&amp;DVOA!$A$2:$A20937&amp;DVOA!$B$2:$B$20095,0)),0)</f>
        <v>-4.3981965239584843E-2</v>
      </c>
      <c r="N237" s="6"/>
      <c r="O237" s="6" cm="1">
        <f t="array" ref="O237">IFERROR(INDEX(DVOA!$AC$2:$AC$20095,MATCH($F237&amp;$A237-1&amp;$B237,DVOA!$C$2:$C$20095&amp;DVOA!$A$2:$A$20095&amp;DVOA!$B$2:$B$20095,0)
),0)</f>
        <v>0</v>
      </c>
      <c r="P237" s="6" cm="1">
        <f t="array" ref="P237">IFERROR(INDEX(DVOA!$E$2:$E$20095,MATCH($G237&amp;$A237-1&amp;$B237,DVOA!$C$2:$C$20095&amp;DVOA!$A$2:$A20937&amp;DVOA!$B$2:$B$20095,0)),0)</f>
        <v>-0.26525567253283272</v>
      </c>
      <c r="Q237" s="6"/>
      <c r="R237" s="6" cm="1">
        <f t="array" ref="R237">IFERROR(INDEX(DVOA!$AC$2:$AC$20095,MATCH($G237&amp;$A237-1&amp;$B237,DVOA!$C$2:$C$20095&amp;DVOA!$A$2:$A$20095&amp;DVOA!$B$2:$B$20095,0)
),0)</f>
        <v>0</v>
      </c>
      <c r="S237" s="6" t="str">
        <f t="shared" si="42"/>
        <v/>
      </c>
      <c r="T237" s="104">
        <f t="shared" si="50"/>
        <v>0.22127370729324788</v>
      </c>
      <c r="U237" s="104" t="str">
        <f t="shared" si="51"/>
        <v/>
      </c>
      <c r="V237" s="26" t="str" cm="1">
        <f t="array" ref="V237">IFERROR(IF(E237="H",INDEX('DVOA Pred'!$G$2:$G$1000,MATCH($F237&amp;$B237&amp;$A237,'DVOA Pred'!$C$2:$C$1000&amp;'DVOA Pred'!$A$2:$A$1000&amp;'DVOA Pred'!$B$2:$B$1000,0)),
INDEX('DVOA Pred'!$H$2:$H$1000,MATCH($F237&amp;$B237&amp;$A237,'DVOA Pred'!$D$2:$D$1000&amp;'DVOA Pred'!$A$2:$A$1000&amp;'DVOA Pred'!$B$2:$B$1000,0))),"")</f>
        <v/>
      </c>
      <c r="W237" s="26" t="str">
        <f t="shared" si="43"/>
        <v/>
      </c>
      <c r="X237" s="26" t="str">
        <f t="shared" si="44"/>
        <v/>
      </c>
      <c r="Y237" s="6" t="str">
        <f>IFERROR((PERCENTRANK($L$2:$L$20355,L237)*Multiples!$B$3)+((PERCENTRANK($W$2:$W$20355,W237)*(1-Multiples!$B$3))),"")</f>
        <v/>
      </c>
      <c r="Z237" s="64">
        <v>17</v>
      </c>
      <c r="AA237" s="64">
        <v>10</v>
      </c>
      <c r="AB237" s="24">
        <f t="shared" si="45"/>
        <v>7</v>
      </c>
      <c r="AC237" s="24">
        <f t="shared" si="46"/>
        <v>5.5</v>
      </c>
      <c r="AD237" s="24">
        <f t="shared" si="47"/>
        <v>4.5</v>
      </c>
      <c r="AE237" s="24" t="str">
        <f t="shared" si="48"/>
        <v>Yes</v>
      </c>
      <c r="AF237" s="24" t="str">
        <f t="shared" si="49"/>
        <v>Yes</v>
      </c>
      <c r="AG237" s="64"/>
      <c r="AH237" s="64"/>
      <c r="AI237" s="170"/>
      <c r="AJ237" s="66"/>
    </row>
    <row r="238" spans="1:36" customFormat="1" x14ac:dyDescent="0.25">
      <c r="A238" s="7">
        <v>8</v>
      </c>
      <c r="B238" s="5">
        <v>2022</v>
      </c>
      <c r="C238" s="5" t="str">
        <f t="shared" si="39"/>
        <v>2022 W8</v>
      </c>
      <c r="D238" s="5">
        <v>119</v>
      </c>
      <c r="E238" s="5" t="s">
        <v>651</v>
      </c>
      <c r="F238" s="5" t="s">
        <v>35</v>
      </c>
      <c r="G238" s="5" t="s">
        <v>26</v>
      </c>
      <c r="H238" s="5">
        <v>-2.5</v>
      </c>
      <c r="I238" s="61">
        <v>-3</v>
      </c>
      <c r="J238" s="62" t="str">
        <f t="shared" si="40"/>
        <v>F0.5</v>
      </c>
      <c r="K238" s="61">
        <f t="shared" si="41"/>
        <v>0.5</v>
      </c>
      <c r="L238" s="228">
        <f>IF(K238=0,0,
IF(J238="D0.5",0.5*SUMIFS('Key Numbers'!$C$2:$C$71,'Key Numbers'!$A$2:$A$71,"&gt;="&amp;ABS($I238),'Key Numbers'!$A$2:$A$71,"&lt;="&amp;ABS($H238)),
IF(J238="D-0.5",0.5*-1*SUMIFS('Key Numbers'!$C$2:$C$71,'Key Numbers'!$A$2:$A$71,"&lt;="&amp;ABS($I238),'Key Numbers'!$A$2:$A$71,"&gt;="&amp;ABS($H238)),
IF(J238="F0.5",0.5*SUMIFS('Key Numbers'!$C$2:$C$71,'Key Numbers'!$A$2:$A$71,"&lt;="&amp;ABS($I238),'Key Numbers'!$A$2:$A$71,"&gt;="&amp;ABS($H238)),
IF(J238="F-0.5",0.5*-1*SUMIFS('Key Numbers'!$C$2:$C$71,'Key Numbers'!$A$2:$A$71,"&gt;="&amp;ABS($I238),'Key Numbers'!$A$2:$A$71,"&lt;="&amp;ABS($H238)),
IF(AND(LEFT(J238,1)="F",K238&lt;0),-1*SUMIFS('Key Numbers'!$C$2:$C$71,'Key Numbers'!$A$2:$A$71,"&gt;="&amp;ABS($I238),'Key Numbers'!$A$2:$A$71,"&lt;="&amp;ABS($H238)),
IF(AND(LEFT(J238,1)="F",K238&gt;0),SUMIFS('Key Numbers'!$C$2:$C$71,'Key Numbers'!$A$2:$A$71,"&lt;="&amp;ABS($I238),'Key Numbers'!$A$2:$A$71,"&gt;="&amp;ABS($H238)),
IF(AND(LEFT(J238,1)="D",K238&lt;0),-1*SUMIFS('Key Numbers'!$C$2:$C$71,'Key Numbers'!$A$2:$A$71,"&lt;="&amp;ABS($I238),'Key Numbers'!$A$2:$A$71,"&gt;="&amp;ABS($H238)),
SUMIFS('Key Numbers'!$C$2:$C$71,'Key Numbers'!$A$2:$A$71,"&gt;="&amp;ABS($I238),'Key Numbers'!$A$2:$A$71,"&lt;="&amp;ABS($H238))))))))))</f>
        <v>7.247706422018349E-2</v>
      </c>
      <c r="M238" s="6" cm="1">
        <f t="array" ref="M238">IFERROR(INDEX(DVOA!$E$2:$E$20095,MATCH($F238&amp;$A238-1&amp;$B238,DVOA!$C$2:$C$20095&amp;DVOA!$A$2:$A20938&amp;DVOA!$B$2:$B$20095,0)),0)</f>
        <v>-0.27001008584162839</v>
      </c>
      <c r="N238" s="6"/>
      <c r="O238" s="6" cm="1">
        <f t="array" ref="O238">IFERROR(INDEX(DVOA!$AC$2:$AC$20095,MATCH($F238&amp;$A238-1&amp;$B238,DVOA!$C$2:$C$20095&amp;DVOA!$A$2:$A$20095&amp;DVOA!$B$2:$B$20095,0)
),0)</f>
        <v>0</v>
      </c>
      <c r="P238" s="6" cm="1">
        <f t="array" ref="P238">IFERROR(INDEX(DVOA!$E$2:$E$20095,MATCH($G238&amp;$A238-1&amp;$B238,DVOA!$C$2:$C$20095&amp;DVOA!$A$2:$A20938&amp;DVOA!$B$2:$B$20095,0)),0)</f>
        <v>-0.18287645914409176</v>
      </c>
      <c r="Q238" s="6"/>
      <c r="R238" s="6" cm="1">
        <f t="array" ref="R238">IFERROR(INDEX(DVOA!$AC$2:$AC$20095,MATCH($G238&amp;$A238-1&amp;$B238,DVOA!$C$2:$C$20095&amp;DVOA!$A$2:$A$20095&amp;DVOA!$B$2:$B$20095,0)
),0)</f>
        <v>0</v>
      </c>
      <c r="S238" s="6" t="str">
        <f t="shared" si="42"/>
        <v/>
      </c>
      <c r="T238" s="104">
        <f t="shared" si="50"/>
        <v>-8.7133626697536631E-2</v>
      </c>
      <c r="U238" s="104" t="str">
        <f t="shared" si="51"/>
        <v/>
      </c>
      <c r="V238" s="26" t="str" cm="1">
        <f t="array" ref="V238">IFERROR(IF(E238="H",INDEX('DVOA Pred'!$G$2:$G$1000,MATCH($F238&amp;$B238&amp;$A238,'DVOA Pred'!$C$2:$C$1000&amp;'DVOA Pred'!$A$2:$A$1000&amp;'DVOA Pred'!$B$2:$B$1000,0)),
INDEX('DVOA Pred'!$H$2:$H$1000,MATCH($F238&amp;$B238&amp;$A238,'DVOA Pred'!$D$2:$D$1000&amp;'DVOA Pred'!$A$2:$A$1000&amp;'DVOA Pred'!$B$2:$B$1000,0))),"")</f>
        <v/>
      </c>
      <c r="W238" s="26" t="str">
        <f t="shared" si="43"/>
        <v/>
      </c>
      <c r="X238" s="26" t="str">
        <f t="shared" si="44"/>
        <v/>
      </c>
      <c r="Y238" s="6" t="str">
        <f>IFERROR((PERCENTRANK($L$2:$L$20355,L238)*Multiples!$B$3)+((PERCENTRANK($W$2:$W$20355,W238)*(1-Multiples!$B$3))),"")</f>
        <v/>
      </c>
      <c r="Z238" s="64">
        <v>16</v>
      </c>
      <c r="AA238" s="64">
        <v>17</v>
      </c>
      <c r="AB238" s="24">
        <f t="shared" si="45"/>
        <v>-1</v>
      </c>
      <c r="AC238" s="24">
        <f t="shared" si="46"/>
        <v>-3.5</v>
      </c>
      <c r="AD238" s="24">
        <f t="shared" si="47"/>
        <v>-4</v>
      </c>
      <c r="AE238" s="24" t="str">
        <f t="shared" si="48"/>
        <v>No</v>
      </c>
      <c r="AF238" s="24" t="str">
        <f t="shared" si="49"/>
        <v>No</v>
      </c>
      <c r="AG238" s="64"/>
      <c r="AH238" s="64"/>
      <c r="AI238" s="170"/>
      <c r="AJ238" s="66"/>
    </row>
    <row r="239" spans="1:36" customFormat="1" x14ac:dyDescent="0.25">
      <c r="A239" s="7">
        <v>8</v>
      </c>
      <c r="B239" s="5">
        <v>2022</v>
      </c>
      <c r="C239" s="5" t="str">
        <f t="shared" si="39"/>
        <v>2022 W8</v>
      </c>
      <c r="D239" s="5">
        <v>119</v>
      </c>
      <c r="E239" s="5" t="s">
        <v>649</v>
      </c>
      <c r="F239" s="5" t="s">
        <v>26</v>
      </c>
      <c r="G239" s="5" t="s">
        <v>35</v>
      </c>
      <c r="H239" s="5">
        <v>2.5</v>
      </c>
      <c r="I239" s="61">
        <v>3</v>
      </c>
      <c r="J239" s="62" t="str">
        <f t="shared" si="40"/>
        <v>D-0.5</v>
      </c>
      <c r="K239" s="61">
        <f t="shared" si="41"/>
        <v>-0.5</v>
      </c>
      <c r="L239" s="228">
        <f>IF(K239=0,0,
IF(J239="D0.5",0.5*SUMIFS('Key Numbers'!$C$2:$C$71,'Key Numbers'!$A$2:$A$71,"&gt;="&amp;ABS($I239),'Key Numbers'!$A$2:$A$71,"&lt;="&amp;ABS($H239)),
IF(J239="D-0.5",0.5*-1*SUMIFS('Key Numbers'!$C$2:$C$71,'Key Numbers'!$A$2:$A$71,"&lt;="&amp;ABS($I239),'Key Numbers'!$A$2:$A$71,"&gt;="&amp;ABS($H239)),
IF(J239="F0.5",0.5*SUMIFS('Key Numbers'!$C$2:$C$71,'Key Numbers'!$A$2:$A$71,"&lt;="&amp;ABS($I239),'Key Numbers'!$A$2:$A$71,"&gt;="&amp;ABS($H239)),
IF(J239="F-0.5",0.5*-1*SUMIFS('Key Numbers'!$C$2:$C$71,'Key Numbers'!$A$2:$A$71,"&gt;="&amp;ABS($I239),'Key Numbers'!$A$2:$A$71,"&lt;="&amp;ABS($H239)),
IF(AND(LEFT(J239,1)="F",K239&lt;0),-1*SUMIFS('Key Numbers'!$C$2:$C$71,'Key Numbers'!$A$2:$A$71,"&gt;="&amp;ABS($I239),'Key Numbers'!$A$2:$A$71,"&lt;="&amp;ABS($H239)),
IF(AND(LEFT(J239,1)="F",K239&gt;0),SUMIFS('Key Numbers'!$C$2:$C$71,'Key Numbers'!$A$2:$A$71,"&lt;="&amp;ABS($I239),'Key Numbers'!$A$2:$A$71,"&gt;="&amp;ABS($H239)),
IF(AND(LEFT(J239,1)="D",K239&lt;0),-1*SUMIFS('Key Numbers'!$C$2:$C$71,'Key Numbers'!$A$2:$A$71,"&lt;="&amp;ABS($I239),'Key Numbers'!$A$2:$A$71,"&gt;="&amp;ABS($H239)),
SUMIFS('Key Numbers'!$C$2:$C$71,'Key Numbers'!$A$2:$A$71,"&gt;="&amp;ABS($I239),'Key Numbers'!$A$2:$A$71,"&lt;="&amp;ABS($H239))))))))))</f>
        <v>-7.247706422018349E-2</v>
      </c>
      <c r="M239" s="6" cm="1">
        <f t="array" ref="M239">IFERROR(INDEX(DVOA!$E$2:$E$20095,MATCH($F239&amp;$A239-1&amp;$B239,DVOA!$C$2:$C$20095&amp;DVOA!$A$2:$A20939&amp;DVOA!$B$2:$B$20095,0)),0)</f>
        <v>-0.18287645914409176</v>
      </c>
      <c r="N239" s="6"/>
      <c r="O239" s="6" cm="1">
        <f t="array" ref="O239">IFERROR(INDEX(DVOA!$AC$2:$AC$20095,MATCH($F239&amp;$A239-1&amp;$B239,DVOA!$C$2:$C$20095&amp;DVOA!$A$2:$A$20095&amp;DVOA!$B$2:$B$20095,0)
),0)</f>
        <v>0</v>
      </c>
      <c r="P239" s="6" cm="1">
        <f t="array" ref="P239">IFERROR(INDEX(DVOA!$E$2:$E$20095,MATCH($G239&amp;$A239-1&amp;$B239,DVOA!$C$2:$C$20095&amp;DVOA!$A$2:$A20939&amp;DVOA!$B$2:$B$20095,0)),0)</f>
        <v>-0.27001008584162839</v>
      </c>
      <c r="Q239" s="6"/>
      <c r="R239" s="6" cm="1">
        <f t="array" ref="R239">IFERROR(INDEX(DVOA!$AC$2:$AC$20095,MATCH($G239&amp;$A239-1&amp;$B239,DVOA!$C$2:$C$20095&amp;DVOA!$A$2:$A$20095&amp;DVOA!$B$2:$B$20095,0)
),0)</f>
        <v>0</v>
      </c>
      <c r="S239" s="6" t="str">
        <f t="shared" si="42"/>
        <v/>
      </c>
      <c r="T239" s="104">
        <f t="shared" si="50"/>
        <v>8.7133626697536631E-2</v>
      </c>
      <c r="U239" s="104" t="str">
        <f t="shared" si="51"/>
        <v/>
      </c>
      <c r="V239" s="26" t="str" cm="1">
        <f t="array" ref="V239">IFERROR(IF(E239="H",INDEX('DVOA Pred'!$G$2:$G$1000,MATCH($F239&amp;$B239&amp;$A239,'DVOA Pred'!$C$2:$C$1000&amp;'DVOA Pred'!$A$2:$A$1000&amp;'DVOA Pred'!$B$2:$B$1000,0)),
INDEX('DVOA Pred'!$H$2:$H$1000,MATCH($F239&amp;$B239&amp;$A239,'DVOA Pred'!$D$2:$D$1000&amp;'DVOA Pred'!$A$2:$A$1000&amp;'DVOA Pred'!$B$2:$B$1000,0))),"")</f>
        <v/>
      </c>
      <c r="W239" s="26" t="str">
        <f t="shared" si="43"/>
        <v/>
      </c>
      <c r="X239" s="26" t="str">
        <f t="shared" si="44"/>
        <v/>
      </c>
      <c r="Y239" s="6" t="str">
        <f>IFERROR((PERCENTRANK($L$2:$L$20355,L239)*Multiples!$B$3)+((PERCENTRANK($W$2:$W$20355,W239)*(1-Multiples!$B$3))),"")</f>
        <v/>
      </c>
      <c r="Z239" s="64">
        <v>17</v>
      </c>
      <c r="AA239" s="64">
        <v>16</v>
      </c>
      <c r="AB239" s="24">
        <f t="shared" si="45"/>
        <v>1</v>
      </c>
      <c r="AC239" s="24">
        <f t="shared" si="46"/>
        <v>3.5</v>
      </c>
      <c r="AD239" s="24">
        <f t="shared" si="47"/>
        <v>4</v>
      </c>
      <c r="AE239" s="24" t="str">
        <f t="shared" si="48"/>
        <v>Yes</v>
      </c>
      <c r="AF239" s="24" t="str">
        <f t="shared" si="49"/>
        <v>Yes</v>
      </c>
      <c r="AG239" s="64"/>
      <c r="AH239" s="64"/>
      <c r="AI239" s="170"/>
      <c r="AJ239" s="66"/>
    </row>
    <row r="240" spans="1:36" customFormat="1" x14ac:dyDescent="0.25">
      <c r="A240" s="7">
        <v>8</v>
      </c>
      <c r="B240" s="5">
        <v>2022</v>
      </c>
      <c r="C240" s="5" t="str">
        <f t="shared" si="39"/>
        <v>2022 W8</v>
      </c>
      <c r="D240" s="5">
        <v>120</v>
      </c>
      <c r="E240" s="5" t="s">
        <v>651</v>
      </c>
      <c r="F240" s="5" t="s">
        <v>42</v>
      </c>
      <c r="G240" s="5" t="s">
        <v>1</v>
      </c>
      <c r="H240" s="5">
        <v>1.5</v>
      </c>
      <c r="I240" s="61">
        <v>1</v>
      </c>
      <c r="J240" s="62" t="str">
        <f t="shared" si="40"/>
        <v>D0.5</v>
      </c>
      <c r="K240" s="61">
        <f t="shared" si="41"/>
        <v>0.5</v>
      </c>
      <c r="L240" s="228">
        <f>IF(K240=0,0,
IF(J240="D0.5",0.5*SUMIFS('Key Numbers'!$C$2:$C$71,'Key Numbers'!$A$2:$A$71,"&gt;="&amp;ABS($I240),'Key Numbers'!$A$2:$A$71,"&lt;="&amp;ABS($H240)),
IF(J240="D-0.5",0.5*-1*SUMIFS('Key Numbers'!$C$2:$C$71,'Key Numbers'!$A$2:$A$71,"&lt;="&amp;ABS($I240),'Key Numbers'!$A$2:$A$71,"&gt;="&amp;ABS($H240)),
IF(J240="F0.5",0.5*SUMIFS('Key Numbers'!$C$2:$C$71,'Key Numbers'!$A$2:$A$71,"&lt;="&amp;ABS($I240),'Key Numbers'!$A$2:$A$71,"&gt;="&amp;ABS($H240)),
IF(J240="F-0.5",0.5*-1*SUMIFS('Key Numbers'!$C$2:$C$71,'Key Numbers'!$A$2:$A$71,"&gt;="&amp;ABS($I240),'Key Numbers'!$A$2:$A$71,"&lt;="&amp;ABS($H240)),
IF(AND(LEFT(J240,1)="F",K240&lt;0),-1*SUMIFS('Key Numbers'!$C$2:$C$71,'Key Numbers'!$A$2:$A$71,"&gt;="&amp;ABS($I240),'Key Numbers'!$A$2:$A$71,"&lt;="&amp;ABS($H240)),
IF(AND(LEFT(J240,1)="F",K240&gt;0),SUMIFS('Key Numbers'!$C$2:$C$71,'Key Numbers'!$A$2:$A$71,"&lt;="&amp;ABS($I240),'Key Numbers'!$A$2:$A$71,"&gt;="&amp;ABS($H240)),
IF(AND(LEFT(J240,1)="D",K240&lt;0),-1*SUMIFS('Key Numbers'!$C$2:$C$71,'Key Numbers'!$A$2:$A$71,"&lt;="&amp;ABS($I240),'Key Numbers'!$A$2:$A$71,"&gt;="&amp;ABS($H240)),
SUMIFS('Key Numbers'!$C$2:$C$71,'Key Numbers'!$A$2:$A$71,"&gt;="&amp;ABS($I240),'Key Numbers'!$A$2:$A$71,"&lt;="&amp;ABS($H240))))))))))</f>
        <v>2.6605504587155965E-2</v>
      </c>
      <c r="M240" s="6" cm="1">
        <f t="array" ref="M240">IFERROR(INDEX(DVOA!$E$2:$E$20095,MATCH($F240&amp;$A240-1&amp;$B240,DVOA!$C$2:$C$20095&amp;DVOA!$A$2:$A20940&amp;DVOA!$B$2:$B$20095,0)),0)</f>
        <v>-7.7804092961631099E-2</v>
      </c>
      <c r="N240" s="6"/>
      <c r="O240" s="6" cm="1">
        <f t="array" ref="O240">IFERROR(INDEX(DVOA!$AC$2:$AC$20095,MATCH($F240&amp;$A240-1&amp;$B240,DVOA!$C$2:$C$20095&amp;DVOA!$A$2:$A$20095&amp;DVOA!$B$2:$B$20095,0)
),0)</f>
        <v>0</v>
      </c>
      <c r="P240" s="6" cm="1">
        <f t="array" ref="P240">IFERROR(INDEX(DVOA!$E$2:$E$20095,MATCH($G240&amp;$A240-1&amp;$B240,DVOA!$C$2:$C$20095&amp;DVOA!$A$2:$A20940&amp;DVOA!$B$2:$B$20095,0)),0)</f>
        <v>4.2887089294979037E-2</v>
      </c>
      <c r="Q240" s="6"/>
      <c r="R240" s="6" cm="1">
        <f t="array" ref="R240">IFERROR(INDEX(DVOA!$AC$2:$AC$20095,MATCH($G240&amp;$A240-1&amp;$B240,DVOA!$C$2:$C$20095&amp;DVOA!$A$2:$A$20095&amp;DVOA!$B$2:$B$20095,0)
),0)</f>
        <v>0</v>
      </c>
      <c r="S240" s="6" t="str">
        <f t="shared" si="42"/>
        <v/>
      </c>
      <c r="T240" s="104">
        <f t="shared" si="50"/>
        <v>-0.12069118225661013</v>
      </c>
      <c r="U240" s="104" t="str">
        <f t="shared" si="51"/>
        <v/>
      </c>
      <c r="V240" s="26" t="str" cm="1">
        <f t="array" ref="V240">IFERROR(IF(E240="H",INDEX('DVOA Pred'!$G$2:$G$1000,MATCH($F240&amp;$B240&amp;$A240,'DVOA Pred'!$C$2:$C$1000&amp;'DVOA Pred'!$A$2:$A$1000&amp;'DVOA Pred'!$B$2:$B$1000,0)),
INDEX('DVOA Pred'!$H$2:$H$1000,MATCH($F240&amp;$B240&amp;$A240,'DVOA Pred'!$D$2:$D$1000&amp;'DVOA Pred'!$A$2:$A$1000&amp;'DVOA Pred'!$B$2:$B$1000,0))),"")</f>
        <v/>
      </c>
      <c r="W240" s="26" t="str">
        <f t="shared" si="43"/>
        <v/>
      </c>
      <c r="X240" s="26" t="str">
        <f t="shared" si="44"/>
        <v/>
      </c>
      <c r="Y240" s="6" t="str">
        <f>IFERROR((PERCENTRANK($L$2:$L$20355,L240)*Multiples!$B$3)+((PERCENTRANK($W$2:$W$20355,W240)*(1-Multiples!$B$3))),"")</f>
        <v/>
      </c>
      <c r="Z240" s="64">
        <v>14</v>
      </c>
      <c r="AA240" s="64">
        <v>31</v>
      </c>
      <c r="AB240" s="24">
        <f t="shared" si="45"/>
        <v>-17</v>
      </c>
      <c r="AC240" s="24">
        <f t="shared" si="46"/>
        <v>-15.5</v>
      </c>
      <c r="AD240" s="24">
        <f t="shared" si="47"/>
        <v>-16</v>
      </c>
      <c r="AE240" s="24" t="str">
        <f t="shared" si="48"/>
        <v>No</v>
      </c>
      <c r="AF240" s="24" t="str">
        <f t="shared" si="49"/>
        <v>No</v>
      </c>
      <c r="AG240" s="64"/>
      <c r="AH240" s="64"/>
      <c r="AI240" s="170"/>
      <c r="AJ240" s="66"/>
    </row>
    <row r="241" spans="1:36" customFormat="1" x14ac:dyDescent="0.25">
      <c r="A241" s="7">
        <v>8</v>
      </c>
      <c r="B241" s="5">
        <v>2022</v>
      </c>
      <c r="C241" s="5" t="str">
        <f t="shared" si="39"/>
        <v>2022 W8</v>
      </c>
      <c r="D241" s="5">
        <v>120</v>
      </c>
      <c r="E241" s="5" t="s">
        <v>649</v>
      </c>
      <c r="F241" s="5" t="s">
        <v>1</v>
      </c>
      <c r="G241" s="5" t="s">
        <v>42</v>
      </c>
      <c r="H241" s="5">
        <v>-1.5</v>
      </c>
      <c r="I241" s="61">
        <v>-1</v>
      </c>
      <c r="J241" s="62" t="str">
        <f t="shared" si="40"/>
        <v>F-0.5</v>
      </c>
      <c r="K241" s="61">
        <f t="shared" si="41"/>
        <v>-0.5</v>
      </c>
      <c r="L241" s="228">
        <f>IF(K241=0,0,
IF(J241="D0.5",0.5*SUMIFS('Key Numbers'!$C$2:$C$71,'Key Numbers'!$A$2:$A$71,"&gt;="&amp;ABS($I241),'Key Numbers'!$A$2:$A$71,"&lt;="&amp;ABS($H241)),
IF(J241="D-0.5",0.5*-1*SUMIFS('Key Numbers'!$C$2:$C$71,'Key Numbers'!$A$2:$A$71,"&lt;="&amp;ABS($I241),'Key Numbers'!$A$2:$A$71,"&gt;="&amp;ABS($H241)),
IF(J241="F0.5",0.5*SUMIFS('Key Numbers'!$C$2:$C$71,'Key Numbers'!$A$2:$A$71,"&lt;="&amp;ABS($I241),'Key Numbers'!$A$2:$A$71,"&gt;="&amp;ABS($H241)),
IF(J241="F-0.5",0.5*-1*SUMIFS('Key Numbers'!$C$2:$C$71,'Key Numbers'!$A$2:$A$71,"&gt;="&amp;ABS($I241),'Key Numbers'!$A$2:$A$71,"&lt;="&amp;ABS($H241)),
IF(AND(LEFT(J241,1)="F",K241&lt;0),-1*SUMIFS('Key Numbers'!$C$2:$C$71,'Key Numbers'!$A$2:$A$71,"&gt;="&amp;ABS($I241),'Key Numbers'!$A$2:$A$71,"&lt;="&amp;ABS($H241)),
IF(AND(LEFT(J241,1)="F",K241&gt;0),SUMIFS('Key Numbers'!$C$2:$C$71,'Key Numbers'!$A$2:$A$71,"&lt;="&amp;ABS($I241),'Key Numbers'!$A$2:$A$71,"&gt;="&amp;ABS($H241)),
IF(AND(LEFT(J241,1)="D",K241&lt;0),-1*SUMIFS('Key Numbers'!$C$2:$C$71,'Key Numbers'!$A$2:$A$71,"&lt;="&amp;ABS($I241),'Key Numbers'!$A$2:$A$71,"&gt;="&amp;ABS($H241)),
SUMIFS('Key Numbers'!$C$2:$C$71,'Key Numbers'!$A$2:$A$71,"&gt;="&amp;ABS($I241),'Key Numbers'!$A$2:$A$71,"&lt;="&amp;ABS($H241))))))))))</f>
        <v>-2.6605504587155965E-2</v>
      </c>
      <c r="M241" s="6" cm="1">
        <f t="array" ref="M241">IFERROR(INDEX(DVOA!$E$2:$E$20095,MATCH($F241&amp;$A241-1&amp;$B241,DVOA!$C$2:$C$20095&amp;DVOA!$A$2:$A20941&amp;DVOA!$B$2:$B$20095,0)),0)</f>
        <v>4.2887089294979037E-2</v>
      </c>
      <c r="N241" s="6"/>
      <c r="O241" s="6" cm="1">
        <f t="array" ref="O241">IFERROR(INDEX(DVOA!$AC$2:$AC$20095,MATCH($F241&amp;$A241-1&amp;$B241,DVOA!$C$2:$C$20095&amp;DVOA!$A$2:$A$20095&amp;DVOA!$B$2:$B$20095,0)
),0)</f>
        <v>0</v>
      </c>
      <c r="P241" s="6" cm="1">
        <f t="array" ref="P241">IFERROR(INDEX(DVOA!$E$2:$E$20095,MATCH($G241&amp;$A241-1&amp;$B241,DVOA!$C$2:$C$20095&amp;DVOA!$A$2:$A20941&amp;DVOA!$B$2:$B$20095,0)),0)</f>
        <v>-7.7804092961631099E-2</v>
      </c>
      <c r="Q241" s="6"/>
      <c r="R241" s="6" cm="1">
        <f t="array" ref="R241">IFERROR(INDEX(DVOA!$AC$2:$AC$20095,MATCH($G241&amp;$A241-1&amp;$B241,DVOA!$C$2:$C$20095&amp;DVOA!$A$2:$A$20095&amp;DVOA!$B$2:$B$20095,0)
),0)</f>
        <v>0</v>
      </c>
      <c r="S241" s="6" t="str">
        <f t="shared" si="42"/>
        <v/>
      </c>
      <c r="T241" s="104">
        <f t="shared" si="50"/>
        <v>0.12069118225661013</v>
      </c>
      <c r="U241" s="104" t="str">
        <f t="shared" si="51"/>
        <v/>
      </c>
      <c r="V241" s="26" t="str" cm="1">
        <f t="array" ref="V241">IFERROR(IF(E241="H",INDEX('DVOA Pred'!$G$2:$G$1000,MATCH($F241&amp;$B241&amp;$A241,'DVOA Pred'!$C$2:$C$1000&amp;'DVOA Pred'!$A$2:$A$1000&amp;'DVOA Pred'!$B$2:$B$1000,0)),
INDEX('DVOA Pred'!$H$2:$H$1000,MATCH($F241&amp;$B241&amp;$A241,'DVOA Pred'!$D$2:$D$1000&amp;'DVOA Pred'!$A$2:$A$1000&amp;'DVOA Pred'!$B$2:$B$1000,0))),"")</f>
        <v/>
      </c>
      <c r="W241" s="26" t="str">
        <f t="shared" si="43"/>
        <v/>
      </c>
      <c r="X241" s="26" t="str">
        <f t="shared" si="44"/>
        <v/>
      </c>
      <c r="Y241" s="6" t="str">
        <f>IFERROR((PERCENTRANK($L$2:$L$20355,L241)*Multiples!$B$3)+((PERCENTRANK($W$2:$W$20355,W241)*(1-Multiples!$B$3))),"")</f>
        <v/>
      </c>
      <c r="Z241" s="64">
        <v>31</v>
      </c>
      <c r="AA241" s="64">
        <v>14</v>
      </c>
      <c r="AB241" s="24">
        <f t="shared" si="45"/>
        <v>17</v>
      </c>
      <c r="AC241" s="24">
        <f t="shared" si="46"/>
        <v>15.5</v>
      </c>
      <c r="AD241" s="24">
        <f t="shared" si="47"/>
        <v>16</v>
      </c>
      <c r="AE241" s="24" t="str">
        <f t="shared" si="48"/>
        <v>Yes</v>
      </c>
      <c r="AF241" s="24" t="str">
        <f t="shared" si="49"/>
        <v>Yes</v>
      </c>
      <c r="AG241" s="64"/>
      <c r="AH241" s="64"/>
      <c r="AI241" s="170"/>
      <c r="AJ241" s="66"/>
    </row>
    <row r="242" spans="1:36" customFormat="1" x14ac:dyDescent="0.25">
      <c r="A242" s="7">
        <v>8</v>
      </c>
      <c r="B242" s="5">
        <v>2022</v>
      </c>
      <c r="C242" s="5" t="str">
        <f t="shared" si="39"/>
        <v>2022 W8</v>
      </c>
      <c r="D242" s="5">
        <v>121</v>
      </c>
      <c r="E242" s="5" t="s">
        <v>649</v>
      </c>
      <c r="F242" s="5" t="s">
        <v>15</v>
      </c>
      <c r="G242" s="5" t="s">
        <v>30</v>
      </c>
      <c r="H242" s="5">
        <v>2.5</v>
      </c>
      <c r="I242" s="61">
        <v>3</v>
      </c>
      <c r="J242" s="62" t="str">
        <f t="shared" si="40"/>
        <v>D-0.5</v>
      </c>
      <c r="K242" s="61">
        <f t="shared" si="41"/>
        <v>-0.5</v>
      </c>
      <c r="L242" s="228">
        <f>IF(K242=0,0,
IF(J242="D0.5",0.5*SUMIFS('Key Numbers'!$C$2:$C$71,'Key Numbers'!$A$2:$A$71,"&gt;="&amp;ABS($I242),'Key Numbers'!$A$2:$A$71,"&lt;="&amp;ABS($H242)),
IF(J242="D-0.5",0.5*-1*SUMIFS('Key Numbers'!$C$2:$C$71,'Key Numbers'!$A$2:$A$71,"&lt;="&amp;ABS($I242),'Key Numbers'!$A$2:$A$71,"&gt;="&amp;ABS($H242)),
IF(J242="F0.5",0.5*SUMIFS('Key Numbers'!$C$2:$C$71,'Key Numbers'!$A$2:$A$71,"&lt;="&amp;ABS($I242),'Key Numbers'!$A$2:$A$71,"&gt;="&amp;ABS($H242)),
IF(J242="F-0.5",0.5*-1*SUMIFS('Key Numbers'!$C$2:$C$71,'Key Numbers'!$A$2:$A$71,"&gt;="&amp;ABS($I242),'Key Numbers'!$A$2:$A$71,"&lt;="&amp;ABS($H242)),
IF(AND(LEFT(J242,1)="F",K242&lt;0),-1*SUMIFS('Key Numbers'!$C$2:$C$71,'Key Numbers'!$A$2:$A$71,"&gt;="&amp;ABS($I242),'Key Numbers'!$A$2:$A$71,"&lt;="&amp;ABS($H242)),
IF(AND(LEFT(J242,1)="F",K242&gt;0),SUMIFS('Key Numbers'!$C$2:$C$71,'Key Numbers'!$A$2:$A$71,"&lt;="&amp;ABS($I242),'Key Numbers'!$A$2:$A$71,"&gt;="&amp;ABS($H242)),
IF(AND(LEFT(J242,1)="D",K242&lt;0),-1*SUMIFS('Key Numbers'!$C$2:$C$71,'Key Numbers'!$A$2:$A$71,"&lt;="&amp;ABS($I242),'Key Numbers'!$A$2:$A$71,"&gt;="&amp;ABS($H242)),
SUMIFS('Key Numbers'!$C$2:$C$71,'Key Numbers'!$A$2:$A$71,"&gt;="&amp;ABS($I242),'Key Numbers'!$A$2:$A$71,"&lt;="&amp;ABS($H242))))))))))</f>
        <v>-7.247706422018349E-2</v>
      </c>
      <c r="M242" s="6" cm="1">
        <f t="array" ref="M242">IFERROR(INDEX(DVOA!$E$2:$E$20095,MATCH($F242&amp;$A242-1&amp;$B242,DVOA!$C$2:$C$20095&amp;DVOA!$A$2:$A20942&amp;DVOA!$B$2:$B$20095,0)),0)</f>
        <v>-6.1271079180261895E-2</v>
      </c>
      <c r="N242" s="6"/>
      <c r="O242" s="6" cm="1">
        <f t="array" ref="O242">IFERROR(INDEX(DVOA!$AC$2:$AC$20095,MATCH($F242&amp;$A242-1&amp;$B242,DVOA!$C$2:$C$20095&amp;DVOA!$A$2:$A$20095&amp;DVOA!$B$2:$B$20095,0)
),0)</f>
        <v>0</v>
      </c>
      <c r="P242" s="6" cm="1">
        <f t="array" ref="P242">IFERROR(INDEX(DVOA!$E$2:$E$20095,MATCH($G242&amp;$A242-1&amp;$B242,DVOA!$C$2:$C$20095&amp;DVOA!$A$2:$A20942&amp;DVOA!$B$2:$B$20095,0)),0)</f>
        <v>0.12377745908496751</v>
      </c>
      <c r="Q242" s="6"/>
      <c r="R242" s="6" cm="1">
        <f t="array" ref="R242">IFERROR(INDEX(DVOA!$AC$2:$AC$20095,MATCH($G242&amp;$A242-1&amp;$B242,DVOA!$C$2:$C$20095&amp;DVOA!$A$2:$A$20095&amp;DVOA!$B$2:$B$20095,0)
),0)</f>
        <v>0</v>
      </c>
      <c r="S242" s="6" t="str">
        <f t="shared" si="42"/>
        <v/>
      </c>
      <c r="T242" s="104">
        <f t="shared" si="50"/>
        <v>-0.18504853826522941</v>
      </c>
      <c r="U242" s="104" t="str">
        <f t="shared" si="51"/>
        <v/>
      </c>
      <c r="V242" s="26" t="str" cm="1">
        <f t="array" ref="V242">IFERROR(IF(E242="H",INDEX('DVOA Pred'!$G$2:$G$1000,MATCH($F242&amp;$B242&amp;$A242,'DVOA Pred'!$C$2:$C$1000&amp;'DVOA Pred'!$A$2:$A$1000&amp;'DVOA Pred'!$B$2:$B$1000,0)),
INDEX('DVOA Pred'!$H$2:$H$1000,MATCH($F242&amp;$B242&amp;$A242,'DVOA Pred'!$D$2:$D$1000&amp;'DVOA Pred'!$A$2:$A$1000&amp;'DVOA Pred'!$B$2:$B$1000,0))),"")</f>
        <v/>
      </c>
      <c r="W242" s="26" t="str">
        <f t="shared" si="43"/>
        <v/>
      </c>
      <c r="X242" s="26" t="str">
        <f t="shared" si="44"/>
        <v/>
      </c>
      <c r="Y242" s="6" t="str">
        <f>IFERROR((PERCENTRANK($L$2:$L$20355,L242)*Multiples!$B$3)+((PERCENTRANK($W$2:$W$20355,W242)*(1-Multiples!$B$3))),"")</f>
        <v/>
      </c>
      <c r="Z242" s="64">
        <v>13</v>
      </c>
      <c r="AA242" s="64">
        <v>27</v>
      </c>
      <c r="AB242" s="24">
        <f t="shared" si="45"/>
        <v>-14</v>
      </c>
      <c r="AC242" s="24">
        <f t="shared" si="46"/>
        <v>-11.5</v>
      </c>
      <c r="AD242" s="24">
        <f t="shared" si="47"/>
        <v>-11</v>
      </c>
      <c r="AE242" s="24" t="str">
        <f t="shared" si="48"/>
        <v>No</v>
      </c>
      <c r="AF242" s="24" t="str">
        <f t="shared" si="49"/>
        <v>No</v>
      </c>
      <c r="AG242" s="64"/>
      <c r="AH242" s="64"/>
      <c r="AI242" s="170"/>
      <c r="AJ242" s="66"/>
    </row>
    <row r="243" spans="1:36" customFormat="1" x14ac:dyDescent="0.25">
      <c r="A243" s="7">
        <v>8</v>
      </c>
      <c r="B243" s="5">
        <v>2022</v>
      </c>
      <c r="C243" s="5" t="str">
        <f t="shared" si="39"/>
        <v>2022 W8</v>
      </c>
      <c r="D243" s="5">
        <v>121</v>
      </c>
      <c r="E243" s="5" t="s">
        <v>651</v>
      </c>
      <c r="F243" s="5" t="s">
        <v>30</v>
      </c>
      <c r="G243" s="5" t="s">
        <v>15</v>
      </c>
      <c r="H243" s="5">
        <v>-2.5</v>
      </c>
      <c r="I243" s="61">
        <v>-3</v>
      </c>
      <c r="J243" s="62" t="str">
        <f t="shared" si="40"/>
        <v>F0.5</v>
      </c>
      <c r="K243" s="61">
        <f t="shared" si="41"/>
        <v>0.5</v>
      </c>
      <c r="L243" s="228">
        <f>IF(K243=0,0,
IF(J243="D0.5",0.5*SUMIFS('Key Numbers'!$C$2:$C$71,'Key Numbers'!$A$2:$A$71,"&gt;="&amp;ABS($I243),'Key Numbers'!$A$2:$A$71,"&lt;="&amp;ABS($H243)),
IF(J243="D-0.5",0.5*-1*SUMIFS('Key Numbers'!$C$2:$C$71,'Key Numbers'!$A$2:$A$71,"&lt;="&amp;ABS($I243),'Key Numbers'!$A$2:$A$71,"&gt;="&amp;ABS($H243)),
IF(J243="F0.5",0.5*SUMIFS('Key Numbers'!$C$2:$C$71,'Key Numbers'!$A$2:$A$71,"&lt;="&amp;ABS($I243),'Key Numbers'!$A$2:$A$71,"&gt;="&amp;ABS($H243)),
IF(J243="F-0.5",0.5*-1*SUMIFS('Key Numbers'!$C$2:$C$71,'Key Numbers'!$A$2:$A$71,"&gt;="&amp;ABS($I243),'Key Numbers'!$A$2:$A$71,"&lt;="&amp;ABS($H243)),
IF(AND(LEFT(J243,1)="F",K243&lt;0),-1*SUMIFS('Key Numbers'!$C$2:$C$71,'Key Numbers'!$A$2:$A$71,"&gt;="&amp;ABS($I243),'Key Numbers'!$A$2:$A$71,"&lt;="&amp;ABS($H243)),
IF(AND(LEFT(J243,1)="F",K243&gt;0),SUMIFS('Key Numbers'!$C$2:$C$71,'Key Numbers'!$A$2:$A$71,"&lt;="&amp;ABS($I243),'Key Numbers'!$A$2:$A$71,"&gt;="&amp;ABS($H243)),
IF(AND(LEFT(J243,1)="D",K243&lt;0),-1*SUMIFS('Key Numbers'!$C$2:$C$71,'Key Numbers'!$A$2:$A$71,"&lt;="&amp;ABS($I243),'Key Numbers'!$A$2:$A$71,"&gt;="&amp;ABS($H243)),
SUMIFS('Key Numbers'!$C$2:$C$71,'Key Numbers'!$A$2:$A$71,"&gt;="&amp;ABS($I243),'Key Numbers'!$A$2:$A$71,"&lt;="&amp;ABS($H243))))))))))</f>
        <v>7.247706422018349E-2</v>
      </c>
      <c r="M243" s="6" cm="1">
        <f t="array" ref="M243">IFERROR(INDEX(DVOA!$E$2:$E$20095,MATCH($F243&amp;$A243-1&amp;$B243,DVOA!$C$2:$C$20095&amp;DVOA!$A$2:$A20943&amp;DVOA!$B$2:$B$20095,0)),0)</f>
        <v>0.12377745908496751</v>
      </c>
      <c r="N243" s="6"/>
      <c r="O243" s="6" cm="1">
        <f t="array" ref="O243">IFERROR(INDEX(DVOA!$AC$2:$AC$20095,MATCH($F243&amp;$A243-1&amp;$B243,DVOA!$C$2:$C$20095&amp;DVOA!$A$2:$A$20095&amp;DVOA!$B$2:$B$20095,0)
),0)</f>
        <v>0</v>
      </c>
      <c r="P243" s="6" cm="1">
        <f t="array" ref="P243">IFERROR(INDEX(DVOA!$E$2:$E$20095,MATCH($G243&amp;$A243-1&amp;$B243,DVOA!$C$2:$C$20095&amp;DVOA!$A$2:$A20943&amp;DVOA!$B$2:$B$20095,0)),0)</f>
        <v>-6.1271079180261895E-2</v>
      </c>
      <c r="Q243" s="6"/>
      <c r="R243" s="6" cm="1">
        <f t="array" ref="R243">IFERROR(INDEX(DVOA!$AC$2:$AC$20095,MATCH($G243&amp;$A243-1&amp;$B243,DVOA!$C$2:$C$20095&amp;DVOA!$A$2:$A$20095&amp;DVOA!$B$2:$B$20095,0)
),0)</f>
        <v>0</v>
      </c>
      <c r="S243" s="6" t="str">
        <f t="shared" si="42"/>
        <v/>
      </c>
      <c r="T243" s="104">
        <f t="shared" si="50"/>
        <v>0.18504853826522941</v>
      </c>
      <c r="U243" s="104" t="str">
        <f t="shared" si="51"/>
        <v/>
      </c>
      <c r="V243" s="26" t="str" cm="1">
        <f t="array" ref="V243">IFERROR(IF(E243="H",INDEX('DVOA Pred'!$G$2:$G$1000,MATCH($F243&amp;$B243&amp;$A243,'DVOA Pred'!$C$2:$C$1000&amp;'DVOA Pred'!$A$2:$A$1000&amp;'DVOA Pred'!$B$2:$B$1000,0)),
INDEX('DVOA Pred'!$H$2:$H$1000,MATCH($F243&amp;$B243&amp;$A243,'DVOA Pred'!$D$2:$D$1000&amp;'DVOA Pred'!$A$2:$A$1000&amp;'DVOA Pred'!$B$2:$B$1000,0))),"")</f>
        <v/>
      </c>
      <c r="W243" s="26" t="str">
        <f t="shared" si="43"/>
        <v/>
      </c>
      <c r="X243" s="26" t="str">
        <f t="shared" si="44"/>
        <v/>
      </c>
      <c r="Y243" s="6" t="str">
        <f>IFERROR((PERCENTRANK($L$2:$L$20355,L243)*Multiples!$B$3)+((PERCENTRANK($W$2:$W$20355,W243)*(1-Multiples!$B$3))),"")</f>
        <v/>
      </c>
      <c r="Z243" s="64">
        <v>27</v>
      </c>
      <c r="AA243" s="64">
        <v>13</v>
      </c>
      <c r="AB243" s="24">
        <f t="shared" si="45"/>
        <v>14</v>
      </c>
      <c r="AC243" s="24">
        <f t="shared" si="46"/>
        <v>11.5</v>
      </c>
      <c r="AD243" s="24">
        <f t="shared" si="47"/>
        <v>11</v>
      </c>
      <c r="AE243" s="24" t="str">
        <f t="shared" si="48"/>
        <v>Yes</v>
      </c>
      <c r="AF243" s="24" t="str">
        <f t="shared" si="49"/>
        <v>Yes</v>
      </c>
      <c r="AG243" s="64"/>
      <c r="AH243" s="64"/>
      <c r="AI243" s="170"/>
      <c r="AJ243" s="66"/>
    </row>
    <row r="244" spans="1:36" customFormat="1" x14ac:dyDescent="0.25">
      <c r="A244" s="7">
        <v>8</v>
      </c>
      <c r="B244" s="5">
        <v>2022</v>
      </c>
      <c r="C244" s="5" t="str">
        <f t="shared" si="39"/>
        <v>2022 W8</v>
      </c>
      <c r="D244" s="5">
        <v>122</v>
      </c>
      <c r="E244" s="5" t="s">
        <v>651</v>
      </c>
      <c r="F244" s="5" t="s">
        <v>0</v>
      </c>
      <c r="G244" s="5" t="s">
        <v>20</v>
      </c>
      <c r="H244" s="5">
        <v>-10.5</v>
      </c>
      <c r="I244" s="61">
        <v>-10.5</v>
      </c>
      <c r="J244" s="62" t="str">
        <f t="shared" si="40"/>
        <v>F0</v>
      </c>
      <c r="K244" s="61">
        <f t="shared" si="41"/>
        <v>0</v>
      </c>
      <c r="L244" s="228">
        <f>IF(K244=0,0,
IF(J244="D0.5",0.5*SUMIFS('Key Numbers'!$C$2:$C$71,'Key Numbers'!$A$2:$A$71,"&gt;="&amp;ABS($I244),'Key Numbers'!$A$2:$A$71,"&lt;="&amp;ABS($H244)),
IF(J244="D-0.5",0.5*-1*SUMIFS('Key Numbers'!$C$2:$C$71,'Key Numbers'!$A$2:$A$71,"&lt;="&amp;ABS($I244),'Key Numbers'!$A$2:$A$71,"&gt;="&amp;ABS($H244)),
IF(J244="F0.5",0.5*SUMIFS('Key Numbers'!$C$2:$C$71,'Key Numbers'!$A$2:$A$71,"&lt;="&amp;ABS($I244),'Key Numbers'!$A$2:$A$71,"&gt;="&amp;ABS($H244)),
IF(J244="F-0.5",0.5*-1*SUMIFS('Key Numbers'!$C$2:$C$71,'Key Numbers'!$A$2:$A$71,"&gt;="&amp;ABS($I244),'Key Numbers'!$A$2:$A$71,"&lt;="&amp;ABS($H244)),
IF(AND(LEFT(J244,1)="F",K244&lt;0),-1*SUMIFS('Key Numbers'!$C$2:$C$71,'Key Numbers'!$A$2:$A$71,"&gt;="&amp;ABS($I244),'Key Numbers'!$A$2:$A$71,"&lt;="&amp;ABS($H244)),
IF(AND(LEFT(J244,1)="F",K244&gt;0),SUMIFS('Key Numbers'!$C$2:$C$71,'Key Numbers'!$A$2:$A$71,"&lt;="&amp;ABS($I244),'Key Numbers'!$A$2:$A$71,"&gt;="&amp;ABS($H244)),
IF(AND(LEFT(J244,1)="D",K244&lt;0),-1*SUMIFS('Key Numbers'!$C$2:$C$71,'Key Numbers'!$A$2:$A$71,"&lt;="&amp;ABS($I244),'Key Numbers'!$A$2:$A$71,"&gt;="&amp;ABS($H244)),
SUMIFS('Key Numbers'!$C$2:$C$71,'Key Numbers'!$A$2:$A$71,"&gt;="&amp;ABS($I244),'Key Numbers'!$A$2:$A$71,"&lt;="&amp;ABS($H244))))))))))</f>
        <v>0</v>
      </c>
      <c r="M244" s="6" cm="1">
        <f t="array" ref="M244">IFERROR(INDEX(DVOA!$E$2:$E$20095,MATCH($F244&amp;$A244-1&amp;$B244,DVOA!$C$2:$C$20095&amp;DVOA!$A$2:$A20944&amp;DVOA!$B$2:$B$20095,0)),0)</f>
        <v>0.47712761395711684</v>
      </c>
      <c r="N244" s="6"/>
      <c r="O244" s="6" cm="1">
        <f t="array" ref="O244">IFERROR(INDEX(DVOA!$AC$2:$AC$20095,MATCH($F244&amp;$A244-1&amp;$B244,DVOA!$C$2:$C$20095&amp;DVOA!$A$2:$A$20095&amp;DVOA!$B$2:$B$20095,0)
),0)</f>
        <v>0</v>
      </c>
      <c r="P244" s="6" cm="1">
        <f t="array" ref="P244">IFERROR(INDEX(DVOA!$E$2:$E$20095,MATCH($G244&amp;$A244-1&amp;$B244,DVOA!$C$2:$C$20095&amp;DVOA!$A$2:$A20944&amp;DVOA!$B$2:$B$20095,0)),0)</f>
        <v>-9.1290248896263304E-2</v>
      </c>
      <c r="Q244" s="6"/>
      <c r="R244" s="6" cm="1">
        <f t="array" ref="R244">IFERROR(INDEX(DVOA!$AC$2:$AC$20095,MATCH($G244&amp;$A244-1&amp;$B244,DVOA!$C$2:$C$20095&amp;DVOA!$A$2:$A$20095&amp;DVOA!$B$2:$B$20095,0)
),0)</f>
        <v>0</v>
      </c>
      <c r="S244" s="6" t="str">
        <f t="shared" si="42"/>
        <v/>
      </c>
      <c r="T244" s="104">
        <f t="shared" si="50"/>
        <v>0.56841786285338014</v>
      </c>
      <c r="U244" s="104" t="str">
        <f t="shared" si="51"/>
        <v/>
      </c>
      <c r="V244" s="26" t="str" cm="1">
        <f t="array" ref="V244">IFERROR(IF(E244="H",INDEX('DVOA Pred'!$G$2:$G$1000,MATCH($F244&amp;$B244&amp;$A244,'DVOA Pred'!$C$2:$C$1000&amp;'DVOA Pred'!$A$2:$A$1000&amp;'DVOA Pred'!$B$2:$B$1000,0)),
INDEX('DVOA Pred'!$H$2:$H$1000,MATCH($F244&amp;$B244&amp;$A244,'DVOA Pred'!$D$2:$D$1000&amp;'DVOA Pred'!$A$2:$A$1000&amp;'DVOA Pred'!$B$2:$B$1000,0))),"")</f>
        <v/>
      </c>
      <c r="W244" s="26" t="str">
        <f t="shared" si="43"/>
        <v/>
      </c>
      <c r="X244" s="26" t="str">
        <f t="shared" si="44"/>
        <v/>
      </c>
      <c r="Y244" s="6" t="str">
        <f>IFERROR((PERCENTRANK($L$2:$L$20355,L244)*Multiples!$B$3)+((PERCENTRANK($W$2:$W$20355,W244)*(1-Multiples!$B$3))),"")</f>
        <v/>
      </c>
      <c r="Z244" s="64">
        <v>27</v>
      </c>
      <c r="AA244" s="64">
        <v>17</v>
      </c>
      <c r="AB244" s="24">
        <f t="shared" si="45"/>
        <v>10</v>
      </c>
      <c r="AC244" s="24">
        <f t="shared" si="46"/>
        <v>-0.5</v>
      </c>
      <c r="AD244" s="24">
        <f t="shared" si="47"/>
        <v>-0.5</v>
      </c>
      <c r="AE244" s="24" t="str">
        <f t="shared" si="48"/>
        <v>No</v>
      </c>
      <c r="AF244" s="24" t="str">
        <f t="shared" si="49"/>
        <v>No</v>
      </c>
      <c r="AG244" s="64"/>
      <c r="AH244" s="64"/>
      <c r="AI244" s="170"/>
      <c r="AJ244" s="66"/>
    </row>
    <row r="245" spans="1:36" customFormat="1" x14ac:dyDescent="0.25">
      <c r="A245" s="7">
        <v>8</v>
      </c>
      <c r="B245" s="5">
        <v>2022</v>
      </c>
      <c r="C245" s="5" t="str">
        <f t="shared" si="39"/>
        <v>2022 W8</v>
      </c>
      <c r="D245" s="5">
        <v>122</v>
      </c>
      <c r="E245" s="5" t="s">
        <v>649</v>
      </c>
      <c r="F245" s="5" t="s">
        <v>20</v>
      </c>
      <c r="G245" s="5" t="s">
        <v>0</v>
      </c>
      <c r="H245" s="5">
        <v>10.5</v>
      </c>
      <c r="I245" s="61">
        <v>10.5</v>
      </c>
      <c r="J245" s="62" t="str">
        <f t="shared" si="40"/>
        <v>D0</v>
      </c>
      <c r="K245" s="61">
        <f t="shared" si="41"/>
        <v>0</v>
      </c>
      <c r="L245" s="228">
        <f>IF(K245=0,0,
IF(J245="D0.5",0.5*SUMIFS('Key Numbers'!$C$2:$C$71,'Key Numbers'!$A$2:$A$71,"&gt;="&amp;ABS($I245),'Key Numbers'!$A$2:$A$71,"&lt;="&amp;ABS($H245)),
IF(J245="D-0.5",0.5*-1*SUMIFS('Key Numbers'!$C$2:$C$71,'Key Numbers'!$A$2:$A$71,"&lt;="&amp;ABS($I245),'Key Numbers'!$A$2:$A$71,"&gt;="&amp;ABS($H245)),
IF(J245="F0.5",0.5*SUMIFS('Key Numbers'!$C$2:$C$71,'Key Numbers'!$A$2:$A$71,"&lt;="&amp;ABS($I245),'Key Numbers'!$A$2:$A$71,"&gt;="&amp;ABS($H245)),
IF(J245="F-0.5",0.5*-1*SUMIFS('Key Numbers'!$C$2:$C$71,'Key Numbers'!$A$2:$A$71,"&gt;="&amp;ABS($I245),'Key Numbers'!$A$2:$A$71,"&lt;="&amp;ABS($H245)),
IF(AND(LEFT(J245,1)="F",K245&lt;0),-1*SUMIFS('Key Numbers'!$C$2:$C$71,'Key Numbers'!$A$2:$A$71,"&gt;="&amp;ABS($I245),'Key Numbers'!$A$2:$A$71,"&lt;="&amp;ABS($H245)),
IF(AND(LEFT(J245,1)="F",K245&gt;0),SUMIFS('Key Numbers'!$C$2:$C$71,'Key Numbers'!$A$2:$A$71,"&lt;="&amp;ABS($I245),'Key Numbers'!$A$2:$A$71,"&gt;="&amp;ABS($H245)),
IF(AND(LEFT(J245,1)="D",K245&lt;0),-1*SUMIFS('Key Numbers'!$C$2:$C$71,'Key Numbers'!$A$2:$A$71,"&lt;="&amp;ABS($I245),'Key Numbers'!$A$2:$A$71,"&gt;="&amp;ABS($H245)),
SUMIFS('Key Numbers'!$C$2:$C$71,'Key Numbers'!$A$2:$A$71,"&gt;="&amp;ABS($I245),'Key Numbers'!$A$2:$A$71,"&lt;="&amp;ABS($H245))))))))))</f>
        <v>0</v>
      </c>
      <c r="M245" s="6" cm="1">
        <f t="array" ref="M245">IFERROR(INDEX(DVOA!$E$2:$E$20095,MATCH($F245&amp;$A245-1&amp;$B245,DVOA!$C$2:$C$20095&amp;DVOA!$A$2:$A20945&amp;DVOA!$B$2:$B$20095,0)),0)</f>
        <v>-9.1290248896263304E-2</v>
      </c>
      <c r="N245" s="6"/>
      <c r="O245" s="6" cm="1">
        <f t="array" ref="O245">IFERROR(INDEX(DVOA!$AC$2:$AC$20095,MATCH($F245&amp;$A245-1&amp;$B245,DVOA!$C$2:$C$20095&amp;DVOA!$A$2:$A$20095&amp;DVOA!$B$2:$B$20095,0)
),0)</f>
        <v>0</v>
      </c>
      <c r="P245" s="6" cm="1">
        <f t="array" ref="P245">IFERROR(INDEX(DVOA!$E$2:$E$20095,MATCH($G245&amp;$A245-1&amp;$B245,DVOA!$C$2:$C$20095&amp;DVOA!$A$2:$A20945&amp;DVOA!$B$2:$B$20095,0)),0)</f>
        <v>0.47712761395711684</v>
      </c>
      <c r="Q245" s="6"/>
      <c r="R245" s="6" cm="1">
        <f t="array" ref="R245">IFERROR(INDEX(DVOA!$AC$2:$AC$20095,MATCH($G245&amp;$A245-1&amp;$B245,DVOA!$C$2:$C$20095&amp;DVOA!$A$2:$A$20095&amp;DVOA!$B$2:$B$20095,0)
),0)</f>
        <v>0</v>
      </c>
      <c r="S245" s="6" t="str">
        <f t="shared" si="42"/>
        <v/>
      </c>
      <c r="T245" s="104">
        <f t="shared" si="50"/>
        <v>-0.56841786285338014</v>
      </c>
      <c r="U245" s="104" t="str">
        <f t="shared" si="51"/>
        <v/>
      </c>
      <c r="V245" s="26" t="str" cm="1">
        <f t="array" ref="V245">IFERROR(IF(E245="H",INDEX('DVOA Pred'!$G$2:$G$1000,MATCH($F245&amp;$B245&amp;$A245,'DVOA Pred'!$C$2:$C$1000&amp;'DVOA Pred'!$A$2:$A$1000&amp;'DVOA Pred'!$B$2:$B$1000,0)),
INDEX('DVOA Pred'!$H$2:$H$1000,MATCH($F245&amp;$B245&amp;$A245,'DVOA Pred'!$D$2:$D$1000&amp;'DVOA Pred'!$A$2:$A$1000&amp;'DVOA Pred'!$B$2:$B$1000,0))),"")</f>
        <v/>
      </c>
      <c r="W245" s="26" t="str">
        <f t="shared" si="43"/>
        <v/>
      </c>
      <c r="X245" s="26" t="str">
        <f t="shared" si="44"/>
        <v/>
      </c>
      <c r="Y245" s="6" t="str">
        <f>IFERROR((PERCENTRANK($L$2:$L$20355,L245)*Multiples!$B$3)+((PERCENTRANK($W$2:$W$20355,W245)*(1-Multiples!$B$3))),"")</f>
        <v/>
      </c>
      <c r="Z245" s="64">
        <v>17</v>
      </c>
      <c r="AA245" s="64">
        <v>27</v>
      </c>
      <c r="AB245" s="24">
        <f t="shared" si="45"/>
        <v>-10</v>
      </c>
      <c r="AC245" s="24">
        <f t="shared" si="46"/>
        <v>0.5</v>
      </c>
      <c r="AD245" s="24">
        <f t="shared" si="47"/>
        <v>0.5</v>
      </c>
      <c r="AE245" s="24" t="str">
        <f t="shared" si="48"/>
        <v>Yes</v>
      </c>
      <c r="AF245" s="24" t="str">
        <f t="shared" si="49"/>
        <v>Yes</v>
      </c>
      <c r="AG245" s="64"/>
      <c r="AH245" s="64"/>
      <c r="AI245" s="170"/>
      <c r="AJ245" s="66"/>
    </row>
    <row r="246" spans="1:36" customFormat="1" x14ac:dyDescent="0.25">
      <c r="A246" s="7">
        <v>8</v>
      </c>
      <c r="B246" s="5">
        <v>2022</v>
      </c>
      <c r="C246" s="5" t="str">
        <f t="shared" si="39"/>
        <v>2022 W8</v>
      </c>
      <c r="D246" s="5">
        <v>123</v>
      </c>
      <c r="E246" s="5" t="s">
        <v>649</v>
      </c>
      <c r="F246" s="5" t="s">
        <v>24</v>
      </c>
      <c r="G246" s="5" t="s">
        <v>10</v>
      </c>
      <c r="H246" s="5">
        <v>-3.5</v>
      </c>
      <c r="I246" s="61">
        <v>-3</v>
      </c>
      <c r="J246" s="62" t="str">
        <f t="shared" si="40"/>
        <v>F-0.5</v>
      </c>
      <c r="K246" s="61">
        <f t="shared" si="41"/>
        <v>-0.5</v>
      </c>
      <c r="L246" s="228">
        <f>IF(K246=0,0,
IF(J246="D0.5",0.5*SUMIFS('Key Numbers'!$C$2:$C$71,'Key Numbers'!$A$2:$A$71,"&gt;="&amp;ABS($I246),'Key Numbers'!$A$2:$A$71,"&lt;="&amp;ABS($H246)),
IF(J246="D-0.5",0.5*-1*SUMIFS('Key Numbers'!$C$2:$C$71,'Key Numbers'!$A$2:$A$71,"&lt;="&amp;ABS($I246),'Key Numbers'!$A$2:$A$71,"&gt;="&amp;ABS($H246)),
IF(J246="F0.5",0.5*SUMIFS('Key Numbers'!$C$2:$C$71,'Key Numbers'!$A$2:$A$71,"&lt;="&amp;ABS($I246),'Key Numbers'!$A$2:$A$71,"&gt;="&amp;ABS($H246)),
IF(J246="F-0.5",0.5*-1*SUMIFS('Key Numbers'!$C$2:$C$71,'Key Numbers'!$A$2:$A$71,"&gt;="&amp;ABS($I246),'Key Numbers'!$A$2:$A$71,"&lt;="&amp;ABS($H246)),
IF(AND(LEFT(J246,1)="F",K246&lt;0),-1*SUMIFS('Key Numbers'!$C$2:$C$71,'Key Numbers'!$A$2:$A$71,"&gt;="&amp;ABS($I246),'Key Numbers'!$A$2:$A$71,"&lt;="&amp;ABS($H246)),
IF(AND(LEFT(J246,1)="F",K246&gt;0),SUMIFS('Key Numbers'!$C$2:$C$71,'Key Numbers'!$A$2:$A$71,"&lt;="&amp;ABS($I246),'Key Numbers'!$A$2:$A$71,"&gt;="&amp;ABS($H246)),
IF(AND(LEFT(J246,1)="D",K246&lt;0),-1*SUMIFS('Key Numbers'!$C$2:$C$71,'Key Numbers'!$A$2:$A$71,"&lt;="&amp;ABS($I246),'Key Numbers'!$A$2:$A$71,"&gt;="&amp;ABS($H246)),
SUMIFS('Key Numbers'!$C$2:$C$71,'Key Numbers'!$A$2:$A$71,"&gt;="&amp;ABS($I246),'Key Numbers'!$A$2:$A$71,"&lt;="&amp;ABS($H246))))))))))</f>
        <v>-7.247706422018349E-2</v>
      </c>
      <c r="M246" s="6" cm="1">
        <f t="array" ref="M246">IFERROR(INDEX(DVOA!$E$2:$E$20095,MATCH($F246&amp;$A246-1&amp;$B246,DVOA!$C$2:$C$20095&amp;DVOA!$A$2:$A20946&amp;DVOA!$B$2:$B$20095,0)),0)</f>
        <v>9.9105786740815299E-2</v>
      </c>
      <c r="N246" s="6"/>
      <c r="O246" s="6" cm="1">
        <f t="array" ref="O246">IFERROR(INDEX(DVOA!$AC$2:$AC$20095,MATCH($F246&amp;$A246-1&amp;$B246,DVOA!$C$2:$C$20095&amp;DVOA!$A$2:$A$20095&amp;DVOA!$B$2:$B$20095,0)
),0)</f>
        <v>0</v>
      </c>
      <c r="P246" s="6" cm="1">
        <f t="array" ref="P246">IFERROR(INDEX(DVOA!$E$2:$E$20095,MATCH($G246&amp;$A246-1&amp;$B246,DVOA!$C$2:$C$20095&amp;DVOA!$A$2:$A20946&amp;DVOA!$B$2:$B$20095,0)),0)</f>
        <v>-8.4065682862100033E-4</v>
      </c>
      <c r="Q246" s="6"/>
      <c r="R246" s="6" cm="1">
        <f t="array" ref="R246">IFERROR(INDEX(DVOA!$AC$2:$AC$20095,MATCH($G246&amp;$A246-1&amp;$B246,DVOA!$C$2:$C$20095&amp;DVOA!$A$2:$A$20095&amp;DVOA!$B$2:$B$20095,0)
),0)</f>
        <v>0</v>
      </c>
      <c r="S246" s="6" t="str">
        <f t="shared" si="42"/>
        <v/>
      </c>
      <c r="T246" s="104">
        <f t="shared" si="50"/>
        <v>9.99464435694363E-2</v>
      </c>
      <c r="U246" s="104" t="str">
        <f t="shared" si="51"/>
        <v/>
      </c>
      <c r="V246" s="26" t="str" cm="1">
        <f t="array" ref="V246">IFERROR(IF(E246="H",INDEX('DVOA Pred'!$G$2:$G$1000,MATCH($F246&amp;$B246&amp;$A246,'DVOA Pred'!$C$2:$C$1000&amp;'DVOA Pred'!$A$2:$A$1000&amp;'DVOA Pred'!$B$2:$B$1000,0)),
INDEX('DVOA Pred'!$H$2:$H$1000,MATCH($F246&amp;$B246&amp;$A246,'DVOA Pred'!$D$2:$D$1000&amp;'DVOA Pred'!$A$2:$A$1000&amp;'DVOA Pred'!$B$2:$B$1000,0))),"")</f>
        <v/>
      </c>
      <c r="W246" s="26" t="str">
        <f t="shared" si="43"/>
        <v/>
      </c>
      <c r="X246" s="26" t="str">
        <f t="shared" si="44"/>
        <v/>
      </c>
      <c r="Y246" s="6" t="str">
        <f>IFERROR((PERCENTRANK($L$2:$L$20355,L246)*Multiples!$B$3)+((PERCENTRANK($W$2:$W$20355,W246)*(1-Multiples!$B$3))),"")</f>
        <v/>
      </c>
      <c r="Z246" s="64">
        <v>13</v>
      </c>
      <c r="AA246" s="64">
        <v>32</v>
      </c>
      <c r="AB246" s="24">
        <f t="shared" si="45"/>
        <v>-19</v>
      </c>
      <c r="AC246" s="24">
        <f t="shared" si="46"/>
        <v>-22.5</v>
      </c>
      <c r="AD246" s="24">
        <f t="shared" si="47"/>
        <v>-22</v>
      </c>
      <c r="AE246" s="24" t="str">
        <f t="shared" si="48"/>
        <v>No</v>
      </c>
      <c r="AF246" s="24" t="str">
        <f t="shared" si="49"/>
        <v>No</v>
      </c>
      <c r="AG246" s="64"/>
      <c r="AH246" s="64"/>
      <c r="AI246" s="170"/>
      <c r="AJ246" s="66"/>
    </row>
    <row r="247" spans="1:36" customFormat="1" x14ac:dyDescent="0.25">
      <c r="A247" s="7">
        <v>8</v>
      </c>
      <c r="B247" s="5">
        <v>2022</v>
      </c>
      <c r="C247" s="5" t="str">
        <f t="shared" si="39"/>
        <v>2022 W8</v>
      </c>
      <c r="D247" s="5">
        <v>123</v>
      </c>
      <c r="E247" s="5" t="s">
        <v>651</v>
      </c>
      <c r="F247" s="5" t="s">
        <v>10</v>
      </c>
      <c r="G247" s="5" t="s">
        <v>24</v>
      </c>
      <c r="H247" s="5">
        <v>3.5</v>
      </c>
      <c r="I247" s="61">
        <v>3</v>
      </c>
      <c r="J247" s="62" t="str">
        <f t="shared" si="40"/>
        <v>D0.5</v>
      </c>
      <c r="K247" s="61">
        <f t="shared" si="41"/>
        <v>0.5</v>
      </c>
      <c r="L247" s="228">
        <f>IF(K247=0,0,
IF(J247="D0.5",0.5*SUMIFS('Key Numbers'!$C$2:$C$71,'Key Numbers'!$A$2:$A$71,"&gt;="&amp;ABS($I247),'Key Numbers'!$A$2:$A$71,"&lt;="&amp;ABS($H247)),
IF(J247="D-0.5",0.5*-1*SUMIFS('Key Numbers'!$C$2:$C$71,'Key Numbers'!$A$2:$A$71,"&lt;="&amp;ABS($I247),'Key Numbers'!$A$2:$A$71,"&gt;="&amp;ABS($H247)),
IF(J247="F0.5",0.5*SUMIFS('Key Numbers'!$C$2:$C$71,'Key Numbers'!$A$2:$A$71,"&lt;="&amp;ABS($I247),'Key Numbers'!$A$2:$A$71,"&gt;="&amp;ABS($H247)),
IF(J247="F-0.5",0.5*-1*SUMIFS('Key Numbers'!$C$2:$C$71,'Key Numbers'!$A$2:$A$71,"&gt;="&amp;ABS($I247),'Key Numbers'!$A$2:$A$71,"&lt;="&amp;ABS($H247)),
IF(AND(LEFT(J247,1)="F",K247&lt;0),-1*SUMIFS('Key Numbers'!$C$2:$C$71,'Key Numbers'!$A$2:$A$71,"&gt;="&amp;ABS($I247),'Key Numbers'!$A$2:$A$71,"&lt;="&amp;ABS($H247)),
IF(AND(LEFT(J247,1)="F",K247&gt;0),SUMIFS('Key Numbers'!$C$2:$C$71,'Key Numbers'!$A$2:$A$71,"&lt;="&amp;ABS($I247),'Key Numbers'!$A$2:$A$71,"&gt;="&amp;ABS($H247)),
IF(AND(LEFT(J247,1)="D",K247&lt;0),-1*SUMIFS('Key Numbers'!$C$2:$C$71,'Key Numbers'!$A$2:$A$71,"&lt;="&amp;ABS($I247),'Key Numbers'!$A$2:$A$71,"&gt;="&amp;ABS($H247)),
SUMIFS('Key Numbers'!$C$2:$C$71,'Key Numbers'!$A$2:$A$71,"&gt;="&amp;ABS($I247),'Key Numbers'!$A$2:$A$71,"&lt;="&amp;ABS($H247))))))))))</f>
        <v>7.247706422018349E-2</v>
      </c>
      <c r="M247" s="6" cm="1">
        <f t="array" ref="M247">IFERROR(INDEX(DVOA!$E$2:$E$20095,MATCH($F247&amp;$A247-1&amp;$B247,DVOA!$C$2:$C$20095&amp;DVOA!$A$2:$A20947&amp;DVOA!$B$2:$B$20095,0)),0)</f>
        <v>-8.4065682862100033E-4</v>
      </c>
      <c r="N247" s="6"/>
      <c r="O247" s="6" cm="1">
        <f t="array" ref="O247">IFERROR(INDEX(DVOA!$AC$2:$AC$20095,MATCH($F247&amp;$A247-1&amp;$B247,DVOA!$C$2:$C$20095&amp;DVOA!$A$2:$A$20095&amp;DVOA!$B$2:$B$20095,0)
),0)</f>
        <v>0</v>
      </c>
      <c r="P247" s="6" cm="1">
        <f t="array" ref="P247">IFERROR(INDEX(DVOA!$E$2:$E$20095,MATCH($G247&amp;$A247-1&amp;$B247,DVOA!$C$2:$C$20095&amp;DVOA!$A$2:$A20947&amp;DVOA!$B$2:$B$20095,0)),0)</f>
        <v>9.9105786740815299E-2</v>
      </c>
      <c r="Q247" s="6"/>
      <c r="R247" s="6" cm="1">
        <f t="array" ref="R247">IFERROR(INDEX(DVOA!$AC$2:$AC$20095,MATCH($G247&amp;$A247-1&amp;$B247,DVOA!$C$2:$C$20095&amp;DVOA!$A$2:$A$20095&amp;DVOA!$B$2:$B$20095,0)
),0)</f>
        <v>0</v>
      </c>
      <c r="S247" s="6" t="str">
        <f t="shared" si="42"/>
        <v/>
      </c>
      <c r="T247" s="104">
        <f t="shared" si="50"/>
        <v>-9.99464435694363E-2</v>
      </c>
      <c r="U247" s="104" t="str">
        <f t="shared" si="51"/>
        <v/>
      </c>
      <c r="V247" s="26" t="str" cm="1">
        <f t="array" ref="V247">IFERROR(IF(E247="H",INDEX('DVOA Pred'!$G$2:$G$1000,MATCH($F247&amp;$B247&amp;$A247,'DVOA Pred'!$C$2:$C$1000&amp;'DVOA Pred'!$A$2:$A$1000&amp;'DVOA Pred'!$B$2:$B$1000,0)),
INDEX('DVOA Pred'!$H$2:$H$1000,MATCH($F247&amp;$B247&amp;$A247,'DVOA Pred'!$D$2:$D$1000&amp;'DVOA Pred'!$A$2:$A$1000&amp;'DVOA Pred'!$B$2:$B$1000,0))),"")</f>
        <v/>
      </c>
      <c r="W247" s="26" t="str">
        <f t="shared" si="43"/>
        <v/>
      </c>
      <c r="X247" s="26" t="str">
        <f t="shared" si="44"/>
        <v/>
      </c>
      <c r="Y247" s="6" t="str">
        <f>IFERROR((PERCENTRANK($L$2:$L$20355,L247)*Multiples!$B$3)+((PERCENTRANK($W$2:$W$20355,W247)*(1-Multiples!$B$3))),"")</f>
        <v/>
      </c>
      <c r="Z247" s="64">
        <v>32</v>
      </c>
      <c r="AA247" s="64">
        <v>13</v>
      </c>
      <c r="AB247" s="24">
        <f t="shared" si="45"/>
        <v>19</v>
      </c>
      <c r="AC247" s="24">
        <f t="shared" si="46"/>
        <v>22.5</v>
      </c>
      <c r="AD247" s="24">
        <f t="shared" si="47"/>
        <v>22</v>
      </c>
      <c r="AE247" s="24" t="str">
        <f t="shared" si="48"/>
        <v>Yes</v>
      </c>
      <c r="AF247" s="24" t="str">
        <f t="shared" si="49"/>
        <v>Yes</v>
      </c>
      <c r="AG247" s="64"/>
      <c r="AH247" s="64"/>
      <c r="AI247" s="170"/>
      <c r="AJ247" s="66"/>
    </row>
    <row r="248" spans="1:36" customFormat="1" x14ac:dyDescent="0.25">
      <c r="A248" s="7">
        <v>9</v>
      </c>
      <c r="B248" s="5">
        <v>2022</v>
      </c>
      <c r="C248" s="5" t="str">
        <f t="shared" si="39"/>
        <v>2022 W9</v>
      </c>
      <c r="D248" s="5">
        <v>124</v>
      </c>
      <c r="E248" s="5" t="s">
        <v>651</v>
      </c>
      <c r="F248" s="5" t="s">
        <v>49</v>
      </c>
      <c r="G248" s="5" t="s">
        <v>7</v>
      </c>
      <c r="H248" s="5">
        <v>13.5</v>
      </c>
      <c r="I248" s="61">
        <v>14.5</v>
      </c>
      <c r="J248" s="62" t="str">
        <f t="shared" si="40"/>
        <v>D-1</v>
      </c>
      <c r="K248" s="61">
        <f t="shared" si="41"/>
        <v>-1</v>
      </c>
      <c r="L248" s="228">
        <f>IF(K248=0,0,
IF(J248="D0.5",0.5*SUMIFS('Key Numbers'!$C$2:$C$71,'Key Numbers'!$A$2:$A$71,"&gt;="&amp;ABS($I248),'Key Numbers'!$A$2:$A$71,"&lt;="&amp;ABS($H248)),
IF(J248="D-0.5",0.5*-1*SUMIFS('Key Numbers'!$C$2:$C$71,'Key Numbers'!$A$2:$A$71,"&lt;="&amp;ABS($I248),'Key Numbers'!$A$2:$A$71,"&gt;="&amp;ABS($H248)),
IF(J248="F0.5",0.5*SUMIFS('Key Numbers'!$C$2:$C$71,'Key Numbers'!$A$2:$A$71,"&lt;="&amp;ABS($I248),'Key Numbers'!$A$2:$A$71,"&gt;="&amp;ABS($H248)),
IF(J248="F-0.5",0.5*-1*SUMIFS('Key Numbers'!$C$2:$C$71,'Key Numbers'!$A$2:$A$71,"&gt;="&amp;ABS($I248),'Key Numbers'!$A$2:$A$71,"&lt;="&amp;ABS($H248)),
IF(AND(LEFT(J248,1)="F",K248&lt;0),-1*SUMIFS('Key Numbers'!$C$2:$C$71,'Key Numbers'!$A$2:$A$71,"&gt;="&amp;ABS($I248),'Key Numbers'!$A$2:$A$71,"&lt;="&amp;ABS($H248)),
IF(AND(LEFT(J248,1)="F",K248&gt;0),SUMIFS('Key Numbers'!$C$2:$C$71,'Key Numbers'!$A$2:$A$71,"&lt;="&amp;ABS($I248),'Key Numbers'!$A$2:$A$71,"&gt;="&amp;ABS($H248)),
IF(AND(LEFT(J248,1)="D",K248&lt;0),-1*SUMIFS('Key Numbers'!$C$2:$C$71,'Key Numbers'!$A$2:$A$71,"&lt;="&amp;ABS($I248),'Key Numbers'!$A$2:$A$71,"&gt;="&amp;ABS($H248)),
SUMIFS('Key Numbers'!$C$2:$C$71,'Key Numbers'!$A$2:$A$71,"&gt;="&amp;ABS($I248),'Key Numbers'!$A$2:$A$71,"&lt;="&amp;ABS($H248))))))))))</f>
        <v>-5.1376146788990829E-2</v>
      </c>
      <c r="M248" s="6" cm="1">
        <f t="array" ref="M248">IFERROR(INDEX(DVOA!$E$2:$E$20095,MATCH($F248&amp;$A248-1&amp;$B248,DVOA!$C$2:$C$20095&amp;DVOA!$A$2:$A20892&amp;DVOA!$B$2:$B$20095,0)),0)</f>
        <v>-0.31572391881851958</v>
      </c>
      <c r="N248" s="6"/>
      <c r="O248" s="6" cm="1">
        <f t="array" ref="O248">IFERROR(INDEX(DVOA!$AC$2:$AC$20095,MATCH($F248&amp;$A248-1&amp;$B248,DVOA!$C$2:$C$20095&amp;DVOA!$A$2:$A$20095&amp;DVOA!$B$2:$B$20095,0)
),0)</f>
        <v>0</v>
      </c>
      <c r="P248" s="6" cm="1">
        <f t="array" ref="P248">IFERROR(INDEX(DVOA!$E$2:$E$20095,MATCH($G248&amp;$A248-1&amp;$B248,DVOA!$C$2:$C$20095&amp;DVOA!$A$2:$A20892&amp;DVOA!$B$2:$B$20095,0)),0)</f>
        <v>0.35620765456499182</v>
      </c>
      <c r="Q248" s="6"/>
      <c r="R248" s="6" cm="1">
        <f t="array" ref="R248">IFERROR(INDEX(DVOA!$AC$2:$AC$20095,MATCH($G248&amp;$A248-1&amp;$B248,DVOA!$C$2:$C$20095&amp;DVOA!$A$2:$A$20095&amp;DVOA!$B$2:$B$20095,0)
),0)</f>
        <v>0</v>
      </c>
      <c r="S248" s="6" t="str">
        <f t="shared" si="42"/>
        <v/>
      </c>
      <c r="T248" s="104">
        <f t="shared" si="50"/>
        <v>-0.67193157338351139</v>
      </c>
      <c r="U248" s="104" t="str">
        <f t="shared" si="51"/>
        <v/>
      </c>
      <c r="V248" s="26" t="str" cm="1">
        <f t="array" ref="V248">IFERROR(IF(E248="H",INDEX('DVOA Pred'!$G$2:$G$1000,MATCH($F248&amp;$B248&amp;$A248,'DVOA Pred'!$C$2:$C$1000&amp;'DVOA Pred'!$A$2:$A$1000&amp;'DVOA Pred'!$B$2:$B$1000,0)),
INDEX('DVOA Pred'!$H$2:$H$1000,MATCH($F248&amp;$B248&amp;$A248,'DVOA Pred'!$D$2:$D$1000&amp;'DVOA Pred'!$A$2:$A$1000&amp;'DVOA Pred'!$B$2:$B$1000,0))),"")</f>
        <v/>
      </c>
      <c r="W248" s="26" t="str">
        <f t="shared" si="43"/>
        <v/>
      </c>
      <c r="X248" s="26" t="str">
        <f t="shared" si="44"/>
        <v/>
      </c>
      <c r="Y248" s="6" t="str">
        <f>IFERROR((PERCENTRANK($L$2:$L$20355,L248)*Multiples!$B$3)+((PERCENTRANK($W$2:$W$20355,W248)*(1-Multiples!$B$3))),"")</f>
        <v/>
      </c>
      <c r="Z248" s="64">
        <v>17</v>
      </c>
      <c r="AA248" s="64">
        <v>29</v>
      </c>
      <c r="AB248" s="24">
        <f t="shared" si="45"/>
        <v>-12</v>
      </c>
      <c r="AC248" s="24">
        <f t="shared" si="46"/>
        <v>1.5</v>
      </c>
      <c r="AD248" s="24">
        <f t="shared" si="47"/>
        <v>2.5</v>
      </c>
      <c r="AE248" s="24" t="str">
        <f t="shared" si="48"/>
        <v>Yes</v>
      </c>
      <c r="AF248" s="24" t="str">
        <f t="shared" si="49"/>
        <v>Yes</v>
      </c>
      <c r="AG248" s="64"/>
      <c r="AH248" s="64"/>
      <c r="AI248" s="170"/>
      <c r="AJ248" s="66"/>
    </row>
    <row r="249" spans="1:36" customFormat="1" x14ac:dyDescent="0.25">
      <c r="A249" s="7">
        <v>9</v>
      </c>
      <c r="B249" s="5">
        <v>2022</v>
      </c>
      <c r="C249" s="5" t="str">
        <f t="shared" si="39"/>
        <v>2022 W9</v>
      </c>
      <c r="D249" s="5">
        <v>124</v>
      </c>
      <c r="E249" s="5" t="s">
        <v>649</v>
      </c>
      <c r="F249" s="5" t="s">
        <v>7</v>
      </c>
      <c r="G249" s="5" t="s">
        <v>49</v>
      </c>
      <c r="H249" s="5">
        <v>-13.5</v>
      </c>
      <c r="I249" s="61">
        <v>-14.5</v>
      </c>
      <c r="J249" s="62" t="str">
        <f t="shared" si="40"/>
        <v>F1</v>
      </c>
      <c r="K249" s="61">
        <f t="shared" si="41"/>
        <v>1</v>
      </c>
      <c r="L249" s="228">
        <f>IF(K249=0,0,
IF(J249="D0.5",0.5*SUMIFS('Key Numbers'!$C$2:$C$71,'Key Numbers'!$A$2:$A$71,"&gt;="&amp;ABS($I249),'Key Numbers'!$A$2:$A$71,"&lt;="&amp;ABS($H249)),
IF(J249="D-0.5",0.5*-1*SUMIFS('Key Numbers'!$C$2:$C$71,'Key Numbers'!$A$2:$A$71,"&lt;="&amp;ABS($I249),'Key Numbers'!$A$2:$A$71,"&gt;="&amp;ABS($H249)),
IF(J249="F0.5",0.5*SUMIFS('Key Numbers'!$C$2:$C$71,'Key Numbers'!$A$2:$A$71,"&lt;="&amp;ABS($I249),'Key Numbers'!$A$2:$A$71,"&gt;="&amp;ABS($H249)),
IF(J249="F-0.5",0.5*-1*SUMIFS('Key Numbers'!$C$2:$C$71,'Key Numbers'!$A$2:$A$71,"&gt;="&amp;ABS($I249),'Key Numbers'!$A$2:$A$71,"&lt;="&amp;ABS($H249)),
IF(AND(LEFT(J249,1)="F",K249&lt;0),-1*SUMIFS('Key Numbers'!$C$2:$C$71,'Key Numbers'!$A$2:$A$71,"&gt;="&amp;ABS($I249),'Key Numbers'!$A$2:$A$71,"&lt;="&amp;ABS($H249)),
IF(AND(LEFT(J249,1)="F",K249&gt;0),SUMIFS('Key Numbers'!$C$2:$C$71,'Key Numbers'!$A$2:$A$71,"&lt;="&amp;ABS($I249),'Key Numbers'!$A$2:$A$71,"&gt;="&amp;ABS($H249)),
IF(AND(LEFT(J249,1)="D",K249&lt;0),-1*SUMIFS('Key Numbers'!$C$2:$C$71,'Key Numbers'!$A$2:$A$71,"&lt;="&amp;ABS($I249),'Key Numbers'!$A$2:$A$71,"&gt;="&amp;ABS($H249)),
SUMIFS('Key Numbers'!$C$2:$C$71,'Key Numbers'!$A$2:$A$71,"&gt;="&amp;ABS($I249),'Key Numbers'!$A$2:$A$71,"&lt;="&amp;ABS($H249))))))))))</f>
        <v>5.1376146788990829E-2</v>
      </c>
      <c r="M249" s="6" cm="1">
        <f t="array" ref="M249">IFERROR(INDEX(DVOA!$E$2:$E$20095,MATCH($F249&amp;$A249-1&amp;$B249,DVOA!$C$2:$C$20095&amp;DVOA!$A$2:$A20893&amp;DVOA!$B$2:$B$20095,0)),0)</f>
        <v>0.35620765456499182</v>
      </c>
      <c r="N249" s="6"/>
      <c r="O249" s="6" cm="1">
        <f t="array" ref="O249">IFERROR(INDEX(DVOA!$AC$2:$AC$20095,MATCH($F249&amp;$A249-1&amp;$B249,DVOA!$C$2:$C$20095&amp;DVOA!$A$2:$A$20095&amp;DVOA!$B$2:$B$20095,0)
),0)</f>
        <v>0</v>
      </c>
      <c r="P249" s="6" cm="1">
        <f t="array" ref="P249">IFERROR(INDEX(DVOA!$E$2:$E$20095,MATCH($G249&amp;$A249-1&amp;$B249,DVOA!$C$2:$C$20095&amp;DVOA!$A$2:$A20893&amp;DVOA!$B$2:$B$20095,0)),0)</f>
        <v>-0.31572391881851958</v>
      </c>
      <c r="Q249" s="6"/>
      <c r="R249" s="6" cm="1">
        <f t="array" ref="R249">IFERROR(INDEX(DVOA!$AC$2:$AC$20095,MATCH($G249&amp;$A249-1&amp;$B249,DVOA!$C$2:$C$20095&amp;DVOA!$A$2:$A$20095&amp;DVOA!$B$2:$B$20095,0)
),0)</f>
        <v>0</v>
      </c>
      <c r="S249" s="6" t="str">
        <f t="shared" si="42"/>
        <v/>
      </c>
      <c r="T249" s="104">
        <f t="shared" si="50"/>
        <v>0.67193157338351139</v>
      </c>
      <c r="U249" s="104" t="str">
        <f t="shared" si="51"/>
        <v/>
      </c>
      <c r="V249" s="26" t="str" cm="1">
        <f t="array" ref="V249">IFERROR(IF(E249="H",INDEX('DVOA Pred'!$G$2:$G$1000,MATCH($F249&amp;$B249&amp;$A249,'DVOA Pred'!$C$2:$C$1000&amp;'DVOA Pred'!$A$2:$A$1000&amp;'DVOA Pred'!$B$2:$B$1000,0)),
INDEX('DVOA Pred'!$H$2:$H$1000,MATCH($F249&amp;$B249&amp;$A249,'DVOA Pred'!$D$2:$D$1000&amp;'DVOA Pred'!$A$2:$A$1000&amp;'DVOA Pred'!$B$2:$B$1000,0))),"")</f>
        <v/>
      </c>
      <c r="W249" s="26" t="str">
        <f t="shared" si="43"/>
        <v/>
      </c>
      <c r="X249" s="26" t="str">
        <f t="shared" si="44"/>
        <v/>
      </c>
      <c r="Y249" s="6" t="str">
        <f>IFERROR((PERCENTRANK($L$2:$L$20355,L249)*Multiples!$B$3)+((PERCENTRANK($W$2:$W$20355,W249)*(1-Multiples!$B$3))),"")</f>
        <v/>
      </c>
      <c r="Z249" s="64">
        <v>29</v>
      </c>
      <c r="AA249" s="64">
        <v>17</v>
      </c>
      <c r="AB249" s="24">
        <f t="shared" si="45"/>
        <v>12</v>
      </c>
      <c r="AC249" s="24">
        <f t="shared" si="46"/>
        <v>-1.5</v>
      </c>
      <c r="AD249" s="24">
        <f t="shared" si="47"/>
        <v>-2.5</v>
      </c>
      <c r="AE249" s="24" t="str">
        <f t="shared" si="48"/>
        <v>No</v>
      </c>
      <c r="AF249" s="24" t="str">
        <f t="shared" si="49"/>
        <v>No</v>
      </c>
      <c r="AG249" s="64"/>
      <c r="AH249" s="64"/>
      <c r="AI249" s="170"/>
      <c r="AJ249" s="66"/>
    </row>
    <row r="250" spans="1:36" customFormat="1" x14ac:dyDescent="0.25">
      <c r="A250" s="7">
        <v>9</v>
      </c>
      <c r="B250" s="5">
        <v>2022</v>
      </c>
      <c r="C250" s="5" t="str">
        <f t="shared" si="39"/>
        <v>2022 W9</v>
      </c>
      <c r="D250" s="5">
        <v>125</v>
      </c>
      <c r="E250" s="5" t="s">
        <v>649</v>
      </c>
      <c r="F250" s="5" t="s">
        <v>46</v>
      </c>
      <c r="G250" s="5" t="s">
        <v>26</v>
      </c>
      <c r="H250" s="5">
        <v>-3.5</v>
      </c>
      <c r="I250" s="61">
        <v>-3</v>
      </c>
      <c r="J250" s="62" t="str">
        <f t="shared" si="40"/>
        <v>F-0.5</v>
      </c>
      <c r="K250" s="61">
        <f t="shared" si="41"/>
        <v>-0.5</v>
      </c>
      <c r="L250" s="228">
        <f>IF(K250=0,0,
IF(J250="D0.5",0.5*SUMIFS('Key Numbers'!$C$2:$C$71,'Key Numbers'!$A$2:$A$71,"&gt;="&amp;ABS($I250),'Key Numbers'!$A$2:$A$71,"&lt;="&amp;ABS($H250)),
IF(J250="D-0.5",0.5*-1*SUMIFS('Key Numbers'!$C$2:$C$71,'Key Numbers'!$A$2:$A$71,"&lt;="&amp;ABS($I250),'Key Numbers'!$A$2:$A$71,"&gt;="&amp;ABS($H250)),
IF(J250="F0.5",0.5*SUMIFS('Key Numbers'!$C$2:$C$71,'Key Numbers'!$A$2:$A$71,"&lt;="&amp;ABS($I250),'Key Numbers'!$A$2:$A$71,"&gt;="&amp;ABS($H250)),
IF(J250="F-0.5",0.5*-1*SUMIFS('Key Numbers'!$C$2:$C$71,'Key Numbers'!$A$2:$A$71,"&gt;="&amp;ABS($I250),'Key Numbers'!$A$2:$A$71,"&lt;="&amp;ABS($H250)),
IF(AND(LEFT(J250,1)="F",K250&lt;0),-1*SUMIFS('Key Numbers'!$C$2:$C$71,'Key Numbers'!$A$2:$A$71,"&gt;="&amp;ABS($I250),'Key Numbers'!$A$2:$A$71,"&lt;="&amp;ABS($H250)),
IF(AND(LEFT(J250,1)="F",K250&gt;0),SUMIFS('Key Numbers'!$C$2:$C$71,'Key Numbers'!$A$2:$A$71,"&lt;="&amp;ABS($I250),'Key Numbers'!$A$2:$A$71,"&gt;="&amp;ABS($H250)),
IF(AND(LEFT(J250,1)="D",K250&lt;0),-1*SUMIFS('Key Numbers'!$C$2:$C$71,'Key Numbers'!$A$2:$A$71,"&lt;="&amp;ABS($I250),'Key Numbers'!$A$2:$A$71,"&gt;="&amp;ABS($H250)),
SUMIFS('Key Numbers'!$C$2:$C$71,'Key Numbers'!$A$2:$A$71,"&gt;="&amp;ABS($I250),'Key Numbers'!$A$2:$A$71,"&lt;="&amp;ABS($H250))))))))))</f>
        <v>-7.247706422018349E-2</v>
      </c>
      <c r="M250" s="6" cm="1">
        <f t="array" ref="M250">IFERROR(INDEX(DVOA!$E$2:$E$20095,MATCH($F250&amp;$A250-1&amp;$B250,DVOA!$C$2:$C$20095&amp;DVOA!$A$2:$A20894&amp;DVOA!$B$2:$B$20095,0)),0)</f>
        <v>-5.2285471410626297E-2</v>
      </c>
      <c r="N250" s="6"/>
      <c r="O250" s="6" cm="1">
        <f t="array" ref="O250">IFERROR(INDEX(DVOA!$AC$2:$AC$20095,MATCH($F250&amp;$A250-1&amp;$B250,DVOA!$C$2:$C$20095&amp;DVOA!$A$2:$A$20095&amp;DVOA!$B$2:$B$20095,0)
),0)</f>
        <v>0</v>
      </c>
      <c r="P250" s="6" cm="1">
        <f t="array" ref="P250">IFERROR(INDEX(DVOA!$E$2:$E$20095,MATCH($G250&amp;$A250-1&amp;$B250,DVOA!$C$2:$C$20095&amp;DVOA!$A$2:$A20894&amp;DVOA!$B$2:$B$20095,0)),0)</f>
        <v>-0.1684661813930835</v>
      </c>
      <c r="Q250" s="6"/>
      <c r="R250" s="6" cm="1">
        <f t="array" ref="R250">IFERROR(INDEX(DVOA!$AC$2:$AC$20095,MATCH($G250&amp;$A250-1&amp;$B250,DVOA!$C$2:$C$20095&amp;DVOA!$A$2:$A$20095&amp;DVOA!$B$2:$B$20095,0)
),0)</f>
        <v>0</v>
      </c>
      <c r="S250" s="6" t="str">
        <f t="shared" si="42"/>
        <v/>
      </c>
      <c r="T250" s="104">
        <f t="shared" si="50"/>
        <v>0.11618070998245721</v>
      </c>
      <c r="U250" s="104" t="str">
        <f t="shared" si="51"/>
        <v/>
      </c>
      <c r="V250" s="26" t="str" cm="1">
        <f t="array" ref="V250">IFERROR(IF(E250="H",INDEX('DVOA Pred'!$G$2:$G$1000,MATCH($F250&amp;$B250&amp;$A250,'DVOA Pred'!$C$2:$C$1000&amp;'DVOA Pred'!$A$2:$A$1000&amp;'DVOA Pred'!$B$2:$B$1000,0)),
INDEX('DVOA Pred'!$H$2:$H$1000,MATCH($F250&amp;$B250&amp;$A250,'DVOA Pred'!$D$2:$D$1000&amp;'DVOA Pred'!$A$2:$A$1000&amp;'DVOA Pred'!$B$2:$B$1000,0))),"")</f>
        <v/>
      </c>
      <c r="W250" s="26" t="str">
        <f t="shared" si="43"/>
        <v/>
      </c>
      <c r="X250" s="26" t="str">
        <f t="shared" si="44"/>
        <v/>
      </c>
      <c r="Y250" s="6" t="str">
        <f>IFERROR((PERCENTRANK($L$2:$L$20355,L250)*Multiples!$B$3)+((PERCENTRANK($W$2:$W$20355,W250)*(1-Multiples!$B$3))),"")</f>
        <v/>
      </c>
      <c r="Z250" s="64">
        <v>20</v>
      </c>
      <c r="AA250" s="64">
        <v>17</v>
      </c>
      <c r="AB250" s="24">
        <f t="shared" si="45"/>
        <v>3</v>
      </c>
      <c r="AC250" s="24">
        <f t="shared" si="46"/>
        <v>-0.5</v>
      </c>
      <c r="AD250" s="24">
        <f t="shared" si="47"/>
        <v>0</v>
      </c>
      <c r="AE250" s="24" t="str">
        <f t="shared" si="48"/>
        <v>No</v>
      </c>
      <c r="AF250" s="24" t="str">
        <f t="shared" si="49"/>
        <v>No</v>
      </c>
      <c r="AG250" s="64"/>
      <c r="AH250" s="64"/>
      <c r="AI250" s="170"/>
      <c r="AJ250" s="66"/>
    </row>
    <row r="251" spans="1:36" customFormat="1" x14ac:dyDescent="0.25">
      <c r="A251" s="7">
        <v>9</v>
      </c>
      <c r="B251" s="5">
        <v>2022</v>
      </c>
      <c r="C251" s="5" t="str">
        <f t="shared" si="39"/>
        <v>2022 W9</v>
      </c>
      <c r="D251" s="5">
        <v>125</v>
      </c>
      <c r="E251" s="5" t="s">
        <v>651</v>
      </c>
      <c r="F251" s="5" t="s">
        <v>26</v>
      </c>
      <c r="G251" s="5" t="s">
        <v>46</v>
      </c>
      <c r="H251" s="5">
        <v>3.5</v>
      </c>
      <c r="I251" s="61">
        <v>3</v>
      </c>
      <c r="J251" s="62" t="str">
        <f t="shared" si="40"/>
        <v>D0.5</v>
      </c>
      <c r="K251" s="61">
        <f t="shared" si="41"/>
        <v>0.5</v>
      </c>
      <c r="L251" s="228">
        <f>IF(K251=0,0,
IF(J251="D0.5",0.5*SUMIFS('Key Numbers'!$C$2:$C$71,'Key Numbers'!$A$2:$A$71,"&gt;="&amp;ABS($I251),'Key Numbers'!$A$2:$A$71,"&lt;="&amp;ABS($H251)),
IF(J251="D-0.5",0.5*-1*SUMIFS('Key Numbers'!$C$2:$C$71,'Key Numbers'!$A$2:$A$71,"&lt;="&amp;ABS($I251),'Key Numbers'!$A$2:$A$71,"&gt;="&amp;ABS($H251)),
IF(J251="F0.5",0.5*SUMIFS('Key Numbers'!$C$2:$C$71,'Key Numbers'!$A$2:$A$71,"&lt;="&amp;ABS($I251),'Key Numbers'!$A$2:$A$71,"&gt;="&amp;ABS($H251)),
IF(J251="F-0.5",0.5*-1*SUMIFS('Key Numbers'!$C$2:$C$71,'Key Numbers'!$A$2:$A$71,"&gt;="&amp;ABS($I251),'Key Numbers'!$A$2:$A$71,"&lt;="&amp;ABS($H251)),
IF(AND(LEFT(J251,1)="F",K251&lt;0),-1*SUMIFS('Key Numbers'!$C$2:$C$71,'Key Numbers'!$A$2:$A$71,"&gt;="&amp;ABS($I251),'Key Numbers'!$A$2:$A$71,"&lt;="&amp;ABS($H251)),
IF(AND(LEFT(J251,1)="F",K251&gt;0),SUMIFS('Key Numbers'!$C$2:$C$71,'Key Numbers'!$A$2:$A$71,"&lt;="&amp;ABS($I251),'Key Numbers'!$A$2:$A$71,"&gt;="&amp;ABS($H251)),
IF(AND(LEFT(J251,1)="D",K251&lt;0),-1*SUMIFS('Key Numbers'!$C$2:$C$71,'Key Numbers'!$A$2:$A$71,"&lt;="&amp;ABS($I251),'Key Numbers'!$A$2:$A$71,"&gt;="&amp;ABS($H251)),
SUMIFS('Key Numbers'!$C$2:$C$71,'Key Numbers'!$A$2:$A$71,"&gt;="&amp;ABS($I251),'Key Numbers'!$A$2:$A$71,"&lt;="&amp;ABS($H251))))))))))</f>
        <v>7.247706422018349E-2</v>
      </c>
      <c r="M251" s="6" cm="1">
        <f t="array" ref="M251">IFERROR(INDEX(DVOA!$E$2:$E$20095,MATCH($F251&amp;$A251-1&amp;$B251,DVOA!$C$2:$C$20095&amp;DVOA!$A$2:$A20895&amp;DVOA!$B$2:$B$20095,0)),0)</f>
        <v>-0.1684661813930835</v>
      </c>
      <c r="N251" s="6"/>
      <c r="O251" s="6" cm="1">
        <f t="array" ref="O251">IFERROR(INDEX(DVOA!$AC$2:$AC$20095,MATCH($F251&amp;$A251-1&amp;$B251,DVOA!$C$2:$C$20095&amp;DVOA!$A$2:$A$20095&amp;DVOA!$B$2:$B$20095,0)
),0)</f>
        <v>0</v>
      </c>
      <c r="P251" s="6" cm="1">
        <f t="array" ref="P251">IFERROR(INDEX(DVOA!$E$2:$E$20095,MATCH($G251&amp;$A251-1&amp;$B251,DVOA!$C$2:$C$20095&amp;DVOA!$A$2:$A20895&amp;DVOA!$B$2:$B$20095,0)),0)</f>
        <v>-5.2285471410626297E-2</v>
      </c>
      <c r="Q251" s="6"/>
      <c r="R251" s="6" cm="1">
        <f t="array" ref="R251">IFERROR(INDEX(DVOA!$AC$2:$AC$20095,MATCH($G251&amp;$A251-1&amp;$B251,DVOA!$C$2:$C$20095&amp;DVOA!$A$2:$A$20095&amp;DVOA!$B$2:$B$20095,0)
),0)</f>
        <v>0</v>
      </c>
      <c r="S251" s="6" t="str">
        <f t="shared" si="42"/>
        <v/>
      </c>
      <c r="T251" s="104">
        <f t="shared" si="50"/>
        <v>-0.11618070998245721</v>
      </c>
      <c r="U251" s="104" t="str">
        <f t="shared" si="51"/>
        <v/>
      </c>
      <c r="V251" s="26" t="str" cm="1">
        <f t="array" ref="V251">IFERROR(IF(E251="H",INDEX('DVOA Pred'!$G$2:$G$1000,MATCH($F251&amp;$B251&amp;$A251,'DVOA Pred'!$C$2:$C$1000&amp;'DVOA Pred'!$A$2:$A$1000&amp;'DVOA Pred'!$B$2:$B$1000,0)),
INDEX('DVOA Pred'!$H$2:$H$1000,MATCH($F251&amp;$B251&amp;$A251,'DVOA Pred'!$D$2:$D$1000&amp;'DVOA Pred'!$A$2:$A$1000&amp;'DVOA Pred'!$B$2:$B$1000,0))),"")</f>
        <v/>
      </c>
      <c r="W251" s="26" t="str">
        <f t="shared" si="43"/>
        <v/>
      </c>
      <c r="X251" s="26" t="str">
        <f t="shared" si="44"/>
        <v/>
      </c>
      <c r="Y251" s="6" t="str">
        <f>IFERROR((PERCENTRANK($L$2:$L$20355,L251)*Multiples!$B$3)+((PERCENTRANK($W$2:$W$20355,W251)*(1-Multiples!$B$3))),"")</f>
        <v/>
      </c>
      <c r="Z251" s="64">
        <v>17</v>
      </c>
      <c r="AA251" s="64">
        <v>20</v>
      </c>
      <c r="AB251" s="24">
        <f t="shared" si="45"/>
        <v>-3</v>
      </c>
      <c r="AC251" s="24">
        <f t="shared" si="46"/>
        <v>0.5</v>
      </c>
      <c r="AD251" s="24">
        <f t="shared" si="47"/>
        <v>0</v>
      </c>
      <c r="AE251" s="24" t="str">
        <f t="shared" si="48"/>
        <v>Yes</v>
      </c>
      <c r="AF251" s="24" t="str">
        <f t="shared" si="49"/>
        <v>No</v>
      </c>
      <c r="AG251" s="64"/>
      <c r="AH251" s="64"/>
      <c r="AI251" s="170"/>
      <c r="AJ251" s="66"/>
    </row>
    <row r="252" spans="1:36" customFormat="1" x14ac:dyDescent="0.25">
      <c r="A252" s="7">
        <v>9</v>
      </c>
      <c r="B252" s="5">
        <v>2022</v>
      </c>
      <c r="C252" s="5" t="str">
        <f t="shared" si="39"/>
        <v>2022 W9</v>
      </c>
      <c r="D252" s="5">
        <v>126</v>
      </c>
      <c r="E252" s="5" t="s">
        <v>651</v>
      </c>
      <c r="F252" s="5" t="s">
        <v>12</v>
      </c>
      <c r="G252" s="5" t="s">
        <v>53</v>
      </c>
      <c r="H252" s="5">
        <v>1.5</v>
      </c>
      <c r="I252" s="61">
        <v>1.5</v>
      </c>
      <c r="J252" s="62" t="str">
        <f t="shared" si="40"/>
        <v>D0</v>
      </c>
      <c r="K252" s="61">
        <f t="shared" si="41"/>
        <v>0</v>
      </c>
      <c r="L252" s="228">
        <f>IF(K252=0,0,
IF(J252="D0.5",0.5*SUMIFS('Key Numbers'!$C$2:$C$71,'Key Numbers'!$A$2:$A$71,"&gt;="&amp;ABS($I252),'Key Numbers'!$A$2:$A$71,"&lt;="&amp;ABS($H252)),
IF(J252="D-0.5",0.5*-1*SUMIFS('Key Numbers'!$C$2:$C$71,'Key Numbers'!$A$2:$A$71,"&lt;="&amp;ABS($I252),'Key Numbers'!$A$2:$A$71,"&gt;="&amp;ABS($H252)),
IF(J252="F0.5",0.5*SUMIFS('Key Numbers'!$C$2:$C$71,'Key Numbers'!$A$2:$A$71,"&lt;="&amp;ABS($I252),'Key Numbers'!$A$2:$A$71,"&gt;="&amp;ABS($H252)),
IF(J252="F-0.5",0.5*-1*SUMIFS('Key Numbers'!$C$2:$C$71,'Key Numbers'!$A$2:$A$71,"&gt;="&amp;ABS($I252),'Key Numbers'!$A$2:$A$71,"&lt;="&amp;ABS($H252)),
IF(AND(LEFT(J252,1)="F",K252&lt;0),-1*SUMIFS('Key Numbers'!$C$2:$C$71,'Key Numbers'!$A$2:$A$71,"&gt;="&amp;ABS($I252),'Key Numbers'!$A$2:$A$71,"&lt;="&amp;ABS($H252)),
IF(AND(LEFT(J252,1)="F",K252&gt;0),SUMIFS('Key Numbers'!$C$2:$C$71,'Key Numbers'!$A$2:$A$71,"&lt;="&amp;ABS($I252),'Key Numbers'!$A$2:$A$71,"&gt;="&amp;ABS($H252)),
IF(AND(LEFT(J252,1)="D",K252&lt;0),-1*SUMIFS('Key Numbers'!$C$2:$C$71,'Key Numbers'!$A$2:$A$71,"&lt;="&amp;ABS($I252),'Key Numbers'!$A$2:$A$71,"&gt;="&amp;ABS($H252)),
SUMIFS('Key Numbers'!$C$2:$C$71,'Key Numbers'!$A$2:$A$71,"&gt;="&amp;ABS($I252),'Key Numbers'!$A$2:$A$71,"&lt;="&amp;ABS($H252))))))))))</f>
        <v>0</v>
      </c>
      <c r="M252" s="6" cm="1">
        <f t="array" ref="M252">IFERROR(INDEX(DVOA!$E$2:$E$20095,MATCH($F252&amp;$A252-1&amp;$B252,DVOA!$C$2:$C$20095&amp;DVOA!$A$2:$A20896&amp;DVOA!$B$2:$B$20095,0)),0)</f>
        <v>-4.2869546156593628E-2</v>
      </c>
      <c r="N252" s="6"/>
      <c r="O252" s="6" cm="1">
        <f t="array" ref="O252">IFERROR(INDEX(DVOA!$AC$2:$AC$20095,MATCH($F252&amp;$A252-1&amp;$B252,DVOA!$C$2:$C$20095&amp;DVOA!$A$2:$A$20095&amp;DVOA!$B$2:$B$20095,0)
),0)</f>
        <v>0</v>
      </c>
      <c r="P252" s="6" cm="1">
        <f t="array" ref="P252">IFERROR(INDEX(DVOA!$E$2:$E$20095,MATCH($G252&amp;$A252-1&amp;$B252,DVOA!$C$2:$C$20095&amp;DVOA!$A$2:$A20896&amp;DVOA!$B$2:$B$20095,0)),0)</f>
        <v>-7.4701693957854171E-2</v>
      </c>
      <c r="Q252" s="6"/>
      <c r="R252" s="6" cm="1">
        <f t="array" ref="R252">IFERROR(INDEX(DVOA!$AC$2:$AC$20095,MATCH($G252&amp;$A252-1&amp;$B252,DVOA!$C$2:$C$20095&amp;DVOA!$A$2:$A$20095&amp;DVOA!$B$2:$B$20095,0)
),0)</f>
        <v>0</v>
      </c>
      <c r="S252" s="6" t="str">
        <f t="shared" si="42"/>
        <v/>
      </c>
      <c r="T252" s="104">
        <f t="shared" si="50"/>
        <v>3.1832147801260542E-2</v>
      </c>
      <c r="U252" s="104" t="str">
        <f t="shared" si="51"/>
        <v/>
      </c>
      <c r="V252" s="26" t="str" cm="1">
        <f t="array" ref="V252">IFERROR(IF(E252="H",INDEX('DVOA Pred'!$G$2:$G$1000,MATCH($F252&amp;$B252&amp;$A252,'DVOA Pred'!$C$2:$C$1000&amp;'DVOA Pred'!$A$2:$A$1000&amp;'DVOA Pred'!$B$2:$B$1000,0)),
INDEX('DVOA Pred'!$H$2:$H$1000,MATCH($F252&amp;$B252&amp;$A252,'DVOA Pred'!$D$2:$D$1000&amp;'DVOA Pred'!$A$2:$A$1000&amp;'DVOA Pred'!$B$2:$B$1000,0))),"")</f>
        <v/>
      </c>
      <c r="W252" s="26" t="str">
        <f t="shared" si="43"/>
        <v/>
      </c>
      <c r="X252" s="26" t="str">
        <f t="shared" si="44"/>
        <v/>
      </c>
      <c r="Y252" s="6" t="str">
        <f>IFERROR((PERCENTRANK($L$2:$L$20355,L252)*Multiples!$B$3)+((PERCENTRANK($W$2:$W$20355,W252)*(1-Multiples!$B$3))),"")</f>
        <v/>
      </c>
      <c r="Z252" s="64">
        <v>27</v>
      </c>
      <c r="AA252" s="64">
        <v>20</v>
      </c>
      <c r="AB252" s="24">
        <f t="shared" si="45"/>
        <v>7</v>
      </c>
      <c r="AC252" s="24">
        <f t="shared" si="46"/>
        <v>8.5</v>
      </c>
      <c r="AD252" s="24">
        <f t="shared" si="47"/>
        <v>8.5</v>
      </c>
      <c r="AE252" s="24" t="str">
        <f t="shared" si="48"/>
        <v>Yes</v>
      </c>
      <c r="AF252" s="24" t="str">
        <f t="shared" si="49"/>
        <v>Yes</v>
      </c>
      <c r="AG252" s="64"/>
      <c r="AH252" s="64"/>
      <c r="AI252" s="170"/>
      <c r="AJ252" s="66"/>
    </row>
    <row r="253" spans="1:36" customFormat="1" x14ac:dyDescent="0.25">
      <c r="A253" s="7">
        <v>9</v>
      </c>
      <c r="B253" s="5">
        <v>2022</v>
      </c>
      <c r="C253" s="5" t="str">
        <f t="shared" si="39"/>
        <v>2022 W9</v>
      </c>
      <c r="D253" s="5">
        <v>126</v>
      </c>
      <c r="E253" s="5" t="s">
        <v>649</v>
      </c>
      <c r="F253" s="5" t="s">
        <v>53</v>
      </c>
      <c r="G253" s="5" t="s">
        <v>12</v>
      </c>
      <c r="H253" s="5">
        <v>-1.5</v>
      </c>
      <c r="I253" s="61">
        <v>-1.5</v>
      </c>
      <c r="J253" s="62" t="str">
        <f t="shared" si="40"/>
        <v>F0</v>
      </c>
      <c r="K253" s="61">
        <f t="shared" si="41"/>
        <v>0</v>
      </c>
      <c r="L253" s="228">
        <f>IF(K253=0,0,
IF(J253="D0.5",0.5*SUMIFS('Key Numbers'!$C$2:$C$71,'Key Numbers'!$A$2:$A$71,"&gt;="&amp;ABS($I253),'Key Numbers'!$A$2:$A$71,"&lt;="&amp;ABS($H253)),
IF(J253="D-0.5",0.5*-1*SUMIFS('Key Numbers'!$C$2:$C$71,'Key Numbers'!$A$2:$A$71,"&lt;="&amp;ABS($I253),'Key Numbers'!$A$2:$A$71,"&gt;="&amp;ABS($H253)),
IF(J253="F0.5",0.5*SUMIFS('Key Numbers'!$C$2:$C$71,'Key Numbers'!$A$2:$A$71,"&lt;="&amp;ABS($I253),'Key Numbers'!$A$2:$A$71,"&gt;="&amp;ABS($H253)),
IF(J253="F-0.5",0.5*-1*SUMIFS('Key Numbers'!$C$2:$C$71,'Key Numbers'!$A$2:$A$71,"&gt;="&amp;ABS($I253),'Key Numbers'!$A$2:$A$71,"&lt;="&amp;ABS($H253)),
IF(AND(LEFT(J253,1)="F",K253&lt;0),-1*SUMIFS('Key Numbers'!$C$2:$C$71,'Key Numbers'!$A$2:$A$71,"&gt;="&amp;ABS($I253),'Key Numbers'!$A$2:$A$71,"&lt;="&amp;ABS($H253)),
IF(AND(LEFT(J253,1)="F",K253&gt;0),SUMIFS('Key Numbers'!$C$2:$C$71,'Key Numbers'!$A$2:$A$71,"&lt;="&amp;ABS($I253),'Key Numbers'!$A$2:$A$71,"&gt;="&amp;ABS($H253)),
IF(AND(LEFT(J253,1)="D",K253&lt;0),-1*SUMIFS('Key Numbers'!$C$2:$C$71,'Key Numbers'!$A$2:$A$71,"&lt;="&amp;ABS($I253),'Key Numbers'!$A$2:$A$71,"&gt;="&amp;ABS($H253)),
SUMIFS('Key Numbers'!$C$2:$C$71,'Key Numbers'!$A$2:$A$71,"&gt;="&amp;ABS($I253),'Key Numbers'!$A$2:$A$71,"&lt;="&amp;ABS($H253))))))))))</f>
        <v>0</v>
      </c>
      <c r="M253" s="6" cm="1">
        <f t="array" ref="M253">IFERROR(INDEX(DVOA!$E$2:$E$20095,MATCH($F253&amp;$A253-1&amp;$B253,DVOA!$C$2:$C$20095&amp;DVOA!$A$2:$A20897&amp;DVOA!$B$2:$B$20095,0)),0)</f>
        <v>-7.4701693957854171E-2</v>
      </c>
      <c r="N253" s="6"/>
      <c r="O253" s="6" cm="1">
        <f t="array" ref="O253">IFERROR(INDEX(DVOA!$AC$2:$AC$20095,MATCH($F253&amp;$A253-1&amp;$B253,DVOA!$C$2:$C$20095&amp;DVOA!$A$2:$A$20095&amp;DVOA!$B$2:$B$20095,0)
),0)</f>
        <v>0</v>
      </c>
      <c r="P253" s="6" cm="1">
        <f t="array" ref="P253">IFERROR(INDEX(DVOA!$E$2:$E$20095,MATCH($G253&amp;$A253-1&amp;$B253,DVOA!$C$2:$C$20095&amp;DVOA!$A$2:$A20897&amp;DVOA!$B$2:$B$20095,0)),0)</f>
        <v>-4.2869546156593628E-2</v>
      </c>
      <c r="Q253" s="6"/>
      <c r="R253" s="6" cm="1">
        <f t="array" ref="R253">IFERROR(INDEX(DVOA!$AC$2:$AC$20095,MATCH($G253&amp;$A253-1&amp;$B253,DVOA!$C$2:$C$20095&amp;DVOA!$A$2:$A$20095&amp;DVOA!$B$2:$B$20095,0)
),0)</f>
        <v>0</v>
      </c>
      <c r="S253" s="6" t="str">
        <f t="shared" si="42"/>
        <v/>
      </c>
      <c r="T253" s="104">
        <f t="shared" si="50"/>
        <v>-3.1832147801260542E-2</v>
      </c>
      <c r="U253" s="104" t="str">
        <f t="shared" si="51"/>
        <v/>
      </c>
      <c r="V253" s="26" t="str" cm="1">
        <f t="array" ref="V253">IFERROR(IF(E253="H",INDEX('DVOA Pred'!$G$2:$G$1000,MATCH($F253&amp;$B253&amp;$A253,'DVOA Pred'!$C$2:$C$1000&amp;'DVOA Pred'!$A$2:$A$1000&amp;'DVOA Pred'!$B$2:$B$1000,0)),
INDEX('DVOA Pred'!$H$2:$H$1000,MATCH($F253&amp;$B253&amp;$A253,'DVOA Pred'!$D$2:$D$1000&amp;'DVOA Pred'!$A$2:$A$1000&amp;'DVOA Pred'!$B$2:$B$1000,0))),"")</f>
        <v/>
      </c>
      <c r="W253" s="26" t="str">
        <f t="shared" si="43"/>
        <v/>
      </c>
      <c r="X253" s="26" t="str">
        <f t="shared" si="44"/>
        <v/>
      </c>
      <c r="Y253" s="6" t="str">
        <f>IFERROR((PERCENTRANK($L$2:$L$20355,L253)*Multiples!$B$3)+((PERCENTRANK($W$2:$W$20355,W253)*(1-Multiples!$B$3))),"")</f>
        <v/>
      </c>
      <c r="Z253" s="64">
        <v>20</v>
      </c>
      <c r="AA253" s="64">
        <v>27</v>
      </c>
      <c r="AB253" s="24">
        <f t="shared" si="45"/>
        <v>-7</v>
      </c>
      <c r="AC253" s="24">
        <f t="shared" si="46"/>
        <v>-8.5</v>
      </c>
      <c r="AD253" s="24">
        <f t="shared" si="47"/>
        <v>-8.5</v>
      </c>
      <c r="AE253" s="24" t="str">
        <f t="shared" si="48"/>
        <v>No</v>
      </c>
      <c r="AF253" s="24" t="str">
        <f t="shared" si="49"/>
        <v>No</v>
      </c>
      <c r="AG253" s="64"/>
      <c r="AH253" s="64"/>
      <c r="AI253" s="170"/>
      <c r="AJ253" s="66"/>
    </row>
    <row r="254" spans="1:36" customFormat="1" x14ac:dyDescent="0.25">
      <c r="A254" s="7">
        <v>9</v>
      </c>
      <c r="B254" s="5">
        <v>2022</v>
      </c>
      <c r="C254" s="5" t="str">
        <f t="shared" si="39"/>
        <v>2022 W9</v>
      </c>
      <c r="D254" s="5">
        <v>127</v>
      </c>
      <c r="E254" s="5" t="s">
        <v>651</v>
      </c>
      <c r="F254" s="5" t="s">
        <v>43</v>
      </c>
      <c r="G254" s="5" t="s">
        <v>28</v>
      </c>
      <c r="H254" s="5">
        <v>3.5</v>
      </c>
      <c r="I254" s="61">
        <v>3</v>
      </c>
      <c r="J254" s="62" t="str">
        <f t="shared" si="40"/>
        <v>D0.5</v>
      </c>
      <c r="K254" s="61">
        <f t="shared" si="41"/>
        <v>0.5</v>
      </c>
      <c r="L254" s="228">
        <f>IF(K254=0,0,
IF(J254="D0.5",0.5*SUMIFS('Key Numbers'!$C$2:$C$71,'Key Numbers'!$A$2:$A$71,"&gt;="&amp;ABS($I254),'Key Numbers'!$A$2:$A$71,"&lt;="&amp;ABS($H254)),
IF(J254="D-0.5",0.5*-1*SUMIFS('Key Numbers'!$C$2:$C$71,'Key Numbers'!$A$2:$A$71,"&lt;="&amp;ABS($I254),'Key Numbers'!$A$2:$A$71,"&gt;="&amp;ABS($H254)),
IF(J254="F0.5",0.5*SUMIFS('Key Numbers'!$C$2:$C$71,'Key Numbers'!$A$2:$A$71,"&lt;="&amp;ABS($I254),'Key Numbers'!$A$2:$A$71,"&gt;="&amp;ABS($H254)),
IF(J254="F-0.5",0.5*-1*SUMIFS('Key Numbers'!$C$2:$C$71,'Key Numbers'!$A$2:$A$71,"&gt;="&amp;ABS($I254),'Key Numbers'!$A$2:$A$71,"&lt;="&amp;ABS($H254)),
IF(AND(LEFT(J254,1)="F",K254&lt;0),-1*SUMIFS('Key Numbers'!$C$2:$C$71,'Key Numbers'!$A$2:$A$71,"&gt;="&amp;ABS($I254),'Key Numbers'!$A$2:$A$71,"&lt;="&amp;ABS($H254)),
IF(AND(LEFT(J254,1)="F",K254&gt;0),SUMIFS('Key Numbers'!$C$2:$C$71,'Key Numbers'!$A$2:$A$71,"&lt;="&amp;ABS($I254),'Key Numbers'!$A$2:$A$71,"&gt;="&amp;ABS($H254)),
IF(AND(LEFT(J254,1)="D",K254&lt;0),-1*SUMIFS('Key Numbers'!$C$2:$C$71,'Key Numbers'!$A$2:$A$71,"&lt;="&amp;ABS($I254),'Key Numbers'!$A$2:$A$71,"&gt;="&amp;ABS($H254)),
SUMIFS('Key Numbers'!$C$2:$C$71,'Key Numbers'!$A$2:$A$71,"&gt;="&amp;ABS($I254),'Key Numbers'!$A$2:$A$71,"&lt;="&amp;ABS($H254))))))))))</f>
        <v>7.247706422018349E-2</v>
      </c>
      <c r="M254" s="6" cm="1">
        <f t="array" ref="M254">IFERROR(INDEX(DVOA!$E$2:$E$20095,MATCH($F254&amp;$A254-1&amp;$B254,DVOA!$C$2:$C$20095&amp;DVOA!$A$2:$A20898&amp;DVOA!$B$2:$B$20095,0)),0)</f>
        <v>-4.9772483589295508E-2</v>
      </c>
      <c r="N254" s="6"/>
      <c r="O254" s="6" cm="1">
        <f t="array" ref="O254">IFERROR(INDEX(DVOA!$AC$2:$AC$20095,MATCH($F254&amp;$A254-1&amp;$B254,DVOA!$C$2:$C$20095&amp;DVOA!$A$2:$A$20095&amp;DVOA!$B$2:$B$20095,0)
),0)</f>
        <v>0</v>
      </c>
      <c r="P254" s="6" cm="1">
        <f t="array" ref="P254">IFERROR(INDEX(DVOA!$E$2:$E$20095,MATCH($G254&amp;$A254-1&amp;$B254,DVOA!$C$2:$C$20095&amp;DVOA!$A$2:$A20898&amp;DVOA!$B$2:$B$20095,0)),0)</f>
        <v>4.8481044057916197E-3</v>
      </c>
      <c r="Q254" s="6"/>
      <c r="R254" s="6" cm="1">
        <f t="array" ref="R254">IFERROR(INDEX(DVOA!$AC$2:$AC$20095,MATCH($G254&amp;$A254-1&amp;$B254,DVOA!$C$2:$C$20095&amp;DVOA!$A$2:$A$20095&amp;DVOA!$B$2:$B$20095,0)
),0)</f>
        <v>0</v>
      </c>
      <c r="S254" s="6" t="str">
        <f t="shared" si="42"/>
        <v/>
      </c>
      <c r="T254" s="104">
        <f t="shared" si="50"/>
        <v>-5.4620587995087129E-2</v>
      </c>
      <c r="U254" s="104" t="str">
        <f t="shared" si="51"/>
        <v/>
      </c>
      <c r="V254" s="26" t="str" cm="1">
        <f t="array" ref="V254">IFERROR(IF(E254="H",INDEX('DVOA Pred'!$G$2:$G$1000,MATCH($F254&amp;$B254&amp;$A254,'DVOA Pred'!$C$2:$C$1000&amp;'DVOA Pred'!$A$2:$A$1000&amp;'DVOA Pred'!$B$2:$B$1000,0)),
INDEX('DVOA Pred'!$H$2:$H$1000,MATCH($F254&amp;$B254&amp;$A254,'DVOA Pred'!$D$2:$D$1000&amp;'DVOA Pred'!$A$2:$A$1000&amp;'DVOA Pred'!$B$2:$B$1000,0))),"")</f>
        <v/>
      </c>
      <c r="W254" s="26" t="str">
        <f t="shared" si="43"/>
        <v/>
      </c>
      <c r="X254" s="26" t="str">
        <f t="shared" si="44"/>
        <v/>
      </c>
      <c r="Y254" s="6" t="str">
        <f>IFERROR((PERCENTRANK($L$2:$L$20355,L254)*Multiples!$B$3)+((PERCENTRANK($W$2:$W$20355,W254)*(1-Multiples!$B$3))),"")</f>
        <v/>
      </c>
      <c r="Z254" s="64">
        <v>17</v>
      </c>
      <c r="AA254" s="64">
        <v>20</v>
      </c>
      <c r="AB254" s="24">
        <f t="shared" si="45"/>
        <v>-3</v>
      </c>
      <c r="AC254" s="24">
        <f t="shared" si="46"/>
        <v>0.5</v>
      </c>
      <c r="AD254" s="24">
        <f t="shared" si="47"/>
        <v>0</v>
      </c>
      <c r="AE254" s="24" t="str">
        <f t="shared" si="48"/>
        <v>Yes</v>
      </c>
      <c r="AF254" s="24" t="str">
        <f t="shared" si="49"/>
        <v>No</v>
      </c>
      <c r="AG254" s="64"/>
      <c r="AH254" s="64"/>
      <c r="AI254" s="170"/>
      <c r="AJ254" s="66"/>
    </row>
    <row r="255" spans="1:36" customFormat="1" x14ac:dyDescent="0.25">
      <c r="A255" s="7">
        <v>9</v>
      </c>
      <c r="B255" s="5">
        <v>2022</v>
      </c>
      <c r="C255" s="5" t="str">
        <f t="shared" si="39"/>
        <v>2022 W9</v>
      </c>
      <c r="D255" s="5">
        <v>127</v>
      </c>
      <c r="E255" s="5" t="s">
        <v>649</v>
      </c>
      <c r="F255" s="5" t="s">
        <v>28</v>
      </c>
      <c r="G255" s="5" t="s">
        <v>43</v>
      </c>
      <c r="H255" s="5">
        <v>-3.5</v>
      </c>
      <c r="I255" s="61">
        <v>-3</v>
      </c>
      <c r="J255" s="62" t="str">
        <f t="shared" si="40"/>
        <v>F-0.5</v>
      </c>
      <c r="K255" s="61">
        <f t="shared" si="41"/>
        <v>-0.5</v>
      </c>
      <c r="L255" s="228">
        <f>IF(K255=0,0,
IF(J255="D0.5",0.5*SUMIFS('Key Numbers'!$C$2:$C$71,'Key Numbers'!$A$2:$A$71,"&gt;="&amp;ABS($I255),'Key Numbers'!$A$2:$A$71,"&lt;="&amp;ABS($H255)),
IF(J255="D-0.5",0.5*-1*SUMIFS('Key Numbers'!$C$2:$C$71,'Key Numbers'!$A$2:$A$71,"&lt;="&amp;ABS($I255),'Key Numbers'!$A$2:$A$71,"&gt;="&amp;ABS($H255)),
IF(J255="F0.5",0.5*SUMIFS('Key Numbers'!$C$2:$C$71,'Key Numbers'!$A$2:$A$71,"&lt;="&amp;ABS($I255),'Key Numbers'!$A$2:$A$71,"&gt;="&amp;ABS($H255)),
IF(J255="F-0.5",0.5*-1*SUMIFS('Key Numbers'!$C$2:$C$71,'Key Numbers'!$A$2:$A$71,"&gt;="&amp;ABS($I255),'Key Numbers'!$A$2:$A$71,"&lt;="&amp;ABS($H255)),
IF(AND(LEFT(J255,1)="F",K255&lt;0),-1*SUMIFS('Key Numbers'!$C$2:$C$71,'Key Numbers'!$A$2:$A$71,"&gt;="&amp;ABS($I255),'Key Numbers'!$A$2:$A$71,"&lt;="&amp;ABS($H255)),
IF(AND(LEFT(J255,1)="F",K255&gt;0),SUMIFS('Key Numbers'!$C$2:$C$71,'Key Numbers'!$A$2:$A$71,"&lt;="&amp;ABS($I255),'Key Numbers'!$A$2:$A$71,"&gt;="&amp;ABS($H255)),
IF(AND(LEFT(J255,1)="D",K255&lt;0),-1*SUMIFS('Key Numbers'!$C$2:$C$71,'Key Numbers'!$A$2:$A$71,"&lt;="&amp;ABS($I255),'Key Numbers'!$A$2:$A$71,"&gt;="&amp;ABS($H255)),
SUMIFS('Key Numbers'!$C$2:$C$71,'Key Numbers'!$A$2:$A$71,"&gt;="&amp;ABS($I255),'Key Numbers'!$A$2:$A$71,"&lt;="&amp;ABS($H255))))))))))</f>
        <v>-7.247706422018349E-2</v>
      </c>
      <c r="M255" s="6" cm="1">
        <f t="array" ref="M255">IFERROR(INDEX(DVOA!$E$2:$E$20095,MATCH($F255&amp;$A255-1&amp;$B255,DVOA!$C$2:$C$20095&amp;DVOA!$A$2:$A20899&amp;DVOA!$B$2:$B$20095,0)),0)</f>
        <v>4.8481044057916197E-3</v>
      </c>
      <c r="N255" s="6"/>
      <c r="O255" s="6" cm="1">
        <f t="array" ref="O255">IFERROR(INDEX(DVOA!$AC$2:$AC$20095,MATCH($F255&amp;$A255-1&amp;$B255,DVOA!$C$2:$C$20095&amp;DVOA!$A$2:$A$20095&amp;DVOA!$B$2:$B$20095,0)
),0)</f>
        <v>0</v>
      </c>
      <c r="P255" s="6" cm="1">
        <f t="array" ref="P255">IFERROR(INDEX(DVOA!$E$2:$E$20095,MATCH($G255&amp;$A255-1&amp;$B255,DVOA!$C$2:$C$20095&amp;DVOA!$A$2:$A20899&amp;DVOA!$B$2:$B$20095,0)),0)</f>
        <v>-4.9772483589295508E-2</v>
      </c>
      <c r="Q255" s="6"/>
      <c r="R255" s="6" cm="1">
        <f t="array" ref="R255">IFERROR(INDEX(DVOA!$AC$2:$AC$20095,MATCH($G255&amp;$A255-1&amp;$B255,DVOA!$C$2:$C$20095&amp;DVOA!$A$2:$A$20095&amp;DVOA!$B$2:$B$20095,0)
),0)</f>
        <v>0</v>
      </c>
      <c r="S255" s="6" t="str">
        <f t="shared" si="42"/>
        <v/>
      </c>
      <c r="T255" s="104">
        <f t="shared" si="50"/>
        <v>5.4620587995087129E-2</v>
      </c>
      <c r="U255" s="104" t="str">
        <f t="shared" si="51"/>
        <v/>
      </c>
      <c r="V255" s="26" t="str" cm="1">
        <f t="array" ref="V255">IFERROR(IF(E255="H",INDEX('DVOA Pred'!$G$2:$G$1000,MATCH($F255&amp;$B255&amp;$A255,'DVOA Pred'!$C$2:$C$1000&amp;'DVOA Pred'!$A$2:$A$1000&amp;'DVOA Pred'!$B$2:$B$1000,0)),
INDEX('DVOA Pred'!$H$2:$H$1000,MATCH($F255&amp;$B255&amp;$A255,'DVOA Pred'!$D$2:$D$1000&amp;'DVOA Pred'!$A$2:$A$1000&amp;'DVOA Pred'!$B$2:$B$1000,0))),"")</f>
        <v/>
      </c>
      <c r="W255" s="26" t="str">
        <f t="shared" si="43"/>
        <v/>
      </c>
      <c r="X255" s="26" t="str">
        <f t="shared" si="44"/>
        <v/>
      </c>
      <c r="Y255" s="6" t="str">
        <f>IFERROR((PERCENTRANK($L$2:$L$20355,L255)*Multiples!$B$3)+((PERCENTRANK($W$2:$W$20355,W255)*(1-Multiples!$B$3))),"")</f>
        <v/>
      </c>
      <c r="Z255" s="64">
        <v>20</v>
      </c>
      <c r="AA255" s="64">
        <v>17</v>
      </c>
      <c r="AB255" s="24">
        <f t="shared" si="45"/>
        <v>3</v>
      </c>
      <c r="AC255" s="24">
        <f t="shared" si="46"/>
        <v>-0.5</v>
      </c>
      <c r="AD255" s="24">
        <f t="shared" si="47"/>
        <v>0</v>
      </c>
      <c r="AE255" s="24" t="str">
        <f t="shared" si="48"/>
        <v>No</v>
      </c>
      <c r="AF255" s="24" t="str">
        <f t="shared" si="49"/>
        <v>No</v>
      </c>
      <c r="AG255" s="64"/>
      <c r="AH255" s="64"/>
      <c r="AI255" s="170"/>
      <c r="AJ255" s="66"/>
    </row>
    <row r="256" spans="1:36" customFormat="1" x14ac:dyDescent="0.25">
      <c r="A256" s="7">
        <v>9</v>
      </c>
      <c r="B256" s="5">
        <v>2022</v>
      </c>
      <c r="C256" s="5" t="str">
        <f t="shared" si="39"/>
        <v>2022 W9</v>
      </c>
      <c r="D256" s="5">
        <v>128</v>
      </c>
      <c r="E256" s="5" t="s">
        <v>651</v>
      </c>
      <c r="F256" s="5" t="s">
        <v>64</v>
      </c>
      <c r="G256" s="5" t="s">
        <v>4</v>
      </c>
      <c r="H256" s="5">
        <v>4.5</v>
      </c>
      <c r="I256" s="61">
        <v>4.5</v>
      </c>
      <c r="J256" s="62" t="str">
        <f t="shared" si="40"/>
        <v>D0</v>
      </c>
      <c r="K256" s="61">
        <f t="shared" si="41"/>
        <v>0</v>
      </c>
      <c r="L256" s="228">
        <f>IF(K256=0,0,
IF(J256="D0.5",0.5*SUMIFS('Key Numbers'!$C$2:$C$71,'Key Numbers'!$A$2:$A$71,"&gt;="&amp;ABS($I256),'Key Numbers'!$A$2:$A$71,"&lt;="&amp;ABS($H256)),
IF(J256="D-0.5",0.5*-1*SUMIFS('Key Numbers'!$C$2:$C$71,'Key Numbers'!$A$2:$A$71,"&lt;="&amp;ABS($I256),'Key Numbers'!$A$2:$A$71,"&gt;="&amp;ABS($H256)),
IF(J256="F0.5",0.5*SUMIFS('Key Numbers'!$C$2:$C$71,'Key Numbers'!$A$2:$A$71,"&lt;="&amp;ABS($I256),'Key Numbers'!$A$2:$A$71,"&gt;="&amp;ABS($H256)),
IF(J256="F-0.5",0.5*-1*SUMIFS('Key Numbers'!$C$2:$C$71,'Key Numbers'!$A$2:$A$71,"&gt;="&amp;ABS($I256),'Key Numbers'!$A$2:$A$71,"&lt;="&amp;ABS($H256)),
IF(AND(LEFT(J256,1)="F",K256&lt;0),-1*SUMIFS('Key Numbers'!$C$2:$C$71,'Key Numbers'!$A$2:$A$71,"&gt;="&amp;ABS($I256),'Key Numbers'!$A$2:$A$71,"&lt;="&amp;ABS($H256)),
IF(AND(LEFT(J256,1)="F",K256&gt;0),SUMIFS('Key Numbers'!$C$2:$C$71,'Key Numbers'!$A$2:$A$71,"&lt;="&amp;ABS($I256),'Key Numbers'!$A$2:$A$71,"&gt;="&amp;ABS($H256)),
IF(AND(LEFT(J256,1)="D",K256&lt;0),-1*SUMIFS('Key Numbers'!$C$2:$C$71,'Key Numbers'!$A$2:$A$71,"&lt;="&amp;ABS($I256),'Key Numbers'!$A$2:$A$71,"&gt;="&amp;ABS($H256)),
SUMIFS('Key Numbers'!$C$2:$C$71,'Key Numbers'!$A$2:$A$71,"&gt;="&amp;ABS($I256),'Key Numbers'!$A$2:$A$71,"&lt;="&amp;ABS($H256))))))))))</f>
        <v>0</v>
      </c>
      <c r="M256" s="6" cm="1">
        <f t="array" ref="M256">IFERROR(INDEX(DVOA!$E$2:$E$20095,MATCH($F256&amp;$A256-1&amp;$B256,DVOA!$C$2:$C$20095&amp;DVOA!$A$2:$A20900&amp;DVOA!$B$2:$B$20095,0)),0)</f>
        <v>-0.21629785315916319</v>
      </c>
      <c r="N256" s="6"/>
      <c r="O256" s="6" cm="1">
        <f t="array" ref="O256">IFERROR(INDEX(DVOA!$AC$2:$AC$20095,MATCH($F256&amp;$A256-1&amp;$B256,DVOA!$C$2:$C$20095&amp;DVOA!$A$2:$A$20095&amp;DVOA!$B$2:$B$20095,0)
),0)</f>
        <v>0</v>
      </c>
      <c r="P256" s="6" cm="1">
        <f t="array" ref="P256">IFERROR(INDEX(DVOA!$E$2:$E$20095,MATCH($G256&amp;$A256-1&amp;$B256,DVOA!$C$2:$C$20095&amp;DVOA!$A$2:$A20900&amp;DVOA!$B$2:$B$20095,0)),0)</f>
        <v>1.4096593380875912E-2</v>
      </c>
      <c r="Q256" s="6"/>
      <c r="R256" s="6" cm="1">
        <f t="array" ref="R256">IFERROR(INDEX(DVOA!$AC$2:$AC$20095,MATCH($G256&amp;$A256-1&amp;$B256,DVOA!$C$2:$C$20095&amp;DVOA!$A$2:$A$20095&amp;DVOA!$B$2:$B$20095,0)
),0)</f>
        <v>0</v>
      </c>
      <c r="S256" s="6" t="str">
        <f t="shared" si="42"/>
        <v/>
      </c>
      <c r="T256" s="104">
        <f t="shared" si="50"/>
        <v>-0.2303944465400391</v>
      </c>
      <c r="U256" s="104" t="str">
        <f t="shared" si="51"/>
        <v/>
      </c>
      <c r="V256" s="26" t="str" cm="1">
        <f t="array" ref="V256">IFERROR(IF(E256="H",INDEX('DVOA Pred'!$G$2:$G$1000,MATCH($F256&amp;$B256&amp;$A256,'DVOA Pred'!$C$2:$C$1000&amp;'DVOA Pred'!$A$2:$A$1000&amp;'DVOA Pred'!$B$2:$B$1000,0)),
INDEX('DVOA Pred'!$H$2:$H$1000,MATCH($F256&amp;$B256&amp;$A256,'DVOA Pred'!$D$2:$D$1000&amp;'DVOA Pred'!$A$2:$A$1000&amp;'DVOA Pred'!$B$2:$B$1000,0))),"")</f>
        <v/>
      </c>
      <c r="W256" s="26" t="str">
        <f t="shared" si="43"/>
        <v/>
      </c>
      <c r="X256" s="26" t="str">
        <f t="shared" si="44"/>
        <v/>
      </c>
      <c r="Y256" s="6" t="str">
        <f>IFERROR((PERCENTRANK($L$2:$L$20355,L256)*Multiples!$B$3)+((PERCENTRANK($W$2:$W$20355,W256)*(1-Multiples!$B$3))),"")</f>
        <v/>
      </c>
      <c r="Z256" s="64">
        <v>32</v>
      </c>
      <c r="AA256" s="64">
        <v>35</v>
      </c>
      <c r="AB256" s="24">
        <f t="shared" si="45"/>
        <v>-3</v>
      </c>
      <c r="AC256" s="24">
        <f t="shared" si="46"/>
        <v>1.5</v>
      </c>
      <c r="AD256" s="24">
        <f t="shared" si="47"/>
        <v>1.5</v>
      </c>
      <c r="AE256" s="24" t="str">
        <f t="shared" si="48"/>
        <v>Yes</v>
      </c>
      <c r="AF256" s="24" t="str">
        <f t="shared" si="49"/>
        <v>Yes</v>
      </c>
      <c r="AG256" s="64"/>
      <c r="AH256" s="64"/>
      <c r="AI256" s="170"/>
      <c r="AJ256" s="66"/>
    </row>
    <row r="257" spans="1:36" customFormat="1" x14ac:dyDescent="0.25">
      <c r="A257" s="7">
        <v>9</v>
      </c>
      <c r="B257" s="5">
        <v>2022</v>
      </c>
      <c r="C257" s="5" t="str">
        <f t="shared" si="39"/>
        <v>2022 W9</v>
      </c>
      <c r="D257" s="5">
        <v>128</v>
      </c>
      <c r="E257" s="5" t="s">
        <v>649</v>
      </c>
      <c r="F257" s="5" t="s">
        <v>4</v>
      </c>
      <c r="G257" s="5" t="s">
        <v>64</v>
      </c>
      <c r="H257" s="5">
        <v>-4.5</v>
      </c>
      <c r="I257" s="61">
        <v>-4.5</v>
      </c>
      <c r="J257" s="62" t="str">
        <f t="shared" si="40"/>
        <v>F0</v>
      </c>
      <c r="K257" s="61">
        <f t="shared" si="41"/>
        <v>0</v>
      </c>
      <c r="L257" s="228">
        <f>IF(K257=0,0,
IF(J257="D0.5",0.5*SUMIFS('Key Numbers'!$C$2:$C$71,'Key Numbers'!$A$2:$A$71,"&gt;="&amp;ABS($I257),'Key Numbers'!$A$2:$A$71,"&lt;="&amp;ABS($H257)),
IF(J257="D-0.5",0.5*-1*SUMIFS('Key Numbers'!$C$2:$C$71,'Key Numbers'!$A$2:$A$71,"&lt;="&amp;ABS($I257),'Key Numbers'!$A$2:$A$71,"&gt;="&amp;ABS($H257)),
IF(J257="F0.5",0.5*SUMIFS('Key Numbers'!$C$2:$C$71,'Key Numbers'!$A$2:$A$71,"&lt;="&amp;ABS($I257),'Key Numbers'!$A$2:$A$71,"&gt;="&amp;ABS($H257)),
IF(J257="F-0.5",0.5*-1*SUMIFS('Key Numbers'!$C$2:$C$71,'Key Numbers'!$A$2:$A$71,"&gt;="&amp;ABS($I257),'Key Numbers'!$A$2:$A$71,"&lt;="&amp;ABS($H257)),
IF(AND(LEFT(J257,1)="F",K257&lt;0),-1*SUMIFS('Key Numbers'!$C$2:$C$71,'Key Numbers'!$A$2:$A$71,"&gt;="&amp;ABS($I257),'Key Numbers'!$A$2:$A$71,"&lt;="&amp;ABS($H257)),
IF(AND(LEFT(J257,1)="F",K257&gt;0),SUMIFS('Key Numbers'!$C$2:$C$71,'Key Numbers'!$A$2:$A$71,"&lt;="&amp;ABS($I257),'Key Numbers'!$A$2:$A$71,"&gt;="&amp;ABS($H257)),
IF(AND(LEFT(J257,1)="D",K257&lt;0),-1*SUMIFS('Key Numbers'!$C$2:$C$71,'Key Numbers'!$A$2:$A$71,"&lt;="&amp;ABS($I257),'Key Numbers'!$A$2:$A$71,"&gt;="&amp;ABS($H257)),
SUMIFS('Key Numbers'!$C$2:$C$71,'Key Numbers'!$A$2:$A$71,"&gt;="&amp;ABS($I257),'Key Numbers'!$A$2:$A$71,"&lt;="&amp;ABS($H257))))))))))</f>
        <v>0</v>
      </c>
      <c r="M257" s="6" cm="1">
        <f t="array" ref="M257">IFERROR(INDEX(DVOA!$E$2:$E$20095,MATCH($F257&amp;$A257-1&amp;$B257,DVOA!$C$2:$C$20095&amp;DVOA!$A$2:$A20901&amp;DVOA!$B$2:$B$20095,0)),0)</f>
        <v>1.4096593380875912E-2</v>
      </c>
      <c r="N257" s="6"/>
      <c r="O257" s="6" cm="1">
        <f t="array" ref="O257">IFERROR(INDEX(DVOA!$AC$2:$AC$20095,MATCH($F257&amp;$A257-1&amp;$B257,DVOA!$C$2:$C$20095&amp;DVOA!$A$2:$A$20095&amp;DVOA!$B$2:$B$20095,0)
),0)</f>
        <v>0</v>
      </c>
      <c r="P257" s="6" cm="1">
        <f t="array" ref="P257">IFERROR(INDEX(DVOA!$E$2:$E$20095,MATCH($G257&amp;$A257-1&amp;$B257,DVOA!$C$2:$C$20095&amp;DVOA!$A$2:$A20901&amp;DVOA!$B$2:$B$20095,0)),0)</f>
        <v>-0.21629785315916319</v>
      </c>
      <c r="Q257" s="6"/>
      <c r="R257" s="6" cm="1">
        <f t="array" ref="R257">IFERROR(INDEX(DVOA!$AC$2:$AC$20095,MATCH($G257&amp;$A257-1&amp;$B257,DVOA!$C$2:$C$20095&amp;DVOA!$A$2:$A$20095&amp;DVOA!$B$2:$B$20095,0)
),0)</f>
        <v>0</v>
      </c>
      <c r="S257" s="6" t="str">
        <f t="shared" si="42"/>
        <v/>
      </c>
      <c r="T257" s="104">
        <f t="shared" si="50"/>
        <v>0.2303944465400391</v>
      </c>
      <c r="U257" s="104" t="str">
        <f t="shared" si="51"/>
        <v/>
      </c>
      <c r="V257" s="26" t="str" cm="1">
        <f t="array" ref="V257">IFERROR(IF(E257="H",INDEX('DVOA Pred'!$G$2:$G$1000,MATCH($F257&amp;$B257&amp;$A257,'DVOA Pred'!$C$2:$C$1000&amp;'DVOA Pred'!$A$2:$A$1000&amp;'DVOA Pred'!$B$2:$B$1000,0)),
INDEX('DVOA Pred'!$H$2:$H$1000,MATCH($F257&amp;$B257&amp;$A257,'DVOA Pred'!$D$2:$D$1000&amp;'DVOA Pred'!$A$2:$A$1000&amp;'DVOA Pred'!$B$2:$B$1000,0))),"")</f>
        <v/>
      </c>
      <c r="W257" s="26" t="str">
        <f t="shared" si="43"/>
        <v/>
      </c>
      <c r="X257" s="26" t="str">
        <f t="shared" si="44"/>
        <v/>
      </c>
      <c r="Y257" s="6" t="str">
        <f>IFERROR((PERCENTRANK($L$2:$L$20355,L257)*Multiples!$B$3)+((PERCENTRANK($W$2:$W$20355,W257)*(1-Multiples!$B$3))),"")</f>
        <v/>
      </c>
      <c r="Z257" s="64">
        <v>35</v>
      </c>
      <c r="AA257" s="64">
        <v>32</v>
      </c>
      <c r="AB257" s="24">
        <f t="shared" si="45"/>
        <v>3</v>
      </c>
      <c r="AC257" s="24">
        <f t="shared" si="46"/>
        <v>-1.5</v>
      </c>
      <c r="AD257" s="24">
        <f t="shared" si="47"/>
        <v>-1.5</v>
      </c>
      <c r="AE257" s="24" t="str">
        <f t="shared" si="48"/>
        <v>No</v>
      </c>
      <c r="AF257" s="24" t="str">
        <f t="shared" si="49"/>
        <v>No</v>
      </c>
      <c r="AG257" s="64"/>
      <c r="AH257" s="64"/>
      <c r="AI257" s="170"/>
      <c r="AJ257" s="66"/>
    </row>
    <row r="258" spans="1:36" customFormat="1" x14ac:dyDescent="0.25">
      <c r="A258" s="7">
        <v>9</v>
      </c>
      <c r="B258" s="5">
        <v>2022</v>
      </c>
      <c r="C258" s="5" t="str">
        <f t="shared" ref="C258:C321" si="52">B258&amp;" "&amp;"W"&amp;A258</f>
        <v>2022 W9</v>
      </c>
      <c r="D258" s="5">
        <v>129</v>
      </c>
      <c r="E258" s="5" t="s">
        <v>649</v>
      </c>
      <c r="F258" s="5" t="s">
        <v>51</v>
      </c>
      <c r="G258" s="5" t="s">
        <v>24</v>
      </c>
      <c r="H258" s="5">
        <v>7.5</v>
      </c>
      <c r="I258" s="61">
        <v>7.5</v>
      </c>
      <c r="J258" s="62" t="str">
        <f t="shared" ref="J258:J321" si="53">IF(I258&gt;0,"D","F")&amp;K258</f>
        <v>D0</v>
      </c>
      <c r="K258" s="61">
        <f t="shared" ref="K258:K321" si="54">H258-I258</f>
        <v>0</v>
      </c>
      <c r="L258" s="228">
        <f>IF(K258=0,0,
IF(J258="D0.5",0.5*SUMIFS('Key Numbers'!$C$2:$C$71,'Key Numbers'!$A$2:$A$71,"&gt;="&amp;ABS($I258),'Key Numbers'!$A$2:$A$71,"&lt;="&amp;ABS($H258)),
IF(J258="D-0.5",0.5*-1*SUMIFS('Key Numbers'!$C$2:$C$71,'Key Numbers'!$A$2:$A$71,"&lt;="&amp;ABS($I258),'Key Numbers'!$A$2:$A$71,"&gt;="&amp;ABS($H258)),
IF(J258="F0.5",0.5*SUMIFS('Key Numbers'!$C$2:$C$71,'Key Numbers'!$A$2:$A$71,"&lt;="&amp;ABS($I258),'Key Numbers'!$A$2:$A$71,"&gt;="&amp;ABS($H258)),
IF(J258="F-0.5",0.5*-1*SUMIFS('Key Numbers'!$C$2:$C$71,'Key Numbers'!$A$2:$A$71,"&gt;="&amp;ABS($I258),'Key Numbers'!$A$2:$A$71,"&lt;="&amp;ABS($H258)),
IF(AND(LEFT(J258,1)="F",K258&lt;0),-1*SUMIFS('Key Numbers'!$C$2:$C$71,'Key Numbers'!$A$2:$A$71,"&gt;="&amp;ABS($I258),'Key Numbers'!$A$2:$A$71,"&lt;="&amp;ABS($H258)),
IF(AND(LEFT(J258,1)="F",K258&gt;0),SUMIFS('Key Numbers'!$C$2:$C$71,'Key Numbers'!$A$2:$A$71,"&lt;="&amp;ABS($I258),'Key Numbers'!$A$2:$A$71,"&gt;="&amp;ABS($H258)),
IF(AND(LEFT(J258,1)="D",K258&lt;0),-1*SUMIFS('Key Numbers'!$C$2:$C$71,'Key Numbers'!$A$2:$A$71,"&lt;="&amp;ABS($I258),'Key Numbers'!$A$2:$A$71,"&gt;="&amp;ABS($H258)),
SUMIFS('Key Numbers'!$C$2:$C$71,'Key Numbers'!$A$2:$A$71,"&gt;="&amp;ABS($I258),'Key Numbers'!$A$2:$A$71,"&lt;="&amp;ABS($H258))))))))))</f>
        <v>0</v>
      </c>
      <c r="M258" s="6" cm="1">
        <f t="array" ref="M258">IFERROR(INDEX(DVOA!$E$2:$E$20095,MATCH($F258&amp;$A258-1&amp;$B258,DVOA!$C$2:$C$20095&amp;DVOA!$A$2:$A20902&amp;DVOA!$B$2:$B$20095,0)),0)</f>
        <v>-0.20256500198567839</v>
      </c>
      <c r="N258" s="6"/>
      <c r="O258" s="6" cm="1">
        <f t="array" ref="O258">IFERROR(INDEX(DVOA!$AC$2:$AC$20095,MATCH($F258&amp;$A258-1&amp;$B258,DVOA!$C$2:$C$20095&amp;DVOA!$A$2:$A$20095&amp;DVOA!$B$2:$B$20095,0)
),0)</f>
        <v>0</v>
      </c>
      <c r="P258" s="6" cm="1">
        <f t="array" ref="P258">IFERROR(INDEX(DVOA!$E$2:$E$20095,MATCH($G258&amp;$A258-1&amp;$B258,DVOA!$C$2:$C$20095&amp;DVOA!$A$2:$A20902&amp;DVOA!$B$2:$B$20095,0)),0)</f>
        <v>2.1008188102016198E-2</v>
      </c>
      <c r="Q258" s="6"/>
      <c r="R258" s="6" cm="1">
        <f t="array" ref="R258">IFERROR(INDEX(DVOA!$AC$2:$AC$20095,MATCH($G258&amp;$A258-1&amp;$B258,DVOA!$C$2:$C$20095&amp;DVOA!$A$2:$A$20095&amp;DVOA!$B$2:$B$20095,0)
),0)</f>
        <v>0</v>
      </c>
      <c r="S258" s="6" t="str">
        <f t="shared" ref="S258:S321" si="55">IF(O258=0,"",AVERAGE(O258,R258))</f>
        <v/>
      </c>
      <c r="T258" s="104">
        <f t="shared" si="50"/>
        <v>-0.22357319008769461</v>
      </c>
      <c r="U258" s="104" t="str">
        <f t="shared" si="51"/>
        <v/>
      </c>
      <c r="V258" s="26" t="str" cm="1">
        <f t="array" ref="V258">IFERROR(IF(E258="H",INDEX('DVOA Pred'!$G$2:$G$1000,MATCH($F258&amp;$B258&amp;$A258,'DVOA Pred'!$C$2:$C$1000&amp;'DVOA Pred'!$A$2:$A$1000&amp;'DVOA Pred'!$B$2:$B$1000,0)),
INDEX('DVOA Pred'!$H$2:$H$1000,MATCH($F258&amp;$B258&amp;$A258,'DVOA Pred'!$D$2:$D$1000&amp;'DVOA Pred'!$A$2:$A$1000&amp;'DVOA Pred'!$B$2:$B$1000,0))),"")</f>
        <v/>
      </c>
      <c r="W258" s="26" t="str">
        <f t="shared" ref="W258:W321" si="56">IFERROR(H258-V258,"")</f>
        <v/>
      </c>
      <c r="X258" s="26" t="str">
        <f t="shared" ref="X258:X321" si="57">IFERROR(I258-V258,"")</f>
        <v/>
      </c>
      <c r="Y258" s="6" t="str">
        <f>IFERROR((PERCENTRANK($L$2:$L$20355,L258)*Multiples!$B$3)+((PERCENTRANK($W$2:$W$20355,W258)*(1-Multiples!$B$3))),"")</f>
        <v/>
      </c>
      <c r="Z258" s="64">
        <v>21</v>
      </c>
      <c r="AA258" s="64">
        <v>42</v>
      </c>
      <c r="AB258" s="24">
        <f t="shared" ref="AB258:AB321" si="58">IF(Z258&lt;&gt;"",Z258-AA258,"")</f>
        <v>-21</v>
      </c>
      <c r="AC258" s="24">
        <f t="shared" ref="AC258:AC321" si="59">IF(Z258&lt;&gt;"",Z258+H258-AA258,"")</f>
        <v>-13.5</v>
      </c>
      <c r="AD258" s="24">
        <f t="shared" ref="AD258:AD321" si="60">IF(Z258&lt;&gt;"",Z258+I258-AA258,"")</f>
        <v>-13.5</v>
      </c>
      <c r="AE258" s="24" t="str">
        <f t="shared" ref="AE258:AE321" si="61">IF(Z258&lt;&gt;"",IF(AC258&gt;0,"Yes","No"),"")</f>
        <v>No</v>
      </c>
      <c r="AF258" s="24" t="str">
        <f t="shared" ref="AF258:AF321" si="62">IF(AA258&lt;&gt;"",IF(AD258&gt;0,"Yes","No"),"")</f>
        <v>No</v>
      </c>
      <c r="AG258" s="64"/>
      <c r="AH258" s="64"/>
      <c r="AI258" s="170"/>
      <c r="AJ258" s="66"/>
    </row>
    <row r="259" spans="1:36" customFormat="1" x14ac:dyDescent="0.25">
      <c r="A259" s="7">
        <v>9</v>
      </c>
      <c r="B259" s="5">
        <v>2022</v>
      </c>
      <c r="C259" s="5" t="str">
        <f t="shared" si="52"/>
        <v>2022 W9</v>
      </c>
      <c r="D259" s="5">
        <v>129</v>
      </c>
      <c r="E259" s="5" t="s">
        <v>651</v>
      </c>
      <c r="F259" s="5" t="s">
        <v>24</v>
      </c>
      <c r="G259" s="5" t="s">
        <v>51</v>
      </c>
      <c r="H259" s="5">
        <v>-7.5</v>
      </c>
      <c r="I259" s="61">
        <v>-7.5</v>
      </c>
      <c r="J259" s="62" t="str">
        <f t="shared" si="53"/>
        <v>F0</v>
      </c>
      <c r="K259" s="61">
        <f t="shared" si="54"/>
        <v>0</v>
      </c>
      <c r="L259" s="228">
        <f>IF(K259=0,0,
IF(J259="D0.5",0.5*SUMIFS('Key Numbers'!$C$2:$C$71,'Key Numbers'!$A$2:$A$71,"&gt;="&amp;ABS($I259),'Key Numbers'!$A$2:$A$71,"&lt;="&amp;ABS($H259)),
IF(J259="D-0.5",0.5*-1*SUMIFS('Key Numbers'!$C$2:$C$71,'Key Numbers'!$A$2:$A$71,"&lt;="&amp;ABS($I259),'Key Numbers'!$A$2:$A$71,"&gt;="&amp;ABS($H259)),
IF(J259="F0.5",0.5*SUMIFS('Key Numbers'!$C$2:$C$71,'Key Numbers'!$A$2:$A$71,"&lt;="&amp;ABS($I259),'Key Numbers'!$A$2:$A$71,"&gt;="&amp;ABS($H259)),
IF(J259="F-0.5",0.5*-1*SUMIFS('Key Numbers'!$C$2:$C$71,'Key Numbers'!$A$2:$A$71,"&gt;="&amp;ABS($I259),'Key Numbers'!$A$2:$A$71,"&lt;="&amp;ABS($H259)),
IF(AND(LEFT(J259,1)="F",K259&lt;0),-1*SUMIFS('Key Numbers'!$C$2:$C$71,'Key Numbers'!$A$2:$A$71,"&gt;="&amp;ABS($I259),'Key Numbers'!$A$2:$A$71,"&lt;="&amp;ABS($H259)),
IF(AND(LEFT(J259,1)="F",K259&gt;0),SUMIFS('Key Numbers'!$C$2:$C$71,'Key Numbers'!$A$2:$A$71,"&lt;="&amp;ABS($I259),'Key Numbers'!$A$2:$A$71,"&gt;="&amp;ABS($H259)),
IF(AND(LEFT(J259,1)="D",K259&lt;0),-1*SUMIFS('Key Numbers'!$C$2:$C$71,'Key Numbers'!$A$2:$A$71,"&lt;="&amp;ABS($I259),'Key Numbers'!$A$2:$A$71,"&gt;="&amp;ABS($H259)),
SUMIFS('Key Numbers'!$C$2:$C$71,'Key Numbers'!$A$2:$A$71,"&gt;="&amp;ABS($I259),'Key Numbers'!$A$2:$A$71,"&lt;="&amp;ABS($H259))))))))))</f>
        <v>0</v>
      </c>
      <c r="M259" s="6" cm="1">
        <f t="array" ref="M259">IFERROR(INDEX(DVOA!$E$2:$E$20095,MATCH($F259&amp;$A259-1&amp;$B259,DVOA!$C$2:$C$20095&amp;DVOA!$A$2:$A20903&amp;DVOA!$B$2:$B$20095,0)),0)</f>
        <v>2.1008188102016198E-2</v>
      </c>
      <c r="N259" s="6"/>
      <c r="O259" s="6" cm="1">
        <f t="array" ref="O259">IFERROR(INDEX(DVOA!$AC$2:$AC$20095,MATCH($F259&amp;$A259-1&amp;$B259,DVOA!$C$2:$C$20095&amp;DVOA!$A$2:$A$20095&amp;DVOA!$B$2:$B$20095,0)
),0)</f>
        <v>0</v>
      </c>
      <c r="P259" s="6" cm="1">
        <f t="array" ref="P259">IFERROR(INDEX(DVOA!$E$2:$E$20095,MATCH($G259&amp;$A259-1&amp;$B259,DVOA!$C$2:$C$20095&amp;DVOA!$A$2:$A20903&amp;DVOA!$B$2:$B$20095,0)),0)</f>
        <v>-0.20256500198567839</v>
      </c>
      <c r="Q259" s="6"/>
      <c r="R259" s="6" cm="1">
        <f t="array" ref="R259">IFERROR(INDEX(DVOA!$AC$2:$AC$20095,MATCH($G259&amp;$A259-1&amp;$B259,DVOA!$C$2:$C$20095&amp;DVOA!$A$2:$A$20095&amp;DVOA!$B$2:$B$20095,0)
),0)</f>
        <v>0</v>
      </c>
      <c r="S259" s="6" t="str">
        <f t="shared" si="55"/>
        <v/>
      </c>
      <c r="T259" s="104">
        <f t="shared" ref="T259:T322" si="63">IF(A259=1,"",M259-P259)</f>
        <v>0.22357319008769461</v>
      </c>
      <c r="U259" s="104" t="str">
        <f t="shared" ref="U259:U322" si="64">IF(N259=0,"",N259-Q259)</f>
        <v/>
      </c>
      <c r="V259" s="26" t="str" cm="1">
        <f t="array" ref="V259">IFERROR(IF(E259="H",INDEX('DVOA Pred'!$G$2:$G$1000,MATCH($F259&amp;$B259&amp;$A259,'DVOA Pred'!$C$2:$C$1000&amp;'DVOA Pred'!$A$2:$A$1000&amp;'DVOA Pred'!$B$2:$B$1000,0)),
INDEX('DVOA Pred'!$H$2:$H$1000,MATCH($F259&amp;$B259&amp;$A259,'DVOA Pred'!$D$2:$D$1000&amp;'DVOA Pred'!$A$2:$A$1000&amp;'DVOA Pred'!$B$2:$B$1000,0))),"")</f>
        <v/>
      </c>
      <c r="W259" s="26" t="str">
        <f t="shared" si="56"/>
        <v/>
      </c>
      <c r="X259" s="26" t="str">
        <f t="shared" si="57"/>
        <v/>
      </c>
      <c r="Y259" s="6" t="str">
        <f>IFERROR((PERCENTRANK($L$2:$L$20355,L259)*Multiples!$B$3)+((PERCENTRANK($W$2:$W$20355,W259)*(1-Multiples!$B$3))),"")</f>
        <v/>
      </c>
      <c r="Z259" s="64">
        <v>42</v>
      </c>
      <c r="AA259" s="64">
        <v>21</v>
      </c>
      <c r="AB259" s="24">
        <f t="shared" si="58"/>
        <v>21</v>
      </c>
      <c r="AC259" s="24">
        <f t="shared" si="59"/>
        <v>13.5</v>
      </c>
      <c r="AD259" s="24">
        <f t="shared" si="60"/>
        <v>13.5</v>
      </c>
      <c r="AE259" s="24" t="str">
        <f t="shared" si="61"/>
        <v>Yes</v>
      </c>
      <c r="AF259" s="24" t="str">
        <f t="shared" si="62"/>
        <v>Yes</v>
      </c>
      <c r="AG259" s="64"/>
      <c r="AH259" s="64"/>
      <c r="AI259" s="170"/>
      <c r="AJ259" s="66"/>
    </row>
    <row r="260" spans="1:36" customFormat="1" x14ac:dyDescent="0.25">
      <c r="A260" s="7">
        <v>9</v>
      </c>
      <c r="B260" s="5">
        <v>2022</v>
      </c>
      <c r="C260" s="5" t="str">
        <f t="shared" si="52"/>
        <v>2022 W9</v>
      </c>
      <c r="D260" s="5">
        <v>130</v>
      </c>
      <c r="E260" s="5" t="s">
        <v>651</v>
      </c>
      <c r="F260" s="5" t="s">
        <v>21</v>
      </c>
      <c r="G260" s="5" t="s">
        <v>20</v>
      </c>
      <c r="H260" s="5">
        <v>3.5</v>
      </c>
      <c r="I260" s="61">
        <v>3.5</v>
      </c>
      <c r="J260" s="62" t="str">
        <f t="shared" si="53"/>
        <v>D0</v>
      </c>
      <c r="K260" s="61">
        <f t="shared" si="54"/>
        <v>0</v>
      </c>
      <c r="L260" s="228">
        <f>IF(K260=0,0,
IF(J260="D0.5",0.5*SUMIFS('Key Numbers'!$C$2:$C$71,'Key Numbers'!$A$2:$A$71,"&gt;="&amp;ABS($I260),'Key Numbers'!$A$2:$A$71,"&lt;="&amp;ABS($H260)),
IF(J260="D-0.5",0.5*-1*SUMIFS('Key Numbers'!$C$2:$C$71,'Key Numbers'!$A$2:$A$71,"&lt;="&amp;ABS($I260),'Key Numbers'!$A$2:$A$71,"&gt;="&amp;ABS($H260)),
IF(J260="F0.5",0.5*SUMIFS('Key Numbers'!$C$2:$C$71,'Key Numbers'!$A$2:$A$71,"&lt;="&amp;ABS($I260),'Key Numbers'!$A$2:$A$71,"&gt;="&amp;ABS($H260)),
IF(J260="F-0.5",0.5*-1*SUMIFS('Key Numbers'!$C$2:$C$71,'Key Numbers'!$A$2:$A$71,"&gt;="&amp;ABS($I260),'Key Numbers'!$A$2:$A$71,"&lt;="&amp;ABS($H260)),
IF(AND(LEFT(J260,1)="F",K260&lt;0),-1*SUMIFS('Key Numbers'!$C$2:$C$71,'Key Numbers'!$A$2:$A$71,"&gt;="&amp;ABS($I260),'Key Numbers'!$A$2:$A$71,"&lt;="&amp;ABS($H260)),
IF(AND(LEFT(J260,1)="F",K260&gt;0),SUMIFS('Key Numbers'!$C$2:$C$71,'Key Numbers'!$A$2:$A$71,"&lt;="&amp;ABS($I260),'Key Numbers'!$A$2:$A$71,"&gt;="&amp;ABS($H260)),
IF(AND(LEFT(J260,1)="D",K260&lt;0),-1*SUMIFS('Key Numbers'!$C$2:$C$71,'Key Numbers'!$A$2:$A$71,"&lt;="&amp;ABS($I260),'Key Numbers'!$A$2:$A$71,"&gt;="&amp;ABS($H260)),
SUMIFS('Key Numbers'!$C$2:$C$71,'Key Numbers'!$A$2:$A$71,"&gt;="&amp;ABS($I260),'Key Numbers'!$A$2:$A$71,"&lt;="&amp;ABS($H260))))))))))</f>
        <v>0</v>
      </c>
      <c r="M260" s="6" cm="1">
        <f t="array" ref="M260">IFERROR(INDEX(DVOA!$E$2:$E$20095,MATCH($F260&amp;$A260-1&amp;$B260,DVOA!$C$2:$C$20095&amp;DVOA!$A$2:$A20904&amp;DVOA!$B$2:$B$20095,0)),0)</f>
        <v>-0.10222473687103098</v>
      </c>
      <c r="N260" s="6"/>
      <c r="O260" s="6" cm="1">
        <f t="array" ref="O260">IFERROR(INDEX(DVOA!$AC$2:$AC$20095,MATCH($F260&amp;$A260-1&amp;$B260,DVOA!$C$2:$C$20095&amp;DVOA!$A$2:$A$20095&amp;DVOA!$B$2:$B$20095,0)
),0)</f>
        <v>0</v>
      </c>
      <c r="P260" s="6" cm="1">
        <f t="array" ref="P260">IFERROR(INDEX(DVOA!$E$2:$E$20095,MATCH($G260&amp;$A260-1&amp;$B260,DVOA!$C$2:$C$20095&amp;DVOA!$A$2:$A20904&amp;DVOA!$B$2:$B$20095,0)),0)</f>
        <v>-6.851244524722469E-2</v>
      </c>
      <c r="Q260" s="6"/>
      <c r="R260" s="6" cm="1">
        <f t="array" ref="R260">IFERROR(INDEX(DVOA!$AC$2:$AC$20095,MATCH($G260&amp;$A260-1&amp;$B260,DVOA!$C$2:$C$20095&amp;DVOA!$A$2:$A$20095&amp;DVOA!$B$2:$B$20095,0)
),0)</f>
        <v>0</v>
      </c>
      <c r="S260" s="6" t="str">
        <f t="shared" si="55"/>
        <v/>
      </c>
      <c r="T260" s="104">
        <f t="shared" si="63"/>
        <v>-3.371229162380629E-2</v>
      </c>
      <c r="U260" s="104" t="str">
        <f t="shared" si="64"/>
        <v/>
      </c>
      <c r="V260" s="26" t="str" cm="1">
        <f t="array" ref="V260">IFERROR(IF(E260="H",INDEX('DVOA Pred'!$G$2:$G$1000,MATCH($F260&amp;$B260&amp;$A260,'DVOA Pred'!$C$2:$C$1000&amp;'DVOA Pred'!$A$2:$A$1000&amp;'DVOA Pred'!$B$2:$B$1000,0)),
INDEX('DVOA Pred'!$H$2:$H$1000,MATCH($F260&amp;$B260&amp;$A260,'DVOA Pred'!$D$2:$D$1000&amp;'DVOA Pred'!$A$2:$A$1000&amp;'DVOA Pred'!$B$2:$B$1000,0))),"")</f>
        <v/>
      </c>
      <c r="W260" s="26" t="str">
        <f t="shared" si="56"/>
        <v/>
      </c>
      <c r="X260" s="26" t="str">
        <f t="shared" si="57"/>
        <v/>
      </c>
      <c r="Y260" s="6" t="str">
        <f>IFERROR((PERCENTRANK($L$2:$L$20355,L260)*Multiples!$B$3)+((PERCENTRANK($W$2:$W$20355,W260)*(1-Multiples!$B$3))),"")</f>
        <v/>
      </c>
      <c r="Z260" s="64">
        <v>15</v>
      </c>
      <c r="AA260" s="64">
        <v>9</v>
      </c>
      <c r="AB260" s="24">
        <f t="shared" si="58"/>
        <v>6</v>
      </c>
      <c r="AC260" s="24">
        <f t="shared" si="59"/>
        <v>9.5</v>
      </c>
      <c r="AD260" s="24">
        <f t="shared" si="60"/>
        <v>9.5</v>
      </c>
      <c r="AE260" s="24" t="str">
        <f t="shared" si="61"/>
        <v>Yes</v>
      </c>
      <c r="AF260" s="24" t="str">
        <f t="shared" si="62"/>
        <v>Yes</v>
      </c>
      <c r="AG260" s="64"/>
      <c r="AH260" s="64"/>
      <c r="AI260" s="170"/>
      <c r="AJ260" s="66"/>
    </row>
    <row r="261" spans="1:36" customFormat="1" x14ac:dyDescent="0.25">
      <c r="A261" s="7">
        <v>9</v>
      </c>
      <c r="B261" s="5">
        <v>2022</v>
      </c>
      <c r="C261" s="5" t="str">
        <f t="shared" si="52"/>
        <v>2022 W9</v>
      </c>
      <c r="D261" s="5">
        <v>130</v>
      </c>
      <c r="E261" s="5" t="s">
        <v>649</v>
      </c>
      <c r="F261" s="5" t="s">
        <v>20</v>
      </c>
      <c r="G261" s="5" t="s">
        <v>21</v>
      </c>
      <c r="H261" s="5">
        <v>-3.5</v>
      </c>
      <c r="I261" s="61">
        <v>-3.5</v>
      </c>
      <c r="J261" s="62" t="str">
        <f t="shared" si="53"/>
        <v>F0</v>
      </c>
      <c r="K261" s="61">
        <f t="shared" si="54"/>
        <v>0</v>
      </c>
      <c r="L261" s="228">
        <f>IF(K261=0,0,
IF(J261="D0.5",0.5*SUMIFS('Key Numbers'!$C$2:$C$71,'Key Numbers'!$A$2:$A$71,"&gt;="&amp;ABS($I261),'Key Numbers'!$A$2:$A$71,"&lt;="&amp;ABS($H261)),
IF(J261="D-0.5",0.5*-1*SUMIFS('Key Numbers'!$C$2:$C$71,'Key Numbers'!$A$2:$A$71,"&lt;="&amp;ABS($I261),'Key Numbers'!$A$2:$A$71,"&gt;="&amp;ABS($H261)),
IF(J261="F0.5",0.5*SUMIFS('Key Numbers'!$C$2:$C$71,'Key Numbers'!$A$2:$A$71,"&lt;="&amp;ABS($I261),'Key Numbers'!$A$2:$A$71,"&gt;="&amp;ABS($H261)),
IF(J261="F-0.5",0.5*-1*SUMIFS('Key Numbers'!$C$2:$C$71,'Key Numbers'!$A$2:$A$71,"&gt;="&amp;ABS($I261),'Key Numbers'!$A$2:$A$71,"&lt;="&amp;ABS($H261)),
IF(AND(LEFT(J261,1)="F",K261&lt;0),-1*SUMIFS('Key Numbers'!$C$2:$C$71,'Key Numbers'!$A$2:$A$71,"&gt;="&amp;ABS($I261),'Key Numbers'!$A$2:$A$71,"&lt;="&amp;ABS($H261)),
IF(AND(LEFT(J261,1)="F",K261&gt;0),SUMIFS('Key Numbers'!$C$2:$C$71,'Key Numbers'!$A$2:$A$71,"&lt;="&amp;ABS($I261),'Key Numbers'!$A$2:$A$71,"&gt;="&amp;ABS($H261)),
IF(AND(LEFT(J261,1)="D",K261&lt;0),-1*SUMIFS('Key Numbers'!$C$2:$C$71,'Key Numbers'!$A$2:$A$71,"&lt;="&amp;ABS($I261),'Key Numbers'!$A$2:$A$71,"&gt;="&amp;ABS($H261)),
SUMIFS('Key Numbers'!$C$2:$C$71,'Key Numbers'!$A$2:$A$71,"&gt;="&amp;ABS($I261),'Key Numbers'!$A$2:$A$71,"&lt;="&amp;ABS($H261))))))))))</f>
        <v>0</v>
      </c>
      <c r="M261" s="6" cm="1">
        <f t="array" ref="M261">IFERROR(INDEX(DVOA!$E$2:$E$20095,MATCH($F261&amp;$A261-1&amp;$B261,DVOA!$C$2:$C$20095&amp;DVOA!$A$2:$A20905&amp;DVOA!$B$2:$B$20095,0)),0)</f>
        <v>-6.851244524722469E-2</v>
      </c>
      <c r="N261" s="6"/>
      <c r="O261" s="6" cm="1">
        <f t="array" ref="O261">IFERROR(INDEX(DVOA!$AC$2:$AC$20095,MATCH($F261&amp;$A261-1&amp;$B261,DVOA!$C$2:$C$20095&amp;DVOA!$A$2:$A$20095&amp;DVOA!$B$2:$B$20095,0)
),0)</f>
        <v>0</v>
      </c>
      <c r="P261" s="6" cm="1">
        <f t="array" ref="P261">IFERROR(INDEX(DVOA!$E$2:$E$20095,MATCH($G261&amp;$A261-1&amp;$B261,DVOA!$C$2:$C$20095&amp;DVOA!$A$2:$A20905&amp;DVOA!$B$2:$B$20095,0)),0)</f>
        <v>-0.10222473687103098</v>
      </c>
      <c r="Q261" s="6"/>
      <c r="R261" s="6" cm="1">
        <f t="array" ref="R261">IFERROR(INDEX(DVOA!$AC$2:$AC$20095,MATCH($G261&amp;$A261-1&amp;$B261,DVOA!$C$2:$C$20095&amp;DVOA!$A$2:$A$20095&amp;DVOA!$B$2:$B$20095,0)
),0)</f>
        <v>0</v>
      </c>
      <c r="S261" s="6" t="str">
        <f t="shared" si="55"/>
        <v/>
      </c>
      <c r="T261" s="104">
        <f t="shared" si="63"/>
        <v>3.371229162380629E-2</v>
      </c>
      <c r="U261" s="104" t="str">
        <f t="shared" si="64"/>
        <v/>
      </c>
      <c r="V261" s="26" t="str" cm="1">
        <f t="array" ref="V261">IFERROR(IF(E261="H",INDEX('DVOA Pred'!$G$2:$G$1000,MATCH($F261&amp;$B261&amp;$A261,'DVOA Pred'!$C$2:$C$1000&amp;'DVOA Pred'!$A$2:$A$1000&amp;'DVOA Pred'!$B$2:$B$1000,0)),
INDEX('DVOA Pred'!$H$2:$H$1000,MATCH($F261&amp;$B261&amp;$A261,'DVOA Pred'!$D$2:$D$1000&amp;'DVOA Pred'!$A$2:$A$1000&amp;'DVOA Pred'!$B$2:$B$1000,0))),"")</f>
        <v/>
      </c>
      <c r="W261" s="26" t="str">
        <f t="shared" si="56"/>
        <v/>
      </c>
      <c r="X261" s="26" t="str">
        <f t="shared" si="57"/>
        <v/>
      </c>
      <c r="Y261" s="6" t="str">
        <f>IFERROR((PERCENTRANK($L$2:$L$20355,L261)*Multiples!$B$3)+((PERCENTRANK($W$2:$W$20355,W261)*(1-Multiples!$B$3))),"")</f>
        <v/>
      </c>
      <c r="Z261" s="64">
        <v>9</v>
      </c>
      <c r="AA261" s="64">
        <v>15</v>
      </c>
      <c r="AB261" s="24">
        <f t="shared" si="58"/>
        <v>-6</v>
      </c>
      <c r="AC261" s="24">
        <f t="shared" si="59"/>
        <v>-9.5</v>
      </c>
      <c r="AD261" s="24">
        <f t="shared" si="60"/>
        <v>-9.5</v>
      </c>
      <c r="AE261" s="24" t="str">
        <f t="shared" si="61"/>
        <v>No</v>
      </c>
      <c r="AF261" s="24" t="str">
        <f t="shared" si="62"/>
        <v>No</v>
      </c>
      <c r="AG261" s="64"/>
      <c r="AH261" s="64"/>
      <c r="AI261" s="170"/>
      <c r="AJ261" s="66"/>
    </row>
    <row r="262" spans="1:36" customFormat="1" x14ac:dyDescent="0.25">
      <c r="A262" s="7">
        <v>9</v>
      </c>
      <c r="B262" s="5">
        <v>2022</v>
      </c>
      <c r="C262" s="5" t="str">
        <f t="shared" si="52"/>
        <v>2022 W9</v>
      </c>
      <c r="D262" s="5">
        <v>131</v>
      </c>
      <c r="E262" s="5" t="s">
        <v>649</v>
      </c>
      <c r="F262" s="5" t="s">
        <v>35</v>
      </c>
      <c r="G262" s="5" t="s">
        <v>17</v>
      </c>
      <c r="H262" s="5">
        <v>5.5</v>
      </c>
      <c r="I262" s="61">
        <v>5</v>
      </c>
      <c r="J262" s="62" t="str">
        <f t="shared" si="53"/>
        <v>D0.5</v>
      </c>
      <c r="K262" s="61">
        <f t="shared" si="54"/>
        <v>0.5</v>
      </c>
      <c r="L262" s="228">
        <f>IF(K262=0,0,
IF(J262="D0.5",0.5*SUMIFS('Key Numbers'!$C$2:$C$71,'Key Numbers'!$A$2:$A$71,"&gt;="&amp;ABS($I262),'Key Numbers'!$A$2:$A$71,"&lt;="&amp;ABS($H262)),
IF(J262="D-0.5",0.5*-1*SUMIFS('Key Numbers'!$C$2:$C$71,'Key Numbers'!$A$2:$A$71,"&lt;="&amp;ABS($I262),'Key Numbers'!$A$2:$A$71,"&gt;="&amp;ABS($H262)),
IF(J262="F0.5",0.5*SUMIFS('Key Numbers'!$C$2:$C$71,'Key Numbers'!$A$2:$A$71,"&lt;="&amp;ABS($I262),'Key Numbers'!$A$2:$A$71,"&gt;="&amp;ABS($H262)),
IF(J262="F-0.5",0.5*-1*SUMIFS('Key Numbers'!$C$2:$C$71,'Key Numbers'!$A$2:$A$71,"&gt;="&amp;ABS($I262),'Key Numbers'!$A$2:$A$71,"&lt;="&amp;ABS($H262)),
IF(AND(LEFT(J262,1)="F",K262&lt;0),-1*SUMIFS('Key Numbers'!$C$2:$C$71,'Key Numbers'!$A$2:$A$71,"&gt;="&amp;ABS($I262),'Key Numbers'!$A$2:$A$71,"&lt;="&amp;ABS($H262)),
IF(AND(LEFT(J262,1)="F",K262&gt;0),SUMIFS('Key Numbers'!$C$2:$C$71,'Key Numbers'!$A$2:$A$71,"&lt;="&amp;ABS($I262),'Key Numbers'!$A$2:$A$71,"&gt;="&amp;ABS($H262)),
IF(AND(LEFT(J262,1)="D",K262&lt;0),-1*SUMIFS('Key Numbers'!$C$2:$C$71,'Key Numbers'!$A$2:$A$71,"&lt;="&amp;ABS($I262),'Key Numbers'!$A$2:$A$71,"&gt;="&amp;ABS($H262)),
SUMIFS('Key Numbers'!$C$2:$C$71,'Key Numbers'!$A$2:$A$71,"&gt;="&amp;ABS($I262),'Key Numbers'!$A$2:$A$71,"&lt;="&amp;ABS($H262))))))))))</f>
        <v>2.4770642201834864E-2</v>
      </c>
      <c r="M262" s="6" cm="1">
        <f t="array" ref="M262">IFERROR(INDEX(DVOA!$E$2:$E$20095,MATCH($F262&amp;$A262-1&amp;$B262,DVOA!$C$2:$C$20095&amp;DVOA!$A$2:$A20906&amp;DVOA!$B$2:$B$20095,0)),0)</f>
        <v>-0.25205507115577702</v>
      </c>
      <c r="N262" s="6"/>
      <c r="O262" s="6" cm="1">
        <f t="array" ref="O262">IFERROR(INDEX(DVOA!$AC$2:$AC$20095,MATCH($F262&amp;$A262-1&amp;$B262,DVOA!$C$2:$C$20095&amp;DVOA!$A$2:$A$20095&amp;DVOA!$B$2:$B$20095,0)
),0)</f>
        <v>0</v>
      </c>
      <c r="P262" s="6" cm="1">
        <f t="array" ref="P262">IFERROR(INDEX(DVOA!$E$2:$E$20095,MATCH($G262&amp;$A262-1&amp;$B262,DVOA!$C$2:$C$20095&amp;DVOA!$A$2:$A20906&amp;DVOA!$B$2:$B$20095,0)),0)</f>
        <v>7.1311977882807919E-3</v>
      </c>
      <c r="Q262" s="6"/>
      <c r="R262" s="6" cm="1">
        <f t="array" ref="R262">IFERROR(INDEX(DVOA!$AC$2:$AC$20095,MATCH($G262&amp;$A262-1&amp;$B262,DVOA!$C$2:$C$20095&amp;DVOA!$A$2:$A$20095&amp;DVOA!$B$2:$B$20095,0)
),0)</f>
        <v>0</v>
      </c>
      <c r="S262" s="6" t="str">
        <f t="shared" si="55"/>
        <v/>
      </c>
      <c r="T262" s="104">
        <f t="shared" si="63"/>
        <v>-0.25918626894405783</v>
      </c>
      <c r="U262" s="104" t="str">
        <f t="shared" si="64"/>
        <v/>
      </c>
      <c r="V262" s="26" t="str" cm="1">
        <f t="array" ref="V262">IFERROR(IF(E262="H",INDEX('DVOA Pred'!$G$2:$G$1000,MATCH($F262&amp;$B262&amp;$A262,'DVOA Pred'!$C$2:$C$1000&amp;'DVOA Pred'!$A$2:$A$1000&amp;'DVOA Pred'!$B$2:$B$1000,0)),
INDEX('DVOA Pred'!$H$2:$H$1000,MATCH($F262&amp;$B262&amp;$A262,'DVOA Pred'!$D$2:$D$1000&amp;'DVOA Pred'!$A$2:$A$1000&amp;'DVOA Pred'!$B$2:$B$1000,0))),"")</f>
        <v/>
      </c>
      <c r="W262" s="26" t="str">
        <f t="shared" si="56"/>
        <v/>
      </c>
      <c r="X262" s="26" t="str">
        <f t="shared" si="57"/>
        <v/>
      </c>
      <c r="Y262" s="6" t="str">
        <f>IFERROR((PERCENTRANK($L$2:$L$20355,L262)*Multiples!$B$3)+((PERCENTRANK($W$2:$W$20355,W262)*(1-Multiples!$B$3))),"")</f>
        <v/>
      </c>
      <c r="Z262" s="64">
        <v>3</v>
      </c>
      <c r="AA262" s="64">
        <v>26</v>
      </c>
      <c r="AB262" s="24">
        <f t="shared" si="58"/>
        <v>-23</v>
      </c>
      <c r="AC262" s="24">
        <f t="shared" si="59"/>
        <v>-17.5</v>
      </c>
      <c r="AD262" s="24">
        <f t="shared" si="60"/>
        <v>-18</v>
      </c>
      <c r="AE262" s="24" t="str">
        <f t="shared" si="61"/>
        <v>No</v>
      </c>
      <c r="AF262" s="24" t="str">
        <f t="shared" si="62"/>
        <v>No</v>
      </c>
      <c r="AG262" s="64"/>
      <c r="AH262" s="64"/>
      <c r="AI262" s="170"/>
      <c r="AJ262" s="66"/>
    </row>
    <row r="263" spans="1:36" customFormat="1" x14ac:dyDescent="0.25">
      <c r="A263" s="7">
        <v>9</v>
      </c>
      <c r="B263" s="5">
        <v>2022</v>
      </c>
      <c r="C263" s="5" t="str">
        <f t="shared" si="52"/>
        <v>2022 W9</v>
      </c>
      <c r="D263" s="5">
        <v>131</v>
      </c>
      <c r="E263" s="5" t="s">
        <v>651</v>
      </c>
      <c r="F263" s="5" t="s">
        <v>17</v>
      </c>
      <c r="G263" s="5" t="s">
        <v>35</v>
      </c>
      <c r="H263" s="5">
        <v>-5.5</v>
      </c>
      <c r="I263" s="61">
        <v>-5</v>
      </c>
      <c r="J263" s="62" t="str">
        <f t="shared" si="53"/>
        <v>F-0.5</v>
      </c>
      <c r="K263" s="61">
        <f t="shared" si="54"/>
        <v>-0.5</v>
      </c>
      <c r="L263" s="228">
        <f>IF(K263=0,0,
IF(J263="D0.5",0.5*SUMIFS('Key Numbers'!$C$2:$C$71,'Key Numbers'!$A$2:$A$71,"&gt;="&amp;ABS($I263),'Key Numbers'!$A$2:$A$71,"&lt;="&amp;ABS($H263)),
IF(J263="D-0.5",0.5*-1*SUMIFS('Key Numbers'!$C$2:$C$71,'Key Numbers'!$A$2:$A$71,"&lt;="&amp;ABS($I263),'Key Numbers'!$A$2:$A$71,"&gt;="&amp;ABS($H263)),
IF(J263="F0.5",0.5*SUMIFS('Key Numbers'!$C$2:$C$71,'Key Numbers'!$A$2:$A$71,"&lt;="&amp;ABS($I263),'Key Numbers'!$A$2:$A$71,"&gt;="&amp;ABS($H263)),
IF(J263="F-0.5",0.5*-1*SUMIFS('Key Numbers'!$C$2:$C$71,'Key Numbers'!$A$2:$A$71,"&gt;="&amp;ABS($I263),'Key Numbers'!$A$2:$A$71,"&lt;="&amp;ABS($H263)),
IF(AND(LEFT(J263,1)="F",K263&lt;0),-1*SUMIFS('Key Numbers'!$C$2:$C$71,'Key Numbers'!$A$2:$A$71,"&gt;="&amp;ABS($I263),'Key Numbers'!$A$2:$A$71,"&lt;="&amp;ABS($H263)),
IF(AND(LEFT(J263,1)="F",K263&gt;0),SUMIFS('Key Numbers'!$C$2:$C$71,'Key Numbers'!$A$2:$A$71,"&lt;="&amp;ABS($I263),'Key Numbers'!$A$2:$A$71,"&gt;="&amp;ABS($H263)),
IF(AND(LEFT(J263,1)="D",K263&lt;0),-1*SUMIFS('Key Numbers'!$C$2:$C$71,'Key Numbers'!$A$2:$A$71,"&lt;="&amp;ABS($I263),'Key Numbers'!$A$2:$A$71,"&gt;="&amp;ABS($H263)),
SUMIFS('Key Numbers'!$C$2:$C$71,'Key Numbers'!$A$2:$A$71,"&gt;="&amp;ABS($I263),'Key Numbers'!$A$2:$A$71,"&lt;="&amp;ABS($H263))))))))))</f>
        <v>-2.4770642201834864E-2</v>
      </c>
      <c r="M263" s="6" cm="1">
        <f t="array" ref="M263">IFERROR(INDEX(DVOA!$E$2:$E$20095,MATCH($F263&amp;$A263-1&amp;$B263,DVOA!$C$2:$C$20095&amp;DVOA!$A$2:$A20907&amp;DVOA!$B$2:$B$20095,0)),0)</f>
        <v>7.1311977882807919E-3</v>
      </c>
      <c r="N263" s="6"/>
      <c r="O263" s="6" cm="1">
        <f t="array" ref="O263">IFERROR(INDEX(DVOA!$AC$2:$AC$20095,MATCH($F263&amp;$A263-1&amp;$B263,DVOA!$C$2:$C$20095&amp;DVOA!$A$2:$A$20095&amp;DVOA!$B$2:$B$20095,0)
),0)</f>
        <v>0</v>
      </c>
      <c r="P263" s="6" cm="1">
        <f t="array" ref="P263">IFERROR(INDEX(DVOA!$E$2:$E$20095,MATCH($G263&amp;$A263-1&amp;$B263,DVOA!$C$2:$C$20095&amp;DVOA!$A$2:$A20907&amp;DVOA!$B$2:$B$20095,0)),0)</f>
        <v>-0.25205507115577702</v>
      </c>
      <c r="Q263" s="6"/>
      <c r="R263" s="6" cm="1">
        <f t="array" ref="R263">IFERROR(INDEX(DVOA!$AC$2:$AC$20095,MATCH($G263&amp;$A263-1&amp;$B263,DVOA!$C$2:$C$20095&amp;DVOA!$A$2:$A$20095&amp;DVOA!$B$2:$B$20095,0)
),0)</f>
        <v>0</v>
      </c>
      <c r="S263" s="6" t="str">
        <f t="shared" si="55"/>
        <v/>
      </c>
      <c r="T263" s="104">
        <f t="shared" si="63"/>
        <v>0.25918626894405783</v>
      </c>
      <c r="U263" s="104" t="str">
        <f t="shared" si="64"/>
        <v/>
      </c>
      <c r="V263" s="26" t="str" cm="1">
        <f t="array" ref="V263">IFERROR(IF(E263="H",INDEX('DVOA Pred'!$G$2:$G$1000,MATCH($F263&amp;$B263&amp;$A263,'DVOA Pred'!$C$2:$C$1000&amp;'DVOA Pred'!$A$2:$A$1000&amp;'DVOA Pred'!$B$2:$B$1000,0)),
INDEX('DVOA Pred'!$H$2:$H$1000,MATCH($F263&amp;$B263&amp;$A263,'DVOA Pred'!$D$2:$D$1000&amp;'DVOA Pred'!$A$2:$A$1000&amp;'DVOA Pred'!$B$2:$B$1000,0))),"")</f>
        <v/>
      </c>
      <c r="W263" s="26" t="str">
        <f t="shared" si="56"/>
        <v/>
      </c>
      <c r="X263" s="26" t="str">
        <f t="shared" si="57"/>
        <v/>
      </c>
      <c r="Y263" s="6" t="str">
        <f>IFERROR((PERCENTRANK($L$2:$L$20355,L263)*Multiples!$B$3)+((PERCENTRANK($W$2:$W$20355,W263)*(1-Multiples!$B$3))),"")</f>
        <v/>
      </c>
      <c r="Z263" s="64">
        <v>26</v>
      </c>
      <c r="AA263" s="64">
        <v>3</v>
      </c>
      <c r="AB263" s="24">
        <f t="shared" si="58"/>
        <v>23</v>
      </c>
      <c r="AC263" s="24">
        <f t="shared" si="59"/>
        <v>17.5</v>
      </c>
      <c r="AD263" s="24">
        <f t="shared" si="60"/>
        <v>18</v>
      </c>
      <c r="AE263" s="24" t="str">
        <f t="shared" si="61"/>
        <v>Yes</v>
      </c>
      <c r="AF263" s="24" t="str">
        <f t="shared" si="62"/>
        <v>Yes</v>
      </c>
      <c r="AG263" s="64"/>
      <c r="AH263" s="64"/>
      <c r="AI263" s="170"/>
      <c r="AJ263" s="66"/>
    </row>
    <row r="264" spans="1:36" customFormat="1" x14ac:dyDescent="0.25">
      <c r="A264" s="7">
        <v>9</v>
      </c>
      <c r="B264" s="5">
        <v>2022</v>
      </c>
      <c r="C264" s="5" t="str">
        <f t="shared" si="52"/>
        <v>2022 W9</v>
      </c>
      <c r="D264" s="5">
        <v>132</v>
      </c>
      <c r="E264" s="5" t="s">
        <v>649</v>
      </c>
      <c r="F264" s="5" t="s">
        <v>0</v>
      </c>
      <c r="G264" s="5" t="s">
        <v>9</v>
      </c>
      <c r="H264" s="5">
        <v>-12.5</v>
      </c>
      <c r="I264" s="61">
        <v>-11.5</v>
      </c>
      <c r="J264" s="62" t="str">
        <f t="shared" si="53"/>
        <v>F-1</v>
      </c>
      <c r="K264" s="61">
        <f t="shared" si="54"/>
        <v>-1</v>
      </c>
      <c r="L264" s="228">
        <f>IF(K264=0,0,
IF(J264="D0.5",0.5*SUMIFS('Key Numbers'!$C$2:$C$71,'Key Numbers'!$A$2:$A$71,"&gt;="&amp;ABS($I264),'Key Numbers'!$A$2:$A$71,"&lt;="&amp;ABS($H264)),
IF(J264="D-0.5",0.5*-1*SUMIFS('Key Numbers'!$C$2:$C$71,'Key Numbers'!$A$2:$A$71,"&lt;="&amp;ABS($I264),'Key Numbers'!$A$2:$A$71,"&gt;="&amp;ABS($H264)),
IF(J264="F0.5",0.5*SUMIFS('Key Numbers'!$C$2:$C$71,'Key Numbers'!$A$2:$A$71,"&lt;="&amp;ABS($I264),'Key Numbers'!$A$2:$A$71,"&gt;="&amp;ABS($H264)),
IF(J264="F-0.5",0.5*-1*SUMIFS('Key Numbers'!$C$2:$C$71,'Key Numbers'!$A$2:$A$71,"&gt;="&amp;ABS($I264),'Key Numbers'!$A$2:$A$71,"&lt;="&amp;ABS($H264)),
IF(AND(LEFT(J264,1)="F",K264&lt;0),-1*SUMIFS('Key Numbers'!$C$2:$C$71,'Key Numbers'!$A$2:$A$71,"&gt;="&amp;ABS($I264),'Key Numbers'!$A$2:$A$71,"&lt;="&amp;ABS($H264)),
IF(AND(LEFT(J264,1)="F",K264&gt;0),SUMIFS('Key Numbers'!$C$2:$C$71,'Key Numbers'!$A$2:$A$71,"&lt;="&amp;ABS($I264),'Key Numbers'!$A$2:$A$71,"&gt;="&amp;ABS($H264)),
IF(AND(LEFT(J264,1)="D",K264&lt;0),-1*SUMIFS('Key Numbers'!$C$2:$C$71,'Key Numbers'!$A$2:$A$71,"&lt;="&amp;ABS($I264),'Key Numbers'!$A$2:$A$71,"&gt;="&amp;ABS($H264)),
SUMIFS('Key Numbers'!$C$2:$C$71,'Key Numbers'!$A$2:$A$71,"&gt;="&amp;ABS($I264),'Key Numbers'!$A$2:$A$71,"&lt;="&amp;ABS($H264))))))))))</f>
        <v>-1.834862385321101E-2</v>
      </c>
      <c r="M264" s="6" cm="1">
        <f t="array" ref="M264">IFERROR(INDEX(DVOA!$E$2:$E$20095,MATCH($F264&amp;$A264-1&amp;$B264,DVOA!$C$2:$C$20095&amp;DVOA!$A$2:$A20908&amp;DVOA!$B$2:$B$20095,0)),0)</f>
        <v>0.42270602261639822</v>
      </c>
      <c r="N264" s="6"/>
      <c r="O264" s="6" cm="1">
        <f t="array" ref="O264">IFERROR(INDEX(DVOA!$AC$2:$AC$20095,MATCH($F264&amp;$A264-1&amp;$B264,DVOA!$C$2:$C$20095&amp;DVOA!$A$2:$A$20095&amp;DVOA!$B$2:$B$20095,0)
),0)</f>
        <v>0</v>
      </c>
      <c r="P264" s="6" cm="1">
        <f t="array" ref="P264">IFERROR(INDEX(DVOA!$E$2:$E$20095,MATCH($G264&amp;$A264-1&amp;$B264,DVOA!$C$2:$C$20095&amp;DVOA!$A$2:$A20908&amp;DVOA!$B$2:$B$20095,0)),0)</f>
        <v>-2.2691856372288662E-2</v>
      </c>
      <c r="Q264" s="6"/>
      <c r="R264" s="6" cm="1">
        <f t="array" ref="R264">IFERROR(INDEX(DVOA!$AC$2:$AC$20095,MATCH($G264&amp;$A264-1&amp;$B264,DVOA!$C$2:$C$20095&amp;DVOA!$A$2:$A$20095&amp;DVOA!$B$2:$B$20095,0)
),0)</f>
        <v>0</v>
      </c>
      <c r="S264" s="6" t="str">
        <f t="shared" si="55"/>
        <v/>
      </c>
      <c r="T264" s="104">
        <f t="shared" si="63"/>
        <v>0.44539787898868688</v>
      </c>
      <c r="U264" s="104" t="str">
        <f t="shared" si="64"/>
        <v/>
      </c>
      <c r="V264" s="26" t="str" cm="1">
        <f t="array" ref="V264">IFERROR(IF(E264="H",INDEX('DVOA Pred'!$G$2:$G$1000,MATCH($F264&amp;$B264&amp;$A264,'DVOA Pred'!$C$2:$C$1000&amp;'DVOA Pred'!$A$2:$A$1000&amp;'DVOA Pred'!$B$2:$B$1000,0)),
INDEX('DVOA Pred'!$H$2:$H$1000,MATCH($F264&amp;$B264&amp;$A264,'DVOA Pred'!$D$2:$D$1000&amp;'DVOA Pred'!$A$2:$A$1000&amp;'DVOA Pred'!$B$2:$B$1000,0))),"")</f>
        <v/>
      </c>
      <c r="W264" s="26" t="str">
        <f t="shared" si="56"/>
        <v/>
      </c>
      <c r="X264" s="26" t="str">
        <f t="shared" si="57"/>
        <v/>
      </c>
      <c r="Y264" s="6" t="str">
        <f>IFERROR((PERCENTRANK($L$2:$L$20355,L264)*Multiples!$B$3)+((PERCENTRANK($W$2:$W$20355,W264)*(1-Multiples!$B$3))),"")</f>
        <v/>
      </c>
      <c r="Z264" s="64">
        <v>17</v>
      </c>
      <c r="AA264" s="64">
        <v>20</v>
      </c>
      <c r="AB264" s="24">
        <f t="shared" si="58"/>
        <v>-3</v>
      </c>
      <c r="AC264" s="24">
        <f t="shared" si="59"/>
        <v>-15.5</v>
      </c>
      <c r="AD264" s="24">
        <f t="shared" si="60"/>
        <v>-14.5</v>
      </c>
      <c r="AE264" s="24" t="str">
        <f t="shared" si="61"/>
        <v>No</v>
      </c>
      <c r="AF264" s="24" t="str">
        <f t="shared" si="62"/>
        <v>No</v>
      </c>
      <c r="AG264" s="64"/>
      <c r="AH264" s="64"/>
      <c r="AI264" s="170"/>
      <c r="AJ264" s="66"/>
    </row>
    <row r="265" spans="1:36" customFormat="1" x14ac:dyDescent="0.25">
      <c r="A265" s="7">
        <v>9</v>
      </c>
      <c r="B265" s="5">
        <v>2022</v>
      </c>
      <c r="C265" s="5" t="str">
        <f t="shared" si="52"/>
        <v>2022 W9</v>
      </c>
      <c r="D265" s="5">
        <v>132</v>
      </c>
      <c r="E265" s="5" t="s">
        <v>651</v>
      </c>
      <c r="F265" s="5" t="s">
        <v>9</v>
      </c>
      <c r="G265" s="5" t="s">
        <v>0</v>
      </c>
      <c r="H265" s="5">
        <v>12.5</v>
      </c>
      <c r="I265" s="61">
        <v>11.5</v>
      </c>
      <c r="J265" s="62" t="str">
        <f t="shared" si="53"/>
        <v>D1</v>
      </c>
      <c r="K265" s="61">
        <f t="shared" si="54"/>
        <v>1</v>
      </c>
      <c r="L265" s="228">
        <f>IF(K265=0,0,
IF(J265="D0.5",0.5*SUMIFS('Key Numbers'!$C$2:$C$71,'Key Numbers'!$A$2:$A$71,"&gt;="&amp;ABS($I265),'Key Numbers'!$A$2:$A$71,"&lt;="&amp;ABS($H265)),
IF(J265="D-0.5",0.5*-1*SUMIFS('Key Numbers'!$C$2:$C$71,'Key Numbers'!$A$2:$A$71,"&lt;="&amp;ABS($I265),'Key Numbers'!$A$2:$A$71,"&gt;="&amp;ABS($H265)),
IF(J265="F0.5",0.5*SUMIFS('Key Numbers'!$C$2:$C$71,'Key Numbers'!$A$2:$A$71,"&lt;="&amp;ABS($I265),'Key Numbers'!$A$2:$A$71,"&gt;="&amp;ABS($H265)),
IF(J265="F-0.5",0.5*-1*SUMIFS('Key Numbers'!$C$2:$C$71,'Key Numbers'!$A$2:$A$71,"&gt;="&amp;ABS($I265),'Key Numbers'!$A$2:$A$71,"&lt;="&amp;ABS($H265)),
IF(AND(LEFT(J265,1)="F",K265&lt;0),-1*SUMIFS('Key Numbers'!$C$2:$C$71,'Key Numbers'!$A$2:$A$71,"&gt;="&amp;ABS($I265),'Key Numbers'!$A$2:$A$71,"&lt;="&amp;ABS($H265)),
IF(AND(LEFT(J265,1)="F",K265&gt;0),SUMIFS('Key Numbers'!$C$2:$C$71,'Key Numbers'!$A$2:$A$71,"&lt;="&amp;ABS($I265),'Key Numbers'!$A$2:$A$71,"&gt;="&amp;ABS($H265)),
IF(AND(LEFT(J265,1)="D",K265&lt;0),-1*SUMIFS('Key Numbers'!$C$2:$C$71,'Key Numbers'!$A$2:$A$71,"&lt;="&amp;ABS($I265),'Key Numbers'!$A$2:$A$71,"&gt;="&amp;ABS($H265)),
SUMIFS('Key Numbers'!$C$2:$C$71,'Key Numbers'!$A$2:$A$71,"&gt;="&amp;ABS($I265),'Key Numbers'!$A$2:$A$71,"&lt;="&amp;ABS($H265))))))))))</f>
        <v>1.834862385321101E-2</v>
      </c>
      <c r="M265" s="6" cm="1">
        <f t="array" ref="M265">IFERROR(INDEX(DVOA!$E$2:$E$20095,MATCH($F265&amp;$A265-1&amp;$B265,DVOA!$C$2:$C$20095&amp;DVOA!$A$2:$A20909&amp;DVOA!$B$2:$B$20095,0)),0)</f>
        <v>-2.2691856372288662E-2</v>
      </c>
      <c r="N265" s="6"/>
      <c r="O265" s="6" cm="1">
        <f t="array" ref="O265">IFERROR(INDEX(DVOA!$AC$2:$AC$20095,MATCH($F265&amp;$A265-1&amp;$B265,DVOA!$C$2:$C$20095&amp;DVOA!$A$2:$A$20095&amp;DVOA!$B$2:$B$20095,0)
),0)</f>
        <v>0</v>
      </c>
      <c r="P265" s="6" cm="1">
        <f t="array" ref="P265">IFERROR(INDEX(DVOA!$E$2:$E$20095,MATCH($G265&amp;$A265-1&amp;$B265,DVOA!$C$2:$C$20095&amp;DVOA!$A$2:$A20909&amp;DVOA!$B$2:$B$20095,0)),0)</f>
        <v>0.42270602261639822</v>
      </c>
      <c r="Q265" s="6"/>
      <c r="R265" s="6" cm="1">
        <f t="array" ref="R265">IFERROR(INDEX(DVOA!$AC$2:$AC$20095,MATCH($G265&amp;$A265-1&amp;$B265,DVOA!$C$2:$C$20095&amp;DVOA!$A$2:$A$20095&amp;DVOA!$B$2:$B$20095,0)
),0)</f>
        <v>0</v>
      </c>
      <c r="S265" s="6" t="str">
        <f t="shared" si="55"/>
        <v/>
      </c>
      <c r="T265" s="104">
        <f t="shared" si="63"/>
        <v>-0.44539787898868688</v>
      </c>
      <c r="U265" s="104" t="str">
        <f t="shared" si="64"/>
        <v/>
      </c>
      <c r="V265" s="26" t="str" cm="1">
        <f t="array" ref="V265">IFERROR(IF(E265="H",INDEX('DVOA Pred'!$G$2:$G$1000,MATCH($F265&amp;$B265&amp;$A265,'DVOA Pred'!$C$2:$C$1000&amp;'DVOA Pred'!$A$2:$A$1000&amp;'DVOA Pred'!$B$2:$B$1000,0)),
INDEX('DVOA Pred'!$H$2:$H$1000,MATCH($F265&amp;$B265&amp;$A265,'DVOA Pred'!$D$2:$D$1000&amp;'DVOA Pred'!$A$2:$A$1000&amp;'DVOA Pred'!$B$2:$B$1000,0))),"")</f>
        <v/>
      </c>
      <c r="W265" s="26" t="str">
        <f t="shared" si="56"/>
        <v/>
      </c>
      <c r="X265" s="26" t="str">
        <f t="shared" si="57"/>
        <v/>
      </c>
      <c r="Y265" s="6" t="str">
        <f>IFERROR((PERCENTRANK($L$2:$L$20355,L265)*Multiples!$B$3)+((PERCENTRANK($W$2:$W$20355,W265)*(1-Multiples!$B$3))),"")</f>
        <v/>
      </c>
      <c r="Z265" s="64">
        <v>20</v>
      </c>
      <c r="AA265" s="64">
        <v>17</v>
      </c>
      <c r="AB265" s="24">
        <f t="shared" si="58"/>
        <v>3</v>
      </c>
      <c r="AC265" s="24">
        <f t="shared" si="59"/>
        <v>15.5</v>
      </c>
      <c r="AD265" s="24">
        <f t="shared" si="60"/>
        <v>14.5</v>
      </c>
      <c r="AE265" s="24" t="str">
        <f t="shared" si="61"/>
        <v>Yes</v>
      </c>
      <c r="AF265" s="24" t="str">
        <f t="shared" si="62"/>
        <v>Yes</v>
      </c>
      <c r="AG265" s="64"/>
      <c r="AH265" s="64"/>
      <c r="AI265" s="170"/>
      <c r="AJ265" s="66"/>
    </row>
    <row r="266" spans="1:36" customFormat="1" x14ac:dyDescent="0.25">
      <c r="A266" s="7">
        <v>9</v>
      </c>
      <c r="B266" s="5">
        <v>2022</v>
      </c>
      <c r="C266" s="5" t="str">
        <f t="shared" si="52"/>
        <v>2022 W9</v>
      </c>
      <c r="D266" s="5">
        <v>133</v>
      </c>
      <c r="E266" s="5" t="s">
        <v>651</v>
      </c>
      <c r="F266" s="5" t="s">
        <v>23</v>
      </c>
      <c r="G266" s="5" t="s">
        <v>30</v>
      </c>
      <c r="H266" s="5">
        <v>-1.5</v>
      </c>
      <c r="I266" s="61">
        <v>-2</v>
      </c>
      <c r="J266" s="62" t="str">
        <f t="shared" si="53"/>
        <v>F0.5</v>
      </c>
      <c r="K266" s="61">
        <f t="shared" si="54"/>
        <v>0.5</v>
      </c>
      <c r="L266" s="228">
        <f>IF(K266=0,0,
IF(J266="D0.5",0.5*SUMIFS('Key Numbers'!$C$2:$C$71,'Key Numbers'!$A$2:$A$71,"&gt;="&amp;ABS($I266),'Key Numbers'!$A$2:$A$71,"&lt;="&amp;ABS($H266)),
IF(J266="D-0.5",0.5*-1*SUMIFS('Key Numbers'!$C$2:$C$71,'Key Numbers'!$A$2:$A$71,"&lt;="&amp;ABS($I266),'Key Numbers'!$A$2:$A$71,"&gt;="&amp;ABS($H266)),
IF(J266="F0.5",0.5*SUMIFS('Key Numbers'!$C$2:$C$71,'Key Numbers'!$A$2:$A$71,"&lt;="&amp;ABS($I266),'Key Numbers'!$A$2:$A$71,"&gt;="&amp;ABS($H266)),
IF(J266="F-0.5",0.5*-1*SUMIFS('Key Numbers'!$C$2:$C$71,'Key Numbers'!$A$2:$A$71,"&gt;="&amp;ABS($I266),'Key Numbers'!$A$2:$A$71,"&lt;="&amp;ABS($H266)),
IF(AND(LEFT(J266,1)="F",K266&lt;0),-1*SUMIFS('Key Numbers'!$C$2:$C$71,'Key Numbers'!$A$2:$A$71,"&gt;="&amp;ABS($I266),'Key Numbers'!$A$2:$A$71,"&lt;="&amp;ABS($H266)),
IF(AND(LEFT(J266,1)="F",K266&gt;0),SUMIFS('Key Numbers'!$C$2:$C$71,'Key Numbers'!$A$2:$A$71,"&lt;="&amp;ABS($I266),'Key Numbers'!$A$2:$A$71,"&gt;="&amp;ABS($H266)),
IF(AND(LEFT(J266,1)="D",K266&lt;0),-1*SUMIFS('Key Numbers'!$C$2:$C$71,'Key Numbers'!$A$2:$A$71,"&lt;="&amp;ABS($I266),'Key Numbers'!$A$2:$A$71,"&gt;="&amp;ABS($H266)),
SUMIFS('Key Numbers'!$C$2:$C$71,'Key Numbers'!$A$2:$A$71,"&gt;="&amp;ABS($I266),'Key Numbers'!$A$2:$A$71,"&lt;="&amp;ABS($H266))))))))))</f>
        <v>2.8440366972477066E-2</v>
      </c>
      <c r="M266" s="6" cm="1">
        <f t="array" ref="M266">IFERROR(INDEX(DVOA!$E$2:$E$20095,MATCH($F266&amp;$A266-1&amp;$B266,DVOA!$C$2:$C$20095&amp;DVOA!$A$2:$A20910&amp;DVOA!$B$2:$B$20095,0)),0)</f>
        <v>-0.17185605171392587</v>
      </c>
      <c r="N266" s="6"/>
      <c r="O266" s="6" cm="1">
        <f t="array" ref="O266">IFERROR(INDEX(DVOA!$AC$2:$AC$20095,MATCH($F266&amp;$A266-1&amp;$B266,DVOA!$C$2:$C$20095&amp;DVOA!$A$2:$A$20095&amp;DVOA!$B$2:$B$20095,0)
),0)</f>
        <v>0</v>
      </c>
      <c r="P266" s="6" cm="1">
        <f t="array" ref="P266">IFERROR(INDEX(DVOA!$E$2:$E$20095,MATCH($G266&amp;$A266-1&amp;$B266,DVOA!$C$2:$C$20095&amp;DVOA!$A$2:$A20910&amp;DVOA!$B$2:$B$20095,0)),0)</f>
        <v>0.16662453886461109</v>
      </c>
      <c r="Q266" s="6"/>
      <c r="R266" s="6" cm="1">
        <f t="array" ref="R266">IFERROR(INDEX(DVOA!$AC$2:$AC$20095,MATCH($G266&amp;$A266-1&amp;$B266,DVOA!$C$2:$C$20095&amp;DVOA!$A$2:$A$20095&amp;DVOA!$B$2:$B$20095,0)
),0)</f>
        <v>0</v>
      </c>
      <c r="S266" s="6" t="str">
        <f t="shared" si="55"/>
        <v/>
      </c>
      <c r="T266" s="104">
        <f t="shared" si="63"/>
        <v>-0.33848059057853697</v>
      </c>
      <c r="U266" s="104" t="str">
        <f t="shared" si="64"/>
        <v/>
      </c>
      <c r="V266" s="26" t="str" cm="1">
        <f t="array" ref="V266">IFERROR(IF(E266="H",INDEX('DVOA Pred'!$G$2:$G$1000,MATCH($F266&amp;$B266&amp;$A266,'DVOA Pred'!$C$2:$C$1000&amp;'DVOA Pred'!$A$2:$A$1000&amp;'DVOA Pred'!$B$2:$B$1000,0)),
INDEX('DVOA Pred'!$H$2:$H$1000,MATCH($F266&amp;$B266&amp;$A266,'DVOA Pred'!$D$2:$D$1000&amp;'DVOA Pred'!$A$2:$A$1000&amp;'DVOA Pred'!$B$2:$B$1000,0))),"")</f>
        <v/>
      </c>
      <c r="W266" s="26" t="str">
        <f t="shared" si="56"/>
        <v/>
      </c>
      <c r="X266" s="26" t="str">
        <f t="shared" si="57"/>
        <v/>
      </c>
      <c r="Y266" s="6" t="str">
        <f>IFERROR((PERCENTRANK($L$2:$L$20355,L266)*Multiples!$B$3)+((PERCENTRANK($W$2:$W$20355,W266)*(1-Multiples!$B$3))),"")</f>
        <v/>
      </c>
      <c r="Z266" s="64">
        <v>21</v>
      </c>
      <c r="AA266" s="64">
        <v>31</v>
      </c>
      <c r="AB266" s="24">
        <f t="shared" si="58"/>
        <v>-10</v>
      </c>
      <c r="AC266" s="24">
        <f t="shared" si="59"/>
        <v>-11.5</v>
      </c>
      <c r="AD266" s="24">
        <f t="shared" si="60"/>
        <v>-12</v>
      </c>
      <c r="AE266" s="24" t="str">
        <f t="shared" si="61"/>
        <v>No</v>
      </c>
      <c r="AF266" s="24" t="str">
        <f t="shared" si="62"/>
        <v>No</v>
      </c>
      <c r="AG266" s="64"/>
      <c r="AH266" s="64"/>
      <c r="AI266" s="170"/>
      <c r="AJ266" s="66"/>
    </row>
    <row r="267" spans="1:36" customFormat="1" x14ac:dyDescent="0.25">
      <c r="A267" s="7">
        <v>9</v>
      </c>
      <c r="B267" s="5">
        <v>2022</v>
      </c>
      <c r="C267" s="5" t="str">
        <f t="shared" si="52"/>
        <v>2022 W9</v>
      </c>
      <c r="D267" s="5">
        <v>133</v>
      </c>
      <c r="E267" s="5" t="s">
        <v>649</v>
      </c>
      <c r="F267" s="5" t="s">
        <v>30</v>
      </c>
      <c r="G267" s="5" t="s">
        <v>23</v>
      </c>
      <c r="H267" s="5">
        <v>1.5</v>
      </c>
      <c r="I267" s="61">
        <v>2</v>
      </c>
      <c r="J267" s="62" t="str">
        <f t="shared" si="53"/>
        <v>D-0.5</v>
      </c>
      <c r="K267" s="61">
        <f t="shared" si="54"/>
        <v>-0.5</v>
      </c>
      <c r="L267" s="228">
        <f>IF(K267=0,0,
IF(J267="D0.5",0.5*SUMIFS('Key Numbers'!$C$2:$C$71,'Key Numbers'!$A$2:$A$71,"&gt;="&amp;ABS($I267),'Key Numbers'!$A$2:$A$71,"&lt;="&amp;ABS($H267)),
IF(J267="D-0.5",0.5*-1*SUMIFS('Key Numbers'!$C$2:$C$71,'Key Numbers'!$A$2:$A$71,"&lt;="&amp;ABS($I267),'Key Numbers'!$A$2:$A$71,"&gt;="&amp;ABS($H267)),
IF(J267="F0.5",0.5*SUMIFS('Key Numbers'!$C$2:$C$71,'Key Numbers'!$A$2:$A$71,"&lt;="&amp;ABS($I267),'Key Numbers'!$A$2:$A$71,"&gt;="&amp;ABS($H267)),
IF(J267="F-0.5",0.5*-1*SUMIFS('Key Numbers'!$C$2:$C$71,'Key Numbers'!$A$2:$A$71,"&gt;="&amp;ABS($I267),'Key Numbers'!$A$2:$A$71,"&lt;="&amp;ABS($H267)),
IF(AND(LEFT(J267,1)="F",K267&lt;0),-1*SUMIFS('Key Numbers'!$C$2:$C$71,'Key Numbers'!$A$2:$A$71,"&gt;="&amp;ABS($I267),'Key Numbers'!$A$2:$A$71,"&lt;="&amp;ABS($H267)),
IF(AND(LEFT(J267,1)="F",K267&gt;0),SUMIFS('Key Numbers'!$C$2:$C$71,'Key Numbers'!$A$2:$A$71,"&lt;="&amp;ABS($I267),'Key Numbers'!$A$2:$A$71,"&gt;="&amp;ABS($H267)),
IF(AND(LEFT(J267,1)="D",K267&lt;0),-1*SUMIFS('Key Numbers'!$C$2:$C$71,'Key Numbers'!$A$2:$A$71,"&lt;="&amp;ABS($I267),'Key Numbers'!$A$2:$A$71,"&gt;="&amp;ABS($H267)),
SUMIFS('Key Numbers'!$C$2:$C$71,'Key Numbers'!$A$2:$A$71,"&gt;="&amp;ABS($I267),'Key Numbers'!$A$2:$A$71,"&lt;="&amp;ABS($H267))))))))))</f>
        <v>-2.8440366972477066E-2</v>
      </c>
      <c r="M267" s="6" cm="1">
        <f t="array" ref="M267">IFERROR(INDEX(DVOA!$E$2:$E$20095,MATCH($F267&amp;$A267-1&amp;$B267,DVOA!$C$2:$C$20095&amp;DVOA!$A$2:$A20911&amp;DVOA!$B$2:$B$20095,0)),0)</f>
        <v>0.16662453886461109</v>
      </c>
      <c r="N267" s="6"/>
      <c r="O267" s="6" cm="1">
        <f t="array" ref="O267">IFERROR(INDEX(DVOA!$AC$2:$AC$20095,MATCH($F267&amp;$A267-1&amp;$B267,DVOA!$C$2:$C$20095&amp;DVOA!$A$2:$A$20095&amp;DVOA!$B$2:$B$20095,0)
),0)</f>
        <v>0</v>
      </c>
      <c r="P267" s="6" cm="1">
        <f t="array" ref="P267">IFERROR(INDEX(DVOA!$E$2:$E$20095,MATCH($G267&amp;$A267-1&amp;$B267,DVOA!$C$2:$C$20095&amp;DVOA!$A$2:$A20911&amp;DVOA!$B$2:$B$20095,0)),0)</f>
        <v>-0.17185605171392587</v>
      </c>
      <c r="Q267" s="6"/>
      <c r="R267" s="6" cm="1">
        <f t="array" ref="R267">IFERROR(INDEX(DVOA!$AC$2:$AC$20095,MATCH($G267&amp;$A267-1&amp;$B267,DVOA!$C$2:$C$20095&amp;DVOA!$A$2:$A$20095&amp;DVOA!$B$2:$B$20095,0)
),0)</f>
        <v>0</v>
      </c>
      <c r="S267" s="6" t="str">
        <f t="shared" si="55"/>
        <v/>
      </c>
      <c r="T267" s="104">
        <f t="shared" si="63"/>
        <v>0.33848059057853697</v>
      </c>
      <c r="U267" s="104" t="str">
        <f t="shared" si="64"/>
        <v/>
      </c>
      <c r="V267" s="26" t="str" cm="1">
        <f t="array" ref="V267">IFERROR(IF(E267="H",INDEX('DVOA Pred'!$G$2:$G$1000,MATCH($F267&amp;$B267&amp;$A267,'DVOA Pred'!$C$2:$C$1000&amp;'DVOA Pred'!$A$2:$A$1000&amp;'DVOA Pred'!$B$2:$B$1000,0)),
INDEX('DVOA Pred'!$H$2:$H$1000,MATCH($F267&amp;$B267&amp;$A267,'DVOA Pred'!$D$2:$D$1000&amp;'DVOA Pred'!$A$2:$A$1000&amp;'DVOA Pred'!$B$2:$B$1000,0))),"")</f>
        <v/>
      </c>
      <c r="W267" s="26" t="str">
        <f t="shared" si="56"/>
        <v/>
      </c>
      <c r="X267" s="26" t="str">
        <f t="shared" si="57"/>
        <v/>
      </c>
      <c r="Y267" s="6" t="str">
        <f>IFERROR((PERCENTRANK($L$2:$L$20355,L267)*Multiples!$B$3)+((PERCENTRANK($W$2:$W$20355,W267)*(1-Multiples!$B$3))),"")</f>
        <v/>
      </c>
      <c r="Z267" s="64">
        <v>31</v>
      </c>
      <c r="AA267" s="64">
        <v>21</v>
      </c>
      <c r="AB267" s="24">
        <f t="shared" si="58"/>
        <v>10</v>
      </c>
      <c r="AC267" s="24">
        <f t="shared" si="59"/>
        <v>11.5</v>
      </c>
      <c r="AD267" s="24">
        <f t="shared" si="60"/>
        <v>12</v>
      </c>
      <c r="AE267" s="24" t="str">
        <f t="shared" si="61"/>
        <v>Yes</v>
      </c>
      <c r="AF267" s="24" t="str">
        <f t="shared" si="62"/>
        <v>Yes</v>
      </c>
      <c r="AG267" s="64"/>
      <c r="AH267" s="64"/>
      <c r="AI267" s="170"/>
      <c r="AJ267" s="66"/>
    </row>
    <row r="268" spans="1:36" customFormat="1" x14ac:dyDescent="0.25">
      <c r="A268" s="7">
        <v>9</v>
      </c>
      <c r="B268" s="5">
        <v>2022</v>
      </c>
      <c r="C268" s="5" t="str">
        <f t="shared" si="52"/>
        <v>2022 W9</v>
      </c>
      <c r="D268" s="5">
        <v>134</v>
      </c>
      <c r="E268" s="5" t="s">
        <v>649</v>
      </c>
      <c r="F268" s="5" t="s">
        <v>42</v>
      </c>
      <c r="G268" s="5" t="s">
        <v>38</v>
      </c>
      <c r="H268" s="5">
        <v>2.5</v>
      </c>
      <c r="I268" s="61">
        <v>3</v>
      </c>
      <c r="J268" s="62" t="str">
        <f t="shared" si="53"/>
        <v>D-0.5</v>
      </c>
      <c r="K268" s="61">
        <f t="shared" si="54"/>
        <v>-0.5</v>
      </c>
      <c r="L268" s="228">
        <f>IF(K268=0,0,
IF(J268="D0.5",0.5*SUMIFS('Key Numbers'!$C$2:$C$71,'Key Numbers'!$A$2:$A$71,"&gt;="&amp;ABS($I268),'Key Numbers'!$A$2:$A$71,"&lt;="&amp;ABS($H268)),
IF(J268="D-0.5",0.5*-1*SUMIFS('Key Numbers'!$C$2:$C$71,'Key Numbers'!$A$2:$A$71,"&lt;="&amp;ABS($I268),'Key Numbers'!$A$2:$A$71,"&gt;="&amp;ABS($H268)),
IF(J268="F0.5",0.5*SUMIFS('Key Numbers'!$C$2:$C$71,'Key Numbers'!$A$2:$A$71,"&lt;="&amp;ABS($I268),'Key Numbers'!$A$2:$A$71,"&gt;="&amp;ABS($H268)),
IF(J268="F-0.5",0.5*-1*SUMIFS('Key Numbers'!$C$2:$C$71,'Key Numbers'!$A$2:$A$71,"&gt;="&amp;ABS($I268),'Key Numbers'!$A$2:$A$71,"&lt;="&amp;ABS($H268)),
IF(AND(LEFT(J268,1)="F",K268&lt;0),-1*SUMIFS('Key Numbers'!$C$2:$C$71,'Key Numbers'!$A$2:$A$71,"&gt;="&amp;ABS($I268),'Key Numbers'!$A$2:$A$71,"&lt;="&amp;ABS($H268)),
IF(AND(LEFT(J268,1)="F",K268&gt;0),SUMIFS('Key Numbers'!$C$2:$C$71,'Key Numbers'!$A$2:$A$71,"&lt;="&amp;ABS($I268),'Key Numbers'!$A$2:$A$71,"&gt;="&amp;ABS($H268)),
IF(AND(LEFT(J268,1)="D",K268&lt;0),-1*SUMIFS('Key Numbers'!$C$2:$C$71,'Key Numbers'!$A$2:$A$71,"&lt;="&amp;ABS($I268),'Key Numbers'!$A$2:$A$71,"&gt;="&amp;ABS($H268)),
SUMIFS('Key Numbers'!$C$2:$C$71,'Key Numbers'!$A$2:$A$71,"&gt;="&amp;ABS($I268),'Key Numbers'!$A$2:$A$71,"&lt;="&amp;ABS($H268))))))))))</f>
        <v>-7.247706422018349E-2</v>
      </c>
      <c r="M268" s="6" cm="1">
        <f t="array" ref="M268">IFERROR(INDEX(DVOA!$E$2:$E$20095,MATCH($F268&amp;$A268-1&amp;$B268,DVOA!$C$2:$C$20095&amp;DVOA!$A$2:$A20912&amp;DVOA!$B$2:$B$20095,0)),0)</f>
        <v>-0.12760855621484979</v>
      </c>
      <c r="N268" s="6"/>
      <c r="O268" s="6" cm="1">
        <f t="array" ref="O268">IFERROR(INDEX(DVOA!$AC$2:$AC$20095,MATCH($F268&amp;$A268-1&amp;$B268,DVOA!$C$2:$C$20095&amp;DVOA!$A$2:$A$20095&amp;DVOA!$B$2:$B$20095,0)
),0)</f>
        <v>0</v>
      </c>
      <c r="P268" s="6" cm="1">
        <f t="array" ref="P268">IFERROR(INDEX(DVOA!$E$2:$E$20095,MATCH($G268&amp;$A268-1&amp;$B268,DVOA!$C$2:$C$20095&amp;DVOA!$A$2:$A20912&amp;DVOA!$B$2:$B$20095,0)),0)</f>
        <v>5.7181276381545895E-2</v>
      </c>
      <c r="Q268" s="6"/>
      <c r="R268" s="6" cm="1">
        <f t="array" ref="R268">IFERROR(INDEX(DVOA!$AC$2:$AC$20095,MATCH($G268&amp;$A268-1&amp;$B268,DVOA!$C$2:$C$20095&amp;DVOA!$A$2:$A$20095&amp;DVOA!$B$2:$B$20095,0)
),0)</f>
        <v>0</v>
      </c>
      <c r="S268" s="6" t="str">
        <f t="shared" si="55"/>
        <v/>
      </c>
      <c r="T268" s="104">
        <f t="shared" si="63"/>
        <v>-0.1847898325963957</v>
      </c>
      <c r="U268" s="104" t="str">
        <f t="shared" si="64"/>
        <v/>
      </c>
      <c r="V268" s="26" t="str" cm="1">
        <f t="array" ref="V268">IFERROR(IF(E268="H",INDEX('DVOA Pred'!$G$2:$G$1000,MATCH($F268&amp;$B268&amp;$A268,'DVOA Pred'!$C$2:$C$1000&amp;'DVOA Pred'!$A$2:$A$1000&amp;'DVOA Pred'!$B$2:$B$1000,0)),
INDEX('DVOA Pred'!$H$2:$H$1000,MATCH($F268&amp;$B268&amp;$A268,'DVOA Pred'!$D$2:$D$1000&amp;'DVOA Pred'!$A$2:$A$1000&amp;'DVOA Pred'!$B$2:$B$1000,0))),"")</f>
        <v/>
      </c>
      <c r="W268" s="26" t="str">
        <f t="shared" si="56"/>
        <v/>
      </c>
      <c r="X268" s="26" t="str">
        <f t="shared" si="57"/>
        <v/>
      </c>
      <c r="Y268" s="6" t="str">
        <f>IFERROR((PERCENTRANK($L$2:$L$20355,L268)*Multiples!$B$3)+((PERCENTRANK($W$2:$W$20355,W268)*(1-Multiples!$B$3))),"")</f>
        <v/>
      </c>
      <c r="Z268" s="64">
        <v>13</v>
      </c>
      <c r="AA268" s="64">
        <v>16</v>
      </c>
      <c r="AB268" s="24">
        <f t="shared" si="58"/>
        <v>-3</v>
      </c>
      <c r="AC268" s="24">
        <f t="shared" si="59"/>
        <v>-0.5</v>
      </c>
      <c r="AD268" s="24">
        <f t="shared" si="60"/>
        <v>0</v>
      </c>
      <c r="AE268" s="24" t="str">
        <f t="shared" si="61"/>
        <v>No</v>
      </c>
      <c r="AF268" s="24" t="str">
        <f t="shared" si="62"/>
        <v>No</v>
      </c>
      <c r="AG268" s="64"/>
      <c r="AH268" s="64"/>
      <c r="AI268" s="170"/>
      <c r="AJ268" s="66"/>
    </row>
    <row r="269" spans="1:36" customFormat="1" x14ac:dyDescent="0.25">
      <c r="A269" s="7">
        <v>9</v>
      </c>
      <c r="B269" s="5">
        <v>2022</v>
      </c>
      <c r="C269" s="5" t="str">
        <f t="shared" si="52"/>
        <v>2022 W9</v>
      </c>
      <c r="D269" s="5">
        <v>134</v>
      </c>
      <c r="E269" s="5" t="s">
        <v>651</v>
      </c>
      <c r="F269" s="5" t="s">
        <v>38</v>
      </c>
      <c r="G269" s="5" t="s">
        <v>42</v>
      </c>
      <c r="H269" s="5">
        <v>-2.5</v>
      </c>
      <c r="I269" s="61">
        <v>-3</v>
      </c>
      <c r="J269" s="62" t="str">
        <f t="shared" si="53"/>
        <v>F0.5</v>
      </c>
      <c r="K269" s="61">
        <f t="shared" si="54"/>
        <v>0.5</v>
      </c>
      <c r="L269" s="228">
        <f>IF(K269=0,0,
IF(J269="D0.5",0.5*SUMIFS('Key Numbers'!$C$2:$C$71,'Key Numbers'!$A$2:$A$71,"&gt;="&amp;ABS($I269),'Key Numbers'!$A$2:$A$71,"&lt;="&amp;ABS($H269)),
IF(J269="D-0.5",0.5*-1*SUMIFS('Key Numbers'!$C$2:$C$71,'Key Numbers'!$A$2:$A$71,"&lt;="&amp;ABS($I269),'Key Numbers'!$A$2:$A$71,"&gt;="&amp;ABS($H269)),
IF(J269="F0.5",0.5*SUMIFS('Key Numbers'!$C$2:$C$71,'Key Numbers'!$A$2:$A$71,"&lt;="&amp;ABS($I269),'Key Numbers'!$A$2:$A$71,"&gt;="&amp;ABS($H269)),
IF(J269="F-0.5",0.5*-1*SUMIFS('Key Numbers'!$C$2:$C$71,'Key Numbers'!$A$2:$A$71,"&gt;="&amp;ABS($I269),'Key Numbers'!$A$2:$A$71,"&lt;="&amp;ABS($H269)),
IF(AND(LEFT(J269,1)="F",K269&lt;0),-1*SUMIFS('Key Numbers'!$C$2:$C$71,'Key Numbers'!$A$2:$A$71,"&gt;="&amp;ABS($I269),'Key Numbers'!$A$2:$A$71,"&lt;="&amp;ABS($H269)),
IF(AND(LEFT(J269,1)="F",K269&gt;0),SUMIFS('Key Numbers'!$C$2:$C$71,'Key Numbers'!$A$2:$A$71,"&lt;="&amp;ABS($I269),'Key Numbers'!$A$2:$A$71,"&gt;="&amp;ABS($H269)),
IF(AND(LEFT(J269,1)="D",K269&lt;0),-1*SUMIFS('Key Numbers'!$C$2:$C$71,'Key Numbers'!$A$2:$A$71,"&lt;="&amp;ABS($I269),'Key Numbers'!$A$2:$A$71,"&gt;="&amp;ABS($H269)),
SUMIFS('Key Numbers'!$C$2:$C$71,'Key Numbers'!$A$2:$A$71,"&gt;="&amp;ABS($I269),'Key Numbers'!$A$2:$A$71,"&lt;="&amp;ABS($H269))))))))))</f>
        <v>7.247706422018349E-2</v>
      </c>
      <c r="M269" s="6" cm="1">
        <f t="array" ref="M269">IFERROR(INDEX(DVOA!$E$2:$E$20095,MATCH($F269&amp;$A269-1&amp;$B269,DVOA!$C$2:$C$20095&amp;DVOA!$A$2:$A20913&amp;DVOA!$B$2:$B$20095,0)),0)</f>
        <v>5.7181276381545895E-2</v>
      </c>
      <c r="N269" s="6"/>
      <c r="O269" s="6" cm="1">
        <f t="array" ref="O269">IFERROR(INDEX(DVOA!$AC$2:$AC$20095,MATCH($F269&amp;$A269-1&amp;$B269,DVOA!$C$2:$C$20095&amp;DVOA!$A$2:$A$20095&amp;DVOA!$B$2:$B$20095,0)
),0)</f>
        <v>0</v>
      </c>
      <c r="P269" s="6" cm="1">
        <f t="array" ref="P269">IFERROR(INDEX(DVOA!$E$2:$E$20095,MATCH($G269&amp;$A269-1&amp;$B269,DVOA!$C$2:$C$20095&amp;DVOA!$A$2:$A20913&amp;DVOA!$B$2:$B$20095,0)),0)</f>
        <v>-0.12760855621484979</v>
      </c>
      <c r="Q269" s="6"/>
      <c r="R269" s="6" cm="1">
        <f t="array" ref="R269">IFERROR(INDEX(DVOA!$AC$2:$AC$20095,MATCH($G269&amp;$A269-1&amp;$B269,DVOA!$C$2:$C$20095&amp;DVOA!$A$2:$A$20095&amp;DVOA!$B$2:$B$20095,0)
),0)</f>
        <v>0</v>
      </c>
      <c r="S269" s="6" t="str">
        <f t="shared" si="55"/>
        <v/>
      </c>
      <c r="T269" s="104">
        <f t="shared" si="63"/>
        <v>0.1847898325963957</v>
      </c>
      <c r="U269" s="104" t="str">
        <f t="shared" si="64"/>
        <v/>
      </c>
      <c r="V269" s="26" t="str" cm="1">
        <f t="array" ref="V269">IFERROR(IF(E269="H",INDEX('DVOA Pred'!$G$2:$G$1000,MATCH($F269&amp;$B269&amp;$A269,'DVOA Pred'!$C$2:$C$1000&amp;'DVOA Pred'!$A$2:$A$1000&amp;'DVOA Pred'!$B$2:$B$1000,0)),
INDEX('DVOA Pred'!$H$2:$H$1000,MATCH($F269&amp;$B269&amp;$A269,'DVOA Pred'!$D$2:$D$1000&amp;'DVOA Pred'!$A$2:$A$1000&amp;'DVOA Pred'!$B$2:$B$1000,0))),"")</f>
        <v/>
      </c>
      <c r="W269" s="26" t="str">
        <f t="shared" si="56"/>
        <v/>
      </c>
      <c r="X269" s="26" t="str">
        <f t="shared" si="57"/>
        <v/>
      </c>
      <c r="Y269" s="6" t="str">
        <f>IFERROR((PERCENTRANK($L$2:$L$20355,L269)*Multiples!$B$3)+((PERCENTRANK($W$2:$W$20355,W269)*(1-Multiples!$B$3))),"")</f>
        <v/>
      </c>
      <c r="Z269" s="64">
        <v>16</v>
      </c>
      <c r="AA269" s="64">
        <v>13</v>
      </c>
      <c r="AB269" s="24">
        <f t="shared" si="58"/>
        <v>3</v>
      </c>
      <c r="AC269" s="24">
        <f t="shared" si="59"/>
        <v>0.5</v>
      </c>
      <c r="AD269" s="24">
        <f t="shared" si="60"/>
        <v>0</v>
      </c>
      <c r="AE269" s="24" t="str">
        <f t="shared" si="61"/>
        <v>Yes</v>
      </c>
      <c r="AF269" s="24" t="str">
        <f t="shared" si="62"/>
        <v>No</v>
      </c>
      <c r="AG269" s="64"/>
      <c r="AH269" s="64"/>
      <c r="AI269" s="170"/>
      <c r="AJ269" s="66"/>
    </row>
    <row r="270" spans="1:36" customFormat="1" x14ac:dyDescent="0.25">
      <c r="A270" s="7">
        <v>9</v>
      </c>
      <c r="B270" s="5">
        <v>2022</v>
      </c>
      <c r="C270" s="5" t="str">
        <f t="shared" si="52"/>
        <v>2022 W9</v>
      </c>
      <c r="D270" s="5">
        <v>135</v>
      </c>
      <c r="E270" s="5" t="s">
        <v>651</v>
      </c>
      <c r="F270" s="5" t="s">
        <v>5</v>
      </c>
      <c r="G270" s="5" t="s">
        <v>45</v>
      </c>
      <c r="H270" s="5">
        <v>-12.5</v>
      </c>
      <c r="I270" s="61">
        <v>-12.5</v>
      </c>
      <c r="J270" s="62" t="str">
        <f t="shared" si="53"/>
        <v>F0</v>
      </c>
      <c r="K270" s="61">
        <f t="shared" si="54"/>
        <v>0</v>
      </c>
      <c r="L270" s="228">
        <f>IF(K270=0,0,
IF(J270="D0.5",0.5*SUMIFS('Key Numbers'!$C$2:$C$71,'Key Numbers'!$A$2:$A$71,"&gt;="&amp;ABS($I270),'Key Numbers'!$A$2:$A$71,"&lt;="&amp;ABS($H270)),
IF(J270="D-0.5",0.5*-1*SUMIFS('Key Numbers'!$C$2:$C$71,'Key Numbers'!$A$2:$A$71,"&lt;="&amp;ABS($I270),'Key Numbers'!$A$2:$A$71,"&gt;="&amp;ABS($H270)),
IF(J270="F0.5",0.5*SUMIFS('Key Numbers'!$C$2:$C$71,'Key Numbers'!$A$2:$A$71,"&lt;="&amp;ABS($I270),'Key Numbers'!$A$2:$A$71,"&gt;="&amp;ABS($H270)),
IF(J270="F-0.5",0.5*-1*SUMIFS('Key Numbers'!$C$2:$C$71,'Key Numbers'!$A$2:$A$71,"&gt;="&amp;ABS($I270),'Key Numbers'!$A$2:$A$71,"&lt;="&amp;ABS($H270)),
IF(AND(LEFT(J270,1)="F",K270&lt;0),-1*SUMIFS('Key Numbers'!$C$2:$C$71,'Key Numbers'!$A$2:$A$71,"&gt;="&amp;ABS($I270),'Key Numbers'!$A$2:$A$71,"&lt;="&amp;ABS($H270)),
IF(AND(LEFT(J270,1)="F",K270&gt;0),SUMIFS('Key Numbers'!$C$2:$C$71,'Key Numbers'!$A$2:$A$71,"&lt;="&amp;ABS($I270),'Key Numbers'!$A$2:$A$71,"&gt;="&amp;ABS($H270)),
IF(AND(LEFT(J270,1)="D",K270&lt;0),-1*SUMIFS('Key Numbers'!$C$2:$C$71,'Key Numbers'!$A$2:$A$71,"&lt;="&amp;ABS($I270),'Key Numbers'!$A$2:$A$71,"&gt;="&amp;ABS($H270)),
SUMIFS('Key Numbers'!$C$2:$C$71,'Key Numbers'!$A$2:$A$71,"&gt;="&amp;ABS($I270),'Key Numbers'!$A$2:$A$71,"&lt;="&amp;ABS($H270))))))))))</f>
        <v>0</v>
      </c>
      <c r="M270" s="6" cm="1">
        <f t="array" ref="M270">IFERROR(INDEX(DVOA!$E$2:$E$20095,MATCH($F270&amp;$A270-1&amp;$B270,DVOA!$C$2:$C$20095&amp;DVOA!$A$2:$A20914&amp;DVOA!$B$2:$B$20095,0)),0)</f>
        <v>0.23556795673627368</v>
      </c>
      <c r="N270" s="6"/>
      <c r="O270" s="6" cm="1">
        <f t="array" ref="O270">IFERROR(INDEX(DVOA!$AC$2:$AC$20095,MATCH($F270&amp;$A270-1&amp;$B270,DVOA!$C$2:$C$20095&amp;DVOA!$A$2:$A$20095&amp;DVOA!$B$2:$B$20095,0)
),0)</f>
        <v>0</v>
      </c>
      <c r="P270" s="6" cm="1">
        <f t="array" ref="P270">IFERROR(INDEX(DVOA!$E$2:$E$20095,MATCH($G270&amp;$A270-1&amp;$B270,DVOA!$C$2:$C$20095&amp;DVOA!$A$2:$A20914&amp;DVOA!$B$2:$B$20095,0)),0)</f>
        <v>-4.5532569947203998E-2</v>
      </c>
      <c r="Q270" s="6"/>
      <c r="R270" s="6" cm="1">
        <f t="array" ref="R270">IFERROR(INDEX(DVOA!$AC$2:$AC$20095,MATCH($G270&amp;$A270-1&amp;$B270,DVOA!$C$2:$C$20095&amp;DVOA!$A$2:$A$20095&amp;DVOA!$B$2:$B$20095,0)
),0)</f>
        <v>0</v>
      </c>
      <c r="S270" s="6" t="str">
        <f t="shared" si="55"/>
        <v/>
      </c>
      <c r="T270" s="104">
        <f t="shared" si="63"/>
        <v>0.28110052668347768</v>
      </c>
      <c r="U270" s="104" t="str">
        <f t="shared" si="64"/>
        <v/>
      </c>
      <c r="V270" s="26" t="str" cm="1">
        <f t="array" ref="V270">IFERROR(IF(E270="H",INDEX('DVOA Pred'!$G$2:$G$1000,MATCH($F270&amp;$B270&amp;$A270,'DVOA Pred'!$C$2:$C$1000&amp;'DVOA Pred'!$A$2:$A$1000&amp;'DVOA Pred'!$B$2:$B$1000,0)),
INDEX('DVOA Pred'!$H$2:$H$1000,MATCH($F270&amp;$B270&amp;$A270,'DVOA Pred'!$D$2:$D$1000&amp;'DVOA Pred'!$A$2:$A$1000&amp;'DVOA Pred'!$B$2:$B$1000,0))),"")</f>
        <v/>
      </c>
      <c r="W270" s="26" t="str">
        <f t="shared" si="56"/>
        <v/>
      </c>
      <c r="X270" s="26" t="str">
        <f t="shared" si="57"/>
        <v/>
      </c>
      <c r="Y270" s="6" t="str">
        <f>IFERROR((PERCENTRANK($L$2:$L$20355,L270)*Multiples!$B$3)+((PERCENTRANK($W$2:$W$20355,W270)*(1-Multiples!$B$3))),"")</f>
        <v/>
      </c>
      <c r="Z270" s="64">
        <v>20</v>
      </c>
      <c r="AA270" s="64">
        <v>17</v>
      </c>
      <c r="AB270" s="24">
        <f t="shared" si="58"/>
        <v>3</v>
      </c>
      <c r="AC270" s="24">
        <f t="shared" si="59"/>
        <v>-9.5</v>
      </c>
      <c r="AD270" s="24">
        <f t="shared" si="60"/>
        <v>-9.5</v>
      </c>
      <c r="AE270" s="24" t="str">
        <f t="shared" si="61"/>
        <v>No</v>
      </c>
      <c r="AF270" s="24" t="str">
        <f t="shared" si="62"/>
        <v>No</v>
      </c>
      <c r="AG270" s="64"/>
      <c r="AH270" s="64"/>
      <c r="AI270" s="170"/>
      <c r="AJ270" s="66"/>
    </row>
    <row r="271" spans="1:36" customFormat="1" x14ac:dyDescent="0.25">
      <c r="A271" s="7">
        <v>9</v>
      </c>
      <c r="B271" s="5">
        <v>2022</v>
      </c>
      <c r="C271" s="5" t="str">
        <f t="shared" si="52"/>
        <v>2022 W9</v>
      </c>
      <c r="D271" s="5">
        <v>135</v>
      </c>
      <c r="E271" s="5" t="s">
        <v>649</v>
      </c>
      <c r="F271" s="5" t="s">
        <v>45</v>
      </c>
      <c r="G271" s="5" t="s">
        <v>5</v>
      </c>
      <c r="H271" s="5">
        <v>12.5</v>
      </c>
      <c r="I271" s="61">
        <v>12.5</v>
      </c>
      <c r="J271" s="62" t="str">
        <f t="shared" si="53"/>
        <v>D0</v>
      </c>
      <c r="K271" s="61">
        <f t="shared" si="54"/>
        <v>0</v>
      </c>
      <c r="L271" s="228">
        <f>IF(K271=0,0,
IF(J271="D0.5",0.5*SUMIFS('Key Numbers'!$C$2:$C$71,'Key Numbers'!$A$2:$A$71,"&gt;="&amp;ABS($I271),'Key Numbers'!$A$2:$A$71,"&lt;="&amp;ABS($H271)),
IF(J271="D-0.5",0.5*-1*SUMIFS('Key Numbers'!$C$2:$C$71,'Key Numbers'!$A$2:$A$71,"&lt;="&amp;ABS($I271),'Key Numbers'!$A$2:$A$71,"&gt;="&amp;ABS($H271)),
IF(J271="F0.5",0.5*SUMIFS('Key Numbers'!$C$2:$C$71,'Key Numbers'!$A$2:$A$71,"&lt;="&amp;ABS($I271),'Key Numbers'!$A$2:$A$71,"&gt;="&amp;ABS($H271)),
IF(J271="F-0.5",0.5*-1*SUMIFS('Key Numbers'!$C$2:$C$71,'Key Numbers'!$A$2:$A$71,"&gt;="&amp;ABS($I271),'Key Numbers'!$A$2:$A$71,"&lt;="&amp;ABS($H271)),
IF(AND(LEFT(J271,1)="F",K271&lt;0),-1*SUMIFS('Key Numbers'!$C$2:$C$71,'Key Numbers'!$A$2:$A$71,"&gt;="&amp;ABS($I271),'Key Numbers'!$A$2:$A$71,"&lt;="&amp;ABS($H271)),
IF(AND(LEFT(J271,1)="F",K271&gt;0),SUMIFS('Key Numbers'!$C$2:$C$71,'Key Numbers'!$A$2:$A$71,"&lt;="&amp;ABS($I271),'Key Numbers'!$A$2:$A$71,"&gt;="&amp;ABS($H271)),
IF(AND(LEFT(J271,1)="D",K271&lt;0),-1*SUMIFS('Key Numbers'!$C$2:$C$71,'Key Numbers'!$A$2:$A$71,"&lt;="&amp;ABS($I271),'Key Numbers'!$A$2:$A$71,"&gt;="&amp;ABS($H271)),
SUMIFS('Key Numbers'!$C$2:$C$71,'Key Numbers'!$A$2:$A$71,"&gt;="&amp;ABS($I271),'Key Numbers'!$A$2:$A$71,"&lt;="&amp;ABS($H271))))))))))</f>
        <v>0</v>
      </c>
      <c r="M271" s="6" cm="1">
        <f t="array" ref="M271">IFERROR(INDEX(DVOA!$E$2:$E$20095,MATCH($F271&amp;$A271-1&amp;$B271,DVOA!$C$2:$C$20095&amp;DVOA!$A$2:$A20915&amp;DVOA!$B$2:$B$20095,0)),0)</f>
        <v>-4.5532569947203998E-2</v>
      </c>
      <c r="N271" s="6"/>
      <c r="O271" s="6" cm="1">
        <f t="array" ref="O271">IFERROR(INDEX(DVOA!$AC$2:$AC$20095,MATCH($F271&amp;$A271-1&amp;$B271,DVOA!$C$2:$C$20095&amp;DVOA!$A$2:$A$20095&amp;DVOA!$B$2:$B$20095,0)
),0)</f>
        <v>0</v>
      </c>
      <c r="P271" s="6" cm="1">
        <f t="array" ref="P271">IFERROR(INDEX(DVOA!$E$2:$E$20095,MATCH($G271&amp;$A271-1&amp;$B271,DVOA!$C$2:$C$20095&amp;DVOA!$A$2:$A20915&amp;DVOA!$B$2:$B$20095,0)),0)</f>
        <v>0.23556795673627368</v>
      </c>
      <c r="Q271" s="6"/>
      <c r="R271" s="6" cm="1">
        <f t="array" ref="R271">IFERROR(INDEX(DVOA!$AC$2:$AC$20095,MATCH($G271&amp;$A271-1&amp;$B271,DVOA!$C$2:$C$20095&amp;DVOA!$A$2:$A$20095&amp;DVOA!$B$2:$B$20095,0)
),0)</f>
        <v>0</v>
      </c>
      <c r="S271" s="6" t="str">
        <f t="shared" si="55"/>
        <v/>
      </c>
      <c r="T271" s="104">
        <f t="shared" si="63"/>
        <v>-0.28110052668347768</v>
      </c>
      <c r="U271" s="104" t="str">
        <f t="shared" si="64"/>
        <v/>
      </c>
      <c r="V271" s="26" t="str" cm="1">
        <f t="array" ref="V271">IFERROR(IF(E271="H",INDEX('DVOA Pred'!$G$2:$G$1000,MATCH($F271&amp;$B271&amp;$A271,'DVOA Pred'!$C$2:$C$1000&amp;'DVOA Pred'!$A$2:$A$1000&amp;'DVOA Pred'!$B$2:$B$1000,0)),
INDEX('DVOA Pred'!$H$2:$H$1000,MATCH($F271&amp;$B271&amp;$A271,'DVOA Pred'!$D$2:$D$1000&amp;'DVOA Pred'!$A$2:$A$1000&amp;'DVOA Pred'!$B$2:$B$1000,0))),"")</f>
        <v/>
      </c>
      <c r="W271" s="26" t="str">
        <f t="shared" si="56"/>
        <v/>
      </c>
      <c r="X271" s="26" t="str">
        <f t="shared" si="57"/>
        <v/>
      </c>
      <c r="Y271" s="6" t="str">
        <f>IFERROR((PERCENTRANK($L$2:$L$20355,L271)*Multiples!$B$3)+((PERCENTRANK($W$2:$W$20355,W271)*(1-Multiples!$B$3))),"")</f>
        <v/>
      </c>
      <c r="Z271" s="64">
        <v>17</v>
      </c>
      <c r="AA271" s="64">
        <v>20</v>
      </c>
      <c r="AB271" s="24">
        <f t="shared" si="58"/>
        <v>-3</v>
      </c>
      <c r="AC271" s="24">
        <f t="shared" si="59"/>
        <v>9.5</v>
      </c>
      <c r="AD271" s="24">
        <f t="shared" si="60"/>
        <v>9.5</v>
      </c>
      <c r="AE271" s="24" t="str">
        <f t="shared" si="61"/>
        <v>Yes</v>
      </c>
      <c r="AF271" s="24" t="str">
        <f t="shared" si="62"/>
        <v>Yes</v>
      </c>
      <c r="AG271" s="64"/>
      <c r="AH271" s="64"/>
      <c r="AI271" s="170"/>
      <c r="AJ271" s="66"/>
    </row>
    <row r="272" spans="1:36" customFormat="1" x14ac:dyDescent="0.25">
      <c r="A272" s="7">
        <v>9</v>
      </c>
      <c r="B272" s="5">
        <v>2022</v>
      </c>
      <c r="C272" s="5" t="str">
        <f t="shared" si="52"/>
        <v>2022 W9</v>
      </c>
      <c r="D272" s="5">
        <v>136</v>
      </c>
      <c r="E272" s="5" t="s">
        <v>649</v>
      </c>
      <c r="F272" s="5" t="s">
        <v>18</v>
      </c>
      <c r="G272" s="5" t="s">
        <v>27</v>
      </c>
      <c r="H272" s="5">
        <v>-2.5</v>
      </c>
      <c r="I272" s="61">
        <v>-2.5</v>
      </c>
      <c r="J272" s="62" t="str">
        <f t="shared" si="53"/>
        <v>F0</v>
      </c>
      <c r="K272" s="61">
        <f t="shared" si="54"/>
        <v>0</v>
      </c>
      <c r="L272" s="228">
        <f>IF(K272=0,0,
IF(J272="D0.5",0.5*SUMIFS('Key Numbers'!$C$2:$C$71,'Key Numbers'!$A$2:$A$71,"&gt;="&amp;ABS($I272),'Key Numbers'!$A$2:$A$71,"&lt;="&amp;ABS($H272)),
IF(J272="D-0.5",0.5*-1*SUMIFS('Key Numbers'!$C$2:$C$71,'Key Numbers'!$A$2:$A$71,"&lt;="&amp;ABS($I272),'Key Numbers'!$A$2:$A$71,"&gt;="&amp;ABS($H272)),
IF(J272="F0.5",0.5*SUMIFS('Key Numbers'!$C$2:$C$71,'Key Numbers'!$A$2:$A$71,"&lt;="&amp;ABS($I272),'Key Numbers'!$A$2:$A$71,"&gt;="&amp;ABS($H272)),
IF(J272="F-0.5",0.5*-1*SUMIFS('Key Numbers'!$C$2:$C$71,'Key Numbers'!$A$2:$A$71,"&gt;="&amp;ABS($I272),'Key Numbers'!$A$2:$A$71,"&lt;="&amp;ABS($H272)),
IF(AND(LEFT(J272,1)="F",K272&lt;0),-1*SUMIFS('Key Numbers'!$C$2:$C$71,'Key Numbers'!$A$2:$A$71,"&gt;="&amp;ABS($I272),'Key Numbers'!$A$2:$A$71,"&lt;="&amp;ABS($H272)),
IF(AND(LEFT(J272,1)="F",K272&gt;0),SUMIFS('Key Numbers'!$C$2:$C$71,'Key Numbers'!$A$2:$A$71,"&lt;="&amp;ABS($I272),'Key Numbers'!$A$2:$A$71,"&gt;="&amp;ABS($H272)),
IF(AND(LEFT(J272,1)="D",K272&lt;0),-1*SUMIFS('Key Numbers'!$C$2:$C$71,'Key Numbers'!$A$2:$A$71,"&lt;="&amp;ABS($I272),'Key Numbers'!$A$2:$A$71,"&gt;="&amp;ABS($H272)),
SUMIFS('Key Numbers'!$C$2:$C$71,'Key Numbers'!$A$2:$A$71,"&gt;="&amp;ABS($I272),'Key Numbers'!$A$2:$A$71,"&lt;="&amp;ABS($H272))))))))))</f>
        <v>0</v>
      </c>
      <c r="M272" s="6" cm="1">
        <f t="array" ref="M272">IFERROR(INDEX(DVOA!$E$2:$E$20095,MATCH($F272&amp;$A272-1&amp;$B272,DVOA!$C$2:$C$20095&amp;DVOA!$A$2:$A20916&amp;DVOA!$B$2:$B$20095,0)),0)</f>
        <v>0.24823617358131081</v>
      </c>
      <c r="N272" s="6"/>
      <c r="O272" s="6" cm="1">
        <f t="array" ref="O272">IFERROR(INDEX(DVOA!$AC$2:$AC$20095,MATCH($F272&amp;$A272-1&amp;$B272,DVOA!$C$2:$C$20095&amp;DVOA!$A$2:$A$20095&amp;DVOA!$B$2:$B$20095,0)
),0)</f>
        <v>0</v>
      </c>
      <c r="P272" s="6" cm="1">
        <f t="array" ref="P272">IFERROR(INDEX(DVOA!$E$2:$E$20095,MATCH($G272&amp;$A272-1&amp;$B272,DVOA!$C$2:$C$20095&amp;DVOA!$A$2:$A20916&amp;DVOA!$B$2:$B$20095,0)),0)</f>
        <v>-7.4415646024506329E-2</v>
      </c>
      <c r="Q272" s="6"/>
      <c r="R272" s="6" cm="1">
        <f t="array" ref="R272">IFERROR(INDEX(DVOA!$AC$2:$AC$20095,MATCH($G272&amp;$A272-1&amp;$B272,DVOA!$C$2:$C$20095&amp;DVOA!$A$2:$A$20095&amp;DVOA!$B$2:$B$20095,0)
),0)</f>
        <v>0</v>
      </c>
      <c r="S272" s="6" t="str">
        <f t="shared" si="55"/>
        <v/>
      </c>
      <c r="T272" s="104">
        <f t="shared" si="63"/>
        <v>0.32265181960581713</v>
      </c>
      <c r="U272" s="104" t="str">
        <f t="shared" si="64"/>
        <v/>
      </c>
      <c r="V272" s="26" t="str" cm="1">
        <f t="array" ref="V272">IFERROR(IF(E272="H",INDEX('DVOA Pred'!$G$2:$G$1000,MATCH($F272&amp;$B272&amp;$A272,'DVOA Pred'!$C$2:$C$1000&amp;'DVOA Pred'!$A$2:$A$1000&amp;'DVOA Pred'!$B$2:$B$1000,0)),
INDEX('DVOA Pred'!$H$2:$H$1000,MATCH($F272&amp;$B272&amp;$A272,'DVOA Pred'!$D$2:$D$1000&amp;'DVOA Pred'!$A$2:$A$1000&amp;'DVOA Pred'!$B$2:$B$1000,0))),"")</f>
        <v/>
      </c>
      <c r="W272" s="26" t="str">
        <f t="shared" si="56"/>
        <v/>
      </c>
      <c r="X272" s="26" t="str">
        <f t="shared" si="57"/>
        <v/>
      </c>
      <c r="Y272" s="6" t="str">
        <f>IFERROR((PERCENTRANK($L$2:$L$20355,L272)*Multiples!$B$3)+((PERCENTRANK($W$2:$W$20355,W272)*(1-Multiples!$B$3))),"")</f>
        <v/>
      </c>
      <c r="Z272" s="64">
        <v>27</v>
      </c>
      <c r="AA272" s="64">
        <v>13</v>
      </c>
      <c r="AB272" s="24">
        <f t="shared" si="58"/>
        <v>14</v>
      </c>
      <c r="AC272" s="24">
        <f t="shared" si="59"/>
        <v>11.5</v>
      </c>
      <c r="AD272" s="24">
        <f t="shared" si="60"/>
        <v>11.5</v>
      </c>
      <c r="AE272" s="24" t="str">
        <f t="shared" si="61"/>
        <v>Yes</v>
      </c>
      <c r="AF272" s="24" t="str">
        <f t="shared" si="62"/>
        <v>Yes</v>
      </c>
      <c r="AG272" s="64"/>
      <c r="AH272" s="64"/>
      <c r="AI272" s="170"/>
      <c r="AJ272" s="66"/>
    </row>
    <row r="273" spans="1:36" customFormat="1" x14ac:dyDescent="0.25">
      <c r="A273" s="7">
        <v>9</v>
      </c>
      <c r="B273" s="5">
        <v>2022</v>
      </c>
      <c r="C273" s="5" t="str">
        <f t="shared" si="52"/>
        <v>2022 W9</v>
      </c>
      <c r="D273" s="5">
        <v>136</v>
      </c>
      <c r="E273" s="5" t="s">
        <v>651</v>
      </c>
      <c r="F273" s="5" t="s">
        <v>27</v>
      </c>
      <c r="G273" s="5" t="s">
        <v>18</v>
      </c>
      <c r="H273" s="5">
        <v>2.5</v>
      </c>
      <c r="I273" s="61">
        <v>2.5</v>
      </c>
      <c r="J273" s="62" t="str">
        <f t="shared" si="53"/>
        <v>D0</v>
      </c>
      <c r="K273" s="61">
        <f t="shared" si="54"/>
        <v>0</v>
      </c>
      <c r="L273" s="228">
        <f>IF(K273=0,0,
IF(J273="D0.5",0.5*SUMIFS('Key Numbers'!$C$2:$C$71,'Key Numbers'!$A$2:$A$71,"&gt;="&amp;ABS($I273),'Key Numbers'!$A$2:$A$71,"&lt;="&amp;ABS($H273)),
IF(J273="D-0.5",0.5*-1*SUMIFS('Key Numbers'!$C$2:$C$71,'Key Numbers'!$A$2:$A$71,"&lt;="&amp;ABS($I273),'Key Numbers'!$A$2:$A$71,"&gt;="&amp;ABS($H273)),
IF(J273="F0.5",0.5*SUMIFS('Key Numbers'!$C$2:$C$71,'Key Numbers'!$A$2:$A$71,"&lt;="&amp;ABS($I273),'Key Numbers'!$A$2:$A$71,"&gt;="&amp;ABS($H273)),
IF(J273="F-0.5",0.5*-1*SUMIFS('Key Numbers'!$C$2:$C$71,'Key Numbers'!$A$2:$A$71,"&gt;="&amp;ABS($I273),'Key Numbers'!$A$2:$A$71,"&lt;="&amp;ABS($H273)),
IF(AND(LEFT(J273,1)="F",K273&lt;0),-1*SUMIFS('Key Numbers'!$C$2:$C$71,'Key Numbers'!$A$2:$A$71,"&gt;="&amp;ABS($I273),'Key Numbers'!$A$2:$A$71,"&lt;="&amp;ABS($H273)),
IF(AND(LEFT(J273,1)="F",K273&gt;0),SUMIFS('Key Numbers'!$C$2:$C$71,'Key Numbers'!$A$2:$A$71,"&lt;="&amp;ABS($I273),'Key Numbers'!$A$2:$A$71,"&gt;="&amp;ABS($H273)),
IF(AND(LEFT(J273,1)="D",K273&lt;0),-1*SUMIFS('Key Numbers'!$C$2:$C$71,'Key Numbers'!$A$2:$A$71,"&lt;="&amp;ABS($I273),'Key Numbers'!$A$2:$A$71,"&gt;="&amp;ABS($H273)),
SUMIFS('Key Numbers'!$C$2:$C$71,'Key Numbers'!$A$2:$A$71,"&gt;="&amp;ABS($I273),'Key Numbers'!$A$2:$A$71,"&lt;="&amp;ABS($H273))))))))))</f>
        <v>0</v>
      </c>
      <c r="M273" s="6" cm="1">
        <f t="array" ref="M273">IFERROR(INDEX(DVOA!$E$2:$E$20095,MATCH($F273&amp;$A273-1&amp;$B273,DVOA!$C$2:$C$20095&amp;DVOA!$A$2:$A20917&amp;DVOA!$B$2:$B$20095,0)),0)</f>
        <v>-7.4415646024506329E-2</v>
      </c>
      <c r="N273" s="6"/>
      <c r="O273" s="6" cm="1">
        <f t="array" ref="O273">IFERROR(INDEX(DVOA!$AC$2:$AC$20095,MATCH($F273&amp;$A273-1&amp;$B273,DVOA!$C$2:$C$20095&amp;DVOA!$A$2:$A$20095&amp;DVOA!$B$2:$B$20095,0)
),0)</f>
        <v>0</v>
      </c>
      <c r="P273" s="6" cm="1">
        <f t="array" ref="P273">IFERROR(INDEX(DVOA!$E$2:$E$20095,MATCH($G273&amp;$A273-1&amp;$B273,DVOA!$C$2:$C$20095&amp;DVOA!$A$2:$A20917&amp;DVOA!$B$2:$B$20095,0)),0)</f>
        <v>0.24823617358131081</v>
      </c>
      <c r="Q273" s="6"/>
      <c r="R273" s="6" cm="1">
        <f t="array" ref="R273">IFERROR(INDEX(DVOA!$AC$2:$AC$20095,MATCH($G273&amp;$A273-1&amp;$B273,DVOA!$C$2:$C$20095&amp;DVOA!$A$2:$A$20095&amp;DVOA!$B$2:$B$20095,0)
),0)</f>
        <v>0</v>
      </c>
      <c r="S273" s="6" t="str">
        <f t="shared" si="55"/>
        <v/>
      </c>
      <c r="T273" s="104">
        <f t="shared" si="63"/>
        <v>-0.32265181960581713</v>
      </c>
      <c r="U273" s="104" t="str">
        <f t="shared" si="64"/>
        <v/>
      </c>
      <c r="V273" s="26" t="str" cm="1">
        <f t="array" ref="V273">IFERROR(IF(E273="H",INDEX('DVOA Pred'!$G$2:$G$1000,MATCH($F273&amp;$B273&amp;$A273,'DVOA Pred'!$C$2:$C$1000&amp;'DVOA Pred'!$A$2:$A$1000&amp;'DVOA Pred'!$B$2:$B$1000,0)),
INDEX('DVOA Pred'!$H$2:$H$1000,MATCH($F273&amp;$B273&amp;$A273,'DVOA Pred'!$D$2:$D$1000&amp;'DVOA Pred'!$A$2:$A$1000&amp;'DVOA Pred'!$B$2:$B$1000,0))),"")</f>
        <v/>
      </c>
      <c r="W273" s="26" t="str">
        <f t="shared" si="56"/>
        <v/>
      </c>
      <c r="X273" s="26" t="str">
        <f t="shared" si="57"/>
        <v/>
      </c>
      <c r="Y273" s="6" t="str">
        <f>IFERROR((PERCENTRANK($L$2:$L$20355,L273)*Multiples!$B$3)+((PERCENTRANK($W$2:$W$20355,W273)*(1-Multiples!$B$3))),"")</f>
        <v/>
      </c>
      <c r="Z273" s="64">
        <v>13</v>
      </c>
      <c r="AA273" s="64">
        <v>27</v>
      </c>
      <c r="AB273" s="24">
        <f t="shared" si="58"/>
        <v>-14</v>
      </c>
      <c r="AC273" s="24">
        <f t="shared" si="59"/>
        <v>-11.5</v>
      </c>
      <c r="AD273" s="24">
        <f t="shared" si="60"/>
        <v>-11.5</v>
      </c>
      <c r="AE273" s="24" t="str">
        <f t="shared" si="61"/>
        <v>No</v>
      </c>
      <c r="AF273" s="24" t="str">
        <f t="shared" si="62"/>
        <v>No</v>
      </c>
      <c r="AG273" s="64"/>
      <c r="AH273" s="64"/>
      <c r="AI273" s="170"/>
      <c r="AJ273" s="66"/>
    </row>
    <row r="274" spans="1:36" customFormat="1" x14ac:dyDescent="0.25">
      <c r="A274" s="7">
        <v>10</v>
      </c>
      <c r="B274" s="5">
        <v>2022</v>
      </c>
      <c r="C274" s="5" t="str">
        <f t="shared" si="52"/>
        <v>2022 W10</v>
      </c>
      <c r="D274" s="5">
        <v>137</v>
      </c>
      <c r="E274" s="5" t="s">
        <v>649</v>
      </c>
      <c r="F274" s="5" t="s">
        <v>43</v>
      </c>
      <c r="G274" s="5" t="s">
        <v>51</v>
      </c>
      <c r="H274" s="5">
        <v>-2.5</v>
      </c>
      <c r="I274" s="61">
        <v>-2.5</v>
      </c>
      <c r="J274" s="62" t="str">
        <f t="shared" si="53"/>
        <v>F0</v>
      </c>
      <c r="K274" s="61">
        <f t="shared" si="54"/>
        <v>0</v>
      </c>
      <c r="L274" s="228">
        <f>IF(K274=0,0,
IF(J274="D0.5",0.5*SUMIFS('Key Numbers'!$C$2:$C$71,'Key Numbers'!$A$2:$A$71,"&gt;="&amp;ABS($I274),'Key Numbers'!$A$2:$A$71,"&lt;="&amp;ABS($H274)),
IF(J274="D-0.5",0.5*-1*SUMIFS('Key Numbers'!$C$2:$C$71,'Key Numbers'!$A$2:$A$71,"&lt;="&amp;ABS($I274),'Key Numbers'!$A$2:$A$71,"&gt;="&amp;ABS($H274)),
IF(J274="F0.5",0.5*SUMIFS('Key Numbers'!$C$2:$C$71,'Key Numbers'!$A$2:$A$71,"&lt;="&amp;ABS($I274),'Key Numbers'!$A$2:$A$71,"&gt;="&amp;ABS($H274)),
IF(J274="F-0.5",0.5*-1*SUMIFS('Key Numbers'!$C$2:$C$71,'Key Numbers'!$A$2:$A$71,"&gt;="&amp;ABS($I274),'Key Numbers'!$A$2:$A$71,"&lt;="&amp;ABS($H274)),
IF(AND(LEFT(J274,1)="F",K274&lt;0),-1*SUMIFS('Key Numbers'!$C$2:$C$71,'Key Numbers'!$A$2:$A$71,"&gt;="&amp;ABS($I274),'Key Numbers'!$A$2:$A$71,"&lt;="&amp;ABS($H274)),
IF(AND(LEFT(J274,1)="F",K274&gt;0),SUMIFS('Key Numbers'!$C$2:$C$71,'Key Numbers'!$A$2:$A$71,"&lt;="&amp;ABS($I274),'Key Numbers'!$A$2:$A$71,"&gt;="&amp;ABS($H274)),
IF(AND(LEFT(J274,1)="D",K274&lt;0),-1*SUMIFS('Key Numbers'!$C$2:$C$71,'Key Numbers'!$A$2:$A$71,"&lt;="&amp;ABS($I274),'Key Numbers'!$A$2:$A$71,"&gt;="&amp;ABS($H274)),
SUMIFS('Key Numbers'!$C$2:$C$71,'Key Numbers'!$A$2:$A$71,"&gt;="&amp;ABS($I274),'Key Numbers'!$A$2:$A$71,"&lt;="&amp;ABS($H274))))))))))</f>
        <v>0</v>
      </c>
      <c r="M274" s="6" cm="1">
        <f t="array" ref="M274">IFERROR(INDEX(DVOA!$E$2:$E$20095,MATCH($F274&amp;$A274-1&amp;$B274,DVOA!$C$2:$C$20095&amp;DVOA!$A$2:$A21248&amp;DVOA!$B$2:$B$20095,0)),0)</f>
        <v>-3.1308107168096205E-2</v>
      </c>
      <c r="N274" s="6"/>
      <c r="O274" s="6" cm="1">
        <f t="array" ref="O274">IFERROR(INDEX(DVOA!$AC$2:$AC$20095,MATCH($F274&amp;$A274-1&amp;$B274,DVOA!$C$2:$C$20095&amp;DVOA!$A$2:$A$20095&amp;DVOA!$B$2:$B$20095,0)
),0)</f>
        <v>0</v>
      </c>
      <c r="P274" s="6" cm="1">
        <f t="array" ref="P274">IFERROR(INDEX(DVOA!$E$2:$E$20095,MATCH($G274&amp;$A274-1&amp;$B274,DVOA!$C$2:$C$20095&amp;DVOA!$A$2:$A21248&amp;DVOA!$B$2:$B$20095,0)),0)</f>
        <v>-0.27327989194526214</v>
      </c>
      <c r="Q274" s="6"/>
      <c r="R274" s="6" cm="1">
        <f t="array" ref="R274">IFERROR(INDEX(DVOA!$AC$2:$AC$20095,MATCH($G274&amp;$A274-1&amp;$B274,DVOA!$C$2:$C$20095&amp;DVOA!$A$2:$A$20095&amp;DVOA!$B$2:$B$20095,0)
),0)</f>
        <v>0</v>
      </c>
      <c r="S274" s="6" t="str">
        <f t="shared" si="55"/>
        <v/>
      </c>
      <c r="T274" s="104">
        <f t="shared" si="63"/>
        <v>0.24197178477716594</v>
      </c>
      <c r="U274" s="104" t="str">
        <f t="shared" si="64"/>
        <v/>
      </c>
      <c r="V274" s="26" t="str" cm="1">
        <f t="array" ref="V274">IFERROR(IF(E274="H",INDEX('DVOA Pred'!$G$2:$G$1000,MATCH($F274&amp;$B274&amp;$A274,'DVOA Pred'!$C$2:$C$1000&amp;'DVOA Pred'!$A$2:$A$1000&amp;'DVOA Pred'!$B$2:$B$1000,0)),
INDEX('DVOA Pred'!$H$2:$H$1000,MATCH($F274&amp;$B274&amp;$A274,'DVOA Pred'!$D$2:$D$1000&amp;'DVOA Pred'!$A$2:$A$1000&amp;'DVOA Pred'!$B$2:$B$1000,0))),"")</f>
        <v/>
      </c>
      <c r="W274" s="26" t="str">
        <f t="shared" si="56"/>
        <v/>
      </c>
      <c r="X274" s="26" t="str">
        <f t="shared" si="57"/>
        <v/>
      </c>
      <c r="Y274" s="6" t="str">
        <f>IFERROR((PERCENTRANK($L$2:$L$20355,L274)*Multiples!$B$3)+((PERCENTRANK($W$2:$W$20355,W274)*(1-Multiples!$B$3))),"")</f>
        <v/>
      </c>
      <c r="Z274" s="64">
        <v>15</v>
      </c>
      <c r="AA274" s="64">
        <v>25</v>
      </c>
      <c r="AB274" s="24">
        <f t="shared" si="58"/>
        <v>-10</v>
      </c>
      <c r="AC274" s="24">
        <f t="shared" si="59"/>
        <v>-12.5</v>
      </c>
      <c r="AD274" s="24">
        <f t="shared" si="60"/>
        <v>-12.5</v>
      </c>
      <c r="AE274" s="24" t="str">
        <f t="shared" si="61"/>
        <v>No</v>
      </c>
      <c r="AF274" s="24" t="str">
        <f t="shared" si="62"/>
        <v>No</v>
      </c>
      <c r="AG274" s="64"/>
      <c r="AH274" s="64"/>
      <c r="AI274" s="170"/>
      <c r="AJ274" s="66"/>
    </row>
    <row r="275" spans="1:36" customFormat="1" x14ac:dyDescent="0.25">
      <c r="A275" s="7">
        <v>10</v>
      </c>
      <c r="B275" s="5">
        <v>2022</v>
      </c>
      <c r="C275" s="5" t="str">
        <f t="shared" si="52"/>
        <v>2022 W10</v>
      </c>
      <c r="D275" s="5">
        <v>137</v>
      </c>
      <c r="E275" s="5" t="s">
        <v>651</v>
      </c>
      <c r="F275" s="5" t="s">
        <v>51</v>
      </c>
      <c r="G275" s="5" t="s">
        <v>43</v>
      </c>
      <c r="H275" s="5">
        <v>2.5</v>
      </c>
      <c r="I275" s="61">
        <v>2.5</v>
      </c>
      <c r="J275" s="62" t="str">
        <f t="shared" si="53"/>
        <v>D0</v>
      </c>
      <c r="K275" s="61">
        <f t="shared" si="54"/>
        <v>0</v>
      </c>
      <c r="L275" s="228">
        <f>IF(K275=0,0,
IF(J275="D0.5",0.5*SUMIFS('Key Numbers'!$C$2:$C$71,'Key Numbers'!$A$2:$A$71,"&gt;="&amp;ABS($I275),'Key Numbers'!$A$2:$A$71,"&lt;="&amp;ABS($H275)),
IF(J275="D-0.5",0.5*-1*SUMIFS('Key Numbers'!$C$2:$C$71,'Key Numbers'!$A$2:$A$71,"&lt;="&amp;ABS($I275),'Key Numbers'!$A$2:$A$71,"&gt;="&amp;ABS($H275)),
IF(J275="F0.5",0.5*SUMIFS('Key Numbers'!$C$2:$C$71,'Key Numbers'!$A$2:$A$71,"&lt;="&amp;ABS($I275),'Key Numbers'!$A$2:$A$71,"&gt;="&amp;ABS($H275)),
IF(J275="F-0.5",0.5*-1*SUMIFS('Key Numbers'!$C$2:$C$71,'Key Numbers'!$A$2:$A$71,"&gt;="&amp;ABS($I275),'Key Numbers'!$A$2:$A$71,"&lt;="&amp;ABS($H275)),
IF(AND(LEFT(J275,1)="F",K275&lt;0),-1*SUMIFS('Key Numbers'!$C$2:$C$71,'Key Numbers'!$A$2:$A$71,"&gt;="&amp;ABS($I275),'Key Numbers'!$A$2:$A$71,"&lt;="&amp;ABS($H275)),
IF(AND(LEFT(J275,1)="F",K275&gt;0),SUMIFS('Key Numbers'!$C$2:$C$71,'Key Numbers'!$A$2:$A$71,"&lt;="&amp;ABS($I275),'Key Numbers'!$A$2:$A$71,"&gt;="&amp;ABS($H275)),
IF(AND(LEFT(J275,1)="D",K275&lt;0),-1*SUMIFS('Key Numbers'!$C$2:$C$71,'Key Numbers'!$A$2:$A$71,"&lt;="&amp;ABS($I275),'Key Numbers'!$A$2:$A$71,"&gt;="&amp;ABS($H275)),
SUMIFS('Key Numbers'!$C$2:$C$71,'Key Numbers'!$A$2:$A$71,"&gt;="&amp;ABS($I275),'Key Numbers'!$A$2:$A$71,"&lt;="&amp;ABS($H275))))))))))</f>
        <v>0</v>
      </c>
      <c r="M275" s="6" cm="1">
        <f t="array" ref="M275">IFERROR(INDEX(DVOA!$E$2:$E$20095,MATCH($F275&amp;$A275-1&amp;$B275,DVOA!$C$2:$C$20095&amp;DVOA!$A$2:$A21249&amp;DVOA!$B$2:$B$20095,0)),0)</f>
        <v>-0.27327989194526214</v>
      </c>
      <c r="N275" s="6"/>
      <c r="O275" s="6" cm="1">
        <f t="array" ref="O275">IFERROR(INDEX(DVOA!$AC$2:$AC$20095,MATCH($F275&amp;$A275-1&amp;$B275,DVOA!$C$2:$C$20095&amp;DVOA!$A$2:$A$20095&amp;DVOA!$B$2:$B$20095,0)
),0)</f>
        <v>0</v>
      </c>
      <c r="P275" s="6" cm="1">
        <f t="array" ref="P275">IFERROR(INDEX(DVOA!$E$2:$E$20095,MATCH($G275&amp;$A275-1&amp;$B275,DVOA!$C$2:$C$20095&amp;DVOA!$A$2:$A21249&amp;DVOA!$B$2:$B$20095,0)),0)</f>
        <v>-3.1308107168096205E-2</v>
      </c>
      <c r="Q275" s="6"/>
      <c r="R275" s="6" cm="1">
        <f t="array" ref="R275">IFERROR(INDEX(DVOA!$AC$2:$AC$20095,MATCH($G275&amp;$A275-1&amp;$B275,DVOA!$C$2:$C$20095&amp;DVOA!$A$2:$A$20095&amp;DVOA!$B$2:$B$20095,0)
),0)</f>
        <v>0</v>
      </c>
      <c r="S275" s="6" t="str">
        <f t="shared" si="55"/>
        <v/>
      </c>
      <c r="T275" s="104">
        <f t="shared" si="63"/>
        <v>-0.24197178477716594</v>
      </c>
      <c r="U275" s="104" t="str">
        <f t="shared" si="64"/>
        <v/>
      </c>
      <c r="V275" s="26" t="str" cm="1">
        <f t="array" ref="V275">IFERROR(IF(E275="H",INDEX('DVOA Pred'!$G$2:$G$1000,MATCH($F275&amp;$B275&amp;$A275,'DVOA Pred'!$C$2:$C$1000&amp;'DVOA Pred'!$A$2:$A$1000&amp;'DVOA Pred'!$B$2:$B$1000,0)),
INDEX('DVOA Pred'!$H$2:$H$1000,MATCH($F275&amp;$B275&amp;$A275,'DVOA Pred'!$D$2:$D$1000&amp;'DVOA Pred'!$A$2:$A$1000&amp;'DVOA Pred'!$B$2:$B$1000,0))),"")</f>
        <v/>
      </c>
      <c r="W275" s="26" t="str">
        <f t="shared" si="56"/>
        <v/>
      </c>
      <c r="X275" s="26" t="str">
        <f t="shared" si="57"/>
        <v/>
      </c>
      <c r="Y275" s="6" t="str">
        <f>IFERROR((PERCENTRANK($L$2:$L$20355,L275)*Multiples!$B$3)+((PERCENTRANK($W$2:$W$20355,W275)*(1-Multiples!$B$3))),"")</f>
        <v/>
      </c>
      <c r="Z275" s="64">
        <v>25</v>
      </c>
      <c r="AA275" s="64">
        <v>15</v>
      </c>
      <c r="AB275" s="24">
        <f t="shared" si="58"/>
        <v>10</v>
      </c>
      <c r="AC275" s="24">
        <f t="shared" si="59"/>
        <v>12.5</v>
      </c>
      <c r="AD275" s="24">
        <f t="shared" si="60"/>
        <v>12.5</v>
      </c>
      <c r="AE275" s="24" t="str">
        <f t="shared" si="61"/>
        <v>Yes</v>
      </c>
      <c r="AF275" s="24" t="str">
        <f t="shared" si="62"/>
        <v>Yes</v>
      </c>
      <c r="AG275" s="64"/>
      <c r="AH275" s="64"/>
      <c r="AI275" s="170"/>
      <c r="AJ275" s="66"/>
    </row>
    <row r="276" spans="1:36" customFormat="1" x14ac:dyDescent="0.25">
      <c r="A276" s="7">
        <v>10</v>
      </c>
      <c r="B276" s="5">
        <v>2022</v>
      </c>
      <c r="C276" s="5" t="str">
        <f t="shared" si="52"/>
        <v>2022 W10</v>
      </c>
      <c r="D276" s="5">
        <v>138</v>
      </c>
      <c r="E276" s="5" t="s">
        <v>649</v>
      </c>
      <c r="F276" s="5" t="s">
        <v>30</v>
      </c>
      <c r="G276" s="5" t="s">
        <v>38</v>
      </c>
      <c r="H276" s="5">
        <v>2.5</v>
      </c>
      <c r="I276" s="61">
        <v>2.5</v>
      </c>
      <c r="J276" s="62" t="str">
        <f t="shared" si="53"/>
        <v>D0</v>
      </c>
      <c r="K276" s="61">
        <f t="shared" si="54"/>
        <v>0</v>
      </c>
      <c r="L276" s="228">
        <f>IF(K276=0,0,
IF(J276="D0.5",0.5*SUMIFS('Key Numbers'!$C$2:$C$71,'Key Numbers'!$A$2:$A$71,"&gt;="&amp;ABS($I276),'Key Numbers'!$A$2:$A$71,"&lt;="&amp;ABS($H276)),
IF(J276="D-0.5",0.5*-1*SUMIFS('Key Numbers'!$C$2:$C$71,'Key Numbers'!$A$2:$A$71,"&lt;="&amp;ABS($I276),'Key Numbers'!$A$2:$A$71,"&gt;="&amp;ABS($H276)),
IF(J276="F0.5",0.5*SUMIFS('Key Numbers'!$C$2:$C$71,'Key Numbers'!$A$2:$A$71,"&lt;="&amp;ABS($I276),'Key Numbers'!$A$2:$A$71,"&gt;="&amp;ABS($H276)),
IF(J276="F-0.5",0.5*-1*SUMIFS('Key Numbers'!$C$2:$C$71,'Key Numbers'!$A$2:$A$71,"&gt;="&amp;ABS($I276),'Key Numbers'!$A$2:$A$71,"&lt;="&amp;ABS($H276)),
IF(AND(LEFT(J276,1)="F",K276&lt;0),-1*SUMIFS('Key Numbers'!$C$2:$C$71,'Key Numbers'!$A$2:$A$71,"&gt;="&amp;ABS($I276),'Key Numbers'!$A$2:$A$71,"&lt;="&amp;ABS($H276)),
IF(AND(LEFT(J276,1)="F",K276&gt;0),SUMIFS('Key Numbers'!$C$2:$C$71,'Key Numbers'!$A$2:$A$71,"&lt;="&amp;ABS($I276),'Key Numbers'!$A$2:$A$71,"&gt;="&amp;ABS($H276)),
IF(AND(LEFT(J276,1)="D",K276&lt;0),-1*SUMIFS('Key Numbers'!$C$2:$C$71,'Key Numbers'!$A$2:$A$71,"&lt;="&amp;ABS($I276),'Key Numbers'!$A$2:$A$71,"&gt;="&amp;ABS($H276)),
SUMIFS('Key Numbers'!$C$2:$C$71,'Key Numbers'!$A$2:$A$71,"&gt;="&amp;ABS($I276),'Key Numbers'!$A$2:$A$71,"&lt;="&amp;ABS($H276))))))))))</f>
        <v>0</v>
      </c>
      <c r="M276" s="6" cm="1">
        <f t="array" ref="M276">IFERROR(INDEX(DVOA!$E$2:$E$20095,MATCH($F276&amp;$A276-1&amp;$B276,DVOA!$C$2:$C$20095&amp;DVOA!$A$2:$A21250&amp;DVOA!$B$2:$B$20095,0)),0)</f>
        <v>0.17331428120330322</v>
      </c>
      <c r="N276" s="6"/>
      <c r="O276" s="6" cm="1">
        <f t="array" ref="O276">IFERROR(INDEX(DVOA!$AC$2:$AC$20095,MATCH($F276&amp;$A276-1&amp;$B276,DVOA!$C$2:$C$20095&amp;DVOA!$A$2:$A$20095&amp;DVOA!$B$2:$B$20095,0)
),0)</f>
        <v>0</v>
      </c>
      <c r="P276" s="6" cm="1">
        <f t="array" ref="P276">IFERROR(INDEX(DVOA!$E$2:$E$20095,MATCH($G276&amp;$A276-1&amp;$B276,DVOA!$C$2:$C$20095&amp;DVOA!$A$2:$A21250&amp;DVOA!$B$2:$B$20095,0)),0)</f>
        <v>7.139724704307901E-2</v>
      </c>
      <c r="Q276" s="6"/>
      <c r="R276" s="6" cm="1">
        <f t="array" ref="R276">IFERROR(INDEX(DVOA!$AC$2:$AC$20095,MATCH($G276&amp;$A276-1&amp;$B276,DVOA!$C$2:$C$20095&amp;DVOA!$A$2:$A$20095&amp;DVOA!$B$2:$B$20095,0)
),0)</f>
        <v>0</v>
      </c>
      <c r="S276" s="6" t="str">
        <f t="shared" si="55"/>
        <v/>
      </c>
      <c r="T276" s="104">
        <f t="shared" si="63"/>
        <v>0.10191703416022421</v>
      </c>
      <c r="U276" s="104" t="str">
        <f t="shared" si="64"/>
        <v/>
      </c>
      <c r="V276" s="26" t="str" cm="1">
        <f t="array" ref="V276">IFERROR(IF(E276="H",INDEX('DVOA Pred'!$G$2:$G$1000,MATCH($F276&amp;$B276&amp;$A276,'DVOA Pred'!$C$2:$C$1000&amp;'DVOA Pred'!$A$2:$A$1000&amp;'DVOA Pred'!$B$2:$B$1000,0)),
INDEX('DVOA Pred'!$H$2:$H$1000,MATCH($F276&amp;$B276&amp;$A276,'DVOA Pred'!$D$2:$D$1000&amp;'DVOA Pred'!$A$2:$A$1000&amp;'DVOA Pred'!$B$2:$B$1000,0))),"")</f>
        <v/>
      </c>
      <c r="W276" s="26" t="str">
        <f t="shared" si="56"/>
        <v/>
      </c>
      <c r="X276" s="26" t="str">
        <f t="shared" si="57"/>
        <v/>
      </c>
      <c r="Y276" s="6" t="str">
        <f>IFERROR((PERCENTRANK($L$2:$L$20355,L276)*Multiples!$B$3)+((PERCENTRANK($W$2:$W$20355,W276)*(1-Multiples!$B$3))),"")</f>
        <v/>
      </c>
      <c r="Z276" s="64">
        <v>16</v>
      </c>
      <c r="AA276" s="64">
        <v>21</v>
      </c>
      <c r="AB276" s="24">
        <f t="shared" si="58"/>
        <v>-5</v>
      </c>
      <c r="AC276" s="24">
        <f t="shared" si="59"/>
        <v>-2.5</v>
      </c>
      <c r="AD276" s="24">
        <f t="shared" si="60"/>
        <v>-2.5</v>
      </c>
      <c r="AE276" s="24" t="str">
        <f t="shared" si="61"/>
        <v>No</v>
      </c>
      <c r="AF276" s="24" t="str">
        <f t="shared" si="62"/>
        <v>No</v>
      </c>
      <c r="AG276" s="64"/>
      <c r="AH276" s="64"/>
      <c r="AI276" s="170"/>
      <c r="AJ276" s="66"/>
    </row>
    <row r="277" spans="1:36" customFormat="1" x14ac:dyDescent="0.25">
      <c r="A277" s="7">
        <v>10</v>
      </c>
      <c r="B277" s="5">
        <v>2022</v>
      </c>
      <c r="C277" s="5" t="str">
        <f t="shared" si="52"/>
        <v>2022 W10</v>
      </c>
      <c r="D277" s="5">
        <v>138</v>
      </c>
      <c r="E277" s="5" t="s">
        <v>651</v>
      </c>
      <c r="F277" s="5" t="s">
        <v>38</v>
      </c>
      <c r="G277" s="5" t="s">
        <v>30</v>
      </c>
      <c r="H277" s="5">
        <v>-2.5</v>
      </c>
      <c r="I277" s="61">
        <v>-2.5</v>
      </c>
      <c r="J277" s="62" t="str">
        <f t="shared" si="53"/>
        <v>F0</v>
      </c>
      <c r="K277" s="61">
        <f t="shared" si="54"/>
        <v>0</v>
      </c>
      <c r="L277" s="228">
        <f>IF(K277=0,0,
IF(J277="D0.5",0.5*SUMIFS('Key Numbers'!$C$2:$C$71,'Key Numbers'!$A$2:$A$71,"&gt;="&amp;ABS($I277),'Key Numbers'!$A$2:$A$71,"&lt;="&amp;ABS($H277)),
IF(J277="D-0.5",0.5*-1*SUMIFS('Key Numbers'!$C$2:$C$71,'Key Numbers'!$A$2:$A$71,"&lt;="&amp;ABS($I277),'Key Numbers'!$A$2:$A$71,"&gt;="&amp;ABS($H277)),
IF(J277="F0.5",0.5*SUMIFS('Key Numbers'!$C$2:$C$71,'Key Numbers'!$A$2:$A$71,"&lt;="&amp;ABS($I277),'Key Numbers'!$A$2:$A$71,"&gt;="&amp;ABS($H277)),
IF(J277="F-0.5",0.5*-1*SUMIFS('Key Numbers'!$C$2:$C$71,'Key Numbers'!$A$2:$A$71,"&gt;="&amp;ABS($I277),'Key Numbers'!$A$2:$A$71,"&lt;="&amp;ABS($H277)),
IF(AND(LEFT(J277,1)="F",K277&lt;0),-1*SUMIFS('Key Numbers'!$C$2:$C$71,'Key Numbers'!$A$2:$A$71,"&gt;="&amp;ABS($I277),'Key Numbers'!$A$2:$A$71,"&lt;="&amp;ABS($H277)),
IF(AND(LEFT(J277,1)="F",K277&gt;0),SUMIFS('Key Numbers'!$C$2:$C$71,'Key Numbers'!$A$2:$A$71,"&lt;="&amp;ABS($I277),'Key Numbers'!$A$2:$A$71,"&gt;="&amp;ABS($H277)),
IF(AND(LEFT(J277,1)="D",K277&lt;0),-1*SUMIFS('Key Numbers'!$C$2:$C$71,'Key Numbers'!$A$2:$A$71,"&lt;="&amp;ABS($I277),'Key Numbers'!$A$2:$A$71,"&gt;="&amp;ABS($H277)),
SUMIFS('Key Numbers'!$C$2:$C$71,'Key Numbers'!$A$2:$A$71,"&gt;="&amp;ABS($I277),'Key Numbers'!$A$2:$A$71,"&lt;="&amp;ABS($H277))))))))))</f>
        <v>0</v>
      </c>
      <c r="M277" s="6" cm="1">
        <f t="array" ref="M277">IFERROR(INDEX(DVOA!$E$2:$E$20095,MATCH($F277&amp;$A277-1&amp;$B277,DVOA!$C$2:$C$20095&amp;DVOA!$A$2:$A21251&amp;DVOA!$B$2:$B$20095,0)),0)</f>
        <v>7.139724704307901E-2</v>
      </c>
      <c r="N277" s="6"/>
      <c r="O277" s="6" cm="1">
        <f t="array" ref="O277">IFERROR(INDEX(DVOA!$AC$2:$AC$20095,MATCH($F277&amp;$A277-1&amp;$B277,DVOA!$C$2:$C$20095&amp;DVOA!$A$2:$A$20095&amp;DVOA!$B$2:$B$20095,0)
),0)</f>
        <v>0</v>
      </c>
      <c r="P277" s="6" cm="1">
        <f t="array" ref="P277">IFERROR(INDEX(DVOA!$E$2:$E$20095,MATCH($G277&amp;$A277-1&amp;$B277,DVOA!$C$2:$C$20095&amp;DVOA!$A$2:$A21251&amp;DVOA!$B$2:$B$20095,0)),0)</f>
        <v>0.17331428120330322</v>
      </c>
      <c r="Q277" s="6"/>
      <c r="R277" s="6" cm="1">
        <f t="array" ref="R277">IFERROR(INDEX(DVOA!$AC$2:$AC$20095,MATCH($G277&amp;$A277-1&amp;$B277,DVOA!$C$2:$C$20095&amp;DVOA!$A$2:$A$20095&amp;DVOA!$B$2:$B$20095,0)
),0)</f>
        <v>0</v>
      </c>
      <c r="S277" s="6" t="str">
        <f t="shared" si="55"/>
        <v/>
      </c>
      <c r="T277" s="104">
        <f t="shared" si="63"/>
        <v>-0.10191703416022421</v>
      </c>
      <c r="U277" s="104" t="str">
        <f t="shared" si="64"/>
        <v/>
      </c>
      <c r="V277" s="26" t="str" cm="1">
        <f t="array" ref="V277">IFERROR(IF(E277="H",INDEX('DVOA Pred'!$G$2:$G$1000,MATCH($F277&amp;$B277&amp;$A277,'DVOA Pred'!$C$2:$C$1000&amp;'DVOA Pred'!$A$2:$A$1000&amp;'DVOA Pred'!$B$2:$B$1000,0)),
INDEX('DVOA Pred'!$H$2:$H$1000,MATCH($F277&amp;$B277&amp;$A277,'DVOA Pred'!$D$2:$D$1000&amp;'DVOA Pred'!$A$2:$A$1000&amp;'DVOA Pred'!$B$2:$B$1000,0))),"")</f>
        <v/>
      </c>
      <c r="W277" s="26" t="str">
        <f t="shared" si="56"/>
        <v/>
      </c>
      <c r="X277" s="26" t="str">
        <f t="shared" si="57"/>
        <v/>
      </c>
      <c r="Y277" s="6" t="str">
        <f>IFERROR((PERCENTRANK($L$2:$L$20355,L277)*Multiples!$B$3)+((PERCENTRANK($W$2:$W$20355,W277)*(1-Multiples!$B$3))),"")</f>
        <v/>
      </c>
      <c r="Z277" s="64">
        <v>21</v>
      </c>
      <c r="AA277" s="64">
        <v>16</v>
      </c>
      <c r="AB277" s="24">
        <f t="shared" si="58"/>
        <v>5</v>
      </c>
      <c r="AC277" s="24">
        <f t="shared" si="59"/>
        <v>2.5</v>
      </c>
      <c r="AD277" s="24">
        <f t="shared" si="60"/>
        <v>2.5</v>
      </c>
      <c r="AE277" s="24" t="str">
        <f t="shared" si="61"/>
        <v>Yes</v>
      </c>
      <c r="AF277" s="24" t="str">
        <f t="shared" si="62"/>
        <v>Yes</v>
      </c>
      <c r="AG277" s="64"/>
      <c r="AH277" s="64"/>
      <c r="AI277" s="170"/>
      <c r="AJ277" s="66"/>
    </row>
    <row r="278" spans="1:36" customFormat="1" x14ac:dyDescent="0.25">
      <c r="A278" s="7">
        <v>10</v>
      </c>
      <c r="B278" s="5">
        <v>2022</v>
      </c>
      <c r="C278" s="5" t="str">
        <f t="shared" si="52"/>
        <v>2022 W10</v>
      </c>
      <c r="D278" s="5">
        <v>139</v>
      </c>
      <c r="E278" s="5" t="s">
        <v>651</v>
      </c>
      <c r="F278" s="5" t="s">
        <v>0</v>
      </c>
      <c r="G278" s="5" t="s">
        <v>46</v>
      </c>
      <c r="H278" s="5">
        <v>-5.5</v>
      </c>
      <c r="I278" s="61">
        <v>-6.5</v>
      </c>
      <c r="J278" s="62" t="str">
        <f t="shared" si="53"/>
        <v>F1</v>
      </c>
      <c r="K278" s="61">
        <f t="shared" si="54"/>
        <v>1</v>
      </c>
      <c r="L278" s="228">
        <f>IF(K278=0,0,
IF(J278="D0.5",0.5*SUMIFS('Key Numbers'!$C$2:$C$71,'Key Numbers'!$A$2:$A$71,"&gt;="&amp;ABS($I278),'Key Numbers'!$A$2:$A$71,"&lt;="&amp;ABS($H278)),
IF(J278="D-0.5",0.5*-1*SUMIFS('Key Numbers'!$C$2:$C$71,'Key Numbers'!$A$2:$A$71,"&lt;="&amp;ABS($I278),'Key Numbers'!$A$2:$A$71,"&gt;="&amp;ABS($H278)),
IF(J278="F0.5",0.5*SUMIFS('Key Numbers'!$C$2:$C$71,'Key Numbers'!$A$2:$A$71,"&lt;="&amp;ABS($I278),'Key Numbers'!$A$2:$A$71,"&gt;="&amp;ABS($H278)),
IF(J278="F-0.5",0.5*-1*SUMIFS('Key Numbers'!$C$2:$C$71,'Key Numbers'!$A$2:$A$71,"&gt;="&amp;ABS($I278),'Key Numbers'!$A$2:$A$71,"&lt;="&amp;ABS($H278)),
IF(AND(LEFT(J278,1)="F",K278&lt;0),-1*SUMIFS('Key Numbers'!$C$2:$C$71,'Key Numbers'!$A$2:$A$71,"&gt;="&amp;ABS($I278),'Key Numbers'!$A$2:$A$71,"&lt;="&amp;ABS($H278)),
IF(AND(LEFT(J278,1)="F",K278&gt;0),SUMIFS('Key Numbers'!$C$2:$C$71,'Key Numbers'!$A$2:$A$71,"&lt;="&amp;ABS($I278),'Key Numbers'!$A$2:$A$71,"&gt;="&amp;ABS($H278)),
IF(AND(LEFT(J278,1)="D",K278&lt;0),-1*SUMIFS('Key Numbers'!$C$2:$C$71,'Key Numbers'!$A$2:$A$71,"&lt;="&amp;ABS($I278),'Key Numbers'!$A$2:$A$71,"&gt;="&amp;ABS($H278)),
SUMIFS('Key Numbers'!$C$2:$C$71,'Key Numbers'!$A$2:$A$71,"&gt;="&amp;ABS($I278),'Key Numbers'!$A$2:$A$71,"&lt;="&amp;ABS($H278))))))))))</f>
        <v>7.3394495412844041E-2</v>
      </c>
      <c r="M278" s="6" cm="1">
        <f t="array" ref="M278">IFERROR(INDEX(DVOA!$E$2:$E$20095,MATCH($F278&amp;$A278-1&amp;$B278,DVOA!$C$2:$C$20095&amp;DVOA!$A$2:$A21252&amp;DVOA!$B$2:$B$20095,0)),0)</f>
        <v>0.36277001793237673</v>
      </c>
      <c r="N278" s="6"/>
      <c r="O278" s="6" cm="1">
        <f t="array" ref="O278">IFERROR(INDEX(DVOA!$AC$2:$AC$20095,MATCH($F278&amp;$A278-1&amp;$B278,DVOA!$C$2:$C$20095&amp;DVOA!$A$2:$A$20095&amp;DVOA!$B$2:$B$20095,0)
),0)</f>
        <v>0</v>
      </c>
      <c r="P278" s="6" cm="1">
        <f t="array" ref="P278">IFERROR(INDEX(DVOA!$E$2:$E$20095,MATCH($G278&amp;$A278-1&amp;$B278,DVOA!$C$2:$C$20095&amp;DVOA!$A$2:$A21252&amp;DVOA!$B$2:$B$20095,0)),0)</f>
        <v>-7.8403785053278496E-2</v>
      </c>
      <c r="Q278" s="6"/>
      <c r="R278" s="6" cm="1">
        <f t="array" ref="R278">IFERROR(INDEX(DVOA!$AC$2:$AC$20095,MATCH($G278&amp;$A278-1&amp;$B278,DVOA!$C$2:$C$20095&amp;DVOA!$A$2:$A$20095&amp;DVOA!$B$2:$B$20095,0)
),0)</f>
        <v>0</v>
      </c>
      <c r="S278" s="6" t="str">
        <f t="shared" si="55"/>
        <v/>
      </c>
      <c r="T278" s="104">
        <f t="shared" si="63"/>
        <v>0.44117380298565523</v>
      </c>
      <c r="U278" s="104" t="str">
        <f t="shared" si="64"/>
        <v/>
      </c>
      <c r="V278" s="26" t="str" cm="1">
        <f t="array" ref="V278">IFERROR(IF(E278="H",INDEX('DVOA Pred'!$G$2:$G$1000,MATCH($F278&amp;$B278&amp;$A278,'DVOA Pred'!$C$2:$C$1000&amp;'DVOA Pred'!$A$2:$A$1000&amp;'DVOA Pred'!$B$2:$B$1000,0)),
INDEX('DVOA Pred'!$H$2:$H$1000,MATCH($F278&amp;$B278&amp;$A278,'DVOA Pred'!$D$2:$D$1000&amp;'DVOA Pred'!$A$2:$A$1000&amp;'DVOA Pred'!$B$2:$B$1000,0))),"")</f>
        <v/>
      </c>
      <c r="W278" s="26" t="str">
        <f t="shared" si="56"/>
        <v/>
      </c>
      <c r="X278" s="26" t="str">
        <f t="shared" si="57"/>
        <v/>
      </c>
      <c r="Y278" s="6" t="str">
        <f>IFERROR((PERCENTRANK($L$2:$L$20355,L278)*Multiples!$B$3)+((PERCENTRANK($W$2:$W$20355,W278)*(1-Multiples!$B$3))),"")</f>
        <v/>
      </c>
      <c r="Z278" s="64">
        <v>30</v>
      </c>
      <c r="AA278" s="64">
        <v>33</v>
      </c>
      <c r="AB278" s="24">
        <f t="shared" si="58"/>
        <v>-3</v>
      </c>
      <c r="AC278" s="24">
        <f t="shared" si="59"/>
        <v>-8.5</v>
      </c>
      <c r="AD278" s="24">
        <f t="shared" si="60"/>
        <v>-9.5</v>
      </c>
      <c r="AE278" s="24" t="str">
        <f t="shared" si="61"/>
        <v>No</v>
      </c>
      <c r="AF278" s="24" t="str">
        <f t="shared" si="62"/>
        <v>No</v>
      </c>
      <c r="AG278" s="64"/>
      <c r="AH278" s="64"/>
      <c r="AI278" s="170"/>
      <c r="AJ278" s="66"/>
    </row>
    <row r="279" spans="1:36" customFormat="1" x14ac:dyDescent="0.25">
      <c r="A279" s="7">
        <v>10</v>
      </c>
      <c r="B279" s="5">
        <v>2022</v>
      </c>
      <c r="C279" s="5" t="str">
        <f t="shared" si="52"/>
        <v>2022 W10</v>
      </c>
      <c r="D279" s="5">
        <v>139</v>
      </c>
      <c r="E279" s="5" t="s">
        <v>649</v>
      </c>
      <c r="F279" s="5" t="s">
        <v>46</v>
      </c>
      <c r="G279" s="5" t="s">
        <v>0</v>
      </c>
      <c r="H279" s="5">
        <v>5.5</v>
      </c>
      <c r="I279" s="61">
        <v>6.5</v>
      </c>
      <c r="J279" s="62" t="str">
        <f t="shared" si="53"/>
        <v>D-1</v>
      </c>
      <c r="K279" s="61">
        <f t="shared" si="54"/>
        <v>-1</v>
      </c>
      <c r="L279" s="228">
        <f>IF(K279=0,0,
IF(J279="D0.5",0.5*SUMIFS('Key Numbers'!$C$2:$C$71,'Key Numbers'!$A$2:$A$71,"&gt;="&amp;ABS($I279),'Key Numbers'!$A$2:$A$71,"&lt;="&amp;ABS($H279)),
IF(J279="D-0.5",0.5*-1*SUMIFS('Key Numbers'!$C$2:$C$71,'Key Numbers'!$A$2:$A$71,"&lt;="&amp;ABS($I279),'Key Numbers'!$A$2:$A$71,"&gt;="&amp;ABS($H279)),
IF(J279="F0.5",0.5*SUMIFS('Key Numbers'!$C$2:$C$71,'Key Numbers'!$A$2:$A$71,"&lt;="&amp;ABS($I279),'Key Numbers'!$A$2:$A$71,"&gt;="&amp;ABS($H279)),
IF(J279="F-0.5",0.5*-1*SUMIFS('Key Numbers'!$C$2:$C$71,'Key Numbers'!$A$2:$A$71,"&gt;="&amp;ABS($I279),'Key Numbers'!$A$2:$A$71,"&lt;="&amp;ABS($H279)),
IF(AND(LEFT(J279,1)="F",K279&lt;0),-1*SUMIFS('Key Numbers'!$C$2:$C$71,'Key Numbers'!$A$2:$A$71,"&gt;="&amp;ABS($I279),'Key Numbers'!$A$2:$A$71,"&lt;="&amp;ABS($H279)),
IF(AND(LEFT(J279,1)="F",K279&gt;0),SUMIFS('Key Numbers'!$C$2:$C$71,'Key Numbers'!$A$2:$A$71,"&lt;="&amp;ABS($I279),'Key Numbers'!$A$2:$A$71,"&gt;="&amp;ABS($H279)),
IF(AND(LEFT(J279,1)="D",K279&lt;0),-1*SUMIFS('Key Numbers'!$C$2:$C$71,'Key Numbers'!$A$2:$A$71,"&lt;="&amp;ABS($I279),'Key Numbers'!$A$2:$A$71,"&gt;="&amp;ABS($H279)),
SUMIFS('Key Numbers'!$C$2:$C$71,'Key Numbers'!$A$2:$A$71,"&gt;="&amp;ABS($I279),'Key Numbers'!$A$2:$A$71,"&lt;="&amp;ABS($H279))))))))))</f>
        <v>-7.3394495412844041E-2</v>
      </c>
      <c r="M279" s="6" cm="1">
        <f t="array" ref="M279">IFERROR(INDEX(DVOA!$E$2:$E$20095,MATCH($F279&amp;$A279-1&amp;$B279,DVOA!$C$2:$C$20095&amp;DVOA!$A$2:$A21253&amp;DVOA!$B$2:$B$20095,0)),0)</f>
        <v>-7.8403785053278496E-2</v>
      </c>
      <c r="N279" s="6"/>
      <c r="O279" s="6" cm="1">
        <f t="array" ref="O279">IFERROR(INDEX(DVOA!$AC$2:$AC$20095,MATCH($F279&amp;$A279-1&amp;$B279,DVOA!$C$2:$C$20095&amp;DVOA!$A$2:$A$20095&amp;DVOA!$B$2:$B$20095,0)
),0)</f>
        <v>0</v>
      </c>
      <c r="P279" s="6" cm="1">
        <f t="array" ref="P279">IFERROR(INDEX(DVOA!$E$2:$E$20095,MATCH($G279&amp;$A279-1&amp;$B279,DVOA!$C$2:$C$20095&amp;DVOA!$A$2:$A21253&amp;DVOA!$B$2:$B$20095,0)),0)</f>
        <v>0.36277001793237673</v>
      </c>
      <c r="Q279" s="6"/>
      <c r="R279" s="6" cm="1">
        <f t="array" ref="R279">IFERROR(INDEX(DVOA!$AC$2:$AC$20095,MATCH($G279&amp;$A279-1&amp;$B279,DVOA!$C$2:$C$20095&amp;DVOA!$A$2:$A$20095&amp;DVOA!$B$2:$B$20095,0)
),0)</f>
        <v>0</v>
      </c>
      <c r="S279" s="6" t="str">
        <f t="shared" si="55"/>
        <v/>
      </c>
      <c r="T279" s="104">
        <f t="shared" si="63"/>
        <v>-0.44117380298565523</v>
      </c>
      <c r="U279" s="104" t="str">
        <f t="shared" si="64"/>
        <v/>
      </c>
      <c r="V279" s="26" t="str" cm="1">
        <f t="array" ref="V279">IFERROR(IF(E279="H",INDEX('DVOA Pred'!$G$2:$G$1000,MATCH($F279&amp;$B279&amp;$A279,'DVOA Pred'!$C$2:$C$1000&amp;'DVOA Pred'!$A$2:$A$1000&amp;'DVOA Pred'!$B$2:$B$1000,0)),
INDEX('DVOA Pred'!$H$2:$H$1000,MATCH($F279&amp;$B279&amp;$A279,'DVOA Pred'!$D$2:$D$1000&amp;'DVOA Pred'!$A$2:$A$1000&amp;'DVOA Pred'!$B$2:$B$1000,0))),"")</f>
        <v/>
      </c>
      <c r="W279" s="26" t="str">
        <f t="shared" si="56"/>
        <v/>
      </c>
      <c r="X279" s="26" t="str">
        <f t="shared" si="57"/>
        <v/>
      </c>
      <c r="Y279" s="6" t="str">
        <f>IFERROR((PERCENTRANK($L$2:$L$20355,L279)*Multiples!$B$3)+((PERCENTRANK($W$2:$W$20355,W279)*(1-Multiples!$B$3))),"")</f>
        <v/>
      </c>
      <c r="Z279" s="64">
        <v>33</v>
      </c>
      <c r="AA279" s="64">
        <v>30</v>
      </c>
      <c r="AB279" s="24">
        <f t="shared" si="58"/>
        <v>3</v>
      </c>
      <c r="AC279" s="24">
        <f t="shared" si="59"/>
        <v>8.5</v>
      </c>
      <c r="AD279" s="24">
        <f t="shared" si="60"/>
        <v>9.5</v>
      </c>
      <c r="AE279" s="24" t="str">
        <f t="shared" si="61"/>
        <v>Yes</v>
      </c>
      <c r="AF279" s="24" t="str">
        <f t="shared" si="62"/>
        <v>Yes</v>
      </c>
      <c r="AG279" s="64"/>
      <c r="AH279" s="64"/>
      <c r="AI279" s="170"/>
      <c r="AJ279" s="66"/>
    </row>
    <row r="280" spans="1:36" customFormat="1" x14ac:dyDescent="0.25">
      <c r="A280" s="7">
        <v>10</v>
      </c>
      <c r="B280" s="5">
        <v>2022</v>
      </c>
      <c r="C280" s="5" t="str">
        <f t="shared" si="52"/>
        <v>2022 W10</v>
      </c>
      <c r="D280" s="5">
        <v>140</v>
      </c>
      <c r="E280" s="5" t="s">
        <v>649</v>
      </c>
      <c r="F280" s="5" t="s">
        <v>12</v>
      </c>
      <c r="G280" s="5" t="s">
        <v>5</v>
      </c>
      <c r="H280" s="5">
        <v>9.5</v>
      </c>
      <c r="I280" s="61">
        <v>9.5</v>
      </c>
      <c r="J280" s="62" t="str">
        <f t="shared" si="53"/>
        <v>D0</v>
      </c>
      <c r="K280" s="61">
        <f t="shared" si="54"/>
        <v>0</v>
      </c>
      <c r="L280" s="228">
        <f>IF(K280=0,0,
IF(J280="D0.5",0.5*SUMIFS('Key Numbers'!$C$2:$C$71,'Key Numbers'!$A$2:$A$71,"&gt;="&amp;ABS($I280),'Key Numbers'!$A$2:$A$71,"&lt;="&amp;ABS($H280)),
IF(J280="D-0.5",0.5*-1*SUMIFS('Key Numbers'!$C$2:$C$71,'Key Numbers'!$A$2:$A$71,"&lt;="&amp;ABS($I280),'Key Numbers'!$A$2:$A$71,"&gt;="&amp;ABS($H280)),
IF(J280="F0.5",0.5*SUMIFS('Key Numbers'!$C$2:$C$71,'Key Numbers'!$A$2:$A$71,"&lt;="&amp;ABS($I280),'Key Numbers'!$A$2:$A$71,"&gt;="&amp;ABS($H280)),
IF(J280="F-0.5",0.5*-1*SUMIFS('Key Numbers'!$C$2:$C$71,'Key Numbers'!$A$2:$A$71,"&gt;="&amp;ABS($I280),'Key Numbers'!$A$2:$A$71,"&lt;="&amp;ABS($H280)),
IF(AND(LEFT(J280,1)="F",K280&lt;0),-1*SUMIFS('Key Numbers'!$C$2:$C$71,'Key Numbers'!$A$2:$A$71,"&gt;="&amp;ABS($I280),'Key Numbers'!$A$2:$A$71,"&lt;="&amp;ABS($H280)),
IF(AND(LEFT(J280,1)="F",K280&gt;0),SUMIFS('Key Numbers'!$C$2:$C$71,'Key Numbers'!$A$2:$A$71,"&lt;="&amp;ABS($I280),'Key Numbers'!$A$2:$A$71,"&gt;="&amp;ABS($H280)),
IF(AND(LEFT(J280,1)="D",K280&lt;0),-1*SUMIFS('Key Numbers'!$C$2:$C$71,'Key Numbers'!$A$2:$A$71,"&lt;="&amp;ABS($I280),'Key Numbers'!$A$2:$A$71,"&gt;="&amp;ABS($H280)),
SUMIFS('Key Numbers'!$C$2:$C$71,'Key Numbers'!$A$2:$A$71,"&gt;="&amp;ABS($I280),'Key Numbers'!$A$2:$A$71,"&lt;="&amp;ABS($H280))))))))))</f>
        <v>0</v>
      </c>
      <c r="M280" s="6" cm="1">
        <f t="array" ref="M280">IFERROR(INDEX(DVOA!$E$2:$E$20095,MATCH($F280&amp;$A280-1&amp;$B280,DVOA!$C$2:$C$20095&amp;DVOA!$A$2:$A21254&amp;DVOA!$B$2:$B$20095,0)),0)</f>
        <v>-2.7159089370981326E-2</v>
      </c>
      <c r="N280" s="6"/>
      <c r="O280" s="6" cm="1">
        <f t="array" ref="O280">IFERROR(INDEX(DVOA!$AC$2:$AC$20095,MATCH($F280&amp;$A280-1&amp;$B280,DVOA!$C$2:$C$20095&amp;DVOA!$A$2:$A$20095&amp;DVOA!$B$2:$B$20095,0)
),0)</f>
        <v>0</v>
      </c>
      <c r="P280" s="6" cm="1">
        <f t="array" ref="P280">IFERROR(INDEX(DVOA!$E$2:$E$20095,MATCH($G280&amp;$A280-1&amp;$B280,DVOA!$C$2:$C$20095&amp;DVOA!$A$2:$A21254&amp;DVOA!$B$2:$B$20095,0)),0)</f>
        <v>0.18997294109693488</v>
      </c>
      <c r="Q280" s="6"/>
      <c r="R280" s="6" cm="1">
        <f t="array" ref="R280">IFERROR(INDEX(DVOA!$AC$2:$AC$20095,MATCH($G280&amp;$A280-1&amp;$B280,DVOA!$C$2:$C$20095&amp;DVOA!$A$2:$A$20095&amp;DVOA!$B$2:$B$20095,0)
),0)</f>
        <v>0</v>
      </c>
      <c r="S280" s="6" t="str">
        <f t="shared" si="55"/>
        <v/>
      </c>
      <c r="T280" s="104">
        <f t="shared" si="63"/>
        <v>-0.21713203046791621</v>
      </c>
      <c r="U280" s="104" t="str">
        <f t="shared" si="64"/>
        <v/>
      </c>
      <c r="V280" s="26" t="str" cm="1">
        <f t="array" ref="V280">IFERROR(IF(E280="H",INDEX('DVOA Pred'!$G$2:$G$1000,MATCH($F280&amp;$B280&amp;$A280,'DVOA Pred'!$C$2:$C$1000&amp;'DVOA Pred'!$A$2:$A$1000&amp;'DVOA Pred'!$B$2:$B$1000,0)),
INDEX('DVOA Pred'!$H$2:$H$1000,MATCH($F280&amp;$B280&amp;$A280,'DVOA Pred'!$D$2:$D$1000&amp;'DVOA Pred'!$A$2:$A$1000&amp;'DVOA Pred'!$B$2:$B$1000,0))),"")</f>
        <v/>
      </c>
      <c r="W280" s="26" t="str">
        <f t="shared" si="56"/>
        <v/>
      </c>
      <c r="X280" s="26" t="str">
        <f t="shared" si="57"/>
        <v/>
      </c>
      <c r="Y280" s="6" t="str">
        <f>IFERROR((PERCENTRANK($L$2:$L$20355,L280)*Multiples!$B$3)+((PERCENTRANK($W$2:$W$20355,W280)*(1-Multiples!$B$3))),"")</f>
        <v/>
      </c>
      <c r="Z280" s="64">
        <v>17</v>
      </c>
      <c r="AA280" s="64">
        <v>27</v>
      </c>
      <c r="AB280" s="24">
        <f t="shared" si="58"/>
        <v>-10</v>
      </c>
      <c r="AC280" s="24">
        <f t="shared" si="59"/>
        <v>-0.5</v>
      </c>
      <c r="AD280" s="24">
        <f t="shared" si="60"/>
        <v>-0.5</v>
      </c>
      <c r="AE280" s="24" t="str">
        <f t="shared" si="61"/>
        <v>No</v>
      </c>
      <c r="AF280" s="24" t="str">
        <f t="shared" si="62"/>
        <v>No</v>
      </c>
      <c r="AG280" s="64"/>
      <c r="AH280" s="64"/>
      <c r="AI280" s="170"/>
      <c r="AJ280" s="66"/>
    </row>
    <row r="281" spans="1:36" customFormat="1" x14ac:dyDescent="0.25">
      <c r="A281" s="7">
        <v>10</v>
      </c>
      <c r="B281" s="5">
        <v>2022</v>
      </c>
      <c r="C281" s="5" t="str">
        <f t="shared" si="52"/>
        <v>2022 W10</v>
      </c>
      <c r="D281" s="5">
        <v>140</v>
      </c>
      <c r="E281" s="5" t="s">
        <v>651</v>
      </c>
      <c r="F281" s="5" t="s">
        <v>5</v>
      </c>
      <c r="G281" s="5" t="s">
        <v>12</v>
      </c>
      <c r="H281" s="5">
        <v>-9.5</v>
      </c>
      <c r="I281" s="61">
        <v>-9.5</v>
      </c>
      <c r="J281" s="62" t="str">
        <f t="shared" si="53"/>
        <v>F0</v>
      </c>
      <c r="K281" s="61">
        <f t="shared" si="54"/>
        <v>0</v>
      </c>
      <c r="L281" s="228">
        <f>IF(K281=0,0,
IF(J281="D0.5",0.5*SUMIFS('Key Numbers'!$C$2:$C$71,'Key Numbers'!$A$2:$A$71,"&gt;="&amp;ABS($I281),'Key Numbers'!$A$2:$A$71,"&lt;="&amp;ABS($H281)),
IF(J281="D-0.5",0.5*-1*SUMIFS('Key Numbers'!$C$2:$C$71,'Key Numbers'!$A$2:$A$71,"&lt;="&amp;ABS($I281),'Key Numbers'!$A$2:$A$71,"&gt;="&amp;ABS($H281)),
IF(J281="F0.5",0.5*SUMIFS('Key Numbers'!$C$2:$C$71,'Key Numbers'!$A$2:$A$71,"&lt;="&amp;ABS($I281),'Key Numbers'!$A$2:$A$71,"&gt;="&amp;ABS($H281)),
IF(J281="F-0.5",0.5*-1*SUMIFS('Key Numbers'!$C$2:$C$71,'Key Numbers'!$A$2:$A$71,"&gt;="&amp;ABS($I281),'Key Numbers'!$A$2:$A$71,"&lt;="&amp;ABS($H281)),
IF(AND(LEFT(J281,1)="F",K281&lt;0),-1*SUMIFS('Key Numbers'!$C$2:$C$71,'Key Numbers'!$A$2:$A$71,"&gt;="&amp;ABS($I281),'Key Numbers'!$A$2:$A$71,"&lt;="&amp;ABS($H281)),
IF(AND(LEFT(J281,1)="F",K281&gt;0),SUMIFS('Key Numbers'!$C$2:$C$71,'Key Numbers'!$A$2:$A$71,"&lt;="&amp;ABS($I281),'Key Numbers'!$A$2:$A$71,"&gt;="&amp;ABS($H281)),
IF(AND(LEFT(J281,1)="D",K281&lt;0),-1*SUMIFS('Key Numbers'!$C$2:$C$71,'Key Numbers'!$A$2:$A$71,"&lt;="&amp;ABS($I281),'Key Numbers'!$A$2:$A$71,"&gt;="&amp;ABS($H281)),
SUMIFS('Key Numbers'!$C$2:$C$71,'Key Numbers'!$A$2:$A$71,"&gt;="&amp;ABS($I281),'Key Numbers'!$A$2:$A$71,"&lt;="&amp;ABS($H281))))))))))</f>
        <v>0</v>
      </c>
      <c r="M281" s="6" cm="1">
        <f t="array" ref="M281">IFERROR(INDEX(DVOA!$E$2:$E$20095,MATCH($F281&amp;$A281-1&amp;$B281,DVOA!$C$2:$C$20095&amp;DVOA!$A$2:$A21255&amp;DVOA!$B$2:$B$20095,0)),0)</f>
        <v>0.18997294109693488</v>
      </c>
      <c r="N281" s="6"/>
      <c r="O281" s="6" cm="1">
        <f t="array" ref="O281">IFERROR(INDEX(DVOA!$AC$2:$AC$20095,MATCH($F281&amp;$A281-1&amp;$B281,DVOA!$C$2:$C$20095&amp;DVOA!$A$2:$A$20095&amp;DVOA!$B$2:$B$20095,0)
),0)</f>
        <v>0</v>
      </c>
      <c r="P281" s="6" cm="1">
        <f t="array" ref="P281">IFERROR(INDEX(DVOA!$E$2:$E$20095,MATCH($G281&amp;$A281-1&amp;$B281,DVOA!$C$2:$C$20095&amp;DVOA!$A$2:$A21255&amp;DVOA!$B$2:$B$20095,0)),0)</f>
        <v>-2.7159089370981326E-2</v>
      </c>
      <c r="Q281" s="6"/>
      <c r="R281" s="6" cm="1">
        <f t="array" ref="R281">IFERROR(INDEX(DVOA!$AC$2:$AC$20095,MATCH($G281&amp;$A281-1&amp;$B281,DVOA!$C$2:$C$20095&amp;DVOA!$A$2:$A$20095&amp;DVOA!$B$2:$B$20095,0)
),0)</f>
        <v>0</v>
      </c>
      <c r="S281" s="6" t="str">
        <f t="shared" si="55"/>
        <v/>
      </c>
      <c r="T281" s="104">
        <f t="shared" si="63"/>
        <v>0.21713203046791621</v>
      </c>
      <c r="U281" s="104" t="str">
        <f t="shared" si="64"/>
        <v/>
      </c>
      <c r="V281" s="26" t="str" cm="1">
        <f t="array" ref="V281">IFERROR(IF(E281="H",INDEX('DVOA Pred'!$G$2:$G$1000,MATCH($F281&amp;$B281&amp;$A281,'DVOA Pred'!$C$2:$C$1000&amp;'DVOA Pred'!$A$2:$A$1000&amp;'DVOA Pred'!$B$2:$B$1000,0)),
INDEX('DVOA Pred'!$H$2:$H$1000,MATCH($F281&amp;$B281&amp;$A281,'DVOA Pred'!$D$2:$D$1000&amp;'DVOA Pred'!$A$2:$A$1000&amp;'DVOA Pred'!$B$2:$B$1000,0))),"")</f>
        <v/>
      </c>
      <c r="W281" s="26" t="str">
        <f t="shared" si="56"/>
        <v/>
      </c>
      <c r="X281" s="26" t="str">
        <f t="shared" si="57"/>
        <v/>
      </c>
      <c r="Y281" s="6" t="str">
        <f>IFERROR((PERCENTRANK($L$2:$L$20355,L281)*Multiples!$B$3)+((PERCENTRANK($W$2:$W$20355,W281)*(1-Multiples!$B$3))),"")</f>
        <v/>
      </c>
      <c r="Z281" s="64">
        <v>27</v>
      </c>
      <c r="AA281" s="64">
        <v>17</v>
      </c>
      <c r="AB281" s="24">
        <f t="shared" si="58"/>
        <v>10</v>
      </c>
      <c r="AC281" s="24">
        <f t="shared" si="59"/>
        <v>0.5</v>
      </c>
      <c r="AD281" s="24">
        <f t="shared" si="60"/>
        <v>0.5</v>
      </c>
      <c r="AE281" s="24" t="str">
        <f t="shared" si="61"/>
        <v>Yes</v>
      </c>
      <c r="AF281" s="24" t="str">
        <f t="shared" si="62"/>
        <v>Yes</v>
      </c>
      <c r="AG281" s="64"/>
      <c r="AH281" s="64"/>
      <c r="AI281" s="170"/>
      <c r="AJ281" s="66"/>
    </row>
    <row r="282" spans="1:36" customFormat="1" x14ac:dyDescent="0.25">
      <c r="A282" s="7">
        <v>10</v>
      </c>
      <c r="B282" s="5">
        <v>2022</v>
      </c>
      <c r="C282" s="5" t="str">
        <f t="shared" si="52"/>
        <v>2022 W10</v>
      </c>
      <c r="D282" s="5">
        <v>141</v>
      </c>
      <c r="E282" s="5" t="s">
        <v>651</v>
      </c>
      <c r="F282" s="5" t="s">
        <v>64</v>
      </c>
      <c r="G282" s="5" t="s">
        <v>21</v>
      </c>
      <c r="H282" s="5">
        <v>-2.5</v>
      </c>
      <c r="I282" s="61">
        <v>-3</v>
      </c>
      <c r="J282" s="62" t="str">
        <f t="shared" si="53"/>
        <v>F0.5</v>
      </c>
      <c r="K282" s="61">
        <f t="shared" si="54"/>
        <v>0.5</v>
      </c>
      <c r="L282" s="228">
        <f>IF(K282=0,0,
IF(J282="D0.5",0.5*SUMIFS('Key Numbers'!$C$2:$C$71,'Key Numbers'!$A$2:$A$71,"&gt;="&amp;ABS($I282),'Key Numbers'!$A$2:$A$71,"&lt;="&amp;ABS($H282)),
IF(J282="D-0.5",0.5*-1*SUMIFS('Key Numbers'!$C$2:$C$71,'Key Numbers'!$A$2:$A$71,"&lt;="&amp;ABS($I282),'Key Numbers'!$A$2:$A$71,"&gt;="&amp;ABS($H282)),
IF(J282="F0.5",0.5*SUMIFS('Key Numbers'!$C$2:$C$71,'Key Numbers'!$A$2:$A$71,"&lt;="&amp;ABS($I282),'Key Numbers'!$A$2:$A$71,"&gt;="&amp;ABS($H282)),
IF(J282="F-0.5",0.5*-1*SUMIFS('Key Numbers'!$C$2:$C$71,'Key Numbers'!$A$2:$A$71,"&gt;="&amp;ABS($I282),'Key Numbers'!$A$2:$A$71,"&lt;="&amp;ABS($H282)),
IF(AND(LEFT(J282,1)="F",K282&lt;0),-1*SUMIFS('Key Numbers'!$C$2:$C$71,'Key Numbers'!$A$2:$A$71,"&gt;="&amp;ABS($I282),'Key Numbers'!$A$2:$A$71,"&lt;="&amp;ABS($H282)),
IF(AND(LEFT(J282,1)="F",K282&gt;0),SUMIFS('Key Numbers'!$C$2:$C$71,'Key Numbers'!$A$2:$A$71,"&lt;="&amp;ABS($I282),'Key Numbers'!$A$2:$A$71,"&gt;="&amp;ABS($H282)),
IF(AND(LEFT(J282,1)="D",K282&lt;0),-1*SUMIFS('Key Numbers'!$C$2:$C$71,'Key Numbers'!$A$2:$A$71,"&lt;="&amp;ABS($I282),'Key Numbers'!$A$2:$A$71,"&gt;="&amp;ABS($H282)),
SUMIFS('Key Numbers'!$C$2:$C$71,'Key Numbers'!$A$2:$A$71,"&gt;="&amp;ABS($I282),'Key Numbers'!$A$2:$A$71,"&lt;="&amp;ABS($H282))))))))))</f>
        <v>7.247706422018349E-2</v>
      </c>
      <c r="M282" s="6" cm="1">
        <f t="array" ref="M282">IFERROR(INDEX(DVOA!$E$2:$E$20095,MATCH($F282&amp;$A282-1&amp;$B282,DVOA!$C$2:$C$20095&amp;DVOA!$A$2:$A21256&amp;DVOA!$B$2:$B$20095,0)),0)</f>
        <v>-0.22591761016621867</v>
      </c>
      <c r="N282" s="6"/>
      <c r="O282" s="6" cm="1">
        <f t="array" ref="O282">IFERROR(INDEX(DVOA!$AC$2:$AC$20095,MATCH($F282&amp;$A282-1&amp;$B282,DVOA!$C$2:$C$20095&amp;DVOA!$A$2:$A$20095&amp;DVOA!$B$2:$B$20095,0)
),0)</f>
        <v>0</v>
      </c>
      <c r="P282" s="6" cm="1">
        <f t="array" ref="P282">IFERROR(INDEX(DVOA!$E$2:$E$20095,MATCH($G282&amp;$A282-1&amp;$B282,DVOA!$C$2:$C$20095&amp;DVOA!$A$2:$A21256&amp;DVOA!$B$2:$B$20095,0)),0)</f>
        <v>-5.01539458755213E-2</v>
      </c>
      <c r="Q282" s="6"/>
      <c r="R282" s="6" cm="1">
        <f t="array" ref="R282">IFERROR(INDEX(DVOA!$AC$2:$AC$20095,MATCH($G282&amp;$A282-1&amp;$B282,DVOA!$C$2:$C$20095&amp;DVOA!$A$2:$A$20095&amp;DVOA!$B$2:$B$20095,0)
),0)</f>
        <v>0</v>
      </c>
      <c r="S282" s="6" t="str">
        <f t="shared" si="55"/>
        <v/>
      </c>
      <c r="T282" s="104">
        <f t="shared" si="63"/>
        <v>-0.17576366429069737</v>
      </c>
      <c r="U282" s="104" t="str">
        <f t="shared" si="64"/>
        <v/>
      </c>
      <c r="V282" s="26" t="str" cm="1">
        <f t="array" ref="V282">IFERROR(IF(E282="H",INDEX('DVOA Pred'!$G$2:$G$1000,MATCH($F282&amp;$B282&amp;$A282,'DVOA Pred'!$C$2:$C$1000&amp;'DVOA Pred'!$A$2:$A$1000&amp;'DVOA Pred'!$B$2:$B$1000,0)),
INDEX('DVOA Pred'!$H$2:$H$1000,MATCH($F282&amp;$B282&amp;$A282,'DVOA Pred'!$D$2:$D$1000&amp;'DVOA Pred'!$A$2:$A$1000&amp;'DVOA Pred'!$B$2:$B$1000,0))),"")</f>
        <v/>
      </c>
      <c r="W282" s="26" t="str">
        <f t="shared" si="56"/>
        <v/>
      </c>
      <c r="X282" s="26" t="str">
        <f t="shared" si="57"/>
        <v/>
      </c>
      <c r="Y282" s="6" t="str">
        <f>IFERROR((PERCENTRANK($L$2:$L$20355,L282)*Multiples!$B$3)+((PERCENTRANK($W$2:$W$20355,W282)*(1-Multiples!$B$3))),"")</f>
        <v/>
      </c>
      <c r="Z282" s="64">
        <v>30</v>
      </c>
      <c r="AA282" s="64">
        <v>31</v>
      </c>
      <c r="AB282" s="24">
        <f t="shared" si="58"/>
        <v>-1</v>
      </c>
      <c r="AC282" s="24">
        <f t="shared" si="59"/>
        <v>-3.5</v>
      </c>
      <c r="AD282" s="24">
        <f t="shared" si="60"/>
        <v>-4</v>
      </c>
      <c r="AE282" s="24" t="str">
        <f t="shared" si="61"/>
        <v>No</v>
      </c>
      <c r="AF282" s="24" t="str">
        <f t="shared" si="62"/>
        <v>No</v>
      </c>
      <c r="AG282" s="64"/>
      <c r="AH282" s="64"/>
      <c r="AI282" s="170"/>
      <c r="AJ282" s="66"/>
    </row>
    <row r="283" spans="1:36" customFormat="1" x14ac:dyDescent="0.25">
      <c r="A283" s="7">
        <v>10</v>
      </c>
      <c r="B283" s="5">
        <v>2022</v>
      </c>
      <c r="C283" s="5" t="str">
        <f t="shared" si="52"/>
        <v>2022 W10</v>
      </c>
      <c r="D283" s="5">
        <v>141</v>
      </c>
      <c r="E283" s="5" t="s">
        <v>649</v>
      </c>
      <c r="F283" s="5" t="s">
        <v>21</v>
      </c>
      <c r="G283" s="5" t="s">
        <v>64</v>
      </c>
      <c r="H283" s="5">
        <v>2.5</v>
      </c>
      <c r="I283" s="61">
        <v>3</v>
      </c>
      <c r="J283" s="62" t="str">
        <f t="shared" si="53"/>
        <v>D-0.5</v>
      </c>
      <c r="K283" s="61">
        <f t="shared" si="54"/>
        <v>-0.5</v>
      </c>
      <c r="L283" s="228">
        <f>IF(K283=0,0,
IF(J283="D0.5",0.5*SUMIFS('Key Numbers'!$C$2:$C$71,'Key Numbers'!$A$2:$A$71,"&gt;="&amp;ABS($I283),'Key Numbers'!$A$2:$A$71,"&lt;="&amp;ABS($H283)),
IF(J283="D-0.5",0.5*-1*SUMIFS('Key Numbers'!$C$2:$C$71,'Key Numbers'!$A$2:$A$71,"&lt;="&amp;ABS($I283),'Key Numbers'!$A$2:$A$71,"&gt;="&amp;ABS($H283)),
IF(J283="F0.5",0.5*SUMIFS('Key Numbers'!$C$2:$C$71,'Key Numbers'!$A$2:$A$71,"&lt;="&amp;ABS($I283),'Key Numbers'!$A$2:$A$71,"&gt;="&amp;ABS($H283)),
IF(J283="F-0.5",0.5*-1*SUMIFS('Key Numbers'!$C$2:$C$71,'Key Numbers'!$A$2:$A$71,"&gt;="&amp;ABS($I283),'Key Numbers'!$A$2:$A$71,"&lt;="&amp;ABS($H283)),
IF(AND(LEFT(J283,1)="F",K283&lt;0),-1*SUMIFS('Key Numbers'!$C$2:$C$71,'Key Numbers'!$A$2:$A$71,"&gt;="&amp;ABS($I283),'Key Numbers'!$A$2:$A$71,"&lt;="&amp;ABS($H283)),
IF(AND(LEFT(J283,1)="F",K283&gt;0),SUMIFS('Key Numbers'!$C$2:$C$71,'Key Numbers'!$A$2:$A$71,"&lt;="&amp;ABS($I283),'Key Numbers'!$A$2:$A$71,"&gt;="&amp;ABS($H283)),
IF(AND(LEFT(J283,1)="D",K283&lt;0),-1*SUMIFS('Key Numbers'!$C$2:$C$71,'Key Numbers'!$A$2:$A$71,"&lt;="&amp;ABS($I283),'Key Numbers'!$A$2:$A$71,"&gt;="&amp;ABS($H283)),
SUMIFS('Key Numbers'!$C$2:$C$71,'Key Numbers'!$A$2:$A$71,"&gt;="&amp;ABS($I283),'Key Numbers'!$A$2:$A$71,"&lt;="&amp;ABS($H283))))))))))</f>
        <v>-7.247706422018349E-2</v>
      </c>
      <c r="M283" s="6" cm="1">
        <f t="array" ref="M283">IFERROR(INDEX(DVOA!$E$2:$E$20095,MATCH($F283&amp;$A283-1&amp;$B283,DVOA!$C$2:$C$20095&amp;DVOA!$A$2:$A21257&amp;DVOA!$B$2:$B$20095,0)),0)</f>
        <v>-5.01539458755213E-2</v>
      </c>
      <c r="N283" s="6"/>
      <c r="O283" s="6" cm="1">
        <f t="array" ref="O283">IFERROR(INDEX(DVOA!$AC$2:$AC$20095,MATCH($F283&amp;$A283-1&amp;$B283,DVOA!$C$2:$C$20095&amp;DVOA!$A$2:$A$20095&amp;DVOA!$B$2:$B$20095,0)
),0)</f>
        <v>0</v>
      </c>
      <c r="P283" s="6" cm="1">
        <f t="array" ref="P283">IFERROR(INDEX(DVOA!$E$2:$E$20095,MATCH($G283&amp;$A283-1&amp;$B283,DVOA!$C$2:$C$20095&amp;DVOA!$A$2:$A21257&amp;DVOA!$B$2:$B$20095,0)),0)</f>
        <v>-0.22591761016621867</v>
      </c>
      <c r="Q283" s="6"/>
      <c r="R283" s="6" cm="1">
        <f t="array" ref="R283">IFERROR(INDEX(DVOA!$AC$2:$AC$20095,MATCH($G283&amp;$A283-1&amp;$B283,DVOA!$C$2:$C$20095&amp;DVOA!$A$2:$A$20095&amp;DVOA!$B$2:$B$20095,0)
),0)</f>
        <v>0</v>
      </c>
      <c r="S283" s="6" t="str">
        <f t="shared" si="55"/>
        <v/>
      </c>
      <c r="T283" s="104">
        <f t="shared" si="63"/>
        <v>0.17576366429069737</v>
      </c>
      <c r="U283" s="104" t="str">
        <f t="shared" si="64"/>
        <v/>
      </c>
      <c r="V283" s="26" t="str" cm="1">
        <f t="array" ref="V283">IFERROR(IF(E283="H",INDEX('DVOA Pred'!$G$2:$G$1000,MATCH($F283&amp;$B283&amp;$A283,'DVOA Pred'!$C$2:$C$1000&amp;'DVOA Pred'!$A$2:$A$1000&amp;'DVOA Pred'!$B$2:$B$1000,0)),
INDEX('DVOA Pred'!$H$2:$H$1000,MATCH($F283&amp;$B283&amp;$A283,'DVOA Pred'!$D$2:$D$1000&amp;'DVOA Pred'!$A$2:$A$1000&amp;'DVOA Pred'!$B$2:$B$1000,0))),"")</f>
        <v/>
      </c>
      <c r="W283" s="26" t="str">
        <f t="shared" si="56"/>
        <v/>
      </c>
      <c r="X283" s="26" t="str">
        <f t="shared" si="57"/>
        <v/>
      </c>
      <c r="Y283" s="6" t="str">
        <f>IFERROR((PERCENTRANK($L$2:$L$20355,L283)*Multiples!$B$3)+((PERCENTRANK($W$2:$W$20355,W283)*(1-Multiples!$B$3))),"")</f>
        <v/>
      </c>
      <c r="Z283" s="64">
        <v>31</v>
      </c>
      <c r="AA283" s="64">
        <v>30</v>
      </c>
      <c r="AB283" s="24">
        <f t="shared" si="58"/>
        <v>1</v>
      </c>
      <c r="AC283" s="24">
        <f t="shared" si="59"/>
        <v>3.5</v>
      </c>
      <c r="AD283" s="24">
        <f t="shared" si="60"/>
        <v>4</v>
      </c>
      <c r="AE283" s="24" t="str">
        <f t="shared" si="61"/>
        <v>Yes</v>
      </c>
      <c r="AF283" s="24" t="str">
        <f t="shared" si="62"/>
        <v>Yes</v>
      </c>
      <c r="AG283" s="64"/>
      <c r="AH283" s="64"/>
      <c r="AI283" s="170"/>
      <c r="AJ283" s="66"/>
    </row>
    <row r="284" spans="1:36" customFormat="1" x14ac:dyDescent="0.25">
      <c r="A284" s="7">
        <v>10</v>
      </c>
      <c r="B284" s="5">
        <v>2022</v>
      </c>
      <c r="C284" s="5" t="str">
        <f t="shared" si="52"/>
        <v>2022 W10</v>
      </c>
      <c r="D284" s="5">
        <v>142</v>
      </c>
      <c r="E284" s="5" t="s">
        <v>649</v>
      </c>
      <c r="F284" s="5" t="s">
        <v>39</v>
      </c>
      <c r="G284" s="5" t="s">
        <v>45</v>
      </c>
      <c r="H284" s="5">
        <v>2.5</v>
      </c>
      <c r="I284" s="61">
        <v>2.5</v>
      </c>
      <c r="J284" s="62" t="str">
        <f t="shared" si="53"/>
        <v>D0</v>
      </c>
      <c r="K284" s="61">
        <f t="shared" si="54"/>
        <v>0</v>
      </c>
      <c r="L284" s="228">
        <f>IF(K284=0,0,
IF(J284="D0.5",0.5*SUMIFS('Key Numbers'!$C$2:$C$71,'Key Numbers'!$A$2:$A$71,"&gt;="&amp;ABS($I284),'Key Numbers'!$A$2:$A$71,"&lt;="&amp;ABS($H284)),
IF(J284="D-0.5",0.5*-1*SUMIFS('Key Numbers'!$C$2:$C$71,'Key Numbers'!$A$2:$A$71,"&lt;="&amp;ABS($I284),'Key Numbers'!$A$2:$A$71,"&gt;="&amp;ABS($H284)),
IF(J284="F0.5",0.5*SUMIFS('Key Numbers'!$C$2:$C$71,'Key Numbers'!$A$2:$A$71,"&lt;="&amp;ABS($I284),'Key Numbers'!$A$2:$A$71,"&gt;="&amp;ABS($H284)),
IF(J284="F-0.5",0.5*-1*SUMIFS('Key Numbers'!$C$2:$C$71,'Key Numbers'!$A$2:$A$71,"&gt;="&amp;ABS($I284),'Key Numbers'!$A$2:$A$71,"&lt;="&amp;ABS($H284)),
IF(AND(LEFT(J284,1)="F",K284&lt;0),-1*SUMIFS('Key Numbers'!$C$2:$C$71,'Key Numbers'!$A$2:$A$71,"&gt;="&amp;ABS($I284),'Key Numbers'!$A$2:$A$71,"&lt;="&amp;ABS($H284)),
IF(AND(LEFT(J284,1)="F",K284&gt;0),SUMIFS('Key Numbers'!$C$2:$C$71,'Key Numbers'!$A$2:$A$71,"&lt;="&amp;ABS($I284),'Key Numbers'!$A$2:$A$71,"&gt;="&amp;ABS($H284)),
IF(AND(LEFT(J284,1)="D",K284&lt;0),-1*SUMIFS('Key Numbers'!$C$2:$C$71,'Key Numbers'!$A$2:$A$71,"&lt;="&amp;ABS($I284),'Key Numbers'!$A$2:$A$71,"&gt;="&amp;ABS($H284)),
SUMIFS('Key Numbers'!$C$2:$C$71,'Key Numbers'!$A$2:$A$71,"&gt;="&amp;ABS($I284),'Key Numbers'!$A$2:$A$71,"&lt;="&amp;ABS($H284))))))))))</f>
        <v>0</v>
      </c>
      <c r="M284" s="6" cm="1">
        <f t="array" ref="M284">IFERROR(INDEX(DVOA!$E$2:$E$20095,MATCH($F284&amp;$A284-1&amp;$B284,DVOA!$C$2:$C$20095&amp;DVOA!$A$2:$A21258&amp;DVOA!$B$2:$B$20095,0)),0)</f>
        <v>-4.2864134777114697E-2</v>
      </c>
      <c r="N284" s="6"/>
      <c r="O284" s="6" cm="1">
        <f t="array" ref="O284">IFERROR(INDEX(DVOA!$AC$2:$AC$20095,MATCH($F284&amp;$A284-1&amp;$B284,DVOA!$C$2:$C$20095&amp;DVOA!$A$2:$A$20095&amp;DVOA!$B$2:$B$20095,0)
),0)</f>
        <v>0</v>
      </c>
      <c r="P284" s="6" cm="1">
        <f t="array" ref="P284">IFERROR(INDEX(DVOA!$E$2:$E$20095,MATCH($G284&amp;$A284-1&amp;$B284,DVOA!$C$2:$C$20095&amp;DVOA!$A$2:$A21258&amp;DVOA!$B$2:$B$20095,0)),0)</f>
        <v>-3.2864582866619856E-2</v>
      </c>
      <c r="Q284" s="6"/>
      <c r="R284" s="6" cm="1">
        <f t="array" ref="R284">IFERROR(INDEX(DVOA!$AC$2:$AC$20095,MATCH($G284&amp;$A284-1&amp;$B284,DVOA!$C$2:$C$20095&amp;DVOA!$A$2:$A$20095&amp;DVOA!$B$2:$B$20095,0)
),0)</f>
        <v>0</v>
      </c>
      <c r="S284" s="6" t="str">
        <f t="shared" si="55"/>
        <v/>
      </c>
      <c r="T284" s="104">
        <f t="shared" si="63"/>
        <v>-9.9995519104948416E-3</v>
      </c>
      <c r="U284" s="104" t="str">
        <f t="shared" si="64"/>
        <v/>
      </c>
      <c r="V284" s="26" t="str" cm="1">
        <f t="array" ref="V284">IFERROR(IF(E284="H",INDEX('DVOA Pred'!$G$2:$G$1000,MATCH($F284&amp;$B284&amp;$A284,'DVOA Pred'!$C$2:$C$1000&amp;'DVOA Pred'!$A$2:$A$1000&amp;'DVOA Pred'!$B$2:$B$1000,0)),
INDEX('DVOA Pred'!$H$2:$H$1000,MATCH($F284&amp;$B284&amp;$A284,'DVOA Pred'!$D$2:$D$1000&amp;'DVOA Pred'!$A$2:$A$1000&amp;'DVOA Pred'!$B$2:$B$1000,0))),"")</f>
        <v/>
      </c>
      <c r="W284" s="26" t="str">
        <f t="shared" si="56"/>
        <v/>
      </c>
      <c r="X284" s="26" t="str">
        <f t="shared" si="57"/>
        <v/>
      </c>
      <c r="Y284" s="6" t="str">
        <f>IFERROR((PERCENTRANK($L$2:$L$20355,L284)*Multiples!$B$3)+((PERCENTRANK($W$2:$W$20355,W284)*(1-Multiples!$B$3))),"")</f>
        <v/>
      </c>
      <c r="Z284" s="64">
        <v>10</v>
      </c>
      <c r="AA284" s="64">
        <v>17</v>
      </c>
      <c r="AB284" s="24">
        <f t="shared" si="58"/>
        <v>-7</v>
      </c>
      <c r="AC284" s="24">
        <f t="shared" si="59"/>
        <v>-4.5</v>
      </c>
      <c r="AD284" s="24">
        <f t="shared" si="60"/>
        <v>-4.5</v>
      </c>
      <c r="AE284" s="24" t="str">
        <f t="shared" si="61"/>
        <v>No</v>
      </c>
      <c r="AF284" s="24" t="str">
        <f t="shared" si="62"/>
        <v>No</v>
      </c>
      <c r="AG284" s="64"/>
      <c r="AH284" s="64"/>
      <c r="AI284" s="170"/>
      <c r="AJ284" s="66"/>
    </row>
    <row r="285" spans="1:36" customFormat="1" x14ac:dyDescent="0.25">
      <c r="A285" s="7">
        <v>10</v>
      </c>
      <c r="B285" s="5">
        <v>2022</v>
      </c>
      <c r="C285" s="5" t="str">
        <f t="shared" si="52"/>
        <v>2022 W10</v>
      </c>
      <c r="D285" s="5">
        <v>142</v>
      </c>
      <c r="E285" s="5" t="s">
        <v>651</v>
      </c>
      <c r="F285" s="5" t="s">
        <v>45</v>
      </c>
      <c r="G285" s="5" t="s">
        <v>39</v>
      </c>
      <c r="H285" s="5">
        <v>-2.5</v>
      </c>
      <c r="I285" s="61">
        <v>-2.5</v>
      </c>
      <c r="J285" s="62" t="str">
        <f t="shared" si="53"/>
        <v>F0</v>
      </c>
      <c r="K285" s="61">
        <f t="shared" si="54"/>
        <v>0</v>
      </c>
      <c r="L285" s="228">
        <f>IF(K285=0,0,
IF(J285="D0.5",0.5*SUMIFS('Key Numbers'!$C$2:$C$71,'Key Numbers'!$A$2:$A$71,"&gt;="&amp;ABS($I285),'Key Numbers'!$A$2:$A$71,"&lt;="&amp;ABS($H285)),
IF(J285="D-0.5",0.5*-1*SUMIFS('Key Numbers'!$C$2:$C$71,'Key Numbers'!$A$2:$A$71,"&lt;="&amp;ABS($I285),'Key Numbers'!$A$2:$A$71,"&gt;="&amp;ABS($H285)),
IF(J285="F0.5",0.5*SUMIFS('Key Numbers'!$C$2:$C$71,'Key Numbers'!$A$2:$A$71,"&lt;="&amp;ABS($I285),'Key Numbers'!$A$2:$A$71,"&gt;="&amp;ABS($H285)),
IF(J285="F-0.5",0.5*-1*SUMIFS('Key Numbers'!$C$2:$C$71,'Key Numbers'!$A$2:$A$71,"&gt;="&amp;ABS($I285),'Key Numbers'!$A$2:$A$71,"&lt;="&amp;ABS($H285)),
IF(AND(LEFT(J285,1)="F",K285&lt;0),-1*SUMIFS('Key Numbers'!$C$2:$C$71,'Key Numbers'!$A$2:$A$71,"&gt;="&amp;ABS($I285),'Key Numbers'!$A$2:$A$71,"&lt;="&amp;ABS($H285)),
IF(AND(LEFT(J285,1)="F",K285&gt;0),SUMIFS('Key Numbers'!$C$2:$C$71,'Key Numbers'!$A$2:$A$71,"&lt;="&amp;ABS($I285),'Key Numbers'!$A$2:$A$71,"&gt;="&amp;ABS($H285)),
IF(AND(LEFT(J285,1)="D",K285&lt;0),-1*SUMIFS('Key Numbers'!$C$2:$C$71,'Key Numbers'!$A$2:$A$71,"&lt;="&amp;ABS($I285),'Key Numbers'!$A$2:$A$71,"&gt;="&amp;ABS($H285)),
SUMIFS('Key Numbers'!$C$2:$C$71,'Key Numbers'!$A$2:$A$71,"&gt;="&amp;ABS($I285),'Key Numbers'!$A$2:$A$71,"&lt;="&amp;ABS($H285))))))))))</f>
        <v>0</v>
      </c>
      <c r="M285" s="6" cm="1">
        <f t="array" ref="M285">IFERROR(INDEX(DVOA!$E$2:$E$20095,MATCH($F285&amp;$A285-1&amp;$B285,DVOA!$C$2:$C$20095&amp;DVOA!$A$2:$A21259&amp;DVOA!$B$2:$B$20095,0)),0)</f>
        <v>-3.2864582866619856E-2</v>
      </c>
      <c r="N285" s="6"/>
      <c r="O285" s="6" cm="1">
        <f t="array" ref="O285">IFERROR(INDEX(DVOA!$AC$2:$AC$20095,MATCH($F285&amp;$A285-1&amp;$B285,DVOA!$C$2:$C$20095&amp;DVOA!$A$2:$A$20095&amp;DVOA!$B$2:$B$20095,0)
),0)</f>
        <v>0</v>
      </c>
      <c r="P285" s="6" cm="1">
        <f t="array" ref="P285">IFERROR(INDEX(DVOA!$E$2:$E$20095,MATCH($G285&amp;$A285-1&amp;$B285,DVOA!$C$2:$C$20095&amp;DVOA!$A$2:$A21259&amp;DVOA!$B$2:$B$20095,0)),0)</f>
        <v>-4.2864134777114697E-2</v>
      </c>
      <c r="Q285" s="6"/>
      <c r="R285" s="6" cm="1">
        <f t="array" ref="R285">IFERROR(INDEX(DVOA!$AC$2:$AC$20095,MATCH($G285&amp;$A285-1&amp;$B285,DVOA!$C$2:$C$20095&amp;DVOA!$A$2:$A$20095&amp;DVOA!$B$2:$B$20095,0)
),0)</f>
        <v>0</v>
      </c>
      <c r="S285" s="6" t="str">
        <f t="shared" si="55"/>
        <v/>
      </c>
      <c r="T285" s="104">
        <f t="shared" si="63"/>
        <v>9.9995519104948416E-3</v>
      </c>
      <c r="U285" s="104" t="str">
        <f t="shared" si="64"/>
        <v/>
      </c>
      <c r="V285" s="26" t="str" cm="1">
        <f t="array" ref="V285">IFERROR(IF(E285="H",INDEX('DVOA Pred'!$G$2:$G$1000,MATCH($F285&amp;$B285&amp;$A285,'DVOA Pred'!$C$2:$C$1000&amp;'DVOA Pred'!$A$2:$A$1000&amp;'DVOA Pred'!$B$2:$B$1000,0)),
INDEX('DVOA Pred'!$H$2:$H$1000,MATCH($F285&amp;$B285&amp;$A285,'DVOA Pred'!$D$2:$D$1000&amp;'DVOA Pred'!$A$2:$A$1000&amp;'DVOA Pred'!$B$2:$B$1000,0))),"")</f>
        <v/>
      </c>
      <c r="W285" s="26" t="str">
        <f t="shared" si="56"/>
        <v/>
      </c>
      <c r="X285" s="26" t="str">
        <f t="shared" si="57"/>
        <v/>
      </c>
      <c r="Y285" s="6" t="str">
        <f>IFERROR((PERCENTRANK($L$2:$L$20355,L285)*Multiples!$B$3)+((PERCENTRANK($W$2:$W$20355,W285)*(1-Multiples!$B$3))),"")</f>
        <v/>
      </c>
      <c r="Z285" s="64">
        <v>17</v>
      </c>
      <c r="AA285" s="64">
        <v>10</v>
      </c>
      <c r="AB285" s="24">
        <f t="shared" si="58"/>
        <v>7</v>
      </c>
      <c r="AC285" s="24">
        <f t="shared" si="59"/>
        <v>4.5</v>
      </c>
      <c r="AD285" s="24">
        <f t="shared" si="60"/>
        <v>4.5</v>
      </c>
      <c r="AE285" s="24" t="str">
        <f t="shared" si="61"/>
        <v>Yes</v>
      </c>
      <c r="AF285" s="24" t="str">
        <f t="shared" si="62"/>
        <v>Yes</v>
      </c>
      <c r="AG285" s="64"/>
      <c r="AH285" s="64"/>
      <c r="AI285" s="170"/>
      <c r="AJ285" s="66"/>
    </row>
    <row r="286" spans="1:36" customFormat="1" x14ac:dyDescent="0.25">
      <c r="A286" s="7">
        <v>10</v>
      </c>
      <c r="B286" s="5">
        <v>2022</v>
      </c>
      <c r="C286" s="5" t="str">
        <f t="shared" si="52"/>
        <v>2022 W10</v>
      </c>
      <c r="D286" s="5">
        <v>143</v>
      </c>
      <c r="E286" s="5" t="s">
        <v>649</v>
      </c>
      <c r="F286" s="5" t="s">
        <v>10</v>
      </c>
      <c r="G286" s="5" t="s">
        <v>4</v>
      </c>
      <c r="H286" s="5">
        <v>3.5</v>
      </c>
      <c r="I286" s="61">
        <v>3.5</v>
      </c>
      <c r="J286" s="62" t="str">
        <f t="shared" si="53"/>
        <v>D0</v>
      </c>
      <c r="K286" s="61">
        <f t="shared" si="54"/>
        <v>0</v>
      </c>
      <c r="L286" s="228">
        <f>IF(K286=0,0,
IF(J286="D0.5",0.5*SUMIFS('Key Numbers'!$C$2:$C$71,'Key Numbers'!$A$2:$A$71,"&gt;="&amp;ABS($I286),'Key Numbers'!$A$2:$A$71,"&lt;="&amp;ABS($H286)),
IF(J286="D-0.5",0.5*-1*SUMIFS('Key Numbers'!$C$2:$C$71,'Key Numbers'!$A$2:$A$71,"&lt;="&amp;ABS($I286),'Key Numbers'!$A$2:$A$71,"&gt;="&amp;ABS($H286)),
IF(J286="F0.5",0.5*SUMIFS('Key Numbers'!$C$2:$C$71,'Key Numbers'!$A$2:$A$71,"&lt;="&amp;ABS($I286),'Key Numbers'!$A$2:$A$71,"&gt;="&amp;ABS($H286)),
IF(J286="F-0.5",0.5*-1*SUMIFS('Key Numbers'!$C$2:$C$71,'Key Numbers'!$A$2:$A$71,"&gt;="&amp;ABS($I286),'Key Numbers'!$A$2:$A$71,"&lt;="&amp;ABS($H286)),
IF(AND(LEFT(J286,1)="F",K286&lt;0),-1*SUMIFS('Key Numbers'!$C$2:$C$71,'Key Numbers'!$A$2:$A$71,"&gt;="&amp;ABS($I286),'Key Numbers'!$A$2:$A$71,"&lt;="&amp;ABS($H286)),
IF(AND(LEFT(J286,1)="F",K286&gt;0),SUMIFS('Key Numbers'!$C$2:$C$71,'Key Numbers'!$A$2:$A$71,"&lt;="&amp;ABS($I286),'Key Numbers'!$A$2:$A$71,"&gt;="&amp;ABS($H286)),
IF(AND(LEFT(J286,1)="D",K286&lt;0),-1*SUMIFS('Key Numbers'!$C$2:$C$71,'Key Numbers'!$A$2:$A$71,"&lt;="&amp;ABS($I286),'Key Numbers'!$A$2:$A$71,"&gt;="&amp;ABS($H286)),
SUMIFS('Key Numbers'!$C$2:$C$71,'Key Numbers'!$A$2:$A$71,"&gt;="&amp;ABS($I286),'Key Numbers'!$A$2:$A$71,"&lt;="&amp;ABS($H286))))))))))</f>
        <v>0</v>
      </c>
      <c r="M286" s="6" cm="1">
        <f t="array" ref="M286">IFERROR(INDEX(DVOA!$E$2:$E$20095,MATCH($F286&amp;$A286-1&amp;$B286,DVOA!$C$2:$C$20095&amp;DVOA!$A$2:$A21260&amp;DVOA!$B$2:$B$20095,0)),0)</f>
        <v>7.9983681154261105E-2</v>
      </c>
      <c r="N286" s="6"/>
      <c r="O286" s="6" cm="1">
        <f t="array" ref="O286">IFERROR(INDEX(DVOA!$AC$2:$AC$20095,MATCH($F286&amp;$A286-1&amp;$B286,DVOA!$C$2:$C$20095&amp;DVOA!$A$2:$A$20095&amp;DVOA!$B$2:$B$20095,0)
),0)</f>
        <v>0</v>
      </c>
      <c r="P286" s="6" cm="1">
        <f t="array" ref="P286">IFERROR(INDEX(DVOA!$E$2:$E$20095,MATCH($G286&amp;$A286-1&amp;$B286,DVOA!$C$2:$C$20095&amp;DVOA!$A$2:$A21260&amp;DVOA!$B$2:$B$20095,0)),0)</f>
        <v>5.5065078798417905E-2</v>
      </c>
      <c r="Q286" s="6"/>
      <c r="R286" s="6" cm="1">
        <f t="array" ref="R286">IFERROR(INDEX(DVOA!$AC$2:$AC$20095,MATCH($G286&amp;$A286-1&amp;$B286,DVOA!$C$2:$C$20095&amp;DVOA!$A$2:$A$20095&amp;DVOA!$B$2:$B$20095,0)
),0)</f>
        <v>0</v>
      </c>
      <c r="S286" s="6" t="str">
        <f t="shared" si="55"/>
        <v/>
      </c>
      <c r="T286" s="104">
        <f t="shared" si="63"/>
        <v>2.49186023558432E-2</v>
      </c>
      <c r="U286" s="104" t="str">
        <f t="shared" si="64"/>
        <v/>
      </c>
      <c r="V286" s="26" t="str" cm="1">
        <f t="array" ref="V286">IFERROR(IF(E286="H",INDEX('DVOA Pred'!$G$2:$G$1000,MATCH($F286&amp;$B286&amp;$A286,'DVOA Pred'!$C$2:$C$1000&amp;'DVOA Pred'!$A$2:$A$1000&amp;'DVOA Pred'!$B$2:$B$1000,0)),
INDEX('DVOA Pred'!$H$2:$H$1000,MATCH($F286&amp;$B286&amp;$A286,'DVOA Pred'!$D$2:$D$1000&amp;'DVOA Pred'!$A$2:$A$1000&amp;'DVOA Pred'!$B$2:$B$1000,0))),"")</f>
        <v/>
      </c>
      <c r="W286" s="26" t="str">
        <f t="shared" si="56"/>
        <v/>
      </c>
      <c r="X286" s="26" t="str">
        <f t="shared" si="57"/>
        <v/>
      </c>
      <c r="Y286" s="6" t="str">
        <f>IFERROR((PERCENTRANK($L$2:$L$20355,L286)*Multiples!$B$3)+((PERCENTRANK($W$2:$W$20355,W286)*(1-Multiples!$B$3))),"")</f>
        <v/>
      </c>
      <c r="Z286" s="64">
        <v>17</v>
      </c>
      <c r="AA286" s="64">
        <v>39</v>
      </c>
      <c r="AB286" s="24">
        <f t="shared" si="58"/>
        <v>-22</v>
      </c>
      <c r="AC286" s="24">
        <f t="shared" si="59"/>
        <v>-18.5</v>
      </c>
      <c r="AD286" s="24">
        <f t="shared" si="60"/>
        <v>-18.5</v>
      </c>
      <c r="AE286" s="24" t="str">
        <f t="shared" si="61"/>
        <v>No</v>
      </c>
      <c r="AF286" s="24" t="str">
        <f t="shared" si="62"/>
        <v>No</v>
      </c>
      <c r="AG286" s="64"/>
      <c r="AH286" s="64"/>
      <c r="AI286" s="170"/>
      <c r="AJ286" s="66"/>
    </row>
    <row r="287" spans="1:36" customFormat="1" x14ac:dyDescent="0.25">
      <c r="A287" s="7">
        <v>10</v>
      </c>
      <c r="B287" s="5">
        <v>2022</v>
      </c>
      <c r="C287" s="5" t="str">
        <f t="shared" si="52"/>
        <v>2022 W10</v>
      </c>
      <c r="D287" s="5">
        <v>143</v>
      </c>
      <c r="E287" s="5" t="s">
        <v>651</v>
      </c>
      <c r="F287" s="5" t="s">
        <v>4</v>
      </c>
      <c r="G287" s="5" t="s">
        <v>10</v>
      </c>
      <c r="H287" s="5">
        <v>-3.5</v>
      </c>
      <c r="I287" s="61">
        <v>-3.5</v>
      </c>
      <c r="J287" s="62" t="str">
        <f t="shared" si="53"/>
        <v>F0</v>
      </c>
      <c r="K287" s="61">
        <f t="shared" si="54"/>
        <v>0</v>
      </c>
      <c r="L287" s="228">
        <f>IF(K287=0,0,
IF(J287="D0.5",0.5*SUMIFS('Key Numbers'!$C$2:$C$71,'Key Numbers'!$A$2:$A$71,"&gt;="&amp;ABS($I287),'Key Numbers'!$A$2:$A$71,"&lt;="&amp;ABS($H287)),
IF(J287="D-0.5",0.5*-1*SUMIFS('Key Numbers'!$C$2:$C$71,'Key Numbers'!$A$2:$A$71,"&lt;="&amp;ABS($I287),'Key Numbers'!$A$2:$A$71,"&gt;="&amp;ABS($H287)),
IF(J287="F0.5",0.5*SUMIFS('Key Numbers'!$C$2:$C$71,'Key Numbers'!$A$2:$A$71,"&lt;="&amp;ABS($I287),'Key Numbers'!$A$2:$A$71,"&gt;="&amp;ABS($H287)),
IF(J287="F-0.5",0.5*-1*SUMIFS('Key Numbers'!$C$2:$C$71,'Key Numbers'!$A$2:$A$71,"&gt;="&amp;ABS($I287),'Key Numbers'!$A$2:$A$71,"&lt;="&amp;ABS($H287)),
IF(AND(LEFT(J287,1)="F",K287&lt;0),-1*SUMIFS('Key Numbers'!$C$2:$C$71,'Key Numbers'!$A$2:$A$71,"&gt;="&amp;ABS($I287),'Key Numbers'!$A$2:$A$71,"&lt;="&amp;ABS($H287)),
IF(AND(LEFT(J287,1)="F",K287&gt;0),SUMIFS('Key Numbers'!$C$2:$C$71,'Key Numbers'!$A$2:$A$71,"&lt;="&amp;ABS($I287),'Key Numbers'!$A$2:$A$71,"&gt;="&amp;ABS($H287)),
IF(AND(LEFT(J287,1)="D",K287&lt;0),-1*SUMIFS('Key Numbers'!$C$2:$C$71,'Key Numbers'!$A$2:$A$71,"&lt;="&amp;ABS($I287),'Key Numbers'!$A$2:$A$71,"&gt;="&amp;ABS($H287)),
SUMIFS('Key Numbers'!$C$2:$C$71,'Key Numbers'!$A$2:$A$71,"&gt;="&amp;ABS($I287),'Key Numbers'!$A$2:$A$71,"&lt;="&amp;ABS($H287))))))))))</f>
        <v>0</v>
      </c>
      <c r="M287" s="6" cm="1">
        <f t="array" ref="M287">IFERROR(INDEX(DVOA!$E$2:$E$20095,MATCH($F287&amp;$A287-1&amp;$B287,DVOA!$C$2:$C$20095&amp;DVOA!$A$2:$A21261&amp;DVOA!$B$2:$B$20095,0)),0)</f>
        <v>5.5065078798417905E-2</v>
      </c>
      <c r="N287" s="6"/>
      <c r="O287" s="6" cm="1">
        <f t="array" ref="O287">IFERROR(INDEX(DVOA!$AC$2:$AC$20095,MATCH($F287&amp;$A287-1&amp;$B287,DVOA!$C$2:$C$20095&amp;DVOA!$A$2:$A$20095&amp;DVOA!$B$2:$B$20095,0)
),0)</f>
        <v>0</v>
      </c>
      <c r="P287" s="6" cm="1">
        <f t="array" ref="P287">IFERROR(INDEX(DVOA!$E$2:$E$20095,MATCH($G287&amp;$A287-1&amp;$B287,DVOA!$C$2:$C$20095&amp;DVOA!$A$2:$A21261&amp;DVOA!$B$2:$B$20095,0)),0)</f>
        <v>7.9983681154261105E-2</v>
      </c>
      <c r="Q287" s="6"/>
      <c r="R287" s="6" cm="1">
        <f t="array" ref="R287">IFERROR(INDEX(DVOA!$AC$2:$AC$20095,MATCH($G287&amp;$A287-1&amp;$B287,DVOA!$C$2:$C$20095&amp;DVOA!$A$2:$A$20095&amp;DVOA!$B$2:$B$20095,0)
),0)</f>
        <v>0</v>
      </c>
      <c r="S287" s="6" t="str">
        <f t="shared" si="55"/>
        <v/>
      </c>
      <c r="T287" s="104">
        <f t="shared" si="63"/>
        <v>-2.49186023558432E-2</v>
      </c>
      <c r="U287" s="104" t="str">
        <f t="shared" si="64"/>
        <v/>
      </c>
      <c r="V287" s="26" t="str" cm="1">
        <f t="array" ref="V287">IFERROR(IF(E287="H",INDEX('DVOA Pred'!$G$2:$G$1000,MATCH($F287&amp;$B287&amp;$A287,'DVOA Pred'!$C$2:$C$1000&amp;'DVOA Pred'!$A$2:$A$1000&amp;'DVOA Pred'!$B$2:$B$1000,0)),
INDEX('DVOA Pred'!$H$2:$H$1000,MATCH($F287&amp;$B287&amp;$A287,'DVOA Pred'!$D$2:$D$1000&amp;'DVOA Pred'!$A$2:$A$1000&amp;'DVOA Pred'!$B$2:$B$1000,0))),"")</f>
        <v/>
      </c>
      <c r="W287" s="26" t="str">
        <f t="shared" si="56"/>
        <v/>
      </c>
      <c r="X287" s="26" t="str">
        <f t="shared" si="57"/>
        <v/>
      </c>
      <c r="Y287" s="6" t="str">
        <f>IFERROR((PERCENTRANK($L$2:$L$20355,L287)*Multiples!$B$3)+((PERCENTRANK($W$2:$W$20355,W287)*(1-Multiples!$B$3))),"")</f>
        <v/>
      </c>
      <c r="Z287" s="64">
        <v>39</v>
      </c>
      <c r="AA287" s="64">
        <v>17</v>
      </c>
      <c r="AB287" s="24">
        <f t="shared" si="58"/>
        <v>22</v>
      </c>
      <c r="AC287" s="24">
        <f t="shared" si="59"/>
        <v>18.5</v>
      </c>
      <c r="AD287" s="24">
        <f t="shared" si="60"/>
        <v>18.5</v>
      </c>
      <c r="AE287" s="24" t="str">
        <f t="shared" si="61"/>
        <v>Yes</v>
      </c>
      <c r="AF287" s="24" t="str">
        <f t="shared" si="62"/>
        <v>Yes</v>
      </c>
      <c r="AG287" s="64"/>
      <c r="AH287" s="64"/>
      <c r="AI287" s="170"/>
      <c r="AJ287" s="66"/>
    </row>
    <row r="288" spans="1:36" customFormat="1" x14ac:dyDescent="0.25">
      <c r="A288" s="7">
        <v>10</v>
      </c>
      <c r="B288" s="5">
        <v>2022</v>
      </c>
      <c r="C288" s="5" t="str">
        <f t="shared" si="52"/>
        <v>2022 W10</v>
      </c>
      <c r="D288" s="5">
        <v>144</v>
      </c>
      <c r="E288" s="5" t="s">
        <v>649</v>
      </c>
      <c r="F288" s="5" t="s">
        <v>49</v>
      </c>
      <c r="G288" s="5" t="s">
        <v>15</v>
      </c>
      <c r="H288" s="5">
        <v>6.5</v>
      </c>
      <c r="I288" s="61">
        <v>5</v>
      </c>
      <c r="J288" s="62" t="str">
        <f t="shared" si="53"/>
        <v>D1.5</v>
      </c>
      <c r="K288" s="61">
        <f t="shared" si="54"/>
        <v>1.5</v>
      </c>
      <c r="L288" s="228">
        <f>IF(K288=0,0,
IF(J288="D0.5",0.5*SUMIFS('Key Numbers'!$C$2:$C$71,'Key Numbers'!$A$2:$A$71,"&gt;="&amp;ABS($I288),'Key Numbers'!$A$2:$A$71,"&lt;="&amp;ABS($H288)),
IF(J288="D-0.5",0.5*-1*SUMIFS('Key Numbers'!$C$2:$C$71,'Key Numbers'!$A$2:$A$71,"&lt;="&amp;ABS($I288),'Key Numbers'!$A$2:$A$71,"&gt;="&amp;ABS($H288)),
IF(J288="F0.5",0.5*SUMIFS('Key Numbers'!$C$2:$C$71,'Key Numbers'!$A$2:$A$71,"&lt;="&amp;ABS($I288),'Key Numbers'!$A$2:$A$71,"&gt;="&amp;ABS($H288)),
IF(J288="F-0.5",0.5*-1*SUMIFS('Key Numbers'!$C$2:$C$71,'Key Numbers'!$A$2:$A$71,"&gt;="&amp;ABS($I288),'Key Numbers'!$A$2:$A$71,"&lt;="&amp;ABS($H288)),
IF(AND(LEFT(J288,1)="F",K288&lt;0),-1*SUMIFS('Key Numbers'!$C$2:$C$71,'Key Numbers'!$A$2:$A$71,"&gt;="&amp;ABS($I288),'Key Numbers'!$A$2:$A$71,"&lt;="&amp;ABS($H288)),
IF(AND(LEFT(J288,1)="F",K288&gt;0),SUMIFS('Key Numbers'!$C$2:$C$71,'Key Numbers'!$A$2:$A$71,"&lt;="&amp;ABS($I288),'Key Numbers'!$A$2:$A$71,"&gt;="&amp;ABS($H288)),
IF(AND(LEFT(J288,1)="D",K288&lt;0),-1*SUMIFS('Key Numbers'!$C$2:$C$71,'Key Numbers'!$A$2:$A$71,"&lt;="&amp;ABS($I288),'Key Numbers'!$A$2:$A$71,"&gt;="&amp;ABS($H288)),
SUMIFS('Key Numbers'!$C$2:$C$71,'Key Numbers'!$A$2:$A$71,"&gt;="&amp;ABS($I288),'Key Numbers'!$A$2:$A$71,"&lt;="&amp;ABS($H288))))))))))</f>
        <v>0.12293577981651377</v>
      </c>
      <c r="M288" s="6" cm="1">
        <f t="array" ref="M288">IFERROR(INDEX(DVOA!$E$2:$E$20095,MATCH($F288&amp;$A288-1&amp;$B288,DVOA!$C$2:$C$20095&amp;DVOA!$A$2:$A21262&amp;DVOA!$B$2:$B$20095,0)),0)</f>
        <v>-0.27635125497446889</v>
      </c>
      <c r="N288" s="6"/>
      <c r="O288" s="6" cm="1">
        <f t="array" ref="O288">IFERROR(INDEX(DVOA!$AC$2:$AC$20095,MATCH($F288&amp;$A288-1&amp;$B288,DVOA!$C$2:$C$20095&amp;DVOA!$A$2:$A$20095&amp;DVOA!$B$2:$B$20095,0)
),0)</f>
        <v>0</v>
      </c>
      <c r="P288" s="6" cm="1">
        <f t="array" ref="P288">IFERROR(INDEX(DVOA!$E$2:$E$20095,MATCH($G288&amp;$A288-1&amp;$B288,DVOA!$C$2:$C$20095&amp;DVOA!$A$2:$A21262&amp;DVOA!$B$2:$B$20095,0)),0)</f>
        <v>-9.1291118049447201E-2</v>
      </c>
      <c r="Q288" s="6"/>
      <c r="R288" s="6" cm="1">
        <f t="array" ref="R288">IFERROR(INDEX(DVOA!$AC$2:$AC$20095,MATCH($G288&amp;$A288-1&amp;$B288,DVOA!$C$2:$C$20095&amp;DVOA!$A$2:$A$20095&amp;DVOA!$B$2:$B$20095,0)
),0)</f>
        <v>0</v>
      </c>
      <c r="S288" s="6" t="str">
        <f t="shared" si="55"/>
        <v/>
      </c>
      <c r="T288" s="104">
        <f t="shared" si="63"/>
        <v>-0.18506013692502168</v>
      </c>
      <c r="U288" s="104" t="str">
        <f t="shared" si="64"/>
        <v/>
      </c>
      <c r="V288" s="26" t="str" cm="1">
        <f t="array" ref="V288">IFERROR(IF(E288="H",INDEX('DVOA Pred'!$G$2:$G$1000,MATCH($F288&amp;$B288&amp;$A288,'DVOA Pred'!$C$2:$C$1000&amp;'DVOA Pred'!$A$2:$A$1000&amp;'DVOA Pred'!$B$2:$B$1000,0)),
INDEX('DVOA Pred'!$H$2:$H$1000,MATCH($F288&amp;$B288&amp;$A288,'DVOA Pred'!$D$2:$D$1000&amp;'DVOA Pred'!$A$2:$A$1000&amp;'DVOA Pred'!$B$2:$B$1000,0))),"")</f>
        <v/>
      </c>
      <c r="W288" s="26" t="str">
        <f t="shared" si="56"/>
        <v/>
      </c>
      <c r="X288" s="26" t="str">
        <f t="shared" si="57"/>
        <v/>
      </c>
      <c r="Y288" s="6" t="str">
        <f>IFERROR((PERCENTRANK($L$2:$L$20355,L288)*Multiples!$B$3)+((PERCENTRANK($W$2:$W$20355,W288)*(1-Multiples!$B$3))),"")</f>
        <v/>
      </c>
      <c r="Z288" s="64">
        <v>16</v>
      </c>
      <c r="AA288" s="64">
        <v>24</v>
      </c>
      <c r="AB288" s="24">
        <f t="shared" si="58"/>
        <v>-8</v>
      </c>
      <c r="AC288" s="24">
        <f t="shared" si="59"/>
        <v>-1.5</v>
      </c>
      <c r="AD288" s="24">
        <f t="shared" si="60"/>
        <v>-3</v>
      </c>
      <c r="AE288" s="24" t="str">
        <f t="shared" si="61"/>
        <v>No</v>
      </c>
      <c r="AF288" s="24" t="str">
        <f t="shared" si="62"/>
        <v>No</v>
      </c>
      <c r="AG288" s="64"/>
      <c r="AH288" s="64"/>
      <c r="AI288" s="170"/>
      <c r="AJ288" s="66"/>
    </row>
    <row r="289" spans="1:36" customFormat="1" x14ac:dyDescent="0.25">
      <c r="A289" s="7">
        <v>10</v>
      </c>
      <c r="B289" s="5">
        <v>2022</v>
      </c>
      <c r="C289" s="5" t="str">
        <f t="shared" si="52"/>
        <v>2022 W10</v>
      </c>
      <c r="D289" s="5">
        <v>144</v>
      </c>
      <c r="E289" s="5" t="s">
        <v>651</v>
      </c>
      <c r="F289" s="5" t="s">
        <v>15</v>
      </c>
      <c r="G289" s="5" t="s">
        <v>49</v>
      </c>
      <c r="H289" s="5">
        <v>-6.5</v>
      </c>
      <c r="I289" s="61">
        <v>-5</v>
      </c>
      <c r="J289" s="62" t="str">
        <f t="shared" si="53"/>
        <v>F-1.5</v>
      </c>
      <c r="K289" s="61">
        <f t="shared" si="54"/>
        <v>-1.5</v>
      </c>
      <c r="L289" s="228">
        <f>IF(K289=0,0,
IF(J289="D0.5",0.5*SUMIFS('Key Numbers'!$C$2:$C$71,'Key Numbers'!$A$2:$A$71,"&gt;="&amp;ABS($I289),'Key Numbers'!$A$2:$A$71,"&lt;="&amp;ABS($H289)),
IF(J289="D-0.5",0.5*-1*SUMIFS('Key Numbers'!$C$2:$C$71,'Key Numbers'!$A$2:$A$71,"&lt;="&amp;ABS($I289),'Key Numbers'!$A$2:$A$71,"&gt;="&amp;ABS($H289)),
IF(J289="F0.5",0.5*SUMIFS('Key Numbers'!$C$2:$C$71,'Key Numbers'!$A$2:$A$71,"&lt;="&amp;ABS($I289),'Key Numbers'!$A$2:$A$71,"&gt;="&amp;ABS($H289)),
IF(J289="F-0.5",0.5*-1*SUMIFS('Key Numbers'!$C$2:$C$71,'Key Numbers'!$A$2:$A$71,"&gt;="&amp;ABS($I289),'Key Numbers'!$A$2:$A$71,"&lt;="&amp;ABS($H289)),
IF(AND(LEFT(J289,1)="F",K289&lt;0),-1*SUMIFS('Key Numbers'!$C$2:$C$71,'Key Numbers'!$A$2:$A$71,"&gt;="&amp;ABS($I289),'Key Numbers'!$A$2:$A$71,"&lt;="&amp;ABS($H289)),
IF(AND(LEFT(J289,1)="F",K289&gt;0),SUMIFS('Key Numbers'!$C$2:$C$71,'Key Numbers'!$A$2:$A$71,"&lt;="&amp;ABS($I289),'Key Numbers'!$A$2:$A$71,"&gt;="&amp;ABS($H289)),
IF(AND(LEFT(J289,1)="D",K289&lt;0),-1*SUMIFS('Key Numbers'!$C$2:$C$71,'Key Numbers'!$A$2:$A$71,"&lt;="&amp;ABS($I289),'Key Numbers'!$A$2:$A$71,"&gt;="&amp;ABS($H289)),
SUMIFS('Key Numbers'!$C$2:$C$71,'Key Numbers'!$A$2:$A$71,"&gt;="&amp;ABS($I289),'Key Numbers'!$A$2:$A$71,"&lt;="&amp;ABS($H289))))))))))</f>
        <v>-0.12293577981651377</v>
      </c>
      <c r="M289" s="6" cm="1">
        <f t="array" ref="M289">IFERROR(INDEX(DVOA!$E$2:$E$20095,MATCH($F289&amp;$A289-1&amp;$B289,DVOA!$C$2:$C$20095&amp;DVOA!$A$2:$A21263&amp;DVOA!$B$2:$B$20095,0)),0)</f>
        <v>-9.1291118049447201E-2</v>
      </c>
      <c r="N289" s="6"/>
      <c r="O289" s="6" cm="1">
        <f t="array" ref="O289">IFERROR(INDEX(DVOA!$AC$2:$AC$20095,MATCH($F289&amp;$A289-1&amp;$B289,DVOA!$C$2:$C$20095&amp;DVOA!$A$2:$A$20095&amp;DVOA!$B$2:$B$20095,0)
),0)</f>
        <v>0</v>
      </c>
      <c r="P289" s="6" cm="1">
        <f t="array" ref="P289">IFERROR(INDEX(DVOA!$E$2:$E$20095,MATCH($G289&amp;$A289-1&amp;$B289,DVOA!$C$2:$C$20095&amp;DVOA!$A$2:$A21263&amp;DVOA!$B$2:$B$20095,0)),0)</f>
        <v>-0.27635125497446889</v>
      </c>
      <c r="Q289" s="6"/>
      <c r="R289" s="6" cm="1">
        <f t="array" ref="R289">IFERROR(INDEX(DVOA!$AC$2:$AC$20095,MATCH($G289&amp;$A289-1&amp;$B289,DVOA!$C$2:$C$20095&amp;DVOA!$A$2:$A$20095&amp;DVOA!$B$2:$B$20095,0)
),0)</f>
        <v>0</v>
      </c>
      <c r="S289" s="6" t="str">
        <f t="shared" si="55"/>
        <v/>
      </c>
      <c r="T289" s="104">
        <f t="shared" si="63"/>
        <v>0.18506013692502168</v>
      </c>
      <c r="U289" s="104" t="str">
        <f t="shared" si="64"/>
        <v/>
      </c>
      <c r="V289" s="26" t="str" cm="1">
        <f t="array" ref="V289">IFERROR(IF(E289="H",INDEX('DVOA Pred'!$G$2:$G$1000,MATCH($F289&amp;$B289&amp;$A289,'DVOA Pred'!$C$2:$C$1000&amp;'DVOA Pred'!$A$2:$A$1000&amp;'DVOA Pred'!$B$2:$B$1000,0)),
INDEX('DVOA Pred'!$H$2:$H$1000,MATCH($F289&amp;$B289&amp;$A289,'DVOA Pred'!$D$2:$D$1000&amp;'DVOA Pred'!$A$2:$A$1000&amp;'DVOA Pred'!$B$2:$B$1000,0))),"")</f>
        <v/>
      </c>
      <c r="W289" s="26" t="str">
        <f t="shared" si="56"/>
        <v/>
      </c>
      <c r="X289" s="26" t="str">
        <f t="shared" si="57"/>
        <v/>
      </c>
      <c r="Y289" s="6" t="str">
        <f>IFERROR((PERCENTRANK($L$2:$L$20355,L289)*Multiples!$B$3)+((PERCENTRANK($W$2:$W$20355,W289)*(1-Multiples!$B$3))),"")</f>
        <v/>
      </c>
      <c r="Z289" s="64">
        <v>24</v>
      </c>
      <c r="AA289" s="64">
        <v>16</v>
      </c>
      <c r="AB289" s="24">
        <f t="shared" si="58"/>
        <v>8</v>
      </c>
      <c r="AC289" s="24">
        <f t="shared" si="59"/>
        <v>1.5</v>
      </c>
      <c r="AD289" s="24">
        <f t="shared" si="60"/>
        <v>3</v>
      </c>
      <c r="AE289" s="24" t="str">
        <f t="shared" si="61"/>
        <v>Yes</v>
      </c>
      <c r="AF289" s="24" t="str">
        <f t="shared" si="62"/>
        <v>Yes</v>
      </c>
      <c r="AG289" s="64"/>
      <c r="AH289" s="64"/>
      <c r="AI289" s="170"/>
      <c r="AJ289" s="66"/>
    </row>
    <row r="290" spans="1:36" customFormat="1" x14ac:dyDescent="0.25">
      <c r="A290" s="7">
        <v>10</v>
      </c>
      <c r="B290" s="5">
        <v>2022</v>
      </c>
      <c r="C290" s="5" t="str">
        <f t="shared" si="52"/>
        <v>2022 W10</v>
      </c>
      <c r="D290" s="5">
        <v>145</v>
      </c>
      <c r="E290" s="5" t="s">
        <v>649</v>
      </c>
      <c r="F290" s="5" t="s">
        <v>27</v>
      </c>
      <c r="G290" s="5" t="s">
        <v>32</v>
      </c>
      <c r="H290" s="5">
        <v>-2.5</v>
      </c>
      <c r="I290" s="61">
        <v>-0.5</v>
      </c>
      <c r="J290" s="62" t="str">
        <f t="shared" si="53"/>
        <v>F-2</v>
      </c>
      <c r="K290" s="61">
        <f t="shared" si="54"/>
        <v>-2</v>
      </c>
      <c r="L290" s="228">
        <f>IF(K290=0,0,
IF(J290="D0.5",0.5*SUMIFS('Key Numbers'!$C$2:$C$71,'Key Numbers'!$A$2:$A$71,"&gt;="&amp;ABS($I290),'Key Numbers'!$A$2:$A$71,"&lt;="&amp;ABS($H290)),
IF(J290="D-0.5",0.5*-1*SUMIFS('Key Numbers'!$C$2:$C$71,'Key Numbers'!$A$2:$A$71,"&lt;="&amp;ABS($I290),'Key Numbers'!$A$2:$A$71,"&gt;="&amp;ABS($H290)),
IF(J290="F0.5",0.5*SUMIFS('Key Numbers'!$C$2:$C$71,'Key Numbers'!$A$2:$A$71,"&lt;="&amp;ABS($I290),'Key Numbers'!$A$2:$A$71,"&gt;="&amp;ABS($H290)),
IF(J290="F-0.5",0.5*-1*SUMIFS('Key Numbers'!$C$2:$C$71,'Key Numbers'!$A$2:$A$71,"&gt;="&amp;ABS($I290),'Key Numbers'!$A$2:$A$71,"&lt;="&amp;ABS($H290)),
IF(AND(LEFT(J290,1)="F",K290&lt;0),-1*SUMIFS('Key Numbers'!$C$2:$C$71,'Key Numbers'!$A$2:$A$71,"&gt;="&amp;ABS($I290),'Key Numbers'!$A$2:$A$71,"&lt;="&amp;ABS($H290)),
IF(AND(LEFT(J290,1)="F",K290&gt;0),SUMIFS('Key Numbers'!$C$2:$C$71,'Key Numbers'!$A$2:$A$71,"&lt;="&amp;ABS($I290),'Key Numbers'!$A$2:$A$71,"&gt;="&amp;ABS($H290)),
IF(AND(LEFT(J290,1)="D",K290&lt;0),-1*SUMIFS('Key Numbers'!$C$2:$C$71,'Key Numbers'!$A$2:$A$71,"&lt;="&amp;ABS($I290),'Key Numbers'!$A$2:$A$71,"&gt;="&amp;ABS($H290)),
SUMIFS('Key Numbers'!$C$2:$C$71,'Key Numbers'!$A$2:$A$71,"&gt;="&amp;ABS($I290),'Key Numbers'!$A$2:$A$71,"&lt;="&amp;ABS($H290))))))))))</f>
        <v>-0.11009174311926606</v>
      </c>
      <c r="M290" s="6" cm="1">
        <f t="array" ref="M290">IFERROR(INDEX(DVOA!$E$2:$E$20095,MATCH($F290&amp;$A290-1&amp;$B290,DVOA!$C$2:$C$20095&amp;DVOA!$A$2:$A21264&amp;DVOA!$B$2:$B$20095,0)),0)</f>
        <v>-0.12065512822997859</v>
      </c>
      <c r="N290" s="6"/>
      <c r="O290" s="6" cm="1">
        <f t="array" ref="O290">IFERROR(INDEX(DVOA!$AC$2:$AC$20095,MATCH($F290&amp;$A290-1&amp;$B290,DVOA!$C$2:$C$20095&amp;DVOA!$A$2:$A$20095&amp;DVOA!$B$2:$B$20095,0)
),0)</f>
        <v>0</v>
      </c>
      <c r="P290" s="6" cm="1">
        <f t="array" ref="P290">IFERROR(INDEX(DVOA!$E$2:$E$20095,MATCH($G290&amp;$A290-1&amp;$B290,DVOA!$C$2:$C$20095&amp;DVOA!$A$2:$A21264&amp;DVOA!$B$2:$B$20095,0)),0)</f>
        <v>-0.1220903283561818</v>
      </c>
      <c r="Q290" s="6"/>
      <c r="R290" s="6" cm="1">
        <f t="array" ref="R290">IFERROR(INDEX(DVOA!$AC$2:$AC$20095,MATCH($G290&amp;$A290-1&amp;$B290,DVOA!$C$2:$C$20095&amp;DVOA!$A$2:$A$20095&amp;DVOA!$B$2:$B$20095,0)
),0)</f>
        <v>0</v>
      </c>
      <c r="S290" s="6" t="str">
        <f t="shared" si="55"/>
        <v/>
      </c>
      <c r="T290" s="104">
        <f t="shared" si="63"/>
        <v>1.4352001262032121E-3</v>
      </c>
      <c r="U290" s="104" t="str">
        <f t="shared" si="64"/>
        <v/>
      </c>
      <c r="V290" s="26" t="str" cm="1">
        <f t="array" ref="V290">IFERROR(IF(E290="H",INDEX('DVOA Pred'!$G$2:$G$1000,MATCH($F290&amp;$B290&amp;$A290,'DVOA Pred'!$C$2:$C$1000&amp;'DVOA Pred'!$A$2:$A$1000&amp;'DVOA Pred'!$B$2:$B$1000,0)),
INDEX('DVOA Pred'!$H$2:$H$1000,MATCH($F290&amp;$B290&amp;$A290,'DVOA Pred'!$D$2:$D$1000&amp;'DVOA Pred'!$A$2:$A$1000&amp;'DVOA Pred'!$B$2:$B$1000,0))),"")</f>
        <v/>
      </c>
      <c r="W290" s="26" t="str">
        <f t="shared" si="56"/>
        <v/>
      </c>
      <c r="X290" s="26" t="str">
        <f t="shared" si="57"/>
        <v/>
      </c>
      <c r="Y290" s="6" t="str">
        <f>IFERROR((PERCENTRANK($L$2:$L$20355,L290)*Multiples!$B$3)+((PERCENTRANK($W$2:$W$20355,W290)*(1-Multiples!$B$3))),"")</f>
        <v/>
      </c>
      <c r="Z290" s="64">
        <v>10</v>
      </c>
      <c r="AA290" s="64">
        <v>20</v>
      </c>
      <c r="AB290" s="24">
        <f t="shared" si="58"/>
        <v>-10</v>
      </c>
      <c r="AC290" s="24">
        <f t="shared" si="59"/>
        <v>-12.5</v>
      </c>
      <c r="AD290" s="24">
        <f t="shared" si="60"/>
        <v>-10.5</v>
      </c>
      <c r="AE290" s="24" t="str">
        <f t="shared" si="61"/>
        <v>No</v>
      </c>
      <c r="AF290" s="24" t="str">
        <f t="shared" si="62"/>
        <v>No</v>
      </c>
      <c r="AG290" s="64"/>
      <c r="AH290" s="64"/>
      <c r="AI290" s="170"/>
      <c r="AJ290" s="66"/>
    </row>
    <row r="291" spans="1:36" customFormat="1" x14ac:dyDescent="0.25">
      <c r="A291" s="7">
        <v>10</v>
      </c>
      <c r="B291" s="5">
        <v>2022</v>
      </c>
      <c r="C291" s="5" t="str">
        <f t="shared" si="52"/>
        <v>2022 W10</v>
      </c>
      <c r="D291" s="5">
        <v>145</v>
      </c>
      <c r="E291" s="5" t="s">
        <v>651</v>
      </c>
      <c r="F291" s="5" t="s">
        <v>32</v>
      </c>
      <c r="G291" s="5" t="s">
        <v>27</v>
      </c>
      <c r="H291" s="5">
        <v>2.5</v>
      </c>
      <c r="I291" s="61">
        <v>0.5</v>
      </c>
      <c r="J291" s="62" t="str">
        <f t="shared" si="53"/>
        <v>D2</v>
      </c>
      <c r="K291" s="61">
        <f t="shared" si="54"/>
        <v>2</v>
      </c>
      <c r="L291" s="228">
        <f>IF(K291=0,0,
IF(J291="D0.5",0.5*SUMIFS('Key Numbers'!$C$2:$C$71,'Key Numbers'!$A$2:$A$71,"&gt;="&amp;ABS($I291),'Key Numbers'!$A$2:$A$71,"&lt;="&amp;ABS($H291)),
IF(J291="D-0.5",0.5*-1*SUMIFS('Key Numbers'!$C$2:$C$71,'Key Numbers'!$A$2:$A$71,"&lt;="&amp;ABS($I291),'Key Numbers'!$A$2:$A$71,"&gt;="&amp;ABS($H291)),
IF(J291="F0.5",0.5*SUMIFS('Key Numbers'!$C$2:$C$71,'Key Numbers'!$A$2:$A$71,"&lt;="&amp;ABS($I291),'Key Numbers'!$A$2:$A$71,"&gt;="&amp;ABS($H291)),
IF(J291="F-0.5",0.5*-1*SUMIFS('Key Numbers'!$C$2:$C$71,'Key Numbers'!$A$2:$A$71,"&gt;="&amp;ABS($I291),'Key Numbers'!$A$2:$A$71,"&lt;="&amp;ABS($H291)),
IF(AND(LEFT(J291,1)="F",K291&lt;0),-1*SUMIFS('Key Numbers'!$C$2:$C$71,'Key Numbers'!$A$2:$A$71,"&gt;="&amp;ABS($I291),'Key Numbers'!$A$2:$A$71,"&lt;="&amp;ABS($H291)),
IF(AND(LEFT(J291,1)="F",K291&gt;0),SUMIFS('Key Numbers'!$C$2:$C$71,'Key Numbers'!$A$2:$A$71,"&lt;="&amp;ABS($I291),'Key Numbers'!$A$2:$A$71,"&gt;="&amp;ABS($H291)),
IF(AND(LEFT(J291,1)="D",K291&lt;0),-1*SUMIFS('Key Numbers'!$C$2:$C$71,'Key Numbers'!$A$2:$A$71,"&lt;="&amp;ABS($I291),'Key Numbers'!$A$2:$A$71,"&gt;="&amp;ABS($H291)),
SUMIFS('Key Numbers'!$C$2:$C$71,'Key Numbers'!$A$2:$A$71,"&gt;="&amp;ABS($I291),'Key Numbers'!$A$2:$A$71,"&lt;="&amp;ABS($H291))))))))))</f>
        <v>0.11009174311926606</v>
      </c>
      <c r="M291" s="6" cm="1">
        <f t="array" ref="M291">IFERROR(INDEX(DVOA!$E$2:$E$20095,MATCH($F291&amp;$A291-1&amp;$B291,DVOA!$C$2:$C$20095&amp;DVOA!$A$2:$A21265&amp;DVOA!$B$2:$B$20095,0)),0)</f>
        <v>-0.1220903283561818</v>
      </c>
      <c r="N291" s="6"/>
      <c r="O291" s="6" cm="1">
        <f t="array" ref="O291">IFERROR(INDEX(DVOA!$AC$2:$AC$20095,MATCH($F291&amp;$A291-1&amp;$B291,DVOA!$C$2:$C$20095&amp;DVOA!$A$2:$A$20095&amp;DVOA!$B$2:$B$20095,0)
),0)</f>
        <v>0</v>
      </c>
      <c r="P291" s="6" cm="1">
        <f t="array" ref="P291">IFERROR(INDEX(DVOA!$E$2:$E$20095,MATCH($G291&amp;$A291-1&amp;$B291,DVOA!$C$2:$C$20095&amp;DVOA!$A$2:$A21265&amp;DVOA!$B$2:$B$20095,0)),0)</f>
        <v>-0.12065512822997859</v>
      </c>
      <c r="Q291" s="6"/>
      <c r="R291" s="6" cm="1">
        <f t="array" ref="R291">IFERROR(INDEX(DVOA!$AC$2:$AC$20095,MATCH($G291&amp;$A291-1&amp;$B291,DVOA!$C$2:$C$20095&amp;DVOA!$A$2:$A$20095&amp;DVOA!$B$2:$B$20095,0)
),0)</f>
        <v>0</v>
      </c>
      <c r="S291" s="6" t="str">
        <f t="shared" si="55"/>
        <v/>
      </c>
      <c r="T291" s="104">
        <f t="shared" si="63"/>
        <v>-1.4352001262032121E-3</v>
      </c>
      <c r="U291" s="104" t="str">
        <f t="shared" si="64"/>
        <v/>
      </c>
      <c r="V291" s="26" t="str" cm="1">
        <f t="array" ref="V291">IFERROR(IF(E291="H",INDEX('DVOA Pred'!$G$2:$G$1000,MATCH($F291&amp;$B291&amp;$A291,'DVOA Pred'!$C$2:$C$1000&amp;'DVOA Pred'!$A$2:$A$1000&amp;'DVOA Pred'!$B$2:$B$1000,0)),
INDEX('DVOA Pred'!$H$2:$H$1000,MATCH($F291&amp;$B291&amp;$A291,'DVOA Pred'!$D$2:$D$1000&amp;'DVOA Pred'!$A$2:$A$1000&amp;'DVOA Pred'!$B$2:$B$1000,0))),"")</f>
        <v/>
      </c>
      <c r="W291" s="26" t="str">
        <f t="shared" si="56"/>
        <v/>
      </c>
      <c r="X291" s="26" t="str">
        <f t="shared" si="57"/>
        <v/>
      </c>
      <c r="Y291" s="6" t="str">
        <f>IFERROR((PERCENTRANK($L$2:$L$20355,L291)*Multiples!$B$3)+((PERCENTRANK($W$2:$W$20355,W291)*(1-Multiples!$B$3))),"")</f>
        <v/>
      </c>
      <c r="Z291" s="64">
        <v>20</v>
      </c>
      <c r="AA291" s="64">
        <v>10</v>
      </c>
      <c r="AB291" s="24">
        <f t="shared" si="58"/>
        <v>10</v>
      </c>
      <c r="AC291" s="24">
        <f t="shared" si="59"/>
        <v>12.5</v>
      </c>
      <c r="AD291" s="24">
        <f t="shared" si="60"/>
        <v>10.5</v>
      </c>
      <c r="AE291" s="24" t="str">
        <f t="shared" si="61"/>
        <v>Yes</v>
      </c>
      <c r="AF291" s="24" t="str">
        <f t="shared" si="62"/>
        <v>Yes</v>
      </c>
      <c r="AG291" s="64"/>
      <c r="AH291" s="64"/>
      <c r="AI291" s="170"/>
      <c r="AJ291" s="66"/>
    </row>
    <row r="292" spans="1:36" customFormat="1" x14ac:dyDescent="0.25">
      <c r="A292" s="7">
        <v>10</v>
      </c>
      <c r="B292" s="5">
        <v>2022</v>
      </c>
      <c r="C292" s="5" t="str">
        <f t="shared" si="52"/>
        <v>2022 W10</v>
      </c>
      <c r="D292" s="5">
        <v>146</v>
      </c>
      <c r="E292" s="5" t="s">
        <v>649</v>
      </c>
      <c r="F292" s="5" t="s">
        <v>35</v>
      </c>
      <c r="G292" s="5" t="s">
        <v>53</v>
      </c>
      <c r="H292" s="5">
        <v>6.5</v>
      </c>
      <c r="I292" s="61">
        <v>4.5</v>
      </c>
      <c r="J292" s="62" t="str">
        <f t="shared" si="53"/>
        <v>D2</v>
      </c>
      <c r="K292" s="61">
        <f t="shared" si="54"/>
        <v>2</v>
      </c>
      <c r="L292" s="228">
        <f>IF(K292=0,0,
IF(J292="D0.5",0.5*SUMIFS('Key Numbers'!$C$2:$C$71,'Key Numbers'!$A$2:$A$71,"&gt;="&amp;ABS($I292),'Key Numbers'!$A$2:$A$71,"&lt;="&amp;ABS($H292)),
IF(J292="D-0.5",0.5*-1*SUMIFS('Key Numbers'!$C$2:$C$71,'Key Numbers'!$A$2:$A$71,"&lt;="&amp;ABS($I292),'Key Numbers'!$A$2:$A$71,"&gt;="&amp;ABS($H292)),
IF(J292="F0.5",0.5*SUMIFS('Key Numbers'!$C$2:$C$71,'Key Numbers'!$A$2:$A$71,"&lt;="&amp;ABS($I292),'Key Numbers'!$A$2:$A$71,"&gt;="&amp;ABS($H292)),
IF(J292="F-0.5",0.5*-1*SUMIFS('Key Numbers'!$C$2:$C$71,'Key Numbers'!$A$2:$A$71,"&gt;="&amp;ABS($I292),'Key Numbers'!$A$2:$A$71,"&lt;="&amp;ABS($H292)),
IF(AND(LEFT(J292,1)="F",K292&lt;0),-1*SUMIFS('Key Numbers'!$C$2:$C$71,'Key Numbers'!$A$2:$A$71,"&gt;="&amp;ABS($I292),'Key Numbers'!$A$2:$A$71,"&lt;="&amp;ABS($H292)),
IF(AND(LEFT(J292,1)="F",K292&gt;0),SUMIFS('Key Numbers'!$C$2:$C$71,'Key Numbers'!$A$2:$A$71,"&lt;="&amp;ABS($I292),'Key Numbers'!$A$2:$A$71,"&gt;="&amp;ABS($H292)),
IF(AND(LEFT(J292,1)="D",K292&lt;0),-1*SUMIFS('Key Numbers'!$C$2:$C$71,'Key Numbers'!$A$2:$A$71,"&lt;="&amp;ABS($I292),'Key Numbers'!$A$2:$A$71,"&gt;="&amp;ABS($H292)),
SUMIFS('Key Numbers'!$C$2:$C$71,'Key Numbers'!$A$2:$A$71,"&gt;="&amp;ABS($I292),'Key Numbers'!$A$2:$A$71,"&lt;="&amp;ABS($H292))))))))))</f>
        <v>0.12293577981651377</v>
      </c>
      <c r="M292" s="6" cm="1">
        <f t="array" ref="M292">IFERROR(INDEX(DVOA!$E$2:$E$20095,MATCH($F292&amp;$A292-1&amp;$B292,DVOA!$C$2:$C$20095&amp;DVOA!$A$2:$A21266&amp;DVOA!$B$2:$B$20095,0)),0)</f>
        <v>-0.26854978972769716</v>
      </c>
      <c r="N292" s="6"/>
      <c r="O292" s="6" cm="1">
        <f t="array" ref="O292">IFERROR(INDEX(DVOA!$AC$2:$AC$20095,MATCH($F292&amp;$A292-1&amp;$B292,DVOA!$C$2:$C$20095&amp;DVOA!$A$2:$A$20095&amp;DVOA!$B$2:$B$20095,0)
),0)</f>
        <v>0</v>
      </c>
      <c r="P292" s="6" cm="1">
        <f t="array" ref="P292">IFERROR(INDEX(DVOA!$E$2:$E$20095,MATCH($G292&amp;$A292-1&amp;$B292,DVOA!$C$2:$C$20095&amp;DVOA!$A$2:$A21266&amp;DVOA!$B$2:$B$20095,0)),0)</f>
        <v>-0.11379443813722494</v>
      </c>
      <c r="Q292" s="6"/>
      <c r="R292" s="6" cm="1">
        <f t="array" ref="R292">IFERROR(INDEX(DVOA!$AC$2:$AC$20095,MATCH($G292&amp;$A292-1&amp;$B292,DVOA!$C$2:$C$20095&amp;DVOA!$A$2:$A$20095&amp;DVOA!$B$2:$B$20095,0)
),0)</f>
        <v>0</v>
      </c>
      <c r="S292" s="6" t="str">
        <f t="shared" si="55"/>
        <v/>
      </c>
      <c r="T292" s="104">
        <f t="shared" si="63"/>
        <v>-0.15475535159047221</v>
      </c>
      <c r="U292" s="104" t="str">
        <f t="shared" si="64"/>
        <v/>
      </c>
      <c r="V292" s="26" t="str" cm="1">
        <f t="array" ref="V292">IFERROR(IF(E292="H",INDEX('DVOA Pred'!$G$2:$G$1000,MATCH($F292&amp;$B292&amp;$A292,'DVOA Pred'!$C$2:$C$1000&amp;'DVOA Pred'!$A$2:$A$1000&amp;'DVOA Pred'!$B$2:$B$1000,0)),
INDEX('DVOA Pred'!$H$2:$H$1000,MATCH($F292&amp;$B292&amp;$A292,'DVOA Pred'!$D$2:$D$1000&amp;'DVOA Pred'!$A$2:$A$1000&amp;'DVOA Pred'!$B$2:$B$1000,0))),"")</f>
        <v/>
      </c>
      <c r="W292" s="26" t="str">
        <f t="shared" si="56"/>
        <v/>
      </c>
      <c r="X292" s="26" t="str">
        <f t="shared" si="57"/>
        <v/>
      </c>
      <c r="Y292" s="6" t="str">
        <f>IFERROR((PERCENTRANK($L$2:$L$20355,L292)*Multiples!$B$3)+((PERCENTRANK($W$2:$W$20355,W292)*(1-Multiples!$B$3))),"")</f>
        <v/>
      </c>
      <c r="Z292" s="64">
        <v>25</v>
      </c>
      <c r="AA292" s="64">
        <v>20</v>
      </c>
      <c r="AB292" s="24">
        <f t="shared" si="58"/>
        <v>5</v>
      </c>
      <c r="AC292" s="24">
        <f t="shared" si="59"/>
        <v>11.5</v>
      </c>
      <c r="AD292" s="24">
        <f t="shared" si="60"/>
        <v>9.5</v>
      </c>
      <c r="AE292" s="24" t="str">
        <f t="shared" si="61"/>
        <v>Yes</v>
      </c>
      <c r="AF292" s="24" t="str">
        <f t="shared" si="62"/>
        <v>Yes</v>
      </c>
      <c r="AG292" s="64"/>
      <c r="AH292" s="64"/>
      <c r="AI292" s="170"/>
      <c r="AJ292" s="66"/>
    </row>
    <row r="293" spans="1:36" customFormat="1" x14ac:dyDescent="0.25">
      <c r="A293" s="7">
        <v>10</v>
      </c>
      <c r="B293" s="5">
        <v>2022</v>
      </c>
      <c r="C293" s="5" t="str">
        <f t="shared" si="52"/>
        <v>2022 W10</v>
      </c>
      <c r="D293" s="5">
        <v>146</v>
      </c>
      <c r="E293" s="5" t="s">
        <v>651</v>
      </c>
      <c r="F293" s="5" t="s">
        <v>53</v>
      </c>
      <c r="G293" s="5" t="s">
        <v>35</v>
      </c>
      <c r="H293" s="5">
        <v>-6.5</v>
      </c>
      <c r="I293" s="61">
        <v>-4.5</v>
      </c>
      <c r="J293" s="62" t="str">
        <f t="shared" si="53"/>
        <v>F-2</v>
      </c>
      <c r="K293" s="61">
        <f t="shared" si="54"/>
        <v>-2</v>
      </c>
      <c r="L293" s="228">
        <f>IF(K293=0,0,
IF(J293="D0.5",0.5*SUMIFS('Key Numbers'!$C$2:$C$71,'Key Numbers'!$A$2:$A$71,"&gt;="&amp;ABS($I293),'Key Numbers'!$A$2:$A$71,"&lt;="&amp;ABS($H293)),
IF(J293="D-0.5",0.5*-1*SUMIFS('Key Numbers'!$C$2:$C$71,'Key Numbers'!$A$2:$A$71,"&lt;="&amp;ABS($I293),'Key Numbers'!$A$2:$A$71,"&gt;="&amp;ABS($H293)),
IF(J293="F0.5",0.5*SUMIFS('Key Numbers'!$C$2:$C$71,'Key Numbers'!$A$2:$A$71,"&lt;="&amp;ABS($I293),'Key Numbers'!$A$2:$A$71,"&gt;="&amp;ABS($H293)),
IF(J293="F-0.5",0.5*-1*SUMIFS('Key Numbers'!$C$2:$C$71,'Key Numbers'!$A$2:$A$71,"&gt;="&amp;ABS($I293),'Key Numbers'!$A$2:$A$71,"&lt;="&amp;ABS($H293)),
IF(AND(LEFT(J293,1)="F",K293&lt;0),-1*SUMIFS('Key Numbers'!$C$2:$C$71,'Key Numbers'!$A$2:$A$71,"&gt;="&amp;ABS($I293),'Key Numbers'!$A$2:$A$71,"&lt;="&amp;ABS($H293)),
IF(AND(LEFT(J293,1)="F",K293&gt;0),SUMIFS('Key Numbers'!$C$2:$C$71,'Key Numbers'!$A$2:$A$71,"&lt;="&amp;ABS($I293),'Key Numbers'!$A$2:$A$71,"&gt;="&amp;ABS($H293)),
IF(AND(LEFT(J293,1)="D",K293&lt;0),-1*SUMIFS('Key Numbers'!$C$2:$C$71,'Key Numbers'!$A$2:$A$71,"&lt;="&amp;ABS($I293),'Key Numbers'!$A$2:$A$71,"&gt;="&amp;ABS($H293)),
SUMIFS('Key Numbers'!$C$2:$C$71,'Key Numbers'!$A$2:$A$71,"&gt;="&amp;ABS($I293),'Key Numbers'!$A$2:$A$71,"&lt;="&amp;ABS($H293))))))))))</f>
        <v>-0.12293577981651377</v>
      </c>
      <c r="M293" s="6" cm="1">
        <f t="array" ref="M293">IFERROR(INDEX(DVOA!$E$2:$E$20095,MATCH($F293&amp;$A293-1&amp;$B293,DVOA!$C$2:$C$20095&amp;DVOA!$A$2:$A21267&amp;DVOA!$B$2:$B$20095,0)),0)</f>
        <v>-0.11379443813722494</v>
      </c>
      <c r="N293" s="6"/>
      <c r="O293" s="6" cm="1">
        <f t="array" ref="O293">IFERROR(INDEX(DVOA!$AC$2:$AC$20095,MATCH($F293&amp;$A293-1&amp;$B293,DVOA!$C$2:$C$20095&amp;DVOA!$A$2:$A$20095&amp;DVOA!$B$2:$B$20095,0)
),0)</f>
        <v>0</v>
      </c>
      <c r="P293" s="6" cm="1">
        <f t="array" ref="P293">IFERROR(INDEX(DVOA!$E$2:$E$20095,MATCH($G293&amp;$A293-1&amp;$B293,DVOA!$C$2:$C$20095&amp;DVOA!$A$2:$A21267&amp;DVOA!$B$2:$B$20095,0)),0)</f>
        <v>-0.26854978972769716</v>
      </c>
      <c r="Q293" s="6"/>
      <c r="R293" s="6" cm="1">
        <f t="array" ref="R293">IFERROR(INDEX(DVOA!$AC$2:$AC$20095,MATCH($G293&amp;$A293-1&amp;$B293,DVOA!$C$2:$C$20095&amp;DVOA!$A$2:$A$20095&amp;DVOA!$B$2:$B$20095,0)
),0)</f>
        <v>0</v>
      </c>
      <c r="S293" s="6" t="str">
        <f t="shared" si="55"/>
        <v/>
      </c>
      <c r="T293" s="104">
        <f t="shared" si="63"/>
        <v>0.15475535159047221</v>
      </c>
      <c r="U293" s="104" t="str">
        <f t="shared" si="64"/>
        <v/>
      </c>
      <c r="V293" s="26" t="str" cm="1">
        <f t="array" ref="V293">IFERROR(IF(E293="H",INDEX('DVOA Pred'!$G$2:$G$1000,MATCH($F293&amp;$B293&amp;$A293,'DVOA Pred'!$C$2:$C$1000&amp;'DVOA Pred'!$A$2:$A$1000&amp;'DVOA Pred'!$B$2:$B$1000,0)),
INDEX('DVOA Pred'!$H$2:$H$1000,MATCH($F293&amp;$B293&amp;$A293,'DVOA Pred'!$D$2:$D$1000&amp;'DVOA Pred'!$A$2:$A$1000&amp;'DVOA Pred'!$B$2:$B$1000,0))),"")</f>
        <v/>
      </c>
      <c r="W293" s="26" t="str">
        <f t="shared" si="56"/>
        <v/>
      </c>
      <c r="X293" s="26" t="str">
        <f t="shared" si="57"/>
        <v/>
      </c>
      <c r="Y293" s="6" t="str">
        <f>IFERROR((PERCENTRANK($L$2:$L$20355,L293)*Multiples!$B$3)+((PERCENTRANK($W$2:$W$20355,W293)*(1-Multiples!$B$3))),"")</f>
        <v/>
      </c>
      <c r="Z293" s="64">
        <v>20</v>
      </c>
      <c r="AA293" s="64">
        <v>25</v>
      </c>
      <c r="AB293" s="24">
        <f t="shared" si="58"/>
        <v>-5</v>
      </c>
      <c r="AC293" s="24">
        <f t="shared" si="59"/>
        <v>-11.5</v>
      </c>
      <c r="AD293" s="24">
        <f t="shared" si="60"/>
        <v>-9.5</v>
      </c>
      <c r="AE293" s="24" t="str">
        <f t="shared" si="61"/>
        <v>No</v>
      </c>
      <c r="AF293" s="24" t="str">
        <f t="shared" si="62"/>
        <v>No</v>
      </c>
      <c r="AG293" s="64"/>
      <c r="AH293" s="64"/>
      <c r="AI293" s="170"/>
      <c r="AJ293" s="66"/>
    </row>
    <row r="294" spans="1:36" customFormat="1" x14ac:dyDescent="0.25">
      <c r="A294" s="7">
        <v>10</v>
      </c>
      <c r="B294" s="5">
        <v>2022</v>
      </c>
      <c r="C294" s="5" t="str">
        <f t="shared" si="52"/>
        <v>2022 W10</v>
      </c>
      <c r="D294" s="5">
        <v>147</v>
      </c>
      <c r="E294" s="5" t="s">
        <v>649</v>
      </c>
      <c r="F294" s="5" t="s">
        <v>3</v>
      </c>
      <c r="G294" s="5" t="s">
        <v>20</v>
      </c>
      <c r="H294" s="5">
        <v>-4.5</v>
      </c>
      <c r="I294" s="61">
        <v>-4</v>
      </c>
      <c r="J294" s="62" t="str">
        <f t="shared" si="53"/>
        <v>F-0.5</v>
      </c>
      <c r="K294" s="61">
        <f t="shared" si="54"/>
        <v>-0.5</v>
      </c>
      <c r="L294" s="228">
        <f>IF(K294=0,0,
IF(J294="D0.5",0.5*SUMIFS('Key Numbers'!$C$2:$C$71,'Key Numbers'!$A$2:$A$71,"&gt;="&amp;ABS($I294),'Key Numbers'!$A$2:$A$71,"&lt;="&amp;ABS($H294)),
IF(J294="D-0.5",0.5*-1*SUMIFS('Key Numbers'!$C$2:$C$71,'Key Numbers'!$A$2:$A$71,"&lt;="&amp;ABS($I294),'Key Numbers'!$A$2:$A$71,"&gt;="&amp;ABS($H294)),
IF(J294="F0.5",0.5*SUMIFS('Key Numbers'!$C$2:$C$71,'Key Numbers'!$A$2:$A$71,"&lt;="&amp;ABS($I294),'Key Numbers'!$A$2:$A$71,"&gt;="&amp;ABS($H294)),
IF(J294="F-0.5",0.5*-1*SUMIFS('Key Numbers'!$C$2:$C$71,'Key Numbers'!$A$2:$A$71,"&gt;="&amp;ABS($I294),'Key Numbers'!$A$2:$A$71,"&lt;="&amp;ABS($H294)),
IF(AND(LEFT(J294,1)="F",K294&lt;0),-1*SUMIFS('Key Numbers'!$C$2:$C$71,'Key Numbers'!$A$2:$A$71,"&gt;="&amp;ABS($I294),'Key Numbers'!$A$2:$A$71,"&lt;="&amp;ABS($H294)),
IF(AND(LEFT(J294,1)="F",K294&gt;0),SUMIFS('Key Numbers'!$C$2:$C$71,'Key Numbers'!$A$2:$A$71,"&lt;="&amp;ABS($I294),'Key Numbers'!$A$2:$A$71,"&gt;="&amp;ABS($H294)),
IF(AND(LEFT(J294,1)="D",K294&lt;0),-1*SUMIFS('Key Numbers'!$C$2:$C$71,'Key Numbers'!$A$2:$A$71,"&lt;="&amp;ABS($I294),'Key Numbers'!$A$2:$A$71,"&gt;="&amp;ABS($H294)),
SUMIFS('Key Numbers'!$C$2:$C$71,'Key Numbers'!$A$2:$A$71,"&gt;="&amp;ABS($I294),'Key Numbers'!$A$2:$A$71,"&lt;="&amp;ABS($H294))))))))))</f>
        <v>-2.9357798165137616E-2</v>
      </c>
      <c r="M294" s="6" cm="1">
        <f t="array" ref="M294">IFERROR(INDEX(DVOA!$E$2:$E$20095,MATCH($F294&amp;$A294-1&amp;$B294,DVOA!$C$2:$C$20095&amp;DVOA!$A$2:$A21268&amp;DVOA!$B$2:$B$20095,0)),0)</f>
        <v>0.26094466145176287</v>
      </c>
      <c r="N294" s="6"/>
      <c r="O294" s="6" cm="1">
        <f t="array" ref="O294">IFERROR(INDEX(DVOA!$AC$2:$AC$20095,MATCH($F294&amp;$A294-1&amp;$B294,DVOA!$C$2:$C$20095&amp;DVOA!$A$2:$A$20095&amp;DVOA!$B$2:$B$20095,0)
),0)</f>
        <v>0</v>
      </c>
      <c r="P294" s="6" cm="1">
        <f t="array" ref="P294">IFERROR(INDEX(DVOA!$E$2:$E$20095,MATCH($G294&amp;$A294-1&amp;$B294,DVOA!$C$2:$C$20095&amp;DVOA!$A$2:$A21268&amp;DVOA!$B$2:$B$20095,0)),0)</f>
        <v>-0.10005685064582109</v>
      </c>
      <c r="Q294" s="6"/>
      <c r="R294" s="6" cm="1">
        <f t="array" ref="R294">IFERROR(INDEX(DVOA!$AC$2:$AC$20095,MATCH($G294&amp;$A294-1&amp;$B294,DVOA!$C$2:$C$20095&amp;DVOA!$A$2:$A$20095&amp;DVOA!$B$2:$B$20095,0)
),0)</f>
        <v>0</v>
      </c>
      <c r="S294" s="6" t="str">
        <f t="shared" si="55"/>
        <v/>
      </c>
      <c r="T294" s="104">
        <f t="shared" si="63"/>
        <v>0.36100151209758397</v>
      </c>
      <c r="U294" s="104" t="str">
        <f t="shared" si="64"/>
        <v/>
      </c>
      <c r="V294" s="26" t="str" cm="1">
        <f t="array" ref="V294">IFERROR(IF(E294="H",INDEX('DVOA Pred'!$G$2:$G$1000,MATCH($F294&amp;$B294&amp;$A294,'DVOA Pred'!$C$2:$C$1000&amp;'DVOA Pred'!$A$2:$A$1000&amp;'DVOA Pred'!$B$2:$B$1000,0)),
INDEX('DVOA Pred'!$H$2:$H$1000,MATCH($F294&amp;$B294&amp;$A294,'DVOA Pred'!$D$2:$D$1000&amp;'DVOA Pred'!$A$2:$A$1000&amp;'DVOA Pred'!$B$2:$B$1000,0))),"")</f>
        <v/>
      </c>
      <c r="W294" s="26" t="str">
        <f t="shared" si="56"/>
        <v/>
      </c>
      <c r="X294" s="26" t="str">
        <f t="shared" si="57"/>
        <v/>
      </c>
      <c r="Y294" s="6" t="str">
        <f>IFERROR((PERCENTRANK($L$2:$L$20355,L294)*Multiples!$B$3)+((PERCENTRANK($W$2:$W$20355,W294)*(1-Multiples!$B$3))),"")</f>
        <v/>
      </c>
      <c r="Z294" s="64">
        <v>28</v>
      </c>
      <c r="AA294" s="64">
        <v>31</v>
      </c>
      <c r="AB294" s="24">
        <f t="shared" si="58"/>
        <v>-3</v>
      </c>
      <c r="AC294" s="24">
        <f t="shared" si="59"/>
        <v>-7.5</v>
      </c>
      <c r="AD294" s="24">
        <f t="shared" si="60"/>
        <v>-7</v>
      </c>
      <c r="AE294" s="24" t="str">
        <f t="shared" si="61"/>
        <v>No</v>
      </c>
      <c r="AF294" s="24" t="str">
        <f t="shared" si="62"/>
        <v>No</v>
      </c>
      <c r="AG294" s="64"/>
      <c r="AH294" s="64"/>
      <c r="AI294" s="170"/>
      <c r="AJ294" s="66"/>
    </row>
    <row r="295" spans="1:36" customFormat="1" x14ac:dyDescent="0.25">
      <c r="A295" s="7">
        <v>10</v>
      </c>
      <c r="B295" s="5">
        <v>2022</v>
      </c>
      <c r="C295" s="5" t="str">
        <f t="shared" si="52"/>
        <v>2022 W10</v>
      </c>
      <c r="D295" s="5">
        <v>147</v>
      </c>
      <c r="E295" s="5" t="s">
        <v>651</v>
      </c>
      <c r="F295" s="5" t="s">
        <v>20</v>
      </c>
      <c r="G295" s="5" t="s">
        <v>3</v>
      </c>
      <c r="H295" s="5">
        <v>4.5</v>
      </c>
      <c r="I295" s="61">
        <v>4</v>
      </c>
      <c r="J295" s="62" t="str">
        <f t="shared" si="53"/>
        <v>D0.5</v>
      </c>
      <c r="K295" s="61">
        <f t="shared" si="54"/>
        <v>0.5</v>
      </c>
      <c r="L295" s="228">
        <f>IF(K295=0,0,
IF(J295="D0.5",0.5*SUMIFS('Key Numbers'!$C$2:$C$71,'Key Numbers'!$A$2:$A$71,"&gt;="&amp;ABS($I295),'Key Numbers'!$A$2:$A$71,"&lt;="&amp;ABS($H295)),
IF(J295="D-0.5",0.5*-1*SUMIFS('Key Numbers'!$C$2:$C$71,'Key Numbers'!$A$2:$A$71,"&lt;="&amp;ABS($I295),'Key Numbers'!$A$2:$A$71,"&gt;="&amp;ABS($H295)),
IF(J295="F0.5",0.5*SUMIFS('Key Numbers'!$C$2:$C$71,'Key Numbers'!$A$2:$A$71,"&lt;="&amp;ABS($I295),'Key Numbers'!$A$2:$A$71,"&gt;="&amp;ABS($H295)),
IF(J295="F-0.5",0.5*-1*SUMIFS('Key Numbers'!$C$2:$C$71,'Key Numbers'!$A$2:$A$71,"&gt;="&amp;ABS($I295),'Key Numbers'!$A$2:$A$71,"&lt;="&amp;ABS($H295)),
IF(AND(LEFT(J295,1)="F",K295&lt;0),-1*SUMIFS('Key Numbers'!$C$2:$C$71,'Key Numbers'!$A$2:$A$71,"&gt;="&amp;ABS($I295),'Key Numbers'!$A$2:$A$71,"&lt;="&amp;ABS($H295)),
IF(AND(LEFT(J295,1)="F",K295&gt;0),SUMIFS('Key Numbers'!$C$2:$C$71,'Key Numbers'!$A$2:$A$71,"&lt;="&amp;ABS($I295),'Key Numbers'!$A$2:$A$71,"&gt;="&amp;ABS($H295)),
IF(AND(LEFT(J295,1)="D",K295&lt;0),-1*SUMIFS('Key Numbers'!$C$2:$C$71,'Key Numbers'!$A$2:$A$71,"&lt;="&amp;ABS($I295),'Key Numbers'!$A$2:$A$71,"&gt;="&amp;ABS($H295)),
SUMIFS('Key Numbers'!$C$2:$C$71,'Key Numbers'!$A$2:$A$71,"&gt;="&amp;ABS($I295),'Key Numbers'!$A$2:$A$71,"&lt;="&amp;ABS($H295))))))))))</f>
        <v>2.9357798165137616E-2</v>
      </c>
      <c r="M295" s="6" cm="1">
        <f t="array" ref="M295">IFERROR(INDEX(DVOA!$E$2:$E$20095,MATCH($F295&amp;$A295-1&amp;$B295,DVOA!$C$2:$C$20095&amp;DVOA!$A$2:$A21269&amp;DVOA!$B$2:$B$20095,0)),0)</f>
        <v>-0.10005685064582109</v>
      </c>
      <c r="N295" s="6"/>
      <c r="O295" s="6" cm="1">
        <f t="array" ref="O295">IFERROR(INDEX(DVOA!$AC$2:$AC$20095,MATCH($F295&amp;$A295-1&amp;$B295,DVOA!$C$2:$C$20095&amp;DVOA!$A$2:$A$20095&amp;DVOA!$B$2:$B$20095,0)
),0)</f>
        <v>0</v>
      </c>
      <c r="P295" s="6" cm="1">
        <f t="array" ref="P295">IFERROR(INDEX(DVOA!$E$2:$E$20095,MATCH($G295&amp;$A295-1&amp;$B295,DVOA!$C$2:$C$20095&amp;DVOA!$A$2:$A21269&amp;DVOA!$B$2:$B$20095,0)),0)</f>
        <v>0.26094466145176287</v>
      </c>
      <c r="Q295" s="6"/>
      <c r="R295" s="6" cm="1">
        <f t="array" ref="R295">IFERROR(INDEX(DVOA!$AC$2:$AC$20095,MATCH($G295&amp;$A295-1&amp;$B295,DVOA!$C$2:$C$20095&amp;DVOA!$A$2:$A$20095&amp;DVOA!$B$2:$B$20095,0)
),0)</f>
        <v>0</v>
      </c>
      <c r="S295" s="6" t="str">
        <f t="shared" si="55"/>
        <v/>
      </c>
      <c r="T295" s="104">
        <f t="shared" si="63"/>
        <v>-0.36100151209758397</v>
      </c>
      <c r="U295" s="104" t="str">
        <f t="shared" si="64"/>
        <v/>
      </c>
      <c r="V295" s="26" t="str" cm="1">
        <f t="array" ref="V295">IFERROR(IF(E295="H",INDEX('DVOA Pred'!$G$2:$G$1000,MATCH($F295&amp;$B295&amp;$A295,'DVOA Pred'!$C$2:$C$1000&amp;'DVOA Pred'!$A$2:$A$1000&amp;'DVOA Pred'!$B$2:$B$1000,0)),
INDEX('DVOA Pred'!$H$2:$H$1000,MATCH($F295&amp;$B295&amp;$A295,'DVOA Pred'!$D$2:$D$1000&amp;'DVOA Pred'!$A$2:$A$1000&amp;'DVOA Pred'!$B$2:$B$1000,0))),"")</f>
        <v/>
      </c>
      <c r="W295" s="26" t="str">
        <f t="shared" si="56"/>
        <v/>
      </c>
      <c r="X295" s="26" t="str">
        <f t="shared" si="57"/>
        <v/>
      </c>
      <c r="Y295" s="6" t="str">
        <f>IFERROR((PERCENTRANK($L$2:$L$20355,L295)*Multiples!$B$3)+((PERCENTRANK($W$2:$W$20355,W295)*(1-Multiples!$B$3))),"")</f>
        <v/>
      </c>
      <c r="Z295" s="64">
        <v>31</v>
      </c>
      <c r="AA295" s="64">
        <v>28</v>
      </c>
      <c r="AB295" s="24">
        <f t="shared" si="58"/>
        <v>3</v>
      </c>
      <c r="AC295" s="24">
        <f t="shared" si="59"/>
        <v>7.5</v>
      </c>
      <c r="AD295" s="24">
        <f t="shared" si="60"/>
        <v>7</v>
      </c>
      <c r="AE295" s="24" t="str">
        <f t="shared" si="61"/>
        <v>Yes</v>
      </c>
      <c r="AF295" s="24" t="str">
        <f t="shared" si="62"/>
        <v>Yes</v>
      </c>
      <c r="AG295" s="64"/>
      <c r="AH295" s="64"/>
      <c r="AI295" s="170"/>
      <c r="AJ295" s="66"/>
    </row>
    <row r="296" spans="1:36" customFormat="1" x14ac:dyDescent="0.25">
      <c r="A296" s="7">
        <v>10</v>
      </c>
      <c r="B296" s="5">
        <v>2022</v>
      </c>
      <c r="C296" s="5" t="str">
        <f t="shared" si="52"/>
        <v>2022 W10</v>
      </c>
      <c r="D296" s="5">
        <v>148</v>
      </c>
      <c r="E296" s="5" t="s">
        <v>649</v>
      </c>
      <c r="F296" s="5" t="s">
        <v>23</v>
      </c>
      <c r="G296" s="5" t="s">
        <v>42</v>
      </c>
      <c r="H296" s="5">
        <v>3.5</v>
      </c>
      <c r="I296" s="61">
        <v>2.5</v>
      </c>
      <c r="J296" s="62" t="str">
        <f t="shared" si="53"/>
        <v>D1</v>
      </c>
      <c r="K296" s="61">
        <f t="shared" si="54"/>
        <v>1</v>
      </c>
      <c r="L296" s="228">
        <f>IF(K296=0,0,
IF(J296="D0.5",0.5*SUMIFS('Key Numbers'!$C$2:$C$71,'Key Numbers'!$A$2:$A$71,"&gt;="&amp;ABS($I296),'Key Numbers'!$A$2:$A$71,"&lt;="&amp;ABS($H296)),
IF(J296="D-0.5",0.5*-1*SUMIFS('Key Numbers'!$C$2:$C$71,'Key Numbers'!$A$2:$A$71,"&lt;="&amp;ABS($I296),'Key Numbers'!$A$2:$A$71,"&gt;="&amp;ABS($H296)),
IF(J296="F0.5",0.5*SUMIFS('Key Numbers'!$C$2:$C$71,'Key Numbers'!$A$2:$A$71,"&lt;="&amp;ABS($I296),'Key Numbers'!$A$2:$A$71,"&gt;="&amp;ABS($H296)),
IF(J296="F-0.5",0.5*-1*SUMIFS('Key Numbers'!$C$2:$C$71,'Key Numbers'!$A$2:$A$71,"&gt;="&amp;ABS($I296),'Key Numbers'!$A$2:$A$71,"&lt;="&amp;ABS($H296)),
IF(AND(LEFT(J296,1)="F",K296&lt;0),-1*SUMIFS('Key Numbers'!$C$2:$C$71,'Key Numbers'!$A$2:$A$71,"&gt;="&amp;ABS($I296),'Key Numbers'!$A$2:$A$71,"&lt;="&amp;ABS($H296)),
IF(AND(LEFT(J296,1)="F",K296&gt;0),SUMIFS('Key Numbers'!$C$2:$C$71,'Key Numbers'!$A$2:$A$71,"&lt;="&amp;ABS($I296),'Key Numbers'!$A$2:$A$71,"&gt;="&amp;ABS($H296)),
IF(AND(LEFT(J296,1)="D",K296&lt;0),-1*SUMIFS('Key Numbers'!$C$2:$C$71,'Key Numbers'!$A$2:$A$71,"&lt;="&amp;ABS($I296),'Key Numbers'!$A$2:$A$71,"&gt;="&amp;ABS($H296)),
SUMIFS('Key Numbers'!$C$2:$C$71,'Key Numbers'!$A$2:$A$71,"&gt;="&amp;ABS($I296),'Key Numbers'!$A$2:$A$71,"&lt;="&amp;ABS($H296))))))))))</f>
        <v>0.14495412844036698</v>
      </c>
      <c r="M296" s="6" cm="1">
        <f t="array" ref="M296">IFERROR(INDEX(DVOA!$E$2:$E$20095,MATCH($F296&amp;$A296-1&amp;$B296,DVOA!$C$2:$C$20095&amp;DVOA!$A$2:$A21270&amp;DVOA!$B$2:$B$20095,0)),0)</f>
        <v>-0.22309537003233601</v>
      </c>
      <c r="N296" s="6"/>
      <c r="O296" s="6" cm="1">
        <f t="array" ref="O296">IFERROR(INDEX(DVOA!$AC$2:$AC$20095,MATCH($F296&amp;$A296-1&amp;$B296,DVOA!$C$2:$C$20095&amp;DVOA!$A$2:$A$20095&amp;DVOA!$B$2:$B$20095,0)
),0)</f>
        <v>0</v>
      </c>
      <c r="P296" s="6" cm="1">
        <f t="array" ref="P296">IFERROR(INDEX(DVOA!$E$2:$E$20095,MATCH($G296&amp;$A296-1&amp;$B296,DVOA!$C$2:$C$20095&amp;DVOA!$A$2:$A21270&amp;DVOA!$B$2:$B$20095,0)),0)</f>
        <v>-0.17819364641775493</v>
      </c>
      <c r="Q296" s="6"/>
      <c r="R296" s="6" cm="1">
        <f t="array" ref="R296">IFERROR(INDEX(DVOA!$AC$2:$AC$20095,MATCH($G296&amp;$A296-1&amp;$B296,DVOA!$C$2:$C$20095&amp;DVOA!$A$2:$A$20095&amp;DVOA!$B$2:$B$20095,0)
),0)</f>
        <v>0</v>
      </c>
      <c r="S296" s="6" t="str">
        <f t="shared" si="55"/>
        <v/>
      </c>
      <c r="T296" s="104">
        <f t="shared" si="63"/>
        <v>-4.4901723614581085E-2</v>
      </c>
      <c r="U296" s="104" t="str">
        <f t="shared" si="64"/>
        <v/>
      </c>
      <c r="V296" s="26" t="str" cm="1">
        <f t="array" ref="V296">IFERROR(IF(E296="H",INDEX('DVOA Pred'!$G$2:$G$1000,MATCH($F296&amp;$B296&amp;$A296,'DVOA Pred'!$C$2:$C$1000&amp;'DVOA Pred'!$A$2:$A$1000&amp;'DVOA Pred'!$B$2:$B$1000,0)),
INDEX('DVOA Pred'!$H$2:$H$1000,MATCH($F296&amp;$B296&amp;$A296,'DVOA Pred'!$D$2:$D$1000&amp;'DVOA Pred'!$A$2:$A$1000&amp;'DVOA Pred'!$B$2:$B$1000,0))),"")</f>
        <v/>
      </c>
      <c r="W296" s="26" t="str">
        <f t="shared" si="56"/>
        <v/>
      </c>
      <c r="X296" s="26" t="str">
        <f t="shared" si="57"/>
        <v/>
      </c>
      <c r="Y296" s="6" t="str">
        <f>IFERROR((PERCENTRANK($L$2:$L$20355,L296)*Multiples!$B$3)+((PERCENTRANK($W$2:$W$20355,W296)*(1-Multiples!$B$3))),"")</f>
        <v/>
      </c>
      <c r="Z296" s="64">
        <v>27</v>
      </c>
      <c r="AA296" s="64">
        <v>17</v>
      </c>
      <c r="AB296" s="24">
        <f t="shared" si="58"/>
        <v>10</v>
      </c>
      <c r="AC296" s="24">
        <f t="shared" si="59"/>
        <v>13.5</v>
      </c>
      <c r="AD296" s="24">
        <f t="shared" si="60"/>
        <v>12.5</v>
      </c>
      <c r="AE296" s="24" t="str">
        <f t="shared" si="61"/>
        <v>Yes</v>
      </c>
      <c r="AF296" s="24" t="str">
        <f t="shared" si="62"/>
        <v>Yes</v>
      </c>
      <c r="AG296" s="64"/>
      <c r="AH296" s="64"/>
      <c r="AI296" s="170"/>
      <c r="AJ296" s="66"/>
    </row>
    <row r="297" spans="1:36" customFormat="1" x14ac:dyDescent="0.25">
      <c r="A297" s="7">
        <v>10</v>
      </c>
      <c r="B297" s="5">
        <v>2022</v>
      </c>
      <c r="C297" s="5" t="str">
        <f t="shared" si="52"/>
        <v>2022 W10</v>
      </c>
      <c r="D297" s="5">
        <v>148</v>
      </c>
      <c r="E297" s="5" t="s">
        <v>651</v>
      </c>
      <c r="F297" s="5" t="s">
        <v>42</v>
      </c>
      <c r="G297" s="5" t="s">
        <v>23</v>
      </c>
      <c r="H297" s="5">
        <v>-3.5</v>
      </c>
      <c r="I297" s="61">
        <v>-2.5</v>
      </c>
      <c r="J297" s="62" t="str">
        <f t="shared" si="53"/>
        <v>F-1</v>
      </c>
      <c r="K297" s="61">
        <f t="shared" si="54"/>
        <v>-1</v>
      </c>
      <c r="L297" s="228">
        <f>IF(K297=0,0,
IF(J297="D0.5",0.5*SUMIFS('Key Numbers'!$C$2:$C$71,'Key Numbers'!$A$2:$A$71,"&gt;="&amp;ABS($I297),'Key Numbers'!$A$2:$A$71,"&lt;="&amp;ABS($H297)),
IF(J297="D-0.5",0.5*-1*SUMIFS('Key Numbers'!$C$2:$C$71,'Key Numbers'!$A$2:$A$71,"&lt;="&amp;ABS($I297),'Key Numbers'!$A$2:$A$71,"&gt;="&amp;ABS($H297)),
IF(J297="F0.5",0.5*SUMIFS('Key Numbers'!$C$2:$C$71,'Key Numbers'!$A$2:$A$71,"&lt;="&amp;ABS($I297),'Key Numbers'!$A$2:$A$71,"&gt;="&amp;ABS($H297)),
IF(J297="F-0.5",0.5*-1*SUMIFS('Key Numbers'!$C$2:$C$71,'Key Numbers'!$A$2:$A$71,"&gt;="&amp;ABS($I297),'Key Numbers'!$A$2:$A$71,"&lt;="&amp;ABS($H297)),
IF(AND(LEFT(J297,1)="F",K297&lt;0),-1*SUMIFS('Key Numbers'!$C$2:$C$71,'Key Numbers'!$A$2:$A$71,"&gt;="&amp;ABS($I297),'Key Numbers'!$A$2:$A$71,"&lt;="&amp;ABS($H297)),
IF(AND(LEFT(J297,1)="F",K297&gt;0),SUMIFS('Key Numbers'!$C$2:$C$71,'Key Numbers'!$A$2:$A$71,"&lt;="&amp;ABS($I297),'Key Numbers'!$A$2:$A$71,"&gt;="&amp;ABS($H297)),
IF(AND(LEFT(J297,1)="D",K297&lt;0),-1*SUMIFS('Key Numbers'!$C$2:$C$71,'Key Numbers'!$A$2:$A$71,"&lt;="&amp;ABS($I297),'Key Numbers'!$A$2:$A$71,"&gt;="&amp;ABS($H297)),
SUMIFS('Key Numbers'!$C$2:$C$71,'Key Numbers'!$A$2:$A$71,"&gt;="&amp;ABS($I297),'Key Numbers'!$A$2:$A$71,"&lt;="&amp;ABS($H297))))))))))</f>
        <v>-0.14495412844036698</v>
      </c>
      <c r="M297" s="6" cm="1">
        <f t="array" ref="M297">IFERROR(INDEX(DVOA!$E$2:$E$20095,MATCH($F297&amp;$A297-1&amp;$B297,DVOA!$C$2:$C$20095&amp;DVOA!$A$2:$A21271&amp;DVOA!$B$2:$B$20095,0)),0)</f>
        <v>-0.17819364641775493</v>
      </c>
      <c r="N297" s="6"/>
      <c r="O297" s="6" cm="1">
        <f t="array" ref="O297">IFERROR(INDEX(DVOA!$AC$2:$AC$20095,MATCH($F297&amp;$A297-1&amp;$B297,DVOA!$C$2:$C$20095&amp;DVOA!$A$2:$A$20095&amp;DVOA!$B$2:$B$20095,0)
),0)</f>
        <v>0</v>
      </c>
      <c r="P297" s="6" cm="1">
        <f t="array" ref="P297">IFERROR(INDEX(DVOA!$E$2:$E$20095,MATCH($G297&amp;$A297-1&amp;$B297,DVOA!$C$2:$C$20095&amp;DVOA!$A$2:$A21271&amp;DVOA!$B$2:$B$20095,0)),0)</f>
        <v>-0.22309537003233601</v>
      </c>
      <c r="Q297" s="6"/>
      <c r="R297" s="6" cm="1">
        <f t="array" ref="R297">IFERROR(INDEX(DVOA!$AC$2:$AC$20095,MATCH($G297&amp;$A297-1&amp;$B297,DVOA!$C$2:$C$20095&amp;DVOA!$A$2:$A$20095&amp;DVOA!$B$2:$B$20095,0)
),0)</f>
        <v>0</v>
      </c>
      <c r="S297" s="6" t="str">
        <f t="shared" si="55"/>
        <v/>
      </c>
      <c r="T297" s="104">
        <f t="shared" si="63"/>
        <v>4.4901723614581085E-2</v>
      </c>
      <c r="U297" s="104" t="str">
        <f t="shared" si="64"/>
        <v/>
      </c>
      <c r="V297" s="26" t="str" cm="1">
        <f t="array" ref="V297">IFERROR(IF(E297="H",INDEX('DVOA Pred'!$G$2:$G$1000,MATCH($F297&amp;$B297&amp;$A297,'DVOA Pred'!$C$2:$C$1000&amp;'DVOA Pred'!$A$2:$A$1000&amp;'DVOA Pred'!$B$2:$B$1000,0)),
INDEX('DVOA Pred'!$H$2:$H$1000,MATCH($F297&amp;$B297&amp;$A297,'DVOA Pred'!$D$2:$D$1000&amp;'DVOA Pred'!$A$2:$A$1000&amp;'DVOA Pred'!$B$2:$B$1000,0))),"")</f>
        <v/>
      </c>
      <c r="W297" s="26" t="str">
        <f t="shared" si="56"/>
        <v/>
      </c>
      <c r="X297" s="26" t="str">
        <f t="shared" si="57"/>
        <v/>
      </c>
      <c r="Y297" s="6" t="str">
        <f>IFERROR((PERCENTRANK($L$2:$L$20355,L297)*Multiples!$B$3)+((PERCENTRANK($W$2:$W$20355,W297)*(1-Multiples!$B$3))),"")</f>
        <v/>
      </c>
      <c r="Z297" s="64">
        <v>17</v>
      </c>
      <c r="AA297" s="64">
        <v>27</v>
      </c>
      <c r="AB297" s="24">
        <f t="shared" si="58"/>
        <v>-10</v>
      </c>
      <c r="AC297" s="24">
        <f t="shared" si="59"/>
        <v>-13.5</v>
      </c>
      <c r="AD297" s="24">
        <f t="shared" si="60"/>
        <v>-12.5</v>
      </c>
      <c r="AE297" s="24" t="str">
        <f t="shared" si="61"/>
        <v>No</v>
      </c>
      <c r="AF297" s="24" t="str">
        <f t="shared" si="62"/>
        <v>No</v>
      </c>
      <c r="AG297" s="64"/>
      <c r="AH297" s="64"/>
      <c r="AI297" s="170"/>
      <c r="AJ297" s="66"/>
    </row>
    <row r="298" spans="1:36" customFormat="1" x14ac:dyDescent="0.25">
      <c r="A298" s="7">
        <v>10</v>
      </c>
      <c r="B298" s="5">
        <v>2022</v>
      </c>
      <c r="C298" s="5" t="str">
        <f t="shared" si="52"/>
        <v>2022 W10</v>
      </c>
      <c r="D298" s="5">
        <v>149</v>
      </c>
      <c r="E298" s="5" t="s">
        <v>649</v>
      </c>
      <c r="F298" s="5" t="s">
        <v>28</v>
      </c>
      <c r="G298" s="5" t="s">
        <v>1</v>
      </c>
      <c r="H298" s="5">
        <v>6.5</v>
      </c>
      <c r="I298" s="61">
        <v>7.5</v>
      </c>
      <c r="J298" s="62" t="str">
        <f t="shared" si="53"/>
        <v>D-1</v>
      </c>
      <c r="K298" s="61">
        <f t="shared" si="54"/>
        <v>-1</v>
      </c>
      <c r="L298" s="228">
        <f>IF(K298=0,0,
IF(J298="D0.5",0.5*SUMIFS('Key Numbers'!$C$2:$C$71,'Key Numbers'!$A$2:$A$71,"&gt;="&amp;ABS($I298),'Key Numbers'!$A$2:$A$71,"&lt;="&amp;ABS($H298)),
IF(J298="D-0.5",0.5*-1*SUMIFS('Key Numbers'!$C$2:$C$71,'Key Numbers'!$A$2:$A$71,"&lt;="&amp;ABS($I298),'Key Numbers'!$A$2:$A$71,"&gt;="&amp;ABS($H298)),
IF(J298="F0.5",0.5*SUMIFS('Key Numbers'!$C$2:$C$71,'Key Numbers'!$A$2:$A$71,"&lt;="&amp;ABS($I298),'Key Numbers'!$A$2:$A$71,"&gt;="&amp;ABS($H298)),
IF(J298="F-0.5",0.5*-1*SUMIFS('Key Numbers'!$C$2:$C$71,'Key Numbers'!$A$2:$A$71,"&gt;="&amp;ABS($I298),'Key Numbers'!$A$2:$A$71,"&lt;="&amp;ABS($H298)),
IF(AND(LEFT(J298,1)="F",K298&lt;0),-1*SUMIFS('Key Numbers'!$C$2:$C$71,'Key Numbers'!$A$2:$A$71,"&gt;="&amp;ABS($I298),'Key Numbers'!$A$2:$A$71,"&lt;="&amp;ABS($H298)),
IF(AND(LEFT(J298,1)="F",K298&gt;0),SUMIFS('Key Numbers'!$C$2:$C$71,'Key Numbers'!$A$2:$A$71,"&lt;="&amp;ABS($I298),'Key Numbers'!$A$2:$A$71,"&gt;="&amp;ABS($H298)),
IF(AND(LEFT(J298,1)="D",K298&lt;0),-1*SUMIFS('Key Numbers'!$C$2:$C$71,'Key Numbers'!$A$2:$A$71,"&lt;="&amp;ABS($I298),'Key Numbers'!$A$2:$A$71,"&gt;="&amp;ABS($H298)),
SUMIFS('Key Numbers'!$C$2:$C$71,'Key Numbers'!$A$2:$A$71,"&gt;="&amp;ABS($I298),'Key Numbers'!$A$2:$A$71,"&lt;="&amp;ABS($H298))))))))))</f>
        <v>-8.2568807339449546E-2</v>
      </c>
      <c r="M298" s="6" cm="1">
        <f t="array" ref="M298">IFERROR(INDEX(DVOA!$E$2:$E$20095,MATCH($F298&amp;$A298-1&amp;$B298,DVOA!$C$2:$C$20095&amp;DVOA!$A$2:$A21272&amp;DVOA!$B$2:$B$20095,0)),0)</f>
        <v>-3.4460977177810999E-2</v>
      </c>
      <c r="N298" s="6"/>
      <c r="O298" s="6" cm="1">
        <f t="array" ref="O298">IFERROR(INDEX(DVOA!$AC$2:$AC$20095,MATCH($F298&amp;$A298-1&amp;$B298,DVOA!$C$2:$C$20095&amp;DVOA!$A$2:$A$20095&amp;DVOA!$B$2:$B$20095,0)
),0)</f>
        <v>0</v>
      </c>
      <c r="P298" s="6" cm="1">
        <f t="array" ref="P298">IFERROR(INDEX(DVOA!$E$2:$E$20095,MATCH($G298&amp;$A298-1&amp;$B298,DVOA!$C$2:$C$20095&amp;DVOA!$A$2:$A21272&amp;DVOA!$B$2:$B$20095,0)),0)</f>
        <v>8.7939453790568306E-2</v>
      </c>
      <c r="Q298" s="6"/>
      <c r="R298" s="6" cm="1">
        <f t="array" ref="R298">IFERROR(INDEX(DVOA!$AC$2:$AC$20095,MATCH($G298&amp;$A298-1&amp;$B298,DVOA!$C$2:$C$20095&amp;DVOA!$A$2:$A$20095&amp;DVOA!$B$2:$B$20095,0)
),0)</f>
        <v>0</v>
      </c>
      <c r="S298" s="6" t="str">
        <f t="shared" si="55"/>
        <v/>
      </c>
      <c r="T298" s="104">
        <f t="shared" si="63"/>
        <v>-0.1224004309683793</v>
      </c>
      <c r="U298" s="104" t="str">
        <f t="shared" si="64"/>
        <v/>
      </c>
      <c r="V298" s="26" t="str" cm="1">
        <f t="array" ref="V298">IFERROR(IF(E298="H",INDEX('DVOA Pred'!$G$2:$G$1000,MATCH($F298&amp;$B298&amp;$A298,'DVOA Pred'!$C$2:$C$1000&amp;'DVOA Pred'!$A$2:$A$1000&amp;'DVOA Pred'!$B$2:$B$1000,0)),
INDEX('DVOA Pred'!$H$2:$H$1000,MATCH($F298&amp;$B298&amp;$A298,'DVOA Pred'!$D$2:$D$1000&amp;'DVOA Pred'!$A$2:$A$1000&amp;'DVOA Pred'!$B$2:$B$1000,0))),"")</f>
        <v/>
      </c>
      <c r="W298" s="26" t="str">
        <f t="shared" si="56"/>
        <v/>
      </c>
      <c r="X298" s="26" t="str">
        <f t="shared" si="57"/>
        <v/>
      </c>
      <c r="Y298" s="6" t="str">
        <f>IFERROR((PERCENTRANK($L$2:$L$20355,L298)*Multiples!$B$3)+((PERCENTRANK($W$2:$W$20355,W298)*(1-Multiples!$B$3))),"")</f>
        <v/>
      </c>
      <c r="Z298" s="64">
        <v>16</v>
      </c>
      <c r="AA298" s="64">
        <v>22</v>
      </c>
      <c r="AB298" s="24">
        <f t="shared" si="58"/>
        <v>-6</v>
      </c>
      <c r="AC298" s="24">
        <f t="shared" si="59"/>
        <v>0.5</v>
      </c>
      <c r="AD298" s="24">
        <f t="shared" si="60"/>
        <v>1.5</v>
      </c>
      <c r="AE298" s="24" t="str">
        <f t="shared" si="61"/>
        <v>Yes</v>
      </c>
      <c r="AF298" s="24" t="str">
        <f t="shared" si="62"/>
        <v>Yes</v>
      </c>
      <c r="AG298" s="64"/>
      <c r="AH298" s="64"/>
      <c r="AI298" s="170"/>
      <c r="AJ298" s="66"/>
    </row>
    <row r="299" spans="1:36" customFormat="1" x14ac:dyDescent="0.25">
      <c r="A299" s="7">
        <v>10</v>
      </c>
      <c r="B299" s="5">
        <v>2022</v>
      </c>
      <c r="C299" s="5" t="str">
        <f t="shared" si="52"/>
        <v>2022 W10</v>
      </c>
      <c r="D299" s="5">
        <v>149</v>
      </c>
      <c r="E299" s="5" t="s">
        <v>651</v>
      </c>
      <c r="F299" s="5" t="s">
        <v>1</v>
      </c>
      <c r="G299" s="5" t="s">
        <v>28</v>
      </c>
      <c r="H299" s="5">
        <v>-6.5</v>
      </c>
      <c r="I299" s="61">
        <v>-7.5</v>
      </c>
      <c r="J299" s="62" t="str">
        <f t="shared" si="53"/>
        <v>F1</v>
      </c>
      <c r="K299" s="61">
        <f t="shared" si="54"/>
        <v>1</v>
      </c>
      <c r="L299" s="228">
        <f>IF(K299=0,0,
IF(J299="D0.5",0.5*SUMIFS('Key Numbers'!$C$2:$C$71,'Key Numbers'!$A$2:$A$71,"&gt;="&amp;ABS($I299),'Key Numbers'!$A$2:$A$71,"&lt;="&amp;ABS($H299)),
IF(J299="D-0.5",0.5*-1*SUMIFS('Key Numbers'!$C$2:$C$71,'Key Numbers'!$A$2:$A$71,"&lt;="&amp;ABS($I299),'Key Numbers'!$A$2:$A$71,"&gt;="&amp;ABS($H299)),
IF(J299="F0.5",0.5*SUMIFS('Key Numbers'!$C$2:$C$71,'Key Numbers'!$A$2:$A$71,"&lt;="&amp;ABS($I299),'Key Numbers'!$A$2:$A$71,"&gt;="&amp;ABS($H299)),
IF(J299="F-0.5",0.5*-1*SUMIFS('Key Numbers'!$C$2:$C$71,'Key Numbers'!$A$2:$A$71,"&gt;="&amp;ABS($I299),'Key Numbers'!$A$2:$A$71,"&lt;="&amp;ABS($H299)),
IF(AND(LEFT(J299,1)="F",K299&lt;0),-1*SUMIFS('Key Numbers'!$C$2:$C$71,'Key Numbers'!$A$2:$A$71,"&gt;="&amp;ABS($I299),'Key Numbers'!$A$2:$A$71,"&lt;="&amp;ABS($H299)),
IF(AND(LEFT(J299,1)="F",K299&gt;0),SUMIFS('Key Numbers'!$C$2:$C$71,'Key Numbers'!$A$2:$A$71,"&lt;="&amp;ABS($I299),'Key Numbers'!$A$2:$A$71,"&gt;="&amp;ABS($H299)),
IF(AND(LEFT(J299,1)="D",K299&lt;0),-1*SUMIFS('Key Numbers'!$C$2:$C$71,'Key Numbers'!$A$2:$A$71,"&lt;="&amp;ABS($I299),'Key Numbers'!$A$2:$A$71,"&gt;="&amp;ABS($H299)),
SUMIFS('Key Numbers'!$C$2:$C$71,'Key Numbers'!$A$2:$A$71,"&gt;="&amp;ABS($I299),'Key Numbers'!$A$2:$A$71,"&lt;="&amp;ABS($H299))))))))))</f>
        <v>8.2568807339449546E-2</v>
      </c>
      <c r="M299" s="6" cm="1">
        <f t="array" ref="M299">IFERROR(INDEX(DVOA!$E$2:$E$20095,MATCH($F299&amp;$A299-1&amp;$B299,DVOA!$C$2:$C$20095&amp;DVOA!$A$2:$A21273&amp;DVOA!$B$2:$B$20095,0)),0)</f>
        <v>8.7939453790568306E-2</v>
      </c>
      <c r="N299" s="6"/>
      <c r="O299" s="6" cm="1">
        <f t="array" ref="O299">IFERROR(INDEX(DVOA!$AC$2:$AC$20095,MATCH($F299&amp;$A299-1&amp;$B299,DVOA!$C$2:$C$20095&amp;DVOA!$A$2:$A$20095&amp;DVOA!$B$2:$B$20095,0)
),0)</f>
        <v>0</v>
      </c>
      <c r="P299" s="6" cm="1">
        <f t="array" ref="P299">IFERROR(INDEX(DVOA!$E$2:$E$20095,MATCH($G299&amp;$A299-1&amp;$B299,DVOA!$C$2:$C$20095&amp;DVOA!$A$2:$A21273&amp;DVOA!$B$2:$B$20095,0)),0)</f>
        <v>-3.4460977177810999E-2</v>
      </c>
      <c r="Q299" s="6"/>
      <c r="R299" s="6" cm="1">
        <f t="array" ref="R299">IFERROR(INDEX(DVOA!$AC$2:$AC$20095,MATCH($G299&amp;$A299-1&amp;$B299,DVOA!$C$2:$C$20095&amp;DVOA!$A$2:$A$20095&amp;DVOA!$B$2:$B$20095,0)
),0)</f>
        <v>0</v>
      </c>
      <c r="S299" s="6" t="str">
        <f t="shared" si="55"/>
        <v/>
      </c>
      <c r="T299" s="104">
        <f t="shared" si="63"/>
        <v>0.1224004309683793</v>
      </c>
      <c r="U299" s="104" t="str">
        <f t="shared" si="64"/>
        <v/>
      </c>
      <c r="V299" s="26" t="str" cm="1">
        <f t="array" ref="V299">IFERROR(IF(E299="H",INDEX('DVOA Pred'!$G$2:$G$1000,MATCH($F299&amp;$B299&amp;$A299,'DVOA Pred'!$C$2:$C$1000&amp;'DVOA Pred'!$A$2:$A$1000&amp;'DVOA Pred'!$B$2:$B$1000,0)),
INDEX('DVOA Pred'!$H$2:$H$1000,MATCH($F299&amp;$B299&amp;$A299,'DVOA Pred'!$D$2:$D$1000&amp;'DVOA Pred'!$A$2:$A$1000&amp;'DVOA Pred'!$B$2:$B$1000,0))),"")</f>
        <v/>
      </c>
      <c r="W299" s="26" t="str">
        <f t="shared" si="56"/>
        <v/>
      </c>
      <c r="X299" s="26" t="str">
        <f t="shared" si="57"/>
        <v/>
      </c>
      <c r="Y299" s="6" t="str">
        <f>IFERROR((PERCENTRANK($L$2:$L$20355,L299)*Multiples!$B$3)+((PERCENTRANK($W$2:$W$20355,W299)*(1-Multiples!$B$3))),"")</f>
        <v/>
      </c>
      <c r="Z299" s="64">
        <v>22</v>
      </c>
      <c r="AA299" s="64">
        <v>16</v>
      </c>
      <c r="AB299" s="24">
        <f t="shared" si="58"/>
        <v>6</v>
      </c>
      <c r="AC299" s="24">
        <f t="shared" si="59"/>
        <v>-0.5</v>
      </c>
      <c r="AD299" s="24">
        <f t="shared" si="60"/>
        <v>-1.5</v>
      </c>
      <c r="AE299" s="24" t="str">
        <f t="shared" si="61"/>
        <v>No</v>
      </c>
      <c r="AF299" s="24" t="str">
        <f t="shared" si="62"/>
        <v>No</v>
      </c>
      <c r="AG299" s="64"/>
      <c r="AH299" s="64"/>
      <c r="AI299" s="170"/>
      <c r="AJ299" s="66"/>
    </row>
    <row r="300" spans="1:36" customFormat="1" x14ac:dyDescent="0.25">
      <c r="A300" s="7">
        <v>10</v>
      </c>
      <c r="B300" s="5">
        <v>2022</v>
      </c>
      <c r="C300" s="5" t="str">
        <f t="shared" si="52"/>
        <v>2022 W10</v>
      </c>
      <c r="D300" s="5">
        <v>150</v>
      </c>
      <c r="E300" s="5" t="s">
        <v>651</v>
      </c>
      <c r="F300" s="5" t="s">
        <v>7</v>
      </c>
      <c r="G300" s="5" t="s">
        <v>26</v>
      </c>
      <c r="H300" s="5">
        <v>-10.5</v>
      </c>
      <c r="I300" s="61">
        <v>-11</v>
      </c>
      <c r="J300" s="62" t="str">
        <f t="shared" si="53"/>
        <v>F0.5</v>
      </c>
      <c r="K300" s="61">
        <f t="shared" si="54"/>
        <v>0.5</v>
      </c>
      <c r="L300" s="228">
        <f>IF(K300=0,0,
IF(J300="D0.5",0.5*SUMIFS('Key Numbers'!$C$2:$C$71,'Key Numbers'!$A$2:$A$71,"&gt;="&amp;ABS($I300),'Key Numbers'!$A$2:$A$71,"&lt;="&amp;ABS($H300)),
IF(J300="D-0.5",0.5*-1*SUMIFS('Key Numbers'!$C$2:$C$71,'Key Numbers'!$A$2:$A$71,"&lt;="&amp;ABS($I300),'Key Numbers'!$A$2:$A$71,"&gt;="&amp;ABS($H300)),
IF(J300="F0.5",0.5*SUMIFS('Key Numbers'!$C$2:$C$71,'Key Numbers'!$A$2:$A$71,"&lt;="&amp;ABS($I300),'Key Numbers'!$A$2:$A$71,"&gt;="&amp;ABS($H300)),
IF(J300="F-0.5",0.5*-1*SUMIFS('Key Numbers'!$C$2:$C$71,'Key Numbers'!$A$2:$A$71,"&gt;="&amp;ABS($I300),'Key Numbers'!$A$2:$A$71,"&lt;="&amp;ABS($H300)),
IF(AND(LEFT(J300,1)="F",K300&lt;0),-1*SUMIFS('Key Numbers'!$C$2:$C$71,'Key Numbers'!$A$2:$A$71,"&gt;="&amp;ABS($I300),'Key Numbers'!$A$2:$A$71,"&lt;="&amp;ABS($H300)),
IF(AND(LEFT(J300,1)="F",K300&gt;0),SUMIFS('Key Numbers'!$C$2:$C$71,'Key Numbers'!$A$2:$A$71,"&lt;="&amp;ABS($I300),'Key Numbers'!$A$2:$A$71,"&gt;="&amp;ABS($H300)),
IF(AND(LEFT(J300,1)="D",K300&lt;0),-1*SUMIFS('Key Numbers'!$C$2:$C$71,'Key Numbers'!$A$2:$A$71,"&lt;="&amp;ABS($I300),'Key Numbers'!$A$2:$A$71,"&gt;="&amp;ABS($H300)),
SUMIFS('Key Numbers'!$C$2:$C$71,'Key Numbers'!$A$2:$A$71,"&gt;="&amp;ABS($I300),'Key Numbers'!$A$2:$A$71,"&lt;="&amp;ABS($H300))))))))))</f>
        <v>6.4220183486238536E-3</v>
      </c>
      <c r="M300" s="6" cm="1">
        <f t="array" ref="M300">IFERROR(INDEX(DVOA!$E$2:$E$20095,MATCH($F300&amp;$A300-1&amp;$B300,DVOA!$C$2:$C$20095&amp;DVOA!$A$2:$A21274&amp;DVOA!$B$2:$B$20095,0)),0)</f>
        <v>0.32859151675729409</v>
      </c>
      <c r="N300" s="6"/>
      <c r="O300" s="6" cm="1">
        <f t="array" ref="O300">IFERROR(INDEX(DVOA!$AC$2:$AC$20095,MATCH($F300&amp;$A300-1&amp;$B300,DVOA!$C$2:$C$20095&amp;DVOA!$A$2:$A$20095&amp;DVOA!$B$2:$B$20095,0)
),0)</f>
        <v>0</v>
      </c>
      <c r="P300" s="6" cm="1">
        <f t="array" ref="P300">IFERROR(INDEX(DVOA!$E$2:$E$20095,MATCH($G300&amp;$A300-1&amp;$B300,DVOA!$C$2:$C$20095&amp;DVOA!$A$2:$A21274&amp;DVOA!$B$2:$B$20095,0)),0)</f>
        <v>-0.12953531223764492</v>
      </c>
      <c r="Q300" s="6"/>
      <c r="R300" s="6" cm="1">
        <f t="array" ref="R300">IFERROR(INDEX(DVOA!$AC$2:$AC$20095,MATCH($G300&amp;$A300-1&amp;$B300,DVOA!$C$2:$C$20095&amp;DVOA!$A$2:$A$20095&amp;DVOA!$B$2:$B$20095,0)
),0)</f>
        <v>0</v>
      </c>
      <c r="S300" s="6" t="str">
        <f t="shared" si="55"/>
        <v/>
      </c>
      <c r="T300" s="104">
        <f t="shared" si="63"/>
        <v>0.45812682899493901</v>
      </c>
      <c r="U300" s="104" t="str">
        <f t="shared" si="64"/>
        <v/>
      </c>
      <c r="V300" s="26" t="str" cm="1">
        <f t="array" ref="V300">IFERROR(IF(E300="H",INDEX('DVOA Pred'!$G$2:$G$1000,MATCH($F300&amp;$B300&amp;$A300,'DVOA Pred'!$C$2:$C$1000&amp;'DVOA Pred'!$A$2:$A$1000&amp;'DVOA Pred'!$B$2:$B$1000,0)),
INDEX('DVOA Pred'!$H$2:$H$1000,MATCH($F300&amp;$B300&amp;$A300,'DVOA Pred'!$D$2:$D$1000&amp;'DVOA Pred'!$A$2:$A$1000&amp;'DVOA Pred'!$B$2:$B$1000,0))),"")</f>
        <v/>
      </c>
      <c r="W300" s="26" t="str">
        <f t="shared" si="56"/>
        <v/>
      </c>
      <c r="X300" s="26" t="str">
        <f t="shared" si="57"/>
        <v/>
      </c>
      <c r="Y300" s="6" t="str">
        <f>IFERROR((PERCENTRANK($L$2:$L$20355,L300)*Multiples!$B$3)+((PERCENTRANK($W$2:$W$20355,W300)*(1-Multiples!$B$3))),"")</f>
        <v/>
      </c>
      <c r="Z300" s="64">
        <v>21</v>
      </c>
      <c r="AA300" s="64">
        <v>32</v>
      </c>
      <c r="AB300" s="24">
        <f t="shared" si="58"/>
        <v>-11</v>
      </c>
      <c r="AC300" s="24">
        <f t="shared" si="59"/>
        <v>-21.5</v>
      </c>
      <c r="AD300" s="24">
        <f t="shared" si="60"/>
        <v>-22</v>
      </c>
      <c r="AE300" s="24" t="str">
        <f t="shared" si="61"/>
        <v>No</v>
      </c>
      <c r="AF300" s="24" t="str">
        <f t="shared" si="62"/>
        <v>No</v>
      </c>
      <c r="AG300" s="64"/>
      <c r="AH300" s="64"/>
      <c r="AI300" s="170"/>
      <c r="AJ300" s="66"/>
    </row>
    <row r="301" spans="1:36" customFormat="1" x14ac:dyDescent="0.25">
      <c r="A301" s="7">
        <v>10</v>
      </c>
      <c r="B301" s="5">
        <v>2022</v>
      </c>
      <c r="C301" s="5" t="str">
        <f t="shared" si="52"/>
        <v>2022 W10</v>
      </c>
      <c r="D301" s="5">
        <v>150</v>
      </c>
      <c r="E301" s="5" t="s">
        <v>649</v>
      </c>
      <c r="F301" s="5" t="s">
        <v>26</v>
      </c>
      <c r="G301" s="5" t="s">
        <v>7</v>
      </c>
      <c r="H301" s="5">
        <v>10.5</v>
      </c>
      <c r="I301" s="61">
        <v>11</v>
      </c>
      <c r="J301" s="62" t="str">
        <f t="shared" si="53"/>
        <v>D-0.5</v>
      </c>
      <c r="K301" s="61">
        <f t="shared" si="54"/>
        <v>-0.5</v>
      </c>
      <c r="L301" s="228">
        <f>IF(K301=0,0,
IF(J301="D0.5",0.5*SUMIFS('Key Numbers'!$C$2:$C$71,'Key Numbers'!$A$2:$A$71,"&gt;="&amp;ABS($I301),'Key Numbers'!$A$2:$A$71,"&lt;="&amp;ABS($H301)),
IF(J301="D-0.5",0.5*-1*SUMIFS('Key Numbers'!$C$2:$C$71,'Key Numbers'!$A$2:$A$71,"&lt;="&amp;ABS($I301),'Key Numbers'!$A$2:$A$71,"&gt;="&amp;ABS($H301)),
IF(J301="F0.5",0.5*SUMIFS('Key Numbers'!$C$2:$C$71,'Key Numbers'!$A$2:$A$71,"&lt;="&amp;ABS($I301),'Key Numbers'!$A$2:$A$71,"&gt;="&amp;ABS($H301)),
IF(J301="F-0.5",0.5*-1*SUMIFS('Key Numbers'!$C$2:$C$71,'Key Numbers'!$A$2:$A$71,"&gt;="&amp;ABS($I301),'Key Numbers'!$A$2:$A$71,"&lt;="&amp;ABS($H301)),
IF(AND(LEFT(J301,1)="F",K301&lt;0),-1*SUMIFS('Key Numbers'!$C$2:$C$71,'Key Numbers'!$A$2:$A$71,"&gt;="&amp;ABS($I301),'Key Numbers'!$A$2:$A$71,"&lt;="&amp;ABS($H301)),
IF(AND(LEFT(J301,1)="F",K301&gt;0),SUMIFS('Key Numbers'!$C$2:$C$71,'Key Numbers'!$A$2:$A$71,"&lt;="&amp;ABS($I301),'Key Numbers'!$A$2:$A$71,"&gt;="&amp;ABS($H301)),
IF(AND(LEFT(J301,1)="D",K301&lt;0),-1*SUMIFS('Key Numbers'!$C$2:$C$71,'Key Numbers'!$A$2:$A$71,"&lt;="&amp;ABS($I301),'Key Numbers'!$A$2:$A$71,"&gt;="&amp;ABS($H301)),
SUMIFS('Key Numbers'!$C$2:$C$71,'Key Numbers'!$A$2:$A$71,"&gt;="&amp;ABS($I301),'Key Numbers'!$A$2:$A$71,"&lt;="&amp;ABS($H301))))))))))</f>
        <v>-6.4220183486238536E-3</v>
      </c>
      <c r="M301" s="6" cm="1">
        <f t="array" ref="M301">IFERROR(INDEX(DVOA!$E$2:$E$20095,MATCH($F301&amp;$A301-1&amp;$B301,DVOA!$C$2:$C$20095&amp;DVOA!$A$2:$A21275&amp;DVOA!$B$2:$B$20095,0)),0)</f>
        <v>-0.12953531223764492</v>
      </c>
      <c r="N301" s="6"/>
      <c r="O301" s="6" cm="1">
        <f t="array" ref="O301">IFERROR(INDEX(DVOA!$AC$2:$AC$20095,MATCH($F301&amp;$A301-1&amp;$B301,DVOA!$C$2:$C$20095&amp;DVOA!$A$2:$A$20095&amp;DVOA!$B$2:$B$20095,0)
),0)</f>
        <v>0</v>
      </c>
      <c r="P301" s="6" cm="1">
        <f t="array" ref="P301">IFERROR(INDEX(DVOA!$E$2:$E$20095,MATCH($G301&amp;$A301-1&amp;$B301,DVOA!$C$2:$C$20095&amp;DVOA!$A$2:$A21275&amp;DVOA!$B$2:$B$20095,0)),0)</f>
        <v>0.32859151675729409</v>
      </c>
      <c r="Q301" s="6"/>
      <c r="R301" s="6" cm="1">
        <f t="array" ref="R301">IFERROR(INDEX(DVOA!$AC$2:$AC$20095,MATCH($G301&amp;$A301-1&amp;$B301,DVOA!$C$2:$C$20095&amp;DVOA!$A$2:$A$20095&amp;DVOA!$B$2:$B$20095,0)
),0)</f>
        <v>0</v>
      </c>
      <c r="S301" s="6" t="str">
        <f t="shared" si="55"/>
        <v/>
      </c>
      <c r="T301" s="104">
        <f t="shared" si="63"/>
        <v>-0.45812682899493901</v>
      </c>
      <c r="U301" s="104" t="str">
        <f t="shared" si="64"/>
        <v/>
      </c>
      <c r="V301" s="26" t="str" cm="1">
        <f t="array" ref="V301">IFERROR(IF(E301="H",INDEX('DVOA Pred'!$G$2:$G$1000,MATCH($F301&amp;$B301&amp;$A301,'DVOA Pred'!$C$2:$C$1000&amp;'DVOA Pred'!$A$2:$A$1000&amp;'DVOA Pred'!$B$2:$B$1000,0)),
INDEX('DVOA Pred'!$H$2:$H$1000,MATCH($F301&amp;$B301&amp;$A301,'DVOA Pred'!$D$2:$D$1000&amp;'DVOA Pred'!$A$2:$A$1000&amp;'DVOA Pred'!$B$2:$B$1000,0))),"")</f>
        <v/>
      </c>
      <c r="W301" s="26" t="str">
        <f t="shared" si="56"/>
        <v/>
      </c>
      <c r="X301" s="26" t="str">
        <f t="shared" si="57"/>
        <v/>
      </c>
      <c r="Y301" s="6" t="str">
        <f>IFERROR((PERCENTRANK($L$2:$L$20355,L301)*Multiples!$B$3)+((PERCENTRANK($W$2:$W$20355,W301)*(1-Multiples!$B$3))),"")</f>
        <v/>
      </c>
      <c r="Z301" s="64">
        <v>32</v>
      </c>
      <c r="AA301" s="64">
        <v>21</v>
      </c>
      <c r="AB301" s="24">
        <f t="shared" si="58"/>
        <v>11</v>
      </c>
      <c r="AC301" s="24">
        <f t="shared" si="59"/>
        <v>21.5</v>
      </c>
      <c r="AD301" s="24">
        <f t="shared" si="60"/>
        <v>22</v>
      </c>
      <c r="AE301" s="24" t="str">
        <f t="shared" si="61"/>
        <v>Yes</v>
      </c>
      <c r="AF301" s="24" t="str">
        <f t="shared" si="62"/>
        <v>Yes</v>
      </c>
      <c r="AG301" s="64"/>
      <c r="AH301" s="64"/>
      <c r="AI301" s="170"/>
      <c r="AJ301" s="66"/>
    </row>
    <row r="302" spans="1:36" customFormat="1" x14ac:dyDescent="0.25">
      <c r="A302" s="7">
        <v>11</v>
      </c>
      <c r="B302" s="5">
        <v>2022</v>
      </c>
      <c r="C302" s="5" t="str">
        <f t="shared" si="52"/>
        <v>2022 W11</v>
      </c>
      <c r="D302" s="5">
        <v>151</v>
      </c>
      <c r="E302" s="5" t="s">
        <v>651</v>
      </c>
      <c r="F302" s="5" t="s">
        <v>20</v>
      </c>
      <c r="G302" s="5" t="s">
        <v>45</v>
      </c>
      <c r="H302" s="5">
        <v>-3.5</v>
      </c>
      <c r="I302" s="61">
        <v>-3</v>
      </c>
      <c r="J302" s="62" t="str">
        <f t="shared" si="53"/>
        <v>F-0.5</v>
      </c>
      <c r="K302" s="61">
        <f t="shared" si="54"/>
        <v>-0.5</v>
      </c>
      <c r="L302" s="228">
        <f>IF(K302=0,0,
IF(J302="D0.5",0.5*SUMIFS('Key Numbers'!$C$2:$C$71,'Key Numbers'!$A$2:$A$71,"&gt;="&amp;ABS($I302),'Key Numbers'!$A$2:$A$71,"&lt;="&amp;ABS($H302)),
IF(J302="D-0.5",0.5*-1*SUMIFS('Key Numbers'!$C$2:$C$71,'Key Numbers'!$A$2:$A$71,"&lt;="&amp;ABS($I302),'Key Numbers'!$A$2:$A$71,"&gt;="&amp;ABS($H302)),
IF(J302="F0.5",0.5*SUMIFS('Key Numbers'!$C$2:$C$71,'Key Numbers'!$A$2:$A$71,"&lt;="&amp;ABS($I302),'Key Numbers'!$A$2:$A$71,"&gt;="&amp;ABS($H302)),
IF(J302="F-0.5",0.5*-1*SUMIFS('Key Numbers'!$C$2:$C$71,'Key Numbers'!$A$2:$A$71,"&gt;="&amp;ABS($I302),'Key Numbers'!$A$2:$A$71,"&lt;="&amp;ABS($H302)),
IF(AND(LEFT(J302,1)="F",K302&lt;0),-1*SUMIFS('Key Numbers'!$C$2:$C$71,'Key Numbers'!$A$2:$A$71,"&gt;="&amp;ABS($I302),'Key Numbers'!$A$2:$A$71,"&lt;="&amp;ABS($H302)),
IF(AND(LEFT(J302,1)="F",K302&gt;0),SUMIFS('Key Numbers'!$C$2:$C$71,'Key Numbers'!$A$2:$A$71,"&lt;="&amp;ABS($I302),'Key Numbers'!$A$2:$A$71,"&gt;="&amp;ABS($H302)),
IF(AND(LEFT(J302,1)="D",K302&lt;0),-1*SUMIFS('Key Numbers'!$C$2:$C$71,'Key Numbers'!$A$2:$A$71,"&lt;="&amp;ABS($I302),'Key Numbers'!$A$2:$A$71,"&gt;="&amp;ABS($H302)),
SUMIFS('Key Numbers'!$C$2:$C$71,'Key Numbers'!$A$2:$A$71,"&gt;="&amp;ABS($I302),'Key Numbers'!$A$2:$A$71,"&lt;="&amp;ABS($H302))))))))))</f>
        <v>-7.247706422018349E-2</v>
      </c>
      <c r="M302" s="6" cm="1">
        <f t="array" ref="M302">IFERROR(INDEX(DVOA!$E$2:$E$20095,MATCH($F302&amp;$A302-1&amp;$B302,DVOA!$C$2:$C$20095&amp;DVOA!$A$2:$A21220&amp;DVOA!$B$2:$B$20095,0)),0)</f>
        <v>-3.5815343803458001E-2</v>
      </c>
      <c r="N302" s="6"/>
      <c r="O302" s="6" cm="1">
        <f t="array" ref="O302">IFERROR(INDEX(DVOA!$AC$2:$AC$20095,MATCH($F302&amp;$A302-1&amp;$B302,DVOA!$C$2:$C$20095&amp;DVOA!$A$2:$A$20095&amp;DVOA!$B$2:$B$20095,0)
),0)</f>
        <v>0</v>
      </c>
      <c r="P302" s="6" cm="1">
        <f t="array" ref="P302">IFERROR(INDEX(DVOA!$E$2:$E$20095,MATCH($G302&amp;$A302-1&amp;$B302,DVOA!$C$2:$C$20095&amp;DVOA!$A$2:$A21220&amp;DVOA!$B$2:$B$20095,0)),0)</f>
        <v>2.2598991092610574E-2</v>
      </c>
      <c r="Q302" s="6"/>
      <c r="R302" s="6" cm="1">
        <f t="array" ref="R302">IFERROR(INDEX(DVOA!$AC$2:$AC$20095,MATCH($G302&amp;$A302-1&amp;$B302,DVOA!$C$2:$C$20095&amp;DVOA!$A$2:$A$20095&amp;DVOA!$B$2:$B$20095,0)
),0)</f>
        <v>0</v>
      </c>
      <c r="S302" s="6" t="str">
        <f t="shared" si="55"/>
        <v/>
      </c>
      <c r="T302" s="104">
        <f t="shared" si="63"/>
        <v>-5.8414334896068579E-2</v>
      </c>
      <c r="U302" s="104" t="str">
        <f t="shared" si="64"/>
        <v/>
      </c>
      <c r="V302" s="26" t="str" cm="1">
        <f t="array" ref="V302">IFERROR(IF(E302="H",INDEX('DVOA Pred'!$G$2:$G$1000,MATCH($F302&amp;$B302&amp;$A302,'DVOA Pred'!$C$2:$C$1000&amp;'DVOA Pred'!$A$2:$A$1000&amp;'DVOA Pred'!$B$2:$B$1000,0)),
INDEX('DVOA Pred'!$H$2:$H$1000,MATCH($F302&amp;$B302&amp;$A302,'DVOA Pred'!$D$2:$D$1000&amp;'DVOA Pred'!$A$2:$A$1000&amp;'DVOA Pred'!$B$2:$B$1000,0))),"")</f>
        <v/>
      </c>
      <c r="W302" s="26" t="str">
        <f t="shared" si="56"/>
        <v/>
      </c>
      <c r="X302" s="26" t="str">
        <f t="shared" si="57"/>
        <v/>
      </c>
      <c r="Y302" s="6" t="str">
        <f>IFERROR((PERCENTRANK($L$2:$L$20355,L302)*Multiples!$B$3)+((PERCENTRANK($W$2:$W$20355,W302)*(1-Multiples!$B$3))),"")</f>
        <v/>
      </c>
      <c r="Z302" s="64">
        <v>17</v>
      </c>
      <c r="AA302" s="64">
        <v>27</v>
      </c>
      <c r="AB302" s="24">
        <f t="shared" si="58"/>
        <v>-10</v>
      </c>
      <c r="AC302" s="24">
        <f t="shared" si="59"/>
        <v>-13.5</v>
      </c>
      <c r="AD302" s="24">
        <f t="shared" si="60"/>
        <v>-13</v>
      </c>
      <c r="AE302" s="24" t="str">
        <f t="shared" si="61"/>
        <v>No</v>
      </c>
      <c r="AF302" s="24" t="str">
        <f t="shared" si="62"/>
        <v>No</v>
      </c>
      <c r="AG302" s="64"/>
      <c r="AH302" s="64"/>
      <c r="AI302" s="170"/>
      <c r="AJ302" s="66"/>
    </row>
    <row r="303" spans="1:36" customFormat="1" x14ac:dyDescent="0.25">
      <c r="A303" s="7">
        <v>11</v>
      </c>
      <c r="B303" s="5">
        <v>2022</v>
      </c>
      <c r="C303" s="5" t="str">
        <f t="shared" si="52"/>
        <v>2022 W11</v>
      </c>
      <c r="D303" s="5">
        <v>151</v>
      </c>
      <c r="E303" s="5" t="s">
        <v>649</v>
      </c>
      <c r="F303" s="5" t="s">
        <v>45</v>
      </c>
      <c r="G303" s="5" t="s">
        <v>20</v>
      </c>
      <c r="H303" s="5">
        <v>3.5</v>
      </c>
      <c r="I303" s="61">
        <v>3</v>
      </c>
      <c r="J303" s="62" t="str">
        <f t="shared" si="53"/>
        <v>D0.5</v>
      </c>
      <c r="K303" s="61">
        <f t="shared" si="54"/>
        <v>0.5</v>
      </c>
      <c r="L303" s="228">
        <f>IF(K303=0,0,
IF(J303="D0.5",0.5*SUMIFS('Key Numbers'!$C$2:$C$71,'Key Numbers'!$A$2:$A$71,"&gt;="&amp;ABS($I303),'Key Numbers'!$A$2:$A$71,"&lt;="&amp;ABS($H303)),
IF(J303="D-0.5",0.5*-1*SUMIFS('Key Numbers'!$C$2:$C$71,'Key Numbers'!$A$2:$A$71,"&lt;="&amp;ABS($I303),'Key Numbers'!$A$2:$A$71,"&gt;="&amp;ABS($H303)),
IF(J303="F0.5",0.5*SUMIFS('Key Numbers'!$C$2:$C$71,'Key Numbers'!$A$2:$A$71,"&lt;="&amp;ABS($I303),'Key Numbers'!$A$2:$A$71,"&gt;="&amp;ABS($H303)),
IF(J303="F-0.5",0.5*-1*SUMIFS('Key Numbers'!$C$2:$C$71,'Key Numbers'!$A$2:$A$71,"&gt;="&amp;ABS($I303),'Key Numbers'!$A$2:$A$71,"&lt;="&amp;ABS($H303)),
IF(AND(LEFT(J303,1)="F",K303&lt;0),-1*SUMIFS('Key Numbers'!$C$2:$C$71,'Key Numbers'!$A$2:$A$71,"&gt;="&amp;ABS($I303),'Key Numbers'!$A$2:$A$71,"&lt;="&amp;ABS($H303)),
IF(AND(LEFT(J303,1)="F",K303&gt;0),SUMIFS('Key Numbers'!$C$2:$C$71,'Key Numbers'!$A$2:$A$71,"&lt;="&amp;ABS($I303),'Key Numbers'!$A$2:$A$71,"&gt;="&amp;ABS($H303)),
IF(AND(LEFT(J303,1)="D",K303&lt;0),-1*SUMIFS('Key Numbers'!$C$2:$C$71,'Key Numbers'!$A$2:$A$71,"&lt;="&amp;ABS($I303),'Key Numbers'!$A$2:$A$71,"&gt;="&amp;ABS($H303)),
SUMIFS('Key Numbers'!$C$2:$C$71,'Key Numbers'!$A$2:$A$71,"&gt;="&amp;ABS($I303),'Key Numbers'!$A$2:$A$71,"&lt;="&amp;ABS($H303))))))))))</f>
        <v>7.247706422018349E-2</v>
      </c>
      <c r="M303" s="6" cm="1">
        <f t="array" ref="M303">IFERROR(INDEX(DVOA!$E$2:$E$20095,MATCH($F303&amp;$A303-1&amp;$B303,DVOA!$C$2:$C$20095&amp;DVOA!$A$2:$A21221&amp;DVOA!$B$2:$B$20095,0)),0)</f>
        <v>2.2598991092610574E-2</v>
      </c>
      <c r="N303" s="6"/>
      <c r="O303" s="6" cm="1">
        <f t="array" ref="O303">IFERROR(INDEX(DVOA!$AC$2:$AC$20095,MATCH($F303&amp;$A303-1&amp;$B303,DVOA!$C$2:$C$20095&amp;DVOA!$A$2:$A$20095&amp;DVOA!$B$2:$B$20095,0)
),0)</f>
        <v>0</v>
      </c>
      <c r="P303" s="6" cm="1">
        <f t="array" ref="P303">IFERROR(INDEX(DVOA!$E$2:$E$20095,MATCH($G303&amp;$A303-1&amp;$B303,DVOA!$C$2:$C$20095&amp;DVOA!$A$2:$A21221&amp;DVOA!$B$2:$B$20095,0)),0)</f>
        <v>-3.5815343803458001E-2</v>
      </c>
      <c r="Q303" s="6"/>
      <c r="R303" s="6" cm="1">
        <f t="array" ref="R303">IFERROR(INDEX(DVOA!$AC$2:$AC$20095,MATCH($G303&amp;$A303-1&amp;$B303,DVOA!$C$2:$C$20095&amp;DVOA!$A$2:$A$20095&amp;DVOA!$B$2:$B$20095,0)
),0)</f>
        <v>0</v>
      </c>
      <c r="S303" s="6" t="str">
        <f t="shared" si="55"/>
        <v/>
      </c>
      <c r="T303" s="104">
        <f t="shared" si="63"/>
        <v>5.8414334896068579E-2</v>
      </c>
      <c r="U303" s="104" t="str">
        <f t="shared" si="64"/>
        <v/>
      </c>
      <c r="V303" s="26" t="str" cm="1">
        <f t="array" ref="V303">IFERROR(IF(E303="H",INDEX('DVOA Pred'!$G$2:$G$1000,MATCH($F303&amp;$B303&amp;$A303,'DVOA Pred'!$C$2:$C$1000&amp;'DVOA Pred'!$A$2:$A$1000&amp;'DVOA Pred'!$B$2:$B$1000,0)),
INDEX('DVOA Pred'!$H$2:$H$1000,MATCH($F303&amp;$B303&amp;$A303,'DVOA Pred'!$D$2:$D$1000&amp;'DVOA Pred'!$A$2:$A$1000&amp;'DVOA Pred'!$B$2:$B$1000,0))),"")</f>
        <v/>
      </c>
      <c r="W303" s="26" t="str">
        <f t="shared" si="56"/>
        <v/>
      </c>
      <c r="X303" s="26" t="str">
        <f t="shared" si="57"/>
        <v/>
      </c>
      <c r="Y303" s="6" t="str">
        <f>IFERROR((PERCENTRANK($L$2:$L$20355,L303)*Multiples!$B$3)+((PERCENTRANK($W$2:$W$20355,W303)*(1-Multiples!$B$3))),"")</f>
        <v/>
      </c>
      <c r="Z303" s="64">
        <v>27</v>
      </c>
      <c r="AA303" s="64">
        <v>17</v>
      </c>
      <c r="AB303" s="24">
        <f t="shared" si="58"/>
        <v>10</v>
      </c>
      <c r="AC303" s="24">
        <f t="shared" si="59"/>
        <v>13.5</v>
      </c>
      <c r="AD303" s="24">
        <f t="shared" si="60"/>
        <v>13</v>
      </c>
      <c r="AE303" s="24" t="str">
        <f t="shared" si="61"/>
        <v>Yes</v>
      </c>
      <c r="AF303" s="24" t="str">
        <f t="shared" si="62"/>
        <v>Yes</v>
      </c>
      <c r="AG303" s="64"/>
      <c r="AH303" s="64"/>
      <c r="AI303" s="170"/>
      <c r="AJ303" s="66"/>
    </row>
    <row r="304" spans="1:36" customFormat="1" x14ac:dyDescent="0.25">
      <c r="A304" s="7">
        <v>11</v>
      </c>
      <c r="B304" s="5">
        <v>2022</v>
      </c>
      <c r="C304" s="5" t="str">
        <f t="shared" si="52"/>
        <v>2022 W11</v>
      </c>
      <c r="D304" s="5">
        <v>152</v>
      </c>
      <c r="E304" s="5" t="s">
        <v>651</v>
      </c>
      <c r="F304" s="5" t="s">
        <v>43</v>
      </c>
      <c r="G304" s="5" t="s">
        <v>64</v>
      </c>
      <c r="H304" s="5">
        <v>-3.5</v>
      </c>
      <c r="I304" s="61">
        <v>-3</v>
      </c>
      <c r="J304" s="62" t="str">
        <f t="shared" si="53"/>
        <v>F-0.5</v>
      </c>
      <c r="K304" s="61">
        <f t="shared" si="54"/>
        <v>-0.5</v>
      </c>
      <c r="L304" s="228">
        <f>IF(K304=0,0,
IF(J304="D0.5",0.5*SUMIFS('Key Numbers'!$C$2:$C$71,'Key Numbers'!$A$2:$A$71,"&gt;="&amp;ABS($I304),'Key Numbers'!$A$2:$A$71,"&lt;="&amp;ABS($H304)),
IF(J304="D-0.5",0.5*-1*SUMIFS('Key Numbers'!$C$2:$C$71,'Key Numbers'!$A$2:$A$71,"&lt;="&amp;ABS($I304),'Key Numbers'!$A$2:$A$71,"&gt;="&amp;ABS($H304)),
IF(J304="F0.5",0.5*SUMIFS('Key Numbers'!$C$2:$C$71,'Key Numbers'!$A$2:$A$71,"&lt;="&amp;ABS($I304),'Key Numbers'!$A$2:$A$71,"&gt;="&amp;ABS($H304)),
IF(J304="F-0.5",0.5*-1*SUMIFS('Key Numbers'!$C$2:$C$71,'Key Numbers'!$A$2:$A$71,"&gt;="&amp;ABS($I304),'Key Numbers'!$A$2:$A$71,"&lt;="&amp;ABS($H304)),
IF(AND(LEFT(J304,1)="F",K304&lt;0),-1*SUMIFS('Key Numbers'!$C$2:$C$71,'Key Numbers'!$A$2:$A$71,"&gt;="&amp;ABS($I304),'Key Numbers'!$A$2:$A$71,"&lt;="&amp;ABS($H304)),
IF(AND(LEFT(J304,1)="F",K304&gt;0),SUMIFS('Key Numbers'!$C$2:$C$71,'Key Numbers'!$A$2:$A$71,"&lt;="&amp;ABS($I304),'Key Numbers'!$A$2:$A$71,"&gt;="&amp;ABS($H304)),
IF(AND(LEFT(J304,1)="D",K304&lt;0),-1*SUMIFS('Key Numbers'!$C$2:$C$71,'Key Numbers'!$A$2:$A$71,"&lt;="&amp;ABS($I304),'Key Numbers'!$A$2:$A$71,"&gt;="&amp;ABS($H304)),
SUMIFS('Key Numbers'!$C$2:$C$71,'Key Numbers'!$A$2:$A$71,"&gt;="&amp;ABS($I304),'Key Numbers'!$A$2:$A$71,"&lt;="&amp;ABS($H304))))))))))</f>
        <v>-7.247706422018349E-2</v>
      </c>
      <c r="M304" s="6" cm="1">
        <f t="array" ref="M304">IFERROR(INDEX(DVOA!$E$2:$E$20095,MATCH($F304&amp;$A304-1&amp;$B304,DVOA!$C$2:$C$20095&amp;DVOA!$A$2:$A21222&amp;DVOA!$B$2:$B$20095,0)),0)</f>
        <v>-7.109215508339195E-2</v>
      </c>
      <c r="N304" s="6"/>
      <c r="O304" s="6" cm="1">
        <f t="array" ref="O304">IFERROR(INDEX(DVOA!$AC$2:$AC$20095,MATCH($F304&amp;$A304-1&amp;$B304,DVOA!$C$2:$C$20095&amp;DVOA!$A$2:$A$20095&amp;DVOA!$B$2:$B$20095,0)
),0)</f>
        <v>0</v>
      </c>
      <c r="P304" s="6" cm="1">
        <f t="array" ref="P304">IFERROR(INDEX(DVOA!$E$2:$E$20095,MATCH($G304&amp;$A304-1&amp;$B304,DVOA!$C$2:$C$20095&amp;DVOA!$A$2:$A21222&amp;DVOA!$B$2:$B$20095,0)),0)</f>
        <v>-0.18440002782976272</v>
      </c>
      <c r="Q304" s="6"/>
      <c r="R304" s="6" cm="1">
        <f t="array" ref="R304">IFERROR(INDEX(DVOA!$AC$2:$AC$20095,MATCH($G304&amp;$A304-1&amp;$B304,DVOA!$C$2:$C$20095&amp;DVOA!$A$2:$A$20095&amp;DVOA!$B$2:$B$20095,0)
),0)</f>
        <v>0</v>
      </c>
      <c r="S304" s="6" t="str">
        <f t="shared" si="55"/>
        <v/>
      </c>
      <c r="T304" s="104">
        <f t="shared" si="63"/>
        <v>0.11330787274637077</v>
      </c>
      <c r="U304" s="104" t="str">
        <f t="shared" si="64"/>
        <v/>
      </c>
      <c r="V304" s="26" t="str" cm="1">
        <f t="array" ref="V304">IFERROR(IF(E304="H",INDEX('DVOA Pred'!$G$2:$G$1000,MATCH($F304&amp;$B304&amp;$A304,'DVOA Pred'!$C$2:$C$1000&amp;'DVOA Pred'!$A$2:$A$1000&amp;'DVOA Pred'!$B$2:$B$1000,0)),
INDEX('DVOA Pred'!$H$2:$H$1000,MATCH($F304&amp;$B304&amp;$A304,'DVOA Pred'!$D$2:$D$1000&amp;'DVOA Pred'!$A$2:$A$1000&amp;'DVOA Pred'!$B$2:$B$1000,0))),"")</f>
        <v/>
      </c>
      <c r="W304" s="26" t="str">
        <f t="shared" si="56"/>
        <v/>
      </c>
      <c r="X304" s="26" t="str">
        <f t="shared" si="57"/>
        <v/>
      </c>
      <c r="Y304" s="6" t="str">
        <f>IFERROR((PERCENTRANK($L$2:$L$20355,L304)*Multiples!$B$3)+((PERCENTRANK($W$2:$W$20355,W304)*(1-Multiples!$B$3))),"")</f>
        <v/>
      </c>
      <c r="Z304" s="64">
        <v>27</v>
      </c>
      <c r="AA304" s="64">
        <v>24</v>
      </c>
      <c r="AB304" s="24">
        <f t="shared" si="58"/>
        <v>3</v>
      </c>
      <c r="AC304" s="24">
        <f t="shared" si="59"/>
        <v>-0.5</v>
      </c>
      <c r="AD304" s="24">
        <f t="shared" si="60"/>
        <v>0</v>
      </c>
      <c r="AE304" s="24" t="str">
        <f t="shared" si="61"/>
        <v>No</v>
      </c>
      <c r="AF304" s="24" t="str">
        <f t="shared" si="62"/>
        <v>No</v>
      </c>
      <c r="AG304" s="64"/>
      <c r="AH304" s="64"/>
      <c r="AI304" s="170"/>
      <c r="AJ304" s="66"/>
    </row>
    <row r="305" spans="1:36" customFormat="1" x14ac:dyDescent="0.25">
      <c r="A305" s="7">
        <v>11</v>
      </c>
      <c r="B305" s="5">
        <v>2022</v>
      </c>
      <c r="C305" s="5" t="str">
        <f t="shared" si="52"/>
        <v>2022 W11</v>
      </c>
      <c r="D305" s="5">
        <v>152</v>
      </c>
      <c r="E305" s="5" t="s">
        <v>649</v>
      </c>
      <c r="F305" s="5" t="s">
        <v>64</v>
      </c>
      <c r="G305" s="5" t="s">
        <v>43</v>
      </c>
      <c r="H305" s="5">
        <v>3.5</v>
      </c>
      <c r="I305" s="61">
        <v>3</v>
      </c>
      <c r="J305" s="62" t="str">
        <f t="shared" si="53"/>
        <v>D0.5</v>
      </c>
      <c r="K305" s="61">
        <f t="shared" si="54"/>
        <v>0.5</v>
      </c>
      <c r="L305" s="228">
        <f>IF(K305=0,0,
IF(J305="D0.5",0.5*SUMIFS('Key Numbers'!$C$2:$C$71,'Key Numbers'!$A$2:$A$71,"&gt;="&amp;ABS($I305),'Key Numbers'!$A$2:$A$71,"&lt;="&amp;ABS($H305)),
IF(J305="D-0.5",0.5*-1*SUMIFS('Key Numbers'!$C$2:$C$71,'Key Numbers'!$A$2:$A$71,"&lt;="&amp;ABS($I305),'Key Numbers'!$A$2:$A$71,"&gt;="&amp;ABS($H305)),
IF(J305="F0.5",0.5*SUMIFS('Key Numbers'!$C$2:$C$71,'Key Numbers'!$A$2:$A$71,"&lt;="&amp;ABS($I305),'Key Numbers'!$A$2:$A$71,"&gt;="&amp;ABS($H305)),
IF(J305="F-0.5",0.5*-1*SUMIFS('Key Numbers'!$C$2:$C$71,'Key Numbers'!$A$2:$A$71,"&gt;="&amp;ABS($I305),'Key Numbers'!$A$2:$A$71,"&lt;="&amp;ABS($H305)),
IF(AND(LEFT(J305,1)="F",K305&lt;0),-1*SUMIFS('Key Numbers'!$C$2:$C$71,'Key Numbers'!$A$2:$A$71,"&gt;="&amp;ABS($I305),'Key Numbers'!$A$2:$A$71,"&lt;="&amp;ABS($H305)),
IF(AND(LEFT(J305,1)="F",K305&gt;0),SUMIFS('Key Numbers'!$C$2:$C$71,'Key Numbers'!$A$2:$A$71,"&lt;="&amp;ABS($I305),'Key Numbers'!$A$2:$A$71,"&gt;="&amp;ABS($H305)),
IF(AND(LEFT(J305,1)="D",K305&lt;0),-1*SUMIFS('Key Numbers'!$C$2:$C$71,'Key Numbers'!$A$2:$A$71,"&lt;="&amp;ABS($I305),'Key Numbers'!$A$2:$A$71,"&gt;="&amp;ABS($H305)),
SUMIFS('Key Numbers'!$C$2:$C$71,'Key Numbers'!$A$2:$A$71,"&gt;="&amp;ABS($I305),'Key Numbers'!$A$2:$A$71,"&lt;="&amp;ABS($H305))))))))))</f>
        <v>7.247706422018349E-2</v>
      </c>
      <c r="M305" s="6" cm="1">
        <f t="array" ref="M305">IFERROR(INDEX(DVOA!$E$2:$E$20095,MATCH($F305&amp;$A305-1&amp;$B305,DVOA!$C$2:$C$20095&amp;DVOA!$A$2:$A21223&amp;DVOA!$B$2:$B$20095,0)),0)</f>
        <v>-0.18440002782976272</v>
      </c>
      <c r="N305" s="6"/>
      <c r="O305" s="6" cm="1">
        <f t="array" ref="O305">IFERROR(INDEX(DVOA!$AC$2:$AC$20095,MATCH($F305&amp;$A305-1&amp;$B305,DVOA!$C$2:$C$20095&amp;DVOA!$A$2:$A$20095&amp;DVOA!$B$2:$B$20095,0)
),0)</f>
        <v>0</v>
      </c>
      <c r="P305" s="6" cm="1">
        <f t="array" ref="P305">IFERROR(INDEX(DVOA!$E$2:$E$20095,MATCH($G305&amp;$A305-1&amp;$B305,DVOA!$C$2:$C$20095&amp;DVOA!$A$2:$A21223&amp;DVOA!$B$2:$B$20095,0)),0)</f>
        <v>-7.109215508339195E-2</v>
      </c>
      <c r="Q305" s="6"/>
      <c r="R305" s="6" cm="1">
        <f t="array" ref="R305">IFERROR(INDEX(DVOA!$AC$2:$AC$20095,MATCH($G305&amp;$A305-1&amp;$B305,DVOA!$C$2:$C$20095&amp;DVOA!$A$2:$A$20095&amp;DVOA!$B$2:$B$20095,0)
),0)</f>
        <v>0</v>
      </c>
      <c r="S305" s="6" t="str">
        <f t="shared" si="55"/>
        <v/>
      </c>
      <c r="T305" s="104">
        <f t="shared" si="63"/>
        <v>-0.11330787274637077</v>
      </c>
      <c r="U305" s="104" t="str">
        <f t="shared" si="64"/>
        <v/>
      </c>
      <c r="V305" s="26" t="str" cm="1">
        <f t="array" ref="V305">IFERROR(IF(E305="H",INDEX('DVOA Pred'!$G$2:$G$1000,MATCH($F305&amp;$B305&amp;$A305,'DVOA Pred'!$C$2:$C$1000&amp;'DVOA Pred'!$A$2:$A$1000&amp;'DVOA Pred'!$B$2:$B$1000,0)),
INDEX('DVOA Pred'!$H$2:$H$1000,MATCH($F305&amp;$B305&amp;$A305,'DVOA Pred'!$D$2:$D$1000&amp;'DVOA Pred'!$A$2:$A$1000&amp;'DVOA Pred'!$B$2:$B$1000,0))),"")</f>
        <v/>
      </c>
      <c r="W305" s="26" t="str">
        <f t="shared" si="56"/>
        <v/>
      </c>
      <c r="X305" s="26" t="str">
        <f t="shared" si="57"/>
        <v/>
      </c>
      <c r="Y305" s="6" t="str">
        <f>IFERROR((PERCENTRANK($L$2:$L$20355,L305)*Multiples!$B$3)+((PERCENTRANK($W$2:$W$20355,W305)*(1-Multiples!$B$3))),"")</f>
        <v/>
      </c>
      <c r="Z305" s="64">
        <v>24</v>
      </c>
      <c r="AA305" s="64">
        <v>27</v>
      </c>
      <c r="AB305" s="24">
        <f t="shared" si="58"/>
        <v>-3</v>
      </c>
      <c r="AC305" s="24">
        <f t="shared" si="59"/>
        <v>0.5</v>
      </c>
      <c r="AD305" s="24">
        <f t="shared" si="60"/>
        <v>0</v>
      </c>
      <c r="AE305" s="24" t="str">
        <f t="shared" si="61"/>
        <v>Yes</v>
      </c>
      <c r="AF305" s="24" t="str">
        <f t="shared" si="62"/>
        <v>No</v>
      </c>
      <c r="AG305" s="64"/>
      <c r="AH305" s="64"/>
      <c r="AI305" s="170"/>
      <c r="AJ305" s="66"/>
    </row>
    <row r="306" spans="1:36" customFormat="1" x14ac:dyDescent="0.25">
      <c r="A306" s="7">
        <v>11</v>
      </c>
      <c r="B306" s="5">
        <v>2022</v>
      </c>
      <c r="C306" s="5" t="str">
        <f t="shared" si="52"/>
        <v>2022 W11</v>
      </c>
      <c r="D306" s="5">
        <v>153</v>
      </c>
      <c r="E306" s="5" t="s">
        <v>651</v>
      </c>
      <c r="F306" s="5" t="s">
        <v>0</v>
      </c>
      <c r="G306" s="5" t="s">
        <v>10</v>
      </c>
      <c r="H306" s="5">
        <v>-8.5</v>
      </c>
      <c r="I306" s="61">
        <v>-7.5</v>
      </c>
      <c r="J306" s="62" t="str">
        <f t="shared" si="53"/>
        <v>F-1</v>
      </c>
      <c r="K306" s="61">
        <f t="shared" si="54"/>
        <v>-1</v>
      </c>
      <c r="L306" s="228">
        <f>IF(K306=0,0,
IF(J306="D0.5",0.5*SUMIFS('Key Numbers'!$C$2:$C$71,'Key Numbers'!$A$2:$A$71,"&gt;="&amp;ABS($I306),'Key Numbers'!$A$2:$A$71,"&lt;="&amp;ABS($H306)),
IF(J306="D-0.5",0.5*-1*SUMIFS('Key Numbers'!$C$2:$C$71,'Key Numbers'!$A$2:$A$71,"&lt;="&amp;ABS($I306),'Key Numbers'!$A$2:$A$71,"&gt;="&amp;ABS($H306)),
IF(J306="F0.5",0.5*SUMIFS('Key Numbers'!$C$2:$C$71,'Key Numbers'!$A$2:$A$71,"&lt;="&amp;ABS($I306),'Key Numbers'!$A$2:$A$71,"&gt;="&amp;ABS($H306)),
IF(J306="F-0.5",0.5*-1*SUMIFS('Key Numbers'!$C$2:$C$71,'Key Numbers'!$A$2:$A$71,"&gt;="&amp;ABS($I306),'Key Numbers'!$A$2:$A$71,"&lt;="&amp;ABS($H306)),
IF(AND(LEFT(J306,1)="F",K306&lt;0),-1*SUMIFS('Key Numbers'!$C$2:$C$71,'Key Numbers'!$A$2:$A$71,"&gt;="&amp;ABS($I306),'Key Numbers'!$A$2:$A$71,"&lt;="&amp;ABS($H306)),
IF(AND(LEFT(J306,1)="F",K306&gt;0),SUMIFS('Key Numbers'!$C$2:$C$71,'Key Numbers'!$A$2:$A$71,"&lt;="&amp;ABS($I306),'Key Numbers'!$A$2:$A$71,"&gt;="&amp;ABS($H306)),
IF(AND(LEFT(J306,1)="D",K306&lt;0),-1*SUMIFS('Key Numbers'!$C$2:$C$71,'Key Numbers'!$A$2:$A$71,"&lt;="&amp;ABS($I306),'Key Numbers'!$A$2:$A$71,"&gt;="&amp;ABS($H306)),
SUMIFS('Key Numbers'!$C$2:$C$71,'Key Numbers'!$A$2:$A$71,"&gt;="&amp;ABS($I306),'Key Numbers'!$A$2:$A$71,"&lt;="&amp;ABS($H306))))))))))</f>
        <v>-3.8532110091743121E-2</v>
      </c>
      <c r="M306" s="6" cm="1">
        <f t="array" ref="M306">IFERROR(INDEX(DVOA!$E$2:$E$20095,MATCH($F306&amp;$A306-1&amp;$B306,DVOA!$C$2:$C$20095&amp;DVOA!$A$2:$A21224&amp;DVOA!$B$2:$B$20095,0)),0)</f>
        <v>0.40790959635488389</v>
      </c>
      <c r="N306" s="6"/>
      <c r="O306" s="6" cm="1">
        <f t="array" ref="O306">IFERROR(INDEX(DVOA!$AC$2:$AC$20095,MATCH($F306&amp;$A306-1&amp;$B306,DVOA!$C$2:$C$20095&amp;DVOA!$A$2:$A$20095&amp;DVOA!$B$2:$B$20095,0)
),0)</f>
        <v>0</v>
      </c>
      <c r="P306" s="6" cm="1">
        <f t="array" ref="P306">IFERROR(INDEX(DVOA!$E$2:$E$20095,MATCH($G306&amp;$A306-1&amp;$B306,DVOA!$C$2:$C$20095&amp;DVOA!$A$2:$A21224&amp;DVOA!$B$2:$B$20095,0)),0)</f>
        <v>-9.2305207441930014E-3</v>
      </c>
      <c r="Q306" s="6"/>
      <c r="R306" s="6" cm="1">
        <f t="array" ref="R306">IFERROR(INDEX(DVOA!$AC$2:$AC$20095,MATCH($G306&amp;$A306-1&amp;$B306,DVOA!$C$2:$C$20095&amp;DVOA!$A$2:$A$20095&amp;DVOA!$B$2:$B$20095,0)
),0)</f>
        <v>0</v>
      </c>
      <c r="S306" s="6" t="str">
        <f t="shared" si="55"/>
        <v/>
      </c>
      <c r="T306" s="104">
        <f t="shared" si="63"/>
        <v>0.41714011709907689</v>
      </c>
      <c r="U306" s="104" t="str">
        <f t="shared" si="64"/>
        <v/>
      </c>
      <c r="V306" s="26" t="str" cm="1">
        <f t="array" ref="V306">IFERROR(IF(E306="H",INDEX('DVOA Pred'!$G$2:$G$1000,MATCH($F306&amp;$B306&amp;$A306,'DVOA Pred'!$C$2:$C$1000&amp;'DVOA Pred'!$A$2:$A$1000&amp;'DVOA Pred'!$B$2:$B$1000,0)),
INDEX('DVOA Pred'!$H$2:$H$1000,MATCH($F306&amp;$B306&amp;$A306,'DVOA Pred'!$D$2:$D$1000&amp;'DVOA Pred'!$A$2:$A$1000&amp;'DVOA Pred'!$B$2:$B$1000,0))),"")</f>
        <v/>
      </c>
      <c r="W306" s="26" t="str">
        <f t="shared" si="56"/>
        <v/>
      </c>
      <c r="X306" s="26" t="str">
        <f t="shared" si="57"/>
        <v/>
      </c>
      <c r="Y306" s="6" t="str">
        <f>IFERROR((PERCENTRANK($L$2:$L$20355,L306)*Multiples!$B$3)+((PERCENTRANK($W$2:$W$20355,W306)*(1-Multiples!$B$3))),"")</f>
        <v/>
      </c>
      <c r="Z306" s="64">
        <v>31</v>
      </c>
      <c r="AA306" s="64">
        <v>23</v>
      </c>
      <c r="AB306" s="24">
        <f t="shared" si="58"/>
        <v>8</v>
      </c>
      <c r="AC306" s="24">
        <f t="shared" si="59"/>
        <v>-0.5</v>
      </c>
      <c r="AD306" s="24">
        <f t="shared" si="60"/>
        <v>0.5</v>
      </c>
      <c r="AE306" s="24" t="str">
        <f t="shared" si="61"/>
        <v>No</v>
      </c>
      <c r="AF306" s="24" t="str">
        <f t="shared" si="62"/>
        <v>Yes</v>
      </c>
      <c r="AG306" s="64"/>
      <c r="AH306" s="64"/>
      <c r="AI306" s="170"/>
      <c r="AJ306" s="66"/>
    </row>
    <row r="307" spans="1:36" customFormat="1" x14ac:dyDescent="0.25">
      <c r="A307" s="7">
        <v>11</v>
      </c>
      <c r="B307" s="5">
        <v>2022</v>
      </c>
      <c r="C307" s="5" t="str">
        <f t="shared" si="52"/>
        <v>2022 W11</v>
      </c>
      <c r="D307" s="5">
        <v>153</v>
      </c>
      <c r="E307" s="5" t="s">
        <v>649</v>
      </c>
      <c r="F307" s="5" t="s">
        <v>10</v>
      </c>
      <c r="G307" s="5" t="s">
        <v>0</v>
      </c>
      <c r="H307" s="5">
        <v>8.5</v>
      </c>
      <c r="I307" s="61">
        <v>7.5</v>
      </c>
      <c r="J307" s="62" t="str">
        <f t="shared" si="53"/>
        <v>D1</v>
      </c>
      <c r="K307" s="61">
        <f t="shared" si="54"/>
        <v>1</v>
      </c>
      <c r="L307" s="228">
        <f>IF(K307=0,0,
IF(J307="D0.5",0.5*SUMIFS('Key Numbers'!$C$2:$C$71,'Key Numbers'!$A$2:$A$71,"&gt;="&amp;ABS($I307),'Key Numbers'!$A$2:$A$71,"&lt;="&amp;ABS($H307)),
IF(J307="D-0.5",0.5*-1*SUMIFS('Key Numbers'!$C$2:$C$71,'Key Numbers'!$A$2:$A$71,"&lt;="&amp;ABS($I307),'Key Numbers'!$A$2:$A$71,"&gt;="&amp;ABS($H307)),
IF(J307="F0.5",0.5*SUMIFS('Key Numbers'!$C$2:$C$71,'Key Numbers'!$A$2:$A$71,"&lt;="&amp;ABS($I307),'Key Numbers'!$A$2:$A$71,"&gt;="&amp;ABS($H307)),
IF(J307="F-0.5",0.5*-1*SUMIFS('Key Numbers'!$C$2:$C$71,'Key Numbers'!$A$2:$A$71,"&gt;="&amp;ABS($I307),'Key Numbers'!$A$2:$A$71,"&lt;="&amp;ABS($H307)),
IF(AND(LEFT(J307,1)="F",K307&lt;0),-1*SUMIFS('Key Numbers'!$C$2:$C$71,'Key Numbers'!$A$2:$A$71,"&gt;="&amp;ABS($I307),'Key Numbers'!$A$2:$A$71,"&lt;="&amp;ABS($H307)),
IF(AND(LEFT(J307,1)="F",K307&gt;0),SUMIFS('Key Numbers'!$C$2:$C$71,'Key Numbers'!$A$2:$A$71,"&lt;="&amp;ABS($I307),'Key Numbers'!$A$2:$A$71,"&gt;="&amp;ABS($H307)),
IF(AND(LEFT(J307,1)="D",K307&lt;0),-1*SUMIFS('Key Numbers'!$C$2:$C$71,'Key Numbers'!$A$2:$A$71,"&lt;="&amp;ABS($I307),'Key Numbers'!$A$2:$A$71,"&gt;="&amp;ABS($H307)),
SUMIFS('Key Numbers'!$C$2:$C$71,'Key Numbers'!$A$2:$A$71,"&gt;="&amp;ABS($I307),'Key Numbers'!$A$2:$A$71,"&lt;="&amp;ABS($H307))))))))))</f>
        <v>3.8532110091743121E-2</v>
      </c>
      <c r="M307" s="6" cm="1">
        <f t="array" ref="M307">IFERROR(INDEX(DVOA!$E$2:$E$20095,MATCH($F307&amp;$A307-1&amp;$B307,DVOA!$C$2:$C$20095&amp;DVOA!$A$2:$A21225&amp;DVOA!$B$2:$B$20095,0)),0)</f>
        <v>-9.2305207441930014E-3</v>
      </c>
      <c r="N307" s="6"/>
      <c r="O307" s="6" cm="1">
        <f t="array" ref="O307">IFERROR(INDEX(DVOA!$AC$2:$AC$20095,MATCH($F307&amp;$A307-1&amp;$B307,DVOA!$C$2:$C$20095&amp;DVOA!$A$2:$A$20095&amp;DVOA!$B$2:$B$20095,0)
),0)</f>
        <v>0</v>
      </c>
      <c r="P307" s="6" cm="1">
        <f t="array" ref="P307">IFERROR(INDEX(DVOA!$E$2:$E$20095,MATCH($G307&amp;$A307-1&amp;$B307,DVOA!$C$2:$C$20095&amp;DVOA!$A$2:$A21225&amp;DVOA!$B$2:$B$20095,0)),0)</f>
        <v>0.40790959635488389</v>
      </c>
      <c r="Q307" s="6"/>
      <c r="R307" s="6" cm="1">
        <f t="array" ref="R307">IFERROR(INDEX(DVOA!$AC$2:$AC$20095,MATCH($G307&amp;$A307-1&amp;$B307,DVOA!$C$2:$C$20095&amp;DVOA!$A$2:$A$20095&amp;DVOA!$B$2:$B$20095,0)
),0)</f>
        <v>0</v>
      </c>
      <c r="S307" s="6" t="str">
        <f t="shared" si="55"/>
        <v/>
      </c>
      <c r="T307" s="104">
        <f t="shared" si="63"/>
        <v>-0.41714011709907689</v>
      </c>
      <c r="U307" s="104" t="str">
        <f t="shared" si="64"/>
        <v/>
      </c>
      <c r="V307" s="26" t="str" cm="1">
        <f t="array" ref="V307">IFERROR(IF(E307="H",INDEX('DVOA Pred'!$G$2:$G$1000,MATCH($F307&amp;$B307&amp;$A307,'DVOA Pred'!$C$2:$C$1000&amp;'DVOA Pred'!$A$2:$A$1000&amp;'DVOA Pred'!$B$2:$B$1000,0)),
INDEX('DVOA Pred'!$H$2:$H$1000,MATCH($F307&amp;$B307&amp;$A307,'DVOA Pred'!$D$2:$D$1000&amp;'DVOA Pred'!$A$2:$A$1000&amp;'DVOA Pred'!$B$2:$B$1000,0))),"")</f>
        <v/>
      </c>
      <c r="W307" s="26" t="str">
        <f t="shared" si="56"/>
        <v/>
      </c>
      <c r="X307" s="26" t="str">
        <f t="shared" si="57"/>
        <v/>
      </c>
      <c r="Y307" s="6" t="str">
        <f>IFERROR((PERCENTRANK($L$2:$L$20355,L307)*Multiples!$B$3)+((PERCENTRANK($W$2:$W$20355,W307)*(1-Multiples!$B$3))),"")</f>
        <v/>
      </c>
      <c r="Z307" s="64">
        <v>23</v>
      </c>
      <c r="AA307" s="64">
        <v>31</v>
      </c>
      <c r="AB307" s="24">
        <f t="shared" si="58"/>
        <v>-8</v>
      </c>
      <c r="AC307" s="24">
        <f t="shared" si="59"/>
        <v>0.5</v>
      </c>
      <c r="AD307" s="24">
        <f t="shared" si="60"/>
        <v>-0.5</v>
      </c>
      <c r="AE307" s="24" t="str">
        <f t="shared" si="61"/>
        <v>Yes</v>
      </c>
      <c r="AF307" s="24" t="str">
        <f t="shared" si="62"/>
        <v>No</v>
      </c>
      <c r="AG307" s="64"/>
      <c r="AH307" s="64"/>
      <c r="AI307" s="170"/>
      <c r="AJ307" s="66"/>
    </row>
    <row r="308" spans="1:36" customFormat="1" x14ac:dyDescent="0.25">
      <c r="A308" s="7">
        <v>11</v>
      </c>
      <c r="B308" s="5">
        <v>2022</v>
      </c>
      <c r="C308" s="5" t="str">
        <f t="shared" si="52"/>
        <v>2022 W11</v>
      </c>
      <c r="D308" s="5">
        <v>154</v>
      </c>
      <c r="E308" s="5" t="s">
        <v>651</v>
      </c>
      <c r="F308" s="5" t="s">
        <v>35</v>
      </c>
      <c r="G308" s="5" t="s">
        <v>7</v>
      </c>
      <c r="H308" s="5">
        <v>6.5</v>
      </c>
      <c r="I308" s="61">
        <v>6.5</v>
      </c>
      <c r="J308" s="62" t="str">
        <f t="shared" si="53"/>
        <v>D0</v>
      </c>
      <c r="K308" s="61">
        <f t="shared" si="54"/>
        <v>0</v>
      </c>
      <c r="L308" s="228">
        <f>IF(K308=0,0,
IF(J308="D0.5",0.5*SUMIFS('Key Numbers'!$C$2:$C$71,'Key Numbers'!$A$2:$A$71,"&gt;="&amp;ABS($I308),'Key Numbers'!$A$2:$A$71,"&lt;="&amp;ABS($H308)),
IF(J308="D-0.5",0.5*-1*SUMIFS('Key Numbers'!$C$2:$C$71,'Key Numbers'!$A$2:$A$71,"&lt;="&amp;ABS($I308),'Key Numbers'!$A$2:$A$71,"&gt;="&amp;ABS($H308)),
IF(J308="F0.5",0.5*SUMIFS('Key Numbers'!$C$2:$C$71,'Key Numbers'!$A$2:$A$71,"&lt;="&amp;ABS($I308),'Key Numbers'!$A$2:$A$71,"&gt;="&amp;ABS($H308)),
IF(J308="F-0.5",0.5*-1*SUMIFS('Key Numbers'!$C$2:$C$71,'Key Numbers'!$A$2:$A$71,"&gt;="&amp;ABS($I308),'Key Numbers'!$A$2:$A$71,"&lt;="&amp;ABS($H308)),
IF(AND(LEFT(J308,1)="F",K308&lt;0),-1*SUMIFS('Key Numbers'!$C$2:$C$71,'Key Numbers'!$A$2:$A$71,"&gt;="&amp;ABS($I308),'Key Numbers'!$A$2:$A$71,"&lt;="&amp;ABS($H308)),
IF(AND(LEFT(J308,1)="F",K308&gt;0),SUMIFS('Key Numbers'!$C$2:$C$71,'Key Numbers'!$A$2:$A$71,"&lt;="&amp;ABS($I308),'Key Numbers'!$A$2:$A$71,"&gt;="&amp;ABS($H308)),
IF(AND(LEFT(J308,1)="D",K308&lt;0),-1*SUMIFS('Key Numbers'!$C$2:$C$71,'Key Numbers'!$A$2:$A$71,"&lt;="&amp;ABS($I308),'Key Numbers'!$A$2:$A$71,"&gt;="&amp;ABS($H308)),
SUMIFS('Key Numbers'!$C$2:$C$71,'Key Numbers'!$A$2:$A$71,"&gt;="&amp;ABS($I308),'Key Numbers'!$A$2:$A$71,"&lt;="&amp;ABS($H308))))))))))</f>
        <v>0</v>
      </c>
      <c r="M308" s="6" cm="1">
        <f t="array" ref="M308">IFERROR(INDEX(DVOA!$E$2:$E$20095,MATCH($F308&amp;$A308-1&amp;$B308,DVOA!$C$2:$C$20095&amp;DVOA!$A$2:$A21226&amp;DVOA!$B$2:$B$20095,0)),0)</f>
        <v>-0.24691274310616462</v>
      </c>
      <c r="N308" s="6"/>
      <c r="O308" s="6" cm="1">
        <f t="array" ref="O308">IFERROR(INDEX(DVOA!$AC$2:$AC$20095,MATCH($F308&amp;$A308-1&amp;$B308,DVOA!$C$2:$C$20095&amp;DVOA!$A$2:$A$20095&amp;DVOA!$B$2:$B$20095,0)
),0)</f>
        <v>0</v>
      </c>
      <c r="P308" s="6" cm="1">
        <f t="array" ref="P308">IFERROR(INDEX(DVOA!$E$2:$E$20095,MATCH($G308&amp;$A308-1&amp;$B308,DVOA!$C$2:$C$20095&amp;DVOA!$A$2:$A21226&amp;DVOA!$B$2:$B$20095,0)),0)</f>
        <v>0.2894671948656794</v>
      </c>
      <c r="Q308" s="6"/>
      <c r="R308" s="6" cm="1">
        <f t="array" ref="R308">IFERROR(INDEX(DVOA!$AC$2:$AC$20095,MATCH($G308&amp;$A308-1&amp;$B308,DVOA!$C$2:$C$20095&amp;DVOA!$A$2:$A$20095&amp;DVOA!$B$2:$B$20095,0)
),0)</f>
        <v>0</v>
      </c>
      <c r="S308" s="6" t="str">
        <f t="shared" si="55"/>
        <v/>
      </c>
      <c r="T308" s="104">
        <f t="shared" si="63"/>
        <v>-0.53637993797184402</v>
      </c>
      <c r="U308" s="104" t="str">
        <f t="shared" si="64"/>
        <v/>
      </c>
      <c r="V308" s="26" t="str" cm="1">
        <f t="array" ref="V308">IFERROR(IF(E308="H",INDEX('DVOA Pred'!$G$2:$G$1000,MATCH($F308&amp;$B308&amp;$A308,'DVOA Pred'!$C$2:$C$1000&amp;'DVOA Pred'!$A$2:$A$1000&amp;'DVOA Pred'!$B$2:$B$1000,0)),
INDEX('DVOA Pred'!$H$2:$H$1000,MATCH($F308&amp;$B308&amp;$A308,'DVOA Pred'!$D$2:$D$1000&amp;'DVOA Pred'!$A$2:$A$1000&amp;'DVOA Pred'!$B$2:$B$1000,0))),"")</f>
        <v/>
      </c>
      <c r="W308" s="26" t="str">
        <f t="shared" si="56"/>
        <v/>
      </c>
      <c r="X308" s="26" t="str">
        <f t="shared" si="57"/>
        <v/>
      </c>
      <c r="Y308" s="6" t="str">
        <f>IFERROR((PERCENTRANK($L$2:$L$20355,L308)*Multiples!$B$3)+((PERCENTRANK($W$2:$W$20355,W308)*(1-Multiples!$B$3))),"")</f>
        <v/>
      </c>
      <c r="Z308" s="64">
        <v>16</v>
      </c>
      <c r="AA308" s="64">
        <v>17</v>
      </c>
      <c r="AB308" s="24">
        <f t="shared" si="58"/>
        <v>-1</v>
      </c>
      <c r="AC308" s="24">
        <f t="shared" si="59"/>
        <v>5.5</v>
      </c>
      <c r="AD308" s="24">
        <f t="shared" si="60"/>
        <v>5.5</v>
      </c>
      <c r="AE308" s="24" t="str">
        <f t="shared" si="61"/>
        <v>Yes</v>
      </c>
      <c r="AF308" s="24" t="str">
        <f t="shared" si="62"/>
        <v>Yes</v>
      </c>
      <c r="AG308" s="64"/>
      <c r="AH308" s="64"/>
      <c r="AI308" s="170"/>
      <c r="AJ308" s="66"/>
    </row>
    <row r="309" spans="1:36" customFormat="1" x14ac:dyDescent="0.25">
      <c r="A309" s="7">
        <v>11</v>
      </c>
      <c r="B309" s="5">
        <v>2022</v>
      </c>
      <c r="C309" s="5" t="str">
        <f t="shared" si="52"/>
        <v>2022 W11</v>
      </c>
      <c r="D309" s="5">
        <v>154</v>
      </c>
      <c r="E309" s="5" t="s">
        <v>649</v>
      </c>
      <c r="F309" s="5" t="s">
        <v>7</v>
      </c>
      <c r="G309" s="5" t="s">
        <v>35</v>
      </c>
      <c r="H309" s="5">
        <v>-6.5</v>
      </c>
      <c r="I309" s="61">
        <v>-6.5</v>
      </c>
      <c r="J309" s="62" t="str">
        <f t="shared" si="53"/>
        <v>F0</v>
      </c>
      <c r="K309" s="61">
        <f t="shared" si="54"/>
        <v>0</v>
      </c>
      <c r="L309" s="228">
        <f>IF(K309=0,0,
IF(J309="D0.5",0.5*SUMIFS('Key Numbers'!$C$2:$C$71,'Key Numbers'!$A$2:$A$71,"&gt;="&amp;ABS($I309),'Key Numbers'!$A$2:$A$71,"&lt;="&amp;ABS($H309)),
IF(J309="D-0.5",0.5*-1*SUMIFS('Key Numbers'!$C$2:$C$71,'Key Numbers'!$A$2:$A$71,"&lt;="&amp;ABS($I309),'Key Numbers'!$A$2:$A$71,"&gt;="&amp;ABS($H309)),
IF(J309="F0.5",0.5*SUMIFS('Key Numbers'!$C$2:$C$71,'Key Numbers'!$A$2:$A$71,"&lt;="&amp;ABS($I309),'Key Numbers'!$A$2:$A$71,"&gt;="&amp;ABS($H309)),
IF(J309="F-0.5",0.5*-1*SUMIFS('Key Numbers'!$C$2:$C$71,'Key Numbers'!$A$2:$A$71,"&gt;="&amp;ABS($I309),'Key Numbers'!$A$2:$A$71,"&lt;="&amp;ABS($H309)),
IF(AND(LEFT(J309,1)="F",K309&lt;0),-1*SUMIFS('Key Numbers'!$C$2:$C$71,'Key Numbers'!$A$2:$A$71,"&gt;="&amp;ABS($I309),'Key Numbers'!$A$2:$A$71,"&lt;="&amp;ABS($H309)),
IF(AND(LEFT(J309,1)="F",K309&gt;0),SUMIFS('Key Numbers'!$C$2:$C$71,'Key Numbers'!$A$2:$A$71,"&lt;="&amp;ABS($I309),'Key Numbers'!$A$2:$A$71,"&gt;="&amp;ABS($H309)),
IF(AND(LEFT(J309,1)="D",K309&lt;0),-1*SUMIFS('Key Numbers'!$C$2:$C$71,'Key Numbers'!$A$2:$A$71,"&lt;="&amp;ABS($I309),'Key Numbers'!$A$2:$A$71,"&gt;="&amp;ABS($H309)),
SUMIFS('Key Numbers'!$C$2:$C$71,'Key Numbers'!$A$2:$A$71,"&gt;="&amp;ABS($I309),'Key Numbers'!$A$2:$A$71,"&lt;="&amp;ABS($H309))))))))))</f>
        <v>0</v>
      </c>
      <c r="M309" s="6" cm="1">
        <f t="array" ref="M309">IFERROR(INDEX(DVOA!$E$2:$E$20095,MATCH($F309&amp;$A309-1&amp;$B309,DVOA!$C$2:$C$20095&amp;DVOA!$A$2:$A21227&amp;DVOA!$B$2:$B$20095,0)),0)</f>
        <v>0.2894671948656794</v>
      </c>
      <c r="N309" s="6"/>
      <c r="O309" s="6" cm="1">
        <f t="array" ref="O309">IFERROR(INDEX(DVOA!$AC$2:$AC$20095,MATCH($F309&amp;$A309-1&amp;$B309,DVOA!$C$2:$C$20095&amp;DVOA!$A$2:$A$20095&amp;DVOA!$B$2:$B$20095,0)
),0)</f>
        <v>0</v>
      </c>
      <c r="P309" s="6" cm="1">
        <f t="array" ref="P309">IFERROR(INDEX(DVOA!$E$2:$E$20095,MATCH($G309&amp;$A309-1&amp;$B309,DVOA!$C$2:$C$20095&amp;DVOA!$A$2:$A21227&amp;DVOA!$B$2:$B$20095,0)),0)</f>
        <v>-0.24691274310616462</v>
      </c>
      <c r="Q309" s="6"/>
      <c r="R309" s="6" cm="1">
        <f t="array" ref="R309">IFERROR(INDEX(DVOA!$AC$2:$AC$20095,MATCH($G309&amp;$A309-1&amp;$B309,DVOA!$C$2:$C$20095&amp;DVOA!$A$2:$A$20095&amp;DVOA!$B$2:$B$20095,0)
),0)</f>
        <v>0</v>
      </c>
      <c r="S309" s="6" t="str">
        <f t="shared" si="55"/>
        <v/>
      </c>
      <c r="T309" s="104">
        <f t="shared" si="63"/>
        <v>0.53637993797184402</v>
      </c>
      <c r="U309" s="104" t="str">
        <f t="shared" si="64"/>
        <v/>
      </c>
      <c r="V309" s="26" t="str" cm="1">
        <f t="array" ref="V309">IFERROR(IF(E309="H",INDEX('DVOA Pred'!$G$2:$G$1000,MATCH($F309&amp;$B309&amp;$A309,'DVOA Pred'!$C$2:$C$1000&amp;'DVOA Pred'!$A$2:$A$1000&amp;'DVOA Pred'!$B$2:$B$1000,0)),
INDEX('DVOA Pred'!$H$2:$H$1000,MATCH($F309&amp;$B309&amp;$A309,'DVOA Pred'!$D$2:$D$1000&amp;'DVOA Pred'!$A$2:$A$1000&amp;'DVOA Pred'!$B$2:$B$1000,0))),"")</f>
        <v/>
      </c>
      <c r="W309" s="26" t="str">
        <f t="shared" si="56"/>
        <v/>
      </c>
      <c r="X309" s="26" t="str">
        <f t="shared" si="57"/>
        <v/>
      </c>
      <c r="Y309" s="6" t="str">
        <f>IFERROR((PERCENTRANK($L$2:$L$20355,L309)*Multiples!$B$3)+((PERCENTRANK($W$2:$W$20355,W309)*(1-Multiples!$B$3))),"")</f>
        <v/>
      </c>
      <c r="Z309" s="64">
        <v>17</v>
      </c>
      <c r="AA309" s="64">
        <v>16</v>
      </c>
      <c r="AB309" s="24">
        <f t="shared" si="58"/>
        <v>1</v>
      </c>
      <c r="AC309" s="24">
        <f t="shared" si="59"/>
        <v>-5.5</v>
      </c>
      <c r="AD309" s="24">
        <f t="shared" si="60"/>
        <v>-5.5</v>
      </c>
      <c r="AE309" s="24" t="str">
        <f t="shared" si="61"/>
        <v>No</v>
      </c>
      <c r="AF309" s="24" t="str">
        <f t="shared" si="62"/>
        <v>No</v>
      </c>
      <c r="AG309" s="64"/>
      <c r="AH309" s="64"/>
      <c r="AI309" s="170"/>
      <c r="AJ309" s="66"/>
    </row>
    <row r="310" spans="1:36" customFormat="1" x14ac:dyDescent="0.25">
      <c r="A310" s="7">
        <v>11</v>
      </c>
      <c r="B310" s="5">
        <v>2022</v>
      </c>
      <c r="C310" s="5" t="str">
        <f t="shared" si="52"/>
        <v>2022 W11</v>
      </c>
      <c r="D310" s="5">
        <v>155</v>
      </c>
      <c r="E310" s="5" t="s">
        <v>651</v>
      </c>
      <c r="F310" s="5" t="s">
        <v>17</v>
      </c>
      <c r="G310" s="5" t="s">
        <v>9</v>
      </c>
      <c r="H310" s="5">
        <v>-3.5</v>
      </c>
      <c r="I310" s="61">
        <v>-3.5</v>
      </c>
      <c r="J310" s="62" t="str">
        <f t="shared" si="53"/>
        <v>F0</v>
      </c>
      <c r="K310" s="61">
        <f t="shared" si="54"/>
        <v>0</v>
      </c>
      <c r="L310" s="228">
        <f>IF(K310=0,0,
IF(J310="D0.5",0.5*SUMIFS('Key Numbers'!$C$2:$C$71,'Key Numbers'!$A$2:$A$71,"&gt;="&amp;ABS($I310),'Key Numbers'!$A$2:$A$71,"&lt;="&amp;ABS($H310)),
IF(J310="D-0.5",0.5*-1*SUMIFS('Key Numbers'!$C$2:$C$71,'Key Numbers'!$A$2:$A$71,"&lt;="&amp;ABS($I310),'Key Numbers'!$A$2:$A$71,"&gt;="&amp;ABS($H310)),
IF(J310="F0.5",0.5*SUMIFS('Key Numbers'!$C$2:$C$71,'Key Numbers'!$A$2:$A$71,"&lt;="&amp;ABS($I310),'Key Numbers'!$A$2:$A$71,"&gt;="&amp;ABS($H310)),
IF(J310="F-0.5",0.5*-1*SUMIFS('Key Numbers'!$C$2:$C$71,'Key Numbers'!$A$2:$A$71,"&gt;="&amp;ABS($I310),'Key Numbers'!$A$2:$A$71,"&lt;="&amp;ABS($H310)),
IF(AND(LEFT(J310,1)="F",K310&lt;0),-1*SUMIFS('Key Numbers'!$C$2:$C$71,'Key Numbers'!$A$2:$A$71,"&gt;="&amp;ABS($I310),'Key Numbers'!$A$2:$A$71,"&lt;="&amp;ABS($H310)),
IF(AND(LEFT(J310,1)="F",K310&gt;0),SUMIFS('Key Numbers'!$C$2:$C$71,'Key Numbers'!$A$2:$A$71,"&lt;="&amp;ABS($I310),'Key Numbers'!$A$2:$A$71,"&gt;="&amp;ABS($H310)),
IF(AND(LEFT(J310,1)="D",K310&lt;0),-1*SUMIFS('Key Numbers'!$C$2:$C$71,'Key Numbers'!$A$2:$A$71,"&lt;="&amp;ABS($I310),'Key Numbers'!$A$2:$A$71,"&gt;="&amp;ABS($H310)),
SUMIFS('Key Numbers'!$C$2:$C$71,'Key Numbers'!$A$2:$A$71,"&gt;="&amp;ABS($I310),'Key Numbers'!$A$2:$A$71,"&lt;="&amp;ABS($H310))))))))))</f>
        <v>0</v>
      </c>
      <c r="M310" s="6" cm="1">
        <f t="array" ref="M310">IFERROR(INDEX(DVOA!$E$2:$E$20095,MATCH($F310&amp;$A310-1&amp;$B310,DVOA!$C$2:$C$20095&amp;DVOA!$A$2:$A21228&amp;DVOA!$B$2:$B$20095,0)),0)</f>
        <v>5.0900801304427694E-2</v>
      </c>
      <c r="N310" s="6"/>
      <c r="O310" s="6" cm="1">
        <f t="array" ref="O310">IFERROR(INDEX(DVOA!$AC$2:$AC$20095,MATCH($F310&amp;$A310-1&amp;$B310,DVOA!$C$2:$C$20095&amp;DVOA!$A$2:$A$20095&amp;DVOA!$B$2:$B$20095,0)
),0)</f>
        <v>0</v>
      </c>
      <c r="P310" s="6" cm="1">
        <f t="array" ref="P310">IFERROR(INDEX(DVOA!$E$2:$E$20095,MATCH($G310&amp;$A310-1&amp;$B310,DVOA!$C$2:$C$20095&amp;DVOA!$A$2:$A21228&amp;DVOA!$B$2:$B$20095,0)),0)</f>
        <v>6.116930925797872E-2</v>
      </c>
      <c r="Q310" s="6"/>
      <c r="R310" s="6" cm="1">
        <f t="array" ref="R310">IFERROR(INDEX(DVOA!$AC$2:$AC$20095,MATCH($G310&amp;$A310-1&amp;$B310,DVOA!$C$2:$C$20095&amp;DVOA!$A$2:$A$20095&amp;DVOA!$B$2:$B$20095,0)
),0)</f>
        <v>0</v>
      </c>
      <c r="S310" s="6" t="str">
        <f t="shared" si="55"/>
        <v/>
      </c>
      <c r="T310" s="104">
        <f t="shared" si="63"/>
        <v>-1.0268507953551026E-2</v>
      </c>
      <c r="U310" s="104" t="str">
        <f t="shared" si="64"/>
        <v/>
      </c>
      <c r="V310" s="26" t="str" cm="1">
        <f t="array" ref="V310">IFERROR(IF(E310="H",INDEX('DVOA Pred'!$G$2:$G$1000,MATCH($F310&amp;$B310&amp;$A310,'DVOA Pred'!$C$2:$C$1000&amp;'DVOA Pred'!$A$2:$A$1000&amp;'DVOA Pred'!$B$2:$B$1000,0)),
INDEX('DVOA Pred'!$H$2:$H$1000,MATCH($F310&amp;$B310&amp;$A310,'DVOA Pred'!$D$2:$D$1000&amp;'DVOA Pred'!$A$2:$A$1000&amp;'DVOA Pred'!$B$2:$B$1000,0))),"")</f>
        <v/>
      </c>
      <c r="W310" s="26" t="str">
        <f t="shared" si="56"/>
        <v/>
      </c>
      <c r="X310" s="26" t="str">
        <f t="shared" si="57"/>
        <v/>
      </c>
      <c r="Y310" s="6" t="str">
        <f>IFERROR((PERCENTRANK($L$2:$L$20355,L310)*Multiples!$B$3)+((PERCENTRANK($W$2:$W$20355,W310)*(1-Multiples!$B$3))),"")</f>
        <v/>
      </c>
      <c r="Z310" s="64">
        <v>10</v>
      </c>
      <c r="AA310" s="64">
        <v>3</v>
      </c>
      <c r="AB310" s="24">
        <f t="shared" si="58"/>
        <v>7</v>
      </c>
      <c r="AC310" s="24">
        <f t="shared" si="59"/>
        <v>3.5</v>
      </c>
      <c r="AD310" s="24">
        <f t="shared" si="60"/>
        <v>3.5</v>
      </c>
      <c r="AE310" s="24" t="str">
        <f t="shared" si="61"/>
        <v>Yes</v>
      </c>
      <c r="AF310" s="24" t="str">
        <f t="shared" si="62"/>
        <v>Yes</v>
      </c>
      <c r="AG310" s="64"/>
      <c r="AH310" s="64"/>
      <c r="AI310" s="170"/>
      <c r="AJ310" s="66"/>
    </row>
    <row r="311" spans="1:36" customFormat="1" x14ac:dyDescent="0.25">
      <c r="A311" s="7">
        <v>11</v>
      </c>
      <c r="B311" s="5">
        <v>2022</v>
      </c>
      <c r="C311" s="5" t="str">
        <f t="shared" si="52"/>
        <v>2022 W11</v>
      </c>
      <c r="D311" s="5">
        <v>155</v>
      </c>
      <c r="E311" s="5" t="s">
        <v>649</v>
      </c>
      <c r="F311" s="5" t="s">
        <v>9</v>
      </c>
      <c r="G311" s="5" t="s">
        <v>17</v>
      </c>
      <c r="H311" s="5">
        <v>3.5</v>
      </c>
      <c r="I311" s="61">
        <v>3.5</v>
      </c>
      <c r="J311" s="62" t="str">
        <f t="shared" si="53"/>
        <v>D0</v>
      </c>
      <c r="K311" s="61">
        <f t="shared" si="54"/>
        <v>0</v>
      </c>
      <c r="L311" s="228">
        <f>IF(K311=0,0,
IF(J311="D0.5",0.5*SUMIFS('Key Numbers'!$C$2:$C$71,'Key Numbers'!$A$2:$A$71,"&gt;="&amp;ABS($I311),'Key Numbers'!$A$2:$A$71,"&lt;="&amp;ABS($H311)),
IF(J311="D-0.5",0.5*-1*SUMIFS('Key Numbers'!$C$2:$C$71,'Key Numbers'!$A$2:$A$71,"&lt;="&amp;ABS($I311),'Key Numbers'!$A$2:$A$71,"&gt;="&amp;ABS($H311)),
IF(J311="F0.5",0.5*SUMIFS('Key Numbers'!$C$2:$C$71,'Key Numbers'!$A$2:$A$71,"&lt;="&amp;ABS($I311),'Key Numbers'!$A$2:$A$71,"&gt;="&amp;ABS($H311)),
IF(J311="F-0.5",0.5*-1*SUMIFS('Key Numbers'!$C$2:$C$71,'Key Numbers'!$A$2:$A$71,"&gt;="&amp;ABS($I311),'Key Numbers'!$A$2:$A$71,"&lt;="&amp;ABS($H311)),
IF(AND(LEFT(J311,1)="F",K311&lt;0),-1*SUMIFS('Key Numbers'!$C$2:$C$71,'Key Numbers'!$A$2:$A$71,"&gt;="&amp;ABS($I311),'Key Numbers'!$A$2:$A$71,"&lt;="&amp;ABS($H311)),
IF(AND(LEFT(J311,1)="F",K311&gt;0),SUMIFS('Key Numbers'!$C$2:$C$71,'Key Numbers'!$A$2:$A$71,"&lt;="&amp;ABS($I311),'Key Numbers'!$A$2:$A$71,"&gt;="&amp;ABS($H311)),
IF(AND(LEFT(J311,1)="D",K311&lt;0),-1*SUMIFS('Key Numbers'!$C$2:$C$71,'Key Numbers'!$A$2:$A$71,"&lt;="&amp;ABS($I311),'Key Numbers'!$A$2:$A$71,"&gt;="&amp;ABS($H311)),
SUMIFS('Key Numbers'!$C$2:$C$71,'Key Numbers'!$A$2:$A$71,"&gt;="&amp;ABS($I311),'Key Numbers'!$A$2:$A$71,"&lt;="&amp;ABS($H311))))))))))</f>
        <v>0</v>
      </c>
      <c r="M311" s="6" cm="1">
        <f t="array" ref="M311">IFERROR(INDEX(DVOA!$E$2:$E$20095,MATCH($F311&amp;$A311-1&amp;$B311,DVOA!$C$2:$C$20095&amp;DVOA!$A$2:$A21229&amp;DVOA!$B$2:$B$20095,0)),0)</f>
        <v>6.116930925797872E-2</v>
      </c>
      <c r="N311" s="6"/>
      <c r="O311" s="6" cm="1">
        <f t="array" ref="O311">IFERROR(INDEX(DVOA!$AC$2:$AC$20095,MATCH($F311&amp;$A311-1&amp;$B311,DVOA!$C$2:$C$20095&amp;DVOA!$A$2:$A$20095&amp;DVOA!$B$2:$B$20095,0)
),0)</f>
        <v>0</v>
      </c>
      <c r="P311" s="6" cm="1">
        <f t="array" ref="P311">IFERROR(INDEX(DVOA!$E$2:$E$20095,MATCH($G311&amp;$A311-1&amp;$B311,DVOA!$C$2:$C$20095&amp;DVOA!$A$2:$A21229&amp;DVOA!$B$2:$B$20095,0)),0)</f>
        <v>5.0900801304427694E-2</v>
      </c>
      <c r="Q311" s="6"/>
      <c r="R311" s="6" cm="1">
        <f t="array" ref="R311">IFERROR(INDEX(DVOA!$AC$2:$AC$20095,MATCH($G311&amp;$A311-1&amp;$B311,DVOA!$C$2:$C$20095&amp;DVOA!$A$2:$A$20095&amp;DVOA!$B$2:$B$20095,0)
),0)</f>
        <v>0</v>
      </c>
      <c r="S311" s="6" t="str">
        <f t="shared" si="55"/>
        <v/>
      </c>
      <c r="T311" s="104">
        <f t="shared" si="63"/>
        <v>1.0268507953551026E-2</v>
      </c>
      <c r="U311" s="104" t="str">
        <f t="shared" si="64"/>
        <v/>
      </c>
      <c r="V311" s="26" t="str" cm="1">
        <f t="array" ref="V311">IFERROR(IF(E311="H",INDEX('DVOA Pred'!$G$2:$G$1000,MATCH($F311&amp;$B311&amp;$A311,'DVOA Pred'!$C$2:$C$1000&amp;'DVOA Pred'!$A$2:$A$1000&amp;'DVOA Pred'!$B$2:$B$1000,0)),
INDEX('DVOA Pred'!$H$2:$H$1000,MATCH($F311&amp;$B311&amp;$A311,'DVOA Pred'!$D$2:$D$1000&amp;'DVOA Pred'!$A$2:$A$1000&amp;'DVOA Pred'!$B$2:$B$1000,0))),"")</f>
        <v/>
      </c>
      <c r="W311" s="26" t="str">
        <f t="shared" si="56"/>
        <v/>
      </c>
      <c r="X311" s="26" t="str">
        <f t="shared" si="57"/>
        <v/>
      </c>
      <c r="Y311" s="6" t="str">
        <f>IFERROR((PERCENTRANK($L$2:$L$20355,L311)*Multiples!$B$3)+((PERCENTRANK($W$2:$W$20355,W311)*(1-Multiples!$B$3))),"")</f>
        <v/>
      </c>
      <c r="Z311" s="64">
        <v>3</v>
      </c>
      <c r="AA311" s="64">
        <v>10</v>
      </c>
      <c r="AB311" s="24">
        <f t="shared" si="58"/>
        <v>-7</v>
      </c>
      <c r="AC311" s="24">
        <f t="shared" si="59"/>
        <v>-3.5</v>
      </c>
      <c r="AD311" s="24">
        <f t="shared" si="60"/>
        <v>-3.5</v>
      </c>
      <c r="AE311" s="24" t="str">
        <f t="shared" si="61"/>
        <v>No</v>
      </c>
      <c r="AF311" s="24" t="str">
        <f t="shared" si="62"/>
        <v>No</v>
      </c>
      <c r="AG311" s="64"/>
      <c r="AH311" s="64"/>
      <c r="AI311" s="170"/>
      <c r="AJ311" s="66"/>
    </row>
    <row r="312" spans="1:36" customFormat="1" x14ac:dyDescent="0.25">
      <c r="A312" s="7">
        <v>11</v>
      </c>
      <c r="B312" s="5">
        <v>2022</v>
      </c>
      <c r="C312" s="5" t="str">
        <f t="shared" si="52"/>
        <v>2022 W11</v>
      </c>
      <c r="D312" s="5">
        <v>156</v>
      </c>
      <c r="E312" s="5" t="s">
        <v>649</v>
      </c>
      <c r="F312" s="5" t="s">
        <v>42</v>
      </c>
      <c r="G312" s="5" t="s">
        <v>27</v>
      </c>
      <c r="H312" s="5">
        <v>4.5</v>
      </c>
      <c r="I312" s="61">
        <v>2.5</v>
      </c>
      <c r="J312" s="62" t="str">
        <f t="shared" si="53"/>
        <v>D2</v>
      </c>
      <c r="K312" s="61">
        <f t="shared" si="54"/>
        <v>2</v>
      </c>
      <c r="L312" s="228">
        <f>IF(K312=0,0,
IF(J312="D0.5",0.5*SUMIFS('Key Numbers'!$C$2:$C$71,'Key Numbers'!$A$2:$A$71,"&gt;="&amp;ABS($I312),'Key Numbers'!$A$2:$A$71,"&lt;="&amp;ABS($H312)),
IF(J312="D-0.5",0.5*-1*SUMIFS('Key Numbers'!$C$2:$C$71,'Key Numbers'!$A$2:$A$71,"&lt;="&amp;ABS($I312),'Key Numbers'!$A$2:$A$71,"&gt;="&amp;ABS($H312)),
IF(J312="F0.5",0.5*SUMIFS('Key Numbers'!$C$2:$C$71,'Key Numbers'!$A$2:$A$71,"&lt;="&amp;ABS($I312),'Key Numbers'!$A$2:$A$71,"&gt;="&amp;ABS($H312)),
IF(J312="F-0.5",0.5*-1*SUMIFS('Key Numbers'!$C$2:$C$71,'Key Numbers'!$A$2:$A$71,"&gt;="&amp;ABS($I312),'Key Numbers'!$A$2:$A$71,"&lt;="&amp;ABS($H312)),
IF(AND(LEFT(J312,1)="F",K312&lt;0),-1*SUMIFS('Key Numbers'!$C$2:$C$71,'Key Numbers'!$A$2:$A$71,"&gt;="&amp;ABS($I312),'Key Numbers'!$A$2:$A$71,"&lt;="&amp;ABS($H312)),
IF(AND(LEFT(J312,1)="F",K312&gt;0),SUMIFS('Key Numbers'!$C$2:$C$71,'Key Numbers'!$A$2:$A$71,"&lt;="&amp;ABS($I312),'Key Numbers'!$A$2:$A$71,"&gt;="&amp;ABS($H312)),
IF(AND(LEFT(J312,1)="D",K312&lt;0),-1*SUMIFS('Key Numbers'!$C$2:$C$71,'Key Numbers'!$A$2:$A$71,"&lt;="&amp;ABS($I312),'Key Numbers'!$A$2:$A$71,"&gt;="&amp;ABS($H312)),
SUMIFS('Key Numbers'!$C$2:$C$71,'Key Numbers'!$A$2:$A$71,"&gt;="&amp;ABS($I312),'Key Numbers'!$A$2:$A$71,"&lt;="&amp;ABS($H312))))))))))</f>
        <v>0.20366972477064221</v>
      </c>
      <c r="M312" s="6" cm="1">
        <f t="array" ref="M312">IFERROR(INDEX(DVOA!$E$2:$E$20095,MATCH($F312&amp;$A312-1&amp;$B312,DVOA!$C$2:$C$20095&amp;DVOA!$A$2:$A21230&amp;DVOA!$B$2:$B$20095,0)),0)</f>
        <v>-0.20731584134722761</v>
      </c>
      <c r="N312" s="6"/>
      <c r="O312" s="6" cm="1">
        <f t="array" ref="O312">IFERROR(INDEX(DVOA!$AC$2:$AC$20095,MATCH($F312&amp;$A312-1&amp;$B312,DVOA!$C$2:$C$20095&amp;DVOA!$A$2:$A$20095&amp;DVOA!$B$2:$B$20095,0)
),0)</f>
        <v>0</v>
      </c>
      <c r="P312" s="6" cm="1">
        <f t="array" ref="P312">IFERROR(INDEX(DVOA!$E$2:$E$20095,MATCH($G312&amp;$A312-1&amp;$B312,DVOA!$C$2:$C$20095&amp;DVOA!$A$2:$A21230&amp;DVOA!$B$2:$B$20095,0)),0)</f>
        <v>-0.154106623363511</v>
      </c>
      <c r="Q312" s="6"/>
      <c r="R312" s="6" cm="1">
        <f t="array" ref="R312">IFERROR(INDEX(DVOA!$AC$2:$AC$20095,MATCH($G312&amp;$A312-1&amp;$B312,DVOA!$C$2:$C$20095&amp;DVOA!$A$2:$A$20095&amp;DVOA!$B$2:$B$20095,0)
),0)</f>
        <v>0</v>
      </c>
      <c r="S312" s="6" t="str">
        <f t="shared" si="55"/>
        <v/>
      </c>
      <c r="T312" s="104">
        <f t="shared" si="63"/>
        <v>-5.3209217983716611E-2</v>
      </c>
      <c r="U312" s="104" t="str">
        <f t="shared" si="64"/>
        <v/>
      </c>
      <c r="V312" s="26" t="str" cm="1">
        <f t="array" ref="V312">IFERROR(IF(E312="H",INDEX('DVOA Pred'!$G$2:$G$1000,MATCH($F312&amp;$B312&amp;$A312,'DVOA Pred'!$C$2:$C$1000&amp;'DVOA Pred'!$A$2:$A$1000&amp;'DVOA Pred'!$B$2:$B$1000,0)),
INDEX('DVOA Pred'!$H$2:$H$1000,MATCH($F312&amp;$B312&amp;$A312,'DVOA Pred'!$D$2:$D$1000&amp;'DVOA Pred'!$A$2:$A$1000&amp;'DVOA Pred'!$B$2:$B$1000,0))),"")</f>
        <v/>
      </c>
      <c r="W312" s="26" t="str">
        <f t="shared" si="56"/>
        <v/>
      </c>
      <c r="X312" s="26" t="str">
        <f t="shared" si="57"/>
        <v/>
      </c>
      <c r="Y312" s="6" t="str">
        <f>IFERROR((PERCENTRANK($L$2:$L$20355,L312)*Multiples!$B$3)+((PERCENTRANK($W$2:$W$20355,W312)*(1-Multiples!$B$3))),"")</f>
        <v/>
      </c>
      <c r="Z312" s="64">
        <v>20</v>
      </c>
      <c r="AA312" s="64">
        <v>27</v>
      </c>
      <c r="AB312" s="24">
        <f t="shared" si="58"/>
        <v>-7</v>
      </c>
      <c r="AC312" s="24">
        <f t="shared" si="59"/>
        <v>-2.5</v>
      </c>
      <c r="AD312" s="24">
        <f t="shared" si="60"/>
        <v>-4.5</v>
      </c>
      <c r="AE312" s="24" t="str">
        <f t="shared" si="61"/>
        <v>No</v>
      </c>
      <c r="AF312" s="24" t="str">
        <f t="shared" si="62"/>
        <v>No</v>
      </c>
      <c r="AG312" s="64"/>
      <c r="AH312" s="64"/>
      <c r="AI312" s="170"/>
      <c r="AJ312" s="66"/>
    </row>
    <row r="313" spans="1:36" customFormat="1" x14ac:dyDescent="0.25">
      <c r="A313" s="7">
        <v>11</v>
      </c>
      <c r="B313" s="5">
        <v>2022</v>
      </c>
      <c r="C313" s="5" t="str">
        <f t="shared" si="52"/>
        <v>2022 W11</v>
      </c>
      <c r="D313" s="5">
        <v>156</v>
      </c>
      <c r="E313" s="5" t="s">
        <v>651</v>
      </c>
      <c r="F313" s="5" t="s">
        <v>27</v>
      </c>
      <c r="G313" s="5" t="s">
        <v>42</v>
      </c>
      <c r="H313" s="5">
        <v>-4.5</v>
      </c>
      <c r="I313" s="61">
        <v>-2.5</v>
      </c>
      <c r="J313" s="62" t="str">
        <f t="shared" si="53"/>
        <v>F-2</v>
      </c>
      <c r="K313" s="61">
        <f t="shared" si="54"/>
        <v>-2</v>
      </c>
      <c r="L313" s="228">
        <f>IF(K313=0,0,
IF(J313="D0.5",0.5*SUMIFS('Key Numbers'!$C$2:$C$71,'Key Numbers'!$A$2:$A$71,"&gt;="&amp;ABS($I313),'Key Numbers'!$A$2:$A$71,"&lt;="&amp;ABS($H313)),
IF(J313="D-0.5",0.5*-1*SUMIFS('Key Numbers'!$C$2:$C$71,'Key Numbers'!$A$2:$A$71,"&lt;="&amp;ABS($I313),'Key Numbers'!$A$2:$A$71,"&gt;="&amp;ABS($H313)),
IF(J313="F0.5",0.5*SUMIFS('Key Numbers'!$C$2:$C$71,'Key Numbers'!$A$2:$A$71,"&lt;="&amp;ABS($I313),'Key Numbers'!$A$2:$A$71,"&gt;="&amp;ABS($H313)),
IF(J313="F-0.5",0.5*-1*SUMIFS('Key Numbers'!$C$2:$C$71,'Key Numbers'!$A$2:$A$71,"&gt;="&amp;ABS($I313),'Key Numbers'!$A$2:$A$71,"&lt;="&amp;ABS($H313)),
IF(AND(LEFT(J313,1)="F",K313&lt;0),-1*SUMIFS('Key Numbers'!$C$2:$C$71,'Key Numbers'!$A$2:$A$71,"&gt;="&amp;ABS($I313),'Key Numbers'!$A$2:$A$71,"&lt;="&amp;ABS($H313)),
IF(AND(LEFT(J313,1)="F",K313&gt;0),SUMIFS('Key Numbers'!$C$2:$C$71,'Key Numbers'!$A$2:$A$71,"&lt;="&amp;ABS($I313),'Key Numbers'!$A$2:$A$71,"&gt;="&amp;ABS($H313)),
IF(AND(LEFT(J313,1)="D",K313&lt;0),-1*SUMIFS('Key Numbers'!$C$2:$C$71,'Key Numbers'!$A$2:$A$71,"&lt;="&amp;ABS($I313),'Key Numbers'!$A$2:$A$71,"&gt;="&amp;ABS($H313)),
SUMIFS('Key Numbers'!$C$2:$C$71,'Key Numbers'!$A$2:$A$71,"&gt;="&amp;ABS($I313),'Key Numbers'!$A$2:$A$71,"&lt;="&amp;ABS($H313))))))))))</f>
        <v>-0.20366972477064221</v>
      </c>
      <c r="M313" s="6" cm="1">
        <f t="array" ref="M313">IFERROR(INDEX(DVOA!$E$2:$E$20095,MATCH($F313&amp;$A313-1&amp;$B313,DVOA!$C$2:$C$20095&amp;DVOA!$A$2:$A21231&amp;DVOA!$B$2:$B$20095,0)),0)</f>
        <v>-0.154106623363511</v>
      </c>
      <c r="N313" s="6"/>
      <c r="O313" s="6" cm="1">
        <f t="array" ref="O313">IFERROR(INDEX(DVOA!$AC$2:$AC$20095,MATCH($F313&amp;$A313-1&amp;$B313,DVOA!$C$2:$C$20095&amp;DVOA!$A$2:$A$20095&amp;DVOA!$B$2:$B$20095,0)
),0)</f>
        <v>0</v>
      </c>
      <c r="P313" s="6" cm="1">
        <f t="array" ref="P313">IFERROR(INDEX(DVOA!$E$2:$E$20095,MATCH($G313&amp;$A313-1&amp;$B313,DVOA!$C$2:$C$20095&amp;DVOA!$A$2:$A21231&amp;DVOA!$B$2:$B$20095,0)),0)</f>
        <v>-0.20731584134722761</v>
      </c>
      <c r="Q313" s="6"/>
      <c r="R313" s="6" cm="1">
        <f t="array" ref="R313">IFERROR(INDEX(DVOA!$AC$2:$AC$20095,MATCH($G313&amp;$A313-1&amp;$B313,DVOA!$C$2:$C$20095&amp;DVOA!$A$2:$A$20095&amp;DVOA!$B$2:$B$20095,0)
),0)</f>
        <v>0</v>
      </c>
      <c r="S313" s="6" t="str">
        <f t="shared" si="55"/>
        <v/>
      </c>
      <c r="T313" s="104">
        <f t="shared" si="63"/>
        <v>5.3209217983716611E-2</v>
      </c>
      <c r="U313" s="104" t="str">
        <f t="shared" si="64"/>
        <v/>
      </c>
      <c r="V313" s="26" t="str" cm="1">
        <f t="array" ref="V313">IFERROR(IF(E313="H",INDEX('DVOA Pred'!$G$2:$G$1000,MATCH($F313&amp;$B313&amp;$A313,'DVOA Pred'!$C$2:$C$1000&amp;'DVOA Pred'!$A$2:$A$1000&amp;'DVOA Pred'!$B$2:$B$1000,0)),
INDEX('DVOA Pred'!$H$2:$H$1000,MATCH($F313&amp;$B313&amp;$A313,'DVOA Pred'!$D$2:$D$1000&amp;'DVOA Pred'!$A$2:$A$1000&amp;'DVOA Pred'!$B$2:$B$1000,0))),"")</f>
        <v/>
      </c>
      <c r="W313" s="26" t="str">
        <f t="shared" si="56"/>
        <v/>
      </c>
      <c r="X313" s="26" t="str">
        <f t="shared" si="57"/>
        <v/>
      </c>
      <c r="Y313" s="6" t="str">
        <f>IFERROR((PERCENTRANK($L$2:$L$20355,L313)*Multiples!$B$3)+((PERCENTRANK($W$2:$W$20355,W313)*(1-Multiples!$B$3))),"")</f>
        <v/>
      </c>
      <c r="Z313" s="64">
        <v>27</v>
      </c>
      <c r="AA313" s="64">
        <v>20</v>
      </c>
      <c r="AB313" s="24">
        <f t="shared" si="58"/>
        <v>7</v>
      </c>
      <c r="AC313" s="24">
        <f t="shared" si="59"/>
        <v>2.5</v>
      </c>
      <c r="AD313" s="24">
        <f t="shared" si="60"/>
        <v>4.5</v>
      </c>
      <c r="AE313" s="24" t="str">
        <f t="shared" si="61"/>
        <v>Yes</v>
      </c>
      <c r="AF313" s="24" t="str">
        <f t="shared" si="62"/>
        <v>Yes</v>
      </c>
      <c r="AG313" s="64"/>
      <c r="AH313" s="64"/>
      <c r="AI313" s="170"/>
      <c r="AJ313" s="66"/>
    </row>
    <row r="314" spans="1:36" customFormat="1" x14ac:dyDescent="0.25">
      <c r="A314" s="7">
        <v>11</v>
      </c>
      <c r="B314" s="5">
        <v>2022</v>
      </c>
      <c r="C314" s="5" t="str">
        <f t="shared" si="52"/>
        <v>2022 W11</v>
      </c>
      <c r="D314" s="5">
        <v>157</v>
      </c>
      <c r="E314" s="5" t="s">
        <v>649</v>
      </c>
      <c r="F314" s="5" t="s">
        <v>21</v>
      </c>
      <c r="G314" s="5" t="s">
        <v>15</v>
      </c>
      <c r="H314" s="5">
        <v>3.5</v>
      </c>
      <c r="I314" s="61">
        <v>3</v>
      </c>
      <c r="J314" s="62" t="str">
        <f t="shared" si="53"/>
        <v>D0.5</v>
      </c>
      <c r="K314" s="61">
        <f t="shared" si="54"/>
        <v>0.5</v>
      </c>
      <c r="L314" s="228">
        <f>IF(K314=0,0,
IF(J314="D0.5",0.5*SUMIFS('Key Numbers'!$C$2:$C$71,'Key Numbers'!$A$2:$A$71,"&gt;="&amp;ABS($I314),'Key Numbers'!$A$2:$A$71,"&lt;="&amp;ABS($H314)),
IF(J314="D-0.5",0.5*-1*SUMIFS('Key Numbers'!$C$2:$C$71,'Key Numbers'!$A$2:$A$71,"&lt;="&amp;ABS($I314),'Key Numbers'!$A$2:$A$71,"&gt;="&amp;ABS($H314)),
IF(J314="F0.5",0.5*SUMIFS('Key Numbers'!$C$2:$C$71,'Key Numbers'!$A$2:$A$71,"&lt;="&amp;ABS($I314),'Key Numbers'!$A$2:$A$71,"&gt;="&amp;ABS($H314)),
IF(J314="F-0.5",0.5*-1*SUMIFS('Key Numbers'!$C$2:$C$71,'Key Numbers'!$A$2:$A$71,"&gt;="&amp;ABS($I314),'Key Numbers'!$A$2:$A$71,"&lt;="&amp;ABS($H314)),
IF(AND(LEFT(J314,1)="F",K314&lt;0),-1*SUMIFS('Key Numbers'!$C$2:$C$71,'Key Numbers'!$A$2:$A$71,"&gt;="&amp;ABS($I314),'Key Numbers'!$A$2:$A$71,"&lt;="&amp;ABS($H314)),
IF(AND(LEFT(J314,1)="F",K314&gt;0),SUMIFS('Key Numbers'!$C$2:$C$71,'Key Numbers'!$A$2:$A$71,"&lt;="&amp;ABS($I314),'Key Numbers'!$A$2:$A$71,"&gt;="&amp;ABS($H314)),
IF(AND(LEFT(J314,1)="D",K314&lt;0),-1*SUMIFS('Key Numbers'!$C$2:$C$71,'Key Numbers'!$A$2:$A$71,"&lt;="&amp;ABS($I314),'Key Numbers'!$A$2:$A$71,"&gt;="&amp;ABS($H314)),
SUMIFS('Key Numbers'!$C$2:$C$71,'Key Numbers'!$A$2:$A$71,"&gt;="&amp;ABS($I314),'Key Numbers'!$A$2:$A$71,"&lt;="&amp;ABS($H314))))))))))</f>
        <v>7.247706422018349E-2</v>
      </c>
      <c r="M314" s="6" cm="1">
        <f t="array" ref="M314">IFERROR(INDEX(DVOA!$E$2:$E$20095,MATCH($F314&amp;$A314-1&amp;$B314,DVOA!$C$2:$C$20095&amp;DVOA!$A$2:$A21232&amp;DVOA!$B$2:$B$20095,0)),0)</f>
        <v>-5.7192059184917696E-2</v>
      </c>
      <c r="N314" s="6"/>
      <c r="O314" s="6" cm="1">
        <f t="array" ref="O314">IFERROR(INDEX(DVOA!$AC$2:$AC$20095,MATCH($F314&amp;$A314-1&amp;$B314,DVOA!$C$2:$C$20095&amp;DVOA!$A$2:$A$20095&amp;DVOA!$B$2:$B$20095,0)
),0)</f>
        <v>0</v>
      </c>
      <c r="P314" s="6" cm="1">
        <f t="array" ref="P314">IFERROR(INDEX(DVOA!$E$2:$E$20095,MATCH($G314&amp;$A314-1&amp;$B314,DVOA!$C$2:$C$20095&amp;DVOA!$A$2:$A21232&amp;DVOA!$B$2:$B$20095,0)),0)</f>
        <v>-9.6685729937324508E-2</v>
      </c>
      <c r="Q314" s="6"/>
      <c r="R314" s="6" cm="1">
        <f t="array" ref="R314">IFERROR(INDEX(DVOA!$AC$2:$AC$20095,MATCH($G314&amp;$A314-1&amp;$B314,DVOA!$C$2:$C$20095&amp;DVOA!$A$2:$A$20095&amp;DVOA!$B$2:$B$20095,0)
),0)</f>
        <v>0</v>
      </c>
      <c r="S314" s="6" t="str">
        <f t="shared" si="55"/>
        <v/>
      </c>
      <c r="T314" s="104">
        <f t="shared" si="63"/>
        <v>3.9493670752406812E-2</v>
      </c>
      <c r="U314" s="104" t="str">
        <f t="shared" si="64"/>
        <v/>
      </c>
      <c r="V314" s="26" t="str" cm="1">
        <f t="array" ref="V314">IFERROR(IF(E314="H",INDEX('DVOA Pred'!$G$2:$G$1000,MATCH($F314&amp;$B314&amp;$A314,'DVOA Pred'!$C$2:$C$1000&amp;'DVOA Pred'!$A$2:$A$1000&amp;'DVOA Pred'!$B$2:$B$1000,0)),
INDEX('DVOA Pred'!$H$2:$H$1000,MATCH($F314&amp;$B314&amp;$A314,'DVOA Pred'!$D$2:$D$1000&amp;'DVOA Pred'!$A$2:$A$1000&amp;'DVOA Pred'!$B$2:$B$1000,0))),"")</f>
        <v/>
      </c>
      <c r="W314" s="26" t="str">
        <f t="shared" si="56"/>
        <v/>
      </c>
      <c r="X314" s="26" t="str">
        <f t="shared" si="57"/>
        <v/>
      </c>
      <c r="Y314" s="6" t="str">
        <f>IFERROR((PERCENTRANK($L$2:$L$20355,L314)*Multiples!$B$3)+((PERCENTRANK($W$2:$W$20355,W314)*(1-Multiples!$B$3))),"")</f>
        <v/>
      </c>
      <c r="Z314" s="64">
        <v>31</v>
      </c>
      <c r="AA314" s="64">
        <v>18</v>
      </c>
      <c r="AB314" s="24">
        <f t="shared" si="58"/>
        <v>13</v>
      </c>
      <c r="AC314" s="24">
        <f t="shared" si="59"/>
        <v>16.5</v>
      </c>
      <c r="AD314" s="24">
        <f t="shared" si="60"/>
        <v>16</v>
      </c>
      <c r="AE314" s="24" t="str">
        <f t="shared" si="61"/>
        <v>Yes</v>
      </c>
      <c r="AF314" s="24" t="str">
        <f t="shared" si="62"/>
        <v>Yes</v>
      </c>
      <c r="AG314" s="64"/>
      <c r="AH314" s="64"/>
      <c r="AI314" s="170"/>
      <c r="AJ314" s="66"/>
    </row>
    <row r="315" spans="1:36" customFormat="1" x14ac:dyDescent="0.25">
      <c r="A315" s="7">
        <v>11</v>
      </c>
      <c r="B315" s="5">
        <v>2022</v>
      </c>
      <c r="C315" s="5" t="str">
        <f t="shared" si="52"/>
        <v>2022 W11</v>
      </c>
      <c r="D315" s="5">
        <v>157</v>
      </c>
      <c r="E315" s="5" t="s">
        <v>651</v>
      </c>
      <c r="F315" s="5" t="s">
        <v>15</v>
      </c>
      <c r="G315" s="5" t="s">
        <v>21</v>
      </c>
      <c r="H315" s="5">
        <v>-3.5</v>
      </c>
      <c r="I315" s="61">
        <v>-3</v>
      </c>
      <c r="J315" s="62" t="str">
        <f t="shared" si="53"/>
        <v>F-0.5</v>
      </c>
      <c r="K315" s="61">
        <f t="shared" si="54"/>
        <v>-0.5</v>
      </c>
      <c r="L315" s="228">
        <f>IF(K315=0,0,
IF(J315="D0.5",0.5*SUMIFS('Key Numbers'!$C$2:$C$71,'Key Numbers'!$A$2:$A$71,"&gt;="&amp;ABS($I315),'Key Numbers'!$A$2:$A$71,"&lt;="&amp;ABS($H315)),
IF(J315="D-0.5",0.5*-1*SUMIFS('Key Numbers'!$C$2:$C$71,'Key Numbers'!$A$2:$A$71,"&lt;="&amp;ABS($I315),'Key Numbers'!$A$2:$A$71,"&gt;="&amp;ABS($H315)),
IF(J315="F0.5",0.5*SUMIFS('Key Numbers'!$C$2:$C$71,'Key Numbers'!$A$2:$A$71,"&lt;="&amp;ABS($I315),'Key Numbers'!$A$2:$A$71,"&gt;="&amp;ABS($H315)),
IF(J315="F-0.5",0.5*-1*SUMIFS('Key Numbers'!$C$2:$C$71,'Key Numbers'!$A$2:$A$71,"&gt;="&amp;ABS($I315),'Key Numbers'!$A$2:$A$71,"&lt;="&amp;ABS($H315)),
IF(AND(LEFT(J315,1)="F",K315&lt;0),-1*SUMIFS('Key Numbers'!$C$2:$C$71,'Key Numbers'!$A$2:$A$71,"&gt;="&amp;ABS($I315),'Key Numbers'!$A$2:$A$71,"&lt;="&amp;ABS($H315)),
IF(AND(LEFT(J315,1)="F",K315&gt;0),SUMIFS('Key Numbers'!$C$2:$C$71,'Key Numbers'!$A$2:$A$71,"&lt;="&amp;ABS($I315),'Key Numbers'!$A$2:$A$71,"&gt;="&amp;ABS($H315)),
IF(AND(LEFT(J315,1)="D",K315&lt;0),-1*SUMIFS('Key Numbers'!$C$2:$C$71,'Key Numbers'!$A$2:$A$71,"&lt;="&amp;ABS($I315),'Key Numbers'!$A$2:$A$71,"&gt;="&amp;ABS($H315)),
SUMIFS('Key Numbers'!$C$2:$C$71,'Key Numbers'!$A$2:$A$71,"&gt;="&amp;ABS($I315),'Key Numbers'!$A$2:$A$71,"&lt;="&amp;ABS($H315))))))))))</f>
        <v>-7.247706422018349E-2</v>
      </c>
      <c r="M315" s="6" cm="1">
        <f t="array" ref="M315">IFERROR(INDEX(DVOA!$E$2:$E$20095,MATCH($F315&amp;$A315-1&amp;$B315,DVOA!$C$2:$C$20095&amp;DVOA!$A$2:$A21233&amp;DVOA!$B$2:$B$20095,0)),0)</f>
        <v>-9.6685729937324508E-2</v>
      </c>
      <c r="N315" s="6"/>
      <c r="O315" s="6" cm="1">
        <f t="array" ref="O315">IFERROR(INDEX(DVOA!$AC$2:$AC$20095,MATCH($F315&amp;$A315-1&amp;$B315,DVOA!$C$2:$C$20095&amp;DVOA!$A$2:$A$20095&amp;DVOA!$B$2:$B$20095,0)
),0)</f>
        <v>0</v>
      </c>
      <c r="P315" s="6" cm="1">
        <f t="array" ref="P315">IFERROR(INDEX(DVOA!$E$2:$E$20095,MATCH($G315&amp;$A315-1&amp;$B315,DVOA!$C$2:$C$20095&amp;DVOA!$A$2:$A21233&amp;DVOA!$B$2:$B$20095,0)),0)</f>
        <v>-5.7192059184917696E-2</v>
      </c>
      <c r="Q315" s="6"/>
      <c r="R315" s="6" cm="1">
        <f t="array" ref="R315">IFERROR(INDEX(DVOA!$AC$2:$AC$20095,MATCH($G315&amp;$A315-1&amp;$B315,DVOA!$C$2:$C$20095&amp;DVOA!$A$2:$A$20095&amp;DVOA!$B$2:$B$20095,0)
),0)</f>
        <v>0</v>
      </c>
      <c r="S315" s="6" t="str">
        <f t="shared" si="55"/>
        <v/>
      </c>
      <c r="T315" s="104">
        <f t="shared" si="63"/>
        <v>-3.9493670752406812E-2</v>
      </c>
      <c r="U315" s="104" t="str">
        <f t="shared" si="64"/>
        <v/>
      </c>
      <c r="V315" s="26" t="str" cm="1">
        <f t="array" ref="V315">IFERROR(IF(E315="H",INDEX('DVOA Pred'!$G$2:$G$1000,MATCH($F315&amp;$B315&amp;$A315,'DVOA Pred'!$C$2:$C$1000&amp;'DVOA Pred'!$A$2:$A$1000&amp;'DVOA Pred'!$B$2:$B$1000,0)),
INDEX('DVOA Pred'!$H$2:$H$1000,MATCH($F315&amp;$B315&amp;$A315,'DVOA Pred'!$D$2:$D$1000&amp;'DVOA Pred'!$A$2:$A$1000&amp;'DVOA Pred'!$B$2:$B$1000,0))),"")</f>
        <v/>
      </c>
      <c r="W315" s="26" t="str">
        <f t="shared" si="56"/>
        <v/>
      </c>
      <c r="X315" s="26" t="str">
        <f t="shared" si="57"/>
        <v/>
      </c>
      <c r="Y315" s="6" t="str">
        <f>IFERROR((PERCENTRANK($L$2:$L$20355,L315)*Multiples!$B$3)+((PERCENTRANK($W$2:$W$20355,W315)*(1-Multiples!$B$3))),"")</f>
        <v/>
      </c>
      <c r="Z315" s="64">
        <v>18</v>
      </c>
      <c r="AA315" s="64">
        <v>31</v>
      </c>
      <c r="AB315" s="24">
        <f t="shared" si="58"/>
        <v>-13</v>
      </c>
      <c r="AC315" s="24">
        <f t="shared" si="59"/>
        <v>-16.5</v>
      </c>
      <c r="AD315" s="24">
        <f t="shared" si="60"/>
        <v>-16</v>
      </c>
      <c r="AE315" s="24" t="str">
        <f t="shared" si="61"/>
        <v>No</v>
      </c>
      <c r="AF315" s="24" t="str">
        <f t="shared" si="62"/>
        <v>No</v>
      </c>
      <c r="AG315" s="64"/>
      <c r="AH315" s="64"/>
      <c r="AI315" s="170"/>
      <c r="AJ315" s="66"/>
    </row>
    <row r="316" spans="1:36" customFormat="1" x14ac:dyDescent="0.25">
      <c r="A316" s="7">
        <v>11</v>
      </c>
      <c r="B316" s="5">
        <v>2022</v>
      </c>
      <c r="C316" s="5" t="str">
        <f t="shared" si="52"/>
        <v>2022 W11</v>
      </c>
      <c r="D316" s="5">
        <v>158</v>
      </c>
      <c r="E316" s="5" t="s">
        <v>651</v>
      </c>
      <c r="F316" s="5" t="s">
        <v>18</v>
      </c>
      <c r="G316" s="5" t="s">
        <v>51</v>
      </c>
      <c r="H316" s="5">
        <v>-11.5</v>
      </c>
      <c r="I316" s="61">
        <v>-13</v>
      </c>
      <c r="J316" s="62" t="str">
        <f t="shared" si="53"/>
        <v>F1.5</v>
      </c>
      <c r="K316" s="61">
        <f t="shared" si="54"/>
        <v>1.5</v>
      </c>
      <c r="L316" s="228">
        <f>IF(K316=0,0,
IF(J316="D0.5",0.5*SUMIFS('Key Numbers'!$C$2:$C$71,'Key Numbers'!$A$2:$A$71,"&gt;="&amp;ABS($I316),'Key Numbers'!$A$2:$A$71,"&lt;="&amp;ABS($H316)),
IF(J316="D-0.5",0.5*-1*SUMIFS('Key Numbers'!$C$2:$C$71,'Key Numbers'!$A$2:$A$71,"&lt;="&amp;ABS($I316),'Key Numbers'!$A$2:$A$71,"&gt;="&amp;ABS($H316)),
IF(J316="F0.5",0.5*SUMIFS('Key Numbers'!$C$2:$C$71,'Key Numbers'!$A$2:$A$71,"&lt;="&amp;ABS($I316),'Key Numbers'!$A$2:$A$71,"&gt;="&amp;ABS($H316)),
IF(J316="F-0.5",0.5*-1*SUMIFS('Key Numbers'!$C$2:$C$71,'Key Numbers'!$A$2:$A$71,"&gt;="&amp;ABS($I316),'Key Numbers'!$A$2:$A$71,"&lt;="&amp;ABS($H316)),
IF(AND(LEFT(J316,1)="F",K316&lt;0),-1*SUMIFS('Key Numbers'!$C$2:$C$71,'Key Numbers'!$A$2:$A$71,"&gt;="&amp;ABS($I316),'Key Numbers'!$A$2:$A$71,"&lt;="&amp;ABS($H316)),
IF(AND(LEFT(J316,1)="F",K316&gt;0),SUMIFS('Key Numbers'!$C$2:$C$71,'Key Numbers'!$A$2:$A$71,"&lt;="&amp;ABS($I316),'Key Numbers'!$A$2:$A$71,"&gt;="&amp;ABS($H316)),
IF(AND(LEFT(J316,1)="D",K316&lt;0),-1*SUMIFS('Key Numbers'!$C$2:$C$71,'Key Numbers'!$A$2:$A$71,"&lt;="&amp;ABS($I316),'Key Numbers'!$A$2:$A$71,"&gt;="&amp;ABS($H316)),
SUMIFS('Key Numbers'!$C$2:$C$71,'Key Numbers'!$A$2:$A$71,"&gt;="&amp;ABS($I316),'Key Numbers'!$A$2:$A$71,"&lt;="&amp;ABS($H316))))))))))</f>
        <v>3.8532110091743121E-2</v>
      </c>
      <c r="M316" s="6" cm="1">
        <f t="array" ref="M316">IFERROR(INDEX(DVOA!$E$2:$E$20095,MATCH($F316&amp;$A316-1&amp;$B316,DVOA!$C$2:$C$20095&amp;DVOA!$A$2:$A21234&amp;DVOA!$B$2:$B$20095,0)),0)</f>
        <v>0.30594103021893043</v>
      </c>
      <c r="N316" s="6"/>
      <c r="O316" s="6" cm="1">
        <f t="array" ref="O316">IFERROR(INDEX(DVOA!$AC$2:$AC$20095,MATCH($F316&amp;$A316-1&amp;$B316,DVOA!$C$2:$C$20095&amp;DVOA!$A$2:$A$20095&amp;DVOA!$B$2:$B$20095,0)
),0)</f>
        <v>0</v>
      </c>
      <c r="P316" s="6" cm="1">
        <f t="array" ref="P316">IFERROR(INDEX(DVOA!$E$2:$E$20095,MATCH($G316&amp;$A316-1&amp;$B316,DVOA!$C$2:$C$20095&amp;DVOA!$A$2:$A21234&amp;DVOA!$B$2:$B$20095,0)),0)</f>
        <v>-0.22685470188710261</v>
      </c>
      <c r="Q316" s="6"/>
      <c r="R316" s="6" cm="1">
        <f t="array" ref="R316">IFERROR(INDEX(DVOA!$AC$2:$AC$20095,MATCH($G316&amp;$A316-1&amp;$B316,DVOA!$C$2:$C$20095&amp;DVOA!$A$2:$A$20095&amp;DVOA!$B$2:$B$20095,0)
),0)</f>
        <v>0</v>
      </c>
      <c r="S316" s="6" t="str">
        <f t="shared" si="55"/>
        <v/>
      </c>
      <c r="T316" s="104">
        <f t="shared" si="63"/>
        <v>0.53279573210603304</v>
      </c>
      <c r="U316" s="104" t="str">
        <f t="shared" si="64"/>
        <v/>
      </c>
      <c r="V316" s="26" t="str" cm="1">
        <f t="array" ref="V316">IFERROR(IF(E316="H",INDEX('DVOA Pred'!$G$2:$G$1000,MATCH($F316&amp;$B316&amp;$A316,'DVOA Pred'!$C$2:$C$1000&amp;'DVOA Pred'!$A$2:$A$1000&amp;'DVOA Pred'!$B$2:$B$1000,0)),
INDEX('DVOA Pred'!$H$2:$H$1000,MATCH($F316&amp;$B316&amp;$A316,'DVOA Pred'!$D$2:$D$1000&amp;'DVOA Pred'!$A$2:$A$1000&amp;'DVOA Pred'!$B$2:$B$1000,0))),"")</f>
        <v/>
      </c>
      <c r="W316" s="26" t="str">
        <f t="shared" si="56"/>
        <v/>
      </c>
      <c r="X316" s="26" t="str">
        <f t="shared" si="57"/>
        <v/>
      </c>
      <c r="Y316" s="6" t="str">
        <f>IFERROR((PERCENTRANK($L$2:$L$20355,L316)*Multiples!$B$3)+((PERCENTRANK($W$2:$W$20355,W316)*(1-Multiples!$B$3))),"")</f>
        <v/>
      </c>
      <c r="Z316" s="64">
        <v>13</v>
      </c>
      <c r="AA316" s="64">
        <v>3</v>
      </c>
      <c r="AB316" s="24">
        <f t="shared" si="58"/>
        <v>10</v>
      </c>
      <c r="AC316" s="24">
        <f t="shared" si="59"/>
        <v>-1.5</v>
      </c>
      <c r="AD316" s="24">
        <f t="shared" si="60"/>
        <v>-3</v>
      </c>
      <c r="AE316" s="24" t="str">
        <f t="shared" si="61"/>
        <v>No</v>
      </c>
      <c r="AF316" s="24" t="str">
        <f t="shared" si="62"/>
        <v>No</v>
      </c>
      <c r="AG316" s="64"/>
      <c r="AH316" s="64"/>
      <c r="AI316" s="170"/>
      <c r="AJ316" s="66"/>
    </row>
    <row r="317" spans="1:36" customFormat="1" x14ac:dyDescent="0.25">
      <c r="A317" s="7">
        <v>11</v>
      </c>
      <c r="B317" s="5">
        <v>2022</v>
      </c>
      <c r="C317" s="5" t="str">
        <f t="shared" si="52"/>
        <v>2022 W11</v>
      </c>
      <c r="D317" s="5">
        <v>158</v>
      </c>
      <c r="E317" s="5" t="s">
        <v>649</v>
      </c>
      <c r="F317" s="5" t="s">
        <v>51</v>
      </c>
      <c r="G317" s="5" t="s">
        <v>18</v>
      </c>
      <c r="H317" s="5">
        <v>11.5</v>
      </c>
      <c r="I317" s="61">
        <v>13</v>
      </c>
      <c r="J317" s="62" t="str">
        <f t="shared" si="53"/>
        <v>D-1.5</v>
      </c>
      <c r="K317" s="61">
        <f t="shared" si="54"/>
        <v>-1.5</v>
      </c>
      <c r="L317" s="228">
        <f>IF(K317=0,0,
IF(J317="D0.5",0.5*SUMIFS('Key Numbers'!$C$2:$C$71,'Key Numbers'!$A$2:$A$71,"&gt;="&amp;ABS($I317),'Key Numbers'!$A$2:$A$71,"&lt;="&amp;ABS($H317)),
IF(J317="D-0.5",0.5*-1*SUMIFS('Key Numbers'!$C$2:$C$71,'Key Numbers'!$A$2:$A$71,"&lt;="&amp;ABS($I317),'Key Numbers'!$A$2:$A$71,"&gt;="&amp;ABS($H317)),
IF(J317="F0.5",0.5*SUMIFS('Key Numbers'!$C$2:$C$71,'Key Numbers'!$A$2:$A$71,"&lt;="&amp;ABS($I317),'Key Numbers'!$A$2:$A$71,"&gt;="&amp;ABS($H317)),
IF(J317="F-0.5",0.5*-1*SUMIFS('Key Numbers'!$C$2:$C$71,'Key Numbers'!$A$2:$A$71,"&gt;="&amp;ABS($I317),'Key Numbers'!$A$2:$A$71,"&lt;="&amp;ABS($H317)),
IF(AND(LEFT(J317,1)="F",K317&lt;0),-1*SUMIFS('Key Numbers'!$C$2:$C$71,'Key Numbers'!$A$2:$A$71,"&gt;="&amp;ABS($I317),'Key Numbers'!$A$2:$A$71,"&lt;="&amp;ABS($H317)),
IF(AND(LEFT(J317,1)="F",K317&gt;0),SUMIFS('Key Numbers'!$C$2:$C$71,'Key Numbers'!$A$2:$A$71,"&lt;="&amp;ABS($I317),'Key Numbers'!$A$2:$A$71,"&gt;="&amp;ABS($H317)),
IF(AND(LEFT(J317,1)="D",K317&lt;0),-1*SUMIFS('Key Numbers'!$C$2:$C$71,'Key Numbers'!$A$2:$A$71,"&lt;="&amp;ABS($I317),'Key Numbers'!$A$2:$A$71,"&gt;="&amp;ABS($H317)),
SUMIFS('Key Numbers'!$C$2:$C$71,'Key Numbers'!$A$2:$A$71,"&gt;="&amp;ABS($I317),'Key Numbers'!$A$2:$A$71,"&lt;="&amp;ABS($H317))))))))))</f>
        <v>-3.8532110091743121E-2</v>
      </c>
      <c r="M317" s="6" cm="1">
        <f t="array" ref="M317">IFERROR(INDEX(DVOA!$E$2:$E$20095,MATCH($F317&amp;$A317-1&amp;$B317,DVOA!$C$2:$C$20095&amp;DVOA!$A$2:$A21235&amp;DVOA!$B$2:$B$20095,0)),0)</f>
        <v>-0.22685470188710261</v>
      </c>
      <c r="N317" s="6"/>
      <c r="O317" s="6" cm="1">
        <f t="array" ref="O317">IFERROR(INDEX(DVOA!$AC$2:$AC$20095,MATCH($F317&amp;$A317-1&amp;$B317,DVOA!$C$2:$C$20095&amp;DVOA!$A$2:$A$20095&amp;DVOA!$B$2:$B$20095,0)
),0)</f>
        <v>0</v>
      </c>
      <c r="P317" s="6" cm="1">
        <f t="array" ref="P317">IFERROR(INDEX(DVOA!$E$2:$E$20095,MATCH($G317&amp;$A317-1&amp;$B317,DVOA!$C$2:$C$20095&amp;DVOA!$A$2:$A21235&amp;DVOA!$B$2:$B$20095,0)),0)</f>
        <v>0.30594103021893043</v>
      </c>
      <c r="Q317" s="6"/>
      <c r="R317" s="6" cm="1">
        <f t="array" ref="R317">IFERROR(INDEX(DVOA!$AC$2:$AC$20095,MATCH($G317&amp;$A317-1&amp;$B317,DVOA!$C$2:$C$20095&amp;DVOA!$A$2:$A$20095&amp;DVOA!$B$2:$B$20095,0)
),0)</f>
        <v>0</v>
      </c>
      <c r="S317" s="6" t="str">
        <f t="shared" si="55"/>
        <v/>
      </c>
      <c r="T317" s="104">
        <f t="shared" si="63"/>
        <v>-0.53279573210603304</v>
      </c>
      <c r="U317" s="104" t="str">
        <f t="shared" si="64"/>
        <v/>
      </c>
      <c r="V317" s="26" t="str" cm="1">
        <f t="array" ref="V317">IFERROR(IF(E317="H",INDEX('DVOA Pred'!$G$2:$G$1000,MATCH($F317&amp;$B317&amp;$A317,'DVOA Pred'!$C$2:$C$1000&amp;'DVOA Pred'!$A$2:$A$1000&amp;'DVOA Pred'!$B$2:$B$1000,0)),
INDEX('DVOA Pred'!$H$2:$H$1000,MATCH($F317&amp;$B317&amp;$A317,'DVOA Pred'!$D$2:$D$1000&amp;'DVOA Pred'!$A$2:$A$1000&amp;'DVOA Pred'!$B$2:$B$1000,0))),"")</f>
        <v/>
      </c>
      <c r="W317" s="26" t="str">
        <f t="shared" si="56"/>
        <v/>
      </c>
      <c r="X317" s="26" t="str">
        <f t="shared" si="57"/>
        <v/>
      </c>
      <c r="Y317" s="6" t="str">
        <f>IFERROR((PERCENTRANK($L$2:$L$20355,L317)*Multiples!$B$3)+((PERCENTRANK($W$2:$W$20355,W317)*(1-Multiples!$B$3))),"")</f>
        <v/>
      </c>
      <c r="Z317" s="64">
        <v>3</v>
      </c>
      <c r="AA317" s="64">
        <v>13</v>
      </c>
      <c r="AB317" s="24">
        <f t="shared" si="58"/>
        <v>-10</v>
      </c>
      <c r="AC317" s="24">
        <f t="shared" si="59"/>
        <v>1.5</v>
      </c>
      <c r="AD317" s="24">
        <f t="shared" si="60"/>
        <v>3</v>
      </c>
      <c r="AE317" s="24" t="str">
        <f t="shared" si="61"/>
        <v>Yes</v>
      </c>
      <c r="AF317" s="24" t="str">
        <f t="shared" si="62"/>
        <v>Yes</v>
      </c>
      <c r="AG317" s="64"/>
      <c r="AH317" s="64"/>
      <c r="AI317" s="170"/>
      <c r="AJ317" s="66"/>
    </row>
    <row r="318" spans="1:36" customFormat="1" x14ac:dyDescent="0.25">
      <c r="A318" s="7">
        <v>11</v>
      </c>
      <c r="B318" s="5">
        <v>2022</v>
      </c>
      <c r="C318" s="5" t="str">
        <f t="shared" si="52"/>
        <v>2022 W11</v>
      </c>
      <c r="D318" s="5">
        <v>159</v>
      </c>
      <c r="E318" s="5" t="s">
        <v>651</v>
      </c>
      <c r="F318" s="5" t="s">
        <v>49</v>
      </c>
      <c r="G318" s="5" t="s">
        <v>26</v>
      </c>
      <c r="H318" s="5">
        <v>3.5</v>
      </c>
      <c r="I318" s="61">
        <v>3</v>
      </c>
      <c r="J318" s="62" t="str">
        <f t="shared" si="53"/>
        <v>D0.5</v>
      </c>
      <c r="K318" s="61">
        <f t="shared" si="54"/>
        <v>0.5</v>
      </c>
      <c r="L318" s="228">
        <f>IF(K318=0,0,
IF(J318="D0.5",0.5*SUMIFS('Key Numbers'!$C$2:$C$71,'Key Numbers'!$A$2:$A$71,"&gt;="&amp;ABS($I318),'Key Numbers'!$A$2:$A$71,"&lt;="&amp;ABS($H318)),
IF(J318="D-0.5",0.5*-1*SUMIFS('Key Numbers'!$C$2:$C$71,'Key Numbers'!$A$2:$A$71,"&lt;="&amp;ABS($I318),'Key Numbers'!$A$2:$A$71,"&gt;="&amp;ABS($H318)),
IF(J318="F0.5",0.5*SUMIFS('Key Numbers'!$C$2:$C$71,'Key Numbers'!$A$2:$A$71,"&lt;="&amp;ABS($I318),'Key Numbers'!$A$2:$A$71,"&gt;="&amp;ABS($H318)),
IF(J318="F-0.5",0.5*-1*SUMIFS('Key Numbers'!$C$2:$C$71,'Key Numbers'!$A$2:$A$71,"&gt;="&amp;ABS($I318),'Key Numbers'!$A$2:$A$71,"&lt;="&amp;ABS($H318)),
IF(AND(LEFT(J318,1)="F",K318&lt;0),-1*SUMIFS('Key Numbers'!$C$2:$C$71,'Key Numbers'!$A$2:$A$71,"&gt;="&amp;ABS($I318),'Key Numbers'!$A$2:$A$71,"&lt;="&amp;ABS($H318)),
IF(AND(LEFT(J318,1)="F",K318&gt;0),SUMIFS('Key Numbers'!$C$2:$C$71,'Key Numbers'!$A$2:$A$71,"&lt;="&amp;ABS($I318),'Key Numbers'!$A$2:$A$71,"&gt;="&amp;ABS($H318)),
IF(AND(LEFT(J318,1)="D",K318&lt;0),-1*SUMIFS('Key Numbers'!$C$2:$C$71,'Key Numbers'!$A$2:$A$71,"&lt;="&amp;ABS($I318),'Key Numbers'!$A$2:$A$71,"&gt;="&amp;ABS($H318)),
SUMIFS('Key Numbers'!$C$2:$C$71,'Key Numbers'!$A$2:$A$71,"&gt;="&amp;ABS($I318),'Key Numbers'!$A$2:$A$71,"&lt;="&amp;ABS($H318))))))))))</f>
        <v>7.247706422018349E-2</v>
      </c>
      <c r="M318" s="6" cm="1">
        <f t="array" ref="M318">IFERROR(INDEX(DVOA!$E$2:$E$20095,MATCH($F318&amp;$A318-1&amp;$B318,DVOA!$C$2:$C$20095&amp;DVOA!$A$2:$A21236&amp;DVOA!$B$2:$B$20095,0)),0)</f>
        <v>-0.27096035213481329</v>
      </c>
      <c r="N318" s="6"/>
      <c r="O318" s="6" cm="1">
        <f t="array" ref="O318">IFERROR(INDEX(DVOA!$AC$2:$AC$20095,MATCH($F318&amp;$A318-1&amp;$B318,DVOA!$C$2:$C$20095&amp;DVOA!$A$2:$A$20095&amp;DVOA!$B$2:$B$20095,0)
),0)</f>
        <v>0</v>
      </c>
      <c r="P318" s="6" cm="1">
        <f t="array" ref="P318">IFERROR(INDEX(DVOA!$E$2:$E$20095,MATCH($G318&amp;$A318-1&amp;$B318,DVOA!$C$2:$C$20095&amp;DVOA!$A$2:$A21236&amp;DVOA!$B$2:$B$20095,0)),0)</f>
        <v>-9.8969380926688208E-2</v>
      </c>
      <c r="Q318" s="6"/>
      <c r="R318" s="6" cm="1">
        <f t="array" ref="R318">IFERROR(INDEX(DVOA!$AC$2:$AC$20095,MATCH($G318&amp;$A318-1&amp;$B318,DVOA!$C$2:$C$20095&amp;DVOA!$A$2:$A$20095&amp;DVOA!$B$2:$B$20095,0)
),0)</f>
        <v>0</v>
      </c>
      <c r="S318" s="6" t="str">
        <f t="shared" si="55"/>
        <v/>
      </c>
      <c r="T318" s="104">
        <f t="shared" si="63"/>
        <v>-0.17199097120812507</v>
      </c>
      <c r="U318" s="104" t="str">
        <f t="shared" si="64"/>
        <v/>
      </c>
      <c r="V318" s="26" t="str" cm="1">
        <f t="array" ref="V318">IFERROR(IF(E318="H",INDEX('DVOA Pred'!$G$2:$G$1000,MATCH($F318&amp;$B318&amp;$A318,'DVOA Pred'!$C$2:$C$1000&amp;'DVOA Pred'!$A$2:$A$1000&amp;'DVOA Pred'!$B$2:$B$1000,0)),
INDEX('DVOA Pred'!$H$2:$H$1000,MATCH($F318&amp;$B318&amp;$A318,'DVOA Pred'!$D$2:$D$1000&amp;'DVOA Pred'!$A$2:$A$1000&amp;'DVOA Pred'!$B$2:$B$1000,0))),"")</f>
        <v/>
      </c>
      <c r="W318" s="26" t="str">
        <f t="shared" si="56"/>
        <v/>
      </c>
      <c r="X318" s="26" t="str">
        <f t="shared" si="57"/>
        <v/>
      </c>
      <c r="Y318" s="6" t="str">
        <f>IFERROR((PERCENTRANK($L$2:$L$20355,L318)*Multiples!$B$3)+((PERCENTRANK($W$2:$W$20355,W318)*(1-Multiples!$B$3))),"")</f>
        <v/>
      </c>
      <c r="Z318" s="64">
        <v>10</v>
      </c>
      <c r="AA318" s="64">
        <v>23</v>
      </c>
      <c r="AB318" s="24">
        <f t="shared" si="58"/>
        <v>-13</v>
      </c>
      <c r="AC318" s="24">
        <f t="shared" si="59"/>
        <v>-9.5</v>
      </c>
      <c r="AD318" s="24">
        <f t="shared" si="60"/>
        <v>-10</v>
      </c>
      <c r="AE318" s="24" t="str">
        <f t="shared" si="61"/>
        <v>No</v>
      </c>
      <c r="AF318" s="24" t="str">
        <f t="shared" si="62"/>
        <v>No</v>
      </c>
      <c r="AG318" s="64"/>
      <c r="AH318" s="64"/>
      <c r="AI318" s="170"/>
      <c r="AJ318" s="66"/>
    </row>
    <row r="319" spans="1:36" customFormat="1" x14ac:dyDescent="0.25">
      <c r="A319" s="7">
        <v>11</v>
      </c>
      <c r="B319" s="5">
        <v>2022</v>
      </c>
      <c r="C319" s="5" t="str">
        <f t="shared" si="52"/>
        <v>2022 W11</v>
      </c>
      <c r="D319" s="5">
        <v>159</v>
      </c>
      <c r="E319" s="5" t="s">
        <v>649</v>
      </c>
      <c r="F319" s="5" t="s">
        <v>26</v>
      </c>
      <c r="G319" s="5" t="s">
        <v>49</v>
      </c>
      <c r="H319" s="5">
        <v>-3.5</v>
      </c>
      <c r="I319" s="61">
        <v>-3</v>
      </c>
      <c r="J319" s="62" t="str">
        <f t="shared" si="53"/>
        <v>F-0.5</v>
      </c>
      <c r="K319" s="61">
        <f t="shared" si="54"/>
        <v>-0.5</v>
      </c>
      <c r="L319" s="228">
        <f>IF(K319=0,0,
IF(J319="D0.5",0.5*SUMIFS('Key Numbers'!$C$2:$C$71,'Key Numbers'!$A$2:$A$71,"&gt;="&amp;ABS($I319),'Key Numbers'!$A$2:$A$71,"&lt;="&amp;ABS($H319)),
IF(J319="D-0.5",0.5*-1*SUMIFS('Key Numbers'!$C$2:$C$71,'Key Numbers'!$A$2:$A$71,"&lt;="&amp;ABS($I319),'Key Numbers'!$A$2:$A$71,"&gt;="&amp;ABS($H319)),
IF(J319="F0.5",0.5*SUMIFS('Key Numbers'!$C$2:$C$71,'Key Numbers'!$A$2:$A$71,"&lt;="&amp;ABS($I319),'Key Numbers'!$A$2:$A$71,"&gt;="&amp;ABS($H319)),
IF(J319="F-0.5",0.5*-1*SUMIFS('Key Numbers'!$C$2:$C$71,'Key Numbers'!$A$2:$A$71,"&gt;="&amp;ABS($I319),'Key Numbers'!$A$2:$A$71,"&lt;="&amp;ABS($H319)),
IF(AND(LEFT(J319,1)="F",K319&lt;0),-1*SUMIFS('Key Numbers'!$C$2:$C$71,'Key Numbers'!$A$2:$A$71,"&gt;="&amp;ABS($I319),'Key Numbers'!$A$2:$A$71,"&lt;="&amp;ABS($H319)),
IF(AND(LEFT(J319,1)="F",K319&gt;0),SUMIFS('Key Numbers'!$C$2:$C$71,'Key Numbers'!$A$2:$A$71,"&lt;="&amp;ABS($I319),'Key Numbers'!$A$2:$A$71,"&gt;="&amp;ABS($H319)),
IF(AND(LEFT(J319,1)="D",K319&lt;0),-1*SUMIFS('Key Numbers'!$C$2:$C$71,'Key Numbers'!$A$2:$A$71,"&lt;="&amp;ABS($I319),'Key Numbers'!$A$2:$A$71,"&gt;="&amp;ABS($H319)),
SUMIFS('Key Numbers'!$C$2:$C$71,'Key Numbers'!$A$2:$A$71,"&gt;="&amp;ABS($I319),'Key Numbers'!$A$2:$A$71,"&lt;="&amp;ABS($H319))))))))))</f>
        <v>-7.247706422018349E-2</v>
      </c>
      <c r="M319" s="6" cm="1">
        <f t="array" ref="M319">IFERROR(INDEX(DVOA!$E$2:$E$20095,MATCH($F319&amp;$A319-1&amp;$B319,DVOA!$C$2:$C$20095&amp;DVOA!$A$2:$A21237&amp;DVOA!$B$2:$B$20095,0)),0)</f>
        <v>-9.8969380926688208E-2</v>
      </c>
      <c r="N319" s="6"/>
      <c r="O319" s="6" cm="1">
        <f t="array" ref="O319">IFERROR(INDEX(DVOA!$AC$2:$AC$20095,MATCH($F319&amp;$A319-1&amp;$B319,DVOA!$C$2:$C$20095&amp;DVOA!$A$2:$A$20095&amp;DVOA!$B$2:$B$20095,0)
),0)</f>
        <v>0</v>
      </c>
      <c r="P319" s="6" cm="1">
        <f t="array" ref="P319">IFERROR(INDEX(DVOA!$E$2:$E$20095,MATCH($G319&amp;$A319-1&amp;$B319,DVOA!$C$2:$C$20095&amp;DVOA!$A$2:$A21237&amp;DVOA!$B$2:$B$20095,0)),0)</f>
        <v>-0.27096035213481329</v>
      </c>
      <c r="Q319" s="6"/>
      <c r="R319" s="6" cm="1">
        <f t="array" ref="R319">IFERROR(INDEX(DVOA!$AC$2:$AC$20095,MATCH($G319&amp;$A319-1&amp;$B319,DVOA!$C$2:$C$20095&amp;DVOA!$A$2:$A$20095&amp;DVOA!$B$2:$B$20095,0)
),0)</f>
        <v>0</v>
      </c>
      <c r="S319" s="6" t="str">
        <f t="shared" si="55"/>
        <v/>
      </c>
      <c r="T319" s="104">
        <f t="shared" si="63"/>
        <v>0.17199097120812507</v>
      </c>
      <c r="U319" s="104" t="str">
        <f t="shared" si="64"/>
        <v/>
      </c>
      <c r="V319" s="26" t="str" cm="1">
        <f t="array" ref="V319">IFERROR(IF(E319="H",INDEX('DVOA Pred'!$G$2:$G$1000,MATCH($F319&amp;$B319&amp;$A319,'DVOA Pred'!$C$2:$C$1000&amp;'DVOA Pred'!$A$2:$A$1000&amp;'DVOA Pred'!$B$2:$B$1000,0)),
INDEX('DVOA Pred'!$H$2:$H$1000,MATCH($F319&amp;$B319&amp;$A319,'DVOA Pred'!$D$2:$D$1000&amp;'DVOA Pred'!$A$2:$A$1000&amp;'DVOA Pred'!$B$2:$B$1000,0))),"")</f>
        <v/>
      </c>
      <c r="W319" s="26" t="str">
        <f t="shared" si="56"/>
        <v/>
      </c>
      <c r="X319" s="26" t="str">
        <f t="shared" si="57"/>
        <v/>
      </c>
      <c r="Y319" s="6" t="str">
        <f>IFERROR((PERCENTRANK($L$2:$L$20355,L319)*Multiples!$B$3)+((PERCENTRANK($W$2:$W$20355,W319)*(1-Multiples!$B$3))),"")</f>
        <v/>
      </c>
      <c r="Z319" s="64">
        <v>23</v>
      </c>
      <c r="AA319" s="64">
        <v>10</v>
      </c>
      <c r="AB319" s="24">
        <f t="shared" si="58"/>
        <v>13</v>
      </c>
      <c r="AC319" s="24">
        <f t="shared" si="59"/>
        <v>9.5</v>
      </c>
      <c r="AD319" s="24">
        <f t="shared" si="60"/>
        <v>10</v>
      </c>
      <c r="AE319" s="24" t="str">
        <f t="shared" si="61"/>
        <v>Yes</v>
      </c>
      <c r="AF319" s="24" t="str">
        <f t="shared" si="62"/>
        <v>Yes</v>
      </c>
      <c r="AG319" s="64"/>
      <c r="AH319" s="64"/>
      <c r="AI319" s="170"/>
      <c r="AJ319" s="66"/>
    </row>
    <row r="320" spans="1:36" customFormat="1" x14ac:dyDescent="0.25">
      <c r="A320" s="7">
        <v>11</v>
      </c>
      <c r="B320" s="5">
        <v>2022</v>
      </c>
      <c r="C320" s="5" t="str">
        <f t="shared" si="52"/>
        <v>2022 W11</v>
      </c>
      <c r="D320" s="5">
        <v>160</v>
      </c>
      <c r="E320" s="5" t="s">
        <v>651</v>
      </c>
      <c r="F320" s="5" t="s">
        <v>39</v>
      </c>
      <c r="G320" s="5" t="s">
        <v>53</v>
      </c>
      <c r="H320" s="5">
        <v>-2.5</v>
      </c>
      <c r="I320" s="61">
        <v>-2.5</v>
      </c>
      <c r="J320" s="62" t="str">
        <f t="shared" si="53"/>
        <v>F0</v>
      </c>
      <c r="K320" s="61">
        <f t="shared" si="54"/>
        <v>0</v>
      </c>
      <c r="L320" s="228">
        <f>IF(K320=0,0,
IF(J320="D0.5",0.5*SUMIFS('Key Numbers'!$C$2:$C$71,'Key Numbers'!$A$2:$A$71,"&gt;="&amp;ABS($I320),'Key Numbers'!$A$2:$A$71,"&lt;="&amp;ABS($H320)),
IF(J320="D-0.5",0.5*-1*SUMIFS('Key Numbers'!$C$2:$C$71,'Key Numbers'!$A$2:$A$71,"&lt;="&amp;ABS($I320),'Key Numbers'!$A$2:$A$71,"&gt;="&amp;ABS($H320)),
IF(J320="F0.5",0.5*SUMIFS('Key Numbers'!$C$2:$C$71,'Key Numbers'!$A$2:$A$71,"&lt;="&amp;ABS($I320),'Key Numbers'!$A$2:$A$71,"&gt;="&amp;ABS($H320)),
IF(J320="F-0.5",0.5*-1*SUMIFS('Key Numbers'!$C$2:$C$71,'Key Numbers'!$A$2:$A$71,"&gt;="&amp;ABS($I320),'Key Numbers'!$A$2:$A$71,"&lt;="&amp;ABS($H320)),
IF(AND(LEFT(J320,1)="F",K320&lt;0),-1*SUMIFS('Key Numbers'!$C$2:$C$71,'Key Numbers'!$A$2:$A$71,"&gt;="&amp;ABS($I320),'Key Numbers'!$A$2:$A$71,"&lt;="&amp;ABS($H320)),
IF(AND(LEFT(J320,1)="F",K320&gt;0),SUMIFS('Key Numbers'!$C$2:$C$71,'Key Numbers'!$A$2:$A$71,"&lt;="&amp;ABS($I320),'Key Numbers'!$A$2:$A$71,"&gt;="&amp;ABS($H320)),
IF(AND(LEFT(J320,1)="D",K320&lt;0),-1*SUMIFS('Key Numbers'!$C$2:$C$71,'Key Numbers'!$A$2:$A$71,"&lt;="&amp;ABS($I320),'Key Numbers'!$A$2:$A$71,"&gt;="&amp;ABS($H320)),
SUMIFS('Key Numbers'!$C$2:$C$71,'Key Numbers'!$A$2:$A$71,"&gt;="&amp;ABS($I320),'Key Numbers'!$A$2:$A$71,"&lt;="&amp;ABS($H320))))))))))</f>
        <v>0</v>
      </c>
      <c r="M320" s="6" cm="1">
        <f t="array" ref="M320">IFERROR(INDEX(DVOA!$E$2:$E$20095,MATCH($F320&amp;$A320-1&amp;$B320,DVOA!$C$2:$C$20095&amp;DVOA!$A$2:$A21238&amp;DVOA!$B$2:$B$20095,0)),0)</f>
        <v>-0.11474745409645891</v>
      </c>
      <c r="N320" s="6"/>
      <c r="O320" s="6" cm="1">
        <f t="array" ref="O320">IFERROR(INDEX(DVOA!$AC$2:$AC$20095,MATCH($F320&amp;$A320-1&amp;$B320,DVOA!$C$2:$C$20095&amp;DVOA!$A$2:$A$20095&amp;DVOA!$B$2:$B$20095,0)
),0)</f>
        <v>0</v>
      </c>
      <c r="P320" s="6" cm="1">
        <f t="array" ref="P320">IFERROR(INDEX(DVOA!$E$2:$E$20095,MATCH($G320&amp;$A320-1&amp;$B320,DVOA!$C$2:$C$20095&amp;DVOA!$A$2:$A21238&amp;DVOA!$B$2:$B$20095,0)),0)</f>
        <v>-0.1244490505696382</v>
      </c>
      <c r="Q320" s="6"/>
      <c r="R320" s="6" cm="1">
        <f t="array" ref="R320">IFERROR(INDEX(DVOA!$AC$2:$AC$20095,MATCH($G320&amp;$A320-1&amp;$B320,DVOA!$C$2:$C$20095&amp;DVOA!$A$2:$A$20095&amp;DVOA!$B$2:$B$20095,0)
),0)</f>
        <v>0</v>
      </c>
      <c r="S320" s="6" t="str">
        <f t="shared" si="55"/>
        <v/>
      </c>
      <c r="T320" s="104">
        <f t="shared" si="63"/>
        <v>9.7015964731792942E-3</v>
      </c>
      <c r="U320" s="104" t="str">
        <f t="shared" si="64"/>
        <v/>
      </c>
      <c r="V320" s="26" t="str" cm="1">
        <f t="array" ref="V320">IFERROR(IF(E320="H",INDEX('DVOA Pred'!$G$2:$G$1000,MATCH($F320&amp;$B320&amp;$A320,'DVOA Pred'!$C$2:$C$1000&amp;'DVOA Pred'!$A$2:$A$1000&amp;'DVOA Pred'!$B$2:$B$1000,0)),
INDEX('DVOA Pred'!$H$2:$H$1000,MATCH($F320&amp;$B320&amp;$A320,'DVOA Pred'!$D$2:$D$1000&amp;'DVOA Pred'!$A$2:$A$1000&amp;'DVOA Pred'!$B$2:$B$1000,0))),"")</f>
        <v/>
      </c>
      <c r="W320" s="26" t="str">
        <f t="shared" si="56"/>
        <v/>
      </c>
      <c r="X320" s="26" t="str">
        <f t="shared" si="57"/>
        <v/>
      </c>
      <c r="Y320" s="6" t="str">
        <f>IFERROR((PERCENTRANK($L$2:$L$20355,L320)*Multiples!$B$3)+((PERCENTRANK($W$2:$W$20355,W320)*(1-Multiples!$B$3))),"")</f>
        <v/>
      </c>
      <c r="Z320" s="64">
        <v>16</v>
      </c>
      <c r="AA320" s="64">
        <v>22</v>
      </c>
      <c r="AB320" s="24">
        <f t="shared" si="58"/>
        <v>-6</v>
      </c>
      <c r="AC320" s="24">
        <f t="shared" si="59"/>
        <v>-8.5</v>
      </c>
      <c r="AD320" s="24">
        <f t="shared" si="60"/>
        <v>-8.5</v>
      </c>
      <c r="AE320" s="24" t="str">
        <f t="shared" si="61"/>
        <v>No</v>
      </c>
      <c r="AF320" s="24" t="str">
        <f t="shared" si="62"/>
        <v>No</v>
      </c>
      <c r="AG320" s="64"/>
      <c r="AH320" s="64"/>
      <c r="AI320" s="170"/>
      <c r="AJ320" s="66"/>
    </row>
    <row r="321" spans="1:36" customFormat="1" x14ac:dyDescent="0.25">
      <c r="A321" s="7">
        <v>11</v>
      </c>
      <c r="B321" s="5">
        <v>2022</v>
      </c>
      <c r="C321" s="5" t="str">
        <f t="shared" si="52"/>
        <v>2022 W11</v>
      </c>
      <c r="D321" s="5">
        <v>160</v>
      </c>
      <c r="E321" s="5" t="s">
        <v>649</v>
      </c>
      <c r="F321" s="5" t="s">
        <v>53</v>
      </c>
      <c r="G321" s="5" t="s">
        <v>39</v>
      </c>
      <c r="H321" s="5">
        <v>2.5</v>
      </c>
      <c r="I321" s="61">
        <v>2.5</v>
      </c>
      <c r="J321" s="62" t="str">
        <f t="shared" si="53"/>
        <v>D0</v>
      </c>
      <c r="K321" s="61">
        <f t="shared" si="54"/>
        <v>0</v>
      </c>
      <c r="L321" s="228">
        <f>IF(K321=0,0,
IF(J321="D0.5",0.5*SUMIFS('Key Numbers'!$C$2:$C$71,'Key Numbers'!$A$2:$A$71,"&gt;="&amp;ABS($I321),'Key Numbers'!$A$2:$A$71,"&lt;="&amp;ABS($H321)),
IF(J321="D-0.5",0.5*-1*SUMIFS('Key Numbers'!$C$2:$C$71,'Key Numbers'!$A$2:$A$71,"&lt;="&amp;ABS($I321),'Key Numbers'!$A$2:$A$71,"&gt;="&amp;ABS($H321)),
IF(J321="F0.5",0.5*SUMIFS('Key Numbers'!$C$2:$C$71,'Key Numbers'!$A$2:$A$71,"&lt;="&amp;ABS($I321),'Key Numbers'!$A$2:$A$71,"&gt;="&amp;ABS($H321)),
IF(J321="F-0.5",0.5*-1*SUMIFS('Key Numbers'!$C$2:$C$71,'Key Numbers'!$A$2:$A$71,"&gt;="&amp;ABS($I321),'Key Numbers'!$A$2:$A$71,"&lt;="&amp;ABS($H321)),
IF(AND(LEFT(J321,1)="F",K321&lt;0),-1*SUMIFS('Key Numbers'!$C$2:$C$71,'Key Numbers'!$A$2:$A$71,"&gt;="&amp;ABS($I321),'Key Numbers'!$A$2:$A$71,"&lt;="&amp;ABS($H321)),
IF(AND(LEFT(J321,1)="F",K321&gt;0),SUMIFS('Key Numbers'!$C$2:$C$71,'Key Numbers'!$A$2:$A$71,"&lt;="&amp;ABS($I321),'Key Numbers'!$A$2:$A$71,"&gt;="&amp;ABS($H321)),
IF(AND(LEFT(J321,1)="D",K321&lt;0),-1*SUMIFS('Key Numbers'!$C$2:$C$71,'Key Numbers'!$A$2:$A$71,"&lt;="&amp;ABS($I321),'Key Numbers'!$A$2:$A$71,"&gt;="&amp;ABS($H321)),
SUMIFS('Key Numbers'!$C$2:$C$71,'Key Numbers'!$A$2:$A$71,"&gt;="&amp;ABS($I321),'Key Numbers'!$A$2:$A$71,"&lt;="&amp;ABS($H321))))))))))</f>
        <v>0</v>
      </c>
      <c r="M321" s="6" cm="1">
        <f t="array" ref="M321">IFERROR(INDEX(DVOA!$E$2:$E$20095,MATCH($F321&amp;$A321-1&amp;$B321,DVOA!$C$2:$C$20095&amp;DVOA!$A$2:$A21239&amp;DVOA!$B$2:$B$20095,0)),0)</f>
        <v>-0.1244490505696382</v>
      </c>
      <c r="N321" s="6"/>
      <c r="O321" s="6" cm="1">
        <f t="array" ref="O321">IFERROR(INDEX(DVOA!$AC$2:$AC$20095,MATCH($F321&amp;$A321-1&amp;$B321,DVOA!$C$2:$C$20095&amp;DVOA!$A$2:$A$20095&amp;DVOA!$B$2:$B$20095,0)
),0)</f>
        <v>0</v>
      </c>
      <c r="P321" s="6" cm="1">
        <f t="array" ref="P321">IFERROR(INDEX(DVOA!$E$2:$E$20095,MATCH($G321&amp;$A321-1&amp;$B321,DVOA!$C$2:$C$20095&amp;DVOA!$A$2:$A21239&amp;DVOA!$B$2:$B$20095,0)),0)</f>
        <v>-0.11474745409645891</v>
      </c>
      <c r="Q321" s="6"/>
      <c r="R321" s="6" cm="1">
        <f t="array" ref="R321">IFERROR(INDEX(DVOA!$AC$2:$AC$20095,MATCH($G321&amp;$A321-1&amp;$B321,DVOA!$C$2:$C$20095&amp;DVOA!$A$2:$A$20095&amp;DVOA!$B$2:$B$20095,0)
),0)</f>
        <v>0</v>
      </c>
      <c r="S321" s="6" t="str">
        <f t="shared" si="55"/>
        <v/>
      </c>
      <c r="T321" s="104">
        <f t="shared" si="63"/>
        <v>-9.7015964731792942E-3</v>
      </c>
      <c r="U321" s="104" t="str">
        <f t="shared" si="64"/>
        <v/>
      </c>
      <c r="V321" s="26" t="str" cm="1">
        <f t="array" ref="V321">IFERROR(IF(E321="H",INDEX('DVOA Pred'!$G$2:$G$1000,MATCH($F321&amp;$B321&amp;$A321,'DVOA Pred'!$C$2:$C$1000&amp;'DVOA Pred'!$A$2:$A$1000&amp;'DVOA Pred'!$B$2:$B$1000,0)),
INDEX('DVOA Pred'!$H$2:$H$1000,MATCH($F321&amp;$B321&amp;$A321,'DVOA Pred'!$D$2:$D$1000&amp;'DVOA Pred'!$A$2:$A$1000&amp;'DVOA Pred'!$B$2:$B$1000,0))),"")</f>
        <v/>
      </c>
      <c r="W321" s="26" t="str">
        <f t="shared" si="56"/>
        <v/>
      </c>
      <c r="X321" s="26" t="str">
        <f t="shared" si="57"/>
        <v/>
      </c>
      <c r="Y321" s="6" t="str">
        <f>IFERROR((PERCENTRANK($L$2:$L$20355,L321)*Multiples!$B$3)+((PERCENTRANK($W$2:$W$20355,W321)*(1-Multiples!$B$3))),"")</f>
        <v/>
      </c>
      <c r="Z321" s="64">
        <v>22</v>
      </c>
      <c r="AA321" s="64">
        <v>16</v>
      </c>
      <c r="AB321" s="24">
        <f t="shared" si="58"/>
        <v>6</v>
      </c>
      <c r="AC321" s="24">
        <f t="shared" si="59"/>
        <v>8.5</v>
      </c>
      <c r="AD321" s="24">
        <f t="shared" si="60"/>
        <v>8.5</v>
      </c>
      <c r="AE321" s="24" t="str">
        <f t="shared" si="61"/>
        <v>Yes</v>
      </c>
      <c r="AF321" s="24" t="str">
        <f t="shared" si="62"/>
        <v>Yes</v>
      </c>
      <c r="AG321" s="64"/>
      <c r="AH321" s="64"/>
      <c r="AI321" s="170"/>
      <c r="AJ321" s="66"/>
    </row>
    <row r="322" spans="1:36" customFormat="1" x14ac:dyDescent="0.25">
      <c r="A322" s="7">
        <v>11</v>
      </c>
      <c r="B322" s="5">
        <v>2022</v>
      </c>
      <c r="C322" s="5" t="str">
        <f t="shared" ref="C322:C385" si="65">B322&amp;" "&amp;"W"&amp;A322</f>
        <v>2022 W11</v>
      </c>
      <c r="D322" s="5">
        <v>161</v>
      </c>
      <c r="E322" s="5" t="s">
        <v>649</v>
      </c>
      <c r="F322" s="5" t="s">
        <v>3</v>
      </c>
      <c r="G322" s="5" t="s">
        <v>46</v>
      </c>
      <c r="H322" s="5">
        <v>-0.5</v>
      </c>
      <c r="I322" s="61">
        <v>-1.5</v>
      </c>
      <c r="J322" s="62" t="str">
        <f t="shared" ref="J322:J385" si="66">IF(I322&gt;0,"D","F")&amp;K322</f>
        <v>F1</v>
      </c>
      <c r="K322" s="61">
        <f t="shared" ref="K322:K385" si="67">H322-I322</f>
        <v>1</v>
      </c>
      <c r="L322" s="228">
        <f>IF(K322=0,0,
IF(J322="D0.5",0.5*SUMIFS('Key Numbers'!$C$2:$C$71,'Key Numbers'!$A$2:$A$71,"&gt;="&amp;ABS($I322),'Key Numbers'!$A$2:$A$71,"&lt;="&amp;ABS($H322)),
IF(J322="D-0.5",0.5*-1*SUMIFS('Key Numbers'!$C$2:$C$71,'Key Numbers'!$A$2:$A$71,"&lt;="&amp;ABS($I322),'Key Numbers'!$A$2:$A$71,"&gt;="&amp;ABS($H322)),
IF(J322="F0.5",0.5*SUMIFS('Key Numbers'!$C$2:$C$71,'Key Numbers'!$A$2:$A$71,"&lt;="&amp;ABS($I322),'Key Numbers'!$A$2:$A$71,"&gt;="&amp;ABS($H322)),
IF(J322="F-0.5",0.5*-1*SUMIFS('Key Numbers'!$C$2:$C$71,'Key Numbers'!$A$2:$A$71,"&gt;="&amp;ABS($I322),'Key Numbers'!$A$2:$A$71,"&lt;="&amp;ABS($H322)),
IF(AND(LEFT(J322,1)="F",K322&lt;0),-1*SUMIFS('Key Numbers'!$C$2:$C$71,'Key Numbers'!$A$2:$A$71,"&gt;="&amp;ABS($I322),'Key Numbers'!$A$2:$A$71,"&lt;="&amp;ABS($H322)),
IF(AND(LEFT(J322,1)="F",K322&gt;0),SUMIFS('Key Numbers'!$C$2:$C$71,'Key Numbers'!$A$2:$A$71,"&lt;="&amp;ABS($I322),'Key Numbers'!$A$2:$A$71,"&gt;="&amp;ABS($H322)),
IF(AND(LEFT(J322,1)="D",K322&lt;0),-1*SUMIFS('Key Numbers'!$C$2:$C$71,'Key Numbers'!$A$2:$A$71,"&lt;="&amp;ABS($I322),'Key Numbers'!$A$2:$A$71,"&gt;="&amp;ABS($H322)),
SUMIFS('Key Numbers'!$C$2:$C$71,'Key Numbers'!$A$2:$A$71,"&gt;="&amp;ABS($I322),'Key Numbers'!$A$2:$A$71,"&lt;="&amp;ABS($H322))))))))))</f>
        <v>5.321100917431193E-2</v>
      </c>
      <c r="M322" s="6" cm="1">
        <f t="array" ref="M322">IFERROR(INDEX(DVOA!$E$2:$E$20095,MATCH($F322&amp;$A322-1&amp;$B322,DVOA!$C$2:$C$20095&amp;DVOA!$A$2:$A21240&amp;DVOA!$B$2:$B$20095,0)),0)</f>
        <v>0.22107714448773411</v>
      </c>
      <c r="N322" s="6"/>
      <c r="O322" s="6" cm="1">
        <f t="array" ref="O322">IFERROR(INDEX(DVOA!$AC$2:$AC$20095,MATCH($F322&amp;$A322-1&amp;$B322,DVOA!$C$2:$C$20095&amp;DVOA!$A$2:$A$20095&amp;DVOA!$B$2:$B$20095,0)
),0)</f>
        <v>0</v>
      </c>
      <c r="P322" s="6" cm="1">
        <f t="array" ref="P322">IFERROR(INDEX(DVOA!$E$2:$E$20095,MATCH($G322&amp;$A322-1&amp;$B322,DVOA!$C$2:$C$20095&amp;DVOA!$A$2:$A21240&amp;DVOA!$B$2:$B$20095,0)),0)</f>
        <v>-7.4643411446408292E-2</v>
      </c>
      <c r="Q322" s="6"/>
      <c r="R322" s="6" cm="1">
        <f t="array" ref="R322">IFERROR(INDEX(DVOA!$AC$2:$AC$20095,MATCH($G322&amp;$A322-1&amp;$B322,DVOA!$C$2:$C$20095&amp;DVOA!$A$2:$A$20095&amp;DVOA!$B$2:$B$20095,0)
),0)</f>
        <v>0</v>
      </c>
      <c r="S322" s="6" t="str">
        <f t="shared" ref="S322:S385" si="68">IF(O322=0,"",AVERAGE(O322,R322))</f>
        <v/>
      </c>
      <c r="T322" s="104">
        <f t="shared" si="63"/>
        <v>0.29572055593414237</v>
      </c>
      <c r="U322" s="104" t="str">
        <f t="shared" si="64"/>
        <v/>
      </c>
      <c r="V322" s="26" t="str" cm="1">
        <f t="array" ref="V322">IFERROR(IF(E322="H",INDEX('DVOA Pred'!$G$2:$G$1000,MATCH($F322&amp;$B322&amp;$A322,'DVOA Pred'!$C$2:$C$1000&amp;'DVOA Pred'!$A$2:$A$1000&amp;'DVOA Pred'!$B$2:$B$1000,0)),
INDEX('DVOA Pred'!$H$2:$H$1000,MATCH($F322&amp;$B322&amp;$A322,'DVOA Pred'!$D$2:$D$1000&amp;'DVOA Pred'!$A$2:$A$1000&amp;'DVOA Pred'!$B$2:$B$1000,0))),"")</f>
        <v/>
      </c>
      <c r="W322" s="26" t="str">
        <f t="shared" ref="W322:W385" si="69">IFERROR(H322-V322,"")</f>
        <v/>
      </c>
      <c r="X322" s="26" t="str">
        <f t="shared" ref="X322:X385" si="70">IFERROR(I322-V322,"")</f>
        <v/>
      </c>
      <c r="Y322" s="6" t="str">
        <f>IFERROR((PERCENTRANK($L$2:$L$20355,L322)*Multiples!$B$3)+((PERCENTRANK($W$2:$W$20355,W322)*(1-Multiples!$B$3))),"")</f>
        <v/>
      </c>
      <c r="Z322" s="64">
        <v>40</v>
      </c>
      <c r="AA322" s="64">
        <v>3</v>
      </c>
      <c r="AB322" s="24">
        <f t="shared" ref="AB322:AB385" si="71">IF(Z322&lt;&gt;"",Z322-AA322,"")</f>
        <v>37</v>
      </c>
      <c r="AC322" s="24">
        <f t="shared" ref="AC322:AC385" si="72">IF(Z322&lt;&gt;"",Z322+H322-AA322,"")</f>
        <v>36.5</v>
      </c>
      <c r="AD322" s="24">
        <f t="shared" ref="AD322:AD385" si="73">IF(Z322&lt;&gt;"",Z322+I322-AA322,"")</f>
        <v>35.5</v>
      </c>
      <c r="AE322" s="24" t="str">
        <f t="shared" ref="AE322:AE385" si="74">IF(Z322&lt;&gt;"",IF(AC322&gt;0,"Yes","No"),"")</f>
        <v>Yes</v>
      </c>
      <c r="AF322" s="24" t="str">
        <f t="shared" ref="AF322:AF385" si="75">IF(AA322&lt;&gt;"",IF(AD322&gt;0,"Yes","No"),"")</f>
        <v>Yes</v>
      </c>
      <c r="AG322" s="64"/>
      <c r="AH322" s="64"/>
      <c r="AI322" s="170"/>
      <c r="AJ322" s="66"/>
    </row>
    <row r="323" spans="1:36" customFormat="1" x14ac:dyDescent="0.25">
      <c r="A323" s="7">
        <v>11</v>
      </c>
      <c r="B323" s="5">
        <v>2022</v>
      </c>
      <c r="C323" s="5" t="str">
        <f t="shared" si="65"/>
        <v>2022 W11</v>
      </c>
      <c r="D323" s="5">
        <v>161</v>
      </c>
      <c r="E323" s="5" t="s">
        <v>651</v>
      </c>
      <c r="F323" s="5" t="s">
        <v>46</v>
      </c>
      <c r="G323" s="5" t="s">
        <v>3</v>
      </c>
      <c r="H323" s="5">
        <v>0.5</v>
      </c>
      <c r="I323" s="61">
        <v>1.5</v>
      </c>
      <c r="J323" s="62" t="str">
        <f t="shared" si="66"/>
        <v>D-1</v>
      </c>
      <c r="K323" s="61">
        <f t="shared" si="67"/>
        <v>-1</v>
      </c>
      <c r="L323" s="228">
        <f>IF(K323=0,0,
IF(J323="D0.5",0.5*SUMIFS('Key Numbers'!$C$2:$C$71,'Key Numbers'!$A$2:$A$71,"&gt;="&amp;ABS($I323),'Key Numbers'!$A$2:$A$71,"&lt;="&amp;ABS($H323)),
IF(J323="D-0.5",0.5*-1*SUMIFS('Key Numbers'!$C$2:$C$71,'Key Numbers'!$A$2:$A$71,"&lt;="&amp;ABS($I323),'Key Numbers'!$A$2:$A$71,"&gt;="&amp;ABS($H323)),
IF(J323="F0.5",0.5*SUMIFS('Key Numbers'!$C$2:$C$71,'Key Numbers'!$A$2:$A$71,"&lt;="&amp;ABS($I323),'Key Numbers'!$A$2:$A$71,"&gt;="&amp;ABS($H323)),
IF(J323="F-0.5",0.5*-1*SUMIFS('Key Numbers'!$C$2:$C$71,'Key Numbers'!$A$2:$A$71,"&gt;="&amp;ABS($I323),'Key Numbers'!$A$2:$A$71,"&lt;="&amp;ABS($H323)),
IF(AND(LEFT(J323,1)="F",K323&lt;0),-1*SUMIFS('Key Numbers'!$C$2:$C$71,'Key Numbers'!$A$2:$A$71,"&gt;="&amp;ABS($I323),'Key Numbers'!$A$2:$A$71,"&lt;="&amp;ABS($H323)),
IF(AND(LEFT(J323,1)="F",K323&gt;0),SUMIFS('Key Numbers'!$C$2:$C$71,'Key Numbers'!$A$2:$A$71,"&lt;="&amp;ABS($I323),'Key Numbers'!$A$2:$A$71,"&gt;="&amp;ABS($H323)),
IF(AND(LEFT(J323,1)="D",K323&lt;0),-1*SUMIFS('Key Numbers'!$C$2:$C$71,'Key Numbers'!$A$2:$A$71,"&lt;="&amp;ABS($I323),'Key Numbers'!$A$2:$A$71,"&gt;="&amp;ABS($H323)),
SUMIFS('Key Numbers'!$C$2:$C$71,'Key Numbers'!$A$2:$A$71,"&gt;="&amp;ABS($I323),'Key Numbers'!$A$2:$A$71,"&lt;="&amp;ABS($H323))))))))))</f>
        <v>-5.321100917431193E-2</v>
      </c>
      <c r="M323" s="6" cm="1">
        <f t="array" ref="M323">IFERROR(INDEX(DVOA!$E$2:$E$20095,MATCH($F323&amp;$A323-1&amp;$B323,DVOA!$C$2:$C$20095&amp;DVOA!$A$2:$A21241&amp;DVOA!$B$2:$B$20095,0)),0)</f>
        <v>-7.4643411446408292E-2</v>
      </c>
      <c r="N323" s="6"/>
      <c r="O323" s="6" cm="1">
        <f t="array" ref="O323">IFERROR(INDEX(DVOA!$AC$2:$AC$20095,MATCH($F323&amp;$A323-1&amp;$B323,DVOA!$C$2:$C$20095&amp;DVOA!$A$2:$A$20095&amp;DVOA!$B$2:$B$20095,0)
),0)</f>
        <v>0</v>
      </c>
      <c r="P323" s="6" cm="1">
        <f t="array" ref="P323">IFERROR(INDEX(DVOA!$E$2:$E$20095,MATCH($G323&amp;$A323-1&amp;$B323,DVOA!$C$2:$C$20095&amp;DVOA!$A$2:$A21241&amp;DVOA!$B$2:$B$20095,0)),0)</f>
        <v>0.22107714448773411</v>
      </c>
      <c r="Q323" s="6"/>
      <c r="R323" s="6" cm="1">
        <f t="array" ref="R323">IFERROR(INDEX(DVOA!$AC$2:$AC$20095,MATCH($G323&amp;$A323-1&amp;$B323,DVOA!$C$2:$C$20095&amp;DVOA!$A$2:$A$20095&amp;DVOA!$B$2:$B$20095,0)
),0)</f>
        <v>0</v>
      </c>
      <c r="S323" s="6" t="str">
        <f t="shared" si="68"/>
        <v/>
      </c>
      <c r="T323" s="104">
        <f t="shared" ref="T323:T386" si="76">IF(A323=1,"",M323-P323)</f>
        <v>-0.29572055593414237</v>
      </c>
      <c r="U323" s="104" t="str">
        <f t="shared" ref="U323:U386" si="77">IF(N323=0,"",N323-Q323)</f>
        <v/>
      </c>
      <c r="V323" s="26" t="str" cm="1">
        <f t="array" ref="V323">IFERROR(IF(E323="H",INDEX('DVOA Pred'!$G$2:$G$1000,MATCH($F323&amp;$B323&amp;$A323,'DVOA Pred'!$C$2:$C$1000&amp;'DVOA Pred'!$A$2:$A$1000&amp;'DVOA Pred'!$B$2:$B$1000,0)),
INDEX('DVOA Pred'!$H$2:$H$1000,MATCH($F323&amp;$B323&amp;$A323,'DVOA Pred'!$D$2:$D$1000&amp;'DVOA Pred'!$A$2:$A$1000&amp;'DVOA Pred'!$B$2:$B$1000,0))),"")</f>
        <v/>
      </c>
      <c r="W323" s="26" t="str">
        <f t="shared" si="69"/>
        <v/>
      </c>
      <c r="X323" s="26" t="str">
        <f t="shared" si="70"/>
        <v/>
      </c>
      <c r="Y323" s="6" t="str">
        <f>IFERROR((PERCENTRANK($L$2:$L$20355,L323)*Multiples!$B$3)+((PERCENTRANK($W$2:$W$20355,W323)*(1-Multiples!$B$3))),"")</f>
        <v/>
      </c>
      <c r="Z323" s="64">
        <v>3</v>
      </c>
      <c r="AA323" s="64">
        <v>40</v>
      </c>
      <c r="AB323" s="24">
        <f t="shared" si="71"/>
        <v>-37</v>
      </c>
      <c r="AC323" s="24">
        <f t="shared" si="72"/>
        <v>-36.5</v>
      </c>
      <c r="AD323" s="24">
        <f t="shared" si="73"/>
        <v>-35.5</v>
      </c>
      <c r="AE323" s="24" t="str">
        <f t="shared" si="74"/>
        <v>No</v>
      </c>
      <c r="AF323" s="24" t="str">
        <f t="shared" si="75"/>
        <v>No</v>
      </c>
      <c r="AG323" s="64"/>
      <c r="AH323" s="64"/>
      <c r="AI323" s="170"/>
      <c r="AJ323" s="66"/>
    </row>
    <row r="324" spans="1:36" customFormat="1" x14ac:dyDescent="0.25">
      <c r="A324" s="7">
        <v>11</v>
      </c>
      <c r="B324" s="5">
        <v>2022</v>
      </c>
      <c r="C324" s="5" t="str">
        <f t="shared" si="65"/>
        <v>2022 W11</v>
      </c>
      <c r="D324" s="5">
        <v>162</v>
      </c>
      <c r="E324" s="5" t="s">
        <v>649</v>
      </c>
      <c r="F324" s="5" t="s">
        <v>24</v>
      </c>
      <c r="G324" s="5" t="s">
        <v>32</v>
      </c>
      <c r="H324" s="5">
        <v>-4.5</v>
      </c>
      <c r="I324" s="61">
        <v>-3.5</v>
      </c>
      <c r="J324" s="62" t="str">
        <f t="shared" si="66"/>
        <v>F-1</v>
      </c>
      <c r="K324" s="61">
        <f t="shared" si="67"/>
        <v>-1</v>
      </c>
      <c r="L324" s="228">
        <f>IF(K324=0,0,
IF(J324="D0.5",0.5*SUMIFS('Key Numbers'!$C$2:$C$71,'Key Numbers'!$A$2:$A$71,"&gt;="&amp;ABS($I324),'Key Numbers'!$A$2:$A$71,"&lt;="&amp;ABS($H324)),
IF(J324="D-0.5",0.5*-1*SUMIFS('Key Numbers'!$C$2:$C$71,'Key Numbers'!$A$2:$A$71,"&lt;="&amp;ABS($I324),'Key Numbers'!$A$2:$A$71,"&gt;="&amp;ABS($H324)),
IF(J324="F0.5",0.5*SUMIFS('Key Numbers'!$C$2:$C$71,'Key Numbers'!$A$2:$A$71,"&lt;="&amp;ABS($I324),'Key Numbers'!$A$2:$A$71,"&gt;="&amp;ABS($H324)),
IF(J324="F-0.5",0.5*-1*SUMIFS('Key Numbers'!$C$2:$C$71,'Key Numbers'!$A$2:$A$71,"&gt;="&amp;ABS($I324),'Key Numbers'!$A$2:$A$71,"&lt;="&amp;ABS($H324)),
IF(AND(LEFT(J324,1)="F",K324&lt;0),-1*SUMIFS('Key Numbers'!$C$2:$C$71,'Key Numbers'!$A$2:$A$71,"&gt;="&amp;ABS($I324),'Key Numbers'!$A$2:$A$71,"&lt;="&amp;ABS($H324)),
IF(AND(LEFT(J324,1)="F",K324&gt;0),SUMIFS('Key Numbers'!$C$2:$C$71,'Key Numbers'!$A$2:$A$71,"&lt;="&amp;ABS($I324),'Key Numbers'!$A$2:$A$71,"&gt;="&amp;ABS($H324)),
IF(AND(LEFT(J324,1)="D",K324&lt;0),-1*SUMIFS('Key Numbers'!$C$2:$C$71,'Key Numbers'!$A$2:$A$71,"&lt;="&amp;ABS($I324),'Key Numbers'!$A$2:$A$71,"&gt;="&amp;ABS($H324)),
SUMIFS('Key Numbers'!$C$2:$C$71,'Key Numbers'!$A$2:$A$71,"&gt;="&amp;ABS($I324),'Key Numbers'!$A$2:$A$71,"&lt;="&amp;ABS($H324))))))))))</f>
        <v>-5.8715596330275233E-2</v>
      </c>
      <c r="M324" s="6" cm="1">
        <f t="array" ref="M324">IFERROR(INDEX(DVOA!$E$2:$E$20095,MATCH($F324&amp;$A324-1&amp;$B324,DVOA!$C$2:$C$20095&amp;DVOA!$A$2:$A21242&amp;DVOA!$B$2:$B$20095,0)),0)</f>
        <v>0.11290809521533729</v>
      </c>
      <c r="N324" s="6"/>
      <c r="O324" s="6" cm="1">
        <f t="array" ref="O324">IFERROR(INDEX(DVOA!$AC$2:$AC$20095,MATCH($F324&amp;$A324-1&amp;$B324,DVOA!$C$2:$C$20095&amp;DVOA!$A$2:$A$20095&amp;DVOA!$B$2:$B$20095,0)
),0)</f>
        <v>0</v>
      </c>
      <c r="P324" s="6" cm="1">
        <f t="array" ref="P324">IFERROR(INDEX(DVOA!$E$2:$E$20095,MATCH($G324&amp;$A324-1&amp;$B324,DVOA!$C$2:$C$20095&amp;DVOA!$A$2:$A21242&amp;DVOA!$B$2:$B$20095,0)),0)</f>
        <v>-6.9603037538480184E-2</v>
      </c>
      <c r="Q324" s="6"/>
      <c r="R324" s="6" cm="1">
        <f t="array" ref="R324">IFERROR(INDEX(DVOA!$AC$2:$AC$20095,MATCH($G324&amp;$A324-1&amp;$B324,DVOA!$C$2:$C$20095&amp;DVOA!$A$2:$A$20095&amp;DVOA!$B$2:$B$20095,0)
),0)</f>
        <v>0</v>
      </c>
      <c r="S324" s="6" t="str">
        <f t="shared" si="68"/>
        <v/>
      </c>
      <c r="T324" s="104">
        <f t="shared" si="76"/>
        <v>0.18251113275381747</v>
      </c>
      <c r="U324" s="104" t="str">
        <f t="shared" si="77"/>
        <v/>
      </c>
      <c r="V324" s="26" t="str" cm="1">
        <f t="array" ref="V324">IFERROR(IF(E324="H",INDEX('DVOA Pred'!$G$2:$G$1000,MATCH($F324&amp;$B324&amp;$A324,'DVOA Pred'!$C$2:$C$1000&amp;'DVOA Pred'!$A$2:$A$1000&amp;'DVOA Pred'!$B$2:$B$1000,0)),
INDEX('DVOA Pred'!$H$2:$H$1000,MATCH($F324&amp;$B324&amp;$A324,'DVOA Pred'!$D$2:$D$1000&amp;'DVOA Pred'!$A$2:$A$1000&amp;'DVOA Pred'!$B$2:$B$1000,0))),"")</f>
        <v/>
      </c>
      <c r="W324" s="26" t="str">
        <f t="shared" si="69"/>
        <v/>
      </c>
      <c r="X324" s="26" t="str">
        <f t="shared" si="70"/>
        <v/>
      </c>
      <c r="Y324" s="6" t="str">
        <f>IFERROR((PERCENTRANK($L$2:$L$20355,L324)*Multiples!$B$3)+((PERCENTRANK($W$2:$W$20355,W324)*(1-Multiples!$B$3))),"")</f>
        <v/>
      </c>
      <c r="Z324" s="64">
        <v>37</v>
      </c>
      <c r="AA324" s="64">
        <v>30</v>
      </c>
      <c r="AB324" s="24">
        <f t="shared" si="71"/>
        <v>7</v>
      </c>
      <c r="AC324" s="24">
        <f t="shared" si="72"/>
        <v>2.5</v>
      </c>
      <c r="AD324" s="24">
        <f t="shared" si="73"/>
        <v>3.5</v>
      </c>
      <c r="AE324" s="24" t="str">
        <f t="shared" si="74"/>
        <v>Yes</v>
      </c>
      <c r="AF324" s="24" t="str">
        <f t="shared" si="75"/>
        <v>Yes</v>
      </c>
      <c r="AG324" s="64"/>
      <c r="AH324" s="64"/>
      <c r="AI324" s="170"/>
      <c r="AJ324" s="66"/>
    </row>
    <row r="325" spans="1:36" customFormat="1" x14ac:dyDescent="0.25">
      <c r="A325" s="7">
        <v>11</v>
      </c>
      <c r="B325" s="5">
        <v>2022</v>
      </c>
      <c r="C325" s="5" t="str">
        <f t="shared" si="65"/>
        <v>2022 W11</v>
      </c>
      <c r="D325" s="5">
        <v>162</v>
      </c>
      <c r="E325" s="5" t="s">
        <v>651</v>
      </c>
      <c r="F325" s="5" t="s">
        <v>32</v>
      </c>
      <c r="G325" s="5" t="s">
        <v>24</v>
      </c>
      <c r="H325" s="5">
        <v>4.5</v>
      </c>
      <c r="I325" s="61">
        <v>3.5</v>
      </c>
      <c r="J325" s="62" t="str">
        <f t="shared" si="66"/>
        <v>D1</v>
      </c>
      <c r="K325" s="61">
        <f t="shared" si="67"/>
        <v>1</v>
      </c>
      <c r="L325" s="228">
        <f>IF(K325=0,0,
IF(J325="D0.5",0.5*SUMIFS('Key Numbers'!$C$2:$C$71,'Key Numbers'!$A$2:$A$71,"&gt;="&amp;ABS($I325),'Key Numbers'!$A$2:$A$71,"&lt;="&amp;ABS($H325)),
IF(J325="D-0.5",0.5*-1*SUMIFS('Key Numbers'!$C$2:$C$71,'Key Numbers'!$A$2:$A$71,"&lt;="&amp;ABS($I325),'Key Numbers'!$A$2:$A$71,"&gt;="&amp;ABS($H325)),
IF(J325="F0.5",0.5*SUMIFS('Key Numbers'!$C$2:$C$71,'Key Numbers'!$A$2:$A$71,"&lt;="&amp;ABS($I325),'Key Numbers'!$A$2:$A$71,"&gt;="&amp;ABS($H325)),
IF(J325="F-0.5",0.5*-1*SUMIFS('Key Numbers'!$C$2:$C$71,'Key Numbers'!$A$2:$A$71,"&gt;="&amp;ABS($I325),'Key Numbers'!$A$2:$A$71,"&lt;="&amp;ABS($H325)),
IF(AND(LEFT(J325,1)="F",K325&lt;0),-1*SUMIFS('Key Numbers'!$C$2:$C$71,'Key Numbers'!$A$2:$A$71,"&gt;="&amp;ABS($I325),'Key Numbers'!$A$2:$A$71,"&lt;="&amp;ABS($H325)),
IF(AND(LEFT(J325,1)="F",K325&gt;0),SUMIFS('Key Numbers'!$C$2:$C$71,'Key Numbers'!$A$2:$A$71,"&lt;="&amp;ABS($I325),'Key Numbers'!$A$2:$A$71,"&gt;="&amp;ABS($H325)),
IF(AND(LEFT(J325,1)="D",K325&lt;0),-1*SUMIFS('Key Numbers'!$C$2:$C$71,'Key Numbers'!$A$2:$A$71,"&lt;="&amp;ABS($I325),'Key Numbers'!$A$2:$A$71,"&gt;="&amp;ABS($H325)),
SUMIFS('Key Numbers'!$C$2:$C$71,'Key Numbers'!$A$2:$A$71,"&gt;="&amp;ABS($I325),'Key Numbers'!$A$2:$A$71,"&lt;="&amp;ABS($H325))))))))))</f>
        <v>5.8715596330275233E-2</v>
      </c>
      <c r="M325" s="6" cm="1">
        <f t="array" ref="M325">IFERROR(INDEX(DVOA!$E$2:$E$20095,MATCH($F325&amp;$A325-1&amp;$B325,DVOA!$C$2:$C$20095&amp;DVOA!$A$2:$A21243&amp;DVOA!$B$2:$B$20095,0)),0)</f>
        <v>-6.9603037538480184E-2</v>
      </c>
      <c r="N325" s="6"/>
      <c r="O325" s="6" cm="1">
        <f t="array" ref="O325">IFERROR(INDEX(DVOA!$AC$2:$AC$20095,MATCH($F325&amp;$A325-1&amp;$B325,DVOA!$C$2:$C$20095&amp;DVOA!$A$2:$A$20095&amp;DVOA!$B$2:$B$20095,0)
),0)</f>
        <v>0</v>
      </c>
      <c r="P325" s="6" cm="1">
        <f t="array" ref="P325">IFERROR(INDEX(DVOA!$E$2:$E$20095,MATCH($G325&amp;$A325-1&amp;$B325,DVOA!$C$2:$C$20095&amp;DVOA!$A$2:$A21243&amp;DVOA!$B$2:$B$20095,0)),0)</f>
        <v>0.11290809521533729</v>
      </c>
      <c r="Q325" s="6"/>
      <c r="R325" s="6" cm="1">
        <f t="array" ref="R325">IFERROR(INDEX(DVOA!$AC$2:$AC$20095,MATCH($G325&amp;$A325-1&amp;$B325,DVOA!$C$2:$C$20095&amp;DVOA!$A$2:$A$20095&amp;DVOA!$B$2:$B$20095,0)
),0)</f>
        <v>0</v>
      </c>
      <c r="S325" s="6" t="str">
        <f t="shared" si="68"/>
        <v/>
      </c>
      <c r="T325" s="104">
        <f t="shared" si="76"/>
        <v>-0.18251113275381747</v>
      </c>
      <c r="U325" s="104" t="str">
        <f t="shared" si="77"/>
        <v/>
      </c>
      <c r="V325" s="26" t="str" cm="1">
        <f t="array" ref="V325">IFERROR(IF(E325="H",INDEX('DVOA Pred'!$G$2:$G$1000,MATCH($F325&amp;$B325&amp;$A325,'DVOA Pred'!$C$2:$C$1000&amp;'DVOA Pred'!$A$2:$A$1000&amp;'DVOA Pred'!$B$2:$B$1000,0)),
INDEX('DVOA Pred'!$H$2:$H$1000,MATCH($F325&amp;$B325&amp;$A325,'DVOA Pred'!$D$2:$D$1000&amp;'DVOA Pred'!$A$2:$A$1000&amp;'DVOA Pred'!$B$2:$B$1000,0))),"")</f>
        <v/>
      </c>
      <c r="W325" s="26" t="str">
        <f t="shared" si="69"/>
        <v/>
      </c>
      <c r="X325" s="26" t="str">
        <f t="shared" si="70"/>
        <v/>
      </c>
      <c r="Y325" s="6" t="str">
        <f>IFERROR((PERCENTRANK($L$2:$L$20355,L325)*Multiples!$B$3)+((PERCENTRANK($W$2:$W$20355,W325)*(1-Multiples!$B$3))),"")</f>
        <v/>
      </c>
      <c r="Z325" s="64">
        <v>30</v>
      </c>
      <c r="AA325" s="64">
        <v>37</v>
      </c>
      <c r="AB325" s="24">
        <f t="shared" si="71"/>
        <v>-7</v>
      </c>
      <c r="AC325" s="24">
        <f t="shared" si="72"/>
        <v>-2.5</v>
      </c>
      <c r="AD325" s="24">
        <f t="shared" si="73"/>
        <v>-3.5</v>
      </c>
      <c r="AE325" s="24" t="str">
        <f t="shared" si="74"/>
        <v>No</v>
      </c>
      <c r="AF325" s="24" t="str">
        <f t="shared" si="75"/>
        <v>No</v>
      </c>
      <c r="AG325" s="64"/>
      <c r="AH325" s="64"/>
      <c r="AI325" s="170"/>
      <c r="AJ325" s="66"/>
    </row>
    <row r="326" spans="1:36" customFormat="1" x14ac:dyDescent="0.25">
      <c r="A326" s="7">
        <v>11</v>
      </c>
      <c r="B326" s="5">
        <v>2022</v>
      </c>
      <c r="C326" s="5" t="str">
        <f t="shared" si="65"/>
        <v>2022 W11</v>
      </c>
      <c r="D326" s="5">
        <v>163</v>
      </c>
      <c r="E326" s="5" t="s">
        <v>649</v>
      </c>
      <c r="F326" s="5" t="s">
        <v>5</v>
      </c>
      <c r="G326" s="5" t="s">
        <v>28</v>
      </c>
      <c r="H326" s="5">
        <v>-6.5</v>
      </c>
      <c r="I326" s="61">
        <v>-5.5</v>
      </c>
      <c r="J326" s="62" t="str">
        <f t="shared" si="66"/>
        <v>F-1</v>
      </c>
      <c r="K326" s="61">
        <f t="shared" si="67"/>
        <v>-1</v>
      </c>
      <c r="L326" s="228">
        <f>IF(K326=0,0,
IF(J326="D0.5",0.5*SUMIFS('Key Numbers'!$C$2:$C$71,'Key Numbers'!$A$2:$A$71,"&gt;="&amp;ABS($I326),'Key Numbers'!$A$2:$A$71,"&lt;="&amp;ABS($H326)),
IF(J326="D-0.5",0.5*-1*SUMIFS('Key Numbers'!$C$2:$C$71,'Key Numbers'!$A$2:$A$71,"&lt;="&amp;ABS($I326),'Key Numbers'!$A$2:$A$71,"&gt;="&amp;ABS($H326)),
IF(J326="F0.5",0.5*SUMIFS('Key Numbers'!$C$2:$C$71,'Key Numbers'!$A$2:$A$71,"&lt;="&amp;ABS($I326),'Key Numbers'!$A$2:$A$71,"&gt;="&amp;ABS($H326)),
IF(J326="F-0.5",0.5*-1*SUMIFS('Key Numbers'!$C$2:$C$71,'Key Numbers'!$A$2:$A$71,"&gt;="&amp;ABS($I326),'Key Numbers'!$A$2:$A$71,"&lt;="&amp;ABS($H326)),
IF(AND(LEFT(J326,1)="F",K326&lt;0),-1*SUMIFS('Key Numbers'!$C$2:$C$71,'Key Numbers'!$A$2:$A$71,"&gt;="&amp;ABS($I326),'Key Numbers'!$A$2:$A$71,"&lt;="&amp;ABS($H326)),
IF(AND(LEFT(J326,1)="F",K326&gt;0),SUMIFS('Key Numbers'!$C$2:$C$71,'Key Numbers'!$A$2:$A$71,"&lt;="&amp;ABS($I326),'Key Numbers'!$A$2:$A$71,"&gt;="&amp;ABS($H326)),
IF(AND(LEFT(J326,1)="D",K326&lt;0),-1*SUMIFS('Key Numbers'!$C$2:$C$71,'Key Numbers'!$A$2:$A$71,"&lt;="&amp;ABS($I326),'Key Numbers'!$A$2:$A$71,"&gt;="&amp;ABS($H326)),
SUMIFS('Key Numbers'!$C$2:$C$71,'Key Numbers'!$A$2:$A$71,"&gt;="&amp;ABS($I326),'Key Numbers'!$A$2:$A$71,"&lt;="&amp;ABS($H326))))))))))</f>
        <v>-7.3394495412844041E-2</v>
      </c>
      <c r="M326" s="6" cm="1">
        <f t="array" ref="M326">IFERROR(INDEX(DVOA!$E$2:$E$20095,MATCH($F326&amp;$A326-1&amp;$B326,DVOA!$C$2:$C$20095&amp;DVOA!$A$2:$A21244&amp;DVOA!$B$2:$B$20095,0)),0)</f>
        <v>0.23816002648931506</v>
      </c>
      <c r="N326" s="6"/>
      <c r="O326" s="6" cm="1">
        <f t="array" ref="O326">IFERROR(INDEX(DVOA!$AC$2:$AC$20095,MATCH($F326&amp;$A326-1&amp;$B326,DVOA!$C$2:$C$20095&amp;DVOA!$A$2:$A$20095&amp;DVOA!$B$2:$B$20095,0)
),0)</f>
        <v>0</v>
      </c>
      <c r="P326" s="6" cm="1">
        <f t="array" ref="P326">IFERROR(INDEX(DVOA!$E$2:$E$20095,MATCH($G326&amp;$A326-1&amp;$B326,DVOA!$C$2:$C$20095&amp;DVOA!$A$2:$A21244&amp;DVOA!$B$2:$B$20095,0)),0)</f>
        <v>-0.11380492643146435</v>
      </c>
      <c r="Q326" s="6"/>
      <c r="R326" s="6" cm="1">
        <f t="array" ref="R326">IFERROR(INDEX(DVOA!$AC$2:$AC$20095,MATCH($G326&amp;$A326-1&amp;$B326,DVOA!$C$2:$C$20095&amp;DVOA!$A$2:$A$20095&amp;DVOA!$B$2:$B$20095,0)
),0)</f>
        <v>0</v>
      </c>
      <c r="S326" s="6" t="str">
        <f t="shared" si="68"/>
        <v/>
      </c>
      <c r="T326" s="104">
        <f t="shared" si="76"/>
        <v>0.35196495292077939</v>
      </c>
      <c r="U326" s="104" t="str">
        <f t="shared" si="77"/>
        <v/>
      </c>
      <c r="V326" s="26" t="str" cm="1">
        <f t="array" ref="V326">IFERROR(IF(E326="H",INDEX('DVOA Pred'!$G$2:$G$1000,MATCH($F326&amp;$B326&amp;$A326,'DVOA Pred'!$C$2:$C$1000&amp;'DVOA Pred'!$A$2:$A$1000&amp;'DVOA Pred'!$B$2:$B$1000,0)),
INDEX('DVOA Pred'!$H$2:$H$1000,MATCH($F326&amp;$B326&amp;$A326,'DVOA Pred'!$D$2:$D$1000&amp;'DVOA Pred'!$A$2:$A$1000&amp;'DVOA Pred'!$B$2:$B$1000,0))),"")</f>
        <v/>
      </c>
      <c r="W326" s="26" t="str">
        <f t="shared" si="69"/>
        <v/>
      </c>
      <c r="X326" s="26" t="str">
        <f t="shared" si="70"/>
        <v/>
      </c>
      <c r="Y326" s="6" t="str">
        <f>IFERROR((PERCENTRANK($L$2:$L$20355,L326)*Multiples!$B$3)+((PERCENTRANK($W$2:$W$20355,W326)*(1-Multiples!$B$3))),"")</f>
        <v/>
      </c>
      <c r="Z326" s="64">
        <v>30</v>
      </c>
      <c r="AA326" s="64">
        <v>27</v>
      </c>
      <c r="AB326" s="24">
        <f t="shared" si="71"/>
        <v>3</v>
      </c>
      <c r="AC326" s="24">
        <f t="shared" si="72"/>
        <v>-3.5</v>
      </c>
      <c r="AD326" s="24">
        <f t="shared" si="73"/>
        <v>-2.5</v>
      </c>
      <c r="AE326" s="24" t="str">
        <f t="shared" si="74"/>
        <v>No</v>
      </c>
      <c r="AF326" s="24" t="str">
        <f t="shared" si="75"/>
        <v>No</v>
      </c>
      <c r="AG326" s="64"/>
      <c r="AH326" s="64"/>
      <c r="AI326" s="170"/>
      <c r="AJ326" s="66"/>
    </row>
    <row r="327" spans="1:36" customFormat="1" x14ac:dyDescent="0.25">
      <c r="A327" s="7">
        <v>11</v>
      </c>
      <c r="B327" s="5">
        <v>2022</v>
      </c>
      <c r="C327" s="5" t="str">
        <f t="shared" si="65"/>
        <v>2022 W11</v>
      </c>
      <c r="D327" s="5">
        <v>163</v>
      </c>
      <c r="E327" s="5" t="s">
        <v>651</v>
      </c>
      <c r="F327" s="5" t="s">
        <v>28</v>
      </c>
      <c r="G327" s="5" t="s">
        <v>5</v>
      </c>
      <c r="H327" s="5">
        <v>6.5</v>
      </c>
      <c r="I327" s="61">
        <v>5.5</v>
      </c>
      <c r="J327" s="62" t="str">
        <f t="shared" si="66"/>
        <v>D1</v>
      </c>
      <c r="K327" s="61">
        <f t="shared" si="67"/>
        <v>1</v>
      </c>
      <c r="L327" s="228">
        <f>IF(K327=0,0,
IF(J327="D0.5",0.5*SUMIFS('Key Numbers'!$C$2:$C$71,'Key Numbers'!$A$2:$A$71,"&gt;="&amp;ABS($I327),'Key Numbers'!$A$2:$A$71,"&lt;="&amp;ABS($H327)),
IF(J327="D-0.5",0.5*-1*SUMIFS('Key Numbers'!$C$2:$C$71,'Key Numbers'!$A$2:$A$71,"&lt;="&amp;ABS($I327),'Key Numbers'!$A$2:$A$71,"&gt;="&amp;ABS($H327)),
IF(J327="F0.5",0.5*SUMIFS('Key Numbers'!$C$2:$C$71,'Key Numbers'!$A$2:$A$71,"&lt;="&amp;ABS($I327),'Key Numbers'!$A$2:$A$71,"&gt;="&amp;ABS($H327)),
IF(J327="F-0.5",0.5*-1*SUMIFS('Key Numbers'!$C$2:$C$71,'Key Numbers'!$A$2:$A$71,"&gt;="&amp;ABS($I327),'Key Numbers'!$A$2:$A$71,"&lt;="&amp;ABS($H327)),
IF(AND(LEFT(J327,1)="F",K327&lt;0),-1*SUMIFS('Key Numbers'!$C$2:$C$71,'Key Numbers'!$A$2:$A$71,"&gt;="&amp;ABS($I327),'Key Numbers'!$A$2:$A$71,"&lt;="&amp;ABS($H327)),
IF(AND(LEFT(J327,1)="F",K327&gt;0),SUMIFS('Key Numbers'!$C$2:$C$71,'Key Numbers'!$A$2:$A$71,"&lt;="&amp;ABS($I327),'Key Numbers'!$A$2:$A$71,"&gt;="&amp;ABS($H327)),
IF(AND(LEFT(J327,1)="D",K327&lt;0),-1*SUMIFS('Key Numbers'!$C$2:$C$71,'Key Numbers'!$A$2:$A$71,"&lt;="&amp;ABS($I327),'Key Numbers'!$A$2:$A$71,"&gt;="&amp;ABS($H327)),
SUMIFS('Key Numbers'!$C$2:$C$71,'Key Numbers'!$A$2:$A$71,"&gt;="&amp;ABS($I327),'Key Numbers'!$A$2:$A$71,"&lt;="&amp;ABS($H327))))))))))</f>
        <v>7.3394495412844041E-2</v>
      </c>
      <c r="M327" s="6" cm="1">
        <f t="array" ref="M327">IFERROR(INDEX(DVOA!$E$2:$E$20095,MATCH($F327&amp;$A327-1&amp;$B327,DVOA!$C$2:$C$20095&amp;DVOA!$A$2:$A21245&amp;DVOA!$B$2:$B$20095,0)),0)</f>
        <v>-0.11380492643146435</v>
      </c>
      <c r="N327" s="6"/>
      <c r="O327" s="6" cm="1">
        <f t="array" ref="O327">IFERROR(INDEX(DVOA!$AC$2:$AC$20095,MATCH($F327&amp;$A327-1&amp;$B327,DVOA!$C$2:$C$20095&amp;DVOA!$A$2:$A$20095&amp;DVOA!$B$2:$B$20095,0)
),0)</f>
        <v>0</v>
      </c>
      <c r="P327" s="6" cm="1">
        <f t="array" ref="P327">IFERROR(INDEX(DVOA!$E$2:$E$20095,MATCH($G327&amp;$A327-1&amp;$B327,DVOA!$C$2:$C$20095&amp;DVOA!$A$2:$A21245&amp;DVOA!$B$2:$B$20095,0)),0)</f>
        <v>0.23816002648931506</v>
      </c>
      <c r="Q327" s="6"/>
      <c r="R327" s="6" cm="1">
        <f t="array" ref="R327">IFERROR(INDEX(DVOA!$AC$2:$AC$20095,MATCH($G327&amp;$A327-1&amp;$B327,DVOA!$C$2:$C$20095&amp;DVOA!$A$2:$A$20095&amp;DVOA!$B$2:$B$20095,0)
),0)</f>
        <v>0</v>
      </c>
      <c r="S327" s="6" t="str">
        <f t="shared" si="68"/>
        <v/>
      </c>
      <c r="T327" s="104">
        <f t="shared" si="76"/>
        <v>-0.35196495292077939</v>
      </c>
      <c r="U327" s="104" t="str">
        <f t="shared" si="77"/>
        <v/>
      </c>
      <c r="V327" s="26" t="str" cm="1">
        <f t="array" ref="V327">IFERROR(IF(E327="H",INDEX('DVOA Pred'!$G$2:$G$1000,MATCH($F327&amp;$B327&amp;$A327,'DVOA Pred'!$C$2:$C$1000&amp;'DVOA Pred'!$A$2:$A$1000&amp;'DVOA Pred'!$B$2:$B$1000,0)),
INDEX('DVOA Pred'!$H$2:$H$1000,MATCH($F327&amp;$B327&amp;$A327,'DVOA Pred'!$D$2:$D$1000&amp;'DVOA Pred'!$A$2:$A$1000&amp;'DVOA Pred'!$B$2:$B$1000,0))),"")</f>
        <v/>
      </c>
      <c r="W327" s="26" t="str">
        <f t="shared" si="69"/>
        <v/>
      </c>
      <c r="X327" s="26" t="str">
        <f t="shared" si="70"/>
        <v/>
      </c>
      <c r="Y327" s="6" t="str">
        <f>IFERROR((PERCENTRANK($L$2:$L$20355,L327)*Multiples!$B$3)+((PERCENTRANK($W$2:$W$20355,W327)*(1-Multiples!$B$3))),"")</f>
        <v/>
      </c>
      <c r="Z327" s="64">
        <v>27</v>
      </c>
      <c r="AA327" s="64">
        <v>30</v>
      </c>
      <c r="AB327" s="24">
        <f t="shared" si="71"/>
        <v>-3</v>
      </c>
      <c r="AC327" s="24">
        <f t="shared" si="72"/>
        <v>3.5</v>
      </c>
      <c r="AD327" s="24">
        <f t="shared" si="73"/>
        <v>2.5</v>
      </c>
      <c r="AE327" s="24" t="str">
        <f t="shared" si="74"/>
        <v>Yes</v>
      </c>
      <c r="AF327" s="24" t="str">
        <f t="shared" si="75"/>
        <v>Yes</v>
      </c>
      <c r="AG327" s="64"/>
      <c r="AH327" s="64"/>
      <c r="AI327" s="170"/>
      <c r="AJ327" s="66"/>
    </row>
    <row r="328" spans="1:36" customFormat="1" x14ac:dyDescent="0.25">
      <c r="A328" s="7">
        <v>11</v>
      </c>
      <c r="B328" s="5">
        <v>2022</v>
      </c>
      <c r="C328" s="5" t="str">
        <f t="shared" si="65"/>
        <v>2022 W11</v>
      </c>
      <c r="D328" s="5">
        <v>164</v>
      </c>
      <c r="E328" s="5" t="s">
        <v>651</v>
      </c>
      <c r="F328" s="5" t="s">
        <v>23</v>
      </c>
      <c r="G328" s="5" t="s">
        <v>1</v>
      </c>
      <c r="H328" s="5">
        <v>7.5</v>
      </c>
      <c r="I328" s="61">
        <v>8</v>
      </c>
      <c r="J328" s="62" t="str">
        <f t="shared" si="66"/>
        <v>D-0.5</v>
      </c>
      <c r="K328" s="61">
        <f t="shared" si="67"/>
        <v>-0.5</v>
      </c>
      <c r="L328" s="228">
        <f>IF(K328=0,0,
IF(J328="D0.5",0.5*SUMIFS('Key Numbers'!$C$2:$C$71,'Key Numbers'!$A$2:$A$71,"&gt;="&amp;ABS($I328),'Key Numbers'!$A$2:$A$71,"&lt;="&amp;ABS($H328)),
IF(J328="D-0.5",0.5*-1*SUMIFS('Key Numbers'!$C$2:$C$71,'Key Numbers'!$A$2:$A$71,"&lt;="&amp;ABS($I328),'Key Numbers'!$A$2:$A$71,"&gt;="&amp;ABS($H328)),
IF(J328="F0.5",0.5*SUMIFS('Key Numbers'!$C$2:$C$71,'Key Numbers'!$A$2:$A$71,"&lt;="&amp;ABS($I328),'Key Numbers'!$A$2:$A$71,"&gt;="&amp;ABS($H328)),
IF(J328="F-0.5",0.5*-1*SUMIFS('Key Numbers'!$C$2:$C$71,'Key Numbers'!$A$2:$A$71,"&gt;="&amp;ABS($I328),'Key Numbers'!$A$2:$A$71,"&lt;="&amp;ABS($H328)),
IF(AND(LEFT(J328,1)="F",K328&lt;0),-1*SUMIFS('Key Numbers'!$C$2:$C$71,'Key Numbers'!$A$2:$A$71,"&gt;="&amp;ABS($I328),'Key Numbers'!$A$2:$A$71,"&lt;="&amp;ABS($H328)),
IF(AND(LEFT(J328,1)="F",K328&gt;0),SUMIFS('Key Numbers'!$C$2:$C$71,'Key Numbers'!$A$2:$A$71,"&lt;="&amp;ABS($I328),'Key Numbers'!$A$2:$A$71,"&gt;="&amp;ABS($H328)),
IF(AND(LEFT(J328,1)="D",K328&lt;0),-1*SUMIFS('Key Numbers'!$C$2:$C$71,'Key Numbers'!$A$2:$A$71,"&lt;="&amp;ABS($I328),'Key Numbers'!$A$2:$A$71,"&gt;="&amp;ABS($H328)),
SUMIFS('Key Numbers'!$C$2:$C$71,'Key Numbers'!$A$2:$A$71,"&gt;="&amp;ABS($I328),'Key Numbers'!$A$2:$A$71,"&lt;="&amp;ABS($H328))))))))))</f>
        <v>-1.9266055045871561E-2</v>
      </c>
      <c r="M328" s="6" cm="1">
        <f t="array" ref="M328">IFERROR(INDEX(DVOA!$E$2:$E$20095,MATCH($F328&amp;$A328-1&amp;$B328,DVOA!$C$2:$C$20095&amp;DVOA!$A$2:$A21246&amp;DVOA!$B$2:$B$20095,0)),0)</f>
        <v>-0.19764554875091958</v>
      </c>
      <c r="N328" s="6"/>
      <c r="O328" s="6" cm="1">
        <f t="array" ref="O328">IFERROR(INDEX(DVOA!$AC$2:$AC$20095,MATCH($F328&amp;$A328-1&amp;$B328,DVOA!$C$2:$C$20095&amp;DVOA!$A$2:$A$20095&amp;DVOA!$B$2:$B$20095,0)
),0)</f>
        <v>0</v>
      </c>
      <c r="P328" s="6" cm="1">
        <f t="array" ref="P328">IFERROR(INDEX(DVOA!$E$2:$E$20095,MATCH($G328&amp;$A328-1&amp;$B328,DVOA!$C$2:$C$20095&amp;DVOA!$A$2:$A21246&amp;DVOA!$B$2:$B$20095,0)),0)</f>
        <v>9.7493472168566506E-2</v>
      </c>
      <c r="Q328" s="6"/>
      <c r="R328" s="6" cm="1">
        <f t="array" ref="R328">IFERROR(INDEX(DVOA!$AC$2:$AC$20095,MATCH($G328&amp;$A328-1&amp;$B328,DVOA!$C$2:$C$20095&amp;DVOA!$A$2:$A$20095&amp;DVOA!$B$2:$B$20095,0)
),0)</f>
        <v>0</v>
      </c>
      <c r="S328" s="6" t="str">
        <f t="shared" si="68"/>
        <v/>
      </c>
      <c r="T328" s="104">
        <f t="shared" si="76"/>
        <v>-0.29513902091948607</v>
      </c>
      <c r="U328" s="104" t="str">
        <f t="shared" si="77"/>
        <v/>
      </c>
      <c r="V328" s="26" t="str" cm="1">
        <f t="array" ref="V328">IFERROR(IF(E328="H",INDEX('DVOA Pred'!$G$2:$G$1000,MATCH($F328&amp;$B328&amp;$A328,'DVOA Pred'!$C$2:$C$1000&amp;'DVOA Pred'!$A$2:$A$1000&amp;'DVOA Pred'!$B$2:$B$1000,0)),
INDEX('DVOA Pred'!$H$2:$H$1000,MATCH($F328&amp;$B328&amp;$A328,'DVOA Pred'!$D$2:$D$1000&amp;'DVOA Pred'!$A$2:$A$1000&amp;'DVOA Pred'!$B$2:$B$1000,0))),"")</f>
        <v/>
      </c>
      <c r="W328" s="26" t="str">
        <f t="shared" si="69"/>
        <v/>
      </c>
      <c r="X328" s="26" t="str">
        <f t="shared" si="70"/>
        <v/>
      </c>
      <c r="Y328" s="6" t="str">
        <f>IFERROR((PERCENTRANK($L$2:$L$20355,L328)*Multiples!$B$3)+((PERCENTRANK($W$2:$W$20355,W328)*(1-Multiples!$B$3))),"")</f>
        <v/>
      </c>
      <c r="Z328" s="64">
        <v>10</v>
      </c>
      <c r="AA328" s="64">
        <v>38</v>
      </c>
      <c r="AB328" s="24">
        <f t="shared" si="71"/>
        <v>-28</v>
      </c>
      <c r="AC328" s="24">
        <f t="shared" si="72"/>
        <v>-20.5</v>
      </c>
      <c r="AD328" s="24">
        <f t="shared" si="73"/>
        <v>-20</v>
      </c>
      <c r="AE328" s="24" t="str">
        <f t="shared" si="74"/>
        <v>No</v>
      </c>
      <c r="AF328" s="24" t="str">
        <f t="shared" si="75"/>
        <v>No</v>
      </c>
      <c r="AG328" s="64"/>
      <c r="AH328" s="64"/>
      <c r="AI328" s="170"/>
      <c r="AJ328" s="66"/>
    </row>
    <row r="329" spans="1:36" customFormat="1" x14ac:dyDescent="0.25">
      <c r="A329" s="7">
        <v>11</v>
      </c>
      <c r="B329" s="5">
        <v>2022</v>
      </c>
      <c r="C329" s="5" t="str">
        <f t="shared" si="65"/>
        <v>2022 W11</v>
      </c>
      <c r="D329" s="5">
        <v>164</v>
      </c>
      <c r="E329" s="5" t="s">
        <v>649</v>
      </c>
      <c r="F329" s="5" t="s">
        <v>1</v>
      </c>
      <c r="G329" s="5" t="s">
        <v>23</v>
      </c>
      <c r="H329" s="5">
        <v>-7.5</v>
      </c>
      <c r="I329" s="61">
        <v>-8</v>
      </c>
      <c r="J329" s="62" t="str">
        <f t="shared" si="66"/>
        <v>F0.5</v>
      </c>
      <c r="K329" s="61">
        <f t="shared" si="67"/>
        <v>0.5</v>
      </c>
      <c r="L329" s="228">
        <f>IF(K329=0,0,
IF(J329="D0.5",0.5*SUMIFS('Key Numbers'!$C$2:$C$71,'Key Numbers'!$A$2:$A$71,"&gt;="&amp;ABS($I329),'Key Numbers'!$A$2:$A$71,"&lt;="&amp;ABS($H329)),
IF(J329="D-0.5",0.5*-1*SUMIFS('Key Numbers'!$C$2:$C$71,'Key Numbers'!$A$2:$A$71,"&lt;="&amp;ABS($I329),'Key Numbers'!$A$2:$A$71,"&gt;="&amp;ABS($H329)),
IF(J329="F0.5",0.5*SUMIFS('Key Numbers'!$C$2:$C$71,'Key Numbers'!$A$2:$A$71,"&lt;="&amp;ABS($I329),'Key Numbers'!$A$2:$A$71,"&gt;="&amp;ABS($H329)),
IF(J329="F-0.5",0.5*-1*SUMIFS('Key Numbers'!$C$2:$C$71,'Key Numbers'!$A$2:$A$71,"&gt;="&amp;ABS($I329),'Key Numbers'!$A$2:$A$71,"&lt;="&amp;ABS($H329)),
IF(AND(LEFT(J329,1)="F",K329&lt;0),-1*SUMIFS('Key Numbers'!$C$2:$C$71,'Key Numbers'!$A$2:$A$71,"&gt;="&amp;ABS($I329),'Key Numbers'!$A$2:$A$71,"&lt;="&amp;ABS($H329)),
IF(AND(LEFT(J329,1)="F",K329&gt;0),SUMIFS('Key Numbers'!$C$2:$C$71,'Key Numbers'!$A$2:$A$71,"&lt;="&amp;ABS($I329),'Key Numbers'!$A$2:$A$71,"&gt;="&amp;ABS($H329)),
IF(AND(LEFT(J329,1)="D",K329&lt;0),-1*SUMIFS('Key Numbers'!$C$2:$C$71,'Key Numbers'!$A$2:$A$71,"&lt;="&amp;ABS($I329),'Key Numbers'!$A$2:$A$71,"&gt;="&amp;ABS($H329)),
SUMIFS('Key Numbers'!$C$2:$C$71,'Key Numbers'!$A$2:$A$71,"&gt;="&amp;ABS($I329),'Key Numbers'!$A$2:$A$71,"&lt;="&amp;ABS($H329))))))))))</f>
        <v>1.9266055045871561E-2</v>
      </c>
      <c r="M329" s="6" cm="1">
        <f t="array" ref="M329">IFERROR(INDEX(DVOA!$E$2:$E$20095,MATCH($F329&amp;$A329-1&amp;$B329,DVOA!$C$2:$C$20095&amp;DVOA!$A$2:$A21247&amp;DVOA!$B$2:$B$20095,0)),0)</f>
        <v>9.7493472168566506E-2</v>
      </c>
      <c r="N329" s="6"/>
      <c r="O329" s="6" cm="1">
        <f t="array" ref="O329">IFERROR(INDEX(DVOA!$AC$2:$AC$20095,MATCH($F329&amp;$A329-1&amp;$B329,DVOA!$C$2:$C$20095&amp;DVOA!$A$2:$A$20095&amp;DVOA!$B$2:$B$20095,0)
),0)</f>
        <v>0</v>
      </c>
      <c r="P329" s="6" cm="1">
        <f t="array" ref="P329">IFERROR(INDEX(DVOA!$E$2:$E$20095,MATCH($G329&amp;$A329-1&amp;$B329,DVOA!$C$2:$C$20095&amp;DVOA!$A$2:$A21247&amp;DVOA!$B$2:$B$20095,0)),0)</f>
        <v>-0.19764554875091958</v>
      </c>
      <c r="Q329" s="6"/>
      <c r="R329" s="6" cm="1">
        <f t="array" ref="R329">IFERROR(INDEX(DVOA!$AC$2:$AC$20095,MATCH($G329&amp;$A329-1&amp;$B329,DVOA!$C$2:$C$20095&amp;DVOA!$A$2:$A$20095&amp;DVOA!$B$2:$B$20095,0)
),0)</f>
        <v>0</v>
      </c>
      <c r="S329" s="6" t="str">
        <f t="shared" si="68"/>
        <v/>
      </c>
      <c r="T329" s="104">
        <f t="shared" si="76"/>
        <v>0.29513902091948607</v>
      </c>
      <c r="U329" s="104" t="str">
        <f t="shared" si="77"/>
        <v/>
      </c>
      <c r="V329" s="26" t="str" cm="1">
        <f t="array" ref="V329">IFERROR(IF(E329="H",INDEX('DVOA Pred'!$G$2:$G$1000,MATCH($F329&amp;$B329&amp;$A329,'DVOA Pred'!$C$2:$C$1000&amp;'DVOA Pred'!$A$2:$A$1000&amp;'DVOA Pred'!$B$2:$B$1000,0)),
INDEX('DVOA Pred'!$H$2:$H$1000,MATCH($F329&amp;$B329&amp;$A329,'DVOA Pred'!$D$2:$D$1000&amp;'DVOA Pred'!$A$2:$A$1000&amp;'DVOA Pred'!$B$2:$B$1000,0))),"")</f>
        <v/>
      </c>
      <c r="W329" s="26" t="str">
        <f t="shared" si="69"/>
        <v/>
      </c>
      <c r="X329" s="26" t="str">
        <f t="shared" si="70"/>
        <v/>
      </c>
      <c r="Y329" s="6" t="str">
        <f>IFERROR((PERCENTRANK($L$2:$L$20355,L329)*Multiples!$B$3)+((PERCENTRANK($W$2:$W$20355,W329)*(1-Multiples!$B$3))),"")</f>
        <v/>
      </c>
      <c r="Z329" s="64">
        <v>38</v>
      </c>
      <c r="AA329" s="64">
        <v>10</v>
      </c>
      <c r="AB329" s="24">
        <f t="shared" si="71"/>
        <v>28</v>
      </c>
      <c r="AC329" s="24">
        <f t="shared" si="72"/>
        <v>20.5</v>
      </c>
      <c r="AD329" s="24">
        <f t="shared" si="73"/>
        <v>20</v>
      </c>
      <c r="AE329" s="24" t="str">
        <f t="shared" si="74"/>
        <v>Yes</v>
      </c>
      <c r="AF329" s="24" t="str">
        <f t="shared" si="75"/>
        <v>Yes</v>
      </c>
      <c r="AG329" s="64"/>
      <c r="AH329" s="64"/>
      <c r="AI329" s="170"/>
      <c r="AJ329" s="66"/>
    </row>
    <row r="330" spans="1:36" customFormat="1" x14ac:dyDescent="0.25">
      <c r="A330" s="7">
        <v>12</v>
      </c>
      <c r="B330" s="5">
        <v>2022</v>
      </c>
      <c r="C330" s="5" t="str">
        <f t="shared" si="65"/>
        <v>2022 W12</v>
      </c>
      <c r="D330" s="5">
        <v>165</v>
      </c>
      <c r="E330" s="5" t="s">
        <v>649</v>
      </c>
      <c r="F330" s="5" t="s">
        <v>0</v>
      </c>
      <c r="G330" s="5" t="s">
        <v>21</v>
      </c>
      <c r="H330" s="5">
        <v>-9.5</v>
      </c>
      <c r="I330" s="61">
        <v>-9.5</v>
      </c>
      <c r="J330" s="62" t="str">
        <f t="shared" si="66"/>
        <v>F0</v>
      </c>
      <c r="K330" s="61">
        <f t="shared" si="67"/>
        <v>0</v>
      </c>
      <c r="L330" s="228">
        <f>IF(K330=0,0,
IF(J330="D0.5",0.5*SUMIFS('Key Numbers'!$C$2:$C$71,'Key Numbers'!$A$2:$A$71,"&gt;="&amp;ABS($I330),'Key Numbers'!$A$2:$A$71,"&lt;="&amp;ABS($H330)),
IF(J330="D-0.5",0.5*-1*SUMIFS('Key Numbers'!$C$2:$C$71,'Key Numbers'!$A$2:$A$71,"&lt;="&amp;ABS($I330),'Key Numbers'!$A$2:$A$71,"&gt;="&amp;ABS($H330)),
IF(J330="F0.5",0.5*SUMIFS('Key Numbers'!$C$2:$C$71,'Key Numbers'!$A$2:$A$71,"&lt;="&amp;ABS($I330),'Key Numbers'!$A$2:$A$71,"&gt;="&amp;ABS($H330)),
IF(J330="F-0.5",0.5*-1*SUMIFS('Key Numbers'!$C$2:$C$71,'Key Numbers'!$A$2:$A$71,"&gt;="&amp;ABS($I330),'Key Numbers'!$A$2:$A$71,"&lt;="&amp;ABS($H330)),
IF(AND(LEFT(J330,1)="F",K330&lt;0),-1*SUMIFS('Key Numbers'!$C$2:$C$71,'Key Numbers'!$A$2:$A$71,"&gt;="&amp;ABS($I330),'Key Numbers'!$A$2:$A$71,"&lt;="&amp;ABS($H330)),
IF(AND(LEFT(J330,1)="F",K330&gt;0),SUMIFS('Key Numbers'!$C$2:$C$71,'Key Numbers'!$A$2:$A$71,"&lt;="&amp;ABS($I330),'Key Numbers'!$A$2:$A$71,"&gt;="&amp;ABS($H330)),
IF(AND(LEFT(J330,1)="D",K330&lt;0),-1*SUMIFS('Key Numbers'!$C$2:$C$71,'Key Numbers'!$A$2:$A$71,"&lt;="&amp;ABS($I330),'Key Numbers'!$A$2:$A$71,"&gt;="&amp;ABS($H330)),
SUMIFS('Key Numbers'!$C$2:$C$71,'Key Numbers'!$A$2:$A$71,"&gt;="&amp;ABS($I330),'Key Numbers'!$A$2:$A$71,"&lt;="&amp;ABS($H330))))))))))</f>
        <v>0</v>
      </c>
      <c r="M330" s="6" cm="1">
        <f t="array" ref="M330">IFERROR(INDEX(DVOA!$E$2:$E$20095,MATCH($F330&amp;$A330-1&amp;$B330,DVOA!$C$2:$C$20095&amp;DVOA!$A$2:$A21188&amp;DVOA!$B$2:$B$20095,0)),0)</f>
        <v>0.37750699268732824</v>
      </c>
      <c r="N330" s="6"/>
      <c r="O330" s="6" cm="1">
        <f t="array" ref="O330">IFERROR(INDEX(DVOA!$AC$2:$AC$20095,MATCH($F330&amp;$A330-1&amp;$B330,DVOA!$C$2:$C$20095&amp;DVOA!$A$2:$A$20095&amp;DVOA!$B$2:$B$20095,0)
),0)</f>
        <v>0</v>
      </c>
      <c r="P330" s="6" cm="1">
        <f t="array" ref="P330">IFERROR(INDEX(DVOA!$E$2:$E$20095,MATCH($G330&amp;$A330-1&amp;$B330,DVOA!$C$2:$C$20095&amp;DVOA!$A$2:$A21188&amp;DVOA!$B$2:$B$20095,0)),0)</f>
        <v>-1.0144061914129081E-2</v>
      </c>
      <c r="Q330" s="6"/>
      <c r="R330" s="6" cm="1">
        <f t="array" ref="R330">IFERROR(INDEX(DVOA!$AC$2:$AC$20095,MATCH($G330&amp;$A330-1&amp;$B330,DVOA!$C$2:$C$20095&amp;DVOA!$A$2:$A$20095&amp;DVOA!$B$2:$B$20095,0)
),0)</f>
        <v>0</v>
      </c>
      <c r="S330" s="6" t="str">
        <f t="shared" si="68"/>
        <v/>
      </c>
      <c r="T330" s="104">
        <f t="shared" si="76"/>
        <v>0.38765105460145732</v>
      </c>
      <c r="U330" s="104" t="str">
        <f t="shared" si="77"/>
        <v/>
      </c>
      <c r="V330" s="26" t="str" cm="1">
        <f t="array" ref="V330">IFERROR(IF(E330="H",INDEX('DVOA Pred'!$G$2:$G$1000,MATCH($F330&amp;$B330&amp;$A330,'DVOA Pred'!$C$2:$C$1000&amp;'DVOA Pred'!$A$2:$A$1000&amp;'DVOA Pred'!$B$2:$B$1000,0)),
INDEX('DVOA Pred'!$H$2:$H$1000,MATCH($F330&amp;$B330&amp;$A330,'DVOA Pred'!$D$2:$D$1000&amp;'DVOA Pred'!$A$2:$A$1000&amp;'DVOA Pred'!$B$2:$B$1000,0))),"")</f>
        <v/>
      </c>
      <c r="W330" s="26" t="str">
        <f t="shared" si="69"/>
        <v/>
      </c>
      <c r="X330" s="26" t="str">
        <f t="shared" si="70"/>
        <v/>
      </c>
      <c r="Y330" s="6" t="str">
        <f>IFERROR((PERCENTRANK($L$2:$L$20355,L330)*Multiples!$B$3)+((PERCENTRANK($W$2:$W$20355,W330)*(1-Multiples!$B$3))),"")</f>
        <v/>
      </c>
      <c r="Z330" s="64">
        <v>28</v>
      </c>
      <c r="AA330" s="64">
        <v>25</v>
      </c>
      <c r="AB330" s="24">
        <f t="shared" si="71"/>
        <v>3</v>
      </c>
      <c r="AC330" s="24">
        <f t="shared" si="72"/>
        <v>-6.5</v>
      </c>
      <c r="AD330" s="24">
        <f t="shared" si="73"/>
        <v>-6.5</v>
      </c>
      <c r="AE330" s="24" t="str">
        <f t="shared" si="74"/>
        <v>No</v>
      </c>
      <c r="AF330" s="24" t="str">
        <f t="shared" si="75"/>
        <v>No</v>
      </c>
      <c r="AG330" s="64"/>
      <c r="AH330" s="64"/>
      <c r="AI330" s="170"/>
      <c r="AJ330" s="66"/>
    </row>
    <row r="331" spans="1:36" customFormat="1" x14ac:dyDescent="0.25">
      <c r="A331" s="7">
        <v>12</v>
      </c>
      <c r="B331" s="5">
        <v>2022</v>
      </c>
      <c r="C331" s="5" t="str">
        <f t="shared" si="65"/>
        <v>2022 W12</v>
      </c>
      <c r="D331" s="5">
        <v>165</v>
      </c>
      <c r="E331" s="5" t="s">
        <v>651</v>
      </c>
      <c r="F331" s="5" t="s">
        <v>21</v>
      </c>
      <c r="G331" s="5" t="s">
        <v>0</v>
      </c>
      <c r="H331" s="5">
        <v>9.5</v>
      </c>
      <c r="I331" s="61">
        <v>9.5</v>
      </c>
      <c r="J331" s="62" t="str">
        <f t="shared" si="66"/>
        <v>D0</v>
      </c>
      <c r="K331" s="61">
        <f t="shared" si="67"/>
        <v>0</v>
      </c>
      <c r="L331" s="228">
        <f>IF(K331=0,0,
IF(J331="D0.5",0.5*SUMIFS('Key Numbers'!$C$2:$C$71,'Key Numbers'!$A$2:$A$71,"&gt;="&amp;ABS($I331),'Key Numbers'!$A$2:$A$71,"&lt;="&amp;ABS($H331)),
IF(J331="D-0.5",0.5*-1*SUMIFS('Key Numbers'!$C$2:$C$71,'Key Numbers'!$A$2:$A$71,"&lt;="&amp;ABS($I331),'Key Numbers'!$A$2:$A$71,"&gt;="&amp;ABS($H331)),
IF(J331="F0.5",0.5*SUMIFS('Key Numbers'!$C$2:$C$71,'Key Numbers'!$A$2:$A$71,"&lt;="&amp;ABS($I331),'Key Numbers'!$A$2:$A$71,"&gt;="&amp;ABS($H331)),
IF(J331="F-0.5",0.5*-1*SUMIFS('Key Numbers'!$C$2:$C$71,'Key Numbers'!$A$2:$A$71,"&gt;="&amp;ABS($I331),'Key Numbers'!$A$2:$A$71,"&lt;="&amp;ABS($H331)),
IF(AND(LEFT(J331,1)="F",K331&lt;0),-1*SUMIFS('Key Numbers'!$C$2:$C$71,'Key Numbers'!$A$2:$A$71,"&gt;="&amp;ABS($I331),'Key Numbers'!$A$2:$A$71,"&lt;="&amp;ABS($H331)),
IF(AND(LEFT(J331,1)="F",K331&gt;0),SUMIFS('Key Numbers'!$C$2:$C$71,'Key Numbers'!$A$2:$A$71,"&lt;="&amp;ABS($I331),'Key Numbers'!$A$2:$A$71,"&gt;="&amp;ABS($H331)),
IF(AND(LEFT(J331,1)="D",K331&lt;0),-1*SUMIFS('Key Numbers'!$C$2:$C$71,'Key Numbers'!$A$2:$A$71,"&lt;="&amp;ABS($I331),'Key Numbers'!$A$2:$A$71,"&gt;="&amp;ABS($H331)),
SUMIFS('Key Numbers'!$C$2:$C$71,'Key Numbers'!$A$2:$A$71,"&gt;="&amp;ABS($I331),'Key Numbers'!$A$2:$A$71,"&lt;="&amp;ABS($H331))))))))))</f>
        <v>0</v>
      </c>
      <c r="M331" s="6" cm="1">
        <f t="array" ref="M331">IFERROR(INDEX(DVOA!$E$2:$E$20095,MATCH($F331&amp;$A331-1&amp;$B331,DVOA!$C$2:$C$20095&amp;DVOA!$A$2:$A21189&amp;DVOA!$B$2:$B$20095,0)),0)</f>
        <v>-1.0144061914129081E-2</v>
      </c>
      <c r="N331" s="6"/>
      <c r="O331" s="6" cm="1">
        <f t="array" ref="O331">IFERROR(INDEX(DVOA!$AC$2:$AC$20095,MATCH($F331&amp;$A331-1&amp;$B331,DVOA!$C$2:$C$20095&amp;DVOA!$A$2:$A$20095&amp;DVOA!$B$2:$B$20095,0)
),0)</f>
        <v>0</v>
      </c>
      <c r="P331" s="6" cm="1">
        <f t="array" ref="P331">IFERROR(INDEX(DVOA!$E$2:$E$20095,MATCH($G331&amp;$A331-1&amp;$B331,DVOA!$C$2:$C$20095&amp;DVOA!$A$2:$A21189&amp;DVOA!$B$2:$B$20095,0)),0)</f>
        <v>0.37750699268732824</v>
      </c>
      <c r="Q331" s="6"/>
      <c r="R331" s="6" cm="1">
        <f t="array" ref="R331">IFERROR(INDEX(DVOA!$AC$2:$AC$20095,MATCH($G331&amp;$A331-1&amp;$B331,DVOA!$C$2:$C$20095&amp;DVOA!$A$2:$A$20095&amp;DVOA!$B$2:$B$20095,0)
),0)</f>
        <v>0</v>
      </c>
      <c r="S331" s="6" t="str">
        <f t="shared" si="68"/>
        <v/>
      </c>
      <c r="T331" s="104">
        <f t="shared" si="76"/>
        <v>-0.38765105460145732</v>
      </c>
      <c r="U331" s="104" t="str">
        <f t="shared" si="77"/>
        <v/>
      </c>
      <c r="V331" s="26" t="str" cm="1">
        <f t="array" ref="V331">IFERROR(IF(E331="H",INDEX('DVOA Pred'!$G$2:$G$1000,MATCH($F331&amp;$B331&amp;$A331,'DVOA Pred'!$C$2:$C$1000&amp;'DVOA Pred'!$A$2:$A$1000&amp;'DVOA Pred'!$B$2:$B$1000,0)),
INDEX('DVOA Pred'!$H$2:$H$1000,MATCH($F331&amp;$B331&amp;$A331,'DVOA Pred'!$D$2:$D$1000&amp;'DVOA Pred'!$A$2:$A$1000&amp;'DVOA Pred'!$B$2:$B$1000,0))),"")</f>
        <v/>
      </c>
      <c r="W331" s="26" t="str">
        <f t="shared" si="69"/>
        <v/>
      </c>
      <c r="X331" s="26" t="str">
        <f t="shared" si="70"/>
        <v/>
      </c>
      <c r="Y331" s="6" t="str">
        <f>IFERROR((PERCENTRANK($L$2:$L$20355,L331)*Multiples!$B$3)+((PERCENTRANK($W$2:$W$20355,W331)*(1-Multiples!$B$3))),"")</f>
        <v/>
      </c>
      <c r="Z331" s="64">
        <v>25</v>
      </c>
      <c r="AA331" s="64">
        <v>28</v>
      </c>
      <c r="AB331" s="24">
        <f t="shared" si="71"/>
        <v>-3</v>
      </c>
      <c r="AC331" s="24">
        <f t="shared" si="72"/>
        <v>6.5</v>
      </c>
      <c r="AD331" s="24">
        <f t="shared" si="73"/>
        <v>6.5</v>
      </c>
      <c r="AE331" s="24" t="str">
        <f t="shared" si="74"/>
        <v>Yes</v>
      </c>
      <c r="AF331" s="24" t="str">
        <f t="shared" si="75"/>
        <v>Yes</v>
      </c>
      <c r="AG331" s="64"/>
      <c r="AH331" s="64"/>
      <c r="AI331" s="170"/>
      <c r="AJ331" s="66"/>
    </row>
    <row r="332" spans="1:36" customFormat="1" x14ac:dyDescent="0.25">
      <c r="A332" s="7">
        <v>12</v>
      </c>
      <c r="B332" s="5">
        <v>2022</v>
      </c>
      <c r="C332" s="5" t="str">
        <f t="shared" si="65"/>
        <v>2022 W12</v>
      </c>
      <c r="D332" s="5">
        <v>166</v>
      </c>
      <c r="E332" s="5" t="s">
        <v>651</v>
      </c>
      <c r="F332" s="5" t="s">
        <v>3</v>
      </c>
      <c r="G332" s="5" t="s">
        <v>15</v>
      </c>
      <c r="H332" s="5">
        <v>-9.5</v>
      </c>
      <c r="I332" s="61">
        <v>-10</v>
      </c>
      <c r="J332" s="62" t="str">
        <f t="shared" si="66"/>
        <v>F0.5</v>
      </c>
      <c r="K332" s="61">
        <f t="shared" si="67"/>
        <v>0.5</v>
      </c>
      <c r="L332" s="228">
        <f>IF(K332=0,0,
IF(J332="D0.5",0.5*SUMIFS('Key Numbers'!$C$2:$C$71,'Key Numbers'!$A$2:$A$71,"&gt;="&amp;ABS($I332),'Key Numbers'!$A$2:$A$71,"&lt;="&amp;ABS($H332)),
IF(J332="D-0.5",0.5*-1*SUMIFS('Key Numbers'!$C$2:$C$71,'Key Numbers'!$A$2:$A$71,"&lt;="&amp;ABS($I332),'Key Numbers'!$A$2:$A$71,"&gt;="&amp;ABS($H332)),
IF(J332="F0.5",0.5*SUMIFS('Key Numbers'!$C$2:$C$71,'Key Numbers'!$A$2:$A$71,"&lt;="&amp;ABS($I332),'Key Numbers'!$A$2:$A$71,"&gt;="&amp;ABS($H332)),
IF(J332="F-0.5",0.5*-1*SUMIFS('Key Numbers'!$C$2:$C$71,'Key Numbers'!$A$2:$A$71,"&gt;="&amp;ABS($I332),'Key Numbers'!$A$2:$A$71,"&lt;="&amp;ABS($H332)),
IF(AND(LEFT(J332,1)="F",K332&lt;0),-1*SUMIFS('Key Numbers'!$C$2:$C$71,'Key Numbers'!$A$2:$A$71,"&gt;="&amp;ABS($I332),'Key Numbers'!$A$2:$A$71,"&lt;="&amp;ABS($H332)),
IF(AND(LEFT(J332,1)="F",K332&gt;0),SUMIFS('Key Numbers'!$C$2:$C$71,'Key Numbers'!$A$2:$A$71,"&lt;="&amp;ABS($I332),'Key Numbers'!$A$2:$A$71,"&gt;="&amp;ABS($H332)),
IF(AND(LEFT(J332,1)="D",K332&lt;0),-1*SUMIFS('Key Numbers'!$C$2:$C$71,'Key Numbers'!$A$2:$A$71,"&lt;="&amp;ABS($I332),'Key Numbers'!$A$2:$A$71,"&gt;="&amp;ABS($H332)),
SUMIFS('Key Numbers'!$C$2:$C$71,'Key Numbers'!$A$2:$A$71,"&gt;="&amp;ABS($I332),'Key Numbers'!$A$2:$A$71,"&lt;="&amp;ABS($H332))))))))))</f>
        <v>2.4770642201834864E-2</v>
      </c>
      <c r="M332" s="6" cm="1">
        <f t="array" ref="M332">IFERROR(INDEX(DVOA!$E$2:$E$20095,MATCH($F332&amp;$A332-1&amp;$B332,DVOA!$C$2:$C$20095&amp;DVOA!$A$2:$A21190&amp;DVOA!$B$2:$B$20095,0)),0)</f>
        <v>0.27655349133988488</v>
      </c>
      <c r="N332" s="6"/>
      <c r="O332" s="6" cm="1">
        <f t="array" ref="O332">IFERROR(INDEX(DVOA!$AC$2:$AC$20095,MATCH($F332&amp;$A332-1&amp;$B332,DVOA!$C$2:$C$20095&amp;DVOA!$A$2:$A$20095&amp;DVOA!$B$2:$B$20095,0)
),0)</f>
        <v>0</v>
      </c>
      <c r="P332" s="6" cm="1">
        <f t="array" ref="P332">IFERROR(INDEX(DVOA!$E$2:$E$20095,MATCH($G332&amp;$A332-1&amp;$B332,DVOA!$C$2:$C$20095&amp;DVOA!$A$2:$A21190&amp;DVOA!$B$2:$B$20095,0)),0)</f>
        <v>-0.13830136960216999</v>
      </c>
      <c r="Q332" s="6"/>
      <c r="R332" s="6" cm="1">
        <f t="array" ref="R332">IFERROR(INDEX(DVOA!$AC$2:$AC$20095,MATCH($G332&amp;$A332-1&amp;$B332,DVOA!$C$2:$C$20095&amp;DVOA!$A$2:$A$20095&amp;DVOA!$B$2:$B$20095,0)
),0)</f>
        <v>0</v>
      </c>
      <c r="S332" s="6" t="str">
        <f t="shared" si="68"/>
        <v/>
      </c>
      <c r="T332" s="104">
        <f t="shared" si="76"/>
        <v>0.41485486094205487</v>
      </c>
      <c r="U332" s="104" t="str">
        <f t="shared" si="77"/>
        <v/>
      </c>
      <c r="V332" s="26" t="str" cm="1">
        <f t="array" ref="V332">IFERROR(IF(E332="H",INDEX('DVOA Pred'!$G$2:$G$1000,MATCH($F332&amp;$B332&amp;$A332,'DVOA Pred'!$C$2:$C$1000&amp;'DVOA Pred'!$A$2:$A$1000&amp;'DVOA Pred'!$B$2:$B$1000,0)),
INDEX('DVOA Pred'!$H$2:$H$1000,MATCH($F332&amp;$B332&amp;$A332,'DVOA Pred'!$D$2:$D$1000&amp;'DVOA Pred'!$A$2:$A$1000&amp;'DVOA Pred'!$B$2:$B$1000,0))),"")</f>
        <v/>
      </c>
      <c r="W332" s="26" t="str">
        <f t="shared" si="69"/>
        <v/>
      </c>
      <c r="X332" s="26" t="str">
        <f t="shared" si="70"/>
        <v/>
      </c>
      <c r="Y332" s="6" t="str">
        <f>IFERROR((PERCENTRANK($L$2:$L$20355,L332)*Multiples!$B$3)+((PERCENTRANK($W$2:$W$20355,W332)*(1-Multiples!$B$3))),"")</f>
        <v/>
      </c>
      <c r="Z332" s="64">
        <v>28</v>
      </c>
      <c r="AA332" s="64">
        <v>20</v>
      </c>
      <c r="AB332" s="24">
        <f t="shared" si="71"/>
        <v>8</v>
      </c>
      <c r="AC332" s="24">
        <f t="shared" si="72"/>
        <v>-1.5</v>
      </c>
      <c r="AD332" s="24">
        <f t="shared" si="73"/>
        <v>-2</v>
      </c>
      <c r="AE332" s="24" t="str">
        <f t="shared" si="74"/>
        <v>No</v>
      </c>
      <c r="AF332" s="24" t="str">
        <f t="shared" si="75"/>
        <v>No</v>
      </c>
      <c r="AG332" s="64"/>
      <c r="AH332" s="64"/>
      <c r="AI332" s="170"/>
      <c r="AJ332" s="66"/>
    </row>
    <row r="333" spans="1:36" customFormat="1" x14ac:dyDescent="0.25">
      <c r="A333" s="7">
        <v>12</v>
      </c>
      <c r="B333" s="5">
        <v>2022</v>
      </c>
      <c r="C333" s="5" t="str">
        <f t="shared" si="65"/>
        <v>2022 W12</v>
      </c>
      <c r="D333" s="5">
        <v>166</v>
      </c>
      <c r="E333" s="5" t="s">
        <v>649</v>
      </c>
      <c r="F333" s="5" t="s">
        <v>15</v>
      </c>
      <c r="G333" s="5" t="s">
        <v>3</v>
      </c>
      <c r="H333" s="5">
        <v>9.5</v>
      </c>
      <c r="I333" s="61">
        <v>10</v>
      </c>
      <c r="J333" s="62" t="str">
        <f t="shared" si="66"/>
        <v>D-0.5</v>
      </c>
      <c r="K333" s="61">
        <f t="shared" si="67"/>
        <v>-0.5</v>
      </c>
      <c r="L333" s="228">
        <f>IF(K333=0,0,
IF(J333="D0.5",0.5*SUMIFS('Key Numbers'!$C$2:$C$71,'Key Numbers'!$A$2:$A$71,"&gt;="&amp;ABS($I333),'Key Numbers'!$A$2:$A$71,"&lt;="&amp;ABS($H333)),
IF(J333="D-0.5",0.5*-1*SUMIFS('Key Numbers'!$C$2:$C$71,'Key Numbers'!$A$2:$A$71,"&lt;="&amp;ABS($I333),'Key Numbers'!$A$2:$A$71,"&gt;="&amp;ABS($H333)),
IF(J333="F0.5",0.5*SUMIFS('Key Numbers'!$C$2:$C$71,'Key Numbers'!$A$2:$A$71,"&lt;="&amp;ABS($I333),'Key Numbers'!$A$2:$A$71,"&gt;="&amp;ABS($H333)),
IF(J333="F-0.5",0.5*-1*SUMIFS('Key Numbers'!$C$2:$C$71,'Key Numbers'!$A$2:$A$71,"&gt;="&amp;ABS($I333),'Key Numbers'!$A$2:$A$71,"&lt;="&amp;ABS($H333)),
IF(AND(LEFT(J333,1)="F",K333&lt;0),-1*SUMIFS('Key Numbers'!$C$2:$C$71,'Key Numbers'!$A$2:$A$71,"&gt;="&amp;ABS($I333),'Key Numbers'!$A$2:$A$71,"&lt;="&amp;ABS($H333)),
IF(AND(LEFT(J333,1)="F",K333&gt;0),SUMIFS('Key Numbers'!$C$2:$C$71,'Key Numbers'!$A$2:$A$71,"&lt;="&amp;ABS($I333),'Key Numbers'!$A$2:$A$71,"&gt;="&amp;ABS($H333)),
IF(AND(LEFT(J333,1)="D",K333&lt;0),-1*SUMIFS('Key Numbers'!$C$2:$C$71,'Key Numbers'!$A$2:$A$71,"&lt;="&amp;ABS($I333),'Key Numbers'!$A$2:$A$71,"&gt;="&amp;ABS($H333)),
SUMIFS('Key Numbers'!$C$2:$C$71,'Key Numbers'!$A$2:$A$71,"&gt;="&amp;ABS($I333),'Key Numbers'!$A$2:$A$71,"&lt;="&amp;ABS($H333))))))))))</f>
        <v>-2.4770642201834864E-2</v>
      </c>
      <c r="M333" s="6" cm="1">
        <f t="array" ref="M333">IFERROR(INDEX(DVOA!$E$2:$E$20095,MATCH($F333&amp;$A333-1&amp;$B333,DVOA!$C$2:$C$20095&amp;DVOA!$A$2:$A21191&amp;DVOA!$B$2:$B$20095,0)),0)</f>
        <v>-0.13830136960216999</v>
      </c>
      <c r="N333" s="6"/>
      <c r="O333" s="6" cm="1">
        <f t="array" ref="O333">IFERROR(INDEX(DVOA!$AC$2:$AC$20095,MATCH($F333&amp;$A333-1&amp;$B333,DVOA!$C$2:$C$20095&amp;DVOA!$A$2:$A$20095&amp;DVOA!$B$2:$B$20095,0)
),0)</f>
        <v>0</v>
      </c>
      <c r="P333" s="6" cm="1">
        <f t="array" ref="P333">IFERROR(INDEX(DVOA!$E$2:$E$20095,MATCH($G333&amp;$A333-1&amp;$B333,DVOA!$C$2:$C$20095&amp;DVOA!$A$2:$A21191&amp;DVOA!$B$2:$B$20095,0)),0)</f>
        <v>0.27655349133988488</v>
      </c>
      <c r="Q333" s="6"/>
      <c r="R333" s="6" cm="1">
        <f t="array" ref="R333">IFERROR(INDEX(DVOA!$AC$2:$AC$20095,MATCH($G333&amp;$A333-1&amp;$B333,DVOA!$C$2:$C$20095&amp;DVOA!$A$2:$A$20095&amp;DVOA!$B$2:$B$20095,0)
),0)</f>
        <v>0</v>
      </c>
      <c r="S333" s="6" t="str">
        <f t="shared" si="68"/>
        <v/>
      </c>
      <c r="T333" s="104">
        <f t="shared" si="76"/>
        <v>-0.41485486094205487</v>
      </c>
      <c r="U333" s="104" t="str">
        <f t="shared" si="77"/>
        <v/>
      </c>
      <c r="V333" s="26" t="str" cm="1">
        <f t="array" ref="V333">IFERROR(IF(E333="H",INDEX('DVOA Pred'!$G$2:$G$1000,MATCH($F333&amp;$B333&amp;$A333,'DVOA Pred'!$C$2:$C$1000&amp;'DVOA Pred'!$A$2:$A$1000&amp;'DVOA Pred'!$B$2:$B$1000,0)),
INDEX('DVOA Pred'!$H$2:$H$1000,MATCH($F333&amp;$B333&amp;$A333,'DVOA Pred'!$D$2:$D$1000&amp;'DVOA Pred'!$A$2:$A$1000&amp;'DVOA Pred'!$B$2:$B$1000,0))),"")</f>
        <v/>
      </c>
      <c r="W333" s="26" t="str">
        <f t="shared" si="69"/>
        <v/>
      </c>
      <c r="X333" s="26" t="str">
        <f t="shared" si="70"/>
        <v/>
      </c>
      <c r="Y333" s="6" t="str">
        <f>IFERROR((PERCENTRANK($L$2:$L$20355,L333)*Multiples!$B$3)+((PERCENTRANK($W$2:$W$20355,W333)*(1-Multiples!$B$3))),"")</f>
        <v/>
      </c>
      <c r="Z333" s="64">
        <v>20</v>
      </c>
      <c r="AA333" s="64">
        <v>28</v>
      </c>
      <c r="AB333" s="24">
        <f t="shared" si="71"/>
        <v>-8</v>
      </c>
      <c r="AC333" s="24">
        <f t="shared" si="72"/>
        <v>1.5</v>
      </c>
      <c r="AD333" s="24">
        <f t="shared" si="73"/>
        <v>2</v>
      </c>
      <c r="AE333" s="24" t="str">
        <f t="shared" si="74"/>
        <v>Yes</v>
      </c>
      <c r="AF333" s="24" t="str">
        <f t="shared" si="75"/>
        <v>Yes</v>
      </c>
      <c r="AG333" s="64"/>
      <c r="AH333" s="64"/>
      <c r="AI333" s="170"/>
      <c r="AJ333" s="66"/>
    </row>
    <row r="334" spans="1:36" customFormat="1" x14ac:dyDescent="0.25">
      <c r="A334" s="7">
        <v>12</v>
      </c>
      <c r="B334" s="5">
        <v>2022</v>
      </c>
      <c r="C334" s="5" t="str">
        <f t="shared" si="65"/>
        <v>2022 W12</v>
      </c>
      <c r="D334" s="5">
        <v>167</v>
      </c>
      <c r="E334" s="5" t="s">
        <v>651</v>
      </c>
      <c r="F334" s="5" t="s">
        <v>46</v>
      </c>
      <c r="G334" s="5" t="s">
        <v>17</v>
      </c>
      <c r="H334" s="5">
        <v>-2.5</v>
      </c>
      <c r="I334" s="61">
        <v>-2.5</v>
      </c>
      <c r="J334" s="62" t="str">
        <f t="shared" si="66"/>
        <v>F0</v>
      </c>
      <c r="K334" s="61">
        <f t="shared" si="67"/>
        <v>0</v>
      </c>
      <c r="L334" s="228">
        <f>IF(K334=0,0,
IF(J334="D0.5",0.5*SUMIFS('Key Numbers'!$C$2:$C$71,'Key Numbers'!$A$2:$A$71,"&gt;="&amp;ABS($I334),'Key Numbers'!$A$2:$A$71,"&lt;="&amp;ABS($H334)),
IF(J334="D-0.5",0.5*-1*SUMIFS('Key Numbers'!$C$2:$C$71,'Key Numbers'!$A$2:$A$71,"&lt;="&amp;ABS($I334),'Key Numbers'!$A$2:$A$71,"&gt;="&amp;ABS($H334)),
IF(J334="F0.5",0.5*SUMIFS('Key Numbers'!$C$2:$C$71,'Key Numbers'!$A$2:$A$71,"&lt;="&amp;ABS($I334),'Key Numbers'!$A$2:$A$71,"&gt;="&amp;ABS($H334)),
IF(J334="F-0.5",0.5*-1*SUMIFS('Key Numbers'!$C$2:$C$71,'Key Numbers'!$A$2:$A$71,"&gt;="&amp;ABS($I334),'Key Numbers'!$A$2:$A$71,"&lt;="&amp;ABS($H334)),
IF(AND(LEFT(J334,1)="F",K334&lt;0),-1*SUMIFS('Key Numbers'!$C$2:$C$71,'Key Numbers'!$A$2:$A$71,"&gt;="&amp;ABS($I334),'Key Numbers'!$A$2:$A$71,"&lt;="&amp;ABS($H334)),
IF(AND(LEFT(J334,1)="F",K334&gt;0),SUMIFS('Key Numbers'!$C$2:$C$71,'Key Numbers'!$A$2:$A$71,"&lt;="&amp;ABS($I334),'Key Numbers'!$A$2:$A$71,"&gt;="&amp;ABS($H334)),
IF(AND(LEFT(J334,1)="D",K334&lt;0),-1*SUMIFS('Key Numbers'!$C$2:$C$71,'Key Numbers'!$A$2:$A$71,"&lt;="&amp;ABS($I334),'Key Numbers'!$A$2:$A$71,"&gt;="&amp;ABS($H334)),
SUMIFS('Key Numbers'!$C$2:$C$71,'Key Numbers'!$A$2:$A$71,"&gt;="&amp;ABS($I334),'Key Numbers'!$A$2:$A$71,"&lt;="&amp;ABS($H334))))))))))</f>
        <v>0</v>
      </c>
      <c r="M334" s="6" cm="1">
        <f t="array" ref="M334">IFERROR(INDEX(DVOA!$E$2:$E$20095,MATCH($F334&amp;$A334-1&amp;$B334,DVOA!$C$2:$C$20095&amp;DVOA!$A$2:$A21192&amp;DVOA!$B$2:$B$20095,0)),0)</f>
        <v>-0.12147753186696861</v>
      </c>
      <c r="N334" s="6"/>
      <c r="O334" s="6" cm="1">
        <f t="array" ref="O334">IFERROR(INDEX(DVOA!$AC$2:$AC$20095,MATCH($F334&amp;$A334-1&amp;$B334,DVOA!$C$2:$C$20095&amp;DVOA!$A$2:$A$20095&amp;DVOA!$B$2:$B$20095,0)
),0)</f>
        <v>0</v>
      </c>
      <c r="P334" s="6" cm="1">
        <f t="array" ref="P334">IFERROR(INDEX(DVOA!$E$2:$E$20095,MATCH($G334&amp;$A334-1&amp;$B334,DVOA!$C$2:$C$20095&amp;DVOA!$A$2:$A21192&amp;DVOA!$B$2:$B$20095,0)),0)</f>
        <v>0.10073803940073621</v>
      </c>
      <c r="Q334" s="6"/>
      <c r="R334" s="6" cm="1">
        <f t="array" ref="R334">IFERROR(INDEX(DVOA!$AC$2:$AC$20095,MATCH($G334&amp;$A334-1&amp;$B334,DVOA!$C$2:$C$20095&amp;DVOA!$A$2:$A$20095&amp;DVOA!$B$2:$B$20095,0)
),0)</f>
        <v>0</v>
      </c>
      <c r="S334" s="6" t="str">
        <f t="shared" si="68"/>
        <v/>
      </c>
      <c r="T334" s="104">
        <f t="shared" si="76"/>
        <v>-0.2222155712677048</v>
      </c>
      <c r="U334" s="104" t="str">
        <f t="shared" si="77"/>
        <v/>
      </c>
      <c r="V334" s="26" t="str" cm="1">
        <f t="array" ref="V334">IFERROR(IF(E334="H",INDEX('DVOA Pred'!$G$2:$G$1000,MATCH($F334&amp;$B334&amp;$A334,'DVOA Pred'!$C$2:$C$1000&amp;'DVOA Pred'!$A$2:$A$1000&amp;'DVOA Pred'!$B$2:$B$1000,0)),
INDEX('DVOA Pred'!$H$2:$H$1000,MATCH($F334&amp;$B334&amp;$A334,'DVOA Pred'!$D$2:$D$1000&amp;'DVOA Pred'!$A$2:$A$1000&amp;'DVOA Pred'!$B$2:$B$1000,0))),"")</f>
        <v/>
      </c>
      <c r="W334" s="26" t="str">
        <f t="shared" si="69"/>
        <v/>
      </c>
      <c r="X334" s="26" t="str">
        <f t="shared" si="70"/>
        <v/>
      </c>
      <c r="Y334" s="6" t="str">
        <f>IFERROR((PERCENTRANK($L$2:$L$20355,L334)*Multiples!$B$3)+((PERCENTRANK($W$2:$W$20355,W334)*(1-Multiples!$B$3))),"")</f>
        <v/>
      </c>
      <c r="Z334" s="64">
        <v>33</v>
      </c>
      <c r="AA334" s="64">
        <v>26</v>
      </c>
      <c r="AB334" s="24">
        <f t="shared" si="71"/>
        <v>7</v>
      </c>
      <c r="AC334" s="24">
        <f t="shared" si="72"/>
        <v>4.5</v>
      </c>
      <c r="AD334" s="24">
        <f t="shared" si="73"/>
        <v>4.5</v>
      </c>
      <c r="AE334" s="24" t="str">
        <f t="shared" si="74"/>
        <v>Yes</v>
      </c>
      <c r="AF334" s="24" t="str">
        <f t="shared" si="75"/>
        <v>Yes</v>
      </c>
      <c r="AG334" s="64"/>
      <c r="AH334" s="64"/>
      <c r="AI334" s="170"/>
      <c r="AJ334" s="66"/>
    </row>
    <row r="335" spans="1:36" customFormat="1" x14ac:dyDescent="0.25">
      <c r="A335" s="7">
        <v>12</v>
      </c>
      <c r="B335" s="5">
        <v>2022</v>
      </c>
      <c r="C335" s="5" t="str">
        <f t="shared" si="65"/>
        <v>2022 W12</v>
      </c>
      <c r="D335" s="5">
        <v>167</v>
      </c>
      <c r="E335" s="5" t="s">
        <v>649</v>
      </c>
      <c r="F335" s="5" t="s">
        <v>17</v>
      </c>
      <c r="G335" s="5" t="s">
        <v>46</v>
      </c>
      <c r="H335" s="5">
        <v>2.5</v>
      </c>
      <c r="I335" s="61">
        <v>2.5</v>
      </c>
      <c r="J335" s="62" t="str">
        <f t="shared" si="66"/>
        <v>D0</v>
      </c>
      <c r="K335" s="61">
        <f t="shared" si="67"/>
        <v>0</v>
      </c>
      <c r="L335" s="228">
        <f>IF(K335=0,0,
IF(J335="D0.5",0.5*SUMIFS('Key Numbers'!$C$2:$C$71,'Key Numbers'!$A$2:$A$71,"&gt;="&amp;ABS($I335),'Key Numbers'!$A$2:$A$71,"&lt;="&amp;ABS($H335)),
IF(J335="D-0.5",0.5*-1*SUMIFS('Key Numbers'!$C$2:$C$71,'Key Numbers'!$A$2:$A$71,"&lt;="&amp;ABS($I335),'Key Numbers'!$A$2:$A$71,"&gt;="&amp;ABS($H335)),
IF(J335="F0.5",0.5*SUMIFS('Key Numbers'!$C$2:$C$71,'Key Numbers'!$A$2:$A$71,"&lt;="&amp;ABS($I335),'Key Numbers'!$A$2:$A$71,"&gt;="&amp;ABS($H335)),
IF(J335="F-0.5",0.5*-1*SUMIFS('Key Numbers'!$C$2:$C$71,'Key Numbers'!$A$2:$A$71,"&gt;="&amp;ABS($I335),'Key Numbers'!$A$2:$A$71,"&lt;="&amp;ABS($H335)),
IF(AND(LEFT(J335,1)="F",K335&lt;0),-1*SUMIFS('Key Numbers'!$C$2:$C$71,'Key Numbers'!$A$2:$A$71,"&gt;="&amp;ABS($I335),'Key Numbers'!$A$2:$A$71,"&lt;="&amp;ABS($H335)),
IF(AND(LEFT(J335,1)="F",K335&gt;0),SUMIFS('Key Numbers'!$C$2:$C$71,'Key Numbers'!$A$2:$A$71,"&lt;="&amp;ABS($I335),'Key Numbers'!$A$2:$A$71,"&gt;="&amp;ABS($H335)),
IF(AND(LEFT(J335,1)="D",K335&lt;0),-1*SUMIFS('Key Numbers'!$C$2:$C$71,'Key Numbers'!$A$2:$A$71,"&lt;="&amp;ABS($I335),'Key Numbers'!$A$2:$A$71,"&gt;="&amp;ABS($H335)),
SUMIFS('Key Numbers'!$C$2:$C$71,'Key Numbers'!$A$2:$A$71,"&gt;="&amp;ABS($I335),'Key Numbers'!$A$2:$A$71,"&lt;="&amp;ABS($H335))))))))))</f>
        <v>0</v>
      </c>
      <c r="M335" s="6" cm="1">
        <f t="array" ref="M335">IFERROR(INDEX(DVOA!$E$2:$E$20095,MATCH($F335&amp;$A335-1&amp;$B335,DVOA!$C$2:$C$20095&amp;DVOA!$A$2:$A21193&amp;DVOA!$B$2:$B$20095,0)),0)</f>
        <v>0.10073803940073621</v>
      </c>
      <c r="N335" s="6"/>
      <c r="O335" s="6" cm="1">
        <f t="array" ref="O335">IFERROR(INDEX(DVOA!$AC$2:$AC$20095,MATCH($F335&amp;$A335-1&amp;$B335,DVOA!$C$2:$C$20095&amp;DVOA!$A$2:$A$20095&amp;DVOA!$B$2:$B$20095,0)
),0)</f>
        <v>0</v>
      </c>
      <c r="P335" s="6" cm="1">
        <f t="array" ref="P335">IFERROR(INDEX(DVOA!$E$2:$E$20095,MATCH($G335&amp;$A335-1&amp;$B335,DVOA!$C$2:$C$20095&amp;DVOA!$A$2:$A21193&amp;DVOA!$B$2:$B$20095,0)),0)</f>
        <v>-0.12147753186696861</v>
      </c>
      <c r="Q335" s="6"/>
      <c r="R335" s="6" cm="1">
        <f t="array" ref="R335">IFERROR(INDEX(DVOA!$AC$2:$AC$20095,MATCH($G335&amp;$A335-1&amp;$B335,DVOA!$C$2:$C$20095&amp;DVOA!$A$2:$A$20095&amp;DVOA!$B$2:$B$20095,0)
),0)</f>
        <v>0</v>
      </c>
      <c r="S335" s="6" t="str">
        <f t="shared" si="68"/>
        <v/>
      </c>
      <c r="T335" s="104">
        <f t="shared" si="76"/>
        <v>0.2222155712677048</v>
      </c>
      <c r="U335" s="104" t="str">
        <f t="shared" si="77"/>
        <v/>
      </c>
      <c r="V335" s="26" t="str" cm="1">
        <f t="array" ref="V335">IFERROR(IF(E335="H",INDEX('DVOA Pred'!$G$2:$G$1000,MATCH($F335&amp;$B335&amp;$A335,'DVOA Pred'!$C$2:$C$1000&amp;'DVOA Pred'!$A$2:$A$1000&amp;'DVOA Pred'!$B$2:$B$1000,0)),
INDEX('DVOA Pred'!$H$2:$H$1000,MATCH($F335&amp;$B335&amp;$A335,'DVOA Pred'!$D$2:$D$1000&amp;'DVOA Pred'!$A$2:$A$1000&amp;'DVOA Pred'!$B$2:$B$1000,0))),"")</f>
        <v/>
      </c>
      <c r="W335" s="26" t="str">
        <f t="shared" si="69"/>
        <v/>
      </c>
      <c r="X335" s="26" t="str">
        <f t="shared" si="70"/>
        <v/>
      </c>
      <c r="Y335" s="6" t="str">
        <f>IFERROR((PERCENTRANK($L$2:$L$20355,L335)*Multiples!$B$3)+((PERCENTRANK($W$2:$W$20355,W335)*(1-Multiples!$B$3))),"")</f>
        <v/>
      </c>
      <c r="Z335" s="64">
        <v>26</v>
      </c>
      <c r="AA335" s="64">
        <v>33</v>
      </c>
      <c r="AB335" s="24">
        <f t="shared" si="71"/>
        <v>-7</v>
      </c>
      <c r="AC335" s="24">
        <f t="shared" si="72"/>
        <v>-4.5</v>
      </c>
      <c r="AD335" s="24">
        <f t="shared" si="73"/>
        <v>-4.5</v>
      </c>
      <c r="AE335" s="24" t="str">
        <f t="shared" si="74"/>
        <v>No</v>
      </c>
      <c r="AF335" s="24" t="str">
        <f t="shared" si="75"/>
        <v>No</v>
      </c>
      <c r="AG335" s="64"/>
      <c r="AH335" s="64"/>
      <c r="AI335" s="170"/>
      <c r="AJ335" s="66"/>
    </row>
    <row r="336" spans="1:36" customFormat="1" x14ac:dyDescent="0.25">
      <c r="A336" s="7">
        <v>12</v>
      </c>
      <c r="B336" s="5">
        <v>2022</v>
      </c>
      <c r="C336" s="5" t="str">
        <f t="shared" si="65"/>
        <v>2022 W12</v>
      </c>
      <c r="D336" s="5">
        <v>168</v>
      </c>
      <c r="E336" s="5" t="s">
        <v>651</v>
      </c>
      <c r="F336" s="5" t="s">
        <v>10</v>
      </c>
      <c r="G336" s="5" t="s">
        <v>38</v>
      </c>
      <c r="H336" s="5">
        <v>3.5</v>
      </c>
      <c r="I336" s="61">
        <v>3.5</v>
      </c>
      <c r="J336" s="62" t="str">
        <f t="shared" si="66"/>
        <v>D0</v>
      </c>
      <c r="K336" s="61">
        <f t="shared" si="67"/>
        <v>0</v>
      </c>
      <c r="L336" s="228">
        <f>IF(K336=0,0,
IF(J336="D0.5",0.5*SUMIFS('Key Numbers'!$C$2:$C$71,'Key Numbers'!$A$2:$A$71,"&gt;="&amp;ABS($I336),'Key Numbers'!$A$2:$A$71,"&lt;="&amp;ABS($H336)),
IF(J336="D-0.5",0.5*-1*SUMIFS('Key Numbers'!$C$2:$C$71,'Key Numbers'!$A$2:$A$71,"&lt;="&amp;ABS($I336),'Key Numbers'!$A$2:$A$71,"&gt;="&amp;ABS($H336)),
IF(J336="F0.5",0.5*SUMIFS('Key Numbers'!$C$2:$C$71,'Key Numbers'!$A$2:$A$71,"&lt;="&amp;ABS($I336),'Key Numbers'!$A$2:$A$71,"&gt;="&amp;ABS($H336)),
IF(J336="F-0.5",0.5*-1*SUMIFS('Key Numbers'!$C$2:$C$71,'Key Numbers'!$A$2:$A$71,"&gt;="&amp;ABS($I336),'Key Numbers'!$A$2:$A$71,"&lt;="&amp;ABS($H336)),
IF(AND(LEFT(J336,1)="F",K336&lt;0),-1*SUMIFS('Key Numbers'!$C$2:$C$71,'Key Numbers'!$A$2:$A$71,"&gt;="&amp;ABS($I336),'Key Numbers'!$A$2:$A$71,"&lt;="&amp;ABS($H336)),
IF(AND(LEFT(J336,1)="F",K336&gt;0),SUMIFS('Key Numbers'!$C$2:$C$71,'Key Numbers'!$A$2:$A$71,"&lt;="&amp;ABS($I336),'Key Numbers'!$A$2:$A$71,"&gt;="&amp;ABS($H336)),
IF(AND(LEFT(J336,1)="D",K336&lt;0),-1*SUMIFS('Key Numbers'!$C$2:$C$71,'Key Numbers'!$A$2:$A$71,"&lt;="&amp;ABS($I336),'Key Numbers'!$A$2:$A$71,"&gt;="&amp;ABS($H336)),
SUMIFS('Key Numbers'!$C$2:$C$71,'Key Numbers'!$A$2:$A$71,"&gt;="&amp;ABS($I336),'Key Numbers'!$A$2:$A$71,"&lt;="&amp;ABS($H336))))))))))</f>
        <v>0</v>
      </c>
      <c r="M336" s="6" cm="1">
        <f t="array" ref="M336">IFERROR(INDEX(DVOA!$E$2:$E$20095,MATCH($F336&amp;$A336-1&amp;$B336,DVOA!$C$2:$C$20095&amp;DVOA!$A$2:$A21194&amp;DVOA!$B$2:$B$20095,0)),0)</f>
        <v>-9.7112440516005857E-3</v>
      </c>
      <c r="N336" s="6"/>
      <c r="O336" s="6" cm="1">
        <f t="array" ref="O336">IFERROR(INDEX(DVOA!$AC$2:$AC$20095,MATCH($F336&amp;$A336-1&amp;$B336,DVOA!$C$2:$C$20095&amp;DVOA!$A$2:$A$20095&amp;DVOA!$B$2:$B$20095,0)
),0)</f>
        <v>0</v>
      </c>
      <c r="P336" s="6" cm="1">
        <f t="array" ref="P336">IFERROR(INDEX(DVOA!$E$2:$E$20095,MATCH($G336&amp;$A336-1&amp;$B336,DVOA!$C$2:$C$20095&amp;DVOA!$A$2:$A21194&amp;DVOA!$B$2:$B$20095,0)),0)</f>
        <v>0.12923446360143048</v>
      </c>
      <c r="Q336" s="6"/>
      <c r="R336" s="6" cm="1">
        <f t="array" ref="R336">IFERROR(INDEX(DVOA!$AC$2:$AC$20095,MATCH($G336&amp;$A336-1&amp;$B336,DVOA!$C$2:$C$20095&amp;DVOA!$A$2:$A$20095&amp;DVOA!$B$2:$B$20095,0)
),0)</f>
        <v>0</v>
      </c>
      <c r="S336" s="6" t="str">
        <f t="shared" si="68"/>
        <v/>
      </c>
      <c r="T336" s="104">
        <f t="shared" si="76"/>
        <v>-0.13894570765303108</v>
      </c>
      <c r="U336" s="104" t="str">
        <f t="shared" si="77"/>
        <v/>
      </c>
      <c r="V336" s="26" t="str" cm="1">
        <f t="array" ref="V336">IFERROR(IF(E336="H",INDEX('DVOA Pred'!$G$2:$G$1000,MATCH($F336&amp;$B336&amp;$A336,'DVOA Pred'!$C$2:$C$1000&amp;'DVOA Pred'!$A$2:$A$1000&amp;'DVOA Pred'!$B$2:$B$1000,0)),
INDEX('DVOA Pred'!$H$2:$H$1000,MATCH($F336&amp;$B336&amp;$A336,'DVOA Pred'!$D$2:$D$1000&amp;'DVOA Pred'!$A$2:$A$1000&amp;'DVOA Pred'!$B$2:$B$1000,0))),"")</f>
        <v/>
      </c>
      <c r="W336" s="26" t="str">
        <f t="shared" si="69"/>
        <v/>
      </c>
      <c r="X336" s="26" t="str">
        <f t="shared" si="70"/>
        <v/>
      </c>
      <c r="Y336" s="6" t="str">
        <f>IFERROR((PERCENTRANK($L$2:$L$20355,L336)*Multiples!$B$3)+((PERCENTRANK($W$2:$W$20355,W336)*(1-Multiples!$B$3))),"")</f>
        <v/>
      </c>
      <c r="Z336" s="64">
        <v>23</v>
      </c>
      <c r="AA336" s="64">
        <v>17</v>
      </c>
      <c r="AB336" s="24">
        <f t="shared" si="71"/>
        <v>6</v>
      </c>
      <c r="AC336" s="24">
        <f t="shared" si="72"/>
        <v>9.5</v>
      </c>
      <c r="AD336" s="24">
        <f t="shared" si="73"/>
        <v>9.5</v>
      </c>
      <c r="AE336" s="24" t="str">
        <f t="shared" si="74"/>
        <v>Yes</v>
      </c>
      <c r="AF336" s="24" t="str">
        <f t="shared" si="75"/>
        <v>Yes</v>
      </c>
      <c r="AG336" s="64"/>
      <c r="AH336" s="64"/>
      <c r="AI336" s="170"/>
      <c r="AJ336" s="66"/>
    </row>
    <row r="337" spans="1:36" customFormat="1" x14ac:dyDescent="0.25">
      <c r="A337" s="7">
        <v>12</v>
      </c>
      <c r="B337" s="5">
        <v>2022</v>
      </c>
      <c r="C337" s="5" t="str">
        <f t="shared" si="65"/>
        <v>2022 W12</v>
      </c>
      <c r="D337" s="5">
        <v>168</v>
      </c>
      <c r="E337" s="5" t="s">
        <v>649</v>
      </c>
      <c r="F337" s="5" t="s">
        <v>38</v>
      </c>
      <c r="G337" s="5" t="s">
        <v>10</v>
      </c>
      <c r="H337" s="5">
        <v>-3.5</v>
      </c>
      <c r="I337" s="61">
        <v>-3.5</v>
      </c>
      <c r="J337" s="62" t="str">
        <f t="shared" si="66"/>
        <v>F0</v>
      </c>
      <c r="K337" s="61">
        <f t="shared" si="67"/>
        <v>0</v>
      </c>
      <c r="L337" s="228">
        <f>IF(K337=0,0,
IF(J337="D0.5",0.5*SUMIFS('Key Numbers'!$C$2:$C$71,'Key Numbers'!$A$2:$A$71,"&gt;="&amp;ABS($I337),'Key Numbers'!$A$2:$A$71,"&lt;="&amp;ABS($H337)),
IF(J337="D-0.5",0.5*-1*SUMIFS('Key Numbers'!$C$2:$C$71,'Key Numbers'!$A$2:$A$71,"&lt;="&amp;ABS($I337),'Key Numbers'!$A$2:$A$71,"&gt;="&amp;ABS($H337)),
IF(J337="F0.5",0.5*SUMIFS('Key Numbers'!$C$2:$C$71,'Key Numbers'!$A$2:$A$71,"&lt;="&amp;ABS($I337),'Key Numbers'!$A$2:$A$71,"&gt;="&amp;ABS($H337)),
IF(J337="F-0.5",0.5*-1*SUMIFS('Key Numbers'!$C$2:$C$71,'Key Numbers'!$A$2:$A$71,"&gt;="&amp;ABS($I337),'Key Numbers'!$A$2:$A$71,"&lt;="&amp;ABS($H337)),
IF(AND(LEFT(J337,1)="F",K337&lt;0),-1*SUMIFS('Key Numbers'!$C$2:$C$71,'Key Numbers'!$A$2:$A$71,"&gt;="&amp;ABS($I337),'Key Numbers'!$A$2:$A$71,"&lt;="&amp;ABS($H337)),
IF(AND(LEFT(J337,1)="F",K337&gt;0),SUMIFS('Key Numbers'!$C$2:$C$71,'Key Numbers'!$A$2:$A$71,"&lt;="&amp;ABS($I337),'Key Numbers'!$A$2:$A$71,"&gt;="&amp;ABS($H337)),
IF(AND(LEFT(J337,1)="D",K337&lt;0),-1*SUMIFS('Key Numbers'!$C$2:$C$71,'Key Numbers'!$A$2:$A$71,"&lt;="&amp;ABS($I337),'Key Numbers'!$A$2:$A$71,"&gt;="&amp;ABS($H337)),
SUMIFS('Key Numbers'!$C$2:$C$71,'Key Numbers'!$A$2:$A$71,"&gt;="&amp;ABS($I337),'Key Numbers'!$A$2:$A$71,"&lt;="&amp;ABS($H337))))))))))</f>
        <v>0</v>
      </c>
      <c r="M337" s="6" cm="1">
        <f t="array" ref="M337">IFERROR(INDEX(DVOA!$E$2:$E$20095,MATCH($F337&amp;$A337-1&amp;$B337,DVOA!$C$2:$C$20095&amp;DVOA!$A$2:$A21195&amp;DVOA!$B$2:$B$20095,0)),0)</f>
        <v>0.12923446360143048</v>
      </c>
      <c r="N337" s="6"/>
      <c r="O337" s="6" cm="1">
        <f t="array" ref="O337">IFERROR(INDEX(DVOA!$AC$2:$AC$20095,MATCH($F337&amp;$A337-1&amp;$B337,DVOA!$C$2:$C$20095&amp;DVOA!$A$2:$A$20095&amp;DVOA!$B$2:$B$20095,0)
),0)</f>
        <v>0</v>
      </c>
      <c r="P337" s="6" cm="1">
        <f t="array" ref="P337">IFERROR(INDEX(DVOA!$E$2:$E$20095,MATCH($G337&amp;$A337-1&amp;$B337,DVOA!$C$2:$C$20095&amp;DVOA!$A$2:$A21195&amp;DVOA!$B$2:$B$20095,0)),0)</f>
        <v>-9.7112440516005857E-3</v>
      </c>
      <c r="Q337" s="6"/>
      <c r="R337" s="6" cm="1">
        <f t="array" ref="R337">IFERROR(INDEX(DVOA!$AC$2:$AC$20095,MATCH($G337&amp;$A337-1&amp;$B337,DVOA!$C$2:$C$20095&amp;DVOA!$A$2:$A$20095&amp;DVOA!$B$2:$B$20095,0)
),0)</f>
        <v>0</v>
      </c>
      <c r="S337" s="6" t="str">
        <f t="shared" si="68"/>
        <v/>
      </c>
      <c r="T337" s="104">
        <f t="shared" si="76"/>
        <v>0.13894570765303108</v>
      </c>
      <c r="U337" s="104" t="str">
        <f t="shared" si="77"/>
        <v/>
      </c>
      <c r="V337" s="26" t="str" cm="1">
        <f t="array" ref="V337">IFERROR(IF(E337="H",INDEX('DVOA Pred'!$G$2:$G$1000,MATCH($F337&amp;$B337&amp;$A337,'DVOA Pred'!$C$2:$C$1000&amp;'DVOA Pred'!$A$2:$A$1000&amp;'DVOA Pred'!$B$2:$B$1000,0)),
INDEX('DVOA Pred'!$H$2:$H$1000,MATCH($F337&amp;$B337&amp;$A337,'DVOA Pred'!$D$2:$D$1000&amp;'DVOA Pred'!$A$2:$A$1000&amp;'DVOA Pred'!$B$2:$B$1000,0))),"")</f>
        <v/>
      </c>
      <c r="W337" s="26" t="str">
        <f t="shared" si="69"/>
        <v/>
      </c>
      <c r="X337" s="26" t="str">
        <f t="shared" si="70"/>
        <v/>
      </c>
      <c r="Y337" s="6" t="str">
        <f>IFERROR((PERCENTRANK($L$2:$L$20355,L337)*Multiples!$B$3)+((PERCENTRANK($W$2:$W$20355,W337)*(1-Multiples!$B$3))),"")</f>
        <v/>
      </c>
      <c r="Z337" s="64">
        <v>17</v>
      </c>
      <c r="AA337" s="64">
        <v>23</v>
      </c>
      <c r="AB337" s="24">
        <f t="shared" si="71"/>
        <v>-6</v>
      </c>
      <c r="AC337" s="24">
        <f t="shared" si="72"/>
        <v>-9.5</v>
      </c>
      <c r="AD337" s="24">
        <f t="shared" si="73"/>
        <v>-9.5</v>
      </c>
      <c r="AE337" s="24" t="str">
        <f t="shared" si="74"/>
        <v>No</v>
      </c>
      <c r="AF337" s="24" t="str">
        <f t="shared" si="75"/>
        <v>No</v>
      </c>
      <c r="AG337" s="64"/>
      <c r="AH337" s="64"/>
      <c r="AI337" s="170"/>
      <c r="AJ337" s="66"/>
    </row>
    <row r="338" spans="1:36" customFormat="1" x14ac:dyDescent="0.25">
      <c r="A338" s="7">
        <v>12</v>
      </c>
      <c r="B338" s="5">
        <v>2022</v>
      </c>
      <c r="C338" s="5" t="str">
        <f t="shared" si="65"/>
        <v>2022 W12</v>
      </c>
      <c r="D338" s="5">
        <v>169</v>
      </c>
      <c r="E338" s="5" t="s">
        <v>649</v>
      </c>
      <c r="F338" s="5" t="s">
        <v>24</v>
      </c>
      <c r="G338" s="5" t="s">
        <v>45</v>
      </c>
      <c r="H338" s="5">
        <v>-1.5</v>
      </c>
      <c r="I338" s="61">
        <v>-2.5</v>
      </c>
      <c r="J338" s="62" t="str">
        <f t="shared" si="66"/>
        <v>F1</v>
      </c>
      <c r="K338" s="61">
        <f t="shared" si="67"/>
        <v>1</v>
      </c>
      <c r="L338" s="228">
        <f>IF(K338=0,0,
IF(J338="D0.5",0.5*SUMIFS('Key Numbers'!$C$2:$C$71,'Key Numbers'!$A$2:$A$71,"&gt;="&amp;ABS($I338),'Key Numbers'!$A$2:$A$71,"&lt;="&amp;ABS($H338)),
IF(J338="D-0.5",0.5*-1*SUMIFS('Key Numbers'!$C$2:$C$71,'Key Numbers'!$A$2:$A$71,"&lt;="&amp;ABS($I338),'Key Numbers'!$A$2:$A$71,"&gt;="&amp;ABS($H338)),
IF(J338="F0.5",0.5*SUMIFS('Key Numbers'!$C$2:$C$71,'Key Numbers'!$A$2:$A$71,"&lt;="&amp;ABS($I338),'Key Numbers'!$A$2:$A$71,"&gt;="&amp;ABS($H338)),
IF(J338="F-0.5",0.5*-1*SUMIFS('Key Numbers'!$C$2:$C$71,'Key Numbers'!$A$2:$A$71,"&gt;="&amp;ABS($I338),'Key Numbers'!$A$2:$A$71,"&lt;="&amp;ABS($H338)),
IF(AND(LEFT(J338,1)="F",K338&lt;0),-1*SUMIFS('Key Numbers'!$C$2:$C$71,'Key Numbers'!$A$2:$A$71,"&gt;="&amp;ABS($I338),'Key Numbers'!$A$2:$A$71,"&lt;="&amp;ABS($H338)),
IF(AND(LEFT(J338,1)="F",K338&gt;0),SUMIFS('Key Numbers'!$C$2:$C$71,'Key Numbers'!$A$2:$A$71,"&lt;="&amp;ABS($I338),'Key Numbers'!$A$2:$A$71,"&gt;="&amp;ABS($H338)),
IF(AND(LEFT(J338,1)="D",K338&lt;0),-1*SUMIFS('Key Numbers'!$C$2:$C$71,'Key Numbers'!$A$2:$A$71,"&lt;="&amp;ABS($I338),'Key Numbers'!$A$2:$A$71,"&gt;="&amp;ABS($H338)),
SUMIFS('Key Numbers'!$C$2:$C$71,'Key Numbers'!$A$2:$A$71,"&gt;="&amp;ABS($I338),'Key Numbers'!$A$2:$A$71,"&lt;="&amp;ABS($H338))))))))))</f>
        <v>5.6880733944954132E-2</v>
      </c>
      <c r="M338" s="6" cm="1">
        <f t="array" ref="M338">IFERROR(INDEX(DVOA!$E$2:$E$20095,MATCH($F338&amp;$A338-1&amp;$B338,DVOA!$C$2:$C$20095&amp;DVOA!$A$2:$A21196&amp;DVOA!$B$2:$B$20095,0)),0)</f>
        <v>0.12095707631408381</v>
      </c>
      <c r="N338" s="6"/>
      <c r="O338" s="6" cm="1">
        <f t="array" ref="O338">IFERROR(INDEX(DVOA!$AC$2:$AC$20095,MATCH($F338&amp;$A338-1&amp;$B338,DVOA!$C$2:$C$20095&amp;DVOA!$A$2:$A$20095&amp;DVOA!$B$2:$B$20095,0)
),0)</f>
        <v>0</v>
      </c>
      <c r="P338" s="6" cm="1">
        <f t="array" ref="P338">IFERROR(INDEX(DVOA!$E$2:$E$20095,MATCH($G338&amp;$A338-1&amp;$B338,DVOA!$C$2:$C$20095&amp;DVOA!$A$2:$A21196&amp;DVOA!$B$2:$B$20095,0)),0)</f>
        <v>7.2592566078537674E-2</v>
      </c>
      <c r="Q338" s="6"/>
      <c r="R338" s="6" cm="1">
        <f t="array" ref="R338">IFERROR(INDEX(DVOA!$AC$2:$AC$20095,MATCH($G338&amp;$A338-1&amp;$B338,DVOA!$C$2:$C$20095&amp;DVOA!$A$2:$A$20095&amp;DVOA!$B$2:$B$20095,0)
),0)</f>
        <v>0</v>
      </c>
      <c r="S338" s="6" t="str">
        <f t="shared" si="68"/>
        <v/>
      </c>
      <c r="T338" s="104">
        <f t="shared" si="76"/>
        <v>4.8364510235546138E-2</v>
      </c>
      <c r="U338" s="104" t="str">
        <f t="shared" si="77"/>
        <v/>
      </c>
      <c r="V338" s="26" t="str" cm="1">
        <f t="array" ref="V338">IFERROR(IF(E338="H",INDEX('DVOA Pred'!$G$2:$G$1000,MATCH($F338&amp;$B338&amp;$A338,'DVOA Pred'!$C$2:$C$1000&amp;'DVOA Pred'!$A$2:$A$1000&amp;'DVOA Pred'!$B$2:$B$1000,0)),
INDEX('DVOA Pred'!$H$2:$H$1000,MATCH($F338&amp;$B338&amp;$A338,'DVOA Pred'!$D$2:$D$1000&amp;'DVOA Pred'!$A$2:$A$1000&amp;'DVOA Pred'!$B$2:$B$1000,0))),"")</f>
        <v/>
      </c>
      <c r="W338" s="26" t="str">
        <f t="shared" si="69"/>
        <v/>
      </c>
      <c r="X338" s="26" t="str">
        <f t="shared" si="70"/>
        <v/>
      </c>
      <c r="Y338" s="6" t="str">
        <f>IFERROR((PERCENTRANK($L$2:$L$20355,L338)*Multiples!$B$3)+((PERCENTRANK($W$2:$W$20355,W338)*(1-Multiples!$B$3))),"")</f>
        <v/>
      </c>
      <c r="Z338" s="64">
        <v>20</v>
      </c>
      <c r="AA338" s="64">
        <v>16</v>
      </c>
      <c r="AB338" s="24">
        <f t="shared" si="71"/>
        <v>4</v>
      </c>
      <c r="AC338" s="24">
        <f t="shared" si="72"/>
        <v>2.5</v>
      </c>
      <c r="AD338" s="24">
        <f t="shared" si="73"/>
        <v>1.5</v>
      </c>
      <c r="AE338" s="24" t="str">
        <f t="shared" si="74"/>
        <v>Yes</v>
      </c>
      <c r="AF338" s="24" t="str">
        <f t="shared" si="75"/>
        <v>Yes</v>
      </c>
      <c r="AG338" s="64"/>
      <c r="AH338" s="64"/>
      <c r="AI338" s="170"/>
      <c r="AJ338" s="66"/>
    </row>
    <row r="339" spans="1:36" customFormat="1" x14ac:dyDescent="0.25">
      <c r="A339" s="7">
        <v>12</v>
      </c>
      <c r="B339" s="5">
        <v>2022</v>
      </c>
      <c r="C339" s="5" t="str">
        <f t="shared" si="65"/>
        <v>2022 W12</v>
      </c>
      <c r="D339" s="5">
        <v>169</v>
      </c>
      <c r="E339" s="5" t="s">
        <v>651</v>
      </c>
      <c r="F339" s="5" t="s">
        <v>45</v>
      </c>
      <c r="G339" s="5" t="s">
        <v>24</v>
      </c>
      <c r="H339" s="5">
        <v>1.5</v>
      </c>
      <c r="I339" s="61">
        <v>2.5</v>
      </c>
      <c r="J339" s="62" t="str">
        <f t="shared" si="66"/>
        <v>D-1</v>
      </c>
      <c r="K339" s="61">
        <f t="shared" si="67"/>
        <v>-1</v>
      </c>
      <c r="L339" s="228">
        <f>IF(K339=0,0,
IF(J339="D0.5",0.5*SUMIFS('Key Numbers'!$C$2:$C$71,'Key Numbers'!$A$2:$A$71,"&gt;="&amp;ABS($I339),'Key Numbers'!$A$2:$A$71,"&lt;="&amp;ABS($H339)),
IF(J339="D-0.5",0.5*-1*SUMIFS('Key Numbers'!$C$2:$C$71,'Key Numbers'!$A$2:$A$71,"&lt;="&amp;ABS($I339),'Key Numbers'!$A$2:$A$71,"&gt;="&amp;ABS($H339)),
IF(J339="F0.5",0.5*SUMIFS('Key Numbers'!$C$2:$C$71,'Key Numbers'!$A$2:$A$71,"&lt;="&amp;ABS($I339),'Key Numbers'!$A$2:$A$71,"&gt;="&amp;ABS($H339)),
IF(J339="F-0.5",0.5*-1*SUMIFS('Key Numbers'!$C$2:$C$71,'Key Numbers'!$A$2:$A$71,"&gt;="&amp;ABS($I339),'Key Numbers'!$A$2:$A$71,"&lt;="&amp;ABS($H339)),
IF(AND(LEFT(J339,1)="F",K339&lt;0),-1*SUMIFS('Key Numbers'!$C$2:$C$71,'Key Numbers'!$A$2:$A$71,"&gt;="&amp;ABS($I339),'Key Numbers'!$A$2:$A$71,"&lt;="&amp;ABS($H339)),
IF(AND(LEFT(J339,1)="F",K339&gt;0),SUMIFS('Key Numbers'!$C$2:$C$71,'Key Numbers'!$A$2:$A$71,"&lt;="&amp;ABS($I339),'Key Numbers'!$A$2:$A$71,"&gt;="&amp;ABS($H339)),
IF(AND(LEFT(J339,1)="D",K339&lt;0),-1*SUMIFS('Key Numbers'!$C$2:$C$71,'Key Numbers'!$A$2:$A$71,"&lt;="&amp;ABS($I339),'Key Numbers'!$A$2:$A$71,"&gt;="&amp;ABS($H339)),
SUMIFS('Key Numbers'!$C$2:$C$71,'Key Numbers'!$A$2:$A$71,"&gt;="&amp;ABS($I339),'Key Numbers'!$A$2:$A$71,"&lt;="&amp;ABS($H339))))))))))</f>
        <v>-5.6880733944954132E-2</v>
      </c>
      <c r="M339" s="6" cm="1">
        <f t="array" ref="M339">IFERROR(INDEX(DVOA!$E$2:$E$20095,MATCH($F339&amp;$A339-1&amp;$B339,DVOA!$C$2:$C$20095&amp;DVOA!$A$2:$A21197&amp;DVOA!$B$2:$B$20095,0)),0)</f>
        <v>7.2592566078537674E-2</v>
      </c>
      <c r="N339" s="6"/>
      <c r="O339" s="6" cm="1">
        <f t="array" ref="O339">IFERROR(INDEX(DVOA!$AC$2:$AC$20095,MATCH($F339&amp;$A339-1&amp;$B339,DVOA!$C$2:$C$20095&amp;DVOA!$A$2:$A$20095&amp;DVOA!$B$2:$B$20095,0)
),0)</f>
        <v>0</v>
      </c>
      <c r="P339" s="6" cm="1">
        <f t="array" ref="P339">IFERROR(INDEX(DVOA!$E$2:$E$20095,MATCH($G339&amp;$A339-1&amp;$B339,DVOA!$C$2:$C$20095&amp;DVOA!$A$2:$A21197&amp;DVOA!$B$2:$B$20095,0)),0)</f>
        <v>0.12095707631408381</v>
      </c>
      <c r="Q339" s="6"/>
      <c r="R339" s="6" cm="1">
        <f t="array" ref="R339">IFERROR(INDEX(DVOA!$AC$2:$AC$20095,MATCH($G339&amp;$A339-1&amp;$B339,DVOA!$C$2:$C$20095&amp;DVOA!$A$2:$A$20095&amp;DVOA!$B$2:$B$20095,0)
),0)</f>
        <v>0</v>
      </c>
      <c r="S339" s="6" t="str">
        <f t="shared" si="68"/>
        <v/>
      </c>
      <c r="T339" s="104">
        <f t="shared" si="76"/>
        <v>-4.8364510235546138E-2</v>
      </c>
      <c r="U339" s="104" t="str">
        <f t="shared" si="77"/>
        <v/>
      </c>
      <c r="V339" s="26" t="str" cm="1">
        <f t="array" ref="V339">IFERROR(IF(E339="H",INDEX('DVOA Pred'!$G$2:$G$1000,MATCH($F339&amp;$B339&amp;$A339,'DVOA Pred'!$C$2:$C$1000&amp;'DVOA Pred'!$A$2:$A$1000&amp;'DVOA Pred'!$B$2:$B$1000,0)),
INDEX('DVOA Pred'!$H$2:$H$1000,MATCH($F339&amp;$B339&amp;$A339,'DVOA Pred'!$D$2:$D$1000&amp;'DVOA Pred'!$A$2:$A$1000&amp;'DVOA Pred'!$B$2:$B$1000,0))),"")</f>
        <v/>
      </c>
      <c r="W339" s="26" t="str">
        <f t="shared" si="69"/>
        <v/>
      </c>
      <c r="X339" s="26" t="str">
        <f t="shared" si="70"/>
        <v/>
      </c>
      <c r="Y339" s="6" t="str">
        <f>IFERROR((PERCENTRANK($L$2:$L$20355,L339)*Multiples!$B$3)+((PERCENTRANK($W$2:$W$20355,W339)*(1-Multiples!$B$3))),"")</f>
        <v/>
      </c>
      <c r="Z339" s="64">
        <v>16</v>
      </c>
      <c r="AA339" s="64">
        <v>20</v>
      </c>
      <c r="AB339" s="24">
        <f t="shared" si="71"/>
        <v>-4</v>
      </c>
      <c r="AC339" s="24">
        <f t="shared" si="72"/>
        <v>-2.5</v>
      </c>
      <c r="AD339" s="24">
        <f t="shared" si="73"/>
        <v>-1.5</v>
      </c>
      <c r="AE339" s="24" t="str">
        <f t="shared" si="74"/>
        <v>No</v>
      </c>
      <c r="AF339" s="24" t="str">
        <f t="shared" si="75"/>
        <v>No</v>
      </c>
      <c r="AG339" s="64"/>
      <c r="AH339" s="64"/>
      <c r="AI339" s="170"/>
      <c r="AJ339" s="66"/>
    </row>
    <row r="340" spans="1:36" customFormat="1" x14ac:dyDescent="0.25">
      <c r="A340" s="7">
        <v>12</v>
      </c>
      <c r="B340" s="5">
        <v>2022</v>
      </c>
      <c r="C340" s="5" t="str">
        <f t="shared" si="65"/>
        <v>2022 W12</v>
      </c>
      <c r="D340" s="5">
        <v>170</v>
      </c>
      <c r="E340" s="5" t="s">
        <v>649</v>
      </c>
      <c r="F340" s="5" t="s">
        <v>49</v>
      </c>
      <c r="G340" s="5" t="s">
        <v>4</v>
      </c>
      <c r="H340" s="5">
        <v>12.5</v>
      </c>
      <c r="I340" s="61">
        <v>14</v>
      </c>
      <c r="J340" s="62" t="str">
        <f t="shared" si="66"/>
        <v>D-1.5</v>
      </c>
      <c r="K340" s="61">
        <f t="shared" si="67"/>
        <v>-1.5</v>
      </c>
      <c r="L340" s="228">
        <f>IF(K340=0,0,
IF(J340="D0.5",0.5*SUMIFS('Key Numbers'!$C$2:$C$71,'Key Numbers'!$A$2:$A$71,"&gt;="&amp;ABS($I340),'Key Numbers'!$A$2:$A$71,"&lt;="&amp;ABS($H340)),
IF(J340="D-0.5",0.5*-1*SUMIFS('Key Numbers'!$C$2:$C$71,'Key Numbers'!$A$2:$A$71,"&lt;="&amp;ABS($I340),'Key Numbers'!$A$2:$A$71,"&gt;="&amp;ABS($H340)),
IF(J340="F0.5",0.5*SUMIFS('Key Numbers'!$C$2:$C$71,'Key Numbers'!$A$2:$A$71,"&lt;="&amp;ABS($I340),'Key Numbers'!$A$2:$A$71,"&gt;="&amp;ABS($H340)),
IF(J340="F-0.5",0.5*-1*SUMIFS('Key Numbers'!$C$2:$C$71,'Key Numbers'!$A$2:$A$71,"&gt;="&amp;ABS($I340),'Key Numbers'!$A$2:$A$71,"&lt;="&amp;ABS($H340)),
IF(AND(LEFT(J340,1)="F",K340&lt;0),-1*SUMIFS('Key Numbers'!$C$2:$C$71,'Key Numbers'!$A$2:$A$71,"&gt;="&amp;ABS($I340),'Key Numbers'!$A$2:$A$71,"&lt;="&amp;ABS($H340)),
IF(AND(LEFT(J340,1)="F",K340&gt;0),SUMIFS('Key Numbers'!$C$2:$C$71,'Key Numbers'!$A$2:$A$71,"&lt;="&amp;ABS($I340),'Key Numbers'!$A$2:$A$71,"&gt;="&amp;ABS($H340)),
IF(AND(LEFT(J340,1)="D",K340&lt;0),-1*SUMIFS('Key Numbers'!$C$2:$C$71,'Key Numbers'!$A$2:$A$71,"&lt;="&amp;ABS($I340),'Key Numbers'!$A$2:$A$71,"&gt;="&amp;ABS($H340)),
SUMIFS('Key Numbers'!$C$2:$C$71,'Key Numbers'!$A$2:$A$71,"&gt;="&amp;ABS($I340),'Key Numbers'!$A$2:$A$71,"&lt;="&amp;ABS($H340))))))))))</f>
        <v>-7.155963302752294E-2</v>
      </c>
      <c r="M340" s="6" cm="1">
        <f t="array" ref="M340">IFERROR(INDEX(DVOA!$E$2:$E$20095,MATCH($F340&amp;$A340-1&amp;$B340,DVOA!$C$2:$C$20095&amp;DVOA!$A$2:$A21198&amp;DVOA!$B$2:$B$20095,0)),0)</f>
        <v>-0.32527151193370368</v>
      </c>
      <c r="N340" s="6"/>
      <c r="O340" s="6" cm="1">
        <f t="array" ref="O340">IFERROR(INDEX(DVOA!$AC$2:$AC$20095,MATCH($F340&amp;$A340-1&amp;$B340,DVOA!$C$2:$C$20095&amp;DVOA!$A$2:$A$20095&amp;DVOA!$B$2:$B$20095,0)
),0)</f>
        <v>0</v>
      </c>
      <c r="P340" s="6" cm="1">
        <f t="array" ref="P340">IFERROR(INDEX(DVOA!$E$2:$E$20095,MATCH($G340&amp;$A340-1&amp;$B340,DVOA!$C$2:$C$20095&amp;DVOA!$A$2:$A21198&amp;DVOA!$B$2:$B$20095,0)),0)</f>
        <v>0.12926723709624863</v>
      </c>
      <c r="Q340" s="6"/>
      <c r="R340" s="6" cm="1">
        <f t="array" ref="R340">IFERROR(INDEX(DVOA!$AC$2:$AC$20095,MATCH($G340&amp;$A340-1&amp;$B340,DVOA!$C$2:$C$20095&amp;DVOA!$A$2:$A$20095&amp;DVOA!$B$2:$B$20095,0)
),0)</f>
        <v>0</v>
      </c>
      <c r="S340" s="6" t="str">
        <f t="shared" si="68"/>
        <v/>
      </c>
      <c r="T340" s="104">
        <f t="shared" si="76"/>
        <v>-0.45453874902995228</v>
      </c>
      <c r="U340" s="104" t="str">
        <f t="shared" si="77"/>
        <v/>
      </c>
      <c r="V340" s="26" t="str" cm="1">
        <f t="array" ref="V340">IFERROR(IF(E340="H",INDEX('DVOA Pred'!$G$2:$G$1000,MATCH($F340&amp;$B340&amp;$A340,'DVOA Pred'!$C$2:$C$1000&amp;'DVOA Pred'!$A$2:$A$1000&amp;'DVOA Pred'!$B$2:$B$1000,0)),
INDEX('DVOA Pred'!$H$2:$H$1000,MATCH($F340&amp;$B340&amp;$A340,'DVOA Pred'!$D$2:$D$1000&amp;'DVOA Pred'!$A$2:$A$1000&amp;'DVOA Pred'!$B$2:$B$1000,0))),"")</f>
        <v/>
      </c>
      <c r="W340" s="26" t="str">
        <f t="shared" si="69"/>
        <v/>
      </c>
      <c r="X340" s="26" t="str">
        <f t="shared" si="70"/>
        <v/>
      </c>
      <c r="Y340" s="6" t="str">
        <f>IFERROR((PERCENTRANK($L$2:$L$20355,L340)*Multiples!$B$3)+((PERCENTRANK($W$2:$W$20355,W340)*(1-Multiples!$B$3))),"")</f>
        <v/>
      </c>
      <c r="Z340" s="64">
        <v>15</v>
      </c>
      <c r="AA340" s="64">
        <v>30</v>
      </c>
      <c r="AB340" s="24">
        <f t="shared" si="71"/>
        <v>-15</v>
      </c>
      <c r="AC340" s="24">
        <f t="shared" si="72"/>
        <v>-2.5</v>
      </c>
      <c r="AD340" s="24">
        <f t="shared" si="73"/>
        <v>-1</v>
      </c>
      <c r="AE340" s="24" t="str">
        <f t="shared" si="74"/>
        <v>No</v>
      </c>
      <c r="AF340" s="24" t="str">
        <f t="shared" si="75"/>
        <v>No</v>
      </c>
      <c r="AG340" s="64"/>
      <c r="AH340" s="64"/>
      <c r="AI340" s="170"/>
      <c r="AJ340" s="66"/>
    </row>
    <row r="341" spans="1:36" customFormat="1" x14ac:dyDescent="0.25">
      <c r="A341" s="7">
        <v>12</v>
      </c>
      <c r="B341" s="5">
        <v>2022</v>
      </c>
      <c r="C341" s="5" t="str">
        <f t="shared" si="65"/>
        <v>2022 W12</v>
      </c>
      <c r="D341" s="5">
        <v>170</v>
      </c>
      <c r="E341" s="5" t="s">
        <v>651</v>
      </c>
      <c r="F341" s="5" t="s">
        <v>4</v>
      </c>
      <c r="G341" s="5" t="s">
        <v>49</v>
      </c>
      <c r="H341" s="5">
        <v>-12.5</v>
      </c>
      <c r="I341" s="61">
        <v>-14</v>
      </c>
      <c r="J341" s="62" t="str">
        <f t="shared" si="66"/>
        <v>F1.5</v>
      </c>
      <c r="K341" s="61">
        <f t="shared" si="67"/>
        <v>1.5</v>
      </c>
      <c r="L341" s="228">
        <f>IF(K341=0,0,
IF(J341="D0.5",0.5*SUMIFS('Key Numbers'!$C$2:$C$71,'Key Numbers'!$A$2:$A$71,"&gt;="&amp;ABS($I341),'Key Numbers'!$A$2:$A$71,"&lt;="&amp;ABS($H341)),
IF(J341="D-0.5",0.5*-1*SUMIFS('Key Numbers'!$C$2:$C$71,'Key Numbers'!$A$2:$A$71,"&lt;="&amp;ABS($I341),'Key Numbers'!$A$2:$A$71,"&gt;="&amp;ABS($H341)),
IF(J341="F0.5",0.5*SUMIFS('Key Numbers'!$C$2:$C$71,'Key Numbers'!$A$2:$A$71,"&lt;="&amp;ABS($I341),'Key Numbers'!$A$2:$A$71,"&gt;="&amp;ABS($H341)),
IF(J341="F-0.5",0.5*-1*SUMIFS('Key Numbers'!$C$2:$C$71,'Key Numbers'!$A$2:$A$71,"&gt;="&amp;ABS($I341),'Key Numbers'!$A$2:$A$71,"&lt;="&amp;ABS($H341)),
IF(AND(LEFT(J341,1)="F",K341&lt;0),-1*SUMIFS('Key Numbers'!$C$2:$C$71,'Key Numbers'!$A$2:$A$71,"&gt;="&amp;ABS($I341),'Key Numbers'!$A$2:$A$71,"&lt;="&amp;ABS($H341)),
IF(AND(LEFT(J341,1)="F",K341&gt;0),SUMIFS('Key Numbers'!$C$2:$C$71,'Key Numbers'!$A$2:$A$71,"&lt;="&amp;ABS($I341),'Key Numbers'!$A$2:$A$71,"&gt;="&amp;ABS($H341)),
IF(AND(LEFT(J341,1)="D",K341&lt;0),-1*SUMIFS('Key Numbers'!$C$2:$C$71,'Key Numbers'!$A$2:$A$71,"&lt;="&amp;ABS($I341),'Key Numbers'!$A$2:$A$71,"&gt;="&amp;ABS($H341)),
SUMIFS('Key Numbers'!$C$2:$C$71,'Key Numbers'!$A$2:$A$71,"&gt;="&amp;ABS($I341),'Key Numbers'!$A$2:$A$71,"&lt;="&amp;ABS($H341))))))))))</f>
        <v>7.155963302752294E-2</v>
      </c>
      <c r="M341" s="6" cm="1">
        <f t="array" ref="M341">IFERROR(INDEX(DVOA!$E$2:$E$20095,MATCH($F341&amp;$A341-1&amp;$B341,DVOA!$C$2:$C$20095&amp;DVOA!$A$2:$A21199&amp;DVOA!$B$2:$B$20095,0)),0)</f>
        <v>0.12926723709624863</v>
      </c>
      <c r="N341" s="6"/>
      <c r="O341" s="6" cm="1">
        <f t="array" ref="O341">IFERROR(INDEX(DVOA!$AC$2:$AC$20095,MATCH($F341&amp;$A341-1&amp;$B341,DVOA!$C$2:$C$20095&amp;DVOA!$A$2:$A$20095&amp;DVOA!$B$2:$B$20095,0)
),0)</f>
        <v>0</v>
      </c>
      <c r="P341" s="6" cm="1">
        <f t="array" ref="P341">IFERROR(INDEX(DVOA!$E$2:$E$20095,MATCH($G341&amp;$A341-1&amp;$B341,DVOA!$C$2:$C$20095&amp;DVOA!$A$2:$A21199&amp;DVOA!$B$2:$B$20095,0)),0)</f>
        <v>-0.32527151193370368</v>
      </c>
      <c r="Q341" s="6"/>
      <c r="R341" s="6" cm="1">
        <f t="array" ref="R341">IFERROR(INDEX(DVOA!$AC$2:$AC$20095,MATCH($G341&amp;$A341-1&amp;$B341,DVOA!$C$2:$C$20095&amp;DVOA!$A$2:$A$20095&amp;DVOA!$B$2:$B$20095,0)
),0)</f>
        <v>0</v>
      </c>
      <c r="S341" s="6" t="str">
        <f t="shared" si="68"/>
        <v/>
      </c>
      <c r="T341" s="104">
        <f t="shared" si="76"/>
        <v>0.45453874902995228</v>
      </c>
      <c r="U341" s="104" t="str">
        <f t="shared" si="77"/>
        <v/>
      </c>
      <c r="V341" s="26" t="str" cm="1">
        <f t="array" ref="V341">IFERROR(IF(E341="H",INDEX('DVOA Pred'!$G$2:$G$1000,MATCH($F341&amp;$B341&amp;$A341,'DVOA Pred'!$C$2:$C$1000&amp;'DVOA Pred'!$A$2:$A$1000&amp;'DVOA Pred'!$B$2:$B$1000,0)),
INDEX('DVOA Pred'!$H$2:$H$1000,MATCH($F341&amp;$B341&amp;$A341,'DVOA Pred'!$D$2:$D$1000&amp;'DVOA Pred'!$A$2:$A$1000&amp;'DVOA Pred'!$B$2:$B$1000,0))),"")</f>
        <v/>
      </c>
      <c r="W341" s="26" t="str">
        <f t="shared" si="69"/>
        <v/>
      </c>
      <c r="X341" s="26" t="str">
        <f t="shared" si="70"/>
        <v/>
      </c>
      <c r="Y341" s="6" t="str">
        <f>IFERROR((PERCENTRANK($L$2:$L$20355,L341)*Multiples!$B$3)+((PERCENTRANK($W$2:$W$20355,W341)*(1-Multiples!$B$3))),"")</f>
        <v/>
      </c>
      <c r="Z341" s="64">
        <v>30</v>
      </c>
      <c r="AA341" s="64">
        <v>15</v>
      </c>
      <c r="AB341" s="24">
        <f t="shared" si="71"/>
        <v>15</v>
      </c>
      <c r="AC341" s="24">
        <f t="shared" si="72"/>
        <v>2.5</v>
      </c>
      <c r="AD341" s="24">
        <f t="shared" si="73"/>
        <v>1</v>
      </c>
      <c r="AE341" s="24" t="str">
        <f t="shared" si="74"/>
        <v>Yes</v>
      </c>
      <c r="AF341" s="24" t="str">
        <f t="shared" si="75"/>
        <v>Yes</v>
      </c>
      <c r="AG341" s="64"/>
      <c r="AH341" s="64"/>
      <c r="AI341" s="170"/>
      <c r="AJ341" s="66"/>
    </row>
    <row r="342" spans="1:36" customFormat="1" x14ac:dyDescent="0.25">
      <c r="A342" s="7">
        <v>12</v>
      </c>
      <c r="B342" s="5">
        <v>2022</v>
      </c>
      <c r="C342" s="5" t="str">
        <f t="shared" si="65"/>
        <v>2022 W12</v>
      </c>
      <c r="D342" s="5">
        <v>171</v>
      </c>
      <c r="E342" s="5" t="s">
        <v>649</v>
      </c>
      <c r="F342" s="5" t="s">
        <v>64</v>
      </c>
      <c r="G342" s="5" t="s">
        <v>9</v>
      </c>
      <c r="H342" s="5">
        <v>4.5</v>
      </c>
      <c r="I342" s="61">
        <v>6</v>
      </c>
      <c r="J342" s="62" t="str">
        <f t="shared" si="66"/>
        <v>D-1.5</v>
      </c>
      <c r="K342" s="61">
        <f t="shared" si="67"/>
        <v>-1.5</v>
      </c>
      <c r="L342" s="228">
        <f>IF(K342=0,0,
IF(J342="D0.5",0.5*SUMIFS('Key Numbers'!$C$2:$C$71,'Key Numbers'!$A$2:$A$71,"&gt;="&amp;ABS($I342),'Key Numbers'!$A$2:$A$71,"&lt;="&amp;ABS($H342)),
IF(J342="D-0.5",0.5*-1*SUMIFS('Key Numbers'!$C$2:$C$71,'Key Numbers'!$A$2:$A$71,"&lt;="&amp;ABS($I342),'Key Numbers'!$A$2:$A$71,"&gt;="&amp;ABS($H342)),
IF(J342="F0.5",0.5*SUMIFS('Key Numbers'!$C$2:$C$71,'Key Numbers'!$A$2:$A$71,"&lt;="&amp;ABS($I342),'Key Numbers'!$A$2:$A$71,"&gt;="&amp;ABS($H342)),
IF(J342="F-0.5",0.5*-1*SUMIFS('Key Numbers'!$C$2:$C$71,'Key Numbers'!$A$2:$A$71,"&gt;="&amp;ABS($I342),'Key Numbers'!$A$2:$A$71,"&lt;="&amp;ABS($H342)),
IF(AND(LEFT(J342,1)="F",K342&lt;0),-1*SUMIFS('Key Numbers'!$C$2:$C$71,'Key Numbers'!$A$2:$A$71,"&gt;="&amp;ABS($I342),'Key Numbers'!$A$2:$A$71,"&lt;="&amp;ABS($H342)),
IF(AND(LEFT(J342,1)="F",K342&gt;0),SUMIFS('Key Numbers'!$C$2:$C$71,'Key Numbers'!$A$2:$A$71,"&lt;="&amp;ABS($I342),'Key Numbers'!$A$2:$A$71,"&gt;="&amp;ABS($H342)),
IF(AND(LEFT(J342,1)="D",K342&lt;0),-1*SUMIFS('Key Numbers'!$C$2:$C$71,'Key Numbers'!$A$2:$A$71,"&lt;="&amp;ABS($I342),'Key Numbers'!$A$2:$A$71,"&gt;="&amp;ABS($H342)),
SUMIFS('Key Numbers'!$C$2:$C$71,'Key Numbers'!$A$2:$A$71,"&gt;="&amp;ABS($I342),'Key Numbers'!$A$2:$A$71,"&lt;="&amp;ABS($H342))))))))))</f>
        <v>-0.12293577981651377</v>
      </c>
      <c r="M342" s="6" cm="1">
        <f t="array" ref="M342">IFERROR(INDEX(DVOA!$E$2:$E$20095,MATCH($F342&amp;$A342-1&amp;$B342,DVOA!$C$2:$C$20095&amp;DVOA!$A$2:$A21200&amp;DVOA!$B$2:$B$20095,0)),0)</f>
        <v>-0.21295382377345121</v>
      </c>
      <c r="N342" s="6"/>
      <c r="O342" s="6" cm="1">
        <f t="array" ref="O342">IFERROR(INDEX(DVOA!$AC$2:$AC$20095,MATCH($F342&amp;$A342-1&amp;$B342,DVOA!$C$2:$C$20095&amp;DVOA!$A$2:$A$20095&amp;DVOA!$B$2:$B$20095,0)
),0)</f>
        <v>0</v>
      </c>
      <c r="P342" s="6" cm="1">
        <f t="array" ref="P342">IFERROR(INDEX(DVOA!$E$2:$E$20095,MATCH($G342&amp;$A342-1&amp;$B342,DVOA!$C$2:$C$20095&amp;DVOA!$A$2:$A21200&amp;DVOA!$B$2:$B$20095,0)),0)</f>
        <v>-3.2285860033633047E-3</v>
      </c>
      <c r="Q342" s="6"/>
      <c r="R342" s="6" cm="1">
        <f t="array" ref="R342">IFERROR(INDEX(DVOA!$AC$2:$AC$20095,MATCH($G342&amp;$A342-1&amp;$B342,DVOA!$C$2:$C$20095&amp;DVOA!$A$2:$A$20095&amp;DVOA!$B$2:$B$20095,0)
),0)</f>
        <v>0</v>
      </c>
      <c r="S342" s="6" t="str">
        <f t="shared" si="68"/>
        <v/>
      </c>
      <c r="T342" s="104">
        <f t="shared" si="76"/>
        <v>-0.20972523777008789</v>
      </c>
      <c r="U342" s="104" t="str">
        <f t="shared" si="77"/>
        <v/>
      </c>
      <c r="V342" s="26" t="str" cm="1">
        <f t="array" ref="V342">IFERROR(IF(E342="H",INDEX('DVOA Pred'!$G$2:$G$1000,MATCH($F342&amp;$B342&amp;$A342,'DVOA Pred'!$C$2:$C$1000&amp;'DVOA Pred'!$A$2:$A$1000&amp;'DVOA Pred'!$B$2:$B$1000,0)),
INDEX('DVOA Pred'!$H$2:$H$1000,MATCH($F342&amp;$B342&amp;$A342,'DVOA Pred'!$D$2:$D$1000&amp;'DVOA Pred'!$A$2:$A$1000&amp;'DVOA Pred'!$B$2:$B$1000,0))),"")</f>
        <v/>
      </c>
      <c r="W342" s="26" t="str">
        <f t="shared" si="69"/>
        <v/>
      </c>
      <c r="X342" s="26" t="str">
        <f t="shared" si="70"/>
        <v/>
      </c>
      <c r="Y342" s="6" t="str">
        <f>IFERROR((PERCENTRANK($L$2:$L$20355,L342)*Multiples!$B$3)+((PERCENTRANK($W$2:$W$20355,W342)*(1-Multiples!$B$3))),"")</f>
        <v/>
      </c>
      <c r="Z342" s="64">
        <v>10</v>
      </c>
      <c r="AA342" s="64">
        <v>31</v>
      </c>
      <c r="AB342" s="24">
        <f t="shared" si="71"/>
        <v>-21</v>
      </c>
      <c r="AC342" s="24">
        <f t="shared" si="72"/>
        <v>-16.5</v>
      </c>
      <c r="AD342" s="24">
        <f t="shared" si="73"/>
        <v>-15</v>
      </c>
      <c r="AE342" s="24" t="str">
        <f t="shared" si="74"/>
        <v>No</v>
      </c>
      <c r="AF342" s="24" t="str">
        <f t="shared" si="75"/>
        <v>No</v>
      </c>
      <c r="AG342" s="64"/>
      <c r="AH342" s="64"/>
      <c r="AI342" s="170"/>
      <c r="AJ342" s="66"/>
    </row>
    <row r="343" spans="1:36" customFormat="1" x14ac:dyDescent="0.25">
      <c r="A343" s="7">
        <v>12</v>
      </c>
      <c r="B343" s="5">
        <v>2022</v>
      </c>
      <c r="C343" s="5" t="str">
        <f t="shared" si="65"/>
        <v>2022 W12</v>
      </c>
      <c r="D343" s="5">
        <v>171</v>
      </c>
      <c r="E343" s="5" t="s">
        <v>651</v>
      </c>
      <c r="F343" s="5" t="s">
        <v>9</v>
      </c>
      <c r="G343" s="5" t="s">
        <v>64</v>
      </c>
      <c r="H343" s="5">
        <v>-4.5</v>
      </c>
      <c r="I343" s="61">
        <v>-6</v>
      </c>
      <c r="J343" s="62" t="str">
        <f t="shared" si="66"/>
        <v>F1.5</v>
      </c>
      <c r="K343" s="61">
        <f t="shared" si="67"/>
        <v>1.5</v>
      </c>
      <c r="L343" s="228">
        <f>IF(K343=0,0,
IF(J343="D0.5",0.5*SUMIFS('Key Numbers'!$C$2:$C$71,'Key Numbers'!$A$2:$A$71,"&gt;="&amp;ABS($I343),'Key Numbers'!$A$2:$A$71,"&lt;="&amp;ABS($H343)),
IF(J343="D-0.5",0.5*-1*SUMIFS('Key Numbers'!$C$2:$C$71,'Key Numbers'!$A$2:$A$71,"&lt;="&amp;ABS($I343),'Key Numbers'!$A$2:$A$71,"&gt;="&amp;ABS($H343)),
IF(J343="F0.5",0.5*SUMIFS('Key Numbers'!$C$2:$C$71,'Key Numbers'!$A$2:$A$71,"&lt;="&amp;ABS($I343),'Key Numbers'!$A$2:$A$71,"&gt;="&amp;ABS($H343)),
IF(J343="F-0.5",0.5*-1*SUMIFS('Key Numbers'!$C$2:$C$71,'Key Numbers'!$A$2:$A$71,"&gt;="&amp;ABS($I343),'Key Numbers'!$A$2:$A$71,"&lt;="&amp;ABS($H343)),
IF(AND(LEFT(J343,1)="F",K343&lt;0),-1*SUMIFS('Key Numbers'!$C$2:$C$71,'Key Numbers'!$A$2:$A$71,"&gt;="&amp;ABS($I343),'Key Numbers'!$A$2:$A$71,"&lt;="&amp;ABS($H343)),
IF(AND(LEFT(J343,1)="F",K343&gt;0),SUMIFS('Key Numbers'!$C$2:$C$71,'Key Numbers'!$A$2:$A$71,"&lt;="&amp;ABS($I343),'Key Numbers'!$A$2:$A$71,"&gt;="&amp;ABS($H343)),
IF(AND(LEFT(J343,1)="D",K343&lt;0),-1*SUMIFS('Key Numbers'!$C$2:$C$71,'Key Numbers'!$A$2:$A$71,"&lt;="&amp;ABS($I343),'Key Numbers'!$A$2:$A$71,"&gt;="&amp;ABS($H343)),
SUMIFS('Key Numbers'!$C$2:$C$71,'Key Numbers'!$A$2:$A$71,"&gt;="&amp;ABS($I343),'Key Numbers'!$A$2:$A$71,"&lt;="&amp;ABS($H343))))))))))</f>
        <v>0.12293577981651377</v>
      </c>
      <c r="M343" s="6" cm="1">
        <f t="array" ref="M343">IFERROR(INDEX(DVOA!$E$2:$E$20095,MATCH($F343&amp;$A343-1&amp;$B343,DVOA!$C$2:$C$20095&amp;DVOA!$A$2:$A21201&amp;DVOA!$B$2:$B$20095,0)),0)</f>
        <v>-3.2285860033633047E-3</v>
      </c>
      <c r="N343" s="6"/>
      <c r="O343" s="6" cm="1">
        <f t="array" ref="O343">IFERROR(INDEX(DVOA!$AC$2:$AC$20095,MATCH($F343&amp;$A343-1&amp;$B343,DVOA!$C$2:$C$20095&amp;DVOA!$A$2:$A$20095&amp;DVOA!$B$2:$B$20095,0)
),0)</f>
        <v>0</v>
      </c>
      <c r="P343" s="6" cm="1">
        <f t="array" ref="P343">IFERROR(INDEX(DVOA!$E$2:$E$20095,MATCH($G343&amp;$A343-1&amp;$B343,DVOA!$C$2:$C$20095&amp;DVOA!$A$2:$A21201&amp;DVOA!$B$2:$B$20095,0)),0)</f>
        <v>-0.21295382377345121</v>
      </c>
      <c r="Q343" s="6"/>
      <c r="R343" s="6" cm="1">
        <f t="array" ref="R343">IFERROR(INDEX(DVOA!$AC$2:$AC$20095,MATCH($G343&amp;$A343-1&amp;$B343,DVOA!$C$2:$C$20095&amp;DVOA!$A$2:$A$20095&amp;DVOA!$B$2:$B$20095,0)
),0)</f>
        <v>0</v>
      </c>
      <c r="S343" s="6" t="str">
        <f t="shared" si="68"/>
        <v/>
      </c>
      <c r="T343" s="104">
        <f t="shared" si="76"/>
        <v>0.20972523777008789</v>
      </c>
      <c r="U343" s="104" t="str">
        <f t="shared" si="77"/>
        <v/>
      </c>
      <c r="V343" s="26" t="str" cm="1">
        <f t="array" ref="V343">IFERROR(IF(E343="H",INDEX('DVOA Pred'!$G$2:$G$1000,MATCH($F343&amp;$B343&amp;$A343,'DVOA Pred'!$C$2:$C$1000&amp;'DVOA Pred'!$A$2:$A$1000&amp;'DVOA Pred'!$B$2:$B$1000,0)),
INDEX('DVOA Pred'!$H$2:$H$1000,MATCH($F343&amp;$B343&amp;$A343,'DVOA Pred'!$D$2:$D$1000&amp;'DVOA Pred'!$A$2:$A$1000&amp;'DVOA Pred'!$B$2:$B$1000,0))),"")</f>
        <v/>
      </c>
      <c r="W343" s="26" t="str">
        <f t="shared" si="69"/>
        <v/>
      </c>
      <c r="X343" s="26" t="str">
        <f t="shared" si="70"/>
        <v/>
      </c>
      <c r="Y343" s="6" t="str">
        <f>IFERROR((PERCENTRANK($L$2:$L$20355,L343)*Multiples!$B$3)+((PERCENTRANK($W$2:$W$20355,W343)*(1-Multiples!$B$3))),"")</f>
        <v/>
      </c>
      <c r="Z343" s="64">
        <v>31</v>
      </c>
      <c r="AA343" s="64">
        <v>10</v>
      </c>
      <c r="AB343" s="24">
        <f t="shared" si="71"/>
        <v>21</v>
      </c>
      <c r="AC343" s="24">
        <f t="shared" si="72"/>
        <v>16.5</v>
      </c>
      <c r="AD343" s="24">
        <f t="shared" si="73"/>
        <v>15</v>
      </c>
      <c r="AE343" s="24" t="str">
        <f t="shared" si="74"/>
        <v>Yes</v>
      </c>
      <c r="AF343" s="24" t="str">
        <f t="shared" si="75"/>
        <v>Yes</v>
      </c>
      <c r="AG343" s="64"/>
      <c r="AH343" s="64"/>
      <c r="AI343" s="170"/>
      <c r="AJ343" s="66"/>
    </row>
    <row r="344" spans="1:36" customFormat="1" x14ac:dyDescent="0.25">
      <c r="A344" s="7">
        <v>12</v>
      </c>
      <c r="B344" s="5">
        <v>2022</v>
      </c>
      <c r="C344" s="5" t="str">
        <f t="shared" si="65"/>
        <v>2022 W12</v>
      </c>
      <c r="D344" s="5">
        <v>172</v>
      </c>
      <c r="E344" s="5" t="s">
        <v>649</v>
      </c>
      <c r="F344" s="5" t="s">
        <v>43</v>
      </c>
      <c r="G344" s="5" t="s">
        <v>26</v>
      </c>
      <c r="H344" s="5">
        <v>4.5</v>
      </c>
      <c r="I344" s="61">
        <v>4</v>
      </c>
      <c r="J344" s="62" t="str">
        <f t="shared" si="66"/>
        <v>D0.5</v>
      </c>
      <c r="K344" s="61">
        <f t="shared" si="67"/>
        <v>0.5</v>
      </c>
      <c r="L344" s="228">
        <f>IF(K344=0,0,
IF(J344="D0.5",0.5*SUMIFS('Key Numbers'!$C$2:$C$71,'Key Numbers'!$A$2:$A$71,"&gt;="&amp;ABS($I344),'Key Numbers'!$A$2:$A$71,"&lt;="&amp;ABS($H344)),
IF(J344="D-0.5",0.5*-1*SUMIFS('Key Numbers'!$C$2:$C$71,'Key Numbers'!$A$2:$A$71,"&lt;="&amp;ABS($I344),'Key Numbers'!$A$2:$A$71,"&gt;="&amp;ABS($H344)),
IF(J344="F0.5",0.5*SUMIFS('Key Numbers'!$C$2:$C$71,'Key Numbers'!$A$2:$A$71,"&lt;="&amp;ABS($I344),'Key Numbers'!$A$2:$A$71,"&gt;="&amp;ABS($H344)),
IF(J344="F-0.5",0.5*-1*SUMIFS('Key Numbers'!$C$2:$C$71,'Key Numbers'!$A$2:$A$71,"&gt;="&amp;ABS($I344),'Key Numbers'!$A$2:$A$71,"&lt;="&amp;ABS($H344)),
IF(AND(LEFT(J344,1)="F",K344&lt;0),-1*SUMIFS('Key Numbers'!$C$2:$C$71,'Key Numbers'!$A$2:$A$71,"&gt;="&amp;ABS($I344),'Key Numbers'!$A$2:$A$71,"&lt;="&amp;ABS($H344)),
IF(AND(LEFT(J344,1)="F",K344&gt;0),SUMIFS('Key Numbers'!$C$2:$C$71,'Key Numbers'!$A$2:$A$71,"&lt;="&amp;ABS($I344),'Key Numbers'!$A$2:$A$71,"&gt;="&amp;ABS($H344)),
IF(AND(LEFT(J344,1)="D",K344&lt;0),-1*SUMIFS('Key Numbers'!$C$2:$C$71,'Key Numbers'!$A$2:$A$71,"&lt;="&amp;ABS($I344),'Key Numbers'!$A$2:$A$71,"&gt;="&amp;ABS($H344)),
SUMIFS('Key Numbers'!$C$2:$C$71,'Key Numbers'!$A$2:$A$71,"&gt;="&amp;ABS($I344),'Key Numbers'!$A$2:$A$71,"&lt;="&amp;ABS($H344))))))))))</f>
        <v>2.9357798165137616E-2</v>
      </c>
      <c r="M344" s="6" cm="1">
        <f t="array" ref="M344">IFERROR(INDEX(DVOA!$E$2:$E$20095,MATCH($F344&amp;$A344-1&amp;$B344,DVOA!$C$2:$C$20095&amp;DVOA!$A$2:$A21202&amp;DVOA!$B$2:$B$20095,0)),0)</f>
        <v>-3.7816994320021391E-2</v>
      </c>
      <c r="N344" s="6"/>
      <c r="O344" s="6" cm="1">
        <f t="array" ref="O344">IFERROR(INDEX(DVOA!$AC$2:$AC$20095,MATCH($F344&amp;$A344-1&amp;$B344,DVOA!$C$2:$C$20095&amp;DVOA!$A$2:$A$20095&amp;DVOA!$B$2:$B$20095,0)
),0)</f>
        <v>0</v>
      </c>
      <c r="P344" s="6" cm="1">
        <f t="array" ref="P344">IFERROR(INDEX(DVOA!$E$2:$E$20095,MATCH($G344&amp;$A344-1&amp;$B344,DVOA!$C$2:$C$20095&amp;DVOA!$A$2:$A21202&amp;DVOA!$B$2:$B$20095,0)),0)</f>
        <v>-5.73462542407015E-2</v>
      </c>
      <c r="Q344" s="6"/>
      <c r="R344" s="6" cm="1">
        <f t="array" ref="R344">IFERROR(INDEX(DVOA!$AC$2:$AC$20095,MATCH($G344&amp;$A344-1&amp;$B344,DVOA!$C$2:$C$20095&amp;DVOA!$A$2:$A$20095&amp;DVOA!$B$2:$B$20095,0)
),0)</f>
        <v>0</v>
      </c>
      <c r="S344" s="6" t="str">
        <f t="shared" si="68"/>
        <v/>
      </c>
      <c r="T344" s="104">
        <f t="shared" si="76"/>
        <v>1.9529259920680109E-2</v>
      </c>
      <c r="U344" s="104" t="str">
        <f t="shared" si="77"/>
        <v/>
      </c>
      <c r="V344" s="26" t="str" cm="1">
        <f t="array" ref="V344">IFERROR(IF(E344="H",INDEX('DVOA Pred'!$G$2:$G$1000,MATCH($F344&amp;$B344&amp;$A344,'DVOA Pred'!$C$2:$C$1000&amp;'DVOA Pred'!$A$2:$A$1000&amp;'DVOA Pred'!$B$2:$B$1000,0)),
INDEX('DVOA Pred'!$H$2:$H$1000,MATCH($F344&amp;$B344&amp;$A344,'DVOA Pred'!$D$2:$D$1000&amp;'DVOA Pred'!$A$2:$A$1000&amp;'DVOA Pred'!$B$2:$B$1000,0))),"")</f>
        <v/>
      </c>
      <c r="W344" s="26" t="str">
        <f t="shared" si="69"/>
        <v/>
      </c>
      <c r="X344" s="26" t="str">
        <f t="shared" si="70"/>
        <v/>
      </c>
      <c r="Y344" s="6" t="str">
        <f>IFERROR((PERCENTRANK($L$2:$L$20355,L344)*Multiples!$B$3)+((PERCENTRANK($W$2:$W$20355,W344)*(1-Multiples!$B$3))),"")</f>
        <v/>
      </c>
      <c r="Z344" s="64">
        <v>13</v>
      </c>
      <c r="AA344" s="64">
        <v>19</v>
      </c>
      <c r="AB344" s="24">
        <f t="shared" si="71"/>
        <v>-6</v>
      </c>
      <c r="AC344" s="24">
        <f t="shared" si="72"/>
        <v>-1.5</v>
      </c>
      <c r="AD344" s="24">
        <f t="shared" si="73"/>
        <v>-2</v>
      </c>
      <c r="AE344" s="24" t="str">
        <f t="shared" si="74"/>
        <v>No</v>
      </c>
      <c r="AF344" s="24" t="str">
        <f t="shared" si="75"/>
        <v>No</v>
      </c>
      <c r="AG344" s="64"/>
      <c r="AH344" s="64"/>
      <c r="AI344" s="170"/>
      <c r="AJ344" s="66"/>
    </row>
    <row r="345" spans="1:36" customFormat="1" x14ac:dyDescent="0.25">
      <c r="A345" s="7">
        <v>12</v>
      </c>
      <c r="B345" s="5">
        <v>2022</v>
      </c>
      <c r="C345" s="5" t="str">
        <f t="shared" si="65"/>
        <v>2022 W12</v>
      </c>
      <c r="D345" s="5">
        <v>172</v>
      </c>
      <c r="E345" s="5" t="s">
        <v>651</v>
      </c>
      <c r="F345" s="5" t="s">
        <v>26</v>
      </c>
      <c r="G345" s="5" t="s">
        <v>43</v>
      </c>
      <c r="H345" s="5">
        <v>-4.5</v>
      </c>
      <c r="I345" s="61">
        <v>-4</v>
      </c>
      <c r="J345" s="62" t="str">
        <f t="shared" si="66"/>
        <v>F-0.5</v>
      </c>
      <c r="K345" s="61">
        <f t="shared" si="67"/>
        <v>-0.5</v>
      </c>
      <c r="L345" s="228">
        <f>IF(K345=0,0,
IF(J345="D0.5",0.5*SUMIFS('Key Numbers'!$C$2:$C$71,'Key Numbers'!$A$2:$A$71,"&gt;="&amp;ABS($I345),'Key Numbers'!$A$2:$A$71,"&lt;="&amp;ABS($H345)),
IF(J345="D-0.5",0.5*-1*SUMIFS('Key Numbers'!$C$2:$C$71,'Key Numbers'!$A$2:$A$71,"&lt;="&amp;ABS($I345),'Key Numbers'!$A$2:$A$71,"&gt;="&amp;ABS($H345)),
IF(J345="F0.5",0.5*SUMIFS('Key Numbers'!$C$2:$C$71,'Key Numbers'!$A$2:$A$71,"&lt;="&amp;ABS($I345),'Key Numbers'!$A$2:$A$71,"&gt;="&amp;ABS($H345)),
IF(J345="F-0.5",0.5*-1*SUMIFS('Key Numbers'!$C$2:$C$71,'Key Numbers'!$A$2:$A$71,"&gt;="&amp;ABS($I345),'Key Numbers'!$A$2:$A$71,"&lt;="&amp;ABS($H345)),
IF(AND(LEFT(J345,1)="F",K345&lt;0),-1*SUMIFS('Key Numbers'!$C$2:$C$71,'Key Numbers'!$A$2:$A$71,"&gt;="&amp;ABS($I345),'Key Numbers'!$A$2:$A$71,"&lt;="&amp;ABS($H345)),
IF(AND(LEFT(J345,1)="F",K345&gt;0),SUMIFS('Key Numbers'!$C$2:$C$71,'Key Numbers'!$A$2:$A$71,"&lt;="&amp;ABS($I345),'Key Numbers'!$A$2:$A$71,"&gt;="&amp;ABS($H345)),
IF(AND(LEFT(J345,1)="D",K345&lt;0),-1*SUMIFS('Key Numbers'!$C$2:$C$71,'Key Numbers'!$A$2:$A$71,"&lt;="&amp;ABS($I345),'Key Numbers'!$A$2:$A$71,"&gt;="&amp;ABS($H345)),
SUMIFS('Key Numbers'!$C$2:$C$71,'Key Numbers'!$A$2:$A$71,"&gt;="&amp;ABS($I345),'Key Numbers'!$A$2:$A$71,"&lt;="&amp;ABS($H345))))))))))</f>
        <v>-2.9357798165137616E-2</v>
      </c>
      <c r="M345" s="6" cm="1">
        <f t="array" ref="M345">IFERROR(INDEX(DVOA!$E$2:$E$20095,MATCH($F345&amp;$A345-1&amp;$B345,DVOA!$C$2:$C$20095&amp;DVOA!$A$2:$A21203&amp;DVOA!$B$2:$B$20095,0)),0)</f>
        <v>-5.73462542407015E-2</v>
      </c>
      <c r="N345" s="6"/>
      <c r="O345" s="6" cm="1">
        <f t="array" ref="O345">IFERROR(INDEX(DVOA!$AC$2:$AC$20095,MATCH($F345&amp;$A345-1&amp;$B345,DVOA!$C$2:$C$20095&amp;DVOA!$A$2:$A$20095&amp;DVOA!$B$2:$B$20095,0)
),0)</f>
        <v>0</v>
      </c>
      <c r="P345" s="6" cm="1">
        <f t="array" ref="P345">IFERROR(INDEX(DVOA!$E$2:$E$20095,MATCH($G345&amp;$A345-1&amp;$B345,DVOA!$C$2:$C$20095&amp;DVOA!$A$2:$A21203&amp;DVOA!$B$2:$B$20095,0)),0)</f>
        <v>-3.7816994320021391E-2</v>
      </c>
      <c r="Q345" s="6"/>
      <c r="R345" s="6" cm="1">
        <f t="array" ref="R345">IFERROR(INDEX(DVOA!$AC$2:$AC$20095,MATCH($G345&amp;$A345-1&amp;$B345,DVOA!$C$2:$C$20095&amp;DVOA!$A$2:$A$20095&amp;DVOA!$B$2:$B$20095,0)
),0)</f>
        <v>0</v>
      </c>
      <c r="S345" s="6" t="str">
        <f t="shared" si="68"/>
        <v/>
      </c>
      <c r="T345" s="104">
        <f t="shared" si="76"/>
        <v>-1.9529259920680109E-2</v>
      </c>
      <c r="U345" s="104" t="str">
        <f t="shared" si="77"/>
        <v/>
      </c>
      <c r="V345" s="26" t="str" cm="1">
        <f t="array" ref="V345">IFERROR(IF(E345="H",INDEX('DVOA Pred'!$G$2:$G$1000,MATCH($F345&amp;$B345&amp;$A345,'DVOA Pred'!$C$2:$C$1000&amp;'DVOA Pred'!$A$2:$A$1000&amp;'DVOA Pred'!$B$2:$B$1000,0)),
INDEX('DVOA Pred'!$H$2:$H$1000,MATCH($F345&amp;$B345&amp;$A345,'DVOA Pred'!$D$2:$D$1000&amp;'DVOA Pred'!$A$2:$A$1000&amp;'DVOA Pred'!$B$2:$B$1000,0))),"")</f>
        <v/>
      </c>
      <c r="W345" s="26" t="str">
        <f t="shared" si="69"/>
        <v/>
      </c>
      <c r="X345" s="26" t="str">
        <f t="shared" si="70"/>
        <v/>
      </c>
      <c r="Y345" s="6" t="str">
        <f>IFERROR((PERCENTRANK($L$2:$L$20355,L345)*Multiples!$B$3)+((PERCENTRANK($W$2:$W$20355,W345)*(1-Multiples!$B$3))),"")</f>
        <v/>
      </c>
      <c r="Z345" s="64">
        <v>19</v>
      </c>
      <c r="AA345" s="64">
        <v>13</v>
      </c>
      <c r="AB345" s="24">
        <f t="shared" si="71"/>
        <v>6</v>
      </c>
      <c r="AC345" s="24">
        <f t="shared" si="72"/>
        <v>1.5</v>
      </c>
      <c r="AD345" s="24">
        <f t="shared" si="73"/>
        <v>2</v>
      </c>
      <c r="AE345" s="24" t="str">
        <f t="shared" si="74"/>
        <v>Yes</v>
      </c>
      <c r="AF345" s="24" t="str">
        <f t="shared" si="75"/>
        <v>Yes</v>
      </c>
      <c r="AG345" s="64"/>
      <c r="AH345" s="64"/>
      <c r="AI345" s="170"/>
      <c r="AJ345" s="66"/>
    </row>
    <row r="346" spans="1:36" customFormat="1" x14ac:dyDescent="0.25">
      <c r="A346" s="7">
        <v>12</v>
      </c>
      <c r="B346" s="5">
        <v>2022</v>
      </c>
      <c r="C346" s="5" t="str">
        <f t="shared" si="65"/>
        <v>2022 W12</v>
      </c>
      <c r="D346" s="5">
        <v>173</v>
      </c>
      <c r="E346" s="5" t="s">
        <v>651</v>
      </c>
      <c r="F346" s="5" t="s">
        <v>51</v>
      </c>
      <c r="G346" s="5" t="s">
        <v>39</v>
      </c>
      <c r="H346" s="5">
        <v>2.5</v>
      </c>
      <c r="I346" s="61">
        <v>2</v>
      </c>
      <c r="J346" s="62" t="str">
        <f t="shared" si="66"/>
        <v>D0.5</v>
      </c>
      <c r="K346" s="61">
        <f t="shared" si="67"/>
        <v>0.5</v>
      </c>
      <c r="L346" s="228">
        <f>IF(K346=0,0,
IF(J346="D0.5",0.5*SUMIFS('Key Numbers'!$C$2:$C$71,'Key Numbers'!$A$2:$A$71,"&gt;="&amp;ABS($I346),'Key Numbers'!$A$2:$A$71,"&lt;="&amp;ABS($H346)),
IF(J346="D-0.5",0.5*-1*SUMIFS('Key Numbers'!$C$2:$C$71,'Key Numbers'!$A$2:$A$71,"&lt;="&amp;ABS($I346),'Key Numbers'!$A$2:$A$71,"&gt;="&amp;ABS($H346)),
IF(J346="F0.5",0.5*SUMIFS('Key Numbers'!$C$2:$C$71,'Key Numbers'!$A$2:$A$71,"&lt;="&amp;ABS($I346),'Key Numbers'!$A$2:$A$71,"&gt;="&amp;ABS($H346)),
IF(J346="F-0.5",0.5*-1*SUMIFS('Key Numbers'!$C$2:$C$71,'Key Numbers'!$A$2:$A$71,"&gt;="&amp;ABS($I346),'Key Numbers'!$A$2:$A$71,"&lt;="&amp;ABS($H346)),
IF(AND(LEFT(J346,1)="F",K346&lt;0),-1*SUMIFS('Key Numbers'!$C$2:$C$71,'Key Numbers'!$A$2:$A$71,"&gt;="&amp;ABS($I346),'Key Numbers'!$A$2:$A$71,"&lt;="&amp;ABS($H346)),
IF(AND(LEFT(J346,1)="F",K346&gt;0),SUMIFS('Key Numbers'!$C$2:$C$71,'Key Numbers'!$A$2:$A$71,"&lt;="&amp;ABS($I346),'Key Numbers'!$A$2:$A$71,"&gt;="&amp;ABS($H346)),
IF(AND(LEFT(J346,1)="D",K346&lt;0),-1*SUMIFS('Key Numbers'!$C$2:$C$71,'Key Numbers'!$A$2:$A$71,"&lt;="&amp;ABS($I346),'Key Numbers'!$A$2:$A$71,"&gt;="&amp;ABS($H346)),
SUMIFS('Key Numbers'!$C$2:$C$71,'Key Numbers'!$A$2:$A$71,"&gt;="&amp;ABS($I346),'Key Numbers'!$A$2:$A$71,"&lt;="&amp;ABS($H346))))))))))</f>
        <v>2.8440366972477066E-2</v>
      </c>
      <c r="M346" s="6" cm="1">
        <f t="array" ref="M346">IFERROR(INDEX(DVOA!$E$2:$E$20095,MATCH($F346&amp;$A346-1&amp;$B346,DVOA!$C$2:$C$20095&amp;DVOA!$A$2:$A21204&amp;DVOA!$B$2:$B$20095,0)),0)</f>
        <v>-0.2403191320551033</v>
      </c>
      <c r="N346" s="6"/>
      <c r="O346" s="6" cm="1">
        <f t="array" ref="O346">IFERROR(INDEX(DVOA!$AC$2:$AC$20095,MATCH($F346&amp;$A346-1&amp;$B346,DVOA!$C$2:$C$20095&amp;DVOA!$A$2:$A$20095&amp;DVOA!$B$2:$B$20095,0)
),0)</f>
        <v>0</v>
      </c>
      <c r="P346" s="6" cm="1">
        <f t="array" ref="P346">IFERROR(INDEX(DVOA!$E$2:$E$20095,MATCH($G346&amp;$A346-1&amp;$B346,DVOA!$C$2:$C$20095&amp;DVOA!$A$2:$A21204&amp;DVOA!$B$2:$B$20095,0)),0)</f>
        <v>-0.14649736859439791</v>
      </c>
      <c r="Q346" s="6"/>
      <c r="R346" s="6" cm="1">
        <f t="array" ref="R346">IFERROR(INDEX(DVOA!$AC$2:$AC$20095,MATCH($G346&amp;$A346-1&amp;$B346,DVOA!$C$2:$C$20095&amp;DVOA!$A$2:$A$20095&amp;DVOA!$B$2:$B$20095,0)
),0)</f>
        <v>0</v>
      </c>
      <c r="S346" s="6" t="str">
        <f t="shared" si="68"/>
        <v/>
      </c>
      <c r="T346" s="104">
        <f t="shared" si="76"/>
        <v>-9.3821763460705393E-2</v>
      </c>
      <c r="U346" s="104" t="str">
        <f t="shared" si="77"/>
        <v/>
      </c>
      <c r="V346" s="26" t="str" cm="1">
        <f t="array" ref="V346">IFERROR(IF(E346="H",INDEX('DVOA Pred'!$G$2:$G$1000,MATCH($F346&amp;$B346&amp;$A346,'DVOA Pred'!$C$2:$C$1000&amp;'DVOA Pred'!$A$2:$A$1000&amp;'DVOA Pred'!$B$2:$B$1000,0)),
INDEX('DVOA Pred'!$H$2:$H$1000,MATCH($F346&amp;$B346&amp;$A346,'DVOA Pred'!$D$2:$D$1000&amp;'DVOA Pred'!$A$2:$A$1000&amp;'DVOA Pred'!$B$2:$B$1000,0))),"")</f>
        <v/>
      </c>
      <c r="W346" s="26" t="str">
        <f t="shared" si="69"/>
        <v/>
      </c>
      <c r="X346" s="26" t="str">
        <f t="shared" si="70"/>
        <v/>
      </c>
      <c r="Y346" s="6" t="str">
        <f>IFERROR((PERCENTRANK($L$2:$L$20355,L346)*Multiples!$B$3)+((PERCENTRANK($W$2:$W$20355,W346)*(1-Multiples!$B$3))),"")</f>
        <v/>
      </c>
      <c r="Z346" s="64">
        <v>23</v>
      </c>
      <c r="AA346" s="64">
        <v>10</v>
      </c>
      <c r="AB346" s="24">
        <f t="shared" si="71"/>
        <v>13</v>
      </c>
      <c r="AC346" s="24">
        <f t="shared" si="72"/>
        <v>15.5</v>
      </c>
      <c r="AD346" s="24">
        <f t="shared" si="73"/>
        <v>15</v>
      </c>
      <c r="AE346" s="24" t="str">
        <f t="shared" si="74"/>
        <v>Yes</v>
      </c>
      <c r="AF346" s="24" t="str">
        <f t="shared" si="75"/>
        <v>Yes</v>
      </c>
      <c r="AG346" s="64"/>
      <c r="AH346" s="64"/>
      <c r="AI346" s="170"/>
      <c r="AJ346" s="66"/>
    </row>
    <row r="347" spans="1:36" customFormat="1" x14ac:dyDescent="0.25">
      <c r="A347" s="7">
        <v>12</v>
      </c>
      <c r="B347" s="5">
        <v>2022</v>
      </c>
      <c r="C347" s="5" t="str">
        <f t="shared" si="65"/>
        <v>2022 W12</v>
      </c>
      <c r="D347" s="5">
        <v>173</v>
      </c>
      <c r="E347" s="5" t="s">
        <v>649</v>
      </c>
      <c r="F347" s="5" t="s">
        <v>39</v>
      </c>
      <c r="G347" s="5" t="s">
        <v>51</v>
      </c>
      <c r="H347" s="5">
        <v>-2.5</v>
      </c>
      <c r="I347" s="61">
        <v>-2</v>
      </c>
      <c r="J347" s="62" t="str">
        <f t="shared" si="66"/>
        <v>F-0.5</v>
      </c>
      <c r="K347" s="61">
        <f t="shared" si="67"/>
        <v>-0.5</v>
      </c>
      <c r="L347" s="228">
        <f>IF(K347=0,0,
IF(J347="D0.5",0.5*SUMIFS('Key Numbers'!$C$2:$C$71,'Key Numbers'!$A$2:$A$71,"&gt;="&amp;ABS($I347),'Key Numbers'!$A$2:$A$71,"&lt;="&amp;ABS($H347)),
IF(J347="D-0.5",0.5*-1*SUMIFS('Key Numbers'!$C$2:$C$71,'Key Numbers'!$A$2:$A$71,"&lt;="&amp;ABS($I347),'Key Numbers'!$A$2:$A$71,"&gt;="&amp;ABS($H347)),
IF(J347="F0.5",0.5*SUMIFS('Key Numbers'!$C$2:$C$71,'Key Numbers'!$A$2:$A$71,"&lt;="&amp;ABS($I347),'Key Numbers'!$A$2:$A$71,"&gt;="&amp;ABS($H347)),
IF(J347="F-0.5",0.5*-1*SUMIFS('Key Numbers'!$C$2:$C$71,'Key Numbers'!$A$2:$A$71,"&gt;="&amp;ABS($I347),'Key Numbers'!$A$2:$A$71,"&lt;="&amp;ABS($H347)),
IF(AND(LEFT(J347,1)="F",K347&lt;0),-1*SUMIFS('Key Numbers'!$C$2:$C$71,'Key Numbers'!$A$2:$A$71,"&gt;="&amp;ABS($I347),'Key Numbers'!$A$2:$A$71,"&lt;="&amp;ABS($H347)),
IF(AND(LEFT(J347,1)="F",K347&gt;0),SUMIFS('Key Numbers'!$C$2:$C$71,'Key Numbers'!$A$2:$A$71,"&lt;="&amp;ABS($I347),'Key Numbers'!$A$2:$A$71,"&gt;="&amp;ABS($H347)),
IF(AND(LEFT(J347,1)="D",K347&lt;0),-1*SUMIFS('Key Numbers'!$C$2:$C$71,'Key Numbers'!$A$2:$A$71,"&lt;="&amp;ABS($I347),'Key Numbers'!$A$2:$A$71,"&gt;="&amp;ABS($H347)),
SUMIFS('Key Numbers'!$C$2:$C$71,'Key Numbers'!$A$2:$A$71,"&gt;="&amp;ABS($I347),'Key Numbers'!$A$2:$A$71,"&lt;="&amp;ABS($H347))))))))))</f>
        <v>-2.8440366972477066E-2</v>
      </c>
      <c r="M347" s="6" cm="1">
        <f t="array" ref="M347">IFERROR(INDEX(DVOA!$E$2:$E$20095,MATCH($F347&amp;$A347-1&amp;$B347,DVOA!$C$2:$C$20095&amp;DVOA!$A$2:$A21205&amp;DVOA!$B$2:$B$20095,0)),0)</f>
        <v>-0.14649736859439791</v>
      </c>
      <c r="N347" s="6"/>
      <c r="O347" s="6" cm="1">
        <f t="array" ref="O347">IFERROR(INDEX(DVOA!$AC$2:$AC$20095,MATCH($F347&amp;$A347-1&amp;$B347,DVOA!$C$2:$C$20095&amp;DVOA!$A$2:$A$20095&amp;DVOA!$B$2:$B$20095,0)
),0)</f>
        <v>0</v>
      </c>
      <c r="P347" s="6" cm="1">
        <f t="array" ref="P347">IFERROR(INDEX(DVOA!$E$2:$E$20095,MATCH($G347&amp;$A347-1&amp;$B347,DVOA!$C$2:$C$20095&amp;DVOA!$A$2:$A21205&amp;DVOA!$B$2:$B$20095,0)),0)</f>
        <v>-0.2403191320551033</v>
      </c>
      <c r="Q347" s="6"/>
      <c r="R347" s="6" cm="1">
        <f t="array" ref="R347">IFERROR(INDEX(DVOA!$AC$2:$AC$20095,MATCH($G347&amp;$A347-1&amp;$B347,DVOA!$C$2:$C$20095&amp;DVOA!$A$2:$A$20095&amp;DVOA!$B$2:$B$20095,0)
),0)</f>
        <v>0</v>
      </c>
      <c r="S347" s="6" t="str">
        <f t="shared" si="68"/>
        <v/>
      </c>
      <c r="T347" s="104">
        <f t="shared" si="76"/>
        <v>9.3821763460705393E-2</v>
      </c>
      <c r="U347" s="104" t="str">
        <f t="shared" si="77"/>
        <v/>
      </c>
      <c r="V347" s="26" t="str" cm="1">
        <f t="array" ref="V347">IFERROR(IF(E347="H",INDEX('DVOA Pred'!$G$2:$G$1000,MATCH($F347&amp;$B347&amp;$A347,'DVOA Pred'!$C$2:$C$1000&amp;'DVOA Pred'!$A$2:$A$1000&amp;'DVOA Pred'!$B$2:$B$1000,0)),
INDEX('DVOA Pred'!$H$2:$H$1000,MATCH($F347&amp;$B347&amp;$A347,'DVOA Pred'!$D$2:$D$1000&amp;'DVOA Pred'!$A$2:$A$1000&amp;'DVOA Pred'!$B$2:$B$1000,0))),"")</f>
        <v/>
      </c>
      <c r="W347" s="26" t="str">
        <f t="shared" si="69"/>
        <v/>
      </c>
      <c r="X347" s="26" t="str">
        <f t="shared" si="70"/>
        <v/>
      </c>
      <c r="Y347" s="6" t="str">
        <f>IFERROR((PERCENTRANK($L$2:$L$20355,L347)*Multiples!$B$3)+((PERCENTRANK($W$2:$W$20355,W347)*(1-Multiples!$B$3))),"")</f>
        <v/>
      </c>
      <c r="Z347" s="64">
        <v>10</v>
      </c>
      <c r="AA347" s="64">
        <v>23</v>
      </c>
      <c r="AB347" s="24">
        <f t="shared" si="71"/>
        <v>-13</v>
      </c>
      <c r="AC347" s="24">
        <f t="shared" si="72"/>
        <v>-15.5</v>
      </c>
      <c r="AD347" s="24">
        <f t="shared" si="73"/>
        <v>-15</v>
      </c>
      <c r="AE347" s="24" t="str">
        <f t="shared" si="74"/>
        <v>No</v>
      </c>
      <c r="AF347" s="24" t="str">
        <f t="shared" si="75"/>
        <v>No</v>
      </c>
      <c r="AG347" s="64"/>
      <c r="AH347" s="64"/>
      <c r="AI347" s="170"/>
      <c r="AJ347" s="66"/>
    </row>
    <row r="348" spans="1:36" customFormat="1" x14ac:dyDescent="0.25">
      <c r="A348" s="7">
        <v>12</v>
      </c>
      <c r="B348" s="5">
        <v>2022</v>
      </c>
      <c r="C348" s="5" t="str">
        <f t="shared" si="65"/>
        <v>2022 W12</v>
      </c>
      <c r="D348" s="5">
        <v>174</v>
      </c>
      <c r="E348" s="5" t="s">
        <v>649</v>
      </c>
      <c r="F348" s="5" t="s">
        <v>18</v>
      </c>
      <c r="G348" s="5" t="s">
        <v>12</v>
      </c>
      <c r="H348" s="5">
        <v>-3.5</v>
      </c>
      <c r="I348" s="61">
        <v>-4</v>
      </c>
      <c r="J348" s="62" t="str">
        <f t="shared" si="66"/>
        <v>F0.5</v>
      </c>
      <c r="K348" s="61">
        <f t="shared" si="67"/>
        <v>0.5</v>
      </c>
      <c r="L348" s="228">
        <f>IF(K348=0,0,
IF(J348="D0.5",0.5*SUMIFS('Key Numbers'!$C$2:$C$71,'Key Numbers'!$A$2:$A$71,"&gt;="&amp;ABS($I348),'Key Numbers'!$A$2:$A$71,"&lt;="&amp;ABS($H348)),
IF(J348="D-0.5",0.5*-1*SUMIFS('Key Numbers'!$C$2:$C$71,'Key Numbers'!$A$2:$A$71,"&lt;="&amp;ABS($I348),'Key Numbers'!$A$2:$A$71,"&gt;="&amp;ABS($H348)),
IF(J348="F0.5",0.5*SUMIFS('Key Numbers'!$C$2:$C$71,'Key Numbers'!$A$2:$A$71,"&lt;="&amp;ABS($I348),'Key Numbers'!$A$2:$A$71,"&gt;="&amp;ABS($H348)),
IF(J348="F-0.5",0.5*-1*SUMIFS('Key Numbers'!$C$2:$C$71,'Key Numbers'!$A$2:$A$71,"&gt;="&amp;ABS($I348),'Key Numbers'!$A$2:$A$71,"&lt;="&amp;ABS($H348)),
IF(AND(LEFT(J348,1)="F",K348&lt;0),-1*SUMIFS('Key Numbers'!$C$2:$C$71,'Key Numbers'!$A$2:$A$71,"&gt;="&amp;ABS($I348),'Key Numbers'!$A$2:$A$71,"&lt;="&amp;ABS($H348)),
IF(AND(LEFT(J348,1)="F",K348&gt;0),SUMIFS('Key Numbers'!$C$2:$C$71,'Key Numbers'!$A$2:$A$71,"&lt;="&amp;ABS($I348),'Key Numbers'!$A$2:$A$71,"&gt;="&amp;ABS($H348)),
IF(AND(LEFT(J348,1)="D",K348&lt;0),-1*SUMIFS('Key Numbers'!$C$2:$C$71,'Key Numbers'!$A$2:$A$71,"&lt;="&amp;ABS($I348),'Key Numbers'!$A$2:$A$71,"&gt;="&amp;ABS($H348)),
SUMIFS('Key Numbers'!$C$2:$C$71,'Key Numbers'!$A$2:$A$71,"&gt;="&amp;ABS($I348),'Key Numbers'!$A$2:$A$71,"&lt;="&amp;ABS($H348))))))))))</f>
        <v>2.9357798165137616E-2</v>
      </c>
      <c r="M348" s="6" cm="1">
        <f t="array" ref="M348">IFERROR(INDEX(DVOA!$E$2:$E$20095,MATCH($F348&amp;$A348-1&amp;$B348,DVOA!$C$2:$C$20095&amp;DVOA!$A$2:$A21206&amp;DVOA!$B$2:$B$20095,0)),0)</f>
        <v>0.28925463290026893</v>
      </c>
      <c r="N348" s="6"/>
      <c r="O348" s="6" cm="1">
        <f t="array" ref="O348">IFERROR(INDEX(DVOA!$AC$2:$AC$20095,MATCH($F348&amp;$A348-1&amp;$B348,DVOA!$C$2:$C$20095&amp;DVOA!$A$2:$A$20095&amp;DVOA!$B$2:$B$20095,0)
),0)</f>
        <v>0</v>
      </c>
      <c r="P348" s="6" cm="1">
        <f t="array" ref="P348">IFERROR(INDEX(DVOA!$E$2:$E$20095,MATCH($G348&amp;$A348-1&amp;$B348,DVOA!$C$2:$C$20095&amp;DVOA!$A$2:$A21206&amp;DVOA!$B$2:$B$20095,0)),0)</f>
        <v>-8.0102591674586665E-2</v>
      </c>
      <c r="Q348" s="6"/>
      <c r="R348" s="6" cm="1">
        <f t="array" ref="R348">IFERROR(INDEX(DVOA!$AC$2:$AC$20095,MATCH($G348&amp;$A348-1&amp;$B348,DVOA!$C$2:$C$20095&amp;DVOA!$A$2:$A$20095&amp;DVOA!$B$2:$B$20095,0)
),0)</f>
        <v>0</v>
      </c>
      <c r="S348" s="6" t="str">
        <f t="shared" si="68"/>
        <v/>
      </c>
      <c r="T348" s="104">
        <f t="shared" si="76"/>
        <v>0.36935722457485559</v>
      </c>
      <c r="U348" s="104" t="str">
        <f t="shared" si="77"/>
        <v/>
      </c>
      <c r="V348" s="26" t="str" cm="1">
        <f t="array" ref="V348">IFERROR(IF(E348="H",INDEX('DVOA Pred'!$G$2:$G$1000,MATCH($F348&amp;$B348&amp;$A348,'DVOA Pred'!$C$2:$C$1000&amp;'DVOA Pred'!$A$2:$A$1000&amp;'DVOA Pred'!$B$2:$B$1000,0)),
INDEX('DVOA Pred'!$H$2:$H$1000,MATCH($F348&amp;$B348&amp;$A348,'DVOA Pred'!$D$2:$D$1000&amp;'DVOA Pred'!$A$2:$A$1000&amp;'DVOA Pred'!$B$2:$B$1000,0))),"")</f>
        <v/>
      </c>
      <c r="W348" s="26" t="str">
        <f t="shared" si="69"/>
        <v/>
      </c>
      <c r="X348" s="26" t="str">
        <f t="shared" si="70"/>
        <v/>
      </c>
      <c r="Y348" s="6" t="str">
        <f>IFERROR((PERCENTRANK($L$2:$L$20355,L348)*Multiples!$B$3)+((PERCENTRANK($W$2:$W$20355,W348)*(1-Multiples!$B$3))),"")</f>
        <v/>
      </c>
      <c r="Z348" s="64">
        <v>27</v>
      </c>
      <c r="AA348" s="64">
        <v>28</v>
      </c>
      <c r="AB348" s="24">
        <f t="shared" si="71"/>
        <v>-1</v>
      </c>
      <c r="AC348" s="24">
        <f t="shared" si="72"/>
        <v>-4.5</v>
      </c>
      <c r="AD348" s="24">
        <f t="shared" si="73"/>
        <v>-5</v>
      </c>
      <c r="AE348" s="24" t="str">
        <f t="shared" si="74"/>
        <v>No</v>
      </c>
      <c r="AF348" s="24" t="str">
        <f t="shared" si="75"/>
        <v>No</v>
      </c>
      <c r="AG348" s="64"/>
      <c r="AH348" s="64"/>
      <c r="AI348" s="170"/>
      <c r="AJ348" s="66"/>
    </row>
    <row r="349" spans="1:36" customFormat="1" x14ac:dyDescent="0.25">
      <c r="A349" s="7">
        <v>12</v>
      </c>
      <c r="B349" s="5">
        <v>2022</v>
      </c>
      <c r="C349" s="5" t="str">
        <f t="shared" si="65"/>
        <v>2022 W12</v>
      </c>
      <c r="D349" s="5">
        <v>174</v>
      </c>
      <c r="E349" s="5" t="s">
        <v>651</v>
      </c>
      <c r="F349" s="5" t="s">
        <v>12</v>
      </c>
      <c r="G349" s="5" t="s">
        <v>18</v>
      </c>
      <c r="H349" s="5">
        <v>3.5</v>
      </c>
      <c r="I349" s="61">
        <v>4</v>
      </c>
      <c r="J349" s="62" t="str">
        <f t="shared" si="66"/>
        <v>D-0.5</v>
      </c>
      <c r="K349" s="61">
        <f t="shared" si="67"/>
        <v>-0.5</v>
      </c>
      <c r="L349" s="228">
        <f>IF(K349=0,0,
IF(J349="D0.5",0.5*SUMIFS('Key Numbers'!$C$2:$C$71,'Key Numbers'!$A$2:$A$71,"&gt;="&amp;ABS($I349),'Key Numbers'!$A$2:$A$71,"&lt;="&amp;ABS($H349)),
IF(J349="D-0.5",0.5*-1*SUMIFS('Key Numbers'!$C$2:$C$71,'Key Numbers'!$A$2:$A$71,"&lt;="&amp;ABS($I349),'Key Numbers'!$A$2:$A$71,"&gt;="&amp;ABS($H349)),
IF(J349="F0.5",0.5*SUMIFS('Key Numbers'!$C$2:$C$71,'Key Numbers'!$A$2:$A$71,"&lt;="&amp;ABS($I349),'Key Numbers'!$A$2:$A$71,"&gt;="&amp;ABS($H349)),
IF(J349="F-0.5",0.5*-1*SUMIFS('Key Numbers'!$C$2:$C$71,'Key Numbers'!$A$2:$A$71,"&gt;="&amp;ABS($I349),'Key Numbers'!$A$2:$A$71,"&lt;="&amp;ABS($H349)),
IF(AND(LEFT(J349,1)="F",K349&lt;0),-1*SUMIFS('Key Numbers'!$C$2:$C$71,'Key Numbers'!$A$2:$A$71,"&gt;="&amp;ABS($I349),'Key Numbers'!$A$2:$A$71,"&lt;="&amp;ABS($H349)),
IF(AND(LEFT(J349,1)="F",K349&gt;0),SUMIFS('Key Numbers'!$C$2:$C$71,'Key Numbers'!$A$2:$A$71,"&lt;="&amp;ABS($I349),'Key Numbers'!$A$2:$A$71,"&gt;="&amp;ABS($H349)),
IF(AND(LEFT(J349,1)="D",K349&lt;0),-1*SUMIFS('Key Numbers'!$C$2:$C$71,'Key Numbers'!$A$2:$A$71,"&lt;="&amp;ABS($I349),'Key Numbers'!$A$2:$A$71,"&gt;="&amp;ABS($H349)),
SUMIFS('Key Numbers'!$C$2:$C$71,'Key Numbers'!$A$2:$A$71,"&gt;="&amp;ABS($I349),'Key Numbers'!$A$2:$A$71,"&lt;="&amp;ABS($H349))))))))))</f>
        <v>-2.9357798165137616E-2</v>
      </c>
      <c r="M349" s="6" cm="1">
        <f t="array" ref="M349">IFERROR(INDEX(DVOA!$E$2:$E$20095,MATCH($F349&amp;$A349-1&amp;$B349,DVOA!$C$2:$C$20095&amp;DVOA!$A$2:$A21207&amp;DVOA!$B$2:$B$20095,0)),0)</f>
        <v>-8.0102591674586665E-2</v>
      </c>
      <c r="N349" s="6"/>
      <c r="O349" s="6" cm="1">
        <f t="array" ref="O349">IFERROR(INDEX(DVOA!$AC$2:$AC$20095,MATCH($F349&amp;$A349-1&amp;$B349,DVOA!$C$2:$C$20095&amp;DVOA!$A$2:$A$20095&amp;DVOA!$B$2:$B$20095,0)
),0)</f>
        <v>0</v>
      </c>
      <c r="P349" s="6" cm="1">
        <f t="array" ref="P349">IFERROR(INDEX(DVOA!$E$2:$E$20095,MATCH($G349&amp;$A349-1&amp;$B349,DVOA!$C$2:$C$20095&amp;DVOA!$A$2:$A21207&amp;DVOA!$B$2:$B$20095,0)),0)</f>
        <v>0.28925463290026893</v>
      </c>
      <c r="Q349" s="6"/>
      <c r="R349" s="6" cm="1">
        <f t="array" ref="R349">IFERROR(INDEX(DVOA!$AC$2:$AC$20095,MATCH($G349&amp;$A349-1&amp;$B349,DVOA!$C$2:$C$20095&amp;DVOA!$A$2:$A$20095&amp;DVOA!$B$2:$B$20095,0)
),0)</f>
        <v>0</v>
      </c>
      <c r="S349" s="6" t="str">
        <f t="shared" si="68"/>
        <v/>
      </c>
      <c r="T349" s="104">
        <f t="shared" si="76"/>
        <v>-0.36935722457485559</v>
      </c>
      <c r="U349" s="104" t="str">
        <f t="shared" si="77"/>
        <v/>
      </c>
      <c r="V349" s="26" t="str" cm="1">
        <f t="array" ref="V349">IFERROR(IF(E349="H",INDEX('DVOA Pred'!$G$2:$G$1000,MATCH($F349&amp;$B349&amp;$A349,'DVOA Pred'!$C$2:$C$1000&amp;'DVOA Pred'!$A$2:$A$1000&amp;'DVOA Pred'!$B$2:$B$1000,0)),
INDEX('DVOA Pred'!$H$2:$H$1000,MATCH($F349&amp;$B349&amp;$A349,'DVOA Pred'!$D$2:$D$1000&amp;'DVOA Pred'!$A$2:$A$1000&amp;'DVOA Pred'!$B$2:$B$1000,0))),"")</f>
        <v/>
      </c>
      <c r="W349" s="26" t="str">
        <f t="shared" si="69"/>
        <v/>
      </c>
      <c r="X349" s="26" t="str">
        <f t="shared" si="70"/>
        <v/>
      </c>
      <c r="Y349" s="6" t="str">
        <f>IFERROR((PERCENTRANK($L$2:$L$20355,L349)*Multiples!$B$3)+((PERCENTRANK($W$2:$W$20355,W349)*(1-Multiples!$B$3))),"")</f>
        <v/>
      </c>
      <c r="Z349" s="64">
        <v>28</v>
      </c>
      <c r="AA349" s="64">
        <v>27</v>
      </c>
      <c r="AB349" s="24">
        <f t="shared" si="71"/>
        <v>1</v>
      </c>
      <c r="AC349" s="24">
        <f t="shared" si="72"/>
        <v>4.5</v>
      </c>
      <c r="AD349" s="24">
        <f t="shared" si="73"/>
        <v>5</v>
      </c>
      <c r="AE349" s="24" t="str">
        <f t="shared" si="74"/>
        <v>Yes</v>
      </c>
      <c r="AF349" s="24" t="str">
        <f t="shared" si="75"/>
        <v>Yes</v>
      </c>
      <c r="AG349" s="64"/>
      <c r="AH349" s="64"/>
      <c r="AI349" s="170"/>
      <c r="AJ349" s="66"/>
    </row>
    <row r="350" spans="1:36" customFormat="1" x14ac:dyDescent="0.25">
      <c r="A350" s="7">
        <v>12</v>
      </c>
      <c r="B350" s="5">
        <v>2022</v>
      </c>
      <c r="C350" s="5" t="str">
        <f t="shared" si="65"/>
        <v>2022 W12</v>
      </c>
      <c r="D350" s="5">
        <v>175</v>
      </c>
      <c r="E350" s="5" t="s">
        <v>651</v>
      </c>
      <c r="F350" s="5" t="s">
        <v>23</v>
      </c>
      <c r="G350" s="5" t="s">
        <v>28</v>
      </c>
      <c r="H350" s="5">
        <v>4.5</v>
      </c>
      <c r="I350" s="61">
        <v>3</v>
      </c>
      <c r="J350" s="62" t="str">
        <f t="shared" si="66"/>
        <v>D1.5</v>
      </c>
      <c r="K350" s="61">
        <f t="shared" si="67"/>
        <v>1.5</v>
      </c>
      <c r="L350" s="228">
        <f>IF(K350=0,0,
IF(J350="D0.5",0.5*SUMIFS('Key Numbers'!$C$2:$C$71,'Key Numbers'!$A$2:$A$71,"&gt;="&amp;ABS($I350),'Key Numbers'!$A$2:$A$71,"&lt;="&amp;ABS($H350)),
IF(J350="D-0.5",0.5*-1*SUMIFS('Key Numbers'!$C$2:$C$71,'Key Numbers'!$A$2:$A$71,"&lt;="&amp;ABS($I350),'Key Numbers'!$A$2:$A$71,"&gt;="&amp;ABS($H350)),
IF(J350="F0.5",0.5*SUMIFS('Key Numbers'!$C$2:$C$71,'Key Numbers'!$A$2:$A$71,"&lt;="&amp;ABS($I350),'Key Numbers'!$A$2:$A$71,"&gt;="&amp;ABS($H350)),
IF(J350="F-0.5",0.5*-1*SUMIFS('Key Numbers'!$C$2:$C$71,'Key Numbers'!$A$2:$A$71,"&gt;="&amp;ABS($I350),'Key Numbers'!$A$2:$A$71,"&lt;="&amp;ABS($H350)),
IF(AND(LEFT(J350,1)="F",K350&lt;0),-1*SUMIFS('Key Numbers'!$C$2:$C$71,'Key Numbers'!$A$2:$A$71,"&gt;="&amp;ABS($I350),'Key Numbers'!$A$2:$A$71,"&lt;="&amp;ABS($H350)),
IF(AND(LEFT(J350,1)="F",K350&gt;0),SUMIFS('Key Numbers'!$C$2:$C$71,'Key Numbers'!$A$2:$A$71,"&lt;="&amp;ABS($I350),'Key Numbers'!$A$2:$A$71,"&gt;="&amp;ABS($H350)),
IF(AND(LEFT(J350,1)="D",K350&lt;0),-1*SUMIFS('Key Numbers'!$C$2:$C$71,'Key Numbers'!$A$2:$A$71,"&lt;="&amp;ABS($I350),'Key Numbers'!$A$2:$A$71,"&gt;="&amp;ABS($H350)),
SUMIFS('Key Numbers'!$C$2:$C$71,'Key Numbers'!$A$2:$A$71,"&gt;="&amp;ABS($I350),'Key Numbers'!$A$2:$A$71,"&lt;="&amp;ABS($H350))))))))))</f>
        <v>0.20366972477064221</v>
      </c>
      <c r="M350" s="6" cm="1">
        <f t="array" ref="M350">IFERROR(INDEX(DVOA!$E$2:$E$20095,MATCH($F350&amp;$A350-1&amp;$B350,DVOA!$C$2:$C$20095&amp;DVOA!$A$2:$A21208&amp;DVOA!$B$2:$B$20095,0)),0)</f>
        <v>-0.23807810079775801</v>
      </c>
      <c r="N350" s="6"/>
      <c r="O350" s="6" cm="1">
        <f t="array" ref="O350">IFERROR(INDEX(DVOA!$AC$2:$AC$20095,MATCH($F350&amp;$A350-1&amp;$B350,DVOA!$C$2:$C$20095&amp;DVOA!$A$2:$A$20095&amp;DVOA!$B$2:$B$20095,0)
),0)</f>
        <v>0</v>
      </c>
      <c r="P350" s="6" cm="1">
        <f t="array" ref="P350">IFERROR(INDEX(DVOA!$E$2:$E$20095,MATCH($G350&amp;$A350-1&amp;$B350,DVOA!$C$2:$C$20095&amp;DVOA!$A$2:$A21208&amp;DVOA!$B$2:$B$20095,0)),0)</f>
        <v>-9.7989819555647867E-2</v>
      </c>
      <c r="Q350" s="6"/>
      <c r="R350" s="6" cm="1">
        <f t="array" ref="R350">IFERROR(INDEX(DVOA!$AC$2:$AC$20095,MATCH($G350&amp;$A350-1&amp;$B350,DVOA!$C$2:$C$20095&amp;DVOA!$A$2:$A$20095&amp;DVOA!$B$2:$B$20095,0)
),0)</f>
        <v>0</v>
      </c>
      <c r="S350" s="6" t="str">
        <f t="shared" si="68"/>
        <v/>
      </c>
      <c r="T350" s="104">
        <f t="shared" si="76"/>
        <v>-0.14008828124211015</v>
      </c>
      <c r="U350" s="104" t="str">
        <f t="shared" si="77"/>
        <v/>
      </c>
      <c r="V350" s="26" t="str" cm="1">
        <f t="array" ref="V350">IFERROR(IF(E350="H",INDEX('DVOA Pred'!$G$2:$G$1000,MATCH($F350&amp;$B350&amp;$A350,'DVOA Pred'!$C$2:$C$1000&amp;'DVOA Pred'!$A$2:$A$1000&amp;'DVOA Pred'!$B$2:$B$1000,0)),
INDEX('DVOA Pred'!$H$2:$H$1000,MATCH($F350&amp;$B350&amp;$A350,'DVOA Pred'!$D$2:$D$1000&amp;'DVOA Pred'!$A$2:$A$1000&amp;'DVOA Pred'!$B$2:$B$1000,0))),"")</f>
        <v/>
      </c>
      <c r="W350" s="26" t="str">
        <f t="shared" si="69"/>
        <v/>
      </c>
      <c r="X350" s="26" t="str">
        <f t="shared" si="70"/>
        <v/>
      </c>
      <c r="Y350" s="6" t="str">
        <f>IFERROR((PERCENTRANK($L$2:$L$20355,L350)*Multiples!$B$3)+((PERCENTRANK($W$2:$W$20355,W350)*(1-Multiples!$B$3))),"")</f>
        <v/>
      </c>
      <c r="Z350" s="64">
        <v>24</v>
      </c>
      <c r="AA350" s="64">
        <v>25</v>
      </c>
      <c r="AB350" s="24">
        <f t="shared" si="71"/>
        <v>-1</v>
      </c>
      <c r="AC350" s="24">
        <f t="shared" si="72"/>
        <v>3.5</v>
      </c>
      <c r="AD350" s="24">
        <f t="shared" si="73"/>
        <v>2</v>
      </c>
      <c r="AE350" s="24" t="str">
        <f t="shared" si="74"/>
        <v>Yes</v>
      </c>
      <c r="AF350" s="24" t="str">
        <f t="shared" si="75"/>
        <v>Yes</v>
      </c>
      <c r="AG350" s="64"/>
      <c r="AH350" s="64"/>
      <c r="AI350" s="170"/>
      <c r="AJ350" s="66"/>
    </row>
    <row r="351" spans="1:36" customFormat="1" x14ac:dyDescent="0.25">
      <c r="A351" s="7">
        <v>12</v>
      </c>
      <c r="B351" s="5">
        <v>2022</v>
      </c>
      <c r="C351" s="5" t="str">
        <f t="shared" si="65"/>
        <v>2022 W12</v>
      </c>
      <c r="D351" s="5">
        <v>175</v>
      </c>
      <c r="E351" s="5" t="s">
        <v>649</v>
      </c>
      <c r="F351" s="5" t="s">
        <v>28</v>
      </c>
      <c r="G351" s="5" t="s">
        <v>23</v>
      </c>
      <c r="H351" s="5">
        <v>-4.5</v>
      </c>
      <c r="I351" s="61">
        <v>-3</v>
      </c>
      <c r="J351" s="62" t="str">
        <f t="shared" si="66"/>
        <v>F-1.5</v>
      </c>
      <c r="K351" s="61">
        <f t="shared" si="67"/>
        <v>-1.5</v>
      </c>
      <c r="L351" s="228">
        <f>IF(K351=0,0,
IF(J351="D0.5",0.5*SUMIFS('Key Numbers'!$C$2:$C$71,'Key Numbers'!$A$2:$A$71,"&gt;="&amp;ABS($I351),'Key Numbers'!$A$2:$A$71,"&lt;="&amp;ABS($H351)),
IF(J351="D-0.5",0.5*-1*SUMIFS('Key Numbers'!$C$2:$C$71,'Key Numbers'!$A$2:$A$71,"&lt;="&amp;ABS($I351),'Key Numbers'!$A$2:$A$71,"&gt;="&amp;ABS($H351)),
IF(J351="F0.5",0.5*SUMIFS('Key Numbers'!$C$2:$C$71,'Key Numbers'!$A$2:$A$71,"&lt;="&amp;ABS($I351),'Key Numbers'!$A$2:$A$71,"&gt;="&amp;ABS($H351)),
IF(J351="F-0.5",0.5*-1*SUMIFS('Key Numbers'!$C$2:$C$71,'Key Numbers'!$A$2:$A$71,"&gt;="&amp;ABS($I351),'Key Numbers'!$A$2:$A$71,"&lt;="&amp;ABS($H351)),
IF(AND(LEFT(J351,1)="F",K351&lt;0),-1*SUMIFS('Key Numbers'!$C$2:$C$71,'Key Numbers'!$A$2:$A$71,"&gt;="&amp;ABS($I351),'Key Numbers'!$A$2:$A$71,"&lt;="&amp;ABS($H351)),
IF(AND(LEFT(J351,1)="F",K351&gt;0),SUMIFS('Key Numbers'!$C$2:$C$71,'Key Numbers'!$A$2:$A$71,"&lt;="&amp;ABS($I351),'Key Numbers'!$A$2:$A$71,"&gt;="&amp;ABS($H351)),
IF(AND(LEFT(J351,1)="D",K351&lt;0),-1*SUMIFS('Key Numbers'!$C$2:$C$71,'Key Numbers'!$A$2:$A$71,"&lt;="&amp;ABS($I351),'Key Numbers'!$A$2:$A$71,"&gt;="&amp;ABS($H351)),
SUMIFS('Key Numbers'!$C$2:$C$71,'Key Numbers'!$A$2:$A$71,"&gt;="&amp;ABS($I351),'Key Numbers'!$A$2:$A$71,"&lt;="&amp;ABS($H351))))))))))</f>
        <v>-0.20366972477064221</v>
      </c>
      <c r="M351" s="6" cm="1">
        <f t="array" ref="M351">IFERROR(INDEX(DVOA!$E$2:$E$20095,MATCH($F351&amp;$A351-1&amp;$B351,DVOA!$C$2:$C$20095&amp;DVOA!$A$2:$A21209&amp;DVOA!$B$2:$B$20095,0)),0)</f>
        <v>-9.7989819555647867E-2</v>
      </c>
      <c r="N351" s="6"/>
      <c r="O351" s="6" cm="1">
        <f t="array" ref="O351">IFERROR(INDEX(DVOA!$AC$2:$AC$20095,MATCH($F351&amp;$A351-1&amp;$B351,DVOA!$C$2:$C$20095&amp;DVOA!$A$2:$A$20095&amp;DVOA!$B$2:$B$20095,0)
),0)</f>
        <v>0</v>
      </c>
      <c r="P351" s="6" cm="1">
        <f t="array" ref="P351">IFERROR(INDEX(DVOA!$E$2:$E$20095,MATCH($G351&amp;$A351-1&amp;$B351,DVOA!$C$2:$C$20095&amp;DVOA!$A$2:$A21209&amp;DVOA!$B$2:$B$20095,0)),0)</f>
        <v>-0.23807810079775801</v>
      </c>
      <c r="Q351" s="6"/>
      <c r="R351" s="6" cm="1">
        <f t="array" ref="R351">IFERROR(INDEX(DVOA!$AC$2:$AC$20095,MATCH($G351&amp;$A351-1&amp;$B351,DVOA!$C$2:$C$20095&amp;DVOA!$A$2:$A$20095&amp;DVOA!$B$2:$B$20095,0)
),0)</f>
        <v>0</v>
      </c>
      <c r="S351" s="6" t="str">
        <f t="shared" si="68"/>
        <v/>
      </c>
      <c r="T351" s="104">
        <f t="shared" si="76"/>
        <v>0.14008828124211015</v>
      </c>
      <c r="U351" s="104" t="str">
        <f t="shared" si="77"/>
        <v/>
      </c>
      <c r="V351" s="26" t="str" cm="1">
        <f t="array" ref="V351">IFERROR(IF(E351="H",INDEX('DVOA Pred'!$G$2:$G$1000,MATCH($F351&amp;$B351&amp;$A351,'DVOA Pred'!$C$2:$C$1000&amp;'DVOA Pred'!$A$2:$A$1000&amp;'DVOA Pred'!$B$2:$B$1000,0)),
INDEX('DVOA Pred'!$H$2:$H$1000,MATCH($F351&amp;$B351&amp;$A351,'DVOA Pred'!$D$2:$D$1000&amp;'DVOA Pred'!$A$2:$A$1000&amp;'DVOA Pred'!$B$2:$B$1000,0))),"")</f>
        <v/>
      </c>
      <c r="W351" s="26" t="str">
        <f t="shared" si="69"/>
        <v/>
      </c>
      <c r="X351" s="26" t="str">
        <f t="shared" si="70"/>
        <v/>
      </c>
      <c r="Y351" s="6" t="str">
        <f>IFERROR((PERCENTRANK($L$2:$L$20355,L351)*Multiples!$B$3)+((PERCENTRANK($W$2:$W$20355,W351)*(1-Multiples!$B$3))),"")</f>
        <v/>
      </c>
      <c r="Z351" s="64">
        <v>25</v>
      </c>
      <c r="AA351" s="64">
        <v>24</v>
      </c>
      <c r="AB351" s="24">
        <f t="shared" si="71"/>
        <v>1</v>
      </c>
      <c r="AC351" s="24">
        <f t="shared" si="72"/>
        <v>-3.5</v>
      </c>
      <c r="AD351" s="24">
        <f t="shared" si="73"/>
        <v>-2</v>
      </c>
      <c r="AE351" s="24" t="str">
        <f t="shared" si="74"/>
        <v>No</v>
      </c>
      <c r="AF351" s="24" t="str">
        <f t="shared" si="75"/>
        <v>No</v>
      </c>
      <c r="AG351" s="64"/>
      <c r="AH351" s="64"/>
      <c r="AI351" s="170"/>
      <c r="AJ351" s="66"/>
    </row>
    <row r="352" spans="1:36" customFormat="1" x14ac:dyDescent="0.25">
      <c r="A352" s="7">
        <v>12</v>
      </c>
      <c r="B352" s="5">
        <v>2022</v>
      </c>
      <c r="C352" s="5" t="str">
        <f t="shared" si="65"/>
        <v>2022 W12</v>
      </c>
      <c r="D352" s="5">
        <v>176</v>
      </c>
      <c r="E352" s="5" t="s">
        <v>649</v>
      </c>
      <c r="F352" s="5" t="s">
        <v>53</v>
      </c>
      <c r="G352" s="5" t="s">
        <v>30</v>
      </c>
      <c r="H352" s="5">
        <v>3.5</v>
      </c>
      <c r="I352" s="61">
        <v>3.5</v>
      </c>
      <c r="J352" s="62" t="str">
        <f t="shared" si="66"/>
        <v>D0</v>
      </c>
      <c r="K352" s="61">
        <f t="shared" si="67"/>
        <v>0</v>
      </c>
      <c r="L352" s="228">
        <f>IF(K352=0,0,
IF(J352="D0.5",0.5*SUMIFS('Key Numbers'!$C$2:$C$71,'Key Numbers'!$A$2:$A$71,"&gt;="&amp;ABS($I352),'Key Numbers'!$A$2:$A$71,"&lt;="&amp;ABS($H352)),
IF(J352="D-0.5",0.5*-1*SUMIFS('Key Numbers'!$C$2:$C$71,'Key Numbers'!$A$2:$A$71,"&lt;="&amp;ABS($I352),'Key Numbers'!$A$2:$A$71,"&gt;="&amp;ABS($H352)),
IF(J352="F0.5",0.5*SUMIFS('Key Numbers'!$C$2:$C$71,'Key Numbers'!$A$2:$A$71,"&lt;="&amp;ABS($I352),'Key Numbers'!$A$2:$A$71,"&gt;="&amp;ABS($H352)),
IF(J352="F-0.5",0.5*-1*SUMIFS('Key Numbers'!$C$2:$C$71,'Key Numbers'!$A$2:$A$71,"&gt;="&amp;ABS($I352),'Key Numbers'!$A$2:$A$71,"&lt;="&amp;ABS($H352)),
IF(AND(LEFT(J352,1)="F",K352&lt;0),-1*SUMIFS('Key Numbers'!$C$2:$C$71,'Key Numbers'!$A$2:$A$71,"&gt;="&amp;ABS($I352),'Key Numbers'!$A$2:$A$71,"&lt;="&amp;ABS($H352)),
IF(AND(LEFT(J352,1)="F",K352&gt;0),SUMIFS('Key Numbers'!$C$2:$C$71,'Key Numbers'!$A$2:$A$71,"&lt;="&amp;ABS($I352),'Key Numbers'!$A$2:$A$71,"&gt;="&amp;ABS($H352)),
IF(AND(LEFT(J352,1)="D",K352&lt;0),-1*SUMIFS('Key Numbers'!$C$2:$C$71,'Key Numbers'!$A$2:$A$71,"&lt;="&amp;ABS($I352),'Key Numbers'!$A$2:$A$71,"&gt;="&amp;ABS($H352)),
SUMIFS('Key Numbers'!$C$2:$C$71,'Key Numbers'!$A$2:$A$71,"&gt;="&amp;ABS($I352),'Key Numbers'!$A$2:$A$71,"&lt;="&amp;ABS($H352))))))))))</f>
        <v>0</v>
      </c>
      <c r="M352" s="6" cm="1">
        <f t="array" ref="M352">IFERROR(INDEX(DVOA!$E$2:$E$20095,MATCH($F352&amp;$A352-1&amp;$B352,DVOA!$C$2:$C$20095&amp;DVOA!$A$2:$A21210&amp;DVOA!$B$2:$B$20095,0)),0)</f>
        <v>-8.3419235780896217E-2</v>
      </c>
      <c r="N352" s="6"/>
      <c r="O352" s="6" cm="1">
        <f t="array" ref="O352">IFERROR(INDEX(DVOA!$AC$2:$AC$20095,MATCH($F352&amp;$A352-1&amp;$B352,DVOA!$C$2:$C$20095&amp;DVOA!$A$2:$A$20095&amp;DVOA!$B$2:$B$20095,0)
),0)</f>
        <v>0</v>
      </c>
      <c r="P352" s="6" cm="1">
        <f t="array" ref="P352">IFERROR(INDEX(DVOA!$E$2:$E$20095,MATCH($G352&amp;$A352-1&amp;$B352,DVOA!$C$2:$C$20095&amp;DVOA!$A$2:$A21210&amp;DVOA!$B$2:$B$20095,0)),0)</f>
        <v>0.11686368103851151</v>
      </c>
      <c r="Q352" s="6"/>
      <c r="R352" s="6" cm="1">
        <f t="array" ref="R352">IFERROR(INDEX(DVOA!$AC$2:$AC$20095,MATCH($G352&amp;$A352-1&amp;$B352,DVOA!$C$2:$C$20095&amp;DVOA!$A$2:$A$20095&amp;DVOA!$B$2:$B$20095,0)
),0)</f>
        <v>0</v>
      </c>
      <c r="S352" s="6" t="str">
        <f t="shared" si="68"/>
        <v/>
      </c>
      <c r="T352" s="104">
        <f t="shared" si="76"/>
        <v>-0.20028291681940774</v>
      </c>
      <c r="U352" s="104" t="str">
        <f t="shared" si="77"/>
        <v/>
      </c>
      <c r="V352" s="26" t="str" cm="1">
        <f t="array" ref="V352">IFERROR(IF(E352="H",INDEX('DVOA Pred'!$G$2:$G$1000,MATCH($F352&amp;$B352&amp;$A352,'DVOA Pred'!$C$2:$C$1000&amp;'DVOA Pred'!$A$2:$A$1000&amp;'DVOA Pred'!$B$2:$B$1000,0)),
INDEX('DVOA Pred'!$H$2:$H$1000,MATCH($F352&amp;$B352&amp;$A352,'DVOA Pred'!$D$2:$D$1000&amp;'DVOA Pred'!$A$2:$A$1000&amp;'DVOA Pred'!$B$2:$B$1000,0))),"")</f>
        <v/>
      </c>
      <c r="W352" s="26" t="str">
        <f t="shared" si="69"/>
        <v/>
      </c>
      <c r="X352" s="26" t="str">
        <f t="shared" si="70"/>
        <v/>
      </c>
      <c r="Y352" s="6" t="str">
        <f>IFERROR((PERCENTRANK($L$2:$L$20355,L352)*Multiples!$B$3)+((PERCENTRANK($W$2:$W$20355,W352)*(1-Multiples!$B$3))),"")</f>
        <v/>
      </c>
      <c r="Z352" s="64">
        <v>40</v>
      </c>
      <c r="AA352" s="64">
        <v>34</v>
      </c>
      <c r="AB352" s="24">
        <f t="shared" si="71"/>
        <v>6</v>
      </c>
      <c r="AC352" s="24">
        <f t="shared" si="72"/>
        <v>9.5</v>
      </c>
      <c r="AD352" s="24">
        <f t="shared" si="73"/>
        <v>9.5</v>
      </c>
      <c r="AE352" s="24" t="str">
        <f t="shared" si="74"/>
        <v>Yes</v>
      </c>
      <c r="AF352" s="24" t="str">
        <f t="shared" si="75"/>
        <v>Yes</v>
      </c>
      <c r="AG352" s="64"/>
      <c r="AH352" s="64"/>
      <c r="AI352" s="170"/>
      <c r="AJ352" s="66"/>
    </row>
    <row r="353" spans="1:36" customFormat="1" x14ac:dyDescent="0.25">
      <c r="A353" s="7">
        <v>12</v>
      </c>
      <c r="B353" s="5">
        <v>2022</v>
      </c>
      <c r="C353" s="5" t="str">
        <f t="shared" si="65"/>
        <v>2022 W12</v>
      </c>
      <c r="D353" s="5">
        <v>176</v>
      </c>
      <c r="E353" s="5" t="s">
        <v>651</v>
      </c>
      <c r="F353" s="5" t="s">
        <v>30</v>
      </c>
      <c r="G353" s="5" t="s">
        <v>53</v>
      </c>
      <c r="H353" s="5">
        <v>-3.5</v>
      </c>
      <c r="I353" s="61">
        <v>-3.5</v>
      </c>
      <c r="J353" s="62" t="str">
        <f t="shared" si="66"/>
        <v>F0</v>
      </c>
      <c r="K353" s="61">
        <f t="shared" si="67"/>
        <v>0</v>
      </c>
      <c r="L353" s="228">
        <f>IF(K353=0,0,
IF(J353="D0.5",0.5*SUMIFS('Key Numbers'!$C$2:$C$71,'Key Numbers'!$A$2:$A$71,"&gt;="&amp;ABS($I353),'Key Numbers'!$A$2:$A$71,"&lt;="&amp;ABS($H353)),
IF(J353="D-0.5",0.5*-1*SUMIFS('Key Numbers'!$C$2:$C$71,'Key Numbers'!$A$2:$A$71,"&lt;="&amp;ABS($I353),'Key Numbers'!$A$2:$A$71,"&gt;="&amp;ABS($H353)),
IF(J353="F0.5",0.5*SUMIFS('Key Numbers'!$C$2:$C$71,'Key Numbers'!$A$2:$A$71,"&lt;="&amp;ABS($I353),'Key Numbers'!$A$2:$A$71,"&gt;="&amp;ABS($H353)),
IF(J353="F-0.5",0.5*-1*SUMIFS('Key Numbers'!$C$2:$C$71,'Key Numbers'!$A$2:$A$71,"&gt;="&amp;ABS($I353),'Key Numbers'!$A$2:$A$71,"&lt;="&amp;ABS($H353)),
IF(AND(LEFT(J353,1)="F",K353&lt;0),-1*SUMIFS('Key Numbers'!$C$2:$C$71,'Key Numbers'!$A$2:$A$71,"&gt;="&amp;ABS($I353),'Key Numbers'!$A$2:$A$71,"&lt;="&amp;ABS($H353)),
IF(AND(LEFT(J353,1)="F",K353&gt;0),SUMIFS('Key Numbers'!$C$2:$C$71,'Key Numbers'!$A$2:$A$71,"&lt;="&amp;ABS($I353),'Key Numbers'!$A$2:$A$71,"&gt;="&amp;ABS($H353)),
IF(AND(LEFT(J353,1)="D",K353&lt;0),-1*SUMIFS('Key Numbers'!$C$2:$C$71,'Key Numbers'!$A$2:$A$71,"&lt;="&amp;ABS($I353),'Key Numbers'!$A$2:$A$71,"&gt;="&amp;ABS($H353)),
SUMIFS('Key Numbers'!$C$2:$C$71,'Key Numbers'!$A$2:$A$71,"&gt;="&amp;ABS($I353),'Key Numbers'!$A$2:$A$71,"&lt;="&amp;ABS($H353))))))))))</f>
        <v>0</v>
      </c>
      <c r="M353" s="6" cm="1">
        <f t="array" ref="M353">IFERROR(INDEX(DVOA!$E$2:$E$20095,MATCH($F353&amp;$A353-1&amp;$B353,DVOA!$C$2:$C$20095&amp;DVOA!$A$2:$A21211&amp;DVOA!$B$2:$B$20095,0)),0)</f>
        <v>0.11686368103851151</v>
      </c>
      <c r="N353" s="6"/>
      <c r="O353" s="6" cm="1">
        <f t="array" ref="O353">IFERROR(INDEX(DVOA!$AC$2:$AC$20095,MATCH($F353&amp;$A353-1&amp;$B353,DVOA!$C$2:$C$20095&amp;DVOA!$A$2:$A$20095&amp;DVOA!$B$2:$B$20095,0)
),0)</f>
        <v>0</v>
      </c>
      <c r="P353" s="6" cm="1">
        <f t="array" ref="P353">IFERROR(INDEX(DVOA!$E$2:$E$20095,MATCH($G353&amp;$A353-1&amp;$B353,DVOA!$C$2:$C$20095&amp;DVOA!$A$2:$A21211&amp;DVOA!$B$2:$B$20095,0)),0)</f>
        <v>-8.3419235780896217E-2</v>
      </c>
      <c r="Q353" s="6"/>
      <c r="R353" s="6" cm="1">
        <f t="array" ref="R353">IFERROR(INDEX(DVOA!$AC$2:$AC$20095,MATCH($G353&amp;$A353-1&amp;$B353,DVOA!$C$2:$C$20095&amp;DVOA!$A$2:$A$20095&amp;DVOA!$B$2:$B$20095,0)
),0)</f>
        <v>0</v>
      </c>
      <c r="S353" s="6" t="str">
        <f t="shared" si="68"/>
        <v/>
      </c>
      <c r="T353" s="104">
        <f t="shared" si="76"/>
        <v>0.20028291681940774</v>
      </c>
      <c r="U353" s="104" t="str">
        <f t="shared" si="77"/>
        <v/>
      </c>
      <c r="V353" s="26" t="str" cm="1">
        <f t="array" ref="V353">IFERROR(IF(E353="H",INDEX('DVOA Pred'!$G$2:$G$1000,MATCH($F353&amp;$B353&amp;$A353,'DVOA Pred'!$C$2:$C$1000&amp;'DVOA Pred'!$A$2:$A$1000&amp;'DVOA Pred'!$B$2:$B$1000,0)),
INDEX('DVOA Pred'!$H$2:$H$1000,MATCH($F353&amp;$B353&amp;$A353,'DVOA Pred'!$D$2:$D$1000&amp;'DVOA Pred'!$A$2:$A$1000&amp;'DVOA Pred'!$B$2:$B$1000,0))),"")</f>
        <v/>
      </c>
      <c r="W353" s="26" t="str">
        <f t="shared" si="69"/>
        <v/>
      </c>
      <c r="X353" s="26" t="str">
        <f t="shared" si="70"/>
        <v/>
      </c>
      <c r="Y353" s="6" t="str">
        <f>IFERROR((PERCENTRANK($L$2:$L$20355,L353)*Multiples!$B$3)+((PERCENTRANK($W$2:$W$20355,W353)*(1-Multiples!$B$3))),"")</f>
        <v/>
      </c>
      <c r="Z353" s="64">
        <v>34</v>
      </c>
      <c r="AA353" s="64">
        <v>40</v>
      </c>
      <c r="AB353" s="24">
        <f t="shared" si="71"/>
        <v>-6</v>
      </c>
      <c r="AC353" s="24">
        <f t="shared" si="72"/>
        <v>-9.5</v>
      </c>
      <c r="AD353" s="24">
        <f t="shared" si="73"/>
        <v>-9.5</v>
      </c>
      <c r="AE353" s="24" t="str">
        <f t="shared" si="74"/>
        <v>No</v>
      </c>
      <c r="AF353" s="24" t="str">
        <f t="shared" si="75"/>
        <v>No</v>
      </c>
      <c r="AG353" s="64"/>
      <c r="AH353" s="64"/>
      <c r="AI353" s="170"/>
      <c r="AJ353" s="66"/>
    </row>
    <row r="354" spans="1:36" customFormat="1" x14ac:dyDescent="0.25">
      <c r="A354" s="7">
        <v>12</v>
      </c>
      <c r="B354" s="5">
        <v>2022</v>
      </c>
      <c r="C354" s="5" t="str">
        <f t="shared" si="65"/>
        <v>2022 W12</v>
      </c>
      <c r="D354" s="5">
        <v>177</v>
      </c>
      <c r="E354" s="5" t="s">
        <v>651</v>
      </c>
      <c r="F354" s="5" t="s">
        <v>5</v>
      </c>
      <c r="G354" s="5" t="s">
        <v>42</v>
      </c>
      <c r="H354" s="5">
        <v>-14.5</v>
      </c>
      <c r="I354" s="61">
        <v>-15.5</v>
      </c>
      <c r="J354" s="62" t="str">
        <f t="shared" si="66"/>
        <v>F1</v>
      </c>
      <c r="K354" s="61">
        <f t="shared" si="67"/>
        <v>1</v>
      </c>
      <c r="L354" s="228">
        <f>IF(K354=0,0,
IF(J354="D0.5",0.5*SUMIFS('Key Numbers'!$C$2:$C$71,'Key Numbers'!$A$2:$A$71,"&gt;="&amp;ABS($I354),'Key Numbers'!$A$2:$A$71,"&lt;="&amp;ABS($H354)),
IF(J354="D-0.5",0.5*-1*SUMIFS('Key Numbers'!$C$2:$C$71,'Key Numbers'!$A$2:$A$71,"&lt;="&amp;ABS($I354),'Key Numbers'!$A$2:$A$71,"&gt;="&amp;ABS($H354)),
IF(J354="F0.5",0.5*SUMIFS('Key Numbers'!$C$2:$C$71,'Key Numbers'!$A$2:$A$71,"&lt;="&amp;ABS($I354),'Key Numbers'!$A$2:$A$71,"&gt;="&amp;ABS($H354)),
IF(J354="F-0.5",0.5*-1*SUMIFS('Key Numbers'!$C$2:$C$71,'Key Numbers'!$A$2:$A$71,"&gt;="&amp;ABS($I354),'Key Numbers'!$A$2:$A$71,"&lt;="&amp;ABS($H354)),
IF(AND(LEFT(J354,1)="F",K354&lt;0),-1*SUMIFS('Key Numbers'!$C$2:$C$71,'Key Numbers'!$A$2:$A$71,"&gt;="&amp;ABS($I354),'Key Numbers'!$A$2:$A$71,"&lt;="&amp;ABS($H354)),
IF(AND(LEFT(J354,1)="F",K354&gt;0),SUMIFS('Key Numbers'!$C$2:$C$71,'Key Numbers'!$A$2:$A$71,"&lt;="&amp;ABS($I354),'Key Numbers'!$A$2:$A$71,"&gt;="&amp;ABS($H354)),
IF(AND(LEFT(J354,1)="D",K354&lt;0),-1*SUMIFS('Key Numbers'!$C$2:$C$71,'Key Numbers'!$A$2:$A$71,"&lt;="&amp;ABS($I354),'Key Numbers'!$A$2:$A$71,"&gt;="&amp;ABS($H354)),
SUMIFS('Key Numbers'!$C$2:$C$71,'Key Numbers'!$A$2:$A$71,"&gt;="&amp;ABS($I354),'Key Numbers'!$A$2:$A$71,"&lt;="&amp;ABS($H354))))))))))</f>
        <v>1.6513761467889909E-2</v>
      </c>
      <c r="M354" s="6" cm="1">
        <f t="array" ref="M354">IFERROR(INDEX(DVOA!$E$2:$E$20095,MATCH($F354&amp;$A354-1&amp;$B354,DVOA!$C$2:$C$20095&amp;DVOA!$A$2:$A21212&amp;DVOA!$B$2:$B$20095,0)),0)</f>
        <v>0.24223859630505304</v>
      </c>
      <c r="N354" s="6"/>
      <c r="O354" s="6" cm="1">
        <f t="array" ref="O354">IFERROR(INDEX(DVOA!$AC$2:$AC$20095,MATCH($F354&amp;$A354-1&amp;$B354,DVOA!$C$2:$C$20095&amp;DVOA!$A$2:$A$20095&amp;DVOA!$B$2:$B$20095,0)
),0)</f>
        <v>0</v>
      </c>
      <c r="P354" s="6" cm="1">
        <f t="array" ref="P354">IFERROR(INDEX(DVOA!$E$2:$E$20095,MATCH($G354&amp;$A354-1&amp;$B354,DVOA!$C$2:$C$20095&amp;DVOA!$A$2:$A21212&amp;DVOA!$B$2:$B$20095,0)),0)</f>
        <v>-0.19214286250085116</v>
      </c>
      <c r="Q354" s="6"/>
      <c r="R354" s="6" cm="1">
        <f t="array" ref="R354">IFERROR(INDEX(DVOA!$AC$2:$AC$20095,MATCH($G354&amp;$A354-1&amp;$B354,DVOA!$C$2:$C$20095&amp;DVOA!$A$2:$A$20095&amp;DVOA!$B$2:$B$20095,0)
),0)</f>
        <v>0</v>
      </c>
      <c r="S354" s="6" t="str">
        <f t="shared" si="68"/>
        <v/>
      </c>
      <c r="T354" s="104">
        <f t="shared" si="76"/>
        <v>0.43438145880590417</v>
      </c>
      <c r="U354" s="104" t="str">
        <f t="shared" si="77"/>
        <v/>
      </c>
      <c r="V354" s="26" t="str" cm="1">
        <f t="array" ref="V354">IFERROR(IF(E354="H",INDEX('DVOA Pred'!$G$2:$G$1000,MATCH($F354&amp;$B354&amp;$A354,'DVOA Pred'!$C$2:$C$1000&amp;'DVOA Pred'!$A$2:$A$1000&amp;'DVOA Pred'!$B$2:$B$1000,0)),
INDEX('DVOA Pred'!$H$2:$H$1000,MATCH($F354&amp;$B354&amp;$A354,'DVOA Pred'!$D$2:$D$1000&amp;'DVOA Pred'!$A$2:$A$1000&amp;'DVOA Pred'!$B$2:$B$1000,0))),"")</f>
        <v/>
      </c>
      <c r="W354" s="26" t="str">
        <f t="shared" si="69"/>
        <v/>
      </c>
      <c r="X354" s="26" t="str">
        <f t="shared" si="70"/>
        <v/>
      </c>
      <c r="Y354" s="6" t="str">
        <f>IFERROR((PERCENTRANK($L$2:$L$20355,L354)*Multiples!$B$3)+((PERCENTRANK($W$2:$W$20355,W354)*(1-Multiples!$B$3))),"")</f>
        <v/>
      </c>
      <c r="Z354" s="64">
        <v>26</v>
      </c>
      <c r="AA354" s="64">
        <v>10</v>
      </c>
      <c r="AB354" s="24">
        <f t="shared" si="71"/>
        <v>16</v>
      </c>
      <c r="AC354" s="24">
        <f t="shared" si="72"/>
        <v>1.5</v>
      </c>
      <c r="AD354" s="24">
        <f t="shared" si="73"/>
        <v>0.5</v>
      </c>
      <c r="AE354" s="24" t="str">
        <f t="shared" si="74"/>
        <v>Yes</v>
      </c>
      <c r="AF354" s="24" t="str">
        <f t="shared" si="75"/>
        <v>Yes</v>
      </c>
      <c r="AG354" s="64"/>
      <c r="AH354" s="64"/>
      <c r="AI354" s="170"/>
      <c r="AJ354" s="66"/>
    </row>
    <row r="355" spans="1:36" customFormat="1" x14ac:dyDescent="0.25">
      <c r="A355" s="7">
        <v>12</v>
      </c>
      <c r="B355" s="5">
        <v>2022</v>
      </c>
      <c r="C355" s="5" t="str">
        <f t="shared" si="65"/>
        <v>2022 W12</v>
      </c>
      <c r="D355" s="5">
        <v>177</v>
      </c>
      <c r="E355" s="5" t="s">
        <v>649</v>
      </c>
      <c r="F355" s="5" t="s">
        <v>42</v>
      </c>
      <c r="G355" s="5" t="s">
        <v>5</v>
      </c>
      <c r="H355" s="5">
        <v>14.5</v>
      </c>
      <c r="I355" s="61">
        <v>15.5</v>
      </c>
      <c r="J355" s="62" t="str">
        <f t="shared" si="66"/>
        <v>D-1</v>
      </c>
      <c r="K355" s="61">
        <f t="shared" si="67"/>
        <v>-1</v>
      </c>
      <c r="L355" s="228">
        <f>IF(K355=0,0,
IF(J355="D0.5",0.5*SUMIFS('Key Numbers'!$C$2:$C$71,'Key Numbers'!$A$2:$A$71,"&gt;="&amp;ABS($I355),'Key Numbers'!$A$2:$A$71,"&lt;="&amp;ABS($H355)),
IF(J355="D-0.5",0.5*-1*SUMIFS('Key Numbers'!$C$2:$C$71,'Key Numbers'!$A$2:$A$71,"&lt;="&amp;ABS($I355),'Key Numbers'!$A$2:$A$71,"&gt;="&amp;ABS($H355)),
IF(J355="F0.5",0.5*SUMIFS('Key Numbers'!$C$2:$C$71,'Key Numbers'!$A$2:$A$71,"&lt;="&amp;ABS($I355),'Key Numbers'!$A$2:$A$71,"&gt;="&amp;ABS($H355)),
IF(J355="F-0.5",0.5*-1*SUMIFS('Key Numbers'!$C$2:$C$71,'Key Numbers'!$A$2:$A$71,"&gt;="&amp;ABS($I355),'Key Numbers'!$A$2:$A$71,"&lt;="&amp;ABS($H355)),
IF(AND(LEFT(J355,1)="F",K355&lt;0),-1*SUMIFS('Key Numbers'!$C$2:$C$71,'Key Numbers'!$A$2:$A$71,"&gt;="&amp;ABS($I355),'Key Numbers'!$A$2:$A$71,"&lt;="&amp;ABS($H355)),
IF(AND(LEFT(J355,1)="F",K355&gt;0),SUMIFS('Key Numbers'!$C$2:$C$71,'Key Numbers'!$A$2:$A$71,"&lt;="&amp;ABS($I355),'Key Numbers'!$A$2:$A$71,"&gt;="&amp;ABS($H355)),
IF(AND(LEFT(J355,1)="D",K355&lt;0),-1*SUMIFS('Key Numbers'!$C$2:$C$71,'Key Numbers'!$A$2:$A$71,"&lt;="&amp;ABS($I355),'Key Numbers'!$A$2:$A$71,"&gt;="&amp;ABS($H355)),
SUMIFS('Key Numbers'!$C$2:$C$71,'Key Numbers'!$A$2:$A$71,"&gt;="&amp;ABS($I355),'Key Numbers'!$A$2:$A$71,"&lt;="&amp;ABS($H355))))))))))</f>
        <v>-1.6513761467889909E-2</v>
      </c>
      <c r="M355" s="6" cm="1">
        <f t="array" ref="M355">IFERROR(INDEX(DVOA!$E$2:$E$20095,MATCH($F355&amp;$A355-1&amp;$B355,DVOA!$C$2:$C$20095&amp;DVOA!$A$2:$A21213&amp;DVOA!$B$2:$B$20095,0)),0)</f>
        <v>-0.19214286250085116</v>
      </c>
      <c r="N355" s="6"/>
      <c r="O355" s="6" cm="1">
        <f t="array" ref="O355">IFERROR(INDEX(DVOA!$AC$2:$AC$20095,MATCH($F355&amp;$A355-1&amp;$B355,DVOA!$C$2:$C$20095&amp;DVOA!$A$2:$A$20095&amp;DVOA!$B$2:$B$20095,0)
),0)</f>
        <v>0</v>
      </c>
      <c r="P355" s="6" cm="1">
        <f t="array" ref="P355">IFERROR(INDEX(DVOA!$E$2:$E$20095,MATCH($G355&amp;$A355-1&amp;$B355,DVOA!$C$2:$C$20095&amp;DVOA!$A$2:$A21213&amp;DVOA!$B$2:$B$20095,0)),0)</f>
        <v>0.24223859630505304</v>
      </c>
      <c r="Q355" s="6"/>
      <c r="R355" s="6" cm="1">
        <f t="array" ref="R355">IFERROR(INDEX(DVOA!$AC$2:$AC$20095,MATCH($G355&amp;$A355-1&amp;$B355,DVOA!$C$2:$C$20095&amp;DVOA!$A$2:$A$20095&amp;DVOA!$B$2:$B$20095,0)
),0)</f>
        <v>0</v>
      </c>
      <c r="S355" s="6" t="str">
        <f t="shared" si="68"/>
        <v/>
      </c>
      <c r="T355" s="104">
        <f t="shared" si="76"/>
        <v>-0.43438145880590417</v>
      </c>
      <c r="U355" s="104" t="str">
        <f t="shared" si="77"/>
        <v/>
      </c>
      <c r="V355" s="26" t="str" cm="1">
        <f t="array" ref="V355">IFERROR(IF(E355="H",INDEX('DVOA Pred'!$G$2:$G$1000,MATCH($F355&amp;$B355&amp;$A355,'DVOA Pred'!$C$2:$C$1000&amp;'DVOA Pred'!$A$2:$A$1000&amp;'DVOA Pred'!$B$2:$B$1000,0)),
INDEX('DVOA Pred'!$H$2:$H$1000,MATCH($F355&amp;$B355&amp;$A355,'DVOA Pred'!$D$2:$D$1000&amp;'DVOA Pred'!$A$2:$A$1000&amp;'DVOA Pred'!$B$2:$B$1000,0))),"")</f>
        <v/>
      </c>
      <c r="W355" s="26" t="str">
        <f t="shared" si="69"/>
        <v/>
      </c>
      <c r="X355" s="26" t="str">
        <f t="shared" si="70"/>
        <v/>
      </c>
      <c r="Y355" s="6" t="str">
        <f>IFERROR((PERCENTRANK($L$2:$L$20355,L355)*Multiples!$B$3)+((PERCENTRANK($W$2:$W$20355,W355)*(1-Multiples!$B$3))),"")</f>
        <v/>
      </c>
      <c r="Z355" s="64">
        <v>10</v>
      </c>
      <c r="AA355" s="64">
        <v>26</v>
      </c>
      <c r="AB355" s="24">
        <f t="shared" si="71"/>
        <v>-16</v>
      </c>
      <c r="AC355" s="24">
        <f t="shared" si="72"/>
        <v>-1.5</v>
      </c>
      <c r="AD355" s="24">
        <f t="shared" si="73"/>
        <v>-0.5</v>
      </c>
      <c r="AE355" s="24" t="str">
        <f t="shared" si="74"/>
        <v>No</v>
      </c>
      <c r="AF355" s="24" t="str">
        <f t="shared" si="75"/>
        <v>No</v>
      </c>
      <c r="AG355" s="64"/>
      <c r="AH355" s="64"/>
      <c r="AI355" s="170"/>
      <c r="AJ355" s="66"/>
    </row>
    <row r="356" spans="1:36" customFormat="1" x14ac:dyDescent="0.25">
      <c r="A356" s="7">
        <v>12</v>
      </c>
      <c r="B356" s="5">
        <v>2022</v>
      </c>
      <c r="C356" s="5" t="str">
        <f t="shared" si="65"/>
        <v>2022 W12</v>
      </c>
      <c r="D356" s="5">
        <v>178</v>
      </c>
      <c r="E356" s="5" t="s">
        <v>649</v>
      </c>
      <c r="F356" s="5" t="s">
        <v>27</v>
      </c>
      <c r="G356" s="5" t="s">
        <v>1</v>
      </c>
      <c r="H356" s="5">
        <v>9.5</v>
      </c>
      <c r="I356" s="61">
        <v>9.5</v>
      </c>
      <c r="J356" s="62" t="str">
        <f t="shared" si="66"/>
        <v>D0</v>
      </c>
      <c r="K356" s="61">
        <f t="shared" si="67"/>
        <v>0</v>
      </c>
      <c r="L356" s="228">
        <f>IF(K356=0,0,
IF(J356="D0.5",0.5*SUMIFS('Key Numbers'!$C$2:$C$71,'Key Numbers'!$A$2:$A$71,"&gt;="&amp;ABS($I356),'Key Numbers'!$A$2:$A$71,"&lt;="&amp;ABS($H356)),
IF(J356="D-0.5",0.5*-1*SUMIFS('Key Numbers'!$C$2:$C$71,'Key Numbers'!$A$2:$A$71,"&lt;="&amp;ABS($I356),'Key Numbers'!$A$2:$A$71,"&gt;="&amp;ABS($H356)),
IF(J356="F0.5",0.5*SUMIFS('Key Numbers'!$C$2:$C$71,'Key Numbers'!$A$2:$A$71,"&lt;="&amp;ABS($I356),'Key Numbers'!$A$2:$A$71,"&gt;="&amp;ABS($H356)),
IF(J356="F-0.5",0.5*-1*SUMIFS('Key Numbers'!$C$2:$C$71,'Key Numbers'!$A$2:$A$71,"&gt;="&amp;ABS($I356),'Key Numbers'!$A$2:$A$71,"&lt;="&amp;ABS($H356)),
IF(AND(LEFT(J356,1)="F",K356&lt;0),-1*SUMIFS('Key Numbers'!$C$2:$C$71,'Key Numbers'!$A$2:$A$71,"&gt;="&amp;ABS($I356),'Key Numbers'!$A$2:$A$71,"&lt;="&amp;ABS($H356)),
IF(AND(LEFT(J356,1)="F",K356&gt;0),SUMIFS('Key Numbers'!$C$2:$C$71,'Key Numbers'!$A$2:$A$71,"&lt;="&amp;ABS($I356),'Key Numbers'!$A$2:$A$71,"&gt;="&amp;ABS($H356)),
IF(AND(LEFT(J356,1)="D",K356&lt;0),-1*SUMIFS('Key Numbers'!$C$2:$C$71,'Key Numbers'!$A$2:$A$71,"&lt;="&amp;ABS($I356),'Key Numbers'!$A$2:$A$71,"&gt;="&amp;ABS($H356)),
SUMIFS('Key Numbers'!$C$2:$C$71,'Key Numbers'!$A$2:$A$71,"&gt;="&amp;ABS($I356),'Key Numbers'!$A$2:$A$71,"&lt;="&amp;ABS($H356))))))))))</f>
        <v>0</v>
      </c>
      <c r="M356" s="6" cm="1">
        <f t="array" ref="M356">IFERROR(INDEX(DVOA!$E$2:$E$20095,MATCH($F356&amp;$A356-1&amp;$B356,DVOA!$C$2:$C$20095&amp;DVOA!$A$2:$A21214&amp;DVOA!$B$2:$B$20095,0)),0)</f>
        <v>-0.1307499498962231</v>
      </c>
      <c r="N356" s="6"/>
      <c r="O356" s="6" cm="1">
        <f t="array" ref="O356">IFERROR(INDEX(DVOA!$AC$2:$AC$20095,MATCH($F356&amp;$A356-1&amp;$B356,DVOA!$C$2:$C$20095&amp;DVOA!$A$2:$A$20095&amp;DVOA!$B$2:$B$20095,0)
),0)</f>
        <v>0</v>
      </c>
      <c r="P356" s="6" cm="1">
        <f t="array" ref="P356">IFERROR(INDEX(DVOA!$E$2:$E$20095,MATCH($G356&amp;$A356-1&amp;$B356,DVOA!$C$2:$C$20095&amp;DVOA!$A$2:$A21214&amp;DVOA!$B$2:$B$20095,0)),0)</f>
        <v>0.15071602506656412</v>
      </c>
      <c r="Q356" s="6"/>
      <c r="R356" s="6" cm="1">
        <f t="array" ref="R356">IFERROR(INDEX(DVOA!$AC$2:$AC$20095,MATCH($G356&amp;$A356-1&amp;$B356,DVOA!$C$2:$C$20095&amp;DVOA!$A$2:$A$20095&amp;DVOA!$B$2:$B$20095,0)
),0)</f>
        <v>0</v>
      </c>
      <c r="S356" s="6" t="str">
        <f t="shared" si="68"/>
        <v/>
      </c>
      <c r="T356" s="104">
        <f t="shared" si="76"/>
        <v>-0.28146597496278725</v>
      </c>
      <c r="U356" s="104" t="str">
        <f t="shared" si="77"/>
        <v/>
      </c>
      <c r="V356" s="26" t="str" cm="1">
        <f t="array" ref="V356">IFERROR(IF(E356="H",INDEX('DVOA Pred'!$G$2:$G$1000,MATCH($F356&amp;$B356&amp;$A356,'DVOA Pred'!$C$2:$C$1000&amp;'DVOA Pred'!$A$2:$A$1000&amp;'DVOA Pred'!$B$2:$B$1000,0)),
INDEX('DVOA Pred'!$H$2:$H$1000,MATCH($F356&amp;$B356&amp;$A356,'DVOA Pred'!$D$2:$D$1000&amp;'DVOA Pred'!$A$2:$A$1000&amp;'DVOA Pred'!$B$2:$B$1000,0))),"")</f>
        <v/>
      </c>
      <c r="W356" s="26" t="str">
        <f t="shared" si="69"/>
        <v/>
      </c>
      <c r="X356" s="26" t="str">
        <f t="shared" si="70"/>
        <v/>
      </c>
      <c r="Y356" s="6" t="str">
        <f>IFERROR((PERCENTRANK($L$2:$L$20355,L356)*Multiples!$B$3)+((PERCENTRANK($W$2:$W$20355,W356)*(1-Multiples!$B$3))),"")</f>
        <v/>
      </c>
      <c r="Z356" s="64">
        <v>0</v>
      </c>
      <c r="AA356" s="64">
        <v>13</v>
      </c>
      <c r="AB356" s="24">
        <f t="shared" si="71"/>
        <v>-13</v>
      </c>
      <c r="AC356" s="24">
        <f t="shared" si="72"/>
        <v>-3.5</v>
      </c>
      <c r="AD356" s="24">
        <f t="shared" si="73"/>
        <v>-3.5</v>
      </c>
      <c r="AE356" s="24" t="str">
        <f t="shared" si="74"/>
        <v>No</v>
      </c>
      <c r="AF356" s="24" t="str">
        <f t="shared" si="75"/>
        <v>No</v>
      </c>
      <c r="AG356" s="64"/>
      <c r="AH356" s="64"/>
      <c r="AI356" s="170"/>
      <c r="AJ356" s="66"/>
    </row>
    <row r="357" spans="1:36" customFormat="1" x14ac:dyDescent="0.25">
      <c r="A357" s="7">
        <v>12</v>
      </c>
      <c r="B357" s="5">
        <v>2022</v>
      </c>
      <c r="C357" s="5" t="str">
        <f t="shared" si="65"/>
        <v>2022 W12</v>
      </c>
      <c r="D357" s="5">
        <v>178</v>
      </c>
      <c r="E357" s="5" t="s">
        <v>651</v>
      </c>
      <c r="F357" s="5" t="s">
        <v>1</v>
      </c>
      <c r="G357" s="5" t="s">
        <v>27</v>
      </c>
      <c r="H357" s="5">
        <v>-9.5</v>
      </c>
      <c r="I357" s="61">
        <v>-9.5</v>
      </c>
      <c r="J357" s="62" t="str">
        <f t="shared" si="66"/>
        <v>F0</v>
      </c>
      <c r="K357" s="61">
        <f t="shared" si="67"/>
        <v>0</v>
      </c>
      <c r="L357" s="228">
        <f>IF(K357=0,0,
IF(J357="D0.5",0.5*SUMIFS('Key Numbers'!$C$2:$C$71,'Key Numbers'!$A$2:$A$71,"&gt;="&amp;ABS($I357),'Key Numbers'!$A$2:$A$71,"&lt;="&amp;ABS($H357)),
IF(J357="D-0.5",0.5*-1*SUMIFS('Key Numbers'!$C$2:$C$71,'Key Numbers'!$A$2:$A$71,"&lt;="&amp;ABS($I357),'Key Numbers'!$A$2:$A$71,"&gt;="&amp;ABS($H357)),
IF(J357="F0.5",0.5*SUMIFS('Key Numbers'!$C$2:$C$71,'Key Numbers'!$A$2:$A$71,"&lt;="&amp;ABS($I357),'Key Numbers'!$A$2:$A$71,"&gt;="&amp;ABS($H357)),
IF(J357="F-0.5",0.5*-1*SUMIFS('Key Numbers'!$C$2:$C$71,'Key Numbers'!$A$2:$A$71,"&gt;="&amp;ABS($I357),'Key Numbers'!$A$2:$A$71,"&lt;="&amp;ABS($H357)),
IF(AND(LEFT(J357,1)="F",K357&lt;0),-1*SUMIFS('Key Numbers'!$C$2:$C$71,'Key Numbers'!$A$2:$A$71,"&gt;="&amp;ABS($I357),'Key Numbers'!$A$2:$A$71,"&lt;="&amp;ABS($H357)),
IF(AND(LEFT(J357,1)="F",K357&gt;0),SUMIFS('Key Numbers'!$C$2:$C$71,'Key Numbers'!$A$2:$A$71,"&lt;="&amp;ABS($I357),'Key Numbers'!$A$2:$A$71,"&gt;="&amp;ABS($H357)),
IF(AND(LEFT(J357,1)="D",K357&lt;0),-1*SUMIFS('Key Numbers'!$C$2:$C$71,'Key Numbers'!$A$2:$A$71,"&lt;="&amp;ABS($I357),'Key Numbers'!$A$2:$A$71,"&gt;="&amp;ABS($H357)),
SUMIFS('Key Numbers'!$C$2:$C$71,'Key Numbers'!$A$2:$A$71,"&gt;="&amp;ABS($I357),'Key Numbers'!$A$2:$A$71,"&lt;="&amp;ABS($H357))))))))))</f>
        <v>0</v>
      </c>
      <c r="M357" s="6" cm="1">
        <f t="array" ref="M357">IFERROR(INDEX(DVOA!$E$2:$E$20095,MATCH($F357&amp;$A357-1&amp;$B357,DVOA!$C$2:$C$20095&amp;DVOA!$A$2:$A21215&amp;DVOA!$B$2:$B$20095,0)),0)</f>
        <v>0.15071602506656412</v>
      </c>
      <c r="N357" s="6"/>
      <c r="O357" s="6" cm="1">
        <f t="array" ref="O357">IFERROR(INDEX(DVOA!$AC$2:$AC$20095,MATCH($F357&amp;$A357-1&amp;$B357,DVOA!$C$2:$C$20095&amp;DVOA!$A$2:$A$20095&amp;DVOA!$B$2:$B$20095,0)
),0)</f>
        <v>0</v>
      </c>
      <c r="P357" s="6" cm="1">
        <f t="array" ref="P357">IFERROR(INDEX(DVOA!$E$2:$E$20095,MATCH($G357&amp;$A357-1&amp;$B357,DVOA!$C$2:$C$20095&amp;DVOA!$A$2:$A21215&amp;DVOA!$B$2:$B$20095,0)),0)</f>
        <v>-0.1307499498962231</v>
      </c>
      <c r="Q357" s="6"/>
      <c r="R357" s="6" cm="1">
        <f t="array" ref="R357">IFERROR(INDEX(DVOA!$AC$2:$AC$20095,MATCH($G357&amp;$A357-1&amp;$B357,DVOA!$C$2:$C$20095&amp;DVOA!$A$2:$A$20095&amp;DVOA!$B$2:$B$20095,0)
),0)</f>
        <v>0</v>
      </c>
      <c r="S357" s="6" t="str">
        <f t="shared" si="68"/>
        <v/>
      </c>
      <c r="T357" s="104">
        <f t="shared" si="76"/>
        <v>0.28146597496278725</v>
      </c>
      <c r="U357" s="104" t="str">
        <f t="shared" si="77"/>
        <v/>
      </c>
      <c r="V357" s="26" t="str" cm="1">
        <f t="array" ref="V357">IFERROR(IF(E357="H",INDEX('DVOA Pred'!$G$2:$G$1000,MATCH($F357&amp;$B357&amp;$A357,'DVOA Pred'!$C$2:$C$1000&amp;'DVOA Pred'!$A$2:$A$1000&amp;'DVOA Pred'!$B$2:$B$1000,0)),
INDEX('DVOA Pred'!$H$2:$H$1000,MATCH($F357&amp;$B357&amp;$A357,'DVOA Pred'!$D$2:$D$1000&amp;'DVOA Pred'!$A$2:$A$1000&amp;'DVOA Pred'!$B$2:$B$1000,0))),"")</f>
        <v/>
      </c>
      <c r="W357" s="26" t="str">
        <f t="shared" si="69"/>
        <v/>
      </c>
      <c r="X357" s="26" t="str">
        <f t="shared" si="70"/>
        <v/>
      </c>
      <c r="Y357" s="6" t="str">
        <f>IFERROR((PERCENTRANK($L$2:$L$20355,L357)*Multiples!$B$3)+((PERCENTRANK($W$2:$W$20355,W357)*(1-Multiples!$B$3))),"")</f>
        <v/>
      </c>
      <c r="Z357" s="64">
        <v>13</v>
      </c>
      <c r="AA357" s="64">
        <v>0</v>
      </c>
      <c r="AB357" s="24">
        <f t="shared" si="71"/>
        <v>13</v>
      </c>
      <c r="AC357" s="24">
        <f t="shared" si="72"/>
        <v>3.5</v>
      </c>
      <c r="AD357" s="24">
        <f t="shared" si="73"/>
        <v>3.5</v>
      </c>
      <c r="AE357" s="24" t="str">
        <f t="shared" si="74"/>
        <v>Yes</v>
      </c>
      <c r="AF357" s="24" t="str">
        <f t="shared" si="75"/>
        <v>Yes</v>
      </c>
      <c r="AG357" s="64"/>
      <c r="AH357" s="64"/>
      <c r="AI357" s="170"/>
      <c r="AJ357" s="66"/>
    </row>
    <row r="358" spans="1:36" customFormat="1" x14ac:dyDescent="0.25">
      <c r="A358" s="7">
        <v>12</v>
      </c>
      <c r="B358" s="5">
        <v>2022</v>
      </c>
      <c r="C358" s="5" t="str">
        <f t="shared" si="65"/>
        <v>2022 W12</v>
      </c>
      <c r="D358" s="5">
        <v>179</v>
      </c>
      <c r="E358" s="5" t="s">
        <v>649</v>
      </c>
      <c r="F358" s="5" t="s">
        <v>20</v>
      </c>
      <c r="G358" s="5" t="s">
        <v>7</v>
      </c>
      <c r="H358" s="5">
        <v>6.5</v>
      </c>
      <c r="I358" s="61">
        <v>6.5</v>
      </c>
      <c r="J358" s="62" t="str">
        <f t="shared" si="66"/>
        <v>D0</v>
      </c>
      <c r="K358" s="61">
        <f t="shared" si="67"/>
        <v>0</v>
      </c>
      <c r="L358" s="228">
        <f>IF(K358=0,0,
IF(J358="D0.5",0.5*SUMIFS('Key Numbers'!$C$2:$C$71,'Key Numbers'!$A$2:$A$71,"&gt;="&amp;ABS($I358),'Key Numbers'!$A$2:$A$71,"&lt;="&amp;ABS($H358)),
IF(J358="D-0.5",0.5*-1*SUMIFS('Key Numbers'!$C$2:$C$71,'Key Numbers'!$A$2:$A$71,"&lt;="&amp;ABS($I358),'Key Numbers'!$A$2:$A$71,"&gt;="&amp;ABS($H358)),
IF(J358="F0.5",0.5*SUMIFS('Key Numbers'!$C$2:$C$71,'Key Numbers'!$A$2:$A$71,"&lt;="&amp;ABS($I358),'Key Numbers'!$A$2:$A$71,"&gt;="&amp;ABS($H358)),
IF(J358="F-0.5",0.5*-1*SUMIFS('Key Numbers'!$C$2:$C$71,'Key Numbers'!$A$2:$A$71,"&gt;="&amp;ABS($I358),'Key Numbers'!$A$2:$A$71,"&lt;="&amp;ABS($H358)),
IF(AND(LEFT(J358,1)="F",K358&lt;0),-1*SUMIFS('Key Numbers'!$C$2:$C$71,'Key Numbers'!$A$2:$A$71,"&gt;="&amp;ABS($I358),'Key Numbers'!$A$2:$A$71,"&lt;="&amp;ABS($H358)),
IF(AND(LEFT(J358,1)="F",K358&gt;0),SUMIFS('Key Numbers'!$C$2:$C$71,'Key Numbers'!$A$2:$A$71,"&lt;="&amp;ABS($I358),'Key Numbers'!$A$2:$A$71,"&gt;="&amp;ABS($H358)),
IF(AND(LEFT(J358,1)="D",K358&lt;0),-1*SUMIFS('Key Numbers'!$C$2:$C$71,'Key Numbers'!$A$2:$A$71,"&lt;="&amp;ABS($I358),'Key Numbers'!$A$2:$A$71,"&gt;="&amp;ABS($H358)),
SUMIFS('Key Numbers'!$C$2:$C$71,'Key Numbers'!$A$2:$A$71,"&gt;="&amp;ABS($I358),'Key Numbers'!$A$2:$A$71,"&lt;="&amp;ABS($H358))))))))))</f>
        <v>0</v>
      </c>
      <c r="M358" s="6" cm="1">
        <f t="array" ref="M358">IFERROR(INDEX(DVOA!$E$2:$E$20095,MATCH($F358&amp;$A358-1&amp;$B358,DVOA!$C$2:$C$20095&amp;DVOA!$A$2:$A21216&amp;DVOA!$B$2:$B$20095,0)),0)</f>
        <v>-4.5899917574290301E-2</v>
      </c>
      <c r="N358" s="6"/>
      <c r="O358" s="6" cm="1">
        <f t="array" ref="O358">IFERROR(INDEX(DVOA!$AC$2:$AC$20095,MATCH($F358&amp;$A358-1&amp;$B358,DVOA!$C$2:$C$20095&amp;DVOA!$A$2:$A$20095&amp;DVOA!$B$2:$B$20095,0)
),0)</f>
        <v>0</v>
      </c>
      <c r="P358" s="6" cm="1">
        <f t="array" ref="P358">IFERROR(INDEX(DVOA!$E$2:$E$20095,MATCH($G358&amp;$A358-1&amp;$B358,DVOA!$C$2:$C$20095&amp;DVOA!$A$2:$A21216&amp;DVOA!$B$2:$B$20095,0)),0)</f>
        <v>0.27346786422284158</v>
      </c>
      <c r="Q358" s="6"/>
      <c r="R358" s="6" cm="1">
        <f t="array" ref="R358">IFERROR(INDEX(DVOA!$AC$2:$AC$20095,MATCH($G358&amp;$A358-1&amp;$B358,DVOA!$C$2:$C$20095&amp;DVOA!$A$2:$A$20095&amp;DVOA!$B$2:$B$20095,0)
),0)</f>
        <v>0</v>
      </c>
      <c r="S358" s="6" t="str">
        <f t="shared" si="68"/>
        <v/>
      </c>
      <c r="T358" s="104">
        <f t="shared" si="76"/>
        <v>-0.31936778179713188</v>
      </c>
      <c r="U358" s="104" t="str">
        <f t="shared" si="77"/>
        <v/>
      </c>
      <c r="V358" s="26" t="str" cm="1">
        <f t="array" ref="V358">IFERROR(IF(E358="H",INDEX('DVOA Pred'!$G$2:$G$1000,MATCH($F358&amp;$B358&amp;$A358,'DVOA Pred'!$C$2:$C$1000&amp;'DVOA Pred'!$A$2:$A$1000&amp;'DVOA Pred'!$B$2:$B$1000,0)),
INDEX('DVOA Pred'!$H$2:$H$1000,MATCH($F358&amp;$B358&amp;$A358,'DVOA Pred'!$D$2:$D$1000&amp;'DVOA Pred'!$A$2:$A$1000&amp;'DVOA Pred'!$B$2:$B$1000,0))),"")</f>
        <v/>
      </c>
      <c r="W358" s="26" t="str">
        <f t="shared" si="69"/>
        <v/>
      </c>
      <c r="X358" s="26" t="str">
        <f t="shared" si="70"/>
        <v/>
      </c>
      <c r="Y358" s="6" t="str">
        <f>IFERROR((PERCENTRANK($L$2:$L$20355,L358)*Multiples!$B$3)+((PERCENTRANK($W$2:$W$20355,W358)*(1-Multiples!$B$3))),"")</f>
        <v/>
      </c>
      <c r="Z358" s="64">
        <v>33</v>
      </c>
      <c r="AA358" s="64">
        <v>40</v>
      </c>
      <c r="AB358" s="24">
        <f t="shared" si="71"/>
        <v>-7</v>
      </c>
      <c r="AC358" s="24">
        <f t="shared" si="72"/>
        <v>-0.5</v>
      </c>
      <c r="AD358" s="24">
        <f t="shared" si="73"/>
        <v>-0.5</v>
      </c>
      <c r="AE358" s="24" t="str">
        <f t="shared" si="74"/>
        <v>No</v>
      </c>
      <c r="AF358" s="24" t="str">
        <f t="shared" si="75"/>
        <v>No</v>
      </c>
      <c r="AG358" s="64"/>
      <c r="AH358" s="64"/>
      <c r="AI358" s="170"/>
      <c r="AJ358" s="66"/>
    </row>
    <row r="359" spans="1:36" customFormat="1" x14ac:dyDescent="0.25">
      <c r="A359" s="7">
        <v>12</v>
      </c>
      <c r="B359" s="5">
        <v>2022</v>
      </c>
      <c r="C359" s="5" t="str">
        <f t="shared" si="65"/>
        <v>2022 W12</v>
      </c>
      <c r="D359" s="5">
        <v>179</v>
      </c>
      <c r="E359" s="5" t="s">
        <v>651</v>
      </c>
      <c r="F359" s="5" t="s">
        <v>7</v>
      </c>
      <c r="G359" s="5" t="s">
        <v>20</v>
      </c>
      <c r="H359" s="5">
        <v>-6.5</v>
      </c>
      <c r="I359" s="61">
        <v>-6.5</v>
      </c>
      <c r="J359" s="62" t="str">
        <f t="shared" si="66"/>
        <v>F0</v>
      </c>
      <c r="K359" s="61">
        <f t="shared" si="67"/>
        <v>0</v>
      </c>
      <c r="L359" s="228">
        <f>IF(K359=0,0,
IF(J359="D0.5",0.5*SUMIFS('Key Numbers'!$C$2:$C$71,'Key Numbers'!$A$2:$A$71,"&gt;="&amp;ABS($I359),'Key Numbers'!$A$2:$A$71,"&lt;="&amp;ABS($H359)),
IF(J359="D-0.5",0.5*-1*SUMIFS('Key Numbers'!$C$2:$C$71,'Key Numbers'!$A$2:$A$71,"&lt;="&amp;ABS($I359),'Key Numbers'!$A$2:$A$71,"&gt;="&amp;ABS($H359)),
IF(J359="F0.5",0.5*SUMIFS('Key Numbers'!$C$2:$C$71,'Key Numbers'!$A$2:$A$71,"&lt;="&amp;ABS($I359),'Key Numbers'!$A$2:$A$71,"&gt;="&amp;ABS($H359)),
IF(J359="F-0.5",0.5*-1*SUMIFS('Key Numbers'!$C$2:$C$71,'Key Numbers'!$A$2:$A$71,"&gt;="&amp;ABS($I359),'Key Numbers'!$A$2:$A$71,"&lt;="&amp;ABS($H359)),
IF(AND(LEFT(J359,1)="F",K359&lt;0),-1*SUMIFS('Key Numbers'!$C$2:$C$71,'Key Numbers'!$A$2:$A$71,"&gt;="&amp;ABS($I359),'Key Numbers'!$A$2:$A$71,"&lt;="&amp;ABS($H359)),
IF(AND(LEFT(J359,1)="F",K359&gt;0),SUMIFS('Key Numbers'!$C$2:$C$71,'Key Numbers'!$A$2:$A$71,"&lt;="&amp;ABS($I359),'Key Numbers'!$A$2:$A$71,"&gt;="&amp;ABS($H359)),
IF(AND(LEFT(J359,1)="D",K359&lt;0),-1*SUMIFS('Key Numbers'!$C$2:$C$71,'Key Numbers'!$A$2:$A$71,"&lt;="&amp;ABS($I359),'Key Numbers'!$A$2:$A$71,"&gt;="&amp;ABS($H359)),
SUMIFS('Key Numbers'!$C$2:$C$71,'Key Numbers'!$A$2:$A$71,"&gt;="&amp;ABS($I359),'Key Numbers'!$A$2:$A$71,"&lt;="&amp;ABS($H359))))))))))</f>
        <v>0</v>
      </c>
      <c r="M359" s="6" cm="1">
        <f t="array" ref="M359">IFERROR(INDEX(DVOA!$E$2:$E$20095,MATCH($F359&amp;$A359-1&amp;$B359,DVOA!$C$2:$C$20095&amp;DVOA!$A$2:$A21217&amp;DVOA!$B$2:$B$20095,0)),0)</f>
        <v>0.27346786422284158</v>
      </c>
      <c r="N359" s="6"/>
      <c r="O359" s="6" cm="1">
        <f t="array" ref="O359">IFERROR(INDEX(DVOA!$AC$2:$AC$20095,MATCH($F359&amp;$A359-1&amp;$B359,DVOA!$C$2:$C$20095&amp;DVOA!$A$2:$A$20095&amp;DVOA!$B$2:$B$20095,0)
),0)</f>
        <v>0</v>
      </c>
      <c r="P359" s="6" cm="1">
        <f t="array" ref="P359">IFERROR(INDEX(DVOA!$E$2:$E$20095,MATCH($G359&amp;$A359-1&amp;$B359,DVOA!$C$2:$C$20095&amp;DVOA!$A$2:$A21217&amp;DVOA!$B$2:$B$20095,0)),0)</f>
        <v>-4.5899917574290301E-2</v>
      </c>
      <c r="Q359" s="6"/>
      <c r="R359" s="6" cm="1">
        <f t="array" ref="R359">IFERROR(INDEX(DVOA!$AC$2:$AC$20095,MATCH($G359&amp;$A359-1&amp;$B359,DVOA!$C$2:$C$20095&amp;DVOA!$A$2:$A$20095&amp;DVOA!$B$2:$B$20095,0)
),0)</f>
        <v>0</v>
      </c>
      <c r="S359" s="6" t="str">
        <f t="shared" si="68"/>
        <v/>
      </c>
      <c r="T359" s="104">
        <f t="shared" si="76"/>
        <v>0.31936778179713188</v>
      </c>
      <c r="U359" s="104" t="str">
        <f t="shared" si="77"/>
        <v/>
      </c>
      <c r="V359" s="26" t="str" cm="1">
        <f t="array" ref="V359">IFERROR(IF(E359="H",INDEX('DVOA Pred'!$G$2:$G$1000,MATCH($F359&amp;$B359&amp;$A359,'DVOA Pred'!$C$2:$C$1000&amp;'DVOA Pred'!$A$2:$A$1000&amp;'DVOA Pred'!$B$2:$B$1000,0)),
INDEX('DVOA Pred'!$H$2:$H$1000,MATCH($F359&amp;$B359&amp;$A359,'DVOA Pred'!$D$2:$D$1000&amp;'DVOA Pred'!$A$2:$A$1000&amp;'DVOA Pred'!$B$2:$B$1000,0))),"")</f>
        <v/>
      </c>
      <c r="W359" s="26" t="str">
        <f t="shared" si="69"/>
        <v/>
      </c>
      <c r="X359" s="26" t="str">
        <f t="shared" si="70"/>
        <v/>
      </c>
      <c r="Y359" s="6" t="str">
        <f>IFERROR((PERCENTRANK($L$2:$L$20355,L359)*Multiples!$B$3)+((PERCENTRANK($W$2:$W$20355,W359)*(1-Multiples!$B$3))),"")</f>
        <v/>
      </c>
      <c r="Z359" s="64">
        <v>40</v>
      </c>
      <c r="AA359" s="64">
        <v>33</v>
      </c>
      <c r="AB359" s="24">
        <f t="shared" si="71"/>
        <v>7</v>
      </c>
      <c r="AC359" s="24">
        <f t="shared" si="72"/>
        <v>0.5</v>
      </c>
      <c r="AD359" s="24">
        <f t="shared" si="73"/>
        <v>0.5</v>
      </c>
      <c r="AE359" s="24" t="str">
        <f t="shared" si="74"/>
        <v>Yes</v>
      </c>
      <c r="AF359" s="24" t="str">
        <f t="shared" si="75"/>
        <v>Yes</v>
      </c>
      <c r="AG359" s="64"/>
      <c r="AH359" s="64"/>
      <c r="AI359" s="170"/>
      <c r="AJ359" s="66"/>
    </row>
    <row r="360" spans="1:36" customFormat="1" x14ac:dyDescent="0.25">
      <c r="A360" s="7">
        <v>12</v>
      </c>
      <c r="B360" s="5">
        <v>2022</v>
      </c>
      <c r="C360" s="5" t="str">
        <f t="shared" si="65"/>
        <v>2022 W12</v>
      </c>
      <c r="D360" s="5">
        <v>180</v>
      </c>
      <c r="E360" s="5" t="s">
        <v>651</v>
      </c>
      <c r="F360" s="5" t="s">
        <v>35</v>
      </c>
      <c r="G360" s="5" t="s">
        <v>32</v>
      </c>
      <c r="H360" s="5">
        <v>-2.5</v>
      </c>
      <c r="I360" s="61">
        <v>-2.5</v>
      </c>
      <c r="J360" s="62" t="str">
        <f t="shared" si="66"/>
        <v>F0</v>
      </c>
      <c r="K360" s="61">
        <f t="shared" si="67"/>
        <v>0</v>
      </c>
      <c r="L360" s="228">
        <f>IF(K360=0,0,
IF(J360="D0.5",0.5*SUMIFS('Key Numbers'!$C$2:$C$71,'Key Numbers'!$A$2:$A$71,"&gt;="&amp;ABS($I360),'Key Numbers'!$A$2:$A$71,"&lt;="&amp;ABS($H360)),
IF(J360="D-0.5",0.5*-1*SUMIFS('Key Numbers'!$C$2:$C$71,'Key Numbers'!$A$2:$A$71,"&lt;="&amp;ABS($I360),'Key Numbers'!$A$2:$A$71,"&gt;="&amp;ABS($H360)),
IF(J360="F0.5",0.5*SUMIFS('Key Numbers'!$C$2:$C$71,'Key Numbers'!$A$2:$A$71,"&lt;="&amp;ABS($I360),'Key Numbers'!$A$2:$A$71,"&gt;="&amp;ABS($H360)),
IF(J360="F-0.5",0.5*-1*SUMIFS('Key Numbers'!$C$2:$C$71,'Key Numbers'!$A$2:$A$71,"&gt;="&amp;ABS($I360),'Key Numbers'!$A$2:$A$71,"&lt;="&amp;ABS($H360)),
IF(AND(LEFT(J360,1)="F",K360&lt;0),-1*SUMIFS('Key Numbers'!$C$2:$C$71,'Key Numbers'!$A$2:$A$71,"&gt;="&amp;ABS($I360),'Key Numbers'!$A$2:$A$71,"&lt;="&amp;ABS($H360)),
IF(AND(LEFT(J360,1)="F",K360&gt;0),SUMIFS('Key Numbers'!$C$2:$C$71,'Key Numbers'!$A$2:$A$71,"&lt;="&amp;ABS($I360),'Key Numbers'!$A$2:$A$71,"&gt;="&amp;ABS($H360)),
IF(AND(LEFT(J360,1)="D",K360&lt;0),-1*SUMIFS('Key Numbers'!$C$2:$C$71,'Key Numbers'!$A$2:$A$71,"&lt;="&amp;ABS($I360),'Key Numbers'!$A$2:$A$71,"&gt;="&amp;ABS($H360)),
SUMIFS('Key Numbers'!$C$2:$C$71,'Key Numbers'!$A$2:$A$71,"&gt;="&amp;ABS($I360),'Key Numbers'!$A$2:$A$71,"&lt;="&amp;ABS($H360))))))))))</f>
        <v>0</v>
      </c>
      <c r="M360" s="6" cm="1">
        <f t="array" ref="M360">IFERROR(INDEX(DVOA!$E$2:$E$20095,MATCH($F360&amp;$A360-1&amp;$B360,DVOA!$C$2:$C$20095&amp;DVOA!$A$2:$A21218&amp;DVOA!$B$2:$B$20095,0)),0)</f>
        <v>-0.22238198772762507</v>
      </c>
      <c r="N360" s="6"/>
      <c r="O360" s="6" cm="1">
        <f t="array" ref="O360">IFERROR(INDEX(DVOA!$AC$2:$AC$20095,MATCH($F360&amp;$A360-1&amp;$B360,DVOA!$C$2:$C$20095&amp;DVOA!$A$2:$A$20095&amp;DVOA!$B$2:$B$20095,0)
),0)</f>
        <v>0</v>
      </c>
      <c r="P360" s="6" cm="1">
        <f t="array" ref="P360">IFERROR(INDEX(DVOA!$E$2:$E$20095,MATCH($G360&amp;$A360-1&amp;$B360,DVOA!$C$2:$C$20095&amp;DVOA!$A$2:$A21218&amp;DVOA!$B$2:$B$20095,0)),0)</f>
        <v>-7.1654308158175903E-2</v>
      </c>
      <c r="Q360" s="6"/>
      <c r="R360" s="6" cm="1">
        <f t="array" ref="R360">IFERROR(INDEX(DVOA!$AC$2:$AC$20095,MATCH($G360&amp;$A360-1&amp;$B360,DVOA!$C$2:$C$20095&amp;DVOA!$A$2:$A$20095&amp;DVOA!$B$2:$B$20095,0)
),0)</f>
        <v>0</v>
      </c>
      <c r="S360" s="6" t="str">
        <f t="shared" si="68"/>
        <v/>
      </c>
      <c r="T360" s="104">
        <f t="shared" si="76"/>
        <v>-0.15072767956944916</v>
      </c>
      <c r="U360" s="104" t="str">
        <f t="shared" si="77"/>
        <v/>
      </c>
      <c r="V360" s="26" t="str" cm="1">
        <f t="array" ref="V360">IFERROR(IF(E360="H",INDEX('DVOA Pred'!$G$2:$G$1000,MATCH($F360&amp;$B360&amp;$A360,'DVOA Pred'!$C$2:$C$1000&amp;'DVOA Pred'!$A$2:$A$1000&amp;'DVOA Pred'!$B$2:$B$1000,0)),
INDEX('DVOA Pred'!$H$2:$H$1000,MATCH($F360&amp;$B360&amp;$A360,'DVOA Pred'!$D$2:$D$1000&amp;'DVOA Pred'!$A$2:$A$1000&amp;'DVOA Pred'!$B$2:$B$1000,0))),"")</f>
        <v/>
      </c>
      <c r="W360" s="26" t="str">
        <f t="shared" si="69"/>
        <v/>
      </c>
      <c r="X360" s="26" t="str">
        <f t="shared" si="70"/>
        <v/>
      </c>
      <c r="Y360" s="6" t="str">
        <f>IFERROR((PERCENTRANK($L$2:$L$20355,L360)*Multiples!$B$3)+((PERCENTRANK($W$2:$W$20355,W360)*(1-Multiples!$B$3))),"")</f>
        <v/>
      </c>
      <c r="Z360" s="64">
        <v>17</v>
      </c>
      <c r="AA360" s="64">
        <v>24</v>
      </c>
      <c r="AB360" s="24">
        <f t="shared" si="71"/>
        <v>-7</v>
      </c>
      <c r="AC360" s="24">
        <f t="shared" si="72"/>
        <v>-9.5</v>
      </c>
      <c r="AD360" s="24">
        <f t="shared" si="73"/>
        <v>-9.5</v>
      </c>
      <c r="AE360" s="24" t="str">
        <f t="shared" si="74"/>
        <v>No</v>
      </c>
      <c r="AF360" s="24" t="str">
        <f t="shared" si="75"/>
        <v>No</v>
      </c>
      <c r="AG360" s="64"/>
      <c r="AH360" s="64"/>
      <c r="AI360" s="170"/>
      <c r="AJ360" s="66"/>
    </row>
    <row r="361" spans="1:36" customFormat="1" x14ac:dyDescent="0.25">
      <c r="A361" s="7">
        <v>12</v>
      </c>
      <c r="B361" s="5">
        <v>2022</v>
      </c>
      <c r="C361" s="5" t="str">
        <f t="shared" si="65"/>
        <v>2022 W12</v>
      </c>
      <c r="D361" s="5">
        <v>180</v>
      </c>
      <c r="E361" s="5" t="s">
        <v>649</v>
      </c>
      <c r="F361" s="5" t="s">
        <v>32</v>
      </c>
      <c r="G361" s="5" t="s">
        <v>35</v>
      </c>
      <c r="H361" s="5">
        <v>2.5</v>
      </c>
      <c r="I361" s="61">
        <v>2.5</v>
      </c>
      <c r="J361" s="62" t="str">
        <f t="shared" si="66"/>
        <v>D0</v>
      </c>
      <c r="K361" s="61">
        <f t="shared" si="67"/>
        <v>0</v>
      </c>
      <c r="L361" s="228">
        <f>IF(K361=0,0,
IF(J361="D0.5",0.5*SUMIFS('Key Numbers'!$C$2:$C$71,'Key Numbers'!$A$2:$A$71,"&gt;="&amp;ABS($I361),'Key Numbers'!$A$2:$A$71,"&lt;="&amp;ABS($H361)),
IF(J361="D-0.5",0.5*-1*SUMIFS('Key Numbers'!$C$2:$C$71,'Key Numbers'!$A$2:$A$71,"&lt;="&amp;ABS($I361),'Key Numbers'!$A$2:$A$71,"&gt;="&amp;ABS($H361)),
IF(J361="F0.5",0.5*SUMIFS('Key Numbers'!$C$2:$C$71,'Key Numbers'!$A$2:$A$71,"&lt;="&amp;ABS($I361),'Key Numbers'!$A$2:$A$71,"&gt;="&amp;ABS($H361)),
IF(J361="F-0.5",0.5*-1*SUMIFS('Key Numbers'!$C$2:$C$71,'Key Numbers'!$A$2:$A$71,"&gt;="&amp;ABS($I361),'Key Numbers'!$A$2:$A$71,"&lt;="&amp;ABS($H361)),
IF(AND(LEFT(J361,1)="F",K361&lt;0),-1*SUMIFS('Key Numbers'!$C$2:$C$71,'Key Numbers'!$A$2:$A$71,"&gt;="&amp;ABS($I361),'Key Numbers'!$A$2:$A$71,"&lt;="&amp;ABS($H361)),
IF(AND(LEFT(J361,1)="F",K361&gt;0),SUMIFS('Key Numbers'!$C$2:$C$71,'Key Numbers'!$A$2:$A$71,"&lt;="&amp;ABS($I361),'Key Numbers'!$A$2:$A$71,"&gt;="&amp;ABS($H361)),
IF(AND(LEFT(J361,1)="D",K361&lt;0),-1*SUMIFS('Key Numbers'!$C$2:$C$71,'Key Numbers'!$A$2:$A$71,"&lt;="&amp;ABS($I361),'Key Numbers'!$A$2:$A$71,"&gt;="&amp;ABS($H361)),
SUMIFS('Key Numbers'!$C$2:$C$71,'Key Numbers'!$A$2:$A$71,"&gt;="&amp;ABS($I361),'Key Numbers'!$A$2:$A$71,"&lt;="&amp;ABS($H361))))))))))</f>
        <v>0</v>
      </c>
      <c r="M361" s="6" cm="1">
        <f t="array" ref="M361">IFERROR(INDEX(DVOA!$E$2:$E$20095,MATCH($F361&amp;$A361-1&amp;$B361,DVOA!$C$2:$C$20095&amp;DVOA!$A$2:$A21219&amp;DVOA!$B$2:$B$20095,0)),0)</f>
        <v>-7.1654308158175903E-2</v>
      </c>
      <c r="N361" s="6"/>
      <c r="O361" s="6" cm="1">
        <f t="array" ref="O361">IFERROR(INDEX(DVOA!$AC$2:$AC$20095,MATCH($F361&amp;$A361-1&amp;$B361,DVOA!$C$2:$C$20095&amp;DVOA!$A$2:$A$20095&amp;DVOA!$B$2:$B$20095,0)
),0)</f>
        <v>0</v>
      </c>
      <c r="P361" s="6" cm="1">
        <f t="array" ref="P361">IFERROR(INDEX(DVOA!$E$2:$E$20095,MATCH($G361&amp;$A361-1&amp;$B361,DVOA!$C$2:$C$20095&amp;DVOA!$A$2:$A21219&amp;DVOA!$B$2:$B$20095,0)),0)</f>
        <v>-0.22238198772762507</v>
      </c>
      <c r="Q361" s="6"/>
      <c r="R361" s="6" cm="1">
        <f t="array" ref="R361">IFERROR(INDEX(DVOA!$AC$2:$AC$20095,MATCH($G361&amp;$A361-1&amp;$B361,DVOA!$C$2:$C$20095&amp;DVOA!$A$2:$A$20095&amp;DVOA!$B$2:$B$20095,0)
),0)</f>
        <v>0</v>
      </c>
      <c r="S361" s="6" t="str">
        <f t="shared" si="68"/>
        <v/>
      </c>
      <c r="T361" s="104">
        <f t="shared" si="76"/>
        <v>0.15072767956944916</v>
      </c>
      <c r="U361" s="104" t="str">
        <f t="shared" si="77"/>
        <v/>
      </c>
      <c r="V361" s="26" t="str" cm="1">
        <f t="array" ref="V361">IFERROR(IF(E361="H",INDEX('DVOA Pred'!$G$2:$G$1000,MATCH($F361&amp;$B361&amp;$A361,'DVOA Pred'!$C$2:$C$1000&amp;'DVOA Pred'!$A$2:$A$1000&amp;'DVOA Pred'!$B$2:$B$1000,0)),
INDEX('DVOA Pred'!$H$2:$H$1000,MATCH($F361&amp;$B361&amp;$A361,'DVOA Pred'!$D$2:$D$1000&amp;'DVOA Pred'!$A$2:$A$1000&amp;'DVOA Pred'!$B$2:$B$1000,0))),"")</f>
        <v/>
      </c>
      <c r="W361" s="26" t="str">
        <f t="shared" si="69"/>
        <v/>
      </c>
      <c r="X361" s="26" t="str">
        <f t="shared" si="70"/>
        <v/>
      </c>
      <c r="Y361" s="6" t="str">
        <f>IFERROR((PERCENTRANK($L$2:$L$20355,L361)*Multiples!$B$3)+((PERCENTRANK($W$2:$W$20355,W361)*(1-Multiples!$B$3))),"")</f>
        <v/>
      </c>
      <c r="Z361" s="64">
        <v>24</v>
      </c>
      <c r="AA361" s="64">
        <v>17</v>
      </c>
      <c r="AB361" s="24">
        <f t="shared" si="71"/>
        <v>7</v>
      </c>
      <c r="AC361" s="24">
        <f t="shared" si="72"/>
        <v>9.5</v>
      </c>
      <c r="AD361" s="24">
        <f t="shared" si="73"/>
        <v>9.5</v>
      </c>
      <c r="AE361" s="24" t="str">
        <f t="shared" si="74"/>
        <v>Yes</v>
      </c>
      <c r="AF361" s="24" t="str">
        <f t="shared" si="75"/>
        <v>Yes</v>
      </c>
      <c r="AG361" s="64"/>
      <c r="AH361" s="64"/>
      <c r="AI361" s="170"/>
      <c r="AJ361" s="66"/>
    </row>
    <row r="362" spans="1:36" customFormat="1" x14ac:dyDescent="0.25">
      <c r="A362" s="7">
        <v>13</v>
      </c>
      <c r="B362" s="5">
        <v>2022</v>
      </c>
      <c r="C362" s="5" t="str">
        <f t="shared" si="65"/>
        <v>2022 W13</v>
      </c>
      <c r="D362" s="5">
        <v>181</v>
      </c>
      <c r="E362" s="5" t="s">
        <v>649</v>
      </c>
      <c r="F362" s="5" t="s">
        <v>0</v>
      </c>
      <c r="G362" s="5" t="s">
        <v>17</v>
      </c>
      <c r="H362" s="5">
        <v>-4.5</v>
      </c>
      <c r="I362" s="61">
        <v>-3.5</v>
      </c>
      <c r="J362" s="62" t="str">
        <f t="shared" si="66"/>
        <v>F-1</v>
      </c>
      <c r="K362" s="61">
        <f t="shared" si="67"/>
        <v>-1</v>
      </c>
      <c r="L362" s="228">
        <f>IF(K362=0,0,
IF(J362="D0.5",0.5*SUMIFS('Key Numbers'!$C$2:$C$71,'Key Numbers'!$A$2:$A$71,"&gt;="&amp;ABS($I362),'Key Numbers'!$A$2:$A$71,"&lt;="&amp;ABS($H362)),
IF(J362="D-0.5",0.5*-1*SUMIFS('Key Numbers'!$C$2:$C$71,'Key Numbers'!$A$2:$A$71,"&lt;="&amp;ABS($I362),'Key Numbers'!$A$2:$A$71,"&gt;="&amp;ABS($H362)),
IF(J362="F0.5",0.5*SUMIFS('Key Numbers'!$C$2:$C$71,'Key Numbers'!$A$2:$A$71,"&lt;="&amp;ABS($I362),'Key Numbers'!$A$2:$A$71,"&gt;="&amp;ABS($H362)),
IF(J362="F-0.5",0.5*-1*SUMIFS('Key Numbers'!$C$2:$C$71,'Key Numbers'!$A$2:$A$71,"&gt;="&amp;ABS($I362),'Key Numbers'!$A$2:$A$71,"&lt;="&amp;ABS($H362)),
IF(AND(LEFT(J362,1)="F",K362&lt;0),-1*SUMIFS('Key Numbers'!$C$2:$C$71,'Key Numbers'!$A$2:$A$71,"&gt;="&amp;ABS($I362),'Key Numbers'!$A$2:$A$71,"&lt;="&amp;ABS($H362)),
IF(AND(LEFT(J362,1)="F",K362&gt;0),SUMIFS('Key Numbers'!$C$2:$C$71,'Key Numbers'!$A$2:$A$71,"&lt;="&amp;ABS($I362),'Key Numbers'!$A$2:$A$71,"&gt;="&amp;ABS($H362)),
IF(AND(LEFT(J362,1)="D",K362&lt;0),-1*SUMIFS('Key Numbers'!$C$2:$C$71,'Key Numbers'!$A$2:$A$71,"&lt;="&amp;ABS($I362),'Key Numbers'!$A$2:$A$71,"&gt;="&amp;ABS($H362)),
SUMIFS('Key Numbers'!$C$2:$C$71,'Key Numbers'!$A$2:$A$71,"&gt;="&amp;ABS($I362),'Key Numbers'!$A$2:$A$71,"&lt;="&amp;ABS($H362))))))))))</f>
        <v>-5.8715596330275233E-2</v>
      </c>
      <c r="M362" s="6" cm="1">
        <f t="array" ref="M362">IFERROR(INDEX(DVOA!$E$2:$E$20095,MATCH($F362&amp;$A362-1&amp;$B362,DVOA!$C$2:$C$20095&amp;DVOA!$A$2:$A21158&amp;DVOA!$B$2:$B$20095,0)),0)</f>
        <v>0.37114474347519361</v>
      </c>
      <c r="N362" s="6"/>
      <c r="O362" s="6" cm="1">
        <f t="array" ref="O362">IFERROR(INDEX(DVOA!$AC$2:$AC$20095,MATCH($F362&amp;$A362-1&amp;$B362,DVOA!$C$2:$C$20095&amp;DVOA!$A$2:$A$20095&amp;DVOA!$B$2:$B$20095,0)
),0)</f>
        <v>0</v>
      </c>
      <c r="P362" s="6" cm="1">
        <f t="array" ref="P362">IFERROR(INDEX(DVOA!$E$2:$E$20095,MATCH($G362&amp;$A362-1&amp;$B362,DVOA!$C$2:$C$20095&amp;DVOA!$A$2:$A21158&amp;DVOA!$B$2:$B$20095,0)),0)</f>
        <v>9.339971901958749E-2</v>
      </c>
      <c r="Q362" s="6"/>
      <c r="R362" s="6" cm="1">
        <f t="array" ref="R362">IFERROR(INDEX(DVOA!$AC$2:$AC$20095,MATCH($G362&amp;$A362-1&amp;$B362,DVOA!$C$2:$C$20095&amp;DVOA!$A$2:$A$20095&amp;DVOA!$B$2:$B$20095,0)
),0)</f>
        <v>0</v>
      </c>
      <c r="S362" s="6" t="str">
        <f t="shared" si="68"/>
        <v/>
      </c>
      <c r="T362" s="104">
        <f t="shared" si="76"/>
        <v>0.27774502445560612</v>
      </c>
      <c r="U362" s="104" t="str">
        <f t="shared" si="77"/>
        <v/>
      </c>
      <c r="V362" s="26" t="str" cm="1">
        <f t="array" ref="V362">IFERROR(IF(E362="H",INDEX('DVOA Pred'!$G$2:$G$1000,MATCH($F362&amp;$B362&amp;$A362,'DVOA Pred'!$C$2:$C$1000&amp;'DVOA Pred'!$A$2:$A$1000&amp;'DVOA Pred'!$B$2:$B$1000,0)),
INDEX('DVOA Pred'!$H$2:$H$1000,MATCH($F362&amp;$B362&amp;$A362,'DVOA Pred'!$D$2:$D$1000&amp;'DVOA Pred'!$A$2:$A$1000&amp;'DVOA Pred'!$B$2:$B$1000,0))),"")</f>
        <v/>
      </c>
      <c r="W362" s="26" t="str">
        <f t="shared" si="69"/>
        <v/>
      </c>
      <c r="X362" s="26" t="str">
        <f t="shared" si="70"/>
        <v/>
      </c>
      <c r="Y362" s="6" t="str">
        <f>IFERROR((PERCENTRANK($L$2:$L$20355,L362)*Multiples!$B$3)+((PERCENTRANK($W$2:$W$20355,W362)*(1-Multiples!$B$3))),"")</f>
        <v/>
      </c>
      <c r="Z362" s="64">
        <v>24</v>
      </c>
      <c r="AA362" s="64">
        <v>10</v>
      </c>
      <c r="AB362" s="24">
        <f t="shared" si="71"/>
        <v>14</v>
      </c>
      <c r="AC362" s="24">
        <f t="shared" si="72"/>
        <v>9.5</v>
      </c>
      <c r="AD362" s="24">
        <f t="shared" si="73"/>
        <v>10.5</v>
      </c>
      <c r="AE362" s="24" t="str">
        <f t="shared" si="74"/>
        <v>Yes</v>
      </c>
      <c r="AF362" s="24" t="str">
        <f t="shared" si="75"/>
        <v>Yes</v>
      </c>
      <c r="AG362" s="64"/>
      <c r="AH362" s="64"/>
      <c r="AI362" s="170"/>
      <c r="AJ362" s="66"/>
    </row>
    <row r="363" spans="1:36" customFormat="1" x14ac:dyDescent="0.25">
      <c r="A363" s="7">
        <v>13</v>
      </c>
      <c r="B363" s="5">
        <v>2022</v>
      </c>
      <c r="C363" s="5" t="str">
        <f t="shared" si="65"/>
        <v>2022 W13</v>
      </c>
      <c r="D363" s="5">
        <v>181</v>
      </c>
      <c r="E363" s="5" t="s">
        <v>651</v>
      </c>
      <c r="F363" s="5" t="s">
        <v>17</v>
      </c>
      <c r="G363" s="5" t="s">
        <v>0</v>
      </c>
      <c r="H363" s="5">
        <v>4.5</v>
      </c>
      <c r="I363" s="61">
        <v>3.5</v>
      </c>
      <c r="J363" s="62" t="str">
        <f t="shared" si="66"/>
        <v>D1</v>
      </c>
      <c r="K363" s="61">
        <f t="shared" si="67"/>
        <v>1</v>
      </c>
      <c r="L363" s="228">
        <f>IF(K363=0,0,
IF(J363="D0.5",0.5*SUMIFS('Key Numbers'!$C$2:$C$71,'Key Numbers'!$A$2:$A$71,"&gt;="&amp;ABS($I363),'Key Numbers'!$A$2:$A$71,"&lt;="&amp;ABS($H363)),
IF(J363="D-0.5",0.5*-1*SUMIFS('Key Numbers'!$C$2:$C$71,'Key Numbers'!$A$2:$A$71,"&lt;="&amp;ABS($I363),'Key Numbers'!$A$2:$A$71,"&gt;="&amp;ABS($H363)),
IF(J363="F0.5",0.5*SUMIFS('Key Numbers'!$C$2:$C$71,'Key Numbers'!$A$2:$A$71,"&lt;="&amp;ABS($I363),'Key Numbers'!$A$2:$A$71,"&gt;="&amp;ABS($H363)),
IF(J363="F-0.5",0.5*-1*SUMIFS('Key Numbers'!$C$2:$C$71,'Key Numbers'!$A$2:$A$71,"&gt;="&amp;ABS($I363),'Key Numbers'!$A$2:$A$71,"&lt;="&amp;ABS($H363)),
IF(AND(LEFT(J363,1)="F",K363&lt;0),-1*SUMIFS('Key Numbers'!$C$2:$C$71,'Key Numbers'!$A$2:$A$71,"&gt;="&amp;ABS($I363),'Key Numbers'!$A$2:$A$71,"&lt;="&amp;ABS($H363)),
IF(AND(LEFT(J363,1)="F",K363&gt;0),SUMIFS('Key Numbers'!$C$2:$C$71,'Key Numbers'!$A$2:$A$71,"&lt;="&amp;ABS($I363),'Key Numbers'!$A$2:$A$71,"&gt;="&amp;ABS($H363)),
IF(AND(LEFT(J363,1)="D",K363&lt;0),-1*SUMIFS('Key Numbers'!$C$2:$C$71,'Key Numbers'!$A$2:$A$71,"&lt;="&amp;ABS($I363),'Key Numbers'!$A$2:$A$71,"&gt;="&amp;ABS($H363)),
SUMIFS('Key Numbers'!$C$2:$C$71,'Key Numbers'!$A$2:$A$71,"&gt;="&amp;ABS($I363),'Key Numbers'!$A$2:$A$71,"&lt;="&amp;ABS($H363))))))))))</f>
        <v>5.8715596330275233E-2</v>
      </c>
      <c r="M363" s="6" cm="1">
        <f t="array" ref="M363">IFERROR(INDEX(DVOA!$E$2:$E$20095,MATCH($F363&amp;$A363-1&amp;$B363,DVOA!$C$2:$C$20095&amp;DVOA!$A$2:$A21159&amp;DVOA!$B$2:$B$20095,0)),0)</f>
        <v>9.339971901958749E-2</v>
      </c>
      <c r="N363" s="6"/>
      <c r="O363" s="6" cm="1">
        <f t="array" ref="O363">IFERROR(INDEX(DVOA!$AC$2:$AC$20095,MATCH($F363&amp;$A363-1&amp;$B363,DVOA!$C$2:$C$20095&amp;DVOA!$A$2:$A$20095&amp;DVOA!$B$2:$B$20095,0)
),0)</f>
        <v>0</v>
      </c>
      <c r="P363" s="6" cm="1">
        <f t="array" ref="P363">IFERROR(INDEX(DVOA!$E$2:$E$20095,MATCH($G363&amp;$A363-1&amp;$B363,DVOA!$C$2:$C$20095&amp;DVOA!$A$2:$A21159&amp;DVOA!$B$2:$B$20095,0)),0)</f>
        <v>0.37114474347519361</v>
      </c>
      <c r="Q363" s="6"/>
      <c r="R363" s="6" cm="1">
        <f t="array" ref="R363">IFERROR(INDEX(DVOA!$AC$2:$AC$20095,MATCH($G363&amp;$A363-1&amp;$B363,DVOA!$C$2:$C$20095&amp;DVOA!$A$2:$A$20095&amp;DVOA!$B$2:$B$20095,0)
),0)</f>
        <v>0</v>
      </c>
      <c r="S363" s="6" t="str">
        <f t="shared" si="68"/>
        <v/>
      </c>
      <c r="T363" s="104">
        <f t="shared" si="76"/>
        <v>-0.27774502445560612</v>
      </c>
      <c r="U363" s="104" t="str">
        <f t="shared" si="77"/>
        <v/>
      </c>
      <c r="V363" s="26" t="str" cm="1">
        <f t="array" ref="V363">IFERROR(IF(E363="H",INDEX('DVOA Pred'!$G$2:$G$1000,MATCH($F363&amp;$B363&amp;$A363,'DVOA Pred'!$C$2:$C$1000&amp;'DVOA Pred'!$A$2:$A$1000&amp;'DVOA Pred'!$B$2:$B$1000,0)),
INDEX('DVOA Pred'!$H$2:$H$1000,MATCH($F363&amp;$B363&amp;$A363,'DVOA Pred'!$D$2:$D$1000&amp;'DVOA Pred'!$A$2:$A$1000&amp;'DVOA Pred'!$B$2:$B$1000,0))),"")</f>
        <v/>
      </c>
      <c r="W363" s="26" t="str">
        <f t="shared" si="69"/>
        <v/>
      </c>
      <c r="X363" s="26" t="str">
        <f t="shared" si="70"/>
        <v/>
      </c>
      <c r="Y363" s="6" t="str">
        <f>IFERROR((PERCENTRANK($L$2:$L$20355,L363)*Multiples!$B$3)+((PERCENTRANK($W$2:$W$20355,W363)*(1-Multiples!$B$3))),"")</f>
        <v/>
      </c>
      <c r="Z363" s="64">
        <v>10</v>
      </c>
      <c r="AA363" s="64">
        <v>24</v>
      </c>
      <c r="AB363" s="24">
        <f t="shared" si="71"/>
        <v>-14</v>
      </c>
      <c r="AC363" s="24">
        <f t="shared" si="72"/>
        <v>-9.5</v>
      </c>
      <c r="AD363" s="24">
        <f t="shared" si="73"/>
        <v>-10.5</v>
      </c>
      <c r="AE363" s="24" t="str">
        <f t="shared" si="74"/>
        <v>No</v>
      </c>
      <c r="AF363" s="24" t="str">
        <f t="shared" si="75"/>
        <v>No</v>
      </c>
      <c r="AG363" s="64"/>
      <c r="AH363" s="64"/>
      <c r="AI363" s="170"/>
      <c r="AJ363" s="66"/>
    </row>
    <row r="364" spans="1:36" customFormat="1" x14ac:dyDescent="0.25">
      <c r="A364" s="7">
        <v>13</v>
      </c>
      <c r="B364" s="5">
        <v>2022</v>
      </c>
      <c r="C364" s="5" t="str">
        <f t="shared" si="65"/>
        <v>2022 W13</v>
      </c>
      <c r="D364" s="5">
        <v>182</v>
      </c>
      <c r="E364" s="5" t="s">
        <v>651</v>
      </c>
      <c r="F364" s="5" t="s">
        <v>21</v>
      </c>
      <c r="G364" s="5" t="s">
        <v>12</v>
      </c>
      <c r="H364" s="5">
        <v>0.5</v>
      </c>
      <c r="I364" s="61">
        <v>-1.5</v>
      </c>
      <c r="J364" s="62" t="str">
        <f t="shared" si="66"/>
        <v>F2</v>
      </c>
      <c r="K364" s="61">
        <f t="shared" si="67"/>
        <v>2</v>
      </c>
      <c r="L364" s="228">
        <f>IF(K364=0,0,
IF(J364="D0.5",0.5*SUMIFS('Key Numbers'!$C$2:$C$71,'Key Numbers'!$A$2:$A$71,"&gt;="&amp;ABS($I364),'Key Numbers'!$A$2:$A$71,"&lt;="&amp;ABS($H364)),
IF(J364="D-0.5",0.5*-1*SUMIFS('Key Numbers'!$C$2:$C$71,'Key Numbers'!$A$2:$A$71,"&lt;="&amp;ABS($I364),'Key Numbers'!$A$2:$A$71,"&gt;="&amp;ABS($H364)),
IF(J364="F0.5",0.5*SUMIFS('Key Numbers'!$C$2:$C$71,'Key Numbers'!$A$2:$A$71,"&lt;="&amp;ABS($I364),'Key Numbers'!$A$2:$A$71,"&gt;="&amp;ABS($H364)),
IF(J364="F-0.5",0.5*-1*SUMIFS('Key Numbers'!$C$2:$C$71,'Key Numbers'!$A$2:$A$71,"&gt;="&amp;ABS($I364),'Key Numbers'!$A$2:$A$71,"&lt;="&amp;ABS($H364)),
IF(AND(LEFT(J364,1)="F",K364&lt;0),-1*SUMIFS('Key Numbers'!$C$2:$C$71,'Key Numbers'!$A$2:$A$71,"&gt;="&amp;ABS($I364),'Key Numbers'!$A$2:$A$71,"&lt;="&amp;ABS($H364)),
IF(AND(LEFT(J364,1)="F",K364&gt;0),SUMIFS('Key Numbers'!$C$2:$C$71,'Key Numbers'!$A$2:$A$71,"&lt;="&amp;ABS($I364),'Key Numbers'!$A$2:$A$71,"&gt;="&amp;ABS($H364)),
IF(AND(LEFT(J364,1)="D",K364&lt;0),-1*SUMIFS('Key Numbers'!$C$2:$C$71,'Key Numbers'!$A$2:$A$71,"&lt;="&amp;ABS($I364),'Key Numbers'!$A$2:$A$71,"&gt;="&amp;ABS($H364)),
SUMIFS('Key Numbers'!$C$2:$C$71,'Key Numbers'!$A$2:$A$71,"&gt;="&amp;ABS($I364),'Key Numbers'!$A$2:$A$71,"&lt;="&amp;ABS($H364))))))))))</f>
        <v>5.321100917431193E-2</v>
      </c>
      <c r="M364" s="6" cm="1">
        <f t="array" ref="M364">IFERROR(INDEX(DVOA!$E$2:$E$20095,MATCH($F364&amp;$A364-1&amp;$B364,DVOA!$C$2:$C$20095&amp;DVOA!$A$2:$A21160&amp;DVOA!$B$2:$B$20095,0)),0)</f>
        <v>-7.3398706695457479E-3</v>
      </c>
      <c r="N364" s="6"/>
      <c r="O364" s="6" cm="1">
        <f t="array" ref="O364">IFERROR(INDEX(DVOA!$AC$2:$AC$20095,MATCH($F364&amp;$A364-1&amp;$B364,DVOA!$C$2:$C$20095&amp;DVOA!$A$2:$A$20095&amp;DVOA!$B$2:$B$20095,0)
),0)</f>
        <v>0</v>
      </c>
      <c r="P364" s="6" cm="1">
        <f t="array" ref="P364">IFERROR(INDEX(DVOA!$E$2:$E$20095,MATCH($G364&amp;$A364-1&amp;$B364,DVOA!$C$2:$C$20095&amp;DVOA!$A$2:$A21160&amp;DVOA!$B$2:$B$20095,0)),0)</f>
        <v>-6.9334926731981161E-2</v>
      </c>
      <c r="Q364" s="6"/>
      <c r="R364" s="6" cm="1">
        <f t="array" ref="R364">IFERROR(INDEX(DVOA!$AC$2:$AC$20095,MATCH($G364&amp;$A364-1&amp;$B364,DVOA!$C$2:$C$20095&amp;DVOA!$A$2:$A$20095&amp;DVOA!$B$2:$B$20095,0)
),0)</f>
        <v>0</v>
      </c>
      <c r="S364" s="6" t="str">
        <f t="shared" si="68"/>
        <v/>
      </c>
      <c r="T364" s="104">
        <f t="shared" si="76"/>
        <v>6.1995056062435411E-2</v>
      </c>
      <c r="U364" s="104" t="str">
        <f t="shared" si="77"/>
        <v/>
      </c>
      <c r="V364" s="26" t="str" cm="1">
        <f t="array" ref="V364">IFERROR(IF(E364="H",INDEX('DVOA Pred'!$G$2:$G$1000,MATCH($F364&amp;$B364&amp;$A364,'DVOA Pred'!$C$2:$C$1000&amp;'DVOA Pred'!$A$2:$A$1000&amp;'DVOA Pred'!$B$2:$B$1000,0)),
INDEX('DVOA Pred'!$H$2:$H$1000,MATCH($F364&amp;$B364&amp;$A364,'DVOA Pred'!$D$2:$D$1000&amp;'DVOA Pred'!$A$2:$A$1000&amp;'DVOA Pred'!$B$2:$B$1000,0))),"")</f>
        <v/>
      </c>
      <c r="W364" s="26" t="str">
        <f t="shared" si="69"/>
        <v/>
      </c>
      <c r="X364" s="26" t="str">
        <f t="shared" si="70"/>
        <v/>
      </c>
      <c r="Y364" s="6" t="str">
        <f>IFERROR((PERCENTRANK($L$2:$L$20355,L364)*Multiples!$B$3)+((PERCENTRANK($W$2:$W$20355,W364)*(1-Multiples!$B$3))),"")</f>
        <v/>
      </c>
      <c r="Z364" s="64">
        <v>40</v>
      </c>
      <c r="AA364" s="64">
        <v>14</v>
      </c>
      <c r="AB364" s="24">
        <f t="shared" si="71"/>
        <v>26</v>
      </c>
      <c r="AC364" s="24">
        <f t="shared" si="72"/>
        <v>26.5</v>
      </c>
      <c r="AD364" s="24">
        <f t="shared" si="73"/>
        <v>24.5</v>
      </c>
      <c r="AE364" s="24" t="str">
        <f t="shared" si="74"/>
        <v>Yes</v>
      </c>
      <c r="AF364" s="24" t="str">
        <f t="shared" si="75"/>
        <v>Yes</v>
      </c>
      <c r="AG364" s="64"/>
      <c r="AH364" s="64"/>
      <c r="AI364" s="170"/>
      <c r="AJ364" s="66"/>
    </row>
    <row r="365" spans="1:36" customFormat="1" x14ac:dyDescent="0.25">
      <c r="A365" s="7">
        <v>13</v>
      </c>
      <c r="B365" s="5">
        <v>2022</v>
      </c>
      <c r="C365" s="5" t="str">
        <f t="shared" si="65"/>
        <v>2022 W13</v>
      </c>
      <c r="D365" s="5">
        <v>182</v>
      </c>
      <c r="E365" s="5" t="s">
        <v>649</v>
      </c>
      <c r="F365" s="5" t="s">
        <v>12</v>
      </c>
      <c r="G365" s="5" t="s">
        <v>21</v>
      </c>
      <c r="H365" s="5">
        <v>-0.5</v>
      </c>
      <c r="I365" s="61">
        <v>1.5</v>
      </c>
      <c r="J365" s="62" t="str">
        <f t="shared" si="66"/>
        <v>D-2</v>
      </c>
      <c r="K365" s="61">
        <f t="shared" si="67"/>
        <v>-2</v>
      </c>
      <c r="L365" s="228">
        <f>IF(K365=0,0,
IF(J365="D0.5",0.5*SUMIFS('Key Numbers'!$C$2:$C$71,'Key Numbers'!$A$2:$A$71,"&gt;="&amp;ABS($I365),'Key Numbers'!$A$2:$A$71,"&lt;="&amp;ABS($H365)),
IF(J365="D-0.5",0.5*-1*SUMIFS('Key Numbers'!$C$2:$C$71,'Key Numbers'!$A$2:$A$71,"&lt;="&amp;ABS($I365),'Key Numbers'!$A$2:$A$71,"&gt;="&amp;ABS($H365)),
IF(J365="F0.5",0.5*SUMIFS('Key Numbers'!$C$2:$C$71,'Key Numbers'!$A$2:$A$71,"&lt;="&amp;ABS($I365),'Key Numbers'!$A$2:$A$71,"&gt;="&amp;ABS($H365)),
IF(J365="F-0.5",0.5*-1*SUMIFS('Key Numbers'!$C$2:$C$71,'Key Numbers'!$A$2:$A$71,"&gt;="&amp;ABS($I365),'Key Numbers'!$A$2:$A$71,"&lt;="&amp;ABS($H365)),
IF(AND(LEFT(J365,1)="F",K365&lt;0),-1*SUMIFS('Key Numbers'!$C$2:$C$71,'Key Numbers'!$A$2:$A$71,"&gt;="&amp;ABS($I365),'Key Numbers'!$A$2:$A$71,"&lt;="&amp;ABS($H365)),
IF(AND(LEFT(J365,1)="F",K365&gt;0),SUMIFS('Key Numbers'!$C$2:$C$71,'Key Numbers'!$A$2:$A$71,"&lt;="&amp;ABS($I365),'Key Numbers'!$A$2:$A$71,"&gt;="&amp;ABS($H365)),
IF(AND(LEFT(J365,1)="D",K365&lt;0),-1*SUMIFS('Key Numbers'!$C$2:$C$71,'Key Numbers'!$A$2:$A$71,"&lt;="&amp;ABS($I365),'Key Numbers'!$A$2:$A$71,"&gt;="&amp;ABS($H365)),
SUMIFS('Key Numbers'!$C$2:$C$71,'Key Numbers'!$A$2:$A$71,"&gt;="&amp;ABS($I365),'Key Numbers'!$A$2:$A$71,"&lt;="&amp;ABS($H365))))))))))</f>
        <v>-5.321100917431193E-2</v>
      </c>
      <c r="M365" s="6" cm="1">
        <f t="array" ref="M365">IFERROR(INDEX(DVOA!$E$2:$E$20095,MATCH($F365&amp;$A365-1&amp;$B365,DVOA!$C$2:$C$20095&amp;DVOA!$A$2:$A21161&amp;DVOA!$B$2:$B$20095,0)),0)</f>
        <v>-6.9334926731981161E-2</v>
      </c>
      <c r="N365" s="6"/>
      <c r="O365" s="6" cm="1">
        <f t="array" ref="O365">IFERROR(INDEX(DVOA!$AC$2:$AC$20095,MATCH($F365&amp;$A365-1&amp;$B365,DVOA!$C$2:$C$20095&amp;DVOA!$A$2:$A$20095&amp;DVOA!$B$2:$B$20095,0)
),0)</f>
        <v>0</v>
      </c>
      <c r="P365" s="6" cm="1">
        <f t="array" ref="P365">IFERROR(INDEX(DVOA!$E$2:$E$20095,MATCH($G365&amp;$A365-1&amp;$B365,DVOA!$C$2:$C$20095&amp;DVOA!$A$2:$A21161&amp;DVOA!$B$2:$B$20095,0)),0)</f>
        <v>-7.3398706695457479E-3</v>
      </c>
      <c r="Q365" s="6"/>
      <c r="R365" s="6" cm="1">
        <f t="array" ref="R365">IFERROR(INDEX(DVOA!$AC$2:$AC$20095,MATCH($G365&amp;$A365-1&amp;$B365,DVOA!$C$2:$C$20095&amp;DVOA!$A$2:$A$20095&amp;DVOA!$B$2:$B$20095,0)
),0)</f>
        <v>0</v>
      </c>
      <c r="S365" s="6" t="str">
        <f t="shared" si="68"/>
        <v/>
      </c>
      <c r="T365" s="104">
        <f t="shared" si="76"/>
        <v>-6.1995056062435411E-2</v>
      </c>
      <c r="U365" s="104" t="str">
        <f t="shared" si="77"/>
        <v/>
      </c>
      <c r="V365" s="26" t="str" cm="1">
        <f t="array" ref="V365">IFERROR(IF(E365="H",INDEX('DVOA Pred'!$G$2:$G$1000,MATCH($F365&amp;$B365&amp;$A365,'DVOA Pred'!$C$2:$C$1000&amp;'DVOA Pred'!$A$2:$A$1000&amp;'DVOA Pred'!$B$2:$B$1000,0)),
INDEX('DVOA Pred'!$H$2:$H$1000,MATCH($F365&amp;$B365&amp;$A365,'DVOA Pred'!$D$2:$D$1000&amp;'DVOA Pred'!$A$2:$A$1000&amp;'DVOA Pred'!$B$2:$B$1000,0))),"")</f>
        <v/>
      </c>
      <c r="W365" s="26" t="str">
        <f t="shared" si="69"/>
        <v/>
      </c>
      <c r="X365" s="26" t="str">
        <f t="shared" si="70"/>
        <v/>
      </c>
      <c r="Y365" s="6" t="str">
        <f>IFERROR((PERCENTRANK($L$2:$L$20355,L365)*Multiples!$B$3)+((PERCENTRANK($W$2:$W$20355,W365)*(1-Multiples!$B$3))),"")</f>
        <v/>
      </c>
      <c r="Z365" s="64">
        <v>14</v>
      </c>
      <c r="AA365" s="64">
        <v>40</v>
      </c>
      <c r="AB365" s="24">
        <f t="shared" si="71"/>
        <v>-26</v>
      </c>
      <c r="AC365" s="24">
        <f t="shared" si="72"/>
        <v>-26.5</v>
      </c>
      <c r="AD365" s="24">
        <f t="shared" si="73"/>
        <v>-24.5</v>
      </c>
      <c r="AE365" s="24" t="str">
        <f t="shared" si="74"/>
        <v>No</v>
      </c>
      <c r="AF365" s="24" t="str">
        <f t="shared" si="75"/>
        <v>No</v>
      </c>
      <c r="AG365" s="64"/>
      <c r="AH365" s="64"/>
      <c r="AI365" s="170"/>
      <c r="AJ365" s="66"/>
    </row>
    <row r="366" spans="1:36" customFormat="1" x14ac:dyDescent="0.25">
      <c r="A366" s="7">
        <v>13</v>
      </c>
      <c r="B366" s="5">
        <v>2022</v>
      </c>
      <c r="C366" s="5" t="str">
        <f t="shared" si="65"/>
        <v>2022 W13</v>
      </c>
      <c r="D366" s="5">
        <v>183</v>
      </c>
      <c r="E366" s="5" t="s">
        <v>651</v>
      </c>
      <c r="F366" s="5" t="s">
        <v>46</v>
      </c>
      <c r="G366" s="5" t="s">
        <v>9</v>
      </c>
      <c r="H366" s="5">
        <v>-3.5</v>
      </c>
      <c r="I366" s="61">
        <v>-3</v>
      </c>
      <c r="J366" s="62" t="str">
        <f t="shared" si="66"/>
        <v>F-0.5</v>
      </c>
      <c r="K366" s="61">
        <f t="shared" si="67"/>
        <v>-0.5</v>
      </c>
      <c r="L366" s="228">
        <f>IF(K366=0,0,
IF(J366="D0.5",0.5*SUMIFS('Key Numbers'!$C$2:$C$71,'Key Numbers'!$A$2:$A$71,"&gt;="&amp;ABS($I366),'Key Numbers'!$A$2:$A$71,"&lt;="&amp;ABS($H366)),
IF(J366="D-0.5",0.5*-1*SUMIFS('Key Numbers'!$C$2:$C$71,'Key Numbers'!$A$2:$A$71,"&lt;="&amp;ABS($I366),'Key Numbers'!$A$2:$A$71,"&gt;="&amp;ABS($H366)),
IF(J366="F0.5",0.5*SUMIFS('Key Numbers'!$C$2:$C$71,'Key Numbers'!$A$2:$A$71,"&lt;="&amp;ABS($I366),'Key Numbers'!$A$2:$A$71,"&gt;="&amp;ABS($H366)),
IF(J366="F-0.5",0.5*-1*SUMIFS('Key Numbers'!$C$2:$C$71,'Key Numbers'!$A$2:$A$71,"&gt;="&amp;ABS($I366),'Key Numbers'!$A$2:$A$71,"&lt;="&amp;ABS($H366)),
IF(AND(LEFT(J366,1)="F",K366&lt;0),-1*SUMIFS('Key Numbers'!$C$2:$C$71,'Key Numbers'!$A$2:$A$71,"&gt;="&amp;ABS($I366),'Key Numbers'!$A$2:$A$71,"&lt;="&amp;ABS($H366)),
IF(AND(LEFT(J366,1)="F",K366&gt;0),SUMIFS('Key Numbers'!$C$2:$C$71,'Key Numbers'!$A$2:$A$71,"&lt;="&amp;ABS($I366),'Key Numbers'!$A$2:$A$71,"&gt;="&amp;ABS($H366)),
IF(AND(LEFT(J366,1)="D",K366&lt;0),-1*SUMIFS('Key Numbers'!$C$2:$C$71,'Key Numbers'!$A$2:$A$71,"&lt;="&amp;ABS($I366),'Key Numbers'!$A$2:$A$71,"&gt;="&amp;ABS($H366)),
SUMIFS('Key Numbers'!$C$2:$C$71,'Key Numbers'!$A$2:$A$71,"&gt;="&amp;ABS($I366),'Key Numbers'!$A$2:$A$71,"&lt;="&amp;ABS($H366))))))))))</f>
        <v>-7.247706422018349E-2</v>
      </c>
      <c r="M366" s="6" cm="1">
        <f t="array" ref="M366">IFERROR(INDEX(DVOA!$E$2:$E$20095,MATCH($F366&amp;$A366-1&amp;$B366,DVOA!$C$2:$C$20095&amp;DVOA!$A$2:$A21162&amp;DVOA!$B$2:$B$20095,0)),0)</f>
        <v>-0.1087586470273217</v>
      </c>
      <c r="N366" s="6"/>
      <c r="O366" s="6" cm="1">
        <f t="array" ref="O366">IFERROR(INDEX(DVOA!$AC$2:$AC$20095,MATCH($F366&amp;$A366-1&amp;$B366,DVOA!$C$2:$C$20095&amp;DVOA!$A$2:$A$20095&amp;DVOA!$B$2:$B$20095,0)
),0)</f>
        <v>0</v>
      </c>
      <c r="P366" s="6" cm="1">
        <f t="array" ref="P366">IFERROR(INDEX(DVOA!$E$2:$E$20095,MATCH($G366&amp;$A366-1&amp;$B366,DVOA!$C$2:$C$20095&amp;DVOA!$A$2:$A21162&amp;DVOA!$B$2:$B$20095,0)),0)</f>
        <v>4.9723141233803003E-2</v>
      </c>
      <c r="Q366" s="6"/>
      <c r="R366" s="6" cm="1">
        <f t="array" ref="R366">IFERROR(INDEX(DVOA!$AC$2:$AC$20095,MATCH($G366&amp;$A366-1&amp;$B366,DVOA!$C$2:$C$20095&amp;DVOA!$A$2:$A$20095&amp;DVOA!$B$2:$B$20095,0)
),0)</f>
        <v>0</v>
      </c>
      <c r="S366" s="6" t="str">
        <f t="shared" si="68"/>
        <v/>
      </c>
      <c r="T366" s="104">
        <f t="shared" si="76"/>
        <v>-0.15848178826112469</v>
      </c>
      <c r="U366" s="104" t="str">
        <f t="shared" si="77"/>
        <v/>
      </c>
      <c r="V366" s="26" t="str" cm="1">
        <f t="array" ref="V366">IFERROR(IF(E366="H",INDEX('DVOA Pred'!$G$2:$G$1000,MATCH($F366&amp;$B366&amp;$A366,'DVOA Pred'!$C$2:$C$1000&amp;'DVOA Pred'!$A$2:$A$1000&amp;'DVOA Pred'!$B$2:$B$1000,0)),
INDEX('DVOA Pred'!$H$2:$H$1000,MATCH($F366&amp;$B366&amp;$A366,'DVOA Pred'!$D$2:$D$1000&amp;'DVOA Pred'!$A$2:$A$1000&amp;'DVOA Pred'!$B$2:$B$1000,0))),"")</f>
        <v/>
      </c>
      <c r="W366" s="26" t="str">
        <f t="shared" si="69"/>
        <v/>
      </c>
      <c r="X366" s="26" t="str">
        <f t="shared" si="70"/>
        <v/>
      </c>
      <c r="Y366" s="6" t="str">
        <f>IFERROR((PERCENTRANK($L$2:$L$20355,L366)*Multiples!$B$3)+((PERCENTRANK($W$2:$W$20355,W366)*(1-Multiples!$B$3))),"")</f>
        <v/>
      </c>
      <c r="Z366" s="64">
        <v>27</v>
      </c>
      <c r="AA366" s="64">
        <v>22</v>
      </c>
      <c r="AB366" s="24">
        <f t="shared" si="71"/>
        <v>5</v>
      </c>
      <c r="AC366" s="24">
        <f t="shared" si="72"/>
        <v>1.5</v>
      </c>
      <c r="AD366" s="24">
        <f t="shared" si="73"/>
        <v>2</v>
      </c>
      <c r="AE366" s="24" t="str">
        <f t="shared" si="74"/>
        <v>Yes</v>
      </c>
      <c r="AF366" s="24" t="str">
        <f t="shared" si="75"/>
        <v>Yes</v>
      </c>
      <c r="AG366" s="64"/>
      <c r="AH366" s="64"/>
      <c r="AI366" s="170"/>
      <c r="AJ366" s="66"/>
    </row>
    <row r="367" spans="1:36" customFormat="1" x14ac:dyDescent="0.25">
      <c r="A367" s="7">
        <v>13</v>
      </c>
      <c r="B367" s="5">
        <v>2022</v>
      </c>
      <c r="C367" s="5" t="str">
        <f t="shared" si="65"/>
        <v>2022 W13</v>
      </c>
      <c r="D367" s="5">
        <v>183</v>
      </c>
      <c r="E367" s="5" t="s">
        <v>649</v>
      </c>
      <c r="F367" s="5" t="s">
        <v>9</v>
      </c>
      <c r="G367" s="5" t="s">
        <v>46</v>
      </c>
      <c r="H367" s="5">
        <v>3.5</v>
      </c>
      <c r="I367" s="61">
        <v>3</v>
      </c>
      <c r="J367" s="62" t="str">
        <f t="shared" si="66"/>
        <v>D0.5</v>
      </c>
      <c r="K367" s="61">
        <f t="shared" si="67"/>
        <v>0.5</v>
      </c>
      <c r="L367" s="228">
        <f>IF(K367=0,0,
IF(J367="D0.5",0.5*SUMIFS('Key Numbers'!$C$2:$C$71,'Key Numbers'!$A$2:$A$71,"&gt;="&amp;ABS($I367),'Key Numbers'!$A$2:$A$71,"&lt;="&amp;ABS($H367)),
IF(J367="D-0.5",0.5*-1*SUMIFS('Key Numbers'!$C$2:$C$71,'Key Numbers'!$A$2:$A$71,"&lt;="&amp;ABS($I367),'Key Numbers'!$A$2:$A$71,"&gt;="&amp;ABS($H367)),
IF(J367="F0.5",0.5*SUMIFS('Key Numbers'!$C$2:$C$71,'Key Numbers'!$A$2:$A$71,"&lt;="&amp;ABS($I367),'Key Numbers'!$A$2:$A$71,"&gt;="&amp;ABS($H367)),
IF(J367="F-0.5",0.5*-1*SUMIFS('Key Numbers'!$C$2:$C$71,'Key Numbers'!$A$2:$A$71,"&gt;="&amp;ABS($I367),'Key Numbers'!$A$2:$A$71,"&lt;="&amp;ABS($H367)),
IF(AND(LEFT(J367,1)="F",K367&lt;0),-1*SUMIFS('Key Numbers'!$C$2:$C$71,'Key Numbers'!$A$2:$A$71,"&gt;="&amp;ABS($I367),'Key Numbers'!$A$2:$A$71,"&lt;="&amp;ABS($H367)),
IF(AND(LEFT(J367,1)="F",K367&gt;0),SUMIFS('Key Numbers'!$C$2:$C$71,'Key Numbers'!$A$2:$A$71,"&lt;="&amp;ABS($I367),'Key Numbers'!$A$2:$A$71,"&gt;="&amp;ABS($H367)),
IF(AND(LEFT(J367,1)="D",K367&lt;0),-1*SUMIFS('Key Numbers'!$C$2:$C$71,'Key Numbers'!$A$2:$A$71,"&lt;="&amp;ABS($I367),'Key Numbers'!$A$2:$A$71,"&gt;="&amp;ABS($H367)),
SUMIFS('Key Numbers'!$C$2:$C$71,'Key Numbers'!$A$2:$A$71,"&gt;="&amp;ABS($I367),'Key Numbers'!$A$2:$A$71,"&lt;="&amp;ABS($H367))))))))))</f>
        <v>7.247706422018349E-2</v>
      </c>
      <c r="M367" s="6" cm="1">
        <f t="array" ref="M367">IFERROR(INDEX(DVOA!$E$2:$E$20095,MATCH($F367&amp;$A367-1&amp;$B367,DVOA!$C$2:$C$20095&amp;DVOA!$A$2:$A21163&amp;DVOA!$B$2:$B$20095,0)),0)</f>
        <v>4.9723141233803003E-2</v>
      </c>
      <c r="N367" s="6"/>
      <c r="O367" s="6" cm="1">
        <f t="array" ref="O367">IFERROR(INDEX(DVOA!$AC$2:$AC$20095,MATCH($F367&amp;$A367-1&amp;$B367,DVOA!$C$2:$C$20095&amp;DVOA!$A$2:$A$20095&amp;DVOA!$B$2:$B$20095,0)
),0)</f>
        <v>0</v>
      </c>
      <c r="P367" s="6" cm="1">
        <f t="array" ref="P367">IFERROR(INDEX(DVOA!$E$2:$E$20095,MATCH($G367&amp;$A367-1&amp;$B367,DVOA!$C$2:$C$20095&amp;DVOA!$A$2:$A21163&amp;DVOA!$B$2:$B$20095,0)),0)</f>
        <v>-0.1087586470273217</v>
      </c>
      <c r="Q367" s="6"/>
      <c r="R367" s="6" cm="1">
        <f t="array" ref="R367">IFERROR(INDEX(DVOA!$AC$2:$AC$20095,MATCH($G367&amp;$A367-1&amp;$B367,DVOA!$C$2:$C$20095&amp;DVOA!$A$2:$A$20095&amp;DVOA!$B$2:$B$20095,0)
),0)</f>
        <v>0</v>
      </c>
      <c r="S367" s="6" t="str">
        <f t="shared" si="68"/>
        <v/>
      </c>
      <c r="T367" s="104">
        <f t="shared" si="76"/>
        <v>0.15848178826112469</v>
      </c>
      <c r="U367" s="104" t="str">
        <f t="shared" si="77"/>
        <v/>
      </c>
      <c r="V367" s="26" t="str" cm="1">
        <f t="array" ref="V367">IFERROR(IF(E367="H",INDEX('DVOA Pred'!$G$2:$G$1000,MATCH($F367&amp;$B367&amp;$A367,'DVOA Pred'!$C$2:$C$1000&amp;'DVOA Pred'!$A$2:$A$1000&amp;'DVOA Pred'!$B$2:$B$1000,0)),
INDEX('DVOA Pred'!$H$2:$H$1000,MATCH($F367&amp;$B367&amp;$A367,'DVOA Pred'!$D$2:$D$1000&amp;'DVOA Pred'!$A$2:$A$1000&amp;'DVOA Pred'!$B$2:$B$1000,0))),"")</f>
        <v/>
      </c>
      <c r="W367" s="26" t="str">
        <f t="shared" si="69"/>
        <v/>
      </c>
      <c r="X367" s="26" t="str">
        <f t="shared" si="70"/>
        <v/>
      </c>
      <c r="Y367" s="6" t="str">
        <f>IFERROR((PERCENTRANK($L$2:$L$20355,L367)*Multiples!$B$3)+((PERCENTRANK($W$2:$W$20355,W367)*(1-Multiples!$B$3))),"")</f>
        <v/>
      </c>
      <c r="Z367" s="64">
        <v>22</v>
      </c>
      <c r="AA367" s="64">
        <v>27</v>
      </c>
      <c r="AB367" s="24">
        <f t="shared" si="71"/>
        <v>-5</v>
      </c>
      <c r="AC367" s="24">
        <f t="shared" si="72"/>
        <v>-1.5</v>
      </c>
      <c r="AD367" s="24">
        <f t="shared" si="73"/>
        <v>-2</v>
      </c>
      <c r="AE367" s="24" t="str">
        <f t="shared" si="74"/>
        <v>No</v>
      </c>
      <c r="AF367" s="24" t="str">
        <f t="shared" si="75"/>
        <v>No</v>
      </c>
      <c r="AG367" s="64"/>
      <c r="AH367" s="64"/>
      <c r="AI367" s="170"/>
      <c r="AJ367" s="66"/>
    </row>
    <row r="368" spans="1:36" customFormat="1" x14ac:dyDescent="0.25">
      <c r="A368" s="7">
        <v>13</v>
      </c>
      <c r="B368" s="5">
        <v>2022</v>
      </c>
      <c r="C368" s="5" t="str">
        <f t="shared" si="65"/>
        <v>2022 W13</v>
      </c>
      <c r="D368" s="5">
        <v>184</v>
      </c>
      <c r="E368" s="5" t="s">
        <v>651</v>
      </c>
      <c r="F368" s="5" t="s">
        <v>43</v>
      </c>
      <c r="G368" s="5" t="s">
        <v>32</v>
      </c>
      <c r="H368" s="5">
        <v>0.5</v>
      </c>
      <c r="I368" s="61">
        <v>1.5</v>
      </c>
      <c r="J368" s="62" t="str">
        <f t="shared" si="66"/>
        <v>D-1</v>
      </c>
      <c r="K368" s="61">
        <f t="shared" si="67"/>
        <v>-1</v>
      </c>
      <c r="L368" s="228">
        <f>IF(K368=0,0,
IF(J368="D0.5",0.5*SUMIFS('Key Numbers'!$C$2:$C$71,'Key Numbers'!$A$2:$A$71,"&gt;="&amp;ABS($I368),'Key Numbers'!$A$2:$A$71,"&lt;="&amp;ABS($H368)),
IF(J368="D-0.5",0.5*-1*SUMIFS('Key Numbers'!$C$2:$C$71,'Key Numbers'!$A$2:$A$71,"&lt;="&amp;ABS($I368),'Key Numbers'!$A$2:$A$71,"&gt;="&amp;ABS($H368)),
IF(J368="F0.5",0.5*SUMIFS('Key Numbers'!$C$2:$C$71,'Key Numbers'!$A$2:$A$71,"&lt;="&amp;ABS($I368),'Key Numbers'!$A$2:$A$71,"&gt;="&amp;ABS($H368)),
IF(J368="F-0.5",0.5*-1*SUMIFS('Key Numbers'!$C$2:$C$71,'Key Numbers'!$A$2:$A$71,"&gt;="&amp;ABS($I368),'Key Numbers'!$A$2:$A$71,"&lt;="&amp;ABS($H368)),
IF(AND(LEFT(J368,1)="F",K368&lt;0),-1*SUMIFS('Key Numbers'!$C$2:$C$71,'Key Numbers'!$A$2:$A$71,"&gt;="&amp;ABS($I368),'Key Numbers'!$A$2:$A$71,"&lt;="&amp;ABS($H368)),
IF(AND(LEFT(J368,1)="F",K368&gt;0),SUMIFS('Key Numbers'!$C$2:$C$71,'Key Numbers'!$A$2:$A$71,"&lt;="&amp;ABS($I368),'Key Numbers'!$A$2:$A$71,"&gt;="&amp;ABS($H368)),
IF(AND(LEFT(J368,1)="D",K368&lt;0),-1*SUMIFS('Key Numbers'!$C$2:$C$71,'Key Numbers'!$A$2:$A$71,"&lt;="&amp;ABS($I368),'Key Numbers'!$A$2:$A$71,"&gt;="&amp;ABS($H368)),
SUMIFS('Key Numbers'!$C$2:$C$71,'Key Numbers'!$A$2:$A$71,"&gt;="&amp;ABS($I368),'Key Numbers'!$A$2:$A$71,"&lt;="&amp;ABS($H368))))))))))</f>
        <v>-5.321100917431193E-2</v>
      </c>
      <c r="M368" s="6" cm="1">
        <f t="array" ref="M368">IFERROR(INDEX(DVOA!$E$2:$E$20095,MATCH($F368&amp;$A368-1&amp;$B368,DVOA!$C$2:$C$20095&amp;DVOA!$A$2:$A21164&amp;DVOA!$B$2:$B$20095,0)),0)</f>
        <v>-5.0772558120383803E-2</v>
      </c>
      <c r="N368" s="6"/>
      <c r="O368" s="6" cm="1">
        <f t="array" ref="O368">IFERROR(INDEX(DVOA!$AC$2:$AC$20095,MATCH($F368&amp;$A368-1&amp;$B368,DVOA!$C$2:$C$20095&amp;DVOA!$A$2:$A$20095&amp;DVOA!$B$2:$B$20095,0)
),0)</f>
        <v>0</v>
      </c>
      <c r="P368" s="6" cm="1">
        <f t="array" ref="P368">IFERROR(INDEX(DVOA!$E$2:$E$20095,MATCH($G368&amp;$A368-1&amp;$B368,DVOA!$C$2:$C$20095&amp;DVOA!$A$2:$A21164&amp;DVOA!$B$2:$B$20095,0)),0)</f>
        <v>-4.3812511266029357E-2</v>
      </c>
      <c r="Q368" s="6"/>
      <c r="R368" s="6" cm="1">
        <f t="array" ref="R368">IFERROR(INDEX(DVOA!$AC$2:$AC$20095,MATCH($G368&amp;$A368-1&amp;$B368,DVOA!$C$2:$C$20095&amp;DVOA!$A$2:$A$20095&amp;DVOA!$B$2:$B$20095,0)
),0)</f>
        <v>0</v>
      </c>
      <c r="S368" s="6" t="str">
        <f t="shared" si="68"/>
        <v/>
      </c>
      <c r="T368" s="104">
        <f t="shared" si="76"/>
        <v>-6.9600468543544458E-3</v>
      </c>
      <c r="U368" s="104" t="str">
        <f t="shared" si="77"/>
        <v/>
      </c>
      <c r="V368" s="26" t="str" cm="1">
        <f t="array" ref="V368">IFERROR(IF(E368="H",INDEX('DVOA Pred'!$G$2:$G$1000,MATCH($F368&amp;$B368&amp;$A368,'DVOA Pred'!$C$2:$C$1000&amp;'DVOA Pred'!$A$2:$A$1000&amp;'DVOA Pred'!$B$2:$B$1000,0)),
INDEX('DVOA Pred'!$H$2:$H$1000,MATCH($F368&amp;$B368&amp;$A368,'DVOA Pred'!$D$2:$D$1000&amp;'DVOA Pred'!$A$2:$A$1000&amp;'DVOA Pred'!$B$2:$B$1000,0))),"")</f>
        <v/>
      </c>
      <c r="W368" s="26" t="str">
        <f t="shared" si="69"/>
        <v/>
      </c>
      <c r="X368" s="26" t="str">
        <f t="shared" si="70"/>
        <v/>
      </c>
      <c r="Y368" s="6" t="str">
        <f>IFERROR((PERCENTRANK($L$2:$L$20355,L368)*Multiples!$B$3)+((PERCENTRANK($W$2:$W$20355,W368)*(1-Multiples!$B$3))),"")</f>
        <v/>
      </c>
      <c r="Z368" s="64">
        <v>16</v>
      </c>
      <c r="AA368" s="64">
        <v>19</v>
      </c>
      <c r="AB368" s="24">
        <f t="shared" si="71"/>
        <v>-3</v>
      </c>
      <c r="AC368" s="24">
        <f t="shared" si="72"/>
        <v>-2.5</v>
      </c>
      <c r="AD368" s="24">
        <f t="shared" si="73"/>
        <v>-1.5</v>
      </c>
      <c r="AE368" s="24" t="str">
        <f t="shared" si="74"/>
        <v>No</v>
      </c>
      <c r="AF368" s="24" t="str">
        <f t="shared" si="75"/>
        <v>No</v>
      </c>
      <c r="AG368" s="64"/>
      <c r="AH368" s="64"/>
      <c r="AI368" s="170"/>
      <c r="AJ368" s="66"/>
    </row>
    <row r="369" spans="1:36" customFormat="1" x14ac:dyDescent="0.25">
      <c r="A369" s="7">
        <v>13</v>
      </c>
      <c r="B369" s="5">
        <v>2022</v>
      </c>
      <c r="C369" s="5" t="str">
        <f t="shared" si="65"/>
        <v>2022 W13</v>
      </c>
      <c r="D369" s="5">
        <v>184</v>
      </c>
      <c r="E369" s="5" t="s">
        <v>649</v>
      </c>
      <c r="F369" s="5" t="s">
        <v>32</v>
      </c>
      <c r="G369" s="5" t="s">
        <v>43</v>
      </c>
      <c r="H369" s="5">
        <v>-0.5</v>
      </c>
      <c r="I369" s="61">
        <v>-1.5</v>
      </c>
      <c r="J369" s="62" t="str">
        <f t="shared" si="66"/>
        <v>F1</v>
      </c>
      <c r="K369" s="61">
        <f t="shared" si="67"/>
        <v>1</v>
      </c>
      <c r="L369" s="228">
        <f>IF(K369=0,0,
IF(J369="D0.5",0.5*SUMIFS('Key Numbers'!$C$2:$C$71,'Key Numbers'!$A$2:$A$71,"&gt;="&amp;ABS($I369),'Key Numbers'!$A$2:$A$71,"&lt;="&amp;ABS($H369)),
IF(J369="D-0.5",0.5*-1*SUMIFS('Key Numbers'!$C$2:$C$71,'Key Numbers'!$A$2:$A$71,"&lt;="&amp;ABS($I369),'Key Numbers'!$A$2:$A$71,"&gt;="&amp;ABS($H369)),
IF(J369="F0.5",0.5*SUMIFS('Key Numbers'!$C$2:$C$71,'Key Numbers'!$A$2:$A$71,"&lt;="&amp;ABS($I369),'Key Numbers'!$A$2:$A$71,"&gt;="&amp;ABS($H369)),
IF(J369="F-0.5",0.5*-1*SUMIFS('Key Numbers'!$C$2:$C$71,'Key Numbers'!$A$2:$A$71,"&gt;="&amp;ABS($I369),'Key Numbers'!$A$2:$A$71,"&lt;="&amp;ABS($H369)),
IF(AND(LEFT(J369,1)="F",K369&lt;0),-1*SUMIFS('Key Numbers'!$C$2:$C$71,'Key Numbers'!$A$2:$A$71,"&gt;="&amp;ABS($I369),'Key Numbers'!$A$2:$A$71,"&lt;="&amp;ABS($H369)),
IF(AND(LEFT(J369,1)="F",K369&gt;0),SUMIFS('Key Numbers'!$C$2:$C$71,'Key Numbers'!$A$2:$A$71,"&lt;="&amp;ABS($I369),'Key Numbers'!$A$2:$A$71,"&gt;="&amp;ABS($H369)),
IF(AND(LEFT(J369,1)="D",K369&lt;0),-1*SUMIFS('Key Numbers'!$C$2:$C$71,'Key Numbers'!$A$2:$A$71,"&lt;="&amp;ABS($I369),'Key Numbers'!$A$2:$A$71,"&gt;="&amp;ABS($H369)),
SUMIFS('Key Numbers'!$C$2:$C$71,'Key Numbers'!$A$2:$A$71,"&gt;="&amp;ABS($I369),'Key Numbers'!$A$2:$A$71,"&lt;="&amp;ABS($H369))))))))))</f>
        <v>5.321100917431193E-2</v>
      </c>
      <c r="M369" s="6" cm="1">
        <f t="array" ref="M369">IFERROR(INDEX(DVOA!$E$2:$E$20095,MATCH($F369&amp;$A369-1&amp;$B369,DVOA!$C$2:$C$20095&amp;DVOA!$A$2:$A21165&amp;DVOA!$B$2:$B$20095,0)),0)</f>
        <v>-4.3812511266029357E-2</v>
      </c>
      <c r="N369" s="6"/>
      <c r="O369" s="6" cm="1">
        <f t="array" ref="O369">IFERROR(INDEX(DVOA!$AC$2:$AC$20095,MATCH($F369&amp;$A369-1&amp;$B369,DVOA!$C$2:$C$20095&amp;DVOA!$A$2:$A$20095&amp;DVOA!$B$2:$B$20095,0)
),0)</f>
        <v>0</v>
      </c>
      <c r="P369" s="6" cm="1">
        <f t="array" ref="P369">IFERROR(INDEX(DVOA!$E$2:$E$20095,MATCH($G369&amp;$A369-1&amp;$B369,DVOA!$C$2:$C$20095&amp;DVOA!$A$2:$A21165&amp;DVOA!$B$2:$B$20095,0)),0)</f>
        <v>-5.0772558120383803E-2</v>
      </c>
      <c r="Q369" s="6"/>
      <c r="R369" s="6" cm="1">
        <f t="array" ref="R369">IFERROR(INDEX(DVOA!$AC$2:$AC$20095,MATCH($G369&amp;$A369-1&amp;$B369,DVOA!$C$2:$C$20095&amp;DVOA!$A$2:$A$20095&amp;DVOA!$B$2:$B$20095,0)
),0)</f>
        <v>0</v>
      </c>
      <c r="S369" s="6" t="str">
        <f t="shared" si="68"/>
        <v/>
      </c>
      <c r="T369" s="104">
        <f t="shared" si="76"/>
        <v>6.9600468543544458E-3</v>
      </c>
      <c r="U369" s="104" t="str">
        <f t="shared" si="77"/>
        <v/>
      </c>
      <c r="V369" s="26" t="str" cm="1">
        <f t="array" ref="V369">IFERROR(IF(E369="H",INDEX('DVOA Pred'!$G$2:$G$1000,MATCH($F369&amp;$B369&amp;$A369,'DVOA Pred'!$C$2:$C$1000&amp;'DVOA Pred'!$A$2:$A$1000&amp;'DVOA Pred'!$B$2:$B$1000,0)),
INDEX('DVOA Pred'!$H$2:$H$1000,MATCH($F369&amp;$B369&amp;$A369,'DVOA Pred'!$D$2:$D$1000&amp;'DVOA Pred'!$A$2:$A$1000&amp;'DVOA Pred'!$B$2:$B$1000,0))),"")</f>
        <v/>
      </c>
      <c r="W369" s="26" t="str">
        <f t="shared" si="69"/>
        <v/>
      </c>
      <c r="X369" s="26" t="str">
        <f t="shared" si="70"/>
        <v/>
      </c>
      <c r="Y369" s="6" t="str">
        <f>IFERROR((PERCENTRANK($L$2:$L$20355,L369)*Multiples!$B$3)+((PERCENTRANK($W$2:$W$20355,W369)*(1-Multiples!$B$3))),"")</f>
        <v/>
      </c>
      <c r="Z369" s="64">
        <v>19</v>
      </c>
      <c r="AA369" s="64">
        <v>16</v>
      </c>
      <c r="AB369" s="24">
        <f t="shared" si="71"/>
        <v>3</v>
      </c>
      <c r="AC369" s="24">
        <f t="shared" si="72"/>
        <v>2.5</v>
      </c>
      <c r="AD369" s="24">
        <f t="shared" si="73"/>
        <v>1.5</v>
      </c>
      <c r="AE369" s="24" t="str">
        <f t="shared" si="74"/>
        <v>Yes</v>
      </c>
      <c r="AF369" s="24" t="str">
        <f t="shared" si="75"/>
        <v>Yes</v>
      </c>
      <c r="AG369" s="64"/>
      <c r="AH369" s="64"/>
      <c r="AI369" s="170"/>
      <c r="AJ369" s="66"/>
    </row>
    <row r="370" spans="1:36" customFormat="1" x14ac:dyDescent="0.25">
      <c r="A370" s="7">
        <v>13</v>
      </c>
      <c r="B370" s="5">
        <v>2022</v>
      </c>
      <c r="C370" s="5" t="str">
        <f t="shared" si="65"/>
        <v>2022 W13</v>
      </c>
      <c r="D370" s="5">
        <v>185</v>
      </c>
      <c r="E370" s="5" t="s">
        <v>651</v>
      </c>
      <c r="F370" s="5" t="s">
        <v>64</v>
      </c>
      <c r="G370" s="5" t="s">
        <v>20</v>
      </c>
      <c r="H370" s="5">
        <v>3.5</v>
      </c>
      <c r="I370" s="61">
        <v>3.5</v>
      </c>
      <c r="J370" s="62" t="str">
        <f t="shared" si="66"/>
        <v>D0</v>
      </c>
      <c r="K370" s="61">
        <f t="shared" si="67"/>
        <v>0</v>
      </c>
      <c r="L370" s="228">
        <f>IF(K370=0,0,
IF(J370="D0.5",0.5*SUMIFS('Key Numbers'!$C$2:$C$71,'Key Numbers'!$A$2:$A$71,"&gt;="&amp;ABS($I370),'Key Numbers'!$A$2:$A$71,"&lt;="&amp;ABS($H370)),
IF(J370="D-0.5",0.5*-1*SUMIFS('Key Numbers'!$C$2:$C$71,'Key Numbers'!$A$2:$A$71,"&lt;="&amp;ABS($I370),'Key Numbers'!$A$2:$A$71,"&gt;="&amp;ABS($H370)),
IF(J370="F0.5",0.5*SUMIFS('Key Numbers'!$C$2:$C$71,'Key Numbers'!$A$2:$A$71,"&lt;="&amp;ABS($I370),'Key Numbers'!$A$2:$A$71,"&gt;="&amp;ABS($H370)),
IF(J370="F-0.5",0.5*-1*SUMIFS('Key Numbers'!$C$2:$C$71,'Key Numbers'!$A$2:$A$71,"&gt;="&amp;ABS($I370),'Key Numbers'!$A$2:$A$71,"&lt;="&amp;ABS($H370)),
IF(AND(LEFT(J370,1)="F",K370&lt;0),-1*SUMIFS('Key Numbers'!$C$2:$C$71,'Key Numbers'!$A$2:$A$71,"&gt;="&amp;ABS($I370),'Key Numbers'!$A$2:$A$71,"&lt;="&amp;ABS($H370)),
IF(AND(LEFT(J370,1)="F",K370&gt;0),SUMIFS('Key Numbers'!$C$2:$C$71,'Key Numbers'!$A$2:$A$71,"&lt;="&amp;ABS($I370),'Key Numbers'!$A$2:$A$71,"&gt;="&amp;ABS($H370)),
IF(AND(LEFT(J370,1)="D",K370&lt;0),-1*SUMIFS('Key Numbers'!$C$2:$C$71,'Key Numbers'!$A$2:$A$71,"&lt;="&amp;ABS($I370),'Key Numbers'!$A$2:$A$71,"&gt;="&amp;ABS($H370)),
SUMIFS('Key Numbers'!$C$2:$C$71,'Key Numbers'!$A$2:$A$71,"&gt;="&amp;ABS($I370),'Key Numbers'!$A$2:$A$71,"&lt;="&amp;ABS($H370))))))))))</f>
        <v>0</v>
      </c>
      <c r="M370" s="6" cm="1">
        <f t="array" ref="M370">IFERROR(INDEX(DVOA!$E$2:$E$20095,MATCH($F370&amp;$A370-1&amp;$B370,DVOA!$C$2:$C$20095&amp;DVOA!$A$2:$A21166&amp;DVOA!$B$2:$B$20095,0)),0)</f>
        <v>-0.25368265467599649</v>
      </c>
      <c r="N370" s="6"/>
      <c r="O370" s="6" cm="1">
        <f t="array" ref="O370">IFERROR(INDEX(DVOA!$AC$2:$AC$20095,MATCH($F370&amp;$A370-1&amp;$B370,DVOA!$C$2:$C$20095&amp;DVOA!$A$2:$A$20095&amp;DVOA!$B$2:$B$20095,0)
),0)</f>
        <v>0</v>
      </c>
      <c r="P370" s="6" cm="1">
        <f t="array" ref="P370">IFERROR(INDEX(DVOA!$E$2:$E$20095,MATCH($G370&amp;$A370-1&amp;$B370,DVOA!$C$2:$C$20095&amp;DVOA!$A$2:$A21166&amp;DVOA!$B$2:$B$20095,0)),0)</f>
        <v>-4.1772674479384909E-2</v>
      </c>
      <c r="Q370" s="6"/>
      <c r="R370" s="6" cm="1">
        <f t="array" ref="R370">IFERROR(INDEX(DVOA!$AC$2:$AC$20095,MATCH($G370&amp;$A370-1&amp;$B370,DVOA!$C$2:$C$20095&amp;DVOA!$A$2:$A$20095&amp;DVOA!$B$2:$B$20095,0)
),0)</f>
        <v>0</v>
      </c>
      <c r="S370" s="6" t="str">
        <f t="shared" si="68"/>
        <v/>
      </c>
      <c r="T370" s="104">
        <f t="shared" si="76"/>
        <v>-0.21190998019661159</v>
      </c>
      <c r="U370" s="104" t="str">
        <f t="shared" si="77"/>
        <v/>
      </c>
      <c r="V370" s="26" t="str" cm="1">
        <f t="array" ref="V370">IFERROR(IF(E370="H",INDEX('DVOA Pred'!$G$2:$G$1000,MATCH($F370&amp;$B370&amp;$A370,'DVOA Pred'!$C$2:$C$1000&amp;'DVOA Pred'!$A$2:$A$1000&amp;'DVOA Pred'!$B$2:$B$1000,0)),
INDEX('DVOA Pred'!$H$2:$H$1000,MATCH($F370&amp;$B370&amp;$A370,'DVOA Pred'!$D$2:$D$1000&amp;'DVOA Pred'!$A$2:$A$1000&amp;'DVOA Pred'!$B$2:$B$1000,0))),"")</f>
        <v/>
      </c>
      <c r="W370" s="26" t="str">
        <f t="shared" si="69"/>
        <v/>
      </c>
      <c r="X370" s="26" t="str">
        <f t="shared" si="70"/>
        <v/>
      </c>
      <c r="Y370" s="6" t="str">
        <f>IFERROR((PERCENTRANK($L$2:$L$20355,L370)*Multiples!$B$3)+((PERCENTRANK($W$2:$W$20355,W370)*(1-Multiples!$B$3))),"")</f>
        <v/>
      </c>
      <c r="Z370" s="64">
        <v>19</v>
      </c>
      <c r="AA370" s="64">
        <v>28</v>
      </c>
      <c r="AB370" s="24">
        <f t="shared" si="71"/>
        <v>-9</v>
      </c>
      <c r="AC370" s="24">
        <f t="shared" si="72"/>
        <v>-5.5</v>
      </c>
      <c r="AD370" s="24">
        <f t="shared" si="73"/>
        <v>-5.5</v>
      </c>
      <c r="AE370" s="24" t="str">
        <f t="shared" si="74"/>
        <v>No</v>
      </c>
      <c r="AF370" s="24" t="str">
        <f t="shared" si="75"/>
        <v>No</v>
      </c>
      <c r="AG370" s="64"/>
      <c r="AH370" s="64"/>
      <c r="AI370" s="170"/>
      <c r="AJ370" s="66"/>
    </row>
    <row r="371" spans="1:36" customFormat="1" x14ac:dyDescent="0.25">
      <c r="A371" s="7">
        <v>13</v>
      </c>
      <c r="B371" s="5">
        <v>2022</v>
      </c>
      <c r="C371" s="5" t="str">
        <f t="shared" si="65"/>
        <v>2022 W13</v>
      </c>
      <c r="D371" s="5">
        <v>185</v>
      </c>
      <c r="E371" s="5" t="s">
        <v>649</v>
      </c>
      <c r="F371" s="5" t="s">
        <v>20</v>
      </c>
      <c r="G371" s="5" t="s">
        <v>64</v>
      </c>
      <c r="H371" s="5">
        <v>-3.5</v>
      </c>
      <c r="I371" s="61">
        <v>-3.5</v>
      </c>
      <c r="J371" s="62" t="str">
        <f t="shared" si="66"/>
        <v>F0</v>
      </c>
      <c r="K371" s="61">
        <f t="shared" si="67"/>
        <v>0</v>
      </c>
      <c r="L371" s="228">
        <f>IF(K371=0,0,
IF(J371="D0.5",0.5*SUMIFS('Key Numbers'!$C$2:$C$71,'Key Numbers'!$A$2:$A$71,"&gt;="&amp;ABS($I371),'Key Numbers'!$A$2:$A$71,"&lt;="&amp;ABS($H371)),
IF(J371="D-0.5",0.5*-1*SUMIFS('Key Numbers'!$C$2:$C$71,'Key Numbers'!$A$2:$A$71,"&lt;="&amp;ABS($I371),'Key Numbers'!$A$2:$A$71,"&gt;="&amp;ABS($H371)),
IF(J371="F0.5",0.5*SUMIFS('Key Numbers'!$C$2:$C$71,'Key Numbers'!$A$2:$A$71,"&lt;="&amp;ABS($I371),'Key Numbers'!$A$2:$A$71,"&gt;="&amp;ABS($H371)),
IF(J371="F-0.5",0.5*-1*SUMIFS('Key Numbers'!$C$2:$C$71,'Key Numbers'!$A$2:$A$71,"&gt;="&amp;ABS($I371),'Key Numbers'!$A$2:$A$71,"&lt;="&amp;ABS($H371)),
IF(AND(LEFT(J371,1)="F",K371&lt;0),-1*SUMIFS('Key Numbers'!$C$2:$C$71,'Key Numbers'!$A$2:$A$71,"&gt;="&amp;ABS($I371),'Key Numbers'!$A$2:$A$71,"&lt;="&amp;ABS($H371)),
IF(AND(LEFT(J371,1)="F",K371&gt;0),SUMIFS('Key Numbers'!$C$2:$C$71,'Key Numbers'!$A$2:$A$71,"&lt;="&amp;ABS($I371),'Key Numbers'!$A$2:$A$71,"&gt;="&amp;ABS($H371)),
IF(AND(LEFT(J371,1)="D",K371&lt;0),-1*SUMIFS('Key Numbers'!$C$2:$C$71,'Key Numbers'!$A$2:$A$71,"&lt;="&amp;ABS($I371),'Key Numbers'!$A$2:$A$71,"&gt;="&amp;ABS($H371)),
SUMIFS('Key Numbers'!$C$2:$C$71,'Key Numbers'!$A$2:$A$71,"&gt;="&amp;ABS($I371),'Key Numbers'!$A$2:$A$71,"&lt;="&amp;ABS($H371))))))))))</f>
        <v>0</v>
      </c>
      <c r="M371" s="6" cm="1">
        <f t="array" ref="M371">IFERROR(INDEX(DVOA!$E$2:$E$20095,MATCH($F371&amp;$A371-1&amp;$B371,DVOA!$C$2:$C$20095&amp;DVOA!$A$2:$A21167&amp;DVOA!$B$2:$B$20095,0)),0)</f>
        <v>-4.1772674479384909E-2</v>
      </c>
      <c r="N371" s="6"/>
      <c r="O371" s="6" cm="1">
        <f t="array" ref="O371">IFERROR(INDEX(DVOA!$AC$2:$AC$20095,MATCH($F371&amp;$A371-1&amp;$B371,DVOA!$C$2:$C$20095&amp;DVOA!$A$2:$A$20095&amp;DVOA!$B$2:$B$20095,0)
),0)</f>
        <v>0</v>
      </c>
      <c r="P371" s="6" cm="1">
        <f t="array" ref="P371">IFERROR(INDEX(DVOA!$E$2:$E$20095,MATCH($G371&amp;$A371-1&amp;$B371,DVOA!$C$2:$C$20095&amp;DVOA!$A$2:$A21167&amp;DVOA!$B$2:$B$20095,0)),0)</f>
        <v>-0.25368265467599649</v>
      </c>
      <c r="Q371" s="6"/>
      <c r="R371" s="6" cm="1">
        <f t="array" ref="R371">IFERROR(INDEX(DVOA!$AC$2:$AC$20095,MATCH($G371&amp;$A371-1&amp;$B371,DVOA!$C$2:$C$20095&amp;DVOA!$A$2:$A$20095&amp;DVOA!$B$2:$B$20095,0)
),0)</f>
        <v>0</v>
      </c>
      <c r="S371" s="6" t="str">
        <f t="shared" si="68"/>
        <v/>
      </c>
      <c r="T371" s="104">
        <f t="shared" si="76"/>
        <v>0.21190998019661159</v>
      </c>
      <c r="U371" s="104" t="str">
        <f t="shared" si="77"/>
        <v/>
      </c>
      <c r="V371" s="26" t="str" cm="1">
        <f t="array" ref="V371">IFERROR(IF(E371="H",INDEX('DVOA Pred'!$G$2:$G$1000,MATCH($F371&amp;$B371&amp;$A371,'DVOA Pred'!$C$2:$C$1000&amp;'DVOA Pred'!$A$2:$A$1000&amp;'DVOA Pred'!$B$2:$B$1000,0)),
INDEX('DVOA Pred'!$H$2:$H$1000,MATCH($F371&amp;$B371&amp;$A371,'DVOA Pred'!$D$2:$D$1000&amp;'DVOA Pred'!$A$2:$A$1000&amp;'DVOA Pred'!$B$2:$B$1000,0))),"")</f>
        <v/>
      </c>
      <c r="W371" s="26" t="str">
        <f t="shared" si="69"/>
        <v/>
      </c>
      <c r="X371" s="26" t="str">
        <f t="shared" si="70"/>
        <v/>
      </c>
      <c r="Y371" s="6" t="str">
        <f>IFERROR((PERCENTRANK($L$2:$L$20355,L371)*Multiples!$B$3)+((PERCENTRANK($W$2:$W$20355,W371)*(1-Multiples!$B$3))),"")</f>
        <v/>
      </c>
      <c r="Z371" s="64">
        <v>28</v>
      </c>
      <c r="AA371" s="64">
        <v>19</v>
      </c>
      <c r="AB371" s="24">
        <f t="shared" si="71"/>
        <v>9</v>
      </c>
      <c r="AC371" s="24">
        <f t="shared" si="72"/>
        <v>5.5</v>
      </c>
      <c r="AD371" s="24">
        <f t="shared" si="73"/>
        <v>5.5</v>
      </c>
      <c r="AE371" s="24" t="str">
        <f t="shared" si="74"/>
        <v>Yes</v>
      </c>
      <c r="AF371" s="24" t="str">
        <f t="shared" si="75"/>
        <v>Yes</v>
      </c>
      <c r="AG371" s="64"/>
      <c r="AH371" s="64"/>
      <c r="AI371" s="170"/>
      <c r="AJ371" s="66"/>
    </row>
    <row r="372" spans="1:36" customFormat="1" x14ac:dyDescent="0.25">
      <c r="A372" s="7">
        <v>13</v>
      </c>
      <c r="B372" s="5">
        <v>2022</v>
      </c>
      <c r="C372" s="5" t="str">
        <f t="shared" si="65"/>
        <v>2022 W13</v>
      </c>
      <c r="D372" s="5">
        <v>186</v>
      </c>
      <c r="E372" s="5" t="s">
        <v>651</v>
      </c>
      <c r="F372" s="5" t="s">
        <v>15</v>
      </c>
      <c r="G372" s="5" t="s">
        <v>26</v>
      </c>
      <c r="H372" s="5">
        <v>2.5</v>
      </c>
      <c r="I372" s="61">
        <v>2.5</v>
      </c>
      <c r="J372" s="62" t="str">
        <f t="shared" si="66"/>
        <v>D0</v>
      </c>
      <c r="K372" s="61">
        <f t="shared" si="67"/>
        <v>0</v>
      </c>
      <c r="L372" s="228">
        <f>IF(K372=0,0,
IF(J372="D0.5",0.5*SUMIFS('Key Numbers'!$C$2:$C$71,'Key Numbers'!$A$2:$A$71,"&gt;="&amp;ABS($I372),'Key Numbers'!$A$2:$A$71,"&lt;="&amp;ABS($H372)),
IF(J372="D-0.5",0.5*-1*SUMIFS('Key Numbers'!$C$2:$C$71,'Key Numbers'!$A$2:$A$71,"&lt;="&amp;ABS($I372),'Key Numbers'!$A$2:$A$71,"&gt;="&amp;ABS($H372)),
IF(J372="F0.5",0.5*SUMIFS('Key Numbers'!$C$2:$C$71,'Key Numbers'!$A$2:$A$71,"&lt;="&amp;ABS($I372),'Key Numbers'!$A$2:$A$71,"&gt;="&amp;ABS($H372)),
IF(J372="F-0.5",0.5*-1*SUMIFS('Key Numbers'!$C$2:$C$71,'Key Numbers'!$A$2:$A$71,"&gt;="&amp;ABS($I372),'Key Numbers'!$A$2:$A$71,"&lt;="&amp;ABS($H372)),
IF(AND(LEFT(J372,1)="F",K372&lt;0),-1*SUMIFS('Key Numbers'!$C$2:$C$71,'Key Numbers'!$A$2:$A$71,"&gt;="&amp;ABS($I372),'Key Numbers'!$A$2:$A$71,"&lt;="&amp;ABS($H372)),
IF(AND(LEFT(J372,1)="F",K372&gt;0),SUMIFS('Key Numbers'!$C$2:$C$71,'Key Numbers'!$A$2:$A$71,"&lt;="&amp;ABS($I372),'Key Numbers'!$A$2:$A$71,"&gt;="&amp;ABS($H372)),
IF(AND(LEFT(J372,1)="D",K372&lt;0),-1*SUMIFS('Key Numbers'!$C$2:$C$71,'Key Numbers'!$A$2:$A$71,"&lt;="&amp;ABS($I372),'Key Numbers'!$A$2:$A$71,"&gt;="&amp;ABS($H372)),
SUMIFS('Key Numbers'!$C$2:$C$71,'Key Numbers'!$A$2:$A$71,"&gt;="&amp;ABS($I372),'Key Numbers'!$A$2:$A$71,"&lt;="&amp;ABS($H372))))))))))</f>
        <v>0</v>
      </c>
      <c r="M372" s="6" cm="1">
        <f t="array" ref="M372">IFERROR(INDEX(DVOA!$E$2:$E$20095,MATCH($F372&amp;$A372-1&amp;$B372,DVOA!$C$2:$C$20095&amp;DVOA!$A$2:$A21168&amp;DVOA!$B$2:$B$20095,0)),0)</f>
        <v>-0.14676673736069101</v>
      </c>
      <c r="N372" s="6"/>
      <c r="O372" s="6" cm="1">
        <f t="array" ref="O372">IFERROR(INDEX(DVOA!$AC$2:$AC$20095,MATCH($F372&amp;$A372-1&amp;$B372,DVOA!$C$2:$C$20095&amp;DVOA!$A$2:$A$20095&amp;DVOA!$B$2:$B$20095,0)
),0)</f>
        <v>0</v>
      </c>
      <c r="P372" s="6" cm="1">
        <f t="array" ref="P372">IFERROR(INDEX(DVOA!$E$2:$E$20095,MATCH($G372&amp;$A372-1&amp;$B372,DVOA!$C$2:$C$20095&amp;DVOA!$A$2:$A21168&amp;DVOA!$B$2:$B$20095,0)),0)</f>
        <v>-4.5078381384825401E-2</v>
      </c>
      <c r="Q372" s="6"/>
      <c r="R372" s="6" cm="1">
        <f t="array" ref="R372">IFERROR(INDEX(DVOA!$AC$2:$AC$20095,MATCH($G372&amp;$A372-1&amp;$B372,DVOA!$C$2:$C$20095&amp;DVOA!$A$2:$A$20095&amp;DVOA!$B$2:$B$20095,0)
),0)</f>
        <v>0</v>
      </c>
      <c r="S372" s="6" t="str">
        <f t="shared" si="68"/>
        <v/>
      </c>
      <c r="T372" s="104">
        <f t="shared" si="76"/>
        <v>-0.10168835597586562</v>
      </c>
      <c r="U372" s="104" t="str">
        <f t="shared" si="77"/>
        <v/>
      </c>
      <c r="V372" s="26" t="str" cm="1">
        <f t="array" ref="V372">IFERROR(IF(E372="H",INDEX('DVOA Pred'!$G$2:$G$1000,MATCH($F372&amp;$B372&amp;$A372,'DVOA Pred'!$C$2:$C$1000&amp;'DVOA Pred'!$A$2:$A$1000&amp;'DVOA Pred'!$B$2:$B$1000,0)),
INDEX('DVOA Pred'!$H$2:$H$1000,MATCH($F372&amp;$B372&amp;$A372,'DVOA Pred'!$D$2:$D$1000&amp;'DVOA Pred'!$A$2:$A$1000&amp;'DVOA Pred'!$B$2:$B$1000,0))),"")</f>
        <v/>
      </c>
      <c r="W372" s="26" t="str">
        <f t="shared" si="69"/>
        <v/>
      </c>
      <c r="X372" s="26" t="str">
        <f t="shared" si="70"/>
        <v/>
      </c>
      <c r="Y372" s="6" t="str">
        <f>IFERROR((PERCENTRANK($L$2:$L$20355,L372)*Multiples!$B$3)+((PERCENTRANK($W$2:$W$20355,W372)*(1-Multiples!$B$3))),"")</f>
        <v/>
      </c>
      <c r="Z372" s="64">
        <v>20</v>
      </c>
      <c r="AA372" s="64">
        <v>20</v>
      </c>
      <c r="AB372" s="24">
        <f t="shared" si="71"/>
        <v>0</v>
      </c>
      <c r="AC372" s="24">
        <f t="shared" si="72"/>
        <v>2.5</v>
      </c>
      <c r="AD372" s="24">
        <f t="shared" si="73"/>
        <v>2.5</v>
      </c>
      <c r="AE372" s="24" t="str">
        <f t="shared" si="74"/>
        <v>Yes</v>
      </c>
      <c r="AF372" s="24" t="str">
        <f t="shared" si="75"/>
        <v>Yes</v>
      </c>
      <c r="AG372" s="64"/>
      <c r="AH372" s="64"/>
      <c r="AI372" s="170"/>
      <c r="AJ372" s="66"/>
    </row>
    <row r="373" spans="1:36" customFormat="1" x14ac:dyDescent="0.25">
      <c r="A373" s="7">
        <v>13</v>
      </c>
      <c r="B373" s="5">
        <v>2022</v>
      </c>
      <c r="C373" s="5" t="str">
        <f t="shared" si="65"/>
        <v>2022 W13</v>
      </c>
      <c r="D373" s="5">
        <v>186</v>
      </c>
      <c r="E373" s="5" t="s">
        <v>649</v>
      </c>
      <c r="F373" s="5" t="s">
        <v>26</v>
      </c>
      <c r="G373" s="5" t="s">
        <v>15</v>
      </c>
      <c r="H373" s="5">
        <v>-2.5</v>
      </c>
      <c r="I373" s="61">
        <v>-2.5</v>
      </c>
      <c r="J373" s="62" t="str">
        <f t="shared" si="66"/>
        <v>F0</v>
      </c>
      <c r="K373" s="61">
        <f t="shared" si="67"/>
        <v>0</v>
      </c>
      <c r="L373" s="228">
        <f>IF(K373=0,0,
IF(J373="D0.5",0.5*SUMIFS('Key Numbers'!$C$2:$C$71,'Key Numbers'!$A$2:$A$71,"&gt;="&amp;ABS($I373),'Key Numbers'!$A$2:$A$71,"&lt;="&amp;ABS($H373)),
IF(J373="D-0.5",0.5*-1*SUMIFS('Key Numbers'!$C$2:$C$71,'Key Numbers'!$A$2:$A$71,"&lt;="&amp;ABS($I373),'Key Numbers'!$A$2:$A$71,"&gt;="&amp;ABS($H373)),
IF(J373="F0.5",0.5*SUMIFS('Key Numbers'!$C$2:$C$71,'Key Numbers'!$A$2:$A$71,"&lt;="&amp;ABS($I373),'Key Numbers'!$A$2:$A$71,"&gt;="&amp;ABS($H373)),
IF(J373="F-0.5",0.5*-1*SUMIFS('Key Numbers'!$C$2:$C$71,'Key Numbers'!$A$2:$A$71,"&gt;="&amp;ABS($I373),'Key Numbers'!$A$2:$A$71,"&lt;="&amp;ABS($H373)),
IF(AND(LEFT(J373,1)="F",K373&lt;0),-1*SUMIFS('Key Numbers'!$C$2:$C$71,'Key Numbers'!$A$2:$A$71,"&gt;="&amp;ABS($I373),'Key Numbers'!$A$2:$A$71,"&lt;="&amp;ABS($H373)),
IF(AND(LEFT(J373,1)="F",K373&gt;0),SUMIFS('Key Numbers'!$C$2:$C$71,'Key Numbers'!$A$2:$A$71,"&lt;="&amp;ABS($I373),'Key Numbers'!$A$2:$A$71,"&gt;="&amp;ABS($H373)),
IF(AND(LEFT(J373,1)="D",K373&lt;0),-1*SUMIFS('Key Numbers'!$C$2:$C$71,'Key Numbers'!$A$2:$A$71,"&lt;="&amp;ABS($I373),'Key Numbers'!$A$2:$A$71,"&gt;="&amp;ABS($H373)),
SUMIFS('Key Numbers'!$C$2:$C$71,'Key Numbers'!$A$2:$A$71,"&gt;="&amp;ABS($I373),'Key Numbers'!$A$2:$A$71,"&lt;="&amp;ABS($H373))))))))))</f>
        <v>0</v>
      </c>
      <c r="M373" s="6" cm="1">
        <f t="array" ref="M373">IFERROR(INDEX(DVOA!$E$2:$E$20095,MATCH($F373&amp;$A373-1&amp;$B373,DVOA!$C$2:$C$20095&amp;DVOA!$A$2:$A21169&amp;DVOA!$B$2:$B$20095,0)),0)</f>
        <v>-4.5078381384825401E-2</v>
      </c>
      <c r="N373" s="6"/>
      <c r="O373" s="6" cm="1">
        <f t="array" ref="O373">IFERROR(INDEX(DVOA!$AC$2:$AC$20095,MATCH($F373&amp;$A373-1&amp;$B373,DVOA!$C$2:$C$20095&amp;DVOA!$A$2:$A$20095&amp;DVOA!$B$2:$B$20095,0)
),0)</f>
        <v>0</v>
      </c>
      <c r="P373" s="6" cm="1">
        <f t="array" ref="P373">IFERROR(INDEX(DVOA!$E$2:$E$20095,MATCH($G373&amp;$A373-1&amp;$B373,DVOA!$C$2:$C$20095&amp;DVOA!$A$2:$A21169&amp;DVOA!$B$2:$B$20095,0)),0)</f>
        <v>-0.14676673736069101</v>
      </c>
      <c r="Q373" s="6"/>
      <c r="R373" s="6" cm="1">
        <f t="array" ref="R373">IFERROR(INDEX(DVOA!$AC$2:$AC$20095,MATCH($G373&amp;$A373-1&amp;$B373,DVOA!$C$2:$C$20095&amp;DVOA!$A$2:$A$20095&amp;DVOA!$B$2:$B$20095,0)
),0)</f>
        <v>0</v>
      </c>
      <c r="S373" s="6" t="str">
        <f t="shared" si="68"/>
        <v/>
      </c>
      <c r="T373" s="104">
        <f t="shared" si="76"/>
        <v>0.10168835597586562</v>
      </c>
      <c r="U373" s="104" t="str">
        <f t="shared" si="77"/>
        <v/>
      </c>
      <c r="V373" s="26" t="str" cm="1">
        <f t="array" ref="V373">IFERROR(IF(E373="H",INDEX('DVOA Pred'!$G$2:$G$1000,MATCH($F373&amp;$B373&amp;$A373,'DVOA Pred'!$C$2:$C$1000&amp;'DVOA Pred'!$A$2:$A$1000&amp;'DVOA Pred'!$B$2:$B$1000,0)),
INDEX('DVOA Pred'!$H$2:$H$1000,MATCH($F373&amp;$B373&amp;$A373,'DVOA Pred'!$D$2:$D$1000&amp;'DVOA Pred'!$A$2:$A$1000&amp;'DVOA Pred'!$B$2:$B$1000,0))),"")</f>
        <v/>
      </c>
      <c r="W373" s="26" t="str">
        <f t="shared" si="69"/>
        <v/>
      </c>
      <c r="X373" s="26" t="str">
        <f t="shared" si="70"/>
        <v/>
      </c>
      <c r="Y373" s="6" t="str">
        <f>IFERROR((PERCENTRANK($L$2:$L$20355,L373)*Multiples!$B$3)+((PERCENTRANK($W$2:$W$20355,W373)*(1-Multiples!$B$3))),"")</f>
        <v/>
      </c>
      <c r="Z373" s="64">
        <v>20</v>
      </c>
      <c r="AA373" s="64">
        <v>20</v>
      </c>
      <c r="AB373" s="24">
        <f t="shared" si="71"/>
        <v>0</v>
      </c>
      <c r="AC373" s="24">
        <f t="shared" si="72"/>
        <v>-2.5</v>
      </c>
      <c r="AD373" s="24">
        <f t="shared" si="73"/>
        <v>-2.5</v>
      </c>
      <c r="AE373" s="24" t="str">
        <f t="shared" si="74"/>
        <v>No</v>
      </c>
      <c r="AF373" s="24" t="str">
        <f t="shared" si="75"/>
        <v>No</v>
      </c>
      <c r="AG373" s="64"/>
      <c r="AH373" s="64"/>
      <c r="AI373" s="170"/>
      <c r="AJ373" s="66"/>
    </row>
    <row r="374" spans="1:36" customFormat="1" x14ac:dyDescent="0.25">
      <c r="A374" s="7">
        <v>13</v>
      </c>
      <c r="B374" s="5">
        <v>2022</v>
      </c>
      <c r="C374" s="5" t="str">
        <f t="shared" si="65"/>
        <v>2022 W13</v>
      </c>
      <c r="D374" s="5">
        <v>187</v>
      </c>
      <c r="E374" s="5" t="s">
        <v>651</v>
      </c>
      <c r="F374" s="5" t="s">
        <v>7</v>
      </c>
      <c r="G374" s="5" t="s">
        <v>45</v>
      </c>
      <c r="H374" s="5">
        <v>-5.5</v>
      </c>
      <c r="I374" s="61">
        <v>-4.5</v>
      </c>
      <c r="J374" s="62" t="str">
        <f t="shared" si="66"/>
        <v>F-1</v>
      </c>
      <c r="K374" s="61">
        <f t="shared" si="67"/>
        <v>-1</v>
      </c>
      <c r="L374" s="228">
        <f>IF(K374=0,0,
IF(J374="D0.5",0.5*SUMIFS('Key Numbers'!$C$2:$C$71,'Key Numbers'!$A$2:$A$71,"&gt;="&amp;ABS($I374),'Key Numbers'!$A$2:$A$71,"&lt;="&amp;ABS($H374)),
IF(J374="D-0.5",0.5*-1*SUMIFS('Key Numbers'!$C$2:$C$71,'Key Numbers'!$A$2:$A$71,"&lt;="&amp;ABS($I374),'Key Numbers'!$A$2:$A$71,"&gt;="&amp;ABS($H374)),
IF(J374="F0.5",0.5*SUMIFS('Key Numbers'!$C$2:$C$71,'Key Numbers'!$A$2:$A$71,"&lt;="&amp;ABS($I374),'Key Numbers'!$A$2:$A$71,"&gt;="&amp;ABS($H374)),
IF(J374="F-0.5",0.5*-1*SUMIFS('Key Numbers'!$C$2:$C$71,'Key Numbers'!$A$2:$A$71,"&gt;="&amp;ABS($I374),'Key Numbers'!$A$2:$A$71,"&lt;="&amp;ABS($H374)),
IF(AND(LEFT(J374,1)="F",K374&lt;0),-1*SUMIFS('Key Numbers'!$C$2:$C$71,'Key Numbers'!$A$2:$A$71,"&gt;="&amp;ABS($I374),'Key Numbers'!$A$2:$A$71,"&lt;="&amp;ABS($H374)),
IF(AND(LEFT(J374,1)="F",K374&gt;0),SUMIFS('Key Numbers'!$C$2:$C$71,'Key Numbers'!$A$2:$A$71,"&lt;="&amp;ABS($I374),'Key Numbers'!$A$2:$A$71,"&gt;="&amp;ABS($H374)),
IF(AND(LEFT(J374,1)="D",K374&lt;0),-1*SUMIFS('Key Numbers'!$C$2:$C$71,'Key Numbers'!$A$2:$A$71,"&lt;="&amp;ABS($I374),'Key Numbers'!$A$2:$A$71,"&gt;="&amp;ABS($H374)),
SUMIFS('Key Numbers'!$C$2:$C$71,'Key Numbers'!$A$2:$A$71,"&gt;="&amp;ABS($I374),'Key Numbers'!$A$2:$A$71,"&lt;="&amp;ABS($H374))))))))))</f>
        <v>-4.9541284403669728E-2</v>
      </c>
      <c r="M374" s="6" cm="1">
        <f t="array" ref="M374">IFERROR(INDEX(DVOA!$E$2:$E$20095,MATCH($F374&amp;$A374-1&amp;$B374,DVOA!$C$2:$C$20095&amp;DVOA!$A$2:$A21170&amp;DVOA!$B$2:$B$20095,0)),0)</f>
        <v>0.27889985831462749</v>
      </c>
      <c r="N374" s="6"/>
      <c r="O374" s="6" cm="1">
        <f t="array" ref="O374">IFERROR(INDEX(DVOA!$AC$2:$AC$20095,MATCH($F374&amp;$A374-1&amp;$B374,DVOA!$C$2:$C$20095&amp;DVOA!$A$2:$A$20095&amp;DVOA!$B$2:$B$20095,0)
),0)</f>
        <v>0</v>
      </c>
      <c r="P374" s="6" cm="1">
        <f t="array" ref="P374">IFERROR(INDEX(DVOA!$E$2:$E$20095,MATCH($G374&amp;$A374-1&amp;$B374,DVOA!$C$2:$C$20095&amp;DVOA!$A$2:$A21170&amp;DVOA!$B$2:$B$20095,0)),0)</f>
        <v>3.3334842012276392E-2</v>
      </c>
      <c r="Q374" s="6"/>
      <c r="R374" s="6" cm="1">
        <f t="array" ref="R374">IFERROR(INDEX(DVOA!$AC$2:$AC$20095,MATCH($G374&amp;$A374-1&amp;$B374,DVOA!$C$2:$C$20095&amp;DVOA!$A$2:$A$20095&amp;DVOA!$B$2:$B$20095,0)
),0)</f>
        <v>0</v>
      </c>
      <c r="S374" s="6" t="str">
        <f t="shared" si="68"/>
        <v/>
      </c>
      <c r="T374" s="104">
        <f t="shared" si="76"/>
        <v>0.24556501630235111</v>
      </c>
      <c r="U374" s="104" t="str">
        <f t="shared" si="77"/>
        <v/>
      </c>
      <c r="V374" s="26" t="str" cm="1">
        <f t="array" ref="V374">IFERROR(IF(E374="H",INDEX('DVOA Pred'!$G$2:$G$1000,MATCH($F374&amp;$B374&amp;$A374,'DVOA Pred'!$C$2:$C$1000&amp;'DVOA Pred'!$A$2:$A$1000&amp;'DVOA Pred'!$B$2:$B$1000,0)),
INDEX('DVOA Pred'!$H$2:$H$1000,MATCH($F374&amp;$B374&amp;$A374,'DVOA Pred'!$D$2:$D$1000&amp;'DVOA Pred'!$A$2:$A$1000&amp;'DVOA Pred'!$B$2:$B$1000,0))),"")</f>
        <v/>
      </c>
      <c r="W374" s="26" t="str">
        <f t="shared" si="69"/>
        <v/>
      </c>
      <c r="X374" s="26" t="str">
        <f t="shared" si="70"/>
        <v/>
      </c>
      <c r="Y374" s="6" t="str">
        <f>IFERROR((PERCENTRANK($L$2:$L$20355,L374)*Multiples!$B$3)+((PERCENTRANK($W$2:$W$20355,W374)*(1-Multiples!$B$3))),"")</f>
        <v/>
      </c>
      <c r="Z374" s="64">
        <v>35</v>
      </c>
      <c r="AA374" s="64">
        <v>10</v>
      </c>
      <c r="AB374" s="24">
        <f t="shared" si="71"/>
        <v>25</v>
      </c>
      <c r="AC374" s="24">
        <f t="shared" si="72"/>
        <v>19.5</v>
      </c>
      <c r="AD374" s="24">
        <f t="shared" si="73"/>
        <v>20.5</v>
      </c>
      <c r="AE374" s="24" t="str">
        <f t="shared" si="74"/>
        <v>Yes</v>
      </c>
      <c r="AF374" s="24" t="str">
        <f t="shared" si="75"/>
        <v>Yes</v>
      </c>
      <c r="AG374" s="64"/>
      <c r="AH374" s="64"/>
      <c r="AI374" s="170"/>
      <c r="AJ374" s="66"/>
    </row>
    <row r="375" spans="1:36" customFormat="1" x14ac:dyDescent="0.25">
      <c r="A375" s="7">
        <v>13</v>
      </c>
      <c r="B375" s="5">
        <v>2022</v>
      </c>
      <c r="C375" s="5" t="str">
        <f t="shared" si="65"/>
        <v>2022 W13</v>
      </c>
      <c r="D375" s="5">
        <v>187</v>
      </c>
      <c r="E375" s="5" t="s">
        <v>649</v>
      </c>
      <c r="F375" s="5" t="s">
        <v>45</v>
      </c>
      <c r="G375" s="5" t="s">
        <v>7</v>
      </c>
      <c r="H375" s="5">
        <v>5.5</v>
      </c>
      <c r="I375" s="61">
        <v>4.5</v>
      </c>
      <c r="J375" s="62" t="str">
        <f t="shared" si="66"/>
        <v>D1</v>
      </c>
      <c r="K375" s="61">
        <f t="shared" si="67"/>
        <v>1</v>
      </c>
      <c r="L375" s="228">
        <f>IF(K375=0,0,
IF(J375="D0.5",0.5*SUMIFS('Key Numbers'!$C$2:$C$71,'Key Numbers'!$A$2:$A$71,"&gt;="&amp;ABS($I375),'Key Numbers'!$A$2:$A$71,"&lt;="&amp;ABS($H375)),
IF(J375="D-0.5",0.5*-1*SUMIFS('Key Numbers'!$C$2:$C$71,'Key Numbers'!$A$2:$A$71,"&lt;="&amp;ABS($I375),'Key Numbers'!$A$2:$A$71,"&gt;="&amp;ABS($H375)),
IF(J375="F0.5",0.5*SUMIFS('Key Numbers'!$C$2:$C$71,'Key Numbers'!$A$2:$A$71,"&lt;="&amp;ABS($I375),'Key Numbers'!$A$2:$A$71,"&gt;="&amp;ABS($H375)),
IF(J375="F-0.5",0.5*-1*SUMIFS('Key Numbers'!$C$2:$C$71,'Key Numbers'!$A$2:$A$71,"&gt;="&amp;ABS($I375),'Key Numbers'!$A$2:$A$71,"&lt;="&amp;ABS($H375)),
IF(AND(LEFT(J375,1)="F",K375&lt;0),-1*SUMIFS('Key Numbers'!$C$2:$C$71,'Key Numbers'!$A$2:$A$71,"&gt;="&amp;ABS($I375),'Key Numbers'!$A$2:$A$71,"&lt;="&amp;ABS($H375)),
IF(AND(LEFT(J375,1)="F",K375&gt;0),SUMIFS('Key Numbers'!$C$2:$C$71,'Key Numbers'!$A$2:$A$71,"&lt;="&amp;ABS($I375),'Key Numbers'!$A$2:$A$71,"&gt;="&amp;ABS($H375)),
IF(AND(LEFT(J375,1)="D",K375&lt;0),-1*SUMIFS('Key Numbers'!$C$2:$C$71,'Key Numbers'!$A$2:$A$71,"&lt;="&amp;ABS($I375),'Key Numbers'!$A$2:$A$71,"&gt;="&amp;ABS($H375)),
SUMIFS('Key Numbers'!$C$2:$C$71,'Key Numbers'!$A$2:$A$71,"&gt;="&amp;ABS($I375),'Key Numbers'!$A$2:$A$71,"&lt;="&amp;ABS($H375))))))))))</f>
        <v>4.9541284403669728E-2</v>
      </c>
      <c r="M375" s="6" cm="1">
        <f t="array" ref="M375">IFERROR(INDEX(DVOA!$E$2:$E$20095,MATCH($F375&amp;$A375-1&amp;$B375,DVOA!$C$2:$C$20095&amp;DVOA!$A$2:$A21171&amp;DVOA!$B$2:$B$20095,0)),0)</f>
        <v>3.3334842012276392E-2</v>
      </c>
      <c r="N375" s="6"/>
      <c r="O375" s="6" cm="1">
        <f t="array" ref="O375">IFERROR(INDEX(DVOA!$AC$2:$AC$20095,MATCH($F375&amp;$A375-1&amp;$B375,DVOA!$C$2:$C$20095&amp;DVOA!$A$2:$A$20095&amp;DVOA!$B$2:$B$20095,0)
),0)</f>
        <v>0</v>
      </c>
      <c r="P375" s="6" cm="1">
        <f t="array" ref="P375">IFERROR(INDEX(DVOA!$E$2:$E$20095,MATCH($G375&amp;$A375-1&amp;$B375,DVOA!$C$2:$C$20095&amp;DVOA!$A$2:$A21171&amp;DVOA!$B$2:$B$20095,0)),0)</f>
        <v>0.27889985831462749</v>
      </c>
      <c r="Q375" s="6"/>
      <c r="R375" s="6" cm="1">
        <f t="array" ref="R375">IFERROR(INDEX(DVOA!$AC$2:$AC$20095,MATCH($G375&amp;$A375-1&amp;$B375,DVOA!$C$2:$C$20095&amp;DVOA!$A$2:$A$20095&amp;DVOA!$B$2:$B$20095,0)
),0)</f>
        <v>0</v>
      </c>
      <c r="S375" s="6" t="str">
        <f t="shared" si="68"/>
        <v/>
      </c>
      <c r="T375" s="104">
        <f t="shared" si="76"/>
        <v>-0.24556501630235111</v>
      </c>
      <c r="U375" s="104" t="str">
        <f t="shared" si="77"/>
        <v/>
      </c>
      <c r="V375" s="26" t="str" cm="1">
        <f t="array" ref="V375">IFERROR(IF(E375="H",INDEX('DVOA Pred'!$G$2:$G$1000,MATCH($F375&amp;$B375&amp;$A375,'DVOA Pred'!$C$2:$C$1000&amp;'DVOA Pred'!$A$2:$A$1000&amp;'DVOA Pred'!$B$2:$B$1000,0)),
INDEX('DVOA Pred'!$H$2:$H$1000,MATCH($F375&amp;$B375&amp;$A375,'DVOA Pred'!$D$2:$D$1000&amp;'DVOA Pred'!$A$2:$A$1000&amp;'DVOA Pred'!$B$2:$B$1000,0))),"")</f>
        <v/>
      </c>
      <c r="W375" s="26" t="str">
        <f t="shared" si="69"/>
        <v/>
      </c>
      <c r="X375" s="26" t="str">
        <f t="shared" si="70"/>
        <v/>
      </c>
      <c r="Y375" s="6" t="str">
        <f>IFERROR((PERCENTRANK($L$2:$L$20355,L375)*Multiples!$B$3)+((PERCENTRANK($W$2:$W$20355,W375)*(1-Multiples!$B$3))),"")</f>
        <v/>
      </c>
      <c r="Z375" s="64">
        <v>10</v>
      </c>
      <c r="AA375" s="64">
        <v>35</v>
      </c>
      <c r="AB375" s="24">
        <f t="shared" si="71"/>
        <v>-25</v>
      </c>
      <c r="AC375" s="24">
        <f t="shared" si="72"/>
        <v>-19.5</v>
      </c>
      <c r="AD375" s="24">
        <f t="shared" si="73"/>
        <v>-20.5</v>
      </c>
      <c r="AE375" s="24" t="str">
        <f t="shared" si="74"/>
        <v>No</v>
      </c>
      <c r="AF375" s="24" t="str">
        <f t="shared" si="75"/>
        <v>No</v>
      </c>
      <c r="AG375" s="64"/>
      <c r="AH375" s="64"/>
      <c r="AI375" s="170"/>
      <c r="AJ375" s="66"/>
    </row>
    <row r="376" spans="1:36" customFormat="1" x14ac:dyDescent="0.25">
      <c r="A376" s="7">
        <v>13</v>
      </c>
      <c r="B376" s="5">
        <v>2022</v>
      </c>
      <c r="C376" s="5" t="str">
        <f t="shared" si="65"/>
        <v>2022 W13</v>
      </c>
      <c r="D376" s="5">
        <v>188</v>
      </c>
      <c r="E376" s="5" t="s">
        <v>651</v>
      </c>
      <c r="F376" s="5" t="s">
        <v>18</v>
      </c>
      <c r="G376" s="5" t="s">
        <v>39</v>
      </c>
      <c r="H376" s="5">
        <v>-8.5</v>
      </c>
      <c r="I376" s="61">
        <v>-8.5</v>
      </c>
      <c r="J376" s="62" t="str">
        <f t="shared" si="66"/>
        <v>F0</v>
      </c>
      <c r="K376" s="61">
        <f t="shared" si="67"/>
        <v>0</v>
      </c>
      <c r="L376" s="228">
        <f>IF(K376=0,0,
IF(J376="D0.5",0.5*SUMIFS('Key Numbers'!$C$2:$C$71,'Key Numbers'!$A$2:$A$71,"&gt;="&amp;ABS($I376),'Key Numbers'!$A$2:$A$71,"&lt;="&amp;ABS($H376)),
IF(J376="D-0.5",0.5*-1*SUMIFS('Key Numbers'!$C$2:$C$71,'Key Numbers'!$A$2:$A$71,"&lt;="&amp;ABS($I376),'Key Numbers'!$A$2:$A$71,"&gt;="&amp;ABS($H376)),
IF(J376="F0.5",0.5*SUMIFS('Key Numbers'!$C$2:$C$71,'Key Numbers'!$A$2:$A$71,"&lt;="&amp;ABS($I376),'Key Numbers'!$A$2:$A$71,"&gt;="&amp;ABS($H376)),
IF(J376="F-0.5",0.5*-1*SUMIFS('Key Numbers'!$C$2:$C$71,'Key Numbers'!$A$2:$A$71,"&gt;="&amp;ABS($I376),'Key Numbers'!$A$2:$A$71,"&lt;="&amp;ABS($H376)),
IF(AND(LEFT(J376,1)="F",K376&lt;0),-1*SUMIFS('Key Numbers'!$C$2:$C$71,'Key Numbers'!$A$2:$A$71,"&gt;="&amp;ABS($I376),'Key Numbers'!$A$2:$A$71,"&lt;="&amp;ABS($H376)),
IF(AND(LEFT(J376,1)="F",K376&gt;0),SUMIFS('Key Numbers'!$C$2:$C$71,'Key Numbers'!$A$2:$A$71,"&lt;="&amp;ABS($I376),'Key Numbers'!$A$2:$A$71,"&gt;="&amp;ABS($H376)),
IF(AND(LEFT(J376,1)="D",K376&lt;0),-1*SUMIFS('Key Numbers'!$C$2:$C$71,'Key Numbers'!$A$2:$A$71,"&lt;="&amp;ABS($I376),'Key Numbers'!$A$2:$A$71,"&gt;="&amp;ABS($H376)),
SUMIFS('Key Numbers'!$C$2:$C$71,'Key Numbers'!$A$2:$A$71,"&gt;="&amp;ABS($I376),'Key Numbers'!$A$2:$A$71,"&lt;="&amp;ABS($H376))))))))))</f>
        <v>0</v>
      </c>
      <c r="M376" s="6" cm="1">
        <f t="array" ref="M376">IFERROR(INDEX(DVOA!$E$2:$E$20095,MATCH($F376&amp;$A376-1&amp;$B376,DVOA!$C$2:$C$20095&amp;DVOA!$A$2:$A21172&amp;DVOA!$B$2:$B$20095,0)),0)</f>
        <v>0.29819477061096661</v>
      </c>
      <c r="N376" s="6"/>
      <c r="O376" s="6" cm="1">
        <f t="array" ref="O376">IFERROR(INDEX(DVOA!$AC$2:$AC$20095,MATCH($F376&amp;$A376-1&amp;$B376,DVOA!$C$2:$C$20095&amp;DVOA!$A$2:$A$20095&amp;DVOA!$B$2:$B$20095,0)
),0)</f>
        <v>0</v>
      </c>
      <c r="P376" s="6" cm="1">
        <f t="array" ref="P376">IFERROR(INDEX(DVOA!$E$2:$E$20095,MATCH($G376&amp;$A376-1&amp;$B376,DVOA!$C$2:$C$20095&amp;DVOA!$A$2:$A21172&amp;DVOA!$B$2:$B$20095,0)),0)</f>
        <v>-0.19242513276249371</v>
      </c>
      <c r="Q376" s="6"/>
      <c r="R376" s="6" cm="1">
        <f t="array" ref="R376">IFERROR(INDEX(DVOA!$AC$2:$AC$20095,MATCH($G376&amp;$A376-1&amp;$B376,DVOA!$C$2:$C$20095&amp;DVOA!$A$2:$A$20095&amp;DVOA!$B$2:$B$20095,0)
),0)</f>
        <v>0</v>
      </c>
      <c r="S376" s="6" t="str">
        <f t="shared" si="68"/>
        <v/>
      </c>
      <c r="T376" s="104">
        <f t="shared" si="76"/>
        <v>0.49061990337346029</v>
      </c>
      <c r="U376" s="104" t="str">
        <f t="shared" si="77"/>
        <v/>
      </c>
      <c r="V376" s="26" t="str" cm="1">
        <f t="array" ref="V376">IFERROR(IF(E376="H",INDEX('DVOA Pred'!$G$2:$G$1000,MATCH($F376&amp;$B376&amp;$A376,'DVOA Pred'!$C$2:$C$1000&amp;'DVOA Pred'!$A$2:$A$1000&amp;'DVOA Pred'!$B$2:$B$1000,0)),
INDEX('DVOA Pred'!$H$2:$H$1000,MATCH($F376&amp;$B376&amp;$A376,'DVOA Pred'!$D$2:$D$1000&amp;'DVOA Pred'!$A$2:$A$1000&amp;'DVOA Pred'!$B$2:$B$1000,0))),"")</f>
        <v/>
      </c>
      <c r="W376" s="26" t="str">
        <f t="shared" si="69"/>
        <v/>
      </c>
      <c r="X376" s="26" t="str">
        <f t="shared" si="70"/>
        <v/>
      </c>
      <c r="Y376" s="6" t="str">
        <f>IFERROR((PERCENTRANK($L$2:$L$20355,L376)*Multiples!$B$3)+((PERCENTRANK($W$2:$W$20355,W376)*(1-Multiples!$B$3))),"")</f>
        <v/>
      </c>
      <c r="Z376" s="64">
        <v>10</v>
      </c>
      <c r="AA376" s="64">
        <v>9</v>
      </c>
      <c r="AB376" s="24">
        <f t="shared" si="71"/>
        <v>1</v>
      </c>
      <c r="AC376" s="24">
        <f t="shared" si="72"/>
        <v>-7.5</v>
      </c>
      <c r="AD376" s="24">
        <f t="shared" si="73"/>
        <v>-7.5</v>
      </c>
      <c r="AE376" s="24" t="str">
        <f t="shared" si="74"/>
        <v>No</v>
      </c>
      <c r="AF376" s="24" t="str">
        <f t="shared" si="75"/>
        <v>No</v>
      </c>
      <c r="AG376" s="64"/>
      <c r="AH376" s="64"/>
      <c r="AI376" s="170"/>
      <c r="AJ376" s="66"/>
    </row>
    <row r="377" spans="1:36" customFormat="1" x14ac:dyDescent="0.25">
      <c r="A377" s="7">
        <v>13</v>
      </c>
      <c r="B377" s="5">
        <v>2022</v>
      </c>
      <c r="C377" s="5" t="str">
        <f t="shared" si="65"/>
        <v>2022 W13</v>
      </c>
      <c r="D377" s="5">
        <v>188</v>
      </c>
      <c r="E377" s="5" t="s">
        <v>649</v>
      </c>
      <c r="F377" s="5" t="s">
        <v>39</v>
      </c>
      <c r="G377" s="5" t="s">
        <v>18</v>
      </c>
      <c r="H377" s="5">
        <v>8.5</v>
      </c>
      <c r="I377" s="61">
        <v>8.5</v>
      </c>
      <c r="J377" s="62" t="str">
        <f t="shared" si="66"/>
        <v>D0</v>
      </c>
      <c r="K377" s="61">
        <f t="shared" si="67"/>
        <v>0</v>
      </c>
      <c r="L377" s="228">
        <f>IF(K377=0,0,
IF(J377="D0.5",0.5*SUMIFS('Key Numbers'!$C$2:$C$71,'Key Numbers'!$A$2:$A$71,"&gt;="&amp;ABS($I377),'Key Numbers'!$A$2:$A$71,"&lt;="&amp;ABS($H377)),
IF(J377="D-0.5",0.5*-1*SUMIFS('Key Numbers'!$C$2:$C$71,'Key Numbers'!$A$2:$A$71,"&lt;="&amp;ABS($I377),'Key Numbers'!$A$2:$A$71,"&gt;="&amp;ABS($H377)),
IF(J377="F0.5",0.5*SUMIFS('Key Numbers'!$C$2:$C$71,'Key Numbers'!$A$2:$A$71,"&lt;="&amp;ABS($I377),'Key Numbers'!$A$2:$A$71,"&gt;="&amp;ABS($H377)),
IF(J377="F-0.5",0.5*-1*SUMIFS('Key Numbers'!$C$2:$C$71,'Key Numbers'!$A$2:$A$71,"&gt;="&amp;ABS($I377),'Key Numbers'!$A$2:$A$71,"&lt;="&amp;ABS($H377)),
IF(AND(LEFT(J377,1)="F",K377&lt;0),-1*SUMIFS('Key Numbers'!$C$2:$C$71,'Key Numbers'!$A$2:$A$71,"&gt;="&amp;ABS($I377),'Key Numbers'!$A$2:$A$71,"&lt;="&amp;ABS($H377)),
IF(AND(LEFT(J377,1)="F",K377&gt;0),SUMIFS('Key Numbers'!$C$2:$C$71,'Key Numbers'!$A$2:$A$71,"&lt;="&amp;ABS($I377),'Key Numbers'!$A$2:$A$71,"&gt;="&amp;ABS($H377)),
IF(AND(LEFT(J377,1)="D",K377&lt;0),-1*SUMIFS('Key Numbers'!$C$2:$C$71,'Key Numbers'!$A$2:$A$71,"&lt;="&amp;ABS($I377),'Key Numbers'!$A$2:$A$71,"&gt;="&amp;ABS($H377)),
SUMIFS('Key Numbers'!$C$2:$C$71,'Key Numbers'!$A$2:$A$71,"&gt;="&amp;ABS($I377),'Key Numbers'!$A$2:$A$71,"&lt;="&amp;ABS($H377))))))))))</f>
        <v>0</v>
      </c>
      <c r="M377" s="6" cm="1">
        <f t="array" ref="M377">IFERROR(INDEX(DVOA!$E$2:$E$20095,MATCH($F377&amp;$A377-1&amp;$B377,DVOA!$C$2:$C$20095&amp;DVOA!$A$2:$A21173&amp;DVOA!$B$2:$B$20095,0)),0)</f>
        <v>-0.19242513276249371</v>
      </c>
      <c r="N377" s="6"/>
      <c r="O377" s="6" cm="1">
        <f t="array" ref="O377">IFERROR(INDEX(DVOA!$AC$2:$AC$20095,MATCH($F377&amp;$A377-1&amp;$B377,DVOA!$C$2:$C$20095&amp;DVOA!$A$2:$A$20095&amp;DVOA!$B$2:$B$20095,0)
),0)</f>
        <v>0</v>
      </c>
      <c r="P377" s="6" cm="1">
        <f t="array" ref="P377">IFERROR(INDEX(DVOA!$E$2:$E$20095,MATCH($G377&amp;$A377-1&amp;$B377,DVOA!$C$2:$C$20095&amp;DVOA!$A$2:$A21173&amp;DVOA!$B$2:$B$20095,0)),0)</f>
        <v>0.29819477061096661</v>
      </c>
      <c r="Q377" s="6"/>
      <c r="R377" s="6" cm="1">
        <f t="array" ref="R377">IFERROR(INDEX(DVOA!$AC$2:$AC$20095,MATCH($G377&amp;$A377-1&amp;$B377,DVOA!$C$2:$C$20095&amp;DVOA!$A$2:$A$20095&amp;DVOA!$B$2:$B$20095,0)
),0)</f>
        <v>0</v>
      </c>
      <c r="S377" s="6" t="str">
        <f t="shared" si="68"/>
        <v/>
      </c>
      <c r="T377" s="104">
        <f t="shared" si="76"/>
        <v>-0.49061990337346029</v>
      </c>
      <c r="U377" s="104" t="str">
        <f t="shared" si="77"/>
        <v/>
      </c>
      <c r="V377" s="26" t="str" cm="1">
        <f t="array" ref="V377">IFERROR(IF(E377="H",INDEX('DVOA Pred'!$G$2:$G$1000,MATCH($F377&amp;$B377&amp;$A377,'DVOA Pred'!$C$2:$C$1000&amp;'DVOA Pred'!$A$2:$A$1000&amp;'DVOA Pred'!$B$2:$B$1000,0)),
INDEX('DVOA Pred'!$H$2:$H$1000,MATCH($F377&amp;$B377&amp;$A377,'DVOA Pred'!$D$2:$D$1000&amp;'DVOA Pred'!$A$2:$A$1000&amp;'DVOA Pred'!$B$2:$B$1000,0))),"")</f>
        <v/>
      </c>
      <c r="W377" s="26" t="str">
        <f t="shared" si="69"/>
        <v/>
      </c>
      <c r="X377" s="26" t="str">
        <f t="shared" si="70"/>
        <v/>
      </c>
      <c r="Y377" s="6" t="str">
        <f>IFERROR((PERCENTRANK($L$2:$L$20355,L377)*Multiples!$B$3)+((PERCENTRANK($W$2:$W$20355,W377)*(1-Multiples!$B$3))),"")</f>
        <v/>
      </c>
      <c r="Z377" s="64">
        <v>9</v>
      </c>
      <c r="AA377" s="64">
        <v>10</v>
      </c>
      <c r="AB377" s="24">
        <f t="shared" si="71"/>
        <v>-1</v>
      </c>
      <c r="AC377" s="24">
        <f t="shared" si="72"/>
        <v>7.5</v>
      </c>
      <c r="AD377" s="24">
        <f t="shared" si="73"/>
        <v>7.5</v>
      </c>
      <c r="AE377" s="24" t="str">
        <f t="shared" si="74"/>
        <v>Yes</v>
      </c>
      <c r="AF377" s="24" t="str">
        <f t="shared" si="75"/>
        <v>Yes</v>
      </c>
      <c r="AG377" s="64"/>
      <c r="AH377" s="64"/>
      <c r="AI377" s="170"/>
      <c r="AJ377" s="66"/>
    </row>
    <row r="378" spans="1:36" customFormat="1" x14ac:dyDescent="0.25">
      <c r="A378" s="7">
        <v>13</v>
      </c>
      <c r="B378" s="5">
        <v>2022</v>
      </c>
      <c r="C378" s="5" t="str">
        <f t="shared" si="65"/>
        <v>2022 W13</v>
      </c>
      <c r="D378" s="5">
        <v>189</v>
      </c>
      <c r="E378" s="5" t="s">
        <v>649</v>
      </c>
      <c r="F378" s="5" t="s">
        <v>10</v>
      </c>
      <c r="G378" s="5" t="s">
        <v>49</v>
      </c>
      <c r="H378" s="5">
        <v>-6.5</v>
      </c>
      <c r="I378" s="61">
        <v>-7.5</v>
      </c>
      <c r="J378" s="62" t="str">
        <f t="shared" si="66"/>
        <v>F1</v>
      </c>
      <c r="K378" s="61">
        <f t="shared" si="67"/>
        <v>1</v>
      </c>
      <c r="L378" s="228">
        <f>IF(K378=0,0,
IF(J378="D0.5",0.5*SUMIFS('Key Numbers'!$C$2:$C$71,'Key Numbers'!$A$2:$A$71,"&gt;="&amp;ABS($I378),'Key Numbers'!$A$2:$A$71,"&lt;="&amp;ABS($H378)),
IF(J378="D-0.5",0.5*-1*SUMIFS('Key Numbers'!$C$2:$C$71,'Key Numbers'!$A$2:$A$71,"&lt;="&amp;ABS($I378),'Key Numbers'!$A$2:$A$71,"&gt;="&amp;ABS($H378)),
IF(J378="F0.5",0.5*SUMIFS('Key Numbers'!$C$2:$C$71,'Key Numbers'!$A$2:$A$71,"&lt;="&amp;ABS($I378),'Key Numbers'!$A$2:$A$71,"&gt;="&amp;ABS($H378)),
IF(J378="F-0.5",0.5*-1*SUMIFS('Key Numbers'!$C$2:$C$71,'Key Numbers'!$A$2:$A$71,"&gt;="&amp;ABS($I378),'Key Numbers'!$A$2:$A$71,"&lt;="&amp;ABS($H378)),
IF(AND(LEFT(J378,1)="F",K378&lt;0),-1*SUMIFS('Key Numbers'!$C$2:$C$71,'Key Numbers'!$A$2:$A$71,"&gt;="&amp;ABS($I378),'Key Numbers'!$A$2:$A$71,"&lt;="&amp;ABS($H378)),
IF(AND(LEFT(J378,1)="F",K378&gt;0),SUMIFS('Key Numbers'!$C$2:$C$71,'Key Numbers'!$A$2:$A$71,"&lt;="&amp;ABS($I378),'Key Numbers'!$A$2:$A$71,"&gt;="&amp;ABS($H378)),
IF(AND(LEFT(J378,1)="D",K378&lt;0),-1*SUMIFS('Key Numbers'!$C$2:$C$71,'Key Numbers'!$A$2:$A$71,"&lt;="&amp;ABS($I378),'Key Numbers'!$A$2:$A$71,"&gt;="&amp;ABS($H378)),
SUMIFS('Key Numbers'!$C$2:$C$71,'Key Numbers'!$A$2:$A$71,"&gt;="&amp;ABS($I378),'Key Numbers'!$A$2:$A$71,"&lt;="&amp;ABS($H378))))))))))</f>
        <v>8.2568807339449546E-2</v>
      </c>
      <c r="M378" s="6" cm="1">
        <f t="array" ref="M378">IFERROR(INDEX(DVOA!$E$2:$E$20095,MATCH($F378&amp;$A378-1&amp;$B378,DVOA!$C$2:$C$20095&amp;DVOA!$A$2:$A21174&amp;DVOA!$B$2:$B$20095,0)),0)</f>
        <v>2.1929015903413798E-2</v>
      </c>
      <c r="N378" s="6"/>
      <c r="O378" s="6" cm="1">
        <f t="array" ref="O378">IFERROR(INDEX(DVOA!$AC$2:$AC$20095,MATCH($F378&amp;$A378-1&amp;$B378,DVOA!$C$2:$C$20095&amp;DVOA!$A$2:$A$20095&amp;DVOA!$B$2:$B$20095,0)
),0)</f>
        <v>0</v>
      </c>
      <c r="P378" s="6" cm="1">
        <f t="array" ref="P378">IFERROR(INDEX(DVOA!$E$2:$E$20095,MATCH($G378&amp;$A378-1&amp;$B378,DVOA!$C$2:$C$20095&amp;DVOA!$A$2:$A21174&amp;DVOA!$B$2:$B$20095,0)),0)</f>
        <v>-0.35551484761641222</v>
      </c>
      <c r="Q378" s="6"/>
      <c r="R378" s="6" cm="1">
        <f t="array" ref="R378">IFERROR(INDEX(DVOA!$AC$2:$AC$20095,MATCH($G378&amp;$A378-1&amp;$B378,DVOA!$C$2:$C$20095&amp;DVOA!$A$2:$A$20095&amp;DVOA!$B$2:$B$20095,0)
),0)</f>
        <v>0</v>
      </c>
      <c r="S378" s="6" t="str">
        <f t="shared" si="68"/>
        <v/>
      </c>
      <c r="T378" s="104">
        <f t="shared" si="76"/>
        <v>0.37744386351982601</v>
      </c>
      <c r="U378" s="104" t="str">
        <f t="shared" si="77"/>
        <v/>
      </c>
      <c r="V378" s="26" t="str" cm="1">
        <f t="array" ref="V378">IFERROR(IF(E378="H",INDEX('DVOA Pred'!$G$2:$G$1000,MATCH($F378&amp;$B378&amp;$A378,'DVOA Pred'!$C$2:$C$1000&amp;'DVOA Pred'!$A$2:$A$1000&amp;'DVOA Pred'!$B$2:$B$1000,0)),
INDEX('DVOA Pred'!$H$2:$H$1000,MATCH($F378&amp;$B378&amp;$A378,'DVOA Pred'!$D$2:$D$1000&amp;'DVOA Pred'!$A$2:$A$1000&amp;'DVOA Pred'!$B$2:$B$1000,0))),"")</f>
        <v/>
      </c>
      <c r="W378" s="26" t="str">
        <f t="shared" si="69"/>
        <v/>
      </c>
      <c r="X378" s="26" t="str">
        <f t="shared" si="70"/>
        <v/>
      </c>
      <c r="Y378" s="6" t="str">
        <f>IFERROR((PERCENTRANK($L$2:$L$20355,L378)*Multiples!$B$3)+((PERCENTRANK($W$2:$W$20355,W378)*(1-Multiples!$B$3))),"")</f>
        <v/>
      </c>
      <c r="Z378" s="64">
        <v>27</v>
      </c>
      <c r="AA378" s="64">
        <v>14</v>
      </c>
      <c r="AB378" s="24">
        <f t="shared" si="71"/>
        <v>13</v>
      </c>
      <c r="AC378" s="24">
        <f t="shared" si="72"/>
        <v>6.5</v>
      </c>
      <c r="AD378" s="24">
        <f t="shared" si="73"/>
        <v>5.5</v>
      </c>
      <c r="AE378" s="24" t="str">
        <f t="shared" si="74"/>
        <v>Yes</v>
      </c>
      <c r="AF378" s="24" t="str">
        <f t="shared" si="75"/>
        <v>Yes</v>
      </c>
      <c r="AG378" s="64"/>
      <c r="AH378" s="64"/>
      <c r="AI378" s="170"/>
      <c r="AJ378" s="66"/>
    </row>
    <row r="379" spans="1:36" customFormat="1" x14ac:dyDescent="0.25">
      <c r="A379" s="7">
        <v>13</v>
      </c>
      <c r="B379" s="5">
        <v>2022</v>
      </c>
      <c r="C379" s="5" t="str">
        <f t="shared" si="65"/>
        <v>2022 W13</v>
      </c>
      <c r="D379" s="5">
        <v>189</v>
      </c>
      <c r="E379" s="5" t="s">
        <v>651</v>
      </c>
      <c r="F379" s="5" t="s">
        <v>49</v>
      </c>
      <c r="G379" s="5" t="s">
        <v>10</v>
      </c>
      <c r="H379" s="5">
        <v>6.5</v>
      </c>
      <c r="I379" s="61">
        <v>7.5</v>
      </c>
      <c r="J379" s="62" t="str">
        <f t="shared" si="66"/>
        <v>D-1</v>
      </c>
      <c r="K379" s="61">
        <f t="shared" si="67"/>
        <v>-1</v>
      </c>
      <c r="L379" s="228">
        <f>IF(K379=0,0,
IF(J379="D0.5",0.5*SUMIFS('Key Numbers'!$C$2:$C$71,'Key Numbers'!$A$2:$A$71,"&gt;="&amp;ABS($I379),'Key Numbers'!$A$2:$A$71,"&lt;="&amp;ABS($H379)),
IF(J379="D-0.5",0.5*-1*SUMIFS('Key Numbers'!$C$2:$C$71,'Key Numbers'!$A$2:$A$71,"&lt;="&amp;ABS($I379),'Key Numbers'!$A$2:$A$71,"&gt;="&amp;ABS($H379)),
IF(J379="F0.5",0.5*SUMIFS('Key Numbers'!$C$2:$C$71,'Key Numbers'!$A$2:$A$71,"&lt;="&amp;ABS($I379),'Key Numbers'!$A$2:$A$71,"&gt;="&amp;ABS($H379)),
IF(J379="F-0.5",0.5*-1*SUMIFS('Key Numbers'!$C$2:$C$71,'Key Numbers'!$A$2:$A$71,"&gt;="&amp;ABS($I379),'Key Numbers'!$A$2:$A$71,"&lt;="&amp;ABS($H379)),
IF(AND(LEFT(J379,1)="F",K379&lt;0),-1*SUMIFS('Key Numbers'!$C$2:$C$71,'Key Numbers'!$A$2:$A$71,"&gt;="&amp;ABS($I379),'Key Numbers'!$A$2:$A$71,"&lt;="&amp;ABS($H379)),
IF(AND(LEFT(J379,1)="F",K379&gt;0),SUMIFS('Key Numbers'!$C$2:$C$71,'Key Numbers'!$A$2:$A$71,"&lt;="&amp;ABS($I379),'Key Numbers'!$A$2:$A$71,"&gt;="&amp;ABS($H379)),
IF(AND(LEFT(J379,1)="D",K379&lt;0),-1*SUMIFS('Key Numbers'!$C$2:$C$71,'Key Numbers'!$A$2:$A$71,"&lt;="&amp;ABS($I379),'Key Numbers'!$A$2:$A$71,"&gt;="&amp;ABS($H379)),
SUMIFS('Key Numbers'!$C$2:$C$71,'Key Numbers'!$A$2:$A$71,"&gt;="&amp;ABS($I379),'Key Numbers'!$A$2:$A$71,"&lt;="&amp;ABS($H379))))))))))</f>
        <v>-8.2568807339449546E-2</v>
      </c>
      <c r="M379" s="6" cm="1">
        <f t="array" ref="M379">IFERROR(INDEX(DVOA!$E$2:$E$20095,MATCH($F379&amp;$A379-1&amp;$B379,DVOA!$C$2:$C$20095&amp;DVOA!$A$2:$A21175&amp;DVOA!$B$2:$B$20095,0)),0)</f>
        <v>-0.35551484761641222</v>
      </c>
      <c r="N379" s="6"/>
      <c r="O379" s="6" cm="1">
        <f t="array" ref="O379">IFERROR(INDEX(DVOA!$AC$2:$AC$20095,MATCH($F379&amp;$A379-1&amp;$B379,DVOA!$C$2:$C$20095&amp;DVOA!$A$2:$A$20095&amp;DVOA!$B$2:$B$20095,0)
),0)</f>
        <v>0</v>
      </c>
      <c r="P379" s="6" cm="1">
        <f t="array" ref="P379">IFERROR(INDEX(DVOA!$E$2:$E$20095,MATCH($G379&amp;$A379-1&amp;$B379,DVOA!$C$2:$C$20095&amp;DVOA!$A$2:$A21175&amp;DVOA!$B$2:$B$20095,0)),0)</f>
        <v>2.1929015903413798E-2</v>
      </c>
      <c r="Q379" s="6"/>
      <c r="R379" s="6" cm="1">
        <f t="array" ref="R379">IFERROR(INDEX(DVOA!$AC$2:$AC$20095,MATCH($G379&amp;$A379-1&amp;$B379,DVOA!$C$2:$C$20095&amp;DVOA!$A$2:$A$20095&amp;DVOA!$B$2:$B$20095,0)
),0)</f>
        <v>0</v>
      </c>
      <c r="S379" s="6" t="str">
        <f t="shared" si="68"/>
        <v/>
      </c>
      <c r="T379" s="104">
        <f t="shared" si="76"/>
        <v>-0.37744386351982601</v>
      </c>
      <c r="U379" s="104" t="str">
        <f t="shared" si="77"/>
        <v/>
      </c>
      <c r="V379" s="26" t="str" cm="1">
        <f t="array" ref="V379">IFERROR(IF(E379="H",INDEX('DVOA Pred'!$G$2:$G$1000,MATCH($F379&amp;$B379&amp;$A379,'DVOA Pred'!$C$2:$C$1000&amp;'DVOA Pred'!$A$2:$A$1000&amp;'DVOA Pred'!$B$2:$B$1000,0)),
INDEX('DVOA Pred'!$H$2:$H$1000,MATCH($F379&amp;$B379&amp;$A379,'DVOA Pred'!$D$2:$D$1000&amp;'DVOA Pred'!$A$2:$A$1000&amp;'DVOA Pred'!$B$2:$B$1000,0))),"")</f>
        <v/>
      </c>
      <c r="W379" s="26" t="str">
        <f t="shared" si="69"/>
        <v/>
      </c>
      <c r="X379" s="26" t="str">
        <f t="shared" si="70"/>
        <v/>
      </c>
      <c r="Y379" s="6" t="str">
        <f>IFERROR((PERCENTRANK($L$2:$L$20355,L379)*Multiples!$B$3)+((PERCENTRANK($W$2:$W$20355,W379)*(1-Multiples!$B$3))),"")</f>
        <v/>
      </c>
      <c r="Z379" s="64">
        <v>14</v>
      </c>
      <c r="AA379" s="64">
        <v>27</v>
      </c>
      <c r="AB379" s="24">
        <f t="shared" si="71"/>
        <v>-13</v>
      </c>
      <c r="AC379" s="24">
        <f t="shared" si="72"/>
        <v>-6.5</v>
      </c>
      <c r="AD379" s="24">
        <f t="shared" si="73"/>
        <v>-5.5</v>
      </c>
      <c r="AE379" s="24" t="str">
        <f t="shared" si="74"/>
        <v>No</v>
      </c>
      <c r="AF379" s="24" t="str">
        <f t="shared" si="75"/>
        <v>No</v>
      </c>
      <c r="AG379" s="64"/>
      <c r="AH379" s="64"/>
      <c r="AI379" s="170"/>
      <c r="AJ379" s="66"/>
    </row>
    <row r="380" spans="1:36" customFormat="1" x14ac:dyDescent="0.25">
      <c r="A380" s="7">
        <v>13</v>
      </c>
      <c r="B380" s="5">
        <v>2022</v>
      </c>
      <c r="C380" s="5" t="str">
        <f t="shared" si="65"/>
        <v>2022 W13</v>
      </c>
      <c r="D380" s="5">
        <v>190</v>
      </c>
      <c r="E380" s="5" t="s">
        <v>651</v>
      </c>
      <c r="F380" s="5" t="s">
        <v>42</v>
      </c>
      <c r="G380" s="5" t="s">
        <v>30</v>
      </c>
      <c r="H380" s="5">
        <v>7.5</v>
      </c>
      <c r="I380" s="61">
        <v>6.5</v>
      </c>
      <c r="J380" s="62" t="str">
        <f t="shared" si="66"/>
        <v>D1</v>
      </c>
      <c r="K380" s="61">
        <f t="shared" si="67"/>
        <v>1</v>
      </c>
      <c r="L380" s="228">
        <f>IF(K380=0,0,
IF(J380="D0.5",0.5*SUMIFS('Key Numbers'!$C$2:$C$71,'Key Numbers'!$A$2:$A$71,"&gt;="&amp;ABS($I380),'Key Numbers'!$A$2:$A$71,"&lt;="&amp;ABS($H380)),
IF(J380="D-0.5",0.5*-1*SUMIFS('Key Numbers'!$C$2:$C$71,'Key Numbers'!$A$2:$A$71,"&lt;="&amp;ABS($I380),'Key Numbers'!$A$2:$A$71,"&gt;="&amp;ABS($H380)),
IF(J380="F0.5",0.5*SUMIFS('Key Numbers'!$C$2:$C$71,'Key Numbers'!$A$2:$A$71,"&lt;="&amp;ABS($I380),'Key Numbers'!$A$2:$A$71,"&gt;="&amp;ABS($H380)),
IF(J380="F-0.5",0.5*-1*SUMIFS('Key Numbers'!$C$2:$C$71,'Key Numbers'!$A$2:$A$71,"&gt;="&amp;ABS($I380),'Key Numbers'!$A$2:$A$71,"&lt;="&amp;ABS($H380)),
IF(AND(LEFT(J380,1)="F",K380&lt;0),-1*SUMIFS('Key Numbers'!$C$2:$C$71,'Key Numbers'!$A$2:$A$71,"&gt;="&amp;ABS($I380),'Key Numbers'!$A$2:$A$71,"&lt;="&amp;ABS($H380)),
IF(AND(LEFT(J380,1)="F",K380&gt;0),SUMIFS('Key Numbers'!$C$2:$C$71,'Key Numbers'!$A$2:$A$71,"&lt;="&amp;ABS($I380),'Key Numbers'!$A$2:$A$71,"&gt;="&amp;ABS($H380)),
IF(AND(LEFT(J380,1)="D",K380&lt;0),-1*SUMIFS('Key Numbers'!$C$2:$C$71,'Key Numbers'!$A$2:$A$71,"&lt;="&amp;ABS($I380),'Key Numbers'!$A$2:$A$71,"&gt;="&amp;ABS($H380)),
SUMIFS('Key Numbers'!$C$2:$C$71,'Key Numbers'!$A$2:$A$71,"&gt;="&amp;ABS($I380),'Key Numbers'!$A$2:$A$71,"&lt;="&amp;ABS($H380))))))))))</f>
        <v>8.2568807339449546E-2</v>
      </c>
      <c r="M380" s="6" cm="1">
        <f t="array" ref="M380">IFERROR(INDEX(DVOA!$E$2:$E$20095,MATCH($F380&amp;$A380-1&amp;$B380,DVOA!$C$2:$C$20095&amp;DVOA!$A$2:$A21176&amp;DVOA!$B$2:$B$20095,0)),0)</f>
        <v>-0.20490006333070762</v>
      </c>
      <c r="N380" s="6"/>
      <c r="O380" s="6" cm="1">
        <f t="array" ref="O380">IFERROR(INDEX(DVOA!$AC$2:$AC$20095,MATCH($F380&amp;$A380-1&amp;$B380,DVOA!$C$2:$C$20095&amp;DVOA!$A$2:$A$20095&amp;DVOA!$B$2:$B$20095,0)
),0)</f>
        <v>0</v>
      </c>
      <c r="P380" s="6" cm="1">
        <f t="array" ref="P380">IFERROR(INDEX(DVOA!$E$2:$E$20095,MATCH($G380&amp;$A380-1&amp;$B380,DVOA!$C$2:$C$20095&amp;DVOA!$A$2:$A21176&amp;DVOA!$B$2:$B$20095,0)),0)</f>
        <v>7.5650615880626007E-2</v>
      </c>
      <c r="Q380" s="6"/>
      <c r="R380" s="6" cm="1">
        <f t="array" ref="R380">IFERROR(INDEX(DVOA!$AC$2:$AC$20095,MATCH($G380&amp;$A380-1&amp;$B380,DVOA!$C$2:$C$20095&amp;DVOA!$A$2:$A$20095&amp;DVOA!$B$2:$B$20095,0)
),0)</f>
        <v>0</v>
      </c>
      <c r="S380" s="6" t="str">
        <f t="shared" si="68"/>
        <v/>
      </c>
      <c r="T380" s="104">
        <f t="shared" si="76"/>
        <v>-0.28055067921133364</v>
      </c>
      <c r="U380" s="104" t="str">
        <f t="shared" si="77"/>
        <v/>
      </c>
      <c r="V380" s="26" t="str" cm="1">
        <f t="array" ref="V380">IFERROR(IF(E380="H",INDEX('DVOA Pred'!$G$2:$G$1000,MATCH($F380&amp;$B380&amp;$A380,'DVOA Pred'!$C$2:$C$1000&amp;'DVOA Pred'!$A$2:$A$1000&amp;'DVOA Pred'!$B$2:$B$1000,0)),
INDEX('DVOA Pred'!$H$2:$H$1000,MATCH($F380&amp;$B380&amp;$A380,'DVOA Pred'!$D$2:$D$1000&amp;'DVOA Pred'!$A$2:$A$1000&amp;'DVOA Pred'!$B$2:$B$1000,0))),"")</f>
        <v/>
      </c>
      <c r="W380" s="26" t="str">
        <f t="shared" si="69"/>
        <v/>
      </c>
      <c r="X380" s="26" t="str">
        <f t="shared" si="70"/>
        <v/>
      </c>
      <c r="Y380" s="6" t="str">
        <f>IFERROR((PERCENTRANK($L$2:$L$20355,L380)*Multiples!$B$3)+((PERCENTRANK($W$2:$W$20355,W380)*(1-Multiples!$B$3))),"")</f>
        <v/>
      </c>
      <c r="Z380" s="64">
        <v>23</v>
      </c>
      <c r="AA380" s="64">
        <v>27</v>
      </c>
      <c r="AB380" s="24">
        <f t="shared" si="71"/>
        <v>-4</v>
      </c>
      <c r="AC380" s="24">
        <f t="shared" si="72"/>
        <v>3.5</v>
      </c>
      <c r="AD380" s="24">
        <f t="shared" si="73"/>
        <v>2.5</v>
      </c>
      <c r="AE380" s="24" t="str">
        <f t="shared" si="74"/>
        <v>Yes</v>
      </c>
      <c r="AF380" s="24" t="str">
        <f t="shared" si="75"/>
        <v>Yes</v>
      </c>
      <c r="AG380" s="64"/>
      <c r="AH380" s="64"/>
      <c r="AI380" s="170"/>
      <c r="AJ380" s="66"/>
    </row>
    <row r="381" spans="1:36" customFormat="1" x14ac:dyDescent="0.25">
      <c r="A381" s="7">
        <v>13</v>
      </c>
      <c r="B381" s="5">
        <v>2022</v>
      </c>
      <c r="C381" s="5" t="str">
        <f t="shared" si="65"/>
        <v>2022 W13</v>
      </c>
      <c r="D381" s="5">
        <v>190</v>
      </c>
      <c r="E381" s="5" t="s">
        <v>649</v>
      </c>
      <c r="F381" s="5" t="s">
        <v>30</v>
      </c>
      <c r="G381" s="5" t="s">
        <v>42</v>
      </c>
      <c r="H381" s="5">
        <v>-7.5</v>
      </c>
      <c r="I381" s="61">
        <v>-6.5</v>
      </c>
      <c r="J381" s="62" t="str">
        <f t="shared" si="66"/>
        <v>F-1</v>
      </c>
      <c r="K381" s="61">
        <f t="shared" si="67"/>
        <v>-1</v>
      </c>
      <c r="L381" s="228">
        <f>IF(K381=0,0,
IF(J381="D0.5",0.5*SUMIFS('Key Numbers'!$C$2:$C$71,'Key Numbers'!$A$2:$A$71,"&gt;="&amp;ABS($I381),'Key Numbers'!$A$2:$A$71,"&lt;="&amp;ABS($H381)),
IF(J381="D-0.5",0.5*-1*SUMIFS('Key Numbers'!$C$2:$C$71,'Key Numbers'!$A$2:$A$71,"&lt;="&amp;ABS($I381),'Key Numbers'!$A$2:$A$71,"&gt;="&amp;ABS($H381)),
IF(J381="F0.5",0.5*SUMIFS('Key Numbers'!$C$2:$C$71,'Key Numbers'!$A$2:$A$71,"&lt;="&amp;ABS($I381),'Key Numbers'!$A$2:$A$71,"&gt;="&amp;ABS($H381)),
IF(J381="F-0.5",0.5*-1*SUMIFS('Key Numbers'!$C$2:$C$71,'Key Numbers'!$A$2:$A$71,"&gt;="&amp;ABS($I381),'Key Numbers'!$A$2:$A$71,"&lt;="&amp;ABS($H381)),
IF(AND(LEFT(J381,1)="F",K381&lt;0),-1*SUMIFS('Key Numbers'!$C$2:$C$71,'Key Numbers'!$A$2:$A$71,"&gt;="&amp;ABS($I381),'Key Numbers'!$A$2:$A$71,"&lt;="&amp;ABS($H381)),
IF(AND(LEFT(J381,1)="F",K381&gt;0),SUMIFS('Key Numbers'!$C$2:$C$71,'Key Numbers'!$A$2:$A$71,"&lt;="&amp;ABS($I381),'Key Numbers'!$A$2:$A$71,"&gt;="&amp;ABS($H381)),
IF(AND(LEFT(J381,1)="D",K381&lt;0),-1*SUMIFS('Key Numbers'!$C$2:$C$71,'Key Numbers'!$A$2:$A$71,"&lt;="&amp;ABS($I381),'Key Numbers'!$A$2:$A$71,"&gt;="&amp;ABS($H381)),
SUMIFS('Key Numbers'!$C$2:$C$71,'Key Numbers'!$A$2:$A$71,"&gt;="&amp;ABS($I381),'Key Numbers'!$A$2:$A$71,"&lt;="&amp;ABS($H381))))))))))</f>
        <v>-8.2568807339449546E-2</v>
      </c>
      <c r="M381" s="6" cm="1">
        <f t="array" ref="M381">IFERROR(INDEX(DVOA!$E$2:$E$20095,MATCH($F381&amp;$A381-1&amp;$B381,DVOA!$C$2:$C$20095&amp;DVOA!$A$2:$A21177&amp;DVOA!$B$2:$B$20095,0)),0)</f>
        <v>7.5650615880626007E-2</v>
      </c>
      <c r="N381" s="6"/>
      <c r="O381" s="6" cm="1">
        <f t="array" ref="O381">IFERROR(INDEX(DVOA!$AC$2:$AC$20095,MATCH($F381&amp;$A381-1&amp;$B381,DVOA!$C$2:$C$20095&amp;DVOA!$A$2:$A$20095&amp;DVOA!$B$2:$B$20095,0)
),0)</f>
        <v>0</v>
      </c>
      <c r="P381" s="6" cm="1">
        <f t="array" ref="P381">IFERROR(INDEX(DVOA!$E$2:$E$20095,MATCH($G381&amp;$A381-1&amp;$B381,DVOA!$C$2:$C$20095&amp;DVOA!$A$2:$A21177&amp;DVOA!$B$2:$B$20095,0)),0)</f>
        <v>-0.20490006333070762</v>
      </c>
      <c r="Q381" s="6"/>
      <c r="R381" s="6" cm="1">
        <f t="array" ref="R381">IFERROR(INDEX(DVOA!$AC$2:$AC$20095,MATCH($G381&amp;$A381-1&amp;$B381,DVOA!$C$2:$C$20095&amp;DVOA!$A$2:$A$20095&amp;DVOA!$B$2:$B$20095,0)
),0)</f>
        <v>0</v>
      </c>
      <c r="S381" s="6" t="str">
        <f t="shared" si="68"/>
        <v/>
      </c>
      <c r="T381" s="104">
        <f t="shared" si="76"/>
        <v>0.28055067921133364</v>
      </c>
      <c r="U381" s="104" t="str">
        <f t="shared" si="77"/>
        <v/>
      </c>
      <c r="V381" s="26" t="str" cm="1">
        <f t="array" ref="V381">IFERROR(IF(E381="H",INDEX('DVOA Pred'!$G$2:$G$1000,MATCH($F381&amp;$B381&amp;$A381,'DVOA Pred'!$C$2:$C$1000&amp;'DVOA Pred'!$A$2:$A$1000&amp;'DVOA Pred'!$B$2:$B$1000,0)),
INDEX('DVOA Pred'!$H$2:$H$1000,MATCH($F381&amp;$B381&amp;$A381,'DVOA Pred'!$D$2:$D$1000&amp;'DVOA Pred'!$A$2:$A$1000&amp;'DVOA Pred'!$B$2:$B$1000,0))),"")</f>
        <v/>
      </c>
      <c r="W381" s="26" t="str">
        <f t="shared" si="69"/>
        <v/>
      </c>
      <c r="X381" s="26" t="str">
        <f t="shared" si="70"/>
        <v/>
      </c>
      <c r="Y381" s="6" t="str">
        <f>IFERROR((PERCENTRANK($L$2:$L$20355,L381)*Multiples!$B$3)+((PERCENTRANK($W$2:$W$20355,W381)*(1-Multiples!$B$3))),"")</f>
        <v/>
      </c>
      <c r="Z381" s="64">
        <v>27</v>
      </c>
      <c r="AA381" s="64">
        <v>23</v>
      </c>
      <c r="AB381" s="24">
        <f t="shared" si="71"/>
        <v>4</v>
      </c>
      <c r="AC381" s="24">
        <f t="shared" si="72"/>
        <v>-3.5</v>
      </c>
      <c r="AD381" s="24">
        <f t="shared" si="73"/>
        <v>-2.5</v>
      </c>
      <c r="AE381" s="24" t="str">
        <f t="shared" si="74"/>
        <v>No</v>
      </c>
      <c r="AF381" s="24" t="str">
        <f t="shared" si="75"/>
        <v>No</v>
      </c>
      <c r="AG381" s="64"/>
      <c r="AH381" s="64"/>
      <c r="AI381" s="170"/>
      <c r="AJ381" s="66"/>
    </row>
    <row r="382" spans="1:36" customFormat="1" x14ac:dyDescent="0.25">
      <c r="A382" s="7">
        <v>13</v>
      </c>
      <c r="B382" s="5">
        <v>2022</v>
      </c>
      <c r="C382" s="5" t="str">
        <f t="shared" si="65"/>
        <v>2022 W13</v>
      </c>
      <c r="D382" s="5">
        <v>191</v>
      </c>
      <c r="E382" s="5" t="s">
        <v>649</v>
      </c>
      <c r="F382" s="5" t="s">
        <v>4</v>
      </c>
      <c r="G382" s="5" t="s">
        <v>1</v>
      </c>
      <c r="H382" s="5">
        <v>3.5</v>
      </c>
      <c r="I382" s="61">
        <v>4.5</v>
      </c>
      <c r="J382" s="62" t="str">
        <f t="shared" si="66"/>
        <v>D-1</v>
      </c>
      <c r="K382" s="61">
        <f t="shared" si="67"/>
        <v>-1</v>
      </c>
      <c r="L382" s="228">
        <f>IF(K382=0,0,
IF(J382="D0.5",0.5*SUMIFS('Key Numbers'!$C$2:$C$71,'Key Numbers'!$A$2:$A$71,"&gt;="&amp;ABS($I382),'Key Numbers'!$A$2:$A$71,"&lt;="&amp;ABS($H382)),
IF(J382="D-0.5",0.5*-1*SUMIFS('Key Numbers'!$C$2:$C$71,'Key Numbers'!$A$2:$A$71,"&lt;="&amp;ABS($I382),'Key Numbers'!$A$2:$A$71,"&gt;="&amp;ABS($H382)),
IF(J382="F0.5",0.5*SUMIFS('Key Numbers'!$C$2:$C$71,'Key Numbers'!$A$2:$A$71,"&lt;="&amp;ABS($I382),'Key Numbers'!$A$2:$A$71,"&gt;="&amp;ABS($H382)),
IF(J382="F-0.5",0.5*-1*SUMIFS('Key Numbers'!$C$2:$C$71,'Key Numbers'!$A$2:$A$71,"&gt;="&amp;ABS($I382),'Key Numbers'!$A$2:$A$71,"&lt;="&amp;ABS($H382)),
IF(AND(LEFT(J382,1)="F",K382&lt;0),-1*SUMIFS('Key Numbers'!$C$2:$C$71,'Key Numbers'!$A$2:$A$71,"&gt;="&amp;ABS($I382),'Key Numbers'!$A$2:$A$71,"&lt;="&amp;ABS($H382)),
IF(AND(LEFT(J382,1)="F",K382&gt;0),SUMIFS('Key Numbers'!$C$2:$C$71,'Key Numbers'!$A$2:$A$71,"&lt;="&amp;ABS($I382),'Key Numbers'!$A$2:$A$71,"&gt;="&amp;ABS($H382)),
IF(AND(LEFT(J382,1)="D",K382&lt;0),-1*SUMIFS('Key Numbers'!$C$2:$C$71,'Key Numbers'!$A$2:$A$71,"&lt;="&amp;ABS($I382),'Key Numbers'!$A$2:$A$71,"&gt;="&amp;ABS($H382)),
SUMIFS('Key Numbers'!$C$2:$C$71,'Key Numbers'!$A$2:$A$71,"&gt;="&amp;ABS($I382),'Key Numbers'!$A$2:$A$71,"&lt;="&amp;ABS($H382))))))))))</f>
        <v>-5.8715596330275233E-2</v>
      </c>
      <c r="M382" s="6" cm="1">
        <f t="array" ref="M382">IFERROR(INDEX(DVOA!$E$2:$E$20095,MATCH($F382&amp;$A382-1&amp;$B382,DVOA!$C$2:$C$20095&amp;DVOA!$A$2:$A21178&amp;DVOA!$B$2:$B$20095,0)),0)</f>
        <v>0.1503917560468066</v>
      </c>
      <c r="N382" s="6"/>
      <c r="O382" s="6" cm="1">
        <f t="array" ref="O382">IFERROR(INDEX(DVOA!$AC$2:$AC$20095,MATCH($F382&amp;$A382-1&amp;$B382,DVOA!$C$2:$C$20095&amp;DVOA!$A$2:$A$20095&amp;DVOA!$B$2:$B$20095,0)
),0)</f>
        <v>0</v>
      </c>
      <c r="P382" s="6" cm="1">
        <f t="array" ref="P382">IFERROR(INDEX(DVOA!$E$2:$E$20095,MATCH($G382&amp;$A382-1&amp;$B382,DVOA!$C$2:$C$20095&amp;DVOA!$A$2:$A21178&amp;DVOA!$B$2:$B$20095,0)),0)</f>
        <v>0.1639233136214584</v>
      </c>
      <c r="Q382" s="6"/>
      <c r="R382" s="6" cm="1">
        <f t="array" ref="R382">IFERROR(INDEX(DVOA!$AC$2:$AC$20095,MATCH($G382&amp;$A382-1&amp;$B382,DVOA!$C$2:$C$20095&amp;DVOA!$A$2:$A$20095&amp;DVOA!$B$2:$B$20095,0)
),0)</f>
        <v>0</v>
      </c>
      <c r="S382" s="6" t="str">
        <f t="shared" si="68"/>
        <v/>
      </c>
      <c r="T382" s="104">
        <f t="shared" si="76"/>
        <v>-1.3531557574651798E-2</v>
      </c>
      <c r="U382" s="104" t="str">
        <f t="shared" si="77"/>
        <v/>
      </c>
      <c r="V382" s="26" t="str" cm="1">
        <f t="array" ref="V382">IFERROR(IF(E382="H",INDEX('DVOA Pred'!$G$2:$G$1000,MATCH($F382&amp;$B382&amp;$A382,'DVOA Pred'!$C$2:$C$1000&amp;'DVOA Pred'!$A$2:$A$1000&amp;'DVOA Pred'!$B$2:$B$1000,0)),
INDEX('DVOA Pred'!$H$2:$H$1000,MATCH($F382&amp;$B382&amp;$A382,'DVOA Pred'!$D$2:$D$1000&amp;'DVOA Pred'!$A$2:$A$1000&amp;'DVOA Pred'!$B$2:$B$1000,0))),"")</f>
        <v/>
      </c>
      <c r="W382" s="26" t="str">
        <f t="shared" si="69"/>
        <v/>
      </c>
      <c r="X382" s="26" t="str">
        <f t="shared" si="70"/>
        <v/>
      </c>
      <c r="Y382" s="6" t="str">
        <f>IFERROR((PERCENTRANK($L$2:$L$20355,L382)*Multiples!$B$3)+((PERCENTRANK($W$2:$W$20355,W382)*(1-Multiples!$B$3))),"")</f>
        <v/>
      </c>
      <c r="Z382" s="64">
        <v>17</v>
      </c>
      <c r="AA382" s="64">
        <v>33</v>
      </c>
      <c r="AB382" s="24">
        <f t="shared" si="71"/>
        <v>-16</v>
      </c>
      <c r="AC382" s="24">
        <f t="shared" si="72"/>
        <v>-12.5</v>
      </c>
      <c r="AD382" s="24">
        <f t="shared" si="73"/>
        <v>-11.5</v>
      </c>
      <c r="AE382" s="24" t="str">
        <f t="shared" si="74"/>
        <v>No</v>
      </c>
      <c r="AF382" s="24" t="str">
        <f t="shared" si="75"/>
        <v>No</v>
      </c>
      <c r="AG382" s="64"/>
      <c r="AH382" s="64"/>
      <c r="AI382" s="170"/>
      <c r="AJ382" s="66"/>
    </row>
    <row r="383" spans="1:36" customFormat="1" x14ac:dyDescent="0.25">
      <c r="A383" s="7">
        <v>13</v>
      </c>
      <c r="B383" s="5">
        <v>2022</v>
      </c>
      <c r="C383" s="5" t="str">
        <f t="shared" si="65"/>
        <v>2022 W13</v>
      </c>
      <c r="D383" s="5">
        <v>191</v>
      </c>
      <c r="E383" s="5" t="s">
        <v>651</v>
      </c>
      <c r="F383" s="5" t="s">
        <v>1</v>
      </c>
      <c r="G383" s="5" t="s">
        <v>4</v>
      </c>
      <c r="H383" s="5">
        <v>-3.5</v>
      </c>
      <c r="I383" s="61">
        <v>-4.5</v>
      </c>
      <c r="J383" s="62" t="str">
        <f t="shared" si="66"/>
        <v>F1</v>
      </c>
      <c r="K383" s="61">
        <f t="shared" si="67"/>
        <v>1</v>
      </c>
      <c r="L383" s="228">
        <f>IF(K383=0,0,
IF(J383="D0.5",0.5*SUMIFS('Key Numbers'!$C$2:$C$71,'Key Numbers'!$A$2:$A$71,"&gt;="&amp;ABS($I383),'Key Numbers'!$A$2:$A$71,"&lt;="&amp;ABS($H383)),
IF(J383="D-0.5",0.5*-1*SUMIFS('Key Numbers'!$C$2:$C$71,'Key Numbers'!$A$2:$A$71,"&lt;="&amp;ABS($I383),'Key Numbers'!$A$2:$A$71,"&gt;="&amp;ABS($H383)),
IF(J383="F0.5",0.5*SUMIFS('Key Numbers'!$C$2:$C$71,'Key Numbers'!$A$2:$A$71,"&lt;="&amp;ABS($I383),'Key Numbers'!$A$2:$A$71,"&gt;="&amp;ABS($H383)),
IF(J383="F-0.5",0.5*-1*SUMIFS('Key Numbers'!$C$2:$C$71,'Key Numbers'!$A$2:$A$71,"&gt;="&amp;ABS($I383),'Key Numbers'!$A$2:$A$71,"&lt;="&amp;ABS($H383)),
IF(AND(LEFT(J383,1)="F",K383&lt;0),-1*SUMIFS('Key Numbers'!$C$2:$C$71,'Key Numbers'!$A$2:$A$71,"&gt;="&amp;ABS($I383),'Key Numbers'!$A$2:$A$71,"&lt;="&amp;ABS($H383)),
IF(AND(LEFT(J383,1)="F",K383&gt;0),SUMIFS('Key Numbers'!$C$2:$C$71,'Key Numbers'!$A$2:$A$71,"&lt;="&amp;ABS($I383),'Key Numbers'!$A$2:$A$71,"&gt;="&amp;ABS($H383)),
IF(AND(LEFT(J383,1)="D",K383&lt;0),-1*SUMIFS('Key Numbers'!$C$2:$C$71,'Key Numbers'!$A$2:$A$71,"&lt;="&amp;ABS($I383),'Key Numbers'!$A$2:$A$71,"&gt;="&amp;ABS($H383)),
SUMIFS('Key Numbers'!$C$2:$C$71,'Key Numbers'!$A$2:$A$71,"&gt;="&amp;ABS($I383),'Key Numbers'!$A$2:$A$71,"&lt;="&amp;ABS($H383))))))))))</f>
        <v>5.8715596330275233E-2</v>
      </c>
      <c r="M383" s="6" cm="1">
        <f t="array" ref="M383">IFERROR(INDEX(DVOA!$E$2:$E$20095,MATCH($F383&amp;$A383-1&amp;$B383,DVOA!$C$2:$C$20095&amp;DVOA!$A$2:$A21179&amp;DVOA!$B$2:$B$20095,0)),0)</f>
        <v>0.1639233136214584</v>
      </c>
      <c r="N383" s="6"/>
      <c r="O383" s="6" cm="1">
        <f t="array" ref="O383">IFERROR(INDEX(DVOA!$AC$2:$AC$20095,MATCH($F383&amp;$A383-1&amp;$B383,DVOA!$C$2:$C$20095&amp;DVOA!$A$2:$A$20095&amp;DVOA!$B$2:$B$20095,0)
),0)</f>
        <v>0</v>
      </c>
      <c r="P383" s="6" cm="1">
        <f t="array" ref="P383">IFERROR(INDEX(DVOA!$E$2:$E$20095,MATCH($G383&amp;$A383-1&amp;$B383,DVOA!$C$2:$C$20095&amp;DVOA!$A$2:$A21179&amp;DVOA!$B$2:$B$20095,0)),0)</f>
        <v>0.1503917560468066</v>
      </c>
      <c r="Q383" s="6"/>
      <c r="R383" s="6" cm="1">
        <f t="array" ref="R383">IFERROR(INDEX(DVOA!$AC$2:$AC$20095,MATCH($G383&amp;$A383-1&amp;$B383,DVOA!$C$2:$C$20095&amp;DVOA!$A$2:$A$20095&amp;DVOA!$B$2:$B$20095,0)
),0)</f>
        <v>0</v>
      </c>
      <c r="S383" s="6" t="str">
        <f t="shared" si="68"/>
        <v/>
      </c>
      <c r="T383" s="104">
        <f t="shared" si="76"/>
        <v>1.3531557574651798E-2</v>
      </c>
      <c r="U383" s="104" t="str">
        <f t="shared" si="77"/>
        <v/>
      </c>
      <c r="V383" s="26" t="str" cm="1">
        <f t="array" ref="V383">IFERROR(IF(E383="H",INDEX('DVOA Pred'!$G$2:$G$1000,MATCH($F383&amp;$B383&amp;$A383,'DVOA Pred'!$C$2:$C$1000&amp;'DVOA Pred'!$A$2:$A$1000&amp;'DVOA Pred'!$B$2:$B$1000,0)),
INDEX('DVOA Pred'!$H$2:$H$1000,MATCH($F383&amp;$B383&amp;$A383,'DVOA Pred'!$D$2:$D$1000&amp;'DVOA Pred'!$A$2:$A$1000&amp;'DVOA Pred'!$B$2:$B$1000,0))),"")</f>
        <v/>
      </c>
      <c r="W383" s="26" t="str">
        <f t="shared" si="69"/>
        <v/>
      </c>
      <c r="X383" s="26" t="str">
        <f t="shared" si="70"/>
        <v/>
      </c>
      <c r="Y383" s="6" t="str">
        <f>IFERROR((PERCENTRANK($L$2:$L$20355,L383)*Multiples!$B$3)+((PERCENTRANK($W$2:$W$20355,W383)*(1-Multiples!$B$3))),"")</f>
        <v/>
      </c>
      <c r="Z383" s="64">
        <v>33</v>
      </c>
      <c r="AA383" s="64">
        <v>17</v>
      </c>
      <c r="AB383" s="24">
        <f t="shared" si="71"/>
        <v>16</v>
      </c>
      <c r="AC383" s="24">
        <f t="shared" si="72"/>
        <v>12.5</v>
      </c>
      <c r="AD383" s="24">
        <f t="shared" si="73"/>
        <v>11.5</v>
      </c>
      <c r="AE383" s="24" t="str">
        <f t="shared" si="74"/>
        <v>Yes</v>
      </c>
      <c r="AF383" s="24" t="str">
        <f t="shared" si="75"/>
        <v>Yes</v>
      </c>
      <c r="AG383" s="64"/>
      <c r="AH383" s="64"/>
      <c r="AI383" s="170"/>
      <c r="AJ383" s="66"/>
    </row>
    <row r="384" spans="1:36" customFormat="1" x14ac:dyDescent="0.25">
      <c r="A384" s="7">
        <v>13</v>
      </c>
      <c r="B384" s="5">
        <v>2022</v>
      </c>
      <c r="C384" s="5" t="str">
        <f t="shared" si="65"/>
        <v>2022 W13</v>
      </c>
      <c r="D384" s="5">
        <v>192</v>
      </c>
      <c r="E384" s="5" t="s">
        <v>651</v>
      </c>
      <c r="F384" s="5" t="s">
        <v>24</v>
      </c>
      <c r="G384" s="5" t="s">
        <v>5</v>
      </c>
      <c r="H384" s="5">
        <v>2.5</v>
      </c>
      <c r="I384" s="61">
        <v>2.5</v>
      </c>
      <c r="J384" s="62" t="str">
        <f t="shared" si="66"/>
        <v>D0</v>
      </c>
      <c r="K384" s="61">
        <f t="shared" si="67"/>
        <v>0</v>
      </c>
      <c r="L384" s="228">
        <f>IF(K384=0,0,
IF(J384="D0.5",0.5*SUMIFS('Key Numbers'!$C$2:$C$71,'Key Numbers'!$A$2:$A$71,"&gt;="&amp;ABS($I384),'Key Numbers'!$A$2:$A$71,"&lt;="&amp;ABS($H384)),
IF(J384="D-0.5",0.5*-1*SUMIFS('Key Numbers'!$C$2:$C$71,'Key Numbers'!$A$2:$A$71,"&lt;="&amp;ABS($I384),'Key Numbers'!$A$2:$A$71,"&gt;="&amp;ABS($H384)),
IF(J384="F0.5",0.5*SUMIFS('Key Numbers'!$C$2:$C$71,'Key Numbers'!$A$2:$A$71,"&lt;="&amp;ABS($I384),'Key Numbers'!$A$2:$A$71,"&gt;="&amp;ABS($H384)),
IF(J384="F-0.5",0.5*-1*SUMIFS('Key Numbers'!$C$2:$C$71,'Key Numbers'!$A$2:$A$71,"&gt;="&amp;ABS($I384),'Key Numbers'!$A$2:$A$71,"&lt;="&amp;ABS($H384)),
IF(AND(LEFT(J384,1)="F",K384&lt;0),-1*SUMIFS('Key Numbers'!$C$2:$C$71,'Key Numbers'!$A$2:$A$71,"&gt;="&amp;ABS($I384),'Key Numbers'!$A$2:$A$71,"&lt;="&amp;ABS($H384)),
IF(AND(LEFT(J384,1)="F",K384&gt;0),SUMIFS('Key Numbers'!$C$2:$C$71,'Key Numbers'!$A$2:$A$71,"&lt;="&amp;ABS($I384),'Key Numbers'!$A$2:$A$71,"&gt;="&amp;ABS($H384)),
IF(AND(LEFT(J384,1)="D",K384&lt;0),-1*SUMIFS('Key Numbers'!$C$2:$C$71,'Key Numbers'!$A$2:$A$71,"&lt;="&amp;ABS($I384),'Key Numbers'!$A$2:$A$71,"&gt;="&amp;ABS($H384)),
SUMIFS('Key Numbers'!$C$2:$C$71,'Key Numbers'!$A$2:$A$71,"&gt;="&amp;ABS($I384),'Key Numbers'!$A$2:$A$71,"&lt;="&amp;ABS($H384))))))))))</f>
        <v>0</v>
      </c>
      <c r="M384" s="6" cm="1">
        <f t="array" ref="M384">IFERROR(INDEX(DVOA!$E$2:$E$20095,MATCH($F384&amp;$A384-1&amp;$B384,DVOA!$C$2:$C$20095&amp;DVOA!$A$2:$A21180&amp;DVOA!$B$2:$B$20095,0)),0)</f>
        <v>0.16227168419135629</v>
      </c>
      <c r="N384" s="6"/>
      <c r="O384" s="6" cm="1">
        <f t="array" ref="O384">IFERROR(INDEX(DVOA!$AC$2:$AC$20095,MATCH($F384&amp;$A384-1&amp;$B384,DVOA!$C$2:$C$20095&amp;DVOA!$A$2:$A$20095&amp;DVOA!$B$2:$B$20095,0)
),0)</f>
        <v>0</v>
      </c>
      <c r="P384" s="6" cm="1">
        <f t="array" ref="P384">IFERROR(INDEX(DVOA!$E$2:$E$20095,MATCH($G384&amp;$A384-1&amp;$B384,DVOA!$C$2:$C$20095&amp;DVOA!$A$2:$A21180&amp;DVOA!$B$2:$B$20095,0)),0)</f>
        <v>0.25576576108774685</v>
      </c>
      <c r="Q384" s="6"/>
      <c r="R384" s="6" cm="1">
        <f t="array" ref="R384">IFERROR(INDEX(DVOA!$AC$2:$AC$20095,MATCH($G384&amp;$A384-1&amp;$B384,DVOA!$C$2:$C$20095&amp;DVOA!$A$2:$A$20095&amp;DVOA!$B$2:$B$20095,0)
),0)</f>
        <v>0</v>
      </c>
      <c r="S384" s="6" t="str">
        <f t="shared" si="68"/>
        <v/>
      </c>
      <c r="T384" s="104">
        <f t="shared" si="76"/>
        <v>-9.3494076896390554E-2</v>
      </c>
      <c r="U384" s="104" t="str">
        <f t="shared" si="77"/>
        <v/>
      </c>
      <c r="V384" s="26" t="str" cm="1">
        <f t="array" ref="V384">IFERROR(IF(E384="H",INDEX('DVOA Pred'!$G$2:$G$1000,MATCH($F384&amp;$B384&amp;$A384,'DVOA Pred'!$C$2:$C$1000&amp;'DVOA Pred'!$A$2:$A$1000&amp;'DVOA Pred'!$B$2:$B$1000,0)),
INDEX('DVOA Pred'!$H$2:$H$1000,MATCH($F384&amp;$B384&amp;$A384,'DVOA Pred'!$D$2:$D$1000&amp;'DVOA Pred'!$A$2:$A$1000&amp;'DVOA Pred'!$B$2:$B$1000,0))),"")</f>
        <v/>
      </c>
      <c r="W384" s="26" t="str">
        <f t="shared" si="69"/>
        <v/>
      </c>
      <c r="X384" s="26" t="str">
        <f t="shared" si="70"/>
        <v/>
      </c>
      <c r="Y384" s="6" t="str">
        <f>IFERROR((PERCENTRANK($L$2:$L$20355,L384)*Multiples!$B$3)+((PERCENTRANK($W$2:$W$20355,W384)*(1-Multiples!$B$3))),"")</f>
        <v/>
      </c>
      <c r="Z384" s="64">
        <v>27</v>
      </c>
      <c r="AA384" s="64">
        <v>24</v>
      </c>
      <c r="AB384" s="24">
        <f t="shared" si="71"/>
        <v>3</v>
      </c>
      <c r="AC384" s="24">
        <f t="shared" si="72"/>
        <v>5.5</v>
      </c>
      <c r="AD384" s="24">
        <f t="shared" si="73"/>
        <v>5.5</v>
      </c>
      <c r="AE384" s="24" t="str">
        <f t="shared" si="74"/>
        <v>Yes</v>
      </c>
      <c r="AF384" s="24" t="str">
        <f t="shared" si="75"/>
        <v>Yes</v>
      </c>
      <c r="AG384" s="64"/>
      <c r="AH384" s="64"/>
      <c r="AI384" s="170"/>
      <c r="AJ384" s="66"/>
    </row>
    <row r="385" spans="1:36" customFormat="1" x14ac:dyDescent="0.25">
      <c r="A385" s="7">
        <v>13</v>
      </c>
      <c r="B385" s="5">
        <v>2022</v>
      </c>
      <c r="C385" s="5" t="str">
        <f t="shared" si="65"/>
        <v>2022 W13</v>
      </c>
      <c r="D385" s="5">
        <v>192</v>
      </c>
      <c r="E385" s="5" t="s">
        <v>649</v>
      </c>
      <c r="F385" s="5" t="s">
        <v>5</v>
      </c>
      <c r="G385" s="5" t="s">
        <v>24</v>
      </c>
      <c r="H385" s="5">
        <v>-2.5</v>
      </c>
      <c r="I385" s="61">
        <v>-2.5</v>
      </c>
      <c r="J385" s="62" t="str">
        <f t="shared" si="66"/>
        <v>F0</v>
      </c>
      <c r="K385" s="61">
        <f t="shared" si="67"/>
        <v>0</v>
      </c>
      <c r="L385" s="228">
        <f>IF(K385=0,0,
IF(J385="D0.5",0.5*SUMIFS('Key Numbers'!$C$2:$C$71,'Key Numbers'!$A$2:$A$71,"&gt;="&amp;ABS($I385),'Key Numbers'!$A$2:$A$71,"&lt;="&amp;ABS($H385)),
IF(J385="D-0.5",0.5*-1*SUMIFS('Key Numbers'!$C$2:$C$71,'Key Numbers'!$A$2:$A$71,"&lt;="&amp;ABS($I385),'Key Numbers'!$A$2:$A$71,"&gt;="&amp;ABS($H385)),
IF(J385="F0.5",0.5*SUMIFS('Key Numbers'!$C$2:$C$71,'Key Numbers'!$A$2:$A$71,"&lt;="&amp;ABS($I385),'Key Numbers'!$A$2:$A$71,"&gt;="&amp;ABS($H385)),
IF(J385="F-0.5",0.5*-1*SUMIFS('Key Numbers'!$C$2:$C$71,'Key Numbers'!$A$2:$A$71,"&gt;="&amp;ABS($I385),'Key Numbers'!$A$2:$A$71,"&lt;="&amp;ABS($H385)),
IF(AND(LEFT(J385,1)="F",K385&lt;0),-1*SUMIFS('Key Numbers'!$C$2:$C$71,'Key Numbers'!$A$2:$A$71,"&gt;="&amp;ABS($I385),'Key Numbers'!$A$2:$A$71,"&lt;="&amp;ABS($H385)),
IF(AND(LEFT(J385,1)="F",K385&gt;0),SUMIFS('Key Numbers'!$C$2:$C$71,'Key Numbers'!$A$2:$A$71,"&lt;="&amp;ABS($I385),'Key Numbers'!$A$2:$A$71,"&gt;="&amp;ABS($H385)),
IF(AND(LEFT(J385,1)="D",K385&lt;0),-1*SUMIFS('Key Numbers'!$C$2:$C$71,'Key Numbers'!$A$2:$A$71,"&lt;="&amp;ABS($I385),'Key Numbers'!$A$2:$A$71,"&gt;="&amp;ABS($H385)),
SUMIFS('Key Numbers'!$C$2:$C$71,'Key Numbers'!$A$2:$A$71,"&gt;="&amp;ABS($I385),'Key Numbers'!$A$2:$A$71,"&lt;="&amp;ABS($H385))))))))))</f>
        <v>0</v>
      </c>
      <c r="M385" s="6" cm="1">
        <f t="array" ref="M385">IFERROR(INDEX(DVOA!$E$2:$E$20095,MATCH($F385&amp;$A385-1&amp;$B385,DVOA!$C$2:$C$20095&amp;DVOA!$A$2:$A21181&amp;DVOA!$B$2:$B$20095,0)),0)</f>
        <v>0.25576576108774685</v>
      </c>
      <c r="N385" s="6"/>
      <c r="O385" s="6" cm="1">
        <f t="array" ref="O385">IFERROR(INDEX(DVOA!$AC$2:$AC$20095,MATCH($F385&amp;$A385-1&amp;$B385,DVOA!$C$2:$C$20095&amp;DVOA!$A$2:$A$20095&amp;DVOA!$B$2:$B$20095,0)
),0)</f>
        <v>0</v>
      </c>
      <c r="P385" s="6" cm="1">
        <f t="array" ref="P385">IFERROR(INDEX(DVOA!$E$2:$E$20095,MATCH($G385&amp;$A385-1&amp;$B385,DVOA!$C$2:$C$20095&amp;DVOA!$A$2:$A21181&amp;DVOA!$B$2:$B$20095,0)),0)</f>
        <v>0.16227168419135629</v>
      </c>
      <c r="Q385" s="6"/>
      <c r="R385" s="6" cm="1">
        <f t="array" ref="R385">IFERROR(INDEX(DVOA!$AC$2:$AC$20095,MATCH($G385&amp;$A385-1&amp;$B385,DVOA!$C$2:$C$20095&amp;DVOA!$A$2:$A$20095&amp;DVOA!$B$2:$B$20095,0)
),0)</f>
        <v>0</v>
      </c>
      <c r="S385" s="6" t="str">
        <f t="shared" si="68"/>
        <v/>
      </c>
      <c r="T385" s="104">
        <f t="shared" si="76"/>
        <v>9.3494076896390554E-2</v>
      </c>
      <c r="U385" s="104" t="str">
        <f t="shared" si="77"/>
        <v/>
      </c>
      <c r="V385" s="26" t="str" cm="1">
        <f t="array" ref="V385">IFERROR(IF(E385="H",INDEX('DVOA Pred'!$G$2:$G$1000,MATCH($F385&amp;$B385&amp;$A385,'DVOA Pred'!$C$2:$C$1000&amp;'DVOA Pred'!$A$2:$A$1000&amp;'DVOA Pred'!$B$2:$B$1000,0)),
INDEX('DVOA Pred'!$H$2:$H$1000,MATCH($F385&amp;$B385&amp;$A385,'DVOA Pred'!$D$2:$D$1000&amp;'DVOA Pred'!$A$2:$A$1000&amp;'DVOA Pred'!$B$2:$B$1000,0))),"")</f>
        <v/>
      </c>
      <c r="W385" s="26" t="str">
        <f t="shared" si="69"/>
        <v/>
      </c>
      <c r="X385" s="26" t="str">
        <f t="shared" si="70"/>
        <v/>
      </c>
      <c r="Y385" s="6" t="str">
        <f>IFERROR((PERCENTRANK($L$2:$L$20355,L385)*Multiples!$B$3)+((PERCENTRANK($W$2:$W$20355,W385)*(1-Multiples!$B$3))),"")</f>
        <v/>
      </c>
      <c r="Z385" s="64">
        <v>24</v>
      </c>
      <c r="AA385" s="64">
        <v>27</v>
      </c>
      <c r="AB385" s="24">
        <f t="shared" si="71"/>
        <v>-3</v>
      </c>
      <c r="AC385" s="24">
        <f t="shared" si="72"/>
        <v>-5.5</v>
      </c>
      <c r="AD385" s="24">
        <f t="shared" si="73"/>
        <v>-5.5</v>
      </c>
      <c r="AE385" s="24" t="str">
        <f t="shared" si="74"/>
        <v>No</v>
      </c>
      <c r="AF385" s="24" t="str">
        <f t="shared" si="75"/>
        <v>No</v>
      </c>
      <c r="AG385" s="64"/>
      <c r="AH385" s="64"/>
      <c r="AI385" s="170"/>
      <c r="AJ385" s="66"/>
    </row>
    <row r="386" spans="1:36" customFormat="1" x14ac:dyDescent="0.25">
      <c r="A386" s="7">
        <v>13</v>
      </c>
      <c r="B386" s="5">
        <v>2022</v>
      </c>
      <c r="C386" s="5" t="str">
        <f t="shared" ref="C386:C449" si="78">B386&amp;" "&amp;"W"&amp;A386</f>
        <v>2022 W13</v>
      </c>
      <c r="D386" s="5">
        <v>193</v>
      </c>
      <c r="E386" s="5" t="s">
        <v>649</v>
      </c>
      <c r="F386" s="5" t="s">
        <v>28</v>
      </c>
      <c r="G386" s="5" t="s">
        <v>53</v>
      </c>
      <c r="H386" s="5">
        <v>-1.5</v>
      </c>
      <c r="I386" s="61">
        <v>-2.5</v>
      </c>
      <c r="J386" s="62" t="str">
        <f t="shared" ref="J386:J449" si="79">IF(I386&gt;0,"D","F")&amp;K386</f>
        <v>F1</v>
      </c>
      <c r="K386" s="61">
        <f t="shared" ref="K386:K449" si="80">H386-I386</f>
        <v>1</v>
      </c>
      <c r="L386" s="228">
        <f>IF(K386=0,0,
IF(J386="D0.5",0.5*SUMIFS('Key Numbers'!$C$2:$C$71,'Key Numbers'!$A$2:$A$71,"&gt;="&amp;ABS($I386),'Key Numbers'!$A$2:$A$71,"&lt;="&amp;ABS($H386)),
IF(J386="D-0.5",0.5*-1*SUMIFS('Key Numbers'!$C$2:$C$71,'Key Numbers'!$A$2:$A$71,"&lt;="&amp;ABS($I386),'Key Numbers'!$A$2:$A$71,"&gt;="&amp;ABS($H386)),
IF(J386="F0.5",0.5*SUMIFS('Key Numbers'!$C$2:$C$71,'Key Numbers'!$A$2:$A$71,"&lt;="&amp;ABS($I386),'Key Numbers'!$A$2:$A$71,"&gt;="&amp;ABS($H386)),
IF(J386="F-0.5",0.5*-1*SUMIFS('Key Numbers'!$C$2:$C$71,'Key Numbers'!$A$2:$A$71,"&gt;="&amp;ABS($I386),'Key Numbers'!$A$2:$A$71,"&lt;="&amp;ABS($H386)),
IF(AND(LEFT(J386,1)="F",K386&lt;0),-1*SUMIFS('Key Numbers'!$C$2:$C$71,'Key Numbers'!$A$2:$A$71,"&gt;="&amp;ABS($I386),'Key Numbers'!$A$2:$A$71,"&lt;="&amp;ABS($H386)),
IF(AND(LEFT(J386,1)="F",K386&gt;0),SUMIFS('Key Numbers'!$C$2:$C$71,'Key Numbers'!$A$2:$A$71,"&lt;="&amp;ABS($I386),'Key Numbers'!$A$2:$A$71,"&gt;="&amp;ABS($H386)),
IF(AND(LEFT(J386,1)="D",K386&lt;0),-1*SUMIFS('Key Numbers'!$C$2:$C$71,'Key Numbers'!$A$2:$A$71,"&lt;="&amp;ABS($I386),'Key Numbers'!$A$2:$A$71,"&gt;="&amp;ABS($H386)),
SUMIFS('Key Numbers'!$C$2:$C$71,'Key Numbers'!$A$2:$A$71,"&gt;="&amp;ABS($I386),'Key Numbers'!$A$2:$A$71,"&lt;="&amp;ABS($H386))))))))))</f>
        <v>5.6880733944954132E-2</v>
      </c>
      <c r="M386" s="6" cm="1">
        <f t="array" ref="M386">IFERROR(INDEX(DVOA!$E$2:$E$20095,MATCH($F386&amp;$A386-1&amp;$B386,DVOA!$C$2:$C$20095&amp;DVOA!$A$2:$A21182&amp;DVOA!$B$2:$B$20095,0)),0)</f>
        <v>-0.11095690430870556</v>
      </c>
      <c r="N386" s="6"/>
      <c r="O386" s="6" cm="1">
        <f t="array" ref="O386">IFERROR(INDEX(DVOA!$AC$2:$AC$20095,MATCH($F386&amp;$A386-1&amp;$B386,DVOA!$C$2:$C$20095&amp;DVOA!$A$2:$A$20095&amp;DVOA!$B$2:$B$20095,0)
),0)</f>
        <v>0</v>
      </c>
      <c r="P386" s="6" cm="1">
        <f t="array" ref="P386">IFERROR(INDEX(DVOA!$E$2:$E$20095,MATCH($G386&amp;$A386-1&amp;$B386,DVOA!$C$2:$C$20095&amp;DVOA!$A$2:$A21182&amp;DVOA!$B$2:$B$20095,0)),0)</f>
        <v>-7.9349640096069485E-2</v>
      </c>
      <c r="Q386" s="6"/>
      <c r="R386" s="6" cm="1">
        <f t="array" ref="R386">IFERROR(INDEX(DVOA!$AC$2:$AC$20095,MATCH($G386&amp;$A386-1&amp;$B386,DVOA!$C$2:$C$20095&amp;DVOA!$A$2:$A$20095&amp;DVOA!$B$2:$B$20095,0)
),0)</f>
        <v>0</v>
      </c>
      <c r="S386" s="6" t="str">
        <f t="shared" ref="S386:S449" si="81">IF(O386=0,"",AVERAGE(O386,R386))</f>
        <v/>
      </c>
      <c r="T386" s="104">
        <f t="shared" si="76"/>
        <v>-3.1607264212636071E-2</v>
      </c>
      <c r="U386" s="104" t="str">
        <f t="shared" si="77"/>
        <v/>
      </c>
      <c r="V386" s="26" t="str" cm="1">
        <f t="array" ref="V386">IFERROR(IF(E386="H",INDEX('DVOA Pred'!$G$2:$G$1000,MATCH($F386&amp;$B386&amp;$A386,'DVOA Pred'!$C$2:$C$1000&amp;'DVOA Pred'!$A$2:$A$1000&amp;'DVOA Pred'!$B$2:$B$1000,0)),
INDEX('DVOA Pred'!$H$2:$H$1000,MATCH($F386&amp;$B386&amp;$A386,'DVOA Pred'!$D$2:$D$1000&amp;'DVOA Pred'!$A$2:$A$1000&amp;'DVOA Pred'!$B$2:$B$1000,0))),"")</f>
        <v/>
      </c>
      <c r="W386" s="26" t="str">
        <f t="shared" ref="W386:W449" si="82">IFERROR(H386-V386,"")</f>
        <v/>
      </c>
      <c r="X386" s="26" t="str">
        <f t="shared" ref="X386:X449" si="83">IFERROR(I386-V386,"")</f>
        <v/>
      </c>
      <c r="Y386" s="6" t="str">
        <f>IFERROR((PERCENTRANK($L$2:$L$20355,L386)*Multiples!$B$3)+((PERCENTRANK($W$2:$W$20355,W386)*(1-Multiples!$B$3))),"")</f>
        <v/>
      </c>
      <c r="Z386" s="64">
        <v>20</v>
      </c>
      <c r="AA386" s="64">
        <v>27</v>
      </c>
      <c r="AB386" s="24">
        <f t="shared" ref="AB386:AB449" si="84">IF(Z386&lt;&gt;"",Z386-AA386,"")</f>
        <v>-7</v>
      </c>
      <c r="AC386" s="24">
        <f t="shared" ref="AC386:AC449" si="85">IF(Z386&lt;&gt;"",Z386+H386-AA386,"")</f>
        <v>-8.5</v>
      </c>
      <c r="AD386" s="24">
        <f t="shared" ref="AD386:AD449" si="86">IF(Z386&lt;&gt;"",Z386+I386-AA386,"")</f>
        <v>-9.5</v>
      </c>
      <c r="AE386" s="24" t="str">
        <f t="shared" ref="AE386:AE449" si="87">IF(Z386&lt;&gt;"",IF(AC386&gt;0,"Yes","No"),"")</f>
        <v>No</v>
      </c>
      <c r="AF386" s="24" t="str">
        <f t="shared" ref="AF386:AF449" si="88">IF(AA386&lt;&gt;"",IF(AD386&gt;0,"Yes","No"),"")</f>
        <v>No</v>
      </c>
      <c r="AG386" s="64"/>
      <c r="AH386" s="64"/>
      <c r="AI386" s="170"/>
      <c r="AJ386" s="66"/>
    </row>
    <row r="387" spans="1:36" customFormat="1" x14ac:dyDescent="0.25">
      <c r="A387" s="7">
        <v>13</v>
      </c>
      <c r="B387" s="5">
        <v>2022</v>
      </c>
      <c r="C387" s="5" t="str">
        <f t="shared" si="78"/>
        <v>2022 W13</v>
      </c>
      <c r="D387" s="5">
        <v>193</v>
      </c>
      <c r="E387" s="5" t="s">
        <v>651</v>
      </c>
      <c r="F387" s="5" t="s">
        <v>53</v>
      </c>
      <c r="G387" s="5" t="s">
        <v>28</v>
      </c>
      <c r="H387" s="5">
        <v>1.5</v>
      </c>
      <c r="I387" s="61">
        <v>2.5</v>
      </c>
      <c r="J387" s="62" t="str">
        <f t="shared" si="79"/>
        <v>D-1</v>
      </c>
      <c r="K387" s="61">
        <f t="shared" si="80"/>
        <v>-1</v>
      </c>
      <c r="L387" s="228">
        <f>IF(K387=0,0,
IF(J387="D0.5",0.5*SUMIFS('Key Numbers'!$C$2:$C$71,'Key Numbers'!$A$2:$A$71,"&gt;="&amp;ABS($I387),'Key Numbers'!$A$2:$A$71,"&lt;="&amp;ABS($H387)),
IF(J387="D-0.5",0.5*-1*SUMIFS('Key Numbers'!$C$2:$C$71,'Key Numbers'!$A$2:$A$71,"&lt;="&amp;ABS($I387),'Key Numbers'!$A$2:$A$71,"&gt;="&amp;ABS($H387)),
IF(J387="F0.5",0.5*SUMIFS('Key Numbers'!$C$2:$C$71,'Key Numbers'!$A$2:$A$71,"&lt;="&amp;ABS($I387),'Key Numbers'!$A$2:$A$71,"&gt;="&amp;ABS($H387)),
IF(J387="F-0.5",0.5*-1*SUMIFS('Key Numbers'!$C$2:$C$71,'Key Numbers'!$A$2:$A$71,"&gt;="&amp;ABS($I387),'Key Numbers'!$A$2:$A$71,"&lt;="&amp;ABS($H387)),
IF(AND(LEFT(J387,1)="F",K387&lt;0),-1*SUMIFS('Key Numbers'!$C$2:$C$71,'Key Numbers'!$A$2:$A$71,"&gt;="&amp;ABS($I387),'Key Numbers'!$A$2:$A$71,"&lt;="&amp;ABS($H387)),
IF(AND(LEFT(J387,1)="F",K387&gt;0),SUMIFS('Key Numbers'!$C$2:$C$71,'Key Numbers'!$A$2:$A$71,"&lt;="&amp;ABS($I387),'Key Numbers'!$A$2:$A$71,"&gt;="&amp;ABS($H387)),
IF(AND(LEFT(J387,1)="D",K387&lt;0),-1*SUMIFS('Key Numbers'!$C$2:$C$71,'Key Numbers'!$A$2:$A$71,"&lt;="&amp;ABS($I387),'Key Numbers'!$A$2:$A$71,"&gt;="&amp;ABS($H387)),
SUMIFS('Key Numbers'!$C$2:$C$71,'Key Numbers'!$A$2:$A$71,"&gt;="&amp;ABS($I387),'Key Numbers'!$A$2:$A$71,"&lt;="&amp;ABS($H387))))))))))</f>
        <v>-5.6880733944954132E-2</v>
      </c>
      <c r="M387" s="6" cm="1">
        <f t="array" ref="M387">IFERROR(INDEX(DVOA!$E$2:$E$20095,MATCH($F387&amp;$A387-1&amp;$B387,DVOA!$C$2:$C$20095&amp;DVOA!$A$2:$A21183&amp;DVOA!$B$2:$B$20095,0)),0)</f>
        <v>-7.9349640096069485E-2</v>
      </c>
      <c r="N387" s="6"/>
      <c r="O387" s="6" cm="1">
        <f t="array" ref="O387">IFERROR(INDEX(DVOA!$AC$2:$AC$20095,MATCH($F387&amp;$A387-1&amp;$B387,DVOA!$C$2:$C$20095&amp;DVOA!$A$2:$A$20095&amp;DVOA!$B$2:$B$20095,0)
),0)</f>
        <v>0</v>
      </c>
      <c r="P387" s="6" cm="1">
        <f t="array" ref="P387">IFERROR(INDEX(DVOA!$E$2:$E$20095,MATCH($G387&amp;$A387-1&amp;$B387,DVOA!$C$2:$C$20095&amp;DVOA!$A$2:$A21183&amp;DVOA!$B$2:$B$20095,0)),0)</f>
        <v>-0.11095690430870556</v>
      </c>
      <c r="Q387" s="6"/>
      <c r="R387" s="6" cm="1">
        <f t="array" ref="R387">IFERROR(INDEX(DVOA!$AC$2:$AC$20095,MATCH($G387&amp;$A387-1&amp;$B387,DVOA!$C$2:$C$20095&amp;DVOA!$A$2:$A$20095&amp;DVOA!$B$2:$B$20095,0)
),0)</f>
        <v>0</v>
      </c>
      <c r="S387" s="6" t="str">
        <f t="shared" si="81"/>
        <v/>
      </c>
      <c r="T387" s="104">
        <f t="shared" ref="T387:T450" si="89">IF(A387=1,"",M387-P387)</f>
        <v>3.1607264212636071E-2</v>
      </c>
      <c r="U387" s="104" t="str">
        <f t="shared" ref="U387:U450" si="90">IF(N387=0,"",N387-Q387)</f>
        <v/>
      </c>
      <c r="V387" s="26" t="str" cm="1">
        <f t="array" ref="V387">IFERROR(IF(E387="H",INDEX('DVOA Pred'!$G$2:$G$1000,MATCH($F387&amp;$B387&amp;$A387,'DVOA Pred'!$C$2:$C$1000&amp;'DVOA Pred'!$A$2:$A$1000&amp;'DVOA Pred'!$B$2:$B$1000,0)),
INDEX('DVOA Pred'!$H$2:$H$1000,MATCH($F387&amp;$B387&amp;$A387,'DVOA Pred'!$D$2:$D$1000&amp;'DVOA Pred'!$A$2:$A$1000&amp;'DVOA Pred'!$B$2:$B$1000,0))),"")</f>
        <v/>
      </c>
      <c r="W387" s="26" t="str">
        <f t="shared" si="82"/>
        <v/>
      </c>
      <c r="X387" s="26" t="str">
        <f t="shared" si="83"/>
        <v/>
      </c>
      <c r="Y387" s="6" t="str">
        <f>IFERROR((PERCENTRANK($L$2:$L$20355,L387)*Multiples!$B$3)+((PERCENTRANK($W$2:$W$20355,W387)*(1-Multiples!$B$3))),"")</f>
        <v/>
      </c>
      <c r="Z387" s="64">
        <v>27</v>
      </c>
      <c r="AA387" s="64">
        <v>20</v>
      </c>
      <c r="AB387" s="24">
        <f t="shared" si="84"/>
        <v>7</v>
      </c>
      <c r="AC387" s="24">
        <f t="shared" si="85"/>
        <v>8.5</v>
      </c>
      <c r="AD387" s="24">
        <f t="shared" si="86"/>
        <v>9.5</v>
      </c>
      <c r="AE387" s="24" t="str">
        <f t="shared" si="87"/>
        <v>Yes</v>
      </c>
      <c r="AF387" s="24" t="str">
        <f t="shared" si="88"/>
        <v>Yes</v>
      </c>
      <c r="AG387" s="64"/>
      <c r="AH387" s="64"/>
      <c r="AI387" s="170"/>
      <c r="AJ387" s="66"/>
    </row>
    <row r="388" spans="1:36" customFormat="1" x14ac:dyDescent="0.25">
      <c r="A388" s="7">
        <v>13</v>
      </c>
      <c r="B388" s="5">
        <v>2022</v>
      </c>
      <c r="C388" s="5" t="str">
        <f t="shared" si="78"/>
        <v>2022 W13</v>
      </c>
      <c r="D388" s="5">
        <v>194</v>
      </c>
      <c r="E388" s="5" t="s">
        <v>651</v>
      </c>
      <c r="F388" s="5" t="s">
        <v>3</v>
      </c>
      <c r="G388" s="5" t="s">
        <v>35</v>
      </c>
      <c r="H388" s="5">
        <v>-10.5</v>
      </c>
      <c r="I388" s="61">
        <v>-11</v>
      </c>
      <c r="J388" s="62" t="str">
        <f t="shared" si="79"/>
        <v>F0.5</v>
      </c>
      <c r="K388" s="61">
        <f t="shared" si="80"/>
        <v>0.5</v>
      </c>
      <c r="L388" s="228">
        <f>IF(K388=0,0,
IF(J388="D0.5",0.5*SUMIFS('Key Numbers'!$C$2:$C$71,'Key Numbers'!$A$2:$A$71,"&gt;="&amp;ABS($I388),'Key Numbers'!$A$2:$A$71,"&lt;="&amp;ABS($H388)),
IF(J388="D-0.5",0.5*-1*SUMIFS('Key Numbers'!$C$2:$C$71,'Key Numbers'!$A$2:$A$71,"&lt;="&amp;ABS($I388),'Key Numbers'!$A$2:$A$71,"&gt;="&amp;ABS($H388)),
IF(J388="F0.5",0.5*SUMIFS('Key Numbers'!$C$2:$C$71,'Key Numbers'!$A$2:$A$71,"&lt;="&amp;ABS($I388),'Key Numbers'!$A$2:$A$71,"&gt;="&amp;ABS($H388)),
IF(J388="F-0.5",0.5*-1*SUMIFS('Key Numbers'!$C$2:$C$71,'Key Numbers'!$A$2:$A$71,"&gt;="&amp;ABS($I388),'Key Numbers'!$A$2:$A$71,"&lt;="&amp;ABS($H388)),
IF(AND(LEFT(J388,1)="F",K388&lt;0),-1*SUMIFS('Key Numbers'!$C$2:$C$71,'Key Numbers'!$A$2:$A$71,"&gt;="&amp;ABS($I388),'Key Numbers'!$A$2:$A$71,"&lt;="&amp;ABS($H388)),
IF(AND(LEFT(J388,1)="F",K388&gt;0),SUMIFS('Key Numbers'!$C$2:$C$71,'Key Numbers'!$A$2:$A$71,"&lt;="&amp;ABS($I388),'Key Numbers'!$A$2:$A$71,"&gt;="&amp;ABS($H388)),
IF(AND(LEFT(J388,1)="D",K388&lt;0),-1*SUMIFS('Key Numbers'!$C$2:$C$71,'Key Numbers'!$A$2:$A$71,"&lt;="&amp;ABS($I388),'Key Numbers'!$A$2:$A$71,"&gt;="&amp;ABS($H388)),
SUMIFS('Key Numbers'!$C$2:$C$71,'Key Numbers'!$A$2:$A$71,"&gt;="&amp;ABS($I388),'Key Numbers'!$A$2:$A$71,"&lt;="&amp;ABS($H388))))))))))</f>
        <v>6.4220183486238536E-3</v>
      </c>
      <c r="M388" s="6" cm="1">
        <f t="array" ref="M388">IFERROR(INDEX(DVOA!$E$2:$E$20095,MATCH($F388&amp;$A388-1&amp;$B388,DVOA!$C$2:$C$20095&amp;DVOA!$A$2:$A21184&amp;DVOA!$B$2:$B$20095,0)),0)</f>
        <v>0.26043465170253799</v>
      </c>
      <c r="N388" s="6"/>
      <c r="O388" s="6" cm="1">
        <f t="array" ref="O388">IFERROR(INDEX(DVOA!$AC$2:$AC$20095,MATCH($F388&amp;$A388-1&amp;$B388,DVOA!$C$2:$C$20095&amp;DVOA!$A$2:$A$20095&amp;DVOA!$B$2:$B$20095,0)
),0)</f>
        <v>0</v>
      </c>
      <c r="P388" s="6" cm="1">
        <f t="array" ref="P388">IFERROR(INDEX(DVOA!$E$2:$E$20095,MATCH($G388&amp;$A388-1&amp;$B388,DVOA!$C$2:$C$20095&amp;DVOA!$A$2:$A21184&amp;DVOA!$B$2:$B$20095,0)),0)</f>
        <v>-0.2322354860728682</v>
      </c>
      <c r="Q388" s="6"/>
      <c r="R388" s="6" cm="1">
        <f t="array" ref="R388">IFERROR(INDEX(DVOA!$AC$2:$AC$20095,MATCH($G388&amp;$A388-1&amp;$B388,DVOA!$C$2:$C$20095&amp;DVOA!$A$2:$A$20095&amp;DVOA!$B$2:$B$20095,0)
),0)</f>
        <v>0</v>
      </c>
      <c r="S388" s="6" t="str">
        <f t="shared" si="81"/>
        <v/>
      </c>
      <c r="T388" s="104">
        <f t="shared" si="89"/>
        <v>0.49267013777540619</v>
      </c>
      <c r="U388" s="104" t="str">
        <f t="shared" si="90"/>
        <v/>
      </c>
      <c r="V388" s="26" t="str" cm="1">
        <f t="array" ref="V388">IFERROR(IF(E388="H",INDEX('DVOA Pred'!$G$2:$G$1000,MATCH($F388&amp;$B388&amp;$A388,'DVOA Pred'!$C$2:$C$1000&amp;'DVOA Pred'!$A$2:$A$1000&amp;'DVOA Pred'!$B$2:$B$1000,0)),
INDEX('DVOA Pred'!$H$2:$H$1000,MATCH($F388&amp;$B388&amp;$A388,'DVOA Pred'!$D$2:$D$1000&amp;'DVOA Pred'!$A$2:$A$1000&amp;'DVOA Pred'!$B$2:$B$1000,0))),"")</f>
        <v/>
      </c>
      <c r="W388" s="26" t="str">
        <f t="shared" si="82"/>
        <v/>
      </c>
      <c r="X388" s="26" t="str">
        <f t="shared" si="83"/>
        <v/>
      </c>
      <c r="Y388" s="6" t="str">
        <f>IFERROR((PERCENTRANK($L$2:$L$20355,L388)*Multiples!$B$3)+((PERCENTRANK($W$2:$W$20355,W388)*(1-Multiples!$B$3))),"")</f>
        <v/>
      </c>
      <c r="Z388" s="64">
        <v>54</v>
      </c>
      <c r="AA388" s="64">
        <v>19</v>
      </c>
      <c r="AB388" s="24">
        <f t="shared" si="84"/>
        <v>35</v>
      </c>
      <c r="AC388" s="24">
        <f t="shared" si="85"/>
        <v>24.5</v>
      </c>
      <c r="AD388" s="24">
        <f t="shared" si="86"/>
        <v>24</v>
      </c>
      <c r="AE388" s="24" t="str">
        <f t="shared" si="87"/>
        <v>Yes</v>
      </c>
      <c r="AF388" s="24" t="str">
        <f t="shared" si="88"/>
        <v>Yes</v>
      </c>
      <c r="AG388" s="64"/>
      <c r="AH388" s="64"/>
      <c r="AI388" s="170"/>
      <c r="AJ388" s="66"/>
    </row>
    <row r="389" spans="1:36" customFormat="1" x14ac:dyDescent="0.25">
      <c r="A389" s="7">
        <v>13</v>
      </c>
      <c r="B389" s="5">
        <v>2022</v>
      </c>
      <c r="C389" s="5" t="str">
        <f t="shared" si="78"/>
        <v>2022 W13</v>
      </c>
      <c r="D389" s="5">
        <v>194</v>
      </c>
      <c r="E389" s="5" t="s">
        <v>649</v>
      </c>
      <c r="F389" s="5" t="s">
        <v>35</v>
      </c>
      <c r="G389" s="5" t="s">
        <v>3</v>
      </c>
      <c r="H389" s="5">
        <v>10.5</v>
      </c>
      <c r="I389" s="61">
        <v>11</v>
      </c>
      <c r="J389" s="62" t="str">
        <f t="shared" si="79"/>
        <v>D-0.5</v>
      </c>
      <c r="K389" s="61">
        <f t="shared" si="80"/>
        <v>-0.5</v>
      </c>
      <c r="L389" s="228">
        <f>IF(K389=0,0,
IF(J389="D0.5",0.5*SUMIFS('Key Numbers'!$C$2:$C$71,'Key Numbers'!$A$2:$A$71,"&gt;="&amp;ABS($I389),'Key Numbers'!$A$2:$A$71,"&lt;="&amp;ABS($H389)),
IF(J389="D-0.5",0.5*-1*SUMIFS('Key Numbers'!$C$2:$C$71,'Key Numbers'!$A$2:$A$71,"&lt;="&amp;ABS($I389),'Key Numbers'!$A$2:$A$71,"&gt;="&amp;ABS($H389)),
IF(J389="F0.5",0.5*SUMIFS('Key Numbers'!$C$2:$C$71,'Key Numbers'!$A$2:$A$71,"&lt;="&amp;ABS($I389),'Key Numbers'!$A$2:$A$71,"&gt;="&amp;ABS($H389)),
IF(J389="F-0.5",0.5*-1*SUMIFS('Key Numbers'!$C$2:$C$71,'Key Numbers'!$A$2:$A$71,"&gt;="&amp;ABS($I389),'Key Numbers'!$A$2:$A$71,"&lt;="&amp;ABS($H389)),
IF(AND(LEFT(J389,1)="F",K389&lt;0),-1*SUMIFS('Key Numbers'!$C$2:$C$71,'Key Numbers'!$A$2:$A$71,"&gt;="&amp;ABS($I389),'Key Numbers'!$A$2:$A$71,"&lt;="&amp;ABS($H389)),
IF(AND(LEFT(J389,1)="F",K389&gt;0),SUMIFS('Key Numbers'!$C$2:$C$71,'Key Numbers'!$A$2:$A$71,"&lt;="&amp;ABS($I389),'Key Numbers'!$A$2:$A$71,"&gt;="&amp;ABS($H389)),
IF(AND(LEFT(J389,1)="D",K389&lt;0),-1*SUMIFS('Key Numbers'!$C$2:$C$71,'Key Numbers'!$A$2:$A$71,"&lt;="&amp;ABS($I389),'Key Numbers'!$A$2:$A$71,"&gt;="&amp;ABS($H389)),
SUMIFS('Key Numbers'!$C$2:$C$71,'Key Numbers'!$A$2:$A$71,"&gt;="&amp;ABS($I389),'Key Numbers'!$A$2:$A$71,"&lt;="&amp;ABS($H389))))))))))</f>
        <v>-6.4220183486238536E-3</v>
      </c>
      <c r="M389" s="6" cm="1">
        <f t="array" ref="M389">IFERROR(INDEX(DVOA!$E$2:$E$20095,MATCH($F389&amp;$A389-1&amp;$B389,DVOA!$C$2:$C$20095&amp;DVOA!$A$2:$A21185&amp;DVOA!$B$2:$B$20095,0)),0)</f>
        <v>-0.2322354860728682</v>
      </c>
      <c r="N389" s="6"/>
      <c r="O389" s="6" cm="1">
        <f t="array" ref="O389">IFERROR(INDEX(DVOA!$AC$2:$AC$20095,MATCH($F389&amp;$A389-1&amp;$B389,DVOA!$C$2:$C$20095&amp;DVOA!$A$2:$A$20095&amp;DVOA!$B$2:$B$20095,0)
),0)</f>
        <v>0</v>
      </c>
      <c r="P389" s="6" cm="1">
        <f t="array" ref="P389">IFERROR(INDEX(DVOA!$E$2:$E$20095,MATCH($G389&amp;$A389-1&amp;$B389,DVOA!$C$2:$C$20095&amp;DVOA!$A$2:$A21185&amp;DVOA!$B$2:$B$20095,0)),0)</f>
        <v>0.26043465170253799</v>
      </c>
      <c r="Q389" s="6"/>
      <c r="R389" s="6" cm="1">
        <f t="array" ref="R389">IFERROR(INDEX(DVOA!$AC$2:$AC$20095,MATCH($G389&amp;$A389-1&amp;$B389,DVOA!$C$2:$C$20095&amp;DVOA!$A$2:$A$20095&amp;DVOA!$B$2:$B$20095,0)
),0)</f>
        <v>0</v>
      </c>
      <c r="S389" s="6" t="str">
        <f t="shared" si="81"/>
        <v/>
      </c>
      <c r="T389" s="104">
        <f t="shared" si="89"/>
        <v>-0.49267013777540619</v>
      </c>
      <c r="U389" s="104" t="str">
        <f t="shared" si="90"/>
        <v/>
      </c>
      <c r="V389" s="26" t="str" cm="1">
        <f t="array" ref="V389">IFERROR(IF(E389="H",INDEX('DVOA Pred'!$G$2:$G$1000,MATCH($F389&amp;$B389&amp;$A389,'DVOA Pred'!$C$2:$C$1000&amp;'DVOA Pred'!$A$2:$A$1000&amp;'DVOA Pred'!$B$2:$B$1000,0)),
INDEX('DVOA Pred'!$H$2:$H$1000,MATCH($F389&amp;$B389&amp;$A389,'DVOA Pred'!$D$2:$D$1000&amp;'DVOA Pred'!$A$2:$A$1000&amp;'DVOA Pred'!$B$2:$B$1000,0))),"")</f>
        <v/>
      </c>
      <c r="W389" s="26" t="str">
        <f t="shared" si="82"/>
        <v/>
      </c>
      <c r="X389" s="26" t="str">
        <f t="shared" si="83"/>
        <v/>
      </c>
      <c r="Y389" s="6" t="str">
        <f>IFERROR((PERCENTRANK($L$2:$L$20355,L389)*Multiples!$B$3)+((PERCENTRANK($W$2:$W$20355,W389)*(1-Multiples!$B$3))),"")</f>
        <v/>
      </c>
      <c r="Z389" s="64">
        <v>19</v>
      </c>
      <c r="AA389" s="64">
        <v>54</v>
      </c>
      <c r="AB389" s="24">
        <f t="shared" si="84"/>
        <v>-35</v>
      </c>
      <c r="AC389" s="24">
        <f t="shared" si="85"/>
        <v>-24.5</v>
      </c>
      <c r="AD389" s="24">
        <f t="shared" si="86"/>
        <v>-24</v>
      </c>
      <c r="AE389" s="24" t="str">
        <f t="shared" si="87"/>
        <v>No</v>
      </c>
      <c r="AF389" s="24" t="str">
        <f t="shared" si="88"/>
        <v>No</v>
      </c>
      <c r="AG389" s="64"/>
      <c r="AH389" s="64"/>
      <c r="AI389" s="170"/>
      <c r="AJ389" s="66"/>
    </row>
    <row r="390" spans="1:36" customFormat="1" x14ac:dyDescent="0.25">
      <c r="A390" s="7">
        <v>13</v>
      </c>
      <c r="B390" s="5">
        <v>2022</v>
      </c>
      <c r="C390" s="5" t="str">
        <f t="shared" si="78"/>
        <v>2022 W13</v>
      </c>
      <c r="D390" s="5">
        <v>195</v>
      </c>
      <c r="E390" s="5" t="s">
        <v>649</v>
      </c>
      <c r="F390" s="5" t="s">
        <v>27</v>
      </c>
      <c r="G390" s="5" t="s">
        <v>38</v>
      </c>
      <c r="H390" s="5">
        <v>3.5</v>
      </c>
      <c r="I390" s="61">
        <v>3.5</v>
      </c>
      <c r="J390" s="62" t="str">
        <f t="shared" si="79"/>
        <v>D0</v>
      </c>
      <c r="K390" s="61">
        <f t="shared" si="80"/>
        <v>0</v>
      </c>
      <c r="L390" s="228">
        <f>IF(K390=0,0,
IF(J390="D0.5",0.5*SUMIFS('Key Numbers'!$C$2:$C$71,'Key Numbers'!$A$2:$A$71,"&gt;="&amp;ABS($I390),'Key Numbers'!$A$2:$A$71,"&lt;="&amp;ABS($H390)),
IF(J390="D-0.5",0.5*-1*SUMIFS('Key Numbers'!$C$2:$C$71,'Key Numbers'!$A$2:$A$71,"&lt;="&amp;ABS($I390),'Key Numbers'!$A$2:$A$71,"&gt;="&amp;ABS($H390)),
IF(J390="F0.5",0.5*SUMIFS('Key Numbers'!$C$2:$C$71,'Key Numbers'!$A$2:$A$71,"&lt;="&amp;ABS($I390),'Key Numbers'!$A$2:$A$71,"&gt;="&amp;ABS($H390)),
IF(J390="F-0.5",0.5*-1*SUMIFS('Key Numbers'!$C$2:$C$71,'Key Numbers'!$A$2:$A$71,"&gt;="&amp;ABS($I390),'Key Numbers'!$A$2:$A$71,"&lt;="&amp;ABS($H390)),
IF(AND(LEFT(J390,1)="F",K390&lt;0),-1*SUMIFS('Key Numbers'!$C$2:$C$71,'Key Numbers'!$A$2:$A$71,"&gt;="&amp;ABS($I390),'Key Numbers'!$A$2:$A$71,"&lt;="&amp;ABS($H390)),
IF(AND(LEFT(J390,1)="F",K390&gt;0),SUMIFS('Key Numbers'!$C$2:$C$71,'Key Numbers'!$A$2:$A$71,"&lt;="&amp;ABS($I390),'Key Numbers'!$A$2:$A$71,"&gt;="&amp;ABS($H390)),
IF(AND(LEFT(J390,1)="D",K390&lt;0),-1*SUMIFS('Key Numbers'!$C$2:$C$71,'Key Numbers'!$A$2:$A$71,"&lt;="&amp;ABS($I390),'Key Numbers'!$A$2:$A$71,"&gt;="&amp;ABS($H390)),
SUMIFS('Key Numbers'!$C$2:$C$71,'Key Numbers'!$A$2:$A$71,"&gt;="&amp;ABS($I390),'Key Numbers'!$A$2:$A$71,"&lt;="&amp;ABS($H390))))))))))</f>
        <v>0</v>
      </c>
      <c r="M390" s="6" cm="1">
        <f t="array" ref="M390">IFERROR(INDEX(DVOA!$E$2:$E$20095,MATCH($F390&amp;$A390-1&amp;$B390,DVOA!$C$2:$C$20095&amp;DVOA!$A$2:$A21186&amp;DVOA!$B$2:$B$20095,0)),0)</f>
        <v>-0.13522856321596829</v>
      </c>
      <c r="N390" s="6"/>
      <c r="O390" s="6" cm="1">
        <f t="array" ref="O390">IFERROR(INDEX(DVOA!$AC$2:$AC$20095,MATCH($F390&amp;$A390-1&amp;$B390,DVOA!$C$2:$C$20095&amp;DVOA!$A$2:$A$20095&amp;DVOA!$B$2:$B$20095,0)
),0)</f>
        <v>0</v>
      </c>
      <c r="P390" s="6" cm="1">
        <f t="array" ref="P390">IFERROR(INDEX(DVOA!$E$2:$E$20095,MATCH($G390&amp;$A390-1&amp;$B390,DVOA!$C$2:$C$20095&amp;DVOA!$A$2:$A21186&amp;DVOA!$B$2:$B$20095,0)),0)</f>
        <v>0.10984715248131494</v>
      </c>
      <c r="Q390" s="6"/>
      <c r="R390" s="6" cm="1">
        <f t="array" ref="R390">IFERROR(INDEX(DVOA!$AC$2:$AC$20095,MATCH($G390&amp;$A390-1&amp;$B390,DVOA!$C$2:$C$20095&amp;DVOA!$A$2:$A$20095&amp;DVOA!$B$2:$B$20095,0)
),0)</f>
        <v>0</v>
      </c>
      <c r="S390" s="6" t="str">
        <f t="shared" si="81"/>
        <v/>
      </c>
      <c r="T390" s="104">
        <f t="shared" si="89"/>
        <v>-0.24507571569728323</v>
      </c>
      <c r="U390" s="104" t="str">
        <f t="shared" si="90"/>
        <v/>
      </c>
      <c r="V390" s="26" t="str" cm="1">
        <f t="array" ref="V390">IFERROR(IF(E390="H",INDEX('DVOA Pred'!$G$2:$G$1000,MATCH($F390&amp;$B390&amp;$A390,'DVOA Pred'!$C$2:$C$1000&amp;'DVOA Pred'!$A$2:$A$1000&amp;'DVOA Pred'!$B$2:$B$1000,0)),
INDEX('DVOA Pred'!$H$2:$H$1000,MATCH($F390&amp;$B390&amp;$A390,'DVOA Pred'!$D$2:$D$1000&amp;'DVOA Pred'!$A$2:$A$1000&amp;'DVOA Pred'!$B$2:$B$1000,0))),"")</f>
        <v/>
      </c>
      <c r="W390" s="26" t="str">
        <f t="shared" si="82"/>
        <v/>
      </c>
      <c r="X390" s="26" t="str">
        <f t="shared" si="83"/>
        <v/>
      </c>
      <c r="Y390" s="6" t="str">
        <f>IFERROR((PERCENTRANK($L$2:$L$20355,L390)*Multiples!$B$3)+((PERCENTRANK($W$2:$W$20355,W390)*(1-Multiples!$B$3))),"")</f>
        <v/>
      </c>
      <c r="Z390" s="64">
        <v>16</v>
      </c>
      <c r="AA390" s="64">
        <v>17</v>
      </c>
      <c r="AB390" s="24">
        <f t="shared" si="84"/>
        <v>-1</v>
      </c>
      <c r="AC390" s="24">
        <f t="shared" si="85"/>
        <v>2.5</v>
      </c>
      <c r="AD390" s="24">
        <f t="shared" si="86"/>
        <v>2.5</v>
      </c>
      <c r="AE390" s="24" t="str">
        <f t="shared" si="87"/>
        <v>Yes</v>
      </c>
      <c r="AF390" s="24" t="str">
        <f t="shared" si="88"/>
        <v>Yes</v>
      </c>
      <c r="AG390" s="64"/>
      <c r="AH390" s="64"/>
      <c r="AI390" s="170"/>
      <c r="AJ390" s="66"/>
    </row>
    <row r="391" spans="1:36" customFormat="1" x14ac:dyDescent="0.25">
      <c r="A391" s="7">
        <v>13</v>
      </c>
      <c r="B391" s="5">
        <v>2022</v>
      </c>
      <c r="C391" s="5" t="str">
        <f t="shared" si="78"/>
        <v>2022 W13</v>
      </c>
      <c r="D391" s="5">
        <v>195</v>
      </c>
      <c r="E391" s="5" t="s">
        <v>651</v>
      </c>
      <c r="F391" s="5" t="s">
        <v>38</v>
      </c>
      <c r="G391" s="5" t="s">
        <v>27</v>
      </c>
      <c r="H391" s="5">
        <v>-3.5</v>
      </c>
      <c r="I391" s="61">
        <v>-3.5</v>
      </c>
      <c r="J391" s="62" t="str">
        <f t="shared" si="79"/>
        <v>F0</v>
      </c>
      <c r="K391" s="61">
        <f t="shared" si="80"/>
        <v>0</v>
      </c>
      <c r="L391" s="228">
        <f>IF(K391=0,0,
IF(J391="D0.5",0.5*SUMIFS('Key Numbers'!$C$2:$C$71,'Key Numbers'!$A$2:$A$71,"&gt;="&amp;ABS($I391),'Key Numbers'!$A$2:$A$71,"&lt;="&amp;ABS($H391)),
IF(J391="D-0.5",0.5*-1*SUMIFS('Key Numbers'!$C$2:$C$71,'Key Numbers'!$A$2:$A$71,"&lt;="&amp;ABS($I391),'Key Numbers'!$A$2:$A$71,"&gt;="&amp;ABS($H391)),
IF(J391="F0.5",0.5*SUMIFS('Key Numbers'!$C$2:$C$71,'Key Numbers'!$A$2:$A$71,"&lt;="&amp;ABS($I391),'Key Numbers'!$A$2:$A$71,"&gt;="&amp;ABS($H391)),
IF(J391="F-0.5",0.5*-1*SUMIFS('Key Numbers'!$C$2:$C$71,'Key Numbers'!$A$2:$A$71,"&gt;="&amp;ABS($I391),'Key Numbers'!$A$2:$A$71,"&lt;="&amp;ABS($H391)),
IF(AND(LEFT(J391,1)="F",K391&lt;0),-1*SUMIFS('Key Numbers'!$C$2:$C$71,'Key Numbers'!$A$2:$A$71,"&gt;="&amp;ABS($I391),'Key Numbers'!$A$2:$A$71,"&lt;="&amp;ABS($H391)),
IF(AND(LEFT(J391,1)="F",K391&gt;0),SUMIFS('Key Numbers'!$C$2:$C$71,'Key Numbers'!$A$2:$A$71,"&lt;="&amp;ABS($I391),'Key Numbers'!$A$2:$A$71,"&gt;="&amp;ABS($H391)),
IF(AND(LEFT(J391,1)="D",K391&lt;0),-1*SUMIFS('Key Numbers'!$C$2:$C$71,'Key Numbers'!$A$2:$A$71,"&lt;="&amp;ABS($I391),'Key Numbers'!$A$2:$A$71,"&gt;="&amp;ABS($H391)),
SUMIFS('Key Numbers'!$C$2:$C$71,'Key Numbers'!$A$2:$A$71,"&gt;="&amp;ABS($I391),'Key Numbers'!$A$2:$A$71,"&lt;="&amp;ABS($H391))))))))))</f>
        <v>0</v>
      </c>
      <c r="M391" s="6" cm="1">
        <f t="array" ref="M391">IFERROR(INDEX(DVOA!$E$2:$E$20095,MATCH($F391&amp;$A391-1&amp;$B391,DVOA!$C$2:$C$20095&amp;DVOA!$A$2:$A21187&amp;DVOA!$B$2:$B$20095,0)),0)</f>
        <v>0.10984715248131494</v>
      </c>
      <c r="N391" s="6"/>
      <c r="O391" s="6" cm="1">
        <f t="array" ref="O391">IFERROR(INDEX(DVOA!$AC$2:$AC$20095,MATCH($F391&amp;$A391-1&amp;$B391,DVOA!$C$2:$C$20095&amp;DVOA!$A$2:$A$20095&amp;DVOA!$B$2:$B$20095,0)
),0)</f>
        <v>0</v>
      </c>
      <c r="P391" s="6" cm="1">
        <f t="array" ref="P391">IFERROR(INDEX(DVOA!$E$2:$E$20095,MATCH($G391&amp;$A391-1&amp;$B391,DVOA!$C$2:$C$20095&amp;DVOA!$A$2:$A21187&amp;DVOA!$B$2:$B$20095,0)),0)</f>
        <v>-0.13522856321596829</v>
      </c>
      <c r="Q391" s="6"/>
      <c r="R391" s="6" cm="1">
        <f t="array" ref="R391">IFERROR(INDEX(DVOA!$AC$2:$AC$20095,MATCH($G391&amp;$A391-1&amp;$B391,DVOA!$C$2:$C$20095&amp;DVOA!$A$2:$A$20095&amp;DVOA!$B$2:$B$20095,0)
),0)</f>
        <v>0</v>
      </c>
      <c r="S391" s="6" t="str">
        <f t="shared" si="81"/>
        <v/>
      </c>
      <c r="T391" s="104">
        <f t="shared" si="89"/>
        <v>0.24507571569728323</v>
      </c>
      <c r="U391" s="104" t="str">
        <f t="shared" si="90"/>
        <v/>
      </c>
      <c r="V391" s="26" t="str" cm="1">
        <f t="array" ref="V391">IFERROR(IF(E391="H",INDEX('DVOA Pred'!$G$2:$G$1000,MATCH($F391&amp;$B391&amp;$A391,'DVOA Pred'!$C$2:$C$1000&amp;'DVOA Pred'!$A$2:$A$1000&amp;'DVOA Pred'!$B$2:$B$1000,0)),
INDEX('DVOA Pred'!$H$2:$H$1000,MATCH($F391&amp;$B391&amp;$A391,'DVOA Pred'!$D$2:$D$1000&amp;'DVOA Pred'!$A$2:$A$1000&amp;'DVOA Pred'!$B$2:$B$1000,0))),"")</f>
        <v/>
      </c>
      <c r="W391" s="26" t="str">
        <f t="shared" si="82"/>
        <v/>
      </c>
      <c r="X391" s="26" t="str">
        <f t="shared" si="83"/>
        <v/>
      </c>
      <c r="Y391" s="6" t="str">
        <f>IFERROR((PERCENTRANK($L$2:$L$20355,L391)*Multiples!$B$3)+((PERCENTRANK($W$2:$W$20355,W391)*(1-Multiples!$B$3))),"")</f>
        <v/>
      </c>
      <c r="Z391" s="64">
        <v>17</v>
      </c>
      <c r="AA391" s="64">
        <v>16</v>
      </c>
      <c r="AB391" s="24">
        <f t="shared" si="84"/>
        <v>1</v>
      </c>
      <c r="AC391" s="24">
        <f t="shared" si="85"/>
        <v>-2.5</v>
      </c>
      <c r="AD391" s="24">
        <f t="shared" si="86"/>
        <v>-2.5</v>
      </c>
      <c r="AE391" s="24" t="str">
        <f t="shared" si="87"/>
        <v>No</v>
      </c>
      <c r="AF391" s="24" t="str">
        <f t="shared" si="88"/>
        <v>No</v>
      </c>
      <c r="AG391" s="64"/>
      <c r="AH391" s="64"/>
      <c r="AI391" s="170"/>
      <c r="AJ391" s="66"/>
    </row>
    <row r="392" spans="1:36" customFormat="1" x14ac:dyDescent="0.25">
      <c r="A392" s="7">
        <v>14</v>
      </c>
      <c r="B392" s="5">
        <v>2022</v>
      </c>
      <c r="C392" s="5" t="str">
        <f t="shared" si="78"/>
        <v>2022 W14</v>
      </c>
      <c r="D392" s="5">
        <v>196</v>
      </c>
      <c r="E392" s="5" t="s">
        <v>651</v>
      </c>
      <c r="F392" s="5" t="s">
        <v>42</v>
      </c>
      <c r="G392" s="5" t="s">
        <v>53</v>
      </c>
      <c r="H392" s="5">
        <v>5.5</v>
      </c>
      <c r="I392" s="61">
        <v>6.5</v>
      </c>
      <c r="J392" s="62" t="str">
        <f t="shared" si="79"/>
        <v>D-1</v>
      </c>
      <c r="K392" s="61">
        <f t="shared" si="80"/>
        <v>-1</v>
      </c>
      <c r="L392" s="228">
        <f>IF(K392=0,0,
IF(J392="D0.5",0.5*SUMIFS('Key Numbers'!$C$2:$C$71,'Key Numbers'!$A$2:$A$71,"&gt;="&amp;ABS($I392),'Key Numbers'!$A$2:$A$71,"&lt;="&amp;ABS($H392)),
IF(J392="D-0.5",0.5*-1*SUMIFS('Key Numbers'!$C$2:$C$71,'Key Numbers'!$A$2:$A$71,"&lt;="&amp;ABS($I392),'Key Numbers'!$A$2:$A$71,"&gt;="&amp;ABS($H392)),
IF(J392="F0.5",0.5*SUMIFS('Key Numbers'!$C$2:$C$71,'Key Numbers'!$A$2:$A$71,"&lt;="&amp;ABS($I392),'Key Numbers'!$A$2:$A$71,"&gt;="&amp;ABS($H392)),
IF(J392="F-0.5",0.5*-1*SUMIFS('Key Numbers'!$C$2:$C$71,'Key Numbers'!$A$2:$A$71,"&gt;="&amp;ABS($I392),'Key Numbers'!$A$2:$A$71,"&lt;="&amp;ABS($H392)),
IF(AND(LEFT(J392,1)="F",K392&lt;0),-1*SUMIFS('Key Numbers'!$C$2:$C$71,'Key Numbers'!$A$2:$A$71,"&gt;="&amp;ABS($I392),'Key Numbers'!$A$2:$A$71,"&lt;="&amp;ABS($H392)),
IF(AND(LEFT(J392,1)="F",K392&gt;0),SUMIFS('Key Numbers'!$C$2:$C$71,'Key Numbers'!$A$2:$A$71,"&lt;="&amp;ABS($I392),'Key Numbers'!$A$2:$A$71,"&gt;="&amp;ABS($H392)),
IF(AND(LEFT(J392,1)="D",K392&lt;0),-1*SUMIFS('Key Numbers'!$C$2:$C$71,'Key Numbers'!$A$2:$A$71,"&lt;="&amp;ABS($I392),'Key Numbers'!$A$2:$A$71,"&gt;="&amp;ABS($H392)),
SUMIFS('Key Numbers'!$C$2:$C$71,'Key Numbers'!$A$2:$A$71,"&gt;="&amp;ABS($I392),'Key Numbers'!$A$2:$A$71,"&lt;="&amp;ABS($H392))))))))))</f>
        <v>-7.3394495412844041E-2</v>
      </c>
      <c r="M392" s="6" cm="1">
        <f t="array" ref="M392">IFERROR(INDEX(DVOA!$E$2:$E$20095,MATCH($F392&amp;$A392-1&amp;$B392,DVOA!$C$2:$C$20095&amp;DVOA!$A$2:$A21132&amp;DVOA!$B$2:$B$20095,0)),0)</f>
        <v>-0.18668156940077291</v>
      </c>
      <c r="N392" s="6"/>
      <c r="O392" s="6" cm="1">
        <f t="array" ref="O392">IFERROR(INDEX(DVOA!$AC$2:$AC$20095,MATCH($F392&amp;$A392-1&amp;$B392,DVOA!$C$2:$C$20095&amp;DVOA!$A$2:$A$20095&amp;DVOA!$B$2:$B$20095,0)
),0)</f>
        <v>0</v>
      </c>
      <c r="P392" s="6" cm="1">
        <f t="array" ref="P392">IFERROR(INDEX(DVOA!$E$2:$E$20095,MATCH($G392&amp;$A392-1&amp;$B392,DVOA!$C$2:$C$20095&amp;DVOA!$A$2:$A21132&amp;DVOA!$B$2:$B$20095,0)),0)</f>
        <v>-5.986470331476916E-2</v>
      </c>
      <c r="Q392" s="6"/>
      <c r="R392" s="6" cm="1">
        <f t="array" ref="R392">IFERROR(INDEX(DVOA!$AC$2:$AC$20095,MATCH($G392&amp;$A392-1&amp;$B392,DVOA!$C$2:$C$20095&amp;DVOA!$A$2:$A$20095&amp;DVOA!$B$2:$B$20095,0)
),0)</f>
        <v>0</v>
      </c>
      <c r="S392" s="6" t="str">
        <f t="shared" si="81"/>
        <v/>
      </c>
      <c r="T392" s="104">
        <f t="shared" si="89"/>
        <v>-0.12681686608600373</v>
      </c>
      <c r="U392" s="104" t="str">
        <f t="shared" si="90"/>
        <v/>
      </c>
      <c r="V392" s="26" t="str" cm="1">
        <f t="array" ref="V392">IFERROR(IF(E392="H",INDEX('DVOA Pred'!$G$2:$G$1000,MATCH($F392&amp;$B392&amp;$A392,'DVOA Pred'!$C$2:$C$1000&amp;'DVOA Pred'!$A$2:$A$1000&amp;'DVOA Pred'!$B$2:$B$1000,0)),
INDEX('DVOA Pred'!$H$2:$H$1000,MATCH($F392&amp;$B392&amp;$A392,'DVOA Pred'!$D$2:$D$1000&amp;'DVOA Pred'!$A$2:$A$1000&amp;'DVOA Pred'!$B$2:$B$1000,0))),"")</f>
        <v/>
      </c>
      <c r="W392" s="26" t="str">
        <f t="shared" si="82"/>
        <v/>
      </c>
      <c r="X392" s="26" t="str">
        <f t="shared" si="83"/>
        <v/>
      </c>
      <c r="Y392" s="6" t="str">
        <f>IFERROR((PERCENTRANK($L$2:$L$20355,L392)*Multiples!$B$3)+((PERCENTRANK($W$2:$W$20355,W392)*(1-Multiples!$B$3))),"")</f>
        <v/>
      </c>
      <c r="Z392" s="64">
        <v>17</v>
      </c>
      <c r="AA392" s="64">
        <v>16</v>
      </c>
      <c r="AB392" s="24">
        <f t="shared" si="84"/>
        <v>1</v>
      </c>
      <c r="AC392" s="24">
        <f t="shared" si="85"/>
        <v>6.5</v>
      </c>
      <c r="AD392" s="24">
        <f t="shared" si="86"/>
        <v>7.5</v>
      </c>
      <c r="AE392" s="24" t="str">
        <f t="shared" si="87"/>
        <v>Yes</v>
      </c>
      <c r="AF392" s="24" t="str">
        <f t="shared" si="88"/>
        <v>Yes</v>
      </c>
      <c r="AG392" s="64"/>
      <c r="AH392" s="64"/>
      <c r="AI392" s="170"/>
      <c r="AJ392" s="66"/>
    </row>
    <row r="393" spans="1:36" customFormat="1" x14ac:dyDescent="0.25">
      <c r="A393" s="7">
        <v>14</v>
      </c>
      <c r="B393" s="5">
        <v>2022</v>
      </c>
      <c r="C393" s="5" t="str">
        <f t="shared" si="78"/>
        <v>2022 W14</v>
      </c>
      <c r="D393" s="5">
        <v>196</v>
      </c>
      <c r="E393" s="5" t="s">
        <v>649</v>
      </c>
      <c r="F393" s="5" t="s">
        <v>53</v>
      </c>
      <c r="G393" s="5" t="s">
        <v>42</v>
      </c>
      <c r="H393" s="5">
        <v>-5.5</v>
      </c>
      <c r="I393" s="61">
        <v>-6.5</v>
      </c>
      <c r="J393" s="62" t="str">
        <f t="shared" si="79"/>
        <v>F1</v>
      </c>
      <c r="K393" s="61">
        <f t="shared" si="80"/>
        <v>1</v>
      </c>
      <c r="L393" s="228">
        <f>IF(K393=0,0,
IF(J393="D0.5",0.5*SUMIFS('Key Numbers'!$C$2:$C$71,'Key Numbers'!$A$2:$A$71,"&gt;="&amp;ABS($I393),'Key Numbers'!$A$2:$A$71,"&lt;="&amp;ABS($H393)),
IF(J393="D-0.5",0.5*-1*SUMIFS('Key Numbers'!$C$2:$C$71,'Key Numbers'!$A$2:$A$71,"&lt;="&amp;ABS($I393),'Key Numbers'!$A$2:$A$71,"&gt;="&amp;ABS($H393)),
IF(J393="F0.5",0.5*SUMIFS('Key Numbers'!$C$2:$C$71,'Key Numbers'!$A$2:$A$71,"&lt;="&amp;ABS($I393),'Key Numbers'!$A$2:$A$71,"&gt;="&amp;ABS($H393)),
IF(J393="F-0.5",0.5*-1*SUMIFS('Key Numbers'!$C$2:$C$71,'Key Numbers'!$A$2:$A$71,"&gt;="&amp;ABS($I393),'Key Numbers'!$A$2:$A$71,"&lt;="&amp;ABS($H393)),
IF(AND(LEFT(J393,1)="F",K393&lt;0),-1*SUMIFS('Key Numbers'!$C$2:$C$71,'Key Numbers'!$A$2:$A$71,"&gt;="&amp;ABS($I393),'Key Numbers'!$A$2:$A$71,"&lt;="&amp;ABS($H393)),
IF(AND(LEFT(J393,1)="F",K393&gt;0),SUMIFS('Key Numbers'!$C$2:$C$71,'Key Numbers'!$A$2:$A$71,"&lt;="&amp;ABS($I393),'Key Numbers'!$A$2:$A$71,"&gt;="&amp;ABS($H393)),
IF(AND(LEFT(J393,1)="D",K393&lt;0),-1*SUMIFS('Key Numbers'!$C$2:$C$71,'Key Numbers'!$A$2:$A$71,"&lt;="&amp;ABS($I393),'Key Numbers'!$A$2:$A$71,"&gt;="&amp;ABS($H393)),
SUMIFS('Key Numbers'!$C$2:$C$71,'Key Numbers'!$A$2:$A$71,"&gt;="&amp;ABS($I393),'Key Numbers'!$A$2:$A$71,"&lt;="&amp;ABS($H393))))))))))</f>
        <v>7.3394495412844041E-2</v>
      </c>
      <c r="M393" s="6" cm="1">
        <f t="array" ref="M393">IFERROR(INDEX(DVOA!$E$2:$E$20095,MATCH($F393&amp;$A393-1&amp;$B393,DVOA!$C$2:$C$20095&amp;DVOA!$A$2:$A21133&amp;DVOA!$B$2:$B$20095,0)),0)</f>
        <v>-5.986470331476916E-2</v>
      </c>
      <c r="N393" s="6"/>
      <c r="O393" s="6" cm="1">
        <f t="array" ref="O393">IFERROR(INDEX(DVOA!$AC$2:$AC$20095,MATCH($F393&amp;$A393-1&amp;$B393,DVOA!$C$2:$C$20095&amp;DVOA!$A$2:$A$20095&amp;DVOA!$B$2:$B$20095,0)
),0)</f>
        <v>0</v>
      </c>
      <c r="P393" s="6" cm="1">
        <f t="array" ref="P393">IFERROR(INDEX(DVOA!$E$2:$E$20095,MATCH($G393&amp;$A393-1&amp;$B393,DVOA!$C$2:$C$20095&amp;DVOA!$A$2:$A21133&amp;DVOA!$B$2:$B$20095,0)),0)</f>
        <v>-0.18668156940077291</v>
      </c>
      <c r="Q393" s="6"/>
      <c r="R393" s="6" cm="1">
        <f t="array" ref="R393">IFERROR(INDEX(DVOA!$AC$2:$AC$20095,MATCH($G393&amp;$A393-1&amp;$B393,DVOA!$C$2:$C$20095&amp;DVOA!$A$2:$A$20095&amp;DVOA!$B$2:$B$20095,0)
),0)</f>
        <v>0</v>
      </c>
      <c r="S393" s="6" t="str">
        <f t="shared" si="81"/>
        <v/>
      </c>
      <c r="T393" s="104">
        <f t="shared" si="89"/>
        <v>0.12681686608600373</v>
      </c>
      <c r="U393" s="104" t="str">
        <f t="shared" si="90"/>
        <v/>
      </c>
      <c r="V393" s="26" t="str" cm="1">
        <f t="array" ref="V393">IFERROR(IF(E393="H",INDEX('DVOA Pred'!$G$2:$G$1000,MATCH($F393&amp;$B393&amp;$A393,'DVOA Pred'!$C$2:$C$1000&amp;'DVOA Pred'!$A$2:$A$1000&amp;'DVOA Pred'!$B$2:$B$1000,0)),
INDEX('DVOA Pred'!$H$2:$H$1000,MATCH($F393&amp;$B393&amp;$A393,'DVOA Pred'!$D$2:$D$1000&amp;'DVOA Pred'!$A$2:$A$1000&amp;'DVOA Pred'!$B$2:$B$1000,0))),"")</f>
        <v/>
      </c>
      <c r="W393" s="26" t="str">
        <f t="shared" si="82"/>
        <v/>
      </c>
      <c r="X393" s="26" t="str">
        <f t="shared" si="83"/>
        <v/>
      </c>
      <c r="Y393" s="6" t="str">
        <f>IFERROR((PERCENTRANK($L$2:$L$20355,L393)*Multiples!$B$3)+((PERCENTRANK($W$2:$W$20355,W393)*(1-Multiples!$B$3))),"")</f>
        <v/>
      </c>
      <c r="Z393" s="64">
        <v>16</v>
      </c>
      <c r="AA393" s="64">
        <v>17</v>
      </c>
      <c r="AB393" s="24">
        <f t="shared" si="84"/>
        <v>-1</v>
      </c>
      <c r="AC393" s="24">
        <f t="shared" si="85"/>
        <v>-6.5</v>
      </c>
      <c r="AD393" s="24">
        <f t="shared" si="86"/>
        <v>-7.5</v>
      </c>
      <c r="AE393" s="24" t="str">
        <f t="shared" si="87"/>
        <v>No</v>
      </c>
      <c r="AF393" s="24" t="str">
        <f t="shared" si="88"/>
        <v>No</v>
      </c>
      <c r="AG393" s="64"/>
      <c r="AH393" s="64"/>
      <c r="AI393" s="170"/>
      <c r="AJ393" s="66"/>
    </row>
    <row r="394" spans="1:36" customFormat="1" x14ac:dyDescent="0.25">
      <c r="A394" s="7">
        <v>14</v>
      </c>
      <c r="B394" s="5">
        <v>2022</v>
      </c>
      <c r="C394" s="5" t="str">
        <f t="shared" si="78"/>
        <v>2022 W14</v>
      </c>
      <c r="D394" s="5">
        <v>197</v>
      </c>
      <c r="E394" s="5" t="s">
        <v>651</v>
      </c>
      <c r="F394" s="5" t="s">
        <v>21</v>
      </c>
      <c r="G394" s="5" t="s">
        <v>46</v>
      </c>
      <c r="H394" s="5">
        <v>-2.5</v>
      </c>
      <c r="I394" s="61">
        <v>-2</v>
      </c>
      <c r="J394" s="62" t="str">
        <f t="shared" si="79"/>
        <v>F-0.5</v>
      </c>
      <c r="K394" s="61">
        <f t="shared" si="80"/>
        <v>-0.5</v>
      </c>
      <c r="L394" s="228">
        <f>IF(K394=0,0,
IF(J394="D0.5",0.5*SUMIFS('Key Numbers'!$C$2:$C$71,'Key Numbers'!$A$2:$A$71,"&gt;="&amp;ABS($I394),'Key Numbers'!$A$2:$A$71,"&lt;="&amp;ABS($H394)),
IF(J394="D-0.5",0.5*-1*SUMIFS('Key Numbers'!$C$2:$C$71,'Key Numbers'!$A$2:$A$71,"&lt;="&amp;ABS($I394),'Key Numbers'!$A$2:$A$71,"&gt;="&amp;ABS($H394)),
IF(J394="F0.5",0.5*SUMIFS('Key Numbers'!$C$2:$C$71,'Key Numbers'!$A$2:$A$71,"&lt;="&amp;ABS($I394),'Key Numbers'!$A$2:$A$71,"&gt;="&amp;ABS($H394)),
IF(J394="F-0.5",0.5*-1*SUMIFS('Key Numbers'!$C$2:$C$71,'Key Numbers'!$A$2:$A$71,"&gt;="&amp;ABS($I394),'Key Numbers'!$A$2:$A$71,"&lt;="&amp;ABS($H394)),
IF(AND(LEFT(J394,1)="F",K394&lt;0),-1*SUMIFS('Key Numbers'!$C$2:$C$71,'Key Numbers'!$A$2:$A$71,"&gt;="&amp;ABS($I394),'Key Numbers'!$A$2:$A$71,"&lt;="&amp;ABS($H394)),
IF(AND(LEFT(J394,1)="F",K394&gt;0),SUMIFS('Key Numbers'!$C$2:$C$71,'Key Numbers'!$A$2:$A$71,"&lt;="&amp;ABS($I394),'Key Numbers'!$A$2:$A$71,"&gt;="&amp;ABS($H394)),
IF(AND(LEFT(J394,1)="D",K394&lt;0),-1*SUMIFS('Key Numbers'!$C$2:$C$71,'Key Numbers'!$A$2:$A$71,"&lt;="&amp;ABS($I394),'Key Numbers'!$A$2:$A$71,"&gt;="&amp;ABS($H394)),
SUMIFS('Key Numbers'!$C$2:$C$71,'Key Numbers'!$A$2:$A$71,"&gt;="&amp;ABS($I394),'Key Numbers'!$A$2:$A$71,"&lt;="&amp;ABS($H394))))))))))</f>
        <v>-2.8440366972477066E-2</v>
      </c>
      <c r="M394" s="6" cm="1">
        <f t="array" ref="M394">IFERROR(INDEX(DVOA!$E$2:$E$20095,MATCH($F394&amp;$A394-1&amp;$B394,DVOA!$C$2:$C$20095&amp;DVOA!$A$2:$A21134&amp;DVOA!$B$2:$B$20095,0)),0)</f>
        <v>5.0293475059916763E-2</v>
      </c>
      <c r="N394" s="6"/>
      <c r="O394" s="6" cm="1">
        <f t="array" ref="O394">IFERROR(INDEX(DVOA!$AC$2:$AC$20095,MATCH($F394&amp;$A394-1&amp;$B394,DVOA!$C$2:$C$20095&amp;DVOA!$A$2:$A$20095&amp;DVOA!$B$2:$B$20095,0)
),0)</f>
        <v>0</v>
      </c>
      <c r="P394" s="6" cm="1">
        <f t="array" ref="P394">IFERROR(INDEX(DVOA!$E$2:$E$20095,MATCH($G394&amp;$A394-1&amp;$B394,DVOA!$C$2:$C$20095&amp;DVOA!$A$2:$A21134&amp;DVOA!$B$2:$B$20095,0)),0)</f>
        <v>-7.5575153603298709E-2</v>
      </c>
      <c r="Q394" s="6"/>
      <c r="R394" s="6" cm="1">
        <f t="array" ref="R394">IFERROR(INDEX(DVOA!$AC$2:$AC$20095,MATCH($G394&amp;$A394-1&amp;$B394,DVOA!$C$2:$C$20095&amp;DVOA!$A$2:$A$20095&amp;DVOA!$B$2:$B$20095,0)
),0)</f>
        <v>0</v>
      </c>
      <c r="S394" s="6" t="str">
        <f t="shared" si="81"/>
        <v/>
      </c>
      <c r="T394" s="104">
        <f t="shared" si="89"/>
        <v>0.12586862866321546</v>
      </c>
      <c r="U394" s="104" t="str">
        <f t="shared" si="90"/>
        <v/>
      </c>
      <c r="V394" s="26" t="str" cm="1">
        <f t="array" ref="V394">IFERROR(IF(E394="H",INDEX('DVOA Pred'!$G$2:$G$1000,MATCH($F394&amp;$B394&amp;$A394,'DVOA Pred'!$C$2:$C$1000&amp;'DVOA Pred'!$A$2:$A$1000&amp;'DVOA Pred'!$B$2:$B$1000,0)),
INDEX('DVOA Pred'!$H$2:$H$1000,MATCH($F394&amp;$B394&amp;$A394,'DVOA Pred'!$D$2:$D$1000&amp;'DVOA Pred'!$A$2:$A$1000&amp;'DVOA Pred'!$B$2:$B$1000,0))),"")</f>
        <v/>
      </c>
      <c r="W394" s="26" t="str">
        <f t="shared" si="82"/>
        <v/>
      </c>
      <c r="X394" s="26" t="str">
        <f t="shared" si="83"/>
        <v/>
      </c>
      <c r="Y394" s="6" t="str">
        <f>IFERROR((PERCENTRANK($L$2:$L$20355,L394)*Multiples!$B$3)+((PERCENTRANK($W$2:$W$20355,W394)*(1-Multiples!$B$3))),"")</f>
        <v/>
      </c>
      <c r="Z394" s="64">
        <v>34</v>
      </c>
      <c r="AA394" s="64">
        <v>23</v>
      </c>
      <c r="AB394" s="24">
        <f t="shared" si="84"/>
        <v>11</v>
      </c>
      <c r="AC394" s="24">
        <f t="shared" si="85"/>
        <v>8.5</v>
      </c>
      <c r="AD394" s="24">
        <f t="shared" si="86"/>
        <v>9</v>
      </c>
      <c r="AE394" s="24" t="str">
        <f t="shared" si="87"/>
        <v>Yes</v>
      </c>
      <c r="AF394" s="24" t="str">
        <f t="shared" si="88"/>
        <v>Yes</v>
      </c>
      <c r="AG394" s="64"/>
      <c r="AH394" s="64"/>
      <c r="AI394" s="170"/>
      <c r="AJ394" s="66"/>
    </row>
    <row r="395" spans="1:36" customFormat="1" x14ac:dyDescent="0.25">
      <c r="A395" s="7">
        <v>14</v>
      </c>
      <c r="B395" s="5">
        <v>2022</v>
      </c>
      <c r="C395" s="5" t="str">
        <f t="shared" si="78"/>
        <v>2022 W14</v>
      </c>
      <c r="D395" s="5">
        <v>197</v>
      </c>
      <c r="E395" s="5" t="s">
        <v>649</v>
      </c>
      <c r="F395" s="5" t="s">
        <v>46</v>
      </c>
      <c r="G395" s="5" t="s">
        <v>21</v>
      </c>
      <c r="H395" s="5">
        <v>2.5</v>
      </c>
      <c r="I395" s="61">
        <v>2</v>
      </c>
      <c r="J395" s="62" t="str">
        <f t="shared" si="79"/>
        <v>D0.5</v>
      </c>
      <c r="K395" s="61">
        <f t="shared" si="80"/>
        <v>0.5</v>
      </c>
      <c r="L395" s="228">
        <f>IF(K395=0,0,
IF(J395="D0.5",0.5*SUMIFS('Key Numbers'!$C$2:$C$71,'Key Numbers'!$A$2:$A$71,"&gt;="&amp;ABS($I395),'Key Numbers'!$A$2:$A$71,"&lt;="&amp;ABS($H395)),
IF(J395="D-0.5",0.5*-1*SUMIFS('Key Numbers'!$C$2:$C$71,'Key Numbers'!$A$2:$A$71,"&lt;="&amp;ABS($I395),'Key Numbers'!$A$2:$A$71,"&gt;="&amp;ABS($H395)),
IF(J395="F0.5",0.5*SUMIFS('Key Numbers'!$C$2:$C$71,'Key Numbers'!$A$2:$A$71,"&lt;="&amp;ABS($I395),'Key Numbers'!$A$2:$A$71,"&gt;="&amp;ABS($H395)),
IF(J395="F-0.5",0.5*-1*SUMIFS('Key Numbers'!$C$2:$C$71,'Key Numbers'!$A$2:$A$71,"&gt;="&amp;ABS($I395),'Key Numbers'!$A$2:$A$71,"&lt;="&amp;ABS($H395)),
IF(AND(LEFT(J395,1)="F",K395&lt;0),-1*SUMIFS('Key Numbers'!$C$2:$C$71,'Key Numbers'!$A$2:$A$71,"&gt;="&amp;ABS($I395),'Key Numbers'!$A$2:$A$71,"&lt;="&amp;ABS($H395)),
IF(AND(LEFT(J395,1)="F",K395&gt;0),SUMIFS('Key Numbers'!$C$2:$C$71,'Key Numbers'!$A$2:$A$71,"&lt;="&amp;ABS($I395),'Key Numbers'!$A$2:$A$71,"&gt;="&amp;ABS($H395)),
IF(AND(LEFT(J395,1)="D",K395&lt;0),-1*SUMIFS('Key Numbers'!$C$2:$C$71,'Key Numbers'!$A$2:$A$71,"&lt;="&amp;ABS($I395),'Key Numbers'!$A$2:$A$71,"&gt;="&amp;ABS($H395)),
SUMIFS('Key Numbers'!$C$2:$C$71,'Key Numbers'!$A$2:$A$71,"&gt;="&amp;ABS($I395),'Key Numbers'!$A$2:$A$71,"&lt;="&amp;ABS($H395))))))))))</f>
        <v>2.8440366972477066E-2</v>
      </c>
      <c r="M395" s="6" cm="1">
        <f t="array" ref="M395">IFERROR(INDEX(DVOA!$E$2:$E$20095,MATCH($F395&amp;$A395-1&amp;$B395,DVOA!$C$2:$C$20095&amp;DVOA!$A$2:$A21135&amp;DVOA!$B$2:$B$20095,0)),0)</f>
        <v>-7.5575153603298709E-2</v>
      </c>
      <c r="N395" s="6"/>
      <c r="O395" s="6" cm="1">
        <f t="array" ref="O395">IFERROR(INDEX(DVOA!$AC$2:$AC$20095,MATCH($F395&amp;$A395-1&amp;$B395,DVOA!$C$2:$C$20095&amp;DVOA!$A$2:$A$20095&amp;DVOA!$B$2:$B$20095,0)
),0)</f>
        <v>0</v>
      </c>
      <c r="P395" s="6" cm="1">
        <f t="array" ref="P395">IFERROR(INDEX(DVOA!$E$2:$E$20095,MATCH($G395&amp;$A395-1&amp;$B395,DVOA!$C$2:$C$20095&amp;DVOA!$A$2:$A21135&amp;DVOA!$B$2:$B$20095,0)),0)</f>
        <v>5.0293475059916763E-2</v>
      </c>
      <c r="Q395" s="6"/>
      <c r="R395" s="6" cm="1">
        <f t="array" ref="R395">IFERROR(INDEX(DVOA!$AC$2:$AC$20095,MATCH($G395&amp;$A395-1&amp;$B395,DVOA!$C$2:$C$20095&amp;DVOA!$A$2:$A$20095&amp;DVOA!$B$2:$B$20095,0)
),0)</f>
        <v>0</v>
      </c>
      <c r="S395" s="6" t="str">
        <f t="shared" si="81"/>
        <v/>
      </c>
      <c r="T395" s="104">
        <f t="shared" si="89"/>
        <v>-0.12586862866321546</v>
      </c>
      <c r="U395" s="104" t="str">
        <f t="shared" si="90"/>
        <v/>
      </c>
      <c r="V395" s="26" t="str" cm="1">
        <f t="array" ref="V395">IFERROR(IF(E395="H",INDEX('DVOA Pred'!$G$2:$G$1000,MATCH($F395&amp;$B395&amp;$A395,'DVOA Pred'!$C$2:$C$1000&amp;'DVOA Pred'!$A$2:$A$1000&amp;'DVOA Pred'!$B$2:$B$1000,0)),
INDEX('DVOA Pred'!$H$2:$H$1000,MATCH($F395&amp;$B395&amp;$A395,'DVOA Pred'!$D$2:$D$1000&amp;'DVOA Pred'!$A$2:$A$1000&amp;'DVOA Pred'!$B$2:$B$1000,0))),"")</f>
        <v/>
      </c>
      <c r="W395" s="26" t="str">
        <f t="shared" si="82"/>
        <v/>
      </c>
      <c r="X395" s="26" t="str">
        <f t="shared" si="83"/>
        <v/>
      </c>
      <c r="Y395" s="6" t="str">
        <f>IFERROR((PERCENTRANK($L$2:$L$20355,L395)*Multiples!$B$3)+((PERCENTRANK($W$2:$W$20355,W395)*(1-Multiples!$B$3))),"")</f>
        <v/>
      </c>
      <c r="Z395" s="64">
        <v>23</v>
      </c>
      <c r="AA395" s="64">
        <v>34</v>
      </c>
      <c r="AB395" s="24">
        <f t="shared" si="84"/>
        <v>-11</v>
      </c>
      <c r="AC395" s="24">
        <f t="shared" si="85"/>
        <v>-8.5</v>
      </c>
      <c r="AD395" s="24">
        <f t="shared" si="86"/>
        <v>-9</v>
      </c>
      <c r="AE395" s="24" t="str">
        <f t="shared" si="87"/>
        <v>No</v>
      </c>
      <c r="AF395" s="24" t="str">
        <f t="shared" si="88"/>
        <v>No</v>
      </c>
      <c r="AG395" s="64"/>
      <c r="AH395" s="64"/>
      <c r="AI395" s="170"/>
      <c r="AJ395" s="66"/>
    </row>
    <row r="396" spans="1:36" customFormat="1" x14ac:dyDescent="0.25">
      <c r="A396" s="7">
        <v>14</v>
      </c>
      <c r="B396" s="5">
        <v>2022</v>
      </c>
      <c r="C396" s="5" t="str">
        <f t="shared" si="78"/>
        <v>2022 W14</v>
      </c>
      <c r="D396" s="5">
        <v>198</v>
      </c>
      <c r="E396" s="5" t="s">
        <v>649</v>
      </c>
      <c r="F396" s="5" t="s">
        <v>12</v>
      </c>
      <c r="G396" s="5" t="s">
        <v>45</v>
      </c>
      <c r="H396" s="5">
        <v>3.5</v>
      </c>
      <c r="I396" s="61">
        <v>3.5</v>
      </c>
      <c r="J396" s="62" t="str">
        <f t="shared" si="79"/>
        <v>D0</v>
      </c>
      <c r="K396" s="61">
        <f t="shared" si="80"/>
        <v>0</v>
      </c>
      <c r="L396" s="228">
        <f>IF(K396=0,0,
IF(J396="D0.5",0.5*SUMIFS('Key Numbers'!$C$2:$C$71,'Key Numbers'!$A$2:$A$71,"&gt;="&amp;ABS($I396),'Key Numbers'!$A$2:$A$71,"&lt;="&amp;ABS($H396)),
IF(J396="D-0.5",0.5*-1*SUMIFS('Key Numbers'!$C$2:$C$71,'Key Numbers'!$A$2:$A$71,"&lt;="&amp;ABS($I396),'Key Numbers'!$A$2:$A$71,"&gt;="&amp;ABS($H396)),
IF(J396="F0.5",0.5*SUMIFS('Key Numbers'!$C$2:$C$71,'Key Numbers'!$A$2:$A$71,"&lt;="&amp;ABS($I396),'Key Numbers'!$A$2:$A$71,"&gt;="&amp;ABS($H396)),
IF(J396="F-0.5",0.5*-1*SUMIFS('Key Numbers'!$C$2:$C$71,'Key Numbers'!$A$2:$A$71,"&gt;="&amp;ABS($I396),'Key Numbers'!$A$2:$A$71,"&lt;="&amp;ABS($H396)),
IF(AND(LEFT(J396,1)="F",K396&lt;0),-1*SUMIFS('Key Numbers'!$C$2:$C$71,'Key Numbers'!$A$2:$A$71,"&gt;="&amp;ABS($I396),'Key Numbers'!$A$2:$A$71,"&lt;="&amp;ABS($H396)),
IF(AND(LEFT(J396,1)="F",K396&gt;0),SUMIFS('Key Numbers'!$C$2:$C$71,'Key Numbers'!$A$2:$A$71,"&lt;="&amp;ABS($I396),'Key Numbers'!$A$2:$A$71,"&gt;="&amp;ABS($H396)),
IF(AND(LEFT(J396,1)="D",K396&lt;0),-1*SUMIFS('Key Numbers'!$C$2:$C$71,'Key Numbers'!$A$2:$A$71,"&lt;="&amp;ABS($I396),'Key Numbers'!$A$2:$A$71,"&gt;="&amp;ABS($H396)),
SUMIFS('Key Numbers'!$C$2:$C$71,'Key Numbers'!$A$2:$A$71,"&gt;="&amp;ABS($I396),'Key Numbers'!$A$2:$A$71,"&lt;="&amp;ABS($H396))))))))))</f>
        <v>0</v>
      </c>
      <c r="M396" s="6" cm="1">
        <f t="array" ref="M396">IFERROR(INDEX(DVOA!$E$2:$E$20095,MATCH($F396&amp;$A396-1&amp;$B396,DVOA!$C$2:$C$20095&amp;DVOA!$A$2:$A21136&amp;DVOA!$B$2:$B$20095,0)),0)</f>
        <v>-0.1250651930635063</v>
      </c>
      <c r="N396" s="6"/>
      <c r="O396" s="6" cm="1">
        <f t="array" ref="O396">IFERROR(INDEX(DVOA!$AC$2:$AC$20095,MATCH($F396&amp;$A396-1&amp;$B396,DVOA!$C$2:$C$20095&amp;DVOA!$A$2:$A$20095&amp;DVOA!$B$2:$B$20095,0)
),0)</f>
        <v>0</v>
      </c>
      <c r="P396" s="6" cm="1">
        <f t="array" ref="P396">IFERROR(INDEX(DVOA!$E$2:$E$20095,MATCH($G396&amp;$A396-1&amp;$B396,DVOA!$C$2:$C$20095&amp;DVOA!$A$2:$A21136&amp;DVOA!$B$2:$B$20095,0)),0)</f>
        <v>-1.4989583899812829E-2</v>
      </c>
      <c r="Q396" s="6"/>
      <c r="R396" s="6" cm="1">
        <f t="array" ref="R396">IFERROR(INDEX(DVOA!$AC$2:$AC$20095,MATCH($G396&amp;$A396-1&amp;$B396,DVOA!$C$2:$C$20095&amp;DVOA!$A$2:$A$20095&amp;DVOA!$B$2:$B$20095,0)
),0)</f>
        <v>0</v>
      </c>
      <c r="S396" s="6" t="str">
        <f t="shared" si="81"/>
        <v/>
      </c>
      <c r="T396" s="104">
        <f t="shared" si="89"/>
        <v>-0.11007560916369347</v>
      </c>
      <c r="U396" s="104" t="str">
        <f t="shared" si="90"/>
        <v/>
      </c>
      <c r="V396" s="26" t="str" cm="1">
        <f t="array" ref="V396">IFERROR(IF(E396="H",INDEX('DVOA Pred'!$G$2:$G$1000,MATCH($F396&amp;$B396&amp;$A396,'DVOA Pred'!$C$2:$C$1000&amp;'DVOA Pred'!$A$2:$A$1000&amp;'DVOA Pred'!$B$2:$B$1000,0)),
INDEX('DVOA Pred'!$H$2:$H$1000,MATCH($F396&amp;$B396&amp;$A396,'DVOA Pred'!$D$2:$D$1000&amp;'DVOA Pred'!$A$2:$A$1000&amp;'DVOA Pred'!$B$2:$B$1000,0))),"")</f>
        <v/>
      </c>
      <c r="W396" s="26" t="str">
        <f t="shared" si="82"/>
        <v/>
      </c>
      <c r="X396" s="26" t="str">
        <f t="shared" si="83"/>
        <v/>
      </c>
      <c r="Y396" s="6" t="str">
        <f>IFERROR((PERCENTRANK($L$2:$L$20355,L396)*Multiples!$B$3)+((PERCENTRANK($W$2:$W$20355,W396)*(1-Multiples!$B$3))),"")</f>
        <v/>
      </c>
      <c r="Z396" s="64">
        <v>36</v>
      </c>
      <c r="AA396" s="64">
        <v>22</v>
      </c>
      <c r="AB396" s="24">
        <f t="shared" si="84"/>
        <v>14</v>
      </c>
      <c r="AC396" s="24">
        <f t="shared" si="85"/>
        <v>17.5</v>
      </c>
      <c r="AD396" s="24">
        <f t="shared" si="86"/>
        <v>17.5</v>
      </c>
      <c r="AE396" s="24" t="str">
        <f t="shared" si="87"/>
        <v>Yes</v>
      </c>
      <c r="AF396" s="24" t="str">
        <f t="shared" si="88"/>
        <v>Yes</v>
      </c>
      <c r="AG396" s="64"/>
      <c r="AH396" s="64"/>
      <c r="AI396" s="170"/>
      <c r="AJ396" s="66"/>
    </row>
    <row r="397" spans="1:36" customFormat="1" x14ac:dyDescent="0.25">
      <c r="A397" s="7">
        <v>14</v>
      </c>
      <c r="B397" s="5">
        <v>2022</v>
      </c>
      <c r="C397" s="5" t="str">
        <f t="shared" si="78"/>
        <v>2022 W14</v>
      </c>
      <c r="D397" s="5">
        <v>198</v>
      </c>
      <c r="E397" s="5" t="s">
        <v>651</v>
      </c>
      <c r="F397" s="5" t="s">
        <v>45</v>
      </c>
      <c r="G397" s="5" t="s">
        <v>12</v>
      </c>
      <c r="H397" s="5">
        <v>-3.5</v>
      </c>
      <c r="I397" s="61">
        <v>-3.5</v>
      </c>
      <c r="J397" s="62" t="str">
        <f t="shared" si="79"/>
        <v>F0</v>
      </c>
      <c r="K397" s="61">
        <f t="shared" si="80"/>
        <v>0</v>
      </c>
      <c r="L397" s="228">
        <f>IF(K397=0,0,
IF(J397="D0.5",0.5*SUMIFS('Key Numbers'!$C$2:$C$71,'Key Numbers'!$A$2:$A$71,"&gt;="&amp;ABS($I397),'Key Numbers'!$A$2:$A$71,"&lt;="&amp;ABS($H397)),
IF(J397="D-0.5",0.5*-1*SUMIFS('Key Numbers'!$C$2:$C$71,'Key Numbers'!$A$2:$A$71,"&lt;="&amp;ABS($I397),'Key Numbers'!$A$2:$A$71,"&gt;="&amp;ABS($H397)),
IF(J397="F0.5",0.5*SUMIFS('Key Numbers'!$C$2:$C$71,'Key Numbers'!$A$2:$A$71,"&lt;="&amp;ABS($I397),'Key Numbers'!$A$2:$A$71,"&gt;="&amp;ABS($H397)),
IF(J397="F-0.5",0.5*-1*SUMIFS('Key Numbers'!$C$2:$C$71,'Key Numbers'!$A$2:$A$71,"&gt;="&amp;ABS($I397),'Key Numbers'!$A$2:$A$71,"&lt;="&amp;ABS($H397)),
IF(AND(LEFT(J397,1)="F",K397&lt;0),-1*SUMIFS('Key Numbers'!$C$2:$C$71,'Key Numbers'!$A$2:$A$71,"&gt;="&amp;ABS($I397),'Key Numbers'!$A$2:$A$71,"&lt;="&amp;ABS($H397)),
IF(AND(LEFT(J397,1)="F",K397&gt;0),SUMIFS('Key Numbers'!$C$2:$C$71,'Key Numbers'!$A$2:$A$71,"&lt;="&amp;ABS($I397),'Key Numbers'!$A$2:$A$71,"&gt;="&amp;ABS($H397)),
IF(AND(LEFT(J397,1)="D",K397&lt;0),-1*SUMIFS('Key Numbers'!$C$2:$C$71,'Key Numbers'!$A$2:$A$71,"&lt;="&amp;ABS($I397),'Key Numbers'!$A$2:$A$71,"&gt;="&amp;ABS($H397)),
SUMIFS('Key Numbers'!$C$2:$C$71,'Key Numbers'!$A$2:$A$71,"&gt;="&amp;ABS($I397),'Key Numbers'!$A$2:$A$71,"&lt;="&amp;ABS($H397))))))))))</f>
        <v>0</v>
      </c>
      <c r="M397" s="6" cm="1">
        <f t="array" ref="M397">IFERROR(INDEX(DVOA!$E$2:$E$20095,MATCH($F397&amp;$A397-1&amp;$B397,DVOA!$C$2:$C$20095&amp;DVOA!$A$2:$A21137&amp;DVOA!$B$2:$B$20095,0)),0)</f>
        <v>-1.4989583899812829E-2</v>
      </c>
      <c r="N397" s="6"/>
      <c r="O397" s="6" cm="1">
        <f t="array" ref="O397">IFERROR(INDEX(DVOA!$AC$2:$AC$20095,MATCH($F397&amp;$A397-1&amp;$B397,DVOA!$C$2:$C$20095&amp;DVOA!$A$2:$A$20095&amp;DVOA!$B$2:$B$20095,0)
),0)</f>
        <v>0</v>
      </c>
      <c r="P397" s="6" cm="1">
        <f t="array" ref="P397">IFERROR(INDEX(DVOA!$E$2:$E$20095,MATCH($G397&amp;$A397-1&amp;$B397,DVOA!$C$2:$C$20095&amp;DVOA!$A$2:$A21137&amp;DVOA!$B$2:$B$20095,0)),0)</f>
        <v>-0.1250651930635063</v>
      </c>
      <c r="Q397" s="6"/>
      <c r="R397" s="6" cm="1">
        <f t="array" ref="R397">IFERROR(INDEX(DVOA!$AC$2:$AC$20095,MATCH($G397&amp;$A397-1&amp;$B397,DVOA!$C$2:$C$20095&amp;DVOA!$A$2:$A$20095&amp;DVOA!$B$2:$B$20095,0)
),0)</f>
        <v>0</v>
      </c>
      <c r="S397" s="6" t="str">
        <f t="shared" si="81"/>
        <v/>
      </c>
      <c r="T397" s="104">
        <f t="shared" si="89"/>
        <v>0.11007560916369347</v>
      </c>
      <c r="U397" s="104" t="str">
        <f t="shared" si="90"/>
        <v/>
      </c>
      <c r="V397" s="26" t="str" cm="1">
        <f t="array" ref="V397">IFERROR(IF(E397="H",INDEX('DVOA Pred'!$G$2:$G$1000,MATCH($F397&amp;$B397&amp;$A397,'DVOA Pred'!$C$2:$C$1000&amp;'DVOA Pred'!$A$2:$A$1000&amp;'DVOA Pred'!$B$2:$B$1000,0)),
INDEX('DVOA Pred'!$H$2:$H$1000,MATCH($F397&amp;$B397&amp;$A397,'DVOA Pred'!$D$2:$D$1000&amp;'DVOA Pred'!$A$2:$A$1000&amp;'DVOA Pred'!$B$2:$B$1000,0))),"")</f>
        <v/>
      </c>
      <c r="W397" s="26" t="str">
        <f t="shared" si="82"/>
        <v/>
      </c>
      <c r="X397" s="26" t="str">
        <f t="shared" si="83"/>
        <v/>
      </c>
      <c r="Y397" s="6" t="str">
        <f>IFERROR((PERCENTRANK($L$2:$L$20355,L397)*Multiples!$B$3)+((PERCENTRANK($W$2:$W$20355,W397)*(1-Multiples!$B$3))),"")</f>
        <v/>
      </c>
      <c r="Z397" s="64">
        <v>22</v>
      </c>
      <c r="AA397" s="64">
        <v>36</v>
      </c>
      <c r="AB397" s="24">
        <f t="shared" si="84"/>
        <v>-14</v>
      </c>
      <c r="AC397" s="24">
        <f t="shared" si="85"/>
        <v>-17.5</v>
      </c>
      <c r="AD397" s="24">
        <f t="shared" si="86"/>
        <v>-17.5</v>
      </c>
      <c r="AE397" s="24" t="str">
        <f t="shared" si="87"/>
        <v>No</v>
      </c>
      <c r="AF397" s="24" t="str">
        <f t="shared" si="88"/>
        <v>No</v>
      </c>
      <c r="AG397" s="64"/>
      <c r="AH397" s="64"/>
      <c r="AI397" s="170"/>
      <c r="AJ397" s="66"/>
    </row>
    <row r="398" spans="1:36" customFormat="1" x14ac:dyDescent="0.25">
      <c r="A398" s="7">
        <v>14</v>
      </c>
      <c r="B398" s="5">
        <v>2022</v>
      </c>
      <c r="C398" s="5" t="str">
        <f t="shared" si="78"/>
        <v>2022 W14</v>
      </c>
      <c r="D398" s="5">
        <v>199</v>
      </c>
      <c r="E398" s="5" t="s">
        <v>651</v>
      </c>
      <c r="F398" s="5" t="s">
        <v>0</v>
      </c>
      <c r="G398" s="5" t="s">
        <v>9</v>
      </c>
      <c r="H398" s="5">
        <v>-9.5</v>
      </c>
      <c r="I398" s="61">
        <v>-10</v>
      </c>
      <c r="J398" s="62" t="str">
        <f t="shared" si="79"/>
        <v>F0.5</v>
      </c>
      <c r="K398" s="61">
        <f t="shared" si="80"/>
        <v>0.5</v>
      </c>
      <c r="L398" s="228">
        <f>IF(K398=0,0,
IF(J398="D0.5",0.5*SUMIFS('Key Numbers'!$C$2:$C$71,'Key Numbers'!$A$2:$A$71,"&gt;="&amp;ABS($I398),'Key Numbers'!$A$2:$A$71,"&lt;="&amp;ABS($H398)),
IF(J398="D-0.5",0.5*-1*SUMIFS('Key Numbers'!$C$2:$C$71,'Key Numbers'!$A$2:$A$71,"&lt;="&amp;ABS($I398),'Key Numbers'!$A$2:$A$71,"&gt;="&amp;ABS($H398)),
IF(J398="F0.5",0.5*SUMIFS('Key Numbers'!$C$2:$C$71,'Key Numbers'!$A$2:$A$71,"&lt;="&amp;ABS($I398),'Key Numbers'!$A$2:$A$71,"&gt;="&amp;ABS($H398)),
IF(J398="F-0.5",0.5*-1*SUMIFS('Key Numbers'!$C$2:$C$71,'Key Numbers'!$A$2:$A$71,"&gt;="&amp;ABS($I398),'Key Numbers'!$A$2:$A$71,"&lt;="&amp;ABS($H398)),
IF(AND(LEFT(J398,1)="F",K398&lt;0),-1*SUMIFS('Key Numbers'!$C$2:$C$71,'Key Numbers'!$A$2:$A$71,"&gt;="&amp;ABS($I398),'Key Numbers'!$A$2:$A$71,"&lt;="&amp;ABS($H398)),
IF(AND(LEFT(J398,1)="F",K398&gt;0),SUMIFS('Key Numbers'!$C$2:$C$71,'Key Numbers'!$A$2:$A$71,"&lt;="&amp;ABS($I398),'Key Numbers'!$A$2:$A$71,"&gt;="&amp;ABS($H398)),
IF(AND(LEFT(J398,1)="D",K398&lt;0),-1*SUMIFS('Key Numbers'!$C$2:$C$71,'Key Numbers'!$A$2:$A$71,"&lt;="&amp;ABS($I398),'Key Numbers'!$A$2:$A$71,"&gt;="&amp;ABS($H398)),
SUMIFS('Key Numbers'!$C$2:$C$71,'Key Numbers'!$A$2:$A$71,"&gt;="&amp;ABS($I398),'Key Numbers'!$A$2:$A$71,"&lt;="&amp;ABS($H398))))))))))</f>
        <v>2.4770642201834864E-2</v>
      </c>
      <c r="M398" s="6" cm="1">
        <f t="array" ref="M398">IFERROR(INDEX(DVOA!$E$2:$E$20095,MATCH($F398&amp;$A398-1&amp;$B398,DVOA!$C$2:$C$20095&amp;DVOA!$A$2:$A21138&amp;DVOA!$B$2:$B$20095,0)),0)</f>
        <v>0.37712587642029688</v>
      </c>
      <c r="N398" s="6"/>
      <c r="O398" s="6" cm="1">
        <f t="array" ref="O398">IFERROR(INDEX(DVOA!$AC$2:$AC$20095,MATCH($F398&amp;$A398-1&amp;$B398,DVOA!$C$2:$C$20095&amp;DVOA!$A$2:$A$20095&amp;DVOA!$B$2:$B$20095,0)
),0)</f>
        <v>0</v>
      </c>
      <c r="P398" s="6" cm="1">
        <f t="array" ref="P398">IFERROR(INDEX(DVOA!$E$2:$E$20095,MATCH($G398&amp;$A398-1&amp;$B398,DVOA!$C$2:$C$20095&amp;DVOA!$A$2:$A21138&amp;DVOA!$B$2:$B$20095,0)),0)</f>
        <v>4.300170224137087E-2</v>
      </c>
      <c r="Q398" s="6"/>
      <c r="R398" s="6" cm="1">
        <f t="array" ref="R398">IFERROR(INDEX(DVOA!$AC$2:$AC$20095,MATCH($G398&amp;$A398-1&amp;$B398,DVOA!$C$2:$C$20095&amp;DVOA!$A$2:$A$20095&amp;DVOA!$B$2:$B$20095,0)
),0)</f>
        <v>0</v>
      </c>
      <c r="S398" s="6" t="str">
        <f t="shared" si="81"/>
        <v/>
      </c>
      <c r="T398" s="104">
        <f t="shared" si="89"/>
        <v>0.33412417417892604</v>
      </c>
      <c r="U398" s="104" t="str">
        <f t="shared" si="90"/>
        <v/>
      </c>
      <c r="V398" s="26" t="str" cm="1">
        <f t="array" ref="V398">IFERROR(IF(E398="H",INDEX('DVOA Pred'!$G$2:$G$1000,MATCH($F398&amp;$B398&amp;$A398,'DVOA Pred'!$C$2:$C$1000&amp;'DVOA Pred'!$A$2:$A$1000&amp;'DVOA Pred'!$B$2:$B$1000,0)),
INDEX('DVOA Pred'!$H$2:$H$1000,MATCH($F398&amp;$B398&amp;$A398,'DVOA Pred'!$D$2:$D$1000&amp;'DVOA Pred'!$A$2:$A$1000&amp;'DVOA Pred'!$B$2:$B$1000,0))),"")</f>
        <v/>
      </c>
      <c r="W398" s="26" t="str">
        <f t="shared" si="82"/>
        <v/>
      </c>
      <c r="X398" s="26" t="str">
        <f t="shared" si="83"/>
        <v/>
      </c>
      <c r="Y398" s="6" t="str">
        <f>IFERROR((PERCENTRANK($L$2:$L$20355,L398)*Multiples!$B$3)+((PERCENTRANK($W$2:$W$20355,W398)*(1-Multiples!$B$3))),"")</f>
        <v/>
      </c>
      <c r="Z398" s="64">
        <v>20</v>
      </c>
      <c r="AA398" s="64">
        <v>12</v>
      </c>
      <c r="AB398" s="24">
        <f t="shared" si="84"/>
        <v>8</v>
      </c>
      <c r="AC398" s="24">
        <f t="shared" si="85"/>
        <v>-1.5</v>
      </c>
      <c r="AD398" s="24">
        <f t="shared" si="86"/>
        <v>-2</v>
      </c>
      <c r="AE398" s="24" t="str">
        <f t="shared" si="87"/>
        <v>No</v>
      </c>
      <c r="AF398" s="24" t="str">
        <f t="shared" si="88"/>
        <v>No</v>
      </c>
      <c r="AG398" s="64"/>
      <c r="AH398" s="64"/>
      <c r="AI398" s="170"/>
      <c r="AJ398" s="66"/>
    </row>
    <row r="399" spans="1:36" customFormat="1" x14ac:dyDescent="0.25">
      <c r="A399" s="7">
        <v>14</v>
      </c>
      <c r="B399" s="5">
        <v>2022</v>
      </c>
      <c r="C399" s="5" t="str">
        <f t="shared" si="78"/>
        <v>2022 W14</v>
      </c>
      <c r="D399" s="5">
        <v>199</v>
      </c>
      <c r="E399" s="5" t="s">
        <v>649</v>
      </c>
      <c r="F399" s="5" t="s">
        <v>9</v>
      </c>
      <c r="G399" s="5" t="s">
        <v>0</v>
      </c>
      <c r="H399" s="5">
        <v>9.5</v>
      </c>
      <c r="I399" s="61">
        <v>10</v>
      </c>
      <c r="J399" s="62" t="str">
        <f t="shared" si="79"/>
        <v>D-0.5</v>
      </c>
      <c r="K399" s="61">
        <f t="shared" si="80"/>
        <v>-0.5</v>
      </c>
      <c r="L399" s="228">
        <f>IF(K399=0,0,
IF(J399="D0.5",0.5*SUMIFS('Key Numbers'!$C$2:$C$71,'Key Numbers'!$A$2:$A$71,"&gt;="&amp;ABS($I399),'Key Numbers'!$A$2:$A$71,"&lt;="&amp;ABS($H399)),
IF(J399="D-0.5",0.5*-1*SUMIFS('Key Numbers'!$C$2:$C$71,'Key Numbers'!$A$2:$A$71,"&lt;="&amp;ABS($I399),'Key Numbers'!$A$2:$A$71,"&gt;="&amp;ABS($H399)),
IF(J399="F0.5",0.5*SUMIFS('Key Numbers'!$C$2:$C$71,'Key Numbers'!$A$2:$A$71,"&lt;="&amp;ABS($I399),'Key Numbers'!$A$2:$A$71,"&gt;="&amp;ABS($H399)),
IF(J399="F-0.5",0.5*-1*SUMIFS('Key Numbers'!$C$2:$C$71,'Key Numbers'!$A$2:$A$71,"&gt;="&amp;ABS($I399),'Key Numbers'!$A$2:$A$71,"&lt;="&amp;ABS($H399)),
IF(AND(LEFT(J399,1)="F",K399&lt;0),-1*SUMIFS('Key Numbers'!$C$2:$C$71,'Key Numbers'!$A$2:$A$71,"&gt;="&amp;ABS($I399),'Key Numbers'!$A$2:$A$71,"&lt;="&amp;ABS($H399)),
IF(AND(LEFT(J399,1)="F",K399&gt;0),SUMIFS('Key Numbers'!$C$2:$C$71,'Key Numbers'!$A$2:$A$71,"&lt;="&amp;ABS($I399),'Key Numbers'!$A$2:$A$71,"&gt;="&amp;ABS($H399)),
IF(AND(LEFT(J399,1)="D",K399&lt;0),-1*SUMIFS('Key Numbers'!$C$2:$C$71,'Key Numbers'!$A$2:$A$71,"&lt;="&amp;ABS($I399),'Key Numbers'!$A$2:$A$71,"&gt;="&amp;ABS($H399)),
SUMIFS('Key Numbers'!$C$2:$C$71,'Key Numbers'!$A$2:$A$71,"&gt;="&amp;ABS($I399),'Key Numbers'!$A$2:$A$71,"&lt;="&amp;ABS($H399))))))))))</f>
        <v>-2.4770642201834864E-2</v>
      </c>
      <c r="M399" s="6" cm="1">
        <f t="array" ref="M399">IFERROR(INDEX(DVOA!$E$2:$E$20095,MATCH($F399&amp;$A399-1&amp;$B399,DVOA!$C$2:$C$20095&amp;DVOA!$A$2:$A21139&amp;DVOA!$B$2:$B$20095,0)),0)</f>
        <v>4.300170224137087E-2</v>
      </c>
      <c r="N399" s="6"/>
      <c r="O399" s="6" cm="1">
        <f t="array" ref="O399">IFERROR(INDEX(DVOA!$AC$2:$AC$20095,MATCH($F399&amp;$A399-1&amp;$B399,DVOA!$C$2:$C$20095&amp;DVOA!$A$2:$A$20095&amp;DVOA!$B$2:$B$20095,0)
),0)</f>
        <v>0</v>
      </c>
      <c r="P399" s="6" cm="1">
        <f t="array" ref="P399">IFERROR(INDEX(DVOA!$E$2:$E$20095,MATCH($G399&amp;$A399-1&amp;$B399,DVOA!$C$2:$C$20095&amp;DVOA!$A$2:$A21139&amp;DVOA!$B$2:$B$20095,0)),0)</f>
        <v>0.37712587642029688</v>
      </c>
      <c r="Q399" s="6"/>
      <c r="R399" s="6" cm="1">
        <f t="array" ref="R399">IFERROR(INDEX(DVOA!$AC$2:$AC$20095,MATCH($G399&amp;$A399-1&amp;$B399,DVOA!$C$2:$C$20095&amp;DVOA!$A$2:$A$20095&amp;DVOA!$B$2:$B$20095,0)
),0)</f>
        <v>0</v>
      </c>
      <c r="S399" s="6" t="str">
        <f t="shared" si="81"/>
        <v/>
      </c>
      <c r="T399" s="104">
        <f t="shared" si="89"/>
        <v>-0.33412417417892604</v>
      </c>
      <c r="U399" s="104" t="str">
        <f t="shared" si="90"/>
        <v/>
      </c>
      <c r="V399" s="26" t="str" cm="1">
        <f t="array" ref="V399">IFERROR(IF(E399="H",INDEX('DVOA Pred'!$G$2:$G$1000,MATCH($F399&amp;$B399&amp;$A399,'DVOA Pred'!$C$2:$C$1000&amp;'DVOA Pred'!$A$2:$A$1000&amp;'DVOA Pred'!$B$2:$B$1000,0)),
INDEX('DVOA Pred'!$H$2:$H$1000,MATCH($F399&amp;$B399&amp;$A399,'DVOA Pred'!$D$2:$D$1000&amp;'DVOA Pred'!$A$2:$A$1000&amp;'DVOA Pred'!$B$2:$B$1000,0))),"")</f>
        <v/>
      </c>
      <c r="W399" s="26" t="str">
        <f t="shared" si="82"/>
        <v/>
      </c>
      <c r="X399" s="26" t="str">
        <f t="shared" si="83"/>
        <v/>
      </c>
      <c r="Y399" s="6" t="str">
        <f>IFERROR((PERCENTRANK($L$2:$L$20355,L399)*Multiples!$B$3)+((PERCENTRANK($W$2:$W$20355,W399)*(1-Multiples!$B$3))),"")</f>
        <v/>
      </c>
      <c r="Z399" s="64">
        <v>12</v>
      </c>
      <c r="AA399" s="64">
        <v>20</v>
      </c>
      <c r="AB399" s="24">
        <f t="shared" si="84"/>
        <v>-8</v>
      </c>
      <c r="AC399" s="24">
        <f t="shared" si="85"/>
        <v>1.5</v>
      </c>
      <c r="AD399" s="24">
        <f t="shared" si="86"/>
        <v>2</v>
      </c>
      <c r="AE399" s="24" t="str">
        <f t="shared" si="87"/>
        <v>Yes</v>
      </c>
      <c r="AF399" s="24" t="str">
        <f t="shared" si="88"/>
        <v>Yes</v>
      </c>
      <c r="AG399" s="64"/>
      <c r="AH399" s="64"/>
      <c r="AI399" s="170"/>
      <c r="AJ399" s="66"/>
    </row>
    <row r="400" spans="1:36" customFormat="1" x14ac:dyDescent="0.25">
      <c r="A400" s="7">
        <v>14</v>
      </c>
      <c r="B400" s="5">
        <v>2022</v>
      </c>
      <c r="C400" s="5" t="str">
        <f t="shared" si="78"/>
        <v>2022 W14</v>
      </c>
      <c r="D400" s="5">
        <v>200</v>
      </c>
      <c r="E400" s="5" t="s">
        <v>651</v>
      </c>
      <c r="F400" s="5" t="s">
        <v>24</v>
      </c>
      <c r="G400" s="5" t="s">
        <v>10</v>
      </c>
      <c r="H400" s="5">
        <v>-5.5</v>
      </c>
      <c r="I400" s="61">
        <v>-5.5</v>
      </c>
      <c r="J400" s="62" t="str">
        <f t="shared" si="79"/>
        <v>F0</v>
      </c>
      <c r="K400" s="61">
        <f t="shared" si="80"/>
        <v>0</v>
      </c>
      <c r="L400" s="228">
        <f>IF(K400=0,0,
IF(J400="D0.5",0.5*SUMIFS('Key Numbers'!$C$2:$C$71,'Key Numbers'!$A$2:$A$71,"&gt;="&amp;ABS($I400),'Key Numbers'!$A$2:$A$71,"&lt;="&amp;ABS($H400)),
IF(J400="D-0.5",0.5*-1*SUMIFS('Key Numbers'!$C$2:$C$71,'Key Numbers'!$A$2:$A$71,"&lt;="&amp;ABS($I400),'Key Numbers'!$A$2:$A$71,"&gt;="&amp;ABS($H400)),
IF(J400="F0.5",0.5*SUMIFS('Key Numbers'!$C$2:$C$71,'Key Numbers'!$A$2:$A$71,"&lt;="&amp;ABS($I400),'Key Numbers'!$A$2:$A$71,"&gt;="&amp;ABS($H400)),
IF(J400="F-0.5",0.5*-1*SUMIFS('Key Numbers'!$C$2:$C$71,'Key Numbers'!$A$2:$A$71,"&gt;="&amp;ABS($I400),'Key Numbers'!$A$2:$A$71,"&lt;="&amp;ABS($H400)),
IF(AND(LEFT(J400,1)="F",K400&lt;0),-1*SUMIFS('Key Numbers'!$C$2:$C$71,'Key Numbers'!$A$2:$A$71,"&gt;="&amp;ABS($I400),'Key Numbers'!$A$2:$A$71,"&lt;="&amp;ABS($H400)),
IF(AND(LEFT(J400,1)="F",K400&gt;0),SUMIFS('Key Numbers'!$C$2:$C$71,'Key Numbers'!$A$2:$A$71,"&lt;="&amp;ABS($I400),'Key Numbers'!$A$2:$A$71,"&gt;="&amp;ABS($H400)),
IF(AND(LEFT(J400,1)="D",K400&lt;0),-1*SUMIFS('Key Numbers'!$C$2:$C$71,'Key Numbers'!$A$2:$A$71,"&lt;="&amp;ABS($I400),'Key Numbers'!$A$2:$A$71,"&gt;="&amp;ABS($H400)),
SUMIFS('Key Numbers'!$C$2:$C$71,'Key Numbers'!$A$2:$A$71,"&gt;="&amp;ABS($I400),'Key Numbers'!$A$2:$A$71,"&lt;="&amp;ABS($H400))))))))))</f>
        <v>0</v>
      </c>
      <c r="M400" s="6" cm="1">
        <f t="array" ref="M400">IFERROR(INDEX(DVOA!$E$2:$E$20095,MATCH($F400&amp;$A400-1&amp;$B400,DVOA!$C$2:$C$20095&amp;DVOA!$A$2:$A21140&amp;DVOA!$B$2:$B$20095,0)),0)</f>
        <v>0.18015436464950191</v>
      </c>
      <c r="N400" s="6"/>
      <c r="O400" s="6" cm="1">
        <f t="array" ref="O400">IFERROR(INDEX(DVOA!$AC$2:$AC$20095,MATCH($F400&amp;$A400-1&amp;$B400,DVOA!$C$2:$C$20095&amp;DVOA!$A$2:$A$20095&amp;DVOA!$B$2:$B$20095,0)
),0)</f>
        <v>0</v>
      </c>
      <c r="P400" s="6" cm="1">
        <f t="array" ref="P400">IFERROR(INDEX(DVOA!$E$2:$E$20095,MATCH($G400&amp;$A400-1&amp;$B400,DVOA!$C$2:$C$20095&amp;DVOA!$A$2:$A21140&amp;DVOA!$B$2:$B$20095,0)),0)</f>
        <v>9.8717339466159459E-3</v>
      </c>
      <c r="Q400" s="6"/>
      <c r="R400" s="6" cm="1">
        <f t="array" ref="R400">IFERROR(INDEX(DVOA!$AC$2:$AC$20095,MATCH($G400&amp;$A400-1&amp;$B400,DVOA!$C$2:$C$20095&amp;DVOA!$A$2:$A$20095&amp;DVOA!$B$2:$B$20095,0)
),0)</f>
        <v>0</v>
      </c>
      <c r="S400" s="6" t="str">
        <f t="shared" si="81"/>
        <v/>
      </c>
      <c r="T400" s="104">
        <f t="shared" si="89"/>
        <v>0.17028263070288596</v>
      </c>
      <c r="U400" s="104" t="str">
        <f t="shared" si="90"/>
        <v/>
      </c>
      <c r="V400" s="26" t="str" cm="1">
        <f t="array" ref="V400">IFERROR(IF(E400="H",INDEX('DVOA Pred'!$G$2:$G$1000,MATCH($F400&amp;$B400&amp;$A400,'DVOA Pred'!$C$2:$C$1000&amp;'DVOA Pred'!$A$2:$A$1000&amp;'DVOA Pred'!$B$2:$B$1000,0)),
INDEX('DVOA Pred'!$H$2:$H$1000,MATCH($F400&amp;$B400&amp;$A400,'DVOA Pred'!$D$2:$D$1000&amp;'DVOA Pred'!$A$2:$A$1000&amp;'DVOA Pred'!$B$2:$B$1000,0))),"")</f>
        <v/>
      </c>
      <c r="W400" s="26" t="str">
        <f t="shared" si="82"/>
        <v/>
      </c>
      <c r="X400" s="26" t="str">
        <f t="shared" si="83"/>
        <v/>
      </c>
      <c r="Y400" s="6" t="str">
        <f>IFERROR((PERCENTRANK($L$2:$L$20355,L400)*Multiples!$B$3)+((PERCENTRANK($W$2:$W$20355,W400)*(1-Multiples!$B$3))),"")</f>
        <v/>
      </c>
      <c r="Z400" s="64">
        <v>23</v>
      </c>
      <c r="AA400" s="64">
        <v>10</v>
      </c>
      <c r="AB400" s="24">
        <f t="shared" si="84"/>
        <v>13</v>
      </c>
      <c r="AC400" s="24">
        <f t="shared" si="85"/>
        <v>7.5</v>
      </c>
      <c r="AD400" s="24">
        <f t="shared" si="86"/>
        <v>7.5</v>
      </c>
      <c r="AE400" s="24" t="str">
        <f t="shared" si="87"/>
        <v>Yes</v>
      </c>
      <c r="AF400" s="24" t="str">
        <f t="shared" si="88"/>
        <v>Yes</v>
      </c>
      <c r="AG400" s="64"/>
      <c r="AH400" s="64"/>
      <c r="AI400" s="170"/>
      <c r="AJ400" s="66"/>
    </row>
    <row r="401" spans="1:36" customFormat="1" x14ac:dyDescent="0.25">
      <c r="A401" s="7">
        <v>14</v>
      </c>
      <c r="B401" s="5">
        <v>2022</v>
      </c>
      <c r="C401" s="5" t="str">
        <f t="shared" si="78"/>
        <v>2022 W14</v>
      </c>
      <c r="D401" s="5">
        <v>200</v>
      </c>
      <c r="E401" s="5" t="s">
        <v>649</v>
      </c>
      <c r="F401" s="5" t="s">
        <v>10</v>
      </c>
      <c r="G401" s="5" t="s">
        <v>24</v>
      </c>
      <c r="H401" s="5">
        <v>5.5</v>
      </c>
      <c r="I401" s="61">
        <v>5.5</v>
      </c>
      <c r="J401" s="62" t="str">
        <f t="shared" si="79"/>
        <v>D0</v>
      </c>
      <c r="K401" s="61">
        <f t="shared" si="80"/>
        <v>0</v>
      </c>
      <c r="L401" s="228">
        <f>IF(K401=0,0,
IF(J401="D0.5",0.5*SUMIFS('Key Numbers'!$C$2:$C$71,'Key Numbers'!$A$2:$A$71,"&gt;="&amp;ABS($I401),'Key Numbers'!$A$2:$A$71,"&lt;="&amp;ABS($H401)),
IF(J401="D-0.5",0.5*-1*SUMIFS('Key Numbers'!$C$2:$C$71,'Key Numbers'!$A$2:$A$71,"&lt;="&amp;ABS($I401),'Key Numbers'!$A$2:$A$71,"&gt;="&amp;ABS($H401)),
IF(J401="F0.5",0.5*SUMIFS('Key Numbers'!$C$2:$C$71,'Key Numbers'!$A$2:$A$71,"&lt;="&amp;ABS($I401),'Key Numbers'!$A$2:$A$71,"&gt;="&amp;ABS($H401)),
IF(J401="F-0.5",0.5*-1*SUMIFS('Key Numbers'!$C$2:$C$71,'Key Numbers'!$A$2:$A$71,"&gt;="&amp;ABS($I401),'Key Numbers'!$A$2:$A$71,"&lt;="&amp;ABS($H401)),
IF(AND(LEFT(J401,1)="F",K401&lt;0),-1*SUMIFS('Key Numbers'!$C$2:$C$71,'Key Numbers'!$A$2:$A$71,"&gt;="&amp;ABS($I401),'Key Numbers'!$A$2:$A$71,"&lt;="&amp;ABS($H401)),
IF(AND(LEFT(J401,1)="F",K401&gt;0),SUMIFS('Key Numbers'!$C$2:$C$71,'Key Numbers'!$A$2:$A$71,"&lt;="&amp;ABS($I401),'Key Numbers'!$A$2:$A$71,"&gt;="&amp;ABS($H401)),
IF(AND(LEFT(J401,1)="D",K401&lt;0),-1*SUMIFS('Key Numbers'!$C$2:$C$71,'Key Numbers'!$A$2:$A$71,"&lt;="&amp;ABS($I401),'Key Numbers'!$A$2:$A$71,"&gt;="&amp;ABS($H401)),
SUMIFS('Key Numbers'!$C$2:$C$71,'Key Numbers'!$A$2:$A$71,"&gt;="&amp;ABS($I401),'Key Numbers'!$A$2:$A$71,"&lt;="&amp;ABS($H401))))))))))</f>
        <v>0</v>
      </c>
      <c r="M401" s="6" cm="1">
        <f t="array" ref="M401">IFERROR(INDEX(DVOA!$E$2:$E$20095,MATCH($F401&amp;$A401-1&amp;$B401,DVOA!$C$2:$C$20095&amp;DVOA!$A$2:$A21141&amp;DVOA!$B$2:$B$20095,0)),0)</f>
        <v>9.8717339466159459E-3</v>
      </c>
      <c r="N401" s="6"/>
      <c r="O401" s="6" cm="1">
        <f t="array" ref="O401">IFERROR(INDEX(DVOA!$AC$2:$AC$20095,MATCH($F401&amp;$A401-1&amp;$B401,DVOA!$C$2:$C$20095&amp;DVOA!$A$2:$A$20095&amp;DVOA!$B$2:$B$20095,0)
),0)</f>
        <v>0</v>
      </c>
      <c r="P401" s="6" cm="1">
        <f t="array" ref="P401">IFERROR(INDEX(DVOA!$E$2:$E$20095,MATCH($G401&amp;$A401-1&amp;$B401,DVOA!$C$2:$C$20095&amp;DVOA!$A$2:$A21141&amp;DVOA!$B$2:$B$20095,0)),0)</f>
        <v>0.18015436464950191</v>
      </c>
      <c r="Q401" s="6"/>
      <c r="R401" s="6" cm="1">
        <f t="array" ref="R401">IFERROR(INDEX(DVOA!$AC$2:$AC$20095,MATCH($G401&amp;$A401-1&amp;$B401,DVOA!$C$2:$C$20095&amp;DVOA!$A$2:$A$20095&amp;DVOA!$B$2:$B$20095,0)
),0)</f>
        <v>0</v>
      </c>
      <c r="S401" s="6" t="str">
        <f t="shared" si="81"/>
        <v/>
      </c>
      <c r="T401" s="104">
        <f t="shared" si="89"/>
        <v>-0.17028263070288596</v>
      </c>
      <c r="U401" s="104" t="str">
        <f t="shared" si="90"/>
        <v/>
      </c>
      <c r="V401" s="26" t="str" cm="1">
        <f t="array" ref="V401">IFERROR(IF(E401="H",INDEX('DVOA Pred'!$G$2:$G$1000,MATCH($F401&amp;$B401&amp;$A401,'DVOA Pred'!$C$2:$C$1000&amp;'DVOA Pred'!$A$2:$A$1000&amp;'DVOA Pred'!$B$2:$B$1000,0)),
INDEX('DVOA Pred'!$H$2:$H$1000,MATCH($F401&amp;$B401&amp;$A401,'DVOA Pred'!$D$2:$D$1000&amp;'DVOA Pred'!$A$2:$A$1000&amp;'DVOA Pred'!$B$2:$B$1000,0))),"")</f>
        <v/>
      </c>
      <c r="W401" s="26" t="str">
        <f t="shared" si="82"/>
        <v/>
      </c>
      <c r="X401" s="26" t="str">
        <f t="shared" si="83"/>
        <v/>
      </c>
      <c r="Y401" s="6" t="str">
        <f>IFERROR((PERCENTRANK($L$2:$L$20355,L401)*Multiples!$B$3)+((PERCENTRANK($W$2:$W$20355,W401)*(1-Multiples!$B$3))),"")</f>
        <v/>
      </c>
      <c r="Z401" s="64">
        <v>10</v>
      </c>
      <c r="AA401" s="64">
        <v>23</v>
      </c>
      <c r="AB401" s="24">
        <f t="shared" si="84"/>
        <v>-13</v>
      </c>
      <c r="AC401" s="24">
        <f t="shared" si="85"/>
        <v>-7.5</v>
      </c>
      <c r="AD401" s="24">
        <f t="shared" si="86"/>
        <v>-7.5</v>
      </c>
      <c r="AE401" s="24" t="str">
        <f t="shared" si="87"/>
        <v>No</v>
      </c>
      <c r="AF401" s="24" t="str">
        <f t="shared" si="88"/>
        <v>No</v>
      </c>
      <c r="AG401" s="64"/>
      <c r="AH401" s="64"/>
      <c r="AI401" s="170"/>
      <c r="AJ401" s="66"/>
    </row>
    <row r="402" spans="1:36" customFormat="1" x14ac:dyDescent="0.25">
      <c r="A402" s="7">
        <v>14</v>
      </c>
      <c r="B402" s="5">
        <v>2022</v>
      </c>
      <c r="C402" s="5" t="str">
        <f t="shared" si="78"/>
        <v>2022 W14</v>
      </c>
      <c r="D402" s="5">
        <v>201</v>
      </c>
      <c r="E402" s="5" t="s">
        <v>651</v>
      </c>
      <c r="F402" s="5" t="s">
        <v>3</v>
      </c>
      <c r="G402" s="5" t="s">
        <v>49</v>
      </c>
      <c r="H402" s="5">
        <v>-16.5</v>
      </c>
      <c r="I402" s="61">
        <v>-17.5</v>
      </c>
      <c r="J402" s="62" t="str">
        <f t="shared" si="79"/>
        <v>F1</v>
      </c>
      <c r="K402" s="61">
        <f t="shared" si="80"/>
        <v>1</v>
      </c>
      <c r="L402" s="228">
        <f>IF(K402=0,0,
IF(J402="D0.5",0.5*SUMIFS('Key Numbers'!$C$2:$C$71,'Key Numbers'!$A$2:$A$71,"&gt;="&amp;ABS($I402),'Key Numbers'!$A$2:$A$71,"&lt;="&amp;ABS($H402)),
IF(J402="D-0.5",0.5*-1*SUMIFS('Key Numbers'!$C$2:$C$71,'Key Numbers'!$A$2:$A$71,"&lt;="&amp;ABS($I402),'Key Numbers'!$A$2:$A$71,"&gt;="&amp;ABS($H402)),
IF(J402="F0.5",0.5*SUMIFS('Key Numbers'!$C$2:$C$71,'Key Numbers'!$A$2:$A$71,"&lt;="&amp;ABS($I402),'Key Numbers'!$A$2:$A$71,"&gt;="&amp;ABS($H402)),
IF(J402="F-0.5",0.5*-1*SUMIFS('Key Numbers'!$C$2:$C$71,'Key Numbers'!$A$2:$A$71,"&gt;="&amp;ABS($I402),'Key Numbers'!$A$2:$A$71,"&lt;="&amp;ABS($H402)),
IF(AND(LEFT(J402,1)="F",K402&lt;0),-1*SUMIFS('Key Numbers'!$C$2:$C$71,'Key Numbers'!$A$2:$A$71,"&gt;="&amp;ABS($I402),'Key Numbers'!$A$2:$A$71,"&lt;="&amp;ABS($H402)),
IF(AND(LEFT(J402,1)="F",K402&gt;0),SUMIFS('Key Numbers'!$C$2:$C$71,'Key Numbers'!$A$2:$A$71,"&lt;="&amp;ABS($I402),'Key Numbers'!$A$2:$A$71,"&gt;="&amp;ABS($H402)),
IF(AND(LEFT(J402,1)="D",K402&lt;0),-1*SUMIFS('Key Numbers'!$C$2:$C$71,'Key Numbers'!$A$2:$A$71,"&lt;="&amp;ABS($I402),'Key Numbers'!$A$2:$A$71,"&gt;="&amp;ABS($H402)),
SUMIFS('Key Numbers'!$C$2:$C$71,'Key Numbers'!$A$2:$A$71,"&gt;="&amp;ABS($I402),'Key Numbers'!$A$2:$A$71,"&lt;="&amp;ABS($H402))))))))))</f>
        <v>3.3027522935779818E-2</v>
      </c>
      <c r="M402" s="6" cm="1">
        <f t="array" ref="M402">IFERROR(INDEX(DVOA!$E$2:$E$20095,MATCH($F402&amp;$A402-1&amp;$B402,DVOA!$C$2:$C$20095&amp;DVOA!$A$2:$A21142&amp;DVOA!$B$2:$B$20095,0)),0)</f>
        <v>0.28937656231513476</v>
      </c>
      <c r="N402" s="6"/>
      <c r="O402" s="6" cm="1">
        <f t="array" ref="O402">IFERROR(INDEX(DVOA!$AC$2:$AC$20095,MATCH($F402&amp;$A402-1&amp;$B402,DVOA!$C$2:$C$20095&amp;DVOA!$A$2:$A$20095&amp;DVOA!$B$2:$B$20095,0)
),0)</f>
        <v>0</v>
      </c>
      <c r="P402" s="6" cm="1">
        <f t="array" ref="P402">IFERROR(INDEX(DVOA!$E$2:$E$20095,MATCH($G402&amp;$A402-1&amp;$B402,DVOA!$C$2:$C$20095&amp;DVOA!$A$2:$A21142&amp;DVOA!$B$2:$B$20095,0)),0)</f>
        <v>-0.36802583086425861</v>
      </c>
      <c r="Q402" s="6"/>
      <c r="R402" s="6" cm="1">
        <f t="array" ref="R402">IFERROR(INDEX(DVOA!$AC$2:$AC$20095,MATCH($G402&amp;$A402-1&amp;$B402,DVOA!$C$2:$C$20095&amp;DVOA!$A$2:$A$20095&amp;DVOA!$B$2:$B$20095,0)
),0)</f>
        <v>0</v>
      </c>
      <c r="S402" s="6" t="str">
        <f t="shared" si="81"/>
        <v/>
      </c>
      <c r="T402" s="104">
        <f t="shared" si="89"/>
        <v>0.65740239317939331</v>
      </c>
      <c r="U402" s="104" t="str">
        <f t="shared" si="90"/>
        <v/>
      </c>
      <c r="V402" s="26" t="str" cm="1">
        <f t="array" ref="V402">IFERROR(IF(E402="H",INDEX('DVOA Pred'!$G$2:$G$1000,MATCH($F402&amp;$B402&amp;$A402,'DVOA Pred'!$C$2:$C$1000&amp;'DVOA Pred'!$A$2:$A$1000&amp;'DVOA Pred'!$B$2:$B$1000,0)),
INDEX('DVOA Pred'!$H$2:$H$1000,MATCH($F402&amp;$B402&amp;$A402,'DVOA Pred'!$D$2:$D$1000&amp;'DVOA Pred'!$A$2:$A$1000&amp;'DVOA Pred'!$B$2:$B$1000,0))),"")</f>
        <v/>
      </c>
      <c r="W402" s="26" t="str">
        <f t="shared" si="82"/>
        <v/>
      </c>
      <c r="X402" s="26" t="str">
        <f t="shared" si="83"/>
        <v/>
      </c>
      <c r="Y402" s="6" t="str">
        <f>IFERROR((PERCENTRANK($L$2:$L$20355,L402)*Multiples!$B$3)+((PERCENTRANK($W$2:$W$20355,W402)*(1-Multiples!$B$3))),"")</f>
        <v/>
      </c>
      <c r="Z402" s="64">
        <v>27</v>
      </c>
      <c r="AA402" s="64">
        <v>23</v>
      </c>
      <c r="AB402" s="24">
        <f t="shared" si="84"/>
        <v>4</v>
      </c>
      <c r="AC402" s="24">
        <f t="shared" si="85"/>
        <v>-12.5</v>
      </c>
      <c r="AD402" s="24">
        <f t="shared" si="86"/>
        <v>-13.5</v>
      </c>
      <c r="AE402" s="24" t="str">
        <f t="shared" si="87"/>
        <v>No</v>
      </c>
      <c r="AF402" s="24" t="str">
        <f t="shared" si="88"/>
        <v>No</v>
      </c>
      <c r="AG402" s="64"/>
      <c r="AH402" s="64"/>
      <c r="AI402" s="170"/>
      <c r="AJ402" s="66"/>
    </row>
    <row r="403" spans="1:36" customFormat="1" x14ac:dyDescent="0.25">
      <c r="A403" s="7">
        <v>14</v>
      </c>
      <c r="B403" s="5">
        <v>2022</v>
      </c>
      <c r="C403" s="5" t="str">
        <f t="shared" si="78"/>
        <v>2022 W14</v>
      </c>
      <c r="D403" s="5">
        <v>201</v>
      </c>
      <c r="E403" s="5" t="s">
        <v>649</v>
      </c>
      <c r="F403" s="5" t="s">
        <v>49</v>
      </c>
      <c r="G403" s="5" t="s">
        <v>3</v>
      </c>
      <c r="H403" s="5">
        <v>16.5</v>
      </c>
      <c r="I403" s="61">
        <v>17.5</v>
      </c>
      <c r="J403" s="62" t="str">
        <f t="shared" si="79"/>
        <v>D-1</v>
      </c>
      <c r="K403" s="61">
        <f t="shared" si="80"/>
        <v>-1</v>
      </c>
      <c r="L403" s="228">
        <f>IF(K403=0,0,
IF(J403="D0.5",0.5*SUMIFS('Key Numbers'!$C$2:$C$71,'Key Numbers'!$A$2:$A$71,"&gt;="&amp;ABS($I403),'Key Numbers'!$A$2:$A$71,"&lt;="&amp;ABS($H403)),
IF(J403="D-0.5",0.5*-1*SUMIFS('Key Numbers'!$C$2:$C$71,'Key Numbers'!$A$2:$A$71,"&lt;="&amp;ABS($I403),'Key Numbers'!$A$2:$A$71,"&gt;="&amp;ABS($H403)),
IF(J403="F0.5",0.5*SUMIFS('Key Numbers'!$C$2:$C$71,'Key Numbers'!$A$2:$A$71,"&lt;="&amp;ABS($I403),'Key Numbers'!$A$2:$A$71,"&gt;="&amp;ABS($H403)),
IF(J403="F-0.5",0.5*-1*SUMIFS('Key Numbers'!$C$2:$C$71,'Key Numbers'!$A$2:$A$71,"&gt;="&amp;ABS($I403),'Key Numbers'!$A$2:$A$71,"&lt;="&amp;ABS($H403)),
IF(AND(LEFT(J403,1)="F",K403&lt;0),-1*SUMIFS('Key Numbers'!$C$2:$C$71,'Key Numbers'!$A$2:$A$71,"&gt;="&amp;ABS($I403),'Key Numbers'!$A$2:$A$71,"&lt;="&amp;ABS($H403)),
IF(AND(LEFT(J403,1)="F",K403&gt;0),SUMIFS('Key Numbers'!$C$2:$C$71,'Key Numbers'!$A$2:$A$71,"&lt;="&amp;ABS($I403),'Key Numbers'!$A$2:$A$71,"&gt;="&amp;ABS($H403)),
IF(AND(LEFT(J403,1)="D",K403&lt;0),-1*SUMIFS('Key Numbers'!$C$2:$C$71,'Key Numbers'!$A$2:$A$71,"&lt;="&amp;ABS($I403),'Key Numbers'!$A$2:$A$71,"&gt;="&amp;ABS($H403)),
SUMIFS('Key Numbers'!$C$2:$C$71,'Key Numbers'!$A$2:$A$71,"&gt;="&amp;ABS($I403),'Key Numbers'!$A$2:$A$71,"&lt;="&amp;ABS($H403))))))))))</f>
        <v>-3.3027522935779818E-2</v>
      </c>
      <c r="M403" s="6" cm="1">
        <f t="array" ref="M403">IFERROR(INDEX(DVOA!$E$2:$E$20095,MATCH($F403&amp;$A403-1&amp;$B403,DVOA!$C$2:$C$20095&amp;DVOA!$A$2:$A21143&amp;DVOA!$B$2:$B$20095,0)),0)</f>
        <v>-0.36802583086425861</v>
      </c>
      <c r="N403" s="6"/>
      <c r="O403" s="6" cm="1">
        <f t="array" ref="O403">IFERROR(INDEX(DVOA!$AC$2:$AC$20095,MATCH($F403&amp;$A403-1&amp;$B403,DVOA!$C$2:$C$20095&amp;DVOA!$A$2:$A$20095&amp;DVOA!$B$2:$B$20095,0)
),0)</f>
        <v>0</v>
      </c>
      <c r="P403" s="6" cm="1">
        <f t="array" ref="P403">IFERROR(INDEX(DVOA!$E$2:$E$20095,MATCH($G403&amp;$A403-1&amp;$B403,DVOA!$C$2:$C$20095&amp;DVOA!$A$2:$A21143&amp;DVOA!$B$2:$B$20095,0)),0)</f>
        <v>0.28937656231513476</v>
      </c>
      <c r="Q403" s="6"/>
      <c r="R403" s="6" cm="1">
        <f t="array" ref="R403">IFERROR(INDEX(DVOA!$AC$2:$AC$20095,MATCH($G403&amp;$A403-1&amp;$B403,DVOA!$C$2:$C$20095&amp;DVOA!$A$2:$A$20095&amp;DVOA!$B$2:$B$20095,0)
),0)</f>
        <v>0</v>
      </c>
      <c r="S403" s="6" t="str">
        <f t="shared" si="81"/>
        <v/>
      </c>
      <c r="T403" s="104">
        <f t="shared" si="89"/>
        <v>-0.65740239317939331</v>
      </c>
      <c r="U403" s="104" t="str">
        <f t="shared" si="90"/>
        <v/>
      </c>
      <c r="V403" s="26" t="str" cm="1">
        <f t="array" ref="V403">IFERROR(IF(E403="H",INDEX('DVOA Pred'!$G$2:$G$1000,MATCH($F403&amp;$B403&amp;$A403,'DVOA Pred'!$C$2:$C$1000&amp;'DVOA Pred'!$A$2:$A$1000&amp;'DVOA Pred'!$B$2:$B$1000,0)),
INDEX('DVOA Pred'!$H$2:$H$1000,MATCH($F403&amp;$B403&amp;$A403,'DVOA Pred'!$D$2:$D$1000&amp;'DVOA Pred'!$A$2:$A$1000&amp;'DVOA Pred'!$B$2:$B$1000,0))),"")</f>
        <v/>
      </c>
      <c r="W403" s="26" t="str">
        <f t="shared" si="82"/>
        <v/>
      </c>
      <c r="X403" s="26" t="str">
        <f t="shared" si="83"/>
        <v/>
      </c>
      <c r="Y403" s="6" t="str">
        <f>IFERROR((PERCENTRANK($L$2:$L$20355,L403)*Multiples!$B$3)+((PERCENTRANK($W$2:$W$20355,W403)*(1-Multiples!$B$3))),"")</f>
        <v/>
      </c>
      <c r="Z403" s="64">
        <v>23</v>
      </c>
      <c r="AA403" s="64">
        <v>27</v>
      </c>
      <c r="AB403" s="24">
        <f t="shared" si="84"/>
        <v>-4</v>
      </c>
      <c r="AC403" s="24">
        <f t="shared" si="85"/>
        <v>12.5</v>
      </c>
      <c r="AD403" s="24">
        <f t="shared" si="86"/>
        <v>13.5</v>
      </c>
      <c r="AE403" s="24" t="str">
        <f t="shared" si="87"/>
        <v>Yes</v>
      </c>
      <c r="AF403" s="24" t="str">
        <f t="shared" si="88"/>
        <v>Yes</v>
      </c>
      <c r="AG403" s="64"/>
      <c r="AH403" s="64"/>
      <c r="AI403" s="170"/>
      <c r="AJ403" s="66"/>
    </row>
    <row r="404" spans="1:36" customFormat="1" x14ac:dyDescent="0.25">
      <c r="A404" s="7">
        <v>14</v>
      </c>
      <c r="B404" s="5">
        <v>2022</v>
      </c>
      <c r="C404" s="5" t="str">
        <f t="shared" si="78"/>
        <v>2022 W14</v>
      </c>
      <c r="D404" s="5">
        <v>202</v>
      </c>
      <c r="E404" s="5" t="s">
        <v>651</v>
      </c>
      <c r="F404" s="5" t="s">
        <v>15</v>
      </c>
      <c r="G404" s="5" t="s">
        <v>7</v>
      </c>
      <c r="H404" s="5">
        <v>6.5</v>
      </c>
      <c r="I404" s="61">
        <v>7</v>
      </c>
      <c r="J404" s="62" t="str">
        <f t="shared" si="79"/>
        <v>D-0.5</v>
      </c>
      <c r="K404" s="61">
        <f t="shared" si="80"/>
        <v>-0.5</v>
      </c>
      <c r="L404" s="228">
        <f>IF(K404=0,0,
IF(J404="D0.5",0.5*SUMIFS('Key Numbers'!$C$2:$C$71,'Key Numbers'!$A$2:$A$71,"&gt;="&amp;ABS($I404),'Key Numbers'!$A$2:$A$71,"&lt;="&amp;ABS($H404)),
IF(J404="D-0.5",0.5*-1*SUMIFS('Key Numbers'!$C$2:$C$71,'Key Numbers'!$A$2:$A$71,"&lt;="&amp;ABS($I404),'Key Numbers'!$A$2:$A$71,"&gt;="&amp;ABS($H404)),
IF(J404="F0.5",0.5*SUMIFS('Key Numbers'!$C$2:$C$71,'Key Numbers'!$A$2:$A$71,"&lt;="&amp;ABS($I404),'Key Numbers'!$A$2:$A$71,"&gt;="&amp;ABS($H404)),
IF(J404="F-0.5",0.5*-1*SUMIFS('Key Numbers'!$C$2:$C$71,'Key Numbers'!$A$2:$A$71,"&gt;="&amp;ABS($I404),'Key Numbers'!$A$2:$A$71,"&lt;="&amp;ABS($H404)),
IF(AND(LEFT(J404,1)="F",K404&lt;0),-1*SUMIFS('Key Numbers'!$C$2:$C$71,'Key Numbers'!$A$2:$A$71,"&gt;="&amp;ABS($I404),'Key Numbers'!$A$2:$A$71,"&lt;="&amp;ABS($H404)),
IF(AND(LEFT(J404,1)="F",K404&gt;0),SUMIFS('Key Numbers'!$C$2:$C$71,'Key Numbers'!$A$2:$A$71,"&lt;="&amp;ABS($I404),'Key Numbers'!$A$2:$A$71,"&gt;="&amp;ABS($H404)),
IF(AND(LEFT(J404,1)="D",K404&lt;0),-1*SUMIFS('Key Numbers'!$C$2:$C$71,'Key Numbers'!$A$2:$A$71,"&lt;="&amp;ABS($I404),'Key Numbers'!$A$2:$A$71,"&gt;="&amp;ABS($H404)),
SUMIFS('Key Numbers'!$C$2:$C$71,'Key Numbers'!$A$2:$A$71,"&gt;="&amp;ABS($I404),'Key Numbers'!$A$2:$A$71,"&lt;="&amp;ABS($H404))))))))))</f>
        <v>-4.1284403669724773E-2</v>
      </c>
      <c r="M404" s="6" cm="1">
        <f t="array" ref="M404">IFERROR(INDEX(DVOA!$E$2:$E$20095,MATCH($F404&amp;$A404-1&amp;$B404,DVOA!$C$2:$C$20095&amp;DVOA!$A$2:$A21144&amp;DVOA!$B$2:$B$20095,0)),0)</f>
        <v>-0.12397001012590324</v>
      </c>
      <c r="N404" s="6"/>
      <c r="O404" s="6" cm="1">
        <f t="array" ref="O404">IFERROR(INDEX(DVOA!$AC$2:$AC$20095,MATCH($F404&amp;$A404-1&amp;$B404,DVOA!$C$2:$C$20095&amp;DVOA!$A$2:$A$20095&amp;DVOA!$B$2:$B$20095,0)
),0)</f>
        <v>0</v>
      </c>
      <c r="P404" s="6" cm="1">
        <f t="array" ref="P404">IFERROR(INDEX(DVOA!$E$2:$E$20095,MATCH($G404&amp;$A404-1&amp;$B404,DVOA!$C$2:$C$20095&amp;DVOA!$A$2:$A21144&amp;DVOA!$B$2:$B$20095,0)),0)</f>
        <v>0.31465598485366431</v>
      </c>
      <c r="Q404" s="6"/>
      <c r="R404" s="6" cm="1">
        <f t="array" ref="R404">IFERROR(INDEX(DVOA!$AC$2:$AC$20095,MATCH($G404&amp;$A404-1&amp;$B404,DVOA!$C$2:$C$20095&amp;DVOA!$A$2:$A$20095&amp;DVOA!$B$2:$B$20095,0)
),0)</f>
        <v>0</v>
      </c>
      <c r="S404" s="6" t="str">
        <f t="shared" si="81"/>
        <v/>
      </c>
      <c r="T404" s="104">
        <f t="shared" si="89"/>
        <v>-0.43862599497956756</v>
      </c>
      <c r="U404" s="104" t="str">
        <f t="shared" si="90"/>
        <v/>
      </c>
      <c r="V404" s="26" t="str" cm="1">
        <f t="array" ref="V404">IFERROR(IF(E404="H",INDEX('DVOA Pred'!$G$2:$G$1000,MATCH($F404&amp;$B404&amp;$A404,'DVOA Pred'!$C$2:$C$1000&amp;'DVOA Pred'!$A$2:$A$1000&amp;'DVOA Pred'!$B$2:$B$1000,0)),
INDEX('DVOA Pred'!$H$2:$H$1000,MATCH($F404&amp;$B404&amp;$A404,'DVOA Pred'!$D$2:$D$1000&amp;'DVOA Pred'!$A$2:$A$1000&amp;'DVOA Pred'!$B$2:$B$1000,0))),"")</f>
        <v/>
      </c>
      <c r="W404" s="26" t="str">
        <f t="shared" si="82"/>
        <v/>
      </c>
      <c r="X404" s="26" t="str">
        <f t="shared" si="83"/>
        <v/>
      </c>
      <c r="Y404" s="6" t="str">
        <f>IFERROR((PERCENTRANK($L$2:$L$20355,L404)*Multiples!$B$3)+((PERCENTRANK($W$2:$W$20355,W404)*(1-Multiples!$B$3))),"")</f>
        <v/>
      </c>
      <c r="Z404" s="64">
        <v>22</v>
      </c>
      <c r="AA404" s="64">
        <v>48</v>
      </c>
      <c r="AB404" s="24">
        <f t="shared" si="84"/>
        <v>-26</v>
      </c>
      <c r="AC404" s="24">
        <f t="shared" si="85"/>
        <v>-19.5</v>
      </c>
      <c r="AD404" s="24">
        <f t="shared" si="86"/>
        <v>-19</v>
      </c>
      <c r="AE404" s="24" t="str">
        <f t="shared" si="87"/>
        <v>No</v>
      </c>
      <c r="AF404" s="24" t="str">
        <f t="shared" si="88"/>
        <v>No</v>
      </c>
      <c r="AG404" s="64"/>
      <c r="AH404" s="64"/>
      <c r="AI404" s="170"/>
      <c r="AJ404" s="66"/>
    </row>
    <row r="405" spans="1:36" customFormat="1" x14ac:dyDescent="0.25">
      <c r="A405" s="7">
        <v>14</v>
      </c>
      <c r="B405" s="5">
        <v>2022</v>
      </c>
      <c r="C405" s="5" t="str">
        <f t="shared" si="78"/>
        <v>2022 W14</v>
      </c>
      <c r="D405" s="5">
        <v>202</v>
      </c>
      <c r="E405" s="5" t="s">
        <v>649</v>
      </c>
      <c r="F405" s="5" t="s">
        <v>7</v>
      </c>
      <c r="G405" s="5" t="s">
        <v>15</v>
      </c>
      <c r="H405" s="5">
        <v>-6.5</v>
      </c>
      <c r="I405" s="61">
        <v>-7</v>
      </c>
      <c r="J405" s="62" t="str">
        <f t="shared" si="79"/>
        <v>F0.5</v>
      </c>
      <c r="K405" s="61">
        <f t="shared" si="80"/>
        <v>0.5</v>
      </c>
      <c r="L405" s="228">
        <f>IF(K405=0,0,
IF(J405="D0.5",0.5*SUMIFS('Key Numbers'!$C$2:$C$71,'Key Numbers'!$A$2:$A$71,"&gt;="&amp;ABS($I405),'Key Numbers'!$A$2:$A$71,"&lt;="&amp;ABS($H405)),
IF(J405="D-0.5",0.5*-1*SUMIFS('Key Numbers'!$C$2:$C$71,'Key Numbers'!$A$2:$A$71,"&lt;="&amp;ABS($I405),'Key Numbers'!$A$2:$A$71,"&gt;="&amp;ABS($H405)),
IF(J405="F0.5",0.5*SUMIFS('Key Numbers'!$C$2:$C$71,'Key Numbers'!$A$2:$A$71,"&lt;="&amp;ABS($I405),'Key Numbers'!$A$2:$A$71,"&gt;="&amp;ABS($H405)),
IF(J405="F-0.5",0.5*-1*SUMIFS('Key Numbers'!$C$2:$C$71,'Key Numbers'!$A$2:$A$71,"&gt;="&amp;ABS($I405),'Key Numbers'!$A$2:$A$71,"&lt;="&amp;ABS($H405)),
IF(AND(LEFT(J405,1)="F",K405&lt;0),-1*SUMIFS('Key Numbers'!$C$2:$C$71,'Key Numbers'!$A$2:$A$71,"&gt;="&amp;ABS($I405),'Key Numbers'!$A$2:$A$71,"&lt;="&amp;ABS($H405)),
IF(AND(LEFT(J405,1)="F",K405&gt;0),SUMIFS('Key Numbers'!$C$2:$C$71,'Key Numbers'!$A$2:$A$71,"&lt;="&amp;ABS($I405),'Key Numbers'!$A$2:$A$71,"&gt;="&amp;ABS($H405)),
IF(AND(LEFT(J405,1)="D",K405&lt;0),-1*SUMIFS('Key Numbers'!$C$2:$C$71,'Key Numbers'!$A$2:$A$71,"&lt;="&amp;ABS($I405),'Key Numbers'!$A$2:$A$71,"&gt;="&amp;ABS($H405)),
SUMIFS('Key Numbers'!$C$2:$C$71,'Key Numbers'!$A$2:$A$71,"&gt;="&amp;ABS($I405),'Key Numbers'!$A$2:$A$71,"&lt;="&amp;ABS($H405))))))))))</f>
        <v>4.1284403669724773E-2</v>
      </c>
      <c r="M405" s="6" cm="1">
        <f t="array" ref="M405">IFERROR(INDEX(DVOA!$E$2:$E$20095,MATCH($F405&amp;$A405-1&amp;$B405,DVOA!$C$2:$C$20095&amp;DVOA!$A$2:$A21145&amp;DVOA!$B$2:$B$20095,0)),0)</f>
        <v>0.31465598485366431</v>
      </c>
      <c r="N405" s="6"/>
      <c r="O405" s="6" cm="1">
        <f t="array" ref="O405">IFERROR(INDEX(DVOA!$AC$2:$AC$20095,MATCH($F405&amp;$A405-1&amp;$B405,DVOA!$C$2:$C$20095&amp;DVOA!$A$2:$A$20095&amp;DVOA!$B$2:$B$20095,0)
),0)</f>
        <v>0</v>
      </c>
      <c r="P405" s="6" cm="1">
        <f t="array" ref="P405">IFERROR(INDEX(DVOA!$E$2:$E$20095,MATCH($G405&amp;$A405-1&amp;$B405,DVOA!$C$2:$C$20095&amp;DVOA!$A$2:$A21145&amp;DVOA!$B$2:$B$20095,0)),0)</f>
        <v>-0.12397001012590324</v>
      </c>
      <c r="Q405" s="6"/>
      <c r="R405" s="6" cm="1">
        <f t="array" ref="R405">IFERROR(INDEX(DVOA!$AC$2:$AC$20095,MATCH($G405&amp;$A405-1&amp;$B405,DVOA!$C$2:$C$20095&amp;DVOA!$A$2:$A$20095&amp;DVOA!$B$2:$B$20095,0)
),0)</f>
        <v>0</v>
      </c>
      <c r="S405" s="6" t="str">
        <f t="shared" si="81"/>
        <v/>
      </c>
      <c r="T405" s="104">
        <f t="shared" si="89"/>
        <v>0.43862599497956756</v>
      </c>
      <c r="U405" s="104" t="str">
        <f t="shared" si="90"/>
        <v/>
      </c>
      <c r="V405" s="26" t="str" cm="1">
        <f t="array" ref="V405">IFERROR(IF(E405="H",INDEX('DVOA Pred'!$G$2:$G$1000,MATCH($F405&amp;$B405&amp;$A405,'DVOA Pred'!$C$2:$C$1000&amp;'DVOA Pred'!$A$2:$A$1000&amp;'DVOA Pred'!$B$2:$B$1000,0)),
INDEX('DVOA Pred'!$H$2:$H$1000,MATCH($F405&amp;$B405&amp;$A405,'DVOA Pred'!$D$2:$D$1000&amp;'DVOA Pred'!$A$2:$A$1000&amp;'DVOA Pred'!$B$2:$B$1000,0))),"")</f>
        <v/>
      </c>
      <c r="W405" s="26" t="str">
        <f t="shared" si="82"/>
        <v/>
      </c>
      <c r="X405" s="26" t="str">
        <f t="shared" si="83"/>
        <v/>
      </c>
      <c r="Y405" s="6" t="str">
        <f>IFERROR((PERCENTRANK($L$2:$L$20355,L405)*Multiples!$B$3)+((PERCENTRANK($W$2:$W$20355,W405)*(1-Multiples!$B$3))),"")</f>
        <v/>
      </c>
      <c r="Z405" s="64">
        <v>48</v>
      </c>
      <c r="AA405" s="64">
        <v>22</v>
      </c>
      <c r="AB405" s="24">
        <f t="shared" si="84"/>
        <v>26</v>
      </c>
      <c r="AC405" s="24">
        <f t="shared" si="85"/>
        <v>19.5</v>
      </c>
      <c r="AD405" s="24">
        <f t="shared" si="86"/>
        <v>19</v>
      </c>
      <c r="AE405" s="24" t="str">
        <f t="shared" si="87"/>
        <v>Yes</v>
      </c>
      <c r="AF405" s="24" t="str">
        <f t="shared" si="88"/>
        <v>Yes</v>
      </c>
      <c r="AG405" s="64"/>
      <c r="AH405" s="64"/>
      <c r="AI405" s="170"/>
      <c r="AJ405" s="66"/>
    </row>
    <row r="406" spans="1:36" customFormat="1" x14ac:dyDescent="0.25">
      <c r="A406" s="7">
        <v>14</v>
      </c>
      <c r="B406" s="5">
        <v>2022</v>
      </c>
      <c r="C406" s="5" t="str">
        <f t="shared" si="78"/>
        <v>2022 W14</v>
      </c>
      <c r="D406" s="5">
        <v>203</v>
      </c>
      <c r="E406" s="5" t="s">
        <v>649</v>
      </c>
      <c r="F406" s="5" t="s">
        <v>18</v>
      </c>
      <c r="G406" s="5" t="s">
        <v>32</v>
      </c>
      <c r="H406" s="5">
        <v>2.5</v>
      </c>
      <c r="I406" s="61">
        <v>2</v>
      </c>
      <c r="J406" s="62" t="str">
        <f t="shared" si="79"/>
        <v>D0.5</v>
      </c>
      <c r="K406" s="61">
        <f t="shared" si="80"/>
        <v>0.5</v>
      </c>
      <c r="L406" s="228">
        <f>IF(K406=0,0,
IF(J406="D0.5",0.5*SUMIFS('Key Numbers'!$C$2:$C$71,'Key Numbers'!$A$2:$A$71,"&gt;="&amp;ABS($I406),'Key Numbers'!$A$2:$A$71,"&lt;="&amp;ABS($H406)),
IF(J406="D-0.5",0.5*-1*SUMIFS('Key Numbers'!$C$2:$C$71,'Key Numbers'!$A$2:$A$71,"&lt;="&amp;ABS($I406),'Key Numbers'!$A$2:$A$71,"&gt;="&amp;ABS($H406)),
IF(J406="F0.5",0.5*SUMIFS('Key Numbers'!$C$2:$C$71,'Key Numbers'!$A$2:$A$71,"&lt;="&amp;ABS($I406),'Key Numbers'!$A$2:$A$71,"&gt;="&amp;ABS($H406)),
IF(J406="F-0.5",0.5*-1*SUMIFS('Key Numbers'!$C$2:$C$71,'Key Numbers'!$A$2:$A$71,"&gt;="&amp;ABS($I406),'Key Numbers'!$A$2:$A$71,"&lt;="&amp;ABS($H406)),
IF(AND(LEFT(J406,1)="F",K406&lt;0),-1*SUMIFS('Key Numbers'!$C$2:$C$71,'Key Numbers'!$A$2:$A$71,"&gt;="&amp;ABS($I406),'Key Numbers'!$A$2:$A$71,"&lt;="&amp;ABS($H406)),
IF(AND(LEFT(J406,1)="F",K406&gt;0),SUMIFS('Key Numbers'!$C$2:$C$71,'Key Numbers'!$A$2:$A$71,"&lt;="&amp;ABS($I406),'Key Numbers'!$A$2:$A$71,"&gt;="&amp;ABS($H406)),
IF(AND(LEFT(J406,1)="D",K406&lt;0),-1*SUMIFS('Key Numbers'!$C$2:$C$71,'Key Numbers'!$A$2:$A$71,"&lt;="&amp;ABS($I406),'Key Numbers'!$A$2:$A$71,"&gt;="&amp;ABS($H406)),
SUMIFS('Key Numbers'!$C$2:$C$71,'Key Numbers'!$A$2:$A$71,"&gt;="&amp;ABS($I406),'Key Numbers'!$A$2:$A$71,"&lt;="&amp;ABS($H406))))))))))</f>
        <v>2.8440366972477066E-2</v>
      </c>
      <c r="M406" s="6" cm="1">
        <f t="array" ref="M406">IFERROR(INDEX(DVOA!$E$2:$E$20095,MATCH($F406&amp;$A406-1&amp;$B406,DVOA!$C$2:$C$20095&amp;DVOA!$A$2:$A21146&amp;DVOA!$B$2:$B$20095,0)),0)</f>
        <v>0.25507777134926352</v>
      </c>
      <c r="N406" s="6"/>
      <c r="O406" s="6" cm="1">
        <f t="array" ref="O406">IFERROR(INDEX(DVOA!$AC$2:$AC$20095,MATCH($F406&amp;$A406-1&amp;$B406,DVOA!$C$2:$C$20095&amp;DVOA!$A$2:$A$20095&amp;DVOA!$B$2:$B$20095,0)
),0)</f>
        <v>0</v>
      </c>
      <c r="P406" s="6" cm="1">
        <f t="array" ref="P406">IFERROR(INDEX(DVOA!$E$2:$E$20095,MATCH($G406&amp;$A406-1&amp;$B406,DVOA!$C$2:$C$20095&amp;DVOA!$A$2:$A21146&amp;DVOA!$B$2:$B$20095,0)),0)</f>
        <v>-4.2505303314001763E-2</v>
      </c>
      <c r="Q406" s="6"/>
      <c r="R406" s="6" cm="1">
        <f t="array" ref="R406">IFERROR(INDEX(DVOA!$AC$2:$AC$20095,MATCH($G406&amp;$A406-1&amp;$B406,DVOA!$C$2:$C$20095&amp;DVOA!$A$2:$A$20095&amp;DVOA!$B$2:$B$20095,0)
),0)</f>
        <v>0</v>
      </c>
      <c r="S406" s="6" t="str">
        <f t="shared" si="81"/>
        <v/>
      </c>
      <c r="T406" s="104">
        <f t="shared" si="89"/>
        <v>0.29758307466326528</v>
      </c>
      <c r="U406" s="104" t="str">
        <f t="shared" si="90"/>
        <v/>
      </c>
      <c r="V406" s="26" t="str" cm="1">
        <f t="array" ref="V406">IFERROR(IF(E406="H",INDEX('DVOA Pred'!$G$2:$G$1000,MATCH($F406&amp;$B406&amp;$A406,'DVOA Pred'!$C$2:$C$1000&amp;'DVOA Pred'!$A$2:$A$1000&amp;'DVOA Pred'!$B$2:$B$1000,0)),
INDEX('DVOA Pred'!$H$2:$H$1000,MATCH($F406&amp;$B406&amp;$A406,'DVOA Pred'!$D$2:$D$1000&amp;'DVOA Pred'!$A$2:$A$1000&amp;'DVOA Pred'!$B$2:$B$1000,0))),"")</f>
        <v/>
      </c>
      <c r="W406" s="26" t="str">
        <f t="shared" si="82"/>
        <v/>
      </c>
      <c r="X406" s="26" t="str">
        <f t="shared" si="83"/>
        <v/>
      </c>
      <c r="Y406" s="6" t="str">
        <f>IFERROR((PERCENTRANK($L$2:$L$20355,L406)*Multiples!$B$3)+((PERCENTRANK($W$2:$W$20355,W406)*(1-Multiples!$B$3))),"")</f>
        <v/>
      </c>
      <c r="Z406" s="64">
        <v>16</v>
      </c>
      <c r="AA406" s="64">
        <v>14</v>
      </c>
      <c r="AB406" s="24">
        <f t="shared" si="84"/>
        <v>2</v>
      </c>
      <c r="AC406" s="24">
        <f t="shared" si="85"/>
        <v>4.5</v>
      </c>
      <c r="AD406" s="24">
        <f t="shared" si="86"/>
        <v>4</v>
      </c>
      <c r="AE406" s="24" t="str">
        <f t="shared" si="87"/>
        <v>Yes</v>
      </c>
      <c r="AF406" s="24" t="str">
        <f t="shared" si="88"/>
        <v>Yes</v>
      </c>
      <c r="AG406" s="64"/>
      <c r="AH406" s="64"/>
      <c r="AI406" s="170"/>
      <c r="AJ406" s="66"/>
    </row>
    <row r="407" spans="1:36" customFormat="1" x14ac:dyDescent="0.25">
      <c r="A407" s="7">
        <v>14</v>
      </c>
      <c r="B407" s="5">
        <v>2022</v>
      </c>
      <c r="C407" s="5" t="str">
        <f t="shared" si="78"/>
        <v>2022 W14</v>
      </c>
      <c r="D407" s="5">
        <v>203</v>
      </c>
      <c r="E407" s="5" t="s">
        <v>651</v>
      </c>
      <c r="F407" s="5" t="s">
        <v>32</v>
      </c>
      <c r="G407" s="5" t="s">
        <v>18</v>
      </c>
      <c r="H407" s="5">
        <v>-2.5</v>
      </c>
      <c r="I407" s="61">
        <v>-2</v>
      </c>
      <c r="J407" s="62" t="str">
        <f t="shared" si="79"/>
        <v>F-0.5</v>
      </c>
      <c r="K407" s="61">
        <f t="shared" si="80"/>
        <v>-0.5</v>
      </c>
      <c r="L407" s="228">
        <f>IF(K407=0,0,
IF(J407="D0.5",0.5*SUMIFS('Key Numbers'!$C$2:$C$71,'Key Numbers'!$A$2:$A$71,"&gt;="&amp;ABS($I407),'Key Numbers'!$A$2:$A$71,"&lt;="&amp;ABS($H407)),
IF(J407="D-0.5",0.5*-1*SUMIFS('Key Numbers'!$C$2:$C$71,'Key Numbers'!$A$2:$A$71,"&lt;="&amp;ABS($I407),'Key Numbers'!$A$2:$A$71,"&gt;="&amp;ABS($H407)),
IF(J407="F0.5",0.5*SUMIFS('Key Numbers'!$C$2:$C$71,'Key Numbers'!$A$2:$A$71,"&lt;="&amp;ABS($I407),'Key Numbers'!$A$2:$A$71,"&gt;="&amp;ABS($H407)),
IF(J407="F-0.5",0.5*-1*SUMIFS('Key Numbers'!$C$2:$C$71,'Key Numbers'!$A$2:$A$71,"&gt;="&amp;ABS($I407),'Key Numbers'!$A$2:$A$71,"&lt;="&amp;ABS($H407)),
IF(AND(LEFT(J407,1)="F",K407&lt;0),-1*SUMIFS('Key Numbers'!$C$2:$C$71,'Key Numbers'!$A$2:$A$71,"&gt;="&amp;ABS($I407),'Key Numbers'!$A$2:$A$71,"&lt;="&amp;ABS($H407)),
IF(AND(LEFT(J407,1)="F",K407&gt;0),SUMIFS('Key Numbers'!$C$2:$C$71,'Key Numbers'!$A$2:$A$71,"&lt;="&amp;ABS($I407),'Key Numbers'!$A$2:$A$71,"&gt;="&amp;ABS($H407)),
IF(AND(LEFT(J407,1)="D",K407&lt;0),-1*SUMIFS('Key Numbers'!$C$2:$C$71,'Key Numbers'!$A$2:$A$71,"&lt;="&amp;ABS($I407),'Key Numbers'!$A$2:$A$71,"&gt;="&amp;ABS($H407)),
SUMIFS('Key Numbers'!$C$2:$C$71,'Key Numbers'!$A$2:$A$71,"&gt;="&amp;ABS($I407),'Key Numbers'!$A$2:$A$71,"&lt;="&amp;ABS($H407))))))))))</f>
        <v>-2.8440366972477066E-2</v>
      </c>
      <c r="M407" s="6" cm="1">
        <f t="array" ref="M407">IFERROR(INDEX(DVOA!$E$2:$E$20095,MATCH($F407&amp;$A407-1&amp;$B407,DVOA!$C$2:$C$20095&amp;DVOA!$A$2:$A21147&amp;DVOA!$B$2:$B$20095,0)),0)</f>
        <v>-4.2505303314001763E-2</v>
      </c>
      <c r="N407" s="6"/>
      <c r="O407" s="6" cm="1">
        <f t="array" ref="O407">IFERROR(INDEX(DVOA!$AC$2:$AC$20095,MATCH($F407&amp;$A407-1&amp;$B407,DVOA!$C$2:$C$20095&amp;DVOA!$A$2:$A$20095&amp;DVOA!$B$2:$B$20095,0)
),0)</f>
        <v>0</v>
      </c>
      <c r="P407" s="6" cm="1">
        <f t="array" ref="P407">IFERROR(INDEX(DVOA!$E$2:$E$20095,MATCH($G407&amp;$A407-1&amp;$B407,DVOA!$C$2:$C$20095&amp;DVOA!$A$2:$A21147&amp;DVOA!$B$2:$B$20095,0)),0)</f>
        <v>0.25507777134926352</v>
      </c>
      <c r="Q407" s="6"/>
      <c r="R407" s="6" cm="1">
        <f t="array" ref="R407">IFERROR(INDEX(DVOA!$AC$2:$AC$20095,MATCH($G407&amp;$A407-1&amp;$B407,DVOA!$C$2:$C$20095&amp;DVOA!$A$2:$A$20095&amp;DVOA!$B$2:$B$20095,0)
),0)</f>
        <v>0</v>
      </c>
      <c r="S407" s="6" t="str">
        <f t="shared" si="81"/>
        <v/>
      </c>
      <c r="T407" s="104">
        <f t="shared" si="89"/>
        <v>-0.29758307466326528</v>
      </c>
      <c r="U407" s="104" t="str">
        <f t="shared" si="90"/>
        <v/>
      </c>
      <c r="V407" s="26" t="str" cm="1">
        <f t="array" ref="V407">IFERROR(IF(E407="H",INDEX('DVOA Pred'!$G$2:$G$1000,MATCH($F407&amp;$B407&amp;$A407,'DVOA Pred'!$C$2:$C$1000&amp;'DVOA Pred'!$A$2:$A$1000&amp;'DVOA Pred'!$B$2:$B$1000,0)),
INDEX('DVOA Pred'!$H$2:$H$1000,MATCH($F407&amp;$B407&amp;$A407,'DVOA Pred'!$D$2:$D$1000&amp;'DVOA Pred'!$A$2:$A$1000&amp;'DVOA Pred'!$B$2:$B$1000,0))),"")</f>
        <v/>
      </c>
      <c r="W407" s="26" t="str">
        <f t="shared" si="82"/>
        <v/>
      </c>
      <c r="X407" s="26" t="str">
        <f t="shared" si="83"/>
        <v/>
      </c>
      <c r="Y407" s="6" t="str">
        <f>IFERROR((PERCENTRANK($L$2:$L$20355,L407)*Multiples!$B$3)+((PERCENTRANK($W$2:$W$20355,W407)*(1-Multiples!$B$3))),"")</f>
        <v/>
      </c>
      <c r="Z407" s="64">
        <v>14</v>
      </c>
      <c r="AA407" s="64">
        <v>16</v>
      </c>
      <c r="AB407" s="24">
        <f t="shared" si="84"/>
        <v>-2</v>
      </c>
      <c r="AC407" s="24">
        <f t="shared" si="85"/>
        <v>-4.5</v>
      </c>
      <c r="AD407" s="24">
        <f t="shared" si="86"/>
        <v>-4</v>
      </c>
      <c r="AE407" s="24" t="str">
        <f t="shared" si="87"/>
        <v>No</v>
      </c>
      <c r="AF407" s="24" t="str">
        <f t="shared" si="88"/>
        <v>No</v>
      </c>
      <c r="AG407" s="64"/>
      <c r="AH407" s="64"/>
      <c r="AI407" s="170"/>
      <c r="AJ407" s="66"/>
    </row>
    <row r="408" spans="1:36" customFormat="1" x14ac:dyDescent="0.25">
      <c r="A408" s="7">
        <v>14</v>
      </c>
      <c r="B408" s="5">
        <v>2022</v>
      </c>
      <c r="C408" s="5" t="str">
        <f t="shared" si="78"/>
        <v>2022 W14</v>
      </c>
      <c r="D408" s="5">
        <v>204</v>
      </c>
      <c r="E408" s="5" t="s">
        <v>651</v>
      </c>
      <c r="F408" s="5" t="s">
        <v>39</v>
      </c>
      <c r="G408" s="5" t="s">
        <v>5</v>
      </c>
      <c r="H408" s="5">
        <v>9.5</v>
      </c>
      <c r="I408" s="61">
        <v>9.5</v>
      </c>
      <c r="J408" s="62" t="str">
        <f t="shared" si="79"/>
        <v>D0</v>
      </c>
      <c r="K408" s="61">
        <f t="shared" si="80"/>
        <v>0</v>
      </c>
      <c r="L408" s="228">
        <f>IF(K408=0,0,
IF(J408="D0.5",0.5*SUMIFS('Key Numbers'!$C$2:$C$71,'Key Numbers'!$A$2:$A$71,"&gt;="&amp;ABS($I408),'Key Numbers'!$A$2:$A$71,"&lt;="&amp;ABS($H408)),
IF(J408="D-0.5",0.5*-1*SUMIFS('Key Numbers'!$C$2:$C$71,'Key Numbers'!$A$2:$A$71,"&lt;="&amp;ABS($I408),'Key Numbers'!$A$2:$A$71,"&gt;="&amp;ABS($H408)),
IF(J408="F0.5",0.5*SUMIFS('Key Numbers'!$C$2:$C$71,'Key Numbers'!$A$2:$A$71,"&lt;="&amp;ABS($I408),'Key Numbers'!$A$2:$A$71,"&gt;="&amp;ABS($H408)),
IF(J408="F-0.5",0.5*-1*SUMIFS('Key Numbers'!$C$2:$C$71,'Key Numbers'!$A$2:$A$71,"&gt;="&amp;ABS($I408),'Key Numbers'!$A$2:$A$71,"&lt;="&amp;ABS($H408)),
IF(AND(LEFT(J408,1)="F",K408&lt;0),-1*SUMIFS('Key Numbers'!$C$2:$C$71,'Key Numbers'!$A$2:$A$71,"&gt;="&amp;ABS($I408),'Key Numbers'!$A$2:$A$71,"&lt;="&amp;ABS($H408)),
IF(AND(LEFT(J408,1)="F",K408&gt;0),SUMIFS('Key Numbers'!$C$2:$C$71,'Key Numbers'!$A$2:$A$71,"&lt;="&amp;ABS($I408),'Key Numbers'!$A$2:$A$71,"&gt;="&amp;ABS($H408)),
IF(AND(LEFT(J408,1)="D",K408&lt;0),-1*SUMIFS('Key Numbers'!$C$2:$C$71,'Key Numbers'!$A$2:$A$71,"&lt;="&amp;ABS($I408),'Key Numbers'!$A$2:$A$71,"&gt;="&amp;ABS($H408)),
SUMIFS('Key Numbers'!$C$2:$C$71,'Key Numbers'!$A$2:$A$71,"&gt;="&amp;ABS($I408),'Key Numbers'!$A$2:$A$71,"&lt;="&amp;ABS($H408))))))))))</f>
        <v>0</v>
      </c>
      <c r="M408" s="6" cm="1">
        <f t="array" ref="M408">IFERROR(INDEX(DVOA!$E$2:$E$20095,MATCH($F408&amp;$A408-1&amp;$B408,DVOA!$C$2:$C$20095&amp;DVOA!$A$2:$A21148&amp;DVOA!$B$2:$B$20095,0)),0)</f>
        <v>-0.1429152176242354</v>
      </c>
      <c r="N408" s="6"/>
      <c r="O408" s="6" cm="1">
        <f t="array" ref="O408">IFERROR(INDEX(DVOA!$AC$2:$AC$20095,MATCH($F408&amp;$A408-1&amp;$B408,DVOA!$C$2:$C$20095&amp;DVOA!$A$2:$A$20095&amp;DVOA!$B$2:$B$20095,0)
),0)</f>
        <v>0</v>
      </c>
      <c r="P408" s="6" cm="1">
        <f t="array" ref="P408">IFERROR(INDEX(DVOA!$E$2:$E$20095,MATCH($G408&amp;$A408-1&amp;$B408,DVOA!$C$2:$C$20095&amp;DVOA!$A$2:$A21148&amp;DVOA!$B$2:$B$20095,0)),0)</f>
        <v>0.21620217134641817</v>
      </c>
      <c r="Q408" s="6"/>
      <c r="R408" s="6" cm="1">
        <f t="array" ref="R408">IFERROR(INDEX(DVOA!$AC$2:$AC$20095,MATCH($G408&amp;$A408-1&amp;$B408,DVOA!$C$2:$C$20095&amp;DVOA!$A$2:$A$20095&amp;DVOA!$B$2:$B$20095,0)
),0)</f>
        <v>0</v>
      </c>
      <c r="S408" s="6" t="str">
        <f t="shared" si="81"/>
        <v/>
      </c>
      <c r="T408" s="104">
        <f t="shared" si="89"/>
        <v>-0.35911738897065359</v>
      </c>
      <c r="U408" s="104" t="str">
        <f t="shared" si="90"/>
        <v/>
      </c>
      <c r="V408" s="26" t="str" cm="1">
        <f t="array" ref="V408">IFERROR(IF(E408="H",INDEX('DVOA Pred'!$G$2:$G$1000,MATCH($F408&amp;$B408&amp;$A408,'DVOA Pred'!$C$2:$C$1000&amp;'DVOA Pred'!$A$2:$A$1000&amp;'DVOA Pred'!$B$2:$B$1000,0)),
INDEX('DVOA Pred'!$H$2:$H$1000,MATCH($F408&amp;$B408&amp;$A408,'DVOA Pred'!$D$2:$D$1000&amp;'DVOA Pred'!$A$2:$A$1000&amp;'DVOA Pred'!$B$2:$B$1000,0))),"")</f>
        <v/>
      </c>
      <c r="W408" s="26" t="str">
        <f t="shared" si="82"/>
        <v/>
      </c>
      <c r="X408" s="26" t="str">
        <f t="shared" si="83"/>
        <v/>
      </c>
      <c r="Y408" s="6" t="str">
        <f>IFERROR((PERCENTRANK($L$2:$L$20355,L408)*Multiples!$B$3)+((PERCENTRANK($W$2:$W$20355,W408)*(1-Multiples!$B$3))),"")</f>
        <v/>
      </c>
      <c r="Z408" s="64">
        <v>28</v>
      </c>
      <c r="AA408" s="64">
        <v>34</v>
      </c>
      <c r="AB408" s="24">
        <f t="shared" si="84"/>
        <v>-6</v>
      </c>
      <c r="AC408" s="24">
        <f t="shared" si="85"/>
        <v>3.5</v>
      </c>
      <c r="AD408" s="24">
        <f t="shared" si="86"/>
        <v>3.5</v>
      </c>
      <c r="AE408" s="24" t="str">
        <f t="shared" si="87"/>
        <v>Yes</v>
      </c>
      <c r="AF408" s="24" t="str">
        <f t="shared" si="88"/>
        <v>Yes</v>
      </c>
      <c r="AG408" s="64"/>
      <c r="AH408" s="64"/>
      <c r="AI408" s="170"/>
      <c r="AJ408" s="66"/>
    </row>
    <row r="409" spans="1:36" customFormat="1" x14ac:dyDescent="0.25">
      <c r="A409" s="7">
        <v>14</v>
      </c>
      <c r="B409" s="5">
        <v>2022</v>
      </c>
      <c r="C409" s="5" t="str">
        <f t="shared" si="78"/>
        <v>2022 W14</v>
      </c>
      <c r="D409" s="5">
        <v>204</v>
      </c>
      <c r="E409" s="5" t="s">
        <v>649</v>
      </c>
      <c r="F409" s="5" t="s">
        <v>5</v>
      </c>
      <c r="G409" s="5" t="s">
        <v>39</v>
      </c>
      <c r="H409" s="5">
        <v>-9.5</v>
      </c>
      <c r="I409" s="61">
        <v>-9.5</v>
      </c>
      <c r="J409" s="62" t="str">
        <f t="shared" si="79"/>
        <v>F0</v>
      </c>
      <c r="K409" s="61">
        <f t="shared" si="80"/>
        <v>0</v>
      </c>
      <c r="L409" s="228">
        <f>IF(K409=0,0,
IF(J409="D0.5",0.5*SUMIFS('Key Numbers'!$C$2:$C$71,'Key Numbers'!$A$2:$A$71,"&gt;="&amp;ABS($I409),'Key Numbers'!$A$2:$A$71,"&lt;="&amp;ABS($H409)),
IF(J409="D-0.5",0.5*-1*SUMIFS('Key Numbers'!$C$2:$C$71,'Key Numbers'!$A$2:$A$71,"&lt;="&amp;ABS($I409),'Key Numbers'!$A$2:$A$71,"&gt;="&amp;ABS($H409)),
IF(J409="F0.5",0.5*SUMIFS('Key Numbers'!$C$2:$C$71,'Key Numbers'!$A$2:$A$71,"&lt;="&amp;ABS($I409),'Key Numbers'!$A$2:$A$71,"&gt;="&amp;ABS($H409)),
IF(J409="F-0.5",0.5*-1*SUMIFS('Key Numbers'!$C$2:$C$71,'Key Numbers'!$A$2:$A$71,"&gt;="&amp;ABS($I409),'Key Numbers'!$A$2:$A$71,"&lt;="&amp;ABS($H409)),
IF(AND(LEFT(J409,1)="F",K409&lt;0),-1*SUMIFS('Key Numbers'!$C$2:$C$71,'Key Numbers'!$A$2:$A$71,"&gt;="&amp;ABS($I409),'Key Numbers'!$A$2:$A$71,"&lt;="&amp;ABS($H409)),
IF(AND(LEFT(J409,1)="F",K409&gt;0),SUMIFS('Key Numbers'!$C$2:$C$71,'Key Numbers'!$A$2:$A$71,"&lt;="&amp;ABS($I409),'Key Numbers'!$A$2:$A$71,"&gt;="&amp;ABS($H409)),
IF(AND(LEFT(J409,1)="D",K409&lt;0),-1*SUMIFS('Key Numbers'!$C$2:$C$71,'Key Numbers'!$A$2:$A$71,"&lt;="&amp;ABS($I409),'Key Numbers'!$A$2:$A$71,"&gt;="&amp;ABS($H409)),
SUMIFS('Key Numbers'!$C$2:$C$71,'Key Numbers'!$A$2:$A$71,"&gt;="&amp;ABS($I409),'Key Numbers'!$A$2:$A$71,"&lt;="&amp;ABS($H409))))))))))</f>
        <v>0</v>
      </c>
      <c r="M409" s="6" cm="1">
        <f t="array" ref="M409">IFERROR(INDEX(DVOA!$E$2:$E$20095,MATCH($F409&amp;$A409-1&amp;$B409,DVOA!$C$2:$C$20095&amp;DVOA!$A$2:$A21149&amp;DVOA!$B$2:$B$20095,0)),0)</f>
        <v>0.21620217134641817</v>
      </c>
      <c r="N409" s="6"/>
      <c r="O409" s="6" cm="1">
        <f t="array" ref="O409">IFERROR(INDEX(DVOA!$AC$2:$AC$20095,MATCH($F409&amp;$A409-1&amp;$B409,DVOA!$C$2:$C$20095&amp;DVOA!$A$2:$A$20095&amp;DVOA!$B$2:$B$20095,0)
),0)</f>
        <v>0</v>
      </c>
      <c r="P409" s="6" cm="1">
        <f t="array" ref="P409">IFERROR(INDEX(DVOA!$E$2:$E$20095,MATCH($G409&amp;$A409-1&amp;$B409,DVOA!$C$2:$C$20095&amp;DVOA!$A$2:$A21149&amp;DVOA!$B$2:$B$20095,0)),0)</f>
        <v>-0.1429152176242354</v>
      </c>
      <c r="Q409" s="6"/>
      <c r="R409" s="6" cm="1">
        <f t="array" ref="R409">IFERROR(INDEX(DVOA!$AC$2:$AC$20095,MATCH($G409&amp;$A409-1&amp;$B409,DVOA!$C$2:$C$20095&amp;DVOA!$A$2:$A$20095&amp;DVOA!$B$2:$B$20095,0)
),0)</f>
        <v>0</v>
      </c>
      <c r="S409" s="6" t="str">
        <f t="shared" si="81"/>
        <v/>
      </c>
      <c r="T409" s="104">
        <f t="shared" si="89"/>
        <v>0.35911738897065359</v>
      </c>
      <c r="U409" s="104" t="str">
        <f t="shared" si="90"/>
        <v/>
      </c>
      <c r="V409" s="26" t="str" cm="1">
        <f t="array" ref="V409">IFERROR(IF(E409="H",INDEX('DVOA Pred'!$G$2:$G$1000,MATCH($F409&amp;$B409&amp;$A409,'DVOA Pred'!$C$2:$C$1000&amp;'DVOA Pred'!$A$2:$A$1000&amp;'DVOA Pred'!$B$2:$B$1000,0)),
INDEX('DVOA Pred'!$H$2:$H$1000,MATCH($F409&amp;$B409&amp;$A409,'DVOA Pred'!$D$2:$D$1000&amp;'DVOA Pred'!$A$2:$A$1000&amp;'DVOA Pred'!$B$2:$B$1000,0))),"")</f>
        <v/>
      </c>
      <c r="W409" s="26" t="str">
        <f t="shared" si="82"/>
        <v/>
      </c>
      <c r="X409" s="26" t="str">
        <f t="shared" si="83"/>
        <v/>
      </c>
      <c r="Y409" s="6" t="str">
        <f>IFERROR((PERCENTRANK($L$2:$L$20355,L409)*Multiples!$B$3)+((PERCENTRANK($W$2:$W$20355,W409)*(1-Multiples!$B$3))),"")</f>
        <v/>
      </c>
      <c r="Z409" s="64">
        <v>34</v>
      </c>
      <c r="AA409" s="64">
        <v>28</v>
      </c>
      <c r="AB409" s="24">
        <f t="shared" si="84"/>
        <v>6</v>
      </c>
      <c r="AC409" s="24">
        <f t="shared" si="85"/>
        <v>-3.5</v>
      </c>
      <c r="AD409" s="24">
        <f t="shared" si="86"/>
        <v>-3.5</v>
      </c>
      <c r="AE409" s="24" t="str">
        <f t="shared" si="87"/>
        <v>No</v>
      </c>
      <c r="AF409" s="24" t="str">
        <f t="shared" si="88"/>
        <v>No</v>
      </c>
      <c r="AG409" s="64"/>
      <c r="AH409" s="64"/>
      <c r="AI409" s="170"/>
      <c r="AJ409" s="66"/>
    </row>
    <row r="410" spans="1:36" customFormat="1" x14ac:dyDescent="0.25">
      <c r="A410" s="7">
        <v>14</v>
      </c>
      <c r="B410" s="5">
        <v>2022</v>
      </c>
      <c r="C410" s="5" t="str">
        <f t="shared" si="78"/>
        <v>2022 W14</v>
      </c>
      <c r="D410" s="5">
        <v>205</v>
      </c>
      <c r="E410" s="5" t="s">
        <v>651</v>
      </c>
      <c r="F410" s="5" t="s">
        <v>1</v>
      </c>
      <c r="G410" s="5" t="s">
        <v>38</v>
      </c>
      <c r="H410" s="5">
        <v>-3.5</v>
      </c>
      <c r="I410" s="61">
        <v>-3.5</v>
      </c>
      <c r="J410" s="62" t="str">
        <f t="shared" si="79"/>
        <v>F0</v>
      </c>
      <c r="K410" s="61">
        <f t="shared" si="80"/>
        <v>0</v>
      </c>
      <c r="L410" s="228">
        <f>IF(K410=0,0,
IF(J410="D0.5",0.5*SUMIFS('Key Numbers'!$C$2:$C$71,'Key Numbers'!$A$2:$A$71,"&gt;="&amp;ABS($I410),'Key Numbers'!$A$2:$A$71,"&lt;="&amp;ABS($H410)),
IF(J410="D-0.5",0.5*-1*SUMIFS('Key Numbers'!$C$2:$C$71,'Key Numbers'!$A$2:$A$71,"&lt;="&amp;ABS($I410),'Key Numbers'!$A$2:$A$71,"&gt;="&amp;ABS($H410)),
IF(J410="F0.5",0.5*SUMIFS('Key Numbers'!$C$2:$C$71,'Key Numbers'!$A$2:$A$71,"&lt;="&amp;ABS($I410),'Key Numbers'!$A$2:$A$71,"&gt;="&amp;ABS($H410)),
IF(J410="F-0.5",0.5*-1*SUMIFS('Key Numbers'!$C$2:$C$71,'Key Numbers'!$A$2:$A$71,"&gt;="&amp;ABS($I410),'Key Numbers'!$A$2:$A$71,"&lt;="&amp;ABS($H410)),
IF(AND(LEFT(J410,1)="F",K410&lt;0),-1*SUMIFS('Key Numbers'!$C$2:$C$71,'Key Numbers'!$A$2:$A$71,"&gt;="&amp;ABS($I410),'Key Numbers'!$A$2:$A$71,"&lt;="&amp;ABS($H410)),
IF(AND(LEFT(J410,1)="F",K410&gt;0),SUMIFS('Key Numbers'!$C$2:$C$71,'Key Numbers'!$A$2:$A$71,"&lt;="&amp;ABS($I410),'Key Numbers'!$A$2:$A$71,"&gt;="&amp;ABS($H410)),
IF(AND(LEFT(J410,1)="D",K410&lt;0),-1*SUMIFS('Key Numbers'!$C$2:$C$71,'Key Numbers'!$A$2:$A$71,"&lt;="&amp;ABS($I410),'Key Numbers'!$A$2:$A$71,"&gt;="&amp;ABS($H410)),
SUMIFS('Key Numbers'!$C$2:$C$71,'Key Numbers'!$A$2:$A$71,"&gt;="&amp;ABS($I410),'Key Numbers'!$A$2:$A$71,"&lt;="&amp;ABS($H410))))))))))</f>
        <v>0</v>
      </c>
      <c r="M410" s="6" cm="1">
        <f t="array" ref="M410">IFERROR(INDEX(DVOA!$E$2:$E$20095,MATCH($F410&amp;$A410-1&amp;$B410,DVOA!$C$2:$C$20095&amp;DVOA!$A$2:$A21150&amp;DVOA!$B$2:$B$20095,0)),0)</f>
        <v>0.19040170576384913</v>
      </c>
      <c r="N410" s="6"/>
      <c r="O410" s="6" cm="1">
        <f t="array" ref="O410">IFERROR(INDEX(DVOA!$AC$2:$AC$20095,MATCH($F410&amp;$A410-1&amp;$B410,DVOA!$C$2:$C$20095&amp;DVOA!$A$2:$A$20095&amp;DVOA!$B$2:$B$20095,0)
),0)</f>
        <v>0</v>
      </c>
      <c r="P410" s="6" cm="1">
        <f t="array" ref="P410">IFERROR(INDEX(DVOA!$E$2:$E$20095,MATCH($G410&amp;$A410-1&amp;$B410,DVOA!$C$2:$C$20095&amp;DVOA!$A$2:$A21150&amp;DVOA!$B$2:$B$20095,0)),0)</f>
        <v>8.4107526945990205E-2</v>
      </c>
      <c r="Q410" s="6"/>
      <c r="R410" s="6" cm="1">
        <f t="array" ref="R410">IFERROR(INDEX(DVOA!$AC$2:$AC$20095,MATCH($G410&amp;$A410-1&amp;$B410,DVOA!$C$2:$C$20095&amp;DVOA!$A$2:$A$20095&amp;DVOA!$B$2:$B$20095,0)
),0)</f>
        <v>0</v>
      </c>
      <c r="S410" s="6" t="str">
        <f t="shared" si="81"/>
        <v/>
      </c>
      <c r="T410" s="104">
        <f t="shared" si="89"/>
        <v>0.10629417881785892</v>
      </c>
      <c r="U410" s="104" t="str">
        <f t="shared" si="90"/>
        <v/>
      </c>
      <c r="V410" s="26" t="str" cm="1">
        <f t="array" ref="V410">IFERROR(IF(E410="H",INDEX('DVOA Pred'!$G$2:$G$1000,MATCH($F410&amp;$B410&amp;$A410,'DVOA Pred'!$C$2:$C$1000&amp;'DVOA Pred'!$A$2:$A$1000&amp;'DVOA Pred'!$B$2:$B$1000,0)),
INDEX('DVOA Pred'!$H$2:$H$1000,MATCH($F410&amp;$B410&amp;$A410,'DVOA Pred'!$D$2:$D$1000&amp;'DVOA Pred'!$A$2:$A$1000&amp;'DVOA Pred'!$B$2:$B$1000,0))),"")</f>
        <v/>
      </c>
      <c r="W410" s="26" t="str">
        <f t="shared" si="82"/>
        <v/>
      </c>
      <c r="X410" s="26" t="str">
        <f t="shared" si="83"/>
        <v/>
      </c>
      <c r="Y410" s="6" t="str">
        <f>IFERROR((PERCENTRANK($L$2:$L$20355,L410)*Multiples!$B$3)+((PERCENTRANK($W$2:$W$20355,W410)*(1-Multiples!$B$3))),"")</f>
        <v/>
      </c>
      <c r="Z410" s="64">
        <v>35</v>
      </c>
      <c r="AA410" s="64">
        <v>7</v>
      </c>
      <c r="AB410" s="24">
        <f t="shared" si="84"/>
        <v>28</v>
      </c>
      <c r="AC410" s="24">
        <f t="shared" si="85"/>
        <v>24.5</v>
      </c>
      <c r="AD410" s="24">
        <f t="shared" si="86"/>
        <v>24.5</v>
      </c>
      <c r="AE410" s="24" t="str">
        <f t="shared" si="87"/>
        <v>Yes</v>
      </c>
      <c r="AF410" s="24" t="str">
        <f t="shared" si="88"/>
        <v>Yes</v>
      </c>
      <c r="AG410" s="64"/>
      <c r="AH410" s="64"/>
      <c r="AI410" s="170"/>
      <c r="AJ410" s="66"/>
    </row>
    <row r="411" spans="1:36" customFormat="1" x14ac:dyDescent="0.25">
      <c r="A411" s="7">
        <v>14</v>
      </c>
      <c r="B411" s="5">
        <v>2022</v>
      </c>
      <c r="C411" s="5" t="str">
        <f t="shared" si="78"/>
        <v>2022 W14</v>
      </c>
      <c r="D411" s="5">
        <v>205</v>
      </c>
      <c r="E411" s="5" t="s">
        <v>649</v>
      </c>
      <c r="F411" s="5" t="s">
        <v>38</v>
      </c>
      <c r="G411" s="5" t="s">
        <v>1</v>
      </c>
      <c r="H411" s="5">
        <v>3.5</v>
      </c>
      <c r="I411" s="61">
        <v>3.5</v>
      </c>
      <c r="J411" s="62" t="str">
        <f t="shared" si="79"/>
        <v>D0</v>
      </c>
      <c r="K411" s="61">
        <f t="shared" si="80"/>
        <v>0</v>
      </c>
      <c r="L411" s="228">
        <f>IF(K411=0,0,
IF(J411="D0.5",0.5*SUMIFS('Key Numbers'!$C$2:$C$71,'Key Numbers'!$A$2:$A$71,"&gt;="&amp;ABS($I411),'Key Numbers'!$A$2:$A$71,"&lt;="&amp;ABS($H411)),
IF(J411="D-0.5",0.5*-1*SUMIFS('Key Numbers'!$C$2:$C$71,'Key Numbers'!$A$2:$A$71,"&lt;="&amp;ABS($I411),'Key Numbers'!$A$2:$A$71,"&gt;="&amp;ABS($H411)),
IF(J411="F0.5",0.5*SUMIFS('Key Numbers'!$C$2:$C$71,'Key Numbers'!$A$2:$A$71,"&lt;="&amp;ABS($I411),'Key Numbers'!$A$2:$A$71,"&gt;="&amp;ABS($H411)),
IF(J411="F-0.5",0.5*-1*SUMIFS('Key Numbers'!$C$2:$C$71,'Key Numbers'!$A$2:$A$71,"&gt;="&amp;ABS($I411),'Key Numbers'!$A$2:$A$71,"&lt;="&amp;ABS($H411)),
IF(AND(LEFT(J411,1)="F",K411&lt;0),-1*SUMIFS('Key Numbers'!$C$2:$C$71,'Key Numbers'!$A$2:$A$71,"&gt;="&amp;ABS($I411),'Key Numbers'!$A$2:$A$71,"&lt;="&amp;ABS($H411)),
IF(AND(LEFT(J411,1)="F",K411&gt;0),SUMIFS('Key Numbers'!$C$2:$C$71,'Key Numbers'!$A$2:$A$71,"&lt;="&amp;ABS($I411),'Key Numbers'!$A$2:$A$71,"&gt;="&amp;ABS($H411)),
IF(AND(LEFT(J411,1)="D",K411&lt;0),-1*SUMIFS('Key Numbers'!$C$2:$C$71,'Key Numbers'!$A$2:$A$71,"&lt;="&amp;ABS($I411),'Key Numbers'!$A$2:$A$71,"&gt;="&amp;ABS($H411)),
SUMIFS('Key Numbers'!$C$2:$C$71,'Key Numbers'!$A$2:$A$71,"&gt;="&amp;ABS($I411),'Key Numbers'!$A$2:$A$71,"&lt;="&amp;ABS($H411))))))))))</f>
        <v>0</v>
      </c>
      <c r="M411" s="6" cm="1">
        <f t="array" ref="M411">IFERROR(INDEX(DVOA!$E$2:$E$20095,MATCH($F411&amp;$A411-1&amp;$B411,DVOA!$C$2:$C$20095&amp;DVOA!$A$2:$A21151&amp;DVOA!$B$2:$B$20095,0)),0)</f>
        <v>8.4107526945990205E-2</v>
      </c>
      <c r="N411" s="6"/>
      <c r="O411" s="6" cm="1">
        <f t="array" ref="O411">IFERROR(INDEX(DVOA!$AC$2:$AC$20095,MATCH($F411&amp;$A411-1&amp;$B411,DVOA!$C$2:$C$20095&amp;DVOA!$A$2:$A$20095&amp;DVOA!$B$2:$B$20095,0)
),0)</f>
        <v>0</v>
      </c>
      <c r="P411" s="6" cm="1">
        <f t="array" ref="P411">IFERROR(INDEX(DVOA!$E$2:$E$20095,MATCH($G411&amp;$A411-1&amp;$B411,DVOA!$C$2:$C$20095&amp;DVOA!$A$2:$A21151&amp;DVOA!$B$2:$B$20095,0)),0)</f>
        <v>0.19040170576384913</v>
      </c>
      <c r="Q411" s="6"/>
      <c r="R411" s="6" cm="1">
        <f t="array" ref="R411">IFERROR(INDEX(DVOA!$AC$2:$AC$20095,MATCH($G411&amp;$A411-1&amp;$B411,DVOA!$C$2:$C$20095&amp;DVOA!$A$2:$A$20095&amp;DVOA!$B$2:$B$20095,0)
),0)</f>
        <v>0</v>
      </c>
      <c r="S411" s="6" t="str">
        <f t="shared" si="81"/>
        <v/>
      </c>
      <c r="T411" s="104">
        <f t="shared" si="89"/>
        <v>-0.10629417881785892</v>
      </c>
      <c r="U411" s="104" t="str">
        <f t="shared" si="90"/>
        <v/>
      </c>
      <c r="V411" s="26" t="str" cm="1">
        <f t="array" ref="V411">IFERROR(IF(E411="H",INDEX('DVOA Pred'!$G$2:$G$1000,MATCH($F411&amp;$B411&amp;$A411,'DVOA Pred'!$C$2:$C$1000&amp;'DVOA Pred'!$A$2:$A$1000&amp;'DVOA Pred'!$B$2:$B$1000,0)),
INDEX('DVOA Pred'!$H$2:$H$1000,MATCH($F411&amp;$B411&amp;$A411,'DVOA Pred'!$D$2:$D$1000&amp;'DVOA Pred'!$A$2:$A$1000&amp;'DVOA Pred'!$B$2:$B$1000,0))),"")</f>
        <v/>
      </c>
      <c r="W411" s="26" t="str">
        <f t="shared" si="82"/>
        <v/>
      </c>
      <c r="X411" s="26" t="str">
        <f t="shared" si="83"/>
        <v/>
      </c>
      <c r="Y411" s="6" t="str">
        <f>IFERROR((PERCENTRANK($L$2:$L$20355,L411)*Multiples!$B$3)+((PERCENTRANK($W$2:$W$20355,W411)*(1-Multiples!$B$3))),"")</f>
        <v/>
      </c>
      <c r="Z411" s="64">
        <v>7</v>
      </c>
      <c r="AA411" s="64">
        <v>35</v>
      </c>
      <c r="AB411" s="24">
        <f t="shared" si="84"/>
        <v>-28</v>
      </c>
      <c r="AC411" s="24">
        <f t="shared" si="85"/>
        <v>-24.5</v>
      </c>
      <c r="AD411" s="24">
        <f t="shared" si="86"/>
        <v>-24.5</v>
      </c>
      <c r="AE411" s="24" t="str">
        <f t="shared" si="87"/>
        <v>No</v>
      </c>
      <c r="AF411" s="24" t="str">
        <f t="shared" si="88"/>
        <v>No</v>
      </c>
      <c r="AG411" s="64"/>
      <c r="AH411" s="64"/>
      <c r="AI411" s="170"/>
      <c r="AJ411" s="66"/>
    </row>
    <row r="412" spans="1:36" customFormat="1" x14ac:dyDescent="0.25">
      <c r="A412" s="7">
        <v>14</v>
      </c>
      <c r="B412" s="5">
        <v>2022</v>
      </c>
      <c r="C412" s="5" t="str">
        <f t="shared" si="78"/>
        <v>2022 W14</v>
      </c>
      <c r="D412" s="5">
        <v>206</v>
      </c>
      <c r="E412" s="5" t="s">
        <v>649</v>
      </c>
      <c r="F412" s="5" t="s">
        <v>51</v>
      </c>
      <c r="G412" s="5" t="s">
        <v>30</v>
      </c>
      <c r="H412" s="5">
        <v>3.5</v>
      </c>
      <c r="I412" s="61">
        <v>4</v>
      </c>
      <c r="J412" s="62" t="str">
        <f t="shared" si="79"/>
        <v>D-0.5</v>
      </c>
      <c r="K412" s="61">
        <f t="shared" si="80"/>
        <v>-0.5</v>
      </c>
      <c r="L412" s="228">
        <f>IF(K412=0,0,
IF(J412="D0.5",0.5*SUMIFS('Key Numbers'!$C$2:$C$71,'Key Numbers'!$A$2:$A$71,"&gt;="&amp;ABS($I412),'Key Numbers'!$A$2:$A$71,"&lt;="&amp;ABS($H412)),
IF(J412="D-0.5",0.5*-1*SUMIFS('Key Numbers'!$C$2:$C$71,'Key Numbers'!$A$2:$A$71,"&lt;="&amp;ABS($I412),'Key Numbers'!$A$2:$A$71,"&gt;="&amp;ABS($H412)),
IF(J412="F0.5",0.5*SUMIFS('Key Numbers'!$C$2:$C$71,'Key Numbers'!$A$2:$A$71,"&lt;="&amp;ABS($I412),'Key Numbers'!$A$2:$A$71,"&gt;="&amp;ABS($H412)),
IF(J412="F-0.5",0.5*-1*SUMIFS('Key Numbers'!$C$2:$C$71,'Key Numbers'!$A$2:$A$71,"&gt;="&amp;ABS($I412),'Key Numbers'!$A$2:$A$71,"&lt;="&amp;ABS($H412)),
IF(AND(LEFT(J412,1)="F",K412&lt;0),-1*SUMIFS('Key Numbers'!$C$2:$C$71,'Key Numbers'!$A$2:$A$71,"&gt;="&amp;ABS($I412),'Key Numbers'!$A$2:$A$71,"&lt;="&amp;ABS($H412)),
IF(AND(LEFT(J412,1)="F",K412&gt;0),SUMIFS('Key Numbers'!$C$2:$C$71,'Key Numbers'!$A$2:$A$71,"&lt;="&amp;ABS($I412),'Key Numbers'!$A$2:$A$71,"&gt;="&amp;ABS($H412)),
IF(AND(LEFT(J412,1)="D",K412&lt;0),-1*SUMIFS('Key Numbers'!$C$2:$C$71,'Key Numbers'!$A$2:$A$71,"&lt;="&amp;ABS($I412),'Key Numbers'!$A$2:$A$71,"&gt;="&amp;ABS($H412)),
SUMIFS('Key Numbers'!$C$2:$C$71,'Key Numbers'!$A$2:$A$71,"&gt;="&amp;ABS($I412),'Key Numbers'!$A$2:$A$71,"&lt;="&amp;ABS($H412))))))))))</f>
        <v>-2.9357798165137616E-2</v>
      </c>
      <c r="M412" s="6" cm="1">
        <f t="array" ref="M412">IFERROR(INDEX(DVOA!$E$2:$E$20095,MATCH($F412&amp;$A412-1&amp;$B412,DVOA!$C$2:$C$20095&amp;DVOA!$A$2:$A21152&amp;DVOA!$B$2:$B$20095,0)),0)</f>
        <v>-0.18002401565090531</v>
      </c>
      <c r="N412" s="6"/>
      <c r="O412" s="6" cm="1">
        <f t="array" ref="O412">IFERROR(INDEX(DVOA!$AC$2:$AC$20095,MATCH($F412&amp;$A412-1&amp;$B412,DVOA!$C$2:$C$20095&amp;DVOA!$A$2:$A$20095&amp;DVOA!$B$2:$B$20095,0)
),0)</f>
        <v>0</v>
      </c>
      <c r="P412" s="6" cm="1">
        <f t="array" ref="P412">IFERROR(INDEX(DVOA!$E$2:$E$20095,MATCH($G412&amp;$A412-1&amp;$B412,DVOA!$C$2:$C$20095&amp;DVOA!$A$2:$A21152&amp;DVOA!$B$2:$B$20095,0)),0)</f>
        <v>8.1970100630706311E-2</v>
      </c>
      <c r="Q412" s="6"/>
      <c r="R412" s="6" cm="1">
        <f t="array" ref="R412">IFERROR(INDEX(DVOA!$AC$2:$AC$20095,MATCH($G412&amp;$A412-1&amp;$B412,DVOA!$C$2:$C$20095&amp;DVOA!$A$2:$A$20095&amp;DVOA!$B$2:$B$20095,0)
),0)</f>
        <v>0</v>
      </c>
      <c r="S412" s="6" t="str">
        <f t="shared" si="81"/>
        <v/>
      </c>
      <c r="T412" s="104">
        <f t="shared" si="89"/>
        <v>-0.26199411628161162</v>
      </c>
      <c r="U412" s="104" t="str">
        <f t="shared" si="90"/>
        <v/>
      </c>
      <c r="V412" s="26" t="str" cm="1">
        <f t="array" ref="V412">IFERROR(IF(E412="H",INDEX('DVOA Pred'!$G$2:$G$1000,MATCH($F412&amp;$B412&amp;$A412,'DVOA Pred'!$C$2:$C$1000&amp;'DVOA Pred'!$A$2:$A$1000&amp;'DVOA Pred'!$B$2:$B$1000,0)),
INDEX('DVOA Pred'!$H$2:$H$1000,MATCH($F412&amp;$B412&amp;$A412,'DVOA Pred'!$D$2:$D$1000&amp;'DVOA Pred'!$A$2:$A$1000&amp;'DVOA Pred'!$B$2:$B$1000,0))),"")</f>
        <v/>
      </c>
      <c r="W412" s="26" t="str">
        <f t="shared" si="82"/>
        <v/>
      </c>
      <c r="X412" s="26" t="str">
        <f t="shared" si="83"/>
        <v/>
      </c>
      <c r="Y412" s="6" t="str">
        <f>IFERROR((PERCENTRANK($L$2:$L$20355,L412)*Multiples!$B$3)+((PERCENTRANK($W$2:$W$20355,W412)*(1-Multiples!$B$3))),"")</f>
        <v/>
      </c>
      <c r="Z412" s="64">
        <v>30</v>
      </c>
      <c r="AA412" s="64">
        <v>24</v>
      </c>
      <c r="AB412" s="24">
        <f t="shared" si="84"/>
        <v>6</v>
      </c>
      <c r="AC412" s="24">
        <f t="shared" si="85"/>
        <v>9.5</v>
      </c>
      <c r="AD412" s="24">
        <f t="shared" si="86"/>
        <v>10</v>
      </c>
      <c r="AE412" s="24" t="str">
        <f t="shared" si="87"/>
        <v>Yes</v>
      </c>
      <c r="AF412" s="24" t="str">
        <f t="shared" si="88"/>
        <v>Yes</v>
      </c>
      <c r="AG412" s="64"/>
      <c r="AH412" s="64"/>
      <c r="AI412" s="170"/>
      <c r="AJ412" s="66"/>
    </row>
    <row r="413" spans="1:36" customFormat="1" x14ac:dyDescent="0.25">
      <c r="A413" s="7">
        <v>14</v>
      </c>
      <c r="B413" s="5">
        <v>2022</v>
      </c>
      <c r="C413" s="5" t="str">
        <f t="shared" si="78"/>
        <v>2022 W14</v>
      </c>
      <c r="D413" s="5">
        <v>206</v>
      </c>
      <c r="E413" s="5" t="s">
        <v>651</v>
      </c>
      <c r="F413" s="5" t="s">
        <v>30</v>
      </c>
      <c r="G413" s="5" t="s">
        <v>51</v>
      </c>
      <c r="H413" s="5">
        <v>-3.5</v>
      </c>
      <c r="I413" s="61">
        <v>-4</v>
      </c>
      <c r="J413" s="62" t="str">
        <f t="shared" si="79"/>
        <v>F0.5</v>
      </c>
      <c r="K413" s="61">
        <f t="shared" si="80"/>
        <v>0.5</v>
      </c>
      <c r="L413" s="228">
        <f>IF(K413=0,0,
IF(J413="D0.5",0.5*SUMIFS('Key Numbers'!$C$2:$C$71,'Key Numbers'!$A$2:$A$71,"&gt;="&amp;ABS($I413),'Key Numbers'!$A$2:$A$71,"&lt;="&amp;ABS($H413)),
IF(J413="D-0.5",0.5*-1*SUMIFS('Key Numbers'!$C$2:$C$71,'Key Numbers'!$A$2:$A$71,"&lt;="&amp;ABS($I413),'Key Numbers'!$A$2:$A$71,"&gt;="&amp;ABS($H413)),
IF(J413="F0.5",0.5*SUMIFS('Key Numbers'!$C$2:$C$71,'Key Numbers'!$A$2:$A$71,"&lt;="&amp;ABS($I413),'Key Numbers'!$A$2:$A$71,"&gt;="&amp;ABS($H413)),
IF(J413="F-0.5",0.5*-1*SUMIFS('Key Numbers'!$C$2:$C$71,'Key Numbers'!$A$2:$A$71,"&gt;="&amp;ABS($I413),'Key Numbers'!$A$2:$A$71,"&lt;="&amp;ABS($H413)),
IF(AND(LEFT(J413,1)="F",K413&lt;0),-1*SUMIFS('Key Numbers'!$C$2:$C$71,'Key Numbers'!$A$2:$A$71,"&gt;="&amp;ABS($I413),'Key Numbers'!$A$2:$A$71,"&lt;="&amp;ABS($H413)),
IF(AND(LEFT(J413,1)="F",K413&gt;0),SUMIFS('Key Numbers'!$C$2:$C$71,'Key Numbers'!$A$2:$A$71,"&lt;="&amp;ABS($I413),'Key Numbers'!$A$2:$A$71,"&gt;="&amp;ABS($H413)),
IF(AND(LEFT(J413,1)="D",K413&lt;0),-1*SUMIFS('Key Numbers'!$C$2:$C$71,'Key Numbers'!$A$2:$A$71,"&lt;="&amp;ABS($I413),'Key Numbers'!$A$2:$A$71,"&gt;="&amp;ABS($H413)),
SUMIFS('Key Numbers'!$C$2:$C$71,'Key Numbers'!$A$2:$A$71,"&gt;="&amp;ABS($I413),'Key Numbers'!$A$2:$A$71,"&lt;="&amp;ABS($H413))))))))))</f>
        <v>2.9357798165137616E-2</v>
      </c>
      <c r="M413" s="6" cm="1">
        <f t="array" ref="M413">IFERROR(INDEX(DVOA!$E$2:$E$20095,MATCH($F413&amp;$A413-1&amp;$B413,DVOA!$C$2:$C$20095&amp;DVOA!$A$2:$A21153&amp;DVOA!$B$2:$B$20095,0)),0)</f>
        <v>8.1970100630706311E-2</v>
      </c>
      <c r="N413" s="6"/>
      <c r="O413" s="6" cm="1">
        <f t="array" ref="O413">IFERROR(INDEX(DVOA!$AC$2:$AC$20095,MATCH($F413&amp;$A413-1&amp;$B413,DVOA!$C$2:$C$20095&amp;DVOA!$A$2:$A$20095&amp;DVOA!$B$2:$B$20095,0)
),0)</f>
        <v>0</v>
      </c>
      <c r="P413" s="6" cm="1">
        <f t="array" ref="P413">IFERROR(INDEX(DVOA!$E$2:$E$20095,MATCH($G413&amp;$A413-1&amp;$B413,DVOA!$C$2:$C$20095&amp;DVOA!$A$2:$A21153&amp;DVOA!$B$2:$B$20095,0)),0)</f>
        <v>-0.18002401565090531</v>
      </c>
      <c r="Q413" s="6"/>
      <c r="R413" s="6" cm="1">
        <f t="array" ref="R413">IFERROR(INDEX(DVOA!$AC$2:$AC$20095,MATCH($G413&amp;$A413-1&amp;$B413,DVOA!$C$2:$C$20095&amp;DVOA!$A$2:$A$20095&amp;DVOA!$B$2:$B$20095,0)
),0)</f>
        <v>0</v>
      </c>
      <c r="S413" s="6" t="str">
        <f t="shared" si="81"/>
        <v/>
      </c>
      <c r="T413" s="104">
        <f t="shared" si="89"/>
        <v>0.26199411628161162</v>
      </c>
      <c r="U413" s="104" t="str">
        <f t="shared" si="90"/>
        <v/>
      </c>
      <c r="V413" s="26" t="str" cm="1">
        <f t="array" ref="V413">IFERROR(IF(E413="H",INDEX('DVOA Pred'!$G$2:$G$1000,MATCH($F413&amp;$B413&amp;$A413,'DVOA Pred'!$C$2:$C$1000&amp;'DVOA Pred'!$A$2:$A$1000&amp;'DVOA Pred'!$B$2:$B$1000,0)),
INDEX('DVOA Pred'!$H$2:$H$1000,MATCH($F413&amp;$B413&amp;$A413,'DVOA Pred'!$D$2:$D$1000&amp;'DVOA Pred'!$A$2:$A$1000&amp;'DVOA Pred'!$B$2:$B$1000,0))),"")</f>
        <v/>
      </c>
      <c r="W413" s="26" t="str">
        <f t="shared" si="82"/>
        <v/>
      </c>
      <c r="X413" s="26" t="str">
        <f t="shared" si="83"/>
        <v/>
      </c>
      <c r="Y413" s="6" t="str">
        <f>IFERROR((PERCENTRANK($L$2:$L$20355,L413)*Multiples!$B$3)+((PERCENTRANK($W$2:$W$20355,W413)*(1-Multiples!$B$3))),"")</f>
        <v/>
      </c>
      <c r="Z413" s="64">
        <v>24</v>
      </c>
      <c r="AA413" s="64">
        <v>30</v>
      </c>
      <c r="AB413" s="24">
        <f t="shared" si="84"/>
        <v>-6</v>
      </c>
      <c r="AC413" s="24">
        <f t="shared" si="85"/>
        <v>-9.5</v>
      </c>
      <c r="AD413" s="24">
        <f t="shared" si="86"/>
        <v>-10</v>
      </c>
      <c r="AE413" s="24" t="str">
        <f t="shared" si="87"/>
        <v>No</v>
      </c>
      <c r="AF413" s="24" t="str">
        <f t="shared" si="88"/>
        <v>No</v>
      </c>
      <c r="AG413" s="64"/>
      <c r="AH413" s="64"/>
      <c r="AI413" s="170"/>
      <c r="AJ413" s="66"/>
    </row>
    <row r="414" spans="1:36" customFormat="1" x14ac:dyDescent="0.25">
      <c r="A414" s="7">
        <v>14</v>
      </c>
      <c r="B414" s="5">
        <v>2022</v>
      </c>
      <c r="C414" s="5" t="str">
        <f t="shared" si="78"/>
        <v>2022 W14</v>
      </c>
      <c r="D414" s="5">
        <v>207</v>
      </c>
      <c r="E414" s="5" t="s">
        <v>651</v>
      </c>
      <c r="F414" s="5" t="s">
        <v>28</v>
      </c>
      <c r="G414" s="5" t="s">
        <v>4</v>
      </c>
      <c r="H414" s="5">
        <v>3.5</v>
      </c>
      <c r="I414" s="61">
        <v>3.5</v>
      </c>
      <c r="J414" s="62" t="str">
        <f t="shared" si="79"/>
        <v>D0</v>
      </c>
      <c r="K414" s="61">
        <f t="shared" si="80"/>
        <v>0</v>
      </c>
      <c r="L414" s="228">
        <f>IF(K414=0,0,
IF(J414="D0.5",0.5*SUMIFS('Key Numbers'!$C$2:$C$71,'Key Numbers'!$A$2:$A$71,"&gt;="&amp;ABS($I414),'Key Numbers'!$A$2:$A$71,"&lt;="&amp;ABS($H414)),
IF(J414="D-0.5",0.5*-1*SUMIFS('Key Numbers'!$C$2:$C$71,'Key Numbers'!$A$2:$A$71,"&lt;="&amp;ABS($I414),'Key Numbers'!$A$2:$A$71,"&gt;="&amp;ABS($H414)),
IF(J414="F0.5",0.5*SUMIFS('Key Numbers'!$C$2:$C$71,'Key Numbers'!$A$2:$A$71,"&lt;="&amp;ABS($I414),'Key Numbers'!$A$2:$A$71,"&gt;="&amp;ABS($H414)),
IF(J414="F-0.5",0.5*-1*SUMIFS('Key Numbers'!$C$2:$C$71,'Key Numbers'!$A$2:$A$71,"&gt;="&amp;ABS($I414),'Key Numbers'!$A$2:$A$71,"&lt;="&amp;ABS($H414)),
IF(AND(LEFT(J414,1)="F",K414&lt;0),-1*SUMIFS('Key Numbers'!$C$2:$C$71,'Key Numbers'!$A$2:$A$71,"&gt;="&amp;ABS($I414),'Key Numbers'!$A$2:$A$71,"&lt;="&amp;ABS($H414)),
IF(AND(LEFT(J414,1)="F",K414&gt;0),SUMIFS('Key Numbers'!$C$2:$C$71,'Key Numbers'!$A$2:$A$71,"&lt;="&amp;ABS($I414),'Key Numbers'!$A$2:$A$71,"&gt;="&amp;ABS($H414)),
IF(AND(LEFT(J414,1)="D",K414&lt;0),-1*SUMIFS('Key Numbers'!$C$2:$C$71,'Key Numbers'!$A$2:$A$71,"&lt;="&amp;ABS($I414),'Key Numbers'!$A$2:$A$71,"&gt;="&amp;ABS($H414)),
SUMIFS('Key Numbers'!$C$2:$C$71,'Key Numbers'!$A$2:$A$71,"&gt;="&amp;ABS($I414),'Key Numbers'!$A$2:$A$71,"&lt;="&amp;ABS($H414))))))))))</f>
        <v>0</v>
      </c>
      <c r="M414" s="6" cm="1">
        <f t="array" ref="M414">IFERROR(INDEX(DVOA!$E$2:$E$20095,MATCH($F414&amp;$A414-1&amp;$B414,DVOA!$C$2:$C$20095&amp;DVOA!$A$2:$A21154&amp;DVOA!$B$2:$B$20095,0)),0)</f>
        <v>-0.14008380780250598</v>
      </c>
      <c r="N414" s="6"/>
      <c r="O414" s="6" cm="1">
        <f t="array" ref="O414">IFERROR(INDEX(DVOA!$AC$2:$AC$20095,MATCH($F414&amp;$A414-1&amp;$B414,DVOA!$C$2:$C$20095&amp;DVOA!$A$2:$A$20095&amp;DVOA!$B$2:$B$20095,0)
),0)</f>
        <v>0</v>
      </c>
      <c r="P414" s="6" cm="1">
        <f t="array" ref="P414">IFERROR(INDEX(DVOA!$E$2:$E$20095,MATCH($G414&amp;$A414-1&amp;$B414,DVOA!$C$2:$C$20095&amp;DVOA!$A$2:$A21154&amp;DVOA!$B$2:$B$20095,0)),0)</f>
        <v>0.14847906202633407</v>
      </c>
      <c r="Q414" s="6"/>
      <c r="R414" s="6" cm="1">
        <f t="array" ref="R414">IFERROR(INDEX(DVOA!$AC$2:$AC$20095,MATCH($G414&amp;$A414-1&amp;$B414,DVOA!$C$2:$C$20095&amp;DVOA!$A$2:$A$20095&amp;DVOA!$B$2:$B$20095,0)
),0)</f>
        <v>0</v>
      </c>
      <c r="S414" s="6" t="str">
        <f t="shared" si="81"/>
        <v/>
      </c>
      <c r="T414" s="104">
        <f t="shared" si="89"/>
        <v>-0.28856286982884005</v>
      </c>
      <c r="U414" s="104" t="str">
        <f t="shared" si="90"/>
        <v/>
      </c>
      <c r="V414" s="26" t="str" cm="1">
        <f t="array" ref="V414">IFERROR(IF(E414="H",INDEX('DVOA Pred'!$G$2:$G$1000,MATCH($F414&amp;$B414&amp;$A414,'DVOA Pred'!$C$2:$C$1000&amp;'DVOA Pred'!$A$2:$A$1000&amp;'DVOA Pred'!$B$2:$B$1000,0)),
INDEX('DVOA Pred'!$H$2:$H$1000,MATCH($F414&amp;$B414&amp;$A414,'DVOA Pred'!$D$2:$D$1000&amp;'DVOA Pred'!$A$2:$A$1000&amp;'DVOA Pred'!$B$2:$B$1000,0))),"")</f>
        <v/>
      </c>
      <c r="W414" s="26" t="str">
        <f t="shared" si="82"/>
        <v/>
      </c>
      <c r="X414" s="26" t="str">
        <f t="shared" si="83"/>
        <v/>
      </c>
      <c r="Y414" s="6" t="str">
        <f>IFERROR((PERCENTRANK($L$2:$L$20355,L414)*Multiples!$B$3)+((PERCENTRANK($W$2:$W$20355,W414)*(1-Multiples!$B$3))),"")</f>
        <v/>
      </c>
      <c r="Z414" s="64">
        <v>23</v>
      </c>
      <c r="AA414" s="64">
        <v>17</v>
      </c>
      <c r="AB414" s="24">
        <f t="shared" si="84"/>
        <v>6</v>
      </c>
      <c r="AC414" s="24">
        <f t="shared" si="85"/>
        <v>9.5</v>
      </c>
      <c r="AD414" s="24">
        <f t="shared" si="86"/>
        <v>9.5</v>
      </c>
      <c r="AE414" s="24" t="str">
        <f t="shared" si="87"/>
        <v>Yes</v>
      </c>
      <c r="AF414" s="24" t="str">
        <f t="shared" si="88"/>
        <v>Yes</v>
      </c>
      <c r="AG414" s="64"/>
      <c r="AH414" s="64"/>
      <c r="AI414" s="170"/>
      <c r="AJ414" s="66"/>
    </row>
    <row r="415" spans="1:36" customFormat="1" x14ac:dyDescent="0.25">
      <c r="A415" s="7">
        <v>14</v>
      </c>
      <c r="B415" s="5">
        <v>2022</v>
      </c>
      <c r="C415" s="5" t="str">
        <f t="shared" si="78"/>
        <v>2022 W14</v>
      </c>
      <c r="D415" s="5">
        <v>207</v>
      </c>
      <c r="E415" s="5" t="s">
        <v>649</v>
      </c>
      <c r="F415" s="5" t="s">
        <v>4</v>
      </c>
      <c r="G415" s="5" t="s">
        <v>28</v>
      </c>
      <c r="H415" s="5">
        <v>-3.5</v>
      </c>
      <c r="I415" s="61">
        <v>-3.5</v>
      </c>
      <c r="J415" s="62" t="str">
        <f t="shared" si="79"/>
        <v>F0</v>
      </c>
      <c r="K415" s="61">
        <f t="shared" si="80"/>
        <v>0</v>
      </c>
      <c r="L415" s="228">
        <f>IF(K415=0,0,
IF(J415="D0.5",0.5*SUMIFS('Key Numbers'!$C$2:$C$71,'Key Numbers'!$A$2:$A$71,"&gt;="&amp;ABS($I415),'Key Numbers'!$A$2:$A$71,"&lt;="&amp;ABS($H415)),
IF(J415="D-0.5",0.5*-1*SUMIFS('Key Numbers'!$C$2:$C$71,'Key Numbers'!$A$2:$A$71,"&lt;="&amp;ABS($I415),'Key Numbers'!$A$2:$A$71,"&gt;="&amp;ABS($H415)),
IF(J415="F0.5",0.5*SUMIFS('Key Numbers'!$C$2:$C$71,'Key Numbers'!$A$2:$A$71,"&lt;="&amp;ABS($I415),'Key Numbers'!$A$2:$A$71,"&gt;="&amp;ABS($H415)),
IF(J415="F-0.5",0.5*-1*SUMIFS('Key Numbers'!$C$2:$C$71,'Key Numbers'!$A$2:$A$71,"&gt;="&amp;ABS($I415),'Key Numbers'!$A$2:$A$71,"&lt;="&amp;ABS($H415)),
IF(AND(LEFT(J415,1)="F",K415&lt;0),-1*SUMIFS('Key Numbers'!$C$2:$C$71,'Key Numbers'!$A$2:$A$71,"&gt;="&amp;ABS($I415),'Key Numbers'!$A$2:$A$71,"&lt;="&amp;ABS($H415)),
IF(AND(LEFT(J415,1)="F",K415&gt;0),SUMIFS('Key Numbers'!$C$2:$C$71,'Key Numbers'!$A$2:$A$71,"&lt;="&amp;ABS($I415),'Key Numbers'!$A$2:$A$71,"&gt;="&amp;ABS($H415)),
IF(AND(LEFT(J415,1)="D",K415&lt;0),-1*SUMIFS('Key Numbers'!$C$2:$C$71,'Key Numbers'!$A$2:$A$71,"&lt;="&amp;ABS($I415),'Key Numbers'!$A$2:$A$71,"&gt;="&amp;ABS($H415)),
SUMIFS('Key Numbers'!$C$2:$C$71,'Key Numbers'!$A$2:$A$71,"&gt;="&amp;ABS($I415),'Key Numbers'!$A$2:$A$71,"&lt;="&amp;ABS($H415))))))))))</f>
        <v>0</v>
      </c>
      <c r="M415" s="6" cm="1">
        <f t="array" ref="M415">IFERROR(INDEX(DVOA!$E$2:$E$20095,MATCH($F415&amp;$A415-1&amp;$B415,DVOA!$C$2:$C$20095&amp;DVOA!$A$2:$A21155&amp;DVOA!$B$2:$B$20095,0)),0)</f>
        <v>0.14847906202633407</v>
      </c>
      <c r="N415" s="6"/>
      <c r="O415" s="6" cm="1">
        <f t="array" ref="O415">IFERROR(INDEX(DVOA!$AC$2:$AC$20095,MATCH($F415&amp;$A415-1&amp;$B415,DVOA!$C$2:$C$20095&amp;DVOA!$A$2:$A$20095&amp;DVOA!$B$2:$B$20095,0)
),0)</f>
        <v>0</v>
      </c>
      <c r="P415" s="6" cm="1">
        <f t="array" ref="P415">IFERROR(INDEX(DVOA!$E$2:$E$20095,MATCH($G415&amp;$A415-1&amp;$B415,DVOA!$C$2:$C$20095&amp;DVOA!$A$2:$A21155&amp;DVOA!$B$2:$B$20095,0)),0)</f>
        <v>-0.14008380780250598</v>
      </c>
      <c r="Q415" s="6"/>
      <c r="R415" s="6" cm="1">
        <f t="array" ref="R415">IFERROR(INDEX(DVOA!$AC$2:$AC$20095,MATCH($G415&amp;$A415-1&amp;$B415,DVOA!$C$2:$C$20095&amp;DVOA!$A$2:$A$20095&amp;DVOA!$B$2:$B$20095,0)
),0)</f>
        <v>0</v>
      </c>
      <c r="S415" s="6" t="str">
        <f t="shared" si="81"/>
        <v/>
      </c>
      <c r="T415" s="104">
        <f t="shared" si="89"/>
        <v>0.28856286982884005</v>
      </c>
      <c r="U415" s="104" t="str">
        <f t="shared" si="90"/>
        <v/>
      </c>
      <c r="V415" s="26" t="str" cm="1">
        <f t="array" ref="V415">IFERROR(IF(E415="H",INDEX('DVOA Pred'!$G$2:$G$1000,MATCH($F415&amp;$B415&amp;$A415,'DVOA Pred'!$C$2:$C$1000&amp;'DVOA Pred'!$A$2:$A$1000&amp;'DVOA Pred'!$B$2:$B$1000,0)),
INDEX('DVOA Pred'!$H$2:$H$1000,MATCH($F415&amp;$B415&amp;$A415,'DVOA Pred'!$D$2:$D$1000&amp;'DVOA Pred'!$A$2:$A$1000&amp;'DVOA Pred'!$B$2:$B$1000,0))),"")</f>
        <v/>
      </c>
      <c r="W415" s="26" t="str">
        <f t="shared" si="82"/>
        <v/>
      </c>
      <c r="X415" s="26" t="str">
        <f t="shared" si="83"/>
        <v/>
      </c>
      <c r="Y415" s="6" t="str">
        <f>IFERROR((PERCENTRANK($L$2:$L$20355,L415)*Multiples!$B$3)+((PERCENTRANK($W$2:$W$20355,W415)*(1-Multiples!$B$3))),"")</f>
        <v/>
      </c>
      <c r="Z415" s="64">
        <v>17</v>
      </c>
      <c r="AA415" s="64">
        <v>23</v>
      </c>
      <c r="AB415" s="24">
        <f t="shared" si="84"/>
        <v>-6</v>
      </c>
      <c r="AC415" s="24">
        <f t="shared" si="85"/>
        <v>-9.5</v>
      </c>
      <c r="AD415" s="24">
        <f t="shared" si="86"/>
        <v>-9.5</v>
      </c>
      <c r="AE415" s="24" t="str">
        <f t="shared" si="87"/>
        <v>No</v>
      </c>
      <c r="AF415" s="24" t="str">
        <f t="shared" si="88"/>
        <v>No</v>
      </c>
      <c r="AG415" s="64"/>
      <c r="AH415" s="64"/>
      <c r="AI415" s="170"/>
      <c r="AJ415" s="66"/>
    </row>
    <row r="416" spans="1:36" customFormat="1" x14ac:dyDescent="0.25">
      <c r="A416" s="7">
        <v>14</v>
      </c>
      <c r="B416" s="5">
        <v>2022</v>
      </c>
      <c r="C416" s="5" t="str">
        <f t="shared" si="78"/>
        <v>2022 W14</v>
      </c>
      <c r="D416" s="5">
        <v>208</v>
      </c>
      <c r="E416" s="5" t="s">
        <v>651</v>
      </c>
      <c r="F416" s="5" t="s">
        <v>23</v>
      </c>
      <c r="G416" s="5" t="s">
        <v>17</v>
      </c>
      <c r="H416" s="5">
        <v>1.5</v>
      </c>
      <c r="I416" s="61">
        <v>2</v>
      </c>
      <c r="J416" s="62" t="str">
        <f t="shared" si="79"/>
        <v>D-0.5</v>
      </c>
      <c r="K416" s="61">
        <f t="shared" si="80"/>
        <v>-0.5</v>
      </c>
      <c r="L416" s="228">
        <f>IF(K416=0,0,
IF(J416="D0.5",0.5*SUMIFS('Key Numbers'!$C$2:$C$71,'Key Numbers'!$A$2:$A$71,"&gt;="&amp;ABS($I416),'Key Numbers'!$A$2:$A$71,"&lt;="&amp;ABS($H416)),
IF(J416="D-0.5",0.5*-1*SUMIFS('Key Numbers'!$C$2:$C$71,'Key Numbers'!$A$2:$A$71,"&lt;="&amp;ABS($I416),'Key Numbers'!$A$2:$A$71,"&gt;="&amp;ABS($H416)),
IF(J416="F0.5",0.5*SUMIFS('Key Numbers'!$C$2:$C$71,'Key Numbers'!$A$2:$A$71,"&lt;="&amp;ABS($I416),'Key Numbers'!$A$2:$A$71,"&gt;="&amp;ABS($H416)),
IF(J416="F-0.5",0.5*-1*SUMIFS('Key Numbers'!$C$2:$C$71,'Key Numbers'!$A$2:$A$71,"&gt;="&amp;ABS($I416),'Key Numbers'!$A$2:$A$71,"&lt;="&amp;ABS($H416)),
IF(AND(LEFT(J416,1)="F",K416&lt;0),-1*SUMIFS('Key Numbers'!$C$2:$C$71,'Key Numbers'!$A$2:$A$71,"&gt;="&amp;ABS($I416),'Key Numbers'!$A$2:$A$71,"&lt;="&amp;ABS($H416)),
IF(AND(LEFT(J416,1)="F",K416&gt;0),SUMIFS('Key Numbers'!$C$2:$C$71,'Key Numbers'!$A$2:$A$71,"&lt;="&amp;ABS($I416),'Key Numbers'!$A$2:$A$71,"&gt;="&amp;ABS($H416)),
IF(AND(LEFT(J416,1)="D",K416&lt;0),-1*SUMIFS('Key Numbers'!$C$2:$C$71,'Key Numbers'!$A$2:$A$71,"&lt;="&amp;ABS($I416),'Key Numbers'!$A$2:$A$71,"&gt;="&amp;ABS($H416)),
SUMIFS('Key Numbers'!$C$2:$C$71,'Key Numbers'!$A$2:$A$71,"&gt;="&amp;ABS($I416),'Key Numbers'!$A$2:$A$71,"&lt;="&amp;ABS($H416))))))))))</f>
        <v>-2.8440366972477066E-2</v>
      </c>
      <c r="M416" s="6" cm="1">
        <f t="array" ref="M416">IFERROR(INDEX(DVOA!$E$2:$E$20095,MATCH($F416&amp;$A416-1&amp;$B416,DVOA!$C$2:$C$20095&amp;DVOA!$A$2:$A21156&amp;DVOA!$B$2:$B$20095,0)),0)</f>
        <v>-0.22094969300394529</v>
      </c>
      <c r="N416" s="6"/>
      <c r="O416" s="6" cm="1">
        <f t="array" ref="O416">IFERROR(INDEX(DVOA!$AC$2:$AC$20095,MATCH($F416&amp;$A416-1&amp;$B416,DVOA!$C$2:$C$20095&amp;DVOA!$A$2:$A$20095&amp;DVOA!$B$2:$B$20095,0)
),0)</f>
        <v>0</v>
      </c>
      <c r="P416" s="6" cm="1">
        <f t="array" ref="P416">IFERROR(INDEX(DVOA!$E$2:$E$20095,MATCH($G416&amp;$A416-1&amp;$B416,DVOA!$C$2:$C$20095&amp;DVOA!$A$2:$A21156&amp;DVOA!$B$2:$B$20095,0)),0)</f>
        <v>6.4476358219047514E-2</v>
      </c>
      <c r="Q416" s="6"/>
      <c r="R416" s="6" cm="1">
        <f t="array" ref="R416">IFERROR(INDEX(DVOA!$AC$2:$AC$20095,MATCH($G416&amp;$A416-1&amp;$B416,DVOA!$C$2:$C$20095&amp;DVOA!$A$2:$A$20095&amp;DVOA!$B$2:$B$20095,0)
),0)</f>
        <v>0</v>
      </c>
      <c r="S416" s="6" t="str">
        <f t="shared" si="81"/>
        <v/>
      </c>
      <c r="T416" s="104">
        <f t="shared" si="89"/>
        <v>-0.2854260512229928</v>
      </c>
      <c r="U416" s="104" t="str">
        <f t="shared" si="90"/>
        <v/>
      </c>
      <c r="V416" s="26" t="str" cm="1">
        <f t="array" ref="V416">IFERROR(IF(E416="H",INDEX('DVOA Pred'!$G$2:$G$1000,MATCH($F416&amp;$B416&amp;$A416,'DVOA Pred'!$C$2:$C$1000&amp;'DVOA Pred'!$A$2:$A$1000&amp;'DVOA Pred'!$B$2:$B$1000,0)),
INDEX('DVOA Pred'!$H$2:$H$1000,MATCH($F416&amp;$B416&amp;$A416,'DVOA Pred'!$D$2:$D$1000&amp;'DVOA Pred'!$A$2:$A$1000&amp;'DVOA Pred'!$B$2:$B$1000,0))),"")</f>
        <v/>
      </c>
      <c r="W416" s="26" t="str">
        <f t="shared" si="82"/>
        <v/>
      </c>
      <c r="X416" s="26" t="str">
        <f t="shared" si="83"/>
        <v/>
      </c>
      <c r="Y416" s="6" t="str">
        <f>IFERROR((PERCENTRANK($L$2:$L$20355,L416)*Multiples!$B$3)+((PERCENTRANK($W$2:$W$20355,W416)*(1-Multiples!$B$3))),"")</f>
        <v/>
      </c>
      <c r="Z416" s="64">
        <v>13</v>
      </c>
      <c r="AA416" s="64">
        <v>27</v>
      </c>
      <c r="AB416" s="24">
        <f t="shared" si="84"/>
        <v>-14</v>
      </c>
      <c r="AC416" s="24">
        <f t="shared" si="85"/>
        <v>-12.5</v>
      </c>
      <c r="AD416" s="24">
        <f t="shared" si="86"/>
        <v>-12</v>
      </c>
      <c r="AE416" s="24" t="str">
        <f t="shared" si="87"/>
        <v>No</v>
      </c>
      <c r="AF416" s="24" t="str">
        <f t="shared" si="88"/>
        <v>No</v>
      </c>
      <c r="AG416" s="64"/>
      <c r="AH416" s="64"/>
      <c r="AI416" s="170"/>
      <c r="AJ416" s="66"/>
    </row>
    <row r="417" spans="1:36" customFormat="1" x14ac:dyDescent="0.25">
      <c r="A417" s="7">
        <v>14</v>
      </c>
      <c r="B417" s="5">
        <v>2022</v>
      </c>
      <c r="C417" s="5" t="str">
        <f t="shared" si="78"/>
        <v>2022 W14</v>
      </c>
      <c r="D417" s="5">
        <v>208</v>
      </c>
      <c r="E417" s="5" t="s">
        <v>649</v>
      </c>
      <c r="F417" s="5" t="s">
        <v>17</v>
      </c>
      <c r="G417" s="5" t="s">
        <v>23</v>
      </c>
      <c r="H417" s="5">
        <v>-1.5</v>
      </c>
      <c r="I417" s="61">
        <v>-2</v>
      </c>
      <c r="J417" s="62" t="str">
        <f t="shared" si="79"/>
        <v>F0.5</v>
      </c>
      <c r="K417" s="61">
        <f t="shared" si="80"/>
        <v>0.5</v>
      </c>
      <c r="L417" s="228">
        <f>IF(K417=0,0,
IF(J417="D0.5",0.5*SUMIFS('Key Numbers'!$C$2:$C$71,'Key Numbers'!$A$2:$A$71,"&gt;="&amp;ABS($I417),'Key Numbers'!$A$2:$A$71,"&lt;="&amp;ABS($H417)),
IF(J417="D-0.5",0.5*-1*SUMIFS('Key Numbers'!$C$2:$C$71,'Key Numbers'!$A$2:$A$71,"&lt;="&amp;ABS($I417),'Key Numbers'!$A$2:$A$71,"&gt;="&amp;ABS($H417)),
IF(J417="F0.5",0.5*SUMIFS('Key Numbers'!$C$2:$C$71,'Key Numbers'!$A$2:$A$71,"&lt;="&amp;ABS($I417),'Key Numbers'!$A$2:$A$71,"&gt;="&amp;ABS($H417)),
IF(J417="F-0.5",0.5*-1*SUMIFS('Key Numbers'!$C$2:$C$71,'Key Numbers'!$A$2:$A$71,"&gt;="&amp;ABS($I417),'Key Numbers'!$A$2:$A$71,"&lt;="&amp;ABS($H417)),
IF(AND(LEFT(J417,1)="F",K417&lt;0),-1*SUMIFS('Key Numbers'!$C$2:$C$71,'Key Numbers'!$A$2:$A$71,"&gt;="&amp;ABS($I417),'Key Numbers'!$A$2:$A$71,"&lt;="&amp;ABS($H417)),
IF(AND(LEFT(J417,1)="F",K417&gt;0),SUMIFS('Key Numbers'!$C$2:$C$71,'Key Numbers'!$A$2:$A$71,"&lt;="&amp;ABS($I417),'Key Numbers'!$A$2:$A$71,"&gt;="&amp;ABS($H417)),
IF(AND(LEFT(J417,1)="D",K417&lt;0),-1*SUMIFS('Key Numbers'!$C$2:$C$71,'Key Numbers'!$A$2:$A$71,"&lt;="&amp;ABS($I417),'Key Numbers'!$A$2:$A$71,"&gt;="&amp;ABS($H417)),
SUMIFS('Key Numbers'!$C$2:$C$71,'Key Numbers'!$A$2:$A$71,"&gt;="&amp;ABS($I417),'Key Numbers'!$A$2:$A$71,"&lt;="&amp;ABS($H417))))))))))</f>
        <v>2.8440366972477066E-2</v>
      </c>
      <c r="M417" s="6" cm="1">
        <f t="array" ref="M417">IFERROR(INDEX(DVOA!$E$2:$E$20095,MATCH($F417&amp;$A417-1&amp;$B417,DVOA!$C$2:$C$20095&amp;DVOA!$A$2:$A21157&amp;DVOA!$B$2:$B$20095,0)),0)</f>
        <v>6.4476358219047514E-2</v>
      </c>
      <c r="N417" s="6"/>
      <c r="O417" s="6" cm="1">
        <f t="array" ref="O417">IFERROR(INDEX(DVOA!$AC$2:$AC$20095,MATCH($F417&amp;$A417-1&amp;$B417,DVOA!$C$2:$C$20095&amp;DVOA!$A$2:$A$20095&amp;DVOA!$B$2:$B$20095,0)
),0)</f>
        <v>0</v>
      </c>
      <c r="P417" s="6" cm="1">
        <f t="array" ref="P417">IFERROR(INDEX(DVOA!$E$2:$E$20095,MATCH($G417&amp;$A417-1&amp;$B417,DVOA!$C$2:$C$20095&amp;DVOA!$A$2:$A21157&amp;DVOA!$B$2:$B$20095,0)),0)</f>
        <v>-0.22094969300394529</v>
      </c>
      <c r="Q417" s="6"/>
      <c r="R417" s="6" cm="1">
        <f t="array" ref="R417">IFERROR(INDEX(DVOA!$AC$2:$AC$20095,MATCH($G417&amp;$A417-1&amp;$B417,DVOA!$C$2:$C$20095&amp;DVOA!$A$2:$A$20095&amp;DVOA!$B$2:$B$20095,0)
),0)</f>
        <v>0</v>
      </c>
      <c r="S417" s="6" t="str">
        <f t="shared" si="81"/>
        <v/>
      </c>
      <c r="T417" s="104">
        <f t="shared" si="89"/>
        <v>0.2854260512229928</v>
      </c>
      <c r="U417" s="104" t="str">
        <f t="shared" si="90"/>
        <v/>
      </c>
      <c r="V417" s="26" t="str" cm="1">
        <f t="array" ref="V417">IFERROR(IF(E417="H",INDEX('DVOA Pred'!$G$2:$G$1000,MATCH($F417&amp;$B417&amp;$A417,'DVOA Pred'!$C$2:$C$1000&amp;'DVOA Pred'!$A$2:$A$1000&amp;'DVOA Pred'!$B$2:$B$1000,0)),
INDEX('DVOA Pred'!$H$2:$H$1000,MATCH($F417&amp;$B417&amp;$A417,'DVOA Pred'!$D$2:$D$1000&amp;'DVOA Pred'!$A$2:$A$1000&amp;'DVOA Pred'!$B$2:$B$1000,0))),"")</f>
        <v/>
      </c>
      <c r="W417" s="26" t="str">
        <f t="shared" si="82"/>
        <v/>
      </c>
      <c r="X417" s="26" t="str">
        <f t="shared" si="83"/>
        <v/>
      </c>
      <c r="Y417" s="6" t="str">
        <f>IFERROR((PERCENTRANK($L$2:$L$20355,L417)*Multiples!$B$3)+((PERCENTRANK($W$2:$W$20355,W417)*(1-Multiples!$B$3))),"")</f>
        <v/>
      </c>
      <c r="Z417" s="64">
        <v>27</v>
      </c>
      <c r="AA417" s="64">
        <v>13</v>
      </c>
      <c r="AB417" s="24">
        <f t="shared" si="84"/>
        <v>14</v>
      </c>
      <c r="AC417" s="24">
        <f t="shared" si="85"/>
        <v>12.5</v>
      </c>
      <c r="AD417" s="24">
        <f t="shared" si="86"/>
        <v>12</v>
      </c>
      <c r="AE417" s="24" t="str">
        <f t="shared" si="87"/>
        <v>Yes</v>
      </c>
      <c r="AF417" s="24" t="str">
        <f t="shared" si="88"/>
        <v>Yes</v>
      </c>
      <c r="AG417" s="64"/>
      <c r="AH417" s="64"/>
      <c r="AI417" s="170"/>
      <c r="AJ417" s="66"/>
    </row>
    <row r="418" spans="1:36" customFormat="1" x14ac:dyDescent="0.25">
      <c r="A418" s="7">
        <v>1</v>
      </c>
      <c r="B418" s="5">
        <v>2023</v>
      </c>
      <c r="C418" s="5" t="str">
        <f t="shared" si="78"/>
        <v>2023 W1</v>
      </c>
      <c r="D418" s="5">
        <v>209</v>
      </c>
      <c r="E418" s="5" t="s">
        <v>649</v>
      </c>
      <c r="F418" s="5" t="s">
        <v>21</v>
      </c>
      <c r="G418" s="5" t="s">
        <v>5</v>
      </c>
      <c r="H418" s="5">
        <v>5.5</v>
      </c>
      <c r="I418" s="61">
        <v>4</v>
      </c>
      <c r="J418" s="62" t="str">
        <f t="shared" si="79"/>
        <v>D1.5</v>
      </c>
      <c r="K418" s="61">
        <f t="shared" si="80"/>
        <v>1.5</v>
      </c>
      <c r="L418" s="228">
        <f>IF(K418=0,0,
IF(J418="D0.5",0.5*SUMIFS('Key Numbers'!$C$2:$C$71,'Key Numbers'!$A$2:$A$71,"&gt;="&amp;ABS($I418),'Key Numbers'!$A$2:$A$71,"&lt;="&amp;ABS($H418)),
IF(J418="D-0.5",0.5*-1*SUMIFS('Key Numbers'!$C$2:$C$71,'Key Numbers'!$A$2:$A$71,"&lt;="&amp;ABS($I418),'Key Numbers'!$A$2:$A$71,"&gt;="&amp;ABS($H418)),
IF(J418="F0.5",0.5*SUMIFS('Key Numbers'!$C$2:$C$71,'Key Numbers'!$A$2:$A$71,"&lt;="&amp;ABS($I418),'Key Numbers'!$A$2:$A$71,"&gt;="&amp;ABS($H418)),
IF(J418="F-0.5",0.5*-1*SUMIFS('Key Numbers'!$C$2:$C$71,'Key Numbers'!$A$2:$A$71,"&gt;="&amp;ABS($I418),'Key Numbers'!$A$2:$A$71,"&lt;="&amp;ABS($H418)),
IF(AND(LEFT(J418,1)="F",K418&lt;0),-1*SUMIFS('Key Numbers'!$C$2:$C$71,'Key Numbers'!$A$2:$A$71,"&gt;="&amp;ABS($I418),'Key Numbers'!$A$2:$A$71,"&lt;="&amp;ABS($H418)),
IF(AND(LEFT(J418,1)="F",K418&gt;0),SUMIFS('Key Numbers'!$C$2:$C$71,'Key Numbers'!$A$2:$A$71,"&lt;="&amp;ABS($I418),'Key Numbers'!$A$2:$A$71,"&gt;="&amp;ABS($H418)),
IF(AND(LEFT(J418,1)="D",K418&lt;0),-1*SUMIFS('Key Numbers'!$C$2:$C$71,'Key Numbers'!$A$2:$A$71,"&lt;="&amp;ABS($I418),'Key Numbers'!$A$2:$A$71,"&gt;="&amp;ABS($H418)),
SUMIFS('Key Numbers'!$C$2:$C$71,'Key Numbers'!$A$2:$A$71,"&gt;="&amp;ABS($I418),'Key Numbers'!$A$2:$A$71,"&lt;="&amp;ABS($H418))))))))))</f>
        <v>0.10825688073394496</v>
      </c>
      <c r="M418" s="6" cm="1">
        <f t="array" ref="M418">IFERROR(INDEX(DVOA!$E$2:$E$20095,MATCH($F418&amp;$A418-1&amp;$B418,DVOA!$C$2:$C$20095&amp;DVOA!$A$2:$A20860&amp;DVOA!$B$2:$B$20095,0)),0)</f>
        <v>0</v>
      </c>
      <c r="N418" s="6" cm="1">
        <f t="array" ref="N418">IFERROR(INDEX(WDVOA!$W$2:$W$1616,MATCH($F418&amp;$A418-1&amp;$B418,WDVOA!$U$2:$U$19616&amp;WDVOA!$V$2:$V$19616&amp;WDVOA!$B$2:$B$19616,0)),0)</f>
        <v>0</v>
      </c>
      <c r="O418" s="6" cm="1">
        <f t="array" ref="O418">IFERROR(INDEX(DVOA!$AC$2:$AC$20095,MATCH($F418&amp;$A418-1&amp;$B418,DVOA!$C$2:$C$20095&amp;DVOA!$A$2:$A$20095&amp;DVOA!$B$2:$B$20095,0)
),0)</f>
        <v>0</v>
      </c>
      <c r="P418" s="6" cm="1">
        <f t="array" ref="P418">IFERROR(INDEX(DVOA!$E$2:$E$20095,MATCH($G418&amp;$A418-1&amp;$B418,DVOA!$C$2:$C$20095&amp;DVOA!$A$2:$A20860&amp;DVOA!$B$2:$B$20095,0)),0)</f>
        <v>0</v>
      </c>
      <c r="Q418" s="6" cm="1">
        <f t="array" ref="Q418">IFERROR(INDEX(WDVOA!$W$2:$W$1616,MATCH($G418&amp;$A418-1&amp;$B418,WDVOA!$U$2:$U$19616&amp;WDVOA!$V$2:$V$19616&amp;WDVOA!$B$2:$B$19616,0)),0)</f>
        <v>0</v>
      </c>
      <c r="R418" s="6" cm="1">
        <f t="array" ref="R418">IFERROR(INDEX(DVOA!$AC$2:$AC$20095,MATCH($G418&amp;$A418-1&amp;$B418,DVOA!$C$2:$C$20095&amp;DVOA!$A$2:$A$20095&amp;DVOA!$B$2:$B$20095,0)
),0)</f>
        <v>0</v>
      </c>
      <c r="S418" s="6" t="str">
        <f t="shared" si="81"/>
        <v/>
      </c>
      <c r="T418" s="104" t="str">
        <f t="shared" si="89"/>
        <v/>
      </c>
      <c r="U418" s="104" t="str">
        <f t="shared" si="90"/>
        <v/>
      </c>
      <c r="V418" s="26" t="str" cm="1">
        <f t="array" ref="V418">IFERROR(IF(E418="H",INDEX('DVOA Pred'!$G$2:$G$1000,MATCH($F418&amp;$B418&amp;$A418,'DVOA Pred'!$C$2:$C$1000&amp;'DVOA Pred'!$A$2:$A$1000&amp;'DVOA Pred'!$B$2:$B$1000,0)),
INDEX('DVOA Pred'!$H$2:$H$1000,MATCH($F418&amp;$B418&amp;$A418,'DVOA Pred'!$D$2:$D$1000&amp;'DVOA Pred'!$A$2:$A$1000&amp;'DVOA Pred'!$B$2:$B$1000,0))),"")</f>
        <v/>
      </c>
      <c r="W418" s="26" t="str">
        <f t="shared" si="82"/>
        <v/>
      </c>
      <c r="X418" s="26" t="str">
        <f t="shared" si="83"/>
        <v/>
      </c>
      <c r="Y418" s="6" t="str">
        <f>IFERROR((PERCENTRANK($L$2:$L$20355,L418)*Multiples!$B$3)+((PERCENTRANK($W$2:$W$20355,W418)*(1-Multiples!$B$3))),"")</f>
        <v/>
      </c>
      <c r="Z418" s="64">
        <v>21</v>
      </c>
      <c r="AA418" s="64">
        <v>20</v>
      </c>
      <c r="AB418" s="24">
        <f t="shared" si="84"/>
        <v>1</v>
      </c>
      <c r="AC418" s="24">
        <f t="shared" si="85"/>
        <v>6.5</v>
      </c>
      <c r="AD418" s="24">
        <f t="shared" si="86"/>
        <v>5</v>
      </c>
      <c r="AE418" s="24" t="str">
        <f t="shared" si="87"/>
        <v>Yes</v>
      </c>
      <c r="AF418" s="24" t="str">
        <f t="shared" si="88"/>
        <v>Yes</v>
      </c>
      <c r="AG418" s="64"/>
      <c r="AH418" s="64"/>
      <c r="AI418" s="105" t="s">
        <v>650</v>
      </c>
      <c r="AJ418" s="66"/>
    </row>
    <row r="419" spans="1:36" customFormat="1" x14ac:dyDescent="0.25">
      <c r="A419" s="7">
        <v>1</v>
      </c>
      <c r="B419" s="5">
        <v>2023</v>
      </c>
      <c r="C419" s="5" t="str">
        <f t="shared" si="78"/>
        <v>2023 W1</v>
      </c>
      <c r="D419" s="5">
        <v>209</v>
      </c>
      <c r="E419" s="5" t="s">
        <v>651</v>
      </c>
      <c r="F419" s="5" t="s">
        <v>5</v>
      </c>
      <c r="G419" s="5" t="s">
        <v>21</v>
      </c>
      <c r="H419" s="5">
        <v>-5.5</v>
      </c>
      <c r="I419" s="61">
        <v>-4</v>
      </c>
      <c r="J419" s="62" t="str">
        <f t="shared" si="79"/>
        <v>F-1.5</v>
      </c>
      <c r="K419" s="61">
        <f t="shared" si="80"/>
        <v>-1.5</v>
      </c>
      <c r="L419" s="228">
        <f>IF(K419=0,0,
IF(J419="D0.5",0.5*SUMIFS('Key Numbers'!$C$2:$C$71,'Key Numbers'!$A$2:$A$71,"&gt;="&amp;ABS($I419),'Key Numbers'!$A$2:$A$71,"&lt;="&amp;ABS($H419)),
IF(J419="D-0.5",0.5*-1*SUMIFS('Key Numbers'!$C$2:$C$71,'Key Numbers'!$A$2:$A$71,"&lt;="&amp;ABS($I419),'Key Numbers'!$A$2:$A$71,"&gt;="&amp;ABS($H419)),
IF(J419="F0.5",0.5*SUMIFS('Key Numbers'!$C$2:$C$71,'Key Numbers'!$A$2:$A$71,"&lt;="&amp;ABS($I419),'Key Numbers'!$A$2:$A$71,"&gt;="&amp;ABS($H419)),
IF(J419="F-0.5",0.5*-1*SUMIFS('Key Numbers'!$C$2:$C$71,'Key Numbers'!$A$2:$A$71,"&gt;="&amp;ABS($I419),'Key Numbers'!$A$2:$A$71,"&lt;="&amp;ABS($H419)),
IF(AND(LEFT(J419,1)="F",K419&lt;0),-1*SUMIFS('Key Numbers'!$C$2:$C$71,'Key Numbers'!$A$2:$A$71,"&gt;="&amp;ABS($I419),'Key Numbers'!$A$2:$A$71,"&lt;="&amp;ABS($H419)),
IF(AND(LEFT(J419,1)="F",K419&gt;0),SUMIFS('Key Numbers'!$C$2:$C$71,'Key Numbers'!$A$2:$A$71,"&lt;="&amp;ABS($I419),'Key Numbers'!$A$2:$A$71,"&gt;="&amp;ABS($H419)),
IF(AND(LEFT(J419,1)="D",K419&lt;0),-1*SUMIFS('Key Numbers'!$C$2:$C$71,'Key Numbers'!$A$2:$A$71,"&lt;="&amp;ABS($I419),'Key Numbers'!$A$2:$A$71,"&gt;="&amp;ABS($H419)),
SUMIFS('Key Numbers'!$C$2:$C$71,'Key Numbers'!$A$2:$A$71,"&gt;="&amp;ABS($I419),'Key Numbers'!$A$2:$A$71,"&lt;="&amp;ABS($H419))))))))))</f>
        <v>-0.10825688073394496</v>
      </c>
      <c r="M419" s="6" cm="1">
        <f t="array" ref="M419">IFERROR(INDEX(DVOA!$E$2:$E$20095,MATCH($F419&amp;$A419-1&amp;$B419,DVOA!$C$2:$C$20095&amp;DVOA!$A$2:$A20861&amp;DVOA!$B$2:$B$20095,0)),0)</f>
        <v>0</v>
      </c>
      <c r="N419" s="6" cm="1">
        <f t="array" ref="N419">IFERROR(INDEX(WDVOA!$W$2:$W$1616,MATCH($F419&amp;$A419-1&amp;$B419,WDVOA!$U$2:$U$19616&amp;WDVOA!$V$2:$V$19616&amp;WDVOA!$B$2:$B$19616,0)),0)</f>
        <v>0</v>
      </c>
      <c r="O419" s="6" cm="1">
        <f t="array" ref="O419">IFERROR(INDEX(DVOA!$AC$2:$AC$20095,MATCH($F419&amp;$A419-1&amp;$B419,DVOA!$C$2:$C$20095&amp;DVOA!$A$2:$A$20095&amp;DVOA!$B$2:$B$20095,0)
),0)</f>
        <v>0</v>
      </c>
      <c r="P419" s="6" cm="1">
        <f t="array" ref="P419">IFERROR(INDEX(DVOA!$E$2:$E$20095,MATCH($G419&amp;$A419-1&amp;$B419,DVOA!$C$2:$C$20095&amp;DVOA!$A$2:$A20861&amp;DVOA!$B$2:$B$20095,0)),0)</f>
        <v>0</v>
      </c>
      <c r="Q419" s="6" cm="1">
        <f t="array" ref="Q419">IFERROR(INDEX(WDVOA!$W$2:$W$1616,MATCH($G419&amp;$A419-1&amp;$B419,WDVOA!$U$2:$U$19616&amp;WDVOA!$V$2:$V$19616&amp;WDVOA!$B$2:$B$19616,0)),0)</f>
        <v>0</v>
      </c>
      <c r="R419" s="6" cm="1">
        <f t="array" ref="R419">IFERROR(INDEX(DVOA!$AC$2:$AC$20095,MATCH($G419&amp;$A419-1&amp;$B419,DVOA!$C$2:$C$20095&amp;DVOA!$A$2:$A$20095&amp;DVOA!$B$2:$B$20095,0)
),0)</f>
        <v>0</v>
      </c>
      <c r="S419" s="6" t="str">
        <f t="shared" si="81"/>
        <v/>
      </c>
      <c r="T419" s="104" t="str">
        <f t="shared" si="89"/>
        <v/>
      </c>
      <c r="U419" s="104" t="str">
        <f t="shared" si="90"/>
        <v/>
      </c>
      <c r="V419" s="26" t="str" cm="1">
        <f t="array" ref="V419">IFERROR(IF(E419="H",INDEX('DVOA Pred'!$G$2:$G$1000,MATCH($F419&amp;$B419&amp;$A419,'DVOA Pred'!$C$2:$C$1000&amp;'DVOA Pred'!$A$2:$A$1000&amp;'DVOA Pred'!$B$2:$B$1000,0)),
INDEX('DVOA Pred'!$H$2:$H$1000,MATCH($F419&amp;$B419&amp;$A419,'DVOA Pred'!$D$2:$D$1000&amp;'DVOA Pred'!$A$2:$A$1000&amp;'DVOA Pred'!$B$2:$B$1000,0))),"")</f>
        <v/>
      </c>
      <c r="W419" s="26" t="str">
        <f t="shared" si="82"/>
        <v/>
      </c>
      <c r="X419" s="26" t="str">
        <f t="shared" si="83"/>
        <v/>
      </c>
      <c r="Y419" s="6" t="str">
        <f>IFERROR((PERCENTRANK($L$2:$L$20355,L419)*Multiples!$B$3)+((PERCENTRANK($W$2:$W$20355,W419)*(1-Multiples!$B$3))),"")</f>
        <v/>
      </c>
      <c r="Z419" s="64">
        <v>20</v>
      </c>
      <c r="AA419" s="64">
        <v>21</v>
      </c>
      <c r="AB419" s="24">
        <f t="shared" si="84"/>
        <v>-1</v>
      </c>
      <c r="AC419" s="24">
        <f t="shared" si="85"/>
        <v>-6.5</v>
      </c>
      <c r="AD419" s="24">
        <f t="shared" si="86"/>
        <v>-5</v>
      </c>
      <c r="AE419" s="24" t="str">
        <f t="shared" si="87"/>
        <v>No</v>
      </c>
      <c r="AF419" s="24" t="str">
        <f t="shared" si="88"/>
        <v>No</v>
      </c>
      <c r="AG419" s="64"/>
      <c r="AH419" s="64"/>
      <c r="AI419" s="105" t="s">
        <v>650</v>
      </c>
      <c r="AJ419" s="66"/>
    </row>
    <row r="420" spans="1:36" customFormat="1" x14ac:dyDescent="0.25">
      <c r="A420" s="7">
        <v>1</v>
      </c>
      <c r="B420" s="5">
        <v>2023</v>
      </c>
      <c r="C420" s="5" t="str">
        <f t="shared" si="78"/>
        <v>2023 W1</v>
      </c>
      <c r="D420" s="5">
        <v>210</v>
      </c>
      <c r="E420" s="5" t="s">
        <v>651</v>
      </c>
      <c r="F420" s="5" t="s">
        <v>27</v>
      </c>
      <c r="G420" s="5" t="s">
        <v>45</v>
      </c>
      <c r="H420" s="5">
        <v>-3.5</v>
      </c>
      <c r="I420" s="61">
        <v>-2.5</v>
      </c>
      <c r="J420" s="62" t="str">
        <f t="shared" si="79"/>
        <v>F-1</v>
      </c>
      <c r="K420" s="61">
        <f t="shared" si="80"/>
        <v>-1</v>
      </c>
      <c r="L420" s="228">
        <f>IF(K420=0,0,
IF(J420="D0.5",0.5*SUMIFS('Key Numbers'!$C$2:$C$71,'Key Numbers'!$A$2:$A$71,"&gt;="&amp;ABS($I420),'Key Numbers'!$A$2:$A$71,"&lt;="&amp;ABS($H420)),
IF(J420="D-0.5",0.5*-1*SUMIFS('Key Numbers'!$C$2:$C$71,'Key Numbers'!$A$2:$A$71,"&lt;="&amp;ABS($I420),'Key Numbers'!$A$2:$A$71,"&gt;="&amp;ABS($H420)),
IF(J420="F0.5",0.5*SUMIFS('Key Numbers'!$C$2:$C$71,'Key Numbers'!$A$2:$A$71,"&lt;="&amp;ABS($I420),'Key Numbers'!$A$2:$A$71,"&gt;="&amp;ABS($H420)),
IF(J420="F-0.5",0.5*-1*SUMIFS('Key Numbers'!$C$2:$C$71,'Key Numbers'!$A$2:$A$71,"&gt;="&amp;ABS($I420),'Key Numbers'!$A$2:$A$71,"&lt;="&amp;ABS($H420)),
IF(AND(LEFT(J420,1)="F",K420&lt;0),-1*SUMIFS('Key Numbers'!$C$2:$C$71,'Key Numbers'!$A$2:$A$71,"&gt;="&amp;ABS($I420),'Key Numbers'!$A$2:$A$71,"&lt;="&amp;ABS($H420)),
IF(AND(LEFT(J420,1)="F",K420&gt;0),SUMIFS('Key Numbers'!$C$2:$C$71,'Key Numbers'!$A$2:$A$71,"&lt;="&amp;ABS($I420),'Key Numbers'!$A$2:$A$71,"&gt;="&amp;ABS($H420)),
IF(AND(LEFT(J420,1)="D",K420&lt;0),-1*SUMIFS('Key Numbers'!$C$2:$C$71,'Key Numbers'!$A$2:$A$71,"&lt;="&amp;ABS($I420),'Key Numbers'!$A$2:$A$71,"&gt;="&amp;ABS($H420)),
SUMIFS('Key Numbers'!$C$2:$C$71,'Key Numbers'!$A$2:$A$71,"&gt;="&amp;ABS($I420),'Key Numbers'!$A$2:$A$71,"&lt;="&amp;ABS($H420))))))))))</f>
        <v>-0.14495412844036698</v>
      </c>
      <c r="M420" s="6" cm="1">
        <f t="array" ref="M420">IFERROR(INDEX(DVOA!$E$2:$E$20095,MATCH($F420&amp;$A420-1&amp;$B420,DVOA!$C$2:$C$20095&amp;DVOA!$A$2:$A20862&amp;DVOA!$B$2:$B$20095,0)),0)</f>
        <v>0</v>
      </c>
      <c r="N420" s="6" cm="1">
        <f t="array" ref="N420">IFERROR(INDEX(WDVOA!$W$2:$W$1616,MATCH($F420&amp;$A420-1&amp;$B420,WDVOA!$U$2:$U$19616&amp;WDVOA!$V$2:$V$19616&amp;WDVOA!$B$2:$B$19616,0)),0)</f>
        <v>0</v>
      </c>
      <c r="O420" s="6" cm="1">
        <f t="array" ref="O420">IFERROR(INDEX(DVOA!$AC$2:$AC$20095,MATCH($F420&amp;$A420-1&amp;$B420,DVOA!$C$2:$C$20095&amp;DVOA!$A$2:$A$20095&amp;DVOA!$B$2:$B$20095,0)
),0)</f>
        <v>0</v>
      </c>
      <c r="P420" s="6" cm="1">
        <f t="array" ref="P420">IFERROR(INDEX(DVOA!$E$2:$E$20095,MATCH($G420&amp;$A420-1&amp;$B420,DVOA!$C$2:$C$20095&amp;DVOA!$A$2:$A20862&amp;DVOA!$B$2:$B$20095,0)),0)</f>
        <v>0</v>
      </c>
      <c r="Q420" s="6" cm="1">
        <f t="array" ref="Q420">IFERROR(INDEX(WDVOA!$W$2:$W$1616,MATCH($G420&amp;$A420-1&amp;$B420,WDVOA!$U$2:$U$19616&amp;WDVOA!$V$2:$V$19616&amp;WDVOA!$B$2:$B$19616,0)),0)</f>
        <v>0</v>
      </c>
      <c r="R420" s="6" cm="1">
        <f t="array" ref="R420">IFERROR(INDEX(DVOA!$AC$2:$AC$20095,MATCH($G420&amp;$A420-1&amp;$B420,DVOA!$C$2:$C$20095&amp;DVOA!$A$2:$A$20095&amp;DVOA!$B$2:$B$20095,0)
),0)</f>
        <v>0</v>
      </c>
      <c r="S420" s="6" t="str">
        <f t="shared" si="81"/>
        <v/>
      </c>
      <c r="T420" s="104" t="str">
        <f t="shared" si="89"/>
        <v/>
      </c>
      <c r="U420" s="104" t="str">
        <f t="shared" si="90"/>
        <v/>
      </c>
      <c r="V420" s="26" t="str" cm="1">
        <f t="array" ref="V420">IFERROR(IF(E420="H",INDEX('DVOA Pred'!$G$2:$G$1000,MATCH($F420&amp;$B420&amp;$A420,'DVOA Pred'!$C$2:$C$1000&amp;'DVOA Pred'!$A$2:$A$1000&amp;'DVOA Pred'!$B$2:$B$1000,0)),
INDEX('DVOA Pred'!$H$2:$H$1000,MATCH($F420&amp;$B420&amp;$A420,'DVOA Pred'!$D$2:$D$1000&amp;'DVOA Pred'!$A$2:$A$1000&amp;'DVOA Pred'!$B$2:$B$1000,0))),"")</f>
        <v/>
      </c>
      <c r="W420" s="26" t="str">
        <f t="shared" si="82"/>
        <v/>
      </c>
      <c r="X420" s="26" t="str">
        <f t="shared" si="83"/>
        <v/>
      </c>
      <c r="Y420" s="6" t="str">
        <f>IFERROR((PERCENTRANK($L$2:$L$20355,L420)*Multiples!$B$3)+((PERCENTRANK($W$2:$W$20355,W420)*(1-Multiples!$B$3))),"")</f>
        <v/>
      </c>
      <c r="Z420" s="64">
        <v>16</v>
      </c>
      <c r="AA420" s="64">
        <v>15</v>
      </c>
      <c r="AB420" s="24">
        <f t="shared" si="84"/>
        <v>1</v>
      </c>
      <c r="AC420" s="24">
        <f t="shared" si="85"/>
        <v>-2.5</v>
      </c>
      <c r="AD420" s="24">
        <f t="shared" si="86"/>
        <v>-1.5</v>
      </c>
      <c r="AE420" s="24" t="str">
        <f t="shared" si="87"/>
        <v>No</v>
      </c>
      <c r="AF420" s="24" t="str">
        <f t="shared" si="88"/>
        <v>No</v>
      </c>
      <c r="AG420" s="64"/>
      <c r="AH420" s="64"/>
      <c r="AI420" s="105" t="s">
        <v>650</v>
      </c>
      <c r="AJ420" s="66"/>
    </row>
    <row r="421" spans="1:36" customFormat="1" x14ac:dyDescent="0.25">
      <c r="A421" s="7">
        <v>1</v>
      </c>
      <c r="B421" s="5">
        <v>2023</v>
      </c>
      <c r="C421" s="5" t="str">
        <f t="shared" si="78"/>
        <v>2023 W1</v>
      </c>
      <c r="D421" s="5">
        <v>210</v>
      </c>
      <c r="E421" s="5" t="s">
        <v>649</v>
      </c>
      <c r="F421" s="5" t="s">
        <v>45</v>
      </c>
      <c r="G421" s="5" t="s">
        <v>27</v>
      </c>
      <c r="H421" s="5">
        <v>3.5</v>
      </c>
      <c r="I421" s="61">
        <v>2.5</v>
      </c>
      <c r="J421" s="62" t="str">
        <f t="shared" si="79"/>
        <v>D1</v>
      </c>
      <c r="K421" s="61">
        <f t="shared" si="80"/>
        <v>1</v>
      </c>
      <c r="L421" s="228">
        <f>IF(K421=0,0,
IF(J421="D0.5",0.5*SUMIFS('Key Numbers'!$C$2:$C$71,'Key Numbers'!$A$2:$A$71,"&gt;="&amp;ABS($I421),'Key Numbers'!$A$2:$A$71,"&lt;="&amp;ABS($H421)),
IF(J421="D-0.5",0.5*-1*SUMIFS('Key Numbers'!$C$2:$C$71,'Key Numbers'!$A$2:$A$71,"&lt;="&amp;ABS($I421),'Key Numbers'!$A$2:$A$71,"&gt;="&amp;ABS($H421)),
IF(J421="F0.5",0.5*SUMIFS('Key Numbers'!$C$2:$C$71,'Key Numbers'!$A$2:$A$71,"&lt;="&amp;ABS($I421),'Key Numbers'!$A$2:$A$71,"&gt;="&amp;ABS($H421)),
IF(J421="F-0.5",0.5*-1*SUMIFS('Key Numbers'!$C$2:$C$71,'Key Numbers'!$A$2:$A$71,"&gt;="&amp;ABS($I421),'Key Numbers'!$A$2:$A$71,"&lt;="&amp;ABS($H421)),
IF(AND(LEFT(J421,1)="F",K421&lt;0),-1*SUMIFS('Key Numbers'!$C$2:$C$71,'Key Numbers'!$A$2:$A$71,"&gt;="&amp;ABS($I421),'Key Numbers'!$A$2:$A$71,"&lt;="&amp;ABS($H421)),
IF(AND(LEFT(J421,1)="F",K421&gt;0),SUMIFS('Key Numbers'!$C$2:$C$71,'Key Numbers'!$A$2:$A$71,"&lt;="&amp;ABS($I421),'Key Numbers'!$A$2:$A$71,"&gt;="&amp;ABS($H421)),
IF(AND(LEFT(J421,1)="D",K421&lt;0),-1*SUMIFS('Key Numbers'!$C$2:$C$71,'Key Numbers'!$A$2:$A$71,"&lt;="&amp;ABS($I421),'Key Numbers'!$A$2:$A$71,"&gt;="&amp;ABS($H421)),
SUMIFS('Key Numbers'!$C$2:$C$71,'Key Numbers'!$A$2:$A$71,"&gt;="&amp;ABS($I421),'Key Numbers'!$A$2:$A$71,"&lt;="&amp;ABS($H421))))))))))</f>
        <v>0.14495412844036698</v>
      </c>
      <c r="M421" s="6" cm="1">
        <f t="array" ref="M421">IFERROR(INDEX(DVOA!$E$2:$E$20095,MATCH($F421&amp;$A421-1&amp;$B421,DVOA!$C$2:$C$20095&amp;DVOA!$A$2:$A20863&amp;DVOA!$B$2:$B$20095,0)),0)</f>
        <v>0</v>
      </c>
      <c r="N421" s="6" cm="1">
        <f t="array" ref="N421">IFERROR(INDEX(WDVOA!$W$2:$W$1616,MATCH($F421&amp;$A421-1&amp;$B421,WDVOA!$U$2:$U$19616&amp;WDVOA!$V$2:$V$19616&amp;WDVOA!$B$2:$B$19616,0)),0)</f>
        <v>0</v>
      </c>
      <c r="O421" s="6" cm="1">
        <f t="array" ref="O421">IFERROR(INDEX(DVOA!$AC$2:$AC$20095,MATCH($F421&amp;$A421-1&amp;$B421,DVOA!$C$2:$C$20095&amp;DVOA!$A$2:$A$20095&amp;DVOA!$B$2:$B$20095,0)
),0)</f>
        <v>0</v>
      </c>
      <c r="P421" s="6" cm="1">
        <f t="array" ref="P421">IFERROR(INDEX(DVOA!$E$2:$E$20095,MATCH($G421&amp;$A421-1&amp;$B421,DVOA!$C$2:$C$20095&amp;DVOA!$A$2:$A20863&amp;DVOA!$B$2:$B$20095,0)),0)</f>
        <v>0</v>
      </c>
      <c r="Q421" s="6" cm="1">
        <f t="array" ref="Q421">IFERROR(INDEX(WDVOA!$W$2:$W$1616,MATCH($G421&amp;$A421-1&amp;$B421,WDVOA!$U$2:$U$19616&amp;WDVOA!$V$2:$V$19616&amp;WDVOA!$B$2:$B$19616,0)),0)</f>
        <v>0</v>
      </c>
      <c r="R421" s="6" cm="1">
        <f t="array" ref="R421">IFERROR(INDEX(DVOA!$AC$2:$AC$20095,MATCH($G421&amp;$A421-1&amp;$B421,DVOA!$C$2:$C$20095&amp;DVOA!$A$2:$A$20095&amp;DVOA!$B$2:$B$20095,0)
),0)</f>
        <v>0</v>
      </c>
      <c r="S421" s="6" t="str">
        <f t="shared" si="81"/>
        <v/>
      </c>
      <c r="T421" s="104" t="str">
        <f t="shared" si="89"/>
        <v/>
      </c>
      <c r="U421" s="104" t="str">
        <f t="shared" si="90"/>
        <v/>
      </c>
      <c r="V421" s="26" t="str" cm="1">
        <f t="array" ref="V421">IFERROR(IF(E421="H",INDEX('DVOA Pred'!$G$2:$G$1000,MATCH($F421&amp;$B421&amp;$A421,'DVOA Pred'!$C$2:$C$1000&amp;'DVOA Pred'!$A$2:$A$1000&amp;'DVOA Pred'!$B$2:$B$1000,0)),
INDEX('DVOA Pred'!$H$2:$H$1000,MATCH($F421&amp;$B421&amp;$A421,'DVOA Pred'!$D$2:$D$1000&amp;'DVOA Pred'!$A$2:$A$1000&amp;'DVOA Pred'!$B$2:$B$1000,0))),"")</f>
        <v/>
      </c>
      <c r="W421" s="26" t="str">
        <f t="shared" si="82"/>
        <v/>
      </c>
      <c r="X421" s="26" t="str">
        <f t="shared" si="83"/>
        <v/>
      </c>
      <c r="Y421" s="6" t="str">
        <f>IFERROR((PERCENTRANK($L$2:$L$20355,L421)*Multiples!$B$3)+((PERCENTRANK($W$2:$W$20355,W421)*(1-Multiples!$B$3))),"")</f>
        <v/>
      </c>
      <c r="Z421" s="64">
        <v>15</v>
      </c>
      <c r="AA421" s="64">
        <v>16</v>
      </c>
      <c r="AB421" s="24">
        <f t="shared" si="84"/>
        <v>-1</v>
      </c>
      <c r="AC421" s="24">
        <f t="shared" si="85"/>
        <v>2.5</v>
      </c>
      <c r="AD421" s="24">
        <f t="shared" si="86"/>
        <v>1.5</v>
      </c>
      <c r="AE421" s="24" t="str">
        <f t="shared" si="87"/>
        <v>Yes</v>
      </c>
      <c r="AF421" s="24" t="str">
        <f t="shared" si="88"/>
        <v>Yes</v>
      </c>
      <c r="AG421" s="64" t="s">
        <v>652</v>
      </c>
      <c r="AH421" s="64"/>
      <c r="AI421" s="105" t="s">
        <v>650</v>
      </c>
      <c r="AJ421" s="66"/>
    </row>
    <row r="422" spans="1:36" customFormat="1" x14ac:dyDescent="0.25">
      <c r="A422" s="7">
        <v>1</v>
      </c>
      <c r="B422" s="5">
        <v>2023</v>
      </c>
      <c r="C422" s="5" t="str">
        <f t="shared" si="78"/>
        <v>2023 W1</v>
      </c>
      <c r="D422" s="5">
        <v>211</v>
      </c>
      <c r="E422" s="5" t="s">
        <v>651</v>
      </c>
      <c r="F422" s="5" t="s">
        <v>35</v>
      </c>
      <c r="G422" s="5" t="s">
        <v>12</v>
      </c>
      <c r="H422" s="5">
        <v>4.5</v>
      </c>
      <c r="I422" s="61">
        <v>3.5</v>
      </c>
      <c r="J422" s="62" t="str">
        <f t="shared" si="79"/>
        <v>D1</v>
      </c>
      <c r="K422" s="61">
        <f t="shared" si="80"/>
        <v>1</v>
      </c>
      <c r="L422" s="228">
        <f>IF(K422=0,0,
IF(J422="D0.5",0.5*SUMIFS('Key Numbers'!$C$2:$C$71,'Key Numbers'!$A$2:$A$71,"&gt;="&amp;ABS($I422),'Key Numbers'!$A$2:$A$71,"&lt;="&amp;ABS($H422)),
IF(J422="D-0.5",0.5*-1*SUMIFS('Key Numbers'!$C$2:$C$71,'Key Numbers'!$A$2:$A$71,"&lt;="&amp;ABS($I422),'Key Numbers'!$A$2:$A$71,"&gt;="&amp;ABS($H422)),
IF(J422="F0.5",0.5*SUMIFS('Key Numbers'!$C$2:$C$71,'Key Numbers'!$A$2:$A$71,"&lt;="&amp;ABS($I422),'Key Numbers'!$A$2:$A$71,"&gt;="&amp;ABS($H422)),
IF(J422="F-0.5",0.5*-1*SUMIFS('Key Numbers'!$C$2:$C$71,'Key Numbers'!$A$2:$A$71,"&gt;="&amp;ABS($I422),'Key Numbers'!$A$2:$A$71,"&lt;="&amp;ABS($H422)),
IF(AND(LEFT(J422,1)="F",K422&lt;0),-1*SUMIFS('Key Numbers'!$C$2:$C$71,'Key Numbers'!$A$2:$A$71,"&gt;="&amp;ABS($I422),'Key Numbers'!$A$2:$A$71,"&lt;="&amp;ABS($H422)),
IF(AND(LEFT(J422,1)="F",K422&gt;0),SUMIFS('Key Numbers'!$C$2:$C$71,'Key Numbers'!$A$2:$A$71,"&lt;="&amp;ABS($I422),'Key Numbers'!$A$2:$A$71,"&gt;="&amp;ABS($H422)),
IF(AND(LEFT(J422,1)="D",K422&lt;0),-1*SUMIFS('Key Numbers'!$C$2:$C$71,'Key Numbers'!$A$2:$A$71,"&lt;="&amp;ABS($I422),'Key Numbers'!$A$2:$A$71,"&gt;="&amp;ABS($H422)),
SUMIFS('Key Numbers'!$C$2:$C$71,'Key Numbers'!$A$2:$A$71,"&gt;="&amp;ABS($I422),'Key Numbers'!$A$2:$A$71,"&lt;="&amp;ABS($H422))))))))))</f>
        <v>5.8715596330275233E-2</v>
      </c>
      <c r="M422" s="6" cm="1">
        <f t="array" ref="M422">IFERROR(INDEX(DVOA!$E$2:$E$20095,MATCH($F422&amp;$A422-1&amp;$B422,DVOA!$C$2:$C$20095&amp;DVOA!$A$2:$A20864&amp;DVOA!$B$2:$B$20095,0)),0)</f>
        <v>0</v>
      </c>
      <c r="N422" s="6" cm="1">
        <f t="array" ref="N422">IFERROR(INDEX(WDVOA!$W$2:$W$1616,MATCH($F422&amp;$A422-1&amp;$B422,WDVOA!$U$2:$U$19616&amp;WDVOA!$V$2:$V$19616&amp;WDVOA!$B$2:$B$19616,0)),0)</f>
        <v>0</v>
      </c>
      <c r="O422" s="6" cm="1">
        <f t="array" ref="O422">IFERROR(INDEX(DVOA!$AC$2:$AC$20095,MATCH($F422&amp;$A422-1&amp;$B422,DVOA!$C$2:$C$20095&amp;DVOA!$A$2:$A$20095&amp;DVOA!$B$2:$B$20095,0)
),0)</f>
        <v>0</v>
      </c>
      <c r="P422" s="6" cm="1">
        <f t="array" ref="P422">IFERROR(INDEX(DVOA!$E$2:$E$20095,MATCH($G422&amp;$A422-1&amp;$B422,DVOA!$C$2:$C$20095&amp;DVOA!$A$2:$A20864&amp;DVOA!$B$2:$B$20095,0)),0)</f>
        <v>0</v>
      </c>
      <c r="Q422" s="6" cm="1">
        <f t="array" ref="Q422">IFERROR(INDEX(WDVOA!$W$2:$W$1616,MATCH($G422&amp;$A422-1&amp;$B422,WDVOA!$U$2:$U$19616&amp;WDVOA!$V$2:$V$19616&amp;WDVOA!$B$2:$B$19616,0)),0)</f>
        <v>0</v>
      </c>
      <c r="R422" s="6" cm="1">
        <f t="array" ref="R422">IFERROR(INDEX(DVOA!$AC$2:$AC$20095,MATCH($G422&amp;$A422-1&amp;$B422,DVOA!$C$2:$C$20095&amp;DVOA!$A$2:$A$20095&amp;DVOA!$B$2:$B$20095,0)
),0)</f>
        <v>0</v>
      </c>
      <c r="S422" s="6" t="str">
        <f t="shared" si="81"/>
        <v/>
      </c>
      <c r="T422" s="104" t="str">
        <f t="shared" si="89"/>
        <v/>
      </c>
      <c r="U422" s="104" t="str">
        <f t="shared" si="90"/>
        <v/>
      </c>
      <c r="V422" s="26" t="str" cm="1">
        <f t="array" ref="V422">IFERROR(IF(E422="H",INDEX('DVOA Pred'!$G$2:$G$1000,MATCH($F422&amp;$B422&amp;$A422,'DVOA Pred'!$C$2:$C$1000&amp;'DVOA Pred'!$A$2:$A$1000&amp;'DVOA Pred'!$B$2:$B$1000,0)),
INDEX('DVOA Pred'!$H$2:$H$1000,MATCH($F422&amp;$B422&amp;$A422,'DVOA Pred'!$D$2:$D$1000&amp;'DVOA Pred'!$A$2:$A$1000&amp;'DVOA Pred'!$B$2:$B$1000,0))),"")</f>
        <v/>
      </c>
      <c r="W422" s="26" t="str">
        <f t="shared" si="82"/>
        <v/>
      </c>
      <c r="X422" s="26" t="str">
        <f t="shared" si="83"/>
        <v/>
      </c>
      <c r="Y422" s="6" t="str">
        <f>IFERROR((PERCENTRANK($L$2:$L$20355,L422)*Multiples!$B$3)+((PERCENTRANK($W$2:$W$20355,W422)*(1-Multiples!$B$3))),"")</f>
        <v/>
      </c>
      <c r="Z422" s="64">
        <v>21</v>
      </c>
      <c r="AA422" s="64">
        <v>31</v>
      </c>
      <c r="AB422" s="24">
        <f t="shared" si="84"/>
        <v>-10</v>
      </c>
      <c r="AC422" s="24">
        <f t="shared" si="85"/>
        <v>-5.5</v>
      </c>
      <c r="AD422" s="24">
        <f t="shared" si="86"/>
        <v>-6.5</v>
      </c>
      <c r="AE422" s="24" t="str">
        <f t="shared" si="87"/>
        <v>No</v>
      </c>
      <c r="AF422" s="24" t="str">
        <f t="shared" si="88"/>
        <v>No</v>
      </c>
      <c r="AG422" s="64"/>
      <c r="AH422" s="64"/>
      <c r="AI422" s="105" t="s">
        <v>650</v>
      </c>
      <c r="AJ422" s="66"/>
    </row>
    <row r="423" spans="1:36" customFormat="1" x14ac:dyDescent="0.25">
      <c r="A423" s="7">
        <v>1</v>
      </c>
      <c r="B423" s="5">
        <v>2023</v>
      </c>
      <c r="C423" s="5" t="str">
        <f t="shared" si="78"/>
        <v>2023 W1</v>
      </c>
      <c r="D423" s="5">
        <v>211</v>
      </c>
      <c r="E423" s="5" t="s">
        <v>649</v>
      </c>
      <c r="F423" s="5" t="s">
        <v>12</v>
      </c>
      <c r="G423" s="5" t="s">
        <v>35</v>
      </c>
      <c r="H423" s="5">
        <v>-4.5</v>
      </c>
      <c r="I423" s="61">
        <v>-3.5</v>
      </c>
      <c r="J423" s="62" t="str">
        <f t="shared" si="79"/>
        <v>F-1</v>
      </c>
      <c r="K423" s="61">
        <f t="shared" si="80"/>
        <v>-1</v>
      </c>
      <c r="L423" s="228">
        <f>IF(K423=0,0,
IF(J423="D0.5",0.5*SUMIFS('Key Numbers'!$C$2:$C$71,'Key Numbers'!$A$2:$A$71,"&gt;="&amp;ABS($I423),'Key Numbers'!$A$2:$A$71,"&lt;="&amp;ABS($H423)),
IF(J423="D-0.5",0.5*-1*SUMIFS('Key Numbers'!$C$2:$C$71,'Key Numbers'!$A$2:$A$71,"&lt;="&amp;ABS($I423),'Key Numbers'!$A$2:$A$71,"&gt;="&amp;ABS($H423)),
IF(J423="F0.5",0.5*SUMIFS('Key Numbers'!$C$2:$C$71,'Key Numbers'!$A$2:$A$71,"&lt;="&amp;ABS($I423),'Key Numbers'!$A$2:$A$71,"&gt;="&amp;ABS($H423)),
IF(J423="F-0.5",0.5*-1*SUMIFS('Key Numbers'!$C$2:$C$71,'Key Numbers'!$A$2:$A$71,"&gt;="&amp;ABS($I423),'Key Numbers'!$A$2:$A$71,"&lt;="&amp;ABS($H423)),
IF(AND(LEFT(J423,1)="F",K423&lt;0),-1*SUMIFS('Key Numbers'!$C$2:$C$71,'Key Numbers'!$A$2:$A$71,"&gt;="&amp;ABS($I423),'Key Numbers'!$A$2:$A$71,"&lt;="&amp;ABS($H423)),
IF(AND(LEFT(J423,1)="F",K423&gt;0),SUMIFS('Key Numbers'!$C$2:$C$71,'Key Numbers'!$A$2:$A$71,"&lt;="&amp;ABS($I423),'Key Numbers'!$A$2:$A$71,"&gt;="&amp;ABS($H423)),
IF(AND(LEFT(J423,1)="D",K423&lt;0),-1*SUMIFS('Key Numbers'!$C$2:$C$71,'Key Numbers'!$A$2:$A$71,"&lt;="&amp;ABS($I423),'Key Numbers'!$A$2:$A$71,"&gt;="&amp;ABS($H423)),
SUMIFS('Key Numbers'!$C$2:$C$71,'Key Numbers'!$A$2:$A$71,"&gt;="&amp;ABS($I423),'Key Numbers'!$A$2:$A$71,"&lt;="&amp;ABS($H423))))))))))</f>
        <v>-5.8715596330275233E-2</v>
      </c>
      <c r="M423" s="6" cm="1">
        <f t="array" ref="M423">IFERROR(INDEX(DVOA!$E$2:$E$20095,MATCH($F423&amp;$A423-1&amp;$B423,DVOA!$C$2:$C$20095&amp;DVOA!$A$2:$A20865&amp;DVOA!$B$2:$B$20095,0)),0)</f>
        <v>0</v>
      </c>
      <c r="N423" s="6" cm="1">
        <f t="array" ref="N423">IFERROR(INDEX(WDVOA!$W$2:$W$1616,MATCH($F423&amp;$A423-1&amp;$B423,WDVOA!$U$2:$U$19616&amp;WDVOA!$V$2:$V$19616&amp;WDVOA!$B$2:$B$19616,0)),0)</f>
        <v>0</v>
      </c>
      <c r="O423" s="6" cm="1">
        <f t="array" ref="O423">IFERROR(INDEX(DVOA!$AC$2:$AC$20095,MATCH($F423&amp;$A423-1&amp;$B423,DVOA!$C$2:$C$20095&amp;DVOA!$A$2:$A$20095&amp;DVOA!$B$2:$B$20095,0)
),0)</f>
        <v>0</v>
      </c>
      <c r="P423" s="6" cm="1">
        <f t="array" ref="P423">IFERROR(INDEX(DVOA!$E$2:$E$20095,MATCH($G423&amp;$A423-1&amp;$B423,DVOA!$C$2:$C$20095&amp;DVOA!$A$2:$A20865&amp;DVOA!$B$2:$B$20095,0)),0)</f>
        <v>0</v>
      </c>
      <c r="Q423" s="6" cm="1">
        <f t="array" ref="Q423">IFERROR(INDEX(WDVOA!$W$2:$W$1616,MATCH($G423&amp;$A423-1&amp;$B423,WDVOA!$U$2:$U$19616&amp;WDVOA!$V$2:$V$19616&amp;WDVOA!$B$2:$B$19616,0)),0)</f>
        <v>0</v>
      </c>
      <c r="R423" s="6" cm="1">
        <f t="array" ref="R423">IFERROR(INDEX(DVOA!$AC$2:$AC$20095,MATCH($G423&amp;$A423-1&amp;$B423,DVOA!$C$2:$C$20095&amp;DVOA!$A$2:$A$20095&amp;DVOA!$B$2:$B$20095,0)
),0)</f>
        <v>0</v>
      </c>
      <c r="S423" s="6" t="str">
        <f t="shared" si="81"/>
        <v/>
      </c>
      <c r="T423" s="104" t="str">
        <f t="shared" si="89"/>
        <v/>
      </c>
      <c r="U423" s="104" t="str">
        <f t="shared" si="90"/>
        <v/>
      </c>
      <c r="V423" s="26" t="str" cm="1">
        <f t="array" ref="V423">IFERROR(IF(E423="H",INDEX('DVOA Pred'!$G$2:$G$1000,MATCH($F423&amp;$B423&amp;$A423,'DVOA Pred'!$C$2:$C$1000&amp;'DVOA Pred'!$A$2:$A$1000&amp;'DVOA Pred'!$B$2:$B$1000,0)),
INDEX('DVOA Pred'!$H$2:$H$1000,MATCH($F423&amp;$B423&amp;$A423,'DVOA Pred'!$D$2:$D$1000&amp;'DVOA Pred'!$A$2:$A$1000&amp;'DVOA Pred'!$B$2:$B$1000,0))),"")</f>
        <v/>
      </c>
      <c r="W423" s="26" t="str">
        <f t="shared" si="82"/>
        <v/>
      </c>
      <c r="X423" s="26" t="str">
        <f t="shared" si="83"/>
        <v/>
      </c>
      <c r="Y423" s="6" t="str">
        <f>IFERROR((PERCENTRANK($L$2:$L$20355,L423)*Multiples!$B$3)+((PERCENTRANK($W$2:$W$20355,W423)*(1-Multiples!$B$3))),"")</f>
        <v/>
      </c>
      <c r="Z423" s="64">
        <v>31</v>
      </c>
      <c r="AA423" s="64">
        <v>21</v>
      </c>
      <c r="AB423" s="24">
        <f t="shared" si="84"/>
        <v>10</v>
      </c>
      <c r="AC423" s="24">
        <f t="shared" si="85"/>
        <v>5.5</v>
      </c>
      <c r="AD423" s="24">
        <f t="shared" si="86"/>
        <v>6.5</v>
      </c>
      <c r="AE423" s="24" t="str">
        <f t="shared" si="87"/>
        <v>Yes</v>
      </c>
      <c r="AF423" s="24" t="str">
        <f t="shared" si="88"/>
        <v>Yes</v>
      </c>
      <c r="AG423" s="64"/>
      <c r="AH423" s="64"/>
      <c r="AI423" s="105" t="s">
        <v>650</v>
      </c>
      <c r="AJ423" s="66"/>
    </row>
    <row r="424" spans="1:36" customFormat="1" x14ac:dyDescent="0.25">
      <c r="A424" s="7">
        <v>1</v>
      </c>
      <c r="B424" s="5">
        <v>2023</v>
      </c>
      <c r="C424" s="5" t="str">
        <f t="shared" si="78"/>
        <v>2023 W1</v>
      </c>
      <c r="D424" s="5">
        <v>212</v>
      </c>
      <c r="E424" s="5" t="s">
        <v>651</v>
      </c>
      <c r="F424" s="5" t="s">
        <v>46</v>
      </c>
      <c r="G424" s="5" t="s">
        <v>38</v>
      </c>
      <c r="H424" s="5">
        <v>-6.5</v>
      </c>
      <c r="I424" s="61">
        <v>-4</v>
      </c>
      <c r="J424" s="62" t="str">
        <f t="shared" si="79"/>
        <v>F-2.5</v>
      </c>
      <c r="K424" s="61">
        <f t="shared" si="80"/>
        <v>-2.5</v>
      </c>
      <c r="L424" s="228">
        <f>IF(K424=0,0,
IF(J424="D0.5",0.5*SUMIFS('Key Numbers'!$C$2:$C$71,'Key Numbers'!$A$2:$A$71,"&gt;="&amp;ABS($I424),'Key Numbers'!$A$2:$A$71,"&lt;="&amp;ABS($H424)),
IF(J424="D-0.5",0.5*-1*SUMIFS('Key Numbers'!$C$2:$C$71,'Key Numbers'!$A$2:$A$71,"&lt;="&amp;ABS($I424),'Key Numbers'!$A$2:$A$71,"&gt;="&amp;ABS($H424)),
IF(J424="F0.5",0.5*SUMIFS('Key Numbers'!$C$2:$C$71,'Key Numbers'!$A$2:$A$71,"&lt;="&amp;ABS($I424),'Key Numbers'!$A$2:$A$71,"&gt;="&amp;ABS($H424)),
IF(J424="F-0.5",0.5*-1*SUMIFS('Key Numbers'!$C$2:$C$71,'Key Numbers'!$A$2:$A$71,"&gt;="&amp;ABS($I424),'Key Numbers'!$A$2:$A$71,"&lt;="&amp;ABS($H424)),
IF(AND(LEFT(J424,1)="F",K424&lt;0),-1*SUMIFS('Key Numbers'!$C$2:$C$71,'Key Numbers'!$A$2:$A$71,"&gt;="&amp;ABS($I424),'Key Numbers'!$A$2:$A$71,"&lt;="&amp;ABS($H424)),
IF(AND(LEFT(J424,1)="F",K424&gt;0),SUMIFS('Key Numbers'!$C$2:$C$71,'Key Numbers'!$A$2:$A$71,"&lt;="&amp;ABS($I424),'Key Numbers'!$A$2:$A$71,"&gt;="&amp;ABS($H424)),
IF(AND(LEFT(J424,1)="D",K424&lt;0),-1*SUMIFS('Key Numbers'!$C$2:$C$71,'Key Numbers'!$A$2:$A$71,"&lt;="&amp;ABS($I424),'Key Numbers'!$A$2:$A$71,"&gt;="&amp;ABS($H424)),
SUMIFS('Key Numbers'!$C$2:$C$71,'Key Numbers'!$A$2:$A$71,"&gt;="&amp;ABS($I424),'Key Numbers'!$A$2:$A$71,"&lt;="&amp;ABS($H424))))))))))</f>
        <v>-0.181651376146789</v>
      </c>
      <c r="M424" s="6" cm="1">
        <f t="array" ref="M424">IFERROR(INDEX(DVOA!$E$2:$E$20095,MATCH($F424&amp;$A424-1&amp;$B424,DVOA!$C$2:$C$20095&amp;DVOA!$A$2:$A20866&amp;DVOA!$B$2:$B$20095,0)),0)</f>
        <v>0</v>
      </c>
      <c r="N424" s="6" cm="1">
        <f t="array" ref="N424">IFERROR(INDEX(WDVOA!$W$2:$W$1616,MATCH($F424&amp;$A424-1&amp;$B424,WDVOA!$U$2:$U$19616&amp;WDVOA!$V$2:$V$19616&amp;WDVOA!$B$2:$B$19616,0)),0)</f>
        <v>0</v>
      </c>
      <c r="O424" s="6" cm="1">
        <f t="array" ref="O424">IFERROR(INDEX(DVOA!$AC$2:$AC$20095,MATCH($F424&amp;$A424-1&amp;$B424,DVOA!$C$2:$C$20095&amp;DVOA!$A$2:$A$20095&amp;DVOA!$B$2:$B$20095,0)
),0)</f>
        <v>0</v>
      </c>
      <c r="P424" s="6" cm="1">
        <f t="array" ref="P424">IFERROR(INDEX(DVOA!$E$2:$E$20095,MATCH($G424&amp;$A424-1&amp;$B424,DVOA!$C$2:$C$20095&amp;DVOA!$A$2:$A20866&amp;DVOA!$B$2:$B$20095,0)),0)</f>
        <v>0</v>
      </c>
      <c r="Q424" s="6" cm="1">
        <f t="array" ref="Q424">IFERROR(INDEX(WDVOA!$W$2:$W$1616,MATCH($G424&amp;$A424-1&amp;$B424,WDVOA!$U$2:$U$19616&amp;WDVOA!$V$2:$V$19616&amp;WDVOA!$B$2:$B$19616,0)),0)</f>
        <v>0</v>
      </c>
      <c r="R424" s="6" cm="1">
        <f t="array" ref="R424">IFERROR(INDEX(DVOA!$AC$2:$AC$20095,MATCH($G424&amp;$A424-1&amp;$B424,DVOA!$C$2:$C$20095&amp;DVOA!$A$2:$A$20095&amp;DVOA!$B$2:$B$20095,0)
),0)</f>
        <v>0</v>
      </c>
      <c r="S424" s="6" t="str">
        <f t="shared" si="81"/>
        <v/>
      </c>
      <c r="T424" s="104" t="str">
        <f t="shared" si="89"/>
        <v/>
      </c>
      <c r="U424" s="104" t="str">
        <f t="shared" si="90"/>
        <v/>
      </c>
      <c r="V424" s="26" t="str" cm="1">
        <f t="array" ref="V424">IFERROR(IF(E424="H",INDEX('DVOA Pred'!$G$2:$G$1000,MATCH($F424&amp;$B424&amp;$A424,'DVOA Pred'!$C$2:$C$1000&amp;'DVOA Pred'!$A$2:$A$1000&amp;'DVOA Pred'!$B$2:$B$1000,0)),
INDEX('DVOA Pred'!$H$2:$H$1000,MATCH($F424&amp;$B424&amp;$A424,'DVOA Pred'!$D$2:$D$1000&amp;'DVOA Pred'!$A$2:$A$1000&amp;'DVOA Pred'!$B$2:$B$1000,0))),"")</f>
        <v/>
      </c>
      <c r="W424" s="26" t="str">
        <f t="shared" si="82"/>
        <v/>
      </c>
      <c r="X424" s="26" t="str">
        <f t="shared" si="83"/>
        <v/>
      </c>
      <c r="Y424" s="6" t="str">
        <f>IFERROR((PERCENTRANK($L$2:$L$20355,L424)*Multiples!$B$3)+((PERCENTRANK($W$2:$W$20355,W424)*(1-Multiples!$B$3))),"")</f>
        <v/>
      </c>
      <c r="Z424" s="64">
        <v>17</v>
      </c>
      <c r="AA424" s="64">
        <v>20</v>
      </c>
      <c r="AB424" s="24">
        <f t="shared" si="84"/>
        <v>-3</v>
      </c>
      <c r="AC424" s="24">
        <f t="shared" si="85"/>
        <v>-9.5</v>
      </c>
      <c r="AD424" s="24">
        <f t="shared" si="86"/>
        <v>-7</v>
      </c>
      <c r="AE424" s="24" t="str">
        <f t="shared" si="87"/>
        <v>No</v>
      </c>
      <c r="AF424" s="24" t="str">
        <f t="shared" si="88"/>
        <v>No</v>
      </c>
      <c r="AG424" s="64"/>
      <c r="AH424" s="64"/>
      <c r="AI424" s="105" t="s">
        <v>650</v>
      </c>
      <c r="AJ424" s="66"/>
    </row>
    <row r="425" spans="1:36" customFormat="1" x14ac:dyDescent="0.25">
      <c r="A425" s="7">
        <v>1</v>
      </c>
      <c r="B425" s="5">
        <v>2023</v>
      </c>
      <c r="C425" s="5" t="str">
        <f t="shared" si="78"/>
        <v>2023 W1</v>
      </c>
      <c r="D425" s="5">
        <v>212</v>
      </c>
      <c r="E425" s="5" t="s">
        <v>649</v>
      </c>
      <c r="F425" s="5" t="s">
        <v>38</v>
      </c>
      <c r="G425" s="5" t="s">
        <v>46</v>
      </c>
      <c r="H425" s="5">
        <v>6.5</v>
      </c>
      <c r="I425" s="61">
        <v>4</v>
      </c>
      <c r="J425" s="62" t="str">
        <f t="shared" si="79"/>
        <v>D2.5</v>
      </c>
      <c r="K425" s="61">
        <f t="shared" si="80"/>
        <v>2.5</v>
      </c>
      <c r="L425" s="228">
        <f>IF(K425=0,0,
IF(J425="D0.5",0.5*SUMIFS('Key Numbers'!$C$2:$C$71,'Key Numbers'!$A$2:$A$71,"&gt;="&amp;ABS($I425),'Key Numbers'!$A$2:$A$71,"&lt;="&amp;ABS($H425)),
IF(J425="D-0.5",0.5*-1*SUMIFS('Key Numbers'!$C$2:$C$71,'Key Numbers'!$A$2:$A$71,"&lt;="&amp;ABS($I425),'Key Numbers'!$A$2:$A$71,"&gt;="&amp;ABS($H425)),
IF(J425="F0.5",0.5*SUMIFS('Key Numbers'!$C$2:$C$71,'Key Numbers'!$A$2:$A$71,"&lt;="&amp;ABS($I425),'Key Numbers'!$A$2:$A$71,"&gt;="&amp;ABS($H425)),
IF(J425="F-0.5",0.5*-1*SUMIFS('Key Numbers'!$C$2:$C$71,'Key Numbers'!$A$2:$A$71,"&gt;="&amp;ABS($I425),'Key Numbers'!$A$2:$A$71,"&lt;="&amp;ABS($H425)),
IF(AND(LEFT(J425,1)="F",K425&lt;0),-1*SUMIFS('Key Numbers'!$C$2:$C$71,'Key Numbers'!$A$2:$A$71,"&gt;="&amp;ABS($I425),'Key Numbers'!$A$2:$A$71,"&lt;="&amp;ABS($H425)),
IF(AND(LEFT(J425,1)="F",K425&gt;0),SUMIFS('Key Numbers'!$C$2:$C$71,'Key Numbers'!$A$2:$A$71,"&lt;="&amp;ABS($I425),'Key Numbers'!$A$2:$A$71,"&gt;="&amp;ABS($H425)),
IF(AND(LEFT(J425,1)="D",K425&lt;0),-1*SUMIFS('Key Numbers'!$C$2:$C$71,'Key Numbers'!$A$2:$A$71,"&lt;="&amp;ABS($I425),'Key Numbers'!$A$2:$A$71,"&gt;="&amp;ABS($H425)),
SUMIFS('Key Numbers'!$C$2:$C$71,'Key Numbers'!$A$2:$A$71,"&gt;="&amp;ABS($I425),'Key Numbers'!$A$2:$A$71,"&lt;="&amp;ABS($H425))))))))))</f>
        <v>0.181651376146789</v>
      </c>
      <c r="M425" s="6" cm="1">
        <f t="array" ref="M425">IFERROR(INDEX(DVOA!$E$2:$E$20095,MATCH($F425&amp;$A425-1&amp;$B425,DVOA!$C$2:$C$20095&amp;DVOA!$A$2:$A20867&amp;DVOA!$B$2:$B$20095,0)),0)</f>
        <v>0</v>
      </c>
      <c r="N425" s="6" cm="1">
        <f t="array" ref="N425">IFERROR(INDEX(WDVOA!$W$2:$W$1616,MATCH($F425&amp;$A425-1&amp;$B425,WDVOA!$U$2:$U$19616&amp;WDVOA!$V$2:$V$19616&amp;WDVOA!$B$2:$B$19616,0)),0)</f>
        <v>0</v>
      </c>
      <c r="O425" s="6" cm="1">
        <f t="array" ref="O425">IFERROR(INDEX(DVOA!$AC$2:$AC$20095,MATCH($F425&amp;$A425-1&amp;$B425,DVOA!$C$2:$C$20095&amp;DVOA!$A$2:$A$20095&amp;DVOA!$B$2:$B$20095,0)
),0)</f>
        <v>0</v>
      </c>
      <c r="P425" s="6" cm="1">
        <f t="array" ref="P425">IFERROR(INDEX(DVOA!$E$2:$E$20095,MATCH($G425&amp;$A425-1&amp;$B425,DVOA!$C$2:$C$20095&amp;DVOA!$A$2:$A20867&amp;DVOA!$B$2:$B$20095,0)),0)</f>
        <v>0</v>
      </c>
      <c r="Q425" s="6" cm="1">
        <f t="array" ref="Q425">IFERROR(INDEX(WDVOA!$W$2:$W$1616,MATCH($G425&amp;$A425-1&amp;$B425,WDVOA!$U$2:$U$19616&amp;WDVOA!$V$2:$V$19616&amp;WDVOA!$B$2:$B$19616,0)),0)</f>
        <v>0</v>
      </c>
      <c r="R425" s="6" cm="1">
        <f t="array" ref="R425">IFERROR(INDEX(DVOA!$AC$2:$AC$20095,MATCH($G425&amp;$A425-1&amp;$B425,DVOA!$C$2:$C$20095&amp;DVOA!$A$2:$A$20095&amp;DVOA!$B$2:$B$20095,0)
),0)</f>
        <v>0</v>
      </c>
      <c r="S425" s="6" t="str">
        <f t="shared" si="81"/>
        <v/>
      </c>
      <c r="T425" s="104" t="str">
        <f t="shared" si="89"/>
        <v/>
      </c>
      <c r="U425" s="104" t="str">
        <f t="shared" si="90"/>
        <v/>
      </c>
      <c r="V425" s="26" t="str" cm="1">
        <f t="array" ref="V425">IFERROR(IF(E425="H",INDEX('DVOA Pred'!$G$2:$G$1000,MATCH($F425&amp;$B425&amp;$A425,'DVOA Pred'!$C$2:$C$1000&amp;'DVOA Pred'!$A$2:$A$1000&amp;'DVOA Pred'!$B$2:$B$1000,0)),
INDEX('DVOA Pred'!$H$2:$H$1000,MATCH($F425&amp;$B425&amp;$A425,'DVOA Pred'!$D$2:$D$1000&amp;'DVOA Pred'!$A$2:$A$1000&amp;'DVOA Pred'!$B$2:$B$1000,0))),"")</f>
        <v/>
      </c>
      <c r="W425" s="26" t="str">
        <f t="shared" si="82"/>
        <v/>
      </c>
      <c r="X425" s="26" t="str">
        <f t="shared" si="83"/>
        <v/>
      </c>
      <c r="Y425" s="6" t="str">
        <f>IFERROR((PERCENTRANK($L$2:$L$20355,L425)*Multiples!$B$3)+((PERCENTRANK($W$2:$W$20355,W425)*(1-Multiples!$B$3))),"")</f>
        <v/>
      </c>
      <c r="Z425" s="64">
        <v>20</v>
      </c>
      <c r="AA425" s="64">
        <v>17</v>
      </c>
      <c r="AB425" s="24">
        <f t="shared" si="84"/>
        <v>3</v>
      </c>
      <c r="AC425" s="24">
        <f t="shared" si="85"/>
        <v>9.5</v>
      </c>
      <c r="AD425" s="24">
        <f t="shared" si="86"/>
        <v>7</v>
      </c>
      <c r="AE425" s="24" t="str">
        <f t="shared" si="87"/>
        <v>Yes</v>
      </c>
      <c r="AF425" s="24" t="str">
        <f t="shared" si="88"/>
        <v>Yes</v>
      </c>
      <c r="AG425" s="64" t="s">
        <v>652</v>
      </c>
      <c r="AH425" s="64"/>
      <c r="AI425" s="105" t="s">
        <v>650</v>
      </c>
      <c r="AJ425" s="66"/>
    </row>
    <row r="426" spans="1:36" customFormat="1" x14ac:dyDescent="0.25">
      <c r="A426" s="7">
        <v>1</v>
      </c>
      <c r="B426" s="5">
        <v>2023</v>
      </c>
      <c r="C426" s="5" t="str">
        <f t="shared" si="78"/>
        <v>2023 W1</v>
      </c>
      <c r="D426" s="5">
        <v>213</v>
      </c>
      <c r="E426" s="5" t="s">
        <v>649</v>
      </c>
      <c r="F426" s="5" t="s">
        <v>23</v>
      </c>
      <c r="G426" s="5" t="s">
        <v>26</v>
      </c>
      <c r="H426" s="5">
        <v>6.5</v>
      </c>
      <c r="I426" s="61">
        <v>7</v>
      </c>
      <c r="J426" s="62" t="str">
        <f t="shared" si="79"/>
        <v>D-0.5</v>
      </c>
      <c r="K426" s="61">
        <f t="shared" si="80"/>
        <v>-0.5</v>
      </c>
      <c r="L426" s="228">
        <f>IF(K426=0,0,
IF(J426="D0.5",0.5*SUMIFS('Key Numbers'!$C$2:$C$71,'Key Numbers'!$A$2:$A$71,"&gt;="&amp;ABS($I426),'Key Numbers'!$A$2:$A$71,"&lt;="&amp;ABS($H426)),
IF(J426="D-0.5",0.5*-1*SUMIFS('Key Numbers'!$C$2:$C$71,'Key Numbers'!$A$2:$A$71,"&lt;="&amp;ABS($I426),'Key Numbers'!$A$2:$A$71,"&gt;="&amp;ABS($H426)),
IF(J426="F0.5",0.5*SUMIFS('Key Numbers'!$C$2:$C$71,'Key Numbers'!$A$2:$A$71,"&lt;="&amp;ABS($I426),'Key Numbers'!$A$2:$A$71,"&gt;="&amp;ABS($H426)),
IF(J426="F-0.5",0.5*-1*SUMIFS('Key Numbers'!$C$2:$C$71,'Key Numbers'!$A$2:$A$71,"&gt;="&amp;ABS($I426),'Key Numbers'!$A$2:$A$71,"&lt;="&amp;ABS($H426)),
IF(AND(LEFT(J426,1)="F",K426&lt;0),-1*SUMIFS('Key Numbers'!$C$2:$C$71,'Key Numbers'!$A$2:$A$71,"&gt;="&amp;ABS($I426),'Key Numbers'!$A$2:$A$71,"&lt;="&amp;ABS($H426)),
IF(AND(LEFT(J426,1)="F",K426&gt;0),SUMIFS('Key Numbers'!$C$2:$C$71,'Key Numbers'!$A$2:$A$71,"&lt;="&amp;ABS($I426),'Key Numbers'!$A$2:$A$71,"&gt;="&amp;ABS($H426)),
IF(AND(LEFT(J426,1)="D",K426&lt;0),-1*SUMIFS('Key Numbers'!$C$2:$C$71,'Key Numbers'!$A$2:$A$71,"&lt;="&amp;ABS($I426),'Key Numbers'!$A$2:$A$71,"&gt;="&amp;ABS($H426)),
SUMIFS('Key Numbers'!$C$2:$C$71,'Key Numbers'!$A$2:$A$71,"&gt;="&amp;ABS($I426),'Key Numbers'!$A$2:$A$71,"&lt;="&amp;ABS($H426))))))))))</f>
        <v>-4.1284403669724773E-2</v>
      </c>
      <c r="M426" s="6" cm="1">
        <f t="array" ref="M426">IFERROR(INDEX(DVOA!$E$2:$E$20095,MATCH($F426&amp;$A426-1&amp;$B426,DVOA!$C$2:$C$20095&amp;DVOA!$A$2:$A20868&amp;DVOA!$B$2:$B$20095,0)),0)</f>
        <v>0</v>
      </c>
      <c r="N426" s="6" cm="1">
        <f t="array" ref="N426">IFERROR(INDEX(WDVOA!$W$2:$W$1616,MATCH($F426&amp;$A426-1&amp;$B426,WDVOA!$U$2:$U$19616&amp;WDVOA!$V$2:$V$19616&amp;WDVOA!$B$2:$B$19616,0)),0)</f>
        <v>0</v>
      </c>
      <c r="O426" s="6" cm="1">
        <f t="array" ref="O426">IFERROR(INDEX(DVOA!$AC$2:$AC$20095,MATCH($F426&amp;$A426-1&amp;$B426,DVOA!$C$2:$C$20095&amp;DVOA!$A$2:$A$20095&amp;DVOA!$B$2:$B$20095,0)
),0)</f>
        <v>0</v>
      </c>
      <c r="P426" s="6" cm="1">
        <f t="array" ref="P426">IFERROR(INDEX(DVOA!$E$2:$E$20095,MATCH($G426&amp;$A426-1&amp;$B426,DVOA!$C$2:$C$20095&amp;DVOA!$A$2:$A20868&amp;DVOA!$B$2:$B$20095,0)),0)</f>
        <v>0</v>
      </c>
      <c r="Q426" s="6" cm="1">
        <f t="array" ref="Q426">IFERROR(INDEX(WDVOA!$W$2:$W$1616,MATCH($G426&amp;$A426-1&amp;$B426,WDVOA!$U$2:$U$19616&amp;WDVOA!$V$2:$V$19616&amp;WDVOA!$B$2:$B$19616,0)),0)</f>
        <v>0</v>
      </c>
      <c r="R426" s="6" cm="1">
        <f t="array" ref="R426">IFERROR(INDEX(DVOA!$AC$2:$AC$20095,MATCH($G426&amp;$A426-1&amp;$B426,DVOA!$C$2:$C$20095&amp;DVOA!$A$2:$A$20095&amp;DVOA!$B$2:$B$20095,0)
),0)</f>
        <v>0</v>
      </c>
      <c r="S426" s="6" t="str">
        <f t="shared" si="81"/>
        <v/>
      </c>
      <c r="T426" s="104" t="str">
        <f t="shared" si="89"/>
        <v/>
      </c>
      <c r="U426" s="104" t="str">
        <f t="shared" si="90"/>
        <v/>
      </c>
      <c r="V426" s="26" t="str" cm="1">
        <f t="array" ref="V426">IFERROR(IF(E426="H",INDEX('DVOA Pred'!$G$2:$G$1000,MATCH($F426&amp;$B426&amp;$A426,'DVOA Pred'!$C$2:$C$1000&amp;'DVOA Pred'!$A$2:$A$1000&amp;'DVOA Pred'!$B$2:$B$1000,0)),
INDEX('DVOA Pred'!$H$2:$H$1000,MATCH($F426&amp;$B426&amp;$A426,'DVOA Pred'!$D$2:$D$1000&amp;'DVOA Pred'!$A$2:$A$1000&amp;'DVOA Pred'!$B$2:$B$1000,0))),"")</f>
        <v/>
      </c>
      <c r="W426" s="26" t="str">
        <f t="shared" si="82"/>
        <v/>
      </c>
      <c r="X426" s="26" t="str">
        <f t="shared" si="83"/>
        <v/>
      </c>
      <c r="Y426" s="6" t="str">
        <f>IFERROR((PERCENTRANK($L$2:$L$20355,L426)*Multiples!$B$3)+((PERCENTRANK($W$2:$W$20355,W426)*(1-Multiples!$B$3))),"")</f>
        <v/>
      </c>
      <c r="Z426" s="64">
        <v>16</v>
      </c>
      <c r="AA426" s="64">
        <v>20</v>
      </c>
      <c r="AB426" s="24">
        <f t="shared" si="84"/>
        <v>-4</v>
      </c>
      <c r="AC426" s="24">
        <f t="shared" si="85"/>
        <v>2.5</v>
      </c>
      <c r="AD426" s="24">
        <f t="shared" si="86"/>
        <v>3</v>
      </c>
      <c r="AE426" s="24" t="str">
        <f t="shared" si="87"/>
        <v>Yes</v>
      </c>
      <c r="AF426" s="24" t="str">
        <f t="shared" si="88"/>
        <v>Yes</v>
      </c>
      <c r="AG426" s="64"/>
      <c r="AH426" s="64"/>
      <c r="AI426" s="105" t="s">
        <v>650</v>
      </c>
      <c r="AJ426" s="66"/>
    </row>
    <row r="427" spans="1:36" customFormat="1" x14ac:dyDescent="0.25">
      <c r="A427" s="7">
        <v>1</v>
      </c>
      <c r="B427" s="5">
        <v>2023</v>
      </c>
      <c r="C427" s="5" t="str">
        <f t="shared" si="78"/>
        <v>2023 W1</v>
      </c>
      <c r="D427" s="5">
        <v>213</v>
      </c>
      <c r="E427" s="5" t="s">
        <v>651</v>
      </c>
      <c r="F427" s="5" t="s">
        <v>26</v>
      </c>
      <c r="G427" s="5" t="s">
        <v>23</v>
      </c>
      <c r="H427" s="5">
        <v>-6.5</v>
      </c>
      <c r="I427" s="61">
        <v>-7</v>
      </c>
      <c r="J427" s="62" t="str">
        <f t="shared" si="79"/>
        <v>F0.5</v>
      </c>
      <c r="K427" s="61">
        <f t="shared" si="80"/>
        <v>0.5</v>
      </c>
      <c r="L427" s="228">
        <f>IF(K427=0,0,
IF(J427="D0.5",0.5*SUMIFS('Key Numbers'!$C$2:$C$71,'Key Numbers'!$A$2:$A$71,"&gt;="&amp;ABS($I427),'Key Numbers'!$A$2:$A$71,"&lt;="&amp;ABS($H427)),
IF(J427="D-0.5",0.5*-1*SUMIFS('Key Numbers'!$C$2:$C$71,'Key Numbers'!$A$2:$A$71,"&lt;="&amp;ABS($I427),'Key Numbers'!$A$2:$A$71,"&gt;="&amp;ABS($H427)),
IF(J427="F0.5",0.5*SUMIFS('Key Numbers'!$C$2:$C$71,'Key Numbers'!$A$2:$A$71,"&lt;="&amp;ABS($I427),'Key Numbers'!$A$2:$A$71,"&gt;="&amp;ABS($H427)),
IF(J427="F-0.5",0.5*-1*SUMIFS('Key Numbers'!$C$2:$C$71,'Key Numbers'!$A$2:$A$71,"&gt;="&amp;ABS($I427),'Key Numbers'!$A$2:$A$71,"&lt;="&amp;ABS($H427)),
IF(AND(LEFT(J427,1)="F",K427&lt;0),-1*SUMIFS('Key Numbers'!$C$2:$C$71,'Key Numbers'!$A$2:$A$71,"&gt;="&amp;ABS($I427),'Key Numbers'!$A$2:$A$71,"&lt;="&amp;ABS($H427)),
IF(AND(LEFT(J427,1)="F",K427&gt;0),SUMIFS('Key Numbers'!$C$2:$C$71,'Key Numbers'!$A$2:$A$71,"&lt;="&amp;ABS($I427),'Key Numbers'!$A$2:$A$71,"&gt;="&amp;ABS($H427)),
IF(AND(LEFT(J427,1)="D",K427&lt;0),-1*SUMIFS('Key Numbers'!$C$2:$C$71,'Key Numbers'!$A$2:$A$71,"&lt;="&amp;ABS($I427),'Key Numbers'!$A$2:$A$71,"&gt;="&amp;ABS($H427)),
SUMIFS('Key Numbers'!$C$2:$C$71,'Key Numbers'!$A$2:$A$71,"&gt;="&amp;ABS($I427),'Key Numbers'!$A$2:$A$71,"&lt;="&amp;ABS($H427))))))))))</f>
        <v>4.1284403669724773E-2</v>
      </c>
      <c r="M427" s="6" cm="1">
        <f t="array" ref="M427">IFERROR(INDEX(DVOA!$E$2:$E$20095,MATCH($F427&amp;$A427-1&amp;$B427,DVOA!$C$2:$C$20095&amp;DVOA!$A$2:$A20869&amp;DVOA!$B$2:$B$20095,0)),0)</f>
        <v>0</v>
      </c>
      <c r="N427" s="6" cm="1">
        <f t="array" ref="N427">IFERROR(INDEX(WDVOA!$W$2:$W$1616,MATCH($F427&amp;$A427-1&amp;$B427,WDVOA!$U$2:$U$19616&amp;WDVOA!$V$2:$V$19616&amp;WDVOA!$B$2:$B$19616,0)),0)</f>
        <v>0</v>
      </c>
      <c r="O427" s="6" cm="1">
        <f t="array" ref="O427">IFERROR(INDEX(DVOA!$AC$2:$AC$20095,MATCH($F427&amp;$A427-1&amp;$B427,DVOA!$C$2:$C$20095&amp;DVOA!$A$2:$A$20095&amp;DVOA!$B$2:$B$20095,0)
),0)</f>
        <v>0</v>
      </c>
      <c r="P427" s="6" cm="1">
        <f t="array" ref="P427">IFERROR(INDEX(DVOA!$E$2:$E$20095,MATCH($G427&amp;$A427-1&amp;$B427,DVOA!$C$2:$C$20095&amp;DVOA!$A$2:$A20869&amp;DVOA!$B$2:$B$20095,0)),0)</f>
        <v>0</v>
      </c>
      <c r="Q427" s="6" cm="1">
        <f t="array" ref="Q427">IFERROR(INDEX(WDVOA!$W$2:$W$1616,MATCH($G427&amp;$A427-1&amp;$B427,WDVOA!$U$2:$U$19616&amp;WDVOA!$V$2:$V$19616&amp;WDVOA!$B$2:$B$19616,0)),0)</f>
        <v>0</v>
      </c>
      <c r="R427" s="6" cm="1">
        <f t="array" ref="R427">IFERROR(INDEX(DVOA!$AC$2:$AC$20095,MATCH($G427&amp;$A427-1&amp;$B427,DVOA!$C$2:$C$20095&amp;DVOA!$A$2:$A$20095&amp;DVOA!$B$2:$B$20095,0)
),0)</f>
        <v>0</v>
      </c>
      <c r="S427" s="6" t="str">
        <f t="shared" si="81"/>
        <v/>
      </c>
      <c r="T427" s="104" t="str">
        <f t="shared" si="89"/>
        <v/>
      </c>
      <c r="U427" s="104" t="str">
        <f t="shared" si="90"/>
        <v/>
      </c>
      <c r="V427" s="26" t="str" cm="1">
        <f t="array" ref="V427">IFERROR(IF(E427="H",INDEX('DVOA Pred'!$G$2:$G$1000,MATCH($F427&amp;$B427&amp;$A427,'DVOA Pred'!$C$2:$C$1000&amp;'DVOA Pred'!$A$2:$A$1000&amp;'DVOA Pred'!$B$2:$B$1000,0)),
INDEX('DVOA Pred'!$H$2:$H$1000,MATCH($F427&amp;$B427&amp;$A427,'DVOA Pred'!$D$2:$D$1000&amp;'DVOA Pred'!$A$2:$A$1000&amp;'DVOA Pred'!$B$2:$B$1000,0))),"")</f>
        <v/>
      </c>
      <c r="W427" s="26" t="str">
        <f t="shared" si="82"/>
        <v/>
      </c>
      <c r="X427" s="26" t="str">
        <f t="shared" si="83"/>
        <v/>
      </c>
      <c r="Y427" s="6" t="str">
        <f>IFERROR((PERCENTRANK($L$2:$L$20355,L427)*Multiples!$B$3)+((PERCENTRANK($W$2:$W$20355,W427)*(1-Multiples!$B$3))),"")</f>
        <v/>
      </c>
      <c r="Z427" s="64">
        <v>20</v>
      </c>
      <c r="AA427" s="64">
        <v>16</v>
      </c>
      <c r="AB427" s="24">
        <f t="shared" si="84"/>
        <v>4</v>
      </c>
      <c r="AC427" s="24">
        <f t="shared" si="85"/>
        <v>-2.5</v>
      </c>
      <c r="AD427" s="24">
        <f t="shared" si="86"/>
        <v>-3</v>
      </c>
      <c r="AE427" s="24" t="str">
        <f t="shared" si="87"/>
        <v>No</v>
      </c>
      <c r="AF427" s="24" t="str">
        <f t="shared" si="88"/>
        <v>No</v>
      </c>
      <c r="AG427" s="64" t="s">
        <v>652</v>
      </c>
      <c r="AH427" s="64"/>
      <c r="AI427" s="105" t="s">
        <v>650</v>
      </c>
      <c r="AJ427" s="66"/>
    </row>
    <row r="428" spans="1:36" customFormat="1" x14ac:dyDescent="0.25">
      <c r="A428" s="7">
        <v>1</v>
      </c>
      <c r="B428" s="5">
        <v>2023</v>
      </c>
      <c r="C428" s="5" t="str">
        <f t="shared" si="78"/>
        <v>2023 W1</v>
      </c>
      <c r="D428" s="5">
        <v>214</v>
      </c>
      <c r="E428" s="5" t="s">
        <v>651</v>
      </c>
      <c r="F428" s="5" t="s">
        <v>32</v>
      </c>
      <c r="G428" s="5" t="s">
        <v>1</v>
      </c>
      <c r="H428" s="5">
        <v>2.5</v>
      </c>
      <c r="I428" s="61">
        <v>1.5</v>
      </c>
      <c r="J428" s="62" t="str">
        <f t="shared" si="79"/>
        <v>D1</v>
      </c>
      <c r="K428" s="61">
        <f t="shared" si="80"/>
        <v>1</v>
      </c>
      <c r="L428" s="228">
        <f>IF(K428=0,0,
IF(J428="D0.5",0.5*SUMIFS('Key Numbers'!$C$2:$C$71,'Key Numbers'!$A$2:$A$71,"&gt;="&amp;ABS($I428),'Key Numbers'!$A$2:$A$71,"&lt;="&amp;ABS($H428)),
IF(J428="D-0.5",0.5*-1*SUMIFS('Key Numbers'!$C$2:$C$71,'Key Numbers'!$A$2:$A$71,"&lt;="&amp;ABS($I428),'Key Numbers'!$A$2:$A$71,"&gt;="&amp;ABS($H428)),
IF(J428="F0.5",0.5*SUMIFS('Key Numbers'!$C$2:$C$71,'Key Numbers'!$A$2:$A$71,"&lt;="&amp;ABS($I428),'Key Numbers'!$A$2:$A$71,"&gt;="&amp;ABS($H428)),
IF(J428="F-0.5",0.5*-1*SUMIFS('Key Numbers'!$C$2:$C$71,'Key Numbers'!$A$2:$A$71,"&gt;="&amp;ABS($I428),'Key Numbers'!$A$2:$A$71,"&lt;="&amp;ABS($H428)),
IF(AND(LEFT(J428,1)="F",K428&lt;0),-1*SUMIFS('Key Numbers'!$C$2:$C$71,'Key Numbers'!$A$2:$A$71,"&gt;="&amp;ABS($I428),'Key Numbers'!$A$2:$A$71,"&lt;="&amp;ABS($H428)),
IF(AND(LEFT(J428,1)="F",K428&gt;0),SUMIFS('Key Numbers'!$C$2:$C$71,'Key Numbers'!$A$2:$A$71,"&lt;="&amp;ABS($I428),'Key Numbers'!$A$2:$A$71,"&gt;="&amp;ABS($H428)),
IF(AND(LEFT(J428,1)="D",K428&lt;0),-1*SUMIFS('Key Numbers'!$C$2:$C$71,'Key Numbers'!$A$2:$A$71,"&lt;="&amp;ABS($I428),'Key Numbers'!$A$2:$A$71,"&gt;="&amp;ABS($H428)),
SUMIFS('Key Numbers'!$C$2:$C$71,'Key Numbers'!$A$2:$A$71,"&gt;="&amp;ABS($I428),'Key Numbers'!$A$2:$A$71,"&lt;="&amp;ABS($H428))))))))))</f>
        <v>5.6880733944954132E-2</v>
      </c>
      <c r="M428" s="6" cm="1">
        <f t="array" ref="M428">IFERROR(INDEX(DVOA!$E$2:$E$20095,MATCH($F428&amp;$A428-1&amp;$B428,DVOA!$C$2:$C$20095&amp;DVOA!$A$2:$A20870&amp;DVOA!$B$2:$B$20095,0)),0)</f>
        <v>0</v>
      </c>
      <c r="N428" s="6" cm="1">
        <f t="array" ref="N428">IFERROR(INDEX(WDVOA!$W$2:$W$1616,MATCH($F428&amp;$A428-1&amp;$B428,WDVOA!$U$2:$U$19616&amp;WDVOA!$V$2:$V$19616&amp;WDVOA!$B$2:$B$19616,0)),0)</f>
        <v>0</v>
      </c>
      <c r="O428" s="6" cm="1">
        <f t="array" ref="O428">IFERROR(INDEX(DVOA!$AC$2:$AC$20095,MATCH($F428&amp;$A428-1&amp;$B428,DVOA!$C$2:$C$20095&amp;DVOA!$A$2:$A$20095&amp;DVOA!$B$2:$B$20095,0)
),0)</f>
        <v>0</v>
      </c>
      <c r="P428" s="6" cm="1">
        <f t="array" ref="P428">IFERROR(INDEX(DVOA!$E$2:$E$20095,MATCH($G428&amp;$A428-1&amp;$B428,DVOA!$C$2:$C$20095&amp;DVOA!$A$2:$A20870&amp;DVOA!$B$2:$B$20095,0)),0)</f>
        <v>0</v>
      </c>
      <c r="Q428" s="6" cm="1">
        <f t="array" ref="Q428">IFERROR(INDEX(WDVOA!$W$2:$W$1616,MATCH($G428&amp;$A428-1&amp;$B428,WDVOA!$U$2:$U$19616&amp;WDVOA!$V$2:$V$19616&amp;WDVOA!$B$2:$B$19616,0)),0)</f>
        <v>0</v>
      </c>
      <c r="R428" s="6" cm="1">
        <f t="array" ref="R428">IFERROR(INDEX(DVOA!$AC$2:$AC$20095,MATCH($G428&amp;$A428-1&amp;$B428,DVOA!$C$2:$C$20095&amp;DVOA!$A$2:$A$20095&amp;DVOA!$B$2:$B$20095,0)
),0)</f>
        <v>0</v>
      </c>
      <c r="S428" s="6" t="str">
        <f t="shared" si="81"/>
        <v/>
      </c>
      <c r="T428" s="104" t="str">
        <f t="shared" si="89"/>
        <v/>
      </c>
      <c r="U428" s="104" t="str">
        <f t="shared" si="90"/>
        <v/>
      </c>
      <c r="V428" s="26" t="str" cm="1">
        <f t="array" ref="V428">IFERROR(IF(E428="H",INDEX('DVOA Pred'!$G$2:$G$1000,MATCH($F428&amp;$B428&amp;$A428,'DVOA Pred'!$C$2:$C$1000&amp;'DVOA Pred'!$A$2:$A$1000&amp;'DVOA Pred'!$B$2:$B$1000,0)),
INDEX('DVOA Pred'!$H$2:$H$1000,MATCH($F428&amp;$B428&amp;$A428,'DVOA Pred'!$D$2:$D$1000&amp;'DVOA Pred'!$A$2:$A$1000&amp;'DVOA Pred'!$B$2:$B$1000,0))),"")</f>
        <v/>
      </c>
      <c r="W428" s="26" t="str">
        <f t="shared" si="82"/>
        <v/>
      </c>
      <c r="X428" s="26" t="str">
        <f t="shared" si="83"/>
        <v/>
      </c>
      <c r="Y428" s="6" t="str">
        <f>IFERROR((PERCENTRANK($L$2:$L$20355,L428)*Multiples!$B$3)+((PERCENTRANK($W$2:$W$20355,W428)*(1-Multiples!$B$3))),"")</f>
        <v/>
      </c>
      <c r="Z428" s="64">
        <v>7</v>
      </c>
      <c r="AA428" s="64">
        <v>30</v>
      </c>
      <c r="AB428" s="24">
        <f t="shared" si="84"/>
        <v>-23</v>
      </c>
      <c r="AC428" s="24">
        <f t="shared" si="85"/>
        <v>-20.5</v>
      </c>
      <c r="AD428" s="24">
        <f t="shared" si="86"/>
        <v>-21.5</v>
      </c>
      <c r="AE428" s="24" t="str">
        <f t="shared" si="87"/>
        <v>No</v>
      </c>
      <c r="AF428" s="24" t="str">
        <f t="shared" si="88"/>
        <v>No</v>
      </c>
      <c r="AG428" s="64"/>
      <c r="AH428" s="64"/>
      <c r="AI428" s="105" t="s">
        <v>650</v>
      </c>
      <c r="AJ428" s="66"/>
    </row>
    <row r="429" spans="1:36" customFormat="1" x14ac:dyDescent="0.25">
      <c r="A429" s="7">
        <v>1</v>
      </c>
      <c r="B429" s="5">
        <v>2023</v>
      </c>
      <c r="C429" s="5" t="str">
        <f t="shared" si="78"/>
        <v>2023 W1</v>
      </c>
      <c r="D429" s="5">
        <v>214</v>
      </c>
      <c r="E429" s="5" t="s">
        <v>649</v>
      </c>
      <c r="F429" s="5" t="s">
        <v>1</v>
      </c>
      <c r="G429" s="5" t="s">
        <v>32</v>
      </c>
      <c r="H429" s="5">
        <v>-2.5</v>
      </c>
      <c r="I429" s="61">
        <v>-1.5</v>
      </c>
      <c r="J429" s="62" t="str">
        <f t="shared" si="79"/>
        <v>F-1</v>
      </c>
      <c r="K429" s="61">
        <f t="shared" si="80"/>
        <v>-1</v>
      </c>
      <c r="L429" s="228">
        <f>IF(K429=0,0,
IF(J429="D0.5",0.5*SUMIFS('Key Numbers'!$C$2:$C$71,'Key Numbers'!$A$2:$A$71,"&gt;="&amp;ABS($I429),'Key Numbers'!$A$2:$A$71,"&lt;="&amp;ABS($H429)),
IF(J429="D-0.5",0.5*-1*SUMIFS('Key Numbers'!$C$2:$C$71,'Key Numbers'!$A$2:$A$71,"&lt;="&amp;ABS($I429),'Key Numbers'!$A$2:$A$71,"&gt;="&amp;ABS($H429)),
IF(J429="F0.5",0.5*SUMIFS('Key Numbers'!$C$2:$C$71,'Key Numbers'!$A$2:$A$71,"&lt;="&amp;ABS($I429),'Key Numbers'!$A$2:$A$71,"&gt;="&amp;ABS($H429)),
IF(J429="F-0.5",0.5*-1*SUMIFS('Key Numbers'!$C$2:$C$71,'Key Numbers'!$A$2:$A$71,"&gt;="&amp;ABS($I429),'Key Numbers'!$A$2:$A$71,"&lt;="&amp;ABS($H429)),
IF(AND(LEFT(J429,1)="F",K429&lt;0),-1*SUMIFS('Key Numbers'!$C$2:$C$71,'Key Numbers'!$A$2:$A$71,"&gt;="&amp;ABS($I429),'Key Numbers'!$A$2:$A$71,"&lt;="&amp;ABS($H429)),
IF(AND(LEFT(J429,1)="F",K429&gt;0),SUMIFS('Key Numbers'!$C$2:$C$71,'Key Numbers'!$A$2:$A$71,"&lt;="&amp;ABS($I429),'Key Numbers'!$A$2:$A$71,"&gt;="&amp;ABS($H429)),
IF(AND(LEFT(J429,1)="D",K429&lt;0),-1*SUMIFS('Key Numbers'!$C$2:$C$71,'Key Numbers'!$A$2:$A$71,"&lt;="&amp;ABS($I429),'Key Numbers'!$A$2:$A$71,"&gt;="&amp;ABS($H429)),
SUMIFS('Key Numbers'!$C$2:$C$71,'Key Numbers'!$A$2:$A$71,"&gt;="&amp;ABS($I429),'Key Numbers'!$A$2:$A$71,"&lt;="&amp;ABS($H429))))))))))</f>
        <v>-5.6880733944954132E-2</v>
      </c>
      <c r="M429" s="6" cm="1">
        <f t="array" ref="M429">IFERROR(INDEX(DVOA!$E$2:$E$20095,MATCH($F429&amp;$A429-1&amp;$B429,DVOA!$C$2:$C$20095&amp;DVOA!$A$2:$A20871&amp;DVOA!$B$2:$B$20095,0)),0)</f>
        <v>0</v>
      </c>
      <c r="N429" s="6" cm="1">
        <f t="array" ref="N429">IFERROR(INDEX(WDVOA!$W$2:$W$1616,MATCH($F429&amp;$A429-1&amp;$B429,WDVOA!$U$2:$U$19616&amp;WDVOA!$V$2:$V$19616&amp;WDVOA!$B$2:$B$19616,0)),0)</f>
        <v>0</v>
      </c>
      <c r="O429" s="6" cm="1">
        <f t="array" ref="O429">IFERROR(INDEX(DVOA!$AC$2:$AC$20095,MATCH($F429&amp;$A429-1&amp;$B429,DVOA!$C$2:$C$20095&amp;DVOA!$A$2:$A$20095&amp;DVOA!$B$2:$B$20095,0)
),0)</f>
        <v>0</v>
      </c>
      <c r="P429" s="6" cm="1">
        <f t="array" ref="P429">IFERROR(INDEX(DVOA!$E$2:$E$20095,MATCH($G429&amp;$A429-1&amp;$B429,DVOA!$C$2:$C$20095&amp;DVOA!$A$2:$A20871&amp;DVOA!$B$2:$B$20095,0)),0)</f>
        <v>0</v>
      </c>
      <c r="Q429" s="6" cm="1">
        <f t="array" ref="Q429">IFERROR(INDEX(WDVOA!$W$2:$W$1616,MATCH($G429&amp;$A429-1&amp;$B429,WDVOA!$U$2:$U$19616&amp;WDVOA!$V$2:$V$19616&amp;WDVOA!$B$2:$B$19616,0)),0)</f>
        <v>0</v>
      </c>
      <c r="R429" s="6" cm="1">
        <f t="array" ref="R429">IFERROR(INDEX(DVOA!$AC$2:$AC$20095,MATCH($G429&amp;$A429-1&amp;$B429,DVOA!$C$2:$C$20095&amp;DVOA!$A$2:$A$20095&amp;DVOA!$B$2:$B$20095,0)
),0)</f>
        <v>0</v>
      </c>
      <c r="S429" s="6" t="str">
        <f t="shared" si="81"/>
        <v/>
      </c>
      <c r="T429" s="104" t="str">
        <f t="shared" si="89"/>
        <v/>
      </c>
      <c r="U429" s="104" t="str">
        <f t="shared" si="90"/>
        <v/>
      </c>
      <c r="V429" s="26" t="str" cm="1">
        <f t="array" ref="V429">IFERROR(IF(E429="H",INDEX('DVOA Pred'!$G$2:$G$1000,MATCH($F429&amp;$B429&amp;$A429,'DVOA Pred'!$C$2:$C$1000&amp;'DVOA Pred'!$A$2:$A$1000&amp;'DVOA Pred'!$B$2:$B$1000,0)),
INDEX('DVOA Pred'!$H$2:$H$1000,MATCH($F429&amp;$B429&amp;$A429,'DVOA Pred'!$D$2:$D$1000&amp;'DVOA Pred'!$A$2:$A$1000&amp;'DVOA Pred'!$B$2:$B$1000,0))),"")</f>
        <v/>
      </c>
      <c r="W429" s="26" t="str">
        <f t="shared" si="82"/>
        <v/>
      </c>
      <c r="X429" s="26" t="str">
        <f t="shared" si="83"/>
        <v/>
      </c>
      <c r="Y429" s="6" t="str">
        <f>IFERROR((PERCENTRANK($L$2:$L$20355,L429)*Multiples!$B$3)+((PERCENTRANK($W$2:$W$20355,W429)*(1-Multiples!$B$3))),"")</f>
        <v/>
      </c>
      <c r="Z429" s="64">
        <v>30</v>
      </c>
      <c r="AA429" s="64">
        <v>7</v>
      </c>
      <c r="AB429" s="24">
        <f t="shared" si="84"/>
        <v>23</v>
      </c>
      <c r="AC429" s="24">
        <f t="shared" si="85"/>
        <v>20.5</v>
      </c>
      <c r="AD429" s="24">
        <f t="shared" si="86"/>
        <v>21.5</v>
      </c>
      <c r="AE429" s="24" t="str">
        <f t="shared" si="87"/>
        <v>Yes</v>
      </c>
      <c r="AF429" s="24" t="str">
        <f t="shared" si="88"/>
        <v>Yes</v>
      </c>
      <c r="AG429" s="64"/>
      <c r="AH429" s="64"/>
      <c r="AI429" s="105" t="s">
        <v>650</v>
      </c>
      <c r="AJ429" s="66"/>
    </row>
    <row r="430" spans="1:36" customFormat="1" x14ac:dyDescent="0.25">
      <c r="A430" s="7">
        <v>1</v>
      </c>
      <c r="B430" s="5">
        <v>2023</v>
      </c>
      <c r="C430" s="5" t="str">
        <f t="shared" si="78"/>
        <v>2023 W1</v>
      </c>
      <c r="D430" s="5">
        <v>215</v>
      </c>
      <c r="E430" s="5" t="s">
        <v>649</v>
      </c>
      <c r="F430" s="5" t="s">
        <v>24</v>
      </c>
      <c r="G430" s="5" t="s">
        <v>10</v>
      </c>
      <c r="H430" s="5">
        <v>-2.5</v>
      </c>
      <c r="I430" s="61">
        <v>-1</v>
      </c>
      <c r="J430" s="62" t="str">
        <f t="shared" si="79"/>
        <v>F-1.5</v>
      </c>
      <c r="K430" s="61">
        <f t="shared" si="80"/>
        <v>-1.5</v>
      </c>
      <c r="L430" s="228">
        <f>IF(K430=0,0,
IF(J430="D0.5",0.5*SUMIFS('Key Numbers'!$C$2:$C$71,'Key Numbers'!$A$2:$A$71,"&gt;="&amp;ABS($I430),'Key Numbers'!$A$2:$A$71,"&lt;="&amp;ABS($H430)),
IF(J430="D-0.5",0.5*-1*SUMIFS('Key Numbers'!$C$2:$C$71,'Key Numbers'!$A$2:$A$71,"&lt;="&amp;ABS($I430),'Key Numbers'!$A$2:$A$71,"&gt;="&amp;ABS($H430)),
IF(J430="F0.5",0.5*SUMIFS('Key Numbers'!$C$2:$C$71,'Key Numbers'!$A$2:$A$71,"&lt;="&amp;ABS($I430),'Key Numbers'!$A$2:$A$71,"&gt;="&amp;ABS($H430)),
IF(J430="F-0.5",0.5*-1*SUMIFS('Key Numbers'!$C$2:$C$71,'Key Numbers'!$A$2:$A$71,"&gt;="&amp;ABS($I430),'Key Numbers'!$A$2:$A$71,"&lt;="&amp;ABS($H430)),
IF(AND(LEFT(J430,1)="F",K430&lt;0),-1*SUMIFS('Key Numbers'!$C$2:$C$71,'Key Numbers'!$A$2:$A$71,"&gt;="&amp;ABS($I430),'Key Numbers'!$A$2:$A$71,"&lt;="&amp;ABS($H430)),
IF(AND(LEFT(J430,1)="F",K430&gt;0),SUMIFS('Key Numbers'!$C$2:$C$71,'Key Numbers'!$A$2:$A$71,"&lt;="&amp;ABS($I430),'Key Numbers'!$A$2:$A$71,"&gt;="&amp;ABS($H430)),
IF(AND(LEFT(J430,1)="D",K430&lt;0),-1*SUMIFS('Key Numbers'!$C$2:$C$71,'Key Numbers'!$A$2:$A$71,"&lt;="&amp;ABS($I430),'Key Numbers'!$A$2:$A$71,"&gt;="&amp;ABS($H430)),
SUMIFS('Key Numbers'!$C$2:$C$71,'Key Numbers'!$A$2:$A$71,"&gt;="&amp;ABS($I430),'Key Numbers'!$A$2:$A$71,"&lt;="&amp;ABS($H430))))))))))</f>
        <v>-0.11009174311926606</v>
      </c>
      <c r="M430" s="6" cm="1">
        <f t="array" ref="M430">IFERROR(INDEX(DVOA!$E$2:$E$20095,MATCH($F430&amp;$A430-1&amp;$B430,DVOA!$C$2:$C$20095&amp;DVOA!$A$2:$A20872&amp;DVOA!$B$2:$B$20095,0)),0)</f>
        <v>0</v>
      </c>
      <c r="N430" s="6" cm="1">
        <f t="array" ref="N430">IFERROR(INDEX(WDVOA!$W$2:$W$1616,MATCH($F430&amp;$A430-1&amp;$B430,WDVOA!$U$2:$U$19616&amp;WDVOA!$V$2:$V$19616&amp;WDVOA!$B$2:$B$19616,0)),0)</f>
        <v>0</v>
      </c>
      <c r="O430" s="6" cm="1">
        <f t="array" ref="O430">IFERROR(INDEX(DVOA!$AC$2:$AC$20095,MATCH($F430&amp;$A430-1&amp;$B430,DVOA!$C$2:$C$20095&amp;DVOA!$A$2:$A$20095&amp;DVOA!$B$2:$B$20095,0)
),0)</f>
        <v>0</v>
      </c>
      <c r="P430" s="6" cm="1">
        <f t="array" ref="P430">IFERROR(INDEX(DVOA!$E$2:$E$20095,MATCH($G430&amp;$A430-1&amp;$B430,DVOA!$C$2:$C$20095&amp;DVOA!$A$2:$A20872&amp;DVOA!$B$2:$B$20095,0)),0)</f>
        <v>0</v>
      </c>
      <c r="Q430" s="6" cm="1">
        <f t="array" ref="Q430">IFERROR(INDEX(WDVOA!$W$2:$W$1616,MATCH($G430&amp;$A430-1&amp;$B430,WDVOA!$U$2:$U$19616&amp;WDVOA!$V$2:$V$19616&amp;WDVOA!$B$2:$B$19616,0)),0)</f>
        <v>0</v>
      </c>
      <c r="R430" s="6" cm="1">
        <f t="array" ref="R430">IFERROR(INDEX(DVOA!$AC$2:$AC$20095,MATCH($G430&amp;$A430-1&amp;$B430,DVOA!$C$2:$C$20095&amp;DVOA!$A$2:$A$20095&amp;DVOA!$B$2:$B$20095,0)
),0)</f>
        <v>0</v>
      </c>
      <c r="S430" s="6" t="str">
        <f t="shared" si="81"/>
        <v/>
      </c>
      <c r="T430" s="104" t="str">
        <f t="shared" si="89"/>
        <v/>
      </c>
      <c r="U430" s="104" t="str">
        <f t="shared" si="90"/>
        <v/>
      </c>
      <c r="V430" s="26" t="str" cm="1">
        <f t="array" ref="V430">IFERROR(IF(E430="H",INDEX('DVOA Pred'!$G$2:$G$1000,MATCH($F430&amp;$B430&amp;$A430,'DVOA Pred'!$C$2:$C$1000&amp;'DVOA Pred'!$A$2:$A$1000&amp;'DVOA Pred'!$B$2:$B$1000,0)),
INDEX('DVOA Pred'!$H$2:$H$1000,MATCH($F430&amp;$B430&amp;$A430,'DVOA Pred'!$D$2:$D$1000&amp;'DVOA Pred'!$A$2:$A$1000&amp;'DVOA Pred'!$B$2:$B$1000,0))),"")</f>
        <v/>
      </c>
      <c r="W430" s="26" t="str">
        <f t="shared" si="82"/>
        <v/>
      </c>
      <c r="X430" s="26" t="str">
        <f t="shared" si="83"/>
        <v/>
      </c>
      <c r="Y430" s="6" t="str">
        <f>IFERROR((PERCENTRANK($L$2:$L$20355,L430)*Multiples!$B$3)+((PERCENTRANK($W$2:$W$20355,W430)*(1-Multiples!$B$3))),"")</f>
        <v/>
      </c>
      <c r="Z430" s="64">
        <v>3</v>
      </c>
      <c r="AA430" s="64">
        <v>24</v>
      </c>
      <c r="AB430" s="24">
        <f t="shared" si="84"/>
        <v>-21</v>
      </c>
      <c r="AC430" s="24">
        <f t="shared" si="85"/>
        <v>-23.5</v>
      </c>
      <c r="AD430" s="24">
        <f t="shared" si="86"/>
        <v>-22</v>
      </c>
      <c r="AE430" s="24" t="str">
        <f t="shared" si="87"/>
        <v>No</v>
      </c>
      <c r="AF430" s="24" t="str">
        <f t="shared" si="88"/>
        <v>No</v>
      </c>
      <c r="AG430" s="64"/>
      <c r="AH430" s="64"/>
      <c r="AI430" s="105" t="s">
        <v>650</v>
      </c>
      <c r="AJ430" s="66"/>
    </row>
    <row r="431" spans="1:36" customFormat="1" x14ac:dyDescent="0.25">
      <c r="A431" s="7">
        <v>1</v>
      </c>
      <c r="B431" s="5">
        <v>2023</v>
      </c>
      <c r="C431" s="5" t="str">
        <f t="shared" si="78"/>
        <v>2023 W1</v>
      </c>
      <c r="D431" s="5">
        <v>215</v>
      </c>
      <c r="E431" s="5" t="s">
        <v>651</v>
      </c>
      <c r="F431" s="5" t="s">
        <v>10</v>
      </c>
      <c r="G431" s="5" t="s">
        <v>24</v>
      </c>
      <c r="H431" s="5">
        <v>2.5</v>
      </c>
      <c r="I431" s="61">
        <v>1</v>
      </c>
      <c r="J431" s="62" t="str">
        <f t="shared" si="79"/>
        <v>D1.5</v>
      </c>
      <c r="K431" s="61">
        <f t="shared" si="80"/>
        <v>1.5</v>
      </c>
      <c r="L431" s="228">
        <f>IF(K431=0,0,
IF(J431="D0.5",0.5*SUMIFS('Key Numbers'!$C$2:$C$71,'Key Numbers'!$A$2:$A$71,"&gt;="&amp;ABS($I431),'Key Numbers'!$A$2:$A$71,"&lt;="&amp;ABS($H431)),
IF(J431="D-0.5",0.5*-1*SUMIFS('Key Numbers'!$C$2:$C$71,'Key Numbers'!$A$2:$A$71,"&lt;="&amp;ABS($I431),'Key Numbers'!$A$2:$A$71,"&gt;="&amp;ABS($H431)),
IF(J431="F0.5",0.5*SUMIFS('Key Numbers'!$C$2:$C$71,'Key Numbers'!$A$2:$A$71,"&lt;="&amp;ABS($I431),'Key Numbers'!$A$2:$A$71,"&gt;="&amp;ABS($H431)),
IF(J431="F-0.5",0.5*-1*SUMIFS('Key Numbers'!$C$2:$C$71,'Key Numbers'!$A$2:$A$71,"&gt;="&amp;ABS($I431),'Key Numbers'!$A$2:$A$71,"&lt;="&amp;ABS($H431)),
IF(AND(LEFT(J431,1)="F",K431&lt;0),-1*SUMIFS('Key Numbers'!$C$2:$C$71,'Key Numbers'!$A$2:$A$71,"&gt;="&amp;ABS($I431),'Key Numbers'!$A$2:$A$71,"&lt;="&amp;ABS($H431)),
IF(AND(LEFT(J431,1)="F",K431&gt;0),SUMIFS('Key Numbers'!$C$2:$C$71,'Key Numbers'!$A$2:$A$71,"&lt;="&amp;ABS($I431),'Key Numbers'!$A$2:$A$71,"&gt;="&amp;ABS($H431)),
IF(AND(LEFT(J431,1)="D",K431&lt;0),-1*SUMIFS('Key Numbers'!$C$2:$C$71,'Key Numbers'!$A$2:$A$71,"&lt;="&amp;ABS($I431),'Key Numbers'!$A$2:$A$71,"&gt;="&amp;ABS($H431)),
SUMIFS('Key Numbers'!$C$2:$C$71,'Key Numbers'!$A$2:$A$71,"&gt;="&amp;ABS($I431),'Key Numbers'!$A$2:$A$71,"&lt;="&amp;ABS($H431))))))))))</f>
        <v>0.11009174311926606</v>
      </c>
      <c r="M431" s="6" cm="1">
        <f t="array" ref="M431">IFERROR(INDEX(DVOA!$E$2:$E$20095,MATCH($F431&amp;$A431-1&amp;$B431,DVOA!$C$2:$C$20095&amp;DVOA!$A$2:$A20873&amp;DVOA!$B$2:$B$20095,0)),0)</f>
        <v>0</v>
      </c>
      <c r="N431" s="6" cm="1">
        <f t="array" ref="N431">IFERROR(INDEX(WDVOA!$W$2:$W$1616,MATCH($F431&amp;$A431-1&amp;$B431,WDVOA!$U$2:$U$19616&amp;WDVOA!$V$2:$V$19616&amp;WDVOA!$B$2:$B$19616,0)),0)</f>
        <v>0</v>
      </c>
      <c r="O431" s="6" cm="1">
        <f t="array" ref="O431">IFERROR(INDEX(DVOA!$AC$2:$AC$20095,MATCH($F431&amp;$A431-1&amp;$B431,DVOA!$C$2:$C$20095&amp;DVOA!$A$2:$A$20095&amp;DVOA!$B$2:$B$20095,0)
),0)</f>
        <v>0</v>
      </c>
      <c r="P431" s="6" cm="1">
        <f t="array" ref="P431">IFERROR(INDEX(DVOA!$E$2:$E$20095,MATCH($G431&amp;$A431-1&amp;$B431,DVOA!$C$2:$C$20095&amp;DVOA!$A$2:$A20873&amp;DVOA!$B$2:$B$20095,0)),0)</f>
        <v>0</v>
      </c>
      <c r="Q431" s="6" cm="1">
        <f t="array" ref="Q431">IFERROR(INDEX(WDVOA!$W$2:$W$1616,MATCH($G431&amp;$A431-1&amp;$B431,WDVOA!$U$2:$U$19616&amp;WDVOA!$V$2:$V$19616&amp;WDVOA!$B$2:$B$19616,0)),0)</f>
        <v>0</v>
      </c>
      <c r="R431" s="6" cm="1">
        <f t="array" ref="R431">IFERROR(INDEX(DVOA!$AC$2:$AC$20095,MATCH($G431&amp;$A431-1&amp;$B431,DVOA!$C$2:$C$20095&amp;DVOA!$A$2:$A$20095&amp;DVOA!$B$2:$B$20095,0)
),0)</f>
        <v>0</v>
      </c>
      <c r="S431" s="6" t="str">
        <f t="shared" si="81"/>
        <v/>
      </c>
      <c r="T431" s="104" t="str">
        <f t="shared" si="89"/>
        <v/>
      </c>
      <c r="U431" s="104" t="str">
        <f t="shared" si="90"/>
        <v/>
      </c>
      <c r="V431" s="26" t="str" cm="1">
        <f t="array" ref="V431">IFERROR(IF(E431="H",INDEX('DVOA Pred'!$G$2:$G$1000,MATCH($F431&amp;$B431&amp;$A431,'DVOA Pred'!$C$2:$C$1000&amp;'DVOA Pred'!$A$2:$A$1000&amp;'DVOA Pred'!$B$2:$B$1000,0)),
INDEX('DVOA Pred'!$H$2:$H$1000,MATCH($F431&amp;$B431&amp;$A431,'DVOA Pred'!$D$2:$D$1000&amp;'DVOA Pred'!$A$2:$A$1000&amp;'DVOA Pred'!$B$2:$B$1000,0))),"")</f>
        <v/>
      </c>
      <c r="W431" s="26" t="str">
        <f t="shared" si="82"/>
        <v/>
      </c>
      <c r="X431" s="26" t="str">
        <f t="shared" si="83"/>
        <v/>
      </c>
      <c r="Y431" s="6" t="str">
        <f>IFERROR((PERCENTRANK($L$2:$L$20355,L431)*Multiples!$B$3)+((PERCENTRANK($W$2:$W$20355,W431)*(1-Multiples!$B$3))),"")</f>
        <v/>
      </c>
      <c r="Z431" s="64">
        <v>24</v>
      </c>
      <c r="AA431" s="64">
        <v>3</v>
      </c>
      <c r="AB431" s="24">
        <f t="shared" si="84"/>
        <v>21</v>
      </c>
      <c r="AC431" s="24">
        <f t="shared" si="85"/>
        <v>23.5</v>
      </c>
      <c r="AD431" s="24">
        <f t="shared" si="86"/>
        <v>22</v>
      </c>
      <c r="AE431" s="24" t="str">
        <f t="shared" si="87"/>
        <v>Yes</v>
      </c>
      <c r="AF431" s="24" t="str">
        <f t="shared" si="88"/>
        <v>Yes</v>
      </c>
      <c r="AG431" s="64"/>
      <c r="AH431" s="64"/>
      <c r="AI431" s="105" t="s">
        <v>650</v>
      </c>
      <c r="AJ431" s="66"/>
    </row>
    <row r="432" spans="1:36" customFormat="1" x14ac:dyDescent="0.25">
      <c r="A432" s="7">
        <v>1</v>
      </c>
      <c r="B432" s="5">
        <v>2023</v>
      </c>
      <c r="C432" s="5" t="str">
        <f t="shared" si="78"/>
        <v>2023 W1</v>
      </c>
      <c r="D432" s="5">
        <v>216</v>
      </c>
      <c r="E432" s="5" t="s">
        <v>651</v>
      </c>
      <c r="F432" s="5" t="s">
        <v>43</v>
      </c>
      <c r="G432" s="5" t="s">
        <v>51</v>
      </c>
      <c r="H432" s="5">
        <v>-3.5</v>
      </c>
      <c r="I432" s="61">
        <v>-3.5</v>
      </c>
      <c r="J432" s="62" t="str">
        <f t="shared" si="79"/>
        <v>F0</v>
      </c>
      <c r="K432" s="61">
        <f t="shared" si="80"/>
        <v>0</v>
      </c>
      <c r="L432" s="228">
        <f>IF(K432=0,0,
IF(J432="D0.5",0.5*SUMIFS('Key Numbers'!$C$2:$C$71,'Key Numbers'!$A$2:$A$71,"&gt;="&amp;ABS($I432),'Key Numbers'!$A$2:$A$71,"&lt;="&amp;ABS($H432)),
IF(J432="D-0.5",0.5*-1*SUMIFS('Key Numbers'!$C$2:$C$71,'Key Numbers'!$A$2:$A$71,"&lt;="&amp;ABS($I432),'Key Numbers'!$A$2:$A$71,"&gt;="&amp;ABS($H432)),
IF(J432="F0.5",0.5*SUMIFS('Key Numbers'!$C$2:$C$71,'Key Numbers'!$A$2:$A$71,"&lt;="&amp;ABS($I432),'Key Numbers'!$A$2:$A$71,"&gt;="&amp;ABS($H432)),
IF(J432="F-0.5",0.5*-1*SUMIFS('Key Numbers'!$C$2:$C$71,'Key Numbers'!$A$2:$A$71,"&gt;="&amp;ABS($I432),'Key Numbers'!$A$2:$A$71,"&lt;="&amp;ABS($H432)),
IF(AND(LEFT(J432,1)="F",K432&lt;0),-1*SUMIFS('Key Numbers'!$C$2:$C$71,'Key Numbers'!$A$2:$A$71,"&gt;="&amp;ABS($I432),'Key Numbers'!$A$2:$A$71,"&lt;="&amp;ABS($H432)),
IF(AND(LEFT(J432,1)="F",K432&gt;0),SUMIFS('Key Numbers'!$C$2:$C$71,'Key Numbers'!$A$2:$A$71,"&lt;="&amp;ABS($I432),'Key Numbers'!$A$2:$A$71,"&gt;="&amp;ABS($H432)),
IF(AND(LEFT(J432,1)="D",K432&lt;0),-1*SUMIFS('Key Numbers'!$C$2:$C$71,'Key Numbers'!$A$2:$A$71,"&lt;="&amp;ABS($I432),'Key Numbers'!$A$2:$A$71,"&gt;="&amp;ABS($H432)),
SUMIFS('Key Numbers'!$C$2:$C$71,'Key Numbers'!$A$2:$A$71,"&gt;="&amp;ABS($I432),'Key Numbers'!$A$2:$A$71,"&lt;="&amp;ABS($H432))))))))))</f>
        <v>0</v>
      </c>
      <c r="M432" s="6" cm="1">
        <f t="array" ref="M432">IFERROR(INDEX(DVOA!$E$2:$E$20095,MATCH($F432&amp;$A432-1&amp;$B432,DVOA!$C$2:$C$20095&amp;DVOA!$A$2:$A20874&amp;DVOA!$B$2:$B$20095,0)),0)</f>
        <v>0</v>
      </c>
      <c r="N432" s="6" cm="1">
        <f t="array" ref="N432">IFERROR(INDEX(WDVOA!$W$2:$W$1616,MATCH($F432&amp;$A432-1&amp;$B432,WDVOA!$U$2:$U$19616&amp;WDVOA!$V$2:$V$19616&amp;WDVOA!$B$2:$B$19616,0)),0)</f>
        <v>0</v>
      </c>
      <c r="O432" s="6" cm="1">
        <f t="array" ref="O432">IFERROR(INDEX(DVOA!$AC$2:$AC$20095,MATCH($F432&amp;$A432-1&amp;$B432,DVOA!$C$2:$C$20095&amp;DVOA!$A$2:$A$20095&amp;DVOA!$B$2:$B$20095,0)
),0)</f>
        <v>0</v>
      </c>
      <c r="P432" s="6" cm="1">
        <f t="array" ref="P432">IFERROR(INDEX(DVOA!$E$2:$E$20095,MATCH($G432&amp;$A432-1&amp;$B432,DVOA!$C$2:$C$20095&amp;DVOA!$A$2:$A20874&amp;DVOA!$B$2:$B$20095,0)),0)</f>
        <v>0</v>
      </c>
      <c r="Q432" s="6" cm="1">
        <f t="array" ref="Q432">IFERROR(INDEX(WDVOA!$W$2:$W$1616,MATCH($G432&amp;$A432-1&amp;$B432,WDVOA!$U$2:$U$19616&amp;WDVOA!$V$2:$V$19616&amp;WDVOA!$B$2:$B$19616,0)),0)</f>
        <v>0</v>
      </c>
      <c r="R432" s="6" cm="1">
        <f t="array" ref="R432">IFERROR(INDEX(DVOA!$AC$2:$AC$20095,MATCH($G432&amp;$A432-1&amp;$B432,DVOA!$C$2:$C$20095&amp;DVOA!$A$2:$A$20095&amp;DVOA!$B$2:$B$20095,0)
),0)</f>
        <v>0</v>
      </c>
      <c r="S432" s="6" t="str">
        <f t="shared" si="81"/>
        <v/>
      </c>
      <c r="T432" s="104" t="str">
        <f t="shared" si="89"/>
        <v/>
      </c>
      <c r="U432" s="104" t="str">
        <f t="shared" si="90"/>
        <v/>
      </c>
      <c r="V432" s="26" t="str" cm="1">
        <f t="array" ref="V432">IFERROR(IF(E432="H",INDEX('DVOA Pred'!$G$2:$G$1000,MATCH($F432&amp;$B432&amp;$A432,'DVOA Pred'!$C$2:$C$1000&amp;'DVOA Pred'!$A$2:$A$1000&amp;'DVOA Pred'!$B$2:$B$1000,0)),
INDEX('DVOA Pred'!$H$2:$H$1000,MATCH($F432&amp;$B432&amp;$A432,'DVOA Pred'!$D$2:$D$1000&amp;'DVOA Pred'!$A$2:$A$1000&amp;'DVOA Pred'!$B$2:$B$1000,0))),"")</f>
        <v/>
      </c>
      <c r="W432" s="26" t="str">
        <f t="shared" si="82"/>
        <v/>
      </c>
      <c r="X432" s="26" t="str">
        <f t="shared" si="83"/>
        <v/>
      </c>
      <c r="Y432" s="6" t="str">
        <f>IFERROR((PERCENTRANK($L$2:$L$20355,L432)*Multiples!$B$3)+((PERCENTRANK($W$2:$W$20355,W432)*(1-Multiples!$B$3))),"")</f>
        <v/>
      </c>
      <c r="Z432" s="64">
        <v>24</v>
      </c>
      <c r="AA432" s="64">
        <v>10</v>
      </c>
      <c r="AB432" s="24">
        <f t="shared" si="84"/>
        <v>14</v>
      </c>
      <c r="AC432" s="24">
        <f t="shared" si="85"/>
        <v>10.5</v>
      </c>
      <c r="AD432" s="24">
        <f t="shared" si="86"/>
        <v>10.5</v>
      </c>
      <c r="AE432" s="24" t="str">
        <f t="shared" si="87"/>
        <v>Yes</v>
      </c>
      <c r="AF432" s="24" t="str">
        <f t="shared" si="88"/>
        <v>Yes</v>
      </c>
      <c r="AG432" s="64"/>
      <c r="AH432" s="64"/>
      <c r="AI432" s="105" t="s">
        <v>650</v>
      </c>
      <c r="AJ432" s="66"/>
    </row>
    <row r="433" spans="1:36" customFormat="1" x14ac:dyDescent="0.25">
      <c r="A433" s="7">
        <v>1</v>
      </c>
      <c r="B433" s="5">
        <v>2023</v>
      </c>
      <c r="C433" s="5" t="str">
        <f t="shared" si="78"/>
        <v>2023 W1</v>
      </c>
      <c r="D433" s="5">
        <v>216</v>
      </c>
      <c r="E433" s="5" t="s">
        <v>649</v>
      </c>
      <c r="F433" s="5" t="s">
        <v>51</v>
      </c>
      <c r="G433" s="5" t="s">
        <v>43</v>
      </c>
      <c r="H433" s="5">
        <v>3.5</v>
      </c>
      <c r="I433" s="61">
        <v>3.5</v>
      </c>
      <c r="J433" s="62" t="str">
        <f t="shared" si="79"/>
        <v>D0</v>
      </c>
      <c r="K433" s="61">
        <f t="shared" si="80"/>
        <v>0</v>
      </c>
      <c r="L433" s="228">
        <f>IF(K433=0,0,
IF(J433="D0.5",0.5*SUMIFS('Key Numbers'!$C$2:$C$71,'Key Numbers'!$A$2:$A$71,"&gt;="&amp;ABS($I433),'Key Numbers'!$A$2:$A$71,"&lt;="&amp;ABS($H433)),
IF(J433="D-0.5",0.5*-1*SUMIFS('Key Numbers'!$C$2:$C$71,'Key Numbers'!$A$2:$A$71,"&lt;="&amp;ABS($I433),'Key Numbers'!$A$2:$A$71,"&gt;="&amp;ABS($H433)),
IF(J433="F0.5",0.5*SUMIFS('Key Numbers'!$C$2:$C$71,'Key Numbers'!$A$2:$A$71,"&lt;="&amp;ABS($I433),'Key Numbers'!$A$2:$A$71,"&gt;="&amp;ABS($H433)),
IF(J433="F-0.5",0.5*-1*SUMIFS('Key Numbers'!$C$2:$C$71,'Key Numbers'!$A$2:$A$71,"&gt;="&amp;ABS($I433),'Key Numbers'!$A$2:$A$71,"&lt;="&amp;ABS($H433)),
IF(AND(LEFT(J433,1)="F",K433&lt;0),-1*SUMIFS('Key Numbers'!$C$2:$C$71,'Key Numbers'!$A$2:$A$71,"&gt;="&amp;ABS($I433),'Key Numbers'!$A$2:$A$71,"&lt;="&amp;ABS($H433)),
IF(AND(LEFT(J433,1)="F",K433&gt;0),SUMIFS('Key Numbers'!$C$2:$C$71,'Key Numbers'!$A$2:$A$71,"&lt;="&amp;ABS($I433),'Key Numbers'!$A$2:$A$71,"&gt;="&amp;ABS($H433)),
IF(AND(LEFT(J433,1)="D",K433&lt;0),-1*SUMIFS('Key Numbers'!$C$2:$C$71,'Key Numbers'!$A$2:$A$71,"&lt;="&amp;ABS($I433),'Key Numbers'!$A$2:$A$71,"&gt;="&amp;ABS($H433)),
SUMIFS('Key Numbers'!$C$2:$C$71,'Key Numbers'!$A$2:$A$71,"&gt;="&amp;ABS($I433),'Key Numbers'!$A$2:$A$71,"&lt;="&amp;ABS($H433))))))))))</f>
        <v>0</v>
      </c>
      <c r="M433" s="6" cm="1">
        <f t="array" ref="M433">IFERROR(INDEX(DVOA!$E$2:$E$20095,MATCH($F433&amp;$A433-1&amp;$B433,DVOA!$C$2:$C$20095&amp;DVOA!$A$2:$A20875&amp;DVOA!$B$2:$B$20095,0)),0)</f>
        <v>0</v>
      </c>
      <c r="N433" s="6" cm="1">
        <f t="array" ref="N433">IFERROR(INDEX(WDVOA!$W$2:$W$1616,MATCH($F433&amp;$A433-1&amp;$B433,WDVOA!$U$2:$U$19616&amp;WDVOA!$V$2:$V$19616&amp;WDVOA!$B$2:$B$19616,0)),0)</f>
        <v>0</v>
      </c>
      <c r="O433" s="6" cm="1">
        <f t="array" ref="O433">IFERROR(INDEX(DVOA!$AC$2:$AC$20095,MATCH($F433&amp;$A433-1&amp;$B433,DVOA!$C$2:$C$20095&amp;DVOA!$A$2:$A$20095&amp;DVOA!$B$2:$B$20095,0)
),0)</f>
        <v>0</v>
      </c>
      <c r="P433" s="6" cm="1">
        <f t="array" ref="P433">IFERROR(INDEX(DVOA!$E$2:$E$20095,MATCH($G433&amp;$A433-1&amp;$B433,DVOA!$C$2:$C$20095&amp;DVOA!$A$2:$A20875&amp;DVOA!$B$2:$B$20095,0)),0)</f>
        <v>0</v>
      </c>
      <c r="Q433" s="6" cm="1">
        <f t="array" ref="Q433">IFERROR(INDEX(WDVOA!$W$2:$W$1616,MATCH($G433&amp;$A433-1&amp;$B433,WDVOA!$U$2:$U$19616&amp;WDVOA!$V$2:$V$19616&amp;WDVOA!$B$2:$B$19616,0)),0)</f>
        <v>0</v>
      </c>
      <c r="R433" s="6" cm="1">
        <f t="array" ref="R433">IFERROR(INDEX(DVOA!$AC$2:$AC$20095,MATCH($G433&amp;$A433-1&amp;$B433,DVOA!$C$2:$C$20095&amp;DVOA!$A$2:$A$20095&amp;DVOA!$B$2:$B$20095,0)
),0)</f>
        <v>0</v>
      </c>
      <c r="S433" s="6" t="str">
        <f t="shared" si="81"/>
        <v/>
      </c>
      <c r="T433" s="104" t="str">
        <f t="shared" si="89"/>
        <v/>
      </c>
      <c r="U433" s="104" t="str">
        <f t="shared" si="90"/>
        <v/>
      </c>
      <c r="V433" s="26" t="str" cm="1">
        <f t="array" ref="V433">IFERROR(IF(E433="H",INDEX('DVOA Pred'!$G$2:$G$1000,MATCH($F433&amp;$B433&amp;$A433,'DVOA Pred'!$C$2:$C$1000&amp;'DVOA Pred'!$A$2:$A$1000&amp;'DVOA Pred'!$B$2:$B$1000,0)),
INDEX('DVOA Pred'!$H$2:$H$1000,MATCH($F433&amp;$B433&amp;$A433,'DVOA Pred'!$D$2:$D$1000&amp;'DVOA Pred'!$A$2:$A$1000&amp;'DVOA Pred'!$B$2:$B$1000,0))),"")</f>
        <v/>
      </c>
      <c r="W433" s="26" t="str">
        <f t="shared" si="82"/>
        <v/>
      </c>
      <c r="X433" s="26" t="str">
        <f t="shared" si="83"/>
        <v/>
      </c>
      <c r="Y433" s="6" t="str">
        <f>IFERROR((PERCENTRANK($L$2:$L$20355,L433)*Multiples!$B$3)+((PERCENTRANK($W$2:$W$20355,W433)*(1-Multiples!$B$3))),"")</f>
        <v/>
      </c>
      <c r="Z433" s="64">
        <v>10</v>
      </c>
      <c r="AA433" s="64">
        <v>24</v>
      </c>
      <c r="AB433" s="24">
        <f t="shared" si="84"/>
        <v>-14</v>
      </c>
      <c r="AC433" s="24">
        <f t="shared" si="85"/>
        <v>-10.5</v>
      </c>
      <c r="AD433" s="24">
        <f t="shared" si="86"/>
        <v>-10.5</v>
      </c>
      <c r="AE433" s="24" t="str">
        <f t="shared" si="87"/>
        <v>No</v>
      </c>
      <c r="AF433" s="24" t="str">
        <f t="shared" si="88"/>
        <v>No</v>
      </c>
      <c r="AG433" s="64"/>
      <c r="AH433" s="64"/>
      <c r="AI433" s="105" t="s">
        <v>650</v>
      </c>
      <c r="AJ433" s="66"/>
    </row>
    <row r="434" spans="1:36" customFormat="1" x14ac:dyDescent="0.25">
      <c r="A434" s="7">
        <v>1</v>
      </c>
      <c r="B434" s="5">
        <v>2023</v>
      </c>
      <c r="C434" s="5" t="str">
        <f t="shared" si="78"/>
        <v>2023 W1</v>
      </c>
      <c r="D434" s="5">
        <v>217</v>
      </c>
      <c r="E434" s="5" t="s">
        <v>651</v>
      </c>
      <c r="F434" s="5" t="s">
        <v>18</v>
      </c>
      <c r="G434" s="5" t="s">
        <v>49</v>
      </c>
      <c r="H434" s="5">
        <v>-9.5</v>
      </c>
      <c r="I434" s="61">
        <v>-9.5</v>
      </c>
      <c r="J434" s="62" t="str">
        <f t="shared" si="79"/>
        <v>F0</v>
      </c>
      <c r="K434" s="61">
        <f t="shared" si="80"/>
        <v>0</v>
      </c>
      <c r="L434" s="228">
        <f>IF(K434=0,0,
IF(J434="D0.5",0.5*SUMIFS('Key Numbers'!$C$2:$C$71,'Key Numbers'!$A$2:$A$71,"&gt;="&amp;ABS($I434),'Key Numbers'!$A$2:$A$71,"&lt;="&amp;ABS($H434)),
IF(J434="D-0.5",0.5*-1*SUMIFS('Key Numbers'!$C$2:$C$71,'Key Numbers'!$A$2:$A$71,"&lt;="&amp;ABS($I434),'Key Numbers'!$A$2:$A$71,"&gt;="&amp;ABS($H434)),
IF(J434="F0.5",0.5*SUMIFS('Key Numbers'!$C$2:$C$71,'Key Numbers'!$A$2:$A$71,"&lt;="&amp;ABS($I434),'Key Numbers'!$A$2:$A$71,"&gt;="&amp;ABS($H434)),
IF(J434="F-0.5",0.5*-1*SUMIFS('Key Numbers'!$C$2:$C$71,'Key Numbers'!$A$2:$A$71,"&gt;="&amp;ABS($I434),'Key Numbers'!$A$2:$A$71,"&lt;="&amp;ABS($H434)),
IF(AND(LEFT(J434,1)="F",K434&lt;0),-1*SUMIFS('Key Numbers'!$C$2:$C$71,'Key Numbers'!$A$2:$A$71,"&gt;="&amp;ABS($I434),'Key Numbers'!$A$2:$A$71,"&lt;="&amp;ABS($H434)),
IF(AND(LEFT(J434,1)="F",K434&gt;0),SUMIFS('Key Numbers'!$C$2:$C$71,'Key Numbers'!$A$2:$A$71,"&lt;="&amp;ABS($I434),'Key Numbers'!$A$2:$A$71,"&gt;="&amp;ABS($H434)),
IF(AND(LEFT(J434,1)="D",K434&lt;0),-1*SUMIFS('Key Numbers'!$C$2:$C$71,'Key Numbers'!$A$2:$A$71,"&lt;="&amp;ABS($I434),'Key Numbers'!$A$2:$A$71,"&gt;="&amp;ABS($H434)),
SUMIFS('Key Numbers'!$C$2:$C$71,'Key Numbers'!$A$2:$A$71,"&gt;="&amp;ABS($I434),'Key Numbers'!$A$2:$A$71,"&lt;="&amp;ABS($H434))))))))))</f>
        <v>0</v>
      </c>
      <c r="M434" s="6" cm="1">
        <f t="array" ref="M434">IFERROR(INDEX(DVOA!$E$2:$E$20095,MATCH($F434&amp;$A434-1&amp;$B434,DVOA!$C$2:$C$20095&amp;DVOA!$A$2:$A20876&amp;DVOA!$B$2:$B$20095,0)),0)</f>
        <v>0</v>
      </c>
      <c r="N434" s="6" cm="1">
        <f t="array" ref="N434">IFERROR(INDEX(WDVOA!$W$2:$W$1616,MATCH($F434&amp;$A434-1&amp;$B434,WDVOA!$U$2:$U$19616&amp;WDVOA!$V$2:$V$19616&amp;WDVOA!$B$2:$B$19616,0)),0)</f>
        <v>0</v>
      </c>
      <c r="O434" s="6" cm="1">
        <f t="array" ref="O434">IFERROR(INDEX(DVOA!$AC$2:$AC$20095,MATCH($F434&amp;$A434-1&amp;$B434,DVOA!$C$2:$C$20095&amp;DVOA!$A$2:$A$20095&amp;DVOA!$B$2:$B$20095,0)
),0)</f>
        <v>0</v>
      </c>
      <c r="P434" s="6" cm="1">
        <f t="array" ref="P434">IFERROR(INDEX(DVOA!$E$2:$E$20095,MATCH($G434&amp;$A434-1&amp;$B434,DVOA!$C$2:$C$20095&amp;DVOA!$A$2:$A20876&amp;DVOA!$B$2:$B$20095,0)),0)</f>
        <v>0</v>
      </c>
      <c r="Q434" s="6" cm="1">
        <f t="array" ref="Q434">IFERROR(INDEX(WDVOA!$W$2:$W$1616,MATCH($G434&amp;$A434-1&amp;$B434,WDVOA!$U$2:$U$19616&amp;WDVOA!$V$2:$V$19616&amp;WDVOA!$B$2:$B$19616,0)),0)</f>
        <v>0</v>
      </c>
      <c r="R434" s="6" cm="1">
        <f t="array" ref="R434">IFERROR(INDEX(DVOA!$AC$2:$AC$20095,MATCH($G434&amp;$A434-1&amp;$B434,DVOA!$C$2:$C$20095&amp;DVOA!$A$2:$A$20095&amp;DVOA!$B$2:$B$20095,0)
),0)</f>
        <v>0</v>
      </c>
      <c r="S434" s="6" t="str">
        <f t="shared" si="81"/>
        <v/>
      </c>
      <c r="T434" s="104" t="str">
        <f t="shared" si="89"/>
        <v/>
      </c>
      <c r="U434" s="104" t="str">
        <f t="shared" si="90"/>
        <v/>
      </c>
      <c r="V434" s="26" t="str" cm="1">
        <f t="array" ref="V434">IFERROR(IF(E434="H",INDEX('DVOA Pred'!$G$2:$G$1000,MATCH($F434&amp;$B434&amp;$A434,'DVOA Pred'!$C$2:$C$1000&amp;'DVOA Pred'!$A$2:$A$1000&amp;'DVOA Pred'!$B$2:$B$1000,0)),
INDEX('DVOA Pred'!$H$2:$H$1000,MATCH($F434&amp;$B434&amp;$A434,'DVOA Pred'!$D$2:$D$1000&amp;'DVOA Pred'!$A$2:$A$1000&amp;'DVOA Pred'!$B$2:$B$1000,0))),"")</f>
        <v/>
      </c>
      <c r="W434" s="26" t="str">
        <f t="shared" si="82"/>
        <v/>
      </c>
      <c r="X434" s="26" t="str">
        <f t="shared" si="83"/>
        <v/>
      </c>
      <c r="Y434" s="6" t="str">
        <f>IFERROR((PERCENTRANK($L$2:$L$20355,L434)*Multiples!$B$3)+((PERCENTRANK($W$2:$W$20355,W434)*(1-Multiples!$B$3))),"")</f>
        <v/>
      </c>
      <c r="Z434" s="64">
        <v>25</v>
      </c>
      <c r="AA434" s="64">
        <v>9</v>
      </c>
      <c r="AB434" s="24">
        <f t="shared" si="84"/>
        <v>16</v>
      </c>
      <c r="AC434" s="24">
        <f t="shared" si="85"/>
        <v>6.5</v>
      </c>
      <c r="AD434" s="24">
        <f t="shared" si="86"/>
        <v>6.5</v>
      </c>
      <c r="AE434" s="24" t="str">
        <f t="shared" si="87"/>
        <v>Yes</v>
      </c>
      <c r="AF434" s="24" t="str">
        <f t="shared" si="88"/>
        <v>Yes</v>
      </c>
      <c r="AG434" s="64"/>
      <c r="AH434" s="64"/>
      <c r="AI434" s="105" t="s">
        <v>650</v>
      </c>
      <c r="AJ434" s="66"/>
    </row>
    <row r="435" spans="1:36" customFormat="1" x14ac:dyDescent="0.25">
      <c r="A435" s="7">
        <v>1</v>
      </c>
      <c r="B435" s="5">
        <v>2023</v>
      </c>
      <c r="C435" s="5" t="str">
        <f t="shared" si="78"/>
        <v>2023 W1</v>
      </c>
      <c r="D435" s="5">
        <v>217</v>
      </c>
      <c r="E435" s="5" t="s">
        <v>649</v>
      </c>
      <c r="F435" s="5" t="s">
        <v>49</v>
      </c>
      <c r="G435" s="5" t="s">
        <v>18</v>
      </c>
      <c r="H435" s="5">
        <v>9.5</v>
      </c>
      <c r="I435" s="61">
        <v>9.5</v>
      </c>
      <c r="J435" s="62" t="str">
        <f t="shared" si="79"/>
        <v>D0</v>
      </c>
      <c r="K435" s="61">
        <f t="shared" si="80"/>
        <v>0</v>
      </c>
      <c r="L435" s="228">
        <f>IF(K435=0,0,
IF(J435="D0.5",0.5*SUMIFS('Key Numbers'!$C$2:$C$71,'Key Numbers'!$A$2:$A$71,"&gt;="&amp;ABS($I435),'Key Numbers'!$A$2:$A$71,"&lt;="&amp;ABS($H435)),
IF(J435="D-0.5",0.5*-1*SUMIFS('Key Numbers'!$C$2:$C$71,'Key Numbers'!$A$2:$A$71,"&lt;="&amp;ABS($I435),'Key Numbers'!$A$2:$A$71,"&gt;="&amp;ABS($H435)),
IF(J435="F0.5",0.5*SUMIFS('Key Numbers'!$C$2:$C$71,'Key Numbers'!$A$2:$A$71,"&lt;="&amp;ABS($I435),'Key Numbers'!$A$2:$A$71,"&gt;="&amp;ABS($H435)),
IF(J435="F-0.5",0.5*-1*SUMIFS('Key Numbers'!$C$2:$C$71,'Key Numbers'!$A$2:$A$71,"&gt;="&amp;ABS($I435),'Key Numbers'!$A$2:$A$71,"&lt;="&amp;ABS($H435)),
IF(AND(LEFT(J435,1)="F",K435&lt;0),-1*SUMIFS('Key Numbers'!$C$2:$C$71,'Key Numbers'!$A$2:$A$71,"&gt;="&amp;ABS($I435),'Key Numbers'!$A$2:$A$71,"&lt;="&amp;ABS($H435)),
IF(AND(LEFT(J435,1)="F",K435&gt;0),SUMIFS('Key Numbers'!$C$2:$C$71,'Key Numbers'!$A$2:$A$71,"&lt;="&amp;ABS($I435),'Key Numbers'!$A$2:$A$71,"&gt;="&amp;ABS($H435)),
IF(AND(LEFT(J435,1)="D",K435&lt;0),-1*SUMIFS('Key Numbers'!$C$2:$C$71,'Key Numbers'!$A$2:$A$71,"&lt;="&amp;ABS($I435),'Key Numbers'!$A$2:$A$71,"&gt;="&amp;ABS($H435)),
SUMIFS('Key Numbers'!$C$2:$C$71,'Key Numbers'!$A$2:$A$71,"&gt;="&amp;ABS($I435),'Key Numbers'!$A$2:$A$71,"&lt;="&amp;ABS($H435))))))))))</f>
        <v>0</v>
      </c>
      <c r="M435" s="6" cm="1">
        <f t="array" ref="M435">IFERROR(INDEX(DVOA!$E$2:$E$20095,MATCH($F435&amp;$A435-1&amp;$B435,DVOA!$C$2:$C$20095&amp;DVOA!$A$2:$A20877&amp;DVOA!$B$2:$B$20095,0)),0)</f>
        <v>0</v>
      </c>
      <c r="N435" s="6" cm="1">
        <f t="array" ref="N435">IFERROR(INDEX(WDVOA!$W$2:$W$1616,MATCH($F435&amp;$A435-1&amp;$B435,WDVOA!$U$2:$U$19616&amp;WDVOA!$V$2:$V$19616&amp;WDVOA!$B$2:$B$19616,0)),0)</f>
        <v>0</v>
      </c>
      <c r="O435" s="6" cm="1">
        <f t="array" ref="O435">IFERROR(INDEX(DVOA!$AC$2:$AC$20095,MATCH($F435&amp;$A435-1&amp;$B435,DVOA!$C$2:$C$20095&amp;DVOA!$A$2:$A$20095&amp;DVOA!$B$2:$B$20095,0)
),0)</f>
        <v>0</v>
      </c>
      <c r="P435" s="6" cm="1">
        <f t="array" ref="P435">IFERROR(INDEX(DVOA!$E$2:$E$20095,MATCH($G435&amp;$A435-1&amp;$B435,DVOA!$C$2:$C$20095&amp;DVOA!$A$2:$A20877&amp;DVOA!$B$2:$B$20095,0)),0)</f>
        <v>0</v>
      </c>
      <c r="Q435" s="6" cm="1">
        <f t="array" ref="Q435">IFERROR(INDEX(WDVOA!$W$2:$W$1616,MATCH($G435&amp;$A435-1&amp;$B435,WDVOA!$U$2:$U$19616&amp;WDVOA!$V$2:$V$19616&amp;WDVOA!$B$2:$B$19616,0)),0)</f>
        <v>0</v>
      </c>
      <c r="R435" s="6" cm="1">
        <f t="array" ref="R435">IFERROR(INDEX(DVOA!$AC$2:$AC$20095,MATCH($G435&amp;$A435-1&amp;$B435,DVOA!$C$2:$C$20095&amp;DVOA!$A$2:$A$20095&amp;DVOA!$B$2:$B$20095,0)
),0)</f>
        <v>0</v>
      </c>
      <c r="S435" s="6" t="str">
        <f t="shared" si="81"/>
        <v/>
      </c>
      <c r="T435" s="104" t="str">
        <f t="shared" si="89"/>
        <v/>
      </c>
      <c r="U435" s="104" t="str">
        <f t="shared" si="90"/>
        <v/>
      </c>
      <c r="V435" s="26" t="str" cm="1">
        <f t="array" ref="V435">IFERROR(IF(E435="H",INDEX('DVOA Pred'!$G$2:$G$1000,MATCH($F435&amp;$B435&amp;$A435,'DVOA Pred'!$C$2:$C$1000&amp;'DVOA Pred'!$A$2:$A$1000&amp;'DVOA Pred'!$B$2:$B$1000,0)),
INDEX('DVOA Pred'!$H$2:$H$1000,MATCH($F435&amp;$B435&amp;$A435,'DVOA Pred'!$D$2:$D$1000&amp;'DVOA Pred'!$A$2:$A$1000&amp;'DVOA Pred'!$B$2:$B$1000,0))),"")</f>
        <v/>
      </c>
      <c r="W435" s="26" t="str">
        <f t="shared" si="82"/>
        <v/>
      </c>
      <c r="X435" s="26" t="str">
        <f t="shared" si="83"/>
        <v/>
      </c>
      <c r="Y435" s="6" t="str">
        <f>IFERROR((PERCENTRANK($L$2:$L$20355,L435)*Multiples!$B$3)+((PERCENTRANK($W$2:$W$20355,W435)*(1-Multiples!$B$3))),"")</f>
        <v/>
      </c>
      <c r="Z435" s="64">
        <v>9</v>
      </c>
      <c r="AA435" s="64">
        <v>25</v>
      </c>
      <c r="AB435" s="24">
        <f t="shared" si="84"/>
        <v>-16</v>
      </c>
      <c r="AC435" s="24">
        <f t="shared" si="85"/>
        <v>-6.5</v>
      </c>
      <c r="AD435" s="24">
        <f t="shared" si="86"/>
        <v>-6.5</v>
      </c>
      <c r="AE435" s="24" t="str">
        <f t="shared" si="87"/>
        <v>No</v>
      </c>
      <c r="AF435" s="24" t="str">
        <f t="shared" si="88"/>
        <v>No</v>
      </c>
      <c r="AG435" s="64" t="s">
        <v>652</v>
      </c>
      <c r="AH435" s="64"/>
      <c r="AI435" s="105" t="s">
        <v>650</v>
      </c>
      <c r="AJ435" s="66"/>
    </row>
    <row r="436" spans="1:36" customFormat="1" x14ac:dyDescent="0.25">
      <c r="A436" s="7">
        <v>1</v>
      </c>
      <c r="B436" s="5">
        <v>2023</v>
      </c>
      <c r="C436" s="5" t="str">
        <f t="shared" si="78"/>
        <v>2023 W1</v>
      </c>
      <c r="D436" s="5">
        <v>218</v>
      </c>
      <c r="E436" s="5" t="s">
        <v>651</v>
      </c>
      <c r="F436" s="5" t="s">
        <v>64</v>
      </c>
      <c r="G436" s="5" t="s">
        <v>20</v>
      </c>
      <c r="H436" s="5">
        <v>-1.5</v>
      </c>
      <c r="I436" s="61">
        <v>-1.5</v>
      </c>
      <c r="J436" s="62" t="str">
        <f t="shared" si="79"/>
        <v>F0</v>
      </c>
      <c r="K436" s="61">
        <f t="shared" si="80"/>
        <v>0</v>
      </c>
      <c r="L436" s="228">
        <f>IF(K436=0,0,
IF(J436="D0.5",0.5*SUMIFS('Key Numbers'!$C$2:$C$71,'Key Numbers'!$A$2:$A$71,"&gt;="&amp;ABS($I436),'Key Numbers'!$A$2:$A$71,"&lt;="&amp;ABS($H436)),
IF(J436="D-0.5",0.5*-1*SUMIFS('Key Numbers'!$C$2:$C$71,'Key Numbers'!$A$2:$A$71,"&lt;="&amp;ABS($I436),'Key Numbers'!$A$2:$A$71,"&gt;="&amp;ABS($H436)),
IF(J436="F0.5",0.5*SUMIFS('Key Numbers'!$C$2:$C$71,'Key Numbers'!$A$2:$A$71,"&lt;="&amp;ABS($I436),'Key Numbers'!$A$2:$A$71,"&gt;="&amp;ABS($H436)),
IF(J436="F-0.5",0.5*-1*SUMIFS('Key Numbers'!$C$2:$C$71,'Key Numbers'!$A$2:$A$71,"&gt;="&amp;ABS($I436),'Key Numbers'!$A$2:$A$71,"&lt;="&amp;ABS($H436)),
IF(AND(LEFT(J436,1)="F",K436&lt;0),-1*SUMIFS('Key Numbers'!$C$2:$C$71,'Key Numbers'!$A$2:$A$71,"&gt;="&amp;ABS($I436),'Key Numbers'!$A$2:$A$71,"&lt;="&amp;ABS($H436)),
IF(AND(LEFT(J436,1)="F",K436&gt;0),SUMIFS('Key Numbers'!$C$2:$C$71,'Key Numbers'!$A$2:$A$71,"&lt;="&amp;ABS($I436),'Key Numbers'!$A$2:$A$71,"&gt;="&amp;ABS($H436)),
IF(AND(LEFT(J436,1)="D",K436&lt;0),-1*SUMIFS('Key Numbers'!$C$2:$C$71,'Key Numbers'!$A$2:$A$71,"&lt;="&amp;ABS($I436),'Key Numbers'!$A$2:$A$71,"&gt;="&amp;ABS($H436)),
SUMIFS('Key Numbers'!$C$2:$C$71,'Key Numbers'!$A$2:$A$71,"&gt;="&amp;ABS($I436),'Key Numbers'!$A$2:$A$71,"&lt;="&amp;ABS($H436))))))))))</f>
        <v>0</v>
      </c>
      <c r="M436" s="6" cm="1">
        <f t="array" ref="M436">IFERROR(INDEX(DVOA!$E$2:$E$20095,MATCH($F436&amp;$A436-1&amp;$B436,DVOA!$C$2:$C$20095&amp;DVOA!$A$2:$A20878&amp;DVOA!$B$2:$B$20095,0)),0)</f>
        <v>0</v>
      </c>
      <c r="N436" s="6" cm="1">
        <f t="array" ref="N436">IFERROR(INDEX(WDVOA!$W$2:$W$1616,MATCH($F436&amp;$A436-1&amp;$B436,WDVOA!$U$2:$U$19616&amp;WDVOA!$V$2:$V$19616&amp;WDVOA!$B$2:$B$19616,0)),0)</f>
        <v>0</v>
      </c>
      <c r="O436" s="6" cm="1">
        <f t="array" ref="O436">IFERROR(INDEX(DVOA!$AC$2:$AC$20095,MATCH($F436&amp;$A436-1&amp;$B436,DVOA!$C$2:$C$20095&amp;DVOA!$A$2:$A$20095&amp;DVOA!$B$2:$B$20095,0)
),0)</f>
        <v>0</v>
      </c>
      <c r="P436" s="6" cm="1">
        <f t="array" ref="P436">IFERROR(INDEX(DVOA!$E$2:$E$20095,MATCH($G436&amp;$A436-1&amp;$B436,DVOA!$C$2:$C$20095&amp;DVOA!$A$2:$A20878&amp;DVOA!$B$2:$B$20095,0)),0)</f>
        <v>0</v>
      </c>
      <c r="Q436" s="6" cm="1">
        <f t="array" ref="Q436">IFERROR(INDEX(WDVOA!$W$2:$W$1616,MATCH($G436&amp;$A436-1&amp;$B436,WDVOA!$U$2:$U$19616&amp;WDVOA!$V$2:$V$19616&amp;WDVOA!$B$2:$B$19616,0)),0)</f>
        <v>0</v>
      </c>
      <c r="R436" s="6" cm="1">
        <f t="array" ref="R436">IFERROR(INDEX(DVOA!$AC$2:$AC$20095,MATCH($G436&amp;$A436-1&amp;$B436,DVOA!$C$2:$C$20095&amp;DVOA!$A$2:$A$20095&amp;DVOA!$B$2:$B$20095,0)
),0)</f>
        <v>0</v>
      </c>
      <c r="S436" s="6" t="str">
        <f t="shared" si="81"/>
        <v/>
      </c>
      <c r="T436" s="104" t="str">
        <f t="shared" si="89"/>
        <v/>
      </c>
      <c r="U436" s="104" t="str">
        <f t="shared" si="90"/>
        <v/>
      </c>
      <c r="V436" s="26" t="str" cm="1">
        <f t="array" ref="V436">IFERROR(IF(E436="H",INDEX('DVOA Pred'!$G$2:$G$1000,MATCH($F436&amp;$B436&amp;$A436,'DVOA Pred'!$C$2:$C$1000&amp;'DVOA Pred'!$A$2:$A$1000&amp;'DVOA Pred'!$B$2:$B$1000,0)),
INDEX('DVOA Pred'!$H$2:$H$1000,MATCH($F436&amp;$B436&amp;$A436,'DVOA Pred'!$D$2:$D$1000&amp;'DVOA Pred'!$A$2:$A$1000&amp;'DVOA Pred'!$B$2:$B$1000,0))),"")</f>
        <v/>
      </c>
      <c r="W436" s="26" t="str">
        <f t="shared" si="82"/>
        <v/>
      </c>
      <c r="X436" s="26" t="str">
        <f t="shared" si="83"/>
        <v/>
      </c>
      <c r="Y436" s="6" t="str">
        <f>IFERROR((PERCENTRANK($L$2:$L$20355,L436)*Multiples!$B$3)+((PERCENTRANK($W$2:$W$20355,W436)*(1-Multiples!$B$3))),"")</f>
        <v/>
      </c>
      <c r="Z436" s="64">
        <v>20</v>
      </c>
      <c r="AA436" s="64">
        <v>38</v>
      </c>
      <c r="AB436" s="24">
        <f t="shared" si="84"/>
        <v>-18</v>
      </c>
      <c r="AC436" s="24">
        <f t="shared" si="85"/>
        <v>-19.5</v>
      </c>
      <c r="AD436" s="24">
        <f t="shared" si="86"/>
        <v>-19.5</v>
      </c>
      <c r="AE436" s="24" t="str">
        <f t="shared" si="87"/>
        <v>No</v>
      </c>
      <c r="AF436" s="24" t="str">
        <f t="shared" si="88"/>
        <v>No</v>
      </c>
      <c r="AG436" s="64"/>
      <c r="AH436" s="64"/>
      <c r="AI436" s="105" t="s">
        <v>650</v>
      </c>
      <c r="AJ436" s="66"/>
    </row>
    <row r="437" spans="1:36" customFormat="1" x14ac:dyDescent="0.25">
      <c r="A437" s="7">
        <v>1</v>
      </c>
      <c r="B437" s="5">
        <v>2023</v>
      </c>
      <c r="C437" s="5" t="str">
        <f t="shared" si="78"/>
        <v>2023 W1</v>
      </c>
      <c r="D437" s="5">
        <v>218</v>
      </c>
      <c r="E437" s="5" t="s">
        <v>649</v>
      </c>
      <c r="F437" s="5" t="s">
        <v>20</v>
      </c>
      <c r="G437" s="5" t="s">
        <v>64</v>
      </c>
      <c r="H437" s="5">
        <v>1.5</v>
      </c>
      <c r="I437" s="61">
        <v>1.5</v>
      </c>
      <c r="J437" s="62" t="str">
        <f t="shared" si="79"/>
        <v>D0</v>
      </c>
      <c r="K437" s="61">
        <f t="shared" si="80"/>
        <v>0</v>
      </c>
      <c r="L437" s="228">
        <f>IF(K437=0,0,
IF(J437="D0.5",0.5*SUMIFS('Key Numbers'!$C$2:$C$71,'Key Numbers'!$A$2:$A$71,"&gt;="&amp;ABS($I437),'Key Numbers'!$A$2:$A$71,"&lt;="&amp;ABS($H437)),
IF(J437="D-0.5",0.5*-1*SUMIFS('Key Numbers'!$C$2:$C$71,'Key Numbers'!$A$2:$A$71,"&lt;="&amp;ABS($I437),'Key Numbers'!$A$2:$A$71,"&gt;="&amp;ABS($H437)),
IF(J437="F0.5",0.5*SUMIFS('Key Numbers'!$C$2:$C$71,'Key Numbers'!$A$2:$A$71,"&lt;="&amp;ABS($I437),'Key Numbers'!$A$2:$A$71,"&gt;="&amp;ABS($H437)),
IF(J437="F-0.5",0.5*-1*SUMIFS('Key Numbers'!$C$2:$C$71,'Key Numbers'!$A$2:$A$71,"&gt;="&amp;ABS($I437),'Key Numbers'!$A$2:$A$71,"&lt;="&amp;ABS($H437)),
IF(AND(LEFT(J437,1)="F",K437&lt;0),-1*SUMIFS('Key Numbers'!$C$2:$C$71,'Key Numbers'!$A$2:$A$71,"&gt;="&amp;ABS($I437),'Key Numbers'!$A$2:$A$71,"&lt;="&amp;ABS($H437)),
IF(AND(LEFT(J437,1)="F",K437&gt;0),SUMIFS('Key Numbers'!$C$2:$C$71,'Key Numbers'!$A$2:$A$71,"&lt;="&amp;ABS($I437),'Key Numbers'!$A$2:$A$71,"&gt;="&amp;ABS($H437)),
IF(AND(LEFT(J437,1)="D",K437&lt;0),-1*SUMIFS('Key Numbers'!$C$2:$C$71,'Key Numbers'!$A$2:$A$71,"&lt;="&amp;ABS($I437),'Key Numbers'!$A$2:$A$71,"&gt;="&amp;ABS($H437)),
SUMIFS('Key Numbers'!$C$2:$C$71,'Key Numbers'!$A$2:$A$71,"&gt;="&amp;ABS($I437),'Key Numbers'!$A$2:$A$71,"&lt;="&amp;ABS($H437))))))))))</f>
        <v>0</v>
      </c>
      <c r="M437" s="6" cm="1">
        <f t="array" ref="M437">IFERROR(INDEX(DVOA!$E$2:$E$20095,MATCH($F437&amp;$A437-1&amp;$B437,DVOA!$C$2:$C$20095&amp;DVOA!$A$2:$A20879&amp;DVOA!$B$2:$B$20095,0)),0)</f>
        <v>0</v>
      </c>
      <c r="N437" s="6" cm="1">
        <f t="array" ref="N437">IFERROR(INDEX(WDVOA!$W$2:$W$1616,MATCH($F437&amp;$A437-1&amp;$B437,WDVOA!$U$2:$U$19616&amp;WDVOA!$V$2:$V$19616&amp;WDVOA!$B$2:$B$19616,0)),0)</f>
        <v>0</v>
      </c>
      <c r="O437" s="6" cm="1">
        <f t="array" ref="O437">IFERROR(INDEX(DVOA!$AC$2:$AC$20095,MATCH($F437&amp;$A437-1&amp;$B437,DVOA!$C$2:$C$20095&amp;DVOA!$A$2:$A$20095&amp;DVOA!$B$2:$B$20095,0)
),0)</f>
        <v>0</v>
      </c>
      <c r="P437" s="6" cm="1">
        <f t="array" ref="P437">IFERROR(INDEX(DVOA!$E$2:$E$20095,MATCH($G437&amp;$A437-1&amp;$B437,DVOA!$C$2:$C$20095&amp;DVOA!$A$2:$A20879&amp;DVOA!$B$2:$B$20095,0)),0)</f>
        <v>0</v>
      </c>
      <c r="Q437" s="6" cm="1">
        <f t="array" ref="Q437">IFERROR(INDEX(WDVOA!$W$2:$W$1616,MATCH($G437&amp;$A437-1&amp;$B437,WDVOA!$U$2:$U$19616&amp;WDVOA!$V$2:$V$19616&amp;WDVOA!$B$2:$B$19616,0)),0)</f>
        <v>0</v>
      </c>
      <c r="R437" s="6" cm="1">
        <f t="array" ref="R437">IFERROR(INDEX(DVOA!$AC$2:$AC$20095,MATCH($G437&amp;$A437-1&amp;$B437,DVOA!$C$2:$C$20095&amp;DVOA!$A$2:$A$20095&amp;DVOA!$B$2:$B$20095,0)
),0)</f>
        <v>0</v>
      </c>
      <c r="S437" s="6" t="str">
        <f t="shared" si="81"/>
        <v/>
      </c>
      <c r="T437" s="104" t="str">
        <f t="shared" si="89"/>
        <v/>
      </c>
      <c r="U437" s="104" t="str">
        <f t="shared" si="90"/>
        <v/>
      </c>
      <c r="V437" s="26" t="str" cm="1">
        <f t="array" ref="V437">IFERROR(IF(E437="H",INDEX('DVOA Pred'!$G$2:$G$1000,MATCH($F437&amp;$B437&amp;$A437,'DVOA Pred'!$C$2:$C$1000&amp;'DVOA Pred'!$A$2:$A$1000&amp;'DVOA Pred'!$B$2:$B$1000,0)),
INDEX('DVOA Pred'!$H$2:$H$1000,MATCH($F437&amp;$B437&amp;$A437,'DVOA Pred'!$D$2:$D$1000&amp;'DVOA Pred'!$A$2:$A$1000&amp;'DVOA Pred'!$B$2:$B$1000,0))),"")</f>
        <v/>
      </c>
      <c r="W437" s="26" t="str">
        <f t="shared" si="82"/>
        <v/>
      </c>
      <c r="X437" s="26" t="str">
        <f t="shared" si="83"/>
        <v/>
      </c>
      <c r="Y437" s="6" t="str">
        <f>IFERROR((PERCENTRANK($L$2:$L$20355,L437)*Multiples!$B$3)+((PERCENTRANK($W$2:$W$20355,W437)*(1-Multiples!$B$3))),"")</f>
        <v/>
      </c>
      <c r="Z437" s="64">
        <v>38</v>
      </c>
      <c r="AA437" s="64">
        <v>20</v>
      </c>
      <c r="AB437" s="24">
        <f t="shared" si="84"/>
        <v>18</v>
      </c>
      <c r="AC437" s="24">
        <f t="shared" si="85"/>
        <v>19.5</v>
      </c>
      <c r="AD437" s="24">
        <f t="shared" si="86"/>
        <v>19.5</v>
      </c>
      <c r="AE437" s="24" t="str">
        <f t="shared" si="87"/>
        <v>Yes</v>
      </c>
      <c r="AF437" s="24" t="str">
        <f t="shared" si="88"/>
        <v>Yes</v>
      </c>
      <c r="AG437" s="64"/>
      <c r="AH437" s="64"/>
      <c r="AI437" s="105" t="s">
        <v>650</v>
      </c>
      <c r="AJ437" s="66"/>
    </row>
    <row r="438" spans="1:36" customFormat="1" x14ac:dyDescent="0.25">
      <c r="A438" s="7">
        <v>1</v>
      </c>
      <c r="B438" s="5">
        <v>2023</v>
      </c>
      <c r="C438" s="5" t="str">
        <f t="shared" si="78"/>
        <v>2023 W1</v>
      </c>
      <c r="D438" s="5">
        <v>219</v>
      </c>
      <c r="E438" s="5" t="s">
        <v>651</v>
      </c>
      <c r="F438" s="5" t="s">
        <v>17</v>
      </c>
      <c r="G438" s="5" t="s">
        <v>7</v>
      </c>
      <c r="H438" s="5">
        <v>3.5</v>
      </c>
      <c r="I438" s="61">
        <v>3.5</v>
      </c>
      <c r="J438" s="62" t="str">
        <f t="shared" si="79"/>
        <v>D0</v>
      </c>
      <c r="K438" s="61">
        <f t="shared" si="80"/>
        <v>0</v>
      </c>
      <c r="L438" s="228">
        <f>IF(K438=0,0,
IF(J438="D0.5",0.5*SUMIFS('Key Numbers'!$C$2:$C$71,'Key Numbers'!$A$2:$A$71,"&gt;="&amp;ABS($I438),'Key Numbers'!$A$2:$A$71,"&lt;="&amp;ABS($H438)),
IF(J438="D-0.5",0.5*-1*SUMIFS('Key Numbers'!$C$2:$C$71,'Key Numbers'!$A$2:$A$71,"&lt;="&amp;ABS($I438),'Key Numbers'!$A$2:$A$71,"&gt;="&amp;ABS($H438)),
IF(J438="F0.5",0.5*SUMIFS('Key Numbers'!$C$2:$C$71,'Key Numbers'!$A$2:$A$71,"&lt;="&amp;ABS($I438),'Key Numbers'!$A$2:$A$71,"&gt;="&amp;ABS($H438)),
IF(J438="F-0.5",0.5*-1*SUMIFS('Key Numbers'!$C$2:$C$71,'Key Numbers'!$A$2:$A$71,"&gt;="&amp;ABS($I438),'Key Numbers'!$A$2:$A$71,"&lt;="&amp;ABS($H438)),
IF(AND(LEFT(J438,1)="F",K438&lt;0),-1*SUMIFS('Key Numbers'!$C$2:$C$71,'Key Numbers'!$A$2:$A$71,"&gt;="&amp;ABS($I438),'Key Numbers'!$A$2:$A$71,"&lt;="&amp;ABS($H438)),
IF(AND(LEFT(J438,1)="F",K438&gt;0),SUMIFS('Key Numbers'!$C$2:$C$71,'Key Numbers'!$A$2:$A$71,"&lt;="&amp;ABS($I438),'Key Numbers'!$A$2:$A$71,"&gt;="&amp;ABS($H438)),
IF(AND(LEFT(J438,1)="D",K438&lt;0),-1*SUMIFS('Key Numbers'!$C$2:$C$71,'Key Numbers'!$A$2:$A$71,"&lt;="&amp;ABS($I438),'Key Numbers'!$A$2:$A$71,"&gt;="&amp;ABS($H438)),
SUMIFS('Key Numbers'!$C$2:$C$71,'Key Numbers'!$A$2:$A$71,"&gt;="&amp;ABS($I438),'Key Numbers'!$A$2:$A$71,"&lt;="&amp;ABS($H438))))))))))</f>
        <v>0</v>
      </c>
      <c r="M438" s="6" cm="1">
        <f t="array" ref="M438">IFERROR(INDEX(DVOA!$E$2:$E$20095,MATCH($F438&amp;$A438-1&amp;$B438,DVOA!$C$2:$C$20095&amp;DVOA!$A$2:$A20880&amp;DVOA!$B$2:$B$20095,0)),0)</f>
        <v>0</v>
      </c>
      <c r="N438" s="6" cm="1">
        <f t="array" ref="N438">IFERROR(INDEX(WDVOA!$W$2:$W$1616,MATCH($F438&amp;$A438-1&amp;$B438,WDVOA!$U$2:$U$19616&amp;WDVOA!$V$2:$V$19616&amp;WDVOA!$B$2:$B$19616,0)),0)</f>
        <v>0</v>
      </c>
      <c r="O438" s="6" cm="1">
        <f t="array" ref="O438">IFERROR(INDEX(DVOA!$AC$2:$AC$20095,MATCH($F438&amp;$A438-1&amp;$B438,DVOA!$C$2:$C$20095&amp;DVOA!$A$2:$A$20095&amp;DVOA!$B$2:$B$20095,0)
),0)</f>
        <v>0</v>
      </c>
      <c r="P438" s="6" cm="1">
        <f t="array" ref="P438">IFERROR(INDEX(DVOA!$E$2:$E$20095,MATCH($G438&amp;$A438-1&amp;$B438,DVOA!$C$2:$C$20095&amp;DVOA!$A$2:$A20880&amp;DVOA!$B$2:$B$20095,0)),0)</f>
        <v>0</v>
      </c>
      <c r="Q438" s="6" cm="1">
        <f t="array" ref="Q438">IFERROR(INDEX(WDVOA!$W$2:$W$1616,MATCH($G438&amp;$A438-1&amp;$B438,WDVOA!$U$2:$U$19616&amp;WDVOA!$V$2:$V$19616&amp;WDVOA!$B$2:$B$19616,0)),0)</f>
        <v>0</v>
      </c>
      <c r="R438" s="6" cm="1">
        <f t="array" ref="R438">IFERROR(INDEX(DVOA!$AC$2:$AC$20095,MATCH($G438&amp;$A438-1&amp;$B438,DVOA!$C$2:$C$20095&amp;DVOA!$A$2:$A$20095&amp;DVOA!$B$2:$B$20095,0)
),0)</f>
        <v>0</v>
      </c>
      <c r="S438" s="6" t="str">
        <f t="shared" si="81"/>
        <v/>
      </c>
      <c r="T438" s="104" t="str">
        <f t="shared" si="89"/>
        <v/>
      </c>
      <c r="U438" s="104" t="str">
        <f t="shared" si="90"/>
        <v/>
      </c>
      <c r="V438" s="26" t="str" cm="1">
        <f t="array" ref="V438">IFERROR(IF(E438="H",INDEX('DVOA Pred'!$G$2:$G$1000,MATCH($F438&amp;$B438&amp;$A438,'DVOA Pred'!$C$2:$C$1000&amp;'DVOA Pred'!$A$2:$A$1000&amp;'DVOA Pred'!$B$2:$B$1000,0)),
INDEX('DVOA Pred'!$H$2:$H$1000,MATCH($F438&amp;$B438&amp;$A438,'DVOA Pred'!$D$2:$D$1000&amp;'DVOA Pred'!$A$2:$A$1000&amp;'DVOA Pred'!$B$2:$B$1000,0))),"")</f>
        <v/>
      </c>
      <c r="W438" s="26" t="str">
        <f t="shared" si="82"/>
        <v/>
      </c>
      <c r="X438" s="26" t="str">
        <f t="shared" si="83"/>
        <v/>
      </c>
      <c r="Y438" s="6" t="str">
        <f>IFERROR((PERCENTRANK($L$2:$L$20355,L438)*Multiples!$B$3)+((PERCENTRANK($W$2:$W$20355,W438)*(1-Multiples!$B$3))),"")</f>
        <v/>
      </c>
      <c r="Z438" s="64">
        <v>20</v>
      </c>
      <c r="AA438" s="64">
        <v>25</v>
      </c>
      <c r="AB438" s="24">
        <f t="shared" si="84"/>
        <v>-5</v>
      </c>
      <c r="AC438" s="24">
        <f t="shared" si="85"/>
        <v>-1.5</v>
      </c>
      <c r="AD438" s="24">
        <f t="shared" si="86"/>
        <v>-1.5</v>
      </c>
      <c r="AE438" s="24" t="str">
        <f t="shared" si="87"/>
        <v>No</v>
      </c>
      <c r="AF438" s="24" t="str">
        <f t="shared" si="88"/>
        <v>No</v>
      </c>
      <c r="AG438" s="64"/>
      <c r="AH438" s="64"/>
      <c r="AI438" s="105" t="s">
        <v>650</v>
      </c>
      <c r="AJ438" s="66"/>
    </row>
    <row r="439" spans="1:36" customFormat="1" x14ac:dyDescent="0.25">
      <c r="A439" s="7">
        <v>1</v>
      </c>
      <c r="B439" s="5">
        <v>2023</v>
      </c>
      <c r="C439" s="5" t="str">
        <f t="shared" si="78"/>
        <v>2023 W1</v>
      </c>
      <c r="D439" s="5">
        <v>219</v>
      </c>
      <c r="E439" s="5" t="s">
        <v>649</v>
      </c>
      <c r="F439" s="5" t="s">
        <v>7</v>
      </c>
      <c r="G439" s="5" t="s">
        <v>17</v>
      </c>
      <c r="H439" s="5">
        <v>-3.5</v>
      </c>
      <c r="I439" s="61">
        <v>-3.5</v>
      </c>
      <c r="J439" s="62" t="str">
        <f t="shared" si="79"/>
        <v>F0</v>
      </c>
      <c r="K439" s="61">
        <f t="shared" si="80"/>
        <v>0</v>
      </c>
      <c r="L439" s="228">
        <f>IF(K439=0,0,
IF(J439="D0.5",0.5*SUMIFS('Key Numbers'!$C$2:$C$71,'Key Numbers'!$A$2:$A$71,"&gt;="&amp;ABS($I439),'Key Numbers'!$A$2:$A$71,"&lt;="&amp;ABS($H439)),
IF(J439="D-0.5",0.5*-1*SUMIFS('Key Numbers'!$C$2:$C$71,'Key Numbers'!$A$2:$A$71,"&lt;="&amp;ABS($I439),'Key Numbers'!$A$2:$A$71,"&gt;="&amp;ABS($H439)),
IF(J439="F0.5",0.5*SUMIFS('Key Numbers'!$C$2:$C$71,'Key Numbers'!$A$2:$A$71,"&lt;="&amp;ABS($I439),'Key Numbers'!$A$2:$A$71,"&gt;="&amp;ABS($H439)),
IF(J439="F-0.5",0.5*-1*SUMIFS('Key Numbers'!$C$2:$C$71,'Key Numbers'!$A$2:$A$71,"&gt;="&amp;ABS($I439),'Key Numbers'!$A$2:$A$71,"&lt;="&amp;ABS($H439)),
IF(AND(LEFT(J439,1)="F",K439&lt;0),-1*SUMIFS('Key Numbers'!$C$2:$C$71,'Key Numbers'!$A$2:$A$71,"&gt;="&amp;ABS($I439),'Key Numbers'!$A$2:$A$71,"&lt;="&amp;ABS($H439)),
IF(AND(LEFT(J439,1)="F",K439&gt;0),SUMIFS('Key Numbers'!$C$2:$C$71,'Key Numbers'!$A$2:$A$71,"&lt;="&amp;ABS($I439),'Key Numbers'!$A$2:$A$71,"&gt;="&amp;ABS($H439)),
IF(AND(LEFT(J439,1)="D",K439&lt;0),-1*SUMIFS('Key Numbers'!$C$2:$C$71,'Key Numbers'!$A$2:$A$71,"&lt;="&amp;ABS($I439),'Key Numbers'!$A$2:$A$71,"&gt;="&amp;ABS($H439)),
SUMIFS('Key Numbers'!$C$2:$C$71,'Key Numbers'!$A$2:$A$71,"&gt;="&amp;ABS($I439),'Key Numbers'!$A$2:$A$71,"&lt;="&amp;ABS($H439))))))))))</f>
        <v>0</v>
      </c>
      <c r="M439" s="6" cm="1">
        <f t="array" ref="M439">IFERROR(INDEX(DVOA!$E$2:$E$20095,MATCH($F439&amp;$A439-1&amp;$B439,DVOA!$C$2:$C$20095&amp;DVOA!$A$2:$A20881&amp;DVOA!$B$2:$B$20095,0)),0)</f>
        <v>0</v>
      </c>
      <c r="N439" s="6" cm="1">
        <f t="array" ref="N439">IFERROR(INDEX(WDVOA!$W$2:$W$1616,MATCH($F439&amp;$A439-1&amp;$B439,WDVOA!$U$2:$U$19616&amp;WDVOA!$V$2:$V$19616&amp;WDVOA!$B$2:$B$19616,0)),0)</f>
        <v>0</v>
      </c>
      <c r="O439" s="6" cm="1">
        <f t="array" ref="O439">IFERROR(INDEX(DVOA!$AC$2:$AC$20095,MATCH($F439&amp;$A439-1&amp;$B439,DVOA!$C$2:$C$20095&amp;DVOA!$A$2:$A$20095&amp;DVOA!$B$2:$B$20095,0)
),0)</f>
        <v>0</v>
      </c>
      <c r="P439" s="6" cm="1">
        <f t="array" ref="P439">IFERROR(INDEX(DVOA!$E$2:$E$20095,MATCH($G439&amp;$A439-1&amp;$B439,DVOA!$C$2:$C$20095&amp;DVOA!$A$2:$A20881&amp;DVOA!$B$2:$B$20095,0)),0)</f>
        <v>0</v>
      </c>
      <c r="Q439" s="6" cm="1">
        <f t="array" ref="Q439">IFERROR(INDEX(WDVOA!$W$2:$W$1616,MATCH($G439&amp;$A439-1&amp;$B439,WDVOA!$U$2:$U$19616&amp;WDVOA!$V$2:$V$19616&amp;WDVOA!$B$2:$B$19616,0)),0)</f>
        <v>0</v>
      </c>
      <c r="R439" s="6" cm="1">
        <f t="array" ref="R439">IFERROR(INDEX(DVOA!$AC$2:$AC$20095,MATCH($G439&amp;$A439-1&amp;$B439,DVOA!$C$2:$C$20095&amp;DVOA!$A$2:$A$20095&amp;DVOA!$B$2:$B$20095,0)
),0)</f>
        <v>0</v>
      </c>
      <c r="S439" s="6" t="str">
        <f t="shared" si="81"/>
        <v/>
      </c>
      <c r="T439" s="104" t="str">
        <f t="shared" si="89"/>
        <v/>
      </c>
      <c r="U439" s="104" t="str">
        <f t="shared" si="90"/>
        <v/>
      </c>
      <c r="V439" s="26" t="str" cm="1">
        <f t="array" ref="V439">IFERROR(IF(E439="H",INDEX('DVOA Pred'!$G$2:$G$1000,MATCH($F439&amp;$B439&amp;$A439,'DVOA Pred'!$C$2:$C$1000&amp;'DVOA Pred'!$A$2:$A$1000&amp;'DVOA Pred'!$B$2:$B$1000,0)),
INDEX('DVOA Pred'!$H$2:$H$1000,MATCH($F439&amp;$B439&amp;$A439,'DVOA Pred'!$D$2:$D$1000&amp;'DVOA Pred'!$A$2:$A$1000&amp;'DVOA Pred'!$B$2:$B$1000,0))),"")</f>
        <v/>
      </c>
      <c r="W439" s="26" t="str">
        <f t="shared" si="82"/>
        <v/>
      </c>
      <c r="X439" s="26" t="str">
        <f t="shared" si="83"/>
        <v/>
      </c>
      <c r="Y439" s="6" t="str">
        <f>IFERROR((PERCENTRANK($L$2:$L$20355,L439)*Multiples!$B$3)+((PERCENTRANK($W$2:$W$20355,W439)*(1-Multiples!$B$3))),"")</f>
        <v/>
      </c>
      <c r="Z439" s="64">
        <v>25</v>
      </c>
      <c r="AA439" s="64">
        <v>20</v>
      </c>
      <c r="AB439" s="24">
        <f t="shared" si="84"/>
        <v>5</v>
      </c>
      <c r="AC439" s="24">
        <f t="shared" si="85"/>
        <v>1.5</v>
      </c>
      <c r="AD439" s="24">
        <f t="shared" si="86"/>
        <v>1.5</v>
      </c>
      <c r="AE439" s="24" t="str">
        <f t="shared" si="87"/>
        <v>Yes</v>
      </c>
      <c r="AF439" s="24" t="str">
        <f t="shared" si="88"/>
        <v>Yes</v>
      </c>
      <c r="AG439" s="64"/>
      <c r="AH439" s="64"/>
      <c r="AI439" s="105" t="s">
        <v>650</v>
      </c>
      <c r="AJ439" s="66"/>
    </row>
    <row r="440" spans="1:36" customFormat="1" x14ac:dyDescent="0.25">
      <c r="A440" s="7">
        <v>1</v>
      </c>
      <c r="B440" s="5">
        <v>2023</v>
      </c>
      <c r="C440" s="5" t="str">
        <f t="shared" si="78"/>
        <v>2023 W1</v>
      </c>
      <c r="D440" s="5">
        <v>220</v>
      </c>
      <c r="E440" s="5" t="s">
        <v>649</v>
      </c>
      <c r="F440" s="5" t="s">
        <v>42</v>
      </c>
      <c r="G440" s="5" t="s">
        <v>30</v>
      </c>
      <c r="H440" s="5">
        <v>5.5</v>
      </c>
      <c r="I440" s="61">
        <v>4.5</v>
      </c>
      <c r="J440" s="62" t="str">
        <f t="shared" si="79"/>
        <v>D1</v>
      </c>
      <c r="K440" s="61">
        <f t="shared" si="80"/>
        <v>1</v>
      </c>
      <c r="L440" s="228">
        <f>IF(K440=0,0,
IF(J440="D0.5",0.5*SUMIFS('Key Numbers'!$C$2:$C$71,'Key Numbers'!$A$2:$A$71,"&gt;="&amp;ABS($I440),'Key Numbers'!$A$2:$A$71,"&lt;="&amp;ABS($H440)),
IF(J440="D-0.5",0.5*-1*SUMIFS('Key Numbers'!$C$2:$C$71,'Key Numbers'!$A$2:$A$71,"&lt;="&amp;ABS($I440),'Key Numbers'!$A$2:$A$71,"&gt;="&amp;ABS($H440)),
IF(J440="F0.5",0.5*SUMIFS('Key Numbers'!$C$2:$C$71,'Key Numbers'!$A$2:$A$71,"&lt;="&amp;ABS($I440),'Key Numbers'!$A$2:$A$71,"&gt;="&amp;ABS($H440)),
IF(J440="F-0.5",0.5*-1*SUMIFS('Key Numbers'!$C$2:$C$71,'Key Numbers'!$A$2:$A$71,"&gt;="&amp;ABS($I440),'Key Numbers'!$A$2:$A$71,"&lt;="&amp;ABS($H440)),
IF(AND(LEFT(J440,1)="F",K440&lt;0),-1*SUMIFS('Key Numbers'!$C$2:$C$71,'Key Numbers'!$A$2:$A$71,"&gt;="&amp;ABS($I440),'Key Numbers'!$A$2:$A$71,"&lt;="&amp;ABS($H440)),
IF(AND(LEFT(J440,1)="F",K440&gt;0),SUMIFS('Key Numbers'!$C$2:$C$71,'Key Numbers'!$A$2:$A$71,"&lt;="&amp;ABS($I440),'Key Numbers'!$A$2:$A$71,"&gt;="&amp;ABS($H440)),
IF(AND(LEFT(J440,1)="D",K440&lt;0),-1*SUMIFS('Key Numbers'!$C$2:$C$71,'Key Numbers'!$A$2:$A$71,"&lt;="&amp;ABS($I440),'Key Numbers'!$A$2:$A$71,"&gt;="&amp;ABS($H440)),
SUMIFS('Key Numbers'!$C$2:$C$71,'Key Numbers'!$A$2:$A$71,"&gt;="&amp;ABS($I440),'Key Numbers'!$A$2:$A$71,"&lt;="&amp;ABS($H440))))))))))</f>
        <v>4.9541284403669728E-2</v>
      </c>
      <c r="M440" s="6" cm="1">
        <f t="array" ref="M440">IFERROR(INDEX(DVOA!$E$2:$E$20095,MATCH($F440&amp;$A440-1&amp;$B440,DVOA!$C$2:$C$20095&amp;DVOA!$A$2:$A20882&amp;DVOA!$B$2:$B$20095,0)),0)</f>
        <v>0</v>
      </c>
      <c r="N440" s="6" cm="1">
        <f t="array" ref="N440">IFERROR(INDEX(WDVOA!$W$2:$W$1616,MATCH($F440&amp;$A440-1&amp;$B440,WDVOA!$U$2:$U$19616&amp;WDVOA!$V$2:$V$19616&amp;WDVOA!$B$2:$B$19616,0)),0)</f>
        <v>0</v>
      </c>
      <c r="O440" s="6" cm="1">
        <f t="array" ref="O440">IFERROR(INDEX(DVOA!$AC$2:$AC$20095,MATCH($F440&amp;$A440-1&amp;$B440,DVOA!$C$2:$C$20095&amp;DVOA!$A$2:$A$20095&amp;DVOA!$B$2:$B$20095,0)
),0)</f>
        <v>0</v>
      </c>
      <c r="P440" s="6" cm="1">
        <f t="array" ref="P440">IFERROR(INDEX(DVOA!$E$2:$E$20095,MATCH($G440&amp;$A440-1&amp;$B440,DVOA!$C$2:$C$20095&amp;DVOA!$A$2:$A20882&amp;DVOA!$B$2:$B$20095,0)),0)</f>
        <v>0</v>
      </c>
      <c r="Q440" s="6" cm="1">
        <f t="array" ref="Q440">IFERROR(INDEX(WDVOA!$W$2:$W$1616,MATCH($G440&amp;$A440-1&amp;$B440,WDVOA!$U$2:$U$19616&amp;WDVOA!$V$2:$V$19616&amp;WDVOA!$B$2:$B$19616,0)),0)</f>
        <v>0</v>
      </c>
      <c r="R440" s="6" cm="1">
        <f t="array" ref="R440">IFERROR(INDEX(DVOA!$AC$2:$AC$20095,MATCH($G440&amp;$A440-1&amp;$B440,DVOA!$C$2:$C$20095&amp;DVOA!$A$2:$A$20095&amp;DVOA!$B$2:$B$20095,0)
),0)</f>
        <v>0</v>
      </c>
      <c r="S440" s="6" t="str">
        <f t="shared" si="81"/>
        <v/>
      </c>
      <c r="T440" s="104" t="str">
        <f t="shared" si="89"/>
        <v/>
      </c>
      <c r="U440" s="104" t="str">
        <f t="shared" si="90"/>
        <v/>
      </c>
      <c r="V440" s="26" t="str" cm="1">
        <f t="array" ref="V440">IFERROR(IF(E440="H",INDEX('DVOA Pred'!$G$2:$G$1000,MATCH($F440&amp;$B440&amp;$A440,'DVOA Pred'!$C$2:$C$1000&amp;'DVOA Pred'!$A$2:$A$1000&amp;'DVOA Pred'!$B$2:$B$1000,0)),
INDEX('DVOA Pred'!$H$2:$H$1000,MATCH($F440&amp;$B440&amp;$A440,'DVOA Pred'!$D$2:$D$1000&amp;'DVOA Pred'!$A$2:$A$1000&amp;'DVOA Pred'!$B$2:$B$1000,0))),"")</f>
        <v/>
      </c>
      <c r="W440" s="26" t="str">
        <f t="shared" si="82"/>
        <v/>
      </c>
      <c r="X440" s="26" t="str">
        <f t="shared" si="83"/>
        <v/>
      </c>
      <c r="Y440" s="6" t="str">
        <f>IFERROR((PERCENTRANK($L$2:$L$20355,L440)*Multiples!$B$3)+((PERCENTRANK($W$2:$W$20355,W440)*(1-Multiples!$B$3))),"")</f>
        <v/>
      </c>
      <c r="Z440" s="64">
        <v>30</v>
      </c>
      <c r="AA440" s="64">
        <v>13</v>
      </c>
      <c r="AB440" s="24">
        <f t="shared" si="84"/>
        <v>17</v>
      </c>
      <c r="AC440" s="24">
        <f t="shared" si="85"/>
        <v>22.5</v>
      </c>
      <c r="AD440" s="24">
        <f t="shared" si="86"/>
        <v>21.5</v>
      </c>
      <c r="AE440" s="24" t="str">
        <f t="shared" si="87"/>
        <v>Yes</v>
      </c>
      <c r="AF440" s="24" t="str">
        <f t="shared" si="88"/>
        <v>Yes</v>
      </c>
      <c r="AG440" s="64"/>
      <c r="AH440" s="64"/>
      <c r="AI440" s="105" t="s">
        <v>650</v>
      </c>
      <c r="AJ440" s="66"/>
    </row>
    <row r="441" spans="1:36" customFormat="1" x14ac:dyDescent="0.25">
      <c r="A441" s="7">
        <v>1</v>
      </c>
      <c r="B441" s="5">
        <v>2023</v>
      </c>
      <c r="C441" s="5" t="str">
        <f t="shared" si="78"/>
        <v>2023 W1</v>
      </c>
      <c r="D441" s="5">
        <v>220</v>
      </c>
      <c r="E441" s="5" t="s">
        <v>651</v>
      </c>
      <c r="F441" s="5" t="s">
        <v>30</v>
      </c>
      <c r="G441" s="5" t="s">
        <v>42</v>
      </c>
      <c r="H441" s="5">
        <v>-5.5</v>
      </c>
      <c r="I441" s="61">
        <v>-4.5</v>
      </c>
      <c r="J441" s="62" t="str">
        <f t="shared" si="79"/>
        <v>F-1</v>
      </c>
      <c r="K441" s="61">
        <f t="shared" si="80"/>
        <v>-1</v>
      </c>
      <c r="L441" s="228">
        <f>IF(K441=0,0,
IF(J441="D0.5",0.5*SUMIFS('Key Numbers'!$C$2:$C$71,'Key Numbers'!$A$2:$A$71,"&gt;="&amp;ABS($I441),'Key Numbers'!$A$2:$A$71,"&lt;="&amp;ABS($H441)),
IF(J441="D-0.5",0.5*-1*SUMIFS('Key Numbers'!$C$2:$C$71,'Key Numbers'!$A$2:$A$71,"&lt;="&amp;ABS($I441),'Key Numbers'!$A$2:$A$71,"&gt;="&amp;ABS($H441)),
IF(J441="F0.5",0.5*SUMIFS('Key Numbers'!$C$2:$C$71,'Key Numbers'!$A$2:$A$71,"&lt;="&amp;ABS($I441),'Key Numbers'!$A$2:$A$71,"&gt;="&amp;ABS($H441)),
IF(J441="F-0.5",0.5*-1*SUMIFS('Key Numbers'!$C$2:$C$71,'Key Numbers'!$A$2:$A$71,"&gt;="&amp;ABS($I441),'Key Numbers'!$A$2:$A$71,"&lt;="&amp;ABS($H441)),
IF(AND(LEFT(J441,1)="F",K441&lt;0),-1*SUMIFS('Key Numbers'!$C$2:$C$71,'Key Numbers'!$A$2:$A$71,"&gt;="&amp;ABS($I441),'Key Numbers'!$A$2:$A$71,"&lt;="&amp;ABS($H441)),
IF(AND(LEFT(J441,1)="F",K441&gt;0),SUMIFS('Key Numbers'!$C$2:$C$71,'Key Numbers'!$A$2:$A$71,"&lt;="&amp;ABS($I441),'Key Numbers'!$A$2:$A$71,"&gt;="&amp;ABS($H441)),
IF(AND(LEFT(J441,1)="D",K441&lt;0),-1*SUMIFS('Key Numbers'!$C$2:$C$71,'Key Numbers'!$A$2:$A$71,"&lt;="&amp;ABS($I441),'Key Numbers'!$A$2:$A$71,"&gt;="&amp;ABS($H441)),
SUMIFS('Key Numbers'!$C$2:$C$71,'Key Numbers'!$A$2:$A$71,"&gt;="&amp;ABS($I441),'Key Numbers'!$A$2:$A$71,"&lt;="&amp;ABS($H441))))))))))</f>
        <v>-4.9541284403669728E-2</v>
      </c>
      <c r="M441" s="6" cm="1">
        <f t="array" ref="M441">IFERROR(INDEX(DVOA!$E$2:$E$20095,MATCH($F441&amp;$A441-1&amp;$B441,DVOA!$C$2:$C$20095&amp;DVOA!$A$2:$A20883&amp;DVOA!$B$2:$B$20095,0)),0)</f>
        <v>0</v>
      </c>
      <c r="N441" s="6" cm="1">
        <f t="array" ref="N441">IFERROR(INDEX(WDVOA!$W$2:$W$1616,MATCH($F441&amp;$A441-1&amp;$B441,WDVOA!$U$2:$U$19616&amp;WDVOA!$V$2:$V$19616&amp;WDVOA!$B$2:$B$19616,0)),0)</f>
        <v>0</v>
      </c>
      <c r="O441" s="6" cm="1">
        <f t="array" ref="O441">IFERROR(INDEX(DVOA!$AC$2:$AC$20095,MATCH($F441&amp;$A441-1&amp;$B441,DVOA!$C$2:$C$20095&amp;DVOA!$A$2:$A$20095&amp;DVOA!$B$2:$B$20095,0)
),0)</f>
        <v>0</v>
      </c>
      <c r="P441" s="6" cm="1">
        <f t="array" ref="P441">IFERROR(INDEX(DVOA!$E$2:$E$20095,MATCH($G441&amp;$A441-1&amp;$B441,DVOA!$C$2:$C$20095&amp;DVOA!$A$2:$A20883&amp;DVOA!$B$2:$B$20095,0)),0)</f>
        <v>0</v>
      </c>
      <c r="Q441" s="6" cm="1">
        <f t="array" ref="Q441">IFERROR(INDEX(WDVOA!$W$2:$W$1616,MATCH($G441&amp;$A441-1&amp;$B441,WDVOA!$U$2:$U$19616&amp;WDVOA!$V$2:$V$19616&amp;WDVOA!$B$2:$B$19616,0)),0)</f>
        <v>0</v>
      </c>
      <c r="R441" s="6" cm="1">
        <f t="array" ref="R441">IFERROR(INDEX(DVOA!$AC$2:$AC$20095,MATCH($G441&amp;$A441-1&amp;$B441,DVOA!$C$2:$C$20095&amp;DVOA!$A$2:$A$20095&amp;DVOA!$B$2:$B$20095,0)
),0)</f>
        <v>0</v>
      </c>
      <c r="S441" s="6" t="str">
        <f t="shared" si="81"/>
        <v/>
      </c>
      <c r="T441" s="104" t="str">
        <f t="shared" si="89"/>
        <v/>
      </c>
      <c r="U441" s="104" t="str">
        <f t="shared" si="90"/>
        <v/>
      </c>
      <c r="V441" s="26" t="str" cm="1">
        <f t="array" ref="V441">IFERROR(IF(E441="H",INDEX('DVOA Pred'!$G$2:$G$1000,MATCH($F441&amp;$B441&amp;$A441,'DVOA Pred'!$C$2:$C$1000&amp;'DVOA Pred'!$A$2:$A$1000&amp;'DVOA Pred'!$B$2:$B$1000,0)),
INDEX('DVOA Pred'!$H$2:$H$1000,MATCH($F441&amp;$B441&amp;$A441,'DVOA Pred'!$D$2:$D$1000&amp;'DVOA Pred'!$A$2:$A$1000&amp;'DVOA Pred'!$B$2:$B$1000,0))),"")</f>
        <v/>
      </c>
      <c r="W441" s="26" t="str">
        <f t="shared" si="82"/>
        <v/>
      </c>
      <c r="X441" s="26" t="str">
        <f t="shared" si="83"/>
        <v/>
      </c>
      <c r="Y441" s="6" t="str">
        <f>IFERROR((PERCENTRANK($L$2:$L$20355,L441)*Multiples!$B$3)+((PERCENTRANK($W$2:$W$20355,W441)*(1-Multiples!$B$3))),"")</f>
        <v/>
      </c>
      <c r="Z441" s="64">
        <v>13</v>
      </c>
      <c r="AA441" s="64">
        <v>30</v>
      </c>
      <c r="AB441" s="24">
        <f t="shared" si="84"/>
        <v>-17</v>
      </c>
      <c r="AC441" s="24">
        <f t="shared" si="85"/>
        <v>-22.5</v>
      </c>
      <c r="AD441" s="24">
        <f t="shared" si="86"/>
        <v>-21.5</v>
      </c>
      <c r="AE441" s="24" t="str">
        <f t="shared" si="87"/>
        <v>No</v>
      </c>
      <c r="AF441" s="24" t="str">
        <f t="shared" si="88"/>
        <v>No</v>
      </c>
      <c r="AG441" s="64"/>
      <c r="AH441" s="64"/>
      <c r="AI441" s="105" t="s">
        <v>650</v>
      </c>
      <c r="AJ441" s="66"/>
    </row>
    <row r="442" spans="1:36" customFormat="1" x14ac:dyDescent="0.25">
      <c r="A442" s="7">
        <v>1</v>
      </c>
      <c r="B442" s="5">
        <v>2023</v>
      </c>
      <c r="C442" s="5" t="str">
        <f t="shared" si="78"/>
        <v>2023 W1</v>
      </c>
      <c r="D442" s="5">
        <v>221</v>
      </c>
      <c r="E442" s="5" t="s">
        <v>651</v>
      </c>
      <c r="F442" s="5" t="s">
        <v>28</v>
      </c>
      <c r="G442" s="5" t="s">
        <v>4</v>
      </c>
      <c r="H442" s="5">
        <v>-2.5</v>
      </c>
      <c r="I442" s="61">
        <v>-3</v>
      </c>
      <c r="J442" s="62" t="str">
        <f t="shared" si="79"/>
        <v>F0.5</v>
      </c>
      <c r="K442" s="61">
        <f t="shared" si="80"/>
        <v>0.5</v>
      </c>
      <c r="L442" s="228">
        <f>IF(K442=0,0,
IF(J442="D0.5",0.5*SUMIFS('Key Numbers'!$C$2:$C$71,'Key Numbers'!$A$2:$A$71,"&gt;="&amp;ABS($I442),'Key Numbers'!$A$2:$A$71,"&lt;="&amp;ABS($H442)),
IF(J442="D-0.5",0.5*-1*SUMIFS('Key Numbers'!$C$2:$C$71,'Key Numbers'!$A$2:$A$71,"&lt;="&amp;ABS($I442),'Key Numbers'!$A$2:$A$71,"&gt;="&amp;ABS($H442)),
IF(J442="F0.5",0.5*SUMIFS('Key Numbers'!$C$2:$C$71,'Key Numbers'!$A$2:$A$71,"&lt;="&amp;ABS($I442),'Key Numbers'!$A$2:$A$71,"&gt;="&amp;ABS($H442)),
IF(J442="F-0.5",0.5*-1*SUMIFS('Key Numbers'!$C$2:$C$71,'Key Numbers'!$A$2:$A$71,"&gt;="&amp;ABS($I442),'Key Numbers'!$A$2:$A$71,"&lt;="&amp;ABS($H442)),
IF(AND(LEFT(J442,1)="F",K442&lt;0),-1*SUMIFS('Key Numbers'!$C$2:$C$71,'Key Numbers'!$A$2:$A$71,"&gt;="&amp;ABS($I442),'Key Numbers'!$A$2:$A$71,"&lt;="&amp;ABS($H442)),
IF(AND(LEFT(J442,1)="F",K442&gt;0),SUMIFS('Key Numbers'!$C$2:$C$71,'Key Numbers'!$A$2:$A$71,"&lt;="&amp;ABS($I442),'Key Numbers'!$A$2:$A$71,"&gt;="&amp;ABS($H442)),
IF(AND(LEFT(J442,1)="D",K442&lt;0),-1*SUMIFS('Key Numbers'!$C$2:$C$71,'Key Numbers'!$A$2:$A$71,"&lt;="&amp;ABS($I442),'Key Numbers'!$A$2:$A$71,"&gt;="&amp;ABS($H442)),
SUMIFS('Key Numbers'!$C$2:$C$71,'Key Numbers'!$A$2:$A$71,"&gt;="&amp;ABS($I442),'Key Numbers'!$A$2:$A$71,"&lt;="&amp;ABS($H442))))))))))</f>
        <v>7.247706422018349E-2</v>
      </c>
      <c r="M442" s="6" cm="1">
        <f t="array" ref="M442">IFERROR(INDEX(DVOA!$E$2:$E$20095,MATCH($F442&amp;$A442-1&amp;$B442,DVOA!$C$2:$C$20095&amp;DVOA!$A$2:$A20884&amp;DVOA!$B$2:$B$20095,0)),0)</f>
        <v>0</v>
      </c>
      <c r="N442" s="6" cm="1">
        <f t="array" ref="N442">IFERROR(INDEX(WDVOA!$W$2:$W$1616,MATCH($F442&amp;$A442-1&amp;$B442,WDVOA!$U$2:$U$19616&amp;WDVOA!$V$2:$V$19616&amp;WDVOA!$B$2:$B$19616,0)),0)</f>
        <v>0</v>
      </c>
      <c r="O442" s="6" cm="1">
        <f t="array" ref="O442">IFERROR(INDEX(DVOA!$AC$2:$AC$20095,MATCH($F442&amp;$A442-1&amp;$B442,DVOA!$C$2:$C$20095&amp;DVOA!$A$2:$A$20095&amp;DVOA!$B$2:$B$20095,0)
),0)</f>
        <v>0</v>
      </c>
      <c r="P442" s="6" cm="1">
        <f t="array" ref="P442">IFERROR(INDEX(DVOA!$E$2:$E$20095,MATCH($G442&amp;$A442-1&amp;$B442,DVOA!$C$2:$C$20095&amp;DVOA!$A$2:$A20884&amp;DVOA!$B$2:$B$20095,0)),0)</f>
        <v>0</v>
      </c>
      <c r="Q442" s="6" cm="1">
        <f t="array" ref="Q442">IFERROR(INDEX(WDVOA!$W$2:$W$1616,MATCH($G442&amp;$A442-1&amp;$B442,WDVOA!$U$2:$U$19616&amp;WDVOA!$V$2:$V$19616&amp;WDVOA!$B$2:$B$19616,0)),0)</f>
        <v>0</v>
      </c>
      <c r="R442" s="6" cm="1">
        <f t="array" ref="R442">IFERROR(INDEX(DVOA!$AC$2:$AC$20095,MATCH($G442&amp;$A442-1&amp;$B442,DVOA!$C$2:$C$20095&amp;DVOA!$A$2:$A$20095&amp;DVOA!$B$2:$B$20095,0)
),0)</f>
        <v>0</v>
      </c>
      <c r="S442" s="6" t="str">
        <f t="shared" si="81"/>
        <v/>
      </c>
      <c r="T442" s="104" t="str">
        <f t="shared" si="89"/>
        <v/>
      </c>
      <c r="U442" s="104" t="str">
        <f t="shared" si="90"/>
        <v/>
      </c>
      <c r="V442" s="26" t="str" cm="1">
        <f t="array" ref="V442">IFERROR(IF(E442="H",INDEX('DVOA Pred'!$G$2:$G$1000,MATCH($F442&amp;$B442&amp;$A442,'DVOA Pred'!$C$2:$C$1000&amp;'DVOA Pred'!$A$2:$A$1000&amp;'DVOA Pred'!$B$2:$B$1000,0)),
INDEX('DVOA Pred'!$H$2:$H$1000,MATCH($F442&amp;$B442&amp;$A442,'DVOA Pred'!$D$2:$D$1000&amp;'DVOA Pred'!$A$2:$A$1000&amp;'DVOA Pred'!$B$2:$B$1000,0))),"")</f>
        <v/>
      </c>
      <c r="W442" s="26" t="str">
        <f t="shared" si="82"/>
        <v/>
      </c>
      <c r="X442" s="26" t="str">
        <f t="shared" si="83"/>
        <v/>
      </c>
      <c r="Y442" s="6" t="str">
        <f>IFERROR((PERCENTRANK($L$2:$L$20355,L442)*Multiples!$B$3)+((PERCENTRANK($W$2:$W$20355,W442)*(1-Multiples!$B$3))),"")</f>
        <v/>
      </c>
      <c r="Z442" s="64">
        <v>34</v>
      </c>
      <c r="AA442" s="64">
        <v>36</v>
      </c>
      <c r="AB442" s="24">
        <f t="shared" si="84"/>
        <v>-2</v>
      </c>
      <c r="AC442" s="24">
        <f t="shared" si="85"/>
        <v>-4.5</v>
      </c>
      <c r="AD442" s="24">
        <f t="shared" si="86"/>
        <v>-5</v>
      </c>
      <c r="AE442" s="24" t="str">
        <f t="shared" si="87"/>
        <v>No</v>
      </c>
      <c r="AF442" s="24" t="str">
        <f t="shared" si="88"/>
        <v>No</v>
      </c>
      <c r="AG442" s="64"/>
      <c r="AH442" s="64"/>
      <c r="AI442" s="105" t="s">
        <v>650</v>
      </c>
      <c r="AJ442" s="66"/>
    </row>
    <row r="443" spans="1:36" customFormat="1" x14ac:dyDescent="0.25">
      <c r="A443" s="7">
        <v>1</v>
      </c>
      <c r="B443" s="5">
        <v>2023</v>
      </c>
      <c r="C443" s="5" t="str">
        <f t="shared" si="78"/>
        <v>2023 W1</v>
      </c>
      <c r="D443" s="5">
        <v>221</v>
      </c>
      <c r="E443" s="5" t="s">
        <v>649</v>
      </c>
      <c r="F443" s="5" t="s">
        <v>4</v>
      </c>
      <c r="G443" s="5" t="s">
        <v>28</v>
      </c>
      <c r="H443" s="5">
        <v>2.5</v>
      </c>
      <c r="I443" s="61">
        <v>3</v>
      </c>
      <c r="J443" s="62" t="str">
        <f t="shared" si="79"/>
        <v>D-0.5</v>
      </c>
      <c r="K443" s="61">
        <f t="shared" si="80"/>
        <v>-0.5</v>
      </c>
      <c r="L443" s="228">
        <f>IF(K443=0,0,
IF(J443="D0.5",0.5*SUMIFS('Key Numbers'!$C$2:$C$71,'Key Numbers'!$A$2:$A$71,"&gt;="&amp;ABS($I443),'Key Numbers'!$A$2:$A$71,"&lt;="&amp;ABS($H443)),
IF(J443="D-0.5",0.5*-1*SUMIFS('Key Numbers'!$C$2:$C$71,'Key Numbers'!$A$2:$A$71,"&lt;="&amp;ABS($I443),'Key Numbers'!$A$2:$A$71,"&gt;="&amp;ABS($H443)),
IF(J443="F0.5",0.5*SUMIFS('Key Numbers'!$C$2:$C$71,'Key Numbers'!$A$2:$A$71,"&lt;="&amp;ABS($I443),'Key Numbers'!$A$2:$A$71,"&gt;="&amp;ABS($H443)),
IF(J443="F-0.5",0.5*-1*SUMIFS('Key Numbers'!$C$2:$C$71,'Key Numbers'!$A$2:$A$71,"&gt;="&amp;ABS($I443),'Key Numbers'!$A$2:$A$71,"&lt;="&amp;ABS($H443)),
IF(AND(LEFT(J443,1)="F",K443&lt;0),-1*SUMIFS('Key Numbers'!$C$2:$C$71,'Key Numbers'!$A$2:$A$71,"&gt;="&amp;ABS($I443),'Key Numbers'!$A$2:$A$71,"&lt;="&amp;ABS($H443)),
IF(AND(LEFT(J443,1)="F",K443&gt;0),SUMIFS('Key Numbers'!$C$2:$C$71,'Key Numbers'!$A$2:$A$71,"&lt;="&amp;ABS($I443),'Key Numbers'!$A$2:$A$71,"&gt;="&amp;ABS($H443)),
IF(AND(LEFT(J443,1)="D",K443&lt;0),-1*SUMIFS('Key Numbers'!$C$2:$C$71,'Key Numbers'!$A$2:$A$71,"&lt;="&amp;ABS($I443),'Key Numbers'!$A$2:$A$71,"&gt;="&amp;ABS($H443)),
SUMIFS('Key Numbers'!$C$2:$C$71,'Key Numbers'!$A$2:$A$71,"&gt;="&amp;ABS($I443),'Key Numbers'!$A$2:$A$71,"&lt;="&amp;ABS($H443))))))))))</f>
        <v>-7.247706422018349E-2</v>
      </c>
      <c r="M443" s="6" cm="1">
        <f t="array" ref="M443">IFERROR(INDEX(DVOA!$E$2:$E$20095,MATCH($F443&amp;$A443-1&amp;$B443,DVOA!$C$2:$C$20095&amp;DVOA!$A$2:$A20885&amp;DVOA!$B$2:$B$20095,0)),0)</f>
        <v>0</v>
      </c>
      <c r="N443" s="6" cm="1">
        <f t="array" ref="N443">IFERROR(INDEX(WDVOA!$W$2:$W$1616,MATCH($F443&amp;$A443-1&amp;$B443,WDVOA!$U$2:$U$19616&amp;WDVOA!$V$2:$V$19616&amp;WDVOA!$B$2:$B$19616,0)),0)</f>
        <v>0</v>
      </c>
      <c r="O443" s="6" cm="1">
        <f t="array" ref="O443">IFERROR(INDEX(DVOA!$AC$2:$AC$20095,MATCH($F443&amp;$A443-1&amp;$B443,DVOA!$C$2:$C$20095&amp;DVOA!$A$2:$A$20095&amp;DVOA!$B$2:$B$20095,0)
),0)</f>
        <v>0</v>
      </c>
      <c r="P443" s="6" cm="1">
        <f t="array" ref="P443">IFERROR(INDEX(DVOA!$E$2:$E$20095,MATCH($G443&amp;$A443-1&amp;$B443,DVOA!$C$2:$C$20095&amp;DVOA!$A$2:$A20885&amp;DVOA!$B$2:$B$20095,0)),0)</f>
        <v>0</v>
      </c>
      <c r="Q443" s="6" cm="1">
        <f t="array" ref="Q443">IFERROR(INDEX(WDVOA!$W$2:$W$1616,MATCH($G443&amp;$A443-1&amp;$B443,WDVOA!$U$2:$U$19616&amp;WDVOA!$V$2:$V$19616&amp;WDVOA!$B$2:$B$19616,0)),0)</f>
        <v>0</v>
      </c>
      <c r="R443" s="6" cm="1">
        <f t="array" ref="R443">IFERROR(INDEX(DVOA!$AC$2:$AC$20095,MATCH($G443&amp;$A443-1&amp;$B443,DVOA!$C$2:$C$20095&amp;DVOA!$A$2:$A$20095&amp;DVOA!$B$2:$B$20095,0)
),0)</f>
        <v>0</v>
      </c>
      <c r="S443" s="6" t="str">
        <f t="shared" si="81"/>
        <v/>
      </c>
      <c r="T443" s="104" t="str">
        <f t="shared" si="89"/>
        <v/>
      </c>
      <c r="U443" s="104" t="str">
        <f t="shared" si="90"/>
        <v/>
      </c>
      <c r="V443" s="26" t="str" cm="1">
        <f t="array" ref="V443">IFERROR(IF(E443="H",INDEX('DVOA Pred'!$G$2:$G$1000,MATCH($F443&amp;$B443&amp;$A443,'DVOA Pred'!$C$2:$C$1000&amp;'DVOA Pred'!$A$2:$A$1000&amp;'DVOA Pred'!$B$2:$B$1000,0)),
INDEX('DVOA Pred'!$H$2:$H$1000,MATCH($F443&amp;$B443&amp;$A443,'DVOA Pred'!$D$2:$D$1000&amp;'DVOA Pred'!$A$2:$A$1000&amp;'DVOA Pred'!$B$2:$B$1000,0))),"")</f>
        <v/>
      </c>
      <c r="W443" s="26" t="str">
        <f t="shared" si="82"/>
        <v/>
      </c>
      <c r="X443" s="26" t="str">
        <f t="shared" si="83"/>
        <v/>
      </c>
      <c r="Y443" s="6" t="str">
        <f>IFERROR((PERCENTRANK($L$2:$L$20355,L443)*Multiples!$B$3)+((PERCENTRANK($W$2:$W$20355,W443)*(1-Multiples!$B$3))),"")</f>
        <v/>
      </c>
      <c r="Z443" s="64">
        <v>36</v>
      </c>
      <c r="AA443" s="64">
        <v>34</v>
      </c>
      <c r="AB443" s="24">
        <f t="shared" si="84"/>
        <v>2</v>
      </c>
      <c r="AC443" s="24">
        <f t="shared" si="85"/>
        <v>4.5</v>
      </c>
      <c r="AD443" s="24">
        <f t="shared" si="86"/>
        <v>5</v>
      </c>
      <c r="AE443" s="24" t="str">
        <f t="shared" si="87"/>
        <v>Yes</v>
      </c>
      <c r="AF443" s="24" t="str">
        <f t="shared" si="88"/>
        <v>Yes</v>
      </c>
      <c r="AG443" s="64"/>
      <c r="AH443" s="64"/>
      <c r="AI443" s="105" t="s">
        <v>650</v>
      </c>
      <c r="AJ443" s="66"/>
    </row>
    <row r="444" spans="1:36" customFormat="1" x14ac:dyDescent="0.25">
      <c r="A444" s="7">
        <v>1</v>
      </c>
      <c r="B444" s="5">
        <v>2023</v>
      </c>
      <c r="C444" s="5" t="str">
        <f t="shared" si="78"/>
        <v>2023 W1</v>
      </c>
      <c r="D444" s="5">
        <v>222</v>
      </c>
      <c r="E444" s="5" t="s">
        <v>651</v>
      </c>
      <c r="F444" s="5" t="s">
        <v>39</v>
      </c>
      <c r="G444" s="5" t="s">
        <v>53</v>
      </c>
      <c r="H444" s="5">
        <v>-3.5</v>
      </c>
      <c r="I444" s="61">
        <v>-3</v>
      </c>
      <c r="J444" s="62" t="str">
        <f t="shared" si="79"/>
        <v>F-0.5</v>
      </c>
      <c r="K444" s="61">
        <f t="shared" si="80"/>
        <v>-0.5</v>
      </c>
      <c r="L444" s="228">
        <f>IF(K444=0,0,
IF(J444="D0.5",0.5*SUMIFS('Key Numbers'!$C$2:$C$71,'Key Numbers'!$A$2:$A$71,"&gt;="&amp;ABS($I444),'Key Numbers'!$A$2:$A$71,"&lt;="&amp;ABS($H444)),
IF(J444="D-0.5",0.5*-1*SUMIFS('Key Numbers'!$C$2:$C$71,'Key Numbers'!$A$2:$A$71,"&lt;="&amp;ABS($I444),'Key Numbers'!$A$2:$A$71,"&gt;="&amp;ABS($H444)),
IF(J444="F0.5",0.5*SUMIFS('Key Numbers'!$C$2:$C$71,'Key Numbers'!$A$2:$A$71,"&lt;="&amp;ABS($I444),'Key Numbers'!$A$2:$A$71,"&gt;="&amp;ABS($H444)),
IF(J444="F-0.5",0.5*-1*SUMIFS('Key Numbers'!$C$2:$C$71,'Key Numbers'!$A$2:$A$71,"&gt;="&amp;ABS($I444),'Key Numbers'!$A$2:$A$71,"&lt;="&amp;ABS($H444)),
IF(AND(LEFT(J444,1)="F",K444&lt;0),-1*SUMIFS('Key Numbers'!$C$2:$C$71,'Key Numbers'!$A$2:$A$71,"&gt;="&amp;ABS($I444),'Key Numbers'!$A$2:$A$71,"&lt;="&amp;ABS($H444)),
IF(AND(LEFT(J444,1)="F",K444&gt;0),SUMIFS('Key Numbers'!$C$2:$C$71,'Key Numbers'!$A$2:$A$71,"&lt;="&amp;ABS($I444),'Key Numbers'!$A$2:$A$71,"&gt;="&amp;ABS($H444)),
IF(AND(LEFT(J444,1)="D",K444&lt;0),-1*SUMIFS('Key Numbers'!$C$2:$C$71,'Key Numbers'!$A$2:$A$71,"&lt;="&amp;ABS($I444),'Key Numbers'!$A$2:$A$71,"&gt;="&amp;ABS($H444)),
SUMIFS('Key Numbers'!$C$2:$C$71,'Key Numbers'!$A$2:$A$71,"&gt;="&amp;ABS($I444),'Key Numbers'!$A$2:$A$71,"&lt;="&amp;ABS($H444))))))))))</f>
        <v>-7.247706422018349E-2</v>
      </c>
      <c r="M444" s="6" cm="1">
        <f t="array" ref="M444">IFERROR(INDEX(DVOA!$E$2:$E$20095,MATCH($F444&amp;$A444-1&amp;$B444,DVOA!$C$2:$C$20095&amp;DVOA!$A$2:$A20886&amp;DVOA!$B$2:$B$20095,0)),0)</f>
        <v>0</v>
      </c>
      <c r="N444" s="6" cm="1">
        <f t="array" ref="N444">IFERROR(INDEX(WDVOA!$W$2:$W$1616,MATCH($F444&amp;$A444-1&amp;$B444,WDVOA!$U$2:$U$19616&amp;WDVOA!$V$2:$V$19616&amp;WDVOA!$B$2:$B$19616,0)),0)</f>
        <v>0</v>
      </c>
      <c r="O444" s="6" cm="1">
        <f t="array" ref="O444">IFERROR(INDEX(DVOA!$AC$2:$AC$20095,MATCH($F444&amp;$A444-1&amp;$B444,DVOA!$C$2:$C$20095&amp;DVOA!$A$2:$A$20095&amp;DVOA!$B$2:$B$20095,0)
),0)</f>
        <v>0</v>
      </c>
      <c r="P444" s="6" cm="1">
        <f t="array" ref="P444">IFERROR(INDEX(DVOA!$E$2:$E$20095,MATCH($G444&amp;$A444-1&amp;$B444,DVOA!$C$2:$C$20095&amp;DVOA!$A$2:$A20886&amp;DVOA!$B$2:$B$20095,0)),0)</f>
        <v>0</v>
      </c>
      <c r="Q444" s="6" cm="1">
        <f t="array" ref="Q444">IFERROR(INDEX(WDVOA!$W$2:$W$1616,MATCH($G444&amp;$A444-1&amp;$B444,WDVOA!$U$2:$U$19616&amp;WDVOA!$V$2:$V$19616&amp;WDVOA!$B$2:$B$19616,0)),0)</f>
        <v>0</v>
      </c>
      <c r="R444" s="6" cm="1">
        <f t="array" ref="R444">IFERROR(INDEX(DVOA!$AC$2:$AC$20095,MATCH($G444&amp;$A444-1&amp;$B444,DVOA!$C$2:$C$20095&amp;DVOA!$A$2:$A$20095&amp;DVOA!$B$2:$B$20095,0)
),0)</f>
        <v>0</v>
      </c>
      <c r="S444" s="6" t="str">
        <f t="shared" si="81"/>
        <v/>
      </c>
      <c r="T444" s="104" t="str">
        <f t="shared" si="89"/>
        <v/>
      </c>
      <c r="U444" s="104" t="str">
        <f t="shared" si="90"/>
        <v/>
      </c>
      <c r="V444" s="26" t="str" cm="1">
        <f t="array" ref="V444">IFERROR(IF(E444="H",INDEX('DVOA Pred'!$G$2:$G$1000,MATCH($F444&amp;$B444&amp;$A444,'DVOA Pred'!$C$2:$C$1000&amp;'DVOA Pred'!$A$2:$A$1000&amp;'DVOA Pred'!$B$2:$B$1000,0)),
INDEX('DVOA Pred'!$H$2:$H$1000,MATCH($F444&amp;$B444&amp;$A444,'DVOA Pred'!$D$2:$D$1000&amp;'DVOA Pred'!$A$2:$A$1000&amp;'DVOA Pred'!$B$2:$B$1000,0))),"")</f>
        <v/>
      </c>
      <c r="W444" s="26" t="str">
        <f t="shared" si="82"/>
        <v/>
      </c>
      <c r="X444" s="26" t="str">
        <f t="shared" si="83"/>
        <v/>
      </c>
      <c r="Y444" s="6" t="str">
        <f>IFERROR((PERCENTRANK($L$2:$L$20355,L444)*Multiples!$B$3)+((PERCENTRANK($W$2:$W$20355,W444)*(1-Multiples!$B$3))),"")</f>
        <v/>
      </c>
      <c r="Z444" s="64">
        <v>16</v>
      </c>
      <c r="AA444" s="64">
        <v>17</v>
      </c>
      <c r="AB444" s="24">
        <f t="shared" si="84"/>
        <v>-1</v>
      </c>
      <c r="AC444" s="24">
        <f t="shared" si="85"/>
        <v>-4.5</v>
      </c>
      <c r="AD444" s="24">
        <f t="shared" si="86"/>
        <v>-4</v>
      </c>
      <c r="AE444" s="24" t="str">
        <f t="shared" si="87"/>
        <v>No</v>
      </c>
      <c r="AF444" s="24" t="str">
        <f t="shared" si="88"/>
        <v>No</v>
      </c>
      <c r="AG444" s="64"/>
      <c r="AH444" s="64"/>
      <c r="AI444" s="105" t="s">
        <v>650</v>
      </c>
      <c r="AJ444" s="66"/>
    </row>
    <row r="445" spans="1:36" customFormat="1" x14ac:dyDescent="0.25">
      <c r="A445" s="7">
        <v>1</v>
      </c>
      <c r="B445" s="5">
        <v>2023</v>
      </c>
      <c r="C445" s="5" t="str">
        <f t="shared" si="78"/>
        <v>2023 W1</v>
      </c>
      <c r="D445" s="5">
        <v>222</v>
      </c>
      <c r="E445" s="5" t="s">
        <v>649</v>
      </c>
      <c r="F445" s="5" t="s">
        <v>53</v>
      </c>
      <c r="G445" s="5" t="s">
        <v>39</v>
      </c>
      <c r="H445" s="5">
        <v>3.5</v>
      </c>
      <c r="I445" s="61">
        <v>3</v>
      </c>
      <c r="J445" s="62" t="str">
        <f t="shared" si="79"/>
        <v>D0.5</v>
      </c>
      <c r="K445" s="61">
        <f t="shared" si="80"/>
        <v>0.5</v>
      </c>
      <c r="L445" s="228">
        <f>IF(K445=0,0,
IF(J445="D0.5",0.5*SUMIFS('Key Numbers'!$C$2:$C$71,'Key Numbers'!$A$2:$A$71,"&gt;="&amp;ABS($I445),'Key Numbers'!$A$2:$A$71,"&lt;="&amp;ABS($H445)),
IF(J445="D-0.5",0.5*-1*SUMIFS('Key Numbers'!$C$2:$C$71,'Key Numbers'!$A$2:$A$71,"&lt;="&amp;ABS($I445),'Key Numbers'!$A$2:$A$71,"&gt;="&amp;ABS($H445)),
IF(J445="F0.5",0.5*SUMIFS('Key Numbers'!$C$2:$C$71,'Key Numbers'!$A$2:$A$71,"&lt;="&amp;ABS($I445),'Key Numbers'!$A$2:$A$71,"&gt;="&amp;ABS($H445)),
IF(J445="F-0.5",0.5*-1*SUMIFS('Key Numbers'!$C$2:$C$71,'Key Numbers'!$A$2:$A$71,"&gt;="&amp;ABS($I445),'Key Numbers'!$A$2:$A$71,"&lt;="&amp;ABS($H445)),
IF(AND(LEFT(J445,1)="F",K445&lt;0),-1*SUMIFS('Key Numbers'!$C$2:$C$71,'Key Numbers'!$A$2:$A$71,"&gt;="&amp;ABS($I445),'Key Numbers'!$A$2:$A$71,"&lt;="&amp;ABS($H445)),
IF(AND(LEFT(J445,1)="F",K445&gt;0),SUMIFS('Key Numbers'!$C$2:$C$71,'Key Numbers'!$A$2:$A$71,"&lt;="&amp;ABS($I445),'Key Numbers'!$A$2:$A$71,"&gt;="&amp;ABS($H445)),
IF(AND(LEFT(J445,1)="D",K445&lt;0),-1*SUMIFS('Key Numbers'!$C$2:$C$71,'Key Numbers'!$A$2:$A$71,"&lt;="&amp;ABS($I445),'Key Numbers'!$A$2:$A$71,"&gt;="&amp;ABS($H445)),
SUMIFS('Key Numbers'!$C$2:$C$71,'Key Numbers'!$A$2:$A$71,"&gt;="&amp;ABS($I445),'Key Numbers'!$A$2:$A$71,"&lt;="&amp;ABS($H445))))))))))</f>
        <v>7.247706422018349E-2</v>
      </c>
      <c r="M445" s="6" cm="1">
        <f t="array" ref="M445">IFERROR(INDEX(DVOA!$E$2:$E$20095,MATCH($F445&amp;$A445-1&amp;$B445,DVOA!$C$2:$C$20095&amp;DVOA!$A$2:$A20887&amp;DVOA!$B$2:$B$20095,0)),0)</f>
        <v>0</v>
      </c>
      <c r="N445" s="6" cm="1">
        <f t="array" ref="N445">IFERROR(INDEX(WDVOA!$W$2:$W$1616,MATCH($F445&amp;$A445-1&amp;$B445,WDVOA!$U$2:$U$19616&amp;WDVOA!$V$2:$V$19616&amp;WDVOA!$B$2:$B$19616,0)),0)</f>
        <v>0</v>
      </c>
      <c r="O445" s="6" cm="1">
        <f t="array" ref="O445">IFERROR(INDEX(DVOA!$AC$2:$AC$20095,MATCH($F445&amp;$A445-1&amp;$B445,DVOA!$C$2:$C$20095&amp;DVOA!$A$2:$A$20095&amp;DVOA!$B$2:$B$20095,0)
),0)</f>
        <v>0</v>
      </c>
      <c r="P445" s="6" cm="1">
        <f t="array" ref="P445">IFERROR(INDEX(DVOA!$E$2:$E$20095,MATCH($G445&amp;$A445-1&amp;$B445,DVOA!$C$2:$C$20095&amp;DVOA!$A$2:$A20887&amp;DVOA!$B$2:$B$20095,0)),0)</f>
        <v>0</v>
      </c>
      <c r="Q445" s="6" cm="1">
        <f t="array" ref="Q445">IFERROR(INDEX(WDVOA!$W$2:$W$1616,MATCH($G445&amp;$A445-1&amp;$B445,WDVOA!$U$2:$U$19616&amp;WDVOA!$V$2:$V$19616&amp;WDVOA!$B$2:$B$19616,0)),0)</f>
        <v>0</v>
      </c>
      <c r="R445" s="6" cm="1">
        <f t="array" ref="R445">IFERROR(INDEX(DVOA!$AC$2:$AC$20095,MATCH($G445&amp;$A445-1&amp;$B445,DVOA!$C$2:$C$20095&amp;DVOA!$A$2:$A$20095&amp;DVOA!$B$2:$B$20095,0)
),0)</f>
        <v>0</v>
      </c>
      <c r="S445" s="6" t="str">
        <f t="shared" si="81"/>
        <v/>
      </c>
      <c r="T445" s="104" t="str">
        <f t="shared" si="89"/>
        <v/>
      </c>
      <c r="U445" s="104" t="str">
        <f t="shared" si="90"/>
        <v/>
      </c>
      <c r="V445" s="26" t="str" cm="1">
        <f t="array" ref="V445">IFERROR(IF(E445="H",INDEX('DVOA Pred'!$G$2:$G$1000,MATCH($F445&amp;$B445&amp;$A445,'DVOA Pred'!$C$2:$C$1000&amp;'DVOA Pred'!$A$2:$A$1000&amp;'DVOA Pred'!$B$2:$B$1000,0)),
INDEX('DVOA Pred'!$H$2:$H$1000,MATCH($F445&amp;$B445&amp;$A445,'DVOA Pred'!$D$2:$D$1000&amp;'DVOA Pred'!$A$2:$A$1000&amp;'DVOA Pred'!$B$2:$B$1000,0))),"")</f>
        <v/>
      </c>
      <c r="W445" s="26" t="str">
        <f t="shared" si="82"/>
        <v/>
      </c>
      <c r="X445" s="26" t="str">
        <f t="shared" si="83"/>
        <v/>
      </c>
      <c r="Y445" s="6" t="str">
        <f>IFERROR((PERCENTRANK($L$2:$L$20355,L445)*Multiples!$B$3)+((PERCENTRANK($W$2:$W$20355,W445)*(1-Multiples!$B$3))),"")</f>
        <v/>
      </c>
      <c r="Z445" s="64">
        <v>17</v>
      </c>
      <c r="AA445" s="64">
        <v>16</v>
      </c>
      <c r="AB445" s="24">
        <f t="shared" si="84"/>
        <v>1</v>
      </c>
      <c r="AC445" s="24">
        <f t="shared" si="85"/>
        <v>4.5</v>
      </c>
      <c r="AD445" s="24">
        <f t="shared" si="86"/>
        <v>4</v>
      </c>
      <c r="AE445" s="24" t="str">
        <f t="shared" si="87"/>
        <v>Yes</v>
      </c>
      <c r="AF445" s="24" t="str">
        <f t="shared" si="88"/>
        <v>Yes</v>
      </c>
      <c r="AG445" s="64"/>
      <c r="AH445" s="64"/>
      <c r="AI445" s="105" t="s">
        <v>650</v>
      </c>
      <c r="AJ445" s="66"/>
    </row>
    <row r="446" spans="1:36" customFormat="1" x14ac:dyDescent="0.25">
      <c r="A446" s="7">
        <v>1</v>
      </c>
      <c r="B446" s="5">
        <v>2023</v>
      </c>
      <c r="C446" s="5" t="str">
        <f t="shared" si="78"/>
        <v>2023 W1</v>
      </c>
      <c r="D446" s="5">
        <v>223</v>
      </c>
      <c r="E446" s="5" t="s">
        <v>649</v>
      </c>
      <c r="F446" s="5" t="s">
        <v>3</v>
      </c>
      <c r="G446" s="5" t="s">
        <v>15</v>
      </c>
      <c r="H446" s="5">
        <v>-3.5</v>
      </c>
      <c r="I446" s="61">
        <v>-3</v>
      </c>
      <c r="J446" s="62" t="str">
        <f t="shared" si="79"/>
        <v>F-0.5</v>
      </c>
      <c r="K446" s="61">
        <f t="shared" si="80"/>
        <v>-0.5</v>
      </c>
      <c r="L446" s="228">
        <f>IF(K446=0,0,
IF(J446="D0.5",0.5*SUMIFS('Key Numbers'!$C$2:$C$71,'Key Numbers'!$A$2:$A$71,"&gt;="&amp;ABS($I446),'Key Numbers'!$A$2:$A$71,"&lt;="&amp;ABS($H446)),
IF(J446="D-0.5",0.5*-1*SUMIFS('Key Numbers'!$C$2:$C$71,'Key Numbers'!$A$2:$A$71,"&lt;="&amp;ABS($I446),'Key Numbers'!$A$2:$A$71,"&gt;="&amp;ABS($H446)),
IF(J446="F0.5",0.5*SUMIFS('Key Numbers'!$C$2:$C$71,'Key Numbers'!$A$2:$A$71,"&lt;="&amp;ABS($I446),'Key Numbers'!$A$2:$A$71,"&gt;="&amp;ABS($H446)),
IF(J446="F-0.5",0.5*-1*SUMIFS('Key Numbers'!$C$2:$C$71,'Key Numbers'!$A$2:$A$71,"&gt;="&amp;ABS($I446),'Key Numbers'!$A$2:$A$71,"&lt;="&amp;ABS($H446)),
IF(AND(LEFT(J446,1)="F",K446&lt;0),-1*SUMIFS('Key Numbers'!$C$2:$C$71,'Key Numbers'!$A$2:$A$71,"&gt;="&amp;ABS($I446),'Key Numbers'!$A$2:$A$71,"&lt;="&amp;ABS($H446)),
IF(AND(LEFT(J446,1)="F",K446&gt;0),SUMIFS('Key Numbers'!$C$2:$C$71,'Key Numbers'!$A$2:$A$71,"&lt;="&amp;ABS($I446),'Key Numbers'!$A$2:$A$71,"&gt;="&amp;ABS($H446)),
IF(AND(LEFT(J446,1)="D",K446&lt;0),-1*SUMIFS('Key Numbers'!$C$2:$C$71,'Key Numbers'!$A$2:$A$71,"&lt;="&amp;ABS($I446),'Key Numbers'!$A$2:$A$71,"&gt;="&amp;ABS($H446)),
SUMIFS('Key Numbers'!$C$2:$C$71,'Key Numbers'!$A$2:$A$71,"&gt;="&amp;ABS($I446),'Key Numbers'!$A$2:$A$71,"&lt;="&amp;ABS($H446))))))))))</f>
        <v>-7.247706422018349E-2</v>
      </c>
      <c r="M446" s="6" cm="1">
        <f t="array" ref="M446">IFERROR(INDEX(DVOA!$E$2:$E$20095,MATCH($F446&amp;$A446-1&amp;$B446,DVOA!$C$2:$C$20095&amp;DVOA!$A$2:$A20888&amp;DVOA!$B$2:$B$20095,0)),0)</f>
        <v>0</v>
      </c>
      <c r="N446" s="6" cm="1">
        <f t="array" ref="N446">IFERROR(INDEX(WDVOA!$W$2:$W$1616,MATCH($F446&amp;$A446-1&amp;$B446,WDVOA!$U$2:$U$19616&amp;WDVOA!$V$2:$V$19616&amp;WDVOA!$B$2:$B$19616,0)),0)</f>
        <v>0</v>
      </c>
      <c r="O446" s="6" cm="1">
        <f t="array" ref="O446">IFERROR(INDEX(DVOA!$AC$2:$AC$20095,MATCH($F446&amp;$A446-1&amp;$B446,DVOA!$C$2:$C$20095&amp;DVOA!$A$2:$A$20095&amp;DVOA!$B$2:$B$20095,0)
),0)</f>
        <v>0</v>
      </c>
      <c r="P446" s="6" cm="1">
        <f t="array" ref="P446">IFERROR(INDEX(DVOA!$E$2:$E$20095,MATCH($G446&amp;$A446-1&amp;$B446,DVOA!$C$2:$C$20095&amp;DVOA!$A$2:$A20888&amp;DVOA!$B$2:$B$20095,0)),0)</f>
        <v>0</v>
      </c>
      <c r="Q446" s="6" cm="1">
        <f t="array" ref="Q446">IFERROR(INDEX(WDVOA!$W$2:$W$1616,MATCH($G446&amp;$A446-1&amp;$B446,WDVOA!$U$2:$U$19616&amp;WDVOA!$V$2:$V$19616&amp;WDVOA!$B$2:$B$19616,0)),0)</f>
        <v>0</v>
      </c>
      <c r="R446" s="6" cm="1">
        <f t="array" ref="R446">IFERROR(INDEX(DVOA!$AC$2:$AC$20095,MATCH($G446&amp;$A446-1&amp;$B446,DVOA!$C$2:$C$20095&amp;DVOA!$A$2:$A$20095&amp;DVOA!$B$2:$B$20095,0)
),0)</f>
        <v>0</v>
      </c>
      <c r="S446" s="6" t="str">
        <f t="shared" si="81"/>
        <v/>
      </c>
      <c r="T446" s="104" t="str">
        <f t="shared" si="89"/>
        <v/>
      </c>
      <c r="U446" s="104" t="str">
        <f t="shared" si="90"/>
        <v/>
      </c>
      <c r="V446" s="26" t="str" cm="1">
        <f t="array" ref="V446">IFERROR(IF(E446="H",INDEX('DVOA Pred'!$G$2:$G$1000,MATCH($F446&amp;$B446&amp;$A446,'DVOA Pred'!$C$2:$C$1000&amp;'DVOA Pred'!$A$2:$A$1000&amp;'DVOA Pred'!$B$2:$B$1000,0)),
INDEX('DVOA Pred'!$H$2:$H$1000,MATCH($F446&amp;$B446&amp;$A446,'DVOA Pred'!$D$2:$D$1000&amp;'DVOA Pred'!$A$2:$A$1000&amp;'DVOA Pred'!$B$2:$B$1000,0))),"")</f>
        <v/>
      </c>
      <c r="W446" s="26" t="str">
        <f t="shared" si="82"/>
        <v/>
      </c>
      <c r="X446" s="26" t="str">
        <f t="shared" si="83"/>
        <v/>
      </c>
      <c r="Y446" s="6" t="str">
        <f>IFERROR((PERCENTRANK($L$2:$L$20355,L446)*Multiples!$B$3)+((PERCENTRANK($W$2:$W$20355,W446)*(1-Multiples!$B$3))),"")</f>
        <v/>
      </c>
      <c r="Z446" s="64">
        <v>40</v>
      </c>
      <c r="AA446" s="64">
        <v>0</v>
      </c>
      <c r="AB446" s="24">
        <f t="shared" si="84"/>
        <v>40</v>
      </c>
      <c r="AC446" s="24">
        <f t="shared" si="85"/>
        <v>36.5</v>
      </c>
      <c r="AD446" s="24">
        <f t="shared" si="86"/>
        <v>37</v>
      </c>
      <c r="AE446" s="24" t="str">
        <f t="shared" si="87"/>
        <v>Yes</v>
      </c>
      <c r="AF446" s="24" t="str">
        <f t="shared" si="88"/>
        <v>Yes</v>
      </c>
      <c r="AG446" s="64"/>
      <c r="AH446" s="64"/>
      <c r="AI446" s="105" t="s">
        <v>650</v>
      </c>
      <c r="AJ446" s="66"/>
    </row>
    <row r="447" spans="1:36" customFormat="1" x14ac:dyDescent="0.25">
      <c r="A447" s="7">
        <v>1</v>
      </c>
      <c r="B447" s="5">
        <v>2023</v>
      </c>
      <c r="C447" s="5" t="str">
        <f t="shared" si="78"/>
        <v>2023 W1</v>
      </c>
      <c r="D447" s="5">
        <v>223</v>
      </c>
      <c r="E447" s="5" t="s">
        <v>651</v>
      </c>
      <c r="F447" s="5" t="s">
        <v>15</v>
      </c>
      <c r="G447" s="5" t="s">
        <v>3</v>
      </c>
      <c r="H447" s="5">
        <v>3.5</v>
      </c>
      <c r="I447" s="61">
        <v>3</v>
      </c>
      <c r="J447" s="62" t="str">
        <f t="shared" si="79"/>
        <v>D0.5</v>
      </c>
      <c r="K447" s="61">
        <f t="shared" si="80"/>
        <v>0.5</v>
      </c>
      <c r="L447" s="228">
        <f>IF(K447=0,0,
IF(J447="D0.5",0.5*SUMIFS('Key Numbers'!$C$2:$C$71,'Key Numbers'!$A$2:$A$71,"&gt;="&amp;ABS($I447),'Key Numbers'!$A$2:$A$71,"&lt;="&amp;ABS($H447)),
IF(J447="D-0.5",0.5*-1*SUMIFS('Key Numbers'!$C$2:$C$71,'Key Numbers'!$A$2:$A$71,"&lt;="&amp;ABS($I447),'Key Numbers'!$A$2:$A$71,"&gt;="&amp;ABS($H447)),
IF(J447="F0.5",0.5*SUMIFS('Key Numbers'!$C$2:$C$71,'Key Numbers'!$A$2:$A$71,"&lt;="&amp;ABS($I447),'Key Numbers'!$A$2:$A$71,"&gt;="&amp;ABS($H447)),
IF(J447="F-0.5",0.5*-1*SUMIFS('Key Numbers'!$C$2:$C$71,'Key Numbers'!$A$2:$A$71,"&gt;="&amp;ABS($I447),'Key Numbers'!$A$2:$A$71,"&lt;="&amp;ABS($H447)),
IF(AND(LEFT(J447,1)="F",K447&lt;0),-1*SUMIFS('Key Numbers'!$C$2:$C$71,'Key Numbers'!$A$2:$A$71,"&gt;="&amp;ABS($I447),'Key Numbers'!$A$2:$A$71,"&lt;="&amp;ABS($H447)),
IF(AND(LEFT(J447,1)="F",K447&gt;0),SUMIFS('Key Numbers'!$C$2:$C$71,'Key Numbers'!$A$2:$A$71,"&lt;="&amp;ABS($I447),'Key Numbers'!$A$2:$A$71,"&gt;="&amp;ABS($H447)),
IF(AND(LEFT(J447,1)="D",K447&lt;0),-1*SUMIFS('Key Numbers'!$C$2:$C$71,'Key Numbers'!$A$2:$A$71,"&lt;="&amp;ABS($I447),'Key Numbers'!$A$2:$A$71,"&gt;="&amp;ABS($H447)),
SUMIFS('Key Numbers'!$C$2:$C$71,'Key Numbers'!$A$2:$A$71,"&gt;="&amp;ABS($I447),'Key Numbers'!$A$2:$A$71,"&lt;="&amp;ABS($H447))))))))))</f>
        <v>7.247706422018349E-2</v>
      </c>
      <c r="M447" s="6" cm="1">
        <f t="array" ref="M447">IFERROR(INDEX(DVOA!$E$2:$E$20095,MATCH($F447&amp;$A447-1&amp;$B447,DVOA!$C$2:$C$20095&amp;DVOA!$A$2:$A20889&amp;DVOA!$B$2:$B$20095,0)),0)</f>
        <v>0</v>
      </c>
      <c r="N447" s="6" cm="1">
        <f t="array" ref="N447">IFERROR(INDEX(WDVOA!$W$2:$W$1616,MATCH($F447&amp;$A447-1&amp;$B447,WDVOA!$U$2:$U$19616&amp;WDVOA!$V$2:$V$19616&amp;WDVOA!$B$2:$B$19616,0)),0)</f>
        <v>0</v>
      </c>
      <c r="O447" s="6" cm="1">
        <f t="array" ref="O447">IFERROR(INDEX(DVOA!$AC$2:$AC$20095,MATCH($F447&amp;$A447-1&amp;$B447,DVOA!$C$2:$C$20095&amp;DVOA!$A$2:$A$20095&amp;DVOA!$B$2:$B$20095,0)
),0)</f>
        <v>0</v>
      </c>
      <c r="P447" s="6" cm="1">
        <f t="array" ref="P447">IFERROR(INDEX(DVOA!$E$2:$E$20095,MATCH($G447&amp;$A447-1&amp;$B447,DVOA!$C$2:$C$20095&amp;DVOA!$A$2:$A20889&amp;DVOA!$B$2:$B$20095,0)),0)</f>
        <v>0</v>
      </c>
      <c r="Q447" s="6" cm="1">
        <f t="array" ref="Q447">IFERROR(INDEX(WDVOA!$W$2:$W$1616,MATCH($G447&amp;$A447-1&amp;$B447,WDVOA!$U$2:$U$19616&amp;WDVOA!$V$2:$V$19616&amp;WDVOA!$B$2:$B$19616,0)),0)</f>
        <v>0</v>
      </c>
      <c r="R447" s="6" cm="1">
        <f t="array" ref="R447">IFERROR(INDEX(DVOA!$AC$2:$AC$20095,MATCH($G447&amp;$A447-1&amp;$B447,DVOA!$C$2:$C$20095&amp;DVOA!$A$2:$A$20095&amp;DVOA!$B$2:$B$20095,0)
),0)</f>
        <v>0</v>
      </c>
      <c r="S447" s="6" t="str">
        <f t="shared" si="81"/>
        <v/>
      </c>
      <c r="T447" s="104" t="str">
        <f t="shared" si="89"/>
        <v/>
      </c>
      <c r="U447" s="104" t="str">
        <f t="shared" si="90"/>
        <v/>
      </c>
      <c r="V447" s="26" t="str" cm="1">
        <f t="array" ref="V447">IFERROR(IF(E447="H",INDEX('DVOA Pred'!$G$2:$G$1000,MATCH($F447&amp;$B447&amp;$A447,'DVOA Pred'!$C$2:$C$1000&amp;'DVOA Pred'!$A$2:$A$1000&amp;'DVOA Pred'!$B$2:$B$1000,0)),
INDEX('DVOA Pred'!$H$2:$H$1000,MATCH($F447&amp;$B447&amp;$A447,'DVOA Pred'!$D$2:$D$1000&amp;'DVOA Pred'!$A$2:$A$1000&amp;'DVOA Pred'!$B$2:$B$1000,0))),"")</f>
        <v/>
      </c>
      <c r="W447" s="26" t="str">
        <f t="shared" si="82"/>
        <v/>
      </c>
      <c r="X447" s="26" t="str">
        <f t="shared" si="83"/>
        <v/>
      </c>
      <c r="Y447" s="6" t="str">
        <f>IFERROR((PERCENTRANK($L$2:$L$20355,L447)*Multiples!$B$3)+((PERCENTRANK($W$2:$W$20355,W447)*(1-Multiples!$B$3))),"")</f>
        <v/>
      </c>
      <c r="Z447" s="64">
        <v>0</v>
      </c>
      <c r="AA447" s="64">
        <v>40</v>
      </c>
      <c r="AB447" s="24">
        <f t="shared" si="84"/>
        <v>-40</v>
      </c>
      <c r="AC447" s="24">
        <f t="shared" si="85"/>
        <v>-36.5</v>
      </c>
      <c r="AD447" s="24">
        <f t="shared" si="86"/>
        <v>-37</v>
      </c>
      <c r="AE447" s="24" t="str">
        <f t="shared" si="87"/>
        <v>No</v>
      </c>
      <c r="AF447" s="24" t="str">
        <f t="shared" si="88"/>
        <v>No</v>
      </c>
      <c r="AG447" s="64" t="s">
        <v>652</v>
      </c>
      <c r="AH447" s="64"/>
      <c r="AI447" s="105" t="s">
        <v>650</v>
      </c>
      <c r="AJ447" s="66"/>
    </row>
    <row r="448" spans="1:36" customFormat="1" x14ac:dyDescent="0.25">
      <c r="A448" s="7">
        <v>1</v>
      </c>
      <c r="B448" s="5">
        <v>2023</v>
      </c>
      <c r="C448" s="5" t="str">
        <f t="shared" si="78"/>
        <v>2023 W1</v>
      </c>
      <c r="D448" s="5">
        <v>224</v>
      </c>
      <c r="E448" s="5" t="s">
        <v>649</v>
      </c>
      <c r="F448" s="5" t="s">
        <v>0</v>
      </c>
      <c r="G448" s="5" t="s">
        <v>9</v>
      </c>
      <c r="H448" s="5">
        <v>-2.5</v>
      </c>
      <c r="I448" s="61">
        <v>-2.5</v>
      </c>
      <c r="J448" s="62" t="str">
        <f t="shared" si="79"/>
        <v>F0</v>
      </c>
      <c r="K448" s="61">
        <f t="shared" si="80"/>
        <v>0</v>
      </c>
      <c r="L448" s="228">
        <f>IF(K448=0,0,
IF(J448="D0.5",0.5*SUMIFS('Key Numbers'!$C$2:$C$71,'Key Numbers'!$A$2:$A$71,"&gt;="&amp;ABS($I448),'Key Numbers'!$A$2:$A$71,"&lt;="&amp;ABS($H448)),
IF(J448="D-0.5",0.5*-1*SUMIFS('Key Numbers'!$C$2:$C$71,'Key Numbers'!$A$2:$A$71,"&lt;="&amp;ABS($I448),'Key Numbers'!$A$2:$A$71,"&gt;="&amp;ABS($H448)),
IF(J448="F0.5",0.5*SUMIFS('Key Numbers'!$C$2:$C$71,'Key Numbers'!$A$2:$A$71,"&lt;="&amp;ABS($I448),'Key Numbers'!$A$2:$A$71,"&gt;="&amp;ABS($H448)),
IF(J448="F-0.5",0.5*-1*SUMIFS('Key Numbers'!$C$2:$C$71,'Key Numbers'!$A$2:$A$71,"&gt;="&amp;ABS($I448),'Key Numbers'!$A$2:$A$71,"&lt;="&amp;ABS($H448)),
IF(AND(LEFT(J448,1)="F",K448&lt;0),-1*SUMIFS('Key Numbers'!$C$2:$C$71,'Key Numbers'!$A$2:$A$71,"&gt;="&amp;ABS($I448),'Key Numbers'!$A$2:$A$71,"&lt;="&amp;ABS($H448)),
IF(AND(LEFT(J448,1)="F",K448&gt;0),SUMIFS('Key Numbers'!$C$2:$C$71,'Key Numbers'!$A$2:$A$71,"&lt;="&amp;ABS($I448),'Key Numbers'!$A$2:$A$71,"&gt;="&amp;ABS($H448)),
IF(AND(LEFT(J448,1)="D",K448&lt;0),-1*SUMIFS('Key Numbers'!$C$2:$C$71,'Key Numbers'!$A$2:$A$71,"&lt;="&amp;ABS($I448),'Key Numbers'!$A$2:$A$71,"&gt;="&amp;ABS($H448)),
SUMIFS('Key Numbers'!$C$2:$C$71,'Key Numbers'!$A$2:$A$71,"&gt;="&amp;ABS($I448),'Key Numbers'!$A$2:$A$71,"&lt;="&amp;ABS($H448))))))))))</f>
        <v>0</v>
      </c>
      <c r="M448" s="6" cm="1">
        <f t="array" ref="M448">IFERROR(INDEX(DVOA!$E$2:$E$20095,MATCH($F448&amp;$A448-1&amp;$B448,DVOA!$C$2:$C$20095&amp;DVOA!$A$2:$A20890&amp;DVOA!$B$2:$B$20095,0)),0)</f>
        <v>0</v>
      </c>
      <c r="N448" s="6" cm="1">
        <f t="array" ref="N448">IFERROR(INDEX(WDVOA!$W$2:$W$1616,MATCH($F448&amp;$A448-1&amp;$B448,WDVOA!$U$2:$U$19616&amp;WDVOA!$V$2:$V$19616&amp;WDVOA!$B$2:$B$19616,0)),0)</f>
        <v>0</v>
      </c>
      <c r="O448" s="6" cm="1">
        <f t="array" ref="O448">IFERROR(INDEX(DVOA!$AC$2:$AC$20095,MATCH($F448&amp;$A448-1&amp;$B448,DVOA!$C$2:$C$20095&amp;DVOA!$A$2:$A$20095&amp;DVOA!$B$2:$B$20095,0)
),0)</f>
        <v>0</v>
      </c>
      <c r="P448" s="6" cm="1">
        <f t="array" ref="P448">IFERROR(INDEX(DVOA!$E$2:$E$20095,MATCH($G448&amp;$A448-1&amp;$B448,DVOA!$C$2:$C$20095&amp;DVOA!$A$2:$A20890&amp;DVOA!$B$2:$B$20095,0)),0)</f>
        <v>0</v>
      </c>
      <c r="Q448" s="6" cm="1">
        <f t="array" ref="Q448">IFERROR(INDEX(WDVOA!$W$2:$W$1616,MATCH($G448&amp;$A448-1&amp;$B448,WDVOA!$U$2:$U$19616&amp;WDVOA!$V$2:$V$19616&amp;WDVOA!$B$2:$B$19616,0)),0)</f>
        <v>0</v>
      </c>
      <c r="R448" s="6" cm="1">
        <f t="array" ref="R448">IFERROR(INDEX(DVOA!$AC$2:$AC$20095,MATCH($G448&amp;$A448-1&amp;$B448,DVOA!$C$2:$C$20095&amp;DVOA!$A$2:$A$20095&amp;DVOA!$B$2:$B$20095,0)
),0)</f>
        <v>0</v>
      </c>
      <c r="S448" s="6" t="str">
        <f t="shared" si="81"/>
        <v/>
      </c>
      <c r="T448" s="104" t="str">
        <f t="shared" si="89"/>
        <v/>
      </c>
      <c r="U448" s="104" t="str">
        <f t="shared" si="90"/>
        <v/>
      </c>
      <c r="V448" s="26" t="str" cm="1">
        <f t="array" ref="V448">IFERROR(IF(E448="H",INDEX('DVOA Pred'!$G$2:$G$1000,MATCH($F448&amp;$B448&amp;$A448,'DVOA Pred'!$C$2:$C$1000&amp;'DVOA Pred'!$A$2:$A$1000&amp;'DVOA Pred'!$B$2:$B$1000,0)),
INDEX('DVOA Pred'!$H$2:$H$1000,MATCH($F448&amp;$B448&amp;$A448,'DVOA Pred'!$D$2:$D$1000&amp;'DVOA Pred'!$A$2:$A$1000&amp;'DVOA Pred'!$B$2:$B$1000,0))),"")</f>
        <v/>
      </c>
      <c r="W448" s="26" t="str">
        <f t="shared" si="82"/>
        <v/>
      </c>
      <c r="X448" s="26" t="str">
        <f t="shared" si="83"/>
        <v/>
      </c>
      <c r="Y448" s="6" t="str">
        <f>IFERROR((PERCENTRANK($L$2:$L$20355,L448)*Multiples!$B$3)+((PERCENTRANK($W$2:$W$20355,W448)*(1-Multiples!$B$3))),"")</f>
        <v/>
      </c>
      <c r="Z448" s="64">
        <v>16</v>
      </c>
      <c r="AA448" s="64">
        <v>22</v>
      </c>
      <c r="AB448" s="24">
        <f t="shared" si="84"/>
        <v>-6</v>
      </c>
      <c r="AC448" s="24">
        <f t="shared" si="85"/>
        <v>-8.5</v>
      </c>
      <c r="AD448" s="24">
        <f t="shared" si="86"/>
        <v>-8.5</v>
      </c>
      <c r="AE448" s="24" t="str">
        <f t="shared" si="87"/>
        <v>No</v>
      </c>
      <c r="AF448" s="24" t="str">
        <f t="shared" si="88"/>
        <v>No</v>
      </c>
      <c r="AG448" s="64"/>
      <c r="AH448" s="64"/>
      <c r="AI448" s="170"/>
      <c r="AJ448" s="66"/>
    </row>
    <row r="449" spans="1:36" customFormat="1" x14ac:dyDescent="0.25">
      <c r="A449" s="7">
        <v>1</v>
      </c>
      <c r="B449" s="5">
        <v>2023</v>
      </c>
      <c r="C449" s="5" t="str">
        <f t="shared" si="78"/>
        <v>2023 W1</v>
      </c>
      <c r="D449" s="5">
        <v>224</v>
      </c>
      <c r="E449" s="5" t="s">
        <v>651</v>
      </c>
      <c r="F449" s="5" t="s">
        <v>9</v>
      </c>
      <c r="G449" s="5" t="s">
        <v>0</v>
      </c>
      <c r="H449" s="5">
        <v>2.5</v>
      </c>
      <c r="I449" s="61">
        <v>2.5</v>
      </c>
      <c r="J449" s="62" t="str">
        <f t="shared" si="79"/>
        <v>D0</v>
      </c>
      <c r="K449" s="61">
        <f t="shared" si="80"/>
        <v>0</v>
      </c>
      <c r="L449" s="228">
        <f>IF(K449=0,0,
IF(J449="D0.5",0.5*SUMIFS('Key Numbers'!$C$2:$C$71,'Key Numbers'!$A$2:$A$71,"&gt;="&amp;ABS($I449),'Key Numbers'!$A$2:$A$71,"&lt;="&amp;ABS($H449)),
IF(J449="D-0.5",0.5*-1*SUMIFS('Key Numbers'!$C$2:$C$71,'Key Numbers'!$A$2:$A$71,"&lt;="&amp;ABS($I449),'Key Numbers'!$A$2:$A$71,"&gt;="&amp;ABS($H449)),
IF(J449="F0.5",0.5*SUMIFS('Key Numbers'!$C$2:$C$71,'Key Numbers'!$A$2:$A$71,"&lt;="&amp;ABS($I449),'Key Numbers'!$A$2:$A$71,"&gt;="&amp;ABS($H449)),
IF(J449="F-0.5",0.5*-1*SUMIFS('Key Numbers'!$C$2:$C$71,'Key Numbers'!$A$2:$A$71,"&gt;="&amp;ABS($I449),'Key Numbers'!$A$2:$A$71,"&lt;="&amp;ABS($H449)),
IF(AND(LEFT(J449,1)="F",K449&lt;0),-1*SUMIFS('Key Numbers'!$C$2:$C$71,'Key Numbers'!$A$2:$A$71,"&gt;="&amp;ABS($I449),'Key Numbers'!$A$2:$A$71,"&lt;="&amp;ABS($H449)),
IF(AND(LEFT(J449,1)="F",K449&gt;0),SUMIFS('Key Numbers'!$C$2:$C$71,'Key Numbers'!$A$2:$A$71,"&lt;="&amp;ABS($I449),'Key Numbers'!$A$2:$A$71,"&gt;="&amp;ABS($H449)),
IF(AND(LEFT(J449,1)="D",K449&lt;0),-1*SUMIFS('Key Numbers'!$C$2:$C$71,'Key Numbers'!$A$2:$A$71,"&lt;="&amp;ABS($I449),'Key Numbers'!$A$2:$A$71,"&gt;="&amp;ABS($H449)),
SUMIFS('Key Numbers'!$C$2:$C$71,'Key Numbers'!$A$2:$A$71,"&gt;="&amp;ABS($I449),'Key Numbers'!$A$2:$A$71,"&lt;="&amp;ABS($H449))))))))))</f>
        <v>0</v>
      </c>
      <c r="M449" s="6" cm="1">
        <f t="array" ref="M449">IFERROR(INDEX(DVOA!$E$2:$E$20095,MATCH($F449&amp;$A449-1&amp;$B449,DVOA!$C$2:$C$20095&amp;DVOA!$A$2:$A20891&amp;DVOA!$B$2:$B$20095,0)),0)</f>
        <v>0</v>
      </c>
      <c r="N449" s="6" cm="1">
        <f t="array" ref="N449">IFERROR(INDEX(WDVOA!$W$2:$W$1616,MATCH($F449&amp;$A449-1&amp;$B449,WDVOA!$U$2:$U$19616&amp;WDVOA!$V$2:$V$19616&amp;WDVOA!$B$2:$B$19616,0)),0)</f>
        <v>0</v>
      </c>
      <c r="O449" s="6" cm="1">
        <f t="array" ref="O449">IFERROR(INDEX(DVOA!$AC$2:$AC$20095,MATCH($F449&amp;$A449-1&amp;$B449,DVOA!$C$2:$C$20095&amp;DVOA!$A$2:$A$20095&amp;DVOA!$B$2:$B$20095,0)
),0)</f>
        <v>0</v>
      </c>
      <c r="P449" s="6" cm="1">
        <f t="array" ref="P449">IFERROR(INDEX(DVOA!$E$2:$E$20095,MATCH($G449&amp;$A449-1&amp;$B449,DVOA!$C$2:$C$20095&amp;DVOA!$A$2:$A20891&amp;DVOA!$B$2:$B$20095,0)),0)</f>
        <v>0</v>
      </c>
      <c r="Q449" s="6" cm="1">
        <f t="array" ref="Q449">IFERROR(INDEX(WDVOA!$W$2:$W$1616,MATCH($G449&amp;$A449-1&amp;$B449,WDVOA!$U$2:$U$19616&amp;WDVOA!$V$2:$V$19616&amp;WDVOA!$B$2:$B$19616,0)),0)</f>
        <v>0</v>
      </c>
      <c r="R449" s="6" cm="1">
        <f t="array" ref="R449">IFERROR(INDEX(DVOA!$AC$2:$AC$20095,MATCH($G449&amp;$A449-1&amp;$B449,DVOA!$C$2:$C$20095&amp;DVOA!$A$2:$A$20095&amp;DVOA!$B$2:$B$20095,0)
),0)</f>
        <v>0</v>
      </c>
      <c r="S449" s="6" t="str">
        <f t="shared" si="81"/>
        <v/>
      </c>
      <c r="T449" s="104" t="str">
        <f t="shared" si="89"/>
        <v/>
      </c>
      <c r="U449" s="104" t="str">
        <f t="shared" si="90"/>
        <v/>
      </c>
      <c r="V449" s="26" t="str" cm="1">
        <f t="array" ref="V449">IFERROR(IF(E449="H",INDEX('DVOA Pred'!$G$2:$G$1000,MATCH($F449&amp;$B449&amp;$A449,'DVOA Pred'!$C$2:$C$1000&amp;'DVOA Pred'!$A$2:$A$1000&amp;'DVOA Pred'!$B$2:$B$1000,0)),
INDEX('DVOA Pred'!$H$2:$H$1000,MATCH($F449&amp;$B449&amp;$A449,'DVOA Pred'!$D$2:$D$1000&amp;'DVOA Pred'!$A$2:$A$1000&amp;'DVOA Pred'!$B$2:$B$1000,0))),"")</f>
        <v/>
      </c>
      <c r="W449" s="26" t="str">
        <f t="shared" si="82"/>
        <v/>
      </c>
      <c r="X449" s="26" t="str">
        <f t="shared" si="83"/>
        <v/>
      </c>
      <c r="Y449" s="6" t="str">
        <f>IFERROR((PERCENTRANK($L$2:$L$20355,L449)*Multiples!$B$3)+((PERCENTRANK($W$2:$W$20355,W449)*(1-Multiples!$B$3))),"")</f>
        <v/>
      </c>
      <c r="Z449" s="64">
        <v>22</v>
      </c>
      <c r="AA449" s="64">
        <v>16</v>
      </c>
      <c r="AB449" s="24">
        <f t="shared" si="84"/>
        <v>6</v>
      </c>
      <c r="AC449" s="24">
        <f t="shared" si="85"/>
        <v>8.5</v>
      </c>
      <c r="AD449" s="24">
        <f t="shared" si="86"/>
        <v>8.5</v>
      </c>
      <c r="AE449" s="24" t="str">
        <f t="shared" si="87"/>
        <v>Yes</v>
      </c>
      <c r="AF449" s="24" t="str">
        <f t="shared" si="88"/>
        <v>Yes</v>
      </c>
      <c r="AG449" s="64"/>
      <c r="AH449" s="64"/>
      <c r="AI449" s="105" t="s">
        <v>650</v>
      </c>
      <c r="AJ449" s="66"/>
    </row>
    <row r="450" spans="1:36" customFormat="1" x14ac:dyDescent="0.25">
      <c r="A450" s="7">
        <v>2</v>
      </c>
      <c r="B450" s="5">
        <v>2023</v>
      </c>
      <c r="C450" s="5" t="str">
        <f t="shared" ref="C450:C513" si="91">B450&amp;" "&amp;"W"&amp;A450</f>
        <v>2023 W2</v>
      </c>
      <c r="D450" s="5">
        <v>225</v>
      </c>
      <c r="E450" s="5" t="s">
        <v>649</v>
      </c>
      <c r="F450" s="5" t="s">
        <v>46</v>
      </c>
      <c r="G450" s="5" t="s">
        <v>7</v>
      </c>
      <c r="H450" s="5">
        <v>7.5</v>
      </c>
      <c r="I450" s="61">
        <v>6</v>
      </c>
      <c r="J450" s="62" t="str">
        <f t="shared" ref="J450:J513" si="92">IF(I450&gt;0,"D","F")&amp;K450</f>
        <v>D1.5</v>
      </c>
      <c r="K450" s="61">
        <f t="shared" ref="K450:K513" si="93">H450-I450</f>
        <v>1.5</v>
      </c>
      <c r="L450" s="228">
        <f>IF(K450=0,0,
IF(J450="D0.5",0.5*SUMIFS('Key Numbers'!$C$2:$C$71,'Key Numbers'!$A$2:$A$71,"&gt;="&amp;ABS($I450),'Key Numbers'!$A$2:$A$71,"&lt;="&amp;ABS($H450)),
IF(J450="D-0.5",0.5*-1*SUMIFS('Key Numbers'!$C$2:$C$71,'Key Numbers'!$A$2:$A$71,"&lt;="&amp;ABS($I450),'Key Numbers'!$A$2:$A$71,"&gt;="&amp;ABS($H450)),
IF(J450="F0.5",0.5*SUMIFS('Key Numbers'!$C$2:$C$71,'Key Numbers'!$A$2:$A$71,"&lt;="&amp;ABS($I450),'Key Numbers'!$A$2:$A$71,"&gt;="&amp;ABS($H450)),
IF(J450="F-0.5",0.5*-1*SUMIFS('Key Numbers'!$C$2:$C$71,'Key Numbers'!$A$2:$A$71,"&gt;="&amp;ABS($I450),'Key Numbers'!$A$2:$A$71,"&lt;="&amp;ABS($H450)),
IF(AND(LEFT(J450,1)="F",K450&lt;0),-1*SUMIFS('Key Numbers'!$C$2:$C$71,'Key Numbers'!$A$2:$A$71,"&gt;="&amp;ABS($I450),'Key Numbers'!$A$2:$A$71,"&lt;="&amp;ABS($H450)),
IF(AND(LEFT(J450,1)="F",K450&gt;0),SUMIFS('Key Numbers'!$C$2:$C$71,'Key Numbers'!$A$2:$A$71,"&lt;="&amp;ABS($I450),'Key Numbers'!$A$2:$A$71,"&gt;="&amp;ABS($H450)),
IF(AND(LEFT(J450,1)="D",K450&lt;0),-1*SUMIFS('Key Numbers'!$C$2:$C$71,'Key Numbers'!$A$2:$A$71,"&lt;="&amp;ABS($I450),'Key Numbers'!$A$2:$A$71,"&gt;="&amp;ABS($H450)),
SUMIFS('Key Numbers'!$C$2:$C$71,'Key Numbers'!$A$2:$A$71,"&gt;="&amp;ABS($I450),'Key Numbers'!$A$2:$A$71,"&lt;="&amp;ABS($H450))))))))))</f>
        <v>0.15596330275229359</v>
      </c>
      <c r="M450" s="6" cm="1">
        <f t="array" ref="M450">IFERROR(INDEX(DVOA!$E$2:$E$20095,MATCH($F450&amp;$A450-1&amp;$B450,DVOA!$C$2:$C$20095&amp;DVOA!$A$2:$A20588&amp;DVOA!$B$2:$B$20095,0)),0)</f>
        <v>0</v>
      </c>
      <c r="N450" s="6" cm="1">
        <f t="array" ref="N450">IFERROR(INDEX(WDVOA!$W$2:$W$1616,MATCH($F450&amp;$A450-1&amp;$B450,WDVOA!$U$2:$U$19616&amp;WDVOA!$V$2:$V$19616&amp;WDVOA!$B$2:$B$19616,0)),0)</f>
        <v>0</v>
      </c>
      <c r="O450" s="6" cm="1">
        <f t="array" ref="O450">IFERROR(INDEX(DVOA!$AC$2:$AC$20095,MATCH($F450&amp;$A450-1&amp;$B450,DVOA!$C$2:$C$20095&amp;DVOA!$A$2:$A$20095&amp;DVOA!$B$2:$B$20095,0)
),0)</f>
        <v>0</v>
      </c>
      <c r="P450" s="6" cm="1">
        <f t="array" ref="P450">IFERROR(INDEX(DVOA!$E$2:$E$20095,MATCH($G450&amp;$A450-1&amp;$B450,DVOA!$C$2:$C$20095&amp;DVOA!$A$2:$A20588&amp;DVOA!$B$2:$B$20095,0)),0)</f>
        <v>0</v>
      </c>
      <c r="Q450" s="6" cm="1">
        <f t="array" ref="Q450">IFERROR(INDEX(WDVOA!$W$2:$W$1616,MATCH($G450&amp;$A450-1&amp;$B450,WDVOA!$U$2:$U$19616&amp;WDVOA!$V$2:$V$19616&amp;WDVOA!$B$2:$B$19616,0)),0)</f>
        <v>0</v>
      </c>
      <c r="R450" s="6" cm="1">
        <f t="array" ref="R450">IFERROR(INDEX(DVOA!$AC$2:$AC$20095,MATCH($G450&amp;$A450-1&amp;$B450,DVOA!$C$2:$C$20095&amp;DVOA!$A$2:$A$20095&amp;DVOA!$B$2:$B$20095,0)
),0)</f>
        <v>0</v>
      </c>
      <c r="S450" s="6" t="str">
        <f t="shared" ref="S450:S513" si="94">IF(O450=0,"",AVERAGE(O450,R450))</f>
        <v/>
      </c>
      <c r="T450" s="104">
        <f t="shared" si="89"/>
        <v>0</v>
      </c>
      <c r="U450" s="104" t="str">
        <f t="shared" si="90"/>
        <v/>
      </c>
      <c r="V450" s="26" t="str" cm="1">
        <f t="array" ref="V450">IFERROR(IF(E450="H",INDEX('DVOA Pred'!$G$2:$G$1000,MATCH($F450&amp;$B450&amp;$A450,'DVOA Pred'!$C$2:$C$1000&amp;'DVOA Pred'!$A$2:$A$1000&amp;'DVOA Pred'!$B$2:$B$1000,0)),
INDEX('DVOA Pred'!$H$2:$H$1000,MATCH($F450&amp;$B450&amp;$A450,'DVOA Pred'!$D$2:$D$1000&amp;'DVOA Pred'!$A$2:$A$1000&amp;'DVOA Pred'!$B$2:$B$1000,0))),"")</f>
        <v/>
      </c>
      <c r="W450" s="26" t="str">
        <f t="shared" ref="W450:W513" si="95">IFERROR(H450-V450,"")</f>
        <v/>
      </c>
      <c r="X450" s="26" t="str">
        <f t="shared" ref="X450:X513" si="96">IFERROR(I450-V450,"")</f>
        <v/>
      </c>
      <c r="Y450" s="6" t="str">
        <f>IFERROR((PERCENTRANK($L$2:$L$20355,L450)*Multiples!$B$3)+((PERCENTRANK($W$2:$W$20355,W450)*(1-Multiples!$B$3))),"")</f>
        <v/>
      </c>
      <c r="Z450" s="64">
        <v>28</v>
      </c>
      <c r="AA450" s="64">
        <v>34</v>
      </c>
      <c r="AB450" s="24">
        <f t="shared" ref="AB450:AB513" si="97">IF(Z450&lt;&gt;"",Z450-AA450,"")</f>
        <v>-6</v>
      </c>
      <c r="AC450" s="24">
        <f t="shared" ref="AC450:AC513" si="98">IF(Z450&lt;&gt;"",Z450+H450-AA450,"")</f>
        <v>1.5</v>
      </c>
      <c r="AD450" s="24">
        <f t="shared" ref="AD450:AD513" si="99">IF(Z450&lt;&gt;"",Z450+I450-AA450,"")</f>
        <v>0</v>
      </c>
      <c r="AE450" s="24" t="str">
        <f t="shared" ref="AE450:AE513" si="100">IF(Z450&lt;&gt;"",IF(AC450&gt;0,"Yes","No"),"")</f>
        <v>Yes</v>
      </c>
      <c r="AF450" s="24" t="str">
        <f t="shared" ref="AF450:AF513" si="101">IF(AA450&lt;&gt;"",IF(AD450&gt;0,"Yes","No"),"")</f>
        <v>No</v>
      </c>
      <c r="AG450" s="64" t="s">
        <v>652</v>
      </c>
      <c r="AH450" s="64"/>
      <c r="AI450" s="170"/>
      <c r="AJ450" s="66"/>
    </row>
    <row r="451" spans="1:36" customFormat="1" x14ac:dyDescent="0.25">
      <c r="A451" s="7">
        <v>2</v>
      </c>
      <c r="B451" s="5">
        <v>2023</v>
      </c>
      <c r="C451" s="5" t="str">
        <f t="shared" si="91"/>
        <v>2023 W2</v>
      </c>
      <c r="D451" s="5">
        <v>225</v>
      </c>
      <c r="E451" s="5" t="s">
        <v>651</v>
      </c>
      <c r="F451" s="5" t="s">
        <v>7</v>
      </c>
      <c r="G451" s="5" t="s">
        <v>46</v>
      </c>
      <c r="H451" s="5">
        <v>-7.5</v>
      </c>
      <c r="I451" s="61">
        <v>-6</v>
      </c>
      <c r="J451" s="62" t="str">
        <f t="shared" si="92"/>
        <v>F-1.5</v>
      </c>
      <c r="K451" s="61">
        <f t="shared" si="93"/>
        <v>-1.5</v>
      </c>
      <c r="L451" s="228">
        <f>IF(K451=0,0,
IF(J451="D0.5",0.5*SUMIFS('Key Numbers'!$C$2:$C$71,'Key Numbers'!$A$2:$A$71,"&gt;="&amp;ABS($I451),'Key Numbers'!$A$2:$A$71,"&lt;="&amp;ABS($H451)),
IF(J451="D-0.5",0.5*-1*SUMIFS('Key Numbers'!$C$2:$C$71,'Key Numbers'!$A$2:$A$71,"&lt;="&amp;ABS($I451),'Key Numbers'!$A$2:$A$71,"&gt;="&amp;ABS($H451)),
IF(J451="F0.5",0.5*SUMIFS('Key Numbers'!$C$2:$C$71,'Key Numbers'!$A$2:$A$71,"&lt;="&amp;ABS($I451),'Key Numbers'!$A$2:$A$71,"&gt;="&amp;ABS($H451)),
IF(J451="F-0.5",0.5*-1*SUMIFS('Key Numbers'!$C$2:$C$71,'Key Numbers'!$A$2:$A$71,"&gt;="&amp;ABS($I451),'Key Numbers'!$A$2:$A$71,"&lt;="&amp;ABS($H451)),
IF(AND(LEFT(J451,1)="F",K451&lt;0),-1*SUMIFS('Key Numbers'!$C$2:$C$71,'Key Numbers'!$A$2:$A$71,"&gt;="&amp;ABS($I451),'Key Numbers'!$A$2:$A$71,"&lt;="&amp;ABS($H451)),
IF(AND(LEFT(J451,1)="F",K451&gt;0),SUMIFS('Key Numbers'!$C$2:$C$71,'Key Numbers'!$A$2:$A$71,"&lt;="&amp;ABS($I451),'Key Numbers'!$A$2:$A$71,"&gt;="&amp;ABS($H451)),
IF(AND(LEFT(J451,1)="D",K451&lt;0),-1*SUMIFS('Key Numbers'!$C$2:$C$71,'Key Numbers'!$A$2:$A$71,"&lt;="&amp;ABS($I451),'Key Numbers'!$A$2:$A$71,"&gt;="&amp;ABS($H451)),
SUMIFS('Key Numbers'!$C$2:$C$71,'Key Numbers'!$A$2:$A$71,"&gt;="&amp;ABS($I451),'Key Numbers'!$A$2:$A$71,"&lt;="&amp;ABS($H451))))))))))</f>
        <v>-0.15596330275229359</v>
      </c>
      <c r="M451" s="6" cm="1">
        <f t="array" ref="M451">IFERROR(INDEX(DVOA!$E$2:$E$20095,MATCH($F451&amp;$A451-1&amp;$B451,DVOA!$C$2:$C$20095&amp;DVOA!$A$2:$A20589&amp;DVOA!$B$2:$B$20095,0)),0)</f>
        <v>0</v>
      </c>
      <c r="N451" s="6" cm="1">
        <f t="array" ref="N451">IFERROR(INDEX(WDVOA!$W$2:$W$1616,MATCH($F451&amp;$A451-1&amp;$B451,WDVOA!$U$2:$U$19616&amp;WDVOA!$V$2:$V$19616&amp;WDVOA!$B$2:$B$19616,0)),0)</f>
        <v>0</v>
      </c>
      <c r="O451" s="6" cm="1">
        <f t="array" ref="O451">IFERROR(INDEX(DVOA!$AC$2:$AC$20095,MATCH($F451&amp;$A451-1&amp;$B451,DVOA!$C$2:$C$20095&amp;DVOA!$A$2:$A$20095&amp;DVOA!$B$2:$B$20095,0)
),0)</f>
        <v>0</v>
      </c>
      <c r="P451" s="6" cm="1">
        <f t="array" ref="P451">IFERROR(INDEX(DVOA!$E$2:$E$20095,MATCH($G451&amp;$A451-1&amp;$B451,DVOA!$C$2:$C$20095&amp;DVOA!$A$2:$A20589&amp;DVOA!$B$2:$B$20095,0)),0)</f>
        <v>0</v>
      </c>
      <c r="Q451" s="6" cm="1">
        <f t="array" ref="Q451">IFERROR(INDEX(WDVOA!$W$2:$W$1616,MATCH($G451&amp;$A451-1&amp;$B451,WDVOA!$U$2:$U$19616&amp;WDVOA!$V$2:$V$19616&amp;WDVOA!$B$2:$B$19616,0)),0)</f>
        <v>0</v>
      </c>
      <c r="R451" s="6" cm="1">
        <f t="array" ref="R451">IFERROR(INDEX(DVOA!$AC$2:$AC$20095,MATCH($G451&amp;$A451-1&amp;$B451,DVOA!$C$2:$C$20095&amp;DVOA!$A$2:$A$20095&amp;DVOA!$B$2:$B$20095,0)
),0)</f>
        <v>0</v>
      </c>
      <c r="S451" s="6" t="str">
        <f t="shared" si="94"/>
        <v/>
      </c>
      <c r="T451" s="104">
        <f t="shared" ref="T451:T514" si="102">IF(A451=1,"",M451-P451)</f>
        <v>0</v>
      </c>
      <c r="U451" s="104" t="str">
        <f t="shared" ref="U451:U514" si="103">IF(N451=0,"",N451-Q451)</f>
        <v/>
      </c>
      <c r="V451" s="26" t="str" cm="1">
        <f t="array" ref="V451">IFERROR(IF(E451="H",INDEX('DVOA Pred'!$G$2:$G$1000,MATCH($F451&amp;$B451&amp;$A451,'DVOA Pred'!$C$2:$C$1000&amp;'DVOA Pred'!$A$2:$A$1000&amp;'DVOA Pred'!$B$2:$B$1000,0)),
INDEX('DVOA Pred'!$H$2:$H$1000,MATCH($F451&amp;$B451&amp;$A451,'DVOA Pred'!$D$2:$D$1000&amp;'DVOA Pred'!$A$2:$A$1000&amp;'DVOA Pred'!$B$2:$B$1000,0))),"")</f>
        <v/>
      </c>
      <c r="W451" s="26" t="str">
        <f t="shared" si="95"/>
        <v/>
      </c>
      <c r="X451" s="26" t="str">
        <f t="shared" si="96"/>
        <v/>
      </c>
      <c r="Y451" s="6" t="str">
        <f>IFERROR((PERCENTRANK($L$2:$L$20355,L451)*Multiples!$B$3)+((PERCENTRANK($W$2:$W$20355,W451)*(1-Multiples!$B$3))),"")</f>
        <v/>
      </c>
      <c r="Z451" s="64">
        <v>34</v>
      </c>
      <c r="AA451" s="64">
        <v>28</v>
      </c>
      <c r="AB451" s="24">
        <f t="shared" si="97"/>
        <v>6</v>
      </c>
      <c r="AC451" s="24">
        <f t="shared" si="98"/>
        <v>-1.5</v>
      </c>
      <c r="AD451" s="24">
        <f t="shared" si="99"/>
        <v>0</v>
      </c>
      <c r="AE451" s="24" t="str">
        <f t="shared" si="100"/>
        <v>No</v>
      </c>
      <c r="AF451" s="24" t="str">
        <f t="shared" si="101"/>
        <v>No</v>
      </c>
      <c r="AG451" s="64"/>
      <c r="AH451" s="64"/>
      <c r="AI451" s="170"/>
      <c r="AJ451" s="66"/>
    </row>
    <row r="452" spans="1:36" customFormat="1" x14ac:dyDescent="0.25">
      <c r="A452" s="7">
        <v>2</v>
      </c>
      <c r="B452" s="5">
        <v>2023</v>
      </c>
      <c r="C452" s="5" t="str">
        <f t="shared" si="91"/>
        <v>2023 W2</v>
      </c>
      <c r="D452" s="5">
        <v>226</v>
      </c>
      <c r="E452" s="5" t="s">
        <v>649</v>
      </c>
      <c r="F452" s="5" t="s">
        <v>64</v>
      </c>
      <c r="G452" s="5" t="s">
        <v>38</v>
      </c>
      <c r="H452" s="5">
        <v>2.5</v>
      </c>
      <c r="I452" s="61">
        <v>2.5</v>
      </c>
      <c r="J452" s="62" t="str">
        <f t="shared" si="92"/>
        <v>D0</v>
      </c>
      <c r="K452" s="61">
        <f t="shared" si="93"/>
        <v>0</v>
      </c>
      <c r="L452" s="228">
        <f>IF(K452=0,0,
IF(J452="D0.5",0.5*SUMIFS('Key Numbers'!$C$2:$C$71,'Key Numbers'!$A$2:$A$71,"&gt;="&amp;ABS($I452),'Key Numbers'!$A$2:$A$71,"&lt;="&amp;ABS($H452)),
IF(J452="D-0.5",0.5*-1*SUMIFS('Key Numbers'!$C$2:$C$71,'Key Numbers'!$A$2:$A$71,"&lt;="&amp;ABS($I452),'Key Numbers'!$A$2:$A$71,"&gt;="&amp;ABS($H452)),
IF(J452="F0.5",0.5*SUMIFS('Key Numbers'!$C$2:$C$71,'Key Numbers'!$A$2:$A$71,"&lt;="&amp;ABS($I452),'Key Numbers'!$A$2:$A$71,"&gt;="&amp;ABS($H452)),
IF(J452="F-0.5",0.5*-1*SUMIFS('Key Numbers'!$C$2:$C$71,'Key Numbers'!$A$2:$A$71,"&gt;="&amp;ABS($I452),'Key Numbers'!$A$2:$A$71,"&lt;="&amp;ABS($H452)),
IF(AND(LEFT(J452,1)="F",K452&lt;0),-1*SUMIFS('Key Numbers'!$C$2:$C$71,'Key Numbers'!$A$2:$A$71,"&gt;="&amp;ABS($I452),'Key Numbers'!$A$2:$A$71,"&lt;="&amp;ABS($H452)),
IF(AND(LEFT(J452,1)="F",K452&gt;0),SUMIFS('Key Numbers'!$C$2:$C$71,'Key Numbers'!$A$2:$A$71,"&lt;="&amp;ABS($I452),'Key Numbers'!$A$2:$A$71,"&gt;="&amp;ABS($H452)),
IF(AND(LEFT(J452,1)="D",K452&lt;0),-1*SUMIFS('Key Numbers'!$C$2:$C$71,'Key Numbers'!$A$2:$A$71,"&lt;="&amp;ABS($I452),'Key Numbers'!$A$2:$A$71,"&gt;="&amp;ABS($H452)),
SUMIFS('Key Numbers'!$C$2:$C$71,'Key Numbers'!$A$2:$A$71,"&gt;="&amp;ABS($I452),'Key Numbers'!$A$2:$A$71,"&lt;="&amp;ABS($H452))))))))))</f>
        <v>0</v>
      </c>
      <c r="M452" s="6" cm="1">
        <f t="array" ref="M452">IFERROR(INDEX(DVOA!$E$2:$E$20095,MATCH($F452&amp;$A452-1&amp;$B452,DVOA!$C$2:$C$20095&amp;DVOA!$A$2:$A20590&amp;DVOA!$B$2:$B$20095,0)),0)</f>
        <v>0</v>
      </c>
      <c r="N452" s="6" cm="1">
        <f t="array" ref="N452">IFERROR(INDEX(WDVOA!$W$2:$W$1616,MATCH($F452&amp;$A452-1&amp;$B452,WDVOA!$U$2:$U$19616&amp;WDVOA!$V$2:$V$19616&amp;WDVOA!$B$2:$B$19616,0)),0)</f>
        <v>0</v>
      </c>
      <c r="O452" s="6" cm="1">
        <f t="array" ref="O452">IFERROR(INDEX(DVOA!$AC$2:$AC$20095,MATCH($F452&amp;$A452-1&amp;$B452,DVOA!$C$2:$C$20095&amp;DVOA!$A$2:$A$20095&amp;DVOA!$B$2:$B$20095,0)
),0)</f>
        <v>0</v>
      </c>
      <c r="P452" s="6" cm="1">
        <f t="array" ref="P452">IFERROR(INDEX(DVOA!$E$2:$E$20095,MATCH($G452&amp;$A452-1&amp;$B452,DVOA!$C$2:$C$20095&amp;DVOA!$A$2:$A20590&amp;DVOA!$B$2:$B$20095,0)),0)</f>
        <v>0</v>
      </c>
      <c r="Q452" s="6" cm="1">
        <f t="array" ref="Q452">IFERROR(INDEX(WDVOA!$W$2:$W$1616,MATCH($G452&amp;$A452-1&amp;$B452,WDVOA!$U$2:$U$19616&amp;WDVOA!$V$2:$V$19616&amp;WDVOA!$B$2:$B$19616,0)),0)</f>
        <v>0</v>
      </c>
      <c r="R452" s="6" cm="1">
        <f t="array" ref="R452">IFERROR(INDEX(DVOA!$AC$2:$AC$20095,MATCH($G452&amp;$A452-1&amp;$B452,DVOA!$C$2:$C$20095&amp;DVOA!$A$2:$A$20095&amp;DVOA!$B$2:$B$20095,0)
),0)</f>
        <v>0</v>
      </c>
      <c r="S452" s="6" t="str">
        <f t="shared" si="94"/>
        <v/>
      </c>
      <c r="T452" s="104">
        <f t="shared" si="102"/>
        <v>0</v>
      </c>
      <c r="U452" s="104" t="str">
        <f t="shared" si="103"/>
        <v/>
      </c>
      <c r="V452" s="26" t="str" cm="1">
        <f t="array" ref="V452">IFERROR(IF(E452="H",INDEX('DVOA Pred'!$G$2:$G$1000,MATCH($F452&amp;$B452&amp;$A452,'DVOA Pred'!$C$2:$C$1000&amp;'DVOA Pred'!$A$2:$A$1000&amp;'DVOA Pred'!$B$2:$B$1000,0)),
INDEX('DVOA Pred'!$H$2:$H$1000,MATCH($F452&amp;$B452&amp;$A452,'DVOA Pred'!$D$2:$D$1000&amp;'DVOA Pred'!$A$2:$A$1000&amp;'DVOA Pred'!$B$2:$B$1000,0))),"")</f>
        <v/>
      </c>
      <c r="W452" s="26" t="str">
        <f t="shared" si="95"/>
        <v/>
      </c>
      <c r="X452" s="26" t="str">
        <f t="shared" si="96"/>
        <v/>
      </c>
      <c r="Y452" s="6" t="str">
        <f>IFERROR((PERCENTRANK($L$2:$L$20355,L452)*Multiples!$B$3)+((PERCENTRANK($W$2:$W$20355,W452)*(1-Multiples!$B$3))),"")</f>
        <v/>
      </c>
      <c r="Z452" s="64">
        <v>17</v>
      </c>
      <c r="AA452" s="64">
        <v>27</v>
      </c>
      <c r="AB452" s="24">
        <f t="shared" si="97"/>
        <v>-10</v>
      </c>
      <c r="AC452" s="24">
        <f t="shared" si="98"/>
        <v>-7.5</v>
      </c>
      <c r="AD452" s="24">
        <f t="shared" si="99"/>
        <v>-7.5</v>
      </c>
      <c r="AE452" s="24" t="str">
        <f t="shared" si="100"/>
        <v>No</v>
      </c>
      <c r="AF452" s="24" t="str">
        <f t="shared" si="101"/>
        <v>No</v>
      </c>
      <c r="AG452" s="64" t="s">
        <v>652</v>
      </c>
      <c r="AH452" s="64"/>
      <c r="AI452" s="170"/>
      <c r="AJ452" s="66"/>
    </row>
    <row r="453" spans="1:36" customFormat="1" x14ac:dyDescent="0.25">
      <c r="A453" s="7">
        <v>2</v>
      </c>
      <c r="B453" s="5">
        <v>2023</v>
      </c>
      <c r="C453" s="5" t="str">
        <f t="shared" si="91"/>
        <v>2023 W2</v>
      </c>
      <c r="D453" s="5">
        <v>226</v>
      </c>
      <c r="E453" s="5" t="s">
        <v>651</v>
      </c>
      <c r="F453" s="5" t="s">
        <v>38</v>
      </c>
      <c r="G453" s="5" t="s">
        <v>64</v>
      </c>
      <c r="H453" s="5">
        <v>-2.5</v>
      </c>
      <c r="I453" s="61">
        <v>-2.5</v>
      </c>
      <c r="J453" s="62" t="str">
        <f t="shared" si="92"/>
        <v>F0</v>
      </c>
      <c r="K453" s="61">
        <f t="shared" si="93"/>
        <v>0</v>
      </c>
      <c r="L453" s="228">
        <f>IF(K453=0,0,
IF(J453="D0.5",0.5*SUMIFS('Key Numbers'!$C$2:$C$71,'Key Numbers'!$A$2:$A$71,"&gt;="&amp;ABS($I453),'Key Numbers'!$A$2:$A$71,"&lt;="&amp;ABS($H453)),
IF(J453="D-0.5",0.5*-1*SUMIFS('Key Numbers'!$C$2:$C$71,'Key Numbers'!$A$2:$A$71,"&lt;="&amp;ABS($I453),'Key Numbers'!$A$2:$A$71,"&gt;="&amp;ABS($H453)),
IF(J453="F0.5",0.5*SUMIFS('Key Numbers'!$C$2:$C$71,'Key Numbers'!$A$2:$A$71,"&lt;="&amp;ABS($I453),'Key Numbers'!$A$2:$A$71,"&gt;="&amp;ABS($H453)),
IF(J453="F-0.5",0.5*-1*SUMIFS('Key Numbers'!$C$2:$C$71,'Key Numbers'!$A$2:$A$71,"&gt;="&amp;ABS($I453),'Key Numbers'!$A$2:$A$71,"&lt;="&amp;ABS($H453)),
IF(AND(LEFT(J453,1)="F",K453&lt;0),-1*SUMIFS('Key Numbers'!$C$2:$C$71,'Key Numbers'!$A$2:$A$71,"&gt;="&amp;ABS($I453),'Key Numbers'!$A$2:$A$71,"&lt;="&amp;ABS($H453)),
IF(AND(LEFT(J453,1)="F",K453&gt;0),SUMIFS('Key Numbers'!$C$2:$C$71,'Key Numbers'!$A$2:$A$71,"&lt;="&amp;ABS($I453),'Key Numbers'!$A$2:$A$71,"&gt;="&amp;ABS($H453)),
IF(AND(LEFT(J453,1)="D",K453&lt;0),-1*SUMIFS('Key Numbers'!$C$2:$C$71,'Key Numbers'!$A$2:$A$71,"&lt;="&amp;ABS($I453),'Key Numbers'!$A$2:$A$71,"&gt;="&amp;ABS($H453)),
SUMIFS('Key Numbers'!$C$2:$C$71,'Key Numbers'!$A$2:$A$71,"&gt;="&amp;ABS($I453),'Key Numbers'!$A$2:$A$71,"&lt;="&amp;ABS($H453))))))))))</f>
        <v>0</v>
      </c>
      <c r="M453" s="6" cm="1">
        <f t="array" ref="M453">IFERROR(INDEX(DVOA!$E$2:$E$20095,MATCH($F453&amp;$A453-1&amp;$B453,DVOA!$C$2:$C$20095&amp;DVOA!$A$2:$A20591&amp;DVOA!$B$2:$B$20095,0)),0)</f>
        <v>0</v>
      </c>
      <c r="N453" s="6" cm="1">
        <f t="array" ref="N453">IFERROR(INDEX(WDVOA!$W$2:$W$1616,MATCH($F453&amp;$A453-1&amp;$B453,WDVOA!$U$2:$U$19616&amp;WDVOA!$V$2:$V$19616&amp;WDVOA!$B$2:$B$19616,0)),0)</f>
        <v>0</v>
      </c>
      <c r="O453" s="6" cm="1">
        <f t="array" ref="O453">IFERROR(INDEX(DVOA!$AC$2:$AC$20095,MATCH($F453&amp;$A453-1&amp;$B453,DVOA!$C$2:$C$20095&amp;DVOA!$A$2:$A$20095&amp;DVOA!$B$2:$B$20095,0)
),0)</f>
        <v>0</v>
      </c>
      <c r="P453" s="6" cm="1">
        <f t="array" ref="P453">IFERROR(INDEX(DVOA!$E$2:$E$20095,MATCH($G453&amp;$A453-1&amp;$B453,DVOA!$C$2:$C$20095&amp;DVOA!$A$2:$A20591&amp;DVOA!$B$2:$B$20095,0)),0)</f>
        <v>0</v>
      </c>
      <c r="Q453" s="6" cm="1">
        <f t="array" ref="Q453">IFERROR(INDEX(WDVOA!$W$2:$W$1616,MATCH($G453&amp;$A453-1&amp;$B453,WDVOA!$U$2:$U$19616&amp;WDVOA!$V$2:$V$19616&amp;WDVOA!$B$2:$B$19616,0)),0)</f>
        <v>0</v>
      </c>
      <c r="R453" s="6" cm="1">
        <f t="array" ref="R453">IFERROR(INDEX(DVOA!$AC$2:$AC$20095,MATCH($G453&amp;$A453-1&amp;$B453,DVOA!$C$2:$C$20095&amp;DVOA!$A$2:$A$20095&amp;DVOA!$B$2:$B$20095,0)
),0)</f>
        <v>0</v>
      </c>
      <c r="S453" s="6" t="str">
        <f t="shared" si="94"/>
        <v/>
      </c>
      <c r="T453" s="104">
        <f t="shared" si="102"/>
        <v>0</v>
      </c>
      <c r="U453" s="104" t="str">
        <f t="shared" si="103"/>
        <v/>
      </c>
      <c r="V453" s="26" t="str" cm="1">
        <f t="array" ref="V453">IFERROR(IF(E453="H",INDEX('DVOA Pred'!$G$2:$G$1000,MATCH($F453&amp;$B453&amp;$A453,'DVOA Pred'!$C$2:$C$1000&amp;'DVOA Pred'!$A$2:$A$1000&amp;'DVOA Pred'!$B$2:$B$1000,0)),
INDEX('DVOA Pred'!$H$2:$H$1000,MATCH($F453&amp;$B453&amp;$A453,'DVOA Pred'!$D$2:$D$1000&amp;'DVOA Pred'!$A$2:$A$1000&amp;'DVOA Pred'!$B$2:$B$1000,0))),"")</f>
        <v/>
      </c>
      <c r="W453" s="26" t="str">
        <f t="shared" si="95"/>
        <v/>
      </c>
      <c r="X453" s="26" t="str">
        <f t="shared" si="96"/>
        <v/>
      </c>
      <c r="Y453" s="6" t="str">
        <f>IFERROR((PERCENTRANK($L$2:$L$20355,L453)*Multiples!$B$3)+((PERCENTRANK($W$2:$W$20355,W453)*(1-Multiples!$B$3))),"")</f>
        <v/>
      </c>
      <c r="Z453" s="64">
        <v>27</v>
      </c>
      <c r="AA453" s="64">
        <v>17</v>
      </c>
      <c r="AB453" s="24">
        <f t="shared" si="97"/>
        <v>10</v>
      </c>
      <c r="AC453" s="24">
        <f t="shared" si="98"/>
        <v>7.5</v>
      </c>
      <c r="AD453" s="24">
        <f t="shared" si="99"/>
        <v>7.5</v>
      </c>
      <c r="AE453" s="24" t="str">
        <f t="shared" si="100"/>
        <v>Yes</v>
      </c>
      <c r="AF453" s="24" t="str">
        <f t="shared" si="101"/>
        <v>Yes</v>
      </c>
      <c r="AG453" s="64"/>
      <c r="AH453" s="64"/>
      <c r="AI453" s="170"/>
      <c r="AJ453" s="66"/>
    </row>
    <row r="454" spans="1:36" customFormat="1" x14ac:dyDescent="0.25">
      <c r="A454" s="7">
        <v>2</v>
      </c>
      <c r="B454" s="5">
        <v>2023</v>
      </c>
      <c r="C454" s="5" t="str">
        <f t="shared" si="91"/>
        <v>2023 W2</v>
      </c>
      <c r="D454" s="5">
        <v>227</v>
      </c>
      <c r="E454" s="5" t="s">
        <v>651</v>
      </c>
      <c r="F454" s="5" t="s">
        <v>43</v>
      </c>
      <c r="G454" s="5" t="s">
        <v>20</v>
      </c>
      <c r="H454" s="5">
        <v>1.5</v>
      </c>
      <c r="I454" s="61">
        <v>-3</v>
      </c>
      <c r="J454" s="62" t="str">
        <f t="shared" si="92"/>
        <v>F4.5</v>
      </c>
      <c r="K454" s="61">
        <f t="shared" si="93"/>
        <v>4.5</v>
      </c>
      <c r="L454" s="228">
        <f>IF(K454=0,0,
IF(J454="D0.5",0.5*SUMIFS('Key Numbers'!$C$2:$C$71,'Key Numbers'!$A$2:$A$71,"&gt;="&amp;ABS($I454),'Key Numbers'!$A$2:$A$71,"&lt;="&amp;ABS($H454)),
IF(J454="D-0.5",0.5*-1*SUMIFS('Key Numbers'!$C$2:$C$71,'Key Numbers'!$A$2:$A$71,"&lt;="&amp;ABS($I454),'Key Numbers'!$A$2:$A$71,"&gt;="&amp;ABS($H454)),
IF(J454="F0.5",0.5*SUMIFS('Key Numbers'!$C$2:$C$71,'Key Numbers'!$A$2:$A$71,"&lt;="&amp;ABS($I454),'Key Numbers'!$A$2:$A$71,"&gt;="&amp;ABS($H454)),
IF(J454="F-0.5",0.5*-1*SUMIFS('Key Numbers'!$C$2:$C$71,'Key Numbers'!$A$2:$A$71,"&gt;="&amp;ABS($I454),'Key Numbers'!$A$2:$A$71,"&lt;="&amp;ABS($H454)),
IF(AND(LEFT(J454,1)="F",K454&lt;0),-1*SUMIFS('Key Numbers'!$C$2:$C$71,'Key Numbers'!$A$2:$A$71,"&gt;="&amp;ABS($I454),'Key Numbers'!$A$2:$A$71,"&lt;="&amp;ABS($H454)),
IF(AND(LEFT(J454,1)="F",K454&gt;0),SUMIFS('Key Numbers'!$C$2:$C$71,'Key Numbers'!$A$2:$A$71,"&lt;="&amp;ABS($I454),'Key Numbers'!$A$2:$A$71,"&gt;="&amp;ABS($H454)),
IF(AND(LEFT(J454,1)="D",K454&lt;0),-1*SUMIFS('Key Numbers'!$C$2:$C$71,'Key Numbers'!$A$2:$A$71,"&lt;="&amp;ABS($I454),'Key Numbers'!$A$2:$A$71,"&gt;="&amp;ABS($H454)),
SUMIFS('Key Numbers'!$C$2:$C$71,'Key Numbers'!$A$2:$A$71,"&gt;="&amp;ABS($I454),'Key Numbers'!$A$2:$A$71,"&lt;="&amp;ABS($H454))))))))))</f>
        <v>0.20183486238532111</v>
      </c>
      <c r="M454" s="6" cm="1">
        <f t="array" ref="M454">IFERROR(INDEX(DVOA!$E$2:$E$20095,MATCH($F454&amp;$A454-1&amp;$B454,DVOA!$C$2:$C$20095&amp;DVOA!$A$2:$A20592&amp;DVOA!$B$2:$B$20095,0)),0)</f>
        <v>0</v>
      </c>
      <c r="N454" s="6" cm="1">
        <f t="array" ref="N454">IFERROR(INDEX(WDVOA!$W$2:$W$1616,MATCH($F454&amp;$A454-1&amp;$B454,WDVOA!$U$2:$U$19616&amp;WDVOA!$V$2:$V$19616&amp;WDVOA!$B$2:$B$19616,0)),0)</f>
        <v>0</v>
      </c>
      <c r="O454" s="6" cm="1">
        <f t="array" ref="O454">IFERROR(INDEX(DVOA!$AC$2:$AC$20095,MATCH($F454&amp;$A454-1&amp;$B454,DVOA!$C$2:$C$20095&amp;DVOA!$A$2:$A$20095&amp;DVOA!$B$2:$B$20095,0)
),0)</f>
        <v>0</v>
      </c>
      <c r="P454" s="6" cm="1">
        <f t="array" ref="P454">IFERROR(INDEX(DVOA!$E$2:$E$20095,MATCH($G454&amp;$A454-1&amp;$B454,DVOA!$C$2:$C$20095&amp;DVOA!$A$2:$A20592&amp;DVOA!$B$2:$B$20095,0)),0)</f>
        <v>0</v>
      </c>
      <c r="Q454" s="6" cm="1">
        <f t="array" ref="Q454">IFERROR(INDEX(WDVOA!$W$2:$W$1616,MATCH($G454&amp;$A454-1&amp;$B454,WDVOA!$U$2:$U$19616&amp;WDVOA!$V$2:$V$19616&amp;WDVOA!$B$2:$B$19616,0)),0)</f>
        <v>0</v>
      </c>
      <c r="R454" s="6" cm="1">
        <f t="array" ref="R454">IFERROR(INDEX(DVOA!$AC$2:$AC$20095,MATCH($G454&amp;$A454-1&amp;$B454,DVOA!$C$2:$C$20095&amp;DVOA!$A$2:$A$20095&amp;DVOA!$B$2:$B$20095,0)
),0)</f>
        <v>0</v>
      </c>
      <c r="S454" s="6" t="str">
        <f t="shared" si="94"/>
        <v/>
      </c>
      <c r="T454" s="104">
        <f t="shared" si="102"/>
        <v>0</v>
      </c>
      <c r="U454" s="104" t="str">
        <f t="shared" si="103"/>
        <v/>
      </c>
      <c r="V454" s="26" t="str" cm="1">
        <f t="array" ref="V454">IFERROR(IF(E454="H",INDEX('DVOA Pred'!$G$2:$G$1000,MATCH($F454&amp;$B454&amp;$A454,'DVOA Pred'!$C$2:$C$1000&amp;'DVOA Pred'!$A$2:$A$1000&amp;'DVOA Pred'!$B$2:$B$1000,0)),
INDEX('DVOA Pred'!$H$2:$H$1000,MATCH($F454&amp;$B454&amp;$A454,'DVOA Pred'!$D$2:$D$1000&amp;'DVOA Pred'!$A$2:$A$1000&amp;'DVOA Pred'!$B$2:$B$1000,0))),"")</f>
        <v/>
      </c>
      <c r="W454" s="26" t="str">
        <f t="shared" si="95"/>
        <v/>
      </c>
      <c r="X454" s="26" t="str">
        <f t="shared" si="96"/>
        <v/>
      </c>
      <c r="Y454" s="6" t="str">
        <f>IFERROR((PERCENTRANK($L$2:$L$20355,L454)*Multiples!$B$3)+((PERCENTRANK($W$2:$W$20355,W454)*(1-Multiples!$B$3))),"")</f>
        <v/>
      </c>
      <c r="Z454" s="64">
        <v>25</v>
      </c>
      <c r="AA454" s="64">
        <v>24</v>
      </c>
      <c r="AB454" s="24">
        <f t="shared" si="97"/>
        <v>1</v>
      </c>
      <c r="AC454" s="24">
        <f t="shared" si="98"/>
        <v>2.5</v>
      </c>
      <c r="AD454" s="24">
        <f t="shared" si="99"/>
        <v>-2</v>
      </c>
      <c r="AE454" s="24" t="str">
        <f t="shared" si="100"/>
        <v>Yes</v>
      </c>
      <c r="AF454" s="24" t="str">
        <f t="shared" si="101"/>
        <v>No</v>
      </c>
      <c r="AG454" s="64"/>
      <c r="AH454" s="64"/>
      <c r="AI454" s="170"/>
      <c r="AJ454" s="66"/>
    </row>
    <row r="455" spans="1:36" customFormat="1" x14ac:dyDescent="0.25">
      <c r="A455" s="7">
        <v>2</v>
      </c>
      <c r="B455" s="5">
        <v>2023</v>
      </c>
      <c r="C455" s="5" t="str">
        <f t="shared" si="91"/>
        <v>2023 W2</v>
      </c>
      <c r="D455" s="5">
        <v>227</v>
      </c>
      <c r="E455" s="5" t="s">
        <v>649</v>
      </c>
      <c r="F455" s="5" t="s">
        <v>20</v>
      </c>
      <c r="G455" s="5" t="s">
        <v>43</v>
      </c>
      <c r="H455" s="5">
        <v>-1.5</v>
      </c>
      <c r="I455" s="61">
        <v>3</v>
      </c>
      <c r="J455" s="62" t="str">
        <f t="shared" si="92"/>
        <v>D-4.5</v>
      </c>
      <c r="K455" s="61">
        <f t="shared" si="93"/>
        <v>-4.5</v>
      </c>
      <c r="L455" s="228">
        <f>IF(K455=0,0,
IF(J455="D0.5",0.5*SUMIFS('Key Numbers'!$C$2:$C$71,'Key Numbers'!$A$2:$A$71,"&gt;="&amp;ABS($I455),'Key Numbers'!$A$2:$A$71,"&lt;="&amp;ABS($H455)),
IF(J455="D-0.5",0.5*-1*SUMIFS('Key Numbers'!$C$2:$C$71,'Key Numbers'!$A$2:$A$71,"&lt;="&amp;ABS($I455),'Key Numbers'!$A$2:$A$71,"&gt;="&amp;ABS($H455)),
IF(J455="F0.5",0.5*SUMIFS('Key Numbers'!$C$2:$C$71,'Key Numbers'!$A$2:$A$71,"&lt;="&amp;ABS($I455),'Key Numbers'!$A$2:$A$71,"&gt;="&amp;ABS($H455)),
IF(J455="F-0.5",0.5*-1*SUMIFS('Key Numbers'!$C$2:$C$71,'Key Numbers'!$A$2:$A$71,"&gt;="&amp;ABS($I455),'Key Numbers'!$A$2:$A$71,"&lt;="&amp;ABS($H455)),
IF(AND(LEFT(J455,1)="F",K455&lt;0),-1*SUMIFS('Key Numbers'!$C$2:$C$71,'Key Numbers'!$A$2:$A$71,"&gt;="&amp;ABS($I455),'Key Numbers'!$A$2:$A$71,"&lt;="&amp;ABS($H455)),
IF(AND(LEFT(J455,1)="F",K455&gt;0),SUMIFS('Key Numbers'!$C$2:$C$71,'Key Numbers'!$A$2:$A$71,"&lt;="&amp;ABS($I455),'Key Numbers'!$A$2:$A$71,"&gt;="&amp;ABS($H455)),
IF(AND(LEFT(J455,1)="D",K455&lt;0),-1*SUMIFS('Key Numbers'!$C$2:$C$71,'Key Numbers'!$A$2:$A$71,"&lt;="&amp;ABS($I455),'Key Numbers'!$A$2:$A$71,"&gt;="&amp;ABS($H455)),
SUMIFS('Key Numbers'!$C$2:$C$71,'Key Numbers'!$A$2:$A$71,"&gt;="&amp;ABS($I455),'Key Numbers'!$A$2:$A$71,"&lt;="&amp;ABS($H455))))))))))</f>
        <v>-0.20183486238532111</v>
      </c>
      <c r="M455" s="6" cm="1">
        <f t="array" ref="M455">IFERROR(INDEX(DVOA!$E$2:$E$20095,MATCH($F455&amp;$A455-1&amp;$B455,DVOA!$C$2:$C$20095&amp;DVOA!$A$2:$A20593&amp;DVOA!$B$2:$B$20095,0)),0)</f>
        <v>0</v>
      </c>
      <c r="N455" s="6" cm="1">
        <f t="array" ref="N455">IFERROR(INDEX(WDVOA!$W$2:$W$1616,MATCH($F455&amp;$A455-1&amp;$B455,WDVOA!$U$2:$U$19616&amp;WDVOA!$V$2:$V$19616&amp;WDVOA!$B$2:$B$19616,0)),0)</f>
        <v>0</v>
      </c>
      <c r="O455" s="6" cm="1">
        <f t="array" ref="O455">IFERROR(INDEX(DVOA!$AC$2:$AC$20095,MATCH($F455&amp;$A455-1&amp;$B455,DVOA!$C$2:$C$20095&amp;DVOA!$A$2:$A$20095&amp;DVOA!$B$2:$B$20095,0)
),0)</f>
        <v>0</v>
      </c>
      <c r="P455" s="6" cm="1">
        <f t="array" ref="P455">IFERROR(INDEX(DVOA!$E$2:$E$20095,MATCH($G455&amp;$A455-1&amp;$B455,DVOA!$C$2:$C$20095&amp;DVOA!$A$2:$A20593&amp;DVOA!$B$2:$B$20095,0)),0)</f>
        <v>0</v>
      </c>
      <c r="Q455" s="6" cm="1">
        <f t="array" ref="Q455">IFERROR(INDEX(WDVOA!$W$2:$W$1616,MATCH($G455&amp;$A455-1&amp;$B455,WDVOA!$U$2:$U$19616&amp;WDVOA!$V$2:$V$19616&amp;WDVOA!$B$2:$B$19616,0)),0)</f>
        <v>0</v>
      </c>
      <c r="R455" s="6" cm="1">
        <f t="array" ref="R455">IFERROR(INDEX(DVOA!$AC$2:$AC$20095,MATCH($G455&amp;$A455-1&amp;$B455,DVOA!$C$2:$C$20095&amp;DVOA!$A$2:$A$20095&amp;DVOA!$B$2:$B$20095,0)
),0)</f>
        <v>0</v>
      </c>
      <c r="S455" s="6" t="str">
        <f t="shared" si="94"/>
        <v/>
      </c>
      <c r="T455" s="104">
        <f t="shared" si="102"/>
        <v>0</v>
      </c>
      <c r="U455" s="104" t="str">
        <f t="shared" si="103"/>
        <v/>
      </c>
      <c r="V455" s="26" t="str" cm="1">
        <f t="array" ref="V455">IFERROR(IF(E455="H",INDEX('DVOA Pred'!$G$2:$G$1000,MATCH($F455&amp;$B455&amp;$A455,'DVOA Pred'!$C$2:$C$1000&amp;'DVOA Pred'!$A$2:$A$1000&amp;'DVOA Pred'!$B$2:$B$1000,0)),
INDEX('DVOA Pred'!$H$2:$H$1000,MATCH($F455&amp;$B455&amp;$A455,'DVOA Pred'!$D$2:$D$1000&amp;'DVOA Pred'!$A$2:$A$1000&amp;'DVOA Pred'!$B$2:$B$1000,0))),"")</f>
        <v/>
      </c>
      <c r="W455" s="26" t="str">
        <f t="shared" si="95"/>
        <v/>
      </c>
      <c r="X455" s="26" t="str">
        <f t="shared" si="96"/>
        <v/>
      </c>
      <c r="Y455" s="6" t="str">
        <f>IFERROR((PERCENTRANK($L$2:$L$20355,L455)*Multiples!$B$3)+((PERCENTRANK($W$2:$W$20355,W455)*(1-Multiples!$B$3))),"")</f>
        <v/>
      </c>
      <c r="Z455" s="64">
        <v>24</v>
      </c>
      <c r="AA455" s="64">
        <v>25</v>
      </c>
      <c r="AB455" s="24">
        <f t="shared" si="97"/>
        <v>-1</v>
      </c>
      <c r="AC455" s="24">
        <f t="shared" si="98"/>
        <v>-2.5</v>
      </c>
      <c r="AD455" s="24">
        <f t="shared" si="99"/>
        <v>2</v>
      </c>
      <c r="AE455" s="24" t="str">
        <f t="shared" si="100"/>
        <v>No</v>
      </c>
      <c r="AF455" s="24" t="str">
        <f t="shared" si="101"/>
        <v>Yes</v>
      </c>
      <c r="AG455" s="64"/>
      <c r="AH455" s="64"/>
      <c r="AI455" s="170"/>
      <c r="AJ455" s="66"/>
    </row>
    <row r="456" spans="1:36" customFormat="1" x14ac:dyDescent="0.25">
      <c r="A456" s="7">
        <v>2</v>
      </c>
      <c r="B456" s="5">
        <v>2023</v>
      </c>
      <c r="C456" s="5" t="str">
        <f t="shared" si="91"/>
        <v>2023 W2</v>
      </c>
      <c r="D456" s="5">
        <v>228</v>
      </c>
      <c r="E456" s="5" t="s">
        <v>651</v>
      </c>
      <c r="F456" s="5" t="s">
        <v>49</v>
      </c>
      <c r="G456" s="5" t="s">
        <v>35</v>
      </c>
      <c r="H456" s="5">
        <v>1.5</v>
      </c>
      <c r="I456" s="61">
        <v>-1</v>
      </c>
      <c r="J456" s="62" t="str">
        <f t="shared" si="92"/>
        <v>F2.5</v>
      </c>
      <c r="K456" s="61">
        <f t="shared" si="93"/>
        <v>2.5</v>
      </c>
      <c r="L456" s="228">
        <f>IF(K456=0,0,
IF(J456="D0.5",0.5*SUMIFS('Key Numbers'!$C$2:$C$71,'Key Numbers'!$A$2:$A$71,"&gt;="&amp;ABS($I456),'Key Numbers'!$A$2:$A$71,"&lt;="&amp;ABS($H456)),
IF(J456="D-0.5",0.5*-1*SUMIFS('Key Numbers'!$C$2:$C$71,'Key Numbers'!$A$2:$A$71,"&lt;="&amp;ABS($I456),'Key Numbers'!$A$2:$A$71,"&gt;="&amp;ABS($H456)),
IF(J456="F0.5",0.5*SUMIFS('Key Numbers'!$C$2:$C$71,'Key Numbers'!$A$2:$A$71,"&lt;="&amp;ABS($I456),'Key Numbers'!$A$2:$A$71,"&gt;="&amp;ABS($H456)),
IF(J456="F-0.5",0.5*-1*SUMIFS('Key Numbers'!$C$2:$C$71,'Key Numbers'!$A$2:$A$71,"&gt;="&amp;ABS($I456),'Key Numbers'!$A$2:$A$71,"&lt;="&amp;ABS($H456)),
IF(AND(LEFT(J456,1)="F",K456&lt;0),-1*SUMIFS('Key Numbers'!$C$2:$C$71,'Key Numbers'!$A$2:$A$71,"&gt;="&amp;ABS($I456),'Key Numbers'!$A$2:$A$71,"&lt;="&amp;ABS($H456)),
IF(AND(LEFT(J456,1)="F",K456&gt;0),SUMIFS('Key Numbers'!$C$2:$C$71,'Key Numbers'!$A$2:$A$71,"&lt;="&amp;ABS($I456),'Key Numbers'!$A$2:$A$71,"&gt;="&amp;ABS($H456)),
IF(AND(LEFT(J456,1)="D",K456&lt;0),-1*SUMIFS('Key Numbers'!$C$2:$C$71,'Key Numbers'!$A$2:$A$71,"&lt;="&amp;ABS($I456),'Key Numbers'!$A$2:$A$71,"&gt;="&amp;ABS($H456)),
SUMIFS('Key Numbers'!$C$2:$C$71,'Key Numbers'!$A$2:$A$71,"&gt;="&amp;ABS($I456),'Key Numbers'!$A$2:$A$71,"&lt;="&amp;ABS($H456))))))))))</f>
        <v>0</v>
      </c>
      <c r="M456" s="6" cm="1">
        <f t="array" ref="M456">IFERROR(INDEX(DVOA!$E$2:$E$20095,MATCH($F456&amp;$A456-1&amp;$B456,DVOA!$C$2:$C$20095&amp;DVOA!$A$2:$A20594&amp;DVOA!$B$2:$B$20095,0)),0)</f>
        <v>0</v>
      </c>
      <c r="N456" s="6" cm="1">
        <f t="array" ref="N456">IFERROR(INDEX(WDVOA!$W$2:$W$1616,MATCH($F456&amp;$A456-1&amp;$B456,WDVOA!$U$2:$U$19616&amp;WDVOA!$V$2:$V$19616&amp;WDVOA!$B$2:$B$19616,0)),0)</f>
        <v>0</v>
      </c>
      <c r="O456" s="6" cm="1">
        <f t="array" ref="O456">IFERROR(INDEX(DVOA!$AC$2:$AC$20095,MATCH($F456&amp;$A456-1&amp;$B456,DVOA!$C$2:$C$20095&amp;DVOA!$A$2:$A$20095&amp;DVOA!$B$2:$B$20095,0)
),0)</f>
        <v>0</v>
      </c>
      <c r="P456" s="6" cm="1">
        <f t="array" ref="P456">IFERROR(INDEX(DVOA!$E$2:$E$20095,MATCH($G456&amp;$A456-1&amp;$B456,DVOA!$C$2:$C$20095&amp;DVOA!$A$2:$A20594&amp;DVOA!$B$2:$B$20095,0)),0)</f>
        <v>0</v>
      </c>
      <c r="Q456" s="6" cm="1">
        <f t="array" ref="Q456">IFERROR(INDEX(WDVOA!$W$2:$W$1616,MATCH($G456&amp;$A456-1&amp;$B456,WDVOA!$U$2:$U$19616&amp;WDVOA!$V$2:$V$19616&amp;WDVOA!$B$2:$B$19616,0)),0)</f>
        <v>0</v>
      </c>
      <c r="R456" s="6" cm="1">
        <f t="array" ref="R456">IFERROR(INDEX(DVOA!$AC$2:$AC$20095,MATCH($G456&amp;$A456-1&amp;$B456,DVOA!$C$2:$C$20095&amp;DVOA!$A$2:$A$20095&amp;DVOA!$B$2:$B$20095,0)
),0)</f>
        <v>0</v>
      </c>
      <c r="S456" s="6" t="str">
        <f t="shared" si="94"/>
        <v/>
      </c>
      <c r="T456" s="104">
        <f t="shared" si="102"/>
        <v>0</v>
      </c>
      <c r="U456" s="104" t="str">
        <f t="shared" si="103"/>
        <v/>
      </c>
      <c r="V456" s="26" t="str" cm="1">
        <f t="array" ref="V456">IFERROR(IF(E456="H",INDEX('DVOA Pred'!$G$2:$G$1000,MATCH($F456&amp;$B456&amp;$A456,'DVOA Pred'!$C$2:$C$1000&amp;'DVOA Pred'!$A$2:$A$1000&amp;'DVOA Pred'!$B$2:$B$1000,0)),
INDEX('DVOA Pred'!$H$2:$H$1000,MATCH($F456&amp;$B456&amp;$A456,'DVOA Pred'!$D$2:$D$1000&amp;'DVOA Pred'!$A$2:$A$1000&amp;'DVOA Pred'!$B$2:$B$1000,0))),"")</f>
        <v/>
      </c>
      <c r="W456" s="26" t="str">
        <f t="shared" si="95"/>
        <v/>
      </c>
      <c r="X456" s="26" t="str">
        <f t="shared" si="96"/>
        <v/>
      </c>
      <c r="Y456" s="6" t="str">
        <f>IFERROR((PERCENTRANK($L$2:$L$20355,L456)*Multiples!$B$3)+((PERCENTRANK($W$2:$W$20355,W456)*(1-Multiples!$B$3))),"")</f>
        <v/>
      </c>
      <c r="Z456" s="64">
        <v>20</v>
      </c>
      <c r="AA456" s="64">
        <v>31</v>
      </c>
      <c r="AB456" s="24">
        <f t="shared" si="97"/>
        <v>-11</v>
      </c>
      <c r="AC456" s="24">
        <f t="shared" si="98"/>
        <v>-9.5</v>
      </c>
      <c r="AD456" s="24">
        <f t="shared" si="99"/>
        <v>-12</v>
      </c>
      <c r="AE456" s="24" t="str">
        <f t="shared" si="100"/>
        <v>No</v>
      </c>
      <c r="AF456" s="24" t="str">
        <f t="shared" si="101"/>
        <v>No</v>
      </c>
      <c r="AG456" s="64"/>
      <c r="AH456" s="64"/>
      <c r="AI456" s="170"/>
      <c r="AJ456" s="66"/>
    </row>
    <row r="457" spans="1:36" customFormat="1" x14ac:dyDescent="0.25">
      <c r="A457" s="7">
        <v>2</v>
      </c>
      <c r="B457" s="5">
        <v>2023</v>
      </c>
      <c r="C457" s="5" t="str">
        <f t="shared" si="91"/>
        <v>2023 W2</v>
      </c>
      <c r="D457" s="5">
        <v>228</v>
      </c>
      <c r="E457" s="5" t="s">
        <v>649</v>
      </c>
      <c r="F457" s="5" t="s">
        <v>35</v>
      </c>
      <c r="G457" s="5" t="s">
        <v>49</v>
      </c>
      <c r="H457" s="5">
        <v>-1.5</v>
      </c>
      <c r="I457" s="61">
        <v>1</v>
      </c>
      <c r="J457" s="62" t="str">
        <f t="shared" si="92"/>
        <v>D-2.5</v>
      </c>
      <c r="K457" s="61">
        <f t="shared" si="93"/>
        <v>-2.5</v>
      </c>
      <c r="L457" s="228">
        <f>IF(K457=0,0,
IF(J457="D0.5",0.5*SUMIFS('Key Numbers'!$C$2:$C$71,'Key Numbers'!$A$2:$A$71,"&gt;="&amp;ABS($I457),'Key Numbers'!$A$2:$A$71,"&lt;="&amp;ABS($H457)),
IF(J457="D-0.5",0.5*-1*SUMIFS('Key Numbers'!$C$2:$C$71,'Key Numbers'!$A$2:$A$71,"&lt;="&amp;ABS($I457),'Key Numbers'!$A$2:$A$71,"&gt;="&amp;ABS($H457)),
IF(J457="F0.5",0.5*SUMIFS('Key Numbers'!$C$2:$C$71,'Key Numbers'!$A$2:$A$71,"&lt;="&amp;ABS($I457),'Key Numbers'!$A$2:$A$71,"&gt;="&amp;ABS($H457)),
IF(J457="F-0.5",0.5*-1*SUMIFS('Key Numbers'!$C$2:$C$71,'Key Numbers'!$A$2:$A$71,"&gt;="&amp;ABS($I457),'Key Numbers'!$A$2:$A$71,"&lt;="&amp;ABS($H457)),
IF(AND(LEFT(J457,1)="F",K457&lt;0),-1*SUMIFS('Key Numbers'!$C$2:$C$71,'Key Numbers'!$A$2:$A$71,"&gt;="&amp;ABS($I457),'Key Numbers'!$A$2:$A$71,"&lt;="&amp;ABS($H457)),
IF(AND(LEFT(J457,1)="F",K457&gt;0),SUMIFS('Key Numbers'!$C$2:$C$71,'Key Numbers'!$A$2:$A$71,"&lt;="&amp;ABS($I457),'Key Numbers'!$A$2:$A$71,"&gt;="&amp;ABS($H457)),
IF(AND(LEFT(J457,1)="D",K457&lt;0),-1*SUMIFS('Key Numbers'!$C$2:$C$71,'Key Numbers'!$A$2:$A$71,"&lt;="&amp;ABS($I457),'Key Numbers'!$A$2:$A$71,"&gt;="&amp;ABS($H457)),
SUMIFS('Key Numbers'!$C$2:$C$71,'Key Numbers'!$A$2:$A$71,"&gt;="&amp;ABS($I457),'Key Numbers'!$A$2:$A$71,"&lt;="&amp;ABS($H457))))))))))</f>
        <v>0</v>
      </c>
      <c r="M457" s="6" cm="1">
        <f t="array" ref="M457">IFERROR(INDEX(DVOA!$E$2:$E$20095,MATCH($F457&amp;$A457-1&amp;$B457,DVOA!$C$2:$C$20095&amp;DVOA!$A$2:$A20595&amp;DVOA!$B$2:$B$20095,0)),0)</f>
        <v>0</v>
      </c>
      <c r="N457" s="6" cm="1">
        <f t="array" ref="N457">IFERROR(INDEX(WDVOA!$W$2:$W$1616,MATCH($F457&amp;$A457-1&amp;$B457,WDVOA!$U$2:$U$19616&amp;WDVOA!$V$2:$V$19616&amp;WDVOA!$B$2:$B$19616,0)),0)</f>
        <v>0</v>
      </c>
      <c r="O457" s="6" cm="1">
        <f t="array" ref="O457">IFERROR(INDEX(DVOA!$AC$2:$AC$20095,MATCH($F457&amp;$A457-1&amp;$B457,DVOA!$C$2:$C$20095&amp;DVOA!$A$2:$A$20095&amp;DVOA!$B$2:$B$20095,0)
),0)</f>
        <v>0</v>
      </c>
      <c r="P457" s="6" cm="1">
        <f t="array" ref="P457">IFERROR(INDEX(DVOA!$E$2:$E$20095,MATCH($G457&amp;$A457-1&amp;$B457,DVOA!$C$2:$C$20095&amp;DVOA!$A$2:$A20595&amp;DVOA!$B$2:$B$20095,0)),0)</f>
        <v>0</v>
      </c>
      <c r="Q457" s="6" cm="1">
        <f t="array" ref="Q457">IFERROR(INDEX(WDVOA!$W$2:$W$1616,MATCH($G457&amp;$A457-1&amp;$B457,WDVOA!$U$2:$U$19616&amp;WDVOA!$V$2:$V$19616&amp;WDVOA!$B$2:$B$19616,0)),0)</f>
        <v>0</v>
      </c>
      <c r="R457" s="6" cm="1">
        <f t="array" ref="R457">IFERROR(INDEX(DVOA!$AC$2:$AC$20095,MATCH($G457&amp;$A457-1&amp;$B457,DVOA!$C$2:$C$20095&amp;DVOA!$A$2:$A$20095&amp;DVOA!$B$2:$B$20095,0)
),0)</f>
        <v>0</v>
      </c>
      <c r="S457" s="6" t="str">
        <f t="shared" si="94"/>
        <v/>
      </c>
      <c r="T457" s="104">
        <f t="shared" si="102"/>
        <v>0</v>
      </c>
      <c r="U457" s="104" t="str">
        <f t="shared" si="103"/>
        <v/>
      </c>
      <c r="V457" s="26" t="str" cm="1">
        <f t="array" ref="V457">IFERROR(IF(E457="H",INDEX('DVOA Pred'!$G$2:$G$1000,MATCH($F457&amp;$B457&amp;$A457,'DVOA Pred'!$C$2:$C$1000&amp;'DVOA Pred'!$A$2:$A$1000&amp;'DVOA Pred'!$B$2:$B$1000,0)),
INDEX('DVOA Pred'!$H$2:$H$1000,MATCH($F457&amp;$B457&amp;$A457,'DVOA Pred'!$D$2:$D$1000&amp;'DVOA Pred'!$A$2:$A$1000&amp;'DVOA Pred'!$B$2:$B$1000,0))),"")</f>
        <v/>
      </c>
      <c r="W457" s="26" t="str">
        <f t="shared" si="95"/>
        <v/>
      </c>
      <c r="X457" s="26" t="str">
        <f t="shared" si="96"/>
        <v/>
      </c>
      <c r="Y457" s="6" t="str">
        <f>IFERROR((PERCENTRANK($L$2:$L$20355,L457)*Multiples!$B$3)+((PERCENTRANK($W$2:$W$20355,W457)*(1-Multiples!$B$3))),"")</f>
        <v/>
      </c>
      <c r="Z457" s="64">
        <v>31</v>
      </c>
      <c r="AA457" s="64">
        <v>20</v>
      </c>
      <c r="AB457" s="24">
        <f t="shared" si="97"/>
        <v>11</v>
      </c>
      <c r="AC457" s="24">
        <f t="shared" si="98"/>
        <v>9.5</v>
      </c>
      <c r="AD457" s="24">
        <f t="shared" si="99"/>
        <v>12</v>
      </c>
      <c r="AE457" s="24" t="str">
        <f t="shared" si="100"/>
        <v>Yes</v>
      </c>
      <c r="AF457" s="24" t="str">
        <f t="shared" si="101"/>
        <v>Yes</v>
      </c>
      <c r="AG457" s="64"/>
      <c r="AH457" s="64"/>
      <c r="AI457" s="170"/>
      <c r="AJ457" s="66"/>
    </row>
    <row r="458" spans="1:36" customFormat="1" x14ac:dyDescent="0.25">
      <c r="A458" s="7">
        <v>2</v>
      </c>
      <c r="B458" s="5">
        <v>2023</v>
      </c>
      <c r="C458" s="5" t="str">
        <f t="shared" si="91"/>
        <v>2023 W2</v>
      </c>
      <c r="D458" s="5">
        <v>229</v>
      </c>
      <c r="E458" s="5" t="s">
        <v>651</v>
      </c>
      <c r="F458" s="5" t="s">
        <v>21</v>
      </c>
      <c r="G458" s="5" t="s">
        <v>30</v>
      </c>
      <c r="H458" s="5">
        <v>-5.5</v>
      </c>
      <c r="I458" s="61">
        <v>-4.5</v>
      </c>
      <c r="J458" s="62" t="str">
        <f t="shared" si="92"/>
        <v>F-1</v>
      </c>
      <c r="K458" s="61">
        <f t="shared" si="93"/>
        <v>-1</v>
      </c>
      <c r="L458" s="228">
        <f>IF(K458=0,0,
IF(J458="D0.5",0.5*SUMIFS('Key Numbers'!$C$2:$C$71,'Key Numbers'!$A$2:$A$71,"&gt;="&amp;ABS($I458),'Key Numbers'!$A$2:$A$71,"&lt;="&amp;ABS($H458)),
IF(J458="D-0.5",0.5*-1*SUMIFS('Key Numbers'!$C$2:$C$71,'Key Numbers'!$A$2:$A$71,"&lt;="&amp;ABS($I458),'Key Numbers'!$A$2:$A$71,"&gt;="&amp;ABS($H458)),
IF(J458="F0.5",0.5*SUMIFS('Key Numbers'!$C$2:$C$71,'Key Numbers'!$A$2:$A$71,"&lt;="&amp;ABS($I458),'Key Numbers'!$A$2:$A$71,"&gt;="&amp;ABS($H458)),
IF(J458="F-0.5",0.5*-1*SUMIFS('Key Numbers'!$C$2:$C$71,'Key Numbers'!$A$2:$A$71,"&gt;="&amp;ABS($I458),'Key Numbers'!$A$2:$A$71,"&lt;="&amp;ABS($H458)),
IF(AND(LEFT(J458,1)="F",K458&lt;0),-1*SUMIFS('Key Numbers'!$C$2:$C$71,'Key Numbers'!$A$2:$A$71,"&gt;="&amp;ABS($I458),'Key Numbers'!$A$2:$A$71,"&lt;="&amp;ABS($H458)),
IF(AND(LEFT(J458,1)="F",K458&gt;0),SUMIFS('Key Numbers'!$C$2:$C$71,'Key Numbers'!$A$2:$A$71,"&lt;="&amp;ABS($I458),'Key Numbers'!$A$2:$A$71,"&gt;="&amp;ABS($H458)),
IF(AND(LEFT(J458,1)="D",K458&lt;0),-1*SUMIFS('Key Numbers'!$C$2:$C$71,'Key Numbers'!$A$2:$A$71,"&lt;="&amp;ABS($I458),'Key Numbers'!$A$2:$A$71,"&gt;="&amp;ABS($H458)),
SUMIFS('Key Numbers'!$C$2:$C$71,'Key Numbers'!$A$2:$A$71,"&gt;="&amp;ABS($I458),'Key Numbers'!$A$2:$A$71,"&lt;="&amp;ABS($H458))))))))))</f>
        <v>-4.9541284403669728E-2</v>
      </c>
      <c r="M458" s="6" cm="1">
        <f t="array" ref="M458">IFERROR(INDEX(DVOA!$E$2:$E$20095,MATCH($F458&amp;$A458-1&amp;$B458,DVOA!$C$2:$C$20095&amp;DVOA!$A$2:$A20596&amp;DVOA!$B$2:$B$20095,0)),0)</f>
        <v>0</v>
      </c>
      <c r="N458" s="6" cm="1">
        <f t="array" ref="N458">IFERROR(INDEX(WDVOA!$W$2:$W$1616,MATCH($F458&amp;$A458-1&amp;$B458,WDVOA!$U$2:$U$19616&amp;WDVOA!$V$2:$V$19616&amp;WDVOA!$B$2:$B$19616,0)),0)</f>
        <v>0</v>
      </c>
      <c r="O458" s="6" cm="1">
        <f t="array" ref="O458">IFERROR(INDEX(DVOA!$AC$2:$AC$20095,MATCH($F458&amp;$A458-1&amp;$B458,DVOA!$C$2:$C$20095&amp;DVOA!$A$2:$A$20095&amp;DVOA!$B$2:$B$20095,0)
),0)</f>
        <v>0</v>
      </c>
      <c r="P458" s="6" cm="1">
        <f t="array" ref="P458">IFERROR(INDEX(DVOA!$E$2:$E$20095,MATCH($G458&amp;$A458-1&amp;$B458,DVOA!$C$2:$C$20095&amp;DVOA!$A$2:$A20596&amp;DVOA!$B$2:$B$20095,0)),0)</f>
        <v>0</v>
      </c>
      <c r="Q458" s="6" cm="1">
        <f t="array" ref="Q458">IFERROR(INDEX(WDVOA!$W$2:$W$1616,MATCH($G458&amp;$A458-1&amp;$B458,WDVOA!$U$2:$U$19616&amp;WDVOA!$V$2:$V$19616&amp;WDVOA!$B$2:$B$19616,0)),0)</f>
        <v>0</v>
      </c>
      <c r="R458" s="6" cm="1">
        <f t="array" ref="R458">IFERROR(INDEX(DVOA!$AC$2:$AC$20095,MATCH($G458&amp;$A458-1&amp;$B458,DVOA!$C$2:$C$20095&amp;DVOA!$A$2:$A$20095&amp;DVOA!$B$2:$B$20095,0)
),0)</f>
        <v>0</v>
      </c>
      <c r="S458" s="6" t="str">
        <f t="shared" si="94"/>
        <v/>
      </c>
      <c r="T458" s="104">
        <f t="shared" si="102"/>
        <v>0</v>
      </c>
      <c r="U458" s="104" t="str">
        <f t="shared" si="103"/>
        <v/>
      </c>
      <c r="V458" s="26" t="str" cm="1">
        <f t="array" ref="V458">IFERROR(IF(E458="H",INDEX('DVOA Pred'!$G$2:$G$1000,MATCH($F458&amp;$B458&amp;$A458,'DVOA Pred'!$C$2:$C$1000&amp;'DVOA Pred'!$A$2:$A$1000&amp;'DVOA Pred'!$B$2:$B$1000,0)),
INDEX('DVOA Pred'!$H$2:$H$1000,MATCH($F458&amp;$B458&amp;$A458,'DVOA Pred'!$D$2:$D$1000&amp;'DVOA Pred'!$A$2:$A$1000&amp;'DVOA Pred'!$B$2:$B$1000,0))),"")</f>
        <v/>
      </c>
      <c r="W458" s="26" t="str">
        <f t="shared" si="95"/>
        <v/>
      </c>
      <c r="X458" s="26" t="str">
        <f t="shared" si="96"/>
        <v/>
      </c>
      <c r="Y458" s="6" t="str">
        <f>IFERROR((PERCENTRANK($L$2:$L$20355,L458)*Multiples!$B$3)+((PERCENTRANK($W$2:$W$20355,W458)*(1-Multiples!$B$3))),"")</f>
        <v/>
      </c>
      <c r="Z458" s="64">
        <v>31</v>
      </c>
      <c r="AA458" s="64">
        <v>37</v>
      </c>
      <c r="AB458" s="24">
        <f t="shared" si="97"/>
        <v>-6</v>
      </c>
      <c r="AC458" s="24">
        <f t="shared" si="98"/>
        <v>-11.5</v>
      </c>
      <c r="AD458" s="24">
        <f t="shared" si="99"/>
        <v>-10.5</v>
      </c>
      <c r="AE458" s="24" t="str">
        <f t="shared" si="100"/>
        <v>No</v>
      </c>
      <c r="AF458" s="24" t="str">
        <f t="shared" si="101"/>
        <v>No</v>
      </c>
      <c r="AG458" s="64" t="s">
        <v>652</v>
      </c>
      <c r="AH458" s="64"/>
      <c r="AI458" s="170"/>
      <c r="AJ458" s="66"/>
    </row>
    <row r="459" spans="1:36" customFormat="1" x14ac:dyDescent="0.25">
      <c r="A459" s="7">
        <v>2</v>
      </c>
      <c r="B459" s="5">
        <v>2023</v>
      </c>
      <c r="C459" s="5" t="str">
        <f t="shared" si="91"/>
        <v>2023 W2</v>
      </c>
      <c r="D459" s="5">
        <v>229</v>
      </c>
      <c r="E459" s="5" t="s">
        <v>649</v>
      </c>
      <c r="F459" s="5" t="s">
        <v>30</v>
      </c>
      <c r="G459" s="5" t="s">
        <v>21</v>
      </c>
      <c r="H459" s="5">
        <v>5.5</v>
      </c>
      <c r="I459" s="61">
        <v>4.5</v>
      </c>
      <c r="J459" s="62" t="str">
        <f t="shared" si="92"/>
        <v>D1</v>
      </c>
      <c r="K459" s="61">
        <f t="shared" si="93"/>
        <v>1</v>
      </c>
      <c r="L459" s="228">
        <f>IF(K459=0,0,
IF(J459="D0.5",0.5*SUMIFS('Key Numbers'!$C$2:$C$71,'Key Numbers'!$A$2:$A$71,"&gt;="&amp;ABS($I459),'Key Numbers'!$A$2:$A$71,"&lt;="&amp;ABS($H459)),
IF(J459="D-0.5",0.5*-1*SUMIFS('Key Numbers'!$C$2:$C$71,'Key Numbers'!$A$2:$A$71,"&lt;="&amp;ABS($I459),'Key Numbers'!$A$2:$A$71,"&gt;="&amp;ABS($H459)),
IF(J459="F0.5",0.5*SUMIFS('Key Numbers'!$C$2:$C$71,'Key Numbers'!$A$2:$A$71,"&lt;="&amp;ABS($I459),'Key Numbers'!$A$2:$A$71,"&gt;="&amp;ABS($H459)),
IF(J459="F-0.5",0.5*-1*SUMIFS('Key Numbers'!$C$2:$C$71,'Key Numbers'!$A$2:$A$71,"&gt;="&amp;ABS($I459),'Key Numbers'!$A$2:$A$71,"&lt;="&amp;ABS($H459)),
IF(AND(LEFT(J459,1)="F",K459&lt;0),-1*SUMIFS('Key Numbers'!$C$2:$C$71,'Key Numbers'!$A$2:$A$71,"&gt;="&amp;ABS($I459),'Key Numbers'!$A$2:$A$71,"&lt;="&amp;ABS($H459)),
IF(AND(LEFT(J459,1)="F",K459&gt;0),SUMIFS('Key Numbers'!$C$2:$C$71,'Key Numbers'!$A$2:$A$71,"&lt;="&amp;ABS($I459),'Key Numbers'!$A$2:$A$71,"&gt;="&amp;ABS($H459)),
IF(AND(LEFT(J459,1)="D",K459&lt;0),-1*SUMIFS('Key Numbers'!$C$2:$C$71,'Key Numbers'!$A$2:$A$71,"&lt;="&amp;ABS($I459),'Key Numbers'!$A$2:$A$71,"&gt;="&amp;ABS($H459)),
SUMIFS('Key Numbers'!$C$2:$C$71,'Key Numbers'!$A$2:$A$71,"&gt;="&amp;ABS($I459),'Key Numbers'!$A$2:$A$71,"&lt;="&amp;ABS($H459))))))))))</f>
        <v>4.9541284403669728E-2</v>
      </c>
      <c r="M459" s="6" cm="1">
        <f t="array" ref="M459">IFERROR(INDEX(DVOA!$E$2:$E$20095,MATCH($F459&amp;$A459-1&amp;$B459,DVOA!$C$2:$C$20095&amp;DVOA!$A$2:$A20597&amp;DVOA!$B$2:$B$20095,0)),0)</f>
        <v>0</v>
      </c>
      <c r="N459" s="6" cm="1">
        <f t="array" ref="N459">IFERROR(INDEX(WDVOA!$W$2:$W$1616,MATCH($F459&amp;$A459-1&amp;$B459,WDVOA!$U$2:$U$19616&amp;WDVOA!$V$2:$V$19616&amp;WDVOA!$B$2:$B$19616,0)),0)</f>
        <v>0</v>
      </c>
      <c r="O459" s="6" cm="1">
        <f t="array" ref="O459">IFERROR(INDEX(DVOA!$AC$2:$AC$20095,MATCH($F459&amp;$A459-1&amp;$B459,DVOA!$C$2:$C$20095&amp;DVOA!$A$2:$A$20095&amp;DVOA!$B$2:$B$20095,0)
),0)</f>
        <v>0</v>
      </c>
      <c r="P459" s="6" cm="1">
        <f t="array" ref="P459">IFERROR(INDEX(DVOA!$E$2:$E$20095,MATCH($G459&amp;$A459-1&amp;$B459,DVOA!$C$2:$C$20095&amp;DVOA!$A$2:$A20597&amp;DVOA!$B$2:$B$20095,0)),0)</f>
        <v>0</v>
      </c>
      <c r="Q459" s="6" cm="1">
        <f t="array" ref="Q459">IFERROR(INDEX(WDVOA!$W$2:$W$1616,MATCH($G459&amp;$A459-1&amp;$B459,WDVOA!$U$2:$U$19616&amp;WDVOA!$V$2:$V$19616&amp;WDVOA!$B$2:$B$19616,0)),0)</f>
        <v>0</v>
      </c>
      <c r="R459" s="6" cm="1">
        <f t="array" ref="R459">IFERROR(INDEX(DVOA!$AC$2:$AC$20095,MATCH($G459&amp;$A459-1&amp;$B459,DVOA!$C$2:$C$20095&amp;DVOA!$A$2:$A$20095&amp;DVOA!$B$2:$B$20095,0)
),0)</f>
        <v>0</v>
      </c>
      <c r="S459" s="6" t="str">
        <f t="shared" si="94"/>
        <v/>
      </c>
      <c r="T459" s="104">
        <f t="shared" si="102"/>
        <v>0</v>
      </c>
      <c r="U459" s="104" t="str">
        <f t="shared" si="103"/>
        <v/>
      </c>
      <c r="V459" s="26" t="str" cm="1">
        <f t="array" ref="V459">IFERROR(IF(E459="H",INDEX('DVOA Pred'!$G$2:$G$1000,MATCH($F459&amp;$B459&amp;$A459,'DVOA Pred'!$C$2:$C$1000&amp;'DVOA Pred'!$A$2:$A$1000&amp;'DVOA Pred'!$B$2:$B$1000,0)),
INDEX('DVOA Pred'!$H$2:$H$1000,MATCH($F459&amp;$B459&amp;$A459,'DVOA Pred'!$D$2:$D$1000&amp;'DVOA Pred'!$A$2:$A$1000&amp;'DVOA Pred'!$B$2:$B$1000,0))),"")</f>
        <v/>
      </c>
      <c r="W459" s="26" t="str">
        <f t="shared" si="95"/>
        <v/>
      </c>
      <c r="X459" s="26" t="str">
        <f t="shared" si="96"/>
        <v/>
      </c>
      <c r="Y459" s="6" t="str">
        <f>IFERROR((PERCENTRANK($L$2:$L$20355,L459)*Multiples!$B$3)+((PERCENTRANK($W$2:$W$20355,W459)*(1-Multiples!$B$3))),"")</f>
        <v/>
      </c>
      <c r="Z459" s="64">
        <v>37</v>
      </c>
      <c r="AA459" s="64">
        <v>31</v>
      </c>
      <c r="AB459" s="24">
        <f t="shared" si="97"/>
        <v>6</v>
      </c>
      <c r="AC459" s="24">
        <f t="shared" si="98"/>
        <v>11.5</v>
      </c>
      <c r="AD459" s="24">
        <f t="shared" si="99"/>
        <v>10.5</v>
      </c>
      <c r="AE459" s="24" t="str">
        <f t="shared" si="100"/>
        <v>Yes</v>
      </c>
      <c r="AF459" s="24" t="str">
        <f t="shared" si="101"/>
        <v>Yes</v>
      </c>
      <c r="AG459" s="64"/>
      <c r="AH459" s="64"/>
      <c r="AI459" s="170"/>
      <c r="AJ459" s="66"/>
    </row>
    <row r="460" spans="1:36" customFormat="1" x14ac:dyDescent="0.25">
      <c r="A460" s="7">
        <v>2</v>
      </c>
      <c r="B460" s="5">
        <v>2023</v>
      </c>
      <c r="C460" s="5" t="str">
        <f t="shared" si="91"/>
        <v>2023 W2</v>
      </c>
      <c r="D460" s="5">
        <v>230</v>
      </c>
      <c r="E460" s="5" t="s">
        <v>649</v>
      </c>
      <c r="F460" s="5" t="s">
        <v>28</v>
      </c>
      <c r="G460" s="5" t="s">
        <v>45</v>
      </c>
      <c r="H460" s="5">
        <v>-3.5</v>
      </c>
      <c r="I460" s="61">
        <v>-2.5</v>
      </c>
      <c r="J460" s="62" t="str">
        <f t="shared" si="92"/>
        <v>F-1</v>
      </c>
      <c r="K460" s="61">
        <f t="shared" si="93"/>
        <v>-1</v>
      </c>
      <c r="L460" s="228">
        <f>IF(K460=0,0,
IF(J460="D0.5",0.5*SUMIFS('Key Numbers'!$C$2:$C$71,'Key Numbers'!$A$2:$A$71,"&gt;="&amp;ABS($I460),'Key Numbers'!$A$2:$A$71,"&lt;="&amp;ABS($H460)),
IF(J460="D-0.5",0.5*-1*SUMIFS('Key Numbers'!$C$2:$C$71,'Key Numbers'!$A$2:$A$71,"&lt;="&amp;ABS($I460),'Key Numbers'!$A$2:$A$71,"&gt;="&amp;ABS($H460)),
IF(J460="F0.5",0.5*SUMIFS('Key Numbers'!$C$2:$C$71,'Key Numbers'!$A$2:$A$71,"&lt;="&amp;ABS($I460),'Key Numbers'!$A$2:$A$71,"&gt;="&amp;ABS($H460)),
IF(J460="F-0.5",0.5*-1*SUMIFS('Key Numbers'!$C$2:$C$71,'Key Numbers'!$A$2:$A$71,"&gt;="&amp;ABS($I460),'Key Numbers'!$A$2:$A$71,"&lt;="&amp;ABS($H460)),
IF(AND(LEFT(J460,1)="F",K460&lt;0),-1*SUMIFS('Key Numbers'!$C$2:$C$71,'Key Numbers'!$A$2:$A$71,"&gt;="&amp;ABS($I460),'Key Numbers'!$A$2:$A$71,"&lt;="&amp;ABS($H460)),
IF(AND(LEFT(J460,1)="F",K460&gt;0),SUMIFS('Key Numbers'!$C$2:$C$71,'Key Numbers'!$A$2:$A$71,"&lt;="&amp;ABS($I460),'Key Numbers'!$A$2:$A$71,"&gt;="&amp;ABS($H460)),
IF(AND(LEFT(J460,1)="D",K460&lt;0),-1*SUMIFS('Key Numbers'!$C$2:$C$71,'Key Numbers'!$A$2:$A$71,"&lt;="&amp;ABS($I460),'Key Numbers'!$A$2:$A$71,"&gt;="&amp;ABS($H460)),
SUMIFS('Key Numbers'!$C$2:$C$71,'Key Numbers'!$A$2:$A$71,"&gt;="&amp;ABS($I460),'Key Numbers'!$A$2:$A$71,"&lt;="&amp;ABS($H460))))))))))</f>
        <v>-0.14495412844036698</v>
      </c>
      <c r="M460" s="6" cm="1">
        <f t="array" ref="M460">IFERROR(INDEX(DVOA!$E$2:$E$20095,MATCH($F460&amp;$A460-1&amp;$B460,DVOA!$C$2:$C$20095&amp;DVOA!$A$2:$A20598&amp;DVOA!$B$2:$B$20095,0)),0)</f>
        <v>0</v>
      </c>
      <c r="N460" s="6" cm="1">
        <f t="array" ref="N460">IFERROR(INDEX(WDVOA!$W$2:$W$1616,MATCH($F460&amp;$A460-1&amp;$B460,WDVOA!$U$2:$U$19616&amp;WDVOA!$V$2:$V$19616&amp;WDVOA!$B$2:$B$19616,0)),0)</f>
        <v>0</v>
      </c>
      <c r="O460" s="6" cm="1">
        <f t="array" ref="O460">IFERROR(INDEX(DVOA!$AC$2:$AC$20095,MATCH($F460&amp;$A460-1&amp;$B460,DVOA!$C$2:$C$20095&amp;DVOA!$A$2:$A$20095&amp;DVOA!$B$2:$B$20095,0)
),0)</f>
        <v>0</v>
      </c>
      <c r="P460" s="6" cm="1">
        <f t="array" ref="P460">IFERROR(INDEX(DVOA!$E$2:$E$20095,MATCH($G460&amp;$A460-1&amp;$B460,DVOA!$C$2:$C$20095&amp;DVOA!$A$2:$A20598&amp;DVOA!$B$2:$B$20095,0)),0)</f>
        <v>0</v>
      </c>
      <c r="Q460" s="6" cm="1">
        <f t="array" ref="Q460">IFERROR(INDEX(WDVOA!$W$2:$W$1616,MATCH($G460&amp;$A460-1&amp;$B460,WDVOA!$U$2:$U$19616&amp;WDVOA!$V$2:$V$19616&amp;WDVOA!$B$2:$B$19616,0)),0)</f>
        <v>0</v>
      </c>
      <c r="R460" s="6" cm="1">
        <f t="array" ref="R460">IFERROR(INDEX(DVOA!$AC$2:$AC$20095,MATCH($G460&amp;$A460-1&amp;$B460,DVOA!$C$2:$C$20095&amp;DVOA!$A$2:$A$20095&amp;DVOA!$B$2:$B$20095,0)
),0)</f>
        <v>0</v>
      </c>
      <c r="S460" s="6" t="str">
        <f t="shared" si="94"/>
        <v/>
      </c>
      <c r="T460" s="104">
        <f t="shared" si="102"/>
        <v>0</v>
      </c>
      <c r="U460" s="104" t="str">
        <f t="shared" si="103"/>
        <v/>
      </c>
      <c r="V460" s="26" t="str" cm="1">
        <f t="array" ref="V460">IFERROR(IF(E460="H",INDEX('DVOA Pred'!$G$2:$G$1000,MATCH($F460&amp;$B460&amp;$A460,'DVOA Pred'!$C$2:$C$1000&amp;'DVOA Pred'!$A$2:$A$1000&amp;'DVOA Pred'!$B$2:$B$1000,0)),
INDEX('DVOA Pred'!$H$2:$H$1000,MATCH($F460&amp;$B460&amp;$A460,'DVOA Pred'!$D$2:$D$1000&amp;'DVOA Pred'!$A$2:$A$1000&amp;'DVOA Pred'!$B$2:$B$1000,0))),"")</f>
        <v/>
      </c>
      <c r="W460" s="26" t="str">
        <f t="shared" si="95"/>
        <v/>
      </c>
      <c r="X460" s="26" t="str">
        <f t="shared" si="96"/>
        <v/>
      </c>
      <c r="Y460" s="6" t="str">
        <f>IFERROR((PERCENTRANK($L$2:$L$20355,L460)*Multiples!$B$3)+((PERCENTRANK($W$2:$W$20355,W460)*(1-Multiples!$B$3))),"")</f>
        <v/>
      </c>
      <c r="Z460" s="64">
        <v>24</v>
      </c>
      <c r="AA460" s="64">
        <v>27</v>
      </c>
      <c r="AB460" s="24">
        <f t="shared" si="97"/>
        <v>-3</v>
      </c>
      <c r="AC460" s="24">
        <f t="shared" si="98"/>
        <v>-6.5</v>
      </c>
      <c r="AD460" s="24">
        <f t="shared" si="99"/>
        <v>-5.5</v>
      </c>
      <c r="AE460" s="24" t="str">
        <f t="shared" si="100"/>
        <v>No</v>
      </c>
      <c r="AF460" s="24" t="str">
        <f t="shared" si="101"/>
        <v>No</v>
      </c>
      <c r="AG460" s="64"/>
      <c r="AH460" s="64"/>
      <c r="AI460" s="170"/>
      <c r="AJ460" s="66"/>
    </row>
    <row r="461" spans="1:36" customFormat="1" x14ac:dyDescent="0.25">
      <c r="A461" s="7">
        <v>2</v>
      </c>
      <c r="B461" s="5">
        <v>2023</v>
      </c>
      <c r="C461" s="5" t="str">
        <f t="shared" si="91"/>
        <v>2023 W2</v>
      </c>
      <c r="D461" s="5">
        <v>230</v>
      </c>
      <c r="E461" s="5" t="s">
        <v>651</v>
      </c>
      <c r="F461" s="5" t="s">
        <v>45</v>
      </c>
      <c r="G461" s="5" t="s">
        <v>28</v>
      </c>
      <c r="H461" s="5">
        <v>3.5</v>
      </c>
      <c r="I461" s="61">
        <v>2.5</v>
      </c>
      <c r="J461" s="62" t="str">
        <f t="shared" si="92"/>
        <v>D1</v>
      </c>
      <c r="K461" s="61">
        <f t="shared" si="93"/>
        <v>1</v>
      </c>
      <c r="L461" s="228">
        <f>IF(K461=0,0,
IF(J461="D0.5",0.5*SUMIFS('Key Numbers'!$C$2:$C$71,'Key Numbers'!$A$2:$A$71,"&gt;="&amp;ABS($I461),'Key Numbers'!$A$2:$A$71,"&lt;="&amp;ABS($H461)),
IF(J461="D-0.5",0.5*-1*SUMIFS('Key Numbers'!$C$2:$C$71,'Key Numbers'!$A$2:$A$71,"&lt;="&amp;ABS($I461),'Key Numbers'!$A$2:$A$71,"&gt;="&amp;ABS($H461)),
IF(J461="F0.5",0.5*SUMIFS('Key Numbers'!$C$2:$C$71,'Key Numbers'!$A$2:$A$71,"&lt;="&amp;ABS($I461),'Key Numbers'!$A$2:$A$71,"&gt;="&amp;ABS($H461)),
IF(J461="F-0.5",0.5*-1*SUMIFS('Key Numbers'!$C$2:$C$71,'Key Numbers'!$A$2:$A$71,"&gt;="&amp;ABS($I461),'Key Numbers'!$A$2:$A$71,"&lt;="&amp;ABS($H461)),
IF(AND(LEFT(J461,1)="F",K461&lt;0),-1*SUMIFS('Key Numbers'!$C$2:$C$71,'Key Numbers'!$A$2:$A$71,"&gt;="&amp;ABS($I461),'Key Numbers'!$A$2:$A$71,"&lt;="&amp;ABS($H461)),
IF(AND(LEFT(J461,1)="F",K461&gt;0),SUMIFS('Key Numbers'!$C$2:$C$71,'Key Numbers'!$A$2:$A$71,"&lt;="&amp;ABS($I461),'Key Numbers'!$A$2:$A$71,"&gt;="&amp;ABS($H461)),
IF(AND(LEFT(J461,1)="D",K461&lt;0),-1*SUMIFS('Key Numbers'!$C$2:$C$71,'Key Numbers'!$A$2:$A$71,"&lt;="&amp;ABS($I461),'Key Numbers'!$A$2:$A$71,"&gt;="&amp;ABS($H461)),
SUMIFS('Key Numbers'!$C$2:$C$71,'Key Numbers'!$A$2:$A$71,"&gt;="&amp;ABS($I461),'Key Numbers'!$A$2:$A$71,"&lt;="&amp;ABS($H461))))))))))</f>
        <v>0.14495412844036698</v>
      </c>
      <c r="M461" s="6" cm="1">
        <f t="array" ref="M461">IFERROR(INDEX(DVOA!$E$2:$E$20095,MATCH($F461&amp;$A461-1&amp;$B461,DVOA!$C$2:$C$20095&amp;DVOA!$A$2:$A20599&amp;DVOA!$B$2:$B$20095,0)),0)</f>
        <v>0</v>
      </c>
      <c r="N461" s="6" cm="1">
        <f t="array" ref="N461">IFERROR(INDEX(WDVOA!$W$2:$W$1616,MATCH($F461&amp;$A461-1&amp;$B461,WDVOA!$U$2:$U$19616&amp;WDVOA!$V$2:$V$19616&amp;WDVOA!$B$2:$B$19616,0)),0)</f>
        <v>0</v>
      </c>
      <c r="O461" s="6" cm="1">
        <f t="array" ref="O461">IFERROR(INDEX(DVOA!$AC$2:$AC$20095,MATCH($F461&amp;$A461-1&amp;$B461,DVOA!$C$2:$C$20095&amp;DVOA!$A$2:$A$20095&amp;DVOA!$B$2:$B$20095,0)
),0)</f>
        <v>0</v>
      </c>
      <c r="P461" s="6" cm="1">
        <f t="array" ref="P461">IFERROR(INDEX(DVOA!$E$2:$E$20095,MATCH($G461&amp;$A461-1&amp;$B461,DVOA!$C$2:$C$20095&amp;DVOA!$A$2:$A20599&amp;DVOA!$B$2:$B$20095,0)),0)</f>
        <v>0</v>
      </c>
      <c r="Q461" s="6" cm="1">
        <f t="array" ref="Q461">IFERROR(INDEX(WDVOA!$W$2:$W$1616,MATCH($G461&amp;$A461-1&amp;$B461,WDVOA!$U$2:$U$19616&amp;WDVOA!$V$2:$V$19616&amp;WDVOA!$B$2:$B$19616,0)),0)</f>
        <v>0</v>
      </c>
      <c r="R461" s="6" cm="1">
        <f t="array" ref="R461">IFERROR(INDEX(DVOA!$AC$2:$AC$20095,MATCH($G461&amp;$A461-1&amp;$B461,DVOA!$C$2:$C$20095&amp;DVOA!$A$2:$A$20095&amp;DVOA!$B$2:$B$20095,0)
),0)</f>
        <v>0</v>
      </c>
      <c r="S461" s="6" t="str">
        <f t="shared" si="94"/>
        <v/>
      </c>
      <c r="T461" s="104">
        <f t="shared" si="102"/>
        <v>0</v>
      </c>
      <c r="U461" s="104" t="str">
        <f t="shared" si="103"/>
        <v/>
      </c>
      <c r="V461" s="26" t="str" cm="1">
        <f t="array" ref="V461">IFERROR(IF(E461="H",INDEX('DVOA Pred'!$G$2:$G$1000,MATCH($F461&amp;$B461&amp;$A461,'DVOA Pred'!$C$2:$C$1000&amp;'DVOA Pred'!$A$2:$A$1000&amp;'DVOA Pred'!$B$2:$B$1000,0)),
INDEX('DVOA Pred'!$H$2:$H$1000,MATCH($F461&amp;$B461&amp;$A461,'DVOA Pred'!$D$2:$D$1000&amp;'DVOA Pred'!$A$2:$A$1000&amp;'DVOA Pred'!$B$2:$B$1000,0))),"")</f>
        <v/>
      </c>
      <c r="W461" s="26" t="str">
        <f t="shared" si="95"/>
        <v/>
      </c>
      <c r="X461" s="26" t="str">
        <f t="shared" si="96"/>
        <v/>
      </c>
      <c r="Y461" s="6" t="str">
        <f>IFERROR((PERCENTRANK($L$2:$L$20355,L461)*Multiples!$B$3)+((PERCENTRANK($W$2:$W$20355,W461)*(1-Multiples!$B$3))),"")</f>
        <v/>
      </c>
      <c r="Z461" s="64">
        <v>27</v>
      </c>
      <c r="AA461" s="64">
        <v>24</v>
      </c>
      <c r="AB461" s="24">
        <f t="shared" si="97"/>
        <v>3</v>
      </c>
      <c r="AC461" s="24">
        <f t="shared" si="98"/>
        <v>6.5</v>
      </c>
      <c r="AD461" s="24">
        <f t="shared" si="99"/>
        <v>5.5</v>
      </c>
      <c r="AE461" s="24" t="str">
        <f t="shared" si="100"/>
        <v>Yes</v>
      </c>
      <c r="AF461" s="24" t="str">
        <f t="shared" si="101"/>
        <v>Yes</v>
      </c>
      <c r="AG461" s="64"/>
      <c r="AH461" s="64"/>
      <c r="AI461" s="170"/>
      <c r="AJ461" s="66"/>
    </row>
    <row r="462" spans="1:36" customFormat="1" x14ac:dyDescent="0.25">
      <c r="A462" s="7">
        <v>2</v>
      </c>
      <c r="B462" s="5">
        <v>2023</v>
      </c>
      <c r="C462" s="5" t="str">
        <f t="shared" si="91"/>
        <v>2023 W2</v>
      </c>
      <c r="D462" s="5">
        <v>231</v>
      </c>
      <c r="E462" s="5" t="s">
        <v>649</v>
      </c>
      <c r="F462" s="5" t="s">
        <v>18</v>
      </c>
      <c r="G462" s="5" t="s">
        <v>24</v>
      </c>
      <c r="H462" s="5">
        <v>3.5</v>
      </c>
      <c r="I462" s="61">
        <v>3</v>
      </c>
      <c r="J462" s="62" t="str">
        <f t="shared" si="92"/>
        <v>D0.5</v>
      </c>
      <c r="K462" s="61">
        <f t="shared" si="93"/>
        <v>0.5</v>
      </c>
      <c r="L462" s="228">
        <f>IF(K462=0,0,
IF(J462="D0.5",0.5*SUMIFS('Key Numbers'!$C$2:$C$71,'Key Numbers'!$A$2:$A$71,"&gt;="&amp;ABS($I462),'Key Numbers'!$A$2:$A$71,"&lt;="&amp;ABS($H462)),
IF(J462="D-0.5",0.5*-1*SUMIFS('Key Numbers'!$C$2:$C$71,'Key Numbers'!$A$2:$A$71,"&lt;="&amp;ABS($I462),'Key Numbers'!$A$2:$A$71,"&gt;="&amp;ABS($H462)),
IF(J462="F0.5",0.5*SUMIFS('Key Numbers'!$C$2:$C$71,'Key Numbers'!$A$2:$A$71,"&lt;="&amp;ABS($I462),'Key Numbers'!$A$2:$A$71,"&gt;="&amp;ABS($H462)),
IF(J462="F-0.5",0.5*-1*SUMIFS('Key Numbers'!$C$2:$C$71,'Key Numbers'!$A$2:$A$71,"&gt;="&amp;ABS($I462),'Key Numbers'!$A$2:$A$71,"&lt;="&amp;ABS($H462)),
IF(AND(LEFT(J462,1)="F",K462&lt;0),-1*SUMIFS('Key Numbers'!$C$2:$C$71,'Key Numbers'!$A$2:$A$71,"&gt;="&amp;ABS($I462),'Key Numbers'!$A$2:$A$71,"&lt;="&amp;ABS($H462)),
IF(AND(LEFT(J462,1)="F",K462&gt;0),SUMIFS('Key Numbers'!$C$2:$C$71,'Key Numbers'!$A$2:$A$71,"&lt;="&amp;ABS($I462),'Key Numbers'!$A$2:$A$71,"&gt;="&amp;ABS($H462)),
IF(AND(LEFT(J462,1)="D",K462&lt;0),-1*SUMIFS('Key Numbers'!$C$2:$C$71,'Key Numbers'!$A$2:$A$71,"&lt;="&amp;ABS($I462),'Key Numbers'!$A$2:$A$71,"&gt;="&amp;ABS($H462)),
SUMIFS('Key Numbers'!$C$2:$C$71,'Key Numbers'!$A$2:$A$71,"&gt;="&amp;ABS($I462),'Key Numbers'!$A$2:$A$71,"&lt;="&amp;ABS($H462))))))))))</f>
        <v>7.247706422018349E-2</v>
      </c>
      <c r="M462" s="6" cm="1">
        <f t="array" ref="M462">IFERROR(INDEX(DVOA!$E$2:$E$20095,MATCH($F462&amp;$A462-1&amp;$B462,DVOA!$C$2:$C$20095&amp;DVOA!$A$2:$A20600&amp;DVOA!$B$2:$B$20095,0)),0)</f>
        <v>0</v>
      </c>
      <c r="N462" s="6" cm="1">
        <f t="array" ref="N462">IFERROR(INDEX(WDVOA!$W$2:$W$1616,MATCH($F462&amp;$A462-1&amp;$B462,WDVOA!$U$2:$U$19616&amp;WDVOA!$V$2:$V$19616&amp;WDVOA!$B$2:$B$19616,0)),0)</f>
        <v>0</v>
      </c>
      <c r="O462" s="6" cm="1">
        <f t="array" ref="O462">IFERROR(INDEX(DVOA!$AC$2:$AC$20095,MATCH($F462&amp;$A462-1&amp;$B462,DVOA!$C$2:$C$20095&amp;DVOA!$A$2:$A$20095&amp;DVOA!$B$2:$B$20095,0)
),0)</f>
        <v>0</v>
      </c>
      <c r="P462" s="6" cm="1">
        <f t="array" ref="P462">IFERROR(INDEX(DVOA!$E$2:$E$20095,MATCH($G462&amp;$A462-1&amp;$B462,DVOA!$C$2:$C$20095&amp;DVOA!$A$2:$A20600&amp;DVOA!$B$2:$B$20095,0)),0)</f>
        <v>0</v>
      </c>
      <c r="Q462" s="6" cm="1">
        <f t="array" ref="Q462">IFERROR(INDEX(WDVOA!$W$2:$W$1616,MATCH($G462&amp;$A462-1&amp;$B462,WDVOA!$U$2:$U$19616&amp;WDVOA!$V$2:$V$19616&amp;WDVOA!$B$2:$B$19616,0)),0)</f>
        <v>0</v>
      </c>
      <c r="R462" s="6" cm="1">
        <f t="array" ref="R462">IFERROR(INDEX(DVOA!$AC$2:$AC$20095,MATCH($G462&amp;$A462-1&amp;$B462,DVOA!$C$2:$C$20095&amp;DVOA!$A$2:$A$20095&amp;DVOA!$B$2:$B$20095,0)
),0)</f>
        <v>0</v>
      </c>
      <c r="S462" s="6" t="str">
        <f t="shared" si="94"/>
        <v/>
      </c>
      <c r="T462" s="104">
        <f t="shared" si="102"/>
        <v>0</v>
      </c>
      <c r="U462" s="104" t="str">
        <f t="shared" si="103"/>
        <v/>
      </c>
      <c r="V462" s="26" t="str" cm="1">
        <f t="array" ref="V462">IFERROR(IF(E462="H",INDEX('DVOA Pred'!$G$2:$G$1000,MATCH($F462&amp;$B462&amp;$A462,'DVOA Pred'!$C$2:$C$1000&amp;'DVOA Pred'!$A$2:$A$1000&amp;'DVOA Pred'!$B$2:$B$1000,0)),
INDEX('DVOA Pred'!$H$2:$H$1000,MATCH($F462&amp;$B462&amp;$A462,'DVOA Pred'!$D$2:$D$1000&amp;'DVOA Pred'!$A$2:$A$1000&amp;'DVOA Pred'!$B$2:$B$1000,0))),"")</f>
        <v/>
      </c>
      <c r="W462" s="26" t="str">
        <f t="shared" si="95"/>
        <v/>
      </c>
      <c r="X462" s="26" t="str">
        <f t="shared" si="96"/>
        <v/>
      </c>
      <c r="Y462" s="6" t="str">
        <f>IFERROR((PERCENTRANK($L$2:$L$20355,L462)*Multiples!$B$3)+((PERCENTRANK($W$2:$W$20355,W462)*(1-Multiples!$B$3))),"")</f>
        <v/>
      </c>
      <c r="Z462" s="64">
        <v>27</v>
      </c>
      <c r="AA462" s="64">
        <v>24</v>
      </c>
      <c r="AB462" s="24">
        <f t="shared" si="97"/>
        <v>3</v>
      </c>
      <c r="AC462" s="24">
        <f t="shared" si="98"/>
        <v>6.5</v>
      </c>
      <c r="AD462" s="24">
        <f t="shared" si="99"/>
        <v>6</v>
      </c>
      <c r="AE462" s="24" t="str">
        <f t="shared" si="100"/>
        <v>Yes</v>
      </c>
      <c r="AF462" s="24" t="str">
        <f t="shared" si="101"/>
        <v>Yes</v>
      </c>
      <c r="AG462" s="64"/>
      <c r="AH462" s="64"/>
      <c r="AI462" s="170"/>
      <c r="AJ462" s="66"/>
    </row>
    <row r="463" spans="1:36" customFormat="1" x14ac:dyDescent="0.25">
      <c r="A463" s="7">
        <v>2</v>
      </c>
      <c r="B463" s="5">
        <v>2023</v>
      </c>
      <c r="C463" s="5" t="str">
        <f t="shared" si="91"/>
        <v>2023 W2</v>
      </c>
      <c r="D463" s="5">
        <v>231</v>
      </c>
      <c r="E463" s="5" t="s">
        <v>651</v>
      </c>
      <c r="F463" s="5" t="s">
        <v>24</v>
      </c>
      <c r="G463" s="5" t="s">
        <v>18</v>
      </c>
      <c r="H463" s="5">
        <v>-3.5</v>
      </c>
      <c r="I463" s="61">
        <v>-3</v>
      </c>
      <c r="J463" s="62" t="str">
        <f t="shared" si="92"/>
        <v>F-0.5</v>
      </c>
      <c r="K463" s="61">
        <f t="shared" si="93"/>
        <v>-0.5</v>
      </c>
      <c r="L463" s="228">
        <f>IF(K463=0,0,
IF(J463="D0.5",0.5*SUMIFS('Key Numbers'!$C$2:$C$71,'Key Numbers'!$A$2:$A$71,"&gt;="&amp;ABS($I463),'Key Numbers'!$A$2:$A$71,"&lt;="&amp;ABS($H463)),
IF(J463="D-0.5",0.5*-1*SUMIFS('Key Numbers'!$C$2:$C$71,'Key Numbers'!$A$2:$A$71,"&lt;="&amp;ABS($I463),'Key Numbers'!$A$2:$A$71,"&gt;="&amp;ABS($H463)),
IF(J463="F0.5",0.5*SUMIFS('Key Numbers'!$C$2:$C$71,'Key Numbers'!$A$2:$A$71,"&lt;="&amp;ABS($I463),'Key Numbers'!$A$2:$A$71,"&gt;="&amp;ABS($H463)),
IF(J463="F-0.5",0.5*-1*SUMIFS('Key Numbers'!$C$2:$C$71,'Key Numbers'!$A$2:$A$71,"&gt;="&amp;ABS($I463),'Key Numbers'!$A$2:$A$71,"&lt;="&amp;ABS($H463)),
IF(AND(LEFT(J463,1)="F",K463&lt;0),-1*SUMIFS('Key Numbers'!$C$2:$C$71,'Key Numbers'!$A$2:$A$71,"&gt;="&amp;ABS($I463),'Key Numbers'!$A$2:$A$71,"&lt;="&amp;ABS($H463)),
IF(AND(LEFT(J463,1)="F",K463&gt;0),SUMIFS('Key Numbers'!$C$2:$C$71,'Key Numbers'!$A$2:$A$71,"&lt;="&amp;ABS($I463),'Key Numbers'!$A$2:$A$71,"&gt;="&amp;ABS($H463)),
IF(AND(LEFT(J463,1)="D",K463&lt;0),-1*SUMIFS('Key Numbers'!$C$2:$C$71,'Key Numbers'!$A$2:$A$71,"&lt;="&amp;ABS($I463),'Key Numbers'!$A$2:$A$71,"&gt;="&amp;ABS($H463)),
SUMIFS('Key Numbers'!$C$2:$C$71,'Key Numbers'!$A$2:$A$71,"&gt;="&amp;ABS($I463),'Key Numbers'!$A$2:$A$71,"&lt;="&amp;ABS($H463))))))))))</f>
        <v>-7.247706422018349E-2</v>
      </c>
      <c r="M463" s="6" cm="1">
        <f t="array" ref="M463">IFERROR(INDEX(DVOA!$E$2:$E$20095,MATCH($F463&amp;$A463-1&amp;$B463,DVOA!$C$2:$C$20095&amp;DVOA!$A$2:$A20601&amp;DVOA!$B$2:$B$20095,0)),0)</f>
        <v>0</v>
      </c>
      <c r="N463" s="6" cm="1">
        <f t="array" ref="N463">IFERROR(INDEX(WDVOA!$W$2:$W$1616,MATCH($F463&amp;$A463-1&amp;$B463,WDVOA!$U$2:$U$19616&amp;WDVOA!$V$2:$V$19616&amp;WDVOA!$B$2:$B$19616,0)),0)</f>
        <v>0</v>
      </c>
      <c r="O463" s="6" cm="1">
        <f t="array" ref="O463">IFERROR(INDEX(DVOA!$AC$2:$AC$20095,MATCH($F463&amp;$A463-1&amp;$B463,DVOA!$C$2:$C$20095&amp;DVOA!$A$2:$A$20095&amp;DVOA!$B$2:$B$20095,0)
),0)</f>
        <v>0</v>
      </c>
      <c r="P463" s="6" cm="1">
        <f t="array" ref="P463">IFERROR(INDEX(DVOA!$E$2:$E$20095,MATCH($G463&amp;$A463-1&amp;$B463,DVOA!$C$2:$C$20095&amp;DVOA!$A$2:$A20601&amp;DVOA!$B$2:$B$20095,0)),0)</f>
        <v>0</v>
      </c>
      <c r="Q463" s="6" cm="1">
        <f t="array" ref="Q463">IFERROR(INDEX(WDVOA!$W$2:$W$1616,MATCH($G463&amp;$A463-1&amp;$B463,WDVOA!$U$2:$U$19616&amp;WDVOA!$V$2:$V$19616&amp;WDVOA!$B$2:$B$19616,0)),0)</f>
        <v>0</v>
      </c>
      <c r="R463" s="6" cm="1">
        <f t="array" ref="R463">IFERROR(INDEX(DVOA!$AC$2:$AC$20095,MATCH($G463&amp;$A463-1&amp;$B463,DVOA!$C$2:$C$20095&amp;DVOA!$A$2:$A$20095&amp;DVOA!$B$2:$B$20095,0)
),0)</f>
        <v>0</v>
      </c>
      <c r="S463" s="6" t="str">
        <f t="shared" si="94"/>
        <v/>
      </c>
      <c r="T463" s="104">
        <f t="shared" si="102"/>
        <v>0</v>
      </c>
      <c r="U463" s="104" t="str">
        <f t="shared" si="103"/>
        <v/>
      </c>
      <c r="V463" s="26" t="str" cm="1">
        <f t="array" ref="V463">IFERROR(IF(E463="H",INDEX('DVOA Pred'!$G$2:$G$1000,MATCH($F463&amp;$B463&amp;$A463,'DVOA Pred'!$C$2:$C$1000&amp;'DVOA Pred'!$A$2:$A$1000&amp;'DVOA Pred'!$B$2:$B$1000,0)),
INDEX('DVOA Pred'!$H$2:$H$1000,MATCH($F463&amp;$B463&amp;$A463,'DVOA Pred'!$D$2:$D$1000&amp;'DVOA Pred'!$A$2:$A$1000&amp;'DVOA Pred'!$B$2:$B$1000,0))),"")</f>
        <v/>
      </c>
      <c r="W463" s="26" t="str">
        <f t="shared" si="95"/>
        <v/>
      </c>
      <c r="X463" s="26" t="str">
        <f t="shared" si="96"/>
        <v/>
      </c>
      <c r="Y463" s="6" t="str">
        <f>IFERROR((PERCENTRANK($L$2:$L$20355,L463)*Multiples!$B$3)+((PERCENTRANK($W$2:$W$20355,W463)*(1-Multiples!$B$3))),"")</f>
        <v/>
      </c>
      <c r="Z463" s="64">
        <v>24</v>
      </c>
      <c r="AA463" s="64">
        <v>27</v>
      </c>
      <c r="AB463" s="24">
        <f t="shared" si="97"/>
        <v>-3</v>
      </c>
      <c r="AC463" s="24">
        <f t="shared" si="98"/>
        <v>-6.5</v>
      </c>
      <c r="AD463" s="24">
        <f t="shared" si="99"/>
        <v>-6</v>
      </c>
      <c r="AE463" s="24" t="str">
        <f t="shared" si="100"/>
        <v>No</v>
      </c>
      <c r="AF463" s="24" t="str">
        <f t="shared" si="101"/>
        <v>No</v>
      </c>
      <c r="AG463" s="64"/>
      <c r="AH463" s="64"/>
      <c r="AI463" s="170"/>
      <c r="AJ463" s="66"/>
    </row>
    <row r="464" spans="1:36" customFormat="1" x14ac:dyDescent="0.25">
      <c r="A464" s="7">
        <v>2</v>
      </c>
      <c r="B464" s="5">
        <v>2023</v>
      </c>
      <c r="C464" s="5" t="str">
        <f t="shared" si="91"/>
        <v>2023 W2</v>
      </c>
      <c r="D464" s="5">
        <v>232</v>
      </c>
      <c r="E464" s="5" t="s">
        <v>651</v>
      </c>
      <c r="F464" s="5" t="s">
        <v>0</v>
      </c>
      <c r="G464" s="5" t="s">
        <v>53</v>
      </c>
      <c r="H464" s="5">
        <v>-9.5</v>
      </c>
      <c r="I464" s="61">
        <v>-7.5</v>
      </c>
      <c r="J464" s="62" t="str">
        <f t="shared" si="92"/>
        <v>F-2</v>
      </c>
      <c r="K464" s="61">
        <f t="shared" si="93"/>
        <v>-2</v>
      </c>
      <c r="L464" s="228">
        <f>IF(K464=0,0,
IF(J464="D0.5",0.5*SUMIFS('Key Numbers'!$C$2:$C$71,'Key Numbers'!$A$2:$A$71,"&gt;="&amp;ABS($I464),'Key Numbers'!$A$2:$A$71,"&lt;="&amp;ABS($H464)),
IF(J464="D-0.5",0.5*-1*SUMIFS('Key Numbers'!$C$2:$C$71,'Key Numbers'!$A$2:$A$71,"&lt;="&amp;ABS($I464),'Key Numbers'!$A$2:$A$71,"&gt;="&amp;ABS($H464)),
IF(J464="F0.5",0.5*SUMIFS('Key Numbers'!$C$2:$C$71,'Key Numbers'!$A$2:$A$71,"&lt;="&amp;ABS($I464),'Key Numbers'!$A$2:$A$71,"&gt;="&amp;ABS($H464)),
IF(J464="F-0.5",0.5*-1*SUMIFS('Key Numbers'!$C$2:$C$71,'Key Numbers'!$A$2:$A$71,"&gt;="&amp;ABS($I464),'Key Numbers'!$A$2:$A$71,"&lt;="&amp;ABS($H464)),
IF(AND(LEFT(J464,1)="F",K464&lt;0),-1*SUMIFS('Key Numbers'!$C$2:$C$71,'Key Numbers'!$A$2:$A$71,"&gt;="&amp;ABS($I464),'Key Numbers'!$A$2:$A$71,"&lt;="&amp;ABS($H464)),
IF(AND(LEFT(J464,1)="F",K464&gt;0),SUMIFS('Key Numbers'!$C$2:$C$71,'Key Numbers'!$A$2:$A$71,"&lt;="&amp;ABS($I464),'Key Numbers'!$A$2:$A$71,"&gt;="&amp;ABS($H464)),
IF(AND(LEFT(J464,1)="D",K464&lt;0),-1*SUMIFS('Key Numbers'!$C$2:$C$71,'Key Numbers'!$A$2:$A$71,"&lt;="&amp;ABS($I464),'Key Numbers'!$A$2:$A$71,"&gt;="&amp;ABS($H464)),
SUMIFS('Key Numbers'!$C$2:$C$71,'Key Numbers'!$A$2:$A$71,"&gt;="&amp;ABS($I464),'Key Numbers'!$A$2:$A$71,"&lt;="&amp;ABS($H464))))))))))</f>
        <v>-5.5045871559633031E-2</v>
      </c>
      <c r="M464" s="6" cm="1">
        <f t="array" ref="M464">IFERROR(INDEX(DVOA!$E$2:$E$20095,MATCH($F464&amp;$A464-1&amp;$B464,DVOA!$C$2:$C$20095&amp;DVOA!$A$2:$A20602&amp;DVOA!$B$2:$B$20095,0)),0)</f>
        <v>0</v>
      </c>
      <c r="N464" s="6" cm="1">
        <f t="array" ref="N464">IFERROR(INDEX(WDVOA!$W$2:$W$1616,MATCH($F464&amp;$A464-1&amp;$B464,WDVOA!$U$2:$U$19616&amp;WDVOA!$V$2:$V$19616&amp;WDVOA!$B$2:$B$19616,0)),0)</f>
        <v>0</v>
      </c>
      <c r="O464" s="6" cm="1">
        <f t="array" ref="O464">IFERROR(INDEX(DVOA!$AC$2:$AC$20095,MATCH($F464&amp;$A464-1&amp;$B464,DVOA!$C$2:$C$20095&amp;DVOA!$A$2:$A$20095&amp;DVOA!$B$2:$B$20095,0)
),0)</f>
        <v>0</v>
      </c>
      <c r="P464" s="6" cm="1">
        <f t="array" ref="P464">IFERROR(INDEX(DVOA!$E$2:$E$20095,MATCH($G464&amp;$A464-1&amp;$B464,DVOA!$C$2:$C$20095&amp;DVOA!$A$2:$A20602&amp;DVOA!$B$2:$B$20095,0)),0)</f>
        <v>0</v>
      </c>
      <c r="Q464" s="6" cm="1">
        <f t="array" ref="Q464">IFERROR(INDEX(WDVOA!$W$2:$W$1616,MATCH($G464&amp;$A464-1&amp;$B464,WDVOA!$U$2:$U$19616&amp;WDVOA!$V$2:$V$19616&amp;WDVOA!$B$2:$B$19616,0)),0)</f>
        <v>0</v>
      </c>
      <c r="R464" s="6" cm="1">
        <f t="array" ref="R464">IFERROR(INDEX(DVOA!$AC$2:$AC$20095,MATCH($G464&amp;$A464-1&amp;$B464,DVOA!$C$2:$C$20095&amp;DVOA!$A$2:$A$20095&amp;DVOA!$B$2:$B$20095,0)
),0)</f>
        <v>0</v>
      </c>
      <c r="S464" s="6" t="str">
        <f t="shared" si="94"/>
        <v/>
      </c>
      <c r="T464" s="104">
        <f t="shared" si="102"/>
        <v>0</v>
      </c>
      <c r="U464" s="104" t="str">
        <f t="shared" si="103"/>
        <v/>
      </c>
      <c r="V464" s="26" t="str" cm="1">
        <f t="array" ref="V464">IFERROR(IF(E464="H",INDEX('DVOA Pred'!$G$2:$G$1000,MATCH($F464&amp;$B464&amp;$A464,'DVOA Pred'!$C$2:$C$1000&amp;'DVOA Pred'!$A$2:$A$1000&amp;'DVOA Pred'!$B$2:$B$1000,0)),
INDEX('DVOA Pred'!$H$2:$H$1000,MATCH($F464&amp;$B464&amp;$A464,'DVOA Pred'!$D$2:$D$1000&amp;'DVOA Pred'!$A$2:$A$1000&amp;'DVOA Pred'!$B$2:$B$1000,0))),"")</f>
        <v/>
      </c>
      <c r="W464" s="26" t="str">
        <f t="shared" si="95"/>
        <v/>
      </c>
      <c r="X464" s="26" t="str">
        <f t="shared" si="96"/>
        <v/>
      </c>
      <c r="Y464" s="6" t="str">
        <f>IFERROR((PERCENTRANK($L$2:$L$20355,L464)*Multiples!$B$3)+((PERCENTRANK($W$2:$W$20355,W464)*(1-Multiples!$B$3))),"")</f>
        <v/>
      </c>
      <c r="Z464" s="64">
        <v>38</v>
      </c>
      <c r="AA464" s="64">
        <v>10</v>
      </c>
      <c r="AB464" s="24">
        <f t="shared" si="97"/>
        <v>28</v>
      </c>
      <c r="AC464" s="24">
        <f t="shared" si="98"/>
        <v>18.5</v>
      </c>
      <c r="AD464" s="24">
        <f t="shared" si="99"/>
        <v>20.5</v>
      </c>
      <c r="AE464" s="24" t="str">
        <f t="shared" si="100"/>
        <v>Yes</v>
      </c>
      <c r="AF464" s="24" t="str">
        <f t="shared" si="101"/>
        <v>Yes</v>
      </c>
      <c r="AG464" s="64"/>
      <c r="AH464" s="64"/>
      <c r="AI464" s="170"/>
      <c r="AJ464" s="66"/>
    </row>
    <row r="465" spans="1:36" customFormat="1" x14ac:dyDescent="0.25">
      <c r="A465" s="7">
        <v>2</v>
      </c>
      <c r="B465" s="5">
        <v>2023</v>
      </c>
      <c r="C465" s="5" t="str">
        <f t="shared" si="91"/>
        <v>2023 W2</v>
      </c>
      <c r="D465" s="5">
        <v>232</v>
      </c>
      <c r="E465" s="5" t="s">
        <v>649</v>
      </c>
      <c r="F465" s="5" t="s">
        <v>53</v>
      </c>
      <c r="G465" s="5" t="s">
        <v>0</v>
      </c>
      <c r="H465" s="5">
        <v>9.5</v>
      </c>
      <c r="I465" s="61">
        <v>7.5</v>
      </c>
      <c r="J465" s="62" t="str">
        <f t="shared" si="92"/>
        <v>D2</v>
      </c>
      <c r="K465" s="61">
        <f t="shared" si="93"/>
        <v>2</v>
      </c>
      <c r="L465" s="228">
        <f>IF(K465=0,0,
IF(J465="D0.5",0.5*SUMIFS('Key Numbers'!$C$2:$C$71,'Key Numbers'!$A$2:$A$71,"&gt;="&amp;ABS($I465),'Key Numbers'!$A$2:$A$71,"&lt;="&amp;ABS($H465)),
IF(J465="D-0.5",0.5*-1*SUMIFS('Key Numbers'!$C$2:$C$71,'Key Numbers'!$A$2:$A$71,"&lt;="&amp;ABS($I465),'Key Numbers'!$A$2:$A$71,"&gt;="&amp;ABS($H465)),
IF(J465="F0.5",0.5*SUMIFS('Key Numbers'!$C$2:$C$71,'Key Numbers'!$A$2:$A$71,"&lt;="&amp;ABS($I465),'Key Numbers'!$A$2:$A$71,"&gt;="&amp;ABS($H465)),
IF(J465="F-0.5",0.5*-1*SUMIFS('Key Numbers'!$C$2:$C$71,'Key Numbers'!$A$2:$A$71,"&gt;="&amp;ABS($I465),'Key Numbers'!$A$2:$A$71,"&lt;="&amp;ABS($H465)),
IF(AND(LEFT(J465,1)="F",K465&lt;0),-1*SUMIFS('Key Numbers'!$C$2:$C$71,'Key Numbers'!$A$2:$A$71,"&gt;="&amp;ABS($I465),'Key Numbers'!$A$2:$A$71,"&lt;="&amp;ABS($H465)),
IF(AND(LEFT(J465,1)="F",K465&gt;0),SUMIFS('Key Numbers'!$C$2:$C$71,'Key Numbers'!$A$2:$A$71,"&lt;="&amp;ABS($I465),'Key Numbers'!$A$2:$A$71,"&gt;="&amp;ABS($H465)),
IF(AND(LEFT(J465,1)="D",K465&lt;0),-1*SUMIFS('Key Numbers'!$C$2:$C$71,'Key Numbers'!$A$2:$A$71,"&lt;="&amp;ABS($I465),'Key Numbers'!$A$2:$A$71,"&gt;="&amp;ABS($H465)),
SUMIFS('Key Numbers'!$C$2:$C$71,'Key Numbers'!$A$2:$A$71,"&gt;="&amp;ABS($I465),'Key Numbers'!$A$2:$A$71,"&lt;="&amp;ABS($H465))))))))))</f>
        <v>5.5045871559633031E-2</v>
      </c>
      <c r="M465" s="6" cm="1">
        <f t="array" ref="M465">IFERROR(INDEX(DVOA!$E$2:$E$20095,MATCH($F465&amp;$A465-1&amp;$B465,DVOA!$C$2:$C$20095&amp;DVOA!$A$2:$A20603&amp;DVOA!$B$2:$B$20095,0)),0)</f>
        <v>0</v>
      </c>
      <c r="N465" s="6" cm="1">
        <f t="array" ref="N465">IFERROR(INDEX(WDVOA!$W$2:$W$1616,MATCH($F465&amp;$A465-1&amp;$B465,WDVOA!$U$2:$U$19616&amp;WDVOA!$V$2:$V$19616&amp;WDVOA!$B$2:$B$19616,0)),0)</f>
        <v>0</v>
      </c>
      <c r="O465" s="6" cm="1">
        <f t="array" ref="O465">IFERROR(INDEX(DVOA!$AC$2:$AC$20095,MATCH($F465&amp;$A465-1&amp;$B465,DVOA!$C$2:$C$20095&amp;DVOA!$A$2:$A$20095&amp;DVOA!$B$2:$B$20095,0)
),0)</f>
        <v>0</v>
      </c>
      <c r="P465" s="6" cm="1">
        <f t="array" ref="P465">IFERROR(INDEX(DVOA!$E$2:$E$20095,MATCH($G465&amp;$A465-1&amp;$B465,DVOA!$C$2:$C$20095&amp;DVOA!$A$2:$A20603&amp;DVOA!$B$2:$B$20095,0)),0)</f>
        <v>0</v>
      </c>
      <c r="Q465" s="6" cm="1">
        <f t="array" ref="Q465">IFERROR(INDEX(WDVOA!$W$2:$W$1616,MATCH($G465&amp;$A465-1&amp;$B465,WDVOA!$U$2:$U$19616&amp;WDVOA!$V$2:$V$19616&amp;WDVOA!$B$2:$B$19616,0)),0)</f>
        <v>0</v>
      </c>
      <c r="R465" s="6" cm="1">
        <f t="array" ref="R465">IFERROR(INDEX(DVOA!$AC$2:$AC$20095,MATCH($G465&amp;$A465-1&amp;$B465,DVOA!$C$2:$C$20095&amp;DVOA!$A$2:$A$20095&amp;DVOA!$B$2:$B$20095,0)
),0)</f>
        <v>0</v>
      </c>
      <c r="S465" s="6" t="str">
        <f t="shared" si="94"/>
        <v/>
      </c>
      <c r="T465" s="104">
        <f t="shared" si="102"/>
        <v>0</v>
      </c>
      <c r="U465" s="104" t="str">
        <f t="shared" si="103"/>
        <v/>
      </c>
      <c r="V465" s="26" t="str" cm="1">
        <f t="array" ref="V465">IFERROR(IF(E465="H",INDEX('DVOA Pred'!$G$2:$G$1000,MATCH($F465&amp;$B465&amp;$A465,'DVOA Pred'!$C$2:$C$1000&amp;'DVOA Pred'!$A$2:$A$1000&amp;'DVOA Pred'!$B$2:$B$1000,0)),
INDEX('DVOA Pred'!$H$2:$H$1000,MATCH($F465&amp;$B465&amp;$A465,'DVOA Pred'!$D$2:$D$1000&amp;'DVOA Pred'!$A$2:$A$1000&amp;'DVOA Pred'!$B$2:$B$1000,0))),"")</f>
        <v/>
      </c>
      <c r="W465" s="26" t="str">
        <f t="shared" si="95"/>
        <v/>
      </c>
      <c r="X465" s="26" t="str">
        <f t="shared" si="96"/>
        <v/>
      </c>
      <c r="Y465" s="6" t="str">
        <f>IFERROR((PERCENTRANK($L$2:$L$20355,L465)*Multiples!$B$3)+((PERCENTRANK($W$2:$W$20355,W465)*(1-Multiples!$B$3))),"")</f>
        <v/>
      </c>
      <c r="Z465" s="64">
        <v>10</v>
      </c>
      <c r="AA465" s="64">
        <v>38</v>
      </c>
      <c r="AB465" s="24">
        <f t="shared" si="97"/>
        <v>-28</v>
      </c>
      <c r="AC465" s="24">
        <f t="shared" si="98"/>
        <v>-18.5</v>
      </c>
      <c r="AD465" s="24">
        <f t="shared" si="99"/>
        <v>-20.5</v>
      </c>
      <c r="AE465" s="24" t="str">
        <f t="shared" si="100"/>
        <v>No</v>
      </c>
      <c r="AF465" s="24" t="str">
        <f t="shared" si="101"/>
        <v>No</v>
      </c>
      <c r="AG465" s="64" t="s">
        <v>652</v>
      </c>
      <c r="AH465" s="64"/>
      <c r="AI465" s="170"/>
      <c r="AJ465" s="66"/>
    </row>
    <row r="466" spans="1:36" customFormat="1" x14ac:dyDescent="0.25">
      <c r="A466" s="7">
        <v>2</v>
      </c>
      <c r="B466" s="5">
        <v>2023</v>
      </c>
      <c r="C466" s="5" t="str">
        <f t="shared" si="91"/>
        <v>2023 W2</v>
      </c>
      <c r="D466" s="5">
        <v>233</v>
      </c>
      <c r="E466" s="5" t="s">
        <v>651</v>
      </c>
      <c r="F466" s="5" t="s">
        <v>12</v>
      </c>
      <c r="G466" s="5" t="s">
        <v>5</v>
      </c>
      <c r="H466" s="5">
        <v>2.5</v>
      </c>
      <c r="I466" s="61">
        <v>3</v>
      </c>
      <c r="J466" s="62" t="str">
        <f t="shared" si="92"/>
        <v>D-0.5</v>
      </c>
      <c r="K466" s="61">
        <f t="shared" si="93"/>
        <v>-0.5</v>
      </c>
      <c r="L466" s="228">
        <f>IF(K466=0,0,
IF(J466="D0.5",0.5*SUMIFS('Key Numbers'!$C$2:$C$71,'Key Numbers'!$A$2:$A$71,"&gt;="&amp;ABS($I466),'Key Numbers'!$A$2:$A$71,"&lt;="&amp;ABS($H466)),
IF(J466="D-0.5",0.5*-1*SUMIFS('Key Numbers'!$C$2:$C$71,'Key Numbers'!$A$2:$A$71,"&lt;="&amp;ABS($I466),'Key Numbers'!$A$2:$A$71,"&gt;="&amp;ABS($H466)),
IF(J466="F0.5",0.5*SUMIFS('Key Numbers'!$C$2:$C$71,'Key Numbers'!$A$2:$A$71,"&lt;="&amp;ABS($I466),'Key Numbers'!$A$2:$A$71,"&gt;="&amp;ABS($H466)),
IF(J466="F-0.5",0.5*-1*SUMIFS('Key Numbers'!$C$2:$C$71,'Key Numbers'!$A$2:$A$71,"&gt;="&amp;ABS($I466),'Key Numbers'!$A$2:$A$71,"&lt;="&amp;ABS($H466)),
IF(AND(LEFT(J466,1)="F",K466&lt;0),-1*SUMIFS('Key Numbers'!$C$2:$C$71,'Key Numbers'!$A$2:$A$71,"&gt;="&amp;ABS($I466),'Key Numbers'!$A$2:$A$71,"&lt;="&amp;ABS($H466)),
IF(AND(LEFT(J466,1)="F",K466&gt;0),SUMIFS('Key Numbers'!$C$2:$C$71,'Key Numbers'!$A$2:$A$71,"&lt;="&amp;ABS($I466),'Key Numbers'!$A$2:$A$71,"&gt;="&amp;ABS($H466)),
IF(AND(LEFT(J466,1)="D",K466&lt;0),-1*SUMIFS('Key Numbers'!$C$2:$C$71,'Key Numbers'!$A$2:$A$71,"&lt;="&amp;ABS($I466),'Key Numbers'!$A$2:$A$71,"&gt;="&amp;ABS($H466)),
SUMIFS('Key Numbers'!$C$2:$C$71,'Key Numbers'!$A$2:$A$71,"&gt;="&amp;ABS($I466),'Key Numbers'!$A$2:$A$71,"&lt;="&amp;ABS($H466))))))))))</f>
        <v>-7.247706422018349E-2</v>
      </c>
      <c r="M466" s="6" cm="1">
        <f t="array" ref="M466">IFERROR(INDEX(DVOA!$E$2:$E$20095,MATCH($F466&amp;$A466-1&amp;$B466,DVOA!$C$2:$C$20095&amp;DVOA!$A$2:$A20604&amp;DVOA!$B$2:$B$20095,0)),0)</f>
        <v>0</v>
      </c>
      <c r="N466" s="6" cm="1">
        <f t="array" ref="N466">IFERROR(INDEX(WDVOA!$W$2:$W$1616,MATCH($F466&amp;$A466-1&amp;$B466,WDVOA!$U$2:$U$19616&amp;WDVOA!$V$2:$V$19616&amp;WDVOA!$B$2:$B$19616,0)),0)</f>
        <v>0</v>
      </c>
      <c r="O466" s="6" cm="1">
        <f t="array" ref="O466">IFERROR(INDEX(DVOA!$AC$2:$AC$20095,MATCH($F466&amp;$A466-1&amp;$B466,DVOA!$C$2:$C$20095&amp;DVOA!$A$2:$A$20095&amp;DVOA!$B$2:$B$20095,0)
),0)</f>
        <v>0</v>
      </c>
      <c r="P466" s="6" cm="1">
        <f t="array" ref="P466">IFERROR(INDEX(DVOA!$E$2:$E$20095,MATCH($G466&amp;$A466-1&amp;$B466,DVOA!$C$2:$C$20095&amp;DVOA!$A$2:$A20604&amp;DVOA!$B$2:$B$20095,0)),0)</f>
        <v>0</v>
      </c>
      <c r="Q466" s="6" cm="1">
        <f t="array" ref="Q466">IFERROR(INDEX(WDVOA!$W$2:$W$1616,MATCH($G466&amp;$A466-1&amp;$B466,WDVOA!$U$2:$U$19616&amp;WDVOA!$V$2:$V$19616&amp;WDVOA!$B$2:$B$19616,0)),0)</f>
        <v>0</v>
      </c>
      <c r="R466" s="6" cm="1">
        <f t="array" ref="R466">IFERROR(INDEX(DVOA!$AC$2:$AC$20095,MATCH($G466&amp;$A466-1&amp;$B466,DVOA!$C$2:$C$20095&amp;DVOA!$A$2:$A$20095&amp;DVOA!$B$2:$B$20095,0)
),0)</f>
        <v>0</v>
      </c>
      <c r="S466" s="6" t="str">
        <f t="shared" si="94"/>
        <v/>
      </c>
      <c r="T466" s="104">
        <f t="shared" si="102"/>
        <v>0</v>
      </c>
      <c r="U466" s="104" t="str">
        <f t="shared" si="103"/>
        <v/>
      </c>
      <c r="V466" s="26" t="str" cm="1">
        <f t="array" ref="V466">IFERROR(IF(E466="H",INDEX('DVOA Pred'!$G$2:$G$1000,MATCH($F466&amp;$B466&amp;$A466,'DVOA Pred'!$C$2:$C$1000&amp;'DVOA Pred'!$A$2:$A$1000&amp;'DVOA Pred'!$B$2:$B$1000,0)),
INDEX('DVOA Pred'!$H$2:$H$1000,MATCH($F466&amp;$B466&amp;$A466,'DVOA Pred'!$D$2:$D$1000&amp;'DVOA Pred'!$A$2:$A$1000&amp;'DVOA Pred'!$B$2:$B$1000,0))),"")</f>
        <v/>
      </c>
      <c r="W466" s="26" t="str">
        <f t="shared" si="95"/>
        <v/>
      </c>
      <c r="X466" s="26" t="str">
        <f t="shared" si="96"/>
        <v/>
      </c>
      <c r="Y466" s="6" t="str">
        <f>IFERROR((PERCENTRANK($L$2:$L$20355,L466)*Multiples!$B$3)+((PERCENTRANK($W$2:$W$20355,W466)*(1-Multiples!$B$3))),"")</f>
        <v/>
      </c>
      <c r="Z466" s="64">
        <v>9</v>
      </c>
      <c r="AA466" s="64">
        <v>17</v>
      </c>
      <c r="AB466" s="24">
        <f t="shared" si="97"/>
        <v>-8</v>
      </c>
      <c r="AC466" s="24">
        <f t="shared" si="98"/>
        <v>-5.5</v>
      </c>
      <c r="AD466" s="24">
        <f t="shared" si="99"/>
        <v>-5</v>
      </c>
      <c r="AE466" s="24" t="str">
        <f t="shared" si="100"/>
        <v>No</v>
      </c>
      <c r="AF466" s="24" t="str">
        <f t="shared" si="101"/>
        <v>No</v>
      </c>
      <c r="AG466" s="64"/>
      <c r="AH466" s="64"/>
      <c r="AI466" s="170"/>
      <c r="AJ466" s="66"/>
    </row>
    <row r="467" spans="1:36" customFormat="1" x14ac:dyDescent="0.25">
      <c r="A467" s="7">
        <v>2</v>
      </c>
      <c r="B467" s="5">
        <v>2023</v>
      </c>
      <c r="C467" s="5" t="str">
        <f t="shared" si="91"/>
        <v>2023 W2</v>
      </c>
      <c r="D467" s="5">
        <v>233</v>
      </c>
      <c r="E467" s="5" t="s">
        <v>649</v>
      </c>
      <c r="F467" s="5" t="s">
        <v>5</v>
      </c>
      <c r="G467" s="5" t="s">
        <v>12</v>
      </c>
      <c r="H467" s="5">
        <v>-2.5</v>
      </c>
      <c r="I467" s="61">
        <v>-3</v>
      </c>
      <c r="J467" s="62" t="str">
        <f t="shared" si="92"/>
        <v>F0.5</v>
      </c>
      <c r="K467" s="61">
        <f t="shared" si="93"/>
        <v>0.5</v>
      </c>
      <c r="L467" s="228">
        <f>IF(K467=0,0,
IF(J467="D0.5",0.5*SUMIFS('Key Numbers'!$C$2:$C$71,'Key Numbers'!$A$2:$A$71,"&gt;="&amp;ABS($I467),'Key Numbers'!$A$2:$A$71,"&lt;="&amp;ABS($H467)),
IF(J467="D-0.5",0.5*-1*SUMIFS('Key Numbers'!$C$2:$C$71,'Key Numbers'!$A$2:$A$71,"&lt;="&amp;ABS($I467),'Key Numbers'!$A$2:$A$71,"&gt;="&amp;ABS($H467)),
IF(J467="F0.5",0.5*SUMIFS('Key Numbers'!$C$2:$C$71,'Key Numbers'!$A$2:$A$71,"&lt;="&amp;ABS($I467),'Key Numbers'!$A$2:$A$71,"&gt;="&amp;ABS($H467)),
IF(J467="F-0.5",0.5*-1*SUMIFS('Key Numbers'!$C$2:$C$71,'Key Numbers'!$A$2:$A$71,"&gt;="&amp;ABS($I467),'Key Numbers'!$A$2:$A$71,"&lt;="&amp;ABS($H467)),
IF(AND(LEFT(J467,1)="F",K467&lt;0),-1*SUMIFS('Key Numbers'!$C$2:$C$71,'Key Numbers'!$A$2:$A$71,"&gt;="&amp;ABS($I467),'Key Numbers'!$A$2:$A$71,"&lt;="&amp;ABS($H467)),
IF(AND(LEFT(J467,1)="F",K467&gt;0),SUMIFS('Key Numbers'!$C$2:$C$71,'Key Numbers'!$A$2:$A$71,"&lt;="&amp;ABS($I467),'Key Numbers'!$A$2:$A$71,"&gt;="&amp;ABS($H467)),
IF(AND(LEFT(J467,1)="D",K467&lt;0),-1*SUMIFS('Key Numbers'!$C$2:$C$71,'Key Numbers'!$A$2:$A$71,"&lt;="&amp;ABS($I467),'Key Numbers'!$A$2:$A$71,"&gt;="&amp;ABS($H467)),
SUMIFS('Key Numbers'!$C$2:$C$71,'Key Numbers'!$A$2:$A$71,"&gt;="&amp;ABS($I467),'Key Numbers'!$A$2:$A$71,"&lt;="&amp;ABS($H467))))))))))</f>
        <v>7.247706422018349E-2</v>
      </c>
      <c r="M467" s="6" cm="1">
        <f t="array" ref="M467">IFERROR(INDEX(DVOA!$E$2:$E$20095,MATCH($F467&amp;$A467-1&amp;$B467,DVOA!$C$2:$C$20095&amp;DVOA!$A$2:$A20605&amp;DVOA!$B$2:$B$20095,0)),0)</f>
        <v>0</v>
      </c>
      <c r="N467" s="6" cm="1">
        <f t="array" ref="N467">IFERROR(INDEX(WDVOA!$W$2:$W$1616,MATCH($F467&amp;$A467-1&amp;$B467,WDVOA!$U$2:$U$19616&amp;WDVOA!$V$2:$V$19616&amp;WDVOA!$B$2:$B$19616,0)),0)</f>
        <v>0</v>
      </c>
      <c r="O467" s="6" cm="1">
        <f t="array" ref="O467">IFERROR(INDEX(DVOA!$AC$2:$AC$20095,MATCH($F467&amp;$A467-1&amp;$B467,DVOA!$C$2:$C$20095&amp;DVOA!$A$2:$A$20095&amp;DVOA!$B$2:$B$20095,0)
),0)</f>
        <v>0</v>
      </c>
      <c r="P467" s="6" cm="1">
        <f t="array" ref="P467">IFERROR(INDEX(DVOA!$E$2:$E$20095,MATCH($G467&amp;$A467-1&amp;$B467,DVOA!$C$2:$C$20095&amp;DVOA!$A$2:$A20605&amp;DVOA!$B$2:$B$20095,0)),0)</f>
        <v>0</v>
      </c>
      <c r="Q467" s="6" cm="1">
        <f t="array" ref="Q467">IFERROR(INDEX(WDVOA!$W$2:$W$1616,MATCH($G467&amp;$A467-1&amp;$B467,WDVOA!$U$2:$U$19616&amp;WDVOA!$V$2:$V$19616&amp;WDVOA!$B$2:$B$19616,0)),0)</f>
        <v>0</v>
      </c>
      <c r="R467" s="6" cm="1">
        <f t="array" ref="R467">IFERROR(INDEX(DVOA!$AC$2:$AC$20095,MATCH($G467&amp;$A467-1&amp;$B467,DVOA!$C$2:$C$20095&amp;DVOA!$A$2:$A$20095&amp;DVOA!$B$2:$B$20095,0)
),0)</f>
        <v>0</v>
      </c>
      <c r="S467" s="6" t="str">
        <f t="shared" si="94"/>
        <v/>
      </c>
      <c r="T467" s="104">
        <f t="shared" si="102"/>
        <v>0</v>
      </c>
      <c r="U467" s="104" t="str">
        <f t="shared" si="103"/>
        <v/>
      </c>
      <c r="V467" s="26" t="str" cm="1">
        <f t="array" ref="V467">IFERROR(IF(E467="H",INDEX('DVOA Pred'!$G$2:$G$1000,MATCH($F467&amp;$B467&amp;$A467,'DVOA Pred'!$C$2:$C$1000&amp;'DVOA Pred'!$A$2:$A$1000&amp;'DVOA Pred'!$B$2:$B$1000,0)),
INDEX('DVOA Pred'!$H$2:$H$1000,MATCH($F467&amp;$B467&amp;$A467,'DVOA Pred'!$D$2:$D$1000&amp;'DVOA Pred'!$A$2:$A$1000&amp;'DVOA Pred'!$B$2:$B$1000,0))),"")</f>
        <v/>
      </c>
      <c r="W467" s="26" t="str">
        <f t="shared" si="95"/>
        <v/>
      </c>
      <c r="X467" s="26" t="str">
        <f t="shared" si="96"/>
        <v/>
      </c>
      <c r="Y467" s="6" t="str">
        <f>IFERROR((PERCENTRANK($L$2:$L$20355,L467)*Multiples!$B$3)+((PERCENTRANK($W$2:$W$20355,W467)*(1-Multiples!$B$3))),"")</f>
        <v/>
      </c>
      <c r="Z467" s="64">
        <v>17</v>
      </c>
      <c r="AA467" s="64">
        <v>9</v>
      </c>
      <c r="AB467" s="24">
        <f t="shared" si="97"/>
        <v>8</v>
      </c>
      <c r="AC467" s="24">
        <f t="shared" si="98"/>
        <v>5.5</v>
      </c>
      <c r="AD467" s="24">
        <f t="shared" si="99"/>
        <v>5</v>
      </c>
      <c r="AE467" s="24" t="str">
        <f t="shared" si="100"/>
        <v>Yes</v>
      </c>
      <c r="AF467" s="24" t="str">
        <f t="shared" si="101"/>
        <v>Yes</v>
      </c>
      <c r="AG467" s="64"/>
      <c r="AH467" s="64"/>
      <c r="AI467" s="170"/>
      <c r="AJ467" s="66"/>
    </row>
    <row r="468" spans="1:36" customFormat="1" x14ac:dyDescent="0.25">
      <c r="A468" s="7">
        <v>2</v>
      </c>
      <c r="B468" s="5">
        <v>2023</v>
      </c>
      <c r="C468" s="5" t="str">
        <f t="shared" si="91"/>
        <v>2023 W2</v>
      </c>
      <c r="D468" s="5">
        <v>234</v>
      </c>
      <c r="E468" s="5" t="s">
        <v>651</v>
      </c>
      <c r="F468" s="5" t="s">
        <v>42</v>
      </c>
      <c r="G468" s="5" t="s">
        <v>1</v>
      </c>
      <c r="H468" s="5">
        <v>7.5</v>
      </c>
      <c r="I468" s="61">
        <v>7.5</v>
      </c>
      <c r="J468" s="62" t="str">
        <f t="shared" si="92"/>
        <v>D0</v>
      </c>
      <c r="K468" s="61">
        <f t="shared" si="93"/>
        <v>0</v>
      </c>
      <c r="L468" s="228">
        <f>IF(K468=0,0,
IF(J468="D0.5",0.5*SUMIFS('Key Numbers'!$C$2:$C$71,'Key Numbers'!$A$2:$A$71,"&gt;="&amp;ABS($I468),'Key Numbers'!$A$2:$A$71,"&lt;="&amp;ABS($H468)),
IF(J468="D-0.5",0.5*-1*SUMIFS('Key Numbers'!$C$2:$C$71,'Key Numbers'!$A$2:$A$71,"&lt;="&amp;ABS($I468),'Key Numbers'!$A$2:$A$71,"&gt;="&amp;ABS($H468)),
IF(J468="F0.5",0.5*SUMIFS('Key Numbers'!$C$2:$C$71,'Key Numbers'!$A$2:$A$71,"&lt;="&amp;ABS($I468),'Key Numbers'!$A$2:$A$71,"&gt;="&amp;ABS($H468)),
IF(J468="F-0.5",0.5*-1*SUMIFS('Key Numbers'!$C$2:$C$71,'Key Numbers'!$A$2:$A$71,"&gt;="&amp;ABS($I468),'Key Numbers'!$A$2:$A$71,"&lt;="&amp;ABS($H468)),
IF(AND(LEFT(J468,1)="F",K468&lt;0),-1*SUMIFS('Key Numbers'!$C$2:$C$71,'Key Numbers'!$A$2:$A$71,"&gt;="&amp;ABS($I468),'Key Numbers'!$A$2:$A$71,"&lt;="&amp;ABS($H468)),
IF(AND(LEFT(J468,1)="F",K468&gt;0),SUMIFS('Key Numbers'!$C$2:$C$71,'Key Numbers'!$A$2:$A$71,"&lt;="&amp;ABS($I468),'Key Numbers'!$A$2:$A$71,"&gt;="&amp;ABS($H468)),
IF(AND(LEFT(J468,1)="D",K468&lt;0),-1*SUMIFS('Key Numbers'!$C$2:$C$71,'Key Numbers'!$A$2:$A$71,"&lt;="&amp;ABS($I468),'Key Numbers'!$A$2:$A$71,"&gt;="&amp;ABS($H468)),
SUMIFS('Key Numbers'!$C$2:$C$71,'Key Numbers'!$A$2:$A$71,"&gt;="&amp;ABS($I468),'Key Numbers'!$A$2:$A$71,"&lt;="&amp;ABS($H468))))))))))</f>
        <v>0</v>
      </c>
      <c r="M468" s="6" cm="1">
        <f t="array" ref="M468">IFERROR(INDEX(DVOA!$E$2:$E$20095,MATCH($F468&amp;$A468-1&amp;$B468,DVOA!$C$2:$C$20095&amp;DVOA!$A$2:$A20606&amp;DVOA!$B$2:$B$20095,0)),0)</f>
        <v>0</v>
      </c>
      <c r="N468" s="6" cm="1">
        <f t="array" ref="N468">IFERROR(INDEX(WDVOA!$W$2:$W$1616,MATCH($F468&amp;$A468-1&amp;$B468,WDVOA!$U$2:$U$19616&amp;WDVOA!$V$2:$V$19616&amp;WDVOA!$B$2:$B$19616,0)),0)</f>
        <v>0</v>
      </c>
      <c r="O468" s="6" cm="1">
        <f t="array" ref="O468">IFERROR(INDEX(DVOA!$AC$2:$AC$20095,MATCH($F468&amp;$A468-1&amp;$B468,DVOA!$C$2:$C$20095&amp;DVOA!$A$2:$A$20095&amp;DVOA!$B$2:$B$20095,0)
),0)</f>
        <v>0</v>
      </c>
      <c r="P468" s="6" cm="1">
        <f t="array" ref="P468">IFERROR(INDEX(DVOA!$E$2:$E$20095,MATCH($G468&amp;$A468-1&amp;$B468,DVOA!$C$2:$C$20095&amp;DVOA!$A$2:$A20606&amp;DVOA!$B$2:$B$20095,0)),0)</f>
        <v>0</v>
      </c>
      <c r="Q468" s="6" cm="1">
        <f t="array" ref="Q468">IFERROR(INDEX(WDVOA!$W$2:$W$1616,MATCH($G468&amp;$A468-1&amp;$B468,WDVOA!$U$2:$U$19616&amp;WDVOA!$V$2:$V$19616&amp;WDVOA!$B$2:$B$19616,0)),0)</f>
        <v>0</v>
      </c>
      <c r="R468" s="6" cm="1">
        <f t="array" ref="R468">IFERROR(INDEX(DVOA!$AC$2:$AC$20095,MATCH($G468&amp;$A468-1&amp;$B468,DVOA!$C$2:$C$20095&amp;DVOA!$A$2:$A$20095&amp;DVOA!$B$2:$B$20095,0)
),0)</f>
        <v>0</v>
      </c>
      <c r="S468" s="6" t="str">
        <f t="shared" si="94"/>
        <v/>
      </c>
      <c r="T468" s="104">
        <f t="shared" si="102"/>
        <v>0</v>
      </c>
      <c r="U468" s="104" t="str">
        <f t="shared" si="103"/>
        <v/>
      </c>
      <c r="V468" s="26" t="str" cm="1">
        <f t="array" ref="V468">IFERROR(IF(E468="H",INDEX('DVOA Pred'!$G$2:$G$1000,MATCH($F468&amp;$B468&amp;$A468,'DVOA Pred'!$C$2:$C$1000&amp;'DVOA Pred'!$A$2:$A$1000&amp;'DVOA Pred'!$B$2:$B$1000,0)),
INDEX('DVOA Pred'!$H$2:$H$1000,MATCH($F468&amp;$B468&amp;$A468,'DVOA Pred'!$D$2:$D$1000&amp;'DVOA Pred'!$A$2:$A$1000&amp;'DVOA Pred'!$B$2:$B$1000,0))),"")</f>
        <v/>
      </c>
      <c r="W468" s="26" t="str">
        <f t="shared" si="95"/>
        <v/>
      </c>
      <c r="X468" s="26" t="str">
        <f t="shared" si="96"/>
        <v/>
      </c>
      <c r="Y468" s="6" t="str">
        <f>IFERROR((PERCENTRANK($L$2:$L$20355,L468)*Multiples!$B$3)+((PERCENTRANK($W$2:$W$20355,W468)*(1-Multiples!$B$3))),"")</f>
        <v/>
      </c>
      <c r="Z468" s="64">
        <v>23</v>
      </c>
      <c r="AA468" s="64">
        <v>30</v>
      </c>
      <c r="AB468" s="24">
        <f t="shared" si="97"/>
        <v>-7</v>
      </c>
      <c r="AC468" s="24">
        <f t="shared" si="98"/>
        <v>0.5</v>
      </c>
      <c r="AD468" s="24">
        <f t="shared" si="99"/>
        <v>0.5</v>
      </c>
      <c r="AE468" s="24" t="str">
        <f t="shared" si="100"/>
        <v>Yes</v>
      </c>
      <c r="AF468" s="24" t="str">
        <f t="shared" si="101"/>
        <v>Yes</v>
      </c>
      <c r="AG468" s="64"/>
      <c r="AH468" s="64"/>
      <c r="AI468" s="170"/>
      <c r="AJ468" s="66"/>
    </row>
    <row r="469" spans="1:36" customFormat="1" x14ac:dyDescent="0.25">
      <c r="A469" s="7">
        <v>2</v>
      </c>
      <c r="B469" s="5">
        <v>2023</v>
      </c>
      <c r="C469" s="5" t="str">
        <f t="shared" si="91"/>
        <v>2023 W2</v>
      </c>
      <c r="D469" s="5">
        <v>234</v>
      </c>
      <c r="E469" s="5" t="s">
        <v>649</v>
      </c>
      <c r="F469" s="5" t="s">
        <v>1</v>
      </c>
      <c r="G469" s="5" t="s">
        <v>42</v>
      </c>
      <c r="H469" s="5">
        <v>-7.5</v>
      </c>
      <c r="I469" s="61">
        <v>-7.5</v>
      </c>
      <c r="J469" s="62" t="str">
        <f t="shared" si="92"/>
        <v>F0</v>
      </c>
      <c r="K469" s="61">
        <f t="shared" si="93"/>
        <v>0</v>
      </c>
      <c r="L469" s="228">
        <f>IF(K469=0,0,
IF(J469="D0.5",0.5*SUMIFS('Key Numbers'!$C$2:$C$71,'Key Numbers'!$A$2:$A$71,"&gt;="&amp;ABS($I469),'Key Numbers'!$A$2:$A$71,"&lt;="&amp;ABS($H469)),
IF(J469="D-0.5",0.5*-1*SUMIFS('Key Numbers'!$C$2:$C$71,'Key Numbers'!$A$2:$A$71,"&lt;="&amp;ABS($I469),'Key Numbers'!$A$2:$A$71,"&gt;="&amp;ABS($H469)),
IF(J469="F0.5",0.5*SUMIFS('Key Numbers'!$C$2:$C$71,'Key Numbers'!$A$2:$A$71,"&lt;="&amp;ABS($I469),'Key Numbers'!$A$2:$A$71,"&gt;="&amp;ABS($H469)),
IF(J469="F-0.5",0.5*-1*SUMIFS('Key Numbers'!$C$2:$C$71,'Key Numbers'!$A$2:$A$71,"&gt;="&amp;ABS($I469),'Key Numbers'!$A$2:$A$71,"&lt;="&amp;ABS($H469)),
IF(AND(LEFT(J469,1)="F",K469&lt;0),-1*SUMIFS('Key Numbers'!$C$2:$C$71,'Key Numbers'!$A$2:$A$71,"&gt;="&amp;ABS($I469),'Key Numbers'!$A$2:$A$71,"&lt;="&amp;ABS($H469)),
IF(AND(LEFT(J469,1)="F",K469&gt;0),SUMIFS('Key Numbers'!$C$2:$C$71,'Key Numbers'!$A$2:$A$71,"&lt;="&amp;ABS($I469),'Key Numbers'!$A$2:$A$71,"&gt;="&amp;ABS($H469)),
IF(AND(LEFT(J469,1)="D",K469&lt;0),-1*SUMIFS('Key Numbers'!$C$2:$C$71,'Key Numbers'!$A$2:$A$71,"&lt;="&amp;ABS($I469),'Key Numbers'!$A$2:$A$71,"&gt;="&amp;ABS($H469)),
SUMIFS('Key Numbers'!$C$2:$C$71,'Key Numbers'!$A$2:$A$71,"&gt;="&amp;ABS($I469),'Key Numbers'!$A$2:$A$71,"&lt;="&amp;ABS($H469))))))))))</f>
        <v>0</v>
      </c>
      <c r="M469" s="6" cm="1">
        <f t="array" ref="M469">IFERROR(INDEX(DVOA!$E$2:$E$20095,MATCH($F469&amp;$A469-1&amp;$B469,DVOA!$C$2:$C$20095&amp;DVOA!$A$2:$A20607&amp;DVOA!$B$2:$B$20095,0)),0)</f>
        <v>0</v>
      </c>
      <c r="N469" s="6" cm="1">
        <f t="array" ref="N469">IFERROR(INDEX(WDVOA!$W$2:$W$1616,MATCH($F469&amp;$A469-1&amp;$B469,WDVOA!$U$2:$U$19616&amp;WDVOA!$V$2:$V$19616&amp;WDVOA!$B$2:$B$19616,0)),0)</f>
        <v>0</v>
      </c>
      <c r="O469" s="6" cm="1">
        <f t="array" ref="O469">IFERROR(INDEX(DVOA!$AC$2:$AC$20095,MATCH($F469&amp;$A469-1&amp;$B469,DVOA!$C$2:$C$20095&amp;DVOA!$A$2:$A$20095&amp;DVOA!$B$2:$B$20095,0)
),0)</f>
        <v>0</v>
      </c>
      <c r="P469" s="6" cm="1">
        <f t="array" ref="P469">IFERROR(INDEX(DVOA!$E$2:$E$20095,MATCH($G469&amp;$A469-1&amp;$B469,DVOA!$C$2:$C$20095&amp;DVOA!$A$2:$A20607&amp;DVOA!$B$2:$B$20095,0)),0)</f>
        <v>0</v>
      </c>
      <c r="Q469" s="6" cm="1">
        <f t="array" ref="Q469">IFERROR(INDEX(WDVOA!$W$2:$W$1616,MATCH($G469&amp;$A469-1&amp;$B469,WDVOA!$U$2:$U$19616&amp;WDVOA!$V$2:$V$19616&amp;WDVOA!$B$2:$B$19616,0)),0)</f>
        <v>0</v>
      </c>
      <c r="R469" s="6" cm="1">
        <f t="array" ref="R469">IFERROR(INDEX(DVOA!$AC$2:$AC$20095,MATCH($G469&amp;$A469-1&amp;$B469,DVOA!$C$2:$C$20095&amp;DVOA!$A$2:$A$20095&amp;DVOA!$B$2:$B$20095,0)
),0)</f>
        <v>0</v>
      </c>
      <c r="S469" s="6" t="str">
        <f t="shared" si="94"/>
        <v/>
      </c>
      <c r="T469" s="104">
        <f t="shared" si="102"/>
        <v>0</v>
      </c>
      <c r="U469" s="104" t="str">
        <f t="shared" si="103"/>
        <v/>
      </c>
      <c r="V469" s="26" t="str" cm="1">
        <f t="array" ref="V469">IFERROR(IF(E469="H",INDEX('DVOA Pred'!$G$2:$G$1000,MATCH($F469&amp;$B469&amp;$A469,'DVOA Pred'!$C$2:$C$1000&amp;'DVOA Pred'!$A$2:$A$1000&amp;'DVOA Pred'!$B$2:$B$1000,0)),
INDEX('DVOA Pred'!$H$2:$H$1000,MATCH($F469&amp;$B469&amp;$A469,'DVOA Pred'!$D$2:$D$1000&amp;'DVOA Pred'!$A$2:$A$1000&amp;'DVOA Pred'!$B$2:$B$1000,0))),"")</f>
        <v/>
      </c>
      <c r="W469" s="26" t="str">
        <f t="shared" si="95"/>
        <v/>
      </c>
      <c r="X469" s="26" t="str">
        <f t="shared" si="96"/>
        <v/>
      </c>
      <c r="Y469" s="6" t="str">
        <f>IFERROR((PERCENTRANK($L$2:$L$20355,L469)*Multiples!$B$3)+((PERCENTRANK($W$2:$W$20355,W469)*(1-Multiples!$B$3))),"")</f>
        <v/>
      </c>
      <c r="Z469" s="64">
        <v>30</v>
      </c>
      <c r="AA469" s="64">
        <v>23</v>
      </c>
      <c r="AB469" s="24">
        <f t="shared" si="97"/>
        <v>7</v>
      </c>
      <c r="AC469" s="24">
        <f t="shared" si="98"/>
        <v>-0.5</v>
      </c>
      <c r="AD469" s="24">
        <f t="shared" si="99"/>
        <v>-0.5</v>
      </c>
      <c r="AE469" s="24" t="str">
        <f t="shared" si="100"/>
        <v>No</v>
      </c>
      <c r="AF469" s="24" t="str">
        <f t="shared" si="101"/>
        <v>No</v>
      </c>
      <c r="AG469" s="64"/>
      <c r="AH469" s="64"/>
      <c r="AI469" s="170"/>
      <c r="AJ469" s="66"/>
    </row>
    <row r="470" spans="1:36" customFormat="1" x14ac:dyDescent="0.25">
      <c r="A470" s="7">
        <v>2</v>
      </c>
      <c r="B470" s="5">
        <v>2023</v>
      </c>
      <c r="C470" s="5" t="str">
        <f t="shared" si="91"/>
        <v>2023 W2</v>
      </c>
      <c r="D470" s="5">
        <v>235</v>
      </c>
      <c r="E470" s="5" t="s">
        <v>651</v>
      </c>
      <c r="F470" s="5" t="s">
        <v>23</v>
      </c>
      <c r="G470" s="5" t="s">
        <v>15</v>
      </c>
      <c r="H470" s="5">
        <v>5.5</v>
      </c>
      <c r="I470" s="61">
        <v>4</v>
      </c>
      <c r="J470" s="62" t="str">
        <f t="shared" si="92"/>
        <v>D1.5</v>
      </c>
      <c r="K470" s="61">
        <f t="shared" si="93"/>
        <v>1.5</v>
      </c>
      <c r="L470" s="228">
        <f>IF(K470=0,0,
IF(J470="D0.5",0.5*SUMIFS('Key Numbers'!$C$2:$C$71,'Key Numbers'!$A$2:$A$71,"&gt;="&amp;ABS($I470),'Key Numbers'!$A$2:$A$71,"&lt;="&amp;ABS($H470)),
IF(J470="D-0.5",0.5*-1*SUMIFS('Key Numbers'!$C$2:$C$71,'Key Numbers'!$A$2:$A$71,"&lt;="&amp;ABS($I470),'Key Numbers'!$A$2:$A$71,"&gt;="&amp;ABS($H470)),
IF(J470="F0.5",0.5*SUMIFS('Key Numbers'!$C$2:$C$71,'Key Numbers'!$A$2:$A$71,"&lt;="&amp;ABS($I470),'Key Numbers'!$A$2:$A$71,"&gt;="&amp;ABS($H470)),
IF(J470="F-0.5",0.5*-1*SUMIFS('Key Numbers'!$C$2:$C$71,'Key Numbers'!$A$2:$A$71,"&gt;="&amp;ABS($I470),'Key Numbers'!$A$2:$A$71,"&lt;="&amp;ABS($H470)),
IF(AND(LEFT(J470,1)="F",K470&lt;0),-1*SUMIFS('Key Numbers'!$C$2:$C$71,'Key Numbers'!$A$2:$A$71,"&gt;="&amp;ABS($I470),'Key Numbers'!$A$2:$A$71,"&lt;="&amp;ABS($H470)),
IF(AND(LEFT(J470,1)="F",K470&gt;0),SUMIFS('Key Numbers'!$C$2:$C$71,'Key Numbers'!$A$2:$A$71,"&lt;="&amp;ABS($I470),'Key Numbers'!$A$2:$A$71,"&gt;="&amp;ABS($H470)),
IF(AND(LEFT(J470,1)="D",K470&lt;0),-1*SUMIFS('Key Numbers'!$C$2:$C$71,'Key Numbers'!$A$2:$A$71,"&lt;="&amp;ABS($I470),'Key Numbers'!$A$2:$A$71,"&gt;="&amp;ABS($H470)),
SUMIFS('Key Numbers'!$C$2:$C$71,'Key Numbers'!$A$2:$A$71,"&gt;="&amp;ABS($I470),'Key Numbers'!$A$2:$A$71,"&lt;="&amp;ABS($H470))))))))))</f>
        <v>0.10825688073394496</v>
      </c>
      <c r="M470" s="6" cm="1">
        <f t="array" ref="M470">IFERROR(INDEX(DVOA!$E$2:$E$20095,MATCH($F470&amp;$A470-1&amp;$B470,DVOA!$C$2:$C$20095&amp;DVOA!$A$2:$A20608&amp;DVOA!$B$2:$B$20095,0)),0)</f>
        <v>0</v>
      </c>
      <c r="N470" s="6" cm="1">
        <f t="array" ref="N470">IFERROR(INDEX(WDVOA!$W$2:$W$1616,MATCH($F470&amp;$A470-1&amp;$B470,WDVOA!$U$2:$U$19616&amp;WDVOA!$V$2:$V$19616&amp;WDVOA!$B$2:$B$19616,0)),0)</f>
        <v>0</v>
      </c>
      <c r="O470" s="6" cm="1">
        <f t="array" ref="O470">IFERROR(INDEX(DVOA!$AC$2:$AC$20095,MATCH($F470&amp;$A470-1&amp;$B470,DVOA!$C$2:$C$20095&amp;DVOA!$A$2:$A$20095&amp;DVOA!$B$2:$B$20095,0)
),0)</f>
        <v>0</v>
      </c>
      <c r="P470" s="6" cm="1">
        <f t="array" ref="P470">IFERROR(INDEX(DVOA!$E$2:$E$20095,MATCH($G470&amp;$A470-1&amp;$B470,DVOA!$C$2:$C$20095&amp;DVOA!$A$2:$A20608&amp;DVOA!$B$2:$B$20095,0)),0)</f>
        <v>0</v>
      </c>
      <c r="Q470" s="6" cm="1">
        <f t="array" ref="Q470">IFERROR(INDEX(WDVOA!$W$2:$W$1616,MATCH($G470&amp;$A470-1&amp;$B470,WDVOA!$U$2:$U$19616&amp;WDVOA!$V$2:$V$19616&amp;WDVOA!$B$2:$B$19616,0)),0)</f>
        <v>0</v>
      </c>
      <c r="R470" s="6" cm="1">
        <f t="array" ref="R470">IFERROR(INDEX(DVOA!$AC$2:$AC$20095,MATCH($G470&amp;$A470-1&amp;$B470,DVOA!$C$2:$C$20095&amp;DVOA!$A$2:$A$20095&amp;DVOA!$B$2:$B$20095,0)
),0)</f>
        <v>0</v>
      </c>
      <c r="S470" s="6" t="str">
        <f t="shared" si="94"/>
        <v/>
      </c>
      <c r="T470" s="104">
        <f t="shared" si="102"/>
        <v>0</v>
      </c>
      <c r="U470" s="104" t="str">
        <f t="shared" si="103"/>
        <v/>
      </c>
      <c r="V470" s="26" t="str" cm="1">
        <f t="array" ref="V470">IFERROR(IF(E470="H",INDEX('DVOA Pred'!$G$2:$G$1000,MATCH($F470&amp;$B470&amp;$A470,'DVOA Pred'!$C$2:$C$1000&amp;'DVOA Pred'!$A$2:$A$1000&amp;'DVOA Pred'!$B$2:$B$1000,0)),
INDEX('DVOA Pred'!$H$2:$H$1000,MATCH($F470&amp;$B470&amp;$A470,'DVOA Pred'!$D$2:$D$1000&amp;'DVOA Pred'!$A$2:$A$1000&amp;'DVOA Pred'!$B$2:$B$1000,0))),"")</f>
        <v/>
      </c>
      <c r="W470" s="26" t="str">
        <f t="shared" si="95"/>
        <v/>
      </c>
      <c r="X470" s="26" t="str">
        <f t="shared" si="96"/>
        <v/>
      </c>
      <c r="Y470" s="6" t="str">
        <f>IFERROR((PERCENTRANK($L$2:$L$20355,L470)*Multiples!$B$3)+((PERCENTRANK($W$2:$W$20355,W470)*(1-Multiples!$B$3))),"")</f>
        <v/>
      </c>
      <c r="Z470" s="64">
        <v>28</v>
      </c>
      <c r="AA470" s="64">
        <v>31</v>
      </c>
      <c r="AB470" s="24">
        <f t="shared" si="97"/>
        <v>-3</v>
      </c>
      <c r="AC470" s="24">
        <f t="shared" si="98"/>
        <v>2.5</v>
      </c>
      <c r="AD470" s="24">
        <f t="shared" si="99"/>
        <v>1</v>
      </c>
      <c r="AE470" s="24" t="str">
        <f t="shared" si="100"/>
        <v>Yes</v>
      </c>
      <c r="AF470" s="24" t="str">
        <f t="shared" si="101"/>
        <v>Yes</v>
      </c>
      <c r="AG470" s="64"/>
      <c r="AH470" s="64"/>
      <c r="AI470" s="170"/>
      <c r="AJ470" s="66"/>
    </row>
    <row r="471" spans="1:36" customFormat="1" x14ac:dyDescent="0.25">
      <c r="A471" s="7">
        <v>2</v>
      </c>
      <c r="B471" s="5">
        <v>2023</v>
      </c>
      <c r="C471" s="5" t="str">
        <f t="shared" si="91"/>
        <v>2023 W2</v>
      </c>
      <c r="D471" s="5">
        <v>235</v>
      </c>
      <c r="E471" s="5" t="s">
        <v>649</v>
      </c>
      <c r="F471" s="5" t="s">
        <v>15</v>
      </c>
      <c r="G471" s="5" t="s">
        <v>23</v>
      </c>
      <c r="H471" s="5">
        <v>-5.5</v>
      </c>
      <c r="I471" s="61">
        <v>-4</v>
      </c>
      <c r="J471" s="62" t="str">
        <f t="shared" si="92"/>
        <v>F-1.5</v>
      </c>
      <c r="K471" s="61">
        <f t="shared" si="93"/>
        <v>-1.5</v>
      </c>
      <c r="L471" s="228">
        <f>IF(K471=0,0,
IF(J471="D0.5",0.5*SUMIFS('Key Numbers'!$C$2:$C$71,'Key Numbers'!$A$2:$A$71,"&gt;="&amp;ABS($I471),'Key Numbers'!$A$2:$A$71,"&lt;="&amp;ABS($H471)),
IF(J471="D-0.5",0.5*-1*SUMIFS('Key Numbers'!$C$2:$C$71,'Key Numbers'!$A$2:$A$71,"&lt;="&amp;ABS($I471),'Key Numbers'!$A$2:$A$71,"&gt;="&amp;ABS($H471)),
IF(J471="F0.5",0.5*SUMIFS('Key Numbers'!$C$2:$C$71,'Key Numbers'!$A$2:$A$71,"&lt;="&amp;ABS($I471),'Key Numbers'!$A$2:$A$71,"&gt;="&amp;ABS($H471)),
IF(J471="F-0.5",0.5*-1*SUMIFS('Key Numbers'!$C$2:$C$71,'Key Numbers'!$A$2:$A$71,"&gt;="&amp;ABS($I471),'Key Numbers'!$A$2:$A$71,"&lt;="&amp;ABS($H471)),
IF(AND(LEFT(J471,1)="F",K471&lt;0),-1*SUMIFS('Key Numbers'!$C$2:$C$71,'Key Numbers'!$A$2:$A$71,"&gt;="&amp;ABS($I471),'Key Numbers'!$A$2:$A$71,"&lt;="&amp;ABS($H471)),
IF(AND(LEFT(J471,1)="F",K471&gt;0),SUMIFS('Key Numbers'!$C$2:$C$71,'Key Numbers'!$A$2:$A$71,"&lt;="&amp;ABS($I471),'Key Numbers'!$A$2:$A$71,"&gt;="&amp;ABS($H471)),
IF(AND(LEFT(J471,1)="D",K471&lt;0),-1*SUMIFS('Key Numbers'!$C$2:$C$71,'Key Numbers'!$A$2:$A$71,"&lt;="&amp;ABS($I471),'Key Numbers'!$A$2:$A$71,"&gt;="&amp;ABS($H471)),
SUMIFS('Key Numbers'!$C$2:$C$71,'Key Numbers'!$A$2:$A$71,"&gt;="&amp;ABS($I471),'Key Numbers'!$A$2:$A$71,"&lt;="&amp;ABS($H471))))))))))</f>
        <v>-0.10825688073394496</v>
      </c>
      <c r="M471" s="6" cm="1">
        <f t="array" ref="M471">IFERROR(INDEX(DVOA!$E$2:$E$20095,MATCH($F471&amp;$A471-1&amp;$B471,DVOA!$C$2:$C$20095&amp;DVOA!$A$2:$A20609&amp;DVOA!$B$2:$B$20095,0)),0)</f>
        <v>0</v>
      </c>
      <c r="N471" s="6" cm="1">
        <f t="array" ref="N471">IFERROR(INDEX(WDVOA!$W$2:$W$1616,MATCH($F471&amp;$A471-1&amp;$B471,WDVOA!$U$2:$U$19616&amp;WDVOA!$V$2:$V$19616&amp;WDVOA!$B$2:$B$19616,0)),0)</f>
        <v>0</v>
      </c>
      <c r="O471" s="6" cm="1">
        <f t="array" ref="O471">IFERROR(INDEX(DVOA!$AC$2:$AC$20095,MATCH($F471&amp;$A471-1&amp;$B471,DVOA!$C$2:$C$20095&amp;DVOA!$A$2:$A$20095&amp;DVOA!$B$2:$B$20095,0)
),0)</f>
        <v>0</v>
      </c>
      <c r="P471" s="6" cm="1">
        <f t="array" ref="P471">IFERROR(INDEX(DVOA!$E$2:$E$20095,MATCH($G471&amp;$A471-1&amp;$B471,DVOA!$C$2:$C$20095&amp;DVOA!$A$2:$A20609&amp;DVOA!$B$2:$B$20095,0)),0)</f>
        <v>0</v>
      </c>
      <c r="Q471" s="6" cm="1">
        <f t="array" ref="Q471">IFERROR(INDEX(WDVOA!$W$2:$W$1616,MATCH($G471&amp;$A471-1&amp;$B471,WDVOA!$U$2:$U$19616&amp;WDVOA!$V$2:$V$19616&amp;WDVOA!$B$2:$B$19616,0)),0)</f>
        <v>0</v>
      </c>
      <c r="R471" s="6" cm="1">
        <f t="array" ref="R471">IFERROR(INDEX(DVOA!$AC$2:$AC$20095,MATCH($G471&amp;$A471-1&amp;$B471,DVOA!$C$2:$C$20095&amp;DVOA!$A$2:$A$20095&amp;DVOA!$B$2:$B$20095,0)
),0)</f>
        <v>0</v>
      </c>
      <c r="S471" s="6" t="str">
        <f t="shared" si="94"/>
        <v/>
      </c>
      <c r="T471" s="104">
        <f t="shared" si="102"/>
        <v>0</v>
      </c>
      <c r="U471" s="104" t="str">
        <f t="shared" si="103"/>
        <v/>
      </c>
      <c r="V471" s="26" t="str" cm="1">
        <f t="array" ref="V471">IFERROR(IF(E471="H",INDEX('DVOA Pred'!$G$2:$G$1000,MATCH($F471&amp;$B471&amp;$A471,'DVOA Pred'!$C$2:$C$1000&amp;'DVOA Pred'!$A$2:$A$1000&amp;'DVOA Pred'!$B$2:$B$1000,0)),
INDEX('DVOA Pred'!$H$2:$H$1000,MATCH($F471&amp;$B471&amp;$A471,'DVOA Pred'!$D$2:$D$1000&amp;'DVOA Pred'!$A$2:$A$1000&amp;'DVOA Pred'!$B$2:$B$1000,0))),"")</f>
        <v/>
      </c>
      <c r="W471" s="26" t="str">
        <f t="shared" si="95"/>
        <v/>
      </c>
      <c r="X471" s="26" t="str">
        <f t="shared" si="96"/>
        <v/>
      </c>
      <c r="Y471" s="6" t="str">
        <f>IFERROR((PERCENTRANK($L$2:$L$20355,L471)*Multiples!$B$3)+((PERCENTRANK($W$2:$W$20355,W471)*(1-Multiples!$B$3))),"")</f>
        <v/>
      </c>
      <c r="Z471" s="64">
        <v>31</v>
      </c>
      <c r="AA471" s="64">
        <v>28</v>
      </c>
      <c r="AB471" s="24">
        <f t="shared" si="97"/>
        <v>3</v>
      </c>
      <c r="AC471" s="24">
        <f t="shared" si="98"/>
        <v>-2.5</v>
      </c>
      <c r="AD471" s="24">
        <f t="shared" si="99"/>
        <v>-1</v>
      </c>
      <c r="AE471" s="24" t="str">
        <f t="shared" si="100"/>
        <v>No</v>
      </c>
      <c r="AF471" s="24" t="str">
        <f t="shared" si="101"/>
        <v>No</v>
      </c>
      <c r="AG471" s="64"/>
      <c r="AH471" s="64"/>
      <c r="AI471" s="170"/>
      <c r="AJ471" s="66"/>
    </row>
    <row r="472" spans="1:36" customFormat="1" x14ac:dyDescent="0.25">
      <c r="A472" s="7">
        <v>2</v>
      </c>
      <c r="B472" s="5">
        <v>2023</v>
      </c>
      <c r="C472" s="5" t="str">
        <f t="shared" si="91"/>
        <v>2023 W2</v>
      </c>
      <c r="D472" s="5">
        <v>236</v>
      </c>
      <c r="E472" s="5" t="s">
        <v>651</v>
      </c>
      <c r="F472" s="5" t="s">
        <v>3</v>
      </c>
      <c r="G472" s="5" t="s">
        <v>9</v>
      </c>
      <c r="H472" s="5">
        <v>-9.5</v>
      </c>
      <c r="I472" s="61">
        <v>-8.5</v>
      </c>
      <c r="J472" s="62" t="str">
        <f t="shared" si="92"/>
        <v>F-1</v>
      </c>
      <c r="K472" s="61">
        <f t="shared" si="93"/>
        <v>-1</v>
      </c>
      <c r="L472" s="228">
        <f>IF(K472=0,0,
IF(J472="D0.5",0.5*SUMIFS('Key Numbers'!$C$2:$C$71,'Key Numbers'!$A$2:$A$71,"&gt;="&amp;ABS($I472),'Key Numbers'!$A$2:$A$71,"&lt;="&amp;ABS($H472)),
IF(J472="D-0.5",0.5*-1*SUMIFS('Key Numbers'!$C$2:$C$71,'Key Numbers'!$A$2:$A$71,"&lt;="&amp;ABS($I472),'Key Numbers'!$A$2:$A$71,"&gt;="&amp;ABS($H472)),
IF(J472="F0.5",0.5*SUMIFS('Key Numbers'!$C$2:$C$71,'Key Numbers'!$A$2:$A$71,"&lt;="&amp;ABS($I472),'Key Numbers'!$A$2:$A$71,"&gt;="&amp;ABS($H472)),
IF(J472="F-0.5",0.5*-1*SUMIFS('Key Numbers'!$C$2:$C$71,'Key Numbers'!$A$2:$A$71,"&gt;="&amp;ABS($I472),'Key Numbers'!$A$2:$A$71,"&lt;="&amp;ABS($H472)),
IF(AND(LEFT(J472,1)="F",K472&lt;0),-1*SUMIFS('Key Numbers'!$C$2:$C$71,'Key Numbers'!$A$2:$A$71,"&gt;="&amp;ABS($I472),'Key Numbers'!$A$2:$A$71,"&lt;="&amp;ABS($H472)),
IF(AND(LEFT(J472,1)="F",K472&gt;0),SUMIFS('Key Numbers'!$C$2:$C$71,'Key Numbers'!$A$2:$A$71,"&lt;="&amp;ABS($I472),'Key Numbers'!$A$2:$A$71,"&gt;="&amp;ABS($H472)),
IF(AND(LEFT(J472,1)="D",K472&lt;0),-1*SUMIFS('Key Numbers'!$C$2:$C$71,'Key Numbers'!$A$2:$A$71,"&lt;="&amp;ABS($I472),'Key Numbers'!$A$2:$A$71,"&gt;="&amp;ABS($H472)),
SUMIFS('Key Numbers'!$C$2:$C$71,'Key Numbers'!$A$2:$A$71,"&gt;="&amp;ABS($I472),'Key Numbers'!$A$2:$A$71,"&lt;="&amp;ABS($H472))))))))))</f>
        <v>-1.6513761467889909E-2</v>
      </c>
      <c r="M472" s="6" cm="1">
        <f t="array" ref="M472">IFERROR(INDEX(DVOA!$E$2:$E$20095,MATCH($F472&amp;$A472-1&amp;$B472,DVOA!$C$2:$C$20095&amp;DVOA!$A$2:$A20610&amp;DVOA!$B$2:$B$20095,0)),0)</f>
        <v>0</v>
      </c>
      <c r="N472" s="6" cm="1">
        <f t="array" ref="N472">IFERROR(INDEX(WDVOA!$W$2:$W$1616,MATCH($F472&amp;$A472-1&amp;$B472,WDVOA!$U$2:$U$19616&amp;WDVOA!$V$2:$V$19616&amp;WDVOA!$B$2:$B$19616,0)),0)</f>
        <v>0</v>
      </c>
      <c r="O472" s="6" cm="1">
        <f t="array" ref="O472">IFERROR(INDEX(DVOA!$AC$2:$AC$20095,MATCH($F472&amp;$A472-1&amp;$B472,DVOA!$C$2:$C$20095&amp;DVOA!$A$2:$A$20095&amp;DVOA!$B$2:$B$20095,0)
),0)</f>
        <v>0</v>
      </c>
      <c r="P472" s="6" cm="1">
        <f t="array" ref="P472">IFERROR(INDEX(DVOA!$E$2:$E$20095,MATCH($G472&amp;$A472-1&amp;$B472,DVOA!$C$2:$C$20095&amp;DVOA!$A$2:$A20610&amp;DVOA!$B$2:$B$20095,0)),0)</f>
        <v>0</v>
      </c>
      <c r="Q472" s="6" cm="1">
        <f t="array" ref="Q472">IFERROR(INDEX(WDVOA!$W$2:$W$1616,MATCH($G472&amp;$A472-1&amp;$B472,WDVOA!$U$2:$U$19616&amp;WDVOA!$V$2:$V$19616&amp;WDVOA!$B$2:$B$19616,0)),0)</f>
        <v>0</v>
      </c>
      <c r="R472" s="6" cm="1">
        <f t="array" ref="R472">IFERROR(INDEX(DVOA!$AC$2:$AC$20095,MATCH($G472&amp;$A472-1&amp;$B472,DVOA!$C$2:$C$20095&amp;DVOA!$A$2:$A$20095&amp;DVOA!$B$2:$B$20095,0)
),0)</f>
        <v>0</v>
      </c>
      <c r="S472" s="6" t="str">
        <f t="shared" si="94"/>
        <v/>
      </c>
      <c r="T472" s="104">
        <f t="shared" si="102"/>
        <v>0</v>
      </c>
      <c r="U472" s="104" t="str">
        <f t="shared" si="103"/>
        <v/>
      </c>
      <c r="V472" s="26" t="str" cm="1">
        <f t="array" ref="V472">IFERROR(IF(E472="H",INDEX('DVOA Pred'!$G$2:$G$1000,MATCH($F472&amp;$B472&amp;$A472,'DVOA Pred'!$C$2:$C$1000&amp;'DVOA Pred'!$A$2:$A$1000&amp;'DVOA Pred'!$B$2:$B$1000,0)),
INDEX('DVOA Pred'!$H$2:$H$1000,MATCH($F472&amp;$B472&amp;$A472,'DVOA Pred'!$D$2:$D$1000&amp;'DVOA Pred'!$A$2:$A$1000&amp;'DVOA Pred'!$B$2:$B$1000,0))),"")</f>
        <v/>
      </c>
      <c r="W472" s="26" t="str">
        <f t="shared" si="95"/>
        <v/>
      </c>
      <c r="X472" s="26" t="str">
        <f t="shared" si="96"/>
        <v/>
      </c>
      <c r="Y472" s="6" t="str">
        <f>IFERROR((PERCENTRANK($L$2:$L$20355,L472)*Multiples!$B$3)+((PERCENTRANK($W$2:$W$20355,W472)*(1-Multiples!$B$3))),"")</f>
        <v/>
      </c>
      <c r="Z472" s="64">
        <v>30</v>
      </c>
      <c r="AA472" s="64">
        <v>10</v>
      </c>
      <c r="AB472" s="24">
        <f t="shared" si="97"/>
        <v>20</v>
      </c>
      <c r="AC472" s="24">
        <f t="shared" si="98"/>
        <v>10.5</v>
      </c>
      <c r="AD472" s="24">
        <f t="shared" si="99"/>
        <v>11.5</v>
      </c>
      <c r="AE472" s="24" t="str">
        <f t="shared" si="100"/>
        <v>Yes</v>
      </c>
      <c r="AF472" s="24" t="str">
        <f t="shared" si="101"/>
        <v>Yes</v>
      </c>
      <c r="AG472" s="64"/>
      <c r="AH472" s="64"/>
      <c r="AI472" s="170"/>
      <c r="AJ472" s="66"/>
    </row>
    <row r="473" spans="1:36" customFormat="1" x14ac:dyDescent="0.25">
      <c r="A473" s="7">
        <v>2</v>
      </c>
      <c r="B473" s="5">
        <v>2023</v>
      </c>
      <c r="C473" s="5" t="str">
        <f t="shared" si="91"/>
        <v>2023 W2</v>
      </c>
      <c r="D473" s="5">
        <v>236</v>
      </c>
      <c r="E473" s="5" t="s">
        <v>649</v>
      </c>
      <c r="F473" s="5" t="s">
        <v>9</v>
      </c>
      <c r="G473" s="5" t="s">
        <v>3</v>
      </c>
      <c r="H473" s="5">
        <v>9.5</v>
      </c>
      <c r="I473" s="61">
        <v>8.5</v>
      </c>
      <c r="J473" s="62" t="str">
        <f t="shared" si="92"/>
        <v>D1</v>
      </c>
      <c r="K473" s="61">
        <f t="shared" si="93"/>
        <v>1</v>
      </c>
      <c r="L473" s="228">
        <f>IF(K473=0,0,
IF(J473="D0.5",0.5*SUMIFS('Key Numbers'!$C$2:$C$71,'Key Numbers'!$A$2:$A$71,"&gt;="&amp;ABS($I473),'Key Numbers'!$A$2:$A$71,"&lt;="&amp;ABS($H473)),
IF(J473="D-0.5",0.5*-1*SUMIFS('Key Numbers'!$C$2:$C$71,'Key Numbers'!$A$2:$A$71,"&lt;="&amp;ABS($I473),'Key Numbers'!$A$2:$A$71,"&gt;="&amp;ABS($H473)),
IF(J473="F0.5",0.5*SUMIFS('Key Numbers'!$C$2:$C$71,'Key Numbers'!$A$2:$A$71,"&lt;="&amp;ABS($I473),'Key Numbers'!$A$2:$A$71,"&gt;="&amp;ABS($H473)),
IF(J473="F-0.5",0.5*-1*SUMIFS('Key Numbers'!$C$2:$C$71,'Key Numbers'!$A$2:$A$71,"&gt;="&amp;ABS($I473),'Key Numbers'!$A$2:$A$71,"&lt;="&amp;ABS($H473)),
IF(AND(LEFT(J473,1)="F",K473&lt;0),-1*SUMIFS('Key Numbers'!$C$2:$C$71,'Key Numbers'!$A$2:$A$71,"&gt;="&amp;ABS($I473),'Key Numbers'!$A$2:$A$71,"&lt;="&amp;ABS($H473)),
IF(AND(LEFT(J473,1)="F",K473&gt;0),SUMIFS('Key Numbers'!$C$2:$C$71,'Key Numbers'!$A$2:$A$71,"&lt;="&amp;ABS($I473),'Key Numbers'!$A$2:$A$71,"&gt;="&amp;ABS($H473)),
IF(AND(LEFT(J473,1)="D",K473&lt;0),-1*SUMIFS('Key Numbers'!$C$2:$C$71,'Key Numbers'!$A$2:$A$71,"&lt;="&amp;ABS($I473),'Key Numbers'!$A$2:$A$71,"&gt;="&amp;ABS($H473)),
SUMIFS('Key Numbers'!$C$2:$C$71,'Key Numbers'!$A$2:$A$71,"&gt;="&amp;ABS($I473),'Key Numbers'!$A$2:$A$71,"&lt;="&amp;ABS($H473))))))))))</f>
        <v>1.6513761467889909E-2</v>
      </c>
      <c r="M473" s="6" cm="1">
        <f t="array" ref="M473">IFERROR(INDEX(DVOA!$E$2:$E$20095,MATCH($F473&amp;$A473-1&amp;$B473,DVOA!$C$2:$C$20095&amp;DVOA!$A$2:$A20611&amp;DVOA!$B$2:$B$20095,0)),0)</f>
        <v>0</v>
      </c>
      <c r="N473" s="6" cm="1">
        <f t="array" ref="N473">IFERROR(INDEX(WDVOA!$W$2:$W$1616,MATCH($F473&amp;$A473-1&amp;$B473,WDVOA!$U$2:$U$19616&amp;WDVOA!$V$2:$V$19616&amp;WDVOA!$B$2:$B$19616,0)),0)</f>
        <v>0</v>
      </c>
      <c r="O473" s="6" cm="1">
        <f t="array" ref="O473">IFERROR(INDEX(DVOA!$AC$2:$AC$20095,MATCH($F473&amp;$A473-1&amp;$B473,DVOA!$C$2:$C$20095&amp;DVOA!$A$2:$A$20095&amp;DVOA!$B$2:$B$20095,0)
),0)</f>
        <v>0</v>
      </c>
      <c r="P473" s="6" cm="1">
        <f t="array" ref="P473">IFERROR(INDEX(DVOA!$E$2:$E$20095,MATCH($G473&amp;$A473-1&amp;$B473,DVOA!$C$2:$C$20095&amp;DVOA!$A$2:$A20611&amp;DVOA!$B$2:$B$20095,0)),0)</f>
        <v>0</v>
      </c>
      <c r="Q473" s="6" cm="1">
        <f t="array" ref="Q473">IFERROR(INDEX(WDVOA!$W$2:$W$1616,MATCH($G473&amp;$A473-1&amp;$B473,WDVOA!$U$2:$U$19616&amp;WDVOA!$V$2:$V$19616&amp;WDVOA!$B$2:$B$19616,0)),0)</f>
        <v>0</v>
      </c>
      <c r="R473" s="6" cm="1">
        <f t="array" ref="R473">IFERROR(INDEX(DVOA!$AC$2:$AC$20095,MATCH($G473&amp;$A473-1&amp;$B473,DVOA!$C$2:$C$20095&amp;DVOA!$A$2:$A$20095&amp;DVOA!$B$2:$B$20095,0)
),0)</f>
        <v>0</v>
      </c>
      <c r="S473" s="6" t="str">
        <f t="shared" si="94"/>
        <v/>
      </c>
      <c r="T473" s="104">
        <f t="shared" si="102"/>
        <v>0</v>
      </c>
      <c r="U473" s="104" t="str">
        <f t="shared" si="103"/>
        <v/>
      </c>
      <c r="V473" s="26" t="str" cm="1">
        <f t="array" ref="V473">IFERROR(IF(E473="H",INDEX('DVOA Pred'!$G$2:$G$1000,MATCH($F473&amp;$B473&amp;$A473,'DVOA Pred'!$C$2:$C$1000&amp;'DVOA Pred'!$A$2:$A$1000&amp;'DVOA Pred'!$B$2:$B$1000,0)),
INDEX('DVOA Pred'!$H$2:$H$1000,MATCH($F473&amp;$B473&amp;$A473,'DVOA Pred'!$D$2:$D$1000&amp;'DVOA Pred'!$A$2:$A$1000&amp;'DVOA Pred'!$B$2:$B$1000,0))),"")</f>
        <v/>
      </c>
      <c r="W473" s="26" t="str">
        <f t="shared" si="95"/>
        <v/>
      </c>
      <c r="X473" s="26" t="str">
        <f t="shared" si="96"/>
        <v/>
      </c>
      <c r="Y473" s="6" t="str">
        <f>IFERROR((PERCENTRANK($L$2:$L$20355,L473)*Multiples!$B$3)+((PERCENTRANK($W$2:$W$20355,W473)*(1-Multiples!$B$3))),"")</f>
        <v/>
      </c>
      <c r="Z473" s="64">
        <v>10</v>
      </c>
      <c r="AA473" s="64">
        <v>30</v>
      </c>
      <c r="AB473" s="24">
        <f t="shared" si="97"/>
        <v>-20</v>
      </c>
      <c r="AC473" s="24">
        <f t="shared" si="98"/>
        <v>-10.5</v>
      </c>
      <c r="AD473" s="24">
        <f t="shared" si="99"/>
        <v>-11.5</v>
      </c>
      <c r="AE473" s="24" t="str">
        <f t="shared" si="100"/>
        <v>No</v>
      </c>
      <c r="AF473" s="24" t="str">
        <f t="shared" si="101"/>
        <v>No</v>
      </c>
      <c r="AG473" s="64"/>
      <c r="AH473" s="64"/>
      <c r="AI473" s="170"/>
      <c r="AJ473" s="66"/>
    </row>
    <row r="474" spans="1:36" customFormat="1" x14ac:dyDescent="0.25">
      <c r="A474" s="7">
        <v>2</v>
      </c>
      <c r="B474" s="5">
        <v>2023</v>
      </c>
      <c r="C474" s="5" t="str">
        <f t="shared" si="91"/>
        <v>2023 W2</v>
      </c>
      <c r="D474" s="5">
        <v>237</v>
      </c>
      <c r="E474" s="5" t="s">
        <v>651</v>
      </c>
      <c r="F474" s="5" t="s">
        <v>39</v>
      </c>
      <c r="G474" s="5" t="s">
        <v>26</v>
      </c>
      <c r="H474" s="5">
        <v>-3.5</v>
      </c>
      <c r="I474" s="61">
        <v>-3.5</v>
      </c>
      <c r="J474" s="62" t="str">
        <f t="shared" si="92"/>
        <v>F0</v>
      </c>
      <c r="K474" s="61">
        <f t="shared" si="93"/>
        <v>0</v>
      </c>
      <c r="L474" s="228">
        <f>IF(K474=0,0,
IF(J474="D0.5",0.5*SUMIFS('Key Numbers'!$C$2:$C$71,'Key Numbers'!$A$2:$A$71,"&gt;="&amp;ABS($I474),'Key Numbers'!$A$2:$A$71,"&lt;="&amp;ABS($H474)),
IF(J474="D-0.5",0.5*-1*SUMIFS('Key Numbers'!$C$2:$C$71,'Key Numbers'!$A$2:$A$71,"&lt;="&amp;ABS($I474),'Key Numbers'!$A$2:$A$71,"&gt;="&amp;ABS($H474)),
IF(J474="F0.5",0.5*SUMIFS('Key Numbers'!$C$2:$C$71,'Key Numbers'!$A$2:$A$71,"&lt;="&amp;ABS($I474),'Key Numbers'!$A$2:$A$71,"&gt;="&amp;ABS($H474)),
IF(J474="F-0.5",0.5*-1*SUMIFS('Key Numbers'!$C$2:$C$71,'Key Numbers'!$A$2:$A$71,"&gt;="&amp;ABS($I474),'Key Numbers'!$A$2:$A$71,"&lt;="&amp;ABS($H474)),
IF(AND(LEFT(J474,1)="F",K474&lt;0),-1*SUMIFS('Key Numbers'!$C$2:$C$71,'Key Numbers'!$A$2:$A$71,"&gt;="&amp;ABS($I474),'Key Numbers'!$A$2:$A$71,"&lt;="&amp;ABS($H474)),
IF(AND(LEFT(J474,1)="F",K474&gt;0),SUMIFS('Key Numbers'!$C$2:$C$71,'Key Numbers'!$A$2:$A$71,"&lt;="&amp;ABS($I474),'Key Numbers'!$A$2:$A$71,"&gt;="&amp;ABS($H474)),
IF(AND(LEFT(J474,1)="D",K474&lt;0),-1*SUMIFS('Key Numbers'!$C$2:$C$71,'Key Numbers'!$A$2:$A$71,"&lt;="&amp;ABS($I474),'Key Numbers'!$A$2:$A$71,"&gt;="&amp;ABS($H474)),
SUMIFS('Key Numbers'!$C$2:$C$71,'Key Numbers'!$A$2:$A$71,"&gt;="&amp;ABS($I474),'Key Numbers'!$A$2:$A$71,"&lt;="&amp;ABS($H474))))))))))</f>
        <v>0</v>
      </c>
      <c r="M474" s="6" cm="1">
        <f t="array" ref="M474">IFERROR(INDEX(DVOA!$E$2:$E$20095,MATCH($F474&amp;$A474-1&amp;$B474,DVOA!$C$2:$C$20095&amp;DVOA!$A$2:$A20612&amp;DVOA!$B$2:$B$20095,0)),0)</f>
        <v>0</v>
      </c>
      <c r="N474" s="6" cm="1">
        <f t="array" ref="N474">IFERROR(INDEX(WDVOA!$W$2:$W$1616,MATCH($F474&amp;$A474-1&amp;$B474,WDVOA!$U$2:$U$19616&amp;WDVOA!$V$2:$V$19616&amp;WDVOA!$B$2:$B$19616,0)),0)</f>
        <v>0</v>
      </c>
      <c r="O474" s="6" cm="1">
        <f t="array" ref="O474">IFERROR(INDEX(DVOA!$AC$2:$AC$20095,MATCH($F474&amp;$A474-1&amp;$B474,DVOA!$C$2:$C$20095&amp;DVOA!$A$2:$A$20095&amp;DVOA!$B$2:$B$20095,0)
),0)</f>
        <v>0</v>
      </c>
      <c r="P474" s="6" cm="1">
        <f t="array" ref="P474">IFERROR(INDEX(DVOA!$E$2:$E$20095,MATCH($G474&amp;$A474-1&amp;$B474,DVOA!$C$2:$C$20095&amp;DVOA!$A$2:$A20612&amp;DVOA!$B$2:$B$20095,0)),0)</f>
        <v>0</v>
      </c>
      <c r="Q474" s="6" cm="1">
        <f t="array" ref="Q474">IFERROR(INDEX(WDVOA!$W$2:$W$1616,MATCH($G474&amp;$A474-1&amp;$B474,WDVOA!$U$2:$U$19616&amp;WDVOA!$V$2:$V$19616&amp;WDVOA!$B$2:$B$19616,0)),0)</f>
        <v>0</v>
      </c>
      <c r="R474" s="6" cm="1">
        <f t="array" ref="R474">IFERROR(INDEX(DVOA!$AC$2:$AC$20095,MATCH($G474&amp;$A474-1&amp;$B474,DVOA!$C$2:$C$20095&amp;DVOA!$A$2:$A$20095&amp;DVOA!$B$2:$B$20095,0)
),0)</f>
        <v>0</v>
      </c>
      <c r="S474" s="6" t="str">
        <f t="shared" si="94"/>
        <v/>
      </c>
      <c r="T474" s="104">
        <f t="shared" si="102"/>
        <v>0</v>
      </c>
      <c r="U474" s="104" t="str">
        <f t="shared" si="103"/>
        <v/>
      </c>
      <c r="V474" s="26" t="str" cm="1">
        <f t="array" ref="V474">IFERROR(IF(E474="H",INDEX('DVOA Pred'!$G$2:$G$1000,MATCH($F474&amp;$B474&amp;$A474,'DVOA Pred'!$C$2:$C$1000&amp;'DVOA Pred'!$A$2:$A$1000&amp;'DVOA Pred'!$B$2:$B$1000,0)),
INDEX('DVOA Pred'!$H$2:$H$1000,MATCH($F474&amp;$B474&amp;$A474,'DVOA Pred'!$D$2:$D$1000&amp;'DVOA Pred'!$A$2:$A$1000&amp;'DVOA Pred'!$B$2:$B$1000,0))),"")</f>
        <v/>
      </c>
      <c r="W474" s="26" t="str">
        <f t="shared" si="95"/>
        <v/>
      </c>
      <c r="X474" s="26" t="str">
        <f t="shared" si="96"/>
        <v/>
      </c>
      <c r="Y474" s="6" t="str">
        <f>IFERROR((PERCENTRANK($L$2:$L$20355,L474)*Multiples!$B$3)+((PERCENTRANK($W$2:$W$20355,W474)*(1-Multiples!$B$3))),"")</f>
        <v/>
      </c>
      <c r="Z474" s="64">
        <v>33</v>
      </c>
      <c r="AA474" s="64">
        <v>35</v>
      </c>
      <c r="AB474" s="24">
        <f t="shared" si="97"/>
        <v>-2</v>
      </c>
      <c r="AC474" s="24">
        <f t="shared" si="98"/>
        <v>-5.5</v>
      </c>
      <c r="AD474" s="24">
        <f t="shared" si="99"/>
        <v>-5.5</v>
      </c>
      <c r="AE474" s="24" t="str">
        <f t="shared" si="100"/>
        <v>No</v>
      </c>
      <c r="AF474" s="24" t="str">
        <f t="shared" si="101"/>
        <v>No</v>
      </c>
      <c r="AG474" s="64"/>
      <c r="AH474" s="64"/>
      <c r="AI474" s="170"/>
      <c r="AJ474" s="66"/>
    </row>
    <row r="475" spans="1:36" customFormat="1" x14ac:dyDescent="0.25">
      <c r="A475" s="7">
        <v>2</v>
      </c>
      <c r="B475" s="5">
        <v>2023</v>
      </c>
      <c r="C475" s="5" t="str">
        <f t="shared" si="91"/>
        <v>2023 W2</v>
      </c>
      <c r="D475" s="5">
        <v>237</v>
      </c>
      <c r="E475" s="5" t="s">
        <v>649</v>
      </c>
      <c r="F475" s="5" t="s">
        <v>26</v>
      </c>
      <c r="G475" s="5" t="s">
        <v>39</v>
      </c>
      <c r="H475" s="5">
        <v>3.5</v>
      </c>
      <c r="I475" s="61">
        <v>3.5</v>
      </c>
      <c r="J475" s="62" t="str">
        <f t="shared" si="92"/>
        <v>D0</v>
      </c>
      <c r="K475" s="61">
        <f t="shared" si="93"/>
        <v>0</v>
      </c>
      <c r="L475" s="228">
        <f>IF(K475=0,0,
IF(J475="D0.5",0.5*SUMIFS('Key Numbers'!$C$2:$C$71,'Key Numbers'!$A$2:$A$71,"&gt;="&amp;ABS($I475),'Key Numbers'!$A$2:$A$71,"&lt;="&amp;ABS($H475)),
IF(J475="D-0.5",0.5*-1*SUMIFS('Key Numbers'!$C$2:$C$71,'Key Numbers'!$A$2:$A$71,"&lt;="&amp;ABS($I475),'Key Numbers'!$A$2:$A$71,"&gt;="&amp;ABS($H475)),
IF(J475="F0.5",0.5*SUMIFS('Key Numbers'!$C$2:$C$71,'Key Numbers'!$A$2:$A$71,"&lt;="&amp;ABS($I475),'Key Numbers'!$A$2:$A$71,"&gt;="&amp;ABS($H475)),
IF(J475="F-0.5",0.5*-1*SUMIFS('Key Numbers'!$C$2:$C$71,'Key Numbers'!$A$2:$A$71,"&gt;="&amp;ABS($I475),'Key Numbers'!$A$2:$A$71,"&lt;="&amp;ABS($H475)),
IF(AND(LEFT(J475,1)="F",K475&lt;0),-1*SUMIFS('Key Numbers'!$C$2:$C$71,'Key Numbers'!$A$2:$A$71,"&gt;="&amp;ABS($I475),'Key Numbers'!$A$2:$A$71,"&lt;="&amp;ABS($H475)),
IF(AND(LEFT(J475,1)="F",K475&gt;0),SUMIFS('Key Numbers'!$C$2:$C$71,'Key Numbers'!$A$2:$A$71,"&lt;="&amp;ABS($I475),'Key Numbers'!$A$2:$A$71,"&gt;="&amp;ABS($H475)),
IF(AND(LEFT(J475,1)="D",K475&lt;0),-1*SUMIFS('Key Numbers'!$C$2:$C$71,'Key Numbers'!$A$2:$A$71,"&lt;="&amp;ABS($I475),'Key Numbers'!$A$2:$A$71,"&gt;="&amp;ABS($H475)),
SUMIFS('Key Numbers'!$C$2:$C$71,'Key Numbers'!$A$2:$A$71,"&gt;="&amp;ABS($I475),'Key Numbers'!$A$2:$A$71,"&lt;="&amp;ABS($H475))))))))))</f>
        <v>0</v>
      </c>
      <c r="M475" s="6" cm="1">
        <f t="array" ref="M475">IFERROR(INDEX(DVOA!$E$2:$E$20095,MATCH($F475&amp;$A475-1&amp;$B475,DVOA!$C$2:$C$20095&amp;DVOA!$A$2:$A20613&amp;DVOA!$B$2:$B$20095,0)),0)</f>
        <v>0</v>
      </c>
      <c r="N475" s="6" cm="1">
        <f t="array" ref="N475">IFERROR(INDEX(WDVOA!$W$2:$W$1616,MATCH($F475&amp;$A475-1&amp;$B475,WDVOA!$U$2:$U$19616&amp;WDVOA!$V$2:$V$19616&amp;WDVOA!$B$2:$B$19616,0)),0)</f>
        <v>0</v>
      </c>
      <c r="O475" s="6" cm="1">
        <f t="array" ref="O475">IFERROR(INDEX(DVOA!$AC$2:$AC$20095,MATCH($F475&amp;$A475-1&amp;$B475,DVOA!$C$2:$C$20095&amp;DVOA!$A$2:$A$20095&amp;DVOA!$B$2:$B$20095,0)
),0)</f>
        <v>0</v>
      </c>
      <c r="P475" s="6" cm="1">
        <f t="array" ref="P475">IFERROR(INDEX(DVOA!$E$2:$E$20095,MATCH($G475&amp;$A475-1&amp;$B475,DVOA!$C$2:$C$20095&amp;DVOA!$A$2:$A20613&amp;DVOA!$B$2:$B$20095,0)),0)</f>
        <v>0</v>
      </c>
      <c r="Q475" s="6" cm="1">
        <f t="array" ref="Q475">IFERROR(INDEX(WDVOA!$W$2:$W$1616,MATCH($G475&amp;$A475-1&amp;$B475,WDVOA!$U$2:$U$19616&amp;WDVOA!$V$2:$V$19616&amp;WDVOA!$B$2:$B$19616,0)),0)</f>
        <v>0</v>
      </c>
      <c r="R475" s="6" cm="1">
        <f t="array" ref="R475">IFERROR(INDEX(DVOA!$AC$2:$AC$20095,MATCH($G475&amp;$A475-1&amp;$B475,DVOA!$C$2:$C$20095&amp;DVOA!$A$2:$A$20095&amp;DVOA!$B$2:$B$20095,0)
),0)</f>
        <v>0</v>
      </c>
      <c r="S475" s="6" t="str">
        <f t="shared" si="94"/>
        <v/>
      </c>
      <c r="T475" s="104">
        <f t="shared" si="102"/>
        <v>0</v>
      </c>
      <c r="U475" s="104" t="str">
        <f t="shared" si="103"/>
        <v/>
      </c>
      <c r="V475" s="26" t="str" cm="1">
        <f t="array" ref="V475">IFERROR(IF(E475="H",INDEX('DVOA Pred'!$G$2:$G$1000,MATCH($F475&amp;$B475&amp;$A475,'DVOA Pred'!$C$2:$C$1000&amp;'DVOA Pred'!$A$2:$A$1000&amp;'DVOA Pred'!$B$2:$B$1000,0)),
INDEX('DVOA Pred'!$H$2:$H$1000,MATCH($F475&amp;$B475&amp;$A475,'DVOA Pred'!$D$2:$D$1000&amp;'DVOA Pred'!$A$2:$A$1000&amp;'DVOA Pred'!$B$2:$B$1000,0))),"")</f>
        <v/>
      </c>
      <c r="W475" s="26" t="str">
        <f t="shared" si="95"/>
        <v/>
      </c>
      <c r="X475" s="26" t="str">
        <f t="shared" si="96"/>
        <v/>
      </c>
      <c r="Y475" s="6" t="str">
        <f>IFERROR((PERCENTRANK($L$2:$L$20355,L475)*Multiples!$B$3)+((PERCENTRANK($W$2:$W$20355,W475)*(1-Multiples!$B$3))),"")</f>
        <v/>
      </c>
      <c r="Z475" s="64">
        <v>35</v>
      </c>
      <c r="AA475" s="64">
        <v>33</v>
      </c>
      <c r="AB475" s="24">
        <f t="shared" si="97"/>
        <v>2</v>
      </c>
      <c r="AC475" s="24">
        <f t="shared" si="98"/>
        <v>5.5</v>
      </c>
      <c r="AD475" s="24">
        <f t="shared" si="99"/>
        <v>5.5</v>
      </c>
      <c r="AE475" s="24" t="str">
        <f t="shared" si="100"/>
        <v>Yes</v>
      </c>
      <c r="AF475" s="24" t="str">
        <f t="shared" si="101"/>
        <v>Yes</v>
      </c>
      <c r="AG475" s="64"/>
      <c r="AH475" s="64"/>
      <c r="AI475" s="170"/>
      <c r="AJ475" s="66"/>
    </row>
    <row r="476" spans="1:36" customFormat="1" x14ac:dyDescent="0.25">
      <c r="A476" s="7">
        <v>2</v>
      </c>
      <c r="B476" s="5">
        <v>2023</v>
      </c>
      <c r="C476" s="5" t="str">
        <f t="shared" si="91"/>
        <v>2023 W2</v>
      </c>
      <c r="D476" s="5">
        <v>238</v>
      </c>
      <c r="E476" s="5" t="s">
        <v>649</v>
      </c>
      <c r="F476" s="5" t="s">
        <v>4</v>
      </c>
      <c r="G476" s="5" t="s">
        <v>17</v>
      </c>
      <c r="H476" s="5">
        <v>-2.5</v>
      </c>
      <c r="I476" s="61">
        <v>-1.5</v>
      </c>
      <c r="J476" s="62" t="str">
        <f t="shared" si="92"/>
        <v>F-1</v>
      </c>
      <c r="K476" s="61">
        <f t="shared" si="93"/>
        <v>-1</v>
      </c>
      <c r="L476" s="228">
        <f>IF(K476=0,0,
IF(J476="D0.5",0.5*SUMIFS('Key Numbers'!$C$2:$C$71,'Key Numbers'!$A$2:$A$71,"&gt;="&amp;ABS($I476),'Key Numbers'!$A$2:$A$71,"&lt;="&amp;ABS($H476)),
IF(J476="D-0.5",0.5*-1*SUMIFS('Key Numbers'!$C$2:$C$71,'Key Numbers'!$A$2:$A$71,"&lt;="&amp;ABS($I476),'Key Numbers'!$A$2:$A$71,"&gt;="&amp;ABS($H476)),
IF(J476="F0.5",0.5*SUMIFS('Key Numbers'!$C$2:$C$71,'Key Numbers'!$A$2:$A$71,"&lt;="&amp;ABS($I476),'Key Numbers'!$A$2:$A$71,"&gt;="&amp;ABS($H476)),
IF(J476="F-0.5",0.5*-1*SUMIFS('Key Numbers'!$C$2:$C$71,'Key Numbers'!$A$2:$A$71,"&gt;="&amp;ABS($I476),'Key Numbers'!$A$2:$A$71,"&lt;="&amp;ABS($H476)),
IF(AND(LEFT(J476,1)="F",K476&lt;0),-1*SUMIFS('Key Numbers'!$C$2:$C$71,'Key Numbers'!$A$2:$A$71,"&gt;="&amp;ABS($I476),'Key Numbers'!$A$2:$A$71,"&lt;="&amp;ABS($H476)),
IF(AND(LEFT(J476,1)="F",K476&gt;0),SUMIFS('Key Numbers'!$C$2:$C$71,'Key Numbers'!$A$2:$A$71,"&lt;="&amp;ABS($I476),'Key Numbers'!$A$2:$A$71,"&gt;="&amp;ABS($H476)),
IF(AND(LEFT(J476,1)="D",K476&lt;0),-1*SUMIFS('Key Numbers'!$C$2:$C$71,'Key Numbers'!$A$2:$A$71,"&lt;="&amp;ABS($I476),'Key Numbers'!$A$2:$A$71,"&gt;="&amp;ABS($H476)),
SUMIFS('Key Numbers'!$C$2:$C$71,'Key Numbers'!$A$2:$A$71,"&gt;="&amp;ABS($I476),'Key Numbers'!$A$2:$A$71,"&lt;="&amp;ABS($H476))))))))))</f>
        <v>-5.6880733944954132E-2</v>
      </c>
      <c r="M476" s="6" cm="1">
        <f t="array" ref="M476">IFERROR(INDEX(DVOA!$E$2:$E$20095,MATCH($F476&amp;$A476-1&amp;$B476,DVOA!$C$2:$C$20095&amp;DVOA!$A$2:$A20614&amp;DVOA!$B$2:$B$20095,0)),0)</f>
        <v>0</v>
      </c>
      <c r="N476" s="6" cm="1">
        <f t="array" ref="N476">IFERROR(INDEX(WDVOA!$W$2:$W$1616,MATCH($F476&amp;$A476-1&amp;$B476,WDVOA!$U$2:$U$19616&amp;WDVOA!$V$2:$V$19616&amp;WDVOA!$B$2:$B$19616,0)),0)</f>
        <v>0</v>
      </c>
      <c r="O476" s="6" cm="1">
        <f t="array" ref="O476">IFERROR(INDEX(DVOA!$AC$2:$AC$20095,MATCH($F476&amp;$A476-1&amp;$B476,DVOA!$C$2:$C$20095&amp;DVOA!$A$2:$A$20095&amp;DVOA!$B$2:$B$20095,0)
),0)</f>
        <v>0</v>
      </c>
      <c r="P476" s="6" cm="1">
        <f t="array" ref="P476">IFERROR(INDEX(DVOA!$E$2:$E$20095,MATCH($G476&amp;$A476-1&amp;$B476,DVOA!$C$2:$C$20095&amp;DVOA!$A$2:$A20614&amp;DVOA!$B$2:$B$20095,0)),0)</f>
        <v>0</v>
      </c>
      <c r="Q476" s="6" cm="1">
        <f t="array" ref="Q476">IFERROR(INDEX(WDVOA!$W$2:$W$1616,MATCH($G476&amp;$A476-1&amp;$B476,WDVOA!$U$2:$U$19616&amp;WDVOA!$V$2:$V$19616&amp;WDVOA!$B$2:$B$19616,0)),0)</f>
        <v>0</v>
      </c>
      <c r="R476" s="6" cm="1">
        <f t="array" ref="R476">IFERROR(INDEX(DVOA!$AC$2:$AC$20095,MATCH($G476&amp;$A476-1&amp;$B476,DVOA!$C$2:$C$20095&amp;DVOA!$A$2:$A$20095&amp;DVOA!$B$2:$B$20095,0)
),0)</f>
        <v>0</v>
      </c>
      <c r="S476" s="6" t="str">
        <f t="shared" si="94"/>
        <v/>
      </c>
      <c r="T476" s="104">
        <f t="shared" si="102"/>
        <v>0</v>
      </c>
      <c r="U476" s="104" t="str">
        <f t="shared" si="103"/>
        <v/>
      </c>
      <c r="V476" s="26" t="str" cm="1">
        <f t="array" ref="V476">IFERROR(IF(E476="H",INDEX('DVOA Pred'!$G$2:$G$1000,MATCH($F476&amp;$B476&amp;$A476,'DVOA Pred'!$C$2:$C$1000&amp;'DVOA Pred'!$A$2:$A$1000&amp;'DVOA Pred'!$B$2:$B$1000,0)),
INDEX('DVOA Pred'!$H$2:$H$1000,MATCH($F476&amp;$B476&amp;$A476,'DVOA Pred'!$D$2:$D$1000&amp;'DVOA Pred'!$A$2:$A$1000&amp;'DVOA Pred'!$B$2:$B$1000,0))),"")</f>
        <v/>
      </c>
      <c r="W476" s="26" t="str">
        <f t="shared" si="95"/>
        <v/>
      </c>
      <c r="X476" s="26" t="str">
        <f t="shared" si="96"/>
        <v/>
      </c>
      <c r="Y476" s="6" t="str">
        <f>IFERROR((PERCENTRANK($L$2:$L$20355,L476)*Multiples!$B$3)+((PERCENTRANK($W$2:$W$20355,W476)*(1-Multiples!$B$3))),"")</f>
        <v/>
      </c>
      <c r="Z476" s="64">
        <v>24</v>
      </c>
      <c r="AA476" s="64">
        <v>17</v>
      </c>
      <c r="AB476" s="24">
        <f t="shared" si="97"/>
        <v>7</v>
      </c>
      <c r="AC476" s="24">
        <f t="shared" si="98"/>
        <v>4.5</v>
      </c>
      <c r="AD476" s="24">
        <f t="shared" si="99"/>
        <v>5.5</v>
      </c>
      <c r="AE476" s="24" t="str">
        <f t="shared" si="100"/>
        <v>Yes</v>
      </c>
      <c r="AF476" s="24" t="str">
        <f t="shared" si="101"/>
        <v>Yes</v>
      </c>
      <c r="AG476" s="64"/>
      <c r="AH476" s="64"/>
      <c r="AI476" s="170"/>
      <c r="AJ476" s="66"/>
    </row>
    <row r="477" spans="1:36" customFormat="1" x14ac:dyDescent="0.25">
      <c r="A477" s="7">
        <v>2</v>
      </c>
      <c r="B477" s="5">
        <v>2023</v>
      </c>
      <c r="C477" s="5" t="str">
        <f t="shared" si="91"/>
        <v>2023 W2</v>
      </c>
      <c r="D477" s="5">
        <v>238</v>
      </c>
      <c r="E477" s="5" t="s">
        <v>651</v>
      </c>
      <c r="F477" s="5" t="s">
        <v>17</v>
      </c>
      <c r="G477" s="5" t="s">
        <v>4</v>
      </c>
      <c r="H477" s="5">
        <v>2.5</v>
      </c>
      <c r="I477" s="61">
        <v>1.5</v>
      </c>
      <c r="J477" s="62" t="str">
        <f t="shared" si="92"/>
        <v>D1</v>
      </c>
      <c r="K477" s="61">
        <f t="shared" si="93"/>
        <v>1</v>
      </c>
      <c r="L477" s="228">
        <f>IF(K477=0,0,
IF(J477="D0.5",0.5*SUMIFS('Key Numbers'!$C$2:$C$71,'Key Numbers'!$A$2:$A$71,"&gt;="&amp;ABS($I477),'Key Numbers'!$A$2:$A$71,"&lt;="&amp;ABS($H477)),
IF(J477="D-0.5",0.5*-1*SUMIFS('Key Numbers'!$C$2:$C$71,'Key Numbers'!$A$2:$A$71,"&lt;="&amp;ABS($I477),'Key Numbers'!$A$2:$A$71,"&gt;="&amp;ABS($H477)),
IF(J477="F0.5",0.5*SUMIFS('Key Numbers'!$C$2:$C$71,'Key Numbers'!$A$2:$A$71,"&lt;="&amp;ABS($I477),'Key Numbers'!$A$2:$A$71,"&gt;="&amp;ABS($H477)),
IF(J477="F-0.5",0.5*-1*SUMIFS('Key Numbers'!$C$2:$C$71,'Key Numbers'!$A$2:$A$71,"&gt;="&amp;ABS($I477),'Key Numbers'!$A$2:$A$71,"&lt;="&amp;ABS($H477)),
IF(AND(LEFT(J477,1)="F",K477&lt;0),-1*SUMIFS('Key Numbers'!$C$2:$C$71,'Key Numbers'!$A$2:$A$71,"&gt;="&amp;ABS($I477),'Key Numbers'!$A$2:$A$71,"&lt;="&amp;ABS($H477)),
IF(AND(LEFT(J477,1)="F",K477&gt;0),SUMIFS('Key Numbers'!$C$2:$C$71,'Key Numbers'!$A$2:$A$71,"&lt;="&amp;ABS($I477),'Key Numbers'!$A$2:$A$71,"&gt;="&amp;ABS($H477)),
IF(AND(LEFT(J477,1)="D",K477&lt;0),-1*SUMIFS('Key Numbers'!$C$2:$C$71,'Key Numbers'!$A$2:$A$71,"&lt;="&amp;ABS($I477),'Key Numbers'!$A$2:$A$71,"&gt;="&amp;ABS($H477)),
SUMIFS('Key Numbers'!$C$2:$C$71,'Key Numbers'!$A$2:$A$71,"&gt;="&amp;ABS($I477),'Key Numbers'!$A$2:$A$71,"&lt;="&amp;ABS($H477))))))))))</f>
        <v>5.6880733944954132E-2</v>
      </c>
      <c r="M477" s="6" cm="1">
        <f t="array" ref="M477">IFERROR(INDEX(DVOA!$E$2:$E$20095,MATCH($F477&amp;$A477-1&amp;$B477,DVOA!$C$2:$C$20095&amp;DVOA!$A$2:$A20615&amp;DVOA!$B$2:$B$20095,0)),0)</f>
        <v>0</v>
      </c>
      <c r="N477" s="6" cm="1">
        <f t="array" ref="N477">IFERROR(INDEX(WDVOA!$W$2:$W$1616,MATCH($F477&amp;$A477-1&amp;$B477,WDVOA!$U$2:$U$19616&amp;WDVOA!$V$2:$V$19616&amp;WDVOA!$B$2:$B$19616,0)),0)</f>
        <v>0</v>
      </c>
      <c r="O477" s="6" cm="1">
        <f t="array" ref="O477">IFERROR(INDEX(DVOA!$AC$2:$AC$20095,MATCH($F477&amp;$A477-1&amp;$B477,DVOA!$C$2:$C$20095&amp;DVOA!$A$2:$A$20095&amp;DVOA!$B$2:$B$20095,0)
),0)</f>
        <v>0</v>
      </c>
      <c r="P477" s="6" cm="1">
        <f t="array" ref="P477">IFERROR(INDEX(DVOA!$E$2:$E$20095,MATCH($G477&amp;$A477-1&amp;$B477,DVOA!$C$2:$C$20095&amp;DVOA!$A$2:$A20615&amp;DVOA!$B$2:$B$20095,0)),0)</f>
        <v>0</v>
      </c>
      <c r="Q477" s="6" cm="1">
        <f t="array" ref="Q477">IFERROR(INDEX(WDVOA!$W$2:$W$1616,MATCH($G477&amp;$A477-1&amp;$B477,WDVOA!$U$2:$U$19616&amp;WDVOA!$V$2:$V$19616&amp;WDVOA!$B$2:$B$19616,0)),0)</f>
        <v>0</v>
      </c>
      <c r="R477" s="6" cm="1">
        <f t="array" ref="R477">IFERROR(INDEX(DVOA!$AC$2:$AC$20095,MATCH($G477&amp;$A477-1&amp;$B477,DVOA!$C$2:$C$20095&amp;DVOA!$A$2:$A$20095&amp;DVOA!$B$2:$B$20095,0)
),0)</f>
        <v>0</v>
      </c>
      <c r="S477" s="6" t="str">
        <f t="shared" si="94"/>
        <v/>
      </c>
      <c r="T477" s="104">
        <f t="shared" si="102"/>
        <v>0</v>
      </c>
      <c r="U477" s="104" t="str">
        <f t="shared" si="103"/>
        <v/>
      </c>
      <c r="V477" s="26" t="str" cm="1">
        <f t="array" ref="V477">IFERROR(IF(E477="H",INDEX('DVOA Pred'!$G$2:$G$1000,MATCH($F477&amp;$B477&amp;$A477,'DVOA Pred'!$C$2:$C$1000&amp;'DVOA Pred'!$A$2:$A$1000&amp;'DVOA Pred'!$B$2:$B$1000,0)),
INDEX('DVOA Pred'!$H$2:$H$1000,MATCH($F477&amp;$B477&amp;$A477,'DVOA Pred'!$D$2:$D$1000&amp;'DVOA Pred'!$A$2:$A$1000&amp;'DVOA Pred'!$B$2:$B$1000,0))),"")</f>
        <v/>
      </c>
      <c r="W477" s="26" t="str">
        <f t="shared" si="95"/>
        <v/>
      </c>
      <c r="X477" s="26" t="str">
        <f t="shared" si="96"/>
        <v/>
      </c>
      <c r="Y477" s="6" t="str">
        <f>IFERROR((PERCENTRANK($L$2:$L$20355,L477)*Multiples!$B$3)+((PERCENTRANK($W$2:$W$20355,W477)*(1-Multiples!$B$3))),"")</f>
        <v/>
      </c>
      <c r="Z477" s="64">
        <v>17</v>
      </c>
      <c r="AA477" s="64">
        <v>24</v>
      </c>
      <c r="AB477" s="24">
        <f t="shared" si="97"/>
        <v>-7</v>
      </c>
      <c r="AC477" s="24">
        <f t="shared" si="98"/>
        <v>-4.5</v>
      </c>
      <c r="AD477" s="24">
        <f t="shared" si="99"/>
        <v>-5.5</v>
      </c>
      <c r="AE477" s="24" t="str">
        <f t="shared" si="100"/>
        <v>No</v>
      </c>
      <c r="AF477" s="24" t="str">
        <f t="shared" si="101"/>
        <v>No</v>
      </c>
      <c r="AG477" s="64"/>
      <c r="AH477" s="64"/>
      <c r="AI477" s="170"/>
      <c r="AJ477" s="66"/>
    </row>
    <row r="478" spans="1:36" customFormat="1" x14ac:dyDescent="0.25">
      <c r="A478" s="7">
        <v>2</v>
      </c>
      <c r="B478" s="5">
        <v>2023</v>
      </c>
      <c r="C478" s="5" t="str">
        <f t="shared" si="91"/>
        <v>2023 W2</v>
      </c>
      <c r="D478" s="5">
        <v>239</v>
      </c>
      <c r="E478" s="5" t="s">
        <v>651</v>
      </c>
      <c r="F478" s="5" t="s">
        <v>51</v>
      </c>
      <c r="G478" s="5" t="s">
        <v>27</v>
      </c>
      <c r="H478" s="5">
        <v>2.5</v>
      </c>
      <c r="I478" s="61">
        <v>3</v>
      </c>
      <c r="J478" s="62" t="str">
        <f t="shared" si="92"/>
        <v>D-0.5</v>
      </c>
      <c r="K478" s="61">
        <f t="shared" si="93"/>
        <v>-0.5</v>
      </c>
      <c r="L478" s="228">
        <f>IF(K478=0,0,
IF(J478="D0.5",0.5*SUMIFS('Key Numbers'!$C$2:$C$71,'Key Numbers'!$A$2:$A$71,"&gt;="&amp;ABS($I478),'Key Numbers'!$A$2:$A$71,"&lt;="&amp;ABS($H478)),
IF(J478="D-0.5",0.5*-1*SUMIFS('Key Numbers'!$C$2:$C$71,'Key Numbers'!$A$2:$A$71,"&lt;="&amp;ABS($I478),'Key Numbers'!$A$2:$A$71,"&gt;="&amp;ABS($H478)),
IF(J478="F0.5",0.5*SUMIFS('Key Numbers'!$C$2:$C$71,'Key Numbers'!$A$2:$A$71,"&lt;="&amp;ABS($I478),'Key Numbers'!$A$2:$A$71,"&gt;="&amp;ABS($H478)),
IF(J478="F-0.5",0.5*-1*SUMIFS('Key Numbers'!$C$2:$C$71,'Key Numbers'!$A$2:$A$71,"&gt;="&amp;ABS($I478),'Key Numbers'!$A$2:$A$71,"&lt;="&amp;ABS($H478)),
IF(AND(LEFT(J478,1)="F",K478&lt;0),-1*SUMIFS('Key Numbers'!$C$2:$C$71,'Key Numbers'!$A$2:$A$71,"&gt;="&amp;ABS($I478),'Key Numbers'!$A$2:$A$71,"&lt;="&amp;ABS($H478)),
IF(AND(LEFT(J478,1)="F",K478&gt;0),SUMIFS('Key Numbers'!$C$2:$C$71,'Key Numbers'!$A$2:$A$71,"&lt;="&amp;ABS($I478),'Key Numbers'!$A$2:$A$71,"&gt;="&amp;ABS($H478)),
IF(AND(LEFT(J478,1)="D",K478&lt;0),-1*SUMIFS('Key Numbers'!$C$2:$C$71,'Key Numbers'!$A$2:$A$71,"&lt;="&amp;ABS($I478),'Key Numbers'!$A$2:$A$71,"&gt;="&amp;ABS($H478)),
SUMIFS('Key Numbers'!$C$2:$C$71,'Key Numbers'!$A$2:$A$71,"&gt;="&amp;ABS($I478),'Key Numbers'!$A$2:$A$71,"&lt;="&amp;ABS($H478))))))))))</f>
        <v>-7.247706422018349E-2</v>
      </c>
      <c r="M478" s="6" cm="1">
        <f t="array" ref="M478">IFERROR(INDEX(DVOA!$E$2:$E$20095,MATCH($F478&amp;$A478-1&amp;$B478,DVOA!$C$2:$C$20095&amp;DVOA!$A$2:$A20616&amp;DVOA!$B$2:$B$20095,0)),0)</f>
        <v>0</v>
      </c>
      <c r="N478" s="6" cm="1">
        <f t="array" ref="N478">IFERROR(INDEX(WDVOA!$W$2:$W$1616,MATCH($F478&amp;$A478-1&amp;$B478,WDVOA!$U$2:$U$19616&amp;WDVOA!$V$2:$V$19616&amp;WDVOA!$B$2:$B$19616,0)),0)</f>
        <v>0</v>
      </c>
      <c r="O478" s="6" cm="1">
        <f t="array" ref="O478">IFERROR(INDEX(DVOA!$AC$2:$AC$20095,MATCH($F478&amp;$A478-1&amp;$B478,DVOA!$C$2:$C$20095&amp;DVOA!$A$2:$A$20095&amp;DVOA!$B$2:$B$20095,0)
),0)</f>
        <v>0</v>
      </c>
      <c r="P478" s="6" cm="1">
        <f t="array" ref="P478">IFERROR(INDEX(DVOA!$E$2:$E$20095,MATCH($G478&amp;$A478-1&amp;$B478,DVOA!$C$2:$C$20095&amp;DVOA!$A$2:$A20616&amp;DVOA!$B$2:$B$20095,0)),0)</f>
        <v>0</v>
      </c>
      <c r="Q478" s="6" cm="1">
        <f t="array" ref="Q478">IFERROR(INDEX(WDVOA!$W$2:$W$1616,MATCH($G478&amp;$A478-1&amp;$B478,WDVOA!$U$2:$U$19616&amp;WDVOA!$V$2:$V$19616&amp;WDVOA!$B$2:$B$19616,0)),0)</f>
        <v>0</v>
      </c>
      <c r="R478" s="6" cm="1">
        <f t="array" ref="R478">IFERROR(INDEX(DVOA!$AC$2:$AC$20095,MATCH($G478&amp;$A478-1&amp;$B478,DVOA!$C$2:$C$20095&amp;DVOA!$A$2:$A$20095&amp;DVOA!$B$2:$B$20095,0)
),0)</f>
        <v>0</v>
      </c>
      <c r="S478" s="6" t="str">
        <f t="shared" si="94"/>
        <v/>
      </c>
      <c r="T478" s="104">
        <f t="shared" si="102"/>
        <v>0</v>
      </c>
      <c r="U478" s="104" t="str">
        <f t="shared" si="103"/>
        <v/>
      </c>
      <c r="V478" s="26" t="str" cm="1">
        <f t="array" ref="V478">IFERROR(IF(E478="H",INDEX('DVOA Pred'!$G$2:$G$1000,MATCH($F478&amp;$B478&amp;$A478,'DVOA Pred'!$C$2:$C$1000&amp;'DVOA Pred'!$A$2:$A$1000&amp;'DVOA Pred'!$B$2:$B$1000,0)),
INDEX('DVOA Pred'!$H$2:$H$1000,MATCH($F478&amp;$B478&amp;$A478,'DVOA Pred'!$D$2:$D$1000&amp;'DVOA Pred'!$A$2:$A$1000&amp;'DVOA Pred'!$B$2:$B$1000,0))),"")</f>
        <v/>
      </c>
      <c r="W478" s="26" t="str">
        <f t="shared" si="95"/>
        <v/>
      </c>
      <c r="X478" s="26" t="str">
        <f t="shared" si="96"/>
        <v/>
      </c>
      <c r="Y478" s="6" t="str">
        <f>IFERROR((PERCENTRANK($L$2:$L$20355,L478)*Multiples!$B$3)+((PERCENTRANK($W$2:$W$20355,W478)*(1-Multiples!$B$3))),"")</f>
        <v/>
      </c>
      <c r="Z478" s="64">
        <v>17</v>
      </c>
      <c r="AA478" s="64">
        <v>20</v>
      </c>
      <c r="AB478" s="24">
        <f t="shared" si="97"/>
        <v>-3</v>
      </c>
      <c r="AC478" s="24">
        <f t="shared" si="98"/>
        <v>-0.5</v>
      </c>
      <c r="AD478" s="24">
        <f t="shared" si="99"/>
        <v>0</v>
      </c>
      <c r="AE478" s="24" t="str">
        <f t="shared" si="100"/>
        <v>No</v>
      </c>
      <c r="AF478" s="24" t="str">
        <f t="shared" si="101"/>
        <v>No</v>
      </c>
      <c r="AG478" s="64"/>
      <c r="AH478" s="64"/>
      <c r="AI478" s="170"/>
      <c r="AJ478" s="66"/>
    </row>
    <row r="479" spans="1:36" customFormat="1" x14ac:dyDescent="0.25">
      <c r="A479" s="7">
        <v>2</v>
      </c>
      <c r="B479" s="5">
        <v>2023</v>
      </c>
      <c r="C479" s="5" t="str">
        <f t="shared" si="91"/>
        <v>2023 W2</v>
      </c>
      <c r="D479" s="5">
        <v>239</v>
      </c>
      <c r="E479" s="5" t="s">
        <v>649</v>
      </c>
      <c r="F479" s="5" t="s">
        <v>27</v>
      </c>
      <c r="G479" s="5" t="s">
        <v>51</v>
      </c>
      <c r="H479" s="5">
        <v>-2.5</v>
      </c>
      <c r="I479" s="61">
        <v>-3</v>
      </c>
      <c r="J479" s="62" t="str">
        <f t="shared" si="92"/>
        <v>F0.5</v>
      </c>
      <c r="K479" s="61">
        <f t="shared" si="93"/>
        <v>0.5</v>
      </c>
      <c r="L479" s="228">
        <f>IF(K479=0,0,
IF(J479="D0.5",0.5*SUMIFS('Key Numbers'!$C$2:$C$71,'Key Numbers'!$A$2:$A$71,"&gt;="&amp;ABS($I479),'Key Numbers'!$A$2:$A$71,"&lt;="&amp;ABS($H479)),
IF(J479="D-0.5",0.5*-1*SUMIFS('Key Numbers'!$C$2:$C$71,'Key Numbers'!$A$2:$A$71,"&lt;="&amp;ABS($I479),'Key Numbers'!$A$2:$A$71,"&gt;="&amp;ABS($H479)),
IF(J479="F0.5",0.5*SUMIFS('Key Numbers'!$C$2:$C$71,'Key Numbers'!$A$2:$A$71,"&lt;="&amp;ABS($I479),'Key Numbers'!$A$2:$A$71,"&gt;="&amp;ABS($H479)),
IF(J479="F-0.5",0.5*-1*SUMIFS('Key Numbers'!$C$2:$C$71,'Key Numbers'!$A$2:$A$71,"&gt;="&amp;ABS($I479),'Key Numbers'!$A$2:$A$71,"&lt;="&amp;ABS($H479)),
IF(AND(LEFT(J479,1)="F",K479&lt;0),-1*SUMIFS('Key Numbers'!$C$2:$C$71,'Key Numbers'!$A$2:$A$71,"&gt;="&amp;ABS($I479),'Key Numbers'!$A$2:$A$71,"&lt;="&amp;ABS($H479)),
IF(AND(LEFT(J479,1)="F",K479&gt;0),SUMIFS('Key Numbers'!$C$2:$C$71,'Key Numbers'!$A$2:$A$71,"&lt;="&amp;ABS($I479),'Key Numbers'!$A$2:$A$71,"&gt;="&amp;ABS($H479)),
IF(AND(LEFT(J479,1)="D",K479&lt;0),-1*SUMIFS('Key Numbers'!$C$2:$C$71,'Key Numbers'!$A$2:$A$71,"&lt;="&amp;ABS($I479),'Key Numbers'!$A$2:$A$71,"&gt;="&amp;ABS($H479)),
SUMIFS('Key Numbers'!$C$2:$C$71,'Key Numbers'!$A$2:$A$71,"&gt;="&amp;ABS($I479),'Key Numbers'!$A$2:$A$71,"&lt;="&amp;ABS($H479))))))))))</f>
        <v>7.247706422018349E-2</v>
      </c>
      <c r="M479" s="6" cm="1">
        <f t="array" ref="M479">IFERROR(INDEX(DVOA!$E$2:$E$20095,MATCH($F479&amp;$A479-1&amp;$B479,DVOA!$C$2:$C$20095&amp;DVOA!$A$2:$A20617&amp;DVOA!$B$2:$B$20095,0)),0)</f>
        <v>0</v>
      </c>
      <c r="N479" s="6" cm="1">
        <f t="array" ref="N479">IFERROR(INDEX(WDVOA!$W$2:$W$1616,MATCH($F479&amp;$A479-1&amp;$B479,WDVOA!$U$2:$U$19616&amp;WDVOA!$V$2:$V$19616&amp;WDVOA!$B$2:$B$19616,0)),0)</f>
        <v>0</v>
      </c>
      <c r="O479" s="6" cm="1">
        <f t="array" ref="O479">IFERROR(INDEX(DVOA!$AC$2:$AC$20095,MATCH($F479&amp;$A479-1&amp;$B479,DVOA!$C$2:$C$20095&amp;DVOA!$A$2:$A$20095&amp;DVOA!$B$2:$B$20095,0)
),0)</f>
        <v>0</v>
      </c>
      <c r="P479" s="6" cm="1">
        <f t="array" ref="P479">IFERROR(INDEX(DVOA!$E$2:$E$20095,MATCH($G479&amp;$A479-1&amp;$B479,DVOA!$C$2:$C$20095&amp;DVOA!$A$2:$A20617&amp;DVOA!$B$2:$B$20095,0)),0)</f>
        <v>0</v>
      </c>
      <c r="Q479" s="6" cm="1">
        <f t="array" ref="Q479">IFERROR(INDEX(WDVOA!$W$2:$W$1616,MATCH($G479&amp;$A479-1&amp;$B479,WDVOA!$U$2:$U$19616&amp;WDVOA!$V$2:$V$19616&amp;WDVOA!$B$2:$B$19616,0)),0)</f>
        <v>0</v>
      </c>
      <c r="R479" s="6" cm="1">
        <f t="array" ref="R479">IFERROR(INDEX(DVOA!$AC$2:$AC$20095,MATCH($G479&amp;$A479-1&amp;$B479,DVOA!$C$2:$C$20095&amp;DVOA!$A$2:$A$20095&amp;DVOA!$B$2:$B$20095,0)
),0)</f>
        <v>0</v>
      </c>
      <c r="S479" s="6" t="str">
        <f t="shared" si="94"/>
        <v/>
      </c>
      <c r="T479" s="104">
        <f t="shared" si="102"/>
        <v>0</v>
      </c>
      <c r="U479" s="104" t="str">
        <f t="shared" si="103"/>
        <v/>
      </c>
      <c r="V479" s="26" t="str" cm="1">
        <f t="array" ref="V479">IFERROR(IF(E479="H",INDEX('DVOA Pred'!$G$2:$G$1000,MATCH($F479&amp;$B479&amp;$A479,'DVOA Pred'!$C$2:$C$1000&amp;'DVOA Pred'!$A$2:$A$1000&amp;'DVOA Pred'!$B$2:$B$1000,0)),
INDEX('DVOA Pred'!$H$2:$H$1000,MATCH($F479&amp;$B479&amp;$A479,'DVOA Pred'!$D$2:$D$1000&amp;'DVOA Pred'!$A$2:$A$1000&amp;'DVOA Pred'!$B$2:$B$1000,0))),"")</f>
        <v/>
      </c>
      <c r="W479" s="26" t="str">
        <f t="shared" si="95"/>
        <v/>
      </c>
      <c r="X479" s="26" t="str">
        <f t="shared" si="96"/>
        <v/>
      </c>
      <c r="Y479" s="6" t="str">
        <f>IFERROR((PERCENTRANK($L$2:$L$20355,L479)*Multiples!$B$3)+((PERCENTRANK($W$2:$W$20355,W479)*(1-Multiples!$B$3))),"")</f>
        <v/>
      </c>
      <c r="Z479" s="64">
        <v>20</v>
      </c>
      <c r="AA479" s="64">
        <v>17</v>
      </c>
      <c r="AB479" s="24">
        <f t="shared" si="97"/>
        <v>3</v>
      </c>
      <c r="AC479" s="24">
        <f t="shared" si="98"/>
        <v>0.5</v>
      </c>
      <c r="AD479" s="24">
        <f t="shared" si="99"/>
        <v>0</v>
      </c>
      <c r="AE479" s="24" t="str">
        <f t="shared" si="100"/>
        <v>Yes</v>
      </c>
      <c r="AF479" s="24" t="str">
        <f t="shared" si="101"/>
        <v>No</v>
      </c>
      <c r="AG479" s="64" t="s">
        <v>652</v>
      </c>
      <c r="AH479" s="64"/>
      <c r="AI479" s="170"/>
      <c r="AJ479" s="66"/>
    </row>
    <row r="480" spans="1:36" customFormat="1" x14ac:dyDescent="0.25">
      <c r="A480" s="7">
        <v>2</v>
      </c>
      <c r="B480" s="5">
        <v>2023</v>
      </c>
      <c r="C480" s="5" t="str">
        <f t="shared" si="91"/>
        <v>2023 W2</v>
      </c>
      <c r="D480" s="5">
        <v>240</v>
      </c>
      <c r="E480" s="5" t="s">
        <v>649</v>
      </c>
      <c r="F480" s="5" t="s">
        <v>10</v>
      </c>
      <c r="G480" s="5" t="s">
        <v>32</v>
      </c>
      <c r="H480" s="5">
        <v>-2.5</v>
      </c>
      <c r="I480" s="61">
        <v>-2.5</v>
      </c>
      <c r="J480" s="62" t="str">
        <f t="shared" si="92"/>
        <v>F0</v>
      </c>
      <c r="K480" s="61">
        <f t="shared" si="93"/>
        <v>0</v>
      </c>
      <c r="L480" s="228">
        <f>IF(K480=0,0,
IF(J480="D0.5",0.5*SUMIFS('Key Numbers'!$C$2:$C$71,'Key Numbers'!$A$2:$A$71,"&gt;="&amp;ABS($I480),'Key Numbers'!$A$2:$A$71,"&lt;="&amp;ABS($H480)),
IF(J480="D-0.5",0.5*-1*SUMIFS('Key Numbers'!$C$2:$C$71,'Key Numbers'!$A$2:$A$71,"&lt;="&amp;ABS($I480),'Key Numbers'!$A$2:$A$71,"&gt;="&amp;ABS($H480)),
IF(J480="F0.5",0.5*SUMIFS('Key Numbers'!$C$2:$C$71,'Key Numbers'!$A$2:$A$71,"&lt;="&amp;ABS($I480),'Key Numbers'!$A$2:$A$71,"&gt;="&amp;ABS($H480)),
IF(J480="F-0.5",0.5*-1*SUMIFS('Key Numbers'!$C$2:$C$71,'Key Numbers'!$A$2:$A$71,"&gt;="&amp;ABS($I480),'Key Numbers'!$A$2:$A$71,"&lt;="&amp;ABS($H480)),
IF(AND(LEFT(J480,1)="F",K480&lt;0),-1*SUMIFS('Key Numbers'!$C$2:$C$71,'Key Numbers'!$A$2:$A$71,"&gt;="&amp;ABS($I480),'Key Numbers'!$A$2:$A$71,"&lt;="&amp;ABS($H480)),
IF(AND(LEFT(J480,1)="F",K480&gt;0),SUMIFS('Key Numbers'!$C$2:$C$71,'Key Numbers'!$A$2:$A$71,"&lt;="&amp;ABS($I480),'Key Numbers'!$A$2:$A$71,"&gt;="&amp;ABS($H480)),
IF(AND(LEFT(J480,1)="D",K480&lt;0),-1*SUMIFS('Key Numbers'!$C$2:$C$71,'Key Numbers'!$A$2:$A$71,"&lt;="&amp;ABS($I480),'Key Numbers'!$A$2:$A$71,"&gt;="&amp;ABS($H480)),
SUMIFS('Key Numbers'!$C$2:$C$71,'Key Numbers'!$A$2:$A$71,"&gt;="&amp;ABS($I480),'Key Numbers'!$A$2:$A$71,"&lt;="&amp;ABS($H480))))))))))</f>
        <v>0</v>
      </c>
      <c r="M480" s="6" cm="1">
        <f t="array" ref="M480">IFERROR(INDEX(DVOA!$E$2:$E$20095,MATCH($F480&amp;$A480-1&amp;$B480,DVOA!$C$2:$C$20095&amp;DVOA!$A$2:$A20618&amp;DVOA!$B$2:$B$20095,0)),0)</f>
        <v>0</v>
      </c>
      <c r="N480" s="6" cm="1">
        <f t="array" ref="N480">IFERROR(INDEX(WDVOA!$W$2:$W$1616,MATCH($F480&amp;$A480-1&amp;$B480,WDVOA!$U$2:$U$19616&amp;WDVOA!$V$2:$V$19616&amp;WDVOA!$B$2:$B$19616,0)),0)</f>
        <v>0</v>
      </c>
      <c r="O480" s="6" cm="1">
        <f t="array" ref="O480">IFERROR(INDEX(DVOA!$AC$2:$AC$20095,MATCH($F480&amp;$A480-1&amp;$B480,DVOA!$C$2:$C$20095&amp;DVOA!$A$2:$A$20095&amp;DVOA!$B$2:$B$20095,0)
),0)</f>
        <v>0</v>
      </c>
      <c r="P480" s="6" cm="1">
        <f t="array" ref="P480">IFERROR(INDEX(DVOA!$E$2:$E$20095,MATCH($G480&amp;$A480-1&amp;$B480,DVOA!$C$2:$C$20095&amp;DVOA!$A$2:$A20618&amp;DVOA!$B$2:$B$20095,0)),0)</f>
        <v>0</v>
      </c>
      <c r="Q480" s="6" cm="1">
        <f t="array" ref="Q480">IFERROR(INDEX(WDVOA!$W$2:$W$1616,MATCH($G480&amp;$A480-1&amp;$B480,WDVOA!$U$2:$U$19616&amp;WDVOA!$V$2:$V$19616&amp;WDVOA!$B$2:$B$19616,0)),0)</f>
        <v>0</v>
      </c>
      <c r="R480" s="6" cm="1">
        <f t="array" ref="R480">IFERROR(INDEX(DVOA!$AC$2:$AC$20095,MATCH($G480&amp;$A480-1&amp;$B480,DVOA!$C$2:$C$20095&amp;DVOA!$A$2:$A$20095&amp;DVOA!$B$2:$B$20095,0)
),0)</f>
        <v>0</v>
      </c>
      <c r="S480" s="6" t="str">
        <f t="shared" si="94"/>
        <v/>
      </c>
      <c r="T480" s="104">
        <f t="shared" si="102"/>
        <v>0</v>
      </c>
      <c r="U480" s="104" t="str">
        <f t="shared" si="103"/>
        <v/>
      </c>
      <c r="V480" s="26" t="str" cm="1">
        <f t="array" ref="V480">IFERROR(IF(E480="H",INDEX('DVOA Pred'!$G$2:$G$1000,MATCH($F480&amp;$B480&amp;$A480,'DVOA Pred'!$C$2:$C$1000&amp;'DVOA Pred'!$A$2:$A$1000&amp;'DVOA Pred'!$B$2:$B$1000,0)),
INDEX('DVOA Pred'!$H$2:$H$1000,MATCH($F480&amp;$B480&amp;$A480,'DVOA Pred'!$D$2:$D$1000&amp;'DVOA Pred'!$A$2:$A$1000&amp;'DVOA Pred'!$B$2:$B$1000,0))),"")</f>
        <v/>
      </c>
      <c r="W480" s="26" t="str">
        <f t="shared" si="95"/>
        <v/>
      </c>
      <c r="X480" s="26" t="str">
        <f t="shared" si="96"/>
        <v/>
      </c>
      <c r="Y480" s="6" t="str">
        <f>IFERROR((PERCENTRANK($L$2:$L$20355,L480)*Multiples!$B$3)+((PERCENTRANK($W$2:$W$20355,W480)*(1-Multiples!$B$3))),"")</f>
        <v/>
      </c>
      <c r="Z480" s="64">
        <v>22</v>
      </c>
      <c r="AA480" s="64">
        <v>26</v>
      </c>
      <c r="AB480" s="24">
        <f t="shared" si="97"/>
        <v>-4</v>
      </c>
      <c r="AC480" s="24">
        <f t="shared" si="98"/>
        <v>-6.5</v>
      </c>
      <c r="AD480" s="24">
        <f t="shared" si="99"/>
        <v>-6.5</v>
      </c>
      <c r="AE480" s="24" t="str">
        <f t="shared" si="100"/>
        <v>No</v>
      </c>
      <c r="AF480" s="24" t="str">
        <f t="shared" si="101"/>
        <v>No</v>
      </c>
      <c r="AG480" s="64"/>
      <c r="AH480" s="64"/>
      <c r="AI480" s="170"/>
      <c r="AJ480" s="66"/>
    </row>
    <row r="481" spans="1:36" customFormat="1" x14ac:dyDescent="0.25">
      <c r="A481" s="7">
        <v>2</v>
      </c>
      <c r="B481" s="5">
        <v>2023</v>
      </c>
      <c r="C481" s="5" t="str">
        <f t="shared" si="91"/>
        <v>2023 W2</v>
      </c>
      <c r="D481" s="5">
        <v>240</v>
      </c>
      <c r="E481" s="5" t="s">
        <v>651</v>
      </c>
      <c r="F481" s="5" t="s">
        <v>32</v>
      </c>
      <c r="G481" s="5" t="s">
        <v>10</v>
      </c>
      <c r="H481" s="5">
        <v>2.5</v>
      </c>
      <c r="I481" s="61">
        <v>2.5</v>
      </c>
      <c r="J481" s="62" t="str">
        <f t="shared" si="92"/>
        <v>D0</v>
      </c>
      <c r="K481" s="61">
        <f t="shared" si="93"/>
        <v>0</v>
      </c>
      <c r="L481" s="228">
        <f>IF(K481=0,0,
IF(J481="D0.5",0.5*SUMIFS('Key Numbers'!$C$2:$C$71,'Key Numbers'!$A$2:$A$71,"&gt;="&amp;ABS($I481),'Key Numbers'!$A$2:$A$71,"&lt;="&amp;ABS($H481)),
IF(J481="D-0.5",0.5*-1*SUMIFS('Key Numbers'!$C$2:$C$71,'Key Numbers'!$A$2:$A$71,"&lt;="&amp;ABS($I481),'Key Numbers'!$A$2:$A$71,"&gt;="&amp;ABS($H481)),
IF(J481="F0.5",0.5*SUMIFS('Key Numbers'!$C$2:$C$71,'Key Numbers'!$A$2:$A$71,"&lt;="&amp;ABS($I481),'Key Numbers'!$A$2:$A$71,"&gt;="&amp;ABS($H481)),
IF(J481="F-0.5",0.5*-1*SUMIFS('Key Numbers'!$C$2:$C$71,'Key Numbers'!$A$2:$A$71,"&gt;="&amp;ABS($I481),'Key Numbers'!$A$2:$A$71,"&lt;="&amp;ABS($H481)),
IF(AND(LEFT(J481,1)="F",K481&lt;0),-1*SUMIFS('Key Numbers'!$C$2:$C$71,'Key Numbers'!$A$2:$A$71,"&gt;="&amp;ABS($I481),'Key Numbers'!$A$2:$A$71,"&lt;="&amp;ABS($H481)),
IF(AND(LEFT(J481,1)="F",K481&gt;0),SUMIFS('Key Numbers'!$C$2:$C$71,'Key Numbers'!$A$2:$A$71,"&lt;="&amp;ABS($I481),'Key Numbers'!$A$2:$A$71,"&gt;="&amp;ABS($H481)),
IF(AND(LEFT(J481,1)="D",K481&lt;0),-1*SUMIFS('Key Numbers'!$C$2:$C$71,'Key Numbers'!$A$2:$A$71,"&lt;="&amp;ABS($I481),'Key Numbers'!$A$2:$A$71,"&gt;="&amp;ABS($H481)),
SUMIFS('Key Numbers'!$C$2:$C$71,'Key Numbers'!$A$2:$A$71,"&gt;="&amp;ABS($I481),'Key Numbers'!$A$2:$A$71,"&lt;="&amp;ABS($H481))))))))))</f>
        <v>0</v>
      </c>
      <c r="M481" s="6" cm="1">
        <f t="array" ref="M481">IFERROR(INDEX(DVOA!$E$2:$E$20095,MATCH($F481&amp;$A481-1&amp;$B481,DVOA!$C$2:$C$20095&amp;DVOA!$A$2:$A20619&amp;DVOA!$B$2:$B$20095,0)),0)</f>
        <v>0</v>
      </c>
      <c r="N481" s="6" cm="1">
        <f t="array" ref="N481">IFERROR(INDEX(WDVOA!$W$2:$W$1616,MATCH($F481&amp;$A481-1&amp;$B481,WDVOA!$U$2:$U$19616&amp;WDVOA!$V$2:$V$19616&amp;WDVOA!$B$2:$B$19616,0)),0)</f>
        <v>0</v>
      </c>
      <c r="O481" s="6" cm="1">
        <f t="array" ref="O481">IFERROR(INDEX(DVOA!$AC$2:$AC$20095,MATCH($F481&amp;$A481-1&amp;$B481,DVOA!$C$2:$C$20095&amp;DVOA!$A$2:$A$20095&amp;DVOA!$B$2:$B$20095,0)
),0)</f>
        <v>0</v>
      </c>
      <c r="P481" s="6" cm="1">
        <f t="array" ref="P481">IFERROR(INDEX(DVOA!$E$2:$E$20095,MATCH($G481&amp;$A481-1&amp;$B481,DVOA!$C$2:$C$20095&amp;DVOA!$A$2:$A20619&amp;DVOA!$B$2:$B$20095,0)),0)</f>
        <v>0</v>
      </c>
      <c r="Q481" s="6" cm="1">
        <f t="array" ref="Q481">IFERROR(INDEX(WDVOA!$W$2:$W$1616,MATCH($G481&amp;$A481-1&amp;$B481,WDVOA!$U$2:$U$19616&amp;WDVOA!$V$2:$V$19616&amp;WDVOA!$B$2:$B$19616,0)),0)</f>
        <v>0</v>
      </c>
      <c r="R481" s="6" cm="1">
        <f t="array" ref="R481">IFERROR(INDEX(DVOA!$AC$2:$AC$20095,MATCH($G481&amp;$A481-1&amp;$B481,DVOA!$C$2:$C$20095&amp;DVOA!$A$2:$A$20095&amp;DVOA!$B$2:$B$20095,0)
),0)</f>
        <v>0</v>
      </c>
      <c r="S481" s="6" t="str">
        <f t="shared" si="94"/>
        <v/>
      </c>
      <c r="T481" s="104">
        <f t="shared" si="102"/>
        <v>0</v>
      </c>
      <c r="U481" s="104" t="str">
        <f t="shared" si="103"/>
        <v/>
      </c>
      <c r="V481" s="26" t="str" cm="1">
        <f t="array" ref="V481">IFERROR(IF(E481="H",INDEX('DVOA Pred'!$G$2:$G$1000,MATCH($F481&amp;$B481&amp;$A481,'DVOA Pred'!$C$2:$C$1000&amp;'DVOA Pred'!$A$2:$A$1000&amp;'DVOA Pred'!$B$2:$B$1000,0)),
INDEX('DVOA Pred'!$H$2:$H$1000,MATCH($F481&amp;$B481&amp;$A481,'DVOA Pred'!$D$2:$D$1000&amp;'DVOA Pred'!$A$2:$A$1000&amp;'DVOA Pred'!$B$2:$B$1000,0))),"")</f>
        <v/>
      </c>
      <c r="W481" s="26" t="str">
        <f t="shared" si="95"/>
        <v/>
      </c>
      <c r="X481" s="26" t="str">
        <f t="shared" si="96"/>
        <v/>
      </c>
      <c r="Y481" s="6" t="str">
        <f>IFERROR((PERCENTRANK($L$2:$L$20355,L481)*Multiples!$B$3)+((PERCENTRANK($W$2:$W$20355,W481)*(1-Multiples!$B$3))),"")</f>
        <v/>
      </c>
      <c r="Z481" s="64">
        <v>26</v>
      </c>
      <c r="AA481" s="64">
        <v>22</v>
      </c>
      <c r="AB481" s="24">
        <f t="shared" si="97"/>
        <v>4</v>
      </c>
      <c r="AC481" s="24">
        <f t="shared" si="98"/>
        <v>6.5</v>
      </c>
      <c r="AD481" s="24">
        <f t="shared" si="99"/>
        <v>6.5</v>
      </c>
      <c r="AE481" s="24" t="str">
        <f t="shared" si="100"/>
        <v>Yes</v>
      </c>
      <c r="AF481" s="24" t="str">
        <f t="shared" si="101"/>
        <v>Yes</v>
      </c>
      <c r="AG481" s="64"/>
      <c r="AH481" s="64"/>
      <c r="AI481" s="170"/>
      <c r="AJ481" s="66"/>
    </row>
    <row r="482" spans="1:36" customFormat="1" x14ac:dyDescent="0.25">
      <c r="A482" s="7">
        <v>3</v>
      </c>
      <c r="B482" s="5">
        <v>2023</v>
      </c>
      <c r="C482" s="5" t="str">
        <f t="shared" si="91"/>
        <v>2023 W3</v>
      </c>
      <c r="D482" s="5">
        <v>241</v>
      </c>
      <c r="E482" s="5" t="s">
        <v>651</v>
      </c>
      <c r="F482" s="5" t="s">
        <v>15</v>
      </c>
      <c r="G482" s="5" t="s">
        <v>1</v>
      </c>
      <c r="H482" s="5">
        <v>10.5</v>
      </c>
      <c r="I482" s="61">
        <v>10.5</v>
      </c>
      <c r="J482" s="62" t="str">
        <f t="shared" si="92"/>
        <v>D0</v>
      </c>
      <c r="K482" s="61">
        <f t="shared" si="93"/>
        <v>0</v>
      </c>
      <c r="L482" s="228">
        <f>IF(K482=0,0,
IF(J482="D0.5",0.5*SUMIFS('Key Numbers'!$C$2:$C$71,'Key Numbers'!$A$2:$A$71,"&gt;="&amp;ABS($I482),'Key Numbers'!$A$2:$A$71,"&lt;="&amp;ABS($H482)),
IF(J482="D-0.5",0.5*-1*SUMIFS('Key Numbers'!$C$2:$C$71,'Key Numbers'!$A$2:$A$71,"&lt;="&amp;ABS($I482),'Key Numbers'!$A$2:$A$71,"&gt;="&amp;ABS($H482)),
IF(J482="F0.5",0.5*SUMIFS('Key Numbers'!$C$2:$C$71,'Key Numbers'!$A$2:$A$71,"&lt;="&amp;ABS($I482),'Key Numbers'!$A$2:$A$71,"&gt;="&amp;ABS($H482)),
IF(J482="F-0.5",0.5*-1*SUMIFS('Key Numbers'!$C$2:$C$71,'Key Numbers'!$A$2:$A$71,"&gt;="&amp;ABS($I482),'Key Numbers'!$A$2:$A$71,"&lt;="&amp;ABS($H482)),
IF(AND(LEFT(J482,1)="F",K482&lt;0),-1*SUMIFS('Key Numbers'!$C$2:$C$71,'Key Numbers'!$A$2:$A$71,"&gt;="&amp;ABS($I482),'Key Numbers'!$A$2:$A$71,"&lt;="&amp;ABS($H482)),
IF(AND(LEFT(J482,1)="F",K482&gt;0),SUMIFS('Key Numbers'!$C$2:$C$71,'Key Numbers'!$A$2:$A$71,"&lt;="&amp;ABS($I482),'Key Numbers'!$A$2:$A$71,"&gt;="&amp;ABS($H482)),
IF(AND(LEFT(J482,1)="D",K482&lt;0),-1*SUMIFS('Key Numbers'!$C$2:$C$71,'Key Numbers'!$A$2:$A$71,"&lt;="&amp;ABS($I482),'Key Numbers'!$A$2:$A$71,"&gt;="&amp;ABS($H482)),
SUMIFS('Key Numbers'!$C$2:$C$71,'Key Numbers'!$A$2:$A$71,"&gt;="&amp;ABS($I482),'Key Numbers'!$A$2:$A$71,"&lt;="&amp;ABS($H482))))))))))</f>
        <v>0</v>
      </c>
      <c r="M482" s="6" cm="1">
        <f t="array" ref="M482">IFERROR(INDEX(DVOA!$E$2:$E$20095,MATCH($F482&amp;$A482-1&amp;$B482,DVOA!$C$2:$C$20095&amp;DVOA!$A$2:$A20556&amp;DVOA!$B$2:$B$20095,0)),0)</f>
        <v>0</v>
      </c>
      <c r="N482" s="6" cm="1">
        <f t="array" ref="N482">IFERROR(INDEX(WDVOA!$W$2:$W$1616,MATCH($F482&amp;$A482-1&amp;$B482,WDVOA!$U$2:$U$19616&amp;WDVOA!$V$2:$V$19616&amp;WDVOA!$B$2:$B$19616,0)),0)</f>
        <v>0</v>
      </c>
      <c r="O482" s="6" cm="1">
        <f t="array" ref="O482">IFERROR(INDEX(DVOA!$AC$2:$AC$20095,MATCH($F482&amp;$A482-1&amp;$B482,DVOA!$C$2:$C$20095&amp;DVOA!$A$2:$A$20095&amp;DVOA!$B$2:$B$20095,0)
),0)</f>
        <v>0</v>
      </c>
      <c r="P482" s="6" cm="1">
        <f t="array" ref="P482">IFERROR(INDEX(DVOA!$E$2:$E$20095,MATCH($G482&amp;$A482-1&amp;$B482,DVOA!$C$2:$C$20095&amp;DVOA!$A$2:$A20556&amp;DVOA!$B$2:$B$20095,0)),0)</f>
        <v>0</v>
      </c>
      <c r="Q482" s="6" cm="1">
        <f t="array" ref="Q482">IFERROR(INDEX(WDVOA!$W$2:$W$1616,MATCH($G482&amp;$A482-1&amp;$B482,WDVOA!$U$2:$U$19616&amp;WDVOA!$V$2:$V$19616&amp;WDVOA!$B$2:$B$19616,0)),0)</f>
        <v>0</v>
      </c>
      <c r="R482" s="6" cm="1">
        <f t="array" ref="R482">IFERROR(INDEX(DVOA!$AC$2:$AC$20095,MATCH($G482&amp;$A482-1&amp;$B482,DVOA!$C$2:$C$20095&amp;DVOA!$A$2:$A$20095&amp;DVOA!$B$2:$B$20095,0)
),0)</f>
        <v>0</v>
      </c>
      <c r="S482" s="6" t="str">
        <f t="shared" si="94"/>
        <v/>
      </c>
      <c r="T482" s="104">
        <f t="shared" si="102"/>
        <v>0</v>
      </c>
      <c r="U482" s="104" t="str">
        <f t="shared" si="103"/>
        <v/>
      </c>
      <c r="V482" s="26" t="str" cm="1">
        <f t="array" ref="V482">IFERROR(IF(E482="H",INDEX('DVOA Pred'!$G$2:$G$1000,MATCH($F482&amp;$B482&amp;$A482,'DVOA Pred'!$C$2:$C$1000&amp;'DVOA Pred'!$A$2:$A$1000&amp;'DVOA Pred'!$B$2:$B$1000,0)),
INDEX('DVOA Pred'!$H$2:$H$1000,MATCH($F482&amp;$B482&amp;$A482,'DVOA Pred'!$D$2:$D$1000&amp;'DVOA Pred'!$A$2:$A$1000&amp;'DVOA Pred'!$B$2:$B$1000,0))),"")</f>
        <v/>
      </c>
      <c r="W482" s="26" t="str">
        <f t="shared" si="95"/>
        <v/>
      </c>
      <c r="X482" s="26" t="str">
        <f t="shared" si="96"/>
        <v/>
      </c>
      <c r="Y482" s="6" t="str">
        <f>IFERROR((PERCENTRANK($L$2:$L$20355,L482)*Multiples!$B$3)+((PERCENTRANK($W$2:$W$20355,W482)*(1-Multiples!$B$3))),"")</f>
        <v/>
      </c>
      <c r="Z482" s="64">
        <v>12</v>
      </c>
      <c r="AA482" s="64">
        <v>30</v>
      </c>
      <c r="AB482" s="24">
        <f t="shared" si="97"/>
        <v>-18</v>
      </c>
      <c r="AC482" s="24">
        <f t="shared" si="98"/>
        <v>-7.5</v>
      </c>
      <c r="AD482" s="24">
        <f t="shared" si="99"/>
        <v>-7.5</v>
      </c>
      <c r="AE482" s="24" t="str">
        <f t="shared" si="100"/>
        <v>No</v>
      </c>
      <c r="AF482" s="24" t="str">
        <f t="shared" si="101"/>
        <v>No</v>
      </c>
      <c r="AG482" s="64"/>
      <c r="AH482" s="105"/>
      <c r="AI482" s="170"/>
      <c r="AJ482" s="66"/>
    </row>
    <row r="483" spans="1:36" customFormat="1" x14ac:dyDescent="0.25">
      <c r="A483" s="7">
        <v>3</v>
      </c>
      <c r="B483" s="5">
        <v>2023</v>
      </c>
      <c r="C483" s="5" t="str">
        <f t="shared" si="91"/>
        <v>2023 W3</v>
      </c>
      <c r="D483" s="5">
        <v>241</v>
      </c>
      <c r="E483" s="5" t="s">
        <v>649</v>
      </c>
      <c r="F483" s="5" t="s">
        <v>1</v>
      </c>
      <c r="G483" s="5" t="s">
        <v>15</v>
      </c>
      <c r="H483" s="5">
        <v>-10.5</v>
      </c>
      <c r="I483" s="61">
        <v>-10.5</v>
      </c>
      <c r="J483" s="62" t="str">
        <f t="shared" si="92"/>
        <v>F0</v>
      </c>
      <c r="K483" s="61">
        <f t="shared" si="93"/>
        <v>0</v>
      </c>
      <c r="L483" s="228">
        <f>IF(K483=0,0,
IF(J483="D0.5",0.5*SUMIFS('Key Numbers'!$C$2:$C$71,'Key Numbers'!$A$2:$A$71,"&gt;="&amp;ABS($I483),'Key Numbers'!$A$2:$A$71,"&lt;="&amp;ABS($H483)),
IF(J483="D-0.5",0.5*-1*SUMIFS('Key Numbers'!$C$2:$C$71,'Key Numbers'!$A$2:$A$71,"&lt;="&amp;ABS($I483),'Key Numbers'!$A$2:$A$71,"&gt;="&amp;ABS($H483)),
IF(J483="F0.5",0.5*SUMIFS('Key Numbers'!$C$2:$C$71,'Key Numbers'!$A$2:$A$71,"&lt;="&amp;ABS($I483),'Key Numbers'!$A$2:$A$71,"&gt;="&amp;ABS($H483)),
IF(J483="F-0.5",0.5*-1*SUMIFS('Key Numbers'!$C$2:$C$71,'Key Numbers'!$A$2:$A$71,"&gt;="&amp;ABS($I483),'Key Numbers'!$A$2:$A$71,"&lt;="&amp;ABS($H483)),
IF(AND(LEFT(J483,1)="F",K483&lt;0),-1*SUMIFS('Key Numbers'!$C$2:$C$71,'Key Numbers'!$A$2:$A$71,"&gt;="&amp;ABS($I483),'Key Numbers'!$A$2:$A$71,"&lt;="&amp;ABS($H483)),
IF(AND(LEFT(J483,1)="F",K483&gt;0),SUMIFS('Key Numbers'!$C$2:$C$71,'Key Numbers'!$A$2:$A$71,"&lt;="&amp;ABS($I483),'Key Numbers'!$A$2:$A$71,"&gt;="&amp;ABS($H483)),
IF(AND(LEFT(J483,1)="D",K483&lt;0),-1*SUMIFS('Key Numbers'!$C$2:$C$71,'Key Numbers'!$A$2:$A$71,"&lt;="&amp;ABS($I483),'Key Numbers'!$A$2:$A$71,"&gt;="&amp;ABS($H483)),
SUMIFS('Key Numbers'!$C$2:$C$71,'Key Numbers'!$A$2:$A$71,"&gt;="&amp;ABS($I483),'Key Numbers'!$A$2:$A$71,"&lt;="&amp;ABS($H483))))))))))</f>
        <v>0</v>
      </c>
      <c r="M483" s="6" cm="1">
        <f t="array" ref="M483">IFERROR(INDEX(DVOA!$E$2:$E$20095,MATCH($F483&amp;$A483-1&amp;$B483,DVOA!$C$2:$C$20095&amp;DVOA!$A$2:$A20557&amp;DVOA!$B$2:$B$20095,0)),0)</f>
        <v>0</v>
      </c>
      <c r="N483" s="6" cm="1">
        <f t="array" ref="N483">IFERROR(INDEX(WDVOA!$W$2:$W$1616,MATCH($F483&amp;$A483-1&amp;$B483,WDVOA!$U$2:$U$19616&amp;WDVOA!$V$2:$V$19616&amp;WDVOA!$B$2:$B$19616,0)),0)</f>
        <v>0</v>
      </c>
      <c r="O483" s="6" cm="1">
        <f t="array" ref="O483">IFERROR(INDEX(DVOA!$AC$2:$AC$20095,MATCH($F483&amp;$A483-1&amp;$B483,DVOA!$C$2:$C$20095&amp;DVOA!$A$2:$A$20095&amp;DVOA!$B$2:$B$20095,0)
),0)</f>
        <v>0</v>
      </c>
      <c r="P483" s="6" cm="1">
        <f t="array" ref="P483">IFERROR(INDEX(DVOA!$E$2:$E$20095,MATCH($G483&amp;$A483-1&amp;$B483,DVOA!$C$2:$C$20095&amp;DVOA!$A$2:$A20557&amp;DVOA!$B$2:$B$20095,0)),0)</f>
        <v>0</v>
      </c>
      <c r="Q483" s="6" cm="1">
        <f t="array" ref="Q483">IFERROR(INDEX(WDVOA!$W$2:$W$1616,MATCH($G483&amp;$A483-1&amp;$B483,WDVOA!$U$2:$U$19616&amp;WDVOA!$V$2:$V$19616&amp;WDVOA!$B$2:$B$19616,0)),0)</f>
        <v>0</v>
      </c>
      <c r="R483" s="6" cm="1">
        <f t="array" ref="R483">IFERROR(INDEX(DVOA!$AC$2:$AC$20095,MATCH($G483&amp;$A483-1&amp;$B483,DVOA!$C$2:$C$20095&amp;DVOA!$A$2:$A$20095&amp;DVOA!$B$2:$B$20095,0)
),0)</f>
        <v>0</v>
      </c>
      <c r="S483" s="6" t="str">
        <f t="shared" si="94"/>
        <v/>
      </c>
      <c r="T483" s="104">
        <f t="shared" si="102"/>
        <v>0</v>
      </c>
      <c r="U483" s="104" t="str">
        <f t="shared" si="103"/>
        <v/>
      </c>
      <c r="V483" s="26" t="str" cm="1">
        <f t="array" ref="V483">IFERROR(IF(E483="H",INDEX('DVOA Pred'!$G$2:$G$1000,MATCH($F483&amp;$B483&amp;$A483,'DVOA Pred'!$C$2:$C$1000&amp;'DVOA Pred'!$A$2:$A$1000&amp;'DVOA Pred'!$B$2:$B$1000,0)),
INDEX('DVOA Pred'!$H$2:$H$1000,MATCH($F483&amp;$B483&amp;$A483,'DVOA Pred'!$D$2:$D$1000&amp;'DVOA Pred'!$A$2:$A$1000&amp;'DVOA Pred'!$B$2:$B$1000,0))),"")</f>
        <v/>
      </c>
      <c r="W483" s="26" t="str">
        <f t="shared" si="95"/>
        <v/>
      </c>
      <c r="X483" s="26" t="str">
        <f t="shared" si="96"/>
        <v/>
      </c>
      <c r="Y483" s="6" t="str">
        <f>IFERROR((PERCENTRANK($L$2:$L$20355,L483)*Multiples!$B$3)+((PERCENTRANK($W$2:$W$20355,W483)*(1-Multiples!$B$3))),"")</f>
        <v/>
      </c>
      <c r="Z483" s="64">
        <v>30</v>
      </c>
      <c r="AA483" s="64">
        <v>12</v>
      </c>
      <c r="AB483" s="24">
        <f t="shared" si="97"/>
        <v>18</v>
      </c>
      <c r="AC483" s="24">
        <f t="shared" si="98"/>
        <v>7.5</v>
      </c>
      <c r="AD483" s="24">
        <f t="shared" si="99"/>
        <v>7.5</v>
      </c>
      <c r="AE483" s="24" t="str">
        <f t="shared" si="100"/>
        <v>Yes</v>
      </c>
      <c r="AF483" s="24" t="str">
        <f t="shared" si="101"/>
        <v>Yes</v>
      </c>
      <c r="AG483" s="64"/>
      <c r="AH483" s="105"/>
      <c r="AI483" s="170"/>
      <c r="AJ483" s="66"/>
    </row>
    <row r="484" spans="1:36" customFormat="1" x14ac:dyDescent="0.25">
      <c r="A484" s="7">
        <v>3</v>
      </c>
      <c r="B484" s="5">
        <v>2023</v>
      </c>
      <c r="C484" s="5" t="str">
        <f t="shared" si="91"/>
        <v>2023 W3</v>
      </c>
      <c r="D484" s="5">
        <v>242</v>
      </c>
      <c r="E484" s="5" t="s">
        <v>653</v>
      </c>
      <c r="F484" s="5" t="s">
        <v>10</v>
      </c>
      <c r="G484" s="5" t="s">
        <v>45</v>
      </c>
      <c r="H484" s="5">
        <v>-3.5</v>
      </c>
      <c r="I484" s="61">
        <v>-3.5</v>
      </c>
      <c r="J484" s="62" t="str">
        <f t="shared" si="92"/>
        <v>F0</v>
      </c>
      <c r="K484" s="61">
        <f t="shared" si="93"/>
        <v>0</v>
      </c>
      <c r="L484" s="228">
        <f>IF(K484=0,0,
IF(J484="D0.5",0.5*SUMIFS('Key Numbers'!$C$2:$C$71,'Key Numbers'!$A$2:$A$71,"&gt;="&amp;ABS($I484),'Key Numbers'!$A$2:$A$71,"&lt;="&amp;ABS($H484)),
IF(J484="D-0.5",0.5*-1*SUMIFS('Key Numbers'!$C$2:$C$71,'Key Numbers'!$A$2:$A$71,"&lt;="&amp;ABS($I484),'Key Numbers'!$A$2:$A$71,"&gt;="&amp;ABS($H484)),
IF(J484="F0.5",0.5*SUMIFS('Key Numbers'!$C$2:$C$71,'Key Numbers'!$A$2:$A$71,"&lt;="&amp;ABS($I484),'Key Numbers'!$A$2:$A$71,"&gt;="&amp;ABS($H484)),
IF(J484="F-0.5",0.5*-1*SUMIFS('Key Numbers'!$C$2:$C$71,'Key Numbers'!$A$2:$A$71,"&gt;="&amp;ABS($I484),'Key Numbers'!$A$2:$A$71,"&lt;="&amp;ABS($H484)),
IF(AND(LEFT(J484,1)="F",K484&lt;0),-1*SUMIFS('Key Numbers'!$C$2:$C$71,'Key Numbers'!$A$2:$A$71,"&gt;="&amp;ABS($I484),'Key Numbers'!$A$2:$A$71,"&lt;="&amp;ABS($H484)),
IF(AND(LEFT(J484,1)="F",K484&gt;0),SUMIFS('Key Numbers'!$C$2:$C$71,'Key Numbers'!$A$2:$A$71,"&lt;="&amp;ABS($I484),'Key Numbers'!$A$2:$A$71,"&gt;="&amp;ABS($H484)),
IF(AND(LEFT(J484,1)="D",K484&lt;0),-1*SUMIFS('Key Numbers'!$C$2:$C$71,'Key Numbers'!$A$2:$A$71,"&lt;="&amp;ABS($I484),'Key Numbers'!$A$2:$A$71,"&gt;="&amp;ABS($H484)),
SUMIFS('Key Numbers'!$C$2:$C$71,'Key Numbers'!$A$2:$A$71,"&gt;="&amp;ABS($I484),'Key Numbers'!$A$2:$A$71,"&lt;="&amp;ABS($H484))))))))))</f>
        <v>0</v>
      </c>
      <c r="M484" s="6" cm="1">
        <f t="array" ref="M484">IFERROR(INDEX(DVOA!$E$2:$E$20095,MATCH($F484&amp;$A484-1&amp;$B484,DVOA!$C$2:$C$20095&amp;DVOA!$A$2:$A20558&amp;DVOA!$B$2:$B$20095,0)),0)</f>
        <v>0</v>
      </c>
      <c r="N484" s="6" cm="1">
        <f t="array" ref="N484">IFERROR(INDEX(WDVOA!$W$2:$W$1616,MATCH($F484&amp;$A484-1&amp;$B484,WDVOA!$U$2:$U$19616&amp;WDVOA!$V$2:$V$19616&amp;WDVOA!$B$2:$B$19616,0)),0)</f>
        <v>0</v>
      </c>
      <c r="O484" s="6" cm="1">
        <f t="array" ref="O484">IFERROR(INDEX(DVOA!$AC$2:$AC$20095,MATCH($F484&amp;$A484-1&amp;$B484,DVOA!$C$2:$C$20095&amp;DVOA!$A$2:$A$20095&amp;DVOA!$B$2:$B$20095,0)
),0)</f>
        <v>0</v>
      </c>
      <c r="P484" s="6" cm="1">
        <f t="array" ref="P484">IFERROR(INDEX(DVOA!$E$2:$E$20095,MATCH($G484&amp;$A484-1&amp;$B484,DVOA!$C$2:$C$20095&amp;DVOA!$A$2:$A20558&amp;DVOA!$B$2:$B$20095,0)),0)</f>
        <v>0</v>
      </c>
      <c r="Q484" s="6" cm="1">
        <f t="array" ref="Q484">IFERROR(INDEX(WDVOA!$W$2:$W$1616,MATCH($G484&amp;$A484-1&amp;$B484,WDVOA!$U$2:$U$19616&amp;WDVOA!$V$2:$V$19616&amp;WDVOA!$B$2:$B$19616,0)),0)</f>
        <v>0</v>
      </c>
      <c r="R484" s="6" cm="1">
        <f t="array" ref="R484">IFERROR(INDEX(DVOA!$AC$2:$AC$20095,MATCH($G484&amp;$A484-1&amp;$B484,DVOA!$C$2:$C$20095&amp;DVOA!$A$2:$A$20095&amp;DVOA!$B$2:$B$20095,0)
),0)</f>
        <v>0</v>
      </c>
      <c r="S484" s="6" t="str">
        <f t="shared" si="94"/>
        <v/>
      </c>
      <c r="T484" s="104">
        <f t="shared" si="102"/>
        <v>0</v>
      </c>
      <c r="U484" s="104" t="str">
        <f t="shared" si="103"/>
        <v/>
      </c>
      <c r="V484" s="26" t="str" cm="1">
        <f t="array" ref="V484">IFERROR(IF(E484="H",INDEX('DVOA Pred'!$G$2:$G$1000,MATCH($F484&amp;$B484&amp;$A484,'DVOA Pred'!$C$2:$C$1000&amp;'DVOA Pred'!$A$2:$A$1000&amp;'DVOA Pred'!$B$2:$B$1000,0)),
INDEX('DVOA Pred'!$H$2:$H$1000,MATCH($F484&amp;$B484&amp;$A484,'DVOA Pred'!$D$2:$D$1000&amp;'DVOA Pred'!$A$2:$A$1000&amp;'DVOA Pred'!$B$2:$B$1000,0))),"")</f>
        <v/>
      </c>
      <c r="W484" s="26" t="str">
        <f t="shared" si="95"/>
        <v/>
      </c>
      <c r="X484" s="26" t="str">
        <f t="shared" si="96"/>
        <v/>
      </c>
      <c r="Y484" s="6" t="str">
        <f>IFERROR((PERCENTRANK($L$2:$L$20355,L484)*Multiples!$B$3)+((PERCENTRANK($W$2:$W$20355,W484)*(1-Multiples!$B$3))),"")</f>
        <v/>
      </c>
      <c r="Z484" s="64">
        <v>27</v>
      </c>
      <c r="AA484" s="64">
        <v>3</v>
      </c>
      <c r="AB484" s="24">
        <f t="shared" si="97"/>
        <v>24</v>
      </c>
      <c r="AC484" s="24">
        <f t="shared" si="98"/>
        <v>20.5</v>
      </c>
      <c r="AD484" s="24">
        <f t="shared" si="99"/>
        <v>20.5</v>
      </c>
      <c r="AE484" s="24" t="str">
        <f t="shared" si="100"/>
        <v>Yes</v>
      </c>
      <c r="AF484" s="24" t="str">
        <f t="shared" si="101"/>
        <v>Yes</v>
      </c>
      <c r="AG484" s="64"/>
      <c r="AH484" s="105"/>
      <c r="AI484" s="170"/>
      <c r="AJ484" s="66"/>
    </row>
    <row r="485" spans="1:36" customFormat="1" x14ac:dyDescent="0.25">
      <c r="A485" s="7">
        <v>3</v>
      </c>
      <c r="B485" s="5">
        <v>2023</v>
      </c>
      <c r="C485" s="5" t="str">
        <f t="shared" si="91"/>
        <v>2023 W3</v>
      </c>
      <c r="D485" s="5">
        <v>242</v>
      </c>
      <c r="E485" s="5" t="s">
        <v>653</v>
      </c>
      <c r="F485" s="5" t="s">
        <v>45</v>
      </c>
      <c r="G485" s="5" t="s">
        <v>10</v>
      </c>
      <c r="H485" s="5">
        <v>3.5</v>
      </c>
      <c r="I485" s="61">
        <v>3.5</v>
      </c>
      <c r="J485" s="62" t="str">
        <f t="shared" si="92"/>
        <v>D0</v>
      </c>
      <c r="K485" s="61">
        <f t="shared" si="93"/>
        <v>0</v>
      </c>
      <c r="L485" s="228">
        <f>IF(K485=0,0,
IF(J485="D0.5",0.5*SUMIFS('Key Numbers'!$C$2:$C$71,'Key Numbers'!$A$2:$A$71,"&gt;="&amp;ABS($I485),'Key Numbers'!$A$2:$A$71,"&lt;="&amp;ABS($H485)),
IF(J485="D-0.5",0.5*-1*SUMIFS('Key Numbers'!$C$2:$C$71,'Key Numbers'!$A$2:$A$71,"&lt;="&amp;ABS($I485),'Key Numbers'!$A$2:$A$71,"&gt;="&amp;ABS($H485)),
IF(J485="F0.5",0.5*SUMIFS('Key Numbers'!$C$2:$C$71,'Key Numbers'!$A$2:$A$71,"&lt;="&amp;ABS($I485),'Key Numbers'!$A$2:$A$71,"&gt;="&amp;ABS($H485)),
IF(J485="F-0.5",0.5*-1*SUMIFS('Key Numbers'!$C$2:$C$71,'Key Numbers'!$A$2:$A$71,"&gt;="&amp;ABS($I485),'Key Numbers'!$A$2:$A$71,"&lt;="&amp;ABS($H485)),
IF(AND(LEFT(J485,1)="F",K485&lt;0),-1*SUMIFS('Key Numbers'!$C$2:$C$71,'Key Numbers'!$A$2:$A$71,"&gt;="&amp;ABS($I485),'Key Numbers'!$A$2:$A$71,"&lt;="&amp;ABS($H485)),
IF(AND(LEFT(J485,1)="F",K485&gt;0),SUMIFS('Key Numbers'!$C$2:$C$71,'Key Numbers'!$A$2:$A$71,"&lt;="&amp;ABS($I485),'Key Numbers'!$A$2:$A$71,"&gt;="&amp;ABS($H485)),
IF(AND(LEFT(J485,1)="D",K485&lt;0),-1*SUMIFS('Key Numbers'!$C$2:$C$71,'Key Numbers'!$A$2:$A$71,"&lt;="&amp;ABS($I485),'Key Numbers'!$A$2:$A$71,"&gt;="&amp;ABS($H485)),
SUMIFS('Key Numbers'!$C$2:$C$71,'Key Numbers'!$A$2:$A$71,"&gt;="&amp;ABS($I485),'Key Numbers'!$A$2:$A$71,"&lt;="&amp;ABS($H485))))))))))</f>
        <v>0</v>
      </c>
      <c r="M485" s="6" cm="1">
        <f t="array" ref="M485">IFERROR(INDEX(DVOA!$E$2:$E$20095,MATCH($F485&amp;$A485-1&amp;$B485,DVOA!$C$2:$C$20095&amp;DVOA!$A$2:$A20559&amp;DVOA!$B$2:$B$20095,0)),0)</f>
        <v>0</v>
      </c>
      <c r="N485" s="6" cm="1">
        <f t="array" ref="N485">IFERROR(INDEX(WDVOA!$W$2:$W$1616,MATCH($F485&amp;$A485-1&amp;$B485,WDVOA!$U$2:$U$19616&amp;WDVOA!$V$2:$V$19616&amp;WDVOA!$B$2:$B$19616,0)),0)</f>
        <v>0</v>
      </c>
      <c r="O485" s="6" cm="1">
        <f t="array" ref="O485">IFERROR(INDEX(DVOA!$AC$2:$AC$20095,MATCH($F485&amp;$A485-1&amp;$B485,DVOA!$C$2:$C$20095&amp;DVOA!$A$2:$A$20095&amp;DVOA!$B$2:$B$20095,0)
),0)</f>
        <v>0</v>
      </c>
      <c r="P485" s="6" cm="1">
        <f t="array" ref="P485">IFERROR(INDEX(DVOA!$E$2:$E$20095,MATCH($G485&amp;$A485-1&amp;$B485,DVOA!$C$2:$C$20095&amp;DVOA!$A$2:$A20559&amp;DVOA!$B$2:$B$20095,0)),0)</f>
        <v>0</v>
      </c>
      <c r="Q485" s="6" cm="1">
        <f t="array" ref="Q485">IFERROR(INDEX(WDVOA!$W$2:$W$1616,MATCH($G485&amp;$A485-1&amp;$B485,WDVOA!$U$2:$U$19616&amp;WDVOA!$V$2:$V$19616&amp;WDVOA!$B$2:$B$19616,0)),0)</f>
        <v>0</v>
      </c>
      <c r="R485" s="6" cm="1">
        <f t="array" ref="R485">IFERROR(INDEX(DVOA!$AC$2:$AC$20095,MATCH($G485&amp;$A485-1&amp;$B485,DVOA!$C$2:$C$20095&amp;DVOA!$A$2:$A$20095&amp;DVOA!$B$2:$B$20095,0)
),0)</f>
        <v>0</v>
      </c>
      <c r="S485" s="6" t="str">
        <f t="shared" si="94"/>
        <v/>
      </c>
      <c r="T485" s="104">
        <f t="shared" si="102"/>
        <v>0</v>
      </c>
      <c r="U485" s="104" t="str">
        <f t="shared" si="103"/>
        <v/>
      </c>
      <c r="V485" s="26" t="str" cm="1">
        <f t="array" ref="V485">IFERROR(IF(E485="H",INDEX('DVOA Pred'!$G$2:$G$1000,MATCH($F485&amp;$B485&amp;$A485,'DVOA Pred'!$C$2:$C$1000&amp;'DVOA Pred'!$A$2:$A$1000&amp;'DVOA Pred'!$B$2:$B$1000,0)),
INDEX('DVOA Pred'!$H$2:$H$1000,MATCH($F485&amp;$B485&amp;$A485,'DVOA Pred'!$D$2:$D$1000&amp;'DVOA Pred'!$A$2:$A$1000&amp;'DVOA Pred'!$B$2:$B$1000,0))),"")</f>
        <v/>
      </c>
      <c r="W485" s="26" t="str">
        <f t="shared" si="95"/>
        <v/>
      </c>
      <c r="X485" s="26" t="str">
        <f t="shared" si="96"/>
        <v/>
      </c>
      <c r="Y485" s="6" t="str">
        <f>IFERROR((PERCENTRANK($L$2:$L$20355,L485)*Multiples!$B$3)+((PERCENTRANK($W$2:$W$20355,W485)*(1-Multiples!$B$3))),"")</f>
        <v/>
      </c>
      <c r="Z485" s="64">
        <v>3</v>
      </c>
      <c r="AA485" s="64">
        <v>27</v>
      </c>
      <c r="AB485" s="24">
        <f t="shared" si="97"/>
        <v>-24</v>
      </c>
      <c r="AC485" s="24">
        <f t="shared" si="98"/>
        <v>-20.5</v>
      </c>
      <c r="AD485" s="24">
        <f t="shared" si="99"/>
        <v>-20.5</v>
      </c>
      <c r="AE485" s="24" t="str">
        <f t="shared" si="100"/>
        <v>No</v>
      </c>
      <c r="AF485" s="24" t="str">
        <f t="shared" si="101"/>
        <v>No</v>
      </c>
      <c r="AG485" s="64"/>
      <c r="AH485" s="105"/>
      <c r="AI485" s="170"/>
      <c r="AJ485" s="66"/>
    </row>
    <row r="486" spans="1:36" customFormat="1" x14ac:dyDescent="0.25">
      <c r="A486" s="7">
        <v>3</v>
      </c>
      <c r="B486" s="5">
        <v>2023</v>
      </c>
      <c r="C486" s="5" t="str">
        <f t="shared" si="91"/>
        <v>2023 W3</v>
      </c>
      <c r="D486" s="5">
        <v>243</v>
      </c>
      <c r="E486" s="5" t="s">
        <v>649</v>
      </c>
      <c r="F486" s="5" t="s">
        <v>28</v>
      </c>
      <c r="G486" s="5" t="s">
        <v>46</v>
      </c>
      <c r="H486" s="5">
        <v>0.5</v>
      </c>
      <c r="I486" s="61">
        <v>1</v>
      </c>
      <c r="J486" s="62" t="str">
        <f t="shared" si="92"/>
        <v>D-0.5</v>
      </c>
      <c r="K486" s="61">
        <f t="shared" si="93"/>
        <v>-0.5</v>
      </c>
      <c r="L486" s="228">
        <f>IF(K486=0,0,
IF(J486="D0.5",0.5*SUMIFS('Key Numbers'!$C$2:$C$71,'Key Numbers'!$A$2:$A$71,"&gt;="&amp;ABS($I486),'Key Numbers'!$A$2:$A$71,"&lt;="&amp;ABS($H486)),
IF(J486="D-0.5",0.5*-1*SUMIFS('Key Numbers'!$C$2:$C$71,'Key Numbers'!$A$2:$A$71,"&lt;="&amp;ABS($I486),'Key Numbers'!$A$2:$A$71,"&gt;="&amp;ABS($H486)),
IF(J486="F0.5",0.5*SUMIFS('Key Numbers'!$C$2:$C$71,'Key Numbers'!$A$2:$A$71,"&lt;="&amp;ABS($I486),'Key Numbers'!$A$2:$A$71,"&gt;="&amp;ABS($H486)),
IF(J486="F-0.5",0.5*-1*SUMIFS('Key Numbers'!$C$2:$C$71,'Key Numbers'!$A$2:$A$71,"&gt;="&amp;ABS($I486),'Key Numbers'!$A$2:$A$71,"&lt;="&amp;ABS($H486)),
IF(AND(LEFT(J486,1)="F",K486&lt;0),-1*SUMIFS('Key Numbers'!$C$2:$C$71,'Key Numbers'!$A$2:$A$71,"&gt;="&amp;ABS($I486),'Key Numbers'!$A$2:$A$71,"&lt;="&amp;ABS($H486)),
IF(AND(LEFT(J486,1)="F",K486&gt;0),SUMIFS('Key Numbers'!$C$2:$C$71,'Key Numbers'!$A$2:$A$71,"&lt;="&amp;ABS($I486),'Key Numbers'!$A$2:$A$71,"&gt;="&amp;ABS($H486)),
IF(AND(LEFT(J486,1)="D",K486&lt;0),-1*SUMIFS('Key Numbers'!$C$2:$C$71,'Key Numbers'!$A$2:$A$71,"&lt;="&amp;ABS($I486),'Key Numbers'!$A$2:$A$71,"&gt;="&amp;ABS($H486)),
SUMIFS('Key Numbers'!$C$2:$C$71,'Key Numbers'!$A$2:$A$71,"&gt;="&amp;ABS($I486),'Key Numbers'!$A$2:$A$71,"&lt;="&amp;ABS($H486))))))))))</f>
        <v>-2.6605504587155965E-2</v>
      </c>
      <c r="M486" s="6" cm="1">
        <f t="array" ref="M486">IFERROR(INDEX(DVOA!$E$2:$E$20095,MATCH($F486&amp;$A486-1&amp;$B486,DVOA!$C$2:$C$20095&amp;DVOA!$A$2:$A20560&amp;DVOA!$B$2:$B$20095,0)),0)</f>
        <v>0</v>
      </c>
      <c r="N486" s="6" cm="1">
        <f t="array" ref="N486">IFERROR(INDEX(WDVOA!$W$2:$W$1616,MATCH($F486&amp;$A486-1&amp;$B486,WDVOA!$U$2:$U$19616&amp;WDVOA!$V$2:$V$19616&amp;WDVOA!$B$2:$B$19616,0)),0)</f>
        <v>0</v>
      </c>
      <c r="O486" s="6" cm="1">
        <f t="array" ref="O486">IFERROR(INDEX(DVOA!$AC$2:$AC$20095,MATCH($F486&amp;$A486-1&amp;$B486,DVOA!$C$2:$C$20095&amp;DVOA!$A$2:$A$20095&amp;DVOA!$B$2:$B$20095,0)
),0)</f>
        <v>0</v>
      </c>
      <c r="P486" s="6" cm="1">
        <f t="array" ref="P486">IFERROR(INDEX(DVOA!$E$2:$E$20095,MATCH($G486&amp;$A486-1&amp;$B486,DVOA!$C$2:$C$20095&amp;DVOA!$A$2:$A20560&amp;DVOA!$B$2:$B$20095,0)),0)</f>
        <v>0</v>
      </c>
      <c r="Q486" s="6" cm="1">
        <f t="array" ref="Q486">IFERROR(INDEX(WDVOA!$W$2:$W$1616,MATCH($G486&amp;$A486-1&amp;$B486,WDVOA!$U$2:$U$19616&amp;WDVOA!$V$2:$V$19616&amp;WDVOA!$B$2:$B$19616,0)),0)</f>
        <v>0</v>
      </c>
      <c r="R486" s="6" cm="1">
        <f t="array" ref="R486">IFERROR(INDEX(DVOA!$AC$2:$AC$20095,MATCH($G486&amp;$A486-1&amp;$B486,DVOA!$C$2:$C$20095&amp;DVOA!$A$2:$A$20095&amp;DVOA!$B$2:$B$20095,0)
),0)</f>
        <v>0</v>
      </c>
      <c r="S486" s="6" t="str">
        <f t="shared" si="94"/>
        <v/>
      </c>
      <c r="T486" s="104">
        <f t="shared" si="102"/>
        <v>0</v>
      </c>
      <c r="U486" s="104" t="str">
        <f t="shared" si="103"/>
        <v/>
      </c>
      <c r="V486" s="26" t="str" cm="1">
        <f t="array" ref="V486">IFERROR(IF(E486="H",INDEX('DVOA Pred'!$G$2:$G$1000,MATCH($F486&amp;$B486&amp;$A486,'DVOA Pred'!$C$2:$C$1000&amp;'DVOA Pred'!$A$2:$A$1000&amp;'DVOA Pred'!$B$2:$B$1000,0)),
INDEX('DVOA Pred'!$H$2:$H$1000,MATCH($F486&amp;$B486&amp;$A486,'DVOA Pred'!$D$2:$D$1000&amp;'DVOA Pred'!$A$2:$A$1000&amp;'DVOA Pred'!$B$2:$B$1000,0))),"")</f>
        <v/>
      </c>
      <c r="W486" s="26" t="str">
        <f t="shared" si="95"/>
        <v/>
      </c>
      <c r="X486" s="26" t="str">
        <f t="shared" si="96"/>
        <v/>
      </c>
      <c r="Y486" s="6" t="str">
        <f>IFERROR((PERCENTRANK($L$2:$L$20355,L486)*Multiples!$B$3)+((PERCENTRANK($W$2:$W$20355,W486)*(1-Multiples!$B$3))),"")</f>
        <v/>
      </c>
      <c r="Z486" s="64">
        <v>28</v>
      </c>
      <c r="AA486" s="64">
        <v>24</v>
      </c>
      <c r="AB486" s="24">
        <f t="shared" si="97"/>
        <v>4</v>
      </c>
      <c r="AC486" s="24">
        <f t="shared" si="98"/>
        <v>4.5</v>
      </c>
      <c r="AD486" s="24">
        <f t="shared" si="99"/>
        <v>5</v>
      </c>
      <c r="AE486" s="24" t="str">
        <f t="shared" si="100"/>
        <v>Yes</v>
      </c>
      <c r="AF486" s="24" t="str">
        <f t="shared" si="101"/>
        <v>Yes</v>
      </c>
      <c r="AG486" s="64"/>
      <c r="AH486" s="105"/>
      <c r="AI486" s="170"/>
      <c r="AJ486" s="66"/>
    </row>
    <row r="487" spans="1:36" customFormat="1" x14ac:dyDescent="0.25">
      <c r="A487" s="7">
        <v>3</v>
      </c>
      <c r="B487" s="5">
        <v>2023</v>
      </c>
      <c r="C487" s="5" t="str">
        <f t="shared" si="91"/>
        <v>2023 W3</v>
      </c>
      <c r="D487" s="5">
        <v>243</v>
      </c>
      <c r="E487" s="5" t="s">
        <v>651</v>
      </c>
      <c r="F487" s="5" t="s">
        <v>46</v>
      </c>
      <c r="G487" s="5" t="s">
        <v>28</v>
      </c>
      <c r="H487" s="5">
        <v>-0.5</v>
      </c>
      <c r="I487" s="61">
        <v>-1</v>
      </c>
      <c r="J487" s="62" t="str">
        <f t="shared" si="92"/>
        <v>F0.5</v>
      </c>
      <c r="K487" s="61">
        <f t="shared" si="93"/>
        <v>0.5</v>
      </c>
      <c r="L487" s="228">
        <f>IF(K487=0,0,
IF(J487="D0.5",0.5*SUMIFS('Key Numbers'!$C$2:$C$71,'Key Numbers'!$A$2:$A$71,"&gt;="&amp;ABS($I487),'Key Numbers'!$A$2:$A$71,"&lt;="&amp;ABS($H487)),
IF(J487="D-0.5",0.5*-1*SUMIFS('Key Numbers'!$C$2:$C$71,'Key Numbers'!$A$2:$A$71,"&lt;="&amp;ABS($I487),'Key Numbers'!$A$2:$A$71,"&gt;="&amp;ABS($H487)),
IF(J487="F0.5",0.5*SUMIFS('Key Numbers'!$C$2:$C$71,'Key Numbers'!$A$2:$A$71,"&lt;="&amp;ABS($I487),'Key Numbers'!$A$2:$A$71,"&gt;="&amp;ABS($H487)),
IF(J487="F-0.5",0.5*-1*SUMIFS('Key Numbers'!$C$2:$C$71,'Key Numbers'!$A$2:$A$71,"&gt;="&amp;ABS($I487),'Key Numbers'!$A$2:$A$71,"&lt;="&amp;ABS($H487)),
IF(AND(LEFT(J487,1)="F",K487&lt;0),-1*SUMIFS('Key Numbers'!$C$2:$C$71,'Key Numbers'!$A$2:$A$71,"&gt;="&amp;ABS($I487),'Key Numbers'!$A$2:$A$71,"&lt;="&amp;ABS($H487)),
IF(AND(LEFT(J487,1)="F",K487&gt;0),SUMIFS('Key Numbers'!$C$2:$C$71,'Key Numbers'!$A$2:$A$71,"&lt;="&amp;ABS($I487),'Key Numbers'!$A$2:$A$71,"&gt;="&amp;ABS($H487)),
IF(AND(LEFT(J487,1)="D",K487&lt;0),-1*SUMIFS('Key Numbers'!$C$2:$C$71,'Key Numbers'!$A$2:$A$71,"&lt;="&amp;ABS($I487),'Key Numbers'!$A$2:$A$71,"&gt;="&amp;ABS($H487)),
SUMIFS('Key Numbers'!$C$2:$C$71,'Key Numbers'!$A$2:$A$71,"&gt;="&amp;ABS($I487),'Key Numbers'!$A$2:$A$71,"&lt;="&amp;ABS($H487))))))))))</f>
        <v>2.6605504587155965E-2</v>
      </c>
      <c r="M487" s="6" cm="1">
        <f t="array" ref="M487">IFERROR(INDEX(DVOA!$E$2:$E$20095,MATCH($F487&amp;$A487-1&amp;$B487,DVOA!$C$2:$C$20095&amp;DVOA!$A$2:$A20561&amp;DVOA!$B$2:$B$20095,0)),0)</f>
        <v>0</v>
      </c>
      <c r="N487" s="6" cm="1">
        <f t="array" ref="N487">IFERROR(INDEX(WDVOA!$W$2:$W$1616,MATCH($F487&amp;$A487-1&amp;$B487,WDVOA!$U$2:$U$19616&amp;WDVOA!$V$2:$V$19616&amp;WDVOA!$B$2:$B$19616,0)),0)</f>
        <v>0</v>
      </c>
      <c r="O487" s="6" cm="1">
        <f t="array" ref="O487">IFERROR(INDEX(DVOA!$AC$2:$AC$20095,MATCH($F487&amp;$A487-1&amp;$B487,DVOA!$C$2:$C$20095&amp;DVOA!$A$2:$A$20095&amp;DVOA!$B$2:$B$20095,0)
),0)</f>
        <v>0</v>
      </c>
      <c r="P487" s="6" cm="1">
        <f t="array" ref="P487">IFERROR(INDEX(DVOA!$E$2:$E$20095,MATCH($G487&amp;$A487-1&amp;$B487,DVOA!$C$2:$C$20095&amp;DVOA!$A$2:$A20561&amp;DVOA!$B$2:$B$20095,0)),0)</f>
        <v>0</v>
      </c>
      <c r="Q487" s="6" cm="1">
        <f t="array" ref="Q487">IFERROR(INDEX(WDVOA!$W$2:$W$1616,MATCH($G487&amp;$A487-1&amp;$B487,WDVOA!$U$2:$U$19616&amp;WDVOA!$V$2:$V$19616&amp;WDVOA!$B$2:$B$19616,0)),0)</f>
        <v>0</v>
      </c>
      <c r="R487" s="6" cm="1">
        <f t="array" ref="R487">IFERROR(INDEX(DVOA!$AC$2:$AC$20095,MATCH($G487&amp;$A487-1&amp;$B487,DVOA!$C$2:$C$20095&amp;DVOA!$A$2:$A$20095&amp;DVOA!$B$2:$B$20095,0)
),0)</f>
        <v>0</v>
      </c>
      <c r="S487" s="6" t="str">
        <f t="shared" si="94"/>
        <v/>
      </c>
      <c r="T487" s="104">
        <f t="shared" si="102"/>
        <v>0</v>
      </c>
      <c r="U487" s="104" t="str">
        <f t="shared" si="103"/>
        <v/>
      </c>
      <c r="V487" s="26" t="str" cm="1">
        <f t="array" ref="V487">IFERROR(IF(E487="H",INDEX('DVOA Pred'!$G$2:$G$1000,MATCH($F487&amp;$B487&amp;$A487,'DVOA Pred'!$C$2:$C$1000&amp;'DVOA Pred'!$A$2:$A$1000&amp;'DVOA Pred'!$B$2:$B$1000,0)),
INDEX('DVOA Pred'!$H$2:$H$1000,MATCH($F487&amp;$B487&amp;$A487,'DVOA Pred'!$D$2:$D$1000&amp;'DVOA Pred'!$A$2:$A$1000&amp;'DVOA Pred'!$B$2:$B$1000,0))),"")</f>
        <v/>
      </c>
      <c r="W487" s="26" t="str">
        <f t="shared" si="95"/>
        <v/>
      </c>
      <c r="X487" s="26" t="str">
        <f t="shared" si="96"/>
        <v/>
      </c>
      <c r="Y487" s="6" t="str">
        <f>IFERROR((PERCENTRANK($L$2:$L$20355,L487)*Multiples!$B$3)+((PERCENTRANK($W$2:$W$20355,W487)*(1-Multiples!$B$3))),"")</f>
        <v/>
      </c>
      <c r="Z487" s="64">
        <v>24</v>
      </c>
      <c r="AA487" s="64">
        <v>28</v>
      </c>
      <c r="AB487" s="24">
        <f t="shared" si="97"/>
        <v>-4</v>
      </c>
      <c r="AC487" s="24">
        <f t="shared" si="98"/>
        <v>-4.5</v>
      </c>
      <c r="AD487" s="24">
        <f t="shared" si="99"/>
        <v>-5</v>
      </c>
      <c r="AE487" s="24" t="str">
        <f t="shared" si="100"/>
        <v>No</v>
      </c>
      <c r="AF487" s="24" t="str">
        <f t="shared" si="101"/>
        <v>No</v>
      </c>
      <c r="AG487" s="64" t="s">
        <v>652</v>
      </c>
      <c r="AH487" s="105" t="s">
        <v>652</v>
      </c>
      <c r="AI487" s="170"/>
      <c r="AJ487" s="66"/>
    </row>
    <row r="488" spans="1:36" customFormat="1" x14ac:dyDescent="0.25">
      <c r="A488" s="7">
        <v>3</v>
      </c>
      <c r="B488" s="5">
        <v>2023</v>
      </c>
      <c r="C488" s="5" t="str">
        <f t="shared" si="91"/>
        <v>2023 W3</v>
      </c>
      <c r="D488" s="5">
        <v>244</v>
      </c>
      <c r="E488" s="5" t="s">
        <v>651</v>
      </c>
      <c r="F488" s="5" t="s">
        <v>49</v>
      </c>
      <c r="G488" s="5" t="s">
        <v>12</v>
      </c>
      <c r="H488" s="5">
        <v>9.5</v>
      </c>
      <c r="I488" s="61">
        <v>7.5</v>
      </c>
      <c r="J488" s="62" t="str">
        <f t="shared" si="92"/>
        <v>D2</v>
      </c>
      <c r="K488" s="61">
        <f t="shared" si="93"/>
        <v>2</v>
      </c>
      <c r="L488" s="228">
        <f>IF(K488=0,0,
IF(J488="D0.5",0.5*SUMIFS('Key Numbers'!$C$2:$C$71,'Key Numbers'!$A$2:$A$71,"&gt;="&amp;ABS($I488),'Key Numbers'!$A$2:$A$71,"&lt;="&amp;ABS($H488)),
IF(J488="D-0.5",0.5*-1*SUMIFS('Key Numbers'!$C$2:$C$71,'Key Numbers'!$A$2:$A$71,"&lt;="&amp;ABS($I488),'Key Numbers'!$A$2:$A$71,"&gt;="&amp;ABS($H488)),
IF(J488="F0.5",0.5*SUMIFS('Key Numbers'!$C$2:$C$71,'Key Numbers'!$A$2:$A$71,"&lt;="&amp;ABS($I488),'Key Numbers'!$A$2:$A$71,"&gt;="&amp;ABS($H488)),
IF(J488="F-0.5",0.5*-1*SUMIFS('Key Numbers'!$C$2:$C$71,'Key Numbers'!$A$2:$A$71,"&gt;="&amp;ABS($I488),'Key Numbers'!$A$2:$A$71,"&lt;="&amp;ABS($H488)),
IF(AND(LEFT(J488,1)="F",K488&lt;0),-1*SUMIFS('Key Numbers'!$C$2:$C$71,'Key Numbers'!$A$2:$A$71,"&gt;="&amp;ABS($I488),'Key Numbers'!$A$2:$A$71,"&lt;="&amp;ABS($H488)),
IF(AND(LEFT(J488,1)="F",K488&gt;0),SUMIFS('Key Numbers'!$C$2:$C$71,'Key Numbers'!$A$2:$A$71,"&lt;="&amp;ABS($I488),'Key Numbers'!$A$2:$A$71,"&gt;="&amp;ABS($H488)),
IF(AND(LEFT(J488,1)="D",K488&lt;0),-1*SUMIFS('Key Numbers'!$C$2:$C$71,'Key Numbers'!$A$2:$A$71,"&lt;="&amp;ABS($I488),'Key Numbers'!$A$2:$A$71,"&gt;="&amp;ABS($H488)),
SUMIFS('Key Numbers'!$C$2:$C$71,'Key Numbers'!$A$2:$A$71,"&gt;="&amp;ABS($I488),'Key Numbers'!$A$2:$A$71,"&lt;="&amp;ABS($H488))))))))))</f>
        <v>5.5045871559633031E-2</v>
      </c>
      <c r="M488" s="6" cm="1">
        <f t="array" ref="M488">IFERROR(INDEX(DVOA!$E$2:$E$20095,MATCH($F488&amp;$A488-1&amp;$B488,DVOA!$C$2:$C$20095&amp;DVOA!$A$2:$A20562&amp;DVOA!$B$2:$B$20095,0)),0)</f>
        <v>0</v>
      </c>
      <c r="N488" s="6" cm="1">
        <f t="array" ref="N488">IFERROR(INDEX(WDVOA!$W$2:$W$1616,MATCH($F488&amp;$A488-1&amp;$B488,WDVOA!$U$2:$U$19616&amp;WDVOA!$V$2:$V$19616&amp;WDVOA!$B$2:$B$19616,0)),0)</f>
        <v>0</v>
      </c>
      <c r="O488" s="6" cm="1">
        <f t="array" ref="O488">IFERROR(INDEX(DVOA!$AC$2:$AC$20095,MATCH($F488&amp;$A488-1&amp;$B488,DVOA!$C$2:$C$20095&amp;DVOA!$A$2:$A$20095&amp;DVOA!$B$2:$B$20095,0)
),0)</f>
        <v>0</v>
      </c>
      <c r="P488" s="6" cm="1">
        <f t="array" ref="P488">IFERROR(INDEX(DVOA!$E$2:$E$20095,MATCH($G488&amp;$A488-1&amp;$B488,DVOA!$C$2:$C$20095&amp;DVOA!$A$2:$A20562&amp;DVOA!$B$2:$B$20095,0)),0)</f>
        <v>0</v>
      </c>
      <c r="Q488" s="6" cm="1">
        <f t="array" ref="Q488">IFERROR(INDEX(WDVOA!$W$2:$W$1616,MATCH($G488&amp;$A488-1&amp;$B488,WDVOA!$U$2:$U$19616&amp;WDVOA!$V$2:$V$19616&amp;WDVOA!$B$2:$B$19616,0)),0)</f>
        <v>0</v>
      </c>
      <c r="R488" s="6" cm="1">
        <f t="array" ref="R488">IFERROR(INDEX(DVOA!$AC$2:$AC$20095,MATCH($G488&amp;$A488-1&amp;$B488,DVOA!$C$2:$C$20095&amp;DVOA!$A$2:$A$20095&amp;DVOA!$B$2:$B$20095,0)
),0)</f>
        <v>0</v>
      </c>
      <c r="S488" s="6" t="str">
        <f t="shared" si="94"/>
        <v/>
      </c>
      <c r="T488" s="104">
        <f t="shared" si="102"/>
        <v>0</v>
      </c>
      <c r="U488" s="104" t="str">
        <f t="shared" si="103"/>
        <v/>
      </c>
      <c r="V488" s="26" t="str" cm="1">
        <f t="array" ref="V488">IFERROR(IF(E488="H",INDEX('DVOA Pred'!$G$2:$G$1000,MATCH($F488&amp;$B488&amp;$A488,'DVOA Pred'!$C$2:$C$1000&amp;'DVOA Pred'!$A$2:$A$1000&amp;'DVOA Pred'!$B$2:$B$1000,0)),
INDEX('DVOA Pred'!$H$2:$H$1000,MATCH($F488&amp;$B488&amp;$A488,'DVOA Pred'!$D$2:$D$1000&amp;'DVOA Pred'!$A$2:$A$1000&amp;'DVOA Pred'!$B$2:$B$1000,0))),"")</f>
        <v/>
      </c>
      <c r="W488" s="26" t="str">
        <f t="shared" si="95"/>
        <v/>
      </c>
      <c r="X488" s="26" t="str">
        <f t="shared" si="96"/>
        <v/>
      </c>
      <c r="Y488" s="6" t="str">
        <f>IFERROR((PERCENTRANK($L$2:$L$20355,L488)*Multiples!$B$3)+((PERCENTRANK($W$2:$W$20355,W488)*(1-Multiples!$B$3))),"")</f>
        <v/>
      </c>
      <c r="Z488" s="64">
        <v>37</v>
      </c>
      <c r="AA488" s="64">
        <v>17</v>
      </c>
      <c r="AB488" s="24">
        <f t="shared" si="97"/>
        <v>20</v>
      </c>
      <c r="AC488" s="24">
        <f t="shared" si="98"/>
        <v>29.5</v>
      </c>
      <c r="AD488" s="24">
        <f t="shared" si="99"/>
        <v>27.5</v>
      </c>
      <c r="AE488" s="24" t="str">
        <f t="shared" si="100"/>
        <v>Yes</v>
      </c>
      <c r="AF488" s="24" t="str">
        <f t="shared" si="101"/>
        <v>Yes</v>
      </c>
      <c r="AG488" s="64" t="s">
        <v>652</v>
      </c>
      <c r="AH488" s="105" t="s">
        <v>652</v>
      </c>
      <c r="AI488" s="170"/>
      <c r="AJ488" s="66"/>
    </row>
    <row r="489" spans="1:36" customFormat="1" x14ac:dyDescent="0.25">
      <c r="A489" s="7">
        <v>3</v>
      </c>
      <c r="B489" s="5">
        <v>2023</v>
      </c>
      <c r="C489" s="5" t="str">
        <f t="shared" si="91"/>
        <v>2023 W3</v>
      </c>
      <c r="D489" s="5">
        <v>244</v>
      </c>
      <c r="E489" s="5" t="s">
        <v>649</v>
      </c>
      <c r="F489" s="5" t="s">
        <v>12</v>
      </c>
      <c r="G489" s="5" t="s">
        <v>49</v>
      </c>
      <c r="H489" s="5">
        <v>-9.5</v>
      </c>
      <c r="I489" s="61">
        <v>-7.5</v>
      </c>
      <c r="J489" s="62" t="str">
        <f t="shared" si="92"/>
        <v>F-2</v>
      </c>
      <c r="K489" s="61">
        <f t="shared" si="93"/>
        <v>-2</v>
      </c>
      <c r="L489" s="228">
        <f>IF(K489=0,0,
IF(J489="D0.5",0.5*SUMIFS('Key Numbers'!$C$2:$C$71,'Key Numbers'!$A$2:$A$71,"&gt;="&amp;ABS($I489),'Key Numbers'!$A$2:$A$71,"&lt;="&amp;ABS($H489)),
IF(J489="D-0.5",0.5*-1*SUMIFS('Key Numbers'!$C$2:$C$71,'Key Numbers'!$A$2:$A$71,"&lt;="&amp;ABS($I489),'Key Numbers'!$A$2:$A$71,"&gt;="&amp;ABS($H489)),
IF(J489="F0.5",0.5*SUMIFS('Key Numbers'!$C$2:$C$71,'Key Numbers'!$A$2:$A$71,"&lt;="&amp;ABS($I489),'Key Numbers'!$A$2:$A$71,"&gt;="&amp;ABS($H489)),
IF(J489="F-0.5",0.5*-1*SUMIFS('Key Numbers'!$C$2:$C$71,'Key Numbers'!$A$2:$A$71,"&gt;="&amp;ABS($I489),'Key Numbers'!$A$2:$A$71,"&lt;="&amp;ABS($H489)),
IF(AND(LEFT(J489,1)="F",K489&lt;0),-1*SUMIFS('Key Numbers'!$C$2:$C$71,'Key Numbers'!$A$2:$A$71,"&gt;="&amp;ABS($I489),'Key Numbers'!$A$2:$A$71,"&lt;="&amp;ABS($H489)),
IF(AND(LEFT(J489,1)="F",K489&gt;0),SUMIFS('Key Numbers'!$C$2:$C$71,'Key Numbers'!$A$2:$A$71,"&lt;="&amp;ABS($I489),'Key Numbers'!$A$2:$A$71,"&gt;="&amp;ABS($H489)),
IF(AND(LEFT(J489,1)="D",K489&lt;0),-1*SUMIFS('Key Numbers'!$C$2:$C$71,'Key Numbers'!$A$2:$A$71,"&lt;="&amp;ABS($I489),'Key Numbers'!$A$2:$A$71,"&gt;="&amp;ABS($H489)),
SUMIFS('Key Numbers'!$C$2:$C$71,'Key Numbers'!$A$2:$A$71,"&gt;="&amp;ABS($I489),'Key Numbers'!$A$2:$A$71,"&lt;="&amp;ABS($H489))))))))))</f>
        <v>-5.5045871559633031E-2</v>
      </c>
      <c r="M489" s="6" cm="1">
        <f t="array" ref="M489">IFERROR(INDEX(DVOA!$E$2:$E$20095,MATCH($F489&amp;$A489-1&amp;$B489,DVOA!$C$2:$C$20095&amp;DVOA!$A$2:$A20563&amp;DVOA!$B$2:$B$20095,0)),0)</f>
        <v>0</v>
      </c>
      <c r="N489" s="6" cm="1">
        <f t="array" ref="N489">IFERROR(INDEX(WDVOA!$W$2:$W$1616,MATCH($F489&amp;$A489-1&amp;$B489,WDVOA!$U$2:$U$19616&amp;WDVOA!$V$2:$V$19616&amp;WDVOA!$B$2:$B$19616,0)),0)</f>
        <v>0</v>
      </c>
      <c r="O489" s="6" cm="1">
        <f t="array" ref="O489">IFERROR(INDEX(DVOA!$AC$2:$AC$20095,MATCH($F489&amp;$A489-1&amp;$B489,DVOA!$C$2:$C$20095&amp;DVOA!$A$2:$A$20095&amp;DVOA!$B$2:$B$20095,0)
),0)</f>
        <v>0</v>
      </c>
      <c r="P489" s="6" cm="1">
        <f t="array" ref="P489">IFERROR(INDEX(DVOA!$E$2:$E$20095,MATCH($G489&amp;$A489-1&amp;$B489,DVOA!$C$2:$C$20095&amp;DVOA!$A$2:$A20563&amp;DVOA!$B$2:$B$20095,0)),0)</f>
        <v>0</v>
      </c>
      <c r="Q489" s="6" cm="1">
        <f t="array" ref="Q489">IFERROR(INDEX(WDVOA!$W$2:$W$1616,MATCH($G489&amp;$A489-1&amp;$B489,WDVOA!$U$2:$U$19616&amp;WDVOA!$V$2:$V$19616&amp;WDVOA!$B$2:$B$19616,0)),0)</f>
        <v>0</v>
      </c>
      <c r="R489" s="6" cm="1">
        <f t="array" ref="R489">IFERROR(INDEX(DVOA!$AC$2:$AC$20095,MATCH($G489&amp;$A489-1&amp;$B489,DVOA!$C$2:$C$20095&amp;DVOA!$A$2:$A$20095&amp;DVOA!$B$2:$B$20095,0)
),0)</f>
        <v>0</v>
      </c>
      <c r="S489" s="6" t="str">
        <f t="shared" si="94"/>
        <v/>
      </c>
      <c r="T489" s="104">
        <f t="shared" si="102"/>
        <v>0</v>
      </c>
      <c r="U489" s="104" t="str">
        <f t="shared" si="103"/>
        <v/>
      </c>
      <c r="V489" s="26" t="str" cm="1">
        <f t="array" ref="V489">IFERROR(IF(E489="H",INDEX('DVOA Pred'!$G$2:$G$1000,MATCH($F489&amp;$B489&amp;$A489,'DVOA Pred'!$C$2:$C$1000&amp;'DVOA Pred'!$A$2:$A$1000&amp;'DVOA Pred'!$B$2:$B$1000,0)),
INDEX('DVOA Pred'!$H$2:$H$1000,MATCH($F489&amp;$B489&amp;$A489,'DVOA Pred'!$D$2:$D$1000&amp;'DVOA Pred'!$A$2:$A$1000&amp;'DVOA Pred'!$B$2:$B$1000,0))),"")</f>
        <v/>
      </c>
      <c r="W489" s="26" t="str">
        <f t="shared" si="95"/>
        <v/>
      </c>
      <c r="X489" s="26" t="str">
        <f t="shared" si="96"/>
        <v/>
      </c>
      <c r="Y489" s="6" t="str">
        <f>IFERROR((PERCENTRANK($L$2:$L$20355,L489)*Multiples!$B$3)+((PERCENTRANK($W$2:$W$20355,W489)*(1-Multiples!$B$3))),"")</f>
        <v/>
      </c>
      <c r="Z489" s="64">
        <v>17</v>
      </c>
      <c r="AA489" s="64">
        <v>37</v>
      </c>
      <c r="AB489" s="24">
        <f t="shared" si="97"/>
        <v>-20</v>
      </c>
      <c r="AC489" s="24">
        <f t="shared" si="98"/>
        <v>-29.5</v>
      </c>
      <c r="AD489" s="24">
        <f t="shared" si="99"/>
        <v>-27.5</v>
      </c>
      <c r="AE489" s="24" t="str">
        <f t="shared" si="100"/>
        <v>No</v>
      </c>
      <c r="AF489" s="24" t="str">
        <f t="shared" si="101"/>
        <v>No</v>
      </c>
      <c r="AG489" s="64"/>
      <c r="AH489" s="105"/>
      <c r="AI489" s="170"/>
      <c r="AJ489" s="66"/>
    </row>
    <row r="490" spans="1:36" customFormat="1" x14ac:dyDescent="0.25">
      <c r="A490" s="7">
        <v>3</v>
      </c>
      <c r="B490" s="5">
        <v>2023</v>
      </c>
      <c r="C490" s="5" t="str">
        <f t="shared" si="91"/>
        <v>2023 W3</v>
      </c>
      <c r="D490" s="5">
        <v>245</v>
      </c>
      <c r="E490" s="5" t="s">
        <v>651</v>
      </c>
      <c r="F490" s="5" t="s">
        <v>43</v>
      </c>
      <c r="G490" s="5" t="s">
        <v>21</v>
      </c>
      <c r="H490" s="5">
        <v>3.5</v>
      </c>
      <c r="I490" s="61">
        <v>3.5</v>
      </c>
      <c r="J490" s="62" t="str">
        <f t="shared" si="92"/>
        <v>D0</v>
      </c>
      <c r="K490" s="61">
        <f t="shared" si="93"/>
        <v>0</v>
      </c>
      <c r="L490" s="228">
        <f>IF(K490=0,0,
IF(J490="D0.5",0.5*SUMIFS('Key Numbers'!$C$2:$C$71,'Key Numbers'!$A$2:$A$71,"&gt;="&amp;ABS($I490),'Key Numbers'!$A$2:$A$71,"&lt;="&amp;ABS($H490)),
IF(J490="D-0.5",0.5*-1*SUMIFS('Key Numbers'!$C$2:$C$71,'Key Numbers'!$A$2:$A$71,"&lt;="&amp;ABS($I490),'Key Numbers'!$A$2:$A$71,"&gt;="&amp;ABS($H490)),
IF(J490="F0.5",0.5*SUMIFS('Key Numbers'!$C$2:$C$71,'Key Numbers'!$A$2:$A$71,"&lt;="&amp;ABS($I490),'Key Numbers'!$A$2:$A$71,"&gt;="&amp;ABS($H490)),
IF(J490="F-0.5",0.5*-1*SUMIFS('Key Numbers'!$C$2:$C$71,'Key Numbers'!$A$2:$A$71,"&gt;="&amp;ABS($I490),'Key Numbers'!$A$2:$A$71,"&lt;="&amp;ABS($H490)),
IF(AND(LEFT(J490,1)="F",K490&lt;0),-1*SUMIFS('Key Numbers'!$C$2:$C$71,'Key Numbers'!$A$2:$A$71,"&gt;="&amp;ABS($I490),'Key Numbers'!$A$2:$A$71,"&lt;="&amp;ABS($H490)),
IF(AND(LEFT(J490,1)="F",K490&gt;0),SUMIFS('Key Numbers'!$C$2:$C$71,'Key Numbers'!$A$2:$A$71,"&lt;="&amp;ABS($I490),'Key Numbers'!$A$2:$A$71,"&gt;="&amp;ABS($H490)),
IF(AND(LEFT(J490,1)="D",K490&lt;0),-1*SUMIFS('Key Numbers'!$C$2:$C$71,'Key Numbers'!$A$2:$A$71,"&lt;="&amp;ABS($I490),'Key Numbers'!$A$2:$A$71,"&gt;="&amp;ABS($H490)),
SUMIFS('Key Numbers'!$C$2:$C$71,'Key Numbers'!$A$2:$A$71,"&gt;="&amp;ABS($I490),'Key Numbers'!$A$2:$A$71,"&lt;="&amp;ABS($H490))))))))))</f>
        <v>0</v>
      </c>
      <c r="M490" s="6" cm="1">
        <f t="array" ref="M490">IFERROR(INDEX(DVOA!$E$2:$E$20095,MATCH($F490&amp;$A490-1&amp;$B490,DVOA!$C$2:$C$20095&amp;DVOA!$A$2:$A20564&amp;DVOA!$B$2:$B$20095,0)),0)</f>
        <v>0</v>
      </c>
      <c r="N490" s="6" cm="1">
        <f t="array" ref="N490">IFERROR(INDEX(WDVOA!$W$2:$W$1616,MATCH($F490&amp;$A490-1&amp;$B490,WDVOA!$U$2:$U$19616&amp;WDVOA!$V$2:$V$19616&amp;WDVOA!$B$2:$B$19616,0)),0)</f>
        <v>0</v>
      </c>
      <c r="O490" s="6" cm="1">
        <f t="array" ref="O490">IFERROR(INDEX(DVOA!$AC$2:$AC$20095,MATCH($F490&amp;$A490-1&amp;$B490,DVOA!$C$2:$C$20095&amp;DVOA!$A$2:$A$20095&amp;DVOA!$B$2:$B$20095,0)
),0)</f>
        <v>0</v>
      </c>
      <c r="P490" s="6" cm="1">
        <f t="array" ref="P490">IFERROR(INDEX(DVOA!$E$2:$E$20095,MATCH($G490&amp;$A490-1&amp;$B490,DVOA!$C$2:$C$20095&amp;DVOA!$A$2:$A20564&amp;DVOA!$B$2:$B$20095,0)),0)</f>
        <v>0</v>
      </c>
      <c r="Q490" s="6" cm="1">
        <f t="array" ref="Q490">IFERROR(INDEX(WDVOA!$W$2:$W$1616,MATCH($G490&amp;$A490-1&amp;$B490,WDVOA!$U$2:$U$19616&amp;WDVOA!$V$2:$V$19616&amp;WDVOA!$B$2:$B$19616,0)),0)</f>
        <v>0</v>
      </c>
      <c r="R490" s="6" cm="1">
        <f t="array" ref="R490">IFERROR(INDEX(DVOA!$AC$2:$AC$20095,MATCH($G490&amp;$A490-1&amp;$B490,DVOA!$C$2:$C$20095&amp;DVOA!$A$2:$A$20095&amp;DVOA!$B$2:$B$20095,0)
),0)</f>
        <v>0</v>
      </c>
      <c r="S490" s="6" t="str">
        <f t="shared" si="94"/>
        <v/>
      </c>
      <c r="T490" s="104">
        <f t="shared" si="102"/>
        <v>0</v>
      </c>
      <c r="U490" s="104" t="str">
        <f t="shared" si="103"/>
        <v/>
      </c>
      <c r="V490" s="26" t="str" cm="1">
        <f t="array" ref="V490">IFERROR(IF(E490="H",INDEX('DVOA Pred'!$G$2:$G$1000,MATCH($F490&amp;$B490&amp;$A490,'DVOA Pred'!$C$2:$C$1000&amp;'DVOA Pred'!$A$2:$A$1000&amp;'DVOA Pred'!$B$2:$B$1000,0)),
INDEX('DVOA Pred'!$H$2:$H$1000,MATCH($F490&amp;$B490&amp;$A490,'DVOA Pred'!$D$2:$D$1000&amp;'DVOA Pred'!$A$2:$A$1000&amp;'DVOA Pred'!$B$2:$B$1000,0))),"")</f>
        <v/>
      </c>
      <c r="W490" s="26" t="str">
        <f t="shared" si="95"/>
        <v/>
      </c>
      <c r="X490" s="26" t="str">
        <f t="shared" si="96"/>
        <v/>
      </c>
      <c r="Y490" s="6" t="str">
        <f>IFERROR((PERCENTRANK($L$2:$L$20355,L490)*Multiples!$B$3)+((PERCENTRANK($W$2:$W$20355,W490)*(1-Multiples!$B$3))),"")</f>
        <v/>
      </c>
      <c r="Z490" s="64">
        <v>6</v>
      </c>
      <c r="AA490" s="64">
        <v>20</v>
      </c>
      <c r="AB490" s="24">
        <f t="shared" si="97"/>
        <v>-14</v>
      </c>
      <c r="AC490" s="24">
        <f t="shared" si="98"/>
        <v>-10.5</v>
      </c>
      <c r="AD490" s="24">
        <f t="shared" si="99"/>
        <v>-10.5</v>
      </c>
      <c r="AE490" s="24" t="str">
        <f t="shared" si="100"/>
        <v>No</v>
      </c>
      <c r="AF490" s="24" t="str">
        <f t="shared" si="101"/>
        <v>No</v>
      </c>
      <c r="AG490" s="64"/>
      <c r="AH490" s="105"/>
      <c r="AI490" s="170"/>
      <c r="AJ490" s="66"/>
    </row>
    <row r="491" spans="1:36" customFormat="1" x14ac:dyDescent="0.25">
      <c r="A491" s="7">
        <v>3</v>
      </c>
      <c r="B491" s="5">
        <v>2023</v>
      </c>
      <c r="C491" s="5" t="str">
        <f t="shared" si="91"/>
        <v>2023 W3</v>
      </c>
      <c r="D491" s="5">
        <v>245</v>
      </c>
      <c r="E491" s="5" t="s">
        <v>649</v>
      </c>
      <c r="F491" s="5" t="s">
        <v>21</v>
      </c>
      <c r="G491" s="5" t="s">
        <v>43</v>
      </c>
      <c r="H491" s="5">
        <v>-3.5</v>
      </c>
      <c r="I491" s="61">
        <v>-3.5</v>
      </c>
      <c r="J491" s="62" t="str">
        <f t="shared" si="92"/>
        <v>F0</v>
      </c>
      <c r="K491" s="61">
        <f t="shared" si="93"/>
        <v>0</v>
      </c>
      <c r="L491" s="228">
        <f>IF(K491=0,0,
IF(J491="D0.5",0.5*SUMIFS('Key Numbers'!$C$2:$C$71,'Key Numbers'!$A$2:$A$71,"&gt;="&amp;ABS($I491),'Key Numbers'!$A$2:$A$71,"&lt;="&amp;ABS($H491)),
IF(J491="D-0.5",0.5*-1*SUMIFS('Key Numbers'!$C$2:$C$71,'Key Numbers'!$A$2:$A$71,"&lt;="&amp;ABS($I491),'Key Numbers'!$A$2:$A$71,"&gt;="&amp;ABS($H491)),
IF(J491="F0.5",0.5*SUMIFS('Key Numbers'!$C$2:$C$71,'Key Numbers'!$A$2:$A$71,"&lt;="&amp;ABS($I491),'Key Numbers'!$A$2:$A$71,"&gt;="&amp;ABS($H491)),
IF(J491="F-0.5",0.5*-1*SUMIFS('Key Numbers'!$C$2:$C$71,'Key Numbers'!$A$2:$A$71,"&gt;="&amp;ABS($I491),'Key Numbers'!$A$2:$A$71,"&lt;="&amp;ABS($H491)),
IF(AND(LEFT(J491,1)="F",K491&lt;0),-1*SUMIFS('Key Numbers'!$C$2:$C$71,'Key Numbers'!$A$2:$A$71,"&gt;="&amp;ABS($I491),'Key Numbers'!$A$2:$A$71,"&lt;="&amp;ABS($H491)),
IF(AND(LEFT(J491,1)="F",K491&gt;0),SUMIFS('Key Numbers'!$C$2:$C$71,'Key Numbers'!$A$2:$A$71,"&lt;="&amp;ABS($I491),'Key Numbers'!$A$2:$A$71,"&gt;="&amp;ABS($H491)),
IF(AND(LEFT(J491,1)="D",K491&lt;0),-1*SUMIFS('Key Numbers'!$C$2:$C$71,'Key Numbers'!$A$2:$A$71,"&lt;="&amp;ABS($I491),'Key Numbers'!$A$2:$A$71,"&gt;="&amp;ABS($H491)),
SUMIFS('Key Numbers'!$C$2:$C$71,'Key Numbers'!$A$2:$A$71,"&gt;="&amp;ABS($I491),'Key Numbers'!$A$2:$A$71,"&lt;="&amp;ABS($H491))))))))))</f>
        <v>0</v>
      </c>
      <c r="M491" s="6" cm="1">
        <f t="array" ref="M491">IFERROR(INDEX(DVOA!$E$2:$E$20095,MATCH($F491&amp;$A491-1&amp;$B491,DVOA!$C$2:$C$20095&amp;DVOA!$A$2:$A20565&amp;DVOA!$B$2:$B$20095,0)),0)</f>
        <v>0</v>
      </c>
      <c r="N491" s="6" cm="1">
        <f t="array" ref="N491">IFERROR(INDEX(WDVOA!$W$2:$W$1616,MATCH($F491&amp;$A491-1&amp;$B491,WDVOA!$U$2:$U$19616&amp;WDVOA!$V$2:$V$19616&amp;WDVOA!$B$2:$B$19616,0)),0)</f>
        <v>0</v>
      </c>
      <c r="O491" s="6" cm="1">
        <f t="array" ref="O491">IFERROR(INDEX(DVOA!$AC$2:$AC$20095,MATCH($F491&amp;$A491-1&amp;$B491,DVOA!$C$2:$C$20095&amp;DVOA!$A$2:$A$20095&amp;DVOA!$B$2:$B$20095,0)
),0)</f>
        <v>0</v>
      </c>
      <c r="P491" s="6" cm="1">
        <f t="array" ref="P491">IFERROR(INDEX(DVOA!$E$2:$E$20095,MATCH($G491&amp;$A491-1&amp;$B491,DVOA!$C$2:$C$20095&amp;DVOA!$A$2:$A20565&amp;DVOA!$B$2:$B$20095,0)),0)</f>
        <v>0</v>
      </c>
      <c r="Q491" s="6" cm="1">
        <f t="array" ref="Q491">IFERROR(INDEX(WDVOA!$W$2:$W$1616,MATCH($G491&amp;$A491-1&amp;$B491,WDVOA!$U$2:$U$19616&amp;WDVOA!$V$2:$V$19616&amp;WDVOA!$B$2:$B$19616,0)),0)</f>
        <v>0</v>
      </c>
      <c r="R491" s="6" cm="1">
        <f t="array" ref="R491">IFERROR(INDEX(DVOA!$AC$2:$AC$20095,MATCH($G491&amp;$A491-1&amp;$B491,DVOA!$C$2:$C$20095&amp;DVOA!$A$2:$A$20095&amp;DVOA!$B$2:$B$20095,0)
),0)</f>
        <v>0</v>
      </c>
      <c r="S491" s="6" t="str">
        <f t="shared" si="94"/>
        <v/>
      </c>
      <c r="T491" s="104">
        <f t="shared" si="102"/>
        <v>0</v>
      </c>
      <c r="U491" s="104" t="str">
        <f t="shared" si="103"/>
        <v/>
      </c>
      <c r="V491" s="26" t="str" cm="1">
        <f t="array" ref="V491">IFERROR(IF(E491="H",INDEX('DVOA Pred'!$G$2:$G$1000,MATCH($F491&amp;$B491&amp;$A491,'DVOA Pred'!$C$2:$C$1000&amp;'DVOA Pred'!$A$2:$A$1000&amp;'DVOA Pred'!$B$2:$B$1000,0)),
INDEX('DVOA Pred'!$H$2:$H$1000,MATCH($F491&amp;$B491&amp;$A491,'DVOA Pred'!$D$2:$D$1000&amp;'DVOA Pred'!$A$2:$A$1000&amp;'DVOA Pred'!$B$2:$B$1000,0))),"")</f>
        <v/>
      </c>
      <c r="W491" s="26" t="str">
        <f t="shared" si="95"/>
        <v/>
      </c>
      <c r="X491" s="26" t="str">
        <f t="shared" si="96"/>
        <v/>
      </c>
      <c r="Y491" s="6" t="str">
        <f>IFERROR((PERCENTRANK($L$2:$L$20355,L491)*Multiples!$B$3)+((PERCENTRANK($W$2:$W$20355,W491)*(1-Multiples!$B$3))),"")</f>
        <v/>
      </c>
      <c r="Z491" s="64">
        <v>20</v>
      </c>
      <c r="AA491" s="64">
        <v>6</v>
      </c>
      <c r="AB491" s="24">
        <f t="shared" si="97"/>
        <v>14</v>
      </c>
      <c r="AC491" s="24">
        <f t="shared" si="98"/>
        <v>10.5</v>
      </c>
      <c r="AD491" s="24">
        <f t="shared" si="99"/>
        <v>10.5</v>
      </c>
      <c r="AE491" s="24" t="str">
        <f t="shared" si="100"/>
        <v>Yes</v>
      </c>
      <c r="AF491" s="24" t="str">
        <f t="shared" si="101"/>
        <v>Yes</v>
      </c>
      <c r="AG491" s="64"/>
      <c r="AH491" s="105"/>
      <c r="AI491" s="170"/>
      <c r="AJ491" s="66"/>
    </row>
    <row r="492" spans="1:36" customFormat="1" x14ac:dyDescent="0.25">
      <c r="A492" s="7">
        <v>3</v>
      </c>
      <c r="B492" s="5">
        <v>2023</v>
      </c>
      <c r="C492" s="5" t="str">
        <f t="shared" si="91"/>
        <v>2023 W3</v>
      </c>
      <c r="D492" s="5">
        <v>246</v>
      </c>
      <c r="E492" s="5" t="s">
        <v>649</v>
      </c>
      <c r="F492" s="5" t="s">
        <v>20</v>
      </c>
      <c r="G492" s="5" t="s">
        <v>27</v>
      </c>
      <c r="H492" s="5">
        <v>-1.5</v>
      </c>
      <c r="I492" s="61">
        <v>1.5</v>
      </c>
      <c r="J492" s="62" t="str">
        <f t="shared" si="92"/>
        <v>D-3</v>
      </c>
      <c r="K492" s="61">
        <f t="shared" si="93"/>
        <v>-3</v>
      </c>
      <c r="L492" s="228">
        <f>IF(K492=0,0,
IF(J492="D0.5",0.5*SUMIFS('Key Numbers'!$C$2:$C$71,'Key Numbers'!$A$2:$A$71,"&gt;="&amp;ABS($I492),'Key Numbers'!$A$2:$A$71,"&lt;="&amp;ABS($H492)),
IF(J492="D-0.5",0.5*-1*SUMIFS('Key Numbers'!$C$2:$C$71,'Key Numbers'!$A$2:$A$71,"&lt;="&amp;ABS($I492),'Key Numbers'!$A$2:$A$71,"&gt;="&amp;ABS($H492)),
IF(J492="F0.5",0.5*SUMIFS('Key Numbers'!$C$2:$C$71,'Key Numbers'!$A$2:$A$71,"&lt;="&amp;ABS($I492),'Key Numbers'!$A$2:$A$71,"&gt;="&amp;ABS($H492)),
IF(J492="F-0.5",0.5*-1*SUMIFS('Key Numbers'!$C$2:$C$71,'Key Numbers'!$A$2:$A$71,"&gt;="&amp;ABS($I492),'Key Numbers'!$A$2:$A$71,"&lt;="&amp;ABS($H492)),
IF(AND(LEFT(J492,1)="F",K492&lt;0),-1*SUMIFS('Key Numbers'!$C$2:$C$71,'Key Numbers'!$A$2:$A$71,"&gt;="&amp;ABS($I492),'Key Numbers'!$A$2:$A$71,"&lt;="&amp;ABS($H492)),
IF(AND(LEFT(J492,1)="F",K492&gt;0),SUMIFS('Key Numbers'!$C$2:$C$71,'Key Numbers'!$A$2:$A$71,"&lt;="&amp;ABS($I492),'Key Numbers'!$A$2:$A$71,"&gt;="&amp;ABS($H492)),
IF(AND(LEFT(J492,1)="D",K492&lt;0),-1*SUMIFS('Key Numbers'!$C$2:$C$71,'Key Numbers'!$A$2:$A$71,"&lt;="&amp;ABS($I492),'Key Numbers'!$A$2:$A$71,"&gt;="&amp;ABS($H492)),
SUMIFS('Key Numbers'!$C$2:$C$71,'Key Numbers'!$A$2:$A$71,"&gt;="&amp;ABS($I492),'Key Numbers'!$A$2:$A$71,"&lt;="&amp;ABS($H492))))))))))</f>
        <v>0</v>
      </c>
      <c r="M492" s="6" cm="1">
        <f t="array" ref="M492">IFERROR(INDEX(DVOA!$E$2:$E$20095,MATCH($F492&amp;$A492-1&amp;$B492,DVOA!$C$2:$C$20095&amp;DVOA!$A$2:$A20566&amp;DVOA!$B$2:$B$20095,0)),0)</f>
        <v>0</v>
      </c>
      <c r="N492" s="6" cm="1">
        <f t="array" ref="N492">IFERROR(INDEX(WDVOA!$W$2:$W$1616,MATCH($F492&amp;$A492-1&amp;$B492,WDVOA!$U$2:$U$19616&amp;WDVOA!$V$2:$V$19616&amp;WDVOA!$B$2:$B$19616,0)),0)</f>
        <v>0</v>
      </c>
      <c r="O492" s="6" cm="1">
        <f t="array" ref="O492">IFERROR(INDEX(DVOA!$AC$2:$AC$20095,MATCH($F492&amp;$A492-1&amp;$B492,DVOA!$C$2:$C$20095&amp;DVOA!$A$2:$A$20095&amp;DVOA!$B$2:$B$20095,0)
),0)</f>
        <v>0</v>
      </c>
      <c r="P492" s="6" cm="1">
        <f t="array" ref="P492">IFERROR(INDEX(DVOA!$E$2:$E$20095,MATCH($G492&amp;$A492-1&amp;$B492,DVOA!$C$2:$C$20095&amp;DVOA!$A$2:$A20566&amp;DVOA!$B$2:$B$20095,0)),0)</f>
        <v>0</v>
      </c>
      <c r="Q492" s="6" cm="1">
        <f t="array" ref="Q492">IFERROR(INDEX(WDVOA!$W$2:$W$1616,MATCH($G492&amp;$A492-1&amp;$B492,WDVOA!$U$2:$U$19616&amp;WDVOA!$V$2:$V$19616&amp;WDVOA!$B$2:$B$19616,0)),0)</f>
        <v>0</v>
      </c>
      <c r="R492" s="6" cm="1">
        <f t="array" ref="R492">IFERROR(INDEX(DVOA!$AC$2:$AC$20095,MATCH($G492&amp;$A492-1&amp;$B492,DVOA!$C$2:$C$20095&amp;DVOA!$A$2:$A$20095&amp;DVOA!$B$2:$B$20095,0)
),0)</f>
        <v>0</v>
      </c>
      <c r="S492" s="6" t="str">
        <f t="shared" si="94"/>
        <v/>
      </c>
      <c r="T492" s="104">
        <f t="shared" si="102"/>
        <v>0</v>
      </c>
      <c r="U492" s="104" t="str">
        <f t="shared" si="103"/>
        <v/>
      </c>
      <c r="V492" s="26" t="str" cm="1">
        <f t="array" ref="V492">IFERROR(IF(E492="H",INDEX('DVOA Pred'!$G$2:$G$1000,MATCH($F492&amp;$B492&amp;$A492,'DVOA Pred'!$C$2:$C$1000&amp;'DVOA Pred'!$A$2:$A$1000&amp;'DVOA Pred'!$B$2:$B$1000,0)),
INDEX('DVOA Pred'!$H$2:$H$1000,MATCH($F492&amp;$B492&amp;$A492,'DVOA Pred'!$D$2:$D$1000&amp;'DVOA Pred'!$A$2:$A$1000&amp;'DVOA Pred'!$B$2:$B$1000,0))),"")</f>
        <v/>
      </c>
      <c r="W492" s="26" t="str">
        <f t="shared" si="95"/>
        <v/>
      </c>
      <c r="X492" s="26" t="str">
        <f t="shared" si="96"/>
        <v/>
      </c>
      <c r="Y492" s="6" t="str">
        <f>IFERROR((PERCENTRANK($L$2:$L$20355,L492)*Multiples!$B$3)+((PERCENTRANK($W$2:$W$20355,W492)*(1-Multiples!$B$3))),"")</f>
        <v/>
      </c>
      <c r="Z492" s="64">
        <v>18</v>
      </c>
      <c r="AA492" s="64">
        <v>17</v>
      </c>
      <c r="AB492" s="24">
        <f t="shared" si="97"/>
        <v>1</v>
      </c>
      <c r="AC492" s="24">
        <f t="shared" si="98"/>
        <v>-0.5</v>
      </c>
      <c r="AD492" s="24">
        <f t="shared" si="99"/>
        <v>2.5</v>
      </c>
      <c r="AE492" s="24" t="str">
        <f t="shared" si="100"/>
        <v>No</v>
      </c>
      <c r="AF492" s="24" t="str">
        <f t="shared" si="101"/>
        <v>Yes</v>
      </c>
      <c r="AG492" s="64"/>
      <c r="AH492" s="105"/>
      <c r="AI492" s="170"/>
      <c r="AJ492" s="66"/>
    </row>
    <row r="493" spans="1:36" customFormat="1" x14ac:dyDescent="0.25">
      <c r="A493" s="7">
        <v>3</v>
      </c>
      <c r="B493" s="5">
        <v>2023</v>
      </c>
      <c r="C493" s="5" t="str">
        <f t="shared" si="91"/>
        <v>2023 W3</v>
      </c>
      <c r="D493" s="5">
        <v>246</v>
      </c>
      <c r="E493" s="5" t="s">
        <v>651</v>
      </c>
      <c r="F493" s="5" t="s">
        <v>27</v>
      </c>
      <c r="G493" s="5" t="s">
        <v>20</v>
      </c>
      <c r="H493" s="5">
        <v>1.5</v>
      </c>
      <c r="I493" s="61">
        <v>-1.5</v>
      </c>
      <c r="J493" s="62" t="str">
        <f t="shared" si="92"/>
        <v>F3</v>
      </c>
      <c r="K493" s="61">
        <f t="shared" si="93"/>
        <v>3</v>
      </c>
      <c r="L493" s="228">
        <f>IF(K493=0,0,
IF(J493="D0.5",0.5*SUMIFS('Key Numbers'!$C$2:$C$71,'Key Numbers'!$A$2:$A$71,"&gt;="&amp;ABS($I493),'Key Numbers'!$A$2:$A$71,"&lt;="&amp;ABS($H493)),
IF(J493="D-0.5",0.5*-1*SUMIFS('Key Numbers'!$C$2:$C$71,'Key Numbers'!$A$2:$A$71,"&lt;="&amp;ABS($I493),'Key Numbers'!$A$2:$A$71,"&gt;="&amp;ABS($H493)),
IF(J493="F0.5",0.5*SUMIFS('Key Numbers'!$C$2:$C$71,'Key Numbers'!$A$2:$A$71,"&lt;="&amp;ABS($I493),'Key Numbers'!$A$2:$A$71,"&gt;="&amp;ABS($H493)),
IF(J493="F-0.5",0.5*-1*SUMIFS('Key Numbers'!$C$2:$C$71,'Key Numbers'!$A$2:$A$71,"&gt;="&amp;ABS($I493),'Key Numbers'!$A$2:$A$71,"&lt;="&amp;ABS($H493)),
IF(AND(LEFT(J493,1)="F",K493&lt;0),-1*SUMIFS('Key Numbers'!$C$2:$C$71,'Key Numbers'!$A$2:$A$71,"&gt;="&amp;ABS($I493),'Key Numbers'!$A$2:$A$71,"&lt;="&amp;ABS($H493)),
IF(AND(LEFT(J493,1)="F",K493&gt;0),SUMIFS('Key Numbers'!$C$2:$C$71,'Key Numbers'!$A$2:$A$71,"&lt;="&amp;ABS($I493),'Key Numbers'!$A$2:$A$71,"&gt;="&amp;ABS($H493)),
IF(AND(LEFT(J493,1)="D",K493&lt;0),-1*SUMIFS('Key Numbers'!$C$2:$C$71,'Key Numbers'!$A$2:$A$71,"&lt;="&amp;ABS($I493),'Key Numbers'!$A$2:$A$71,"&gt;="&amp;ABS($H493)),
SUMIFS('Key Numbers'!$C$2:$C$71,'Key Numbers'!$A$2:$A$71,"&gt;="&amp;ABS($I493),'Key Numbers'!$A$2:$A$71,"&lt;="&amp;ABS($H493))))))))))</f>
        <v>0</v>
      </c>
      <c r="M493" s="6" cm="1">
        <f t="array" ref="M493">IFERROR(INDEX(DVOA!$E$2:$E$20095,MATCH($F493&amp;$A493-1&amp;$B493,DVOA!$C$2:$C$20095&amp;DVOA!$A$2:$A20567&amp;DVOA!$B$2:$B$20095,0)),0)</f>
        <v>0</v>
      </c>
      <c r="N493" s="6" cm="1">
        <f t="array" ref="N493">IFERROR(INDEX(WDVOA!$W$2:$W$1616,MATCH($F493&amp;$A493-1&amp;$B493,WDVOA!$U$2:$U$19616&amp;WDVOA!$V$2:$V$19616&amp;WDVOA!$B$2:$B$19616,0)),0)</f>
        <v>0</v>
      </c>
      <c r="O493" s="6" cm="1">
        <f t="array" ref="O493">IFERROR(INDEX(DVOA!$AC$2:$AC$20095,MATCH($F493&amp;$A493-1&amp;$B493,DVOA!$C$2:$C$20095&amp;DVOA!$A$2:$A$20095&amp;DVOA!$B$2:$B$20095,0)
),0)</f>
        <v>0</v>
      </c>
      <c r="P493" s="6" cm="1">
        <f t="array" ref="P493">IFERROR(INDEX(DVOA!$E$2:$E$20095,MATCH($G493&amp;$A493-1&amp;$B493,DVOA!$C$2:$C$20095&amp;DVOA!$A$2:$A20567&amp;DVOA!$B$2:$B$20095,0)),0)</f>
        <v>0</v>
      </c>
      <c r="Q493" s="6" cm="1">
        <f t="array" ref="Q493">IFERROR(INDEX(WDVOA!$W$2:$W$1616,MATCH($G493&amp;$A493-1&amp;$B493,WDVOA!$U$2:$U$19616&amp;WDVOA!$V$2:$V$19616&amp;WDVOA!$B$2:$B$19616,0)),0)</f>
        <v>0</v>
      </c>
      <c r="R493" s="6" cm="1">
        <f t="array" ref="R493">IFERROR(INDEX(DVOA!$AC$2:$AC$20095,MATCH($G493&amp;$A493-1&amp;$B493,DVOA!$C$2:$C$20095&amp;DVOA!$A$2:$A$20095&amp;DVOA!$B$2:$B$20095,0)
),0)</f>
        <v>0</v>
      </c>
      <c r="S493" s="6" t="str">
        <f t="shared" si="94"/>
        <v/>
      </c>
      <c r="T493" s="104">
        <f t="shared" si="102"/>
        <v>0</v>
      </c>
      <c r="U493" s="104" t="str">
        <f t="shared" si="103"/>
        <v/>
      </c>
      <c r="V493" s="26" t="str" cm="1">
        <f t="array" ref="V493">IFERROR(IF(E493="H",INDEX('DVOA Pred'!$G$2:$G$1000,MATCH($F493&amp;$B493&amp;$A493,'DVOA Pred'!$C$2:$C$1000&amp;'DVOA Pred'!$A$2:$A$1000&amp;'DVOA Pred'!$B$2:$B$1000,0)),
INDEX('DVOA Pred'!$H$2:$H$1000,MATCH($F493&amp;$B493&amp;$A493,'DVOA Pred'!$D$2:$D$1000&amp;'DVOA Pred'!$A$2:$A$1000&amp;'DVOA Pred'!$B$2:$B$1000,0))),"")</f>
        <v/>
      </c>
      <c r="W493" s="26" t="str">
        <f t="shared" si="95"/>
        <v/>
      </c>
      <c r="X493" s="26" t="str">
        <f t="shared" si="96"/>
        <v/>
      </c>
      <c r="Y493" s="6" t="str">
        <f>IFERROR((PERCENTRANK($L$2:$L$20355,L493)*Multiples!$B$3)+((PERCENTRANK($W$2:$W$20355,W493)*(1-Multiples!$B$3))),"")</f>
        <v/>
      </c>
      <c r="Z493" s="64">
        <v>17</v>
      </c>
      <c r="AA493" s="64">
        <v>18</v>
      </c>
      <c r="AB493" s="24">
        <f t="shared" si="97"/>
        <v>-1</v>
      </c>
      <c r="AC493" s="24">
        <f t="shared" si="98"/>
        <v>0.5</v>
      </c>
      <c r="AD493" s="24">
        <f t="shared" si="99"/>
        <v>-2.5</v>
      </c>
      <c r="AE493" s="24" t="str">
        <f t="shared" si="100"/>
        <v>Yes</v>
      </c>
      <c r="AF493" s="24" t="str">
        <f t="shared" si="101"/>
        <v>No</v>
      </c>
      <c r="AG493" s="64" t="s">
        <v>652</v>
      </c>
      <c r="AH493" s="105" t="s">
        <v>652</v>
      </c>
      <c r="AI493" s="170"/>
      <c r="AJ493" s="66"/>
    </row>
    <row r="494" spans="1:36" customFormat="1" x14ac:dyDescent="0.25">
      <c r="A494" s="7">
        <v>3</v>
      </c>
      <c r="B494" s="5">
        <v>2023</v>
      </c>
      <c r="C494" s="5" t="str">
        <f t="shared" si="91"/>
        <v>2023 W3</v>
      </c>
      <c r="D494" s="5">
        <v>247</v>
      </c>
      <c r="E494" s="5" t="s">
        <v>649</v>
      </c>
      <c r="F494" s="5" t="s">
        <v>39</v>
      </c>
      <c r="G494" s="5" t="s">
        <v>4</v>
      </c>
      <c r="H494" s="5">
        <v>6.5</v>
      </c>
      <c r="I494" s="61">
        <v>6</v>
      </c>
      <c r="J494" s="62" t="str">
        <f t="shared" si="92"/>
        <v>D0.5</v>
      </c>
      <c r="K494" s="61">
        <f t="shared" si="93"/>
        <v>0.5</v>
      </c>
      <c r="L494" s="228">
        <f>IF(K494=0,0,
IF(J494="D0.5",0.5*SUMIFS('Key Numbers'!$C$2:$C$71,'Key Numbers'!$A$2:$A$71,"&gt;="&amp;ABS($I494),'Key Numbers'!$A$2:$A$71,"&lt;="&amp;ABS($H494)),
IF(J494="D-0.5",0.5*-1*SUMIFS('Key Numbers'!$C$2:$C$71,'Key Numbers'!$A$2:$A$71,"&lt;="&amp;ABS($I494),'Key Numbers'!$A$2:$A$71,"&gt;="&amp;ABS($H494)),
IF(J494="F0.5",0.5*SUMIFS('Key Numbers'!$C$2:$C$71,'Key Numbers'!$A$2:$A$71,"&lt;="&amp;ABS($I494),'Key Numbers'!$A$2:$A$71,"&gt;="&amp;ABS($H494)),
IF(J494="F-0.5",0.5*-1*SUMIFS('Key Numbers'!$C$2:$C$71,'Key Numbers'!$A$2:$A$71,"&gt;="&amp;ABS($I494),'Key Numbers'!$A$2:$A$71,"&lt;="&amp;ABS($H494)),
IF(AND(LEFT(J494,1)="F",K494&lt;0),-1*SUMIFS('Key Numbers'!$C$2:$C$71,'Key Numbers'!$A$2:$A$71,"&gt;="&amp;ABS($I494),'Key Numbers'!$A$2:$A$71,"&lt;="&amp;ABS($H494)),
IF(AND(LEFT(J494,1)="F",K494&gt;0),SUMIFS('Key Numbers'!$C$2:$C$71,'Key Numbers'!$A$2:$A$71,"&lt;="&amp;ABS($I494),'Key Numbers'!$A$2:$A$71,"&gt;="&amp;ABS($H494)),
IF(AND(LEFT(J494,1)="D",K494&lt;0),-1*SUMIFS('Key Numbers'!$C$2:$C$71,'Key Numbers'!$A$2:$A$71,"&lt;="&amp;ABS($I494),'Key Numbers'!$A$2:$A$71,"&gt;="&amp;ABS($H494)),
SUMIFS('Key Numbers'!$C$2:$C$71,'Key Numbers'!$A$2:$A$71,"&gt;="&amp;ABS($I494),'Key Numbers'!$A$2:$A$71,"&lt;="&amp;ABS($H494))))))))))</f>
        <v>3.669724770642202E-2</v>
      </c>
      <c r="M494" s="6" cm="1">
        <f t="array" ref="M494">IFERROR(INDEX(DVOA!$E$2:$E$20095,MATCH($F494&amp;$A494-1&amp;$B494,DVOA!$C$2:$C$20095&amp;DVOA!$A$2:$A20568&amp;DVOA!$B$2:$B$20095,0)),0)</f>
        <v>0</v>
      </c>
      <c r="N494" s="6" cm="1">
        <f t="array" ref="N494">IFERROR(INDEX(WDVOA!$W$2:$W$1616,MATCH($F494&amp;$A494-1&amp;$B494,WDVOA!$U$2:$U$19616&amp;WDVOA!$V$2:$V$19616&amp;WDVOA!$B$2:$B$19616,0)),0)</f>
        <v>0</v>
      </c>
      <c r="O494" s="6" cm="1">
        <f t="array" ref="O494">IFERROR(INDEX(DVOA!$AC$2:$AC$20095,MATCH($F494&amp;$A494-1&amp;$B494,DVOA!$C$2:$C$20095&amp;DVOA!$A$2:$A$20095&amp;DVOA!$B$2:$B$20095,0)
),0)</f>
        <v>0</v>
      </c>
      <c r="P494" s="6" cm="1">
        <f t="array" ref="P494">IFERROR(INDEX(DVOA!$E$2:$E$20095,MATCH($G494&amp;$A494-1&amp;$B494,DVOA!$C$2:$C$20095&amp;DVOA!$A$2:$A20568&amp;DVOA!$B$2:$B$20095,0)),0)</f>
        <v>0</v>
      </c>
      <c r="Q494" s="6" cm="1">
        <f t="array" ref="Q494">IFERROR(INDEX(WDVOA!$W$2:$W$1616,MATCH($G494&amp;$A494-1&amp;$B494,WDVOA!$U$2:$U$19616&amp;WDVOA!$V$2:$V$19616&amp;WDVOA!$B$2:$B$19616,0)),0)</f>
        <v>0</v>
      </c>
      <c r="R494" s="6" cm="1">
        <f t="array" ref="R494">IFERROR(INDEX(DVOA!$AC$2:$AC$20095,MATCH($G494&amp;$A494-1&amp;$B494,DVOA!$C$2:$C$20095&amp;DVOA!$A$2:$A$20095&amp;DVOA!$B$2:$B$20095,0)
),0)</f>
        <v>0</v>
      </c>
      <c r="S494" s="6" t="str">
        <f t="shared" si="94"/>
        <v/>
      </c>
      <c r="T494" s="104">
        <f t="shared" si="102"/>
        <v>0</v>
      </c>
      <c r="U494" s="104" t="str">
        <f t="shared" si="103"/>
        <v/>
      </c>
      <c r="V494" s="26" t="str" cm="1">
        <f t="array" ref="V494">IFERROR(IF(E494="H",INDEX('DVOA Pred'!$G$2:$G$1000,MATCH($F494&amp;$B494&amp;$A494,'DVOA Pred'!$C$2:$C$1000&amp;'DVOA Pred'!$A$2:$A$1000&amp;'DVOA Pred'!$B$2:$B$1000,0)),
INDEX('DVOA Pred'!$H$2:$H$1000,MATCH($F494&amp;$B494&amp;$A494,'DVOA Pred'!$D$2:$D$1000&amp;'DVOA Pred'!$A$2:$A$1000&amp;'DVOA Pred'!$B$2:$B$1000,0))),"")</f>
        <v/>
      </c>
      <c r="W494" s="26" t="str">
        <f t="shared" si="95"/>
        <v/>
      </c>
      <c r="X494" s="26" t="str">
        <f t="shared" si="96"/>
        <v/>
      </c>
      <c r="Y494" s="6" t="str">
        <f>IFERROR((PERCENTRANK($L$2:$L$20355,L494)*Multiples!$B$3)+((PERCENTRANK($W$2:$W$20355,W494)*(1-Multiples!$B$3))),"")</f>
        <v/>
      </c>
      <c r="Z494" s="64">
        <v>20</v>
      </c>
      <c r="AA494" s="64">
        <v>70</v>
      </c>
      <c r="AB494" s="24">
        <f t="shared" si="97"/>
        <v>-50</v>
      </c>
      <c r="AC494" s="24">
        <f t="shared" si="98"/>
        <v>-43.5</v>
      </c>
      <c r="AD494" s="24">
        <f t="shared" si="99"/>
        <v>-44</v>
      </c>
      <c r="AE494" s="24" t="str">
        <f t="shared" si="100"/>
        <v>No</v>
      </c>
      <c r="AF494" s="24" t="str">
        <f t="shared" si="101"/>
        <v>No</v>
      </c>
      <c r="AG494" s="64"/>
      <c r="AH494" s="105"/>
      <c r="AI494" s="170"/>
      <c r="AJ494" s="66"/>
    </row>
    <row r="495" spans="1:36" customFormat="1" x14ac:dyDescent="0.25">
      <c r="A495" s="7">
        <v>3</v>
      </c>
      <c r="B495" s="5">
        <v>2023</v>
      </c>
      <c r="C495" s="5" t="str">
        <f t="shared" si="91"/>
        <v>2023 W3</v>
      </c>
      <c r="D495" s="5">
        <v>247</v>
      </c>
      <c r="E495" s="5" t="s">
        <v>651</v>
      </c>
      <c r="F495" s="5" t="s">
        <v>4</v>
      </c>
      <c r="G495" s="5" t="s">
        <v>39</v>
      </c>
      <c r="H495" s="5">
        <v>-6.5</v>
      </c>
      <c r="I495" s="61">
        <v>-6</v>
      </c>
      <c r="J495" s="62" t="str">
        <f t="shared" si="92"/>
        <v>F-0.5</v>
      </c>
      <c r="K495" s="61">
        <f t="shared" si="93"/>
        <v>-0.5</v>
      </c>
      <c r="L495" s="228">
        <f>IF(K495=0,0,
IF(J495="D0.5",0.5*SUMIFS('Key Numbers'!$C$2:$C$71,'Key Numbers'!$A$2:$A$71,"&gt;="&amp;ABS($I495),'Key Numbers'!$A$2:$A$71,"&lt;="&amp;ABS($H495)),
IF(J495="D-0.5",0.5*-1*SUMIFS('Key Numbers'!$C$2:$C$71,'Key Numbers'!$A$2:$A$71,"&lt;="&amp;ABS($I495),'Key Numbers'!$A$2:$A$71,"&gt;="&amp;ABS($H495)),
IF(J495="F0.5",0.5*SUMIFS('Key Numbers'!$C$2:$C$71,'Key Numbers'!$A$2:$A$71,"&lt;="&amp;ABS($I495),'Key Numbers'!$A$2:$A$71,"&gt;="&amp;ABS($H495)),
IF(J495="F-0.5",0.5*-1*SUMIFS('Key Numbers'!$C$2:$C$71,'Key Numbers'!$A$2:$A$71,"&gt;="&amp;ABS($I495),'Key Numbers'!$A$2:$A$71,"&lt;="&amp;ABS($H495)),
IF(AND(LEFT(J495,1)="F",K495&lt;0),-1*SUMIFS('Key Numbers'!$C$2:$C$71,'Key Numbers'!$A$2:$A$71,"&gt;="&amp;ABS($I495),'Key Numbers'!$A$2:$A$71,"&lt;="&amp;ABS($H495)),
IF(AND(LEFT(J495,1)="F",K495&gt;0),SUMIFS('Key Numbers'!$C$2:$C$71,'Key Numbers'!$A$2:$A$71,"&lt;="&amp;ABS($I495),'Key Numbers'!$A$2:$A$71,"&gt;="&amp;ABS($H495)),
IF(AND(LEFT(J495,1)="D",K495&lt;0),-1*SUMIFS('Key Numbers'!$C$2:$C$71,'Key Numbers'!$A$2:$A$71,"&lt;="&amp;ABS($I495),'Key Numbers'!$A$2:$A$71,"&gt;="&amp;ABS($H495)),
SUMIFS('Key Numbers'!$C$2:$C$71,'Key Numbers'!$A$2:$A$71,"&gt;="&amp;ABS($I495),'Key Numbers'!$A$2:$A$71,"&lt;="&amp;ABS($H495))))))))))</f>
        <v>-3.669724770642202E-2</v>
      </c>
      <c r="M495" s="6" cm="1">
        <f t="array" ref="M495">IFERROR(INDEX(DVOA!$E$2:$E$20095,MATCH($F495&amp;$A495-1&amp;$B495,DVOA!$C$2:$C$20095&amp;DVOA!$A$2:$A20569&amp;DVOA!$B$2:$B$20095,0)),0)</f>
        <v>0</v>
      </c>
      <c r="N495" s="6" cm="1">
        <f t="array" ref="N495">IFERROR(INDEX(WDVOA!$W$2:$W$1616,MATCH($F495&amp;$A495-1&amp;$B495,WDVOA!$U$2:$U$19616&amp;WDVOA!$V$2:$V$19616&amp;WDVOA!$B$2:$B$19616,0)),0)</f>
        <v>0</v>
      </c>
      <c r="O495" s="6" cm="1">
        <f t="array" ref="O495">IFERROR(INDEX(DVOA!$AC$2:$AC$20095,MATCH($F495&amp;$A495-1&amp;$B495,DVOA!$C$2:$C$20095&amp;DVOA!$A$2:$A$20095&amp;DVOA!$B$2:$B$20095,0)
),0)</f>
        <v>0</v>
      </c>
      <c r="P495" s="6" cm="1">
        <f t="array" ref="P495">IFERROR(INDEX(DVOA!$E$2:$E$20095,MATCH($G495&amp;$A495-1&amp;$B495,DVOA!$C$2:$C$20095&amp;DVOA!$A$2:$A20569&amp;DVOA!$B$2:$B$20095,0)),0)</f>
        <v>0</v>
      </c>
      <c r="Q495" s="6" cm="1">
        <f t="array" ref="Q495">IFERROR(INDEX(WDVOA!$W$2:$W$1616,MATCH($G495&amp;$A495-1&amp;$B495,WDVOA!$U$2:$U$19616&amp;WDVOA!$V$2:$V$19616&amp;WDVOA!$B$2:$B$19616,0)),0)</f>
        <v>0</v>
      </c>
      <c r="R495" s="6" cm="1">
        <f t="array" ref="R495">IFERROR(INDEX(DVOA!$AC$2:$AC$20095,MATCH($G495&amp;$A495-1&amp;$B495,DVOA!$C$2:$C$20095&amp;DVOA!$A$2:$A$20095&amp;DVOA!$B$2:$B$20095,0)
),0)</f>
        <v>0</v>
      </c>
      <c r="S495" s="6" t="str">
        <f t="shared" si="94"/>
        <v/>
      </c>
      <c r="T495" s="104">
        <f t="shared" si="102"/>
        <v>0</v>
      </c>
      <c r="U495" s="104" t="str">
        <f t="shared" si="103"/>
        <v/>
      </c>
      <c r="V495" s="26" t="str" cm="1">
        <f t="array" ref="V495">IFERROR(IF(E495="H",INDEX('DVOA Pred'!$G$2:$G$1000,MATCH($F495&amp;$B495&amp;$A495,'DVOA Pred'!$C$2:$C$1000&amp;'DVOA Pred'!$A$2:$A$1000&amp;'DVOA Pred'!$B$2:$B$1000,0)),
INDEX('DVOA Pred'!$H$2:$H$1000,MATCH($F495&amp;$B495&amp;$A495,'DVOA Pred'!$D$2:$D$1000&amp;'DVOA Pred'!$A$2:$A$1000&amp;'DVOA Pred'!$B$2:$B$1000,0))),"")</f>
        <v/>
      </c>
      <c r="W495" s="26" t="str">
        <f t="shared" si="95"/>
        <v/>
      </c>
      <c r="X495" s="26" t="str">
        <f t="shared" si="96"/>
        <v/>
      </c>
      <c r="Y495" s="6" t="str">
        <f>IFERROR((PERCENTRANK($L$2:$L$20355,L495)*Multiples!$B$3)+((PERCENTRANK($W$2:$W$20355,W495)*(1-Multiples!$B$3))),"")</f>
        <v/>
      </c>
      <c r="Z495" s="64">
        <v>70</v>
      </c>
      <c r="AA495" s="64">
        <v>20</v>
      </c>
      <c r="AB495" s="24">
        <f t="shared" si="97"/>
        <v>50</v>
      </c>
      <c r="AC495" s="24">
        <f t="shared" si="98"/>
        <v>43.5</v>
      </c>
      <c r="AD495" s="24">
        <f t="shared" si="99"/>
        <v>44</v>
      </c>
      <c r="AE495" s="24" t="str">
        <f t="shared" si="100"/>
        <v>Yes</v>
      </c>
      <c r="AF495" s="24" t="str">
        <f t="shared" si="101"/>
        <v>Yes</v>
      </c>
      <c r="AG495" s="64"/>
      <c r="AH495" s="105"/>
      <c r="AI495" s="170"/>
      <c r="AJ495" s="66"/>
    </row>
    <row r="496" spans="1:36" customFormat="1" x14ac:dyDescent="0.25">
      <c r="A496" s="7">
        <v>3</v>
      </c>
      <c r="B496" s="5">
        <v>2023</v>
      </c>
      <c r="C496" s="5" t="str">
        <f t="shared" si="91"/>
        <v>2023 W3</v>
      </c>
      <c r="D496" s="5">
        <v>248</v>
      </c>
      <c r="E496" s="5" t="s">
        <v>651</v>
      </c>
      <c r="F496" s="5" t="s">
        <v>17</v>
      </c>
      <c r="G496" s="5" t="s">
        <v>9</v>
      </c>
      <c r="H496" s="5">
        <v>-2.5</v>
      </c>
      <c r="I496" s="61">
        <v>-2.5</v>
      </c>
      <c r="J496" s="62" t="str">
        <f t="shared" si="92"/>
        <v>F0</v>
      </c>
      <c r="K496" s="61">
        <f t="shared" si="93"/>
        <v>0</v>
      </c>
      <c r="L496" s="228">
        <f>IF(K496=0,0,
IF(J496="D0.5",0.5*SUMIFS('Key Numbers'!$C$2:$C$71,'Key Numbers'!$A$2:$A$71,"&gt;="&amp;ABS($I496),'Key Numbers'!$A$2:$A$71,"&lt;="&amp;ABS($H496)),
IF(J496="D-0.5",0.5*-1*SUMIFS('Key Numbers'!$C$2:$C$71,'Key Numbers'!$A$2:$A$71,"&lt;="&amp;ABS($I496),'Key Numbers'!$A$2:$A$71,"&gt;="&amp;ABS($H496)),
IF(J496="F0.5",0.5*SUMIFS('Key Numbers'!$C$2:$C$71,'Key Numbers'!$A$2:$A$71,"&lt;="&amp;ABS($I496),'Key Numbers'!$A$2:$A$71,"&gt;="&amp;ABS($H496)),
IF(J496="F-0.5",0.5*-1*SUMIFS('Key Numbers'!$C$2:$C$71,'Key Numbers'!$A$2:$A$71,"&gt;="&amp;ABS($I496),'Key Numbers'!$A$2:$A$71,"&lt;="&amp;ABS($H496)),
IF(AND(LEFT(J496,1)="F",K496&lt;0),-1*SUMIFS('Key Numbers'!$C$2:$C$71,'Key Numbers'!$A$2:$A$71,"&gt;="&amp;ABS($I496),'Key Numbers'!$A$2:$A$71,"&lt;="&amp;ABS($H496)),
IF(AND(LEFT(J496,1)="F",K496&gt;0),SUMIFS('Key Numbers'!$C$2:$C$71,'Key Numbers'!$A$2:$A$71,"&lt;="&amp;ABS($I496),'Key Numbers'!$A$2:$A$71,"&gt;="&amp;ABS($H496)),
IF(AND(LEFT(J496,1)="D",K496&lt;0),-1*SUMIFS('Key Numbers'!$C$2:$C$71,'Key Numbers'!$A$2:$A$71,"&lt;="&amp;ABS($I496),'Key Numbers'!$A$2:$A$71,"&gt;="&amp;ABS($H496)),
SUMIFS('Key Numbers'!$C$2:$C$71,'Key Numbers'!$A$2:$A$71,"&gt;="&amp;ABS($I496),'Key Numbers'!$A$2:$A$71,"&lt;="&amp;ABS($H496))))))))))</f>
        <v>0</v>
      </c>
      <c r="M496" s="6" cm="1">
        <f t="array" ref="M496">IFERROR(INDEX(DVOA!$E$2:$E$20095,MATCH($F496&amp;$A496-1&amp;$B496,DVOA!$C$2:$C$20095&amp;DVOA!$A$2:$A20570&amp;DVOA!$B$2:$B$20095,0)),0)</f>
        <v>0</v>
      </c>
      <c r="N496" s="6" cm="1">
        <f t="array" ref="N496">IFERROR(INDEX(WDVOA!$W$2:$W$1616,MATCH($F496&amp;$A496-1&amp;$B496,WDVOA!$U$2:$U$19616&amp;WDVOA!$V$2:$V$19616&amp;WDVOA!$B$2:$B$19616,0)),0)</f>
        <v>0</v>
      </c>
      <c r="O496" s="6" cm="1">
        <f t="array" ref="O496">IFERROR(INDEX(DVOA!$AC$2:$AC$20095,MATCH($F496&amp;$A496-1&amp;$B496,DVOA!$C$2:$C$20095&amp;DVOA!$A$2:$A$20095&amp;DVOA!$B$2:$B$20095,0)
),0)</f>
        <v>0</v>
      </c>
      <c r="P496" s="6" cm="1">
        <f t="array" ref="P496">IFERROR(INDEX(DVOA!$E$2:$E$20095,MATCH($G496&amp;$A496-1&amp;$B496,DVOA!$C$2:$C$20095&amp;DVOA!$A$2:$A20570&amp;DVOA!$B$2:$B$20095,0)),0)</f>
        <v>0</v>
      </c>
      <c r="Q496" s="6" cm="1">
        <f t="array" ref="Q496">IFERROR(INDEX(WDVOA!$W$2:$W$1616,MATCH($G496&amp;$A496-1&amp;$B496,WDVOA!$U$2:$U$19616&amp;WDVOA!$V$2:$V$19616&amp;WDVOA!$B$2:$B$19616,0)),0)</f>
        <v>0</v>
      </c>
      <c r="R496" s="6" cm="1">
        <f t="array" ref="R496">IFERROR(INDEX(DVOA!$AC$2:$AC$20095,MATCH($G496&amp;$A496-1&amp;$B496,DVOA!$C$2:$C$20095&amp;DVOA!$A$2:$A$20095&amp;DVOA!$B$2:$B$20095,0)
),0)</f>
        <v>0</v>
      </c>
      <c r="S496" s="6" t="str">
        <f t="shared" si="94"/>
        <v/>
      </c>
      <c r="T496" s="104">
        <f t="shared" si="102"/>
        <v>0</v>
      </c>
      <c r="U496" s="104" t="str">
        <f t="shared" si="103"/>
        <v/>
      </c>
      <c r="V496" s="26" t="str" cm="1">
        <f t="array" ref="V496">IFERROR(IF(E496="H",INDEX('DVOA Pred'!$G$2:$G$1000,MATCH($F496&amp;$B496&amp;$A496,'DVOA Pred'!$C$2:$C$1000&amp;'DVOA Pred'!$A$2:$A$1000&amp;'DVOA Pred'!$B$2:$B$1000,0)),
INDEX('DVOA Pred'!$H$2:$H$1000,MATCH($F496&amp;$B496&amp;$A496,'DVOA Pred'!$D$2:$D$1000&amp;'DVOA Pred'!$A$2:$A$1000&amp;'DVOA Pred'!$B$2:$B$1000,0))),"")</f>
        <v/>
      </c>
      <c r="W496" s="26" t="str">
        <f t="shared" si="95"/>
        <v/>
      </c>
      <c r="X496" s="26" t="str">
        <f t="shared" si="96"/>
        <v/>
      </c>
      <c r="Y496" s="6" t="str">
        <f>IFERROR((PERCENTRANK($L$2:$L$20355,L496)*Multiples!$B$3)+((PERCENTRANK($W$2:$W$20355,W496)*(1-Multiples!$B$3))),"")</f>
        <v/>
      </c>
      <c r="Z496" s="64">
        <v>15</v>
      </c>
      <c r="AA496" s="64">
        <v>10</v>
      </c>
      <c r="AB496" s="24">
        <f t="shared" si="97"/>
        <v>5</v>
      </c>
      <c r="AC496" s="24">
        <f t="shared" si="98"/>
        <v>2.5</v>
      </c>
      <c r="AD496" s="24">
        <f t="shared" si="99"/>
        <v>2.5</v>
      </c>
      <c r="AE496" s="24" t="str">
        <f t="shared" si="100"/>
        <v>Yes</v>
      </c>
      <c r="AF496" s="24" t="str">
        <f t="shared" si="101"/>
        <v>Yes</v>
      </c>
      <c r="AG496" s="64"/>
      <c r="AH496" s="105"/>
      <c r="AI496" s="170"/>
      <c r="AJ496" s="66"/>
    </row>
    <row r="497" spans="1:36" customFormat="1" x14ac:dyDescent="0.25">
      <c r="A497" s="7">
        <v>3</v>
      </c>
      <c r="B497" s="5">
        <v>2023</v>
      </c>
      <c r="C497" s="5" t="str">
        <f t="shared" si="91"/>
        <v>2023 W3</v>
      </c>
      <c r="D497" s="5">
        <v>248</v>
      </c>
      <c r="E497" s="5" t="s">
        <v>649</v>
      </c>
      <c r="F497" s="5" t="s">
        <v>9</v>
      </c>
      <c r="G497" s="5" t="s">
        <v>17</v>
      </c>
      <c r="H497" s="5">
        <v>2.5</v>
      </c>
      <c r="I497" s="61">
        <v>2.5</v>
      </c>
      <c r="J497" s="62" t="str">
        <f t="shared" si="92"/>
        <v>D0</v>
      </c>
      <c r="K497" s="61">
        <f t="shared" si="93"/>
        <v>0</v>
      </c>
      <c r="L497" s="228">
        <f>IF(K497=0,0,
IF(J497="D0.5",0.5*SUMIFS('Key Numbers'!$C$2:$C$71,'Key Numbers'!$A$2:$A$71,"&gt;="&amp;ABS($I497),'Key Numbers'!$A$2:$A$71,"&lt;="&amp;ABS($H497)),
IF(J497="D-0.5",0.5*-1*SUMIFS('Key Numbers'!$C$2:$C$71,'Key Numbers'!$A$2:$A$71,"&lt;="&amp;ABS($I497),'Key Numbers'!$A$2:$A$71,"&gt;="&amp;ABS($H497)),
IF(J497="F0.5",0.5*SUMIFS('Key Numbers'!$C$2:$C$71,'Key Numbers'!$A$2:$A$71,"&lt;="&amp;ABS($I497),'Key Numbers'!$A$2:$A$71,"&gt;="&amp;ABS($H497)),
IF(J497="F-0.5",0.5*-1*SUMIFS('Key Numbers'!$C$2:$C$71,'Key Numbers'!$A$2:$A$71,"&gt;="&amp;ABS($I497),'Key Numbers'!$A$2:$A$71,"&lt;="&amp;ABS($H497)),
IF(AND(LEFT(J497,1)="F",K497&lt;0),-1*SUMIFS('Key Numbers'!$C$2:$C$71,'Key Numbers'!$A$2:$A$71,"&gt;="&amp;ABS($I497),'Key Numbers'!$A$2:$A$71,"&lt;="&amp;ABS($H497)),
IF(AND(LEFT(J497,1)="F",K497&gt;0),SUMIFS('Key Numbers'!$C$2:$C$71,'Key Numbers'!$A$2:$A$71,"&lt;="&amp;ABS($I497),'Key Numbers'!$A$2:$A$71,"&gt;="&amp;ABS($H497)),
IF(AND(LEFT(J497,1)="D",K497&lt;0),-1*SUMIFS('Key Numbers'!$C$2:$C$71,'Key Numbers'!$A$2:$A$71,"&lt;="&amp;ABS($I497),'Key Numbers'!$A$2:$A$71,"&gt;="&amp;ABS($H497)),
SUMIFS('Key Numbers'!$C$2:$C$71,'Key Numbers'!$A$2:$A$71,"&gt;="&amp;ABS($I497),'Key Numbers'!$A$2:$A$71,"&lt;="&amp;ABS($H497))))))))))</f>
        <v>0</v>
      </c>
      <c r="M497" s="6" cm="1">
        <f t="array" ref="M497">IFERROR(INDEX(DVOA!$E$2:$E$20095,MATCH($F497&amp;$A497-1&amp;$B497,DVOA!$C$2:$C$20095&amp;DVOA!$A$2:$A20571&amp;DVOA!$B$2:$B$20095,0)),0)</f>
        <v>0</v>
      </c>
      <c r="N497" s="6" cm="1">
        <f t="array" ref="N497">IFERROR(INDEX(WDVOA!$W$2:$W$1616,MATCH($F497&amp;$A497-1&amp;$B497,WDVOA!$U$2:$U$19616&amp;WDVOA!$V$2:$V$19616&amp;WDVOA!$B$2:$B$19616,0)),0)</f>
        <v>0</v>
      </c>
      <c r="O497" s="6" cm="1">
        <f t="array" ref="O497">IFERROR(INDEX(DVOA!$AC$2:$AC$20095,MATCH($F497&amp;$A497-1&amp;$B497,DVOA!$C$2:$C$20095&amp;DVOA!$A$2:$A$20095&amp;DVOA!$B$2:$B$20095,0)
),0)</f>
        <v>0</v>
      </c>
      <c r="P497" s="6" cm="1">
        <f t="array" ref="P497">IFERROR(INDEX(DVOA!$E$2:$E$20095,MATCH($G497&amp;$A497-1&amp;$B497,DVOA!$C$2:$C$20095&amp;DVOA!$A$2:$A20571&amp;DVOA!$B$2:$B$20095,0)),0)</f>
        <v>0</v>
      </c>
      <c r="Q497" s="6" cm="1">
        <f t="array" ref="Q497">IFERROR(INDEX(WDVOA!$W$2:$W$1616,MATCH($G497&amp;$A497-1&amp;$B497,WDVOA!$U$2:$U$19616&amp;WDVOA!$V$2:$V$19616&amp;WDVOA!$B$2:$B$19616,0)),0)</f>
        <v>0</v>
      </c>
      <c r="R497" s="6" cm="1">
        <f t="array" ref="R497">IFERROR(INDEX(DVOA!$AC$2:$AC$20095,MATCH($G497&amp;$A497-1&amp;$B497,DVOA!$C$2:$C$20095&amp;DVOA!$A$2:$A$20095&amp;DVOA!$B$2:$B$20095,0)
),0)</f>
        <v>0</v>
      </c>
      <c r="S497" s="6" t="str">
        <f t="shared" si="94"/>
        <v/>
      </c>
      <c r="T497" s="104">
        <f t="shared" si="102"/>
        <v>0</v>
      </c>
      <c r="U497" s="104" t="str">
        <f t="shared" si="103"/>
        <v/>
      </c>
      <c r="V497" s="26" t="str" cm="1">
        <f t="array" ref="V497">IFERROR(IF(E497="H",INDEX('DVOA Pred'!$G$2:$G$1000,MATCH($F497&amp;$B497&amp;$A497,'DVOA Pred'!$C$2:$C$1000&amp;'DVOA Pred'!$A$2:$A$1000&amp;'DVOA Pred'!$B$2:$B$1000,0)),
INDEX('DVOA Pred'!$H$2:$H$1000,MATCH($F497&amp;$B497&amp;$A497,'DVOA Pred'!$D$2:$D$1000&amp;'DVOA Pred'!$A$2:$A$1000&amp;'DVOA Pred'!$B$2:$B$1000,0))),"")</f>
        <v/>
      </c>
      <c r="W497" s="26" t="str">
        <f t="shared" si="95"/>
        <v/>
      </c>
      <c r="X497" s="26" t="str">
        <f t="shared" si="96"/>
        <v/>
      </c>
      <c r="Y497" s="6" t="str">
        <f>IFERROR((PERCENTRANK($L$2:$L$20355,L497)*Multiples!$B$3)+((PERCENTRANK($W$2:$W$20355,W497)*(1-Multiples!$B$3))),"")</f>
        <v/>
      </c>
      <c r="Z497" s="64">
        <v>10</v>
      </c>
      <c r="AA497" s="64">
        <v>15</v>
      </c>
      <c r="AB497" s="24">
        <f t="shared" si="97"/>
        <v>-5</v>
      </c>
      <c r="AC497" s="24">
        <f t="shared" si="98"/>
        <v>-2.5</v>
      </c>
      <c r="AD497" s="24">
        <f t="shared" si="99"/>
        <v>-2.5</v>
      </c>
      <c r="AE497" s="24" t="str">
        <f t="shared" si="100"/>
        <v>No</v>
      </c>
      <c r="AF497" s="24" t="str">
        <f t="shared" si="101"/>
        <v>No</v>
      </c>
      <c r="AG497" s="64"/>
      <c r="AH497" s="105"/>
      <c r="AI497" s="170"/>
      <c r="AJ497" s="66"/>
    </row>
    <row r="498" spans="1:36" customFormat="1" x14ac:dyDescent="0.25">
      <c r="A498" s="7">
        <v>3</v>
      </c>
      <c r="B498" s="5">
        <v>2023</v>
      </c>
      <c r="C498" s="5" t="str">
        <f t="shared" si="91"/>
        <v>2023 W3</v>
      </c>
      <c r="D498" s="5">
        <v>249</v>
      </c>
      <c r="E498" s="5" t="s">
        <v>651</v>
      </c>
      <c r="F498" s="5" t="s">
        <v>0</v>
      </c>
      <c r="G498" s="5" t="s">
        <v>26</v>
      </c>
      <c r="H498" s="5">
        <v>-6.5</v>
      </c>
      <c r="I498" s="61">
        <v>-5.5</v>
      </c>
      <c r="J498" s="62" t="str">
        <f t="shared" si="92"/>
        <v>F-1</v>
      </c>
      <c r="K498" s="61">
        <f t="shared" si="93"/>
        <v>-1</v>
      </c>
      <c r="L498" s="228">
        <f>IF(K498=0,0,
IF(J498="D0.5",0.5*SUMIFS('Key Numbers'!$C$2:$C$71,'Key Numbers'!$A$2:$A$71,"&gt;="&amp;ABS($I498),'Key Numbers'!$A$2:$A$71,"&lt;="&amp;ABS($H498)),
IF(J498="D-0.5",0.5*-1*SUMIFS('Key Numbers'!$C$2:$C$71,'Key Numbers'!$A$2:$A$71,"&lt;="&amp;ABS($I498),'Key Numbers'!$A$2:$A$71,"&gt;="&amp;ABS($H498)),
IF(J498="F0.5",0.5*SUMIFS('Key Numbers'!$C$2:$C$71,'Key Numbers'!$A$2:$A$71,"&lt;="&amp;ABS($I498),'Key Numbers'!$A$2:$A$71,"&gt;="&amp;ABS($H498)),
IF(J498="F-0.5",0.5*-1*SUMIFS('Key Numbers'!$C$2:$C$71,'Key Numbers'!$A$2:$A$71,"&gt;="&amp;ABS($I498),'Key Numbers'!$A$2:$A$71,"&lt;="&amp;ABS($H498)),
IF(AND(LEFT(J498,1)="F",K498&lt;0),-1*SUMIFS('Key Numbers'!$C$2:$C$71,'Key Numbers'!$A$2:$A$71,"&gt;="&amp;ABS($I498),'Key Numbers'!$A$2:$A$71,"&lt;="&amp;ABS($H498)),
IF(AND(LEFT(J498,1)="F",K498&gt;0),SUMIFS('Key Numbers'!$C$2:$C$71,'Key Numbers'!$A$2:$A$71,"&lt;="&amp;ABS($I498),'Key Numbers'!$A$2:$A$71,"&gt;="&amp;ABS($H498)),
IF(AND(LEFT(J498,1)="D",K498&lt;0),-1*SUMIFS('Key Numbers'!$C$2:$C$71,'Key Numbers'!$A$2:$A$71,"&lt;="&amp;ABS($I498),'Key Numbers'!$A$2:$A$71,"&gt;="&amp;ABS($H498)),
SUMIFS('Key Numbers'!$C$2:$C$71,'Key Numbers'!$A$2:$A$71,"&gt;="&amp;ABS($I498),'Key Numbers'!$A$2:$A$71,"&lt;="&amp;ABS($H498))))))))))</f>
        <v>-7.3394495412844041E-2</v>
      </c>
      <c r="M498" s="6" cm="1">
        <f t="array" ref="M498">IFERROR(INDEX(DVOA!$E$2:$E$20095,MATCH($F498&amp;$A498-1&amp;$B498,DVOA!$C$2:$C$20095&amp;DVOA!$A$2:$A20572&amp;DVOA!$B$2:$B$20095,0)),0)</f>
        <v>0</v>
      </c>
      <c r="N498" s="6" cm="1">
        <f t="array" ref="N498">IFERROR(INDEX(WDVOA!$W$2:$W$1616,MATCH($F498&amp;$A498-1&amp;$B498,WDVOA!$U$2:$U$19616&amp;WDVOA!$V$2:$V$19616&amp;WDVOA!$B$2:$B$19616,0)),0)</f>
        <v>0</v>
      </c>
      <c r="O498" s="6" cm="1">
        <f t="array" ref="O498">IFERROR(INDEX(DVOA!$AC$2:$AC$20095,MATCH($F498&amp;$A498-1&amp;$B498,DVOA!$C$2:$C$20095&amp;DVOA!$A$2:$A$20095&amp;DVOA!$B$2:$B$20095,0)
),0)</f>
        <v>0</v>
      </c>
      <c r="P498" s="6" cm="1">
        <f t="array" ref="P498">IFERROR(INDEX(DVOA!$E$2:$E$20095,MATCH($G498&amp;$A498-1&amp;$B498,DVOA!$C$2:$C$20095&amp;DVOA!$A$2:$A20572&amp;DVOA!$B$2:$B$20095,0)),0)</f>
        <v>0</v>
      </c>
      <c r="Q498" s="6" cm="1">
        <f t="array" ref="Q498">IFERROR(INDEX(WDVOA!$W$2:$W$1616,MATCH($G498&amp;$A498-1&amp;$B498,WDVOA!$U$2:$U$19616&amp;WDVOA!$V$2:$V$19616&amp;WDVOA!$B$2:$B$19616,0)),0)</f>
        <v>0</v>
      </c>
      <c r="R498" s="6" cm="1">
        <f t="array" ref="R498">IFERROR(INDEX(DVOA!$AC$2:$AC$20095,MATCH($G498&amp;$A498-1&amp;$B498,DVOA!$C$2:$C$20095&amp;DVOA!$A$2:$A$20095&amp;DVOA!$B$2:$B$20095,0)
),0)</f>
        <v>0</v>
      </c>
      <c r="S498" s="6" t="str">
        <f t="shared" si="94"/>
        <v/>
      </c>
      <c r="T498" s="104">
        <f t="shared" si="102"/>
        <v>0</v>
      </c>
      <c r="U498" s="104" t="str">
        <f t="shared" si="103"/>
        <v/>
      </c>
      <c r="V498" s="26" t="str" cm="1">
        <f t="array" ref="V498">IFERROR(IF(E498="H",INDEX('DVOA Pred'!$G$2:$G$1000,MATCH($F498&amp;$B498&amp;$A498,'DVOA Pred'!$C$2:$C$1000&amp;'DVOA Pred'!$A$2:$A$1000&amp;'DVOA Pred'!$B$2:$B$1000,0)),
INDEX('DVOA Pred'!$H$2:$H$1000,MATCH($F498&amp;$B498&amp;$A498,'DVOA Pred'!$D$2:$D$1000&amp;'DVOA Pred'!$A$2:$A$1000&amp;'DVOA Pred'!$B$2:$B$1000,0))),"")</f>
        <v/>
      </c>
      <c r="W498" s="26" t="str">
        <f t="shared" si="95"/>
        <v/>
      </c>
      <c r="X498" s="26" t="str">
        <f t="shared" si="96"/>
        <v/>
      </c>
      <c r="Y498" s="6" t="str">
        <f>IFERROR((PERCENTRANK($L$2:$L$20355,L498)*Multiples!$B$3)+((PERCENTRANK($W$2:$W$20355,W498)*(1-Multiples!$B$3))),"")</f>
        <v/>
      </c>
      <c r="Z498" s="64">
        <v>37</v>
      </c>
      <c r="AA498" s="64">
        <v>3</v>
      </c>
      <c r="AB498" s="24">
        <f t="shared" si="97"/>
        <v>34</v>
      </c>
      <c r="AC498" s="24">
        <f t="shared" si="98"/>
        <v>27.5</v>
      </c>
      <c r="AD498" s="24">
        <f t="shared" si="99"/>
        <v>28.5</v>
      </c>
      <c r="AE498" s="24" t="str">
        <f t="shared" si="100"/>
        <v>Yes</v>
      </c>
      <c r="AF498" s="24" t="str">
        <f t="shared" si="101"/>
        <v>Yes</v>
      </c>
      <c r="AG498" s="64"/>
      <c r="AH498" s="105"/>
      <c r="AI498" s="170"/>
      <c r="AJ498" s="66"/>
    </row>
    <row r="499" spans="1:36" customFormat="1" x14ac:dyDescent="0.25">
      <c r="A499" s="7">
        <v>3</v>
      </c>
      <c r="B499" s="5">
        <v>2023</v>
      </c>
      <c r="C499" s="5" t="str">
        <f t="shared" si="91"/>
        <v>2023 W3</v>
      </c>
      <c r="D499" s="5">
        <v>249</v>
      </c>
      <c r="E499" s="5" t="s">
        <v>649</v>
      </c>
      <c r="F499" s="5" t="s">
        <v>26</v>
      </c>
      <c r="G499" s="5" t="s">
        <v>0</v>
      </c>
      <c r="H499" s="5">
        <v>6.5</v>
      </c>
      <c r="I499" s="61">
        <v>5.5</v>
      </c>
      <c r="J499" s="62" t="str">
        <f t="shared" si="92"/>
        <v>D1</v>
      </c>
      <c r="K499" s="61">
        <f t="shared" si="93"/>
        <v>1</v>
      </c>
      <c r="L499" s="228">
        <f>IF(K499=0,0,
IF(J499="D0.5",0.5*SUMIFS('Key Numbers'!$C$2:$C$71,'Key Numbers'!$A$2:$A$71,"&gt;="&amp;ABS($I499),'Key Numbers'!$A$2:$A$71,"&lt;="&amp;ABS($H499)),
IF(J499="D-0.5",0.5*-1*SUMIFS('Key Numbers'!$C$2:$C$71,'Key Numbers'!$A$2:$A$71,"&lt;="&amp;ABS($I499),'Key Numbers'!$A$2:$A$71,"&gt;="&amp;ABS($H499)),
IF(J499="F0.5",0.5*SUMIFS('Key Numbers'!$C$2:$C$71,'Key Numbers'!$A$2:$A$71,"&lt;="&amp;ABS($I499),'Key Numbers'!$A$2:$A$71,"&gt;="&amp;ABS($H499)),
IF(J499="F-0.5",0.5*-1*SUMIFS('Key Numbers'!$C$2:$C$71,'Key Numbers'!$A$2:$A$71,"&gt;="&amp;ABS($I499),'Key Numbers'!$A$2:$A$71,"&lt;="&amp;ABS($H499)),
IF(AND(LEFT(J499,1)="F",K499&lt;0),-1*SUMIFS('Key Numbers'!$C$2:$C$71,'Key Numbers'!$A$2:$A$71,"&gt;="&amp;ABS($I499),'Key Numbers'!$A$2:$A$71,"&lt;="&amp;ABS($H499)),
IF(AND(LEFT(J499,1)="F",K499&gt;0),SUMIFS('Key Numbers'!$C$2:$C$71,'Key Numbers'!$A$2:$A$71,"&lt;="&amp;ABS($I499),'Key Numbers'!$A$2:$A$71,"&gt;="&amp;ABS($H499)),
IF(AND(LEFT(J499,1)="D",K499&lt;0),-1*SUMIFS('Key Numbers'!$C$2:$C$71,'Key Numbers'!$A$2:$A$71,"&lt;="&amp;ABS($I499),'Key Numbers'!$A$2:$A$71,"&gt;="&amp;ABS($H499)),
SUMIFS('Key Numbers'!$C$2:$C$71,'Key Numbers'!$A$2:$A$71,"&gt;="&amp;ABS($I499),'Key Numbers'!$A$2:$A$71,"&lt;="&amp;ABS($H499))))))))))</f>
        <v>7.3394495412844041E-2</v>
      </c>
      <c r="M499" s="6" cm="1">
        <f t="array" ref="M499">IFERROR(INDEX(DVOA!$E$2:$E$20095,MATCH($F499&amp;$A499-1&amp;$B499,DVOA!$C$2:$C$20095&amp;DVOA!$A$2:$A20573&amp;DVOA!$B$2:$B$20095,0)),0)</f>
        <v>0</v>
      </c>
      <c r="N499" s="6" cm="1">
        <f t="array" ref="N499">IFERROR(INDEX(WDVOA!$W$2:$W$1616,MATCH($F499&amp;$A499-1&amp;$B499,WDVOA!$U$2:$U$19616&amp;WDVOA!$V$2:$V$19616&amp;WDVOA!$B$2:$B$19616,0)),0)</f>
        <v>0</v>
      </c>
      <c r="O499" s="6" cm="1">
        <f t="array" ref="O499">IFERROR(INDEX(DVOA!$AC$2:$AC$20095,MATCH($F499&amp;$A499-1&amp;$B499,DVOA!$C$2:$C$20095&amp;DVOA!$A$2:$A$20095&amp;DVOA!$B$2:$B$20095,0)
),0)</f>
        <v>0</v>
      </c>
      <c r="P499" s="6" cm="1">
        <f t="array" ref="P499">IFERROR(INDEX(DVOA!$E$2:$E$20095,MATCH($G499&amp;$A499-1&amp;$B499,DVOA!$C$2:$C$20095&amp;DVOA!$A$2:$A20573&amp;DVOA!$B$2:$B$20095,0)),0)</f>
        <v>0</v>
      </c>
      <c r="Q499" s="6" cm="1">
        <f t="array" ref="Q499">IFERROR(INDEX(WDVOA!$W$2:$W$1616,MATCH($G499&amp;$A499-1&amp;$B499,WDVOA!$U$2:$U$19616&amp;WDVOA!$V$2:$V$19616&amp;WDVOA!$B$2:$B$19616,0)),0)</f>
        <v>0</v>
      </c>
      <c r="R499" s="6" cm="1">
        <f t="array" ref="R499">IFERROR(INDEX(DVOA!$AC$2:$AC$20095,MATCH($G499&amp;$A499-1&amp;$B499,DVOA!$C$2:$C$20095&amp;DVOA!$A$2:$A$20095&amp;DVOA!$B$2:$B$20095,0)
),0)</f>
        <v>0</v>
      </c>
      <c r="S499" s="6" t="str">
        <f t="shared" si="94"/>
        <v/>
      </c>
      <c r="T499" s="104">
        <f t="shared" si="102"/>
        <v>0</v>
      </c>
      <c r="U499" s="104" t="str">
        <f t="shared" si="103"/>
        <v/>
      </c>
      <c r="V499" s="26" t="str" cm="1">
        <f t="array" ref="V499">IFERROR(IF(E499="H",INDEX('DVOA Pred'!$G$2:$G$1000,MATCH($F499&amp;$B499&amp;$A499,'DVOA Pred'!$C$2:$C$1000&amp;'DVOA Pred'!$A$2:$A$1000&amp;'DVOA Pred'!$B$2:$B$1000,0)),
INDEX('DVOA Pred'!$H$2:$H$1000,MATCH($F499&amp;$B499&amp;$A499,'DVOA Pred'!$D$2:$D$1000&amp;'DVOA Pred'!$A$2:$A$1000&amp;'DVOA Pred'!$B$2:$B$1000,0))),"")</f>
        <v/>
      </c>
      <c r="W499" s="26" t="str">
        <f t="shared" si="95"/>
        <v/>
      </c>
      <c r="X499" s="26" t="str">
        <f t="shared" si="96"/>
        <v/>
      </c>
      <c r="Y499" s="6" t="str">
        <f>IFERROR((PERCENTRANK($L$2:$L$20355,L499)*Multiples!$B$3)+((PERCENTRANK($W$2:$W$20355,W499)*(1-Multiples!$B$3))),"")</f>
        <v/>
      </c>
      <c r="Z499" s="64">
        <v>3</v>
      </c>
      <c r="AA499" s="64">
        <v>37</v>
      </c>
      <c r="AB499" s="24">
        <f t="shared" si="97"/>
        <v>-34</v>
      </c>
      <c r="AC499" s="24">
        <f t="shared" si="98"/>
        <v>-27.5</v>
      </c>
      <c r="AD499" s="24">
        <f t="shared" si="99"/>
        <v>-28.5</v>
      </c>
      <c r="AE499" s="24" t="str">
        <f t="shared" si="100"/>
        <v>No</v>
      </c>
      <c r="AF499" s="24" t="str">
        <f t="shared" si="101"/>
        <v>No</v>
      </c>
      <c r="AG499" s="64" t="s">
        <v>652</v>
      </c>
      <c r="AH499" s="105"/>
      <c r="AI499" s="170"/>
      <c r="AJ499" s="66"/>
    </row>
    <row r="500" spans="1:36" customFormat="1" x14ac:dyDescent="0.25">
      <c r="A500" s="7">
        <v>3</v>
      </c>
      <c r="B500" s="5">
        <v>2023</v>
      </c>
      <c r="C500" s="5" t="str">
        <f t="shared" si="91"/>
        <v>2023 W3</v>
      </c>
      <c r="D500" s="5">
        <v>250</v>
      </c>
      <c r="E500" s="5" t="s">
        <v>649</v>
      </c>
      <c r="F500" s="5" t="s">
        <v>18</v>
      </c>
      <c r="G500" s="5" t="s">
        <v>35</v>
      </c>
      <c r="H500" s="5">
        <v>-7.5</v>
      </c>
      <c r="I500" s="61">
        <v>-7.5</v>
      </c>
      <c r="J500" s="62" t="str">
        <f t="shared" si="92"/>
        <v>F0</v>
      </c>
      <c r="K500" s="61">
        <f t="shared" si="93"/>
        <v>0</v>
      </c>
      <c r="L500" s="228">
        <f>IF(K500=0,0,
IF(J500="D0.5",0.5*SUMIFS('Key Numbers'!$C$2:$C$71,'Key Numbers'!$A$2:$A$71,"&gt;="&amp;ABS($I500),'Key Numbers'!$A$2:$A$71,"&lt;="&amp;ABS($H500)),
IF(J500="D-0.5",0.5*-1*SUMIFS('Key Numbers'!$C$2:$C$71,'Key Numbers'!$A$2:$A$71,"&lt;="&amp;ABS($I500),'Key Numbers'!$A$2:$A$71,"&gt;="&amp;ABS($H500)),
IF(J500="F0.5",0.5*SUMIFS('Key Numbers'!$C$2:$C$71,'Key Numbers'!$A$2:$A$71,"&lt;="&amp;ABS($I500),'Key Numbers'!$A$2:$A$71,"&gt;="&amp;ABS($H500)),
IF(J500="F-0.5",0.5*-1*SUMIFS('Key Numbers'!$C$2:$C$71,'Key Numbers'!$A$2:$A$71,"&gt;="&amp;ABS($I500),'Key Numbers'!$A$2:$A$71,"&lt;="&amp;ABS($H500)),
IF(AND(LEFT(J500,1)="F",K500&lt;0),-1*SUMIFS('Key Numbers'!$C$2:$C$71,'Key Numbers'!$A$2:$A$71,"&gt;="&amp;ABS($I500),'Key Numbers'!$A$2:$A$71,"&lt;="&amp;ABS($H500)),
IF(AND(LEFT(J500,1)="F",K500&gt;0),SUMIFS('Key Numbers'!$C$2:$C$71,'Key Numbers'!$A$2:$A$71,"&lt;="&amp;ABS($I500),'Key Numbers'!$A$2:$A$71,"&gt;="&amp;ABS($H500)),
IF(AND(LEFT(J500,1)="D",K500&lt;0),-1*SUMIFS('Key Numbers'!$C$2:$C$71,'Key Numbers'!$A$2:$A$71,"&lt;="&amp;ABS($I500),'Key Numbers'!$A$2:$A$71,"&gt;="&amp;ABS($H500)),
SUMIFS('Key Numbers'!$C$2:$C$71,'Key Numbers'!$A$2:$A$71,"&gt;="&amp;ABS($I500),'Key Numbers'!$A$2:$A$71,"&lt;="&amp;ABS($H500))))))))))</f>
        <v>0</v>
      </c>
      <c r="M500" s="6" cm="1">
        <f t="array" ref="M500">IFERROR(INDEX(DVOA!$E$2:$E$20095,MATCH($F500&amp;$A500-1&amp;$B500,DVOA!$C$2:$C$20095&amp;DVOA!$A$2:$A20574&amp;DVOA!$B$2:$B$20095,0)),0)</f>
        <v>0</v>
      </c>
      <c r="N500" s="6" cm="1">
        <f t="array" ref="N500">IFERROR(INDEX(WDVOA!$W$2:$W$1616,MATCH($F500&amp;$A500-1&amp;$B500,WDVOA!$U$2:$U$19616&amp;WDVOA!$V$2:$V$19616&amp;WDVOA!$B$2:$B$19616,0)),0)</f>
        <v>0</v>
      </c>
      <c r="O500" s="6" cm="1">
        <f t="array" ref="O500">IFERROR(INDEX(DVOA!$AC$2:$AC$20095,MATCH($F500&amp;$A500-1&amp;$B500,DVOA!$C$2:$C$20095&amp;DVOA!$A$2:$A$20095&amp;DVOA!$B$2:$B$20095,0)
),0)</f>
        <v>0</v>
      </c>
      <c r="P500" s="6" cm="1">
        <f t="array" ref="P500">IFERROR(INDEX(DVOA!$E$2:$E$20095,MATCH($G500&amp;$A500-1&amp;$B500,DVOA!$C$2:$C$20095&amp;DVOA!$A$2:$A20574&amp;DVOA!$B$2:$B$20095,0)),0)</f>
        <v>0</v>
      </c>
      <c r="Q500" s="6" cm="1">
        <f t="array" ref="Q500">IFERROR(INDEX(WDVOA!$W$2:$W$1616,MATCH($G500&amp;$A500-1&amp;$B500,WDVOA!$U$2:$U$19616&amp;WDVOA!$V$2:$V$19616&amp;WDVOA!$B$2:$B$19616,0)),0)</f>
        <v>0</v>
      </c>
      <c r="R500" s="6" cm="1">
        <f t="array" ref="R500">IFERROR(INDEX(DVOA!$AC$2:$AC$20095,MATCH($G500&amp;$A500-1&amp;$B500,DVOA!$C$2:$C$20095&amp;DVOA!$A$2:$A$20095&amp;DVOA!$B$2:$B$20095,0)
),0)</f>
        <v>0</v>
      </c>
      <c r="S500" s="6" t="str">
        <f t="shared" si="94"/>
        <v/>
      </c>
      <c r="T500" s="104">
        <f t="shared" si="102"/>
        <v>0</v>
      </c>
      <c r="U500" s="104" t="str">
        <f t="shared" si="103"/>
        <v/>
      </c>
      <c r="V500" s="26" t="str" cm="1">
        <f t="array" ref="V500">IFERROR(IF(E500="H",INDEX('DVOA Pred'!$G$2:$G$1000,MATCH($F500&amp;$B500&amp;$A500,'DVOA Pred'!$C$2:$C$1000&amp;'DVOA Pred'!$A$2:$A$1000&amp;'DVOA Pred'!$B$2:$B$1000,0)),
INDEX('DVOA Pred'!$H$2:$H$1000,MATCH($F500&amp;$B500&amp;$A500,'DVOA Pred'!$D$2:$D$1000&amp;'DVOA Pred'!$A$2:$A$1000&amp;'DVOA Pred'!$B$2:$B$1000,0))),"")</f>
        <v/>
      </c>
      <c r="W500" s="26" t="str">
        <f t="shared" si="95"/>
        <v/>
      </c>
      <c r="X500" s="26" t="str">
        <f t="shared" si="96"/>
        <v/>
      </c>
      <c r="Y500" s="6" t="str">
        <f>IFERROR((PERCENTRANK($L$2:$L$20355,L500)*Multiples!$B$3)+((PERCENTRANK($W$2:$W$20355,W500)*(1-Multiples!$B$3))),"")</f>
        <v/>
      </c>
      <c r="Z500" s="64">
        <v>19</v>
      </c>
      <c r="AA500" s="64">
        <v>22</v>
      </c>
      <c r="AB500" s="24">
        <f t="shared" si="97"/>
        <v>-3</v>
      </c>
      <c r="AC500" s="24">
        <f t="shared" si="98"/>
        <v>-10.5</v>
      </c>
      <c r="AD500" s="24">
        <f t="shared" si="99"/>
        <v>-10.5</v>
      </c>
      <c r="AE500" s="24" t="str">
        <f t="shared" si="100"/>
        <v>No</v>
      </c>
      <c r="AF500" s="24" t="str">
        <f t="shared" si="101"/>
        <v>No</v>
      </c>
      <c r="AG500" s="64"/>
      <c r="AH500" s="105"/>
      <c r="AI500" s="170"/>
      <c r="AJ500" s="66"/>
    </row>
    <row r="501" spans="1:36" customFormat="1" x14ac:dyDescent="0.25">
      <c r="A501" s="7">
        <v>3</v>
      </c>
      <c r="B501" s="5">
        <v>2023</v>
      </c>
      <c r="C501" s="5" t="str">
        <f t="shared" si="91"/>
        <v>2023 W3</v>
      </c>
      <c r="D501" s="5">
        <v>250</v>
      </c>
      <c r="E501" s="5" t="s">
        <v>651</v>
      </c>
      <c r="F501" s="5" t="s">
        <v>35</v>
      </c>
      <c r="G501" s="5" t="s">
        <v>18</v>
      </c>
      <c r="H501" s="5">
        <v>7.5</v>
      </c>
      <c r="I501" s="61">
        <v>7.5</v>
      </c>
      <c r="J501" s="62" t="str">
        <f t="shared" si="92"/>
        <v>D0</v>
      </c>
      <c r="K501" s="61">
        <f t="shared" si="93"/>
        <v>0</v>
      </c>
      <c r="L501" s="228">
        <f>IF(K501=0,0,
IF(J501="D0.5",0.5*SUMIFS('Key Numbers'!$C$2:$C$71,'Key Numbers'!$A$2:$A$71,"&gt;="&amp;ABS($I501),'Key Numbers'!$A$2:$A$71,"&lt;="&amp;ABS($H501)),
IF(J501="D-0.5",0.5*-1*SUMIFS('Key Numbers'!$C$2:$C$71,'Key Numbers'!$A$2:$A$71,"&lt;="&amp;ABS($I501),'Key Numbers'!$A$2:$A$71,"&gt;="&amp;ABS($H501)),
IF(J501="F0.5",0.5*SUMIFS('Key Numbers'!$C$2:$C$71,'Key Numbers'!$A$2:$A$71,"&lt;="&amp;ABS($I501),'Key Numbers'!$A$2:$A$71,"&gt;="&amp;ABS($H501)),
IF(J501="F-0.5",0.5*-1*SUMIFS('Key Numbers'!$C$2:$C$71,'Key Numbers'!$A$2:$A$71,"&gt;="&amp;ABS($I501),'Key Numbers'!$A$2:$A$71,"&lt;="&amp;ABS($H501)),
IF(AND(LEFT(J501,1)="F",K501&lt;0),-1*SUMIFS('Key Numbers'!$C$2:$C$71,'Key Numbers'!$A$2:$A$71,"&gt;="&amp;ABS($I501),'Key Numbers'!$A$2:$A$71,"&lt;="&amp;ABS($H501)),
IF(AND(LEFT(J501,1)="F",K501&gt;0),SUMIFS('Key Numbers'!$C$2:$C$71,'Key Numbers'!$A$2:$A$71,"&lt;="&amp;ABS($I501),'Key Numbers'!$A$2:$A$71,"&gt;="&amp;ABS($H501)),
IF(AND(LEFT(J501,1)="D",K501&lt;0),-1*SUMIFS('Key Numbers'!$C$2:$C$71,'Key Numbers'!$A$2:$A$71,"&lt;="&amp;ABS($I501),'Key Numbers'!$A$2:$A$71,"&gt;="&amp;ABS($H501)),
SUMIFS('Key Numbers'!$C$2:$C$71,'Key Numbers'!$A$2:$A$71,"&gt;="&amp;ABS($I501),'Key Numbers'!$A$2:$A$71,"&lt;="&amp;ABS($H501))))))))))</f>
        <v>0</v>
      </c>
      <c r="M501" s="6" cm="1">
        <f t="array" ref="M501">IFERROR(INDEX(DVOA!$E$2:$E$20095,MATCH($F501&amp;$A501-1&amp;$B501,DVOA!$C$2:$C$20095&amp;DVOA!$A$2:$A20575&amp;DVOA!$B$2:$B$20095,0)),0)</f>
        <v>0</v>
      </c>
      <c r="N501" s="6" cm="1">
        <f t="array" ref="N501">IFERROR(INDEX(WDVOA!$W$2:$W$1616,MATCH($F501&amp;$A501-1&amp;$B501,WDVOA!$U$2:$U$19616&amp;WDVOA!$V$2:$V$19616&amp;WDVOA!$B$2:$B$19616,0)),0)</f>
        <v>0</v>
      </c>
      <c r="O501" s="6" cm="1">
        <f t="array" ref="O501">IFERROR(INDEX(DVOA!$AC$2:$AC$20095,MATCH($F501&amp;$A501-1&amp;$B501,DVOA!$C$2:$C$20095&amp;DVOA!$A$2:$A$20095&amp;DVOA!$B$2:$B$20095,0)
),0)</f>
        <v>0</v>
      </c>
      <c r="P501" s="6" cm="1">
        <f t="array" ref="P501">IFERROR(INDEX(DVOA!$E$2:$E$20095,MATCH($G501&amp;$A501-1&amp;$B501,DVOA!$C$2:$C$20095&amp;DVOA!$A$2:$A20575&amp;DVOA!$B$2:$B$20095,0)),0)</f>
        <v>0</v>
      </c>
      <c r="Q501" s="6" cm="1">
        <f t="array" ref="Q501">IFERROR(INDEX(WDVOA!$W$2:$W$1616,MATCH($G501&amp;$A501-1&amp;$B501,WDVOA!$U$2:$U$19616&amp;WDVOA!$V$2:$V$19616&amp;WDVOA!$B$2:$B$19616,0)),0)</f>
        <v>0</v>
      </c>
      <c r="R501" s="6" cm="1">
        <f t="array" ref="R501">IFERROR(INDEX(DVOA!$AC$2:$AC$20095,MATCH($G501&amp;$A501-1&amp;$B501,DVOA!$C$2:$C$20095&amp;DVOA!$A$2:$A$20095&amp;DVOA!$B$2:$B$20095,0)
),0)</f>
        <v>0</v>
      </c>
      <c r="S501" s="6" t="str">
        <f t="shared" si="94"/>
        <v/>
      </c>
      <c r="T501" s="104">
        <f t="shared" si="102"/>
        <v>0</v>
      </c>
      <c r="U501" s="104" t="str">
        <f t="shared" si="103"/>
        <v/>
      </c>
      <c r="V501" s="26" t="str" cm="1">
        <f t="array" ref="V501">IFERROR(IF(E501="H",INDEX('DVOA Pred'!$G$2:$G$1000,MATCH($F501&amp;$B501&amp;$A501,'DVOA Pred'!$C$2:$C$1000&amp;'DVOA Pred'!$A$2:$A$1000&amp;'DVOA Pred'!$B$2:$B$1000,0)),
INDEX('DVOA Pred'!$H$2:$H$1000,MATCH($F501&amp;$B501&amp;$A501,'DVOA Pred'!$D$2:$D$1000&amp;'DVOA Pred'!$A$2:$A$1000&amp;'DVOA Pred'!$B$2:$B$1000,0))),"")</f>
        <v/>
      </c>
      <c r="W501" s="26" t="str">
        <f t="shared" si="95"/>
        <v/>
      </c>
      <c r="X501" s="26" t="str">
        <f t="shared" si="96"/>
        <v/>
      </c>
      <c r="Y501" s="6" t="str">
        <f>IFERROR((PERCENTRANK($L$2:$L$20355,L501)*Multiples!$B$3)+((PERCENTRANK($W$2:$W$20355,W501)*(1-Multiples!$B$3))),"")</f>
        <v/>
      </c>
      <c r="Z501" s="64">
        <v>22</v>
      </c>
      <c r="AA501" s="64">
        <v>19</v>
      </c>
      <c r="AB501" s="24">
        <f t="shared" si="97"/>
        <v>3</v>
      </c>
      <c r="AC501" s="24">
        <f t="shared" si="98"/>
        <v>10.5</v>
      </c>
      <c r="AD501" s="24">
        <f t="shared" si="99"/>
        <v>10.5</v>
      </c>
      <c r="AE501" s="24" t="str">
        <f t="shared" si="100"/>
        <v>Yes</v>
      </c>
      <c r="AF501" s="24" t="str">
        <f t="shared" si="101"/>
        <v>Yes</v>
      </c>
      <c r="AG501" s="64"/>
      <c r="AH501" s="105"/>
      <c r="AI501" s="170"/>
      <c r="AJ501" s="66"/>
    </row>
    <row r="502" spans="1:36" customFormat="1" x14ac:dyDescent="0.25">
      <c r="A502" s="7">
        <v>3</v>
      </c>
      <c r="B502" s="5">
        <v>2023</v>
      </c>
      <c r="C502" s="5" t="str">
        <f t="shared" si="91"/>
        <v>2023 W3</v>
      </c>
      <c r="D502" s="5">
        <v>251</v>
      </c>
      <c r="E502" s="5" t="s">
        <v>651</v>
      </c>
      <c r="F502" s="5" t="s">
        <v>51</v>
      </c>
      <c r="G502" s="5" t="s">
        <v>30</v>
      </c>
      <c r="H502" s="5">
        <v>5.5</v>
      </c>
      <c r="I502" s="61">
        <v>4.5</v>
      </c>
      <c r="J502" s="62" t="str">
        <f t="shared" si="92"/>
        <v>D1</v>
      </c>
      <c r="K502" s="61">
        <f t="shared" si="93"/>
        <v>1</v>
      </c>
      <c r="L502" s="228">
        <f>IF(K502=0,0,
IF(J502="D0.5",0.5*SUMIFS('Key Numbers'!$C$2:$C$71,'Key Numbers'!$A$2:$A$71,"&gt;="&amp;ABS($I502),'Key Numbers'!$A$2:$A$71,"&lt;="&amp;ABS($H502)),
IF(J502="D-0.5",0.5*-1*SUMIFS('Key Numbers'!$C$2:$C$71,'Key Numbers'!$A$2:$A$71,"&lt;="&amp;ABS($I502),'Key Numbers'!$A$2:$A$71,"&gt;="&amp;ABS($H502)),
IF(J502="F0.5",0.5*SUMIFS('Key Numbers'!$C$2:$C$71,'Key Numbers'!$A$2:$A$71,"&lt;="&amp;ABS($I502),'Key Numbers'!$A$2:$A$71,"&gt;="&amp;ABS($H502)),
IF(J502="F-0.5",0.5*-1*SUMIFS('Key Numbers'!$C$2:$C$71,'Key Numbers'!$A$2:$A$71,"&gt;="&amp;ABS($I502),'Key Numbers'!$A$2:$A$71,"&lt;="&amp;ABS($H502)),
IF(AND(LEFT(J502,1)="F",K502&lt;0),-1*SUMIFS('Key Numbers'!$C$2:$C$71,'Key Numbers'!$A$2:$A$71,"&gt;="&amp;ABS($I502),'Key Numbers'!$A$2:$A$71,"&lt;="&amp;ABS($H502)),
IF(AND(LEFT(J502,1)="F",K502&gt;0),SUMIFS('Key Numbers'!$C$2:$C$71,'Key Numbers'!$A$2:$A$71,"&lt;="&amp;ABS($I502),'Key Numbers'!$A$2:$A$71,"&gt;="&amp;ABS($H502)),
IF(AND(LEFT(J502,1)="D",K502&lt;0),-1*SUMIFS('Key Numbers'!$C$2:$C$71,'Key Numbers'!$A$2:$A$71,"&lt;="&amp;ABS($I502),'Key Numbers'!$A$2:$A$71,"&gt;="&amp;ABS($H502)),
SUMIFS('Key Numbers'!$C$2:$C$71,'Key Numbers'!$A$2:$A$71,"&gt;="&amp;ABS($I502),'Key Numbers'!$A$2:$A$71,"&lt;="&amp;ABS($H502))))))))))</f>
        <v>4.9541284403669728E-2</v>
      </c>
      <c r="M502" s="6" cm="1">
        <f t="array" ref="M502">IFERROR(INDEX(DVOA!$E$2:$E$20095,MATCH($F502&amp;$A502-1&amp;$B502,DVOA!$C$2:$C$20095&amp;DVOA!$A$2:$A20576&amp;DVOA!$B$2:$B$20095,0)),0)</f>
        <v>0</v>
      </c>
      <c r="N502" s="6" cm="1">
        <f t="array" ref="N502">IFERROR(INDEX(WDVOA!$W$2:$W$1616,MATCH($F502&amp;$A502-1&amp;$B502,WDVOA!$U$2:$U$19616&amp;WDVOA!$V$2:$V$19616&amp;WDVOA!$B$2:$B$19616,0)),0)</f>
        <v>0</v>
      </c>
      <c r="O502" s="6" cm="1">
        <f t="array" ref="O502">IFERROR(INDEX(DVOA!$AC$2:$AC$20095,MATCH($F502&amp;$A502-1&amp;$B502,DVOA!$C$2:$C$20095&amp;DVOA!$A$2:$A$20095&amp;DVOA!$B$2:$B$20095,0)
),0)</f>
        <v>0</v>
      </c>
      <c r="P502" s="6" cm="1">
        <f t="array" ref="P502">IFERROR(INDEX(DVOA!$E$2:$E$20095,MATCH($G502&amp;$A502-1&amp;$B502,DVOA!$C$2:$C$20095&amp;DVOA!$A$2:$A20576&amp;DVOA!$B$2:$B$20095,0)),0)</f>
        <v>0</v>
      </c>
      <c r="Q502" s="6" cm="1">
        <f t="array" ref="Q502">IFERROR(INDEX(WDVOA!$W$2:$W$1616,MATCH($G502&amp;$A502-1&amp;$B502,WDVOA!$U$2:$U$19616&amp;WDVOA!$V$2:$V$19616&amp;WDVOA!$B$2:$B$19616,0)),0)</f>
        <v>0</v>
      </c>
      <c r="R502" s="6" cm="1">
        <f t="array" ref="R502">IFERROR(INDEX(DVOA!$AC$2:$AC$20095,MATCH($G502&amp;$A502-1&amp;$B502,DVOA!$C$2:$C$20095&amp;DVOA!$A$2:$A$20095&amp;DVOA!$B$2:$B$20095,0)
),0)</f>
        <v>0</v>
      </c>
      <c r="S502" s="6" t="str">
        <f t="shared" si="94"/>
        <v/>
      </c>
      <c r="T502" s="104">
        <f t="shared" si="102"/>
        <v>0</v>
      </c>
      <c r="U502" s="104" t="str">
        <f t="shared" si="103"/>
        <v/>
      </c>
      <c r="V502" s="26" t="str" cm="1">
        <f t="array" ref="V502">IFERROR(IF(E502="H",INDEX('DVOA Pred'!$G$2:$G$1000,MATCH($F502&amp;$B502&amp;$A502,'DVOA Pred'!$C$2:$C$1000&amp;'DVOA Pred'!$A$2:$A$1000&amp;'DVOA Pred'!$B$2:$B$1000,0)),
INDEX('DVOA Pred'!$H$2:$H$1000,MATCH($F502&amp;$B502&amp;$A502,'DVOA Pred'!$D$2:$D$1000&amp;'DVOA Pred'!$A$2:$A$1000&amp;'DVOA Pred'!$B$2:$B$1000,0))),"")</f>
        <v/>
      </c>
      <c r="W502" s="26" t="str">
        <f t="shared" si="95"/>
        <v/>
      </c>
      <c r="X502" s="26" t="str">
        <f t="shared" si="96"/>
        <v/>
      </c>
      <c r="Y502" s="6" t="str">
        <f>IFERROR((PERCENTRANK($L$2:$L$20355,L502)*Multiples!$B$3)+((PERCENTRANK($W$2:$W$20355,W502)*(1-Multiples!$B$3))),"")</f>
        <v/>
      </c>
      <c r="Z502" s="64">
        <v>27</v>
      </c>
      <c r="AA502" s="64">
        <v>37</v>
      </c>
      <c r="AB502" s="24">
        <f t="shared" si="97"/>
        <v>-10</v>
      </c>
      <c r="AC502" s="24">
        <f t="shared" si="98"/>
        <v>-4.5</v>
      </c>
      <c r="AD502" s="24">
        <f t="shared" si="99"/>
        <v>-5.5</v>
      </c>
      <c r="AE502" s="24" t="str">
        <f t="shared" si="100"/>
        <v>No</v>
      </c>
      <c r="AF502" s="24" t="str">
        <f t="shared" si="101"/>
        <v>No</v>
      </c>
      <c r="AG502" s="64"/>
      <c r="AH502" s="105" t="s">
        <v>652</v>
      </c>
      <c r="AI502" s="170"/>
      <c r="AJ502" s="66"/>
    </row>
    <row r="503" spans="1:36" customFormat="1" x14ac:dyDescent="0.25">
      <c r="A503" s="7">
        <v>3</v>
      </c>
      <c r="B503" s="5">
        <v>2023</v>
      </c>
      <c r="C503" s="5" t="str">
        <f t="shared" si="91"/>
        <v>2023 W3</v>
      </c>
      <c r="D503" s="5">
        <v>251</v>
      </c>
      <c r="E503" s="5" t="s">
        <v>649</v>
      </c>
      <c r="F503" s="5" t="s">
        <v>30</v>
      </c>
      <c r="G503" s="5" t="s">
        <v>51</v>
      </c>
      <c r="H503" s="5">
        <v>-5.5</v>
      </c>
      <c r="I503" s="61">
        <v>-4.5</v>
      </c>
      <c r="J503" s="62" t="str">
        <f t="shared" si="92"/>
        <v>F-1</v>
      </c>
      <c r="K503" s="61">
        <f t="shared" si="93"/>
        <v>-1</v>
      </c>
      <c r="L503" s="228">
        <f>IF(K503=0,0,
IF(J503="D0.5",0.5*SUMIFS('Key Numbers'!$C$2:$C$71,'Key Numbers'!$A$2:$A$71,"&gt;="&amp;ABS($I503),'Key Numbers'!$A$2:$A$71,"&lt;="&amp;ABS($H503)),
IF(J503="D-0.5",0.5*-1*SUMIFS('Key Numbers'!$C$2:$C$71,'Key Numbers'!$A$2:$A$71,"&lt;="&amp;ABS($I503),'Key Numbers'!$A$2:$A$71,"&gt;="&amp;ABS($H503)),
IF(J503="F0.5",0.5*SUMIFS('Key Numbers'!$C$2:$C$71,'Key Numbers'!$A$2:$A$71,"&lt;="&amp;ABS($I503),'Key Numbers'!$A$2:$A$71,"&gt;="&amp;ABS($H503)),
IF(J503="F-0.5",0.5*-1*SUMIFS('Key Numbers'!$C$2:$C$71,'Key Numbers'!$A$2:$A$71,"&gt;="&amp;ABS($I503),'Key Numbers'!$A$2:$A$71,"&lt;="&amp;ABS($H503)),
IF(AND(LEFT(J503,1)="F",K503&lt;0),-1*SUMIFS('Key Numbers'!$C$2:$C$71,'Key Numbers'!$A$2:$A$71,"&gt;="&amp;ABS($I503),'Key Numbers'!$A$2:$A$71,"&lt;="&amp;ABS($H503)),
IF(AND(LEFT(J503,1)="F",K503&gt;0),SUMIFS('Key Numbers'!$C$2:$C$71,'Key Numbers'!$A$2:$A$71,"&lt;="&amp;ABS($I503),'Key Numbers'!$A$2:$A$71,"&gt;="&amp;ABS($H503)),
IF(AND(LEFT(J503,1)="D",K503&lt;0),-1*SUMIFS('Key Numbers'!$C$2:$C$71,'Key Numbers'!$A$2:$A$71,"&lt;="&amp;ABS($I503),'Key Numbers'!$A$2:$A$71,"&gt;="&amp;ABS($H503)),
SUMIFS('Key Numbers'!$C$2:$C$71,'Key Numbers'!$A$2:$A$71,"&gt;="&amp;ABS($I503),'Key Numbers'!$A$2:$A$71,"&lt;="&amp;ABS($H503))))))))))</f>
        <v>-4.9541284403669728E-2</v>
      </c>
      <c r="M503" s="6" cm="1">
        <f t="array" ref="M503">IFERROR(INDEX(DVOA!$E$2:$E$20095,MATCH($F503&amp;$A503-1&amp;$B503,DVOA!$C$2:$C$20095&amp;DVOA!$A$2:$A20577&amp;DVOA!$B$2:$B$20095,0)),0)</f>
        <v>0</v>
      </c>
      <c r="N503" s="6" cm="1">
        <f t="array" ref="N503">IFERROR(INDEX(WDVOA!$W$2:$W$1616,MATCH($F503&amp;$A503-1&amp;$B503,WDVOA!$U$2:$U$19616&amp;WDVOA!$V$2:$V$19616&amp;WDVOA!$B$2:$B$19616,0)),0)</f>
        <v>0</v>
      </c>
      <c r="O503" s="6" cm="1">
        <f t="array" ref="O503">IFERROR(INDEX(DVOA!$AC$2:$AC$20095,MATCH($F503&amp;$A503-1&amp;$B503,DVOA!$C$2:$C$20095&amp;DVOA!$A$2:$A$20095&amp;DVOA!$B$2:$B$20095,0)
),0)</f>
        <v>0</v>
      </c>
      <c r="P503" s="6" cm="1">
        <f t="array" ref="P503">IFERROR(INDEX(DVOA!$E$2:$E$20095,MATCH($G503&amp;$A503-1&amp;$B503,DVOA!$C$2:$C$20095&amp;DVOA!$A$2:$A20577&amp;DVOA!$B$2:$B$20095,0)),0)</f>
        <v>0</v>
      </c>
      <c r="Q503" s="6" cm="1">
        <f t="array" ref="Q503">IFERROR(INDEX(WDVOA!$W$2:$W$1616,MATCH($G503&amp;$A503-1&amp;$B503,WDVOA!$U$2:$U$19616&amp;WDVOA!$V$2:$V$19616&amp;WDVOA!$B$2:$B$19616,0)),0)</f>
        <v>0</v>
      </c>
      <c r="R503" s="6" cm="1">
        <f t="array" ref="R503">IFERROR(INDEX(DVOA!$AC$2:$AC$20095,MATCH($G503&amp;$A503-1&amp;$B503,DVOA!$C$2:$C$20095&amp;DVOA!$A$2:$A$20095&amp;DVOA!$B$2:$B$20095,0)
),0)</f>
        <v>0</v>
      </c>
      <c r="S503" s="6" t="str">
        <f t="shared" si="94"/>
        <v/>
      </c>
      <c r="T503" s="104">
        <f t="shared" si="102"/>
        <v>0</v>
      </c>
      <c r="U503" s="104" t="str">
        <f t="shared" si="103"/>
        <v/>
      </c>
      <c r="V503" s="26" t="str" cm="1">
        <f t="array" ref="V503">IFERROR(IF(E503="H",INDEX('DVOA Pred'!$G$2:$G$1000,MATCH($F503&amp;$B503&amp;$A503,'DVOA Pred'!$C$2:$C$1000&amp;'DVOA Pred'!$A$2:$A$1000&amp;'DVOA Pred'!$B$2:$B$1000,0)),
INDEX('DVOA Pred'!$H$2:$H$1000,MATCH($F503&amp;$B503&amp;$A503,'DVOA Pred'!$D$2:$D$1000&amp;'DVOA Pred'!$A$2:$A$1000&amp;'DVOA Pred'!$B$2:$B$1000,0))),"")</f>
        <v/>
      </c>
      <c r="W503" s="26" t="str">
        <f t="shared" si="95"/>
        <v/>
      </c>
      <c r="X503" s="26" t="str">
        <f t="shared" si="96"/>
        <v/>
      </c>
      <c r="Y503" s="6" t="str">
        <f>IFERROR((PERCENTRANK($L$2:$L$20355,L503)*Multiples!$B$3)+((PERCENTRANK($W$2:$W$20355,W503)*(1-Multiples!$B$3))),"")</f>
        <v/>
      </c>
      <c r="Z503" s="64">
        <v>37</v>
      </c>
      <c r="AA503" s="64">
        <v>27</v>
      </c>
      <c r="AB503" s="24">
        <f t="shared" si="97"/>
        <v>10</v>
      </c>
      <c r="AC503" s="24">
        <f t="shared" si="98"/>
        <v>4.5</v>
      </c>
      <c r="AD503" s="24">
        <f t="shared" si="99"/>
        <v>5.5</v>
      </c>
      <c r="AE503" s="24" t="str">
        <f t="shared" si="100"/>
        <v>Yes</v>
      </c>
      <c r="AF503" s="24" t="str">
        <f t="shared" si="101"/>
        <v>Yes</v>
      </c>
      <c r="AG503" s="64"/>
      <c r="AH503" s="105"/>
      <c r="AI503" s="170"/>
      <c r="AJ503" s="66"/>
    </row>
    <row r="504" spans="1:36" customFormat="1" x14ac:dyDescent="0.25">
      <c r="A504" s="7">
        <v>3</v>
      </c>
      <c r="B504" s="5">
        <v>2023</v>
      </c>
      <c r="C504" s="5" t="str">
        <f t="shared" si="91"/>
        <v>2023 W3</v>
      </c>
      <c r="D504" s="5">
        <v>252</v>
      </c>
      <c r="E504" s="5" t="s">
        <v>649</v>
      </c>
      <c r="F504" s="5" t="s">
        <v>64</v>
      </c>
      <c r="G504" s="5" t="s">
        <v>5</v>
      </c>
      <c r="H504" s="5">
        <v>12.5</v>
      </c>
      <c r="I504" s="61">
        <v>12.5</v>
      </c>
      <c r="J504" s="62" t="str">
        <f t="shared" si="92"/>
        <v>D0</v>
      </c>
      <c r="K504" s="61">
        <f t="shared" si="93"/>
        <v>0</v>
      </c>
      <c r="L504" s="228">
        <f>IF(K504=0,0,
IF(J504="D0.5",0.5*SUMIFS('Key Numbers'!$C$2:$C$71,'Key Numbers'!$A$2:$A$71,"&gt;="&amp;ABS($I504),'Key Numbers'!$A$2:$A$71,"&lt;="&amp;ABS($H504)),
IF(J504="D-0.5",0.5*-1*SUMIFS('Key Numbers'!$C$2:$C$71,'Key Numbers'!$A$2:$A$71,"&lt;="&amp;ABS($I504),'Key Numbers'!$A$2:$A$71,"&gt;="&amp;ABS($H504)),
IF(J504="F0.5",0.5*SUMIFS('Key Numbers'!$C$2:$C$71,'Key Numbers'!$A$2:$A$71,"&lt;="&amp;ABS($I504),'Key Numbers'!$A$2:$A$71,"&gt;="&amp;ABS($H504)),
IF(J504="F-0.5",0.5*-1*SUMIFS('Key Numbers'!$C$2:$C$71,'Key Numbers'!$A$2:$A$71,"&gt;="&amp;ABS($I504),'Key Numbers'!$A$2:$A$71,"&lt;="&amp;ABS($H504)),
IF(AND(LEFT(J504,1)="F",K504&lt;0),-1*SUMIFS('Key Numbers'!$C$2:$C$71,'Key Numbers'!$A$2:$A$71,"&gt;="&amp;ABS($I504),'Key Numbers'!$A$2:$A$71,"&lt;="&amp;ABS($H504)),
IF(AND(LEFT(J504,1)="F",K504&gt;0),SUMIFS('Key Numbers'!$C$2:$C$71,'Key Numbers'!$A$2:$A$71,"&lt;="&amp;ABS($I504),'Key Numbers'!$A$2:$A$71,"&gt;="&amp;ABS($H504)),
IF(AND(LEFT(J504,1)="D",K504&lt;0),-1*SUMIFS('Key Numbers'!$C$2:$C$71,'Key Numbers'!$A$2:$A$71,"&lt;="&amp;ABS($I504),'Key Numbers'!$A$2:$A$71,"&gt;="&amp;ABS($H504)),
SUMIFS('Key Numbers'!$C$2:$C$71,'Key Numbers'!$A$2:$A$71,"&gt;="&amp;ABS($I504),'Key Numbers'!$A$2:$A$71,"&lt;="&amp;ABS($H504))))))))))</f>
        <v>0</v>
      </c>
      <c r="M504" s="6" cm="1">
        <f t="array" ref="M504">IFERROR(INDEX(DVOA!$E$2:$E$20095,MATCH($F504&amp;$A504-1&amp;$B504,DVOA!$C$2:$C$20095&amp;DVOA!$A$2:$A20578&amp;DVOA!$B$2:$B$20095,0)),0)</f>
        <v>0</v>
      </c>
      <c r="N504" s="6" cm="1">
        <f t="array" ref="N504">IFERROR(INDEX(WDVOA!$W$2:$W$1616,MATCH($F504&amp;$A504-1&amp;$B504,WDVOA!$U$2:$U$19616&amp;WDVOA!$V$2:$V$19616&amp;WDVOA!$B$2:$B$19616,0)),0)</f>
        <v>0</v>
      </c>
      <c r="O504" s="6" cm="1">
        <f t="array" ref="O504">IFERROR(INDEX(DVOA!$AC$2:$AC$20095,MATCH($F504&amp;$A504-1&amp;$B504,DVOA!$C$2:$C$20095&amp;DVOA!$A$2:$A$20095&amp;DVOA!$B$2:$B$20095,0)
),0)</f>
        <v>0</v>
      </c>
      <c r="P504" s="6" cm="1">
        <f t="array" ref="P504">IFERROR(INDEX(DVOA!$E$2:$E$20095,MATCH($G504&amp;$A504-1&amp;$B504,DVOA!$C$2:$C$20095&amp;DVOA!$A$2:$A20578&amp;DVOA!$B$2:$B$20095,0)),0)</f>
        <v>0</v>
      </c>
      <c r="Q504" s="6" cm="1">
        <f t="array" ref="Q504">IFERROR(INDEX(WDVOA!$W$2:$W$1616,MATCH($G504&amp;$A504-1&amp;$B504,WDVOA!$U$2:$U$19616&amp;WDVOA!$V$2:$V$19616&amp;WDVOA!$B$2:$B$19616,0)),0)</f>
        <v>0</v>
      </c>
      <c r="R504" s="6" cm="1">
        <f t="array" ref="R504">IFERROR(INDEX(DVOA!$AC$2:$AC$20095,MATCH($G504&amp;$A504-1&amp;$B504,DVOA!$C$2:$C$20095&amp;DVOA!$A$2:$A$20095&amp;DVOA!$B$2:$B$20095,0)
),0)</f>
        <v>0</v>
      </c>
      <c r="S504" s="6" t="str">
        <f t="shared" si="94"/>
        <v/>
      </c>
      <c r="T504" s="104">
        <f t="shared" si="102"/>
        <v>0</v>
      </c>
      <c r="U504" s="104" t="str">
        <f t="shared" si="103"/>
        <v/>
      </c>
      <c r="V504" s="26" t="str" cm="1">
        <f t="array" ref="V504">IFERROR(IF(E504="H",INDEX('DVOA Pred'!$G$2:$G$1000,MATCH($F504&amp;$B504&amp;$A504,'DVOA Pred'!$C$2:$C$1000&amp;'DVOA Pred'!$A$2:$A$1000&amp;'DVOA Pred'!$B$2:$B$1000,0)),
INDEX('DVOA Pred'!$H$2:$H$1000,MATCH($F504&amp;$B504&amp;$A504,'DVOA Pred'!$D$2:$D$1000&amp;'DVOA Pred'!$A$2:$A$1000&amp;'DVOA Pred'!$B$2:$B$1000,0))),"")</f>
        <v/>
      </c>
      <c r="W504" s="26" t="str">
        <f t="shared" si="95"/>
        <v/>
      </c>
      <c r="X504" s="26" t="str">
        <f t="shared" si="96"/>
        <v/>
      </c>
      <c r="Y504" s="6" t="str">
        <f>IFERROR((PERCENTRANK($L$2:$L$20355,L504)*Multiples!$B$3)+((PERCENTRANK($W$2:$W$20355,W504)*(1-Multiples!$B$3))),"")</f>
        <v/>
      </c>
      <c r="Z504" s="64">
        <v>10</v>
      </c>
      <c r="AA504" s="64">
        <v>41</v>
      </c>
      <c r="AB504" s="24">
        <f t="shared" si="97"/>
        <v>-31</v>
      </c>
      <c r="AC504" s="24">
        <f t="shared" si="98"/>
        <v>-18.5</v>
      </c>
      <c r="AD504" s="24">
        <f t="shared" si="99"/>
        <v>-18.5</v>
      </c>
      <c r="AE504" s="24" t="str">
        <f t="shared" si="100"/>
        <v>No</v>
      </c>
      <c r="AF504" s="24" t="str">
        <f t="shared" si="101"/>
        <v>No</v>
      </c>
      <c r="AG504" s="64"/>
      <c r="AH504" s="105"/>
      <c r="AI504" s="170"/>
      <c r="AJ504" s="66"/>
    </row>
    <row r="505" spans="1:36" customFormat="1" x14ac:dyDescent="0.25">
      <c r="A505" s="7">
        <v>3</v>
      </c>
      <c r="B505" s="5">
        <v>2023</v>
      </c>
      <c r="C505" s="5" t="str">
        <f t="shared" si="91"/>
        <v>2023 W3</v>
      </c>
      <c r="D505" s="5">
        <v>252</v>
      </c>
      <c r="E505" s="5" t="s">
        <v>651</v>
      </c>
      <c r="F505" s="5" t="s">
        <v>5</v>
      </c>
      <c r="G505" s="5" t="s">
        <v>64</v>
      </c>
      <c r="H505" s="5">
        <v>-12.5</v>
      </c>
      <c r="I505" s="61">
        <v>-12.5</v>
      </c>
      <c r="J505" s="62" t="str">
        <f t="shared" si="92"/>
        <v>F0</v>
      </c>
      <c r="K505" s="61">
        <f t="shared" si="93"/>
        <v>0</v>
      </c>
      <c r="L505" s="228">
        <f>IF(K505=0,0,
IF(J505="D0.5",0.5*SUMIFS('Key Numbers'!$C$2:$C$71,'Key Numbers'!$A$2:$A$71,"&gt;="&amp;ABS($I505),'Key Numbers'!$A$2:$A$71,"&lt;="&amp;ABS($H505)),
IF(J505="D-0.5",0.5*-1*SUMIFS('Key Numbers'!$C$2:$C$71,'Key Numbers'!$A$2:$A$71,"&lt;="&amp;ABS($I505),'Key Numbers'!$A$2:$A$71,"&gt;="&amp;ABS($H505)),
IF(J505="F0.5",0.5*SUMIFS('Key Numbers'!$C$2:$C$71,'Key Numbers'!$A$2:$A$71,"&lt;="&amp;ABS($I505),'Key Numbers'!$A$2:$A$71,"&gt;="&amp;ABS($H505)),
IF(J505="F-0.5",0.5*-1*SUMIFS('Key Numbers'!$C$2:$C$71,'Key Numbers'!$A$2:$A$71,"&gt;="&amp;ABS($I505),'Key Numbers'!$A$2:$A$71,"&lt;="&amp;ABS($H505)),
IF(AND(LEFT(J505,1)="F",K505&lt;0),-1*SUMIFS('Key Numbers'!$C$2:$C$71,'Key Numbers'!$A$2:$A$71,"&gt;="&amp;ABS($I505),'Key Numbers'!$A$2:$A$71,"&lt;="&amp;ABS($H505)),
IF(AND(LEFT(J505,1)="F",K505&gt;0),SUMIFS('Key Numbers'!$C$2:$C$71,'Key Numbers'!$A$2:$A$71,"&lt;="&amp;ABS($I505),'Key Numbers'!$A$2:$A$71,"&gt;="&amp;ABS($H505)),
IF(AND(LEFT(J505,1)="D",K505&lt;0),-1*SUMIFS('Key Numbers'!$C$2:$C$71,'Key Numbers'!$A$2:$A$71,"&lt;="&amp;ABS($I505),'Key Numbers'!$A$2:$A$71,"&gt;="&amp;ABS($H505)),
SUMIFS('Key Numbers'!$C$2:$C$71,'Key Numbers'!$A$2:$A$71,"&gt;="&amp;ABS($I505),'Key Numbers'!$A$2:$A$71,"&lt;="&amp;ABS($H505))))))))))</f>
        <v>0</v>
      </c>
      <c r="M505" s="6" cm="1">
        <f t="array" ref="M505">IFERROR(INDEX(DVOA!$E$2:$E$20095,MATCH($F505&amp;$A505-1&amp;$B505,DVOA!$C$2:$C$20095&amp;DVOA!$A$2:$A20579&amp;DVOA!$B$2:$B$20095,0)),0)</f>
        <v>0</v>
      </c>
      <c r="N505" s="6" cm="1">
        <f t="array" ref="N505">IFERROR(INDEX(WDVOA!$W$2:$W$1616,MATCH($F505&amp;$A505-1&amp;$B505,WDVOA!$U$2:$U$19616&amp;WDVOA!$V$2:$V$19616&amp;WDVOA!$B$2:$B$19616,0)),0)</f>
        <v>0</v>
      </c>
      <c r="O505" s="6" cm="1">
        <f t="array" ref="O505">IFERROR(INDEX(DVOA!$AC$2:$AC$20095,MATCH($F505&amp;$A505-1&amp;$B505,DVOA!$C$2:$C$20095&amp;DVOA!$A$2:$A$20095&amp;DVOA!$B$2:$B$20095,0)
),0)</f>
        <v>0</v>
      </c>
      <c r="P505" s="6" cm="1">
        <f t="array" ref="P505">IFERROR(INDEX(DVOA!$E$2:$E$20095,MATCH($G505&amp;$A505-1&amp;$B505,DVOA!$C$2:$C$20095&amp;DVOA!$A$2:$A20579&amp;DVOA!$B$2:$B$20095,0)),0)</f>
        <v>0</v>
      </c>
      <c r="Q505" s="6" cm="1">
        <f t="array" ref="Q505">IFERROR(INDEX(WDVOA!$W$2:$W$1616,MATCH($G505&amp;$A505-1&amp;$B505,WDVOA!$U$2:$U$19616&amp;WDVOA!$V$2:$V$19616&amp;WDVOA!$B$2:$B$19616,0)),0)</f>
        <v>0</v>
      </c>
      <c r="R505" s="6" cm="1">
        <f t="array" ref="R505">IFERROR(INDEX(DVOA!$AC$2:$AC$20095,MATCH($G505&amp;$A505-1&amp;$B505,DVOA!$C$2:$C$20095&amp;DVOA!$A$2:$A$20095&amp;DVOA!$B$2:$B$20095,0)
),0)</f>
        <v>0</v>
      </c>
      <c r="S505" s="6" t="str">
        <f t="shared" si="94"/>
        <v/>
      </c>
      <c r="T505" s="104">
        <f t="shared" si="102"/>
        <v>0</v>
      </c>
      <c r="U505" s="104" t="str">
        <f t="shared" si="103"/>
        <v/>
      </c>
      <c r="V505" s="26" t="str" cm="1">
        <f t="array" ref="V505">IFERROR(IF(E505="H",INDEX('DVOA Pred'!$G$2:$G$1000,MATCH($F505&amp;$B505&amp;$A505,'DVOA Pred'!$C$2:$C$1000&amp;'DVOA Pred'!$A$2:$A$1000&amp;'DVOA Pred'!$B$2:$B$1000,0)),
INDEX('DVOA Pred'!$H$2:$H$1000,MATCH($F505&amp;$B505&amp;$A505,'DVOA Pred'!$D$2:$D$1000&amp;'DVOA Pred'!$A$2:$A$1000&amp;'DVOA Pred'!$B$2:$B$1000,0))),"")</f>
        <v/>
      </c>
      <c r="W505" s="26" t="str">
        <f t="shared" si="95"/>
        <v/>
      </c>
      <c r="X505" s="26" t="str">
        <f t="shared" si="96"/>
        <v/>
      </c>
      <c r="Y505" s="6" t="str">
        <f>IFERROR((PERCENTRANK($L$2:$L$20355,L505)*Multiples!$B$3)+((PERCENTRANK($W$2:$W$20355,W505)*(1-Multiples!$B$3))),"")</f>
        <v/>
      </c>
      <c r="Z505" s="64">
        <v>41</v>
      </c>
      <c r="AA505" s="64">
        <v>10</v>
      </c>
      <c r="AB505" s="24">
        <f t="shared" si="97"/>
        <v>31</v>
      </c>
      <c r="AC505" s="24">
        <f t="shared" si="98"/>
        <v>18.5</v>
      </c>
      <c r="AD505" s="24">
        <f t="shared" si="99"/>
        <v>18.5</v>
      </c>
      <c r="AE505" s="24" t="str">
        <f t="shared" si="100"/>
        <v>Yes</v>
      </c>
      <c r="AF505" s="24" t="str">
        <f t="shared" si="101"/>
        <v>Yes</v>
      </c>
      <c r="AG505" s="64"/>
      <c r="AH505" s="105"/>
      <c r="AI505" s="170"/>
      <c r="AJ505" s="66"/>
    </row>
    <row r="506" spans="1:36" customFormat="1" x14ac:dyDescent="0.25">
      <c r="A506" s="7">
        <v>3</v>
      </c>
      <c r="B506" s="5">
        <v>2023</v>
      </c>
      <c r="C506" s="5" t="str">
        <f t="shared" si="91"/>
        <v>2023 W3</v>
      </c>
      <c r="D506" s="5">
        <v>253</v>
      </c>
      <c r="E506" s="5" t="s">
        <v>651</v>
      </c>
      <c r="F506" s="5" t="s">
        <v>23</v>
      </c>
      <c r="G506" s="5" t="s">
        <v>3</v>
      </c>
      <c r="H506" s="5">
        <v>11.5</v>
      </c>
      <c r="I506" s="61">
        <v>11.5</v>
      </c>
      <c r="J506" s="62" t="str">
        <f t="shared" si="92"/>
        <v>D0</v>
      </c>
      <c r="K506" s="61">
        <f t="shared" si="93"/>
        <v>0</v>
      </c>
      <c r="L506" s="228">
        <f>IF(K506=0,0,
IF(J506="D0.5",0.5*SUMIFS('Key Numbers'!$C$2:$C$71,'Key Numbers'!$A$2:$A$71,"&gt;="&amp;ABS($I506),'Key Numbers'!$A$2:$A$71,"&lt;="&amp;ABS($H506)),
IF(J506="D-0.5",0.5*-1*SUMIFS('Key Numbers'!$C$2:$C$71,'Key Numbers'!$A$2:$A$71,"&lt;="&amp;ABS($I506),'Key Numbers'!$A$2:$A$71,"&gt;="&amp;ABS($H506)),
IF(J506="F0.5",0.5*SUMIFS('Key Numbers'!$C$2:$C$71,'Key Numbers'!$A$2:$A$71,"&lt;="&amp;ABS($I506),'Key Numbers'!$A$2:$A$71,"&gt;="&amp;ABS($H506)),
IF(J506="F-0.5",0.5*-1*SUMIFS('Key Numbers'!$C$2:$C$71,'Key Numbers'!$A$2:$A$71,"&gt;="&amp;ABS($I506),'Key Numbers'!$A$2:$A$71,"&lt;="&amp;ABS($H506)),
IF(AND(LEFT(J506,1)="F",K506&lt;0),-1*SUMIFS('Key Numbers'!$C$2:$C$71,'Key Numbers'!$A$2:$A$71,"&gt;="&amp;ABS($I506),'Key Numbers'!$A$2:$A$71,"&lt;="&amp;ABS($H506)),
IF(AND(LEFT(J506,1)="F",K506&gt;0),SUMIFS('Key Numbers'!$C$2:$C$71,'Key Numbers'!$A$2:$A$71,"&lt;="&amp;ABS($I506),'Key Numbers'!$A$2:$A$71,"&gt;="&amp;ABS($H506)),
IF(AND(LEFT(J506,1)="D",K506&lt;0),-1*SUMIFS('Key Numbers'!$C$2:$C$71,'Key Numbers'!$A$2:$A$71,"&lt;="&amp;ABS($I506),'Key Numbers'!$A$2:$A$71,"&gt;="&amp;ABS($H506)),
SUMIFS('Key Numbers'!$C$2:$C$71,'Key Numbers'!$A$2:$A$71,"&gt;="&amp;ABS($I506),'Key Numbers'!$A$2:$A$71,"&lt;="&amp;ABS($H506))))))))))</f>
        <v>0</v>
      </c>
      <c r="M506" s="6" cm="1">
        <f t="array" ref="M506">IFERROR(INDEX(DVOA!$E$2:$E$20095,MATCH($F506&amp;$A506-1&amp;$B506,DVOA!$C$2:$C$20095&amp;DVOA!$A$2:$A20580&amp;DVOA!$B$2:$B$20095,0)),0)</f>
        <v>0</v>
      </c>
      <c r="N506" s="6" cm="1">
        <f t="array" ref="N506">IFERROR(INDEX(WDVOA!$W$2:$W$1616,MATCH($F506&amp;$A506-1&amp;$B506,WDVOA!$U$2:$U$19616&amp;WDVOA!$V$2:$V$19616&amp;WDVOA!$B$2:$B$19616,0)),0)</f>
        <v>0</v>
      </c>
      <c r="O506" s="6" cm="1">
        <f t="array" ref="O506">IFERROR(INDEX(DVOA!$AC$2:$AC$20095,MATCH($F506&amp;$A506-1&amp;$B506,DVOA!$C$2:$C$20095&amp;DVOA!$A$2:$A$20095&amp;DVOA!$B$2:$B$20095,0)
),0)</f>
        <v>0</v>
      </c>
      <c r="P506" s="6" cm="1">
        <f t="array" ref="P506">IFERROR(INDEX(DVOA!$E$2:$E$20095,MATCH($G506&amp;$A506-1&amp;$B506,DVOA!$C$2:$C$20095&amp;DVOA!$A$2:$A20580&amp;DVOA!$B$2:$B$20095,0)),0)</f>
        <v>0</v>
      </c>
      <c r="Q506" s="6" cm="1">
        <f t="array" ref="Q506">IFERROR(INDEX(WDVOA!$W$2:$W$1616,MATCH($G506&amp;$A506-1&amp;$B506,WDVOA!$U$2:$U$19616&amp;WDVOA!$V$2:$V$19616&amp;WDVOA!$B$2:$B$19616,0)),0)</f>
        <v>0</v>
      </c>
      <c r="R506" s="6" cm="1">
        <f t="array" ref="R506">IFERROR(INDEX(DVOA!$AC$2:$AC$20095,MATCH($G506&amp;$A506-1&amp;$B506,DVOA!$C$2:$C$20095&amp;DVOA!$A$2:$A$20095&amp;DVOA!$B$2:$B$20095,0)
),0)</f>
        <v>0</v>
      </c>
      <c r="S506" s="6" t="str">
        <f t="shared" si="94"/>
        <v/>
      </c>
      <c r="T506" s="104">
        <f t="shared" si="102"/>
        <v>0</v>
      </c>
      <c r="U506" s="104" t="str">
        <f t="shared" si="103"/>
        <v/>
      </c>
      <c r="V506" s="26" t="str" cm="1">
        <f t="array" ref="V506">IFERROR(IF(E506="H",INDEX('DVOA Pred'!$G$2:$G$1000,MATCH($F506&amp;$B506&amp;$A506,'DVOA Pred'!$C$2:$C$1000&amp;'DVOA Pred'!$A$2:$A$1000&amp;'DVOA Pred'!$B$2:$B$1000,0)),
INDEX('DVOA Pred'!$H$2:$H$1000,MATCH($F506&amp;$B506&amp;$A506,'DVOA Pred'!$D$2:$D$1000&amp;'DVOA Pred'!$A$2:$A$1000&amp;'DVOA Pred'!$B$2:$B$1000,0))),"")</f>
        <v/>
      </c>
      <c r="W506" s="26" t="str">
        <f t="shared" si="95"/>
        <v/>
      </c>
      <c r="X506" s="26" t="str">
        <f t="shared" si="96"/>
        <v/>
      </c>
      <c r="Y506" s="6" t="str">
        <f>IFERROR((PERCENTRANK($L$2:$L$20355,L506)*Multiples!$B$3)+((PERCENTRANK($W$2:$W$20355,W506)*(1-Multiples!$B$3))),"")</f>
        <v/>
      </c>
      <c r="Z506" s="64">
        <v>28</v>
      </c>
      <c r="AA506" s="64">
        <v>16</v>
      </c>
      <c r="AB506" s="24">
        <f t="shared" si="97"/>
        <v>12</v>
      </c>
      <c r="AC506" s="24">
        <f t="shared" si="98"/>
        <v>23.5</v>
      </c>
      <c r="AD506" s="24">
        <f t="shared" si="99"/>
        <v>23.5</v>
      </c>
      <c r="AE506" s="24" t="str">
        <f t="shared" si="100"/>
        <v>Yes</v>
      </c>
      <c r="AF506" s="24" t="str">
        <f t="shared" si="101"/>
        <v>Yes</v>
      </c>
      <c r="AG506" s="64"/>
      <c r="AH506" s="105"/>
      <c r="AI506" s="170"/>
      <c r="AJ506" s="66"/>
    </row>
    <row r="507" spans="1:36" customFormat="1" x14ac:dyDescent="0.25">
      <c r="A507" s="7">
        <v>3</v>
      </c>
      <c r="B507" s="5">
        <v>2023</v>
      </c>
      <c r="C507" s="5" t="str">
        <f t="shared" si="91"/>
        <v>2023 W3</v>
      </c>
      <c r="D507" s="5">
        <v>253</v>
      </c>
      <c r="E507" s="5" t="s">
        <v>649</v>
      </c>
      <c r="F507" s="5" t="s">
        <v>3</v>
      </c>
      <c r="G507" s="5" t="s">
        <v>23</v>
      </c>
      <c r="H507" s="5">
        <v>-11.5</v>
      </c>
      <c r="I507" s="61">
        <v>-11.5</v>
      </c>
      <c r="J507" s="62" t="str">
        <f t="shared" si="92"/>
        <v>F0</v>
      </c>
      <c r="K507" s="61">
        <f t="shared" si="93"/>
        <v>0</v>
      </c>
      <c r="L507" s="228">
        <f>IF(K507=0,0,
IF(J507="D0.5",0.5*SUMIFS('Key Numbers'!$C$2:$C$71,'Key Numbers'!$A$2:$A$71,"&gt;="&amp;ABS($I507),'Key Numbers'!$A$2:$A$71,"&lt;="&amp;ABS($H507)),
IF(J507="D-0.5",0.5*-1*SUMIFS('Key Numbers'!$C$2:$C$71,'Key Numbers'!$A$2:$A$71,"&lt;="&amp;ABS($I507),'Key Numbers'!$A$2:$A$71,"&gt;="&amp;ABS($H507)),
IF(J507="F0.5",0.5*SUMIFS('Key Numbers'!$C$2:$C$71,'Key Numbers'!$A$2:$A$71,"&lt;="&amp;ABS($I507),'Key Numbers'!$A$2:$A$71,"&gt;="&amp;ABS($H507)),
IF(J507="F-0.5",0.5*-1*SUMIFS('Key Numbers'!$C$2:$C$71,'Key Numbers'!$A$2:$A$71,"&gt;="&amp;ABS($I507),'Key Numbers'!$A$2:$A$71,"&lt;="&amp;ABS($H507)),
IF(AND(LEFT(J507,1)="F",K507&lt;0),-1*SUMIFS('Key Numbers'!$C$2:$C$71,'Key Numbers'!$A$2:$A$71,"&gt;="&amp;ABS($I507),'Key Numbers'!$A$2:$A$71,"&lt;="&amp;ABS($H507)),
IF(AND(LEFT(J507,1)="F",K507&gt;0),SUMIFS('Key Numbers'!$C$2:$C$71,'Key Numbers'!$A$2:$A$71,"&lt;="&amp;ABS($I507),'Key Numbers'!$A$2:$A$71,"&gt;="&amp;ABS($H507)),
IF(AND(LEFT(J507,1)="D",K507&lt;0),-1*SUMIFS('Key Numbers'!$C$2:$C$71,'Key Numbers'!$A$2:$A$71,"&lt;="&amp;ABS($I507),'Key Numbers'!$A$2:$A$71,"&gt;="&amp;ABS($H507)),
SUMIFS('Key Numbers'!$C$2:$C$71,'Key Numbers'!$A$2:$A$71,"&gt;="&amp;ABS($I507),'Key Numbers'!$A$2:$A$71,"&lt;="&amp;ABS($H507))))))))))</f>
        <v>0</v>
      </c>
      <c r="M507" s="6" cm="1">
        <f t="array" ref="M507">IFERROR(INDEX(DVOA!$E$2:$E$20095,MATCH($F507&amp;$A507-1&amp;$B507,DVOA!$C$2:$C$20095&amp;DVOA!$A$2:$A20581&amp;DVOA!$B$2:$B$20095,0)),0)</f>
        <v>0</v>
      </c>
      <c r="N507" s="6" cm="1">
        <f t="array" ref="N507">IFERROR(INDEX(WDVOA!$W$2:$W$1616,MATCH($F507&amp;$A507-1&amp;$B507,WDVOA!$U$2:$U$19616&amp;WDVOA!$V$2:$V$19616&amp;WDVOA!$B$2:$B$19616,0)),0)</f>
        <v>0</v>
      </c>
      <c r="O507" s="6" cm="1">
        <f t="array" ref="O507">IFERROR(INDEX(DVOA!$AC$2:$AC$20095,MATCH($F507&amp;$A507-1&amp;$B507,DVOA!$C$2:$C$20095&amp;DVOA!$A$2:$A$20095&amp;DVOA!$B$2:$B$20095,0)
),0)</f>
        <v>0</v>
      </c>
      <c r="P507" s="6" cm="1">
        <f t="array" ref="P507">IFERROR(INDEX(DVOA!$E$2:$E$20095,MATCH($G507&amp;$A507-1&amp;$B507,DVOA!$C$2:$C$20095&amp;DVOA!$A$2:$A20581&amp;DVOA!$B$2:$B$20095,0)),0)</f>
        <v>0</v>
      </c>
      <c r="Q507" s="6" cm="1">
        <f t="array" ref="Q507">IFERROR(INDEX(WDVOA!$W$2:$W$1616,MATCH($G507&amp;$A507-1&amp;$B507,WDVOA!$U$2:$U$19616&amp;WDVOA!$V$2:$V$19616&amp;WDVOA!$B$2:$B$19616,0)),0)</f>
        <v>0</v>
      </c>
      <c r="R507" s="6" cm="1">
        <f t="array" ref="R507">IFERROR(INDEX(DVOA!$AC$2:$AC$20095,MATCH($G507&amp;$A507-1&amp;$B507,DVOA!$C$2:$C$20095&amp;DVOA!$A$2:$A$20095&amp;DVOA!$B$2:$B$20095,0)
),0)</f>
        <v>0</v>
      </c>
      <c r="S507" s="6" t="str">
        <f t="shared" si="94"/>
        <v/>
      </c>
      <c r="T507" s="104">
        <f t="shared" si="102"/>
        <v>0</v>
      </c>
      <c r="U507" s="104" t="str">
        <f t="shared" si="103"/>
        <v/>
      </c>
      <c r="V507" s="26" t="str" cm="1">
        <f t="array" ref="V507">IFERROR(IF(E507="H",INDEX('DVOA Pred'!$G$2:$G$1000,MATCH($F507&amp;$B507&amp;$A507,'DVOA Pred'!$C$2:$C$1000&amp;'DVOA Pred'!$A$2:$A$1000&amp;'DVOA Pred'!$B$2:$B$1000,0)),
INDEX('DVOA Pred'!$H$2:$H$1000,MATCH($F507&amp;$B507&amp;$A507,'DVOA Pred'!$D$2:$D$1000&amp;'DVOA Pred'!$A$2:$A$1000&amp;'DVOA Pred'!$B$2:$B$1000,0))),"")</f>
        <v/>
      </c>
      <c r="W507" s="26" t="str">
        <f t="shared" si="95"/>
        <v/>
      </c>
      <c r="X507" s="26" t="str">
        <f t="shared" si="96"/>
        <v/>
      </c>
      <c r="Y507" s="6" t="str">
        <f>IFERROR((PERCENTRANK($L$2:$L$20355,L507)*Multiples!$B$3)+((PERCENTRANK($W$2:$W$20355,W507)*(1-Multiples!$B$3))),"")</f>
        <v/>
      </c>
      <c r="Z507" s="64">
        <v>16</v>
      </c>
      <c r="AA507" s="64">
        <v>28</v>
      </c>
      <c r="AB507" s="24">
        <f t="shared" si="97"/>
        <v>-12</v>
      </c>
      <c r="AC507" s="24">
        <f t="shared" si="98"/>
        <v>-23.5</v>
      </c>
      <c r="AD507" s="24">
        <f t="shared" si="99"/>
        <v>-23.5</v>
      </c>
      <c r="AE507" s="24" t="str">
        <f t="shared" si="100"/>
        <v>No</v>
      </c>
      <c r="AF507" s="24" t="str">
        <f t="shared" si="101"/>
        <v>No</v>
      </c>
      <c r="AG507" s="64" t="s">
        <v>652</v>
      </c>
      <c r="AH507" s="105"/>
      <c r="AI507" s="170"/>
      <c r="AJ507" s="66"/>
    </row>
    <row r="508" spans="1:36" customFormat="1" x14ac:dyDescent="0.25">
      <c r="A508" s="7">
        <v>3</v>
      </c>
      <c r="B508" s="5">
        <v>2023</v>
      </c>
      <c r="C508" s="5" t="str">
        <f t="shared" si="91"/>
        <v>2023 W3</v>
      </c>
      <c r="D508" s="5">
        <v>254</v>
      </c>
      <c r="E508" s="5" t="s">
        <v>651</v>
      </c>
      <c r="F508" s="5" t="s">
        <v>53</v>
      </c>
      <c r="G508" s="5" t="s">
        <v>32</v>
      </c>
      <c r="H508" s="5">
        <v>-2.5</v>
      </c>
      <c r="I508" s="61">
        <v>-3</v>
      </c>
      <c r="J508" s="62" t="str">
        <f t="shared" si="92"/>
        <v>F0.5</v>
      </c>
      <c r="K508" s="61">
        <f t="shared" si="93"/>
        <v>0.5</v>
      </c>
      <c r="L508" s="228">
        <f>IF(K508=0,0,
IF(J508="D0.5",0.5*SUMIFS('Key Numbers'!$C$2:$C$71,'Key Numbers'!$A$2:$A$71,"&gt;="&amp;ABS($I508),'Key Numbers'!$A$2:$A$71,"&lt;="&amp;ABS($H508)),
IF(J508="D-0.5",0.5*-1*SUMIFS('Key Numbers'!$C$2:$C$71,'Key Numbers'!$A$2:$A$71,"&lt;="&amp;ABS($I508),'Key Numbers'!$A$2:$A$71,"&gt;="&amp;ABS($H508)),
IF(J508="F0.5",0.5*SUMIFS('Key Numbers'!$C$2:$C$71,'Key Numbers'!$A$2:$A$71,"&lt;="&amp;ABS($I508),'Key Numbers'!$A$2:$A$71,"&gt;="&amp;ABS($H508)),
IF(J508="F-0.5",0.5*-1*SUMIFS('Key Numbers'!$C$2:$C$71,'Key Numbers'!$A$2:$A$71,"&gt;="&amp;ABS($I508),'Key Numbers'!$A$2:$A$71,"&lt;="&amp;ABS($H508)),
IF(AND(LEFT(J508,1)="F",K508&lt;0),-1*SUMIFS('Key Numbers'!$C$2:$C$71,'Key Numbers'!$A$2:$A$71,"&gt;="&amp;ABS($I508),'Key Numbers'!$A$2:$A$71,"&lt;="&amp;ABS($H508)),
IF(AND(LEFT(J508,1)="F",K508&gt;0),SUMIFS('Key Numbers'!$C$2:$C$71,'Key Numbers'!$A$2:$A$71,"&lt;="&amp;ABS($I508),'Key Numbers'!$A$2:$A$71,"&gt;="&amp;ABS($H508)),
IF(AND(LEFT(J508,1)="D",K508&lt;0),-1*SUMIFS('Key Numbers'!$C$2:$C$71,'Key Numbers'!$A$2:$A$71,"&lt;="&amp;ABS($I508),'Key Numbers'!$A$2:$A$71,"&gt;="&amp;ABS($H508)),
SUMIFS('Key Numbers'!$C$2:$C$71,'Key Numbers'!$A$2:$A$71,"&gt;="&amp;ABS($I508),'Key Numbers'!$A$2:$A$71,"&lt;="&amp;ABS($H508))))))))))</f>
        <v>7.247706422018349E-2</v>
      </c>
      <c r="M508" s="6" cm="1">
        <f t="array" ref="M508">IFERROR(INDEX(DVOA!$E$2:$E$20095,MATCH($F508&amp;$A508-1&amp;$B508,DVOA!$C$2:$C$20095&amp;DVOA!$A$2:$A20582&amp;DVOA!$B$2:$B$20095,0)),0)</f>
        <v>0</v>
      </c>
      <c r="N508" s="6" cm="1">
        <f t="array" ref="N508">IFERROR(INDEX(WDVOA!$W$2:$W$1616,MATCH($F508&amp;$A508-1&amp;$B508,WDVOA!$U$2:$U$19616&amp;WDVOA!$V$2:$V$19616&amp;WDVOA!$B$2:$B$19616,0)),0)</f>
        <v>0</v>
      </c>
      <c r="O508" s="6" cm="1">
        <f t="array" ref="O508">IFERROR(INDEX(DVOA!$AC$2:$AC$20095,MATCH($F508&amp;$A508-1&amp;$B508,DVOA!$C$2:$C$20095&amp;DVOA!$A$2:$A$20095&amp;DVOA!$B$2:$B$20095,0)
),0)</f>
        <v>0</v>
      </c>
      <c r="P508" s="6" cm="1">
        <f t="array" ref="P508">IFERROR(INDEX(DVOA!$E$2:$E$20095,MATCH($G508&amp;$A508-1&amp;$B508,DVOA!$C$2:$C$20095&amp;DVOA!$A$2:$A20582&amp;DVOA!$B$2:$B$20095,0)),0)</f>
        <v>0</v>
      </c>
      <c r="Q508" s="6" cm="1">
        <f t="array" ref="Q508">IFERROR(INDEX(WDVOA!$W$2:$W$1616,MATCH($G508&amp;$A508-1&amp;$B508,WDVOA!$U$2:$U$19616&amp;WDVOA!$V$2:$V$19616&amp;WDVOA!$B$2:$B$19616,0)),0)</f>
        <v>0</v>
      </c>
      <c r="R508" s="6" cm="1">
        <f t="array" ref="R508">IFERROR(INDEX(DVOA!$AC$2:$AC$20095,MATCH($G508&amp;$A508-1&amp;$B508,DVOA!$C$2:$C$20095&amp;DVOA!$A$2:$A$20095&amp;DVOA!$B$2:$B$20095,0)
),0)</f>
        <v>0</v>
      </c>
      <c r="S508" s="6" t="str">
        <f t="shared" si="94"/>
        <v/>
      </c>
      <c r="T508" s="104">
        <f t="shared" si="102"/>
        <v>0</v>
      </c>
      <c r="U508" s="104" t="str">
        <f t="shared" si="103"/>
        <v/>
      </c>
      <c r="V508" s="26" t="str" cm="1">
        <f t="array" ref="V508">IFERROR(IF(E508="H",INDEX('DVOA Pred'!$G$2:$G$1000,MATCH($F508&amp;$B508&amp;$A508,'DVOA Pred'!$C$2:$C$1000&amp;'DVOA Pred'!$A$2:$A$1000&amp;'DVOA Pred'!$B$2:$B$1000,0)),
INDEX('DVOA Pred'!$H$2:$H$1000,MATCH($F508&amp;$B508&amp;$A508,'DVOA Pred'!$D$2:$D$1000&amp;'DVOA Pred'!$A$2:$A$1000&amp;'DVOA Pred'!$B$2:$B$1000,0))),"")</f>
        <v/>
      </c>
      <c r="W508" s="26" t="str">
        <f t="shared" si="95"/>
        <v/>
      </c>
      <c r="X508" s="26" t="str">
        <f t="shared" si="96"/>
        <v/>
      </c>
      <c r="Y508" s="6" t="str">
        <f>IFERROR((PERCENTRANK($L$2:$L$20355,L508)*Multiples!$B$3)+((PERCENTRANK($W$2:$W$20355,W508)*(1-Multiples!$B$3))),"")</f>
        <v/>
      </c>
      <c r="Z508" s="64">
        <v>18</v>
      </c>
      <c r="AA508" s="64">
        <v>23</v>
      </c>
      <c r="AB508" s="24">
        <f t="shared" si="97"/>
        <v>-5</v>
      </c>
      <c r="AC508" s="24">
        <f t="shared" si="98"/>
        <v>-7.5</v>
      </c>
      <c r="AD508" s="24">
        <f t="shared" si="99"/>
        <v>-8</v>
      </c>
      <c r="AE508" s="24" t="str">
        <f t="shared" si="100"/>
        <v>No</v>
      </c>
      <c r="AF508" s="24" t="str">
        <f t="shared" si="101"/>
        <v>No</v>
      </c>
      <c r="AG508" s="64"/>
      <c r="AH508" s="105" t="s">
        <v>652</v>
      </c>
      <c r="AI508" s="170"/>
      <c r="AJ508" s="66"/>
    </row>
    <row r="509" spans="1:36" customFormat="1" x14ac:dyDescent="0.25">
      <c r="A509" s="7">
        <v>3</v>
      </c>
      <c r="B509" s="5">
        <v>2023</v>
      </c>
      <c r="C509" s="5" t="str">
        <f t="shared" si="91"/>
        <v>2023 W3</v>
      </c>
      <c r="D509" s="5">
        <v>254</v>
      </c>
      <c r="E509" s="5" t="s">
        <v>649</v>
      </c>
      <c r="F509" s="5" t="s">
        <v>32</v>
      </c>
      <c r="G509" s="5" t="s">
        <v>53</v>
      </c>
      <c r="H509" s="5">
        <v>2.5</v>
      </c>
      <c r="I509" s="61">
        <v>3</v>
      </c>
      <c r="J509" s="62" t="str">
        <f t="shared" si="92"/>
        <v>D-0.5</v>
      </c>
      <c r="K509" s="61">
        <f t="shared" si="93"/>
        <v>-0.5</v>
      </c>
      <c r="L509" s="228">
        <f>IF(K509=0,0,
IF(J509="D0.5",0.5*SUMIFS('Key Numbers'!$C$2:$C$71,'Key Numbers'!$A$2:$A$71,"&gt;="&amp;ABS($I509),'Key Numbers'!$A$2:$A$71,"&lt;="&amp;ABS($H509)),
IF(J509="D-0.5",0.5*-1*SUMIFS('Key Numbers'!$C$2:$C$71,'Key Numbers'!$A$2:$A$71,"&lt;="&amp;ABS($I509),'Key Numbers'!$A$2:$A$71,"&gt;="&amp;ABS($H509)),
IF(J509="F0.5",0.5*SUMIFS('Key Numbers'!$C$2:$C$71,'Key Numbers'!$A$2:$A$71,"&lt;="&amp;ABS($I509),'Key Numbers'!$A$2:$A$71,"&gt;="&amp;ABS($H509)),
IF(J509="F-0.5",0.5*-1*SUMIFS('Key Numbers'!$C$2:$C$71,'Key Numbers'!$A$2:$A$71,"&gt;="&amp;ABS($I509),'Key Numbers'!$A$2:$A$71,"&lt;="&amp;ABS($H509)),
IF(AND(LEFT(J509,1)="F",K509&lt;0),-1*SUMIFS('Key Numbers'!$C$2:$C$71,'Key Numbers'!$A$2:$A$71,"&gt;="&amp;ABS($I509),'Key Numbers'!$A$2:$A$71,"&lt;="&amp;ABS($H509)),
IF(AND(LEFT(J509,1)="F",K509&gt;0),SUMIFS('Key Numbers'!$C$2:$C$71,'Key Numbers'!$A$2:$A$71,"&lt;="&amp;ABS($I509),'Key Numbers'!$A$2:$A$71,"&gt;="&amp;ABS($H509)),
IF(AND(LEFT(J509,1)="D",K509&lt;0),-1*SUMIFS('Key Numbers'!$C$2:$C$71,'Key Numbers'!$A$2:$A$71,"&lt;="&amp;ABS($I509),'Key Numbers'!$A$2:$A$71,"&gt;="&amp;ABS($H509)),
SUMIFS('Key Numbers'!$C$2:$C$71,'Key Numbers'!$A$2:$A$71,"&gt;="&amp;ABS($I509),'Key Numbers'!$A$2:$A$71,"&lt;="&amp;ABS($H509))))))))))</f>
        <v>-7.247706422018349E-2</v>
      </c>
      <c r="M509" s="6" cm="1">
        <f t="array" ref="M509">IFERROR(INDEX(DVOA!$E$2:$E$20095,MATCH($F509&amp;$A509-1&amp;$B509,DVOA!$C$2:$C$20095&amp;DVOA!$A$2:$A20583&amp;DVOA!$B$2:$B$20095,0)),0)</f>
        <v>0</v>
      </c>
      <c r="N509" s="6" cm="1">
        <f t="array" ref="N509">IFERROR(INDEX(WDVOA!$W$2:$W$1616,MATCH($F509&amp;$A509-1&amp;$B509,WDVOA!$U$2:$U$19616&amp;WDVOA!$V$2:$V$19616&amp;WDVOA!$B$2:$B$19616,0)),0)</f>
        <v>0</v>
      </c>
      <c r="O509" s="6" cm="1">
        <f t="array" ref="O509">IFERROR(INDEX(DVOA!$AC$2:$AC$20095,MATCH($F509&amp;$A509-1&amp;$B509,DVOA!$C$2:$C$20095&amp;DVOA!$A$2:$A$20095&amp;DVOA!$B$2:$B$20095,0)
),0)</f>
        <v>0</v>
      </c>
      <c r="P509" s="6" cm="1">
        <f t="array" ref="P509">IFERROR(INDEX(DVOA!$E$2:$E$20095,MATCH($G509&amp;$A509-1&amp;$B509,DVOA!$C$2:$C$20095&amp;DVOA!$A$2:$A20583&amp;DVOA!$B$2:$B$20095,0)),0)</f>
        <v>0</v>
      </c>
      <c r="Q509" s="6" cm="1">
        <f t="array" ref="Q509">IFERROR(INDEX(WDVOA!$W$2:$W$1616,MATCH($G509&amp;$A509-1&amp;$B509,WDVOA!$U$2:$U$19616&amp;WDVOA!$V$2:$V$19616&amp;WDVOA!$B$2:$B$19616,0)),0)</f>
        <v>0</v>
      </c>
      <c r="R509" s="6" cm="1">
        <f t="array" ref="R509">IFERROR(INDEX(DVOA!$AC$2:$AC$20095,MATCH($G509&amp;$A509-1&amp;$B509,DVOA!$C$2:$C$20095&amp;DVOA!$A$2:$A$20095&amp;DVOA!$B$2:$B$20095,0)
),0)</f>
        <v>0</v>
      </c>
      <c r="S509" s="6" t="str">
        <f t="shared" si="94"/>
        <v/>
      </c>
      <c r="T509" s="104">
        <f t="shared" si="102"/>
        <v>0</v>
      </c>
      <c r="U509" s="104" t="str">
        <f t="shared" si="103"/>
        <v/>
      </c>
      <c r="V509" s="26" t="str" cm="1">
        <f t="array" ref="V509">IFERROR(IF(E509="H",INDEX('DVOA Pred'!$G$2:$G$1000,MATCH($F509&amp;$B509&amp;$A509,'DVOA Pred'!$C$2:$C$1000&amp;'DVOA Pred'!$A$2:$A$1000&amp;'DVOA Pred'!$B$2:$B$1000,0)),
INDEX('DVOA Pred'!$H$2:$H$1000,MATCH($F509&amp;$B509&amp;$A509,'DVOA Pred'!$D$2:$D$1000&amp;'DVOA Pred'!$A$2:$A$1000&amp;'DVOA Pred'!$B$2:$B$1000,0))),"")</f>
        <v/>
      </c>
      <c r="W509" s="26" t="str">
        <f t="shared" si="95"/>
        <v/>
      </c>
      <c r="X509" s="26" t="str">
        <f t="shared" si="96"/>
        <v/>
      </c>
      <c r="Y509" s="6" t="str">
        <f>IFERROR((PERCENTRANK($L$2:$L$20355,L509)*Multiples!$B$3)+((PERCENTRANK($W$2:$W$20355,W509)*(1-Multiples!$B$3))),"")</f>
        <v/>
      </c>
      <c r="Z509" s="64">
        <v>23</v>
      </c>
      <c r="AA509" s="64">
        <v>18</v>
      </c>
      <c r="AB509" s="24">
        <f t="shared" si="97"/>
        <v>5</v>
      </c>
      <c r="AC509" s="24">
        <f t="shared" si="98"/>
        <v>7.5</v>
      </c>
      <c r="AD509" s="24">
        <f t="shared" si="99"/>
        <v>8</v>
      </c>
      <c r="AE509" s="24" t="str">
        <f t="shared" si="100"/>
        <v>Yes</v>
      </c>
      <c r="AF509" s="24" t="str">
        <f t="shared" si="101"/>
        <v>Yes</v>
      </c>
      <c r="AG509" s="64"/>
      <c r="AH509" s="105"/>
      <c r="AI509" s="170"/>
      <c r="AJ509" s="66"/>
    </row>
    <row r="510" spans="1:36" customFormat="1" x14ac:dyDescent="0.25">
      <c r="A510" s="7">
        <v>3</v>
      </c>
      <c r="B510" s="5">
        <v>2023</v>
      </c>
      <c r="C510" s="5" t="str">
        <f t="shared" si="91"/>
        <v>2023 W3</v>
      </c>
      <c r="D510" s="5">
        <v>255</v>
      </c>
      <c r="E510" s="5" t="s">
        <v>651</v>
      </c>
      <c r="F510" s="5" t="s">
        <v>7</v>
      </c>
      <c r="G510" s="5" t="s">
        <v>38</v>
      </c>
      <c r="H510" s="5">
        <v>5.5</v>
      </c>
      <c r="I510" s="61">
        <v>5.5</v>
      </c>
      <c r="J510" s="62" t="str">
        <f t="shared" si="92"/>
        <v>D0</v>
      </c>
      <c r="K510" s="61">
        <f t="shared" si="93"/>
        <v>0</v>
      </c>
      <c r="L510" s="228">
        <f>IF(K510=0,0,
IF(J510="D0.5",0.5*SUMIFS('Key Numbers'!$C$2:$C$71,'Key Numbers'!$A$2:$A$71,"&gt;="&amp;ABS($I510),'Key Numbers'!$A$2:$A$71,"&lt;="&amp;ABS($H510)),
IF(J510="D-0.5",0.5*-1*SUMIFS('Key Numbers'!$C$2:$C$71,'Key Numbers'!$A$2:$A$71,"&lt;="&amp;ABS($I510),'Key Numbers'!$A$2:$A$71,"&gt;="&amp;ABS($H510)),
IF(J510="F0.5",0.5*SUMIFS('Key Numbers'!$C$2:$C$71,'Key Numbers'!$A$2:$A$71,"&lt;="&amp;ABS($I510),'Key Numbers'!$A$2:$A$71,"&gt;="&amp;ABS($H510)),
IF(J510="F-0.5",0.5*-1*SUMIFS('Key Numbers'!$C$2:$C$71,'Key Numbers'!$A$2:$A$71,"&gt;="&amp;ABS($I510),'Key Numbers'!$A$2:$A$71,"&lt;="&amp;ABS($H510)),
IF(AND(LEFT(J510,1)="F",K510&lt;0),-1*SUMIFS('Key Numbers'!$C$2:$C$71,'Key Numbers'!$A$2:$A$71,"&gt;="&amp;ABS($I510),'Key Numbers'!$A$2:$A$71,"&lt;="&amp;ABS($H510)),
IF(AND(LEFT(J510,1)="F",K510&gt;0),SUMIFS('Key Numbers'!$C$2:$C$71,'Key Numbers'!$A$2:$A$71,"&lt;="&amp;ABS($I510),'Key Numbers'!$A$2:$A$71,"&gt;="&amp;ABS($H510)),
IF(AND(LEFT(J510,1)="D",K510&lt;0),-1*SUMIFS('Key Numbers'!$C$2:$C$71,'Key Numbers'!$A$2:$A$71,"&lt;="&amp;ABS($I510),'Key Numbers'!$A$2:$A$71,"&gt;="&amp;ABS($H510)),
SUMIFS('Key Numbers'!$C$2:$C$71,'Key Numbers'!$A$2:$A$71,"&gt;="&amp;ABS($I510),'Key Numbers'!$A$2:$A$71,"&lt;="&amp;ABS($H510))))))))))</f>
        <v>0</v>
      </c>
      <c r="M510" s="6" cm="1">
        <f t="array" ref="M510">IFERROR(INDEX(DVOA!$E$2:$E$20095,MATCH($F510&amp;$A510-1&amp;$B510,DVOA!$C$2:$C$20095&amp;DVOA!$A$2:$A20584&amp;DVOA!$B$2:$B$20095,0)),0)</f>
        <v>0</v>
      </c>
      <c r="N510" s="6" cm="1">
        <f t="array" ref="N510">IFERROR(INDEX(WDVOA!$W$2:$W$1616,MATCH($F510&amp;$A510-1&amp;$B510,WDVOA!$U$2:$U$19616&amp;WDVOA!$V$2:$V$19616&amp;WDVOA!$B$2:$B$19616,0)),0)</f>
        <v>0</v>
      </c>
      <c r="O510" s="6" cm="1">
        <f t="array" ref="O510">IFERROR(INDEX(DVOA!$AC$2:$AC$20095,MATCH($F510&amp;$A510-1&amp;$B510,DVOA!$C$2:$C$20095&amp;DVOA!$A$2:$A$20095&amp;DVOA!$B$2:$B$20095,0)
),0)</f>
        <v>0</v>
      </c>
      <c r="P510" s="6" cm="1">
        <f t="array" ref="P510">IFERROR(INDEX(DVOA!$E$2:$E$20095,MATCH($G510&amp;$A510-1&amp;$B510,DVOA!$C$2:$C$20095&amp;DVOA!$A$2:$A20584&amp;DVOA!$B$2:$B$20095,0)),0)</f>
        <v>0</v>
      </c>
      <c r="Q510" s="6" cm="1">
        <f t="array" ref="Q510">IFERROR(INDEX(WDVOA!$W$2:$W$1616,MATCH($G510&amp;$A510-1&amp;$B510,WDVOA!$U$2:$U$19616&amp;WDVOA!$V$2:$V$19616&amp;WDVOA!$B$2:$B$19616,0)),0)</f>
        <v>0</v>
      </c>
      <c r="R510" s="6" cm="1">
        <f t="array" ref="R510">IFERROR(INDEX(DVOA!$AC$2:$AC$20095,MATCH($G510&amp;$A510-1&amp;$B510,DVOA!$C$2:$C$20095&amp;DVOA!$A$2:$A$20095&amp;DVOA!$B$2:$B$20095,0)
),0)</f>
        <v>0</v>
      </c>
      <c r="S510" s="6" t="str">
        <f t="shared" si="94"/>
        <v/>
      </c>
      <c r="T510" s="104">
        <f t="shared" si="102"/>
        <v>0</v>
      </c>
      <c r="U510" s="104" t="str">
        <f t="shared" si="103"/>
        <v/>
      </c>
      <c r="V510" s="26" t="str" cm="1">
        <f t="array" ref="V510">IFERROR(IF(E510="H",INDEX('DVOA Pred'!$G$2:$G$1000,MATCH($F510&amp;$B510&amp;$A510,'DVOA Pred'!$C$2:$C$1000&amp;'DVOA Pred'!$A$2:$A$1000&amp;'DVOA Pred'!$B$2:$B$1000,0)),
INDEX('DVOA Pred'!$H$2:$H$1000,MATCH($F510&amp;$B510&amp;$A510,'DVOA Pred'!$D$2:$D$1000&amp;'DVOA Pred'!$A$2:$A$1000&amp;'DVOA Pred'!$B$2:$B$1000,0))),"")</f>
        <v/>
      </c>
      <c r="W510" s="26" t="str">
        <f t="shared" si="95"/>
        <v/>
      </c>
      <c r="X510" s="26" t="str">
        <f t="shared" si="96"/>
        <v/>
      </c>
      <c r="Y510" s="6" t="str">
        <f>IFERROR((PERCENTRANK($L$2:$L$20355,L510)*Multiples!$B$3)+((PERCENTRANK($W$2:$W$20355,W510)*(1-Multiples!$B$3))),"")</f>
        <v/>
      </c>
      <c r="Z510" s="64">
        <v>25</v>
      </c>
      <c r="AA510" s="64">
        <v>11</v>
      </c>
      <c r="AB510" s="24">
        <f t="shared" si="97"/>
        <v>14</v>
      </c>
      <c r="AC510" s="24">
        <f t="shared" si="98"/>
        <v>19.5</v>
      </c>
      <c r="AD510" s="24">
        <f t="shared" si="99"/>
        <v>19.5</v>
      </c>
      <c r="AE510" s="24" t="str">
        <f t="shared" si="100"/>
        <v>Yes</v>
      </c>
      <c r="AF510" s="24" t="str">
        <f t="shared" si="101"/>
        <v>Yes</v>
      </c>
      <c r="AG510" s="64"/>
      <c r="AH510" s="105"/>
      <c r="AI510" s="170"/>
      <c r="AJ510" s="66"/>
    </row>
    <row r="511" spans="1:36" customFormat="1" x14ac:dyDescent="0.25">
      <c r="A511" s="7">
        <v>3</v>
      </c>
      <c r="B511" s="5">
        <v>2023</v>
      </c>
      <c r="C511" s="5" t="str">
        <f t="shared" si="91"/>
        <v>2023 W3</v>
      </c>
      <c r="D511" s="5">
        <v>255</v>
      </c>
      <c r="E511" s="5" t="s">
        <v>649</v>
      </c>
      <c r="F511" s="5" t="s">
        <v>38</v>
      </c>
      <c r="G511" s="5" t="s">
        <v>7</v>
      </c>
      <c r="H511" s="5">
        <v>-5.5</v>
      </c>
      <c r="I511" s="61">
        <v>-5.5</v>
      </c>
      <c r="J511" s="62" t="str">
        <f t="shared" si="92"/>
        <v>F0</v>
      </c>
      <c r="K511" s="61">
        <f t="shared" si="93"/>
        <v>0</v>
      </c>
      <c r="L511" s="228">
        <f>IF(K511=0,0,
IF(J511="D0.5",0.5*SUMIFS('Key Numbers'!$C$2:$C$71,'Key Numbers'!$A$2:$A$71,"&gt;="&amp;ABS($I511),'Key Numbers'!$A$2:$A$71,"&lt;="&amp;ABS($H511)),
IF(J511="D-0.5",0.5*-1*SUMIFS('Key Numbers'!$C$2:$C$71,'Key Numbers'!$A$2:$A$71,"&lt;="&amp;ABS($I511),'Key Numbers'!$A$2:$A$71,"&gt;="&amp;ABS($H511)),
IF(J511="F0.5",0.5*SUMIFS('Key Numbers'!$C$2:$C$71,'Key Numbers'!$A$2:$A$71,"&lt;="&amp;ABS($I511),'Key Numbers'!$A$2:$A$71,"&gt;="&amp;ABS($H511)),
IF(J511="F-0.5",0.5*-1*SUMIFS('Key Numbers'!$C$2:$C$71,'Key Numbers'!$A$2:$A$71,"&gt;="&amp;ABS($I511),'Key Numbers'!$A$2:$A$71,"&lt;="&amp;ABS($H511)),
IF(AND(LEFT(J511,1)="F",K511&lt;0),-1*SUMIFS('Key Numbers'!$C$2:$C$71,'Key Numbers'!$A$2:$A$71,"&gt;="&amp;ABS($I511),'Key Numbers'!$A$2:$A$71,"&lt;="&amp;ABS($H511)),
IF(AND(LEFT(J511,1)="F",K511&gt;0),SUMIFS('Key Numbers'!$C$2:$C$71,'Key Numbers'!$A$2:$A$71,"&lt;="&amp;ABS($I511),'Key Numbers'!$A$2:$A$71,"&gt;="&amp;ABS($H511)),
IF(AND(LEFT(J511,1)="D",K511&lt;0),-1*SUMIFS('Key Numbers'!$C$2:$C$71,'Key Numbers'!$A$2:$A$71,"&lt;="&amp;ABS($I511),'Key Numbers'!$A$2:$A$71,"&gt;="&amp;ABS($H511)),
SUMIFS('Key Numbers'!$C$2:$C$71,'Key Numbers'!$A$2:$A$71,"&gt;="&amp;ABS($I511),'Key Numbers'!$A$2:$A$71,"&lt;="&amp;ABS($H511))))))))))</f>
        <v>0</v>
      </c>
      <c r="M511" s="6" cm="1">
        <f t="array" ref="M511">IFERROR(INDEX(DVOA!$E$2:$E$20095,MATCH($F511&amp;$A511-1&amp;$B511,DVOA!$C$2:$C$20095&amp;DVOA!$A$2:$A20585&amp;DVOA!$B$2:$B$20095,0)),0)</f>
        <v>0</v>
      </c>
      <c r="N511" s="6" cm="1">
        <f t="array" ref="N511">IFERROR(INDEX(WDVOA!$W$2:$W$1616,MATCH($F511&amp;$A511-1&amp;$B511,WDVOA!$U$2:$U$19616&amp;WDVOA!$V$2:$V$19616&amp;WDVOA!$B$2:$B$19616,0)),0)</f>
        <v>0</v>
      </c>
      <c r="O511" s="6" cm="1">
        <f t="array" ref="O511">IFERROR(INDEX(DVOA!$AC$2:$AC$20095,MATCH($F511&amp;$A511-1&amp;$B511,DVOA!$C$2:$C$20095&amp;DVOA!$A$2:$A$20095&amp;DVOA!$B$2:$B$20095,0)
),0)</f>
        <v>0</v>
      </c>
      <c r="P511" s="6" cm="1">
        <f t="array" ref="P511">IFERROR(INDEX(DVOA!$E$2:$E$20095,MATCH($G511&amp;$A511-1&amp;$B511,DVOA!$C$2:$C$20095&amp;DVOA!$A$2:$A20585&amp;DVOA!$B$2:$B$20095,0)),0)</f>
        <v>0</v>
      </c>
      <c r="Q511" s="6" cm="1">
        <f t="array" ref="Q511">IFERROR(INDEX(WDVOA!$W$2:$W$1616,MATCH($G511&amp;$A511-1&amp;$B511,WDVOA!$U$2:$U$19616&amp;WDVOA!$V$2:$V$19616&amp;WDVOA!$B$2:$B$19616,0)),0)</f>
        <v>0</v>
      </c>
      <c r="R511" s="6" cm="1">
        <f t="array" ref="R511">IFERROR(INDEX(DVOA!$AC$2:$AC$20095,MATCH($G511&amp;$A511-1&amp;$B511,DVOA!$C$2:$C$20095&amp;DVOA!$A$2:$A$20095&amp;DVOA!$B$2:$B$20095,0)
),0)</f>
        <v>0</v>
      </c>
      <c r="S511" s="6" t="str">
        <f t="shared" si="94"/>
        <v/>
      </c>
      <c r="T511" s="104">
        <f t="shared" si="102"/>
        <v>0</v>
      </c>
      <c r="U511" s="104" t="str">
        <f t="shared" si="103"/>
        <v/>
      </c>
      <c r="V511" s="26" t="str" cm="1">
        <f t="array" ref="V511">IFERROR(IF(E511="H",INDEX('DVOA Pred'!$G$2:$G$1000,MATCH($F511&amp;$B511&amp;$A511,'DVOA Pred'!$C$2:$C$1000&amp;'DVOA Pred'!$A$2:$A$1000&amp;'DVOA Pred'!$B$2:$B$1000,0)),
INDEX('DVOA Pred'!$H$2:$H$1000,MATCH($F511&amp;$B511&amp;$A511,'DVOA Pred'!$D$2:$D$1000&amp;'DVOA Pred'!$A$2:$A$1000&amp;'DVOA Pred'!$B$2:$B$1000,0))),"")</f>
        <v/>
      </c>
      <c r="W511" s="26" t="str">
        <f t="shared" si="95"/>
        <v/>
      </c>
      <c r="X511" s="26" t="str">
        <f t="shared" si="96"/>
        <v/>
      </c>
      <c r="Y511" s="6" t="str">
        <f>IFERROR((PERCENTRANK($L$2:$L$20355,L511)*Multiples!$B$3)+((PERCENTRANK($W$2:$W$20355,W511)*(1-Multiples!$B$3))),"")</f>
        <v/>
      </c>
      <c r="Z511" s="64">
        <v>11</v>
      </c>
      <c r="AA511" s="64">
        <v>25</v>
      </c>
      <c r="AB511" s="24">
        <f t="shared" si="97"/>
        <v>-14</v>
      </c>
      <c r="AC511" s="24">
        <f t="shared" si="98"/>
        <v>-19.5</v>
      </c>
      <c r="AD511" s="24">
        <f t="shared" si="99"/>
        <v>-19.5</v>
      </c>
      <c r="AE511" s="24" t="str">
        <f t="shared" si="100"/>
        <v>No</v>
      </c>
      <c r="AF511" s="24" t="str">
        <f t="shared" si="101"/>
        <v>No</v>
      </c>
      <c r="AG511" s="64"/>
      <c r="AH511" s="105"/>
      <c r="AI511" s="170"/>
      <c r="AJ511" s="66"/>
    </row>
    <row r="512" spans="1:36" customFormat="1" x14ac:dyDescent="0.25">
      <c r="A512" s="7">
        <v>3</v>
      </c>
      <c r="B512" s="5">
        <v>2023</v>
      </c>
      <c r="C512" s="5" t="str">
        <f t="shared" si="91"/>
        <v>2023 W3</v>
      </c>
      <c r="D512" s="5">
        <v>256</v>
      </c>
      <c r="E512" s="5" t="s">
        <v>649</v>
      </c>
      <c r="F512" s="5" t="s">
        <v>24</v>
      </c>
      <c r="G512" s="5" t="s">
        <v>42</v>
      </c>
      <c r="H512" s="5">
        <v>-1.5</v>
      </c>
      <c r="I512" s="61">
        <v>-3</v>
      </c>
      <c r="J512" s="62" t="str">
        <f t="shared" si="92"/>
        <v>F1.5</v>
      </c>
      <c r="K512" s="61">
        <f t="shared" si="93"/>
        <v>1.5</v>
      </c>
      <c r="L512" s="228">
        <f>IF(K512=0,0,
IF(J512="D0.5",0.5*SUMIFS('Key Numbers'!$C$2:$C$71,'Key Numbers'!$A$2:$A$71,"&gt;="&amp;ABS($I512),'Key Numbers'!$A$2:$A$71,"&lt;="&amp;ABS($H512)),
IF(J512="D-0.5",0.5*-1*SUMIFS('Key Numbers'!$C$2:$C$71,'Key Numbers'!$A$2:$A$71,"&lt;="&amp;ABS($I512),'Key Numbers'!$A$2:$A$71,"&gt;="&amp;ABS($H512)),
IF(J512="F0.5",0.5*SUMIFS('Key Numbers'!$C$2:$C$71,'Key Numbers'!$A$2:$A$71,"&lt;="&amp;ABS($I512),'Key Numbers'!$A$2:$A$71,"&gt;="&amp;ABS($H512)),
IF(J512="F-0.5",0.5*-1*SUMIFS('Key Numbers'!$C$2:$C$71,'Key Numbers'!$A$2:$A$71,"&gt;="&amp;ABS($I512),'Key Numbers'!$A$2:$A$71,"&lt;="&amp;ABS($H512)),
IF(AND(LEFT(J512,1)="F",K512&lt;0),-1*SUMIFS('Key Numbers'!$C$2:$C$71,'Key Numbers'!$A$2:$A$71,"&gt;="&amp;ABS($I512),'Key Numbers'!$A$2:$A$71,"&lt;="&amp;ABS($H512)),
IF(AND(LEFT(J512,1)="F",K512&gt;0),SUMIFS('Key Numbers'!$C$2:$C$71,'Key Numbers'!$A$2:$A$71,"&lt;="&amp;ABS($I512),'Key Numbers'!$A$2:$A$71,"&gt;="&amp;ABS($H512)),
IF(AND(LEFT(J512,1)="D",K512&lt;0),-1*SUMIFS('Key Numbers'!$C$2:$C$71,'Key Numbers'!$A$2:$A$71,"&lt;="&amp;ABS($I512),'Key Numbers'!$A$2:$A$71,"&gt;="&amp;ABS($H512)),
SUMIFS('Key Numbers'!$C$2:$C$71,'Key Numbers'!$A$2:$A$71,"&gt;="&amp;ABS($I512),'Key Numbers'!$A$2:$A$71,"&lt;="&amp;ABS($H512))))))))))</f>
        <v>0.20183486238532111</v>
      </c>
      <c r="M512" s="6" cm="1">
        <f t="array" ref="M512">IFERROR(INDEX(DVOA!$E$2:$E$20095,MATCH($F512&amp;$A512-1&amp;$B512,DVOA!$C$2:$C$20095&amp;DVOA!$A$2:$A20586&amp;DVOA!$B$2:$B$20095,0)),0)</f>
        <v>0</v>
      </c>
      <c r="N512" s="6" cm="1">
        <f t="array" ref="N512">IFERROR(INDEX(WDVOA!$W$2:$W$1616,MATCH($F512&amp;$A512-1&amp;$B512,WDVOA!$U$2:$U$19616&amp;WDVOA!$V$2:$V$19616&amp;WDVOA!$B$2:$B$19616,0)),0)</f>
        <v>0</v>
      </c>
      <c r="O512" s="6" cm="1">
        <f t="array" ref="O512">IFERROR(INDEX(DVOA!$AC$2:$AC$20095,MATCH($F512&amp;$A512-1&amp;$B512,DVOA!$C$2:$C$20095&amp;DVOA!$A$2:$A$20095&amp;DVOA!$B$2:$B$20095,0)
),0)</f>
        <v>0</v>
      </c>
      <c r="P512" s="6" cm="1">
        <f t="array" ref="P512">IFERROR(INDEX(DVOA!$E$2:$E$20095,MATCH($G512&amp;$A512-1&amp;$B512,DVOA!$C$2:$C$20095&amp;DVOA!$A$2:$A20586&amp;DVOA!$B$2:$B$20095,0)),0)</f>
        <v>0</v>
      </c>
      <c r="Q512" s="6" cm="1">
        <f t="array" ref="Q512">IFERROR(INDEX(WDVOA!$W$2:$W$1616,MATCH($G512&amp;$A512-1&amp;$B512,WDVOA!$U$2:$U$19616&amp;WDVOA!$V$2:$V$19616&amp;WDVOA!$B$2:$B$19616,0)),0)</f>
        <v>0</v>
      </c>
      <c r="R512" s="6" cm="1">
        <f t="array" ref="R512">IFERROR(INDEX(DVOA!$AC$2:$AC$20095,MATCH($G512&amp;$A512-1&amp;$B512,DVOA!$C$2:$C$20095&amp;DVOA!$A$2:$A$20095&amp;DVOA!$B$2:$B$20095,0)
),0)</f>
        <v>0</v>
      </c>
      <c r="S512" s="6" t="str">
        <f t="shared" si="94"/>
        <v/>
      </c>
      <c r="T512" s="104">
        <f t="shared" si="102"/>
        <v>0</v>
      </c>
      <c r="U512" s="104" t="str">
        <f t="shared" si="103"/>
        <v/>
      </c>
      <c r="V512" s="26" t="str" cm="1">
        <f t="array" ref="V512">IFERROR(IF(E512="H",INDEX('DVOA Pred'!$G$2:$G$1000,MATCH($F512&amp;$B512&amp;$A512,'DVOA Pred'!$C$2:$C$1000&amp;'DVOA Pred'!$A$2:$A$1000&amp;'DVOA Pred'!$B$2:$B$1000,0)),
INDEX('DVOA Pred'!$H$2:$H$1000,MATCH($F512&amp;$B512&amp;$A512,'DVOA Pred'!$D$2:$D$1000&amp;'DVOA Pred'!$A$2:$A$1000&amp;'DVOA Pred'!$B$2:$B$1000,0))),"")</f>
        <v/>
      </c>
      <c r="W512" s="26" t="str">
        <f t="shared" si="95"/>
        <v/>
      </c>
      <c r="X512" s="26" t="str">
        <f t="shared" si="96"/>
        <v/>
      </c>
      <c r="Y512" s="6" t="str">
        <f>IFERROR((PERCENTRANK($L$2:$L$20355,L512)*Multiples!$B$3)+((PERCENTRANK($W$2:$W$20355,W512)*(1-Multiples!$B$3))),"")</f>
        <v/>
      </c>
      <c r="Z512" s="64">
        <v>19</v>
      </c>
      <c r="AA512" s="64">
        <v>16</v>
      </c>
      <c r="AB512" s="24">
        <f t="shared" si="97"/>
        <v>3</v>
      </c>
      <c r="AC512" s="24">
        <f t="shared" si="98"/>
        <v>1.5</v>
      </c>
      <c r="AD512" s="24">
        <f t="shared" si="99"/>
        <v>0</v>
      </c>
      <c r="AE512" s="24" t="str">
        <f t="shared" si="100"/>
        <v>Yes</v>
      </c>
      <c r="AF512" s="24" t="str">
        <f t="shared" si="101"/>
        <v>No</v>
      </c>
      <c r="AG512" s="64"/>
      <c r="AH512" s="105"/>
      <c r="AI512" s="170"/>
      <c r="AJ512" s="66"/>
    </row>
    <row r="513" spans="1:36" customFormat="1" x14ac:dyDescent="0.25">
      <c r="A513" s="7">
        <v>3</v>
      </c>
      <c r="B513" s="5">
        <v>2023</v>
      </c>
      <c r="C513" s="5" t="str">
        <f t="shared" si="91"/>
        <v>2023 W3</v>
      </c>
      <c r="D513" s="5">
        <v>256</v>
      </c>
      <c r="E513" s="5" t="s">
        <v>651</v>
      </c>
      <c r="F513" s="5" t="s">
        <v>42</v>
      </c>
      <c r="G513" s="5" t="s">
        <v>24</v>
      </c>
      <c r="H513" s="5">
        <v>1.5</v>
      </c>
      <c r="I513" s="61">
        <v>3</v>
      </c>
      <c r="J513" s="62" t="str">
        <f t="shared" si="92"/>
        <v>D-1.5</v>
      </c>
      <c r="K513" s="61">
        <f t="shared" si="93"/>
        <v>-1.5</v>
      </c>
      <c r="L513" s="228">
        <f>IF(K513=0,0,
IF(J513="D0.5",0.5*SUMIFS('Key Numbers'!$C$2:$C$71,'Key Numbers'!$A$2:$A$71,"&gt;="&amp;ABS($I513),'Key Numbers'!$A$2:$A$71,"&lt;="&amp;ABS($H513)),
IF(J513="D-0.5",0.5*-1*SUMIFS('Key Numbers'!$C$2:$C$71,'Key Numbers'!$A$2:$A$71,"&lt;="&amp;ABS($I513),'Key Numbers'!$A$2:$A$71,"&gt;="&amp;ABS($H513)),
IF(J513="F0.5",0.5*SUMIFS('Key Numbers'!$C$2:$C$71,'Key Numbers'!$A$2:$A$71,"&lt;="&amp;ABS($I513),'Key Numbers'!$A$2:$A$71,"&gt;="&amp;ABS($H513)),
IF(J513="F-0.5",0.5*-1*SUMIFS('Key Numbers'!$C$2:$C$71,'Key Numbers'!$A$2:$A$71,"&gt;="&amp;ABS($I513),'Key Numbers'!$A$2:$A$71,"&lt;="&amp;ABS($H513)),
IF(AND(LEFT(J513,1)="F",K513&lt;0),-1*SUMIFS('Key Numbers'!$C$2:$C$71,'Key Numbers'!$A$2:$A$71,"&gt;="&amp;ABS($I513),'Key Numbers'!$A$2:$A$71,"&lt;="&amp;ABS($H513)),
IF(AND(LEFT(J513,1)="F",K513&gt;0),SUMIFS('Key Numbers'!$C$2:$C$71,'Key Numbers'!$A$2:$A$71,"&lt;="&amp;ABS($I513),'Key Numbers'!$A$2:$A$71,"&gt;="&amp;ABS($H513)),
IF(AND(LEFT(J513,1)="D",K513&lt;0),-1*SUMIFS('Key Numbers'!$C$2:$C$71,'Key Numbers'!$A$2:$A$71,"&lt;="&amp;ABS($I513),'Key Numbers'!$A$2:$A$71,"&gt;="&amp;ABS($H513)),
SUMIFS('Key Numbers'!$C$2:$C$71,'Key Numbers'!$A$2:$A$71,"&gt;="&amp;ABS($I513),'Key Numbers'!$A$2:$A$71,"&lt;="&amp;ABS($H513))))))))))</f>
        <v>-0.20183486238532111</v>
      </c>
      <c r="M513" s="6" cm="1">
        <f t="array" ref="M513">IFERROR(INDEX(DVOA!$E$2:$E$20095,MATCH($F513&amp;$A513-1&amp;$B513,DVOA!$C$2:$C$20095&amp;DVOA!$A$2:$A20587&amp;DVOA!$B$2:$B$20095,0)),0)</f>
        <v>0</v>
      </c>
      <c r="N513" s="6" cm="1">
        <f t="array" ref="N513">IFERROR(INDEX(WDVOA!$W$2:$W$1616,MATCH($F513&amp;$A513-1&amp;$B513,WDVOA!$U$2:$U$19616&amp;WDVOA!$V$2:$V$19616&amp;WDVOA!$B$2:$B$19616,0)),0)</f>
        <v>0</v>
      </c>
      <c r="O513" s="6" cm="1">
        <f t="array" ref="O513">IFERROR(INDEX(DVOA!$AC$2:$AC$20095,MATCH($F513&amp;$A513-1&amp;$B513,DVOA!$C$2:$C$20095&amp;DVOA!$A$2:$A$20095&amp;DVOA!$B$2:$B$20095,0)
),0)</f>
        <v>0</v>
      </c>
      <c r="P513" s="6" cm="1">
        <f t="array" ref="P513">IFERROR(INDEX(DVOA!$E$2:$E$20095,MATCH($G513&amp;$A513-1&amp;$B513,DVOA!$C$2:$C$20095&amp;DVOA!$A$2:$A20587&amp;DVOA!$B$2:$B$20095,0)),0)</f>
        <v>0</v>
      </c>
      <c r="Q513" s="6" cm="1">
        <f t="array" ref="Q513">IFERROR(INDEX(WDVOA!$W$2:$W$1616,MATCH($G513&amp;$A513-1&amp;$B513,WDVOA!$U$2:$U$19616&amp;WDVOA!$V$2:$V$19616&amp;WDVOA!$B$2:$B$19616,0)),0)</f>
        <v>0</v>
      </c>
      <c r="R513" s="6" cm="1">
        <f t="array" ref="R513">IFERROR(INDEX(DVOA!$AC$2:$AC$20095,MATCH($G513&amp;$A513-1&amp;$B513,DVOA!$C$2:$C$20095&amp;DVOA!$A$2:$A$20095&amp;DVOA!$B$2:$B$20095,0)
),0)</f>
        <v>0</v>
      </c>
      <c r="S513" s="6" t="str">
        <f t="shared" si="94"/>
        <v/>
      </c>
      <c r="T513" s="104">
        <f t="shared" si="102"/>
        <v>0</v>
      </c>
      <c r="U513" s="104" t="str">
        <f t="shared" si="103"/>
        <v/>
      </c>
      <c r="V513" s="26" t="str" cm="1">
        <f t="array" ref="V513">IFERROR(IF(E513="H",INDEX('DVOA Pred'!$G$2:$G$1000,MATCH($F513&amp;$B513&amp;$A513,'DVOA Pred'!$C$2:$C$1000&amp;'DVOA Pred'!$A$2:$A$1000&amp;'DVOA Pred'!$B$2:$B$1000,0)),
INDEX('DVOA Pred'!$H$2:$H$1000,MATCH($F513&amp;$B513&amp;$A513,'DVOA Pred'!$D$2:$D$1000&amp;'DVOA Pred'!$A$2:$A$1000&amp;'DVOA Pred'!$B$2:$B$1000,0))),"")</f>
        <v/>
      </c>
      <c r="W513" s="26" t="str">
        <f t="shared" si="95"/>
        <v/>
      </c>
      <c r="X513" s="26" t="str">
        <f t="shared" si="96"/>
        <v/>
      </c>
      <c r="Y513" s="6" t="str">
        <f>IFERROR((PERCENTRANK($L$2:$L$20355,L513)*Multiples!$B$3)+((PERCENTRANK($W$2:$W$20355,W513)*(1-Multiples!$B$3))),"")</f>
        <v/>
      </c>
      <c r="Z513" s="64">
        <v>16</v>
      </c>
      <c r="AA513" s="64">
        <v>19</v>
      </c>
      <c r="AB513" s="24">
        <f t="shared" si="97"/>
        <v>-3</v>
      </c>
      <c r="AC513" s="24">
        <f t="shared" si="98"/>
        <v>-1.5</v>
      </c>
      <c r="AD513" s="24">
        <f t="shared" si="99"/>
        <v>0</v>
      </c>
      <c r="AE513" s="24" t="str">
        <f t="shared" si="100"/>
        <v>No</v>
      </c>
      <c r="AF513" s="24" t="str">
        <f t="shared" si="101"/>
        <v>No</v>
      </c>
      <c r="AG513" s="64"/>
      <c r="AH513" s="105"/>
      <c r="AI513" s="170"/>
      <c r="AJ513" s="66"/>
    </row>
    <row r="514" spans="1:36" customFormat="1" x14ac:dyDescent="0.25">
      <c r="A514" s="7">
        <v>4</v>
      </c>
      <c r="B514" s="5">
        <v>2023</v>
      </c>
      <c r="C514" s="5" t="str">
        <f t="shared" ref="C514:C577" si="104">B514&amp;" "&amp;"W"&amp;A514</f>
        <v>2023 W4</v>
      </c>
      <c r="D514" s="5">
        <v>257</v>
      </c>
      <c r="E514" s="5" t="s">
        <v>649</v>
      </c>
      <c r="F514" s="5" t="s">
        <v>21</v>
      </c>
      <c r="G514" s="5" t="s">
        <v>20</v>
      </c>
      <c r="H514" s="5">
        <v>-1.5</v>
      </c>
      <c r="I514" s="61">
        <v>-2.5</v>
      </c>
      <c r="J514" s="62" t="str">
        <f t="shared" ref="J514:J577" si="105">IF(I514&gt;0,"D","F")&amp;K514</f>
        <v>F1</v>
      </c>
      <c r="K514" s="61">
        <f t="shared" ref="K514:K577" si="106">H514-I514</f>
        <v>1</v>
      </c>
      <c r="L514" s="228">
        <f>IF(K514=0,0,
IF(J514="D0.5",0.5*SUMIFS('Key Numbers'!$C$2:$C$71,'Key Numbers'!$A$2:$A$71,"&gt;="&amp;ABS($I514),'Key Numbers'!$A$2:$A$71,"&lt;="&amp;ABS($H514)),
IF(J514="D-0.5",0.5*-1*SUMIFS('Key Numbers'!$C$2:$C$71,'Key Numbers'!$A$2:$A$71,"&lt;="&amp;ABS($I514),'Key Numbers'!$A$2:$A$71,"&gt;="&amp;ABS($H514)),
IF(J514="F0.5",0.5*SUMIFS('Key Numbers'!$C$2:$C$71,'Key Numbers'!$A$2:$A$71,"&lt;="&amp;ABS($I514),'Key Numbers'!$A$2:$A$71,"&gt;="&amp;ABS($H514)),
IF(J514="F-0.5",0.5*-1*SUMIFS('Key Numbers'!$C$2:$C$71,'Key Numbers'!$A$2:$A$71,"&gt;="&amp;ABS($I514),'Key Numbers'!$A$2:$A$71,"&lt;="&amp;ABS($H514)),
IF(AND(LEFT(J514,1)="F",K514&lt;0),-1*SUMIFS('Key Numbers'!$C$2:$C$71,'Key Numbers'!$A$2:$A$71,"&gt;="&amp;ABS($I514),'Key Numbers'!$A$2:$A$71,"&lt;="&amp;ABS($H514)),
IF(AND(LEFT(J514,1)="F",K514&gt;0),SUMIFS('Key Numbers'!$C$2:$C$71,'Key Numbers'!$A$2:$A$71,"&lt;="&amp;ABS($I514),'Key Numbers'!$A$2:$A$71,"&gt;="&amp;ABS($H514)),
IF(AND(LEFT(J514,1)="D",K514&lt;0),-1*SUMIFS('Key Numbers'!$C$2:$C$71,'Key Numbers'!$A$2:$A$71,"&lt;="&amp;ABS($I514),'Key Numbers'!$A$2:$A$71,"&gt;="&amp;ABS($H514)),
SUMIFS('Key Numbers'!$C$2:$C$71,'Key Numbers'!$A$2:$A$71,"&gt;="&amp;ABS($I514),'Key Numbers'!$A$2:$A$71,"&lt;="&amp;ABS($H514))))))))))</f>
        <v>5.6880733944954132E-2</v>
      </c>
      <c r="M514" s="6" cm="1">
        <f t="array" ref="M514">IFERROR(INDEX(DVOA!$E$2:$E$20095,MATCH($F514&amp;$A514-1&amp;$B514,DVOA!$C$2:$C$20095&amp;DVOA!$A$2:$A20524&amp;DVOA!$B$2:$B$20095,0)),0)</f>
        <v>0</v>
      </c>
      <c r="N514" s="6" cm="1">
        <f t="array" ref="N514">IFERROR(INDEX(WDVOA!$W$2:$W$1616,MATCH($F514&amp;$A514-1&amp;$B514,WDVOA!$U$2:$U$19616&amp;WDVOA!$V$2:$V$19616&amp;WDVOA!$B$2:$B$19616,0)),0)</f>
        <v>0</v>
      </c>
      <c r="O514" s="6" cm="1">
        <f t="array" ref="O514">IFERROR(INDEX(DVOA!$AC$2:$AC$20095,MATCH($F514&amp;$A514-1&amp;$B514,DVOA!$C$2:$C$20095&amp;DVOA!$A$2:$A$20095&amp;DVOA!$B$2:$B$20095,0)
),0)</f>
        <v>0</v>
      </c>
      <c r="P514" s="6" cm="1">
        <f t="array" ref="P514">IFERROR(INDEX(DVOA!$E$2:$E$20095,MATCH($G514&amp;$A514-1&amp;$B514,DVOA!$C$2:$C$20095&amp;DVOA!$A$2:$A20524&amp;DVOA!$B$2:$B$20095,0)),0)</f>
        <v>0</v>
      </c>
      <c r="Q514" s="6" cm="1">
        <f t="array" ref="Q514">IFERROR(INDEX(WDVOA!$W$2:$W$1616,MATCH($G514&amp;$A514-1&amp;$B514,WDVOA!$U$2:$U$19616&amp;WDVOA!$V$2:$V$19616&amp;WDVOA!$B$2:$B$19616,0)),0)</f>
        <v>0</v>
      </c>
      <c r="R514" s="6" cm="1">
        <f t="array" ref="R514">IFERROR(INDEX(DVOA!$AC$2:$AC$20095,MATCH($G514&amp;$A514-1&amp;$B514,DVOA!$C$2:$C$20095&amp;DVOA!$A$2:$A$20095&amp;DVOA!$B$2:$B$20095,0)
),0)</f>
        <v>0</v>
      </c>
      <c r="S514" s="6" t="str">
        <f t="shared" ref="S514:S577" si="107">IF(O514=0,"",AVERAGE(O514,R514))</f>
        <v/>
      </c>
      <c r="T514" s="104">
        <f t="shared" si="102"/>
        <v>0</v>
      </c>
      <c r="U514" s="104" t="str">
        <f t="shared" si="103"/>
        <v/>
      </c>
      <c r="V514" s="26" t="str" cm="1">
        <f t="array" ref="V514">IFERROR(IF(E514="H",INDEX('DVOA Pred'!$G$2:$G$1000,MATCH($F514&amp;$B514&amp;$A514,'DVOA Pred'!$C$2:$C$1000&amp;'DVOA Pred'!$A$2:$A$1000&amp;'DVOA Pred'!$B$2:$B$1000,0)),
INDEX('DVOA Pred'!$H$2:$H$1000,MATCH($F514&amp;$B514&amp;$A514,'DVOA Pred'!$D$2:$D$1000&amp;'DVOA Pred'!$A$2:$A$1000&amp;'DVOA Pred'!$B$2:$B$1000,0))),"")</f>
        <v/>
      </c>
      <c r="W514" s="26" t="str">
        <f t="shared" ref="W514:W577" si="108">IFERROR(H514-V514,"")</f>
        <v/>
      </c>
      <c r="X514" s="26" t="str">
        <f t="shared" ref="X514:X577" si="109">IFERROR(I514-V514,"")</f>
        <v/>
      </c>
      <c r="Y514" s="6" t="str">
        <f>IFERROR((PERCENTRANK($L$2:$L$20355,L514)*Multiples!$B$3)+((PERCENTRANK($W$2:$W$20355,W514)*(1-Multiples!$B$3))),"")</f>
        <v/>
      </c>
      <c r="Z514" s="64">
        <v>34</v>
      </c>
      <c r="AA514" s="64">
        <v>20</v>
      </c>
      <c r="AB514" s="24">
        <f t="shared" ref="AB514:AB577" si="110">IF(Z514&lt;&gt;"",Z514-AA514,"")</f>
        <v>14</v>
      </c>
      <c r="AC514" s="24">
        <f t="shared" ref="AC514:AC577" si="111">IF(Z514&lt;&gt;"",Z514+H514-AA514,"")</f>
        <v>12.5</v>
      </c>
      <c r="AD514" s="24">
        <f t="shared" ref="AD514:AD577" si="112">IF(Z514&lt;&gt;"",Z514+I514-AA514,"")</f>
        <v>11.5</v>
      </c>
      <c r="AE514" s="24" t="str">
        <f t="shared" ref="AE514:AE577" si="113">IF(Z514&lt;&gt;"",IF(AC514&gt;0,"Yes","No"),"")</f>
        <v>Yes</v>
      </c>
      <c r="AF514" s="24" t="str">
        <f t="shared" ref="AF514:AF577" si="114">IF(AA514&lt;&gt;"",IF(AD514&gt;0,"Yes","No"),"")</f>
        <v>Yes</v>
      </c>
      <c r="AG514" s="64"/>
      <c r="AH514" s="105"/>
      <c r="AI514" s="170"/>
      <c r="AJ514" s="66"/>
    </row>
    <row r="515" spans="1:36" customFormat="1" x14ac:dyDescent="0.25">
      <c r="A515" s="7">
        <v>4</v>
      </c>
      <c r="B515" s="5">
        <v>2023</v>
      </c>
      <c r="C515" s="5" t="str">
        <f t="shared" si="104"/>
        <v>2023 W4</v>
      </c>
      <c r="D515" s="5">
        <v>257</v>
      </c>
      <c r="E515" s="5" t="s">
        <v>651</v>
      </c>
      <c r="F515" s="5" t="s">
        <v>20</v>
      </c>
      <c r="G515" s="5" t="s">
        <v>21</v>
      </c>
      <c r="H515" s="5">
        <v>1.5</v>
      </c>
      <c r="I515" s="61">
        <v>2.5</v>
      </c>
      <c r="J515" s="62" t="str">
        <f t="shared" si="105"/>
        <v>D-1</v>
      </c>
      <c r="K515" s="61">
        <f t="shared" si="106"/>
        <v>-1</v>
      </c>
      <c r="L515" s="228">
        <f>IF(K515=0,0,
IF(J515="D0.5",0.5*SUMIFS('Key Numbers'!$C$2:$C$71,'Key Numbers'!$A$2:$A$71,"&gt;="&amp;ABS($I515),'Key Numbers'!$A$2:$A$71,"&lt;="&amp;ABS($H515)),
IF(J515="D-0.5",0.5*-1*SUMIFS('Key Numbers'!$C$2:$C$71,'Key Numbers'!$A$2:$A$71,"&lt;="&amp;ABS($I515),'Key Numbers'!$A$2:$A$71,"&gt;="&amp;ABS($H515)),
IF(J515="F0.5",0.5*SUMIFS('Key Numbers'!$C$2:$C$71,'Key Numbers'!$A$2:$A$71,"&lt;="&amp;ABS($I515),'Key Numbers'!$A$2:$A$71,"&gt;="&amp;ABS($H515)),
IF(J515="F-0.5",0.5*-1*SUMIFS('Key Numbers'!$C$2:$C$71,'Key Numbers'!$A$2:$A$71,"&gt;="&amp;ABS($I515),'Key Numbers'!$A$2:$A$71,"&lt;="&amp;ABS($H515)),
IF(AND(LEFT(J515,1)="F",K515&lt;0),-1*SUMIFS('Key Numbers'!$C$2:$C$71,'Key Numbers'!$A$2:$A$71,"&gt;="&amp;ABS($I515),'Key Numbers'!$A$2:$A$71,"&lt;="&amp;ABS($H515)),
IF(AND(LEFT(J515,1)="F",K515&gt;0),SUMIFS('Key Numbers'!$C$2:$C$71,'Key Numbers'!$A$2:$A$71,"&lt;="&amp;ABS($I515),'Key Numbers'!$A$2:$A$71,"&gt;="&amp;ABS($H515)),
IF(AND(LEFT(J515,1)="D",K515&lt;0),-1*SUMIFS('Key Numbers'!$C$2:$C$71,'Key Numbers'!$A$2:$A$71,"&lt;="&amp;ABS($I515),'Key Numbers'!$A$2:$A$71,"&gt;="&amp;ABS($H515)),
SUMIFS('Key Numbers'!$C$2:$C$71,'Key Numbers'!$A$2:$A$71,"&gt;="&amp;ABS($I515),'Key Numbers'!$A$2:$A$71,"&lt;="&amp;ABS($H515))))))))))</f>
        <v>-5.6880733944954132E-2</v>
      </c>
      <c r="M515" s="6" cm="1">
        <f t="array" ref="M515">IFERROR(INDEX(DVOA!$E$2:$E$20095,MATCH($F515&amp;$A515-1&amp;$B515,DVOA!$C$2:$C$20095&amp;DVOA!$A$2:$A20525&amp;DVOA!$B$2:$B$20095,0)),0)</f>
        <v>0</v>
      </c>
      <c r="N515" s="6" cm="1">
        <f t="array" ref="N515">IFERROR(INDEX(WDVOA!$W$2:$W$1616,MATCH($F515&amp;$A515-1&amp;$B515,WDVOA!$U$2:$U$19616&amp;WDVOA!$V$2:$V$19616&amp;WDVOA!$B$2:$B$19616,0)),0)</f>
        <v>0</v>
      </c>
      <c r="O515" s="6" cm="1">
        <f t="array" ref="O515">IFERROR(INDEX(DVOA!$AC$2:$AC$20095,MATCH($F515&amp;$A515-1&amp;$B515,DVOA!$C$2:$C$20095&amp;DVOA!$A$2:$A$20095&amp;DVOA!$B$2:$B$20095,0)
),0)</f>
        <v>0</v>
      </c>
      <c r="P515" s="6" cm="1">
        <f t="array" ref="P515">IFERROR(INDEX(DVOA!$E$2:$E$20095,MATCH($G515&amp;$A515-1&amp;$B515,DVOA!$C$2:$C$20095&amp;DVOA!$A$2:$A20525&amp;DVOA!$B$2:$B$20095,0)),0)</f>
        <v>0</v>
      </c>
      <c r="Q515" s="6" cm="1">
        <f t="array" ref="Q515">IFERROR(INDEX(WDVOA!$W$2:$W$1616,MATCH($G515&amp;$A515-1&amp;$B515,WDVOA!$U$2:$U$19616&amp;WDVOA!$V$2:$V$19616&amp;WDVOA!$B$2:$B$19616,0)),0)</f>
        <v>0</v>
      </c>
      <c r="R515" s="6" cm="1">
        <f t="array" ref="R515">IFERROR(INDEX(DVOA!$AC$2:$AC$20095,MATCH($G515&amp;$A515-1&amp;$B515,DVOA!$C$2:$C$20095&amp;DVOA!$A$2:$A$20095&amp;DVOA!$B$2:$B$20095,0)
),0)</f>
        <v>0</v>
      </c>
      <c r="S515" s="6" t="str">
        <f t="shared" si="107"/>
        <v/>
      </c>
      <c r="T515" s="104">
        <f t="shared" ref="T515:T578" si="115">IF(A515=1,"",M515-P515)</f>
        <v>0</v>
      </c>
      <c r="U515" s="104" t="str">
        <f t="shared" ref="U515:U578" si="116">IF(N515=0,"",N515-Q515)</f>
        <v/>
      </c>
      <c r="V515" s="26" t="str" cm="1">
        <f t="array" ref="V515">IFERROR(IF(E515="H",INDEX('DVOA Pred'!$G$2:$G$1000,MATCH($F515&amp;$B515&amp;$A515,'DVOA Pred'!$C$2:$C$1000&amp;'DVOA Pred'!$A$2:$A$1000&amp;'DVOA Pred'!$B$2:$B$1000,0)),
INDEX('DVOA Pred'!$H$2:$H$1000,MATCH($F515&amp;$B515&amp;$A515,'DVOA Pred'!$D$2:$D$1000&amp;'DVOA Pred'!$A$2:$A$1000&amp;'DVOA Pred'!$B$2:$B$1000,0))),"")</f>
        <v/>
      </c>
      <c r="W515" s="26" t="str">
        <f t="shared" si="108"/>
        <v/>
      </c>
      <c r="X515" s="26" t="str">
        <f t="shared" si="109"/>
        <v/>
      </c>
      <c r="Y515" s="6" t="str">
        <f>IFERROR((PERCENTRANK($L$2:$L$20355,L515)*Multiples!$B$3)+((PERCENTRANK($W$2:$W$20355,W515)*(1-Multiples!$B$3))),"")</f>
        <v/>
      </c>
      <c r="Z515" s="64">
        <v>20</v>
      </c>
      <c r="AA515" s="64">
        <v>34</v>
      </c>
      <c r="AB515" s="24">
        <f t="shared" si="110"/>
        <v>-14</v>
      </c>
      <c r="AC515" s="24">
        <f t="shared" si="111"/>
        <v>-12.5</v>
      </c>
      <c r="AD515" s="24">
        <f t="shared" si="112"/>
        <v>-11.5</v>
      </c>
      <c r="AE515" s="24" t="str">
        <f t="shared" si="113"/>
        <v>No</v>
      </c>
      <c r="AF515" s="24" t="str">
        <f t="shared" si="114"/>
        <v>No</v>
      </c>
      <c r="AG515" s="64"/>
      <c r="AH515" s="105"/>
      <c r="AI515" s="170"/>
      <c r="AJ515" s="66"/>
    </row>
    <row r="516" spans="1:36" customFormat="1" x14ac:dyDescent="0.25">
      <c r="A516" s="7">
        <v>4</v>
      </c>
      <c r="B516" s="5">
        <v>2023</v>
      </c>
      <c r="C516" s="5" t="str">
        <f t="shared" si="104"/>
        <v>2023 W4</v>
      </c>
      <c r="D516" s="5">
        <v>258</v>
      </c>
      <c r="E516" s="5" t="s">
        <v>653</v>
      </c>
      <c r="F516" s="5" t="s">
        <v>43</v>
      </c>
      <c r="G516" s="5" t="s">
        <v>12</v>
      </c>
      <c r="H516" s="5">
        <v>3.5</v>
      </c>
      <c r="I516" s="61">
        <v>3.5</v>
      </c>
      <c r="J516" s="62" t="str">
        <f t="shared" si="105"/>
        <v>D0</v>
      </c>
      <c r="K516" s="61">
        <f t="shared" si="106"/>
        <v>0</v>
      </c>
      <c r="L516" s="228">
        <f>IF(K516=0,0,
IF(J516="D0.5",0.5*SUMIFS('Key Numbers'!$C$2:$C$71,'Key Numbers'!$A$2:$A$71,"&gt;="&amp;ABS($I516),'Key Numbers'!$A$2:$A$71,"&lt;="&amp;ABS($H516)),
IF(J516="D-0.5",0.5*-1*SUMIFS('Key Numbers'!$C$2:$C$71,'Key Numbers'!$A$2:$A$71,"&lt;="&amp;ABS($I516),'Key Numbers'!$A$2:$A$71,"&gt;="&amp;ABS($H516)),
IF(J516="F0.5",0.5*SUMIFS('Key Numbers'!$C$2:$C$71,'Key Numbers'!$A$2:$A$71,"&lt;="&amp;ABS($I516),'Key Numbers'!$A$2:$A$71,"&gt;="&amp;ABS($H516)),
IF(J516="F-0.5",0.5*-1*SUMIFS('Key Numbers'!$C$2:$C$71,'Key Numbers'!$A$2:$A$71,"&gt;="&amp;ABS($I516),'Key Numbers'!$A$2:$A$71,"&lt;="&amp;ABS($H516)),
IF(AND(LEFT(J516,1)="F",K516&lt;0),-1*SUMIFS('Key Numbers'!$C$2:$C$71,'Key Numbers'!$A$2:$A$71,"&gt;="&amp;ABS($I516),'Key Numbers'!$A$2:$A$71,"&lt;="&amp;ABS($H516)),
IF(AND(LEFT(J516,1)="F",K516&gt;0),SUMIFS('Key Numbers'!$C$2:$C$71,'Key Numbers'!$A$2:$A$71,"&lt;="&amp;ABS($I516),'Key Numbers'!$A$2:$A$71,"&gt;="&amp;ABS($H516)),
IF(AND(LEFT(J516,1)="D",K516&lt;0),-1*SUMIFS('Key Numbers'!$C$2:$C$71,'Key Numbers'!$A$2:$A$71,"&lt;="&amp;ABS($I516),'Key Numbers'!$A$2:$A$71,"&gt;="&amp;ABS($H516)),
SUMIFS('Key Numbers'!$C$2:$C$71,'Key Numbers'!$A$2:$A$71,"&gt;="&amp;ABS($I516),'Key Numbers'!$A$2:$A$71,"&lt;="&amp;ABS($H516))))))))))</f>
        <v>0</v>
      </c>
      <c r="M516" s="6" cm="1">
        <f t="array" ref="M516">IFERROR(INDEX(DVOA!$E$2:$E$20095,MATCH($F516&amp;$A516-1&amp;$B516,DVOA!$C$2:$C$20095&amp;DVOA!$A$2:$A20526&amp;DVOA!$B$2:$B$20095,0)),0)</f>
        <v>0</v>
      </c>
      <c r="N516" s="6" cm="1">
        <f t="array" ref="N516">IFERROR(INDEX(WDVOA!$W$2:$W$1616,MATCH($F516&amp;$A516-1&amp;$B516,WDVOA!$U$2:$U$19616&amp;WDVOA!$V$2:$V$19616&amp;WDVOA!$B$2:$B$19616,0)),0)</f>
        <v>0</v>
      </c>
      <c r="O516" s="6" cm="1">
        <f t="array" ref="O516">IFERROR(INDEX(DVOA!$AC$2:$AC$20095,MATCH($F516&amp;$A516-1&amp;$B516,DVOA!$C$2:$C$20095&amp;DVOA!$A$2:$A$20095&amp;DVOA!$B$2:$B$20095,0)
),0)</f>
        <v>0</v>
      </c>
      <c r="P516" s="6" cm="1">
        <f t="array" ref="P516">IFERROR(INDEX(DVOA!$E$2:$E$20095,MATCH($G516&amp;$A516-1&amp;$B516,DVOA!$C$2:$C$20095&amp;DVOA!$A$2:$A20526&amp;DVOA!$B$2:$B$20095,0)),0)</f>
        <v>0</v>
      </c>
      <c r="Q516" s="6" cm="1">
        <f t="array" ref="Q516">IFERROR(INDEX(WDVOA!$W$2:$W$1616,MATCH($G516&amp;$A516-1&amp;$B516,WDVOA!$U$2:$U$19616&amp;WDVOA!$V$2:$V$19616&amp;WDVOA!$B$2:$B$19616,0)),0)</f>
        <v>0</v>
      </c>
      <c r="R516" s="6" cm="1">
        <f t="array" ref="R516">IFERROR(INDEX(DVOA!$AC$2:$AC$20095,MATCH($G516&amp;$A516-1&amp;$B516,DVOA!$C$2:$C$20095&amp;DVOA!$A$2:$A$20095&amp;DVOA!$B$2:$B$20095,0)
),0)</f>
        <v>0</v>
      </c>
      <c r="S516" s="6" t="str">
        <f t="shared" si="107"/>
        <v/>
      </c>
      <c r="T516" s="104">
        <f t="shared" si="115"/>
        <v>0</v>
      </c>
      <c r="U516" s="104" t="str">
        <f t="shared" si="116"/>
        <v/>
      </c>
      <c r="V516" s="26" t="str" cm="1">
        <f t="array" ref="V516">IFERROR(IF(E516="H",INDEX('DVOA Pred'!$G$2:$G$1000,MATCH($F516&amp;$B516&amp;$A516,'DVOA Pred'!$C$2:$C$1000&amp;'DVOA Pred'!$A$2:$A$1000&amp;'DVOA Pred'!$B$2:$B$1000,0)),
INDEX('DVOA Pred'!$H$2:$H$1000,MATCH($F516&amp;$B516&amp;$A516,'DVOA Pred'!$D$2:$D$1000&amp;'DVOA Pred'!$A$2:$A$1000&amp;'DVOA Pred'!$B$2:$B$1000,0))),"")</f>
        <v/>
      </c>
      <c r="W516" s="26" t="str">
        <f t="shared" si="108"/>
        <v/>
      </c>
      <c r="X516" s="26" t="str">
        <f t="shared" si="109"/>
        <v/>
      </c>
      <c r="Y516" s="6" t="str">
        <f>IFERROR((PERCENTRANK($L$2:$L$20355,L516)*Multiples!$B$3)+((PERCENTRANK($W$2:$W$20355,W516)*(1-Multiples!$B$3))),"")</f>
        <v/>
      </c>
      <c r="Z516" s="64">
        <v>7</v>
      </c>
      <c r="AA516" s="64">
        <v>23</v>
      </c>
      <c r="AB516" s="24">
        <f t="shared" si="110"/>
        <v>-16</v>
      </c>
      <c r="AC516" s="24">
        <f t="shared" si="111"/>
        <v>-12.5</v>
      </c>
      <c r="AD516" s="24">
        <f t="shared" si="112"/>
        <v>-12.5</v>
      </c>
      <c r="AE516" s="24" t="str">
        <f t="shared" si="113"/>
        <v>No</v>
      </c>
      <c r="AF516" s="24" t="str">
        <f t="shared" si="114"/>
        <v>No</v>
      </c>
      <c r="AG516" s="64"/>
      <c r="AH516" s="105"/>
      <c r="AI516" s="170"/>
      <c r="AJ516" s="66"/>
    </row>
    <row r="517" spans="1:36" customFormat="1" x14ac:dyDescent="0.25">
      <c r="A517" s="7">
        <v>4</v>
      </c>
      <c r="B517" s="5">
        <v>2023</v>
      </c>
      <c r="C517" s="5" t="str">
        <f t="shared" si="104"/>
        <v>2023 W4</v>
      </c>
      <c r="D517" s="5">
        <v>258</v>
      </c>
      <c r="E517" s="5" t="s">
        <v>653</v>
      </c>
      <c r="F517" s="5" t="s">
        <v>12</v>
      </c>
      <c r="G517" s="5" t="s">
        <v>43</v>
      </c>
      <c r="H517" s="5">
        <v>-3.5</v>
      </c>
      <c r="I517" s="61">
        <v>-3.5</v>
      </c>
      <c r="J517" s="62" t="str">
        <f t="shared" si="105"/>
        <v>F0</v>
      </c>
      <c r="K517" s="61">
        <f t="shared" si="106"/>
        <v>0</v>
      </c>
      <c r="L517" s="228">
        <f>IF(K517=0,0,
IF(J517="D0.5",0.5*SUMIFS('Key Numbers'!$C$2:$C$71,'Key Numbers'!$A$2:$A$71,"&gt;="&amp;ABS($I517),'Key Numbers'!$A$2:$A$71,"&lt;="&amp;ABS($H517)),
IF(J517="D-0.5",0.5*-1*SUMIFS('Key Numbers'!$C$2:$C$71,'Key Numbers'!$A$2:$A$71,"&lt;="&amp;ABS($I517),'Key Numbers'!$A$2:$A$71,"&gt;="&amp;ABS($H517)),
IF(J517="F0.5",0.5*SUMIFS('Key Numbers'!$C$2:$C$71,'Key Numbers'!$A$2:$A$71,"&lt;="&amp;ABS($I517),'Key Numbers'!$A$2:$A$71,"&gt;="&amp;ABS($H517)),
IF(J517="F-0.5",0.5*-1*SUMIFS('Key Numbers'!$C$2:$C$71,'Key Numbers'!$A$2:$A$71,"&gt;="&amp;ABS($I517),'Key Numbers'!$A$2:$A$71,"&lt;="&amp;ABS($H517)),
IF(AND(LEFT(J517,1)="F",K517&lt;0),-1*SUMIFS('Key Numbers'!$C$2:$C$71,'Key Numbers'!$A$2:$A$71,"&gt;="&amp;ABS($I517),'Key Numbers'!$A$2:$A$71,"&lt;="&amp;ABS($H517)),
IF(AND(LEFT(J517,1)="F",K517&gt;0),SUMIFS('Key Numbers'!$C$2:$C$71,'Key Numbers'!$A$2:$A$71,"&lt;="&amp;ABS($I517),'Key Numbers'!$A$2:$A$71,"&gt;="&amp;ABS($H517)),
IF(AND(LEFT(J517,1)="D",K517&lt;0),-1*SUMIFS('Key Numbers'!$C$2:$C$71,'Key Numbers'!$A$2:$A$71,"&lt;="&amp;ABS($I517),'Key Numbers'!$A$2:$A$71,"&gt;="&amp;ABS($H517)),
SUMIFS('Key Numbers'!$C$2:$C$71,'Key Numbers'!$A$2:$A$71,"&gt;="&amp;ABS($I517),'Key Numbers'!$A$2:$A$71,"&lt;="&amp;ABS($H517))))))))))</f>
        <v>0</v>
      </c>
      <c r="M517" s="6" cm="1">
        <f t="array" ref="M517">IFERROR(INDEX(DVOA!$E$2:$E$20095,MATCH($F517&amp;$A517-1&amp;$B517,DVOA!$C$2:$C$20095&amp;DVOA!$A$2:$A20527&amp;DVOA!$B$2:$B$20095,0)),0)</f>
        <v>0</v>
      </c>
      <c r="N517" s="6" cm="1">
        <f t="array" ref="N517">IFERROR(INDEX(WDVOA!$W$2:$W$1616,MATCH($F517&amp;$A517-1&amp;$B517,WDVOA!$U$2:$U$19616&amp;WDVOA!$V$2:$V$19616&amp;WDVOA!$B$2:$B$19616,0)),0)</f>
        <v>0</v>
      </c>
      <c r="O517" s="6" cm="1">
        <f t="array" ref="O517">IFERROR(INDEX(DVOA!$AC$2:$AC$20095,MATCH($F517&amp;$A517-1&amp;$B517,DVOA!$C$2:$C$20095&amp;DVOA!$A$2:$A$20095&amp;DVOA!$B$2:$B$20095,0)
),0)</f>
        <v>0</v>
      </c>
      <c r="P517" s="6" cm="1">
        <f t="array" ref="P517">IFERROR(INDEX(DVOA!$E$2:$E$20095,MATCH($G517&amp;$A517-1&amp;$B517,DVOA!$C$2:$C$20095&amp;DVOA!$A$2:$A20527&amp;DVOA!$B$2:$B$20095,0)),0)</f>
        <v>0</v>
      </c>
      <c r="Q517" s="6" cm="1">
        <f t="array" ref="Q517">IFERROR(INDEX(WDVOA!$W$2:$W$1616,MATCH($G517&amp;$A517-1&amp;$B517,WDVOA!$U$2:$U$19616&amp;WDVOA!$V$2:$V$19616&amp;WDVOA!$B$2:$B$19616,0)),0)</f>
        <v>0</v>
      </c>
      <c r="R517" s="6" cm="1">
        <f t="array" ref="R517">IFERROR(INDEX(DVOA!$AC$2:$AC$20095,MATCH($G517&amp;$A517-1&amp;$B517,DVOA!$C$2:$C$20095&amp;DVOA!$A$2:$A$20095&amp;DVOA!$B$2:$B$20095,0)
),0)</f>
        <v>0</v>
      </c>
      <c r="S517" s="6" t="str">
        <f t="shared" si="107"/>
        <v/>
      </c>
      <c r="T517" s="104">
        <f t="shared" si="115"/>
        <v>0</v>
      </c>
      <c r="U517" s="104" t="str">
        <f t="shared" si="116"/>
        <v/>
      </c>
      <c r="V517" s="26" t="str" cm="1">
        <f t="array" ref="V517">IFERROR(IF(E517="H",INDEX('DVOA Pred'!$G$2:$G$1000,MATCH($F517&amp;$B517&amp;$A517,'DVOA Pred'!$C$2:$C$1000&amp;'DVOA Pred'!$A$2:$A$1000&amp;'DVOA Pred'!$B$2:$B$1000,0)),
INDEX('DVOA Pred'!$H$2:$H$1000,MATCH($F517&amp;$B517&amp;$A517,'DVOA Pred'!$D$2:$D$1000&amp;'DVOA Pred'!$A$2:$A$1000&amp;'DVOA Pred'!$B$2:$B$1000,0))),"")</f>
        <v/>
      </c>
      <c r="W517" s="26" t="str">
        <f t="shared" si="108"/>
        <v/>
      </c>
      <c r="X517" s="26" t="str">
        <f t="shared" si="109"/>
        <v/>
      </c>
      <c r="Y517" s="6" t="str">
        <f>IFERROR((PERCENTRANK($L$2:$L$20355,L517)*Multiples!$B$3)+((PERCENTRANK($W$2:$W$20355,W517)*(1-Multiples!$B$3))),"")</f>
        <v/>
      </c>
      <c r="Z517" s="64">
        <v>23</v>
      </c>
      <c r="AA517" s="64">
        <v>7</v>
      </c>
      <c r="AB517" s="24">
        <f t="shared" si="110"/>
        <v>16</v>
      </c>
      <c r="AC517" s="24">
        <f t="shared" si="111"/>
        <v>12.5</v>
      </c>
      <c r="AD517" s="24">
        <f t="shared" si="112"/>
        <v>12.5</v>
      </c>
      <c r="AE517" s="24" t="str">
        <f t="shared" si="113"/>
        <v>Yes</v>
      </c>
      <c r="AF517" s="24" t="str">
        <f t="shared" si="114"/>
        <v>Yes</v>
      </c>
      <c r="AG517" s="64"/>
      <c r="AH517" s="105"/>
      <c r="AI517" s="170"/>
      <c r="AJ517" s="66"/>
    </row>
    <row r="518" spans="1:36" customFormat="1" x14ac:dyDescent="0.25">
      <c r="A518" s="7">
        <v>4</v>
      </c>
      <c r="B518" s="5">
        <v>2023</v>
      </c>
      <c r="C518" s="5" t="str">
        <f t="shared" si="104"/>
        <v>2023 W4</v>
      </c>
      <c r="D518" s="5">
        <v>259</v>
      </c>
      <c r="E518" s="5" t="s">
        <v>651</v>
      </c>
      <c r="F518" s="5" t="s">
        <v>49</v>
      </c>
      <c r="G518" s="5" t="s">
        <v>32</v>
      </c>
      <c r="H518" s="5">
        <v>3.5</v>
      </c>
      <c r="I518" s="61">
        <v>3</v>
      </c>
      <c r="J518" s="62" t="str">
        <f t="shared" si="105"/>
        <v>D0.5</v>
      </c>
      <c r="K518" s="61">
        <f t="shared" si="106"/>
        <v>0.5</v>
      </c>
      <c r="L518" s="228">
        <f>IF(K518=0,0,
IF(J518="D0.5",0.5*SUMIFS('Key Numbers'!$C$2:$C$71,'Key Numbers'!$A$2:$A$71,"&gt;="&amp;ABS($I518),'Key Numbers'!$A$2:$A$71,"&lt;="&amp;ABS($H518)),
IF(J518="D-0.5",0.5*-1*SUMIFS('Key Numbers'!$C$2:$C$71,'Key Numbers'!$A$2:$A$71,"&lt;="&amp;ABS($I518),'Key Numbers'!$A$2:$A$71,"&gt;="&amp;ABS($H518)),
IF(J518="F0.5",0.5*SUMIFS('Key Numbers'!$C$2:$C$71,'Key Numbers'!$A$2:$A$71,"&lt;="&amp;ABS($I518),'Key Numbers'!$A$2:$A$71,"&gt;="&amp;ABS($H518)),
IF(J518="F-0.5",0.5*-1*SUMIFS('Key Numbers'!$C$2:$C$71,'Key Numbers'!$A$2:$A$71,"&gt;="&amp;ABS($I518),'Key Numbers'!$A$2:$A$71,"&lt;="&amp;ABS($H518)),
IF(AND(LEFT(J518,1)="F",K518&lt;0),-1*SUMIFS('Key Numbers'!$C$2:$C$71,'Key Numbers'!$A$2:$A$71,"&gt;="&amp;ABS($I518),'Key Numbers'!$A$2:$A$71,"&lt;="&amp;ABS($H518)),
IF(AND(LEFT(J518,1)="F",K518&gt;0),SUMIFS('Key Numbers'!$C$2:$C$71,'Key Numbers'!$A$2:$A$71,"&lt;="&amp;ABS($I518),'Key Numbers'!$A$2:$A$71,"&gt;="&amp;ABS($H518)),
IF(AND(LEFT(J518,1)="D",K518&lt;0),-1*SUMIFS('Key Numbers'!$C$2:$C$71,'Key Numbers'!$A$2:$A$71,"&lt;="&amp;ABS($I518),'Key Numbers'!$A$2:$A$71,"&gt;="&amp;ABS($H518)),
SUMIFS('Key Numbers'!$C$2:$C$71,'Key Numbers'!$A$2:$A$71,"&gt;="&amp;ABS($I518),'Key Numbers'!$A$2:$A$71,"&lt;="&amp;ABS($H518))))))))))</f>
        <v>7.247706422018349E-2</v>
      </c>
      <c r="M518" s="6" cm="1">
        <f t="array" ref="M518">IFERROR(INDEX(DVOA!$E$2:$E$20095,MATCH($F518&amp;$A518-1&amp;$B518,DVOA!$C$2:$C$20095&amp;DVOA!$A$2:$A20528&amp;DVOA!$B$2:$B$20095,0)),0)</f>
        <v>0</v>
      </c>
      <c r="N518" s="6" cm="1">
        <f t="array" ref="N518">IFERROR(INDEX(WDVOA!$W$2:$W$1616,MATCH($F518&amp;$A518-1&amp;$B518,WDVOA!$U$2:$U$19616&amp;WDVOA!$V$2:$V$19616&amp;WDVOA!$B$2:$B$19616,0)),0)</f>
        <v>0</v>
      </c>
      <c r="O518" s="6" cm="1">
        <f t="array" ref="O518">IFERROR(INDEX(DVOA!$AC$2:$AC$20095,MATCH($F518&amp;$A518-1&amp;$B518,DVOA!$C$2:$C$20095&amp;DVOA!$A$2:$A$20095&amp;DVOA!$B$2:$B$20095,0)
),0)</f>
        <v>0</v>
      </c>
      <c r="P518" s="6" cm="1">
        <f t="array" ref="P518">IFERROR(INDEX(DVOA!$E$2:$E$20095,MATCH($G518&amp;$A518-1&amp;$B518,DVOA!$C$2:$C$20095&amp;DVOA!$A$2:$A20528&amp;DVOA!$B$2:$B$20095,0)),0)</f>
        <v>0</v>
      </c>
      <c r="Q518" s="6" cm="1">
        <f t="array" ref="Q518">IFERROR(INDEX(WDVOA!$W$2:$W$1616,MATCH($G518&amp;$A518-1&amp;$B518,WDVOA!$U$2:$U$19616&amp;WDVOA!$V$2:$V$19616&amp;WDVOA!$B$2:$B$19616,0)),0)</f>
        <v>0</v>
      </c>
      <c r="R518" s="6" cm="1">
        <f t="array" ref="R518">IFERROR(INDEX(DVOA!$AC$2:$AC$20095,MATCH($G518&amp;$A518-1&amp;$B518,DVOA!$C$2:$C$20095&amp;DVOA!$A$2:$A$20095&amp;DVOA!$B$2:$B$20095,0)
),0)</f>
        <v>0</v>
      </c>
      <c r="S518" s="6" t="str">
        <f t="shared" si="107"/>
        <v/>
      </c>
      <c r="T518" s="104">
        <f t="shared" si="115"/>
        <v>0</v>
      </c>
      <c r="U518" s="104" t="str">
        <f t="shared" si="116"/>
        <v/>
      </c>
      <c r="V518" s="26" t="str" cm="1">
        <f t="array" ref="V518">IFERROR(IF(E518="H",INDEX('DVOA Pred'!$G$2:$G$1000,MATCH($F518&amp;$B518&amp;$A518,'DVOA Pred'!$C$2:$C$1000&amp;'DVOA Pred'!$A$2:$A$1000&amp;'DVOA Pred'!$B$2:$B$1000,0)),
INDEX('DVOA Pred'!$H$2:$H$1000,MATCH($F518&amp;$B518&amp;$A518,'DVOA Pred'!$D$2:$D$1000&amp;'DVOA Pred'!$A$2:$A$1000&amp;'DVOA Pred'!$B$2:$B$1000,0))),"")</f>
        <v/>
      </c>
      <c r="W518" s="26" t="str">
        <f t="shared" si="108"/>
        <v/>
      </c>
      <c r="X518" s="26" t="str">
        <f t="shared" si="109"/>
        <v/>
      </c>
      <c r="Y518" s="6" t="str">
        <f>IFERROR((PERCENTRANK($L$2:$L$20355,L518)*Multiples!$B$3)+((PERCENTRANK($W$2:$W$20355,W518)*(1-Multiples!$B$3))),"")</f>
        <v/>
      </c>
      <c r="Z518" s="64">
        <v>30</v>
      </c>
      <c r="AA518" s="64">
        <v>6</v>
      </c>
      <c r="AB518" s="24">
        <f t="shared" si="110"/>
        <v>24</v>
      </c>
      <c r="AC518" s="24">
        <f t="shared" si="111"/>
        <v>27.5</v>
      </c>
      <c r="AD518" s="24">
        <f t="shared" si="112"/>
        <v>27</v>
      </c>
      <c r="AE518" s="24" t="str">
        <f t="shared" si="113"/>
        <v>Yes</v>
      </c>
      <c r="AF518" s="24" t="str">
        <f t="shared" si="114"/>
        <v>Yes</v>
      </c>
      <c r="AG518" s="64"/>
      <c r="AH518" s="105" t="s">
        <v>652</v>
      </c>
      <c r="AI518" s="170"/>
      <c r="AJ518" s="66"/>
    </row>
    <row r="519" spans="1:36" customFormat="1" x14ac:dyDescent="0.25">
      <c r="A519" s="7">
        <v>4</v>
      </c>
      <c r="B519" s="5">
        <v>2023</v>
      </c>
      <c r="C519" s="5" t="str">
        <f t="shared" si="104"/>
        <v>2023 W4</v>
      </c>
      <c r="D519" s="5">
        <v>259</v>
      </c>
      <c r="E519" s="5" t="s">
        <v>649</v>
      </c>
      <c r="F519" s="5" t="s">
        <v>32</v>
      </c>
      <c r="G519" s="5" t="s">
        <v>49</v>
      </c>
      <c r="H519" s="5">
        <v>-3.5</v>
      </c>
      <c r="I519" s="61">
        <v>-3</v>
      </c>
      <c r="J519" s="62" t="str">
        <f t="shared" si="105"/>
        <v>F-0.5</v>
      </c>
      <c r="K519" s="61">
        <f t="shared" si="106"/>
        <v>-0.5</v>
      </c>
      <c r="L519" s="228">
        <f>IF(K519=0,0,
IF(J519="D0.5",0.5*SUMIFS('Key Numbers'!$C$2:$C$71,'Key Numbers'!$A$2:$A$71,"&gt;="&amp;ABS($I519),'Key Numbers'!$A$2:$A$71,"&lt;="&amp;ABS($H519)),
IF(J519="D-0.5",0.5*-1*SUMIFS('Key Numbers'!$C$2:$C$71,'Key Numbers'!$A$2:$A$71,"&lt;="&amp;ABS($I519),'Key Numbers'!$A$2:$A$71,"&gt;="&amp;ABS($H519)),
IF(J519="F0.5",0.5*SUMIFS('Key Numbers'!$C$2:$C$71,'Key Numbers'!$A$2:$A$71,"&lt;="&amp;ABS($I519),'Key Numbers'!$A$2:$A$71,"&gt;="&amp;ABS($H519)),
IF(J519="F-0.5",0.5*-1*SUMIFS('Key Numbers'!$C$2:$C$71,'Key Numbers'!$A$2:$A$71,"&gt;="&amp;ABS($I519),'Key Numbers'!$A$2:$A$71,"&lt;="&amp;ABS($H519)),
IF(AND(LEFT(J519,1)="F",K519&lt;0),-1*SUMIFS('Key Numbers'!$C$2:$C$71,'Key Numbers'!$A$2:$A$71,"&gt;="&amp;ABS($I519),'Key Numbers'!$A$2:$A$71,"&lt;="&amp;ABS($H519)),
IF(AND(LEFT(J519,1)="F",K519&gt;0),SUMIFS('Key Numbers'!$C$2:$C$71,'Key Numbers'!$A$2:$A$71,"&lt;="&amp;ABS($I519),'Key Numbers'!$A$2:$A$71,"&gt;="&amp;ABS($H519)),
IF(AND(LEFT(J519,1)="D",K519&lt;0),-1*SUMIFS('Key Numbers'!$C$2:$C$71,'Key Numbers'!$A$2:$A$71,"&lt;="&amp;ABS($I519),'Key Numbers'!$A$2:$A$71,"&gt;="&amp;ABS($H519)),
SUMIFS('Key Numbers'!$C$2:$C$71,'Key Numbers'!$A$2:$A$71,"&gt;="&amp;ABS($I519),'Key Numbers'!$A$2:$A$71,"&lt;="&amp;ABS($H519))))))))))</f>
        <v>-7.247706422018349E-2</v>
      </c>
      <c r="M519" s="6" cm="1">
        <f t="array" ref="M519">IFERROR(INDEX(DVOA!$E$2:$E$20095,MATCH($F519&amp;$A519-1&amp;$B519,DVOA!$C$2:$C$20095&amp;DVOA!$A$2:$A20529&amp;DVOA!$B$2:$B$20095,0)),0)</f>
        <v>0</v>
      </c>
      <c r="N519" s="6" cm="1">
        <f t="array" ref="N519">IFERROR(INDEX(WDVOA!$W$2:$W$1616,MATCH($F519&amp;$A519-1&amp;$B519,WDVOA!$U$2:$U$19616&amp;WDVOA!$V$2:$V$19616&amp;WDVOA!$B$2:$B$19616,0)),0)</f>
        <v>0</v>
      </c>
      <c r="O519" s="6" cm="1">
        <f t="array" ref="O519">IFERROR(INDEX(DVOA!$AC$2:$AC$20095,MATCH($F519&amp;$A519-1&amp;$B519,DVOA!$C$2:$C$20095&amp;DVOA!$A$2:$A$20095&amp;DVOA!$B$2:$B$20095,0)
),0)</f>
        <v>0</v>
      </c>
      <c r="P519" s="6" cm="1">
        <f t="array" ref="P519">IFERROR(INDEX(DVOA!$E$2:$E$20095,MATCH($G519&amp;$A519-1&amp;$B519,DVOA!$C$2:$C$20095&amp;DVOA!$A$2:$A20529&amp;DVOA!$B$2:$B$20095,0)),0)</f>
        <v>0</v>
      </c>
      <c r="Q519" s="6" cm="1">
        <f t="array" ref="Q519">IFERROR(INDEX(WDVOA!$W$2:$W$1616,MATCH($G519&amp;$A519-1&amp;$B519,WDVOA!$U$2:$U$19616&amp;WDVOA!$V$2:$V$19616&amp;WDVOA!$B$2:$B$19616,0)),0)</f>
        <v>0</v>
      </c>
      <c r="R519" s="6" cm="1">
        <f t="array" ref="R519">IFERROR(INDEX(DVOA!$AC$2:$AC$20095,MATCH($G519&amp;$A519-1&amp;$B519,DVOA!$C$2:$C$20095&amp;DVOA!$A$2:$A$20095&amp;DVOA!$B$2:$B$20095,0)
),0)</f>
        <v>0</v>
      </c>
      <c r="S519" s="6" t="str">
        <f t="shared" si="107"/>
        <v/>
      </c>
      <c r="T519" s="104">
        <f t="shared" si="115"/>
        <v>0</v>
      </c>
      <c r="U519" s="104" t="str">
        <f t="shared" si="116"/>
        <v/>
      </c>
      <c r="V519" s="26" t="str" cm="1">
        <f t="array" ref="V519">IFERROR(IF(E519="H",INDEX('DVOA Pred'!$G$2:$G$1000,MATCH($F519&amp;$B519&amp;$A519,'DVOA Pred'!$C$2:$C$1000&amp;'DVOA Pred'!$A$2:$A$1000&amp;'DVOA Pred'!$B$2:$B$1000,0)),
INDEX('DVOA Pred'!$H$2:$H$1000,MATCH($F519&amp;$B519&amp;$A519,'DVOA Pred'!$D$2:$D$1000&amp;'DVOA Pred'!$A$2:$A$1000&amp;'DVOA Pred'!$B$2:$B$1000,0))),"")</f>
        <v/>
      </c>
      <c r="W519" s="26" t="str">
        <f t="shared" si="108"/>
        <v/>
      </c>
      <c r="X519" s="26" t="str">
        <f t="shared" si="109"/>
        <v/>
      </c>
      <c r="Y519" s="6" t="str">
        <f>IFERROR((PERCENTRANK($L$2:$L$20355,L519)*Multiples!$B$3)+((PERCENTRANK($W$2:$W$20355,W519)*(1-Multiples!$B$3))),"")</f>
        <v/>
      </c>
      <c r="Z519" s="64">
        <v>6</v>
      </c>
      <c r="AA519" s="64">
        <v>30</v>
      </c>
      <c r="AB519" s="24">
        <f t="shared" si="110"/>
        <v>-24</v>
      </c>
      <c r="AC519" s="24">
        <f t="shared" si="111"/>
        <v>-27.5</v>
      </c>
      <c r="AD519" s="24">
        <f t="shared" si="112"/>
        <v>-27</v>
      </c>
      <c r="AE519" s="24" t="str">
        <f t="shared" si="113"/>
        <v>No</v>
      </c>
      <c r="AF519" s="24" t="str">
        <f t="shared" si="114"/>
        <v>No</v>
      </c>
      <c r="AG519" s="64"/>
      <c r="AH519" s="105"/>
      <c r="AI519" s="170"/>
      <c r="AJ519" s="66"/>
    </row>
    <row r="520" spans="1:36" customFormat="1" x14ac:dyDescent="0.25">
      <c r="A520" s="7">
        <v>4</v>
      </c>
      <c r="B520" s="5">
        <v>2023</v>
      </c>
      <c r="C520" s="5" t="str">
        <f t="shared" si="104"/>
        <v>2023 W4</v>
      </c>
      <c r="D520" s="5">
        <v>260</v>
      </c>
      <c r="E520" s="5" t="s">
        <v>651</v>
      </c>
      <c r="F520" s="5" t="s">
        <v>51</v>
      </c>
      <c r="G520" s="5" t="s">
        <v>46</v>
      </c>
      <c r="H520" s="5">
        <v>3.5</v>
      </c>
      <c r="I520" s="61">
        <v>4.5</v>
      </c>
      <c r="J520" s="62" t="str">
        <f t="shared" si="105"/>
        <v>D-1</v>
      </c>
      <c r="K520" s="61">
        <f t="shared" si="106"/>
        <v>-1</v>
      </c>
      <c r="L520" s="228">
        <f>IF(K520=0,0,
IF(J520="D0.5",0.5*SUMIFS('Key Numbers'!$C$2:$C$71,'Key Numbers'!$A$2:$A$71,"&gt;="&amp;ABS($I520),'Key Numbers'!$A$2:$A$71,"&lt;="&amp;ABS($H520)),
IF(J520="D-0.5",0.5*-1*SUMIFS('Key Numbers'!$C$2:$C$71,'Key Numbers'!$A$2:$A$71,"&lt;="&amp;ABS($I520),'Key Numbers'!$A$2:$A$71,"&gt;="&amp;ABS($H520)),
IF(J520="F0.5",0.5*SUMIFS('Key Numbers'!$C$2:$C$71,'Key Numbers'!$A$2:$A$71,"&lt;="&amp;ABS($I520),'Key Numbers'!$A$2:$A$71,"&gt;="&amp;ABS($H520)),
IF(J520="F-0.5",0.5*-1*SUMIFS('Key Numbers'!$C$2:$C$71,'Key Numbers'!$A$2:$A$71,"&gt;="&amp;ABS($I520),'Key Numbers'!$A$2:$A$71,"&lt;="&amp;ABS($H520)),
IF(AND(LEFT(J520,1)="F",K520&lt;0),-1*SUMIFS('Key Numbers'!$C$2:$C$71,'Key Numbers'!$A$2:$A$71,"&gt;="&amp;ABS($I520),'Key Numbers'!$A$2:$A$71,"&lt;="&amp;ABS($H520)),
IF(AND(LEFT(J520,1)="F",K520&gt;0),SUMIFS('Key Numbers'!$C$2:$C$71,'Key Numbers'!$A$2:$A$71,"&lt;="&amp;ABS($I520),'Key Numbers'!$A$2:$A$71,"&gt;="&amp;ABS($H520)),
IF(AND(LEFT(J520,1)="D",K520&lt;0),-1*SUMIFS('Key Numbers'!$C$2:$C$71,'Key Numbers'!$A$2:$A$71,"&lt;="&amp;ABS($I520),'Key Numbers'!$A$2:$A$71,"&gt;="&amp;ABS($H520)),
SUMIFS('Key Numbers'!$C$2:$C$71,'Key Numbers'!$A$2:$A$71,"&gt;="&amp;ABS($I520),'Key Numbers'!$A$2:$A$71,"&lt;="&amp;ABS($H520))))))))))</f>
        <v>-5.8715596330275233E-2</v>
      </c>
      <c r="M520" s="6" cm="1">
        <f t="array" ref="M520">IFERROR(INDEX(DVOA!$E$2:$E$20095,MATCH($F520&amp;$A520-1&amp;$B520,DVOA!$C$2:$C$20095&amp;DVOA!$A$2:$A20530&amp;DVOA!$B$2:$B$20095,0)),0)</f>
        <v>0</v>
      </c>
      <c r="N520" s="6" cm="1">
        <f t="array" ref="N520">IFERROR(INDEX(WDVOA!$W$2:$W$1616,MATCH($F520&amp;$A520-1&amp;$B520,WDVOA!$U$2:$U$19616&amp;WDVOA!$V$2:$V$19616&amp;WDVOA!$B$2:$B$19616,0)),0)</f>
        <v>0</v>
      </c>
      <c r="O520" s="6" cm="1">
        <f t="array" ref="O520">IFERROR(INDEX(DVOA!$AC$2:$AC$20095,MATCH($F520&amp;$A520-1&amp;$B520,DVOA!$C$2:$C$20095&amp;DVOA!$A$2:$A$20095&amp;DVOA!$B$2:$B$20095,0)
),0)</f>
        <v>0</v>
      </c>
      <c r="P520" s="6" cm="1">
        <f t="array" ref="P520">IFERROR(INDEX(DVOA!$E$2:$E$20095,MATCH($G520&amp;$A520-1&amp;$B520,DVOA!$C$2:$C$20095&amp;DVOA!$A$2:$A20530&amp;DVOA!$B$2:$B$20095,0)),0)</f>
        <v>0</v>
      </c>
      <c r="Q520" s="6" cm="1">
        <f t="array" ref="Q520">IFERROR(INDEX(WDVOA!$W$2:$W$1616,MATCH($G520&amp;$A520-1&amp;$B520,WDVOA!$U$2:$U$19616&amp;WDVOA!$V$2:$V$19616&amp;WDVOA!$B$2:$B$19616,0)),0)</f>
        <v>0</v>
      </c>
      <c r="R520" s="6" cm="1">
        <f t="array" ref="R520">IFERROR(INDEX(DVOA!$AC$2:$AC$20095,MATCH($G520&amp;$A520-1&amp;$B520,DVOA!$C$2:$C$20095&amp;DVOA!$A$2:$A$20095&amp;DVOA!$B$2:$B$20095,0)
),0)</f>
        <v>0</v>
      </c>
      <c r="S520" s="6" t="str">
        <f t="shared" si="107"/>
        <v/>
      </c>
      <c r="T520" s="104">
        <f t="shared" si="115"/>
        <v>0</v>
      </c>
      <c r="U520" s="104" t="str">
        <f t="shared" si="116"/>
        <v/>
      </c>
      <c r="V520" s="26" t="str" cm="1">
        <f t="array" ref="V520">IFERROR(IF(E520="H",INDEX('DVOA Pred'!$G$2:$G$1000,MATCH($F520&amp;$B520&amp;$A520,'DVOA Pred'!$C$2:$C$1000&amp;'DVOA Pred'!$A$2:$A$1000&amp;'DVOA Pred'!$B$2:$B$1000,0)),
INDEX('DVOA Pred'!$H$2:$H$1000,MATCH($F520&amp;$B520&amp;$A520,'DVOA Pred'!$D$2:$D$1000&amp;'DVOA Pred'!$A$2:$A$1000&amp;'DVOA Pred'!$B$2:$B$1000,0))),"")</f>
        <v/>
      </c>
      <c r="W520" s="26" t="str">
        <f t="shared" si="108"/>
        <v/>
      </c>
      <c r="X520" s="26" t="str">
        <f t="shared" si="109"/>
        <v/>
      </c>
      <c r="Y520" s="6" t="str">
        <f>IFERROR((PERCENTRANK($L$2:$L$20355,L520)*Multiples!$B$3)+((PERCENTRANK($W$2:$W$20355,W520)*(1-Multiples!$B$3))),"")</f>
        <v/>
      </c>
      <c r="Z520" s="64">
        <v>13</v>
      </c>
      <c r="AA520" s="64">
        <v>21</v>
      </c>
      <c r="AB520" s="24">
        <f t="shared" si="110"/>
        <v>-8</v>
      </c>
      <c r="AC520" s="24">
        <f t="shared" si="111"/>
        <v>-4.5</v>
      </c>
      <c r="AD520" s="24">
        <f t="shared" si="112"/>
        <v>-3.5</v>
      </c>
      <c r="AE520" s="24" t="str">
        <f t="shared" si="113"/>
        <v>No</v>
      </c>
      <c r="AF520" s="24" t="str">
        <f t="shared" si="114"/>
        <v>No</v>
      </c>
      <c r="AG520" s="64"/>
      <c r="AH520" s="105"/>
      <c r="AI520" s="170"/>
      <c r="AJ520" s="66"/>
    </row>
    <row r="521" spans="1:36" customFormat="1" x14ac:dyDescent="0.25">
      <c r="A521" s="7">
        <v>4</v>
      </c>
      <c r="B521" s="5">
        <v>2023</v>
      </c>
      <c r="C521" s="5" t="str">
        <f t="shared" si="104"/>
        <v>2023 W4</v>
      </c>
      <c r="D521" s="5">
        <v>260</v>
      </c>
      <c r="E521" s="5" t="s">
        <v>649</v>
      </c>
      <c r="F521" s="5" t="s">
        <v>46</v>
      </c>
      <c r="G521" s="5" t="s">
        <v>51</v>
      </c>
      <c r="H521" s="5">
        <v>-3.5</v>
      </c>
      <c r="I521" s="61">
        <v>-4.5</v>
      </c>
      <c r="J521" s="62" t="str">
        <f t="shared" si="105"/>
        <v>F1</v>
      </c>
      <c r="K521" s="61">
        <f t="shared" si="106"/>
        <v>1</v>
      </c>
      <c r="L521" s="228">
        <f>IF(K521=0,0,
IF(J521="D0.5",0.5*SUMIFS('Key Numbers'!$C$2:$C$71,'Key Numbers'!$A$2:$A$71,"&gt;="&amp;ABS($I521),'Key Numbers'!$A$2:$A$71,"&lt;="&amp;ABS($H521)),
IF(J521="D-0.5",0.5*-1*SUMIFS('Key Numbers'!$C$2:$C$71,'Key Numbers'!$A$2:$A$71,"&lt;="&amp;ABS($I521),'Key Numbers'!$A$2:$A$71,"&gt;="&amp;ABS($H521)),
IF(J521="F0.5",0.5*SUMIFS('Key Numbers'!$C$2:$C$71,'Key Numbers'!$A$2:$A$71,"&lt;="&amp;ABS($I521),'Key Numbers'!$A$2:$A$71,"&gt;="&amp;ABS($H521)),
IF(J521="F-0.5",0.5*-1*SUMIFS('Key Numbers'!$C$2:$C$71,'Key Numbers'!$A$2:$A$71,"&gt;="&amp;ABS($I521),'Key Numbers'!$A$2:$A$71,"&lt;="&amp;ABS($H521)),
IF(AND(LEFT(J521,1)="F",K521&lt;0),-1*SUMIFS('Key Numbers'!$C$2:$C$71,'Key Numbers'!$A$2:$A$71,"&gt;="&amp;ABS($I521),'Key Numbers'!$A$2:$A$71,"&lt;="&amp;ABS($H521)),
IF(AND(LEFT(J521,1)="F",K521&gt;0),SUMIFS('Key Numbers'!$C$2:$C$71,'Key Numbers'!$A$2:$A$71,"&lt;="&amp;ABS($I521),'Key Numbers'!$A$2:$A$71,"&gt;="&amp;ABS($H521)),
IF(AND(LEFT(J521,1)="D",K521&lt;0),-1*SUMIFS('Key Numbers'!$C$2:$C$71,'Key Numbers'!$A$2:$A$71,"&lt;="&amp;ABS($I521),'Key Numbers'!$A$2:$A$71,"&gt;="&amp;ABS($H521)),
SUMIFS('Key Numbers'!$C$2:$C$71,'Key Numbers'!$A$2:$A$71,"&gt;="&amp;ABS($I521),'Key Numbers'!$A$2:$A$71,"&lt;="&amp;ABS($H521))))))))))</f>
        <v>5.8715596330275233E-2</v>
      </c>
      <c r="M521" s="6" cm="1">
        <f t="array" ref="M521">IFERROR(INDEX(DVOA!$E$2:$E$20095,MATCH($F521&amp;$A521-1&amp;$B521,DVOA!$C$2:$C$20095&amp;DVOA!$A$2:$A20531&amp;DVOA!$B$2:$B$20095,0)),0)</f>
        <v>0</v>
      </c>
      <c r="N521" s="6" cm="1">
        <f t="array" ref="N521">IFERROR(INDEX(WDVOA!$W$2:$W$1616,MATCH($F521&amp;$A521-1&amp;$B521,WDVOA!$U$2:$U$19616&amp;WDVOA!$V$2:$V$19616&amp;WDVOA!$B$2:$B$19616,0)),0)</f>
        <v>0</v>
      </c>
      <c r="O521" s="6" cm="1">
        <f t="array" ref="O521">IFERROR(INDEX(DVOA!$AC$2:$AC$20095,MATCH($F521&amp;$A521-1&amp;$B521,DVOA!$C$2:$C$20095&amp;DVOA!$A$2:$A$20095&amp;DVOA!$B$2:$B$20095,0)
),0)</f>
        <v>0</v>
      </c>
      <c r="P521" s="6" cm="1">
        <f t="array" ref="P521">IFERROR(INDEX(DVOA!$E$2:$E$20095,MATCH($G521&amp;$A521-1&amp;$B521,DVOA!$C$2:$C$20095&amp;DVOA!$A$2:$A20531&amp;DVOA!$B$2:$B$20095,0)),0)</f>
        <v>0</v>
      </c>
      <c r="Q521" s="6" cm="1">
        <f t="array" ref="Q521">IFERROR(INDEX(WDVOA!$W$2:$W$1616,MATCH($G521&amp;$A521-1&amp;$B521,WDVOA!$U$2:$U$19616&amp;WDVOA!$V$2:$V$19616&amp;WDVOA!$B$2:$B$19616,0)),0)</f>
        <v>0</v>
      </c>
      <c r="R521" s="6" cm="1">
        <f t="array" ref="R521">IFERROR(INDEX(DVOA!$AC$2:$AC$20095,MATCH($G521&amp;$A521-1&amp;$B521,DVOA!$C$2:$C$20095&amp;DVOA!$A$2:$A$20095&amp;DVOA!$B$2:$B$20095,0)
),0)</f>
        <v>0</v>
      </c>
      <c r="S521" s="6" t="str">
        <f t="shared" si="107"/>
        <v/>
      </c>
      <c r="T521" s="104">
        <f t="shared" si="115"/>
        <v>0</v>
      </c>
      <c r="U521" s="104" t="str">
        <f t="shared" si="116"/>
        <v/>
      </c>
      <c r="V521" s="26" t="str" cm="1">
        <f t="array" ref="V521">IFERROR(IF(E521="H",INDEX('DVOA Pred'!$G$2:$G$1000,MATCH($F521&amp;$B521&amp;$A521,'DVOA Pred'!$C$2:$C$1000&amp;'DVOA Pred'!$A$2:$A$1000&amp;'DVOA Pred'!$B$2:$B$1000,0)),
INDEX('DVOA Pred'!$H$2:$H$1000,MATCH($F521&amp;$B521&amp;$A521,'DVOA Pred'!$D$2:$D$1000&amp;'DVOA Pred'!$A$2:$A$1000&amp;'DVOA Pred'!$B$2:$B$1000,0))),"")</f>
        <v/>
      </c>
      <c r="W521" s="26" t="str">
        <f t="shared" si="108"/>
        <v/>
      </c>
      <c r="X521" s="26" t="str">
        <f t="shared" si="109"/>
        <v/>
      </c>
      <c r="Y521" s="6" t="str">
        <f>IFERROR((PERCENTRANK($L$2:$L$20355,L521)*Multiples!$B$3)+((PERCENTRANK($W$2:$W$20355,W521)*(1-Multiples!$B$3))),"")</f>
        <v/>
      </c>
      <c r="Z521" s="64">
        <v>21</v>
      </c>
      <c r="AA521" s="64">
        <v>13</v>
      </c>
      <c r="AB521" s="24">
        <f t="shared" si="110"/>
        <v>8</v>
      </c>
      <c r="AC521" s="24">
        <f t="shared" si="111"/>
        <v>4.5</v>
      </c>
      <c r="AD521" s="24">
        <f t="shared" si="112"/>
        <v>3.5</v>
      </c>
      <c r="AE521" s="24" t="str">
        <f t="shared" si="113"/>
        <v>Yes</v>
      </c>
      <c r="AF521" s="24" t="str">
        <f t="shared" si="114"/>
        <v>Yes</v>
      </c>
      <c r="AG521" s="64" t="s">
        <v>652</v>
      </c>
      <c r="AH521" s="105"/>
      <c r="AI521" s="170"/>
      <c r="AJ521" s="66"/>
    </row>
    <row r="522" spans="1:36" customFormat="1" x14ac:dyDescent="0.25">
      <c r="A522" s="7">
        <v>4</v>
      </c>
      <c r="B522" s="5">
        <v>2023</v>
      </c>
      <c r="C522" s="5" t="str">
        <f t="shared" si="104"/>
        <v>2023 W4</v>
      </c>
      <c r="D522" s="5">
        <v>261</v>
      </c>
      <c r="E522" s="5" t="s">
        <v>651</v>
      </c>
      <c r="F522" s="5" t="s">
        <v>35</v>
      </c>
      <c r="G522" s="5" t="s">
        <v>42</v>
      </c>
      <c r="H522" s="5">
        <v>-1.5</v>
      </c>
      <c r="I522" s="61">
        <v>1</v>
      </c>
      <c r="J522" s="62" t="str">
        <f t="shared" si="105"/>
        <v>D-2.5</v>
      </c>
      <c r="K522" s="61">
        <f t="shared" si="106"/>
        <v>-2.5</v>
      </c>
      <c r="L522" s="228">
        <f>IF(K522=0,0,
IF(J522="D0.5",0.5*SUMIFS('Key Numbers'!$C$2:$C$71,'Key Numbers'!$A$2:$A$71,"&gt;="&amp;ABS($I522),'Key Numbers'!$A$2:$A$71,"&lt;="&amp;ABS($H522)),
IF(J522="D-0.5",0.5*-1*SUMIFS('Key Numbers'!$C$2:$C$71,'Key Numbers'!$A$2:$A$71,"&lt;="&amp;ABS($I522),'Key Numbers'!$A$2:$A$71,"&gt;="&amp;ABS($H522)),
IF(J522="F0.5",0.5*SUMIFS('Key Numbers'!$C$2:$C$71,'Key Numbers'!$A$2:$A$71,"&lt;="&amp;ABS($I522),'Key Numbers'!$A$2:$A$71,"&gt;="&amp;ABS($H522)),
IF(J522="F-0.5",0.5*-1*SUMIFS('Key Numbers'!$C$2:$C$71,'Key Numbers'!$A$2:$A$71,"&gt;="&amp;ABS($I522),'Key Numbers'!$A$2:$A$71,"&lt;="&amp;ABS($H522)),
IF(AND(LEFT(J522,1)="F",K522&lt;0),-1*SUMIFS('Key Numbers'!$C$2:$C$71,'Key Numbers'!$A$2:$A$71,"&gt;="&amp;ABS($I522),'Key Numbers'!$A$2:$A$71,"&lt;="&amp;ABS($H522)),
IF(AND(LEFT(J522,1)="F",K522&gt;0),SUMIFS('Key Numbers'!$C$2:$C$71,'Key Numbers'!$A$2:$A$71,"&lt;="&amp;ABS($I522),'Key Numbers'!$A$2:$A$71,"&gt;="&amp;ABS($H522)),
IF(AND(LEFT(J522,1)="D",K522&lt;0),-1*SUMIFS('Key Numbers'!$C$2:$C$71,'Key Numbers'!$A$2:$A$71,"&lt;="&amp;ABS($I522),'Key Numbers'!$A$2:$A$71,"&gt;="&amp;ABS($H522)),
SUMIFS('Key Numbers'!$C$2:$C$71,'Key Numbers'!$A$2:$A$71,"&gt;="&amp;ABS($I522),'Key Numbers'!$A$2:$A$71,"&lt;="&amp;ABS($H522))))))))))</f>
        <v>0</v>
      </c>
      <c r="M522" s="6" cm="1">
        <f t="array" ref="M522">IFERROR(INDEX(DVOA!$E$2:$E$20095,MATCH($F522&amp;$A522-1&amp;$B522,DVOA!$C$2:$C$20095&amp;DVOA!$A$2:$A20532&amp;DVOA!$B$2:$B$20095,0)),0)</f>
        <v>0</v>
      </c>
      <c r="N522" s="6" cm="1">
        <f t="array" ref="N522">IFERROR(INDEX(WDVOA!$W$2:$W$1616,MATCH($F522&amp;$A522-1&amp;$B522,WDVOA!$U$2:$U$19616&amp;WDVOA!$V$2:$V$19616&amp;WDVOA!$B$2:$B$19616,0)),0)</f>
        <v>0</v>
      </c>
      <c r="O522" s="6" cm="1">
        <f t="array" ref="O522">IFERROR(INDEX(DVOA!$AC$2:$AC$20095,MATCH($F522&amp;$A522-1&amp;$B522,DVOA!$C$2:$C$20095&amp;DVOA!$A$2:$A$20095&amp;DVOA!$B$2:$B$20095,0)
),0)</f>
        <v>0</v>
      </c>
      <c r="P522" s="6" cm="1">
        <f t="array" ref="P522">IFERROR(INDEX(DVOA!$E$2:$E$20095,MATCH($G522&amp;$A522-1&amp;$B522,DVOA!$C$2:$C$20095&amp;DVOA!$A$2:$A20532&amp;DVOA!$B$2:$B$20095,0)),0)</f>
        <v>0</v>
      </c>
      <c r="Q522" s="6" cm="1">
        <f t="array" ref="Q522">IFERROR(INDEX(WDVOA!$W$2:$W$1616,MATCH($G522&amp;$A522-1&amp;$B522,WDVOA!$U$2:$U$19616&amp;WDVOA!$V$2:$V$19616&amp;WDVOA!$B$2:$B$19616,0)),0)</f>
        <v>0</v>
      </c>
      <c r="R522" s="6" cm="1">
        <f t="array" ref="R522">IFERROR(INDEX(DVOA!$AC$2:$AC$20095,MATCH($G522&amp;$A522-1&amp;$B522,DVOA!$C$2:$C$20095&amp;DVOA!$A$2:$A$20095&amp;DVOA!$B$2:$B$20095,0)
),0)</f>
        <v>0</v>
      </c>
      <c r="S522" s="6" t="str">
        <f t="shared" si="107"/>
        <v/>
      </c>
      <c r="T522" s="104">
        <f t="shared" si="115"/>
        <v>0</v>
      </c>
      <c r="U522" s="104" t="str">
        <f t="shared" si="116"/>
        <v/>
      </c>
      <c r="V522" s="26" t="str" cm="1">
        <f t="array" ref="V522">IFERROR(IF(E522="H",INDEX('DVOA Pred'!$G$2:$G$1000,MATCH($F522&amp;$B522&amp;$A522,'DVOA Pred'!$C$2:$C$1000&amp;'DVOA Pred'!$A$2:$A$1000&amp;'DVOA Pred'!$B$2:$B$1000,0)),
INDEX('DVOA Pred'!$H$2:$H$1000,MATCH($F522&amp;$B522&amp;$A522,'DVOA Pred'!$D$2:$D$1000&amp;'DVOA Pred'!$A$2:$A$1000&amp;'DVOA Pred'!$B$2:$B$1000,0))),"")</f>
        <v/>
      </c>
      <c r="W522" s="26" t="str">
        <f t="shared" si="108"/>
        <v/>
      </c>
      <c r="X522" s="26" t="str">
        <f t="shared" si="109"/>
        <v/>
      </c>
      <c r="Y522" s="6" t="str">
        <f>IFERROR((PERCENTRANK($L$2:$L$20355,L522)*Multiples!$B$3)+((PERCENTRANK($W$2:$W$20355,W522)*(1-Multiples!$B$3))),"")</f>
        <v/>
      </c>
      <c r="Z522" s="64">
        <v>23</v>
      </c>
      <c r="AA522" s="64">
        <v>29</v>
      </c>
      <c r="AB522" s="24">
        <f t="shared" si="110"/>
        <v>-6</v>
      </c>
      <c r="AC522" s="24">
        <f t="shared" si="111"/>
        <v>-7.5</v>
      </c>
      <c r="AD522" s="24">
        <f t="shared" si="112"/>
        <v>-5</v>
      </c>
      <c r="AE522" s="24" t="str">
        <f t="shared" si="113"/>
        <v>No</v>
      </c>
      <c r="AF522" s="24" t="str">
        <f t="shared" si="114"/>
        <v>No</v>
      </c>
      <c r="AG522" s="64"/>
      <c r="AH522" s="105"/>
      <c r="AI522" s="170"/>
      <c r="AJ522" s="66"/>
    </row>
    <row r="523" spans="1:36" customFormat="1" x14ac:dyDescent="0.25">
      <c r="A523" s="7">
        <v>4</v>
      </c>
      <c r="B523" s="5">
        <v>2023</v>
      </c>
      <c r="C523" s="5" t="str">
        <f t="shared" si="104"/>
        <v>2023 W4</v>
      </c>
      <c r="D523" s="5">
        <v>261</v>
      </c>
      <c r="E523" s="5" t="s">
        <v>649</v>
      </c>
      <c r="F523" s="5" t="s">
        <v>42</v>
      </c>
      <c r="G523" s="5" t="s">
        <v>35</v>
      </c>
      <c r="H523" s="5">
        <v>1.5</v>
      </c>
      <c r="I523" s="61">
        <v>-1</v>
      </c>
      <c r="J523" s="62" t="str">
        <f t="shared" si="105"/>
        <v>F2.5</v>
      </c>
      <c r="K523" s="61">
        <f t="shared" si="106"/>
        <v>2.5</v>
      </c>
      <c r="L523" s="228">
        <f>IF(K523=0,0,
IF(J523="D0.5",0.5*SUMIFS('Key Numbers'!$C$2:$C$71,'Key Numbers'!$A$2:$A$71,"&gt;="&amp;ABS($I523),'Key Numbers'!$A$2:$A$71,"&lt;="&amp;ABS($H523)),
IF(J523="D-0.5",0.5*-1*SUMIFS('Key Numbers'!$C$2:$C$71,'Key Numbers'!$A$2:$A$71,"&lt;="&amp;ABS($I523),'Key Numbers'!$A$2:$A$71,"&gt;="&amp;ABS($H523)),
IF(J523="F0.5",0.5*SUMIFS('Key Numbers'!$C$2:$C$71,'Key Numbers'!$A$2:$A$71,"&lt;="&amp;ABS($I523),'Key Numbers'!$A$2:$A$71,"&gt;="&amp;ABS($H523)),
IF(J523="F-0.5",0.5*-1*SUMIFS('Key Numbers'!$C$2:$C$71,'Key Numbers'!$A$2:$A$71,"&gt;="&amp;ABS($I523),'Key Numbers'!$A$2:$A$71,"&lt;="&amp;ABS($H523)),
IF(AND(LEFT(J523,1)="F",K523&lt;0),-1*SUMIFS('Key Numbers'!$C$2:$C$71,'Key Numbers'!$A$2:$A$71,"&gt;="&amp;ABS($I523),'Key Numbers'!$A$2:$A$71,"&lt;="&amp;ABS($H523)),
IF(AND(LEFT(J523,1)="F",K523&gt;0),SUMIFS('Key Numbers'!$C$2:$C$71,'Key Numbers'!$A$2:$A$71,"&lt;="&amp;ABS($I523),'Key Numbers'!$A$2:$A$71,"&gt;="&amp;ABS($H523)),
IF(AND(LEFT(J523,1)="D",K523&lt;0),-1*SUMIFS('Key Numbers'!$C$2:$C$71,'Key Numbers'!$A$2:$A$71,"&lt;="&amp;ABS($I523),'Key Numbers'!$A$2:$A$71,"&gt;="&amp;ABS($H523)),
SUMIFS('Key Numbers'!$C$2:$C$71,'Key Numbers'!$A$2:$A$71,"&gt;="&amp;ABS($I523),'Key Numbers'!$A$2:$A$71,"&lt;="&amp;ABS($H523))))))))))</f>
        <v>0</v>
      </c>
      <c r="M523" s="6" cm="1">
        <f t="array" ref="M523">IFERROR(INDEX(DVOA!$E$2:$E$20095,MATCH($F523&amp;$A523-1&amp;$B523,DVOA!$C$2:$C$20095&amp;DVOA!$A$2:$A20533&amp;DVOA!$B$2:$B$20095,0)),0)</f>
        <v>0</v>
      </c>
      <c r="N523" s="6" cm="1">
        <f t="array" ref="N523">IFERROR(INDEX(WDVOA!$W$2:$W$1616,MATCH($F523&amp;$A523-1&amp;$B523,WDVOA!$U$2:$U$19616&amp;WDVOA!$V$2:$V$19616&amp;WDVOA!$B$2:$B$19616,0)),0)</f>
        <v>0</v>
      </c>
      <c r="O523" s="6" cm="1">
        <f t="array" ref="O523">IFERROR(INDEX(DVOA!$AC$2:$AC$20095,MATCH($F523&amp;$A523-1&amp;$B523,DVOA!$C$2:$C$20095&amp;DVOA!$A$2:$A$20095&amp;DVOA!$B$2:$B$20095,0)
),0)</f>
        <v>0</v>
      </c>
      <c r="P523" s="6" cm="1">
        <f t="array" ref="P523">IFERROR(INDEX(DVOA!$E$2:$E$20095,MATCH($G523&amp;$A523-1&amp;$B523,DVOA!$C$2:$C$20095&amp;DVOA!$A$2:$A20533&amp;DVOA!$B$2:$B$20095,0)),0)</f>
        <v>0</v>
      </c>
      <c r="Q523" s="6" cm="1">
        <f t="array" ref="Q523">IFERROR(INDEX(WDVOA!$W$2:$W$1616,MATCH($G523&amp;$A523-1&amp;$B523,WDVOA!$U$2:$U$19616&amp;WDVOA!$V$2:$V$19616&amp;WDVOA!$B$2:$B$19616,0)),0)</f>
        <v>0</v>
      </c>
      <c r="R523" s="6" cm="1">
        <f t="array" ref="R523">IFERROR(INDEX(DVOA!$AC$2:$AC$20095,MATCH($G523&amp;$A523-1&amp;$B523,DVOA!$C$2:$C$20095&amp;DVOA!$A$2:$A$20095&amp;DVOA!$B$2:$B$20095,0)
),0)</f>
        <v>0</v>
      </c>
      <c r="S523" s="6" t="str">
        <f t="shared" si="107"/>
        <v/>
      </c>
      <c r="T523" s="104">
        <f t="shared" si="115"/>
        <v>0</v>
      </c>
      <c r="U523" s="104" t="str">
        <f t="shared" si="116"/>
        <v/>
      </c>
      <c r="V523" s="26" t="str" cm="1">
        <f t="array" ref="V523">IFERROR(IF(E523="H",INDEX('DVOA Pred'!$G$2:$G$1000,MATCH($F523&amp;$B523&amp;$A523,'DVOA Pred'!$C$2:$C$1000&amp;'DVOA Pred'!$A$2:$A$1000&amp;'DVOA Pred'!$B$2:$B$1000,0)),
INDEX('DVOA Pred'!$H$2:$H$1000,MATCH($F523&amp;$B523&amp;$A523,'DVOA Pred'!$D$2:$D$1000&amp;'DVOA Pred'!$A$2:$A$1000&amp;'DVOA Pred'!$B$2:$B$1000,0))),"")</f>
        <v/>
      </c>
      <c r="W523" s="26" t="str">
        <f t="shared" si="108"/>
        <v/>
      </c>
      <c r="X523" s="26" t="str">
        <f t="shared" si="109"/>
        <v/>
      </c>
      <c r="Y523" s="6" t="str">
        <f>IFERROR((PERCENTRANK($L$2:$L$20355,L523)*Multiples!$B$3)+((PERCENTRANK($W$2:$W$20355,W523)*(1-Multiples!$B$3))),"")</f>
        <v/>
      </c>
      <c r="Z523" s="64">
        <v>29</v>
      </c>
      <c r="AA523" s="64">
        <v>23</v>
      </c>
      <c r="AB523" s="24">
        <f t="shared" si="110"/>
        <v>6</v>
      </c>
      <c r="AC523" s="24">
        <f t="shared" si="111"/>
        <v>7.5</v>
      </c>
      <c r="AD523" s="24">
        <f t="shared" si="112"/>
        <v>5</v>
      </c>
      <c r="AE523" s="24" t="str">
        <f t="shared" si="113"/>
        <v>Yes</v>
      </c>
      <c r="AF523" s="24" t="str">
        <f t="shared" si="114"/>
        <v>Yes</v>
      </c>
      <c r="AG523" s="64"/>
      <c r="AH523" s="105"/>
      <c r="AI523" s="170"/>
      <c r="AJ523" s="66"/>
    </row>
    <row r="524" spans="1:36" customFormat="1" x14ac:dyDescent="0.25">
      <c r="A524" s="7">
        <v>4</v>
      </c>
      <c r="B524" s="5">
        <v>2023</v>
      </c>
      <c r="C524" s="5" t="str">
        <f t="shared" si="104"/>
        <v>2023 W4</v>
      </c>
      <c r="D524" s="5">
        <v>262</v>
      </c>
      <c r="E524" s="5" t="s">
        <v>651</v>
      </c>
      <c r="F524" s="5" t="s">
        <v>27</v>
      </c>
      <c r="G524" s="5" t="s">
        <v>38</v>
      </c>
      <c r="H524" s="5">
        <v>-3.5</v>
      </c>
      <c r="I524" s="61">
        <v>-4.5</v>
      </c>
      <c r="J524" s="62" t="str">
        <f t="shared" si="105"/>
        <v>F1</v>
      </c>
      <c r="K524" s="61">
        <f t="shared" si="106"/>
        <v>1</v>
      </c>
      <c r="L524" s="228">
        <f>IF(K524=0,0,
IF(J524="D0.5",0.5*SUMIFS('Key Numbers'!$C$2:$C$71,'Key Numbers'!$A$2:$A$71,"&gt;="&amp;ABS($I524),'Key Numbers'!$A$2:$A$71,"&lt;="&amp;ABS($H524)),
IF(J524="D-0.5",0.5*-1*SUMIFS('Key Numbers'!$C$2:$C$71,'Key Numbers'!$A$2:$A$71,"&lt;="&amp;ABS($I524),'Key Numbers'!$A$2:$A$71,"&gt;="&amp;ABS($H524)),
IF(J524="F0.5",0.5*SUMIFS('Key Numbers'!$C$2:$C$71,'Key Numbers'!$A$2:$A$71,"&lt;="&amp;ABS($I524),'Key Numbers'!$A$2:$A$71,"&gt;="&amp;ABS($H524)),
IF(J524="F-0.5",0.5*-1*SUMIFS('Key Numbers'!$C$2:$C$71,'Key Numbers'!$A$2:$A$71,"&gt;="&amp;ABS($I524),'Key Numbers'!$A$2:$A$71,"&lt;="&amp;ABS($H524)),
IF(AND(LEFT(J524,1)="F",K524&lt;0),-1*SUMIFS('Key Numbers'!$C$2:$C$71,'Key Numbers'!$A$2:$A$71,"&gt;="&amp;ABS($I524),'Key Numbers'!$A$2:$A$71,"&lt;="&amp;ABS($H524)),
IF(AND(LEFT(J524,1)="F",K524&gt;0),SUMIFS('Key Numbers'!$C$2:$C$71,'Key Numbers'!$A$2:$A$71,"&lt;="&amp;ABS($I524),'Key Numbers'!$A$2:$A$71,"&gt;="&amp;ABS($H524)),
IF(AND(LEFT(J524,1)="D",K524&lt;0),-1*SUMIFS('Key Numbers'!$C$2:$C$71,'Key Numbers'!$A$2:$A$71,"&lt;="&amp;ABS($I524),'Key Numbers'!$A$2:$A$71,"&gt;="&amp;ABS($H524)),
SUMIFS('Key Numbers'!$C$2:$C$71,'Key Numbers'!$A$2:$A$71,"&gt;="&amp;ABS($I524),'Key Numbers'!$A$2:$A$71,"&lt;="&amp;ABS($H524))))))))))</f>
        <v>5.8715596330275233E-2</v>
      </c>
      <c r="M524" s="6" cm="1">
        <f t="array" ref="M524">IFERROR(INDEX(DVOA!$E$2:$E$20095,MATCH($F524&amp;$A524-1&amp;$B524,DVOA!$C$2:$C$20095&amp;DVOA!$A$2:$A20534&amp;DVOA!$B$2:$B$20095,0)),0)</f>
        <v>0</v>
      </c>
      <c r="N524" s="6" cm="1">
        <f t="array" ref="N524">IFERROR(INDEX(WDVOA!$W$2:$W$1616,MATCH($F524&amp;$A524-1&amp;$B524,WDVOA!$U$2:$U$19616&amp;WDVOA!$V$2:$V$19616&amp;WDVOA!$B$2:$B$19616,0)),0)</f>
        <v>0</v>
      </c>
      <c r="O524" s="6" cm="1">
        <f t="array" ref="O524">IFERROR(INDEX(DVOA!$AC$2:$AC$20095,MATCH($F524&amp;$A524-1&amp;$B524,DVOA!$C$2:$C$20095&amp;DVOA!$A$2:$A$20095&amp;DVOA!$B$2:$B$20095,0)
),0)</f>
        <v>0</v>
      </c>
      <c r="P524" s="6" cm="1">
        <f t="array" ref="P524">IFERROR(INDEX(DVOA!$E$2:$E$20095,MATCH($G524&amp;$A524-1&amp;$B524,DVOA!$C$2:$C$20095&amp;DVOA!$A$2:$A20534&amp;DVOA!$B$2:$B$20095,0)),0)</f>
        <v>0</v>
      </c>
      <c r="Q524" s="6" cm="1">
        <f t="array" ref="Q524">IFERROR(INDEX(WDVOA!$W$2:$W$1616,MATCH($G524&amp;$A524-1&amp;$B524,WDVOA!$U$2:$U$19616&amp;WDVOA!$V$2:$V$19616&amp;WDVOA!$B$2:$B$19616,0)),0)</f>
        <v>0</v>
      </c>
      <c r="R524" s="6" cm="1">
        <f t="array" ref="R524">IFERROR(INDEX(DVOA!$AC$2:$AC$20095,MATCH($G524&amp;$A524-1&amp;$B524,DVOA!$C$2:$C$20095&amp;DVOA!$A$2:$A$20095&amp;DVOA!$B$2:$B$20095,0)
),0)</f>
        <v>0</v>
      </c>
      <c r="S524" s="6" t="str">
        <f t="shared" si="107"/>
        <v/>
      </c>
      <c r="T524" s="104">
        <f t="shared" si="115"/>
        <v>0</v>
      </c>
      <c r="U524" s="104" t="str">
        <f t="shared" si="116"/>
        <v/>
      </c>
      <c r="V524" s="26" t="str" cm="1">
        <f t="array" ref="V524">IFERROR(IF(E524="H",INDEX('DVOA Pred'!$G$2:$G$1000,MATCH($F524&amp;$B524&amp;$A524,'DVOA Pred'!$C$2:$C$1000&amp;'DVOA Pred'!$A$2:$A$1000&amp;'DVOA Pred'!$B$2:$B$1000,0)),
INDEX('DVOA Pred'!$H$2:$H$1000,MATCH($F524&amp;$B524&amp;$A524,'DVOA Pred'!$D$2:$D$1000&amp;'DVOA Pred'!$A$2:$A$1000&amp;'DVOA Pred'!$B$2:$B$1000,0))),"")</f>
        <v/>
      </c>
      <c r="W524" s="26" t="str">
        <f t="shared" si="108"/>
        <v/>
      </c>
      <c r="X524" s="26" t="str">
        <f t="shared" si="109"/>
        <v/>
      </c>
      <c r="Y524" s="6" t="str">
        <f>IFERROR((PERCENTRANK($L$2:$L$20355,L524)*Multiples!$B$3)+((PERCENTRANK($W$2:$W$20355,W524)*(1-Multiples!$B$3))),"")</f>
        <v/>
      </c>
      <c r="Z524" s="64">
        <v>9</v>
      </c>
      <c r="AA524" s="64">
        <v>24</v>
      </c>
      <c r="AB524" s="24">
        <f t="shared" si="110"/>
        <v>-15</v>
      </c>
      <c r="AC524" s="24">
        <f t="shared" si="111"/>
        <v>-18.5</v>
      </c>
      <c r="AD524" s="24">
        <f t="shared" si="112"/>
        <v>-19.5</v>
      </c>
      <c r="AE524" s="24" t="str">
        <f t="shared" si="113"/>
        <v>No</v>
      </c>
      <c r="AF524" s="24" t="str">
        <f t="shared" si="114"/>
        <v>No</v>
      </c>
      <c r="AG524" s="64"/>
      <c r="AH524" s="105" t="s">
        <v>652</v>
      </c>
      <c r="AI524" s="170"/>
      <c r="AJ524" s="66"/>
    </row>
    <row r="525" spans="1:36" customFormat="1" x14ac:dyDescent="0.25">
      <c r="A525" s="7">
        <v>4</v>
      </c>
      <c r="B525" s="5">
        <v>2023</v>
      </c>
      <c r="C525" s="5" t="str">
        <f t="shared" si="104"/>
        <v>2023 W4</v>
      </c>
      <c r="D525" s="5">
        <v>262</v>
      </c>
      <c r="E525" s="5" t="s">
        <v>649</v>
      </c>
      <c r="F525" s="5" t="s">
        <v>38</v>
      </c>
      <c r="G525" s="5" t="s">
        <v>27</v>
      </c>
      <c r="H525" s="5">
        <v>3.5</v>
      </c>
      <c r="I525" s="61">
        <v>4.5</v>
      </c>
      <c r="J525" s="62" t="str">
        <f t="shared" si="105"/>
        <v>D-1</v>
      </c>
      <c r="K525" s="61">
        <f t="shared" si="106"/>
        <v>-1</v>
      </c>
      <c r="L525" s="228">
        <f>IF(K525=0,0,
IF(J525="D0.5",0.5*SUMIFS('Key Numbers'!$C$2:$C$71,'Key Numbers'!$A$2:$A$71,"&gt;="&amp;ABS($I525),'Key Numbers'!$A$2:$A$71,"&lt;="&amp;ABS($H525)),
IF(J525="D-0.5",0.5*-1*SUMIFS('Key Numbers'!$C$2:$C$71,'Key Numbers'!$A$2:$A$71,"&lt;="&amp;ABS($I525),'Key Numbers'!$A$2:$A$71,"&gt;="&amp;ABS($H525)),
IF(J525="F0.5",0.5*SUMIFS('Key Numbers'!$C$2:$C$71,'Key Numbers'!$A$2:$A$71,"&lt;="&amp;ABS($I525),'Key Numbers'!$A$2:$A$71,"&gt;="&amp;ABS($H525)),
IF(J525="F-0.5",0.5*-1*SUMIFS('Key Numbers'!$C$2:$C$71,'Key Numbers'!$A$2:$A$71,"&gt;="&amp;ABS($I525),'Key Numbers'!$A$2:$A$71,"&lt;="&amp;ABS($H525)),
IF(AND(LEFT(J525,1)="F",K525&lt;0),-1*SUMIFS('Key Numbers'!$C$2:$C$71,'Key Numbers'!$A$2:$A$71,"&gt;="&amp;ABS($I525),'Key Numbers'!$A$2:$A$71,"&lt;="&amp;ABS($H525)),
IF(AND(LEFT(J525,1)="F",K525&gt;0),SUMIFS('Key Numbers'!$C$2:$C$71,'Key Numbers'!$A$2:$A$71,"&lt;="&amp;ABS($I525),'Key Numbers'!$A$2:$A$71,"&gt;="&amp;ABS($H525)),
IF(AND(LEFT(J525,1)="D",K525&lt;0),-1*SUMIFS('Key Numbers'!$C$2:$C$71,'Key Numbers'!$A$2:$A$71,"&lt;="&amp;ABS($I525),'Key Numbers'!$A$2:$A$71,"&gt;="&amp;ABS($H525)),
SUMIFS('Key Numbers'!$C$2:$C$71,'Key Numbers'!$A$2:$A$71,"&gt;="&amp;ABS($I525),'Key Numbers'!$A$2:$A$71,"&lt;="&amp;ABS($H525))))))))))</f>
        <v>-5.8715596330275233E-2</v>
      </c>
      <c r="M525" s="6" cm="1">
        <f t="array" ref="M525">IFERROR(INDEX(DVOA!$E$2:$E$20095,MATCH($F525&amp;$A525-1&amp;$B525,DVOA!$C$2:$C$20095&amp;DVOA!$A$2:$A20535&amp;DVOA!$B$2:$B$20095,0)),0)</f>
        <v>0</v>
      </c>
      <c r="N525" s="6" cm="1">
        <f t="array" ref="N525">IFERROR(INDEX(WDVOA!$W$2:$W$1616,MATCH($F525&amp;$A525-1&amp;$B525,WDVOA!$U$2:$U$19616&amp;WDVOA!$V$2:$V$19616&amp;WDVOA!$B$2:$B$19616,0)),0)</f>
        <v>0</v>
      </c>
      <c r="O525" s="6" cm="1">
        <f t="array" ref="O525">IFERROR(INDEX(DVOA!$AC$2:$AC$20095,MATCH($F525&amp;$A525-1&amp;$B525,DVOA!$C$2:$C$20095&amp;DVOA!$A$2:$A$20095&amp;DVOA!$B$2:$B$20095,0)
),0)</f>
        <v>0</v>
      </c>
      <c r="P525" s="6" cm="1">
        <f t="array" ref="P525">IFERROR(INDEX(DVOA!$E$2:$E$20095,MATCH($G525&amp;$A525-1&amp;$B525,DVOA!$C$2:$C$20095&amp;DVOA!$A$2:$A20535&amp;DVOA!$B$2:$B$20095,0)),0)</f>
        <v>0</v>
      </c>
      <c r="Q525" s="6" cm="1">
        <f t="array" ref="Q525">IFERROR(INDEX(WDVOA!$W$2:$W$1616,MATCH($G525&amp;$A525-1&amp;$B525,WDVOA!$U$2:$U$19616&amp;WDVOA!$V$2:$V$19616&amp;WDVOA!$B$2:$B$19616,0)),0)</f>
        <v>0</v>
      </c>
      <c r="R525" s="6" cm="1">
        <f t="array" ref="R525">IFERROR(INDEX(DVOA!$AC$2:$AC$20095,MATCH($G525&amp;$A525-1&amp;$B525,DVOA!$C$2:$C$20095&amp;DVOA!$A$2:$A$20095&amp;DVOA!$B$2:$B$20095,0)
),0)</f>
        <v>0</v>
      </c>
      <c r="S525" s="6" t="str">
        <f t="shared" si="107"/>
        <v/>
      </c>
      <c r="T525" s="104">
        <f t="shared" si="115"/>
        <v>0</v>
      </c>
      <c r="U525" s="104" t="str">
        <f t="shared" si="116"/>
        <v/>
      </c>
      <c r="V525" s="26" t="str" cm="1">
        <f t="array" ref="V525">IFERROR(IF(E525="H",INDEX('DVOA Pred'!$G$2:$G$1000,MATCH($F525&amp;$B525&amp;$A525,'DVOA Pred'!$C$2:$C$1000&amp;'DVOA Pred'!$A$2:$A$1000&amp;'DVOA Pred'!$B$2:$B$1000,0)),
INDEX('DVOA Pred'!$H$2:$H$1000,MATCH($F525&amp;$B525&amp;$A525,'DVOA Pred'!$D$2:$D$1000&amp;'DVOA Pred'!$A$2:$A$1000&amp;'DVOA Pred'!$B$2:$B$1000,0))),"")</f>
        <v/>
      </c>
      <c r="W525" s="26" t="str">
        <f t="shared" si="108"/>
        <v/>
      </c>
      <c r="X525" s="26" t="str">
        <f t="shared" si="109"/>
        <v/>
      </c>
      <c r="Y525" s="6" t="str">
        <f>IFERROR((PERCENTRANK($L$2:$L$20355,L525)*Multiples!$B$3)+((PERCENTRANK($W$2:$W$20355,W525)*(1-Multiples!$B$3))),"")</f>
        <v/>
      </c>
      <c r="Z525" s="64">
        <v>24</v>
      </c>
      <c r="AA525" s="64">
        <v>9</v>
      </c>
      <c r="AB525" s="24">
        <f t="shared" si="110"/>
        <v>15</v>
      </c>
      <c r="AC525" s="24">
        <f t="shared" si="111"/>
        <v>18.5</v>
      </c>
      <c r="AD525" s="24">
        <f t="shared" si="112"/>
        <v>19.5</v>
      </c>
      <c r="AE525" s="24" t="str">
        <f t="shared" si="113"/>
        <v>Yes</v>
      </c>
      <c r="AF525" s="24" t="str">
        <f t="shared" si="114"/>
        <v>Yes</v>
      </c>
      <c r="AG525" s="64"/>
      <c r="AH525" s="105"/>
      <c r="AI525" s="170"/>
      <c r="AJ525" s="66"/>
    </row>
    <row r="526" spans="1:36" customFormat="1" x14ac:dyDescent="0.25">
      <c r="A526" s="7">
        <v>4</v>
      </c>
      <c r="B526" s="5">
        <v>2023</v>
      </c>
      <c r="C526" s="5" t="str">
        <f t="shared" si="104"/>
        <v>2023 W4</v>
      </c>
      <c r="D526" s="5">
        <v>263</v>
      </c>
      <c r="E526" s="5" t="s">
        <v>651</v>
      </c>
      <c r="F526" s="5" t="s">
        <v>7</v>
      </c>
      <c r="G526" s="5" t="s">
        <v>26</v>
      </c>
      <c r="H526" s="5">
        <v>-8.5</v>
      </c>
      <c r="I526" s="61">
        <v>-8.5</v>
      </c>
      <c r="J526" s="62" t="str">
        <f t="shared" si="105"/>
        <v>F0</v>
      </c>
      <c r="K526" s="61">
        <f t="shared" si="106"/>
        <v>0</v>
      </c>
      <c r="L526" s="228">
        <f>IF(K526=0,0,
IF(J526="D0.5",0.5*SUMIFS('Key Numbers'!$C$2:$C$71,'Key Numbers'!$A$2:$A$71,"&gt;="&amp;ABS($I526),'Key Numbers'!$A$2:$A$71,"&lt;="&amp;ABS($H526)),
IF(J526="D-0.5",0.5*-1*SUMIFS('Key Numbers'!$C$2:$C$71,'Key Numbers'!$A$2:$A$71,"&lt;="&amp;ABS($I526),'Key Numbers'!$A$2:$A$71,"&gt;="&amp;ABS($H526)),
IF(J526="F0.5",0.5*SUMIFS('Key Numbers'!$C$2:$C$71,'Key Numbers'!$A$2:$A$71,"&lt;="&amp;ABS($I526),'Key Numbers'!$A$2:$A$71,"&gt;="&amp;ABS($H526)),
IF(J526="F-0.5",0.5*-1*SUMIFS('Key Numbers'!$C$2:$C$71,'Key Numbers'!$A$2:$A$71,"&gt;="&amp;ABS($I526),'Key Numbers'!$A$2:$A$71,"&lt;="&amp;ABS($H526)),
IF(AND(LEFT(J526,1)="F",K526&lt;0),-1*SUMIFS('Key Numbers'!$C$2:$C$71,'Key Numbers'!$A$2:$A$71,"&gt;="&amp;ABS($I526),'Key Numbers'!$A$2:$A$71,"&lt;="&amp;ABS($H526)),
IF(AND(LEFT(J526,1)="F",K526&gt;0),SUMIFS('Key Numbers'!$C$2:$C$71,'Key Numbers'!$A$2:$A$71,"&lt;="&amp;ABS($I526),'Key Numbers'!$A$2:$A$71,"&gt;="&amp;ABS($H526)),
IF(AND(LEFT(J526,1)="D",K526&lt;0),-1*SUMIFS('Key Numbers'!$C$2:$C$71,'Key Numbers'!$A$2:$A$71,"&lt;="&amp;ABS($I526),'Key Numbers'!$A$2:$A$71,"&gt;="&amp;ABS($H526)),
SUMIFS('Key Numbers'!$C$2:$C$71,'Key Numbers'!$A$2:$A$71,"&gt;="&amp;ABS($I526),'Key Numbers'!$A$2:$A$71,"&lt;="&amp;ABS($H526))))))))))</f>
        <v>0</v>
      </c>
      <c r="M526" s="6" cm="1">
        <f t="array" ref="M526">IFERROR(INDEX(DVOA!$E$2:$E$20095,MATCH($F526&amp;$A526-1&amp;$B526,DVOA!$C$2:$C$20095&amp;DVOA!$A$2:$A20536&amp;DVOA!$B$2:$B$20095,0)),0)</f>
        <v>0</v>
      </c>
      <c r="N526" s="6" cm="1">
        <f t="array" ref="N526">IFERROR(INDEX(WDVOA!$W$2:$W$1616,MATCH($F526&amp;$A526-1&amp;$B526,WDVOA!$U$2:$U$19616&amp;WDVOA!$V$2:$V$19616&amp;WDVOA!$B$2:$B$19616,0)),0)</f>
        <v>0</v>
      </c>
      <c r="O526" s="6" cm="1">
        <f t="array" ref="O526">IFERROR(INDEX(DVOA!$AC$2:$AC$20095,MATCH($F526&amp;$A526-1&amp;$B526,DVOA!$C$2:$C$20095&amp;DVOA!$A$2:$A$20095&amp;DVOA!$B$2:$B$20095,0)
),0)</f>
        <v>0</v>
      </c>
      <c r="P526" s="6" cm="1">
        <f t="array" ref="P526">IFERROR(INDEX(DVOA!$E$2:$E$20095,MATCH($G526&amp;$A526-1&amp;$B526,DVOA!$C$2:$C$20095&amp;DVOA!$A$2:$A20536&amp;DVOA!$B$2:$B$20095,0)),0)</f>
        <v>0</v>
      </c>
      <c r="Q526" s="6" cm="1">
        <f t="array" ref="Q526">IFERROR(INDEX(WDVOA!$W$2:$W$1616,MATCH($G526&amp;$A526-1&amp;$B526,WDVOA!$U$2:$U$19616&amp;WDVOA!$V$2:$V$19616&amp;WDVOA!$B$2:$B$19616,0)),0)</f>
        <v>0</v>
      </c>
      <c r="R526" s="6" cm="1">
        <f t="array" ref="R526">IFERROR(INDEX(DVOA!$AC$2:$AC$20095,MATCH($G526&amp;$A526-1&amp;$B526,DVOA!$C$2:$C$20095&amp;DVOA!$A$2:$A$20095&amp;DVOA!$B$2:$B$20095,0)
),0)</f>
        <v>0</v>
      </c>
      <c r="S526" s="6" t="str">
        <f t="shared" si="107"/>
        <v/>
      </c>
      <c r="T526" s="104">
        <f t="shared" si="115"/>
        <v>0</v>
      </c>
      <c r="U526" s="104" t="str">
        <f t="shared" si="116"/>
        <v/>
      </c>
      <c r="V526" s="26" t="str" cm="1">
        <f t="array" ref="V526">IFERROR(IF(E526="H",INDEX('DVOA Pred'!$G$2:$G$1000,MATCH($F526&amp;$B526&amp;$A526,'DVOA Pred'!$C$2:$C$1000&amp;'DVOA Pred'!$A$2:$A$1000&amp;'DVOA Pred'!$B$2:$B$1000,0)),
INDEX('DVOA Pred'!$H$2:$H$1000,MATCH($F526&amp;$B526&amp;$A526,'DVOA Pred'!$D$2:$D$1000&amp;'DVOA Pred'!$A$2:$A$1000&amp;'DVOA Pred'!$B$2:$B$1000,0))),"")</f>
        <v/>
      </c>
      <c r="W526" s="26" t="str">
        <f t="shared" si="108"/>
        <v/>
      </c>
      <c r="X526" s="26" t="str">
        <f t="shared" si="109"/>
        <v/>
      </c>
      <c r="Y526" s="6" t="str">
        <f>IFERROR((PERCENTRANK($L$2:$L$20355,L526)*Multiples!$B$3)+((PERCENTRANK($W$2:$W$20355,W526)*(1-Multiples!$B$3))),"")</f>
        <v/>
      </c>
      <c r="Z526" s="64">
        <v>34</v>
      </c>
      <c r="AA526" s="64">
        <v>31</v>
      </c>
      <c r="AB526" s="24">
        <f t="shared" si="110"/>
        <v>3</v>
      </c>
      <c r="AC526" s="24">
        <f t="shared" si="111"/>
        <v>-5.5</v>
      </c>
      <c r="AD526" s="24">
        <f t="shared" si="112"/>
        <v>-5.5</v>
      </c>
      <c r="AE526" s="24" t="str">
        <f t="shared" si="113"/>
        <v>No</v>
      </c>
      <c r="AF526" s="24" t="str">
        <f t="shared" si="114"/>
        <v>No</v>
      </c>
      <c r="AG526" s="64"/>
      <c r="AH526" s="105"/>
      <c r="AI526" s="170"/>
      <c r="AJ526" s="66"/>
    </row>
    <row r="527" spans="1:36" customFormat="1" x14ac:dyDescent="0.25">
      <c r="A527" s="7">
        <v>4</v>
      </c>
      <c r="B527" s="5">
        <v>2023</v>
      </c>
      <c r="C527" s="5" t="str">
        <f t="shared" si="104"/>
        <v>2023 W4</v>
      </c>
      <c r="D527" s="5">
        <v>263</v>
      </c>
      <c r="E527" s="5" t="s">
        <v>649</v>
      </c>
      <c r="F527" s="5" t="s">
        <v>26</v>
      </c>
      <c r="G527" s="5" t="s">
        <v>7</v>
      </c>
      <c r="H527" s="5">
        <v>8.5</v>
      </c>
      <c r="I527" s="61">
        <v>8.5</v>
      </c>
      <c r="J527" s="62" t="str">
        <f t="shared" si="105"/>
        <v>D0</v>
      </c>
      <c r="K527" s="61">
        <f t="shared" si="106"/>
        <v>0</v>
      </c>
      <c r="L527" s="228">
        <f>IF(K527=0,0,
IF(J527="D0.5",0.5*SUMIFS('Key Numbers'!$C$2:$C$71,'Key Numbers'!$A$2:$A$71,"&gt;="&amp;ABS($I527),'Key Numbers'!$A$2:$A$71,"&lt;="&amp;ABS($H527)),
IF(J527="D-0.5",0.5*-1*SUMIFS('Key Numbers'!$C$2:$C$71,'Key Numbers'!$A$2:$A$71,"&lt;="&amp;ABS($I527),'Key Numbers'!$A$2:$A$71,"&gt;="&amp;ABS($H527)),
IF(J527="F0.5",0.5*SUMIFS('Key Numbers'!$C$2:$C$71,'Key Numbers'!$A$2:$A$71,"&lt;="&amp;ABS($I527),'Key Numbers'!$A$2:$A$71,"&gt;="&amp;ABS($H527)),
IF(J527="F-0.5",0.5*-1*SUMIFS('Key Numbers'!$C$2:$C$71,'Key Numbers'!$A$2:$A$71,"&gt;="&amp;ABS($I527),'Key Numbers'!$A$2:$A$71,"&lt;="&amp;ABS($H527)),
IF(AND(LEFT(J527,1)="F",K527&lt;0),-1*SUMIFS('Key Numbers'!$C$2:$C$71,'Key Numbers'!$A$2:$A$71,"&gt;="&amp;ABS($I527),'Key Numbers'!$A$2:$A$71,"&lt;="&amp;ABS($H527)),
IF(AND(LEFT(J527,1)="F",K527&gt;0),SUMIFS('Key Numbers'!$C$2:$C$71,'Key Numbers'!$A$2:$A$71,"&lt;="&amp;ABS($I527),'Key Numbers'!$A$2:$A$71,"&gt;="&amp;ABS($H527)),
IF(AND(LEFT(J527,1)="D",K527&lt;0),-1*SUMIFS('Key Numbers'!$C$2:$C$71,'Key Numbers'!$A$2:$A$71,"&lt;="&amp;ABS($I527),'Key Numbers'!$A$2:$A$71,"&gt;="&amp;ABS($H527)),
SUMIFS('Key Numbers'!$C$2:$C$71,'Key Numbers'!$A$2:$A$71,"&gt;="&amp;ABS($I527),'Key Numbers'!$A$2:$A$71,"&lt;="&amp;ABS($H527))))))))))</f>
        <v>0</v>
      </c>
      <c r="M527" s="6" cm="1">
        <f t="array" ref="M527">IFERROR(INDEX(DVOA!$E$2:$E$20095,MATCH($F527&amp;$A527-1&amp;$B527,DVOA!$C$2:$C$20095&amp;DVOA!$A$2:$A20537&amp;DVOA!$B$2:$B$20095,0)),0)</f>
        <v>0</v>
      </c>
      <c r="N527" s="6" cm="1">
        <f t="array" ref="N527">IFERROR(INDEX(WDVOA!$W$2:$W$1616,MATCH($F527&amp;$A527-1&amp;$B527,WDVOA!$U$2:$U$19616&amp;WDVOA!$V$2:$V$19616&amp;WDVOA!$B$2:$B$19616,0)),0)</f>
        <v>0</v>
      </c>
      <c r="O527" s="6" cm="1">
        <f t="array" ref="O527">IFERROR(INDEX(DVOA!$AC$2:$AC$20095,MATCH($F527&amp;$A527-1&amp;$B527,DVOA!$C$2:$C$20095&amp;DVOA!$A$2:$A$20095&amp;DVOA!$B$2:$B$20095,0)
),0)</f>
        <v>0</v>
      </c>
      <c r="P527" s="6" cm="1">
        <f t="array" ref="P527">IFERROR(INDEX(DVOA!$E$2:$E$20095,MATCH($G527&amp;$A527-1&amp;$B527,DVOA!$C$2:$C$20095&amp;DVOA!$A$2:$A20537&amp;DVOA!$B$2:$B$20095,0)),0)</f>
        <v>0</v>
      </c>
      <c r="Q527" s="6" cm="1">
        <f t="array" ref="Q527">IFERROR(INDEX(WDVOA!$W$2:$W$1616,MATCH($G527&amp;$A527-1&amp;$B527,WDVOA!$U$2:$U$19616&amp;WDVOA!$V$2:$V$19616&amp;WDVOA!$B$2:$B$19616,0)),0)</f>
        <v>0</v>
      </c>
      <c r="R527" s="6" cm="1">
        <f t="array" ref="R527">IFERROR(INDEX(DVOA!$AC$2:$AC$20095,MATCH($G527&amp;$A527-1&amp;$B527,DVOA!$C$2:$C$20095&amp;DVOA!$A$2:$A$20095&amp;DVOA!$B$2:$B$20095,0)
),0)</f>
        <v>0</v>
      </c>
      <c r="S527" s="6" t="str">
        <f t="shared" si="107"/>
        <v/>
      </c>
      <c r="T527" s="104">
        <f t="shared" si="115"/>
        <v>0</v>
      </c>
      <c r="U527" s="104" t="str">
        <f t="shared" si="116"/>
        <v/>
      </c>
      <c r="V527" s="26" t="str" cm="1">
        <f t="array" ref="V527">IFERROR(IF(E527="H",INDEX('DVOA Pred'!$G$2:$G$1000,MATCH($F527&amp;$B527&amp;$A527,'DVOA Pred'!$C$2:$C$1000&amp;'DVOA Pred'!$A$2:$A$1000&amp;'DVOA Pred'!$B$2:$B$1000,0)),
INDEX('DVOA Pred'!$H$2:$H$1000,MATCH($F527&amp;$B527&amp;$A527,'DVOA Pred'!$D$2:$D$1000&amp;'DVOA Pred'!$A$2:$A$1000&amp;'DVOA Pred'!$B$2:$B$1000,0))),"")</f>
        <v/>
      </c>
      <c r="W527" s="26" t="str">
        <f t="shared" si="108"/>
        <v/>
      </c>
      <c r="X527" s="26" t="str">
        <f t="shared" si="109"/>
        <v/>
      </c>
      <c r="Y527" s="6" t="str">
        <f>IFERROR((PERCENTRANK($L$2:$L$20355,L527)*Multiples!$B$3)+((PERCENTRANK($W$2:$W$20355,W527)*(1-Multiples!$B$3))),"")</f>
        <v/>
      </c>
      <c r="Z527" s="64">
        <v>31</v>
      </c>
      <c r="AA527" s="64">
        <v>34</v>
      </c>
      <c r="AB527" s="24">
        <f t="shared" si="110"/>
        <v>-3</v>
      </c>
      <c r="AC527" s="24">
        <f t="shared" si="111"/>
        <v>5.5</v>
      </c>
      <c r="AD527" s="24">
        <f t="shared" si="112"/>
        <v>5.5</v>
      </c>
      <c r="AE527" s="24" t="str">
        <f t="shared" si="113"/>
        <v>Yes</v>
      </c>
      <c r="AF527" s="24" t="str">
        <f t="shared" si="114"/>
        <v>Yes</v>
      </c>
      <c r="AG527" s="64"/>
      <c r="AH527" s="105"/>
      <c r="AI527" s="170"/>
      <c r="AJ527" s="66"/>
    </row>
    <row r="528" spans="1:36" customFormat="1" x14ac:dyDescent="0.25">
      <c r="A528" s="7">
        <v>4</v>
      </c>
      <c r="B528" s="5">
        <v>2023</v>
      </c>
      <c r="C528" s="5" t="str">
        <f t="shared" si="104"/>
        <v>2023 W4</v>
      </c>
      <c r="D528" s="5">
        <v>264</v>
      </c>
      <c r="E528" s="5" t="s">
        <v>651</v>
      </c>
      <c r="F528" s="5" t="s">
        <v>0</v>
      </c>
      <c r="G528" s="5" t="s">
        <v>4</v>
      </c>
      <c r="H528" s="5">
        <v>-2.5</v>
      </c>
      <c r="I528" s="61">
        <v>-2.5</v>
      </c>
      <c r="J528" s="62" t="str">
        <f t="shared" si="105"/>
        <v>F0</v>
      </c>
      <c r="K528" s="61">
        <f t="shared" si="106"/>
        <v>0</v>
      </c>
      <c r="L528" s="228">
        <f>IF(K528=0,0,
IF(J528="D0.5",0.5*SUMIFS('Key Numbers'!$C$2:$C$71,'Key Numbers'!$A$2:$A$71,"&gt;="&amp;ABS($I528),'Key Numbers'!$A$2:$A$71,"&lt;="&amp;ABS($H528)),
IF(J528="D-0.5",0.5*-1*SUMIFS('Key Numbers'!$C$2:$C$71,'Key Numbers'!$A$2:$A$71,"&lt;="&amp;ABS($I528),'Key Numbers'!$A$2:$A$71,"&gt;="&amp;ABS($H528)),
IF(J528="F0.5",0.5*SUMIFS('Key Numbers'!$C$2:$C$71,'Key Numbers'!$A$2:$A$71,"&lt;="&amp;ABS($I528),'Key Numbers'!$A$2:$A$71,"&gt;="&amp;ABS($H528)),
IF(J528="F-0.5",0.5*-1*SUMIFS('Key Numbers'!$C$2:$C$71,'Key Numbers'!$A$2:$A$71,"&gt;="&amp;ABS($I528),'Key Numbers'!$A$2:$A$71,"&lt;="&amp;ABS($H528)),
IF(AND(LEFT(J528,1)="F",K528&lt;0),-1*SUMIFS('Key Numbers'!$C$2:$C$71,'Key Numbers'!$A$2:$A$71,"&gt;="&amp;ABS($I528),'Key Numbers'!$A$2:$A$71,"&lt;="&amp;ABS($H528)),
IF(AND(LEFT(J528,1)="F",K528&gt;0),SUMIFS('Key Numbers'!$C$2:$C$71,'Key Numbers'!$A$2:$A$71,"&lt;="&amp;ABS($I528),'Key Numbers'!$A$2:$A$71,"&gt;="&amp;ABS($H528)),
IF(AND(LEFT(J528,1)="D",K528&lt;0),-1*SUMIFS('Key Numbers'!$C$2:$C$71,'Key Numbers'!$A$2:$A$71,"&lt;="&amp;ABS($I528),'Key Numbers'!$A$2:$A$71,"&gt;="&amp;ABS($H528)),
SUMIFS('Key Numbers'!$C$2:$C$71,'Key Numbers'!$A$2:$A$71,"&gt;="&amp;ABS($I528),'Key Numbers'!$A$2:$A$71,"&lt;="&amp;ABS($H528))))))))))</f>
        <v>0</v>
      </c>
      <c r="M528" s="6" cm="1">
        <f t="array" ref="M528">IFERROR(INDEX(DVOA!$E$2:$E$20095,MATCH($F528&amp;$A528-1&amp;$B528,DVOA!$C$2:$C$20095&amp;DVOA!$A$2:$A20538&amp;DVOA!$B$2:$B$20095,0)),0)</f>
        <v>0</v>
      </c>
      <c r="N528" s="6" cm="1">
        <f t="array" ref="N528">IFERROR(INDEX(WDVOA!$W$2:$W$1616,MATCH($F528&amp;$A528-1&amp;$B528,WDVOA!$U$2:$U$19616&amp;WDVOA!$V$2:$V$19616&amp;WDVOA!$B$2:$B$19616,0)),0)</f>
        <v>0</v>
      </c>
      <c r="O528" s="6" cm="1">
        <f t="array" ref="O528">IFERROR(INDEX(DVOA!$AC$2:$AC$20095,MATCH($F528&amp;$A528-1&amp;$B528,DVOA!$C$2:$C$20095&amp;DVOA!$A$2:$A$20095&amp;DVOA!$B$2:$B$20095,0)
),0)</f>
        <v>0</v>
      </c>
      <c r="P528" s="6" cm="1">
        <f t="array" ref="P528">IFERROR(INDEX(DVOA!$E$2:$E$20095,MATCH($G528&amp;$A528-1&amp;$B528,DVOA!$C$2:$C$20095&amp;DVOA!$A$2:$A20538&amp;DVOA!$B$2:$B$20095,0)),0)</f>
        <v>0</v>
      </c>
      <c r="Q528" s="6" cm="1">
        <f t="array" ref="Q528">IFERROR(INDEX(WDVOA!$W$2:$W$1616,MATCH($G528&amp;$A528-1&amp;$B528,WDVOA!$U$2:$U$19616&amp;WDVOA!$V$2:$V$19616&amp;WDVOA!$B$2:$B$19616,0)),0)</f>
        <v>0</v>
      </c>
      <c r="R528" s="6" cm="1">
        <f t="array" ref="R528">IFERROR(INDEX(DVOA!$AC$2:$AC$20095,MATCH($G528&amp;$A528-1&amp;$B528,DVOA!$C$2:$C$20095&amp;DVOA!$A$2:$A$20095&amp;DVOA!$B$2:$B$20095,0)
),0)</f>
        <v>0</v>
      </c>
      <c r="S528" s="6" t="str">
        <f t="shared" si="107"/>
        <v/>
      </c>
      <c r="T528" s="104">
        <f t="shared" si="115"/>
        <v>0</v>
      </c>
      <c r="U528" s="104" t="str">
        <f t="shared" si="116"/>
        <v/>
      </c>
      <c r="V528" s="26" t="str" cm="1">
        <f t="array" ref="V528">IFERROR(IF(E528="H",INDEX('DVOA Pred'!$G$2:$G$1000,MATCH($F528&amp;$B528&amp;$A528,'DVOA Pred'!$C$2:$C$1000&amp;'DVOA Pred'!$A$2:$A$1000&amp;'DVOA Pred'!$B$2:$B$1000,0)),
INDEX('DVOA Pred'!$H$2:$H$1000,MATCH($F528&amp;$B528&amp;$A528,'DVOA Pred'!$D$2:$D$1000&amp;'DVOA Pred'!$A$2:$A$1000&amp;'DVOA Pred'!$B$2:$B$1000,0))),"")</f>
        <v/>
      </c>
      <c r="W528" s="26" t="str">
        <f t="shared" si="108"/>
        <v/>
      </c>
      <c r="X528" s="26" t="str">
        <f t="shared" si="109"/>
        <v/>
      </c>
      <c r="Y528" s="6" t="str">
        <f>IFERROR((PERCENTRANK($L$2:$L$20355,L528)*Multiples!$B$3)+((PERCENTRANK($W$2:$W$20355,W528)*(1-Multiples!$B$3))),"")</f>
        <v/>
      </c>
      <c r="Z528" s="64">
        <v>48</v>
      </c>
      <c r="AA528" s="64">
        <v>20</v>
      </c>
      <c r="AB528" s="24">
        <f t="shared" si="110"/>
        <v>28</v>
      </c>
      <c r="AC528" s="24">
        <f t="shared" si="111"/>
        <v>25.5</v>
      </c>
      <c r="AD528" s="24">
        <f t="shared" si="112"/>
        <v>25.5</v>
      </c>
      <c r="AE528" s="24" t="str">
        <f t="shared" si="113"/>
        <v>Yes</v>
      </c>
      <c r="AF528" s="24" t="str">
        <f t="shared" si="114"/>
        <v>Yes</v>
      </c>
      <c r="AG528" s="64"/>
      <c r="AH528" s="105"/>
      <c r="AI528" s="170"/>
      <c r="AJ528" s="66"/>
    </row>
    <row r="529" spans="1:36" customFormat="1" x14ac:dyDescent="0.25">
      <c r="A529" s="7">
        <v>4</v>
      </c>
      <c r="B529" s="5">
        <v>2023</v>
      </c>
      <c r="C529" s="5" t="str">
        <f t="shared" si="104"/>
        <v>2023 W4</v>
      </c>
      <c r="D529" s="5">
        <v>264</v>
      </c>
      <c r="E529" s="5" t="s">
        <v>649</v>
      </c>
      <c r="F529" s="5" t="s">
        <v>4</v>
      </c>
      <c r="G529" s="5" t="s">
        <v>0</v>
      </c>
      <c r="H529" s="5">
        <v>2.5</v>
      </c>
      <c r="I529" s="61">
        <v>2.5</v>
      </c>
      <c r="J529" s="62" t="str">
        <f t="shared" si="105"/>
        <v>D0</v>
      </c>
      <c r="K529" s="61">
        <f t="shared" si="106"/>
        <v>0</v>
      </c>
      <c r="L529" s="228">
        <f>IF(K529=0,0,
IF(J529="D0.5",0.5*SUMIFS('Key Numbers'!$C$2:$C$71,'Key Numbers'!$A$2:$A$71,"&gt;="&amp;ABS($I529),'Key Numbers'!$A$2:$A$71,"&lt;="&amp;ABS($H529)),
IF(J529="D-0.5",0.5*-1*SUMIFS('Key Numbers'!$C$2:$C$71,'Key Numbers'!$A$2:$A$71,"&lt;="&amp;ABS($I529),'Key Numbers'!$A$2:$A$71,"&gt;="&amp;ABS($H529)),
IF(J529="F0.5",0.5*SUMIFS('Key Numbers'!$C$2:$C$71,'Key Numbers'!$A$2:$A$71,"&lt;="&amp;ABS($I529),'Key Numbers'!$A$2:$A$71,"&gt;="&amp;ABS($H529)),
IF(J529="F-0.5",0.5*-1*SUMIFS('Key Numbers'!$C$2:$C$71,'Key Numbers'!$A$2:$A$71,"&gt;="&amp;ABS($I529),'Key Numbers'!$A$2:$A$71,"&lt;="&amp;ABS($H529)),
IF(AND(LEFT(J529,1)="F",K529&lt;0),-1*SUMIFS('Key Numbers'!$C$2:$C$71,'Key Numbers'!$A$2:$A$71,"&gt;="&amp;ABS($I529),'Key Numbers'!$A$2:$A$71,"&lt;="&amp;ABS($H529)),
IF(AND(LEFT(J529,1)="F",K529&gt;0),SUMIFS('Key Numbers'!$C$2:$C$71,'Key Numbers'!$A$2:$A$71,"&lt;="&amp;ABS($I529),'Key Numbers'!$A$2:$A$71,"&gt;="&amp;ABS($H529)),
IF(AND(LEFT(J529,1)="D",K529&lt;0),-1*SUMIFS('Key Numbers'!$C$2:$C$71,'Key Numbers'!$A$2:$A$71,"&lt;="&amp;ABS($I529),'Key Numbers'!$A$2:$A$71,"&gt;="&amp;ABS($H529)),
SUMIFS('Key Numbers'!$C$2:$C$71,'Key Numbers'!$A$2:$A$71,"&gt;="&amp;ABS($I529),'Key Numbers'!$A$2:$A$71,"&lt;="&amp;ABS($H529))))))))))</f>
        <v>0</v>
      </c>
      <c r="M529" s="6" cm="1">
        <f t="array" ref="M529">IFERROR(INDEX(DVOA!$E$2:$E$20095,MATCH($F529&amp;$A529-1&amp;$B529,DVOA!$C$2:$C$20095&amp;DVOA!$A$2:$A20539&amp;DVOA!$B$2:$B$20095,0)),0)</f>
        <v>0</v>
      </c>
      <c r="N529" s="6" cm="1">
        <f t="array" ref="N529">IFERROR(INDEX(WDVOA!$W$2:$W$1616,MATCH($F529&amp;$A529-1&amp;$B529,WDVOA!$U$2:$U$19616&amp;WDVOA!$V$2:$V$19616&amp;WDVOA!$B$2:$B$19616,0)),0)</f>
        <v>0</v>
      </c>
      <c r="O529" s="6" cm="1">
        <f t="array" ref="O529">IFERROR(INDEX(DVOA!$AC$2:$AC$20095,MATCH($F529&amp;$A529-1&amp;$B529,DVOA!$C$2:$C$20095&amp;DVOA!$A$2:$A$20095&amp;DVOA!$B$2:$B$20095,0)
),0)</f>
        <v>0</v>
      </c>
      <c r="P529" s="6" cm="1">
        <f t="array" ref="P529">IFERROR(INDEX(DVOA!$E$2:$E$20095,MATCH($G529&amp;$A529-1&amp;$B529,DVOA!$C$2:$C$20095&amp;DVOA!$A$2:$A20539&amp;DVOA!$B$2:$B$20095,0)),0)</f>
        <v>0</v>
      </c>
      <c r="Q529" s="6" cm="1">
        <f t="array" ref="Q529">IFERROR(INDEX(WDVOA!$W$2:$W$1616,MATCH($G529&amp;$A529-1&amp;$B529,WDVOA!$U$2:$U$19616&amp;WDVOA!$V$2:$V$19616&amp;WDVOA!$B$2:$B$19616,0)),0)</f>
        <v>0</v>
      </c>
      <c r="R529" s="6" cm="1">
        <f t="array" ref="R529">IFERROR(INDEX(DVOA!$AC$2:$AC$20095,MATCH($G529&amp;$A529-1&amp;$B529,DVOA!$C$2:$C$20095&amp;DVOA!$A$2:$A$20095&amp;DVOA!$B$2:$B$20095,0)
),0)</f>
        <v>0</v>
      </c>
      <c r="S529" s="6" t="str">
        <f t="shared" si="107"/>
        <v/>
      </c>
      <c r="T529" s="104">
        <f t="shared" si="115"/>
        <v>0</v>
      </c>
      <c r="U529" s="104" t="str">
        <f t="shared" si="116"/>
        <v/>
      </c>
      <c r="V529" s="26" t="str" cm="1">
        <f t="array" ref="V529">IFERROR(IF(E529="H",INDEX('DVOA Pred'!$G$2:$G$1000,MATCH($F529&amp;$B529&amp;$A529,'DVOA Pred'!$C$2:$C$1000&amp;'DVOA Pred'!$A$2:$A$1000&amp;'DVOA Pred'!$B$2:$B$1000,0)),
INDEX('DVOA Pred'!$H$2:$H$1000,MATCH($F529&amp;$B529&amp;$A529,'DVOA Pred'!$D$2:$D$1000&amp;'DVOA Pred'!$A$2:$A$1000&amp;'DVOA Pred'!$B$2:$B$1000,0))),"")</f>
        <v/>
      </c>
      <c r="W529" s="26" t="str">
        <f t="shared" si="108"/>
        <v/>
      </c>
      <c r="X529" s="26" t="str">
        <f t="shared" si="109"/>
        <v/>
      </c>
      <c r="Y529" s="6" t="str">
        <f>IFERROR((PERCENTRANK($L$2:$L$20355,L529)*Multiples!$B$3)+((PERCENTRANK($W$2:$W$20355,W529)*(1-Multiples!$B$3))),"")</f>
        <v/>
      </c>
      <c r="Z529" s="64">
        <v>20</v>
      </c>
      <c r="AA529" s="64">
        <v>48</v>
      </c>
      <c r="AB529" s="24">
        <f t="shared" si="110"/>
        <v>-28</v>
      </c>
      <c r="AC529" s="24">
        <f t="shared" si="111"/>
        <v>-25.5</v>
      </c>
      <c r="AD529" s="24">
        <f t="shared" si="112"/>
        <v>-25.5</v>
      </c>
      <c r="AE529" s="24" t="str">
        <f t="shared" si="113"/>
        <v>No</v>
      </c>
      <c r="AF529" s="24" t="str">
        <f t="shared" si="114"/>
        <v>No</v>
      </c>
      <c r="AG529" s="64"/>
      <c r="AH529" s="105"/>
      <c r="AI529" s="170"/>
      <c r="AJ529" s="66"/>
    </row>
    <row r="530" spans="1:36" customFormat="1" x14ac:dyDescent="0.25">
      <c r="A530" s="7">
        <v>4</v>
      </c>
      <c r="B530" s="5">
        <v>2023</v>
      </c>
      <c r="C530" s="5" t="str">
        <f t="shared" si="104"/>
        <v>2023 W4</v>
      </c>
      <c r="D530" s="5">
        <v>265</v>
      </c>
      <c r="E530" s="5" t="s">
        <v>649</v>
      </c>
      <c r="F530" s="5" t="s">
        <v>24</v>
      </c>
      <c r="G530" s="5" t="s">
        <v>45</v>
      </c>
      <c r="H530" s="5">
        <v>-2.5</v>
      </c>
      <c r="I530" s="61">
        <v>-2.5</v>
      </c>
      <c r="J530" s="62" t="str">
        <f t="shared" si="105"/>
        <v>F0</v>
      </c>
      <c r="K530" s="61">
        <f t="shared" si="106"/>
        <v>0</v>
      </c>
      <c r="L530" s="228">
        <f>IF(K530=0,0,
IF(J530="D0.5",0.5*SUMIFS('Key Numbers'!$C$2:$C$71,'Key Numbers'!$A$2:$A$71,"&gt;="&amp;ABS($I530),'Key Numbers'!$A$2:$A$71,"&lt;="&amp;ABS($H530)),
IF(J530="D-0.5",0.5*-1*SUMIFS('Key Numbers'!$C$2:$C$71,'Key Numbers'!$A$2:$A$71,"&lt;="&amp;ABS($I530),'Key Numbers'!$A$2:$A$71,"&gt;="&amp;ABS($H530)),
IF(J530="F0.5",0.5*SUMIFS('Key Numbers'!$C$2:$C$71,'Key Numbers'!$A$2:$A$71,"&lt;="&amp;ABS($I530),'Key Numbers'!$A$2:$A$71,"&gt;="&amp;ABS($H530)),
IF(J530="F-0.5",0.5*-1*SUMIFS('Key Numbers'!$C$2:$C$71,'Key Numbers'!$A$2:$A$71,"&gt;="&amp;ABS($I530),'Key Numbers'!$A$2:$A$71,"&lt;="&amp;ABS($H530)),
IF(AND(LEFT(J530,1)="F",K530&lt;0),-1*SUMIFS('Key Numbers'!$C$2:$C$71,'Key Numbers'!$A$2:$A$71,"&gt;="&amp;ABS($I530),'Key Numbers'!$A$2:$A$71,"&lt;="&amp;ABS($H530)),
IF(AND(LEFT(J530,1)="F",K530&gt;0),SUMIFS('Key Numbers'!$C$2:$C$71,'Key Numbers'!$A$2:$A$71,"&lt;="&amp;ABS($I530),'Key Numbers'!$A$2:$A$71,"&gt;="&amp;ABS($H530)),
IF(AND(LEFT(J530,1)="D",K530&lt;0),-1*SUMIFS('Key Numbers'!$C$2:$C$71,'Key Numbers'!$A$2:$A$71,"&lt;="&amp;ABS($I530),'Key Numbers'!$A$2:$A$71,"&gt;="&amp;ABS($H530)),
SUMIFS('Key Numbers'!$C$2:$C$71,'Key Numbers'!$A$2:$A$71,"&gt;="&amp;ABS($I530),'Key Numbers'!$A$2:$A$71,"&lt;="&amp;ABS($H530))))))))))</f>
        <v>0</v>
      </c>
      <c r="M530" s="6" cm="1">
        <f t="array" ref="M530">IFERROR(INDEX(DVOA!$E$2:$E$20095,MATCH($F530&amp;$A530-1&amp;$B530,DVOA!$C$2:$C$20095&amp;DVOA!$A$2:$A20540&amp;DVOA!$B$2:$B$20095,0)),0)</f>
        <v>0</v>
      </c>
      <c r="N530" s="6" cm="1">
        <f t="array" ref="N530">IFERROR(INDEX(WDVOA!$W$2:$W$1616,MATCH($F530&amp;$A530-1&amp;$B530,WDVOA!$U$2:$U$19616&amp;WDVOA!$V$2:$V$19616&amp;WDVOA!$B$2:$B$19616,0)),0)</f>
        <v>0</v>
      </c>
      <c r="O530" s="6" cm="1">
        <f t="array" ref="O530">IFERROR(INDEX(DVOA!$AC$2:$AC$20095,MATCH($F530&amp;$A530-1&amp;$B530,DVOA!$C$2:$C$20095&amp;DVOA!$A$2:$A$20095&amp;DVOA!$B$2:$B$20095,0)
),0)</f>
        <v>0</v>
      </c>
      <c r="P530" s="6" cm="1">
        <f t="array" ref="P530">IFERROR(INDEX(DVOA!$E$2:$E$20095,MATCH($G530&amp;$A530-1&amp;$B530,DVOA!$C$2:$C$20095&amp;DVOA!$A$2:$A20540&amp;DVOA!$B$2:$B$20095,0)),0)</f>
        <v>0</v>
      </c>
      <c r="Q530" s="6" cm="1">
        <f t="array" ref="Q530">IFERROR(INDEX(WDVOA!$W$2:$W$1616,MATCH($G530&amp;$A530-1&amp;$B530,WDVOA!$U$2:$U$19616&amp;WDVOA!$V$2:$V$19616&amp;WDVOA!$B$2:$B$19616,0)),0)</f>
        <v>0</v>
      </c>
      <c r="R530" s="6" cm="1">
        <f t="array" ref="R530">IFERROR(INDEX(DVOA!$AC$2:$AC$20095,MATCH($G530&amp;$A530-1&amp;$B530,DVOA!$C$2:$C$20095&amp;DVOA!$A$2:$A$20095&amp;DVOA!$B$2:$B$20095,0)
),0)</f>
        <v>0</v>
      </c>
      <c r="S530" s="6" t="str">
        <f t="shared" si="107"/>
        <v/>
      </c>
      <c r="T530" s="104">
        <f t="shared" si="115"/>
        <v>0</v>
      </c>
      <c r="U530" s="104" t="str">
        <f t="shared" si="116"/>
        <v/>
      </c>
      <c r="V530" s="26" t="str" cm="1">
        <f t="array" ref="V530">IFERROR(IF(E530="H",INDEX('DVOA Pred'!$G$2:$G$1000,MATCH($F530&amp;$B530&amp;$A530,'DVOA Pred'!$C$2:$C$1000&amp;'DVOA Pred'!$A$2:$A$1000&amp;'DVOA Pred'!$B$2:$B$1000,0)),
INDEX('DVOA Pred'!$H$2:$H$1000,MATCH($F530&amp;$B530&amp;$A530,'DVOA Pred'!$D$2:$D$1000&amp;'DVOA Pred'!$A$2:$A$1000&amp;'DVOA Pred'!$B$2:$B$1000,0))),"")</f>
        <v/>
      </c>
      <c r="W530" s="26" t="str">
        <f t="shared" si="108"/>
        <v/>
      </c>
      <c r="X530" s="26" t="str">
        <f t="shared" si="109"/>
        <v/>
      </c>
      <c r="Y530" s="6" t="str">
        <f>IFERROR((PERCENTRANK($L$2:$L$20355,L530)*Multiples!$B$3)+((PERCENTRANK($W$2:$W$20355,W530)*(1-Multiples!$B$3))),"")</f>
        <v/>
      </c>
      <c r="Z530" s="64">
        <v>3</v>
      </c>
      <c r="AA530" s="64">
        <v>27</v>
      </c>
      <c r="AB530" s="24">
        <f t="shared" si="110"/>
        <v>-24</v>
      </c>
      <c r="AC530" s="24">
        <f t="shared" si="111"/>
        <v>-26.5</v>
      </c>
      <c r="AD530" s="24">
        <f t="shared" si="112"/>
        <v>-26.5</v>
      </c>
      <c r="AE530" s="24" t="str">
        <f t="shared" si="113"/>
        <v>No</v>
      </c>
      <c r="AF530" s="24" t="str">
        <f t="shared" si="114"/>
        <v>No</v>
      </c>
      <c r="AG530" s="64"/>
      <c r="AH530" s="105"/>
      <c r="AI530" s="170"/>
      <c r="AJ530" s="66"/>
    </row>
    <row r="531" spans="1:36" customFormat="1" x14ac:dyDescent="0.25">
      <c r="A531" s="7">
        <v>4</v>
      </c>
      <c r="B531" s="5">
        <v>2023</v>
      </c>
      <c r="C531" s="5" t="str">
        <f t="shared" si="104"/>
        <v>2023 W4</v>
      </c>
      <c r="D531" s="5">
        <v>265</v>
      </c>
      <c r="E531" s="5" t="s">
        <v>651</v>
      </c>
      <c r="F531" s="5" t="s">
        <v>45</v>
      </c>
      <c r="G531" s="5" t="s">
        <v>24</v>
      </c>
      <c r="H531" s="5">
        <v>2.5</v>
      </c>
      <c r="I531" s="61">
        <v>2.5</v>
      </c>
      <c r="J531" s="62" t="str">
        <f t="shared" si="105"/>
        <v>D0</v>
      </c>
      <c r="K531" s="61">
        <f t="shared" si="106"/>
        <v>0</v>
      </c>
      <c r="L531" s="228">
        <f>IF(K531=0,0,
IF(J531="D0.5",0.5*SUMIFS('Key Numbers'!$C$2:$C$71,'Key Numbers'!$A$2:$A$71,"&gt;="&amp;ABS($I531),'Key Numbers'!$A$2:$A$71,"&lt;="&amp;ABS($H531)),
IF(J531="D-0.5",0.5*-1*SUMIFS('Key Numbers'!$C$2:$C$71,'Key Numbers'!$A$2:$A$71,"&lt;="&amp;ABS($I531),'Key Numbers'!$A$2:$A$71,"&gt;="&amp;ABS($H531)),
IF(J531="F0.5",0.5*SUMIFS('Key Numbers'!$C$2:$C$71,'Key Numbers'!$A$2:$A$71,"&lt;="&amp;ABS($I531),'Key Numbers'!$A$2:$A$71,"&gt;="&amp;ABS($H531)),
IF(J531="F-0.5",0.5*-1*SUMIFS('Key Numbers'!$C$2:$C$71,'Key Numbers'!$A$2:$A$71,"&gt;="&amp;ABS($I531),'Key Numbers'!$A$2:$A$71,"&lt;="&amp;ABS($H531)),
IF(AND(LEFT(J531,1)="F",K531&lt;0),-1*SUMIFS('Key Numbers'!$C$2:$C$71,'Key Numbers'!$A$2:$A$71,"&gt;="&amp;ABS($I531),'Key Numbers'!$A$2:$A$71,"&lt;="&amp;ABS($H531)),
IF(AND(LEFT(J531,1)="F",K531&gt;0),SUMIFS('Key Numbers'!$C$2:$C$71,'Key Numbers'!$A$2:$A$71,"&lt;="&amp;ABS($I531),'Key Numbers'!$A$2:$A$71,"&gt;="&amp;ABS($H531)),
IF(AND(LEFT(J531,1)="D",K531&lt;0),-1*SUMIFS('Key Numbers'!$C$2:$C$71,'Key Numbers'!$A$2:$A$71,"&lt;="&amp;ABS($I531),'Key Numbers'!$A$2:$A$71,"&gt;="&amp;ABS($H531)),
SUMIFS('Key Numbers'!$C$2:$C$71,'Key Numbers'!$A$2:$A$71,"&gt;="&amp;ABS($I531),'Key Numbers'!$A$2:$A$71,"&lt;="&amp;ABS($H531))))))))))</f>
        <v>0</v>
      </c>
      <c r="M531" s="6" cm="1">
        <f t="array" ref="M531">IFERROR(INDEX(DVOA!$E$2:$E$20095,MATCH($F531&amp;$A531-1&amp;$B531,DVOA!$C$2:$C$20095&amp;DVOA!$A$2:$A20541&amp;DVOA!$B$2:$B$20095,0)),0)</f>
        <v>0</v>
      </c>
      <c r="N531" s="6" cm="1">
        <f t="array" ref="N531">IFERROR(INDEX(WDVOA!$W$2:$W$1616,MATCH($F531&amp;$A531-1&amp;$B531,WDVOA!$U$2:$U$19616&amp;WDVOA!$V$2:$V$19616&amp;WDVOA!$B$2:$B$19616,0)),0)</f>
        <v>0</v>
      </c>
      <c r="O531" s="6" cm="1">
        <f t="array" ref="O531">IFERROR(INDEX(DVOA!$AC$2:$AC$20095,MATCH($F531&amp;$A531-1&amp;$B531,DVOA!$C$2:$C$20095&amp;DVOA!$A$2:$A$20095&amp;DVOA!$B$2:$B$20095,0)
),0)</f>
        <v>0</v>
      </c>
      <c r="P531" s="6" cm="1">
        <f t="array" ref="P531">IFERROR(INDEX(DVOA!$E$2:$E$20095,MATCH($G531&amp;$A531-1&amp;$B531,DVOA!$C$2:$C$20095&amp;DVOA!$A$2:$A20541&amp;DVOA!$B$2:$B$20095,0)),0)</f>
        <v>0</v>
      </c>
      <c r="Q531" s="6" cm="1">
        <f t="array" ref="Q531">IFERROR(INDEX(WDVOA!$W$2:$W$1616,MATCH($G531&amp;$A531-1&amp;$B531,WDVOA!$U$2:$U$19616&amp;WDVOA!$V$2:$V$19616&amp;WDVOA!$B$2:$B$19616,0)),0)</f>
        <v>0</v>
      </c>
      <c r="R531" s="6" cm="1">
        <f t="array" ref="R531">IFERROR(INDEX(DVOA!$AC$2:$AC$20095,MATCH($G531&amp;$A531-1&amp;$B531,DVOA!$C$2:$C$20095&amp;DVOA!$A$2:$A$20095&amp;DVOA!$B$2:$B$20095,0)
),0)</f>
        <v>0</v>
      </c>
      <c r="S531" s="6" t="str">
        <f t="shared" si="107"/>
        <v/>
      </c>
      <c r="T531" s="104">
        <f t="shared" si="115"/>
        <v>0</v>
      </c>
      <c r="U531" s="104" t="str">
        <f t="shared" si="116"/>
        <v/>
      </c>
      <c r="V531" s="26" t="str" cm="1">
        <f t="array" ref="V531">IFERROR(IF(E531="H",INDEX('DVOA Pred'!$G$2:$G$1000,MATCH($F531&amp;$B531&amp;$A531,'DVOA Pred'!$C$2:$C$1000&amp;'DVOA Pred'!$A$2:$A$1000&amp;'DVOA Pred'!$B$2:$B$1000,0)),
INDEX('DVOA Pred'!$H$2:$H$1000,MATCH($F531&amp;$B531&amp;$A531,'DVOA Pred'!$D$2:$D$1000&amp;'DVOA Pred'!$A$2:$A$1000&amp;'DVOA Pred'!$B$2:$B$1000,0))),"")</f>
        <v/>
      </c>
      <c r="W531" s="26" t="str">
        <f t="shared" si="108"/>
        <v/>
      </c>
      <c r="X531" s="26" t="str">
        <f t="shared" si="109"/>
        <v/>
      </c>
      <c r="Y531" s="6" t="str">
        <f>IFERROR((PERCENTRANK($L$2:$L$20355,L531)*Multiples!$B$3)+((PERCENTRANK($W$2:$W$20355,W531)*(1-Multiples!$B$3))),"")</f>
        <v/>
      </c>
      <c r="Z531" s="64">
        <v>27</v>
      </c>
      <c r="AA531" s="64">
        <v>3</v>
      </c>
      <c r="AB531" s="24">
        <f t="shared" si="110"/>
        <v>24</v>
      </c>
      <c r="AC531" s="24">
        <f t="shared" si="111"/>
        <v>26.5</v>
      </c>
      <c r="AD531" s="24">
        <f t="shared" si="112"/>
        <v>26.5</v>
      </c>
      <c r="AE531" s="24" t="str">
        <f t="shared" si="113"/>
        <v>Yes</v>
      </c>
      <c r="AF531" s="24" t="str">
        <f t="shared" si="114"/>
        <v>Yes</v>
      </c>
      <c r="AG531" s="64"/>
      <c r="AH531" s="105"/>
      <c r="AI531" s="170"/>
      <c r="AJ531" s="66"/>
    </row>
    <row r="532" spans="1:36" customFormat="1" x14ac:dyDescent="0.25">
      <c r="A532" s="7">
        <v>4</v>
      </c>
      <c r="B532" s="5">
        <v>2023</v>
      </c>
      <c r="C532" s="5" t="str">
        <f t="shared" si="104"/>
        <v>2023 W4</v>
      </c>
      <c r="D532" s="5">
        <v>266</v>
      </c>
      <c r="E532" s="5" t="s">
        <v>649</v>
      </c>
      <c r="F532" s="5" t="s">
        <v>18</v>
      </c>
      <c r="G532" s="5" t="s">
        <v>10</v>
      </c>
      <c r="H532" s="5">
        <v>2.5</v>
      </c>
      <c r="I532" s="61">
        <v>-1.5</v>
      </c>
      <c r="J532" s="62" t="str">
        <f t="shared" si="105"/>
        <v>F4</v>
      </c>
      <c r="K532" s="61">
        <f t="shared" si="106"/>
        <v>4</v>
      </c>
      <c r="L532" s="228">
        <f>IF(K532=0,0,
IF(J532="D0.5",0.5*SUMIFS('Key Numbers'!$C$2:$C$71,'Key Numbers'!$A$2:$A$71,"&gt;="&amp;ABS($I532),'Key Numbers'!$A$2:$A$71,"&lt;="&amp;ABS($H532)),
IF(J532="D-0.5",0.5*-1*SUMIFS('Key Numbers'!$C$2:$C$71,'Key Numbers'!$A$2:$A$71,"&lt;="&amp;ABS($I532),'Key Numbers'!$A$2:$A$71,"&gt;="&amp;ABS($H532)),
IF(J532="F0.5",0.5*SUMIFS('Key Numbers'!$C$2:$C$71,'Key Numbers'!$A$2:$A$71,"&lt;="&amp;ABS($I532),'Key Numbers'!$A$2:$A$71,"&gt;="&amp;ABS($H532)),
IF(J532="F-0.5",0.5*-1*SUMIFS('Key Numbers'!$C$2:$C$71,'Key Numbers'!$A$2:$A$71,"&gt;="&amp;ABS($I532),'Key Numbers'!$A$2:$A$71,"&lt;="&amp;ABS($H532)),
IF(AND(LEFT(J532,1)="F",K532&lt;0),-1*SUMIFS('Key Numbers'!$C$2:$C$71,'Key Numbers'!$A$2:$A$71,"&gt;="&amp;ABS($I532),'Key Numbers'!$A$2:$A$71,"&lt;="&amp;ABS($H532)),
IF(AND(LEFT(J532,1)="F",K532&gt;0),SUMIFS('Key Numbers'!$C$2:$C$71,'Key Numbers'!$A$2:$A$71,"&lt;="&amp;ABS($I532),'Key Numbers'!$A$2:$A$71,"&gt;="&amp;ABS($H532)),
IF(AND(LEFT(J532,1)="D",K532&lt;0),-1*SUMIFS('Key Numbers'!$C$2:$C$71,'Key Numbers'!$A$2:$A$71,"&lt;="&amp;ABS($I532),'Key Numbers'!$A$2:$A$71,"&gt;="&amp;ABS($H532)),
SUMIFS('Key Numbers'!$C$2:$C$71,'Key Numbers'!$A$2:$A$71,"&gt;="&amp;ABS($I532),'Key Numbers'!$A$2:$A$71,"&lt;="&amp;ABS($H532))))))))))</f>
        <v>0</v>
      </c>
      <c r="M532" s="6" cm="1">
        <f t="array" ref="M532">IFERROR(INDEX(DVOA!$E$2:$E$20095,MATCH($F532&amp;$A532-1&amp;$B532,DVOA!$C$2:$C$20095&amp;DVOA!$A$2:$A20542&amp;DVOA!$B$2:$B$20095,0)),0)</f>
        <v>0</v>
      </c>
      <c r="N532" s="6" cm="1">
        <f t="array" ref="N532">IFERROR(INDEX(WDVOA!$W$2:$W$1616,MATCH($F532&amp;$A532-1&amp;$B532,WDVOA!$U$2:$U$19616&amp;WDVOA!$V$2:$V$19616&amp;WDVOA!$B$2:$B$19616,0)),0)</f>
        <v>0</v>
      </c>
      <c r="O532" s="6" cm="1">
        <f t="array" ref="O532">IFERROR(INDEX(DVOA!$AC$2:$AC$20095,MATCH($F532&amp;$A532-1&amp;$B532,DVOA!$C$2:$C$20095&amp;DVOA!$A$2:$A$20095&amp;DVOA!$B$2:$B$20095,0)
),0)</f>
        <v>0</v>
      </c>
      <c r="P532" s="6" cm="1">
        <f t="array" ref="P532">IFERROR(INDEX(DVOA!$E$2:$E$20095,MATCH($G532&amp;$A532-1&amp;$B532,DVOA!$C$2:$C$20095&amp;DVOA!$A$2:$A20542&amp;DVOA!$B$2:$B$20095,0)),0)</f>
        <v>0</v>
      </c>
      <c r="Q532" s="6" cm="1">
        <f t="array" ref="Q532">IFERROR(INDEX(WDVOA!$W$2:$W$1616,MATCH($G532&amp;$A532-1&amp;$B532,WDVOA!$U$2:$U$19616&amp;WDVOA!$V$2:$V$19616&amp;WDVOA!$B$2:$B$19616,0)),0)</f>
        <v>0</v>
      </c>
      <c r="R532" s="6" cm="1">
        <f t="array" ref="R532">IFERROR(INDEX(DVOA!$AC$2:$AC$20095,MATCH($G532&amp;$A532-1&amp;$B532,DVOA!$C$2:$C$20095&amp;DVOA!$A$2:$A$20095&amp;DVOA!$B$2:$B$20095,0)
),0)</f>
        <v>0</v>
      </c>
      <c r="S532" s="6" t="str">
        <f t="shared" si="107"/>
        <v/>
      </c>
      <c r="T532" s="104">
        <f t="shared" si="115"/>
        <v>0</v>
      </c>
      <c r="U532" s="104" t="str">
        <f t="shared" si="116"/>
        <v/>
      </c>
      <c r="V532" s="26" t="str" cm="1">
        <f t="array" ref="V532">IFERROR(IF(E532="H",INDEX('DVOA Pred'!$G$2:$G$1000,MATCH($F532&amp;$B532&amp;$A532,'DVOA Pred'!$C$2:$C$1000&amp;'DVOA Pred'!$A$2:$A$1000&amp;'DVOA Pred'!$B$2:$B$1000,0)),
INDEX('DVOA Pred'!$H$2:$H$1000,MATCH($F532&amp;$B532&amp;$A532,'DVOA Pred'!$D$2:$D$1000&amp;'DVOA Pred'!$A$2:$A$1000&amp;'DVOA Pred'!$B$2:$B$1000,0))),"")</f>
        <v/>
      </c>
      <c r="W532" s="26" t="str">
        <f t="shared" si="108"/>
        <v/>
      </c>
      <c r="X532" s="26" t="str">
        <f t="shared" si="109"/>
        <v/>
      </c>
      <c r="Y532" s="6" t="str">
        <f>IFERROR((PERCENTRANK($L$2:$L$20355,L532)*Multiples!$B$3)+((PERCENTRANK($W$2:$W$20355,W532)*(1-Multiples!$B$3))),"")</f>
        <v/>
      </c>
      <c r="Z532" s="64">
        <v>28</v>
      </c>
      <c r="AA532" s="64">
        <v>3</v>
      </c>
      <c r="AB532" s="24">
        <f t="shared" si="110"/>
        <v>25</v>
      </c>
      <c r="AC532" s="24">
        <f t="shared" si="111"/>
        <v>27.5</v>
      </c>
      <c r="AD532" s="24">
        <f t="shared" si="112"/>
        <v>23.5</v>
      </c>
      <c r="AE532" s="24" t="str">
        <f t="shared" si="113"/>
        <v>Yes</v>
      </c>
      <c r="AF532" s="24" t="str">
        <f t="shared" si="114"/>
        <v>Yes</v>
      </c>
      <c r="AG532" s="64" t="s">
        <v>652</v>
      </c>
      <c r="AH532" s="105"/>
      <c r="AI532" s="170"/>
      <c r="AJ532" s="66"/>
    </row>
    <row r="533" spans="1:36" customFormat="1" x14ac:dyDescent="0.25">
      <c r="A533" s="7">
        <v>4</v>
      </c>
      <c r="B533" s="5">
        <v>2023</v>
      </c>
      <c r="C533" s="5" t="str">
        <f t="shared" si="104"/>
        <v>2023 W4</v>
      </c>
      <c r="D533" s="5">
        <v>266</v>
      </c>
      <c r="E533" s="5" t="s">
        <v>651</v>
      </c>
      <c r="F533" s="5" t="s">
        <v>10</v>
      </c>
      <c r="G533" s="5" t="s">
        <v>18</v>
      </c>
      <c r="H533" s="5">
        <v>-2.5</v>
      </c>
      <c r="I533" s="61">
        <v>1.5</v>
      </c>
      <c r="J533" s="62" t="str">
        <f t="shared" si="105"/>
        <v>D-4</v>
      </c>
      <c r="K533" s="61">
        <f t="shared" si="106"/>
        <v>-4</v>
      </c>
      <c r="L533" s="228">
        <f>IF(K533=0,0,
IF(J533="D0.5",0.5*SUMIFS('Key Numbers'!$C$2:$C$71,'Key Numbers'!$A$2:$A$71,"&gt;="&amp;ABS($I533),'Key Numbers'!$A$2:$A$71,"&lt;="&amp;ABS($H533)),
IF(J533="D-0.5",0.5*-1*SUMIFS('Key Numbers'!$C$2:$C$71,'Key Numbers'!$A$2:$A$71,"&lt;="&amp;ABS($I533),'Key Numbers'!$A$2:$A$71,"&gt;="&amp;ABS($H533)),
IF(J533="F0.5",0.5*SUMIFS('Key Numbers'!$C$2:$C$71,'Key Numbers'!$A$2:$A$71,"&lt;="&amp;ABS($I533),'Key Numbers'!$A$2:$A$71,"&gt;="&amp;ABS($H533)),
IF(J533="F-0.5",0.5*-1*SUMIFS('Key Numbers'!$C$2:$C$71,'Key Numbers'!$A$2:$A$71,"&gt;="&amp;ABS($I533),'Key Numbers'!$A$2:$A$71,"&lt;="&amp;ABS($H533)),
IF(AND(LEFT(J533,1)="F",K533&lt;0),-1*SUMIFS('Key Numbers'!$C$2:$C$71,'Key Numbers'!$A$2:$A$71,"&gt;="&amp;ABS($I533),'Key Numbers'!$A$2:$A$71,"&lt;="&amp;ABS($H533)),
IF(AND(LEFT(J533,1)="F",K533&gt;0),SUMIFS('Key Numbers'!$C$2:$C$71,'Key Numbers'!$A$2:$A$71,"&lt;="&amp;ABS($I533),'Key Numbers'!$A$2:$A$71,"&gt;="&amp;ABS($H533)),
IF(AND(LEFT(J533,1)="D",K533&lt;0),-1*SUMIFS('Key Numbers'!$C$2:$C$71,'Key Numbers'!$A$2:$A$71,"&lt;="&amp;ABS($I533),'Key Numbers'!$A$2:$A$71,"&gt;="&amp;ABS($H533)),
SUMIFS('Key Numbers'!$C$2:$C$71,'Key Numbers'!$A$2:$A$71,"&gt;="&amp;ABS($I533),'Key Numbers'!$A$2:$A$71,"&lt;="&amp;ABS($H533))))))))))</f>
        <v>0</v>
      </c>
      <c r="M533" s="6" cm="1">
        <f t="array" ref="M533">IFERROR(INDEX(DVOA!$E$2:$E$20095,MATCH($F533&amp;$A533-1&amp;$B533,DVOA!$C$2:$C$20095&amp;DVOA!$A$2:$A20543&amp;DVOA!$B$2:$B$20095,0)),0)</f>
        <v>0</v>
      </c>
      <c r="N533" s="6" cm="1">
        <f t="array" ref="N533">IFERROR(INDEX(WDVOA!$W$2:$W$1616,MATCH($F533&amp;$A533-1&amp;$B533,WDVOA!$U$2:$U$19616&amp;WDVOA!$V$2:$V$19616&amp;WDVOA!$B$2:$B$19616,0)),0)</f>
        <v>0</v>
      </c>
      <c r="O533" s="6" cm="1">
        <f t="array" ref="O533">IFERROR(INDEX(DVOA!$AC$2:$AC$20095,MATCH($F533&amp;$A533-1&amp;$B533,DVOA!$C$2:$C$20095&amp;DVOA!$A$2:$A$20095&amp;DVOA!$B$2:$B$20095,0)
),0)</f>
        <v>0</v>
      </c>
      <c r="P533" s="6" cm="1">
        <f t="array" ref="P533">IFERROR(INDEX(DVOA!$E$2:$E$20095,MATCH($G533&amp;$A533-1&amp;$B533,DVOA!$C$2:$C$20095&amp;DVOA!$A$2:$A20543&amp;DVOA!$B$2:$B$20095,0)),0)</f>
        <v>0</v>
      </c>
      <c r="Q533" s="6" cm="1">
        <f t="array" ref="Q533">IFERROR(INDEX(WDVOA!$W$2:$W$1616,MATCH($G533&amp;$A533-1&amp;$B533,WDVOA!$U$2:$U$19616&amp;WDVOA!$V$2:$V$19616&amp;WDVOA!$B$2:$B$19616,0)),0)</f>
        <v>0</v>
      </c>
      <c r="R533" s="6" cm="1">
        <f t="array" ref="R533">IFERROR(INDEX(DVOA!$AC$2:$AC$20095,MATCH($G533&amp;$A533-1&amp;$B533,DVOA!$C$2:$C$20095&amp;DVOA!$A$2:$A$20095&amp;DVOA!$B$2:$B$20095,0)
),0)</f>
        <v>0</v>
      </c>
      <c r="S533" s="6" t="str">
        <f t="shared" si="107"/>
        <v/>
      </c>
      <c r="T533" s="104">
        <f t="shared" si="115"/>
        <v>0</v>
      </c>
      <c r="U533" s="104" t="str">
        <f t="shared" si="116"/>
        <v/>
      </c>
      <c r="V533" s="26" t="str" cm="1">
        <f t="array" ref="V533">IFERROR(IF(E533="H",INDEX('DVOA Pred'!$G$2:$G$1000,MATCH($F533&amp;$B533&amp;$A533,'DVOA Pred'!$C$2:$C$1000&amp;'DVOA Pred'!$A$2:$A$1000&amp;'DVOA Pred'!$B$2:$B$1000,0)),
INDEX('DVOA Pred'!$H$2:$H$1000,MATCH($F533&amp;$B533&amp;$A533,'DVOA Pred'!$D$2:$D$1000&amp;'DVOA Pred'!$A$2:$A$1000&amp;'DVOA Pred'!$B$2:$B$1000,0))),"")</f>
        <v/>
      </c>
      <c r="W533" s="26" t="str">
        <f t="shared" si="108"/>
        <v/>
      </c>
      <c r="X533" s="26" t="str">
        <f t="shared" si="109"/>
        <v/>
      </c>
      <c r="Y533" s="6" t="str">
        <f>IFERROR((PERCENTRANK($L$2:$L$20355,L533)*Multiples!$B$3)+((PERCENTRANK($W$2:$W$20355,W533)*(1-Multiples!$B$3))),"")</f>
        <v/>
      </c>
      <c r="Z533" s="64">
        <v>3</v>
      </c>
      <c r="AA533" s="64">
        <v>28</v>
      </c>
      <c r="AB533" s="24">
        <f t="shared" si="110"/>
        <v>-25</v>
      </c>
      <c r="AC533" s="24">
        <f t="shared" si="111"/>
        <v>-27.5</v>
      </c>
      <c r="AD533" s="24">
        <f t="shared" si="112"/>
        <v>-23.5</v>
      </c>
      <c r="AE533" s="24" t="str">
        <f t="shared" si="113"/>
        <v>No</v>
      </c>
      <c r="AF533" s="24" t="str">
        <f t="shared" si="114"/>
        <v>No</v>
      </c>
      <c r="AG533" s="64"/>
      <c r="AH533" s="105"/>
      <c r="AI533" s="170"/>
      <c r="AJ533" s="66"/>
    </row>
    <row r="534" spans="1:36" customFormat="1" x14ac:dyDescent="0.25">
      <c r="A534" s="7">
        <v>4</v>
      </c>
      <c r="B534" s="5">
        <v>2023</v>
      </c>
      <c r="C534" s="5" t="str">
        <f t="shared" si="104"/>
        <v>2023 W4</v>
      </c>
      <c r="D534" s="5">
        <v>267</v>
      </c>
      <c r="E534" s="5" t="s">
        <v>651</v>
      </c>
      <c r="F534" s="5" t="s">
        <v>64</v>
      </c>
      <c r="G534" s="5" t="s">
        <v>39</v>
      </c>
      <c r="H534" s="5">
        <v>3.5</v>
      </c>
      <c r="I534" s="61">
        <v>3.5</v>
      </c>
      <c r="J534" s="62" t="str">
        <f t="shared" si="105"/>
        <v>D0</v>
      </c>
      <c r="K534" s="61">
        <f t="shared" si="106"/>
        <v>0</v>
      </c>
      <c r="L534" s="228">
        <f>IF(K534=0,0,
IF(J534="D0.5",0.5*SUMIFS('Key Numbers'!$C$2:$C$71,'Key Numbers'!$A$2:$A$71,"&gt;="&amp;ABS($I534),'Key Numbers'!$A$2:$A$71,"&lt;="&amp;ABS($H534)),
IF(J534="D-0.5",0.5*-1*SUMIFS('Key Numbers'!$C$2:$C$71,'Key Numbers'!$A$2:$A$71,"&lt;="&amp;ABS($I534),'Key Numbers'!$A$2:$A$71,"&gt;="&amp;ABS($H534)),
IF(J534="F0.5",0.5*SUMIFS('Key Numbers'!$C$2:$C$71,'Key Numbers'!$A$2:$A$71,"&lt;="&amp;ABS($I534),'Key Numbers'!$A$2:$A$71,"&gt;="&amp;ABS($H534)),
IF(J534="F-0.5",0.5*-1*SUMIFS('Key Numbers'!$C$2:$C$71,'Key Numbers'!$A$2:$A$71,"&gt;="&amp;ABS($I534),'Key Numbers'!$A$2:$A$71,"&lt;="&amp;ABS($H534)),
IF(AND(LEFT(J534,1)="F",K534&lt;0),-1*SUMIFS('Key Numbers'!$C$2:$C$71,'Key Numbers'!$A$2:$A$71,"&gt;="&amp;ABS($I534),'Key Numbers'!$A$2:$A$71,"&lt;="&amp;ABS($H534)),
IF(AND(LEFT(J534,1)="F",K534&gt;0),SUMIFS('Key Numbers'!$C$2:$C$71,'Key Numbers'!$A$2:$A$71,"&lt;="&amp;ABS($I534),'Key Numbers'!$A$2:$A$71,"&gt;="&amp;ABS($H534)),
IF(AND(LEFT(J534,1)="D",K534&lt;0),-1*SUMIFS('Key Numbers'!$C$2:$C$71,'Key Numbers'!$A$2:$A$71,"&lt;="&amp;ABS($I534),'Key Numbers'!$A$2:$A$71,"&gt;="&amp;ABS($H534)),
SUMIFS('Key Numbers'!$C$2:$C$71,'Key Numbers'!$A$2:$A$71,"&gt;="&amp;ABS($I534),'Key Numbers'!$A$2:$A$71,"&lt;="&amp;ABS($H534))))))))))</f>
        <v>0</v>
      </c>
      <c r="M534" s="6" cm="1">
        <f t="array" ref="M534">IFERROR(INDEX(DVOA!$E$2:$E$20095,MATCH($F534&amp;$A534-1&amp;$B534,DVOA!$C$2:$C$20095&amp;DVOA!$A$2:$A20544&amp;DVOA!$B$2:$B$20095,0)),0)</f>
        <v>0</v>
      </c>
      <c r="N534" s="6" cm="1">
        <f t="array" ref="N534">IFERROR(INDEX(WDVOA!$W$2:$W$1616,MATCH($F534&amp;$A534-1&amp;$B534,WDVOA!$U$2:$U$19616&amp;WDVOA!$V$2:$V$19616&amp;WDVOA!$B$2:$B$19616,0)),0)</f>
        <v>0</v>
      </c>
      <c r="O534" s="6" cm="1">
        <f t="array" ref="O534">IFERROR(INDEX(DVOA!$AC$2:$AC$20095,MATCH($F534&amp;$A534-1&amp;$B534,DVOA!$C$2:$C$20095&amp;DVOA!$A$2:$A$20095&amp;DVOA!$B$2:$B$20095,0)
),0)</f>
        <v>0</v>
      </c>
      <c r="P534" s="6" cm="1">
        <f t="array" ref="P534">IFERROR(INDEX(DVOA!$E$2:$E$20095,MATCH($G534&amp;$A534-1&amp;$B534,DVOA!$C$2:$C$20095&amp;DVOA!$A$2:$A20544&amp;DVOA!$B$2:$B$20095,0)),0)</f>
        <v>0</v>
      </c>
      <c r="Q534" s="6" cm="1">
        <f t="array" ref="Q534">IFERROR(INDEX(WDVOA!$W$2:$W$1616,MATCH($G534&amp;$A534-1&amp;$B534,WDVOA!$U$2:$U$19616&amp;WDVOA!$V$2:$V$19616&amp;WDVOA!$B$2:$B$19616,0)),0)</f>
        <v>0</v>
      </c>
      <c r="R534" s="6" cm="1">
        <f t="array" ref="R534">IFERROR(INDEX(DVOA!$AC$2:$AC$20095,MATCH($G534&amp;$A534-1&amp;$B534,DVOA!$C$2:$C$20095&amp;DVOA!$A$2:$A$20095&amp;DVOA!$B$2:$B$20095,0)
),0)</f>
        <v>0</v>
      </c>
      <c r="S534" s="6" t="str">
        <f t="shared" si="107"/>
        <v/>
      </c>
      <c r="T534" s="104">
        <f t="shared" si="115"/>
        <v>0</v>
      </c>
      <c r="U534" s="104" t="str">
        <f t="shared" si="116"/>
        <v/>
      </c>
      <c r="V534" s="26" t="str" cm="1">
        <f t="array" ref="V534">IFERROR(IF(E534="H",INDEX('DVOA Pred'!$G$2:$G$1000,MATCH($F534&amp;$B534&amp;$A534,'DVOA Pred'!$C$2:$C$1000&amp;'DVOA Pred'!$A$2:$A$1000&amp;'DVOA Pred'!$B$2:$B$1000,0)),
INDEX('DVOA Pred'!$H$2:$H$1000,MATCH($F534&amp;$B534&amp;$A534,'DVOA Pred'!$D$2:$D$1000&amp;'DVOA Pred'!$A$2:$A$1000&amp;'DVOA Pred'!$B$2:$B$1000,0))),"")</f>
        <v/>
      </c>
      <c r="W534" s="26" t="str">
        <f t="shared" si="108"/>
        <v/>
      </c>
      <c r="X534" s="26" t="str">
        <f t="shared" si="109"/>
        <v/>
      </c>
      <c r="Y534" s="6" t="str">
        <f>IFERROR((PERCENTRANK($L$2:$L$20355,L534)*Multiples!$B$3)+((PERCENTRANK($W$2:$W$20355,W534)*(1-Multiples!$B$3))),"")</f>
        <v/>
      </c>
      <c r="Z534" s="64">
        <v>28</v>
      </c>
      <c r="AA534" s="64">
        <v>31</v>
      </c>
      <c r="AB534" s="24">
        <f t="shared" si="110"/>
        <v>-3</v>
      </c>
      <c r="AC534" s="24">
        <f t="shared" si="111"/>
        <v>0.5</v>
      </c>
      <c r="AD534" s="24">
        <f t="shared" si="112"/>
        <v>0.5</v>
      </c>
      <c r="AE534" s="24" t="str">
        <f t="shared" si="113"/>
        <v>Yes</v>
      </c>
      <c r="AF534" s="24" t="str">
        <f t="shared" si="114"/>
        <v>Yes</v>
      </c>
      <c r="AG534" s="64"/>
      <c r="AH534" s="105"/>
      <c r="AI534" s="170"/>
      <c r="AJ534" s="66"/>
    </row>
    <row r="535" spans="1:36" customFormat="1" x14ac:dyDescent="0.25">
      <c r="A535" s="7">
        <v>4</v>
      </c>
      <c r="B535" s="5">
        <v>2023</v>
      </c>
      <c r="C535" s="5" t="str">
        <f t="shared" si="104"/>
        <v>2023 W4</v>
      </c>
      <c r="D535" s="5">
        <v>267</v>
      </c>
      <c r="E535" s="5" t="s">
        <v>649</v>
      </c>
      <c r="F535" s="5" t="s">
        <v>39</v>
      </c>
      <c r="G535" s="5" t="s">
        <v>64</v>
      </c>
      <c r="H535" s="5">
        <v>-3.5</v>
      </c>
      <c r="I535" s="61">
        <v>-3.5</v>
      </c>
      <c r="J535" s="62" t="str">
        <f t="shared" si="105"/>
        <v>F0</v>
      </c>
      <c r="K535" s="61">
        <f t="shared" si="106"/>
        <v>0</v>
      </c>
      <c r="L535" s="228">
        <f>IF(K535=0,0,
IF(J535="D0.5",0.5*SUMIFS('Key Numbers'!$C$2:$C$71,'Key Numbers'!$A$2:$A$71,"&gt;="&amp;ABS($I535),'Key Numbers'!$A$2:$A$71,"&lt;="&amp;ABS($H535)),
IF(J535="D-0.5",0.5*-1*SUMIFS('Key Numbers'!$C$2:$C$71,'Key Numbers'!$A$2:$A$71,"&lt;="&amp;ABS($I535),'Key Numbers'!$A$2:$A$71,"&gt;="&amp;ABS($H535)),
IF(J535="F0.5",0.5*SUMIFS('Key Numbers'!$C$2:$C$71,'Key Numbers'!$A$2:$A$71,"&lt;="&amp;ABS($I535),'Key Numbers'!$A$2:$A$71,"&gt;="&amp;ABS($H535)),
IF(J535="F-0.5",0.5*-1*SUMIFS('Key Numbers'!$C$2:$C$71,'Key Numbers'!$A$2:$A$71,"&gt;="&amp;ABS($I535),'Key Numbers'!$A$2:$A$71,"&lt;="&amp;ABS($H535)),
IF(AND(LEFT(J535,1)="F",K535&lt;0),-1*SUMIFS('Key Numbers'!$C$2:$C$71,'Key Numbers'!$A$2:$A$71,"&gt;="&amp;ABS($I535),'Key Numbers'!$A$2:$A$71,"&lt;="&amp;ABS($H535)),
IF(AND(LEFT(J535,1)="F",K535&gt;0),SUMIFS('Key Numbers'!$C$2:$C$71,'Key Numbers'!$A$2:$A$71,"&lt;="&amp;ABS($I535),'Key Numbers'!$A$2:$A$71,"&gt;="&amp;ABS($H535)),
IF(AND(LEFT(J535,1)="D",K535&lt;0),-1*SUMIFS('Key Numbers'!$C$2:$C$71,'Key Numbers'!$A$2:$A$71,"&lt;="&amp;ABS($I535),'Key Numbers'!$A$2:$A$71,"&gt;="&amp;ABS($H535)),
SUMIFS('Key Numbers'!$C$2:$C$71,'Key Numbers'!$A$2:$A$71,"&gt;="&amp;ABS($I535),'Key Numbers'!$A$2:$A$71,"&lt;="&amp;ABS($H535))))))))))</f>
        <v>0</v>
      </c>
      <c r="M535" s="6" cm="1">
        <f t="array" ref="M535">IFERROR(INDEX(DVOA!$E$2:$E$20095,MATCH($F535&amp;$A535-1&amp;$B535,DVOA!$C$2:$C$20095&amp;DVOA!$A$2:$A20545&amp;DVOA!$B$2:$B$20095,0)),0)</f>
        <v>0</v>
      </c>
      <c r="N535" s="6" cm="1">
        <f t="array" ref="N535">IFERROR(INDEX(WDVOA!$W$2:$W$1616,MATCH($F535&amp;$A535-1&amp;$B535,WDVOA!$U$2:$U$19616&amp;WDVOA!$V$2:$V$19616&amp;WDVOA!$B$2:$B$19616,0)),0)</f>
        <v>0</v>
      </c>
      <c r="O535" s="6" cm="1">
        <f t="array" ref="O535">IFERROR(INDEX(DVOA!$AC$2:$AC$20095,MATCH($F535&amp;$A535-1&amp;$B535,DVOA!$C$2:$C$20095&amp;DVOA!$A$2:$A$20095&amp;DVOA!$B$2:$B$20095,0)
),0)</f>
        <v>0</v>
      </c>
      <c r="P535" s="6" cm="1">
        <f t="array" ref="P535">IFERROR(INDEX(DVOA!$E$2:$E$20095,MATCH($G535&amp;$A535-1&amp;$B535,DVOA!$C$2:$C$20095&amp;DVOA!$A$2:$A20545&amp;DVOA!$B$2:$B$20095,0)),0)</f>
        <v>0</v>
      </c>
      <c r="Q535" s="6" cm="1">
        <f t="array" ref="Q535">IFERROR(INDEX(WDVOA!$W$2:$W$1616,MATCH($G535&amp;$A535-1&amp;$B535,WDVOA!$U$2:$U$19616&amp;WDVOA!$V$2:$V$19616&amp;WDVOA!$B$2:$B$19616,0)),0)</f>
        <v>0</v>
      </c>
      <c r="R535" s="6" cm="1">
        <f t="array" ref="R535">IFERROR(INDEX(DVOA!$AC$2:$AC$20095,MATCH($G535&amp;$A535-1&amp;$B535,DVOA!$C$2:$C$20095&amp;DVOA!$A$2:$A$20095&amp;DVOA!$B$2:$B$20095,0)
),0)</f>
        <v>0</v>
      </c>
      <c r="S535" s="6" t="str">
        <f t="shared" si="107"/>
        <v/>
      </c>
      <c r="T535" s="104">
        <f t="shared" si="115"/>
        <v>0</v>
      </c>
      <c r="U535" s="104" t="str">
        <f t="shared" si="116"/>
        <v/>
      </c>
      <c r="V535" s="26" t="str" cm="1">
        <f t="array" ref="V535">IFERROR(IF(E535="H",INDEX('DVOA Pred'!$G$2:$G$1000,MATCH($F535&amp;$B535&amp;$A535,'DVOA Pred'!$C$2:$C$1000&amp;'DVOA Pred'!$A$2:$A$1000&amp;'DVOA Pred'!$B$2:$B$1000,0)),
INDEX('DVOA Pred'!$H$2:$H$1000,MATCH($F535&amp;$B535&amp;$A535,'DVOA Pred'!$D$2:$D$1000&amp;'DVOA Pred'!$A$2:$A$1000&amp;'DVOA Pred'!$B$2:$B$1000,0))),"")</f>
        <v/>
      </c>
      <c r="W535" s="26" t="str">
        <f t="shared" si="108"/>
        <v/>
      </c>
      <c r="X535" s="26" t="str">
        <f t="shared" si="109"/>
        <v/>
      </c>
      <c r="Y535" s="6" t="str">
        <f>IFERROR((PERCENTRANK($L$2:$L$20355,L535)*Multiples!$B$3)+((PERCENTRANK($W$2:$W$20355,W535)*(1-Multiples!$B$3))),"")</f>
        <v/>
      </c>
      <c r="Z535" s="64">
        <v>31</v>
      </c>
      <c r="AA535" s="64">
        <v>28</v>
      </c>
      <c r="AB535" s="24">
        <f t="shared" si="110"/>
        <v>3</v>
      </c>
      <c r="AC535" s="24">
        <f t="shared" si="111"/>
        <v>-0.5</v>
      </c>
      <c r="AD535" s="24">
        <f t="shared" si="112"/>
        <v>-0.5</v>
      </c>
      <c r="AE535" s="24" t="str">
        <f t="shared" si="113"/>
        <v>No</v>
      </c>
      <c r="AF535" s="24" t="str">
        <f t="shared" si="114"/>
        <v>No</v>
      </c>
      <c r="AG535" s="64"/>
      <c r="AH535" s="105"/>
      <c r="AI535" s="170"/>
      <c r="AJ535" s="66"/>
    </row>
    <row r="536" spans="1:36" customFormat="1" x14ac:dyDescent="0.25">
      <c r="A536" s="7">
        <v>4</v>
      </c>
      <c r="B536" s="5">
        <v>2023</v>
      </c>
      <c r="C536" s="5" t="str">
        <f t="shared" si="104"/>
        <v>2023 W4</v>
      </c>
      <c r="D536" s="5">
        <v>268</v>
      </c>
      <c r="E536" s="5" t="s">
        <v>651</v>
      </c>
      <c r="F536" s="5" t="s">
        <v>28</v>
      </c>
      <c r="G536" s="5" t="s">
        <v>53</v>
      </c>
      <c r="H536" s="5">
        <v>-5.5</v>
      </c>
      <c r="I536" s="61">
        <v>-6.5</v>
      </c>
      <c r="J536" s="62" t="str">
        <f t="shared" si="105"/>
        <v>F1</v>
      </c>
      <c r="K536" s="61">
        <f t="shared" si="106"/>
        <v>1</v>
      </c>
      <c r="L536" s="228">
        <f>IF(K536=0,0,
IF(J536="D0.5",0.5*SUMIFS('Key Numbers'!$C$2:$C$71,'Key Numbers'!$A$2:$A$71,"&gt;="&amp;ABS($I536),'Key Numbers'!$A$2:$A$71,"&lt;="&amp;ABS($H536)),
IF(J536="D-0.5",0.5*-1*SUMIFS('Key Numbers'!$C$2:$C$71,'Key Numbers'!$A$2:$A$71,"&lt;="&amp;ABS($I536),'Key Numbers'!$A$2:$A$71,"&gt;="&amp;ABS($H536)),
IF(J536="F0.5",0.5*SUMIFS('Key Numbers'!$C$2:$C$71,'Key Numbers'!$A$2:$A$71,"&lt;="&amp;ABS($I536),'Key Numbers'!$A$2:$A$71,"&gt;="&amp;ABS($H536)),
IF(J536="F-0.5",0.5*-1*SUMIFS('Key Numbers'!$C$2:$C$71,'Key Numbers'!$A$2:$A$71,"&gt;="&amp;ABS($I536),'Key Numbers'!$A$2:$A$71,"&lt;="&amp;ABS($H536)),
IF(AND(LEFT(J536,1)="F",K536&lt;0),-1*SUMIFS('Key Numbers'!$C$2:$C$71,'Key Numbers'!$A$2:$A$71,"&gt;="&amp;ABS($I536),'Key Numbers'!$A$2:$A$71,"&lt;="&amp;ABS($H536)),
IF(AND(LEFT(J536,1)="F",K536&gt;0),SUMIFS('Key Numbers'!$C$2:$C$71,'Key Numbers'!$A$2:$A$71,"&lt;="&amp;ABS($I536),'Key Numbers'!$A$2:$A$71,"&gt;="&amp;ABS($H536)),
IF(AND(LEFT(J536,1)="D",K536&lt;0),-1*SUMIFS('Key Numbers'!$C$2:$C$71,'Key Numbers'!$A$2:$A$71,"&lt;="&amp;ABS($I536),'Key Numbers'!$A$2:$A$71,"&gt;="&amp;ABS($H536)),
SUMIFS('Key Numbers'!$C$2:$C$71,'Key Numbers'!$A$2:$A$71,"&gt;="&amp;ABS($I536),'Key Numbers'!$A$2:$A$71,"&lt;="&amp;ABS($H536))))))))))</f>
        <v>7.3394495412844041E-2</v>
      </c>
      <c r="M536" s="6" cm="1">
        <f t="array" ref="M536">IFERROR(INDEX(DVOA!$E$2:$E$20095,MATCH($F536&amp;$A536-1&amp;$B536,DVOA!$C$2:$C$20095&amp;DVOA!$A$2:$A20546&amp;DVOA!$B$2:$B$20095,0)),0)</f>
        <v>0</v>
      </c>
      <c r="N536" s="6" cm="1">
        <f t="array" ref="N536">IFERROR(INDEX(WDVOA!$W$2:$W$1616,MATCH($F536&amp;$A536-1&amp;$B536,WDVOA!$U$2:$U$19616&amp;WDVOA!$V$2:$V$19616&amp;WDVOA!$B$2:$B$19616,0)),0)</f>
        <v>0</v>
      </c>
      <c r="O536" s="6" cm="1">
        <f t="array" ref="O536">IFERROR(INDEX(DVOA!$AC$2:$AC$20095,MATCH($F536&amp;$A536-1&amp;$B536,DVOA!$C$2:$C$20095&amp;DVOA!$A$2:$A$20095&amp;DVOA!$B$2:$B$20095,0)
),0)</f>
        <v>0</v>
      </c>
      <c r="P536" s="6" cm="1">
        <f t="array" ref="P536">IFERROR(INDEX(DVOA!$E$2:$E$20095,MATCH($G536&amp;$A536-1&amp;$B536,DVOA!$C$2:$C$20095&amp;DVOA!$A$2:$A20546&amp;DVOA!$B$2:$B$20095,0)),0)</f>
        <v>0</v>
      </c>
      <c r="Q536" s="6" cm="1">
        <f t="array" ref="Q536">IFERROR(INDEX(WDVOA!$W$2:$W$1616,MATCH($G536&amp;$A536-1&amp;$B536,WDVOA!$U$2:$U$19616&amp;WDVOA!$V$2:$V$19616&amp;WDVOA!$B$2:$B$19616,0)),0)</f>
        <v>0</v>
      </c>
      <c r="R536" s="6" cm="1">
        <f t="array" ref="R536">IFERROR(INDEX(DVOA!$AC$2:$AC$20095,MATCH($G536&amp;$A536-1&amp;$B536,DVOA!$C$2:$C$20095&amp;DVOA!$A$2:$A$20095&amp;DVOA!$B$2:$B$20095,0)
),0)</f>
        <v>0</v>
      </c>
      <c r="S536" s="6" t="str">
        <f t="shared" si="107"/>
        <v/>
      </c>
      <c r="T536" s="104">
        <f t="shared" si="115"/>
        <v>0</v>
      </c>
      <c r="U536" s="104" t="str">
        <f t="shared" si="116"/>
        <v/>
      </c>
      <c r="V536" s="26" t="str" cm="1">
        <f t="array" ref="V536">IFERROR(IF(E536="H",INDEX('DVOA Pred'!$G$2:$G$1000,MATCH($F536&amp;$B536&amp;$A536,'DVOA Pred'!$C$2:$C$1000&amp;'DVOA Pred'!$A$2:$A$1000&amp;'DVOA Pred'!$B$2:$B$1000,0)),
INDEX('DVOA Pred'!$H$2:$H$1000,MATCH($F536&amp;$B536&amp;$A536,'DVOA Pred'!$D$2:$D$1000&amp;'DVOA Pred'!$A$2:$A$1000&amp;'DVOA Pred'!$B$2:$B$1000,0))),"")</f>
        <v/>
      </c>
      <c r="W536" s="26" t="str">
        <f t="shared" si="108"/>
        <v/>
      </c>
      <c r="X536" s="26" t="str">
        <f t="shared" si="109"/>
        <v/>
      </c>
      <c r="Y536" s="6" t="str">
        <f>IFERROR((PERCENTRANK($L$2:$L$20355,L536)*Multiples!$B$3)+((PERCENTRANK($W$2:$W$20355,W536)*(1-Multiples!$B$3))),"")</f>
        <v/>
      </c>
      <c r="Z536" s="64">
        <v>24</v>
      </c>
      <c r="AA536" s="64">
        <v>17</v>
      </c>
      <c r="AB536" s="24">
        <f t="shared" si="110"/>
        <v>7</v>
      </c>
      <c r="AC536" s="24">
        <f t="shared" si="111"/>
        <v>1.5</v>
      </c>
      <c r="AD536" s="24">
        <f t="shared" si="112"/>
        <v>0.5</v>
      </c>
      <c r="AE536" s="24" t="str">
        <f t="shared" si="113"/>
        <v>Yes</v>
      </c>
      <c r="AF536" s="24" t="str">
        <f t="shared" si="114"/>
        <v>Yes</v>
      </c>
      <c r="AG536" s="64" t="s">
        <v>652</v>
      </c>
      <c r="AH536" s="105" t="s">
        <v>652</v>
      </c>
      <c r="AI536" s="170"/>
      <c r="AJ536" s="66"/>
    </row>
    <row r="537" spans="1:36" customFormat="1" x14ac:dyDescent="0.25">
      <c r="A537" s="7">
        <v>4</v>
      </c>
      <c r="B537" s="5">
        <v>2023</v>
      </c>
      <c r="C537" s="5" t="str">
        <f t="shared" si="104"/>
        <v>2023 W4</v>
      </c>
      <c r="D537" s="5">
        <v>268</v>
      </c>
      <c r="E537" s="5" t="s">
        <v>649</v>
      </c>
      <c r="F537" s="5" t="s">
        <v>53</v>
      </c>
      <c r="G537" s="5" t="s">
        <v>28</v>
      </c>
      <c r="H537" s="5">
        <v>5.5</v>
      </c>
      <c r="I537" s="61">
        <v>6.5</v>
      </c>
      <c r="J537" s="62" t="str">
        <f t="shared" si="105"/>
        <v>D-1</v>
      </c>
      <c r="K537" s="61">
        <f t="shared" si="106"/>
        <v>-1</v>
      </c>
      <c r="L537" s="228">
        <f>IF(K537=0,0,
IF(J537="D0.5",0.5*SUMIFS('Key Numbers'!$C$2:$C$71,'Key Numbers'!$A$2:$A$71,"&gt;="&amp;ABS($I537),'Key Numbers'!$A$2:$A$71,"&lt;="&amp;ABS($H537)),
IF(J537="D-0.5",0.5*-1*SUMIFS('Key Numbers'!$C$2:$C$71,'Key Numbers'!$A$2:$A$71,"&lt;="&amp;ABS($I537),'Key Numbers'!$A$2:$A$71,"&gt;="&amp;ABS($H537)),
IF(J537="F0.5",0.5*SUMIFS('Key Numbers'!$C$2:$C$71,'Key Numbers'!$A$2:$A$71,"&lt;="&amp;ABS($I537),'Key Numbers'!$A$2:$A$71,"&gt;="&amp;ABS($H537)),
IF(J537="F-0.5",0.5*-1*SUMIFS('Key Numbers'!$C$2:$C$71,'Key Numbers'!$A$2:$A$71,"&gt;="&amp;ABS($I537),'Key Numbers'!$A$2:$A$71,"&lt;="&amp;ABS($H537)),
IF(AND(LEFT(J537,1)="F",K537&lt;0),-1*SUMIFS('Key Numbers'!$C$2:$C$71,'Key Numbers'!$A$2:$A$71,"&gt;="&amp;ABS($I537),'Key Numbers'!$A$2:$A$71,"&lt;="&amp;ABS($H537)),
IF(AND(LEFT(J537,1)="F",K537&gt;0),SUMIFS('Key Numbers'!$C$2:$C$71,'Key Numbers'!$A$2:$A$71,"&lt;="&amp;ABS($I537),'Key Numbers'!$A$2:$A$71,"&gt;="&amp;ABS($H537)),
IF(AND(LEFT(J537,1)="D",K537&lt;0),-1*SUMIFS('Key Numbers'!$C$2:$C$71,'Key Numbers'!$A$2:$A$71,"&lt;="&amp;ABS($I537),'Key Numbers'!$A$2:$A$71,"&gt;="&amp;ABS($H537)),
SUMIFS('Key Numbers'!$C$2:$C$71,'Key Numbers'!$A$2:$A$71,"&gt;="&amp;ABS($I537),'Key Numbers'!$A$2:$A$71,"&lt;="&amp;ABS($H537))))))))))</f>
        <v>-7.3394495412844041E-2</v>
      </c>
      <c r="M537" s="6" cm="1">
        <f t="array" ref="M537">IFERROR(INDEX(DVOA!$E$2:$E$20095,MATCH($F537&amp;$A537-1&amp;$B537,DVOA!$C$2:$C$20095&amp;DVOA!$A$2:$A20547&amp;DVOA!$B$2:$B$20095,0)),0)</f>
        <v>0</v>
      </c>
      <c r="N537" s="6" cm="1">
        <f t="array" ref="N537">IFERROR(INDEX(WDVOA!$W$2:$W$1616,MATCH($F537&amp;$A537-1&amp;$B537,WDVOA!$U$2:$U$19616&amp;WDVOA!$V$2:$V$19616&amp;WDVOA!$B$2:$B$19616,0)),0)</f>
        <v>0</v>
      </c>
      <c r="O537" s="6" cm="1">
        <f t="array" ref="O537">IFERROR(INDEX(DVOA!$AC$2:$AC$20095,MATCH($F537&amp;$A537-1&amp;$B537,DVOA!$C$2:$C$20095&amp;DVOA!$A$2:$A$20095&amp;DVOA!$B$2:$B$20095,0)
),0)</f>
        <v>0</v>
      </c>
      <c r="P537" s="6" cm="1">
        <f t="array" ref="P537">IFERROR(INDEX(DVOA!$E$2:$E$20095,MATCH($G537&amp;$A537-1&amp;$B537,DVOA!$C$2:$C$20095&amp;DVOA!$A$2:$A20547&amp;DVOA!$B$2:$B$20095,0)),0)</f>
        <v>0</v>
      </c>
      <c r="Q537" s="6" cm="1">
        <f t="array" ref="Q537">IFERROR(INDEX(WDVOA!$W$2:$W$1616,MATCH($G537&amp;$A537-1&amp;$B537,WDVOA!$U$2:$U$19616&amp;WDVOA!$V$2:$V$19616&amp;WDVOA!$B$2:$B$19616,0)),0)</f>
        <v>0</v>
      </c>
      <c r="R537" s="6" cm="1">
        <f t="array" ref="R537">IFERROR(INDEX(DVOA!$AC$2:$AC$20095,MATCH($G537&amp;$A537-1&amp;$B537,DVOA!$C$2:$C$20095&amp;DVOA!$A$2:$A$20095&amp;DVOA!$B$2:$B$20095,0)
),0)</f>
        <v>0</v>
      </c>
      <c r="S537" s="6" t="str">
        <f t="shared" si="107"/>
        <v/>
      </c>
      <c r="T537" s="104">
        <f t="shared" si="115"/>
        <v>0</v>
      </c>
      <c r="U537" s="104" t="str">
        <f t="shared" si="116"/>
        <v/>
      </c>
      <c r="V537" s="26" t="str" cm="1">
        <f t="array" ref="V537">IFERROR(IF(E537="H",INDEX('DVOA Pred'!$G$2:$G$1000,MATCH($F537&amp;$B537&amp;$A537,'DVOA Pred'!$C$2:$C$1000&amp;'DVOA Pred'!$A$2:$A$1000&amp;'DVOA Pred'!$B$2:$B$1000,0)),
INDEX('DVOA Pred'!$H$2:$H$1000,MATCH($F537&amp;$B537&amp;$A537,'DVOA Pred'!$D$2:$D$1000&amp;'DVOA Pred'!$A$2:$A$1000&amp;'DVOA Pred'!$B$2:$B$1000,0))),"")</f>
        <v/>
      </c>
      <c r="W537" s="26" t="str">
        <f t="shared" si="108"/>
        <v/>
      </c>
      <c r="X537" s="26" t="str">
        <f t="shared" si="109"/>
        <v/>
      </c>
      <c r="Y537" s="6" t="str">
        <f>IFERROR((PERCENTRANK($L$2:$L$20355,L537)*Multiples!$B$3)+((PERCENTRANK($W$2:$W$20355,W537)*(1-Multiples!$B$3))),"")</f>
        <v/>
      </c>
      <c r="Z537" s="64">
        <v>17</v>
      </c>
      <c r="AA537" s="64">
        <v>24</v>
      </c>
      <c r="AB537" s="24">
        <f t="shared" si="110"/>
        <v>-7</v>
      </c>
      <c r="AC537" s="24">
        <f t="shared" si="111"/>
        <v>-1.5</v>
      </c>
      <c r="AD537" s="24">
        <f t="shared" si="112"/>
        <v>-0.5</v>
      </c>
      <c r="AE537" s="24" t="str">
        <f t="shared" si="113"/>
        <v>No</v>
      </c>
      <c r="AF537" s="24" t="str">
        <f t="shared" si="114"/>
        <v>No</v>
      </c>
      <c r="AG537" s="64"/>
      <c r="AH537" s="105"/>
      <c r="AI537" s="170"/>
      <c r="AJ537" s="66"/>
    </row>
    <row r="538" spans="1:36" customFormat="1" x14ac:dyDescent="0.25">
      <c r="A538" s="7">
        <v>4</v>
      </c>
      <c r="B538" s="5">
        <v>2023</v>
      </c>
      <c r="C538" s="5" t="str">
        <f t="shared" si="104"/>
        <v>2023 W4</v>
      </c>
      <c r="D538" s="5">
        <v>269</v>
      </c>
      <c r="E538" s="5" t="s">
        <v>651</v>
      </c>
      <c r="F538" s="5" t="s">
        <v>3</v>
      </c>
      <c r="G538" s="5" t="s">
        <v>17</v>
      </c>
      <c r="H538" s="5">
        <v>-6.5</v>
      </c>
      <c r="I538" s="61">
        <v>-6.5</v>
      </c>
      <c r="J538" s="62" t="str">
        <f t="shared" si="105"/>
        <v>F0</v>
      </c>
      <c r="K538" s="61">
        <f t="shared" si="106"/>
        <v>0</v>
      </c>
      <c r="L538" s="228">
        <f>IF(K538=0,0,
IF(J538="D0.5",0.5*SUMIFS('Key Numbers'!$C$2:$C$71,'Key Numbers'!$A$2:$A$71,"&gt;="&amp;ABS($I538),'Key Numbers'!$A$2:$A$71,"&lt;="&amp;ABS($H538)),
IF(J538="D-0.5",0.5*-1*SUMIFS('Key Numbers'!$C$2:$C$71,'Key Numbers'!$A$2:$A$71,"&lt;="&amp;ABS($I538),'Key Numbers'!$A$2:$A$71,"&gt;="&amp;ABS($H538)),
IF(J538="F0.5",0.5*SUMIFS('Key Numbers'!$C$2:$C$71,'Key Numbers'!$A$2:$A$71,"&lt;="&amp;ABS($I538),'Key Numbers'!$A$2:$A$71,"&gt;="&amp;ABS($H538)),
IF(J538="F-0.5",0.5*-1*SUMIFS('Key Numbers'!$C$2:$C$71,'Key Numbers'!$A$2:$A$71,"&gt;="&amp;ABS($I538),'Key Numbers'!$A$2:$A$71,"&lt;="&amp;ABS($H538)),
IF(AND(LEFT(J538,1)="F",K538&lt;0),-1*SUMIFS('Key Numbers'!$C$2:$C$71,'Key Numbers'!$A$2:$A$71,"&gt;="&amp;ABS($I538),'Key Numbers'!$A$2:$A$71,"&lt;="&amp;ABS($H538)),
IF(AND(LEFT(J538,1)="F",K538&gt;0),SUMIFS('Key Numbers'!$C$2:$C$71,'Key Numbers'!$A$2:$A$71,"&lt;="&amp;ABS($I538),'Key Numbers'!$A$2:$A$71,"&gt;="&amp;ABS($H538)),
IF(AND(LEFT(J538,1)="D",K538&lt;0),-1*SUMIFS('Key Numbers'!$C$2:$C$71,'Key Numbers'!$A$2:$A$71,"&lt;="&amp;ABS($I538),'Key Numbers'!$A$2:$A$71,"&gt;="&amp;ABS($H538)),
SUMIFS('Key Numbers'!$C$2:$C$71,'Key Numbers'!$A$2:$A$71,"&gt;="&amp;ABS($I538),'Key Numbers'!$A$2:$A$71,"&lt;="&amp;ABS($H538))))))))))</f>
        <v>0</v>
      </c>
      <c r="M538" s="6" cm="1">
        <f t="array" ref="M538">IFERROR(INDEX(DVOA!$E$2:$E$20095,MATCH($F538&amp;$A538-1&amp;$B538,DVOA!$C$2:$C$20095&amp;DVOA!$A$2:$A20548&amp;DVOA!$B$2:$B$20095,0)),0)</f>
        <v>0</v>
      </c>
      <c r="N538" s="6" cm="1">
        <f t="array" ref="N538">IFERROR(INDEX(WDVOA!$W$2:$W$1616,MATCH($F538&amp;$A538-1&amp;$B538,WDVOA!$U$2:$U$19616&amp;WDVOA!$V$2:$V$19616&amp;WDVOA!$B$2:$B$19616,0)),0)</f>
        <v>0</v>
      </c>
      <c r="O538" s="6" cm="1">
        <f t="array" ref="O538">IFERROR(INDEX(DVOA!$AC$2:$AC$20095,MATCH($F538&amp;$A538-1&amp;$B538,DVOA!$C$2:$C$20095&amp;DVOA!$A$2:$A$20095&amp;DVOA!$B$2:$B$20095,0)
),0)</f>
        <v>0</v>
      </c>
      <c r="P538" s="6" cm="1">
        <f t="array" ref="P538">IFERROR(INDEX(DVOA!$E$2:$E$20095,MATCH($G538&amp;$A538-1&amp;$B538,DVOA!$C$2:$C$20095&amp;DVOA!$A$2:$A20548&amp;DVOA!$B$2:$B$20095,0)),0)</f>
        <v>0</v>
      </c>
      <c r="Q538" s="6" cm="1">
        <f t="array" ref="Q538">IFERROR(INDEX(WDVOA!$W$2:$W$1616,MATCH($G538&amp;$A538-1&amp;$B538,WDVOA!$U$2:$U$19616&amp;WDVOA!$V$2:$V$19616&amp;WDVOA!$B$2:$B$19616,0)),0)</f>
        <v>0</v>
      </c>
      <c r="R538" s="6" cm="1">
        <f t="array" ref="R538">IFERROR(INDEX(DVOA!$AC$2:$AC$20095,MATCH($G538&amp;$A538-1&amp;$B538,DVOA!$C$2:$C$20095&amp;DVOA!$A$2:$A$20095&amp;DVOA!$B$2:$B$20095,0)
),0)</f>
        <v>0</v>
      </c>
      <c r="S538" s="6" t="str">
        <f t="shared" si="107"/>
        <v/>
      </c>
      <c r="T538" s="104">
        <f t="shared" si="115"/>
        <v>0</v>
      </c>
      <c r="U538" s="104" t="str">
        <f t="shared" si="116"/>
        <v/>
      </c>
      <c r="V538" s="26" t="str" cm="1">
        <f t="array" ref="V538">IFERROR(IF(E538="H",INDEX('DVOA Pred'!$G$2:$G$1000,MATCH($F538&amp;$B538&amp;$A538,'DVOA Pred'!$C$2:$C$1000&amp;'DVOA Pred'!$A$2:$A$1000&amp;'DVOA Pred'!$B$2:$B$1000,0)),
INDEX('DVOA Pred'!$H$2:$H$1000,MATCH($F538&amp;$B538&amp;$A538,'DVOA Pred'!$D$2:$D$1000&amp;'DVOA Pred'!$A$2:$A$1000&amp;'DVOA Pred'!$B$2:$B$1000,0))),"")</f>
        <v/>
      </c>
      <c r="W538" s="26" t="str">
        <f t="shared" si="108"/>
        <v/>
      </c>
      <c r="X538" s="26" t="str">
        <f t="shared" si="109"/>
        <v/>
      </c>
      <c r="Y538" s="6" t="str">
        <f>IFERROR((PERCENTRANK($L$2:$L$20355,L538)*Multiples!$B$3)+((PERCENTRANK($W$2:$W$20355,W538)*(1-Multiples!$B$3))),"")</f>
        <v/>
      </c>
      <c r="Z538" s="64">
        <v>38</v>
      </c>
      <c r="AA538" s="64">
        <v>3</v>
      </c>
      <c r="AB538" s="24">
        <f t="shared" si="110"/>
        <v>35</v>
      </c>
      <c r="AC538" s="24">
        <f t="shared" si="111"/>
        <v>28.5</v>
      </c>
      <c r="AD538" s="24">
        <f t="shared" si="112"/>
        <v>28.5</v>
      </c>
      <c r="AE538" s="24" t="str">
        <f t="shared" si="113"/>
        <v>Yes</v>
      </c>
      <c r="AF538" s="24" t="str">
        <f t="shared" si="114"/>
        <v>Yes</v>
      </c>
      <c r="AG538" s="64"/>
      <c r="AH538" s="105"/>
      <c r="AI538" s="170"/>
      <c r="AJ538" s="66"/>
    </row>
    <row r="539" spans="1:36" customFormat="1" x14ac:dyDescent="0.25">
      <c r="A539" s="7">
        <v>4</v>
      </c>
      <c r="B539" s="5">
        <v>2023</v>
      </c>
      <c r="C539" s="5" t="str">
        <f t="shared" si="104"/>
        <v>2023 W4</v>
      </c>
      <c r="D539" s="5">
        <v>269</v>
      </c>
      <c r="E539" s="5" t="s">
        <v>649</v>
      </c>
      <c r="F539" s="5" t="s">
        <v>17</v>
      </c>
      <c r="G539" s="5" t="s">
        <v>3</v>
      </c>
      <c r="H539" s="5">
        <v>6.5</v>
      </c>
      <c r="I539" s="61">
        <v>6.5</v>
      </c>
      <c r="J539" s="62" t="str">
        <f t="shared" si="105"/>
        <v>D0</v>
      </c>
      <c r="K539" s="61">
        <f t="shared" si="106"/>
        <v>0</v>
      </c>
      <c r="L539" s="228">
        <f>IF(K539=0,0,
IF(J539="D0.5",0.5*SUMIFS('Key Numbers'!$C$2:$C$71,'Key Numbers'!$A$2:$A$71,"&gt;="&amp;ABS($I539),'Key Numbers'!$A$2:$A$71,"&lt;="&amp;ABS($H539)),
IF(J539="D-0.5",0.5*-1*SUMIFS('Key Numbers'!$C$2:$C$71,'Key Numbers'!$A$2:$A$71,"&lt;="&amp;ABS($I539),'Key Numbers'!$A$2:$A$71,"&gt;="&amp;ABS($H539)),
IF(J539="F0.5",0.5*SUMIFS('Key Numbers'!$C$2:$C$71,'Key Numbers'!$A$2:$A$71,"&lt;="&amp;ABS($I539),'Key Numbers'!$A$2:$A$71,"&gt;="&amp;ABS($H539)),
IF(J539="F-0.5",0.5*-1*SUMIFS('Key Numbers'!$C$2:$C$71,'Key Numbers'!$A$2:$A$71,"&gt;="&amp;ABS($I539),'Key Numbers'!$A$2:$A$71,"&lt;="&amp;ABS($H539)),
IF(AND(LEFT(J539,1)="F",K539&lt;0),-1*SUMIFS('Key Numbers'!$C$2:$C$71,'Key Numbers'!$A$2:$A$71,"&gt;="&amp;ABS($I539),'Key Numbers'!$A$2:$A$71,"&lt;="&amp;ABS($H539)),
IF(AND(LEFT(J539,1)="F",K539&gt;0),SUMIFS('Key Numbers'!$C$2:$C$71,'Key Numbers'!$A$2:$A$71,"&lt;="&amp;ABS($I539),'Key Numbers'!$A$2:$A$71,"&gt;="&amp;ABS($H539)),
IF(AND(LEFT(J539,1)="D",K539&lt;0),-1*SUMIFS('Key Numbers'!$C$2:$C$71,'Key Numbers'!$A$2:$A$71,"&lt;="&amp;ABS($I539),'Key Numbers'!$A$2:$A$71,"&gt;="&amp;ABS($H539)),
SUMIFS('Key Numbers'!$C$2:$C$71,'Key Numbers'!$A$2:$A$71,"&gt;="&amp;ABS($I539),'Key Numbers'!$A$2:$A$71,"&lt;="&amp;ABS($H539))))))))))</f>
        <v>0</v>
      </c>
      <c r="M539" s="6" cm="1">
        <f t="array" ref="M539">IFERROR(INDEX(DVOA!$E$2:$E$20095,MATCH($F539&amp;$A539-1&amp;$B539,DVOA!$C$2:$C$20095&amp;DVOA!$A$2:$A20549&amp;DVOA!$B$2:$B$20095,0)),0)</f>
        <v>0</v>
      </c>
      <c r="N539" s="6" cm="1">
        <f t="array" ref="N539">IFERROR(INDEX(WDVOA!$W$2:$W$1616,MATCH($F539&amp;$A539-1&amp;$B539,WDVOA!$U$2:$U$19616&amp;WDVOA!$V$2:$V$19616&amp;WDVOA!$B$2:$B$19616,0)),0)</f>
        <v>0</v>
      </c>
      <c r="O539" s="6" cm="1">
        <f t="array" ref="O539">IFERROR(INDEX(DVOA!$AC$2:$AC$20095,MATCH($F539&amp;$A539-1&amp;$B539,DVOA!$C$2:$C$20095&amp;DVOA!$A$2:$A$20095&amp;DVOA!$B$2:$B$20095,0)
),0)</f>
        <v>0</v>
      </c>
      <c r="P539" s="6" cm="1">
        <f t="array" ref="P539">IFERROR(INDEX(DVOA!$E$2:$E$20095,MATCH($G539&amp;$A539-1&amp;$B539,DVOA!$C$2:$C$20095&amp;DVOA!$A$2:$A20549&amp;DVOA!$B$2:$B$20095,0)),0)</f>
        <v>0</v>
      </c>
      <c r="Q539" s="6" cm="1">
        <f t="array" ref="Q539">IFERROR(INDEX(WDVOA!$W$2:$W$1616,MATCH($G539&amp;$A539-1&amp;$B539,WDVOA!$U$2:$U$19616&amp;WDVOA!$V$2:$V$19616&amp;WDVOA!$B$2:$B$19616,0)),0)</f>
        <v>0</v>
      </c>
      <c r="R539" s="6" cm="1">
        <f t="array" ref="R539">IFERROR(INDEX(DVOA!$AC$2:$AC$20095,MATCH($G539&amp;$A539-1&amp;$B539,DVOA!$C$2:$C$20095&amp;DVOA!$A$2:$A$20095&amp;DVOA!$B$2:$B$20095,0)
),0)</f>
        <v>0</v>
      </c>
      <c r="S539" s="6" t="str">
        <f t="shared" si="107"/>
        <v/>
      </c>
      <c r="T539" s="104">
        <f t="shared" si="115"/>
        <v>0</v>
      </c>
      <c r="U539" s="104" t="str">
        <f t="shared" si="116"/>
        <v/>
      </c>
      <c r="V539" s="26" t="str" cm="1">
        <f t="array" ref="V539">IFERROR(IF(E539="H",INDEX('DVOA Pred'!$G$2:$G$1000,MATCH($F539&amp;$B539&amp;$A539,'DVOA Pred'!$C$2:$C$1000&amp;'DVOA Pred'!$A$2:$A$1000&amp;'DVOA Pred'!$B$2:$B$1000,0)),
INDEX('DVOA Pred'!$H$2:$H$1000,MATCH($F539&amp;$B539&amp;$A539,'DVOA Pred'!$D$2:$D$1000&amp;'DVOA Pred'!$A$2:$A$1000&amp;'DVOA Pred'!$B$2:$B$1000,0))),"")</f>
        <v/>
      </c>
      <c r="W539" s="26" t="str">
        <f t="shared" si="108"/>
        <v/>
      </c>
      <c r="X539" s="26" t="str">
        <f t="shared" si="109"/>
        <v/>
      </c>
      <c r="Y539" s="6" t="str">
        <f>IFERROR((PERCENTRANK($L$2:$L$20355,L539)*Multiples!$B$3)+((PERCENTRANK($W$2:$W$20355,W539)*(1-Multiples!$B$3))),"")</f>
        <v/>
      </c>
      <c r="Z539" s="64">
        <v>3</v>
      </c>
      <c r="AA539" s="64">
        <v>38</v>
      </c>
      <c r="AB539" s="24">
        <f t="shared" si="110"/>
        <v>-35</v>
      </c>
      <c r="AC539" s="24">
        <f t="shared" si="111"/>
        <v>-28.5</v>
      </c>
      <c r="AD539" s="24">
        <f t="shared" si="112"/>
        <v>-28.5</v>
      </c>
      <c r="AE539" s="24" t="str">
        <f t="shared" si="113"/>
        <v>No</v>
      </c>
      <c r="AF539" s="24" t="str">
        <f t="shared" si="114"/>
        <v>No</v>
      </c>
      <c r="AG539" s="64" t="s">
        <v>652</v>
      </c>
      <c r="AH539" s="105"/>
      <c r="AI539" s="170"/>
      <c r="AJ539" s="66"/>
    </row>
    <row r="540" spans="1:36" customFormat="1" x14ac:dyDescent="0.25">
      <c r="A540" s="7">
        <v>4</v>
      </c>
      <c r="B540" s="5">
        <v>2023</v>
      </c>
      <c r="C540" s="5" t="str">
        <f t="shared" si="104"/>
        <v>2023 W4</v>
      </c>
      <c r="D540" s="5">
        <v>270</v>
      </c>
      <c r="E540" s="5" t="s">
        <v>649</v>
      </c>
      <c r="F540" s="5" t="s">
        <v>23</v>
      </c>
      <c r="G540" s="5" t="s">
        <v>1</v>
      </c>
      <c r="H540" s="5">
        <v>13.5</v>
      </c>
      <c r="I540" s="61">
        <v>14</v>
      </c>
      <c r="J540" s="62" t="str">
        <f t="shared" si="105"/>
        <v>D-0.5</v>
      </c>
      <c r="K540" s="61">
        <f t="shared" si="106"/>
        <v>-0.5</v>
      </c>
      <c r="L540" s="228">
        <f>IF(K540=0,0,
IF(J540="D0.5",0.5*SUMIFS('Key Numbers'!$C$2:$C$71,'Key Numbers'!$A$2:$A$71,"&gt;="&amp;ABS($I540),'Key Numbers'!$A$2:$A$71,"&lt;="&amp;ABS($H540)),
IF(J540="D-0.5",0.5*-1*SUMIFS('Key Numbers'!$C$2:$C$71,'Key Numbers'!$A$2:$A$71,"&lt;="&amp;ABS($I540),'Key Numbers'!$A$2:$A$71,"&gt;="&amp;ABS($H540)),
IF(J540="F0.5",0.5*SUMIFS('Key Numbers'!$C$2:$C$71,'Key Numbers'!$A$2:$A$71,"&lt;="&amp;ABS($I540),'Key Numbers'!$A$2:$A$71,"&gt;="&amp;ABS($H540)),
IF(J540="F-0.5",0.5*-1*SUMIFS('Key Numbers'!$C$2:$C$71,'Key Numbers'!$A$2:$A$71,"&gt;="&amp;ABS($I540),'Key Numbers'!$A$2:$A$71,"&lt;="&amp;ABS($H540)),
IF(AND(LEFT(J540,1)="F",K540&lt;0),-1*SUMIFS('Key Numbers'!$C$2:$C$71,'Key Numbers'!$A$2:$A$71,"&gt;="&amp;ABS($I540),'Key Numbers'!$A$2:$A$71,"&lt;="&amp;ABS($H540)),
IF(AND(LEFT(J540,1)="F",K540&gt;0),SUMIFS('Key Numbers'!$C$2:$C$71,'Key Numbers'!$A$2:$A$71,"&lt;="&amp;ABS($I540),'Key Numbers'!$A$2:$A$71,"&gt;="&amp;ABS($H540)),
IF(AND(LEFT(J540,1)="D",K540&lt;0),-1*SUMIFS('Key Numbers'!$C$2:$C$71,'Key Numbers'!$A$2:$A$71,"&lt;="&amp;ABS($I540),'Key Numbers'!$A$2:$A$71,"&gt;="&amp;ABS($H540)),
SUMIFS('Key Numbers'!$C$2:$C$71,'Key Numbers'!$A$2:$A$71,"&gt;="&amp;ABS($I540),'Key Numbers'!$A$2:$A$71,"&lt;="&amp;ABS($H540))))))))))</f>
        <v>-2.5688073394495414E-2</v>
      </c>
      <c r="M540" s="6" cm="1">
        <f t="array" ref="M540">IFERROR(INDEX(DVOA!$E$2:$E$20095,MATCH($F540&amp;$A540-1&amp;$B540,DVOA!$C$2:$C$20095&amp;DVOA!$A$2:$A20550&amp;DVOA!$B$2:$B$20095,0)),0)</f>
        <v>0</v>
      </c>
      <c r="N540" s="6" cm="1">
        <f t="array" ref="N540">IFERROR(INDEX(WDVOA!$W$2:$W$1616,MATCH($F540&amp;$A540-1&amp;$B540,WDVOA!$U$2:$U$19616&amp;WDVOA!$V$2:$V$19616&amp;WDVOA!$B$2:$B$19616,0)),0)</f>
        <v>0</v>
      </c>
      <c r="O540" s="6" cm="1">
        <f t="array" ref="O540">IFERROR(INDEX(DVOA!$AC$2:$AC$20095,MATCH($F540&amp;$A540-1&amp;$B540,DVOA!$C$2:$C$20095&amp;DVOA!$A$2:$A$20095&amp;DVOA!$B$2:$B$20095,0)
),0)</f>
        <v>0</v>
      </c>
      <c r="P540" s="6" cm="1">
        <f t="array" ref="P540">IFERROR(INDEX(DVOA!$E$2:$E$20095,MATCH($G540&amp;$A540-1&amp;$B540,DVOA!$C$2:$C$20095&amp;DVOA!$A$2:$A20550&amp;DVOA!$B$2:$B$20095,0)),0)</f>
        <v>0</v>
      </c>
      <c r="Q540" s="6" cm="1">
        <f t="array" ref="Q540">IFERROR(INDEX(WDVOA!$W$2:$W$1616,MATCH($G540&amp;$A540-1&amp;$B540,WDVOA!$U$2:$U$19616&amp;WDVOA!$V$2:$V$19616&amp;WDVOA!$B$2:$B$19616,0)),0)</f>
        <v>0</v>
      </c>
      <c r="R540" s="6" cm="1">
        <f t="array" ref="R540">IFERROR(INDEX(DVOA!$AC$2:$AC$20095,MATCH($G540&amp;$A540-1&amp;$B540,DVOA!$C$2:$C$20095&amp;DVOA!$A$2:$A$20095&amp;DVOA!$B$2:$B$20095,0)
),0)</f>
        <v>0</v>
      </c>
      <c r="S540" s="6" t="str">
        <f t="shared" si="107"/>
        <v/>
      </c>
      <c r="T540" s="104">
        <f t="shared" si="115"/>
        <v>0</v>
      </c>
      <c r="U540" s="104" t="str">
        <f t="shared" si="116"/>
        <v/>
      </c>
      <c r="V540" s="26" t="str" cm="1">
        <f t="array" ref="V540">IFERROR(IF(E540="H",INDEX('DVOA Pred'!$G$2:$G$1000,MATCH($F540&amp;$B540&amp;$A540,'DVOA Pred'!$C$2:$C$1000&amp;'DVOA Pred'!$A$2:$A$1000&amp;'DVOA Pred'!$B$2:$B$1000,0)),
INDEX('DVOA Pred'!$H$2:$H$1000,MATCH($F540&amp;$B540&amp;$A540,'DVOA Pred'!$D$2:$D$1000&amp;'DVOA Pred'!$A$2:$A$1000&amp;'DVOA Pred'!$B$2:$B$1000,0))),"")</f>
        <v/>
      </c>
      <c r="W540" s="26" t="str">
        <f t="shared" si="108"/>
        <v/>
      </c>
      <c r="X540" s="26" t="str">
        <f t="shared" si="109"/>
        <v/>
      </c>
      <c r="Y540" s="6" t="str">
        <f>IFERROR((PERCENTRANK($L$2:$L$20355,L540)*Multiples!$B$3)+((PERCENTRANK($W$2:$W$20355,W540)*(1-Multiples!$B$3))),"")</f>
        <v/>
      </c>
      <c r="Z540" s="64">
        <v>16</v>
      </c>
      <c r="AA540" s="64">
        <v>35</v>
      </c>
      <c r="AB540" s="24">
        <f t="shared" si="110"/>
        <v>-19</v>
      </c>
      <c r="AC540" s="24">
        <f t="shared" si="111"/>
        <v>-5.5</v>
      </c>
      <c r="AD540" s="24">
        <f t="shared" si="112"/>
        <v>-5</v>
      </c>
      <c r="AE540" s="24" t="str">
        <f t="shared" si="113"/>
        <v>No</v>
      </c>
      <c r="AF540" s="24" t="str">
        <f t="shared" si="114"/>
        <v>No</v>
      </c>
      <c r="AG540" s="64"/>
      <c r="AH540" s="105"/>
      <c r="AI540" s="170"/>
      <c r="AJ540" s="66"/>
    </row>
    <row r="541" spans="1:36" customFormat="1" x14ac:dyDescent="0.25">
      <c r="A541" s="7">
        <v>4</v>
      </c>
      <c r="B541" s="5">
        <v>2023</v>
      </c>
      <c r="C541" s="5" t="str">
        <f t="shared" si="104"/>
        <v>2023 W4</v>
      </c>
      <c r="D541" s="5">
        <v>270</v>
      </c>
      <c r="E541" s="5" t="s">
        <v>651</v>
      </c>
      <c r="F541" s="5" t="s">
        <v>1</v>
      </c>
      <c r="G541" s="5" t="s">
        <v>23</v>
      </c>
      <c r="H541" s="5">
        <v>-13.5</v>
      </c>
      <c r="I541" s="61">
        <v>-14</v>
      </c>
      <c r="J541" s="62" t="str">
        <f t="shared" si="105"/>
        <v>F0.5</v>
      </c>
      <c r="K541" s="61">
        <f t="shared" si="106"/>
        <v>0.5</v>
      </c>
      <c r="L541" s="228">
        <f>IF(K541=0,0,
IF(J541="D0.5",0.5*SUMIFS('Key Numbers'!$C$2:$C$71,'Key Numbers'!$A$2:$A$71,"&gt;="&amp;ABS($I541),'Key Numbers'!$A$2:$A$71,"&lt;="&amp;ABS($H541)),
IF(J541="D-0.5",0.5*-1*SUMIFS('Key Numbers'!$C$2:$C$71,'Key Numbers'!$A$2:$A$71,"&lt;="&amp;ABS($I541),'Key Numbers'!$A$2:$A$71,"&gt;="&amp;ABS($H541)),
IF(J541="F0.5",0.5*SUMIFS('Key Numbers'!$C$2:$C$71,'Key Numbers'!$A$2:$A$71,"&lt;="&amp;ABS($I541),'Key Numbers'!$A$2:$A$71,"&gt;="&amp;ABS($H541)),
IF(J541="F-0.5",0.5*-1*SUMIFS('Key Numbers'!$C$2:$C$71,'Key Numbers'!$A$2:$A$71,"&gt;="&amp;ABS($I541),'Key Numbers'!$A$2:$A$71,"&lt;="&amp;ABS($H541)),
IF(AND(LEFT(J541,1)="F",K541&lt;0),-1*SUMIFS('Key Numbers'!$C$2:$C$71,'Key Numbers'!$A$2:$A$71,"&gt;="&amp;ABS($I541),'Key Numbers'!$A$2:$A$71,"&lt;="&amp;ABS($H541)),
IF(AND(LEFT(J541,1)="F",K541&gt;0),SUMIFS('Key Numbers'!$C$2:$C$71,'Key Numbers'!$A$2:$A$71,"&lt;="&amp;ABS($I541),'Key Numbers'!$A$2:$A$71,"&gt;="&amp;ABS($H541)),
IF(AND(LEFT(J541,1)="D",K541&lt;0),-1*SUMIFS('Key Numbers'!$C$2:$C$71,'Key Numbers'!$A$2:$A$71,"&lt;="&amp;ABS($I541),'Key Numbers'!$A$2:$A$71,"&gt;="&amp;ABS($H541)),
SUMIFS('Key Numbers'!$C$2:$C$71,'Key Numbers'!$A$2:$A$71,"&gt;="&amp;ABS($I541),'Key Numbers'!$A$2:$A$71,"&lt;="&amp;ABS($H541))))))))))</f>
        <v>2.5688073394495414E-2</v>
      </c>
      <c r="M541" s="6" cm="1">
        <f t="array" ref="M541">IFERROR(INDEX(DVOA!$E$2:$E$20095,MATCH($F541&amp;$A541-1&amp;$B541,DVOA!$C$2:$C$20095&amp;DVOA!$A$2:$A20551&amp;DVOA!$B$2:$B$20095,0)),0)</f>
        <v>0</v>
      </c>
      <c r="N541" s="6" cm="1">
        <f t="array" ref="N541">IFERROR(INDEX(WDVOA!$W$2:$W$1616,MATCH($F541&amp;$A541-1&amp;$B541,WDVOA!$U$2:$U$19616&amp;WDVOA!$V$2:$V$19616&amp;WDVOA!$B$2:$B$19616,0)),0)</f>
        <v>0</v>
      </c>
      <c r="O541" s="6" cm="1">
        <f t="array" ref="O541">IFERROR(INDEX(DVOA!$AC$2:$AC$20095,MATCH($F541&amp;$A541-1&amp;$B541,DVOA!$C$2:$C$20095&amp;DVOA!$A$2:$A$20095&amp;DVOA!$B$2:$B$20095,0)
),0)</f>
        <v>0</v>
      </c>
      <c r="P541" s="6" cm="1">
        <f t="array" ref="P541">IFERROR(INDEX(DVOA!$E$2:$E$20095,MATCH($G541&amp;$A541-1&amp;$B541,DVOA!$C$2:$C$20095&amp;DVOA!$A$2:$A20551&amp;DVOA!$B$2:$B$20095,0)),0)</f>
        <v>0</v>
      </c>
      <c r="Q541" s="6" cm="1">
        <f t="array" ref="Q541">IFERROR(INDEX(WDVOA!$W$2:$W$1616,MATCH($G541&amp;$A541-1&amp;$B541,WDVOA!$U$2:$U$19616&amp;WDVOA!$V$2:$V$19616&amp;WDVOA!$B$2:$B$19616,0)),0)</f>
        <v>0</v>
      </c>
      <c r="R541" s="6" cm="1">
        <f t="array" ref="R541">IFERROR(INDEX(DVOA!$AC$2:$AC$20095,MATCH($G541&amp;$A541-1&amp;$B541,DVOA!$C$2:$C$20095&amp;DVOA!$A$2:$A$20095&amp;DVOA!$B$2:$B$20095,0)
),0)</f>
        <v>0</v>
      </c>
      <c r="S541" s="6" t="str">
        <f t="shared" si="107"/>
        <v/>
      </c>
      <c r="T541" s="104">
        <f t="shared" si="115"/>
        <v>0</v>
      </c>
      <c r="U541" s="104" t="str">
        <f t="shared" si="116"/>
        <v/>
      </c>
      <c r="V541" s="26" t="str" cm="1">
        <f t="array" ref="V541">IFERROR(IF(E541="H",INDEX('DVOA Pred'!$G$2:$G$1000,MATCH($F541&amp;$B541&amp;$A541,'DVOA Pred'!$C$2:$C$1000&amp;'DVOA Pred'!$A$2:$A$1000&amp;'DVOA Pred'!$B$2:$B$1000,0)),
INDEX('DVOA Pred'!$H$2:$H$1000,MATCH($F541&amp;$B541&amp;$A541,'DVOA Pred'!$D$2:$D$1000&amp;'DVOA Pred'!$A$2:$A$1000&amp;'DVOA Pred'!$B$2:$B$1000,0))),"")</f>
        <v/>
      </c>
      <c r="W541" s="26" t="str">
        <f t="shared" si="108"/>
        <v/>
      </c>
      <c r="X541" s="26" t="str">
        <f t="shared" si="109"/>
        <v/>
      </c>
      <c r="Y541" s="6" t="str">
        <f>IFERROR((PERCENTRANK($L$2:$L$20355,L541)*Multiples!$B$3)+((PERCENTRANK($W$2:$W$20355,W541)*(1-Multiples!$B$3))),"")</f>
        <v/>
      </c>
      <c r="Z541" s="64">
        <v>35</v>
      </c>
      <c r="AA541" s="64">
        <v>16</v>
      </c>
      <c r="AB541" s="24">
        <f t="shared" si="110"/>
        <v>19</v>
      </c>
      <c r="AC541" s="24">
        <f t="shared" si="111"/>
        <v>5.5</v>
      </c>
      <c r="AD541" s="24">
        <f t="shared" si="112"/>
        <v>5</v>
      </c>
      <c r="AE541" s="24" t="str">
        <f t="shared" si="113"/>
        <v>Yes</v>
      </c>
      <c r="AF541" s="24" t="str">
        <f t="shared" si="114"/>
        <v>Yes</v>
      </c>
      <c r="AG541" s="64"/>
      <c r="AH541" s="105"/>
      <c r="AI541" s="170"/>
      <c r="AJ541" s="66"/>
    </row>
    <row r="542" spans="1:36" customFormat="1" x14ac:dyDescent="0.25">
      <c r="A542" s="7">
        <v>4</v>
      </c>
      <c r="B542" s="5">
        <v>2023</v>
      </c>
      <c r="C542" s="5" t="str">
        <f t="shared" si="104"/>
        <v>2023 W4</v>
      </c>
      <c r="D542" s="5">
        <v>271</v>
      </c>
      <c r="E542" s="5" t="s">
        <v>649</v>
      </c>
      <c r="F542" s="5" t="s">
        <v>5</v>
      </c>
      <c r="G542" s="5" t="s">
        <v>9</v>
      </c>
      <c r="H542" s="5">
        <v>-9.5</v>
      </c>
      <c r="I542" s="61">
        <v>-8.5</v>
      </c>
      <c r="J542" s="62" t="str">
        <f t="shared" si="105"/>
        <v>F-1</v>
      </c>
      <c r="K542" s="61">
        <f t="shared" si="106"/>
        <v>-1</v>
      </c>
      <c r="L542" s="228">
        <f>IF(K542=0,0,
IF(J542="D0.5",0.5*SUMIFS('Key Numbers'!$C$2:$C$71,'Key Numbers'!$A$2:$A$71,"&gt;="&amp;ABS($I542),'Key Numbers'!$A$2:$A$71,"&lt;="&amp;ABS($H542)),
IF(J542="D-0.5",0.5*-1*SUMIFS('Key Numbers'!$C$2:$C$71,'Key Numbers'!$A$2:$A$71,"&lt;="&amp;ABS($I542),'Key Numbers'!$A$2:$A$71,"&gt;="&amp;ABS($H542)),
IF(J542="F0.5",0.5*SUMIFS('Key Numbers'!$C$2:$C$71,'Key Numbers'!$A$2:$A$71,"&lt;="&amp;ABS($I542),'Key Numbers'!$A$2:$A$71,"&gt;="&amp;ABS($H542)),
IF(J542="F-0.5",0.5*-1*SUMIFS('Key Numbers'!$C$2:$C$71,'Key Numbers'!$A$2:$A$71,"&gt;="&amp;ABS($I542),'Key Numbers'!$A$2:$A$71,"&lt;="&amp;ABS($H542)),
IF(AND(LEFT(J542,1)="F",K542&lt;0),-1*SUMIFS('Key Numbers'!$C$2:$C$71,'Key Numbers'!$A$2:$A$71,"&gt;="&amp;ABS($I542),'Key Numbers'!$A$2:$A$71,"&lt;="&amp;ABS($H542)),
IF(AND(LEFT(J542,1)="F",K542&gt;0),SUMIFS('Key Numbers'!$C$2:$C$71,'Key Numbers'!$A$2:$A$71,"&lt;="&amp;ABS($I542),'Key Numbers'!$A$2:$A$71,"&gt;="&amp;ABS($H542)),
IF(AND(LEFT(J542,1)="D",K542&lt;0),-1*SUMIFS('Key Numbers'!$C$2:$C$71,'Key Numbers'!$A$2:$A$71,"&lt;="&amp;ABS($I542),'Key Numbers'!$A$2:$A$71,"&gt;="&amp;ABS($H542)),
SUMIFS('Key Numbers'!$C$2:$C$71,'Key Numbers'!$A$2:$A$71,"&gt;="&amp;ABS($I542),'Key Numbers'!$A$2:$A$71,"&lt;="&amp;ABS($H542))))))))))</f>
        <v>-1.6513761467889909E-2</v>
      </c>
      <c r="M542" s="6" cm="1">
        <f t="array" ref="M542">IFERROR(INDEX(DVOA!$E$2:$E$20095,MATCH($F542&amp;$A542-1&amp;$B542,DVOA!$C$2:$C$20095&amp;DVOA!$A$2:$A20552&amp;DVOA!$B$2:$B$20095,0)),0)</f>
        <v>0</v>
      </c>
      <c r="N542" s="6" cm="1">
        <f t="array" ref="N542">IFERROR(INDEX(WDVOA!$W$2:$W$1616,MATCH($F542&amp;$A542-1&amp;$B542,WDVOA!$U$2:$U$19616&amp;WDVOA!$V$2:$V$19616&amp;WDVOA!$B$2:$B$19616,0)),0)</f>
        <v>0</v>
      </c>
      <c r="O542" s="6" cm="1">
        <f t="array" ref="O542">IFERROR(INDEX(DVOA!$AC$2:$AC$20095,MATCH($F542&amp;$A542-1&amp;$B542,DVOA!$C$2:$C$20095&amp;DVOA!$A$2:$A$20095&amp;DVOA!$B$2:$B$20095,0)
),0)</f>
        <v>0</v>
      </c>
      <c r="P542" s="6" cm="1">
        <f t="array" ref="P542">IFERROR(INDEX(DVOA!$E$2:$E$20095,MATCH($G542&amp;$A542-1&amp;$B542,DVOA!$C$2:$C$20095&amp;DVOA!$A$2:$A20552&amp;DVOA!$B$2:$B$20095,0)),0)</f>
        <v>0</v>
      </c>
      <c r="Q542" s="6" cm="1">
        <f t="array" ref="Q542">IFERROR(INDEX(WDVOA!$W$2:$W$1616,MATCH($G542&amp;$A542-1&amp;$B542,WDVOA!$U$2:$U$19616&amp;WDVOA!$V$2:$V$19616&amp;WDVOA!$B$2:$B$19616,0)),0)</f>
        <v>0</v>
      </c>
      <c r="R542" s="6" cm="1">
        <f t="array" ref="R542">IFERROR(INDEX(DVOA!$AC$2:$AC$20095,MATCH($G542&amp;$A542-1&amp;$B542,DVOA!$C$2:$C$20095&amp;DVOA!$A$2:$A$20095&amp;DVOA!$B$2:$B$20095,0)
),0)</f>
        <v>0</v>
      </c>
      <c r="S542" s="6" t="str">
        <f t="shared" si="107"/>
        <v/>
      </c>
      <c r="T542" s="104">
        <f t="shared" si="115"/>
        <v>0</v>
      </c>
      <c r="U542" s="104" t="str">
        <f t="shared" si="116"/>
        <v/>
      </c>
      <c r="V542" s="26" t="str" cm="1">
        <f t="array" ref="V542">IFERROR(IF(E542="H",INDEX('DVOA Pred'!$G$2:$G$1000,MATCH($F542&amp;$B542&amp;$A542,'DVOA Pred'!$C$2:$C$1000&amp;'DVOA Pred'!$A$2:$A$1000&amp;'DVOA Pred'!$B$2:$B$1000,0)),
INDEX('DVOA Pred'!$H$2:$H$1000,MATCH($F542&amp;$B542&amp;$A542,'DVOA Pred'!$D$2:$D$1000&amp;'DVOA Pred'!$A$2:$A$1000&amp;'DVOA Pred'!$B$2:$B$1000,0))),"")</f>
        <v/>
      </c>
      <c r="W542" s="26" t="str">
        <f t="shared" si="108"/>
        <v/>
      </c>
      <c r="X542" s="26" t="str">
        <f t="shared" si="109"/>
        <v/>
      </c>
      <c r="Y542" s="6" t="str">
        <f>IFERROR((PERCENTRANK($L$2:$L$20355,L542)*Multiples!$B$3)+((PERCENTRANK($W$2:$W$20355,W542)*(1-Multiples!$B$3))),"")</f>
        <v/>
      </c>
      <c r="Z542" s="64">
        <v>23</v>
      </c>
      <c r="AA542" s="64">
        <v>20</v>
      </c>
      <c r="AB542" s="24">
        <f t="shared" si="110"/>
        <v>3</v>
      </c>
      <c r="AC542" s="24">
        <f t="shared" si="111"/>
        <v>-6.5</v>
      </c>
      <c r="AD542" s="24">
        <f t="shared" si="112"/>
        <v>-5.5</v>
      </c>
      <c r="AE542" s="24" t="str">
        <f t="shared" si="113"/>
        <v>No</v>
      </c>
      <c r="AF542" s="24" t="str">
        <f t="shared" si="114"/>
        <v>No</v>
      </c>
      <c r="AG542" s="64"/>
      <c r="AH542" s="105"/>
      <c r="AI542" s="170"/>
      <c r="AJ542" s="66"/>
    </row>
    <row r="543" spans="1:36" customFormat="1" x14ac:dyDescent="0.25">
      <c r="A543" s="7">
        <v>4</v>
      </c>
      <c r="B543" s="5">
        <v>2023</v>
      </c>
      <c r="C543" s="5" t="str">
        <f t="shared" si="104"/>
        <v>2023 W4</v>
      </c>
      <c r="D543" s="5">
        <v>271</v>
      </c>
      <c r="E543" s="5" t="s">
        <v>651</v>
      </c>
      <c r="F543" s="5" t="s">
        <v>9</v>
      </c>
      <c r="G543" s="5" t="s">
        <v>5</v>
      </c>
      <c r="H543" s="5">
        <v>9.5</v>
      </c>
      <c r="I543" s="61">
        <v>8.5</v>
      </c>
      <c r="J543" s="62" t="str">
        <f t="shared" si="105"/>
        <v>D1</v>
      </c>
      <c r="K543" s="61">
        <f t="shared" si="106"/>
        <v>1</v>
      </c>
      <c r="L543" s="228">
        <f>IF(K543=0,0,
IF(J543="D0.5",0.5*SUMIFS('Key Numbers'!$C$2:$C$71,'Key Numbers'!$A$2:$A$71,"&gt;="&amp;ABS($I543),'Key Numbers'!$A$2:$A$71,"&lt;="&amp;ABS($H543)),
IF(J543="D-0.5",0.5*-1*SUMIFS('Key Numbers'!$C$2:$C$71,'Key Numbers'!$A$2:$A$71,"&lt;="&amp;ABS($I543),'Key Numbers'!$A$2:$A$71,"&gt;="&amp;ABS($H543)),
IF(J543="F0.5",0.5*SUMIFS('Key Numbers'!$C$2:$C$71,'Key Numbers'!$A$2:$A$71,"&lt;="&amp;ABS($I543),'Key Numbers'!$A$2:$A$71,"&gt;="&amp;ABS($H543)),
IF(J543="F-0.5",0.5*-1*SUMIFS('Key Numbers'!$C$2:$C$71,'Key Numbers'!$A$2:$A$71,"&gt;="&amp;ABS($I543),'Key Numbers'!$A$2:$A$71,"&lt;="&amp;ABS($H543)),
IF(AND(LEFT(J543,1)="F",K543&lt;0),-1*SUMIFS('Key Numbers'!$C$2:$C$71,'Key Numbers'!$A$2:$A$71,"&gt;="&amp;ABS($I543),'Key Numbers'!$A$2:$A$71,"&lt;="&amp;ABS($H543)),
IF(AND(LEFT(J543,1)="F",K543&gt;0),SUMIFS('Key Numbers'!$C$2:$C$71,'Key Numbers'!$A$2:$A$71,"&lt;="&amp;ABS($I543),'Key Numbers'!$A$2:$A$71,"&gt;="&amp;ABS($H543)),
IF(AND(LEFT(J543,1)="D",K543&lt;0),-1*SUMIFS('Key Numbers'!$C$2:$C$71,'Key Numbers'!$A$2:$A$71,"&lt;="&amp;ABS($I543),'Key Numbers'!$A$2:$A$71,"&gt;="&amp;ABS($H543)),
SUMIFS('Key Numbers'!$C$2:$C$71,'Key Numbers'!$A$2:$A$71,"&gt;="&amp;ABS($I543),'Key Numbers'!$A$2:$A$71,"&lt;="&amp;ABS($H543))))))))))</f>
        <v>1.6513761467889909E-2</v>
      </c>
      <c r="M543" s="6" cm="1">
        <f t="array" ref="M543">IFERROR(INDEX(DVOA!$E$2:$E$20095,MATCH($F543&amp;$A543-1&amp;$B543,DVOA!$C$2:$C$20095&amp;DVOA!$A$2:$A20553&amp;DVOA!$B$2:$B$20095,0)),0)</f>
        <v>0</v>
      </c>
      <c r="N543" s="6" cm="1">
        <f t="array" ref="N543">IFERROR(INDEX(WDVOA!$W$2:$W$1616,MATCH($F543&amp;$A543-1&amp;$B543,WDVOA!$U$2:$U$19616&amp;WDVOA!$V$2:$V$19616&amp;WDVOA!$B$2:$B$19616,0)),0)</f>
        <v>0</v>
      </c>
      <c r="O543" s="6" cm="1">
        <f t="array" ref="O543">IFERROR(INDEX(DVOA!$AC$2:$AC$20095,MATCH($F543&amp;$A543-1&amp;$B543,DVOA!$C$2:$C$20095&amp;DVOA!$A$2:$A$20095&amp;DVOA!$B$2:$B$20095,0)
),0)</f>
        <v>0</v>
      </c>
      <c r="P543" s="6" cm="1">
        <f t="array" ref="P543">IFERROR(INDEX(DVOA!$E$2:$E$20095,MATCH($G543&amp;$A543-1&amp;$B543,DVOA!$C$2:$C$20095&amp;DVOA!$A$2:$A20553&amp;DVOA!$B$2:$B$20095,0)),0)</f>
        <v>0</v>
      </c>
      <c r="Q543" s="6" cm="1">
        <f t="array" ref="Q543">IFERROR(INDEX(WDVOA!$W$2:$W$1616,MATCH($G543&amp;$A543-1&amp;$B543,WDVOA!$U$2:$U$19616&amp;WDVOA!$V$2:$V$19616&amp;WDVOA!$B$2:$B$19616,0)),0)</f>
        <v>0</v>
      </c>
      <c r="R543" s="6" cm="1">
        <f t="array" ref="R543">IFERROR(INDEX(DVOA!$AC$2:$AC$20095,MATCH($G543&amp;$A543-1&amp;$B543,DVOA!$C$2:$C$20095&amp;DVOA!$A$2:$A$20095&amp;DVOA!$B$2:$B$20095,0)
),0)</f>
        <v>0</v>
      </c>
      <c r="S543" s="6" t="str">
        <f t="shared" si="107"/>
        <v/>
      </c>
      <c r="T543" s="104">
        <f t="shared" si="115"/>
        <v>0</v>
      </c>
      <c r="U543" s="104" t="str">
        <f t="shared" si="116"/>
        <v/>
      </c>
      <c r="V543" s="26" t="str" cm="1">
        <f t="array" ref="V543">IFERROR(IF(E543="H",INDEX('DVOA Pred'!$G$2:$G$1000,MATCH($F543&amp;$B543&amp;$A543,'DVOA Pred'!$C$2:$C$1000&amp;'DVOA Pred'!$A$2:$A$1000&amp;'DVOA Pred'!$B$2:$B$1000,0)),
INDEX('DVOA Pred'!$H$2:$H$1000,MATCH($F543&amp;$B543&amp;$A543,'DVOA Pred'!$D$2:$D$1000&amp;'DVOA Pred'!$A$2:$A$1000&amp;'DVOA Pred'!$B$2:$B$1000,0))),"")</f>
        <v/>
      </c>
      <c r="W543" s="26" t="str">
        <f t="shared" si="108"/>
        <v/>
      </c>
      <c r="X543" s="26" t="str">
        <f t="shared" si="109"/>
        <v/>
      </c>
      <c r="Y543" s="6" t="str">
        <f>IFERROR((PERCENTRANK($L$2:$L$20355,L543)*Multiples!$B$3)+((PERCENTRANK($W$2:$W$20355,W543)*(1-Multiples!$B$3))),"")</f>
        <v/>
      </c>
      <c r="Z543" s="64">
        <v>20</v>
      </c>
      <c r="AA543" s="64">
        <v>23</v>
      </c>
      <c r="AB543" s="24">
        <f t="shared" si="110"/>
        <v>-3</v>
      </c>
      <c r="AC543" s="24">
        <f t="shared" si="111"/>
        <v>6.5</v>
      </c>
      <c r="AD543" s="24">
        <f t="shared" si="112"/>
        <v>5.5</v>
      </c>
      <c r="AE543" s="24" t="str">
        <f t="shared" si="113"/>
        <v>Yes</v>
      </c>
      <c r="AF543" s="24" t="str">
        <f t="shared" si="114"/>
        <v>Yes</v>
      </c>
      <c r="AG543" s="64"/>
      <c r="AH543" s="105" t="s">
        <v>652</v>
      </c>
      <c r="AI543" s="170"/>
      <c r="AJ543" s="66"/>
    </row>
    <row r="544" spans="1:36" customFormat="1" x14ac:dyDescent="0.25">
      <c r="A544" s="7">
        <v>4</v>
      </c>
      <c r="B544" s="5">
        <v>2023</v>
      </c>
      <c r="C544" s="5" t="str">
        <f t="shared" si="104"/>
        <v>2023 W4</v>
      </c>
      <c r="D544" s="5">
        <v>272</v>
      </c>
      <c r="E544" s="5" t="s">
        <v>651</v>
      </c>
      <c r="F544" s="5" t="s">
        <v>15</v>
      </c>
      <c r="G544" s="5" t="s">
        <v>30</v>
      </c>
      <c r="H544" s="5">
        <v>-1.5</v>
      </c>
      <c r="I544" s="61">
        <v>1.5</v>
      </c>
      <c r="J544" s="62" t="str">
        <f t="shared" si="105"/>
        <v>D-3</v>
      </c>
      <c r="K544" s="61">
        <f t="shared" si="106"/>
        <v>-3</v>
      </c>
      <c r="L544" s="228">
        <f>IF(K544=0,0,
IF(J544="D0.5",0.5*SUMIFS('Key Numbers'!$C$2:$C$71,'Key Numbers'!$A$2:$A$71,"&gt;="&amp;ABS($I544),'Key Numbers'!$A$2:$A$71,"&lt;="&amp;ABS($H544)),
IF(J544="D-0.5",0.5*-1*SUMIFS('Key Numbers'!$C$2:$C$71,'Key Numbers'!$A$2:$A$71,"&lt;="&amp;ABS($I544),'Key Numbers'!$A$2:$A$71,"&gt;="&amp;ABS($H544)),
IF(J544="F0.5",0.5*SUMIFS('Key Numbers'!$C$2:$C$71,'Key Numbers'!$A$2:$A$71,"&lt;="&amp;ABS($I544),'Key Numbers'!$A$2:$A$71,"&gt;="&amp;ABS($H544)),
IF(J544="F-0.5",0.5*-1*SUMIFS('Key Numbers'!$C$2:$C$71,'Key Numbers'!$A$2:$A$71,"&gt;="&amp;ABS($I544),'Key Numbers'!$A$2:$A$71,"&lt;="&amp;ABS($H544)),
IF(AND(LEFT(J544,1)="F",K544&lt;0),-1*SUMIFS('Key Numbers'!$C$2:$C$71,'Key Numbers'!$A$2:$A$71,"&gt;="&amp;ABS($I544),'Key Numbers'!$A$2:$A$71,"&lt;="&amp;ABS($H544)),
IF(AND(LEFT(J544,1)="F",K544&gt;0),SUMIFS('Key Numbers'!$C$2:$C$71,'Key Numbers'!$A$2:$A$71,"&lt;="&amp;ABS($I544),'Key Numbers'!$A$2:$A$71,"&gt;="&amp;ABS($H544)),
IF(AND(LEFT(J544,1)="D",K544&lt;0),-1*SUMIFS('Key Numbers'!$C$2:$C$71,'Key Numbers'!$A$2:$A$71,"&lt;="&amp;ABS($I544),'Key Numbers'!$A$2:$A$71,"&gt;="&amp;ABS($H544)),
SUMIFS('Key Numbers'!$C$2:$C$71,'Key Numbers'!$A$2:$A$71,"&gt;="&amp;ABS($I544),'Key Numbers'!$A$2:$A$71,"&lt;="&amp;ABS($H544))))))))))</f>
        <v>0</v>
      </c>
      <c r="M544" s="6" cm="1">
        <f t="array" ref="M544">IFERROR(INDEX(DVOA!$E$2:$E$20095,MATCH($F544&amp;$A544-1&amp;$B544,DVOA!$C$2:$C$20095&amp;DVOA!$A$2:$A20554&amp;DVOA!$B$2:$B$20095,0)),0)</f>
        <v>0</v>
      </c>
      <c r="N544" s="6" cm="1">
        <f t="array" ref="N544">IFERROR(INDEX(WDVOA!$W$2:$W$1616,MATCH($F544&amp;$A544-1&amp;$B544,WDVOA!$U$2:$U$19616&amp;WDVOA!$V$2:$V$19616&amp;WDVOA!$B$2:$B$19616,0)),0)</f>
        <v>0</v>
      </c>
      <c r="O544" s="6" cm="1">
        <f t="array" ref="O544">IFERROR(INDEX(DVOA!$AC$2:$AC$20095,MATCH($F544&amp;$A544-1&amp;$B544,DVOA!$C$2:$C$20095&amp;DVOA!$A$2:$A$20095&amp;DVOA!$B$2:$B$20095,0)
),0)</f>
        <v>0</v>
      </c>
      <c r="P544" s="6" cm="1">
        <f t="array" ref="P544">IFERROR(INDEX(DVOA!$E$2:$E$20095,MATCH($G544&amp;$A544-1&amp;$B544,DVOA!$C$2:$C$20095&amp;DVOA!$A$2:$A20554&amp;DVOA!$B$2:$B$20095,0)),0)</f>
        <v>0</v>
      </c>
      <c r="Q544" s="6" cm="1">
        <f t="array" ref="Q544">IFERROR(INDEX(WDVOA!$W$2:$W$1616,MATCH($G544&amp;$A544-1&amp;$B544,WDVOA!$U$2:$U$19616&amp;WDVOA!$V$2:$V$19616&amp;WDVOA!$B$2:$B$19616,0)),0)</f>
        <v>0</v>
      </c>
      <c r="R544" s="6" cm="1">
        <f t="array" ref="R544">IFERROR(INDEX(DVOA!$AC$2:$AC$20095,MATCH($G544&amp;$A544-1&amp;$B544,DVOA!$C$2:$C$20095&amp;DVOA!$A$2:$A$20095&amp;DVOA!$B$2:$B$20095,0)
),0)</f>
        <v>0</v>
      </c>
      <c r="S544" s="6" t="str">
        <f t="shared" si="107"/>
        <v/>
      </c>
      <c r="T544" s="104">
        <f t="shared" si="115"/>
        <v>0</v>
      </c>
      <c r="U544" s="104" t="str">
        <f t="shared" si="116"/>
        <v/>
      </c>
      <c r="V544" s="26" t="str" cm="1">
        <f t="array" ref="V544">IFERROR(IF(E544="H",INDEX('DVOA Pred'!$G$2:$G$1000,MATCH($F544&amp;$B544&amp;$A544,'DVOA Pred'!$C$2:$C$1000&amp;'DVOA Pred'!$A$2:$A$1000&amp;'DVOA Pred'!$B$2:$B$1000,0)),
INDEX('DVOA Pred'!$H$2:$H$1000,MATCH($F544&amp;$B544&amp;$A544,'DVOA Pred'!$D$2:$D$1000&amp;'DVOA Pred'!$A$2:$A$1000&amp;'DVOA Pred'!$B$2:$B$1000,0))),"")</f>
        <v/>
      </c>
      <c r="W544" s="26" t="str">
        <f t="shared" si="108"/>
        <v/>
      </c>
      <c r="X544" s="26" t="str">
        <f t="shared" si="109"/>
        <v/>
      </c>
      <c r="Y544" s="6" t="str">
        <f>IFERROR((PERCENTRANK($L$2:$L$20355,L544)*Multiples!$B$3)+((PERCENTRANK($W$2:$W$20355,W544)*(1-Multiples!$B$3))),"")</f>
        <v/>
      </c>
      <c r="Z544" s="64">
        <v>3</v>
      </c>
      <c r="AA544" s="64">
        <v>24</v>
      </c>
      <c r="AB544" s="24">
        <f t="shared" si="110"/>
        <v>-21</v>
      </c>
      <c r="AC544" s="24">
        <f t="shared" si="111"/>
        <v>-22.5</v>
      </c>
      <c r="AD544" s="24">
        <f t="shared" si="112"/>
        <v>-19.5</v>
      </c>
      <c r="AE544" s="24" t="str">
        <f t="shared" si="113"/>
        <v>No</v>
      </c>
      <c r="AF544" s="24" t="str">
        <f t="shared" si="114"/>
        <v>No</v>
      </c>
      <c r="AG544" s="64"/>
      <c r="AH544" s="105"/>
      <c r="AI544" s="170"/>
      <c r="AJ544" s="66"/>
    </row>
    <row r="545" spans="1:36" customFormat="1" x14ac:dyDescent="0.25">
      <c r="A545" s="7">
        <v>4</v>
      </c>
      <c r="B545" s="5">
        <v>2023</v>
      </c>
      <c r="C545" s="5" t="str">
        <f t="shared" si="104"/>
        <v>2023 W4</v>
      </c>
      <c r="D545" s="5">
        <v>272</v>
      </c>
      <c r="E545" s="5" t="s">
        <v>649</v>
      </c>
      <c r="F545" s="5" t="s">
        <v>30</v>
      </c>
      <c r="G545" s="5" t="s">
        <v>15</v>
      </c>
      <c r="H545" s="5">
        <v>1.5</v>
      </c>
      <c r="I545" s="61">
        <v>-1.5</v>
      </c>
      <c r="J545" s="62" t="str">
        <f t="shared" si="105"/>
        <v>F3</v>
      </c>
      <c r="K545" s="61">
        <f t="shared" si="106"/>
        <v>3</v>
      </c>
      <c r="L545" s="228">
        <f>IF(K545=0,0,
IF(J545="D0.5",0.5*SUMIFS('Key Numbers'!$C$2:$C$71,'Key Numbers'!$A$2:$A$71,"&gt;="&amp;ABS($I545),'Key Numbers'!$A$2:$A$71,"&lt;="&amp;ABS($H545)),
IF(J545="D-0.5",0.5*-1*SUMIFS('Key Numbers'!$C$2:$C$71,'Key Numbers'!$A$2:$A$71,"&lt;="&amp;ABS($I545),'Key Numbers'!$A$2:$A$71,"&gt;="&amp;ABS($H545)),
IF(J545="F0.5",0.5*SUMIFS('Key Numbers'!$C$2:$C$71,'Key Numbers'!$A$2:$A$71,"&lt;="&amp;ABS($I545),'Key Numbers'!$A$2:$A$71,"&gt;="&amp;ABS($H545)),
IF(J545="F-0.5",0.5*-1*SUMIFS('Key Numbers'!$C$2:$C$71,'Key Numbers'!$A$2:$A$71,"&gt;="&amp;ABS($I545),'Key Numbers'!$A$2:$A$71,"&lt;="&amp;ABS($H545)),
IF(AND(LEFT(J545,1)="F",K545&lt;0),-1*SUMIFS('Key Numbers'!$C$2:$C$71,'Key Numbers'!$A$2:$A$71,"&gt;="&amp;ABS($I545),'Key Numbers'!$A$2:$A$71,"&lt;="&amp;ABS($H545)),
IF(AND(LEFT(J545,1)="F",K545&gt;0),SUMIFS('Key Numbers'!$C$2:$C$71,'Key Numbers'!$A$2:$A$71,"&lt;="&amp;ABS($I545),'Key Numbers'!$A$2:$A$71,"&gt;="&amp;ABS($H545)),
IF(AND(LEFT(J545,1)="D",K545&lt;0),-1*SUMIFS('Key Numbers'!$C$2:$C$71,'Key Numbers'!$A$2:$A$71,"&lt;="&amp;ABS($I545),'Key Numbers'!$A$2:$A$71,"&gt;="&amp;ABS($H545)),
SUMIFS('Key Numbers'!$C$2:$C$71,'Key Numbers'!$A$2:$A$71,"&gt;="&amp;ABS($I545),'Key Numbers'!$A$2:$A$71,"&lt;="&amp;ABS($H545))))))))))</f>
        <v>0</v>
      </c>
      <c r="M545" s="6" cm="1">
        <f t="array" ref="M545">IFERROR(INDEX(DVOA!$E$2:$E$20095,MATCH($F545&amp;$A545-1&amp;$B545,DVOA!$C$2:$C$20095&amp;DVOA!$A$2:$A20555&amp;DVOA!$B$2:$B$20095,0)),0)</f>
        <v>0</v>
      </c>
      <c r="N545" s="6" cm="1">
        <f t="array" ref="N545">IFERROR(INDEX(WDVOA!$W$2:$W$1616,MATCH($F545&amp;$A545-1&amp;$B545,WDVOA!$U$2:$U$19616&amp;WDVOA!$V$2:$V$19616&amp;WDVOA!$B$2:$B$19616,0)),0)</f>
        <v>0</v>
      </c>
      <c r="O545" s="6" cm="1">
        <f t="array" ref="O545">IFERROR(INDEX(DVOA!$AC$2:$AC$20095,MATCH($F545&amp;$A545-1&amp;$B545,DVOA!$C$2:$C$20095&amp;DVOA!$A$2:$A$20095&amp;DVOA!$B$2:$B$20095,0)
),0)</f>
        <v>0</v>
      </c>
      <c r="P545" s="6" cm="1">
        <f t="array" ref="P545">IFERROR(INDEX(DVOA!$E$2:$E$20095,MATCH($G545&amp;$A545-1&amp;$B545,DVOA!$C$2:$C$20095&amp;DVOA!$A$2:$A20555&amp;DVOA!$B$2:$B$20095,0)),0)</f>
        <v>0</v>
      </c>
      <c r="Q545" s="6" cm="1">
        <f t="array" ref="Q545">IFERROR(INDEX(WDVOA!$W$2:$W$1616,MATCH($G545&amp;$A545-1&amp;$B545,WDVOA!$U$2:$U$19616&amp;WDVOA!$V$2:$V$19616&amp;WDVOA!$B$2:$B$19616,0)),0)</f>
        <v>0</v>
      </c>
      <c r="R545" s="6" cm="1">
        <f t="array" ref="R545">IFERROR(INDEX(DVOA!$AC$2:$AC$20095,MATCH($G545&amp;$A545-1&amp;$B545,DVOA!$C$2:$C$20095&amp;DVOA!$A$2:$A$20095&amp;DVOA!$B$2:$B$20095,0)
),0)</f>
        <v>0</v>
      </c>
      <c r="S545" s="6" t="str">
        <f t="shared" si="107"/>
        <v/>
      </c>
      <c r="T545" s="104">
        <f t="shared" si="115"/>
        <v>0</v>
      </c>
      <c r="U545" s="104" t="str">
        <f t="shared" si="116"/>
        <v/>
      </c>
      <c r="V545" s="26" t="str" cm="1">
        <f t="array" ref="V545">IFERROR(IF(E545="H",INDEX('DVOA Pred'!$G$2:$G$1000,MATCH($F545&amp;$B545&amp;$A545,'DVOA Pred'!$C$2:$C$1000&amp;'DVOA Pred'!$A$2:$A$1000&amp;'DVOA Pred'!$B$2:$B$1000,0)),
INDEX('DVOA Pred'!$H$2:$H$1000,MATCH($F545&amp;$B545&amp;$A545,'DVOA Pred'!$D$2:$D$1000&amp;'DVOA Pred'!$A$2:$A$1000&amp;'DVOA Pred'!$B$2:$B$1000,0))),"")</f>
        <v/>
      </c>
      <c r="W545" s="26" t="str">
        <f t="shared" si="108"/>
        <v/>
      </c>
      <c r="X545" s="26" t="str">
        <f t="shared" si="109"/>
        <v/>
      </c>
      <c r="Y545" s="6" t="str">
        <f>IFERROR((PERCENTRANK($L$2:$L$20355,L545)*Multiples!$B$3)+((PERCENTRANK($W$2:$W$20355,W545)*(1-Multiples!$B$3))),"")</f>
        <v/>
      </c>
      <c r="Z545" s="64">
        <v>24</v>
      </c>
      <c r="AA545" s="64">
        <v>3</v>
      </c>
      <c r="AB545" s="24">
        <f t="shared" si="110"/>
        <v>21</v>
      </c>
      <c r="AC545" s="24">
        <f t="shared" si="111"/>
        <v>22.5</v>
      </c>
      <c r="AD545" s="26">
        <f t="shared" si="112"/>
        <v>19.5</v>
      </c>
      <c r="AE545" s="24" t="str">
        <f t="shared" si="113"/>
        <v>Yes</v>
      </c>
      <c r="AF545" s="24" t="str">
        <f t="shared" si="114"/>
        <v>Yes</v>
      </c>
      <c r="AG545" s="64" t="s">
        <v>652</v>
      </c>
      <c r="AH545" s="105" t="s">
        <v>652</v>
      </c>
      <c r="AI545" s="170"/>
      <c r="AJ545" s="66"/>
    </row>
    <row r="546" spans="1:36" customFormat="1" x14ac:dyDescent="0.25">
      <c r="A546" s="7">
        <v>5</v>
      </c>
      <c r="B546" s="5">
        <v>2023</v>
      </c>
      <c r="C546" s="5" t="str">
        <f t="shared" si="104"/>
        <v>2023 W5</v>
      </c>
      <c r="D546" s="5">
        <v>273</v>
      </c>
      <c r="E546" s="5" t="s">
        <v>649</v>
      </c>
      <c r="F546" s="5" t="s">
        <v>64</v>
      </c>
      <c r="G546" s="5" t="s">
        <v>26</v>
      </c>
      <c r="H546" s="5">
        <v>5.5</v>
      </c>
      <c r="I546" s="61">
        <v>6</v>
      </c>
      <c r="J546" s="62" t="str">
        <f t="shared" si="105"/>
        <v>D-0.5</v>
      </c>
      <c r="K546" s="61">
        <f t="shared" si="106"/>
        <v>-0.5</v>
      </c>
      <c r="L546" s="228">
        <f>IF(K546=0,0,
IF(J546="D0.5",0.5*SUMIFS('Key Numbers'!$C$2:$C$71,'Key Numbers'!$A$2:$A$71,"&gt;="&amp;ABS($I546),'Key Numbers'!$A$2:$A$71,"&lt;="&amp;ABS($H546)),
IF(J546="D-0.5",0.5*-1*SUMIFS('Key Numbers'!$C$2:$C$71,'Key Numbers'!$A$2:$A$71,"&lt;="&amp;ABS($I546),'Key Numbers'!$A$2:$A$71,"&gt;="&amp;ABS($H546)),
IF(J546="F0.5",0.5*SUMIFS('Key Numbers'!$C$2:$C$71,'Key Numbers'!$A$2:$A$71,"&lt;="&amp;ABS($I546),'Key Numbers'!$A$2:$A$71,"&gt;="&amp;ABS($H546)),
IF(J546="F-0.5",0.5*-1*SUMIFS('Key Numbers'!$C$2:$C$71,'Key Numbers'!$A$2:$A$71,"&gt;="&amp;ABS($I546),'Key Numbers'!$A$2:$A$71,"&lt;="&amp;ABS($H546)),
IF(AND(LEFT(J546,1)="F",K546&lt;0),-1*SUMIFS('Key Numbers'!$C$2:$C$71,'Key Numbers'!$A$2:$A$71,"&gt;="&amp;ABS($I546),'Key Numbers'!$A$2:$A$71,"&lt;="&amp;ABS($H546)),
IF(AND(LEFT(J546,1)="F",K546&gt;0),SUMIFS('Key Numbers'!$C$2:$C$71,'Key Numbers'!$A$2:$A$71,"&lt;="&amp;ABS($I546),'Key Numbers'!$A$2:$A$71,"&gt;="&amp;ABS($H546)),
IF(AND(LEFT(J546,1)="D",K546&lt;0),-1*SUMIFS('Key Numbers'!$C$2:$C$71,'Key Numbers'!$A$2:$A$71,"&lt;="&amp;ABS($I546),'Key Numbers'!$A$2:$A$71,"&gt;="&amp;ABS($H546)),
SUMIFS('Key Numbers'!$C$2:$C$71,'Key Numbers'!$A$2:$A$71,"&gt;="&amp;ABS($I546),'Key Numbers'!$A$2:$A$71,"&lt;="&amp;ABS($H546))))))))))</f>
        <v>-3.669724770642202E-2</v>
      </c>
      <c r="M546" s="6" cm="1">
        <f t="array" ref="M546">IFERROR(INDEX(DVOA!$E$2:$E$20095,MATCH($F546&amp;$A546-1&amp;$B546,DVOA!$C$2:$C$20095&amp;DVOA!$A$2:$A20496&amp;DVOA!$B$2:$B$20095,0)),0)</f>
        <v>0</v>
      </c>
      <c r="N546" s="6" cm="1">
        <f t="array" ref="N546">IFERROR(INDEX(WDVOA!$W$2:$W$1616,MATCH($F546&amp;$A546-1&amp;$B546,WDVOA!$U$2:$U$19616&amp;WDVOA!$V$2:$V$19616&amp;WDVOA!$B$2:$B$19616,0)),0)</f>
        <v>0</v>
      </c>
      <c r="O546" s="6" cm="1">
        <f t="array" ref="O546">IFERROR(INDEX(DVOA!$AC$2:$AC$20095,MATCH($F546&amp;$A546-1&amp;$B546,DVOA!$C$2:$C$20095&amp;DVOA!$A$2:$A$20095&amp;DVOA!$B$2:$B$20095,0)
),0)</f>
        <v>0</v>
      </c>
      <c r="P546" s="6" cm="1">
        <f t="array" ref="P546">IFERROR(INDEX(DVOA!$E$2:$E$20095,MATCH($G546&amp;$A546-1&amp;$B546,DVOA!$C$2:$C$20095&amp;DVOA!$A$2:$A20496&amp;DVOA!$B$2:$B$20095,0)),0)</f>
        <v>0</v>
      </c>
      <c r="Q546" s="6" cm="1">
        <f t="array" ref="Q546">IFERROR(INDEX(WDVOA!$W$2:$W$1616,MATCH($G546&amp;$A546-1&amp;$B546,WDVOA!$U$2:$U$19616&amp;WDVOA!$V$2:$V$19616&amp;WDVOA!$B$2:$B$19616,0)),0)</f>
        <v>0</v>
      </c>
      <c r="R546" s="6" cm="1">
        <f t="array" ref="R546">IFERROR(INDEX(DVOA!$AC$2:$AC$20095,MATCH($G546&amp;$A546-1&amp;$B546,DVOA!$C$2:$C$20095&amp;DVOA!$A$2:$A$20095&amp;DVOA!$B$2:$B$20095,0)
),0)</f>
        <v>0</v>
      </c>
      <c r="S546" s="6" t="str">
        <f t="shared" si="107"/>
        <v/>
      </c>
      <c r="T546" s="104">
        <f t="shared" si="115"/>
        <v>0</v>
      </c>
      <c r="U546" s="104" t="str">
        <f t="shared" si="116"/>
        <v/>
      </c>
      <c r="V546" s="26" t="str" cm="1">
        <f t="array" ref="V546">IFERROR(IF(E546="H",INDEX('DVOA Pred'!$G$2:$G$1000,MATCH($F546&amp;$B546&amp;$A546,'DVOA Pred'!$C$2:$C$1000&amp;'DVOA Pred'!$A$2:$A$1000&amp;'DVOA Pred'!$B$2:$B$1000,0)),
INDEX('DVOA Pred'!$H$2:$H$1000,MATCH($F546&amp;$B546&amp;$A546,'DVOA Pred'!$D$2:$D$1000&amp;'DVOA Pred'!$A$2:$A$1000&amp;'DVOA Pred'!$B$2:$B$1000,0))),"")</f>
        <v/>
      </c>
      <c r="W546" s="26" t="str">
        <f t="shared" si="108"/>
        <v/>
      </c>
      <c r="X546" s="26" t="str">
        <f t="shared" si="109"/>
        <v/>
      </c>
      <c r="Y546" s="6" t="str">
        <f>IFERROR((PERCENTRANK($L$2:$L$20355,L546)*Multiples!$B$3)+((PERCENTRANK($W$2:$W$20355,W546)*(1-Multiples!$B$3))),"")</f>
        <v/>
      </c>
      <c r="Z546" s="64">
        <v>40</v>
      </c>
      <c r="AA546" s="64">
        <v>20</v>
      </c>
      <c r="AB546" s="24">
        <f t="shared" si="110"/>
        <v>20</v>
      </c>
      <c r="AC546" s="24">
        <f t="shared" si="111"/>
        <v>25.5</v>
      </c>
      <c r="AD546" s="24">
        <f t="shared" si="112"/>
        <v>26</v>
      </c>
      <c r="AE546" s="24" t="str">
        <f t="shared" si="113"/>
        <v>Yes</v>
      </c>
      <c r="AF546" s="24" t="str">
        <f t="shared" si="114"/>
        <v>Yes</v>
      </c>
      <c r="AG546" s="64"/>
      <c r="AH546" s="105"/>
      <c r="AI546" s="170"/>
      <c r="AJ546" s="66"/>
    </row>
    <row r="547" spans="1:36" customFormat="1" x14ac:dyDescent="0.25">
      <c r="A547" s="7">
        <v>5</v>
      </c>
      <c r="B547" s="5">
        <v>2023</v>
      </c>
      <c r="C547" s="5" t="str">
        <f t="shared" si="104"/>
        <v>2023 W5</v>
      </c>
      <c r="D547" s="5">
        <v>273</v>
      </c>
      <c r="E547" s="5" t="s">
        <v>651</v>
      </c>
      <c r="F547" s="5" t="s">
        <v>26</v>
      </c>
      <c r="G547" s="5" t="s">
        <v>64</v>
      </c>
      <c r="H547" s="5">
        <v>-5.5</v>
      </c>
      <c r="I547" s="61">
        <v>-6</v>
      </c>
      <c r="J547" s="62" t="str">
        <f t="shared" si="105"/>
        <v>F0.5</v>
      </c>
      <c r="K547" s="61">
        <f t="shared" si="106"/>
        <v>0.5</v>
      </c>
      <c r="L547" s="228">
        <f>IF(K547=0,0,
IF(J547="D0.5",0.5*SUMIFS('Key Numbers'!$C$2:$C$71,'Key Numbers'!$A$2:$A$71,"&gt;="&amp;ABS($I547),'Key Numbers'!$A$2:$A$71,"&lt;="&amp;ABS($H547)),
IF(J547="D-0.5",0.5*-1*SUMIFS('Key Numbers'!$C$2:$C$71,'Key Numbers'!$A$2:$A$71,"&lt;="&amp;ABS($I547),'Key Numbers'!$A$2:$A$71,"&gt;="&amp;ABS($H547)),
IF(J547="F0.5",0.5*SUMIFS('Key Numbers'!$C$2:$C$71,'Key Numbers'!$A$2:$A$71,"&lt;="&amp;ABS($I547),'Key Numbers'!$A$2:$A$71,"&gt;="&amp;ABS($H547)),
IF(J547="F-0.5",0.5*-1*SUMIFS('Key Numbers'!$C$2:$C$71,'Key Numbers'!$A$2:$A$71,"&gt;="&amp;ABS($I547),'Key Numbers'!$A$2:$A$71,"&lt;="&amp;ABS($H547)),
IF(AND(LEFT(J547,1)="F",K547&lt;0),-1*SUMIFS('Key Numbers'!$C$2:$C$71,'Key Numbers'!$A$2:$A$71,"&gt;="&amp;ABS($I547),'Key Numbers'!$A$2:$A$71,"&lt;="&amp;ABS($H547)),
IF(AND(LEFT(J547,1)="F",K547&gt;0),SUMIFS('Key Numbers'!$C$2:$C$71,'Key Numbers'!$A$2:$A$71,"&lt;="&amp;ABS($I547),'Key Numbers'!$A$2:$A$71,"&gt;="&amp;ABS($H547)),
IF(AND(LEFT(J547,1)="D",K547&lt;0),-1*SUMIFS('Key Numbers'!$C$2:$C$71,'Key Numbers'!$A$2:$A$71,"&lt;="&amp;ABS($I547),'Key Numbers'!$A$2:$A$71,"&gt;="&amp;ABS($H547)),
SUMIFS('Key Numbers'!$C$2:$C$71,'Key Numbers'!$A$2:$A$71,"&gt;="&amp;ABS($I547),'Key Numbers'!$A$2:$A$71,"&lt;="&amp;ABS($H547))))))))))</f>
        <v>3.669724770642202E-2</v>
      </c>
      <c r="M547" s="6" cm="1">
        <f t="array" ref="M547">IFERROR(INDEX(DVOA!$E$2:$E$20095,MATCH($F547&amp;$A547-1&amp;$B547,DVOA!$C$2:$C$20095&amp;DVOA!$A$2:$A20497&amp;DVOA!$B$2:$B$20095,0)),0)</f>
        <v>0</v>
      </c>
      <c r="N547" s="6" cm="1">
        <f t="array" ref="N547">IFERROR(INDEX(WDVOA!$W$2:$W$1616,MATCH($F547&amp;$A547-1&amp;$B547,WDVOA!$U$2:$U$19616&amp;WDVOA!$V$2:$V$19616&amp;WDVOA!$B$2:$B$19616,0)),0)</f>
        <v>0</v>
      </c>
      <c r="O547" s="6" cm="1">
        <f t="array" ref="O547">IFERROR(INDEX(DVOA!$AC$2:$AC$20095,MATCH($F547&amp;$A547-1&amp;$B547,DVOA!$C$2:$C$20095&amp;DVOA!$A$2:$A$20095&amp;DVOA!$B$2:$B$20095,0)
),0)</f>
        <v>0</v>
      </c>
      <c r="P547" s="6" cm="1">
        <f t="array" ref="P547">IFERROR(INDEX(DVOA!$E$2:$E$20095,MATCH($G547&amp;$A547-1&amp;$B547,DVOA!$C$2:$C$20095&amp;DVOA!$A$2:$A20497&amp;DVOA!$B$2:$B$20095,0)),0)</f>
        <v>0</v>
      </c>
      <c r="Q547" s="6" cm="1">
        <f t="array" ref="Q547">IFERROR(INDEX(WDVOA!$W$2:$W$1616,MATCH($G547&amp;$A547-1&amp;$B547,WDVOA!$U$2:$U$19616&amp;WDVOA!$V$2:$V$19616&amp;WDVOA!$B$2:$B$19616,0)),0)</f>
        <v>0</v>
      </c>
      <c r="R547" s="6" cm="1">
        <f t="array" ref="R547">IFERROR(INDEX(DVOA!$AC$2:$AC$20095,MATCH($G547&amp;$A547-1&amp;$B547,DVOA!$C$2:$C$20095&amp;DVOA!$A$2:$A$20095&amp;DVOA!$B$2:$B$20095,0)
),0)</f>
        <v>0</v>
      </c>
      <c r="S547" s="6" t="str">
        <f t="shared" si="107"/>
        <v/>
      </c>
      <c r="T547" s="104">
        <f t="shared" si="115"/>
        <v>0</v>
      </c>
      <c r="U547" s="104" t="str">
        <f t="shared" si="116"/>
        <v/>
      </c>
      <c r="V547" s="26" t="str" cm="1">
        <f t="array" ref="V547">IFERROR(IF(E547="H",INDEX('DVOA Pred'!$G$2:$G$1000,MATCH($F547&amp;$B547&amp;$A547,'DVOA Pred'!$C$2:$C$1000&amp;'DVOA Pred'!$A$2:$A$1000&amp;'DVOA Pred'!$B$2:$B$1000,0)),
INDEX('DVOA Pred'!$H$2:$H$1000,MATCH($F547&amp;$B547&amp;$A547,'DVOA Pred'!$D$2:$D$1000&amp;'DVOA Pred'!$A$2:$A$1000&amp;'DVOA Pred'!$B$2:$B$1000,0))),"")</f>
        <v/>
      </c>
      <c r="W547" s="26" t="str">
        <f t="shared" si="108"/>
        <v/>
      </c>
      <c r="X547" s="26" t="str">
        <f t="shared" si="109"/>
        <v/>
      </c>
      <c r="Y547" s="6" t="str">
        <f>IFERROR((PERCENTRANK($L$2:$L$20355,L547)*Multiples!$B$3)+((PERCENTRANK($W$2:$W$20355,W547)*(1-Multiples!$B$3))),"")</f>
        <v/>
      </c>
      <c r="Z547" s="64">
        <v>20</v>
      </c>
      <c r="AA547" s="64">
        <v>40</v>
      </c>
      <c r="AB547" s="24">
        <f t="shared" si="110"/>
        <v>-20</v>
      </c>
      <c r="AC547" s="24">
        <f t="shared" si="111"/>
        <v>-25.5</v>
      </c>
      <c r="AD547" s="24">
        <f t="shared" si="112"/>
        <v>-26</v>
      </c>
      <c r="AE547" s="24" t="str">
        <f t="shared" si="113"/>
        <v>No</v>
      </c>
      <c r="AF547" s="24" t="str">
        <f t="shared" si="114"/>
        <v>No</v>
      </c>
      <c r="AG547" s="64"/>
      <c r="AH547" s="105" t="s">
        <v>652</v>
      </c>
      <c r="AI547" s="170"/>
      <c r="AJ547" s="66"/>
    </row>
    <row r="548" spans="1:36" customFormat="1" x14ac:dyDescent="0.25">
      <c r="A548" s="7">
        <v>5</v>
      </c>
      <c r="B548" s="5">
        <v>2023</v>
      </c>
      <c r="C548" s="5" t="str">
        <f t="shared" si="104"/>
        <v>2023 W5</v>
      </c>
      <c r="D548" s="5">
        <v>274</v>
      </c>
      <c r="E548" s="5" t="s">
        <v>653</v>
      </c>
      <c r="F548" s="5" t="s">
        <v>0</v>
      </c>
      <c r="G548" s="5" t="s">
        <v>12</v>
      </c>
      <c r="H548" s="5">
        <v>-5.5</v>
      </c>
      <c r="I548" s="61">
        <v>-5.5</v>
      </c>
      <c r="J548" s="62" t="str">
        <f t="shared" si="105"/>
        <v>F0</v>
      </c>
      <c r="K548" s="61">
        <f t="shared" si="106"/>
        <v>0</v>
      </c>
      <c r="L548" s="228">
        <f>IF(K548=0,0,
IF(J548="D0.5",0.5*SUMIFS('Key Numbers'!$C$2:$C$71,'Key Numbers'!$A$2:$A$71,"&gt;="&amp;ABS($I548),'Key Numbers'!$A$2:$A$71,"&lt;="&amp;ABS($H548)),
IF(J548="D-0.5",0.5*-1*SUMIFS('Key Numbers'!$C$2:$C$71,'Key Numbers'!$A$2:$A$71,"&lt;="&amp;ABS($I548),'Key Numbers'!$A$2:$A$71,"&gt;="&amp;ABS($H548)),
IF(J548="F0.5",0.5*SUMIFS('Key Numbers'!$C$2:$C$71,'Key Numbers'!$A$2:$A$71,"&lt;="&amp;ABS($I548),'Key Numbers'!$A$2:$A$71,"&gt;="&amp;ABS($H548)),
IF(J548="F-0.5",0.5*-1*SUMIFS('Key Numbers'!$C$2:$C$71,'Key Numbers'!$A$2:$A$71,"&gt;="&amp;ABS($I548),'Key Numbers'!$A$2:$A$71,"&lt;="&amp;ABS($H548)),
IF(AND(LEFT(J548,1)="F",K548&lt;0),-1*SUMIFS('Key Numbers'!$C$2:$C$71,'Key Numbers'!$A$2:$A$71,"&gt;="&amp;ABS($I548),'Key Numbers'!$A$2:$A$71,"&lt;="&amp;ABS($H548)),
IF(AND(LEFT(J548,1)="F",K548&gt;0),SUMIFS('Key Numbers'!$C$2:$C$71,'Key Numbers'!$A$2:$A$71,"&lt;="&amp;ABS($I548),'Key Numbers'!$A$2:$A$71,"&gt;="&amp;ABS($H548)),
IF(AND(LEFT(J548,1)="D",K548&lt;0),-1*SUMIFS('Key Numbers'!$C$2:$C$71,'Key Numbers'!$A$2:$A$71,"&lt;="&amp;ABS($I548),'Key Numbers'!$A$2:$A$71,"&gt;="&amp;ABS($H548)),
SUMIFS('Key Numbers'!$C$2:$C$71,'Key Numbers'!$A$2:$A$71,"&gt;="&amp;ABS($I548),'Key Numbers'!$A$2:$A$71,"&lt;="&amp;ABS($H548))))))))))</f>
        <v>0</v>
      </c>
      <c r="M548" s="6" cm="1">
        <f t="array" ref="M548">IFERROR(INDEX(DVOA!$E$2:$E$20095,MATCH($F548&amp;$A548-1&amp;$B548,DVOA!$C$2:$C$20095&amp;DVOA!$A$2:$A20498&amp;DVOA!$B$2:$B$20095,0)),0)</f>
        <v>0</v>
      </c>
      <c r="N548" s="6" cm="1">
        <f t="array" ref="N548">IFERROR(INDEX(WDVOA!$W$2:$W$1616,MATCH($F548&amp;$A548-1&amp;$B548,WDVOA!$U$2:$U$19616&amp;WDVOA!$V$2:$V$19616&amp;WDVOA!$B$2:$B$19616,0)),0)</f>
        <v>0</v>
      </c>
      <c r="O548" s="6" cm="1">
        <f t="array" ref="O548">IFERROR(INDEX(DVOA!$AC$2:$AC$20095,MATCH($F548&amp;$A548-1&amp;$B548,DVOA!$C$2:$C$20095&amp;DVOA!$A$2:$A$20095&amp;DVOA!$B$2:$B$20095,0)
),0)</f>
        <v>0</v>
      </c>
      <c r="P548" s="6" cm="1">
        <f t="array" ref="P548">IFERROR(INDEX(DVOA!$E$2:$E$20095,MATCH($G548&amp;$A548-1&amp;$B548,DVOA!$C$2:$C$20095&amp;DVOA!$A$2:$A20498&amp;DVOA!$B$2:$B$20095,0)),0)</f>
        <v>0</v>
      </c>
      <c r="Q548" s="6" cm="1">
        <f t="array" ref="Q548">IFERROR(INDEX(WDVOA!$W$2:$W$1616,MATCH($G548&amp;$A548-1&amp;$B548,WDVOA!$U$2:$U$19616&amp;WDVOA!$V$2:$V$19616&amp;WDVOA!$B$2:$B$19616,0)),0)</f>
        <v>0</v>
      </c>
      <c r="R548" s="6" cm="1">
        <f t="array" ref="R548">IFERROR(INDEX(DVOA!$AC$2:$AC$20095,MATCH($G548&amp;$A548-1&amp;$B548,DVOA!$C$2:$C$20095&amp;DVOA!$A$2:$A$20095&amp;DVOA!$B$2:$B$20095,0)
),0)</f>
        <v>0</v>
      </c>
      <c r="S548" s="6" t="str">
        <f t="shared" si="107"/>
        <v/>
      </c>
      <c r="T548" s="104">
        <f t="shared" si="115"/>
        <v>0</v>
      </c>
      <c r="U548" s="104" t="str">
        <f t="shared" si="116"/>
        <v/>
      </c>
      <c r="V548" s="26" t="str" cm="1">
        <f t="array" ref="V548">IFERROR(IF(E548="H",INDEX('DVOA Pred'!$G$2:$G$1000,MATCH($F548&amp;$B548&amp;$A548,'DVOA Pred'!$C$2:$C$1000&amp;'DVOA Pred'!$A$2:$A$1000&amp;'DVOA Pred'!$B$2:$B$1000,0)),
INDEX('DVOA Pred'!$H$2:$H$1000,MATCH($F548&amp;$B548&amp;$A548,'DVOA Pred'!$D$2:$D$1000&amp;'DVOA Pred'!$A$2:$A$1000&amp;'DVOA Pred'!$B$2:$B$1000,0))),"")</f>
        <v/>
      </c>
      <c r="W548" s="26" t="str">
        <f t="shared" si="108"/>
        <v/>
      </c>
      <c r="X548" s="26" t="str">
        <f t="shared" si="109"/>
        <v/>
      </c>
      <c r="Y548" s="6" t="str">
        <f>IFERROR((PERCENTRANK($L$2:$L$20355,L548)*Multiples!$B$3)+((PERCENTRANK($W$2:$W$20355,W548)*(1-Multiples!$B$3))),"")</f>
        <v/>
      </c>
      <c r="Z548" s="64">
        <v>20</v>
      </c>
      <c r="AA548" s="64">
        <v>25</v>
      </c>
      <c r="AB548" s="24">
        <f t="shared" si="110"/>
        <v>-5</v>
      </c>
      <c r="AC548" s="24">
        <f t="shared" si="111"/>
        <v>-10.5</v>
      </c>
      <c r="AD548" s="24">
        <f t="shared" si="112"/>
        <v>-10.5</v>
      </c>
      <c r="AE548" s="24" t="str">
        <f t="shared" si="113"/>
        <v>No</v>
      </c>
      <c r="AF548" s="24" t="str">
        <f t="shared" si="114"/>
        <v>No</v>
      </c>
      <c r="AG548" s="64" t="s">
        <v>652</v>
      </c>
      <c r="AH548" s="105"/>
      <c r="AI548" s="170"/>
      <c r="AJ548" s="66"/>
    </row>
    <row r="549" spans="1:36" customFormat="1" x14ac:dyDescent="0.25">
      <c r="A549" s="7">
        <v>5</v>
      </c>
      <c r="B549" s="5">
        <v>2023</v>
      </c>
      <c r="C549" s="5" t="str">
        <f t="shared" si="104"/>
        <v>2023 W5</v>
      </c>
      <c r="D549" s="5">
        <v>274</v>
      </c>
      <c r="E549" s="5" t="s">
        <v>653</v>
      </c>
      <c r="F549" s="5" t="s">
        <v>12</v>
      </c>
      <c r="G549" s="5" t="s">
        <v>0</v>
      </c>
      <c r="H549" s="5">
        <v>5.5</v>
      </c>
      <c r="I549" s="61">
        <v>5.5</v>
      </c>
      <c r="J549" s="62" t="str">
        <f t="shared" si="105"/>
        <v>D0</v>
      </c>
      <c r="K549" s="61">
        <f t="shared" si="106"/>
        <v>0</v>
      </c>
      <c r="L549" s="228">
        <f>IF(K549=0,0,
IF(J549="D0.5",0.5*SUMIFS('Key Numbers'!$C$2:$C$71,'Key Numbers'!$A$2:$A$71,"&gt;="&amp;ABS($I549),'Key Numbers'!$A$2:$A$71,"&lt;="&amp;ABS($H549)),
IF(J549="D-0.5",0.5*-1*SUMIFS('Key Numbers'!$C$2:$C$71,'Key Numbers'!$A$2:$A$71,"&lt;="&amp;ABS($I549),'Key Numbers'!$A$2:$A$71,"&gt;="&amp;ABS($H549)),
IF(J549="F0.5",0.5*SUMIFS('Key Numbers'!$C$2:$C$71,'Key Numbers'!$A$2:$A$71,"&lt;="&amp;ABS($I549),'Key Numbers'!$A$2:$A$71,"&gt;="&amp;ABS($H549)),
IF(J549="F-0.5",0.5*-1*SUMIFS('Key Numbers'!$C$2:$C$71,'Key Numbers'!$A$2:$A$71,"&gt;="&amp;ABS($I549),'Key Numbers'!$A$2:$A$71,"&lt;="&amp;ABS($H549)),
IF(AND(LEFT(J549,1)="F",K549&lt;0),-1*SUMIFS('Key Numbers'!$C$2:$C$71,'Key Numbers'!$A$2:$A$71,"&gt;="&amp;ABS($I549),'Key Numbers'!$A$2:$A$71,"&lt;="&amp;ABS($H549)),
IF(AND(LEFT(J549,1)="F",K549&gt;0),SUMIFS('Key Numbers'!$C$2:$C$71,'Key Numbers'!$A$2:$A$71,"&lt;="&amp;ABS($I549),'Key Numbers'!$A$2:$A$71,"&gt;="&amp;ABS($H549)),
IF(AND(LEFT(J549,1)="D",K549&lt;0),-1*SUMIFS('Key Numbers'!$C$2:$C$71,'Key Numbers'!$A$2:$A$71,"&lt;="&amp;ABS($I549),'Key Numbers'!$A$2:$A$71,"&gt;="&amp;ABS($H549)),
SUMIFS('Key Numbers'!$C$2:$C$71,'Key Numbers'!$A$2:$A$71,"&gt;="&amp;ABS($I549),'Key Numbers'!$A$2:$A$71,"&lt;="&amp;ABS($H549))))))))))</f>
        <v>0</v>
      </c>
      <c r="M549" s="6" cm="1">
        <f t="array" ref="M549">IFERROR(INDEX(DVOA!$E$2:$E$20095,MATCH($F549&amp;$A549-1&amp;$B549,DVOA!$C$2:$C$20095&amp;DVOA!$A$2:$A20499&amp;DVOA!$B$2:$B$20095,0)),0)</f>
        <v>0</v>
      </c>
      <c r="N549" s="6" cm="1">
        <f t="array" ref="N549">IFERROR(INDEX(WDVOA!$W$2:$W$1616,MATCH($F549&amp;$A549-1&amp;$B549,WDVOA!$U$2:$U$19616&amp;WDVOA!$V$2:$V$19616&amp;WDVOA!$B$2:$B$19616,0)),0)</f>
        <v>0</v>
      </c>
      <c r="O549" s="6" cm="1">
        <f t="array" ref="O549">IFERROR(INDEX(DVOA!$AC$2:$AC$20095,MATCH($F549&amp;$A549-1&amp;$B549,DVOA!$C$2:$C$20095&amp;DVOA!$A$2:$A$20095&amp;DVOA!$B$2:$B$20095,0)
),0)</f>
        <v>0</v>
      </c>
      <c r="P549" s="6" cm="1">
        <f t="array" ref="P549">IFERROR(INDEX(DVOA!$E$2:$E$20095,MATCH($G549&amp;$A549-1&amp;$B549,DVOA!$C$2:$C$20095&amp;DVOA!$A$2:$A20499&amp;DVOA!$B$2:$B$20095,0)),0)</f>
        <v>0</v>
      </c>
      <c r="Q549" s="6" cm="1">
        <f t="array" ref="Q549">IFERROR(INDEX(WDVOA!$W$2:$W$1616,MATCH($G549&amp;$A549-1&amp;$B549,WDVOA!$U$2:$U$19616&amp;WDVOA!$V$2:$V$19616&amp;WDVOA!$B$2:$B$19616,0)),0)</f>
        <v>0</v>
      </c>
      <c r="R549" s="6" cm="1">
        <f t="array" ref="R549">IFERROR(INDEX(DVOA!$AC$2:$AC$20095,MATCH($G549&amp;$A549-1&amp;$B549,DVOA!$C$2:$C$20095&amp;DVOA!$A$2:$A$20095&amp;DVOA!$B$2:$B$20095,0)
),0)</f>
        <v>0</v>
      </c>
      <c r="S549" s="6" t="str">
        <f t="shared" si="107"/>
        <v/>
      </c>
      <c r="T549" s="104">
        <f t="shared" si="115"/>
        <v>0</v>
      </c>
      <c r="U549" s="104" t="str">
        <f t="shared" si="116"/>
        <v/>
      </c>
      <c r="V549" s="26" t="str" cm="1">
        <f t="array" ref="V549">IFERROR(IF(E549="H",INDEX('DVOA Pred'!$G$2:$G$1000,MATCH($F549&amp;$B549&amp;$A549,'DVOA Pred'!$C$2:$C$1000&amp;'DVOA Pred'!$A$2:$A$1000&amp;'DVOA Pred'!$B$2:$B$1000,0)),
INDEX('DVOA Pred'!$H$2:$H$1000,MATCH($F549&amp;$B549&amp;$A549,'DVOA Pred'!$D$2:$D$1000&amp;'DVOA Pred'!$A$2:$A$1000&amp;'DVOA Pred'!$B$2:$B$1000,0))),"")</f>
        <v/>
      </c>
      <c r="W549" s="26" t="str">
        <f t="shared" si="108"/>
        <v/>
      </c>
      <c r="X549" s="26" t="str">
        <f t="shared" si="109"/>
        <v/>
      </c>
      <c r="Y549" s="6" t="str">
        <f>IFERROR((PERCENTRANK($L$2:$L$20355,L549)*Multiples!$B$3)+((PERCENTRANK($W$2:$W$20355,W549)*(1-Multiples!$B$3))),"")</f>
        <v/>
      </c>
      <c r="Z549" s="64">
        <v>25</v>
      </c>
      <c r="AA549" s="64">
        <v>20</v>
      </c>
      <c r="AB549" s="24">
        <f t="shared" si="110"/>
        <v>5</v>
      </c>
      <c r="AC549" s="24">
        <f t="shared" si="111"/>
        <v>10.5</v>
      </c>
      <c r="AD549" s="24">
        <f t="shared" si="112"/>
        <v>10.5</v>
      </c>
      <c r="AE549" s="24" t="str">
        <f t="shared" si="113"/>
        <v>Yes</v>
      </c>
      <c r="AF549" s="24" t="str">
        <f t="shared" si="114"/>
        <v>Yes</v>
      </c>
      <c r="AG549" s="64"/>
      <c r="AH549" s="105"/>
      <c r="AI549" s="170"/>
      <c r="AJ549" s="66"/>
    </row>
    <row r="550" spans="1:36" customFormat="1" x14ac:dyDescent="0.25">
      <c r="A550" s="7">
        <v>5</v>
      </c>
      <c r="B550" s="5">
        <v>2023</v>
      </c>
      <c r="C550" s="5" t="str">
        <f t="shared" si="104"/>
        <v>2023 W5</v>
      </c>
      <c r="D550" s="5">
        <v>275</v>
      </c>
      <c r="E550" s="5" t="s">
        <v>649</v>
      </c>
      <c r="F550" s="5" t="s">
        <v>18</v>
      </c>
      <c r="G550" s="5" t="s">
        <v>32</v>
      </c>
      <c r="H550" s="5">
        <v>-3.5</v>
      </c>
      <c r="I550" s="61">
        <v>-4.5</v>
      </c>
      <c r="J550" s="62" t="str">
        <f t="shared" si="105"/>
        <v>F1</v>
      </c>
      <c r="K550" s="61">
        <f t="shared" si="106"/>
        <v>1</v>
      </c>
      <c r="L550" s="228">
        <f>IF(K550=0,0,
IF(J550="D0.5",0.5*SUMIFS('Key Numbers'!$C$2:$C$71,'Key Numbers'!$A$2:$A$71,"&gt;="&amp;ABS($I550),'Key Numbers'!$A$2:$A$71,"&lt;="&amp;ABS($H550)),
IF(J550="D-0.5",0.5*-1*SUMIFS('Key Numbers'!$C$2:$C$71,'Key Numbers'!$A$2:$A$71,"&lt;="&amp;ABS($I550),'Key Numbers'!$A$2:$A$71,"&gt;="&amp;ABS($H550)),
IF(J550="F0.5",0.5*SUMIFS('Key Numbers'!$C$2:$C$71,'Key Numbers'!$A$2:$A$71,"&lt;="&amp;ABS($I550),'Key Numbers'!$A$2:$A$71,"&gt;="&amp;ABS($H550)),
IF(J550="F-0.5",0.5*-1*SUMIFS('Key Numbers'!$C$2:$C$71,'Key Numbers'!$A$2:$A$71,"&gt;="&amp;ABS($I550),'Key Numbers'!$A$2:$A$71,"&lt;="&amp;ABS($H550)),
IF(AND(LEFT(J550,1)="F",K550&lt;0),-1*SUMIFS('Key Numbers'!$C$2:$C$71,'Key Numbers'!$A$2:$A$71,"&gt;="&amp;ABS($I550),'Key Numbers'!$A$2:$A$71,"&lt;="&amp;ABS($H550)),
IF(AND(LEFT(J550,1)="F",K550&gt;0),SUMIFS('Key Numbers'!$C$2:$C$71,'Key Numbers'!$A$2:$A$71,"&lt;="&amp;ABS($I550),'Key Numbers'!$A$2:$A$71,"&gt;="&amp;ABS($H550)),
IF(AND(LEFT(J550,1)="D",K550&lt;0),-1*SUMIFS('Key Numbers'!$C$2:$C$71,'Key Numbers'!$A$2:$A$71,"&lt;="&amp;ABS($I550),'Key Numbers'!$A$2:$A$71,"&gt;="&amp;ABS($H550)),
SUMIFS('Key Numbers'!$C$2:$C$71,'Key Numbers'!$A$2:$A$71,"&gt;="&amp;ABS($I550),'Key Numbers'!$A$2:$A$71,"&lt;="&amp;ABS($H550))))))))))</f>
        <v>5.8715596330275233E-2</v>
      </c>
      <c r="M550" s="6" cm="1">
        <f t="array" ref="M550">IFERROR(INDEX(DVOA!$E$2:$E$20095,MATCH($F550&amp;$A550-1&amp;$B550,DVOA!$C$2:$C$20095&amp;DVOA!$A$2:$A20500&amp;DVOA!$B$2:$B$20095,0)),0)</f>
        <v>0</v>
      </c>
      <c r="N550" s="6" cm="1">
        <f t="array" ref="N550">IFERROR(INDEX(WDVOA!$W$2:$W$1616,MATCH($F550&amp;$A550-1&amp;$B550,WDVOA!$U$2:$U$19616&amp;WDVOA!$V$2:$V$19616&amp;WDVOA!$B$2:$B$19616,0)),0)</f>
        <v>0</v>
      </c>
      <c r="O550" s="6" cm="1">
        <f t="array" ref="O550">IFERROR(INDEX(DVOA!$AC$2:$AC$20095,MATCH($F550&amp;$A550-1&amp;$B550,DVOA!$C$2:$C$20095&amp;DVOA!$A$2:$A$20095&amp;DVOA!$B$2:$B$20095,0)
),0)</f>
        <v>0</v>
      </c>
      <c r="P550" s="6" cm="1">
        <f t="array" ref="P550">IFERROR(INDEX(DVOA!$E$2:$E$20095,MATCH($G550&amp;$A550-1&amp;$B550,DVOA!$C$2:$C$20095&amp;DVOA!$A$2:$A20500&amp;DVOA!$B$2:$B$20095,0)),0)</f>
        <v>0</v>
      </c>
      <c r="Q550" s="6" cm="1">
        <f t="array" ref="Q550">IFERROR(INDEX(WDVOA!$W$2:$W$1616,MATCH($G550&amp;$A550-1&amp;$B550,WDVOA!$U$2:$U$19616&amp;WDVOA!$V$2:$V$19616&amp;WDVOA!$B$2:$B$19616,0)),0)</f>
        <v>0</v>
      </c>
      <c r="R550" s="6" cm="1">
        <f t="array" ref="R550">IFERROR(INDEX(DVOA!$AC$2:$AC$20095,MATCH($G550&amp;$A550-1&amp;$B550,DVOA!$C$2:$C$20095&amp;DVOA!$A$2:$A$20095&amp;DVOA!$B$2:$B$20095,0)
),0)</f>
        <v>0</v>
      </c>
      <c r="S550" s="6" t="str">
        <f t="shared" si="107"/>
        <v/>
      </c>
      <c r="T550" s="104">
        <f t="shared" si="115"/>
        <v>0</v>
      </c>
      <c r="U550" s="104" t="str">
        <f t="shared" si="116"/>
        <v/>
      </c>
      <c r="V550" s="26" t="str" cm="1">
        <f t="array" ref="V550">IFERROR(IF(E550="H",INDEX('DVOA Pred'!$G$2:$G$1000,MATCH($F550&amp;$B550&amp;$A550,'DVOA Pred'!$C$2:$C$1000&amp;'DVOA Pred'!$A$2:$A$1000&amp;'DVOA Pred'!$B$2:$B$1000,0)),
INDEX('DVOA Pred'!$H$2:$H$1000,MATCH($F550&amp;$B550&amp;$A550,'DVOA Pred'!$D$2:$D$1000&amp;'DVOA Pred'!$A$2:$A$1000&amp;'DVOA Pred'!$B$2:$B$1000,0))),"")</f>
        <v/>
      </c>
      <c r="W550" s="26" t="str">
        <f t="shared" si="108"/>
        <v/>
      </c>
      <c r="X550" s="26" t="str">
        <f t="shared" si="109"/>
        <v/>
      </c>
      <c r="Y550" s="6" t="str">
        <f>IFERROR((PERCENTRANK($L$2:$L$20355,L550)*Multiples!$B$3)+((PERCENTRANK($W$2:$W$20355,W550)*(1-Multiples!$B$3))),"")</f>
        <v/>
      </c>
      <c r="Z550" s="64">
        <v>10</v>
      </c>
      <c r="AA550" s="64">
        <v>17</v>
      </c>
      <c r="AB550" s="24">
        <f t="shared" si="110"/>
        <v>-7</v>
      </c>
      <c r="AC550" s="24">
        <f t="shared" si="111"/>
        <v>-10.5</v>
      </c>
      <c r="AD550" s="24">
        <f t="shared" si="112"/>
        <v>-11.5</v>
      </c>
      <c r="AE550" s="24" t="str">
        <f t="shared" si="113"/>
        <v>No</v>
      </c>
      <c r="AF550" s="24" t="str">
        <f t="shared" si="114"/>
        <v>No</v>
      </c>
      <c r="AG550" s="64" t="s">
        <v>652</v>
      </c>
      <c r="AH550" s="105" t="s">
        <v>652</v>
      </c>
      <c r="AI550" s="170"/>
      <c r="AJ550" s="66"/>
    </row>
    <row r="551" spans="1:36" customFormat="1" x14ac:dyDescent="0.25">
      <c r="A551" s="7">
        <v>5</v>
      </c>
      <c r="B551" s="5">
        <v>2023</v>
      </c>
      <c r="C551" s="5" t="str">
        <f t="shared" si="104"/>
        <v>2023 W5</v>
      </c>
      <c r="D551" s="5">
        <v>275</v>
      </c>
      <c r="E551" s="5" t="s">
        <v>651</v>
      </c>
      <c r="F551" s="5" t="s">
        <v>32</v>
      </c>
      <c r="G551" s="5" t="s">
        <v>18</v>
      </c>
      <c r="H551" s="5">
        <v>3.5</v>
      </c>
      <c r="I551" s="61">
        <v>4.5</v>
      </c>
      <c r="J551" s="62" t="str">
        <f t="shared" si="105"/>
        <v>D-1</v>
      </c>
      <c r="K551" s="61">
        <f t="shared" si="106"/>
        <v>-1</v>
      </c>
      <c r="L551" s="228">
        <f>IF(K551=0,0,
IF(J551="D0.5",0.5*SUMIFS('Key Numbers'!$C$2:$C$71,'Key Numbers'!$A$2:$A$71,"&gt;="&amp;ABS($I551),'Key Numbers'!$A$2:$A$71,"&lt;="&amp;ABS($H551)),
IF(J551="D-0.5",0.5*-1*SUMIFS('Key Numbers'!$C$2:$C$71,'Key Numbers'!$A$2:$A$71,"&lt;="&amp;ABS($I551),'Key Numbers'!$A$2:$A$71,"&gt;="&amp;ABS($H551)),
IF(J551="F0.5",0.5*SUMIFS('Key Numbers'!$C$2:$C$71,'Key Numbers'!$A$2:$A$71,"&lt;="&amp;ABS($I551),'Key Numbers'!$A$2:$A$71,"&gt;="&amp;ABS($H551)),
IF(J551="F-0.5",0.5*-1*SUMIFS('Key Numbers'!$C$2:$C$71,'Key Numbers'!$A$2:$A$71,"&gt;="&amp;ABS($I551),'Key Numbers'!$A$2:$A$71,"&lt;="&amp;ABS($H551)),
IF(AND(LEFT(J551,1)="F",K551&lt;0),-1*SUMIFS('Key Numbers'!$C$2:$C$71,'Key Numbers'!$A$2:$A$71,"&gt;="&amp;ABS($I551),'Key Numbers'!$A$2:$A$71,"&lt;="&amp;ABS($H551)),
IF(AND(LEFT(J551,1)="F",K551&gt;0),SUMIFS('Key Numbers'!$C$2:$C$71,'Key Numbers'!$A$2:$A$71,"&lt;="&amp;ABS($I551),'Key Numbers'!$A$2:$A$71,"&gt;="&amp;ABS($H551)),
IF(AND(LEFT(J551,1)="D",K551&lt;0),-1*SUMIFS('Key Numbers'!$C$2:$C$71,'Key Numbers'!$A$2:$A$71,"&lt;="&amp;ABS($I551),'Key Numbers'!$A$2:$A$71,"&gt;="&amp;ABS($H551)),
SUMIFS('Key Numbers'!$C$2:$C$71,'Key Numbers'!$A$2:$A$71,"&gt;="&amp;ABS($I551),'Key Numbers'!$A$2:$A$71,"&lt;="&amp;ABS($H551))))))))))</f>
        <v>-5.8715596330275233E-2</v>
      </c>
      <c r="M551" s="6" cm="1">
        <f t="array" ref="M551">IFERROR(INDEX(DVOA!$E$2:$E$20095,MATCH($F551&amp;$A551-1&amp;$B551,DVOA!$C$2:$C$20095&amp;DVOA!$A$2:$A20501&amp;DVOA!$B$2:$B$20095,0)),0)</f>
        <v>0</v>
      </c>
      <c r="N551" s="6" cm="1">
        <f t="array" ref="N551">IFERROR(INDEX(WDVOA!$W$2:$W$1616,MATCH($F551&amp;$A551-1&amp;$B551,WDVOA!$U$2:$U$19616&amp;WDVOA!$V$2:$V$19616&amp;WDVOA!$B$2:$B$19616,0)),0)</f>
        <v>0</v>
      </c>
      <c r="O551" s="6" cm="1">
        <f t="array" ref="O551">IFERROR(INDEX(DVOA!$AC$2:$AC$20095,MATCH($F551&amp;$A551-1&amp;$B551,DVOA!$C$2:$C$20095&amp;DVOA!$A$2:$A$20095&amp;DVOA!$B$2:$B$20095,0)
),0)</f>
        <v>0</v>
      </c>
      <c r="P551" s="6" cm="1">
        <f t="array" ref="P551">IFERROR(INDEX(DVOA!$E$2:$E$20095,MATCH($G551&amp;$A551-1&amp;$B551,DVOA!$C$2:$C$20095&amp;DVOA!$A$2:$A20501&amp;DVOA!$B$2:$B$20095,0)),0)</f>
        <v>0</v>
      </c>
      <c r="Q551" s="6" cm="1">
        <f t="array" ref="Q551">IFERROR(INDEX(WDVOA!$W$2:$W$1616,MATCH($G551&amp;$A551-1&amp;$B551,WDVOA!$U$2:$U$19616&amp;WDVOA!$V$2:$V$19616&amp;WDVOA!$B$2:$B$19616,0)),0)</f>
        <v>0</v>
      </c>
      <c r="R551" s="6" cm="1">
        <f t="array" ref="R551">IFERROR(INDEX(DVOA!$AC$2:$AC$20095,MATCH($G551&amp;$A551-1&amp;$B551,DVOA!$C$2:$C$20095&amp;DVOA!$A$2:$A$20095&amp;DVOA!$B$2:$B$20095,0)
),0)</f>
        <v>0</v>
      </c>
      <c r="S551" s="6" t="str">
        <f t="shared" si="107"/>
        <v/>
      </c>
      <c r="T551" s="104">
        <f t="shared" si="115"/>
        <v>0</v>
      </c>
      <c r="U551" s="104" t="str">
        <f t="shared" si="116"/>
        <v/>
      </c>
      <c r="V551" s="26" t="str" cm="1">
        <f t="array" ref="V551">IFERROR(IF(E551="H",INDEX('DVOA Pred'!$G$2:$G$1000,MATCH($F551&amp;$B551&amp;$A551,'DVOA Pred'!$C$2:$C$1000&amp;'DVOA Pred'!$A$2:$A$1000&amp;'DVOA Pred'!$B$2:$B$1000,0)),
INDEX('DVOA Pred'!$H$2:$H$1000,MATCH($F551&amp;$B551&amp;$A551,'DVOA Pred'!$D$2:$D$1000&amp;'DVOA Pred'!$A$2:$A$1000&amp;'DVOA Pred'!$B$2:$B$1000,0))),"")</f>
        <v/>
      </c>
      <c r="W551" s="26" t="str">
        <f t="shared" si="108"/>
        <v/>
      </c>
      <c r="X551" s="26" t="str">
        <f t="shared" si="109"/>
        <v/>
      </c>
      <c r="Y551" s="6" t="str">
        <f>IFERROR((PERCENTRANK($L$2:$L$20355,L551)*Multiples!$B$3)+((PERCENTRANK($W$2:$W$20355,W551)*(1-Multiples!$B$3))),"")</f>
        <v/>
      </c>
      <c r="Z551" s="64">
        <v>17</v>
      </c>
      <c r="AA551" s="64">
        <v>10</v>
      </c>
      <c r="AB551" s="24">
        <f t="shared" si="110"/>
        <v>7</v>
      </c>
      <c r="AC551" s="24">
        <f t="shared" si="111"/>
        <v>10.5</v>
      </c>
      <c r="AD551" s="24">
        <f t="shared" si="112"/>
        <v>11.5</v>
      </c>
      <c r="AE551" s="24" t="str">
        <f t="shared" si="113"/>
        <v>Yes</v>
      </c>
      <c r="AF551" s="24" t="str">
        <f t="shared" si="114"/>
        <v>Yes</v>
      </c>
      <c r="AG551" s="64"/>
      <c r="AH551" s="105"/>
      <c r="AI551" s="170"/>
      <c r="AJ551" s="66"/>
    </row>
    <row r="552" spans="1:36" customFormat="1" x14ac:dyDescent="0.25">
      <c r="A552" s="7">
        <v>5</v>
      </c>
      <c r="B552" s="5">
        <v>2023</v>
      </c>
      <c r="C552" s="5" t="str">
        <f t="shared" si="104"/>
        <v>2023 W5</v>
      </c>
      <c r="D552" s="5">
        <v>276</v>
      </c>
      <c r="E552" s="5" t="s">
        <v>649</v>
      </c>
      <c r="F552" s="5" t="s">
        <v>5</v>
      </c>
      <c r="G552" s="5" t="s">
        <v>46</v>
      </c>
      <c r="H552" s="5">
        <v>-5.5</v>
      </c>
      <c r="I552" s="61">
        <v>-3.5</v>
      </c>
      <c r="J552" s="62" t="str">
        <f t="shared" si="105"/>
        <v>F-2</v>
      </c>
      <c r="K552" s="61">
        <f t="shared" si="106"/>
        <v>-2</v>
      </c>
      <c r="L552" s="228">
        <f>IF(K552=0,0,
IF(J552="D0.5",0.5*SUMIFS('Key Numbers'!$C$2:$C$71,'Key Numbers'!$A$2:$A$71,"&gt;="&amp;ABS($I552),'Key Numbers'!$A$2:$A$71,"&lt;="&amp;ABS($H552)),
IF(J552="D-0.5",0.5*-1*SUMIFS('Key Numbers'!$C$2:$C$71,'Key Numbers'!$A$2:$A$71,"&lt;="&amp;ABS($I552),'Key Numbers'!$A$2:$A$71,"&gt;="&amp;ABS($H552)),
IF(J552="F0.5",0.5*SUMIFS('Key Numbers'!$C$2:$C$71,'Key Numbers'!$A$2:$A$71,"&lt;="&amp;ABS($I552),'Key Numbers'!$A$2:$A$71,"&gt;="&amp;ABS($H552)),
IF(J552="F-0.5",0.5*-1*SUMIFS('Key Numbers'!$C$2:$C$71,'Key Numbers'!$A$2:$A$71,"&gt;="&amp;ABS($I552),'Key Numbers'!$A$2:$A$71,"&lt;="&amp;ABS($H552)),
IF(AND(LEFT(J552,1)="F",K552&lt;0),-1*SUMIFS('Key Numbers'!$C$2:$C$71,'Key Numbers'!$A$2:$A$71,"&gt;="&amp;ABS($I552),'Key Numbers'!$A$2:$A$71,"&lt;="&amp;ABS($H552)),
IF(AND(LEFT(J552,1)="F",K552&gt;0),SUMIFS('Key Numbers'!$C$2:$C$71,'Key Numbers'!$A$2:$A$71,"&lt;="&amp;ABS($I552),'Key Numbers'!$A$2:$A$71,"&gt;="&amp;ABS($H552)),
IF(AND(LEFT(J552,1)="D",K552&lt;0),-1*SUMIFS('Key Numbers'!$C$2:$C$71,'Key Numbers'!$A$2:$A$71,"&lt;="&amp;ABS($I552),'Key Numbers'!$A$2:$A$71,"&gt;="&amp;ABS($H552)),
SUMIFS('Key Numbers'!$C$2:$C$71,'Key Numbers'!$A$2:$A$71,"&gt;="&amp;ABS($I552),'Key Numbers'!$A$2:$A$71,"&lt;="&amp;ABS($H552))))))))))</f>
        <v>-0.10825688073394496</v>
      </c>
      <c r="M552" s="6" cm="1">
        <f t="array" ref="M552">IFERROR(INDEX(DVOA!$E$2:$E$20095,MATCH($F552&amp;$A552-1&amp;$B552,DVOA!$C$2:$C$20095&amp;DVOA!$A$2:$A20502&amp;DVOA!$B$2:$B$20095,0)),0)</f>
        <v>0</v>
      </c>
      <c r="N552" s="6" cm="1">
        <f t="array" ref="N552">IFERROR(INDEX(WDVOA!$W$2:$W$1616,MATCH($F552&amp;$A552-1&amp;$B552,WDVOA!$U$2:$U$19616&amp;WDVOA!$V$2:$V$19616&amp;WDVOA!$B$2:$B$19616,0)),0)</f>
        <v>0</v>
      </c>
      <c r="O552" s="6" cm="1">
        <f t="array" ref="O552">IFERROR(INDEX(DVOA!$AC$2:$AC$20095,MATCH($F552&amp;$A552-1&amp;$B552,DVOA!$C$2:$C$20095&amp;DVOA!$A$2:$A$20095&amp;DVOA!$B$2:$B$20095,0)
),0)</f>
        <v>0</v>
      </c>
      <c r="P552" s="6" cm="1">
        <f t="array" ref="P552">IFERROR(INDEX(DVOA!$E$2:$E$20095,MATCH($G552&amp;$A552-1&amp;$B552,DVOA!$C$2:$C$20095&amp;DVOA!$A$2:$A20502&amp;DVOA!$B$2:$B$20095,0)),0)</f>
        <v>0</v>
      </c>
      <c r="Q552" s="6" cm="1">
        <f t="array" ref="Q552">IFERROR(INDEX(WDVOA!$W$2:$W$1616,MATCH($G552&amp;$A552-1&amp;$B552,WDVOA!$U$2:$U$19616&amp;WDVOA!$V$2:$V$19616&amp;WDVOA!$B$2:$B$19616,0)),0)</f>
        <v>0</v>
      </c>
      <c r="R552" s="6" cm="1">
        <f t="array" ref="R552">IFERROR(INDEX(DVOA!$AC$2:$AC$20095,MATCH($G552&amp;$A552-1&amp;$B552,DVOA!$C$2:$C$20095&amp;DVOA!$A$2:$A$20095&amp;DVOA!$B$2:$B$20095,0)
),0)</f>
        <v>0</v>
      </c>
      <c r="S552" s="6" t="str">
        <f t="shared" si="107"/>
        <v/>
      </c>
      <c r="T552" s="104">
        <f t="shared" si="115"/>
        <v>0</v>
      </c>
      <c r="U552" s="104" t="str">
        <f t="shared" si="116"/>
        <v/>
      </c>
      <c r="V552" s="26" t="str" cm="1">
        <f t="array" ref="V552">IFERROR(IF(E552="H",INDEX('DVOA Pred'!$G$2:$G$1000,MATCH($F552&amp;$B552&amp;$A552,'DVOA Pred'!$C$2:$C$1000&amp;'DVOA Pred'!$A$2:$A$1000&amp;'DVOA Pred'!$B$2:$B$1000,0)),
INDEX('DVOA Pred'!$H$2:$H$1000,MATCH($F552&amp;$B552&amp;$A552,'DVOA Pred'!$D$2:$D$1000&amp;'DVOA Pred'!$A$2:$A$1000&amp;'DVOA Pred'!$B$2:$B$1000,0))),"")</f>
        <v/>
      </c>
      <c r="W552" s="26" t="str">
        <f t="shared" si="108"/>
        <v/>
      </c>
      <c r="X552" s="26" t="str">
        <f t="shared" si="109"/>
        <v/>
      </c>
      <c r="Y552" s="6" t="str">
        <f>IFERROR((PERCENTRANK($L$2:$L$20355,L552)*Multiples!$B$3)+((PERCENTRANK($W$2:$W$20355,W552)*(1-Multiples!$B$3))),"")</f>
        <v/>
      </c>
      <c r="Z552" s="64">
        <v>27</v>
      </c>
      <c r="AA552" s="64">
        <v>20</v>
      </c>
      <c r="AB552" s="24">
        <f t="shared" si="110"/>
        <v>7</v>
      </c>
      <c r="AC552" s="24">
        <f t="shared" si="111"/>
        <v>1.5</v>
      </c>
      <c r="AD552" s="24">
        <f t="shared" si="112"/>
        <v>3.5</v>
      </c>
      <c r="AE552" s="24" t="str">
        <f t="shared" si="113"/>
        <v>Yes</v>
      </c>
      <c r="AF552" s="24" t="str">
        <f t="shared" si="114"/>
        <v>Yes</v>
      </c>
      <c r="AG552" s="64"/>
      <c r="AH552" s="105"/>
      <c r="AI552" s="170"/>
      <c r="AJ552" s="66"/>
    </row>
    <row r="553" spans="1:36" customFormat="1" x14ac:dyDescent="0.25">
      <c r="A553" s="7">
        <v>5</v>
      </c>
      <c r="B553" s="5">
        <v>2023</v>
      </c>
      <c r="C553" s="5" t="str">
        <f t="shared" si="104"/>
        <v>2023 W5</v>
      </c>
      <c r="D553" s="5">
        <v>276</v>
      </c>
      <c r="E553" s="5" t="s">
        <v>651</v>
      </c>
      <c r="F553" s="5" t="s">
        <v>46</v>
      </c>
      <c r="G553" s="5" t="s">
        <v>5</v>
      </c>
      <c r="H553" s="5">
        <v>5.5</v>
      </c>
      <c r="I553" s="61">
        <v>3.5</v>
      </c>
      <c r="J553" s="62" t="str">
        <f t="shared" si="105"/>
        <v>D2</v>
      </c>
      <c r="K553" s="61">
        <f t="shared" si="106"/>
        <v>2</v>
      </c>
      <c r="L553" s="228">
        <f>IF(K553=0,0,
IF(J553="D0.5",0.5*SUMIFS('Key Numbers'!$C$2:$C$71,'Key Numbers'!$A$2:$A$71,"&gt;="&amp;ABS($I553),'Key Numbers'!$A$2:$A$71,"&lt;="&amp;ABS($H553)),
IF(J553="D-0.5",0.5*-1*SUMIFS('Key Numbers'!$C$2:$C$71,'Key Numbers'!$A$2:$A$71,"&lt;="&amp;ABS($I553),'Key Numbers'!$A$2:$A$71,"&gt;="&amp;ABS($H553)),
IF(J553="F0.5",0.5*SUMIFS('Key Numbers'!$C$2:$C$71,'Key Numbers'!$A$2:$A$71,"&lt;="&amp;ABS($I553),'Key Numbers'!$A$2:$A$71,"&gt;="&amp;ABS($H553)),
IF(J553="F-0.5",0.5*-1*SUMIFS('Key Numbers'!$C$2:$C$71,'Key Numbers'!$A$2:$A$71,"&gt;="&amp;ABS($I553),'Key Numbers'!$A$2:$A$71,"&lt;="&amp;ABS($H553)),
IF(AND(LEFT(J553,1)="F",K553&lt;0),-1*SUMIFS('Key Numbers'!$C$2:$C$71,'Key Numbers'!$A$2:$A$71,"&gt;="&amp;ABS($I553),'Key Numbers'!$A$2:$A$71,"&lt;="&amp;ABS($H553)),
IF(AND(LEFT(J553,1)="F",K553&gt;0),SUMIFS('Key Numbers'!$C$2:$C$71,'Key Numbers'!$A$2:$A$71,"&lt;="&amp;ABS($I553),'Key Numbers'!$A$2:$A$71,"&gt;="&amp;ABS($H553)),
IF(AND(LEFT(J553,1)="D",K553&lt;0),-1*SUMIFS('Key Numbers'!$C$2:$C$71,'Key Numbers'!$A$2:$A$71,"&lt;="&amp;ABS($I553),'Key Numbers'!$A$2:$A$71,"&gt;="&amp;ABS($H553)),
SUMIFS('Key Numbers'!$C$2:$C$71,'Key Numbers'!$A$2:$A$71,"&gt;="&amp;ABS($I553),'Key Numbers'!$A$2:$A$71,"&lt;="&amp;ABS($H553))))))))))</f>
        <v>0.10825688073394496</v>
      </c>
      <c r="M553" s="6" cm="1">
        <f t="array" ref="M553">IFERROR(INDEX(DVOA!$E$2:$E$20095,MATCH($F553&amp;$A553-1&amp;$B553,DVOA!$C$2:$C$20095&amp;DVOA!$A$2:$A20503&amp;DVOA!$B$2:$B$20095,0)),0)</f>
        <v>0</v>
      </c>
      <c r="N553" s="6" cm="1">
        <f t="array" ref="N553">IFERROR(INDEX(WDVOA!$W$2:$W$1616,MATCH($F553&amp;$A553-1&amp;$B553,WDVOA!$U$2:$U$19616&amp;WDVOA!$V$2:$V$19616&amp;WDVOA!$B$2:$B$19616,0)),0)</f>
        <v>0</v>
      </c>
      <c r="O553" s="6" cm="1">
        <f t="array" ref="O553">IFERROR(INDEX(DVOA!$AC$2:$AC$20095,MATCH($F553&amp;$A553-1&amp;$B553,DVOA!$C$2:$C$20095&amp;DVOA!$A$2:$A$20095&amp;DVOA!$B$2:$B$20095,0)
),0)</f>
        <v>0</v>
      </c>
      <c r="P553" s="6" cm="1">
        <f t="array" ref="P553">IFERROR(INDEX(DVOA!$E$2:$E$20095,MATCH($G553&amp;$A553-1&amp;$B553,DVOA!$C$2:$C$20095&amp;DVOA!$A$2:$A20503&amp;DVOA!$B$2:$B$20095,0)),0)</f>
        <v>0</v>
      </c>
      <c r="Q553" s="6" cm="1">
        <f t="array" ref="Q553">IFERROR(INDEX(WDVOA!$W$2:$W$1616,MATCH($G553&amp;$A553-1&amp;$B553,WDVOA!$U$2:$U$19616&amp;WDVOA!$V$2:$V$19616&amp;WDVOA!$B$2:$B$19616,0)),0)</f>
        <v>0</v>
      </c>
      <c r="R553" s="6" cm="1">
        <f t="array" ref="R553">IFERROR(INDEX(DVOA!$AC$2:$AC$20095,MATCH($G553&amp;$A553-1&amp;$B553,DVOA!$C$2:$C$20095&amp;DVOA!$A$2:$A$20095&amp;DVOA!$B$2:$B$20095,0)
),0)</f>
        <v>0</v>
      </c>
      <c r="S553" s="6" t="str">
        <f t="shared" si="107"/>
        <v/>
      </c>
      <c r="T553" s="104">
        <f t="shared" si="115"/>
        <v>0</v>
      </c>
      <c r="U553" s="104" t="str">
        <f t="shared" si="116"/>
        <v/>
      </c>
      <c r="V553" s="26" t="str" cm="1">
        <f t="array" ref="V553">IFERROR(IF(E553="H",INDEX('DVOA Pred'!$G$2:$G$1000,MATCH($F553&amp;$B553&amp;$A553,'DVOA Pred'!$C$2:$C$1000&amp;'DVOA Pred'!$A$2:$A$1000&amp;'DVOA Pred'!$B$2:$B$1000,0)),
INDEX('DVOA Pred'!$H$2:$H$1000,MATCH($F553&amp;$B553&amp;$A553,'DVOA Pred'!$D$2:$D$1000&amp;'DVOA Pred'!$A$2:$A$1000&amp;'DVOA Pred'!$B$2:$B$1000,0))),"")</f>
        <v/>
      </c>
      <c r="W553" s="26" t="str">
        <f t="shared" si="108"/>
        <v/>
      </c>
      <c r="X553" s="26" t="str">
        <f t="shared" si="109"/>
        <v/>
      </c>
      <c r="Y553" s="6" t="str">
        <f>IFERROR((PERCENTRANK($L$2:$L$20355,L553)*Multiples!$B$3)+((PERCENTRANK($W$2:$W$20355,W553)*(1-Multiples!$B$3))),"")</f>
        <v/>
      </c>
      <c r="Z553" s="64">
        <v>20</v>
      </c>
      <c r="AA553" s="64">
        <v>27</v>
      </c>
      <c r="AB553" s="24">
        <f t="shared" si="110"/>
        <v>-7</v>
      </c>
      <c r="AC553" s="24">
        <f t="shared" si="111"/>
        <v>-1.5</v>
      </c>
      <c r="AD553" s="24">
        <f t="shared" si="112"/>
        <v>-3.5</v>
      </c>
      <c r="AE553" s="24" t="str">
        <f t="shared" si="113"/>
        <v>No</v>
      </c>
      <c r="AF553" s="24" t="str">
        <f t="shared" si="114"/>
        <v>No</v>
      </c>
      <c r="AG553" s="64" t="s">
        <v>652</v>
      </c>
      <c r="AH553" s="105" t="s">
        <v>652</v>
      </c>
      <c r="AI553" s="170"/>
      <c r="AJ553" s="66"/>
    </row>
    <row r="554" spans="1:36" customFormat="1" x14ac:dyDescent="0.25">
      <c r="A554" s="7">
        <v>5</v>
      </c>
      <c r="B554" s="5">
        <v>2023</v>
      </c>
      <c r="C554" s="5" t="str">
        <f t="shared" si="104"/>
        <v>2023 W5</v>
      </c>
      <c r="D554" s="5">
        <v>277</v>
      </c>
      <c r="E554" s="5" t="s">
        <v>651</v>
      </c>
      <c r="F554" s="5" t="s">
        <v>4</v>
      </c>
      <c r="G554" s="5" t="s">
        <v>15</v>
      </c>
      <c r="H554" s="5">
        <v>-10.5</v>
      </c>
      <c r="I554" s="61">
        <v>-12.5</v>
      </c>
      <c r="J554" s="62" t="str">
        <f t="shared" si="105"/>
        <v>F2</v>
      </c>
      <c r="K554" s="61">
        <f t="shared" si="106"/>
        <v>2</v>
      </c>
      <c r="L554" s="228">
        <f>IF(K554=0,0,
IF(J554="D0.5",0.5*SUMIFS('Key Numbers'!$C$2:$C$71,'Key Numbers'!$A$2:$A$71,"&gt;="&amp;ABS($I554),'Key Numbers'!$A$2:$A$71,"&lt;="&amp;ABS($H554)),
IF(J554="D-0.5",0.5*-1*SUMIFS('Key Numbers'!$C$2:$C$71,'Key Numbers'!$A$2:$A$71,"&lt;="&amp;ABS($I554),'Key Numbers'!$A$2:$A$71,"&gt;="&amp;ABS($H554)),
IF(J554="F0.5",0.5*SUMIFS('Key Numbers'!$C$2:$C$71,'Key Numbers'!$A$2:$A$71,"&lt;="&amp;ABS($I554),'Key Numbers'!$A$2:$A$71,"&gt;="&amp;ABS($H554)),
IF(J554="F-0.5",0.5*-1*SUMIFS('Key Numbers'!$C$2:$C$71,'Key Numbers'!$A$2:$A$71,"&gt;="&amp;ABS($I554),'Key Numbers'!$A$2:$A$71,"&lt;="&amp;ABS($H554)),
IF(AND(LEFT(J554,1)="F",K554&lt;0),-1*SUMIFS('Key Numbers'!$C$2:$C$71,'Key Numbers'!$A$2:$A$71,"&gt;="&amp;ABS($I554),'Key Numbers'!$A$2:$A$71,"&lt;="&amp;ABS($H554)),
IF(AND(LEFT(J554,1)="F",K554&gt;0),SUMIFS('Key Numbers'!$C$2:$C$71,'Key Numbers'!$A$2:$A$71,"&lt;="&amp;ABS($I554),'Key Numbers'!$A$2:$A$71,"&gt;="&amp;ABS($H554)),
IF(AND(LEFT(J554,1)="D",K554&lt;0),-1*SUMIFS('Key Numbers'!$C$2:$C$71,'Key Numbers'!$A$2:$A$71,"&lt;="&amp;ABS($I554),'Key Numbers'!$A$2:$A$71,"&gt;="&amp;ABS($H554)),
SUMIFS('Key Numbers'!$C$2:$C$71,'Key Numbers'!$A$2:$A$71,"&gt;="&amp;ABS($I554),'Key Numbers'!$A$2:$A$71,"&lt;="&amp;ABS($H554))))))))))</f>
        <v>3.1192660550458717E-2</v>
      </c>
      <c r="M554" s="6" cm="1">
        <f t="array" ref="M554">IFERROR(INDEX(DVOA!$E$2:$E$20095,MATCH($F554&amp;$A554-1&amp;$B554,DVOA!$C$2:$C$20095&amp;DVOA!$A$2:$A20504&amp;DVOA!$B$2:$B$20095,0)),0)</f>
        <v>0</v>
      </c>
      <c r="N554" s="6" cm="1">
        <f t="array" ref="N554">IFERROR(INDEX(WDVOA!$W$2:$W$1616,MATCH($F554&amp;$A554-1&amp;$B554,WDVOA!$U$2:$U$19616&amp;WDVOA!$V$2:$V$19616&amp;WDVOA!$B$2:$B$19616,0)),0)</f>
        <v>0</v>
      </c>
      <c r="O554" s="6" cm="1">
        <f t="array" ref="O554">IFERROR(INDEX(DVOA!$AC$2:$AC$20095,MATCH($F554&amp;$A554-1&amp;$B554,DVOA!$C$2:$C$20095&amp;DVOA!$A$2:$A$20095&amp;DVOA!$B$2:$B$20095,0)
),0)</f>
        <v>0</v>
      </c>
      <c r="P554" s="6" cm="1">
        <f t="array" ref="P554">IFERROR(INDEX(DVOA!$E$2:$E$20095,MATCH($G554&amp;$A554-1&amp;$B554,DVOA!$C$2:$C$20095&amp;DVOA!$A$2:$A20504&amp;DVOA!$B$2:$B$20095,0)),0)</f>
        <v>0</v>
      </c>
      <c r="Q554" s="6" cm="1">
        <f t="array" ref="Q554">IFERROR(INDEX(WDVOA!$W$2:$W$1616,MATCH($G554&amp;$A554-1&amp;$B554,WDVOA!$U$2:$U$19616&amp;WDVOA!$V$2:$V$19616&amp;WDVOA!$B$2:$B$19616,0)),0)</f>
        <v>0</v>
      </c>
      <c r="R554" s="6" cm="1">
        <f t="array" ref="R554">IFERROR(INDEX(DVOA!$AC$2:$AC$20095,MATCH($G554&amp;$A554-1&amp;$B554,DVOA!$C$2:$C$20095&amp;DVOA!$A$2:$A$20095&amp;DVOA!$B$2:$B$20095,0)
),0)</f>
        <v>0</v>
      </c>
      <c r="S554" s="6" t="str">
        <f t="shared" si="107"/>
        <v/>
      </c>
      <c r="T554" s="104">
        <f t="shared" si="115"/>
        <v>0</v>
      </c>
      <c r="U554" s="104" t="str">
        <f t="shared" si="116"/>
        <v/>
      </c>
      <c r="V554" s="26" t="str" cm="1">
        <f t="array" ref="V554">IFERROR(IF(E554="H",INDEX('DVOA Pred'!$G$2:$G$1000,MATCH($F554&amp;$B554&amp;$A554,'DVOA Pred'!$C$2:$C$1000&amp;'DVOA Pred'!$A$2:$A$1000&amp;'DVOA Pred'!$B$2:$B$1000,0)),
INDEX('DVOA Pred'!$H$2:$H$1000,MATCH($F554&amp;$B554&amp;$A554,'DVOA Pred'!$D$2:$D$1000&amp;'DVOA Pred'!$A$2:$A$1000&amp;'DVOA Pred'!$B$2:$B$1000,0))),"")</f>
        <v/>
      </c>
      <c r="W554" s="26" t="str">
        <f t="shared" si="108"/>
        <v/>
      </c>
      <c r="X554" s="26" t="str">
        <f t="shared" si="109"/>
        <v/>
      </c>
      <c r="Y554" s="6" t="str">
        <f>IFERROR((PERCENTRANK($L$2:$L$20355,L554)*Multiples!$B$3)+((PERCENTRANK($W$2:$W$20355,W554)*(1-Multiples!$B$3))),"")</f>
        <v/>
      </c>
      <c r="Z554" s="64">
        <v>31</v>
      </c>
      <c r="AA554" s="64">
        <v>16</v>
      </c>
      <c r="AB554" s="24">
        <f t="shared" si="110"/>
        <v>15</v>
      </c>
      <c r="AC554" s="24">
        <f t="shared" si="111"/>
        <v>4.5</v>
      </c>
      <c r="AD554" s="24">
        <f t="shared" si="112"/>
        <v>2.5</v>
      </c>
      <c r="AE554" s="24" t="str">
        <f t="shared" si="113"/>
        <v>Yes</v>
      </c>
      <c r="AF554" s="24" t="str">
        <f t="shared" si="114"/>
        <v>Yes</v>
      </c>
      <c r="AG554" s="64" t="s">
        <v>652</v>
      </c>
      <c r="AH554" s="105" t="s">
        <v>652</v>
      </c>
      <c r="AI554" s="170"/>
      <c r="AJ554" s="66"/>
    </row>
    <row r="555" spans="1:36" customFormat="1" x14ac:dyDescent="0.25">
      <c r="A555" s="7">
        <v>5</v>
      </c>
      <c r="B555" s="5">
        <v>2023</v>
      </c>
      <c r="C555" s="5" t="str">
        <f t="shared" si="104"/>
        <v>2023 W5</v>
      </c>
      <c r="D555" s="5">
        <v>277</v>
      </c>
      <c r="E555" s="5" t="s">
        <v>649</v>
      </c>
      <c r="F555" s="5" t="s">
        <v>15</v>
      </c>
      <c r="G555" s="5" t="s">
        <v>4</v>
      </c>
      <c r="H555" s="5">
        <v>10.5</v>
      </c>
      <c r="I555" s="61">
        <v>12.5</v>
      </c>
      <c r="J555" s="62" t="str">
        <f t="shared" si="105"/>
        <v>D-2</v>
      </c>
      <c r="K555" s="61">
        <f t="shared" si="106"/>
        <v>-2</v>
      </c>
      <c r="L555" s="228">
        <f>IF(K555=0,0,
IF(J555="D0.5",0.5*SUMIFS('Key Numbers'!$C$2:$C$71,'Key Numbers'!$A$2:$A$71,"&gt;="&amp;ABS($I555),'Key Numbers'!$A$2:$A$71,"&lt;="&amp;ABS($H555)),
IF(J555="D-0.5",0.5*-1*SUMIFS('Key Numbers'!$C$2:$C$71,'Key Numbers'!$A$2:$A$71,"&lt;="&amp;ABS($I555),'Key Numbers'!$A$2:$A$71,"&gt;="&amp;ABS($H555)),
IF(J555="F0.5",0.5*SUMIFS('Key Numbers'!$C$2:$C$71,'Key Numbers'!$A$2:$A$71,"&lt;="&amp;ABS($I555),'Key Numbers'!$A$2:$A$71,"&gt;="&amp;ABS($H555)),
IF(J555="F-0.5",0.5*-1*SUMIFS('Key Numbers'!$C$2:$C$71,'Key Numbers'!$A$2:$A$71,"&gt;="&amp;ABS($I555),'Key Numbers'!$A$2:$A$71,"&lt;="&amp;ABS($H555)),
IF(AND(LEFT(J555,1)="F",K555&lt;0),-1*SUMIFS('Key Numbers'!$C$2:$C$71,'Key Numbers'!$A$2:$A$71,"&gt;="&amp;ABS($I555),'Key Numbers'!$A$2:$A$71,"&lt;="&amp;ABS($H555)),
IF(AND(LEFT(J555,1)="F",K555&gt;0),SUMIFS('Key Numbers'!$C$2:$C$71,'Key Numbers'!$A$2:$A$71,"&lt;="&amp;ABS($I555),'Key Numbers'!$A$2:$A$71,"&gt;="&amp;ABS($H555)),
IF(AND(LEFT(J555,1)="D",K555&lt;0),-1*SUMIFS('Key Numbers'!$C$2:$C$71,'Key Numbers'!$A$2:$A$71,"&lt;="&amp;ABS($I555),'Key Numbers'!$A$2:$A$71,"&gt;="&amp;ABS($H555)),
SUMIFS('Key Numbers'!$C$2:$C$71,'Key Numbers'!$A$2:$A$71,"&gt;="&amp;ABS($I555),'Key Numbers'!$A$2:$A$71,"&lt;="&amp;ABS($H555))))))))))</f>
        <v>-3.1192660550458717E-2</v>
      </c>
      <c r="M555" s="6" cm="1">
        <f t="array" ref="M555">IFERROR(INDEX(DVOA!$E$2:$E$20095,MATCH($F555&amp;$A555-1&amp;$B555,DVOA!$C$2:$C$20095&amp;DVOA!$A$2:$A20505&amp;DVOA!$B$2:$B$20095,0)),0)</f>
        <v>0</v>
      </c>
      <c r="N555" s="6" cm="1">
        <f t="array" ref="N555">IFERROR(INDEX(WDVOA!$W$2:$W$1616,MATCH($F555&amp;$A555-1&amp;$B555,WDVOA!$U$2:$U$19616&amp;WDVOA!$V$2:$V$19616&amp;WDVOA!$B$2:$B$19616,0)),0)</f>
        <v>0</v>
      </c>
      <c r="O555" s="6" cm="1">
        <f t="array" ref="O555">IFERROR(INDEX(DVOA!$AC$2:$AC$20095,MATCH($F555&amp;$A555-1&amp;$B555,DVOA!$C$2:$C$20095&amp;DVOA!$A$2:$A$20095&amp;DVOA!$B$2:$B$20095,0)
),0)</f>
        <v>0</v>
      </c>
      <c r="P555" s="6" cm="1">
        <f t="array" ref="P555">IFERROR(INDEX(DVOA!$E$2:$E$20095,MATCH($G555&amp;$A555-1&amp;$B555,DVOA!$C$2:$C$20095&amp;DVOA!$A$2:$A20505&amp;DVOA!$B$2:$B$20095,0)),0)</f>
        <v>0</v>
      </c>
      <c r="Q555" s="6" cm="1">
        <f t="array" ref="Q555">IFERROR(INDEX(WDVOA!$W$2:$W$1616,MATCH($G555&amp;$A555-1&amp;$B555,WDVOA!$U$2:$U$19616&amp;WDVOA!$V$2:$V$19616&amp;WDVOA!$B$2:$B$19616,0)),0)</f>
        <v>0</v>
      </c>
      <c r="R555" s="6" cm="1">
        <f t="array" ref="R555">IFERROR(INDEX(DVOA!$AC$2:$AC$20095,MATCH($G555&amp;$A555-1&amp;$B555,DVOA!$C$2:$C$20095&amp;DVOA!$A$2:$A$20095&amp;DVOA!$B$2:$B$20095,0)
),0)</f>
        <v>0</v>
      </c>
      <c r="S555" s="6" t="str">
        <f t="shared" si="107"/>
        <v/>
      </c>
      <c r="T555" s="104">
        <f t="shared" si="115"/>
        <v>0</v>
      </c>
      <c r="U555" s="104" t="str">
        <f t="shared" si="116"/>
        <v/>
      </c>
      <c r="V555" s="26" t="str" cm="1">
        <f t="array" ref="V555">IFERROR(IF(E555="H",INDEX('DVOA Pred'!$G$2:$G$1000,MATCH($F555&amp;$B555&amp;$A555,'DVOA Pred'!$C$2:$C$1000&amp;'DVOA Pred'!$A$2:$A$1000&amp;'DVOA Pred'!$B$2:$B$1000,0)),
INDEX('DVOA Pred'!$H$2:$H$1000,MATCH($F555&amp;$B555&amp;$A555,'DVOA Pred'!$D$2:$D$1000&amp;'DVOA Pred'!$A$2:$A$1000&amp;'DVOA Pred'!$B$2:$B$1000,0))),"")</f>
        <v/>
      </c>
      <c r="W555" s="26" t="str">
        <f t="shared" si="108"/>
        <v/>
      </c>
      <c r="X555" s="26" t="str">
        <f t="shared" si="109"/>
        <v/>
      </c>
      <c r="Y555" s="6" t="str">
        <f>IFERROR((PERCENTRANK($L$2:$L$20355,L555)*Multiples!$B$3)+((PERCENTRANK($W$2:$W$20355,W555)*(1-Multiples!$B$3))),"")</f>
        <v/>
      </c>
      <c r="Z555" s="64">
        <v>16</v>
      </c>
      <c r="AA555" s="64">
        <v>31</v>
      </c>
      <c r="AB555" s="24">
        <f t="shared" si="110"/>
        <v>-15</v>
      </c>
      <c r="AC555" s="24">
        <f t="shared" si="111"/>
        <v>-4.5</v>
      </c>
      <c r="AD555" s="24">
        <f t="shared" si="112"/>
        <v>-2.5</v>
      </c>
      <c r="AE555" s="24" t="str">
        <f t="shared" si="113"/>
        <v>No</v>
      </c>
      <c r="AF555" s="24" t="str">
        <f t="shared" si="114"/>
        <v>No</v>
      </c>
      <c r="AG555" s="64"/>
      <c r="AH555" s="105"/>
      <c r="AI555" s="170"/>
      <c r="AJ555" s="66"/>
    </row>
    <row r="556" spans="1:36" customFormat="1" x14ac:dyDescent="0.25">
      <c r="A556" s="7">
        <v>5</v>
      </c>
      <c r="B556" s="5">
        <v>2023</v>
      </c>
      <c r="C556" s="5" t="str">
        <f t="shared" si="104"/>
        <v>2023 W5</v>
      </c>
      <c r="D556" s="5">
        <v>278</v>
      </c>
      <c r="E556" s="5" t="s">
        <v>651</v>
      </c>
      <c r="F556" s="5" t="s">
        <v>17</v>
      </c>
      <c r="G556" s="5" t="s">
        <v>27</v>
      </c>
      <c r="H556" s="5">
        <v>-1.5</v>
      </c>
      <c r="I556" s="61">
        <v>-1</v>
      </c>
      <c r="J556" s="62" t="str">
        <f t="shared" si="105"/>
        <v>F-0.5</v>
      </c>
      <c r="K556" s="61">
        <f t="shared" si="106"/>
        <v>-0.5</v>
      </c>
      <c r="L556" s="228">
        <f>IF(K556=0,0,
IF(J556="D0.5",0.5*SUMIFS('Key Numbers'!$C$2:$C$71,'Key Numbers'!$A$2:$A$71,"&gt;="&amp;ABS($I556),'Key Numbers'!$A$2:$A$71,"&lt;="&amp;ABS($H556)),
IF(J556="D-0.5",0.5*-1*SUMIFS('Key Numbers'!$C$2:$C$71,'Key Numbers'!$A$2:$A$71,"&lt;="&amp;ABS($I556),'Key Numbers'!$A$2:$A$71,"&gt;="&amp;ABS($H556)),
IF(J556="F0.5",0.5*SUMIFS('Key Numbers'!$C$2:$C$71,'Key Numbers'!$A$2:$A$71,"&lt;="&amp;ABS($I556),'Key Numbers'!$A$2:$A$71,"&gt;="&amp;ABS($H556)),
IF(J556="F-0.5",0.5*-1*SUMIFS('Key Numbers'!$C$2:$C$71,'Key Numbers'!$A$2:$A$71,"&gt;="&amp;ABS($I556),'Key Numbers'!$A$2:$A$71,"&lt;="&amp;ABS($H556)),
IF(AND(LEFT(J556,1)="F",K556&lt;0),-1*SUMIFS('Key Numbers'!$C$2:$C$71,'Key Numbers'!$A$2:$A$71,"&gt;="&amp;ABS($I556),'Key Numbers'!$A$2:$A$71,"&lt;="&amp;ABS($H556)),
IF(AND(LEFT(J556,1)="F",K556&gt;0),SUMIFS('Key Numbers'!$C$2:$C$71,'Key Numbers'!$A$2:$A$71,"&lt;="&amp;ABS($I556),'Key Numbers'!$A$2:$A$71,"&gt;="&amp;ABS($H556)),
IF(AND(LEFT(J556,1)="D",K556&lt;0),-1*SUMIFS('Key Numbers'!$C$2:$C$71,'Key Numbers'!$A$2:$A$71,"&lt;="&amp;ABS($I556),'Key Numbers'!$A$2:$A$71,"&gt;="&amp;ABS($H556)),
SUMIFS('Key Numbers'!$C$2:$C$71,'Key Numbers'!$A$2:$A$71,"&gt;="&amp;ABS($I556),'Key Numbers'!$A$2:$A$71,"&lt;="&amp;ABS($H556))))))))))</f>
        <v>-2.6605504587155965E-2</v>
      </c>
      <c r="M556" s="6" cm="1">
        <f t="array" ref="M556">IFERROR(INDEX(DVOA!$E$2:$E$20095,MATCH($F556&amp;$A556-1&amp;$B556,DVOA!$C$2:$C$20095&amp;DVOA!$A$2:$A20506&amp;DVOA!$B$2:$B$20095,0)),0)</f>
        <v>0</v>
      </c>
      <c r="N556" s="6" cm="1">
        <f t="array" ref="N556">IFERROR(INDEX(WDVOA!$W$2:$W$1616,MATCH($F556&amp;$A556-1&amp;$B556,WDVOA!$U$2:$U$19616&amp;WDVOA!$V$2:$V$19616&amp;WDVOA!$B$2:$B$19616,0)),0)</f>
        <v>0</v>
      </c>
      <c r="O556" s="6" cm="1">
        <f t="array" ref="O556">IFERROR(INDEX(DVOA!$AC$2:$AC$20095,MATCH($F556&amp;$A556-1&amp;$B556,DVOA!$C$2:$C$20095&amp;DVOA!$A$2:$A$20095&amp;DVOA!$B$2:$B$20095,0)
),0)</f>
        <v>0</v>
      </c>
      <c r="P556" s="6" cm="1">
        <f t="array" ref="P556">IFERROR(INDEX(DVOA!$E$2:$E$20095,MATCH($G556&amp;$A556-1&amp;$B556,DVOA!$C$2:$C$20095&amp;DVOA!$A$2:$A20506&amp;DVOA!$B$2:$B$20095,0)),0)</f>
        <v>0</v>
      </c>
      <c r="Q556" s="6" cm="1">
        <f t="array" ref="Q556">IFERROR(INDEX(WDVOA!$W$2:$W$1616,MATCH($G556&amp;$A556-1&amp;$B556,WDVOA!$U$2:$U$19616&amp;WDVOA!$V$2:$V$19616&amp;WDVOA!$B$2:$B$19616,0)),0)</f>
        <v>0</v>
      </c>
      <c r="R556" s="6" cm="1">
        <f t="array" ref="R556">IFERROR(INDEX(DVOA!$AC$2:$AC$20095,MATCH($G556&amp;$A556-1&amp;$B556,DVOA!$C$2:$C$20095&amp;DVOA!$A$2:$A$20095&amp;DVOA!$B$2:$B$20095,0)
),0)</f>
        <v>0</v>
      </c>
      <c r="S556" s="6" t="str">
        <f t="shared" si="107"/>
        <v/>
      </c>
      <c r="T556" s="104">
        <f t="shared" si="115"/>
        <v>0</v>
      </c>
      <c r="U556" s="104" t="str">
        <f t="shared" si="116"/>
        <v/>
      </c>
      <c r="V556" s="26" t="str" cm="1">
        <f t="array" ref="V556">IFERROR(IF(E556="H",INDEX('DVOA Pred'!$G$2:$G$1000,MATCH($F556&amp;$B556&amp;$A556,'DVOA Pred'!$C$2:$C$1000&amp;'DVOA Pred'!$A$2:$A$1000&amp;'DVOA Pred'!$B$2:$B$1000,0)),
INDEX('DVOA Pred'!$H$2:$H$1000,MATCH($F556&amp;$B556&amp;$A556,'DVOA Pred'!$D$2:$D$1000&amp;'DVOA Pred'!$A$2:$A$1000&amp;'DVOA Pred'!$B$2:$B$1000,0))),"")</f>
        <v/>
      </c>
      <c r="W556" s="26" t="str">
        <f t="shared" si="108"/>
        <v/>
      </c>
      <c r="X556" s="26" t="str">
        <f t="shared" si="109"/>
        <v/>
      </c>
      <c r="Y556" s="6" t="str">
        <f>IFERROR((PERCENTRANK($L$2:$L$20355,L556)*Multiples!$B$3)+((PERCENTRANK($W$2:$W$20355,W556)*(1-Multiples!$B$3))),"")</f>
        <v/>
      </c>
      <c r="Z556" s="64">
        <v>0</v>
      </c>
      <c r="AA556" s="64">
        <v>34</v>
      </c>
      <c r="AB556" s="24">
        <f t="shared" si="110"/>
        <v>-34</v>
      </c>
      <c r="AC556" s="24">
        <f t="shared" si="111"/>
        <v>-35.5</v>
      </c>
      <c r="AD556" s="24">
        <f t="shared" si="112"/>
        <v>-35</v>
      </c>
      <c r="AE556" s="24" t="str">
        <f t="shared" si="113"/>
        <v>No</v>
      </c>
      <c r="AF556" s="24" t="str">
        <f t="shared" si="114"/>
        <v>No</v>
      </c>
      <c r="AG556" s="64"/>
      <c r="AH556" s="105"/>
      <c r="AI556" s="170"/>
      <c r="AJ556" s="66"/>
    </row>
    <row r="557" spans="1:36" customFormat="1" x14ac:dyDescent="0.25">
      <c r="A557" s="7">
        <v>5</v>
      </c>
      <c r="B557" s="5">
        <v>2023</v>
      </c>
      <c r="C557" s="5" t="str">
        <f t="shared" si="104"/>
        <v>2023 W5</v>
      </c>
      <c r="D557" s="5">
        <v>278</v>
      </c>
      <c r="E557" s="5" t="s">
        <v>649</v>
      </c>
      <c r="F557" s="5" t="s">
        <v>27</v>
      </c>
      <c r="G557" s="5" t="s">
        <v>17</v>
      </c>
      <c r="H557" s="5">
        <v>1.5</v>
      </c>
      <c r="I557" s="61">
        <v>1</v>
      </c>
      <c r="J557" s="62" t="str">
        <f t="shared" si="105"/>
        <v>D0.5</v>
      </c>
      <c r="K557" s="61">
        <f t="shared" si="106"/>
        <v>0.5</v>
      </c>
      <c r="L557" s="228">
        <f>IF(K557=0,0,
IF(J557="D0.5",0.5*SUMIFS('Key Numbers'!$C$2:$C$71,'Key Numbers'!$A$2:$A$71,"&gt;="&amp;ABS($I557),'Key Numbers'!$A$2:$A$71,"&lt;="&amp;ABS($H557)),
IF(J557="D-0.5",0.5*-1*SUMIFS('Key Numbers'!$C$2:$C$71,'Key Numbers'!$A$2:$A$71,"&lt;="&amp;ABS($I557),'Key Numbers'!$A$2:$A$71,"&gt;="&amp;ABS($H557)),
IF(J557="F0.5",0.5*SUMIFS('Key Numbers'!$C$2:$C$71,'Key Numbers'!$A$2:$A$71,"&lt;="&amp;ABS($I557),'Key Numbers'!$A$2:$A$71,"&gt;="&amp;ABS($H557)),
IF(J557="F-0.5",0.5*-1*SUMIFS('Key Numbers'!$C$2:$C$71,'Key Numbers'!$A$2:$A$71,"&gt;="&amp;ABS($I557),'Key Numbers'!$A$2:$A$71,"&lt;="&amp;ABS($H557)),
IF(AND(LEFT(J557,1)="F",K557&lt;0),-1*SUMIFS('Key Numbers'!$C$2:$C$71,'Key Numbers'!$A$2:$A$71,"&gt;="&amp;ABS($I557),'Key Numbers'!$A$2:$A$71,"&lt;="&amp;ABS($H557)),
IF(AND(LEFT(J557,1)="F",K557&gt;0),SUMIFS('Key Numbers'!$C$2:$C$71,'Key Numbers'!$A$2:$A$71,"&lt;="&amp;ABS($I557),'Key Numbers'!$A$2:$A$71,"&gt;="&amp;ABS($H557)),
IF(AND(LEFT(J557,1)="D",K557&lt;0),-1*SUMIFS('Key Numbers'!$C$2:$C$71,'Key Numbers'!$A$2:$A$71,"&lt;="&amp;ABS($I557),'Key Numbers'!$A$2:$A$71,"&gt;="&amp;ABS($H557)),
SUMIFS('Key Numbers'!$C$2:$C$71,'Key Numbers'!$A$2:$A$71,"&gt;="&amp;ABS($I557),'Key Numbers'!$A$2:$A$71,"&lt;="&amp;ABS($H557))))))))))</f>
        <v>2.6605504587155965E-2</v>
      </c>
      <c r="M557" s="6" cm="1">
        <f t="array" ref="M557">IFERROR(INDEX(DVOA!$E$2:$E$20095,MATCH($F557&amp;$A557-1&amp;$B557,DVOA!$C$2:$C$20095&amp;DVOA!$A$2:$A20507&amp;DVOA!$B$2:$B$20095,0)),0)</f>
        <v>0</v>
      </c>
      <c r="N557" s="6" cm="1">
        <f t="array" ref="N557">IFERROR(INDEX(WDVOA!$W$2:$W$1616,MATCH($F557&amp;$A557-1&amp;$B557,WDVOA!$U$2:$U$19616&amp;WDVOA!$V$2:$V$19616&amp;WDVOA!$B$2:$B$19616,0)),0)</f>
        <v>0</v>
      </c>
      <c r="O557" s="6" cm="1">
        <f t="array" ref="O557">IFERROR(INDEX(DVOA!$AC$2:$AC$20095,MATCH($F557&amp;$A557-1&amp;$B557,DVOA!$C$2:$C$20095&amp;DVOA!$A$2:$A$20095&amp;DVOA!$B$2:$B$20095,0)
),0)</f>
        <v>0</v>
      </c>
      <c r="P557" s="6" cm="1">
        <f t="array" ref="P557">IFERROR(INDEX(DVOA!$E$2:$E$20095,MATCH($G557&amp;$A557-1&amp;$B557,DVOA!$C$2:$C$20095&amp;DVOA!$A$2:$A20507&amp;DVOA!$B$2:$B$20095,0)),0)</f>
        <v>0</v>
      </c>
      <c r="Q557" s="6" cm="1">
        <f t="array" ref="Q557">IFERROR(INDEX(WDVOA!$W$2:$W$1616,MATCH($G557&amp;$A557-1&amp;$B557,WDVOA!$U$2:$U$19616&amp;WDVOA!$V$2:$V$19616&amp;WDVOA!$B$2:$B$19616,0)),0)</f>
        <v>0</v>
      </c>
      <c r="R557" s="6" cm="1">
        <f t="array" ref="R557">IFERROR(INDEX(DVOA!$AC$2:$AC$20095,MATCH($G557&amp;$A557-1&amp;$B557,DVOA!$C$2:$C$20095&amp;DVOA!$A$2:$A$20095&amp;DVOA!$B$2:$B$20095,0)
),0)</f>
        <v>0</v>
      </c>
      <c r="S557" s="6" t="str">
        <f t="shared" si="107"/>
        <v/>
      </c>
      <c r="T557" s="104">
        <f t="shared" si="115"/>
        <v>0</v>
      </c>
      <c r="U557" s="104" t="str">
        <f t="shared" si="116"/>
        <v/>
      </c>
      <c r="V557" s="26" t="str" cm="1">
        <f t="array" ref="V557">IFERROR(IF(E557="H",INDEX('DVOA Pred'!$G$2:$G$1000,MATCH($F557&amp;$B557&amp;$A557,'DVOA Pred'!$C$2:$C$1000&amp;'DVOA Pred'!$A$2:$A$1000&amp;'DVOA Pred'!$B$2:$B$1000,0)),
INDEX('DVOA Pred'!$H$2:$H$1000,MATCH($F557&amp;$B557&amp;$A557,'DVOA Pred'!$D$2:$D$1000&amp;'DVOA Pred'!$A$2:$A$1000&amp;'DVOA Pred'!$B$2:$B$1000,0))),"")</f>
        <v/>
      </c>
      <c r="W557" s="26" t="str">
        <f t="shared" si="108"/>
        <v/>
      </c>
      <c r="X557" s="26" t="str">
        <f t="shared" si="109"/>
        <v/>
      </c>
      <c r="Y557" s="6" t="str">
        <f>IFERROR((PERCENTRANK($L$2:$L$20355,L557)*Multiples!$B$3)+((PERCENTRANK($W$2:$W$20355,W557)*(1-Multiples!$B$3))),"")</f>
        <v/>
      </c>
      <c r="Z557" s="64">
        <v>34</v>
      </c>
      <c r="AA557" s="64">
        <v>0</v>
      </c>
      <c r="AB557" s="24">
        <f t="shared" si="110"/>
        <v>34</v>
      </c>
      <c r="AC557" s="24">
        <f t="shared" si="111"/>
        <v>35.5</v>
      </c>
      <c r="AD557" s="24">
        <f t="shared" si="112"/>
        <v>35</v>
      </c>
      <c r="AE557" s="24" t="str">
        <f t="shared" si="113"/>
        <v>Yes</v>
      </c>
      <c r="AF557" s="24" t="str">
        <f t="shared" si="114"/>
        <v>Yes</v>
      </c>
      <c r="AG557" s="64"/>
      <c r="AH557" s="105" t="s">
        <v>652</v>
      </c>
      <c r="AI557" s="170"/>
      <c r="AJ557" s="66"/>
    </row>
    <row r="558" spans="1:36" customFormat="1" x14ac:dyDescent="0.25">
      <c r="A558" s="7">
        <v>5</v>
      </c>
      <c r="B558" s="5">
        <v>2023</v>
      </c>
      <c r="C558" s="5" t="str">
        <f t="shared" si="104"/>
        <v>2023 W5</v>
      </c>
      <c r="D558" s="5">
        <v>279</v>
      </c>
      <c r="E558" s="5" t="s">
        <v>651</v>
      </c>
      <c r="F558" s="5" t="s">
        <v>35</v>
      </c>
      <c r="G558" s="5" t="s">
        <v>45</v>
      </c>
      <c r="H558" s="5">
        <v>-0.5</v>
      </c>
      <c r="I558" s="61">
        <v>2.5</v>
      </c>
      <c r="J558" s="62" t="str">
        <f t="shared" si="105"/>
        <v>D-3</v>
      </c>
      <c r="K558" s="61">
        <f t="shared" si="106"/>
        <v>-3</v>
      </c>
      <c r="L558" s="228">
        <f>IF(K558=0,0,
IF(J558="D0.5",0.5*SUMIFS('Key Numbers'!$C$2:$C$71,'Key Numbers'!$A$2:$A$71,"&gt;="&amp;ABS($I558),'Key Numbers'!$A$2:$A$71,"&lt;="&amp;ABS($H558)),
IF(J558="D-0.5",0.5*-1*SUMIFS('Key Numbers'!$C$2:$C$71,'Key Numbers'!$A$2:$A$71,"&lt;="&amp;ABS($I558),'Key Numbers'!$A$2:$A$71,"&gt;="&amp;ABS($H558)),
IF(J558="F0.5",0.5*SUMIFS('Key Numbers'!$C$2:$C$71,'Key Numbers'!$A$2:$A$71,"&lt;="&amp;ABS($I558),'Key Numbers'!$A$2:$A$71,"&gt;="&amp;ABS($H558)),
IF(J558="F-0.5",0.5*-1*SUMIFS('Key Numbers'!$C$2:$C$71,'Key Numbers'!$A$2:$A$71,"&gt;="&amp;ABS($I558),'Key Numbers'!$A$2:$A$71,"&lt;="&amp;ABS($H558)),
IF(AND(LEFT(J558,1)="F",K558&lt;0),-1*SUMIFS('Key Numbers'!$C$2:$C$71,'Key Numbers'!$A$2:$A$71,"&gt;="&amp;ABS($I558),'Key Numbers'!$A$2:$A$71,"&lt;="&amp;ABS($H558)),
IF(AND(LEFT(J558,1)="F",K558&gt;0),SUMIFS('Key Numbers'!$C$2:$C$71,'Key Numbers'!$A$2:$A$71,"&lt;="&amp;ABS($I558),'Key Numbers'!$A$2:$A$71,"&gt;="&amp;ABS($H558)),
IF(AND(LEFT(J558,1)="D",K558&lt;0),-1*SUMIFS('Key Numbers'!$C$2:$C$71,'Key Numbers'!$A$2:$A$71,"&lt;="&amp;ABS($I558),'Key Numbers'!$A$2:$A$71,"&gt;="&amp;ABS($H558)),
SUMIFS('Key Numbers'!$C$2:$C$71,'Key Numbers'!$A$2:$A$71,"&gt;="&amp;ABS($I558),'Key Numbers'!$A$2:$A$71,"&lt;="&amp;ABS($H558))))))))))</f>
        <v>-0.11009174311926606</v>
      </c>
      <c r="M558" s="6" cm="1">
        <f t="array" ref="M558">IFERROR(INDEX(DVOA!$E$2:$E$20095,MATCH($F558&amp;$A558-1&amp;$B558,DVOA!$C$2:$C$20095&amp;DVOA!$A$2:$A20508&amp;DVOA!$B$2:$B$20095,0)),0)</f>
        <v>0</v>
      </c>
      <c r="N558" s="6" cm="1">
        <f t="array" ref="N558">IFERROR(INDEX(WDVOA!$W$2:$W$1616,MATCH($F558&amp;$A558-1&amp;$B558,WDVOA!$U$2:$U$19616&amp;WDVOA!$V$2:$V$19616&amp;WDVOA!$B$2:$B$19616,0)),0)</f>
        <v>0</v>
      </c>
      <c r="O558" s="6" cm="1">
        <f t="array" ref="O558">IFERROR(INDEX(DVOA!$AC$2:$AC$20095,MATCH($F558&amp;$A558-1&amp;$B558,DVOA!$C$2:$C$20095&amp;DVOA!$A$2:$A$20095&amp;DVOA!$B$2:$B$20095,0)
),0)</f>
        <v>0</v>
      </c>
      <c r="P558" s="6" cm="1">
        <f t="array" ref="P558">IFERROR(INDEX(DVOA!$E$2:$E$20095,MATCH($G558&amp;$A558-1&amp;$B558,DVOA!$C$2:$C$20095&amp;DVOA!$A$2:$A20508&amp;DVOA!$B$2:$B$20095,0)),0)</f>
        <v>0</v>
      </c>
      <c r="Q558" s="6" cm="1">
        <f t="array" ref="Q558">IFERROR(INDEX(WDVOA!$W$2:$W$1616,MATCH($G558&amp;$A558-1&amp;$B558,WDVOA!$U$2:$U$19616&amp;WDVOA!$V$2:$V$19616&amp;WDVOA!$B$2:$B$19616,0)),0)</f>
        <v>0</v>
      </c>
      <c r="R558" s="6" cm="1">
        <f t="array" ref="R558">IFERROR(INDEX(DVOA!$AC$2:$AC$20095,MATCH($G558&amp;$A558-1&amp;$B558,DVOA!$C$2:$C$20095&amp;DVOA!$A$2:$A$20095&amp;DVOA!$B$2:$B$20095,0)
),0)</f>
        <v>0</v>
      </c>
      <c r="S558" s="6" t="str">
        <f t="shared" si="107"/>
        <v/>
      </c>
      <c r="T558" s="104">
        <f t="shared" si="115"/>
        <v>0</v>
      </c>
      <c r="U558" s="104" t="str">
        <f t="shared" si="116"/>
        <v/>
      </c>
      <c r="V558" s="26" t="str" cm="1">
        <f t="array" ref="V558">IFERROR(IF(E558="H",INDEX('DVOA Pred'!$G$2:$G$1000,MATCH($F558&amp;$B558&amp;$A558,'DVOA Pred'!$C$2:$C$1000&amp;'DVOA Pred'!$A$2:$A$1000&amp;'DVOA Pred'!$B$2:$B$1000,0)),
INDEX('DVOA Pred'!$H$2:$H$1000,MATCH($F558&amp;$B558&amp;$A558,'DVOA Pred'!$D$2:$D$1000&amp;'DVOA Pred'!$A$2:$A$1000&amp;'DVOA Pred'!$B$2:$B$1000,0))),"")</f>
        <v/>
      </c>
      <c r="W558" s="26" t="str">
        <f t="shared" si="108"/>
        <v/>
      </c>
      <c r="X558" s="26" t="str">
        <f t="shared" si="109"/>
        <v/>
      </c>
      <c r="Y558" s="6" t="str">
        <f>IFERROR((PERCENTRANK($L$2:$L$20355,L558)*Multiples!$B$3)+((PERCENTRANK($W$2:$W$20355,W558)*(1-Multiples!$B$3))),"")</f>
        <v/>
      </c>
      <c r="Z558" s="64">
        <v>23</v>
      </c>
      <c r="AA558" s="64">
        <v>16</v>
      </c>
      <c r="AB558" s="24">
        <f t="shared" si="110"/>
        <v>7</v>
      </c>
      <c r="AC558" s="24">
        <f t="shared" si="111"/>
        <v>6.5</v>
      </c>
      <c r="AD558" s="24">
        <f t="shared" si="112"/>
        <v>9.5</v>
      </c>
      <c r="AE558" s="24" t="str">
        <f t="shared" si="113"/>
        <v>Yes</v>
      </c>
      <c r="AF558" s="24" t="str">
        <f t="shared" si="114"/>
        <v>Yes</v>
      </c>
      <c r="AG558" s="64"/>
      <c r="AH558" s="105"/>
      <c r="AI558" s="170"/>
      <c r="AJ558" s="66"/>
    </row>
    <row r="559" spans="1:36" customFormat="1" x14ac:dyDescent="0.25">
      <c r="A559" s="7">
        <v>5</v>
      </c>
      <c r="B559" s="5">
        <v>2023</v>
      </c>
      <c r="C559" s="5" t="str">
        <f t="shared" si="104"/>
        <v>2023 W5</v>
      </c>
      <c r="D559" s="5">
        <v>279</v>
      </c>
      <c r="E559" s="5" t="s">
        <v>649</v>
      </c>
      <c r="F559" s="5" t="s">
        <v>45</v>
      </c>
      <c r="G559" s="5" t="s">
        <v>35</v>
      </c>
      <c r="H559" s="5">
        <v>0.5</v>
      </c>
      <c r="I559" s="61">
        <v>-2.5</v>
      </c>
      <c r="J559" s="62" t="str">
        <f t="shared" si="105"/>
        <v>F3</v>
      </c>
      <c r="K559" s="61">
        <f t="shared" si="106"/>
        <v>3</v>
      </c>
      <c r="L559" s="228">
        <f>IF(K559=0,0,
IF(J559="D0.5",0.5*SUMIFS('Key Numbers'!$C$2:$C$71,'Key Numbers'!$A$2:$A$71,"&gt;="&amp;ABS($I559),'Key Numbers'!$A$2:$A$71,"&lt;="&amp;ABS($H559)),
IF(J559="D-0.5",0.5*-1*SUMIFS('Key Numbers'!$C$2:$C$71,'Key Numbers'!$A$2:$A$71,"&lt;="&amp;ABS($I559),'Key Numbers'!$A$2:$A$71,"&gt;="&amp;ABS($H559)),
IF(J559="F0.5",0.5*SUMIFS('Key Numbers'!$C$2:$C$71,'Key Numbers'!$A$2:$A$71,"&lt;="&amp;ABS($I559),'Key Numbers'!$A$2:$A$71,"&gt;="&amp;ABS($H559)),
IF(J559="F-0.5",0.5*-1*SUMIFS('Key Numbers'!$C$2:$C$71,'Key Numbers'!$A$2:$A$71,"&gt;="&amp;ABS($I559),'Key Numbers'!$A$2:$A$71,"&lt;="&amp;ABS($H559)),
IF(AND(LEFT(J559,1)="F",K559&lt;0),-1*SUMIFS('Key Numbers'!$C$2:$C$71,'Key Numbers'!$A$2:$A$71,"&gt;="&amp;ABS($I559),'Key Numbers'!$A$2:$A$71,"&lt;="&amp;ABS($H559)),
IF(AND(LEFT(J559,1)="F",K559&gt;0),SUMIFS('Key Numbers'!$C$2:$C$71,'Key Numbers'!$A$2:$A$71,"&lt;="&amp;ABS($I559),'Key Numbers'!$A$2:$A$71,"&gt;="&amp;ABS($H559)),
IF(AND(LEFT(J559,1)="D",K559&lt;0),-1*SUMIFS('Key Numbers'!$C$2:$C$71,'Key Numbers'!$A$2:$A$71,"&lt;="&amp;ABS($I559),'Key Numbers'!$A$2:$A$71,"&gt;="&amp;ABS($H559)),
SUMIFS('Key Numbers'!$C$2:$C$71,'Key Numbers'!$A$2:$A$71,"&gt;="&amp;ABS($I559),'Key Numbers'!$A$2:$A$71,"&lt;="&amp;ABS($H559))))))))))</f>
        <v>0.11009174311926606</v>
      </c>
      <c r="M559" s="6" cm="1">
        <f t="array" ref="M559">IFERROR(INDEX(DVOA!$E$2:$E$20095,MATCH($F559&amp;$A559-1&amp;$B559,DVOA!$C$2:$C$20095&amp;DVOA!$A$2:$A20509&amp;DVOA!$B$2:$B$20095,0)),0)</f>
        <v>0</v>
      </c>
      <c r="N559" s="6" cm="1">
        <f t="array" ref="N559">IFERROR(INDEX(WDVOA!$W$2:$W$1616,MATCH($F559&amp;$A559-1&amp;$B559,WDVOA!$U$2:$U$19616&amp;WDVOA!$V$2:$V$19616&amp;WDVOA!$B$2:$B$19616,0)),0)</f>
        <v>0</v>
      </c>
      <c r="O559" s="6" cm="1">
        <f t="array" ref="O559">IFERROR(INDEX(DVOA!$AC$2:$AC$20095,MATCH($F559&amp;$A559-1&amp;$B559,DVOA!$C$2:$C$20095&amp;DVOA!$A$2:$A$20095&amp;DVOA!$B$2:$B$20095,0)
),0)</f>
        <v>0</v>
      </c>
      <c r="P559" s="6" cm="1">
        <f t="array" ref="P559">IFERROR(INDEX(DVOA!$E$2:$E$20095,MATCH($G559&amp;$A559-1&amp;$B559,DVOA!$C$2:$C$20095&amp;DVOA!$A$2:$A20509&amp;DVOA!$B$2:$B$20095,0)),0)</f>
        <v>0</v>
      </c>
      <c r="Q559" s="6" cm="1">
        <f t="array" ref="Q559">IFERROR(INDEX(WDVOA!$W$2:$W$1616,MATCH($G559&amp;$A559-1&amp;$B559,WDVOA!$U$2:$U$19616&amp;WDVOA!$V$2:$V$19616&amp;WDVOA!$B$2:$B$19616,0)),0)</f>
        <v>0</v>
      </c>
      <c r="R559" s="6" cm="1">
        <f t="array" ref="R559">IFERROR(INDEX(DVOA!$AC$2:$AC$20095,MATCH($G559&amp;$A559-1&amp;$B559,DVOA!$C$2:$C$20095&amp;DVOA!$A$2:$A$20095&amp;DVOA!$B$2:$B$20095,0)
),0)</f>
        <v>0</v>
      </c>
      <c r="S559" s="6" t="str">
        <f t="shared" si="107"/>
        <v/>
      </c>
      <c r="T559" s="104">
        <f t="shared" si="115"/>
        <v>0</v>
      </c>
      <c r="U559" s="104" t="str">
        <f t="shared" si="116"/>
        <v/>
      </c>
      <c r="V559" s="26" t="str" cm="1">
        <f t="array" ref="V559">IFERROR(IF(E559="H",INDEX('DVOA Pred'!$G$2:$G$1000,MATCH($F559&amp;$B559&amp;$A559,'DVOA Pred'!$C$2:$C$1000&amp;'DVOA Pred'!$A$2:$A$1000&amp;'DVOA Pred'!$B$2:$B$1000,0)),
INDEX('DVOA Pred'!$H$2:$H$1000,MATCH($F559&amp;$B559&amp;$A559,'DVOA Pred'!$D$2:$D$1000&amp;'DVOA Pred'!$A$2:$A$1000&amp;'DVOA Pred'!$B$2:$B$1000,0))),"")</f>
        <v/>
      </c>
      <c r="W559" s="26" t="str">
        <f t="shared" si="108"/>
        <v/>
      </c>
      <c r="X559" s="26" t="str">
        <f t="shared" si="109"/>
        <v/>
      </c>
      <c r="Y559" s="6" t="str">
        <f>IFERROR((PERCENTRANK($L$2:$L$20355,L559)*Multiples!$B$3)+((PERCENTRANK($W$2:$W$20355,W559)*(1-Multiples!$B$3))),"")</f>
        <v/>
      </c>
      <c r="Z559" s="64">
        <v>16</v>
      </c>
      <c r="AA559" s="64">
        <v>23</v>
      </c>
      <c r="AB559" s="24">
        <f t="shared" si="110"/>
        <v>-7</v>
      </c>
      <c r="AC559" s="24">
        <f t="shared" si="111"/>
        <v>-6.5</v>
      </c>
      <c r="AD559" s="24">
        <f t="shared" si="112"/>
        <v>-9.5</v>
      </c>
      <c r="AE559" s="24" t="str">
        <f t="shared" si="113"/>
        <v>No</v>
      </c>
      <c r="AF559" s="24" t="str">
        <f t="shared" si="114"/>
        <v>No</v>
      </c>
      <c r="AG559" s="64"/>
      <c r="AH559" s="105"/>
      <c r="AI559" s="170"/>
      <c r="AJ559" s="66"/>
    </row>
    <row r="560" spans="1:36" customFormat="1" x14ac:dyDescent="0.25">
      <c r="A560" s="7">
        <v>5</v>
      </c>
      <c r="B560" s="5">
        <v>2023</v>
      </c>
      <c r="C560" s="5" t="str">
        <f t="shared" si="104"/>
        <v>2023 W5</v>
      </c>
      <c r="D560" s="5">
        <v>280</v>
      </c>
      <c r="E560" s="5" t="s">
        <v>651</v>
      </c>
      <c r="F560" s="5" t="s">
        <v>23</v>
      </c>
      <c r="G560" s="5" t="s">
        <v>24</v>
      </c>
      <c r="H560" s="5">
        <v>2.5</v>
      </c>
      <c r="I560" s="61">
        <v>3</v>
      </c>
      <c r="J560" s="62" t="str">
        <f t="shared" si="105"/>
        <v>D-0.5</v>
      </c>
      <c r="K560" s="61">
        <f t="shared" si="106"/>
        <v>-0.5</v>
      </c>
      <c r="L560" s="228">
        <f>IF(K560=0,0,
IF(J560="D0.5",0.5*SUMIFS('Key Numbers'!$C$2:$C$71,'Key Numbers'!$A$2:$A$71,"&gt;="&amp;ABS($I560),'Key Numbers'!$A$2:$A$71,"&lt;="&amp;ABS($H560)),
IF(J560="D-0.5",0.5*-1*SUMIFS('Key Numbers'!$C$2:$C$71,'Key Numbers'!$A$2:$A$71,"&lt;="&amp;ABS($I560),'Key Numbers'!$A$2:$A$71,"&gt;="&amp;ABS($H560)),
IF(J560="F0.5",0.5*SUMIFS('Key Numbers'!$C$2:$C$71,'Key Numbers'!$A$2:$A$71,"&lt;="&amp;ABS($I560),'Key Numbers'!$A$2:$A$71,"&gt;="&amp;ABS($H560)),
IF(J560="F-0.5",0.5*-1*SUMIFS('Key Numbers'!$C$2:$C$71,'Key Numbers'!$A$2:$A$71,"&gt;="&amp;ABS($I560),'Key Numbers'!$A$2:$A$71,"&lt;="&amp;ABS($H560)),
IF(AND(LEFT(J560,1)="F",K560&lt;0),-1*SUMIFS('Key Numbers'!$C$2:$C$71,'Key Numbers'!$A$2:$A$71,"&gt;="&amp;ABS($I560),'Key Numbers'!$A$2:$A$71,"&lt;="&amp;ABS($H560)),
IF(AND(LEFT(J560,1)="F",K560&gt;0),SUMIFS('Key Numbers'!$C$2:$C$71,'Key Numbers'!$A$2:$A$71,"&lt;="&amp;ABS($I560),'Key Numbers'!$A$2:$A$71,"&gt;="&amp;ABS($H560)),
IF(AND(LEFT(J560,1)="D",K560&lt;0),-1*SUMIFS('Key Numbers'!$C$2:$C$71,'Key Numbers'!$A$2:$A$71,"&lt;="&amp;ABS($I560),'Key Numbers'!$A$2:$A$71,"&gt;="&amp;ABS($H560)),
SUMIFS('Key Numbers'!$C$2:$C$71,'Key Numbers'!$A$2:$A$71,"&gt;="&amp;ABS($I560),'Key Numbers'!$A$2:$A$71,"&lt;="&amp;ABS($H560))))))))))</f>
        <v>-7.247706422018349E-2</v>
      </c>
      <c r="M560" s="6" cm="1">
        <f t="array" ref="M560">IFERROR(INDEX(DVOA!$E$2:$E$20095,MATCH($F560&amp;$A560-1&amp;$B560,DVOA!$C$2:$C$20095&amp;DVOA!$A$2:$A20510&amp;DVOA!$B$2:$B$20095,0)),0)</f>
        <v>0</v>
      </c>
      <c r="N560" s="6" cm="1">
        <f t="array" ref="N560">IFERROR(INDEX(WDVOA!$W$2:$W$1616,MATCH($F560&amp;$A560-1&amp;$B560,WDVOA!$U$2:$U$19616&amp;WDVOA!$V$2:$V$19616&amp;WDVOA!$B$2:$B$19616,0)),0)</f>
        <v>0</v>
      </c>
      <c r="O560" s="6" cm="1">
        <f t="array" ref="O560">IFERROR(INDEX(DVOA!$AC$2:$AC$20095,MATCH($F560&amp;$A560-1&amp;$B560,DVOA!$C$2:$C$20095&amp;DVOA!$A$2:$A$20095&amp;DVOA!$B$2:$B$20095,0)
),0)</f>
        <v>0</v>
      </c>
      <c r="P560" s="6" cm="1">
        <f t="array" ref="P560">IFERROR(INDEX(DVOA!$E$2:$E$20095,MATCH($G560&amp;$A560-1&amp;$B560,DVOA!$C$2:$C$20095&amp;DVOA!$A$2:$A20510&amp;DVOA!$B$2:$B$20095,0)),0)</f>
        <v>0</v>
      </c>
      <c r="Q560" s="6" cm="1">
        <f t="array" ref="Q560">IFERROR(INDEX(WDVOA!$W$2:$W$1616,MATCH($G560&amp;$A560-1&amp;$B560,WDVOA!$U$2:$U$19616&amp;WDVOA!$V$2:$V$19616&amp;WDVOA!$B$2:$B$19616,0)),0)</f>
        <v>0</v>
      </c>
      <c r="R560" s="6" cm="1">
        <f t="array" ref="R560">IFERROR(INDEX(DVOA!$AC$2:$AC$20095,MATCH($G560&amp;$A560-1&amp;$B560,DVOA!$C$2:$C$20095&amp;DVOA!$A$2:$A$20095&amp;DVOA!$B$2:$B$20095,0)
),0)</f>
        <v>0</v>
      </c>
      <c r="S560" s="6" t="str">
        <f t="shared" si="107"/>
        <v/>
      </c>
      <c r="T560" s="104">
        <f t="shared" si="115"/>
        <v>0</v>
      </c>
      <c r="U560" s="104" t="str">
        <f t="shared" si="116"/>
        <v/>
      </c>
      <c r="V560" s="26" t="str" cm="1">
        <f t="array" ref="V560">IFERROR(IF(E560="H",INDEX('DVOA Pred'!$G$2:$G$1000,MATCH($F560&amp;$B560&amp;$A560,'DVOA Pred'!$C$2:$C$1000&amp;'DVOA Pred'!$A$2:$A$1000&amp;'DVOA Pred'!$B$2:$B$1000,0)),
INDEX('DVOA Pred'!$H$2:$H$1000,MATCH($F560&amp;$B560&amp;$A560,'DVOA Pred'!$D$2:$D$1000&amp;'DVOA Pred'!$A$2:$A$1000&amp;'DVOA Pred'!$B$2:$B$1000,0))),"")</f>
        <v/>
      </c>
      <c r="W560" s="26" t="str">
        <f t="shared" si="108"/>
        <v/>
      </c>
      <c r="X560" s="26" t="str">
        <f t="shared" si="109"/>
        <v/>
      </c>
      <c r="Y560" s="6" t="str">
        <f>IFERROR((PERCENTRANK($L$2:$L$20355,L560)*Multiples!$B$3)+((PERCENTRANK($W$2:$W$20355,W560)*(1-Multiples!$B$3))),"")</f>
        <v/>
      </c>
      <c r="Z560" s="64">
        <v>20</v>
      </c>
      <c r="AA560" s="64">
        <v>34</v>
      </c>
      <c r="AB560" s="24">
        <f t="shared" si="110"/>
        <v>-14</v>
      </c>
      <c r="AC560" s="24">
        <f t="shared" si="111"/>
        <v>-11.5</v>
      </c>
      <c r="AD560" s="24">
        <f t="shared" si="112"/>
        <v>-11</v>
      </c>
      <c r="AE560" s="24" t="str">
        <f t="shared" si="113"/>
        <v>No</v>
      </c>
      <c r="AF560" s="24" t="str">
        <f t="shared" si="114"/>
        <v>No</v>
      </c>
      <c r="AG560" s="64"/>
      <c r="AH560" s="105"/>
      <c r="AI560" s="170"/>
      <c r="AJ560" s="66"/>
    </row>
    <row r="561" spans="1:36" customFormat="1" x14ac:dyDescent="0.25">
      <c r="A561" s="7">
        <v>5</v>
      </c>
      <c r="B561" s="5">
        <v>2023</v>
      </c>
      <c r="C561" s="5" t="str">
        <f t="shared" si="104"/>
        <v>2023 W5</v>
      </c>
      <c r="D561" s="5">
        <v>280</v>
      </c>
      <c r="E561" s="5" t="s">
        <v>649</v>
      </c>
      <c r="F561" s="5" t="s">
        <v>24</v>
      </c>
      <c r="G561" s="5" t="s">
        <v>23</v>
      </c>
      <c r="H561" s="5">
        <v>-2.5</v>
      </c>
      <c r="I561" s="61">
        <v>-3</v>
      </c>
      <c r="J561" s="62" t="str">
        <f t="shared" si="105"/>
        <v>F0.5</v>
      </c>
      <c r="K561" s="61">
        <f t="shared" si="106"/>
        <v>0.5</v>
      </c>
      <c r="L561" s="228">
        <f>IF(K561=0,0,
IF(J561="D0.5",0.5*SUMIFS('Key Numbers'!$C$2:$C$71,'Key Numbers'!$A$2:$A$71,"&gt;="&amp;ABS($I561),'Key Numbers'!$A$2:$A$71,"&lt;="&amp;ABS($H561)),
IF(J561="D-0.5",0.5*-1*SUMIFS('Key Numbers'!$C$2:$C$71,'Key Numbers'!$A$2:$A$71,"&lt;="&amp;ABS($I561),'Key Numbers'!$A$2:$A$71,"&gt;="&amp;ABS($H561)),
IF(J561="F0.5",0.5*SUMIFS('Key Numbers'!$C$2:$C$71,'Key Numbers'!$A$2:$A$71,"&lt;="&amp;ABS($I561),'Key Numbers'!$A$2:$A$71,"&gt;="&amp;ABS($H561)),
IF(J561="F-0.5",0.5*-1*SUMIFS('Key Numbers'!$C$2:$C$71,'Key Numbers'!$A$2:$A$71,"&gt;="&amp;ABS($I561),'Key Numbers'!$A$2:$A$71,"&lt;="&amp;ABS($H561)),
IF(AND(LEFT(J561,1)="F",K561&lt;0),-1*SUMIFS('Key Numbers'!$C$2:$C$71,'Key Numbers'!$A$2:$A$71,"&gt;="&amp;ABS($I561),'Key Numbers'!$A$2:$A$71,"&lt;="&amp;ABS($H561)),
IF(AND(LEFT(J561,1)="F",K561&gt;0),SUMIFS('Key Numbers'!$C$2:$C$71,'Key Numbers'!$A$2:$A$71,"&lt;="&amp;ABS($I561),'Key Numbers'!$A$2:$A$71,"&gt;="&amp;ABS($H561)),
IF(AND(LEFT(J561,1)="D",K561&lt;0),-1*SUMIFS('Key Numbers'!$C$2:$C$71,'Key Numbers'!$A$2:$A$71,"&lt;="&amp;ABS($I561),'Key Numbers'!$A$2:$A$71,"&gt;="&amp;ABS($H561)),
SUMIFS('Key Numbers'!$C$2:$C$71,'Key Numbers'!$A$2:$A$71,"&gt;="&amp;ABS($I561),'Key Numbers'!$A$2:$A$71,"&lt;="&amp;ABS($H561))))))))))</f>
        <v>7.247706422018349E-2</v>
      </c>
      <c r="M561" s="6" cm="1">
        <f t="array" ref="M561">IFERROR(INDEX(DVOA!$E$2:$E$20095,MATCH($F561&amp;$A561-1&amp;$B561,DVOA!$C$2:$C$20095&amp;DVOA!$A$2:$A20511&amp;DVOA!$B$2:$B$20095,0)),0)</f>
        <v>0</v>
      </c>
      <c r="N561" s="6" cm="1">
        <f t="array" ref="N561">IFERROR(INDEX(WDVOA!$W$2:$W$1616,MATCH($F561&amp;$A561-1&amp;$B561,WDVOA!$U$2:$U$19616&amp;WDVOA!$V$2:$V$19616&amp;WDVOA!$B$2:$B$19616,0)),0)</f>
        <v>0</v>
      </c>
      <c r="O561" s="6" cm="1">
        <f t="array" ref="O561">IFERROR(INDEX(DVOA!$AC$2:$AC$20095,MATCH($F561&amp;$A561-1&amp;$B561,DVOA!$C$2:$C$20095&amp;DVOA!$A$2:$A$20095&amp;DVOA!$B$2:$B$20095,0)
),0)</f>
        <v>0</v>
      </c>
      <c r="P561" s="6" cm="1">
        <f t="array" ref="P561">IFERROR(INDEX(DVOA!$E$2:$E$20095,MATCH($G561&amp;$A561-1&amp;$B561,DVOA!$C$2:$C$20095&amp;DVOA!$A$2:$A20511&amp;DVOA!$B$2:$B$20095,0)),0)</f>
        <v>0</v>
      </c>
      <c r="Q561" s="6" cm="1">
        <f t="array" ref="Q561">IFERROR(INDEX(WDVOA!$W$2:$W$1616,MATCH($G561&amp;$A561-1&amp;$B561,WDVOA!$U$2:$U$19616&amp;WDVOA!$V$2:$V$19616&amp;WDVOA!$B$2:$B$19616,0)),0)</f>
        <v>0</v>
      </c>
      <c r="R561" s="6" cm="1">
        <f t="array" ref="R561">IFERROR(INDEX(DVOA!$AC$2:$AC$20095,MATCH($G561&amp;$A561-1&amp;$B561,DVOA!$C$2:$C$20095&amp;DVOA!$A$2:$A$20095&amp;DVOA!$B$2:$B$20095,0)
),0)</f>
        <v>0</v>
      </c>
      <c r="S561" s="6" t="str">
        <f t="shared" si="107"/>
        <v/>
      </c>
      <c r="T561" s="104">
        <f t="shared" si="115"/>
        <v>0</v>
      </c>
      <c r="U561" s="104" t="str">
        <f t="shared" si="116"/>
        <v/>
      </c>
      <c r="V561" s="26" t="str" cm="1">
        <f t="array" ref="V561">IFERROR(IF(E561="H",INDEX('DVOA Pred'!$G$2:$G$1000,MATCH($F561&amp;$B561&amp;$A561,'DVOA Pred'!$C$2:$C$1000&amp;'DVOA Pred'!$A$2:$A$1000&amp;'DVOA Pred'!$B$2:$B$1000,0)),
INDEX('DVOA Pred'!$H$2:$H$1000,MATCH($F561&amp;$B561&amp;$A561,'DVOA Pred'!$D$2:$D$1000&amp;'DVOA Pred'!$A$2:$A$1000&amp;'DVOA Pred'!$B$2:$B$1000,0))),"")</f>
        <v/>
      </c>
      <c r="W561" s="26" t="str">
        <f t="shared" si="108"/>
        <v/>
      </c>
      <c r="X561" s="26" t="str">
        <f t="shared" si="109"/>
        <v/>
      </c>
      <c r="Y561" s="6" t="str">
        <f>IFERROR((PERCENTRANK($L$2:$L$20355,L561)*Multiples!$B$3)+((PERCENTRANK($W$2:$W$20355,W561)*(1-Multiples!$B$3))),"")</f>
        <v/>
      </c>
      <c r="Z561" s="64">
        <v>34</v>
      </c>
      <c r="AA561" s="64">
        <v>20</v>
      </c>
      <c r="AB561" s="24">
        <f t="shared" si="110"/>
        <v>14</v>
      </c>
      <c r="AC561" s="24">
        <f t="shared" si="111"/>
        <v>11.5</v>
      </c>
      <c r="AD561" s="24">
        <f t="shared" si="112"/>
        <v>11</v>
      </c>
      <c r="AE561" s="24" t="str">
        <f t="shared" si="113"/>
        <v>Yes</v>
      </c>
      <c r="AF561" s="24" t="str">
        <f t="shared" si="114"/>
        <v>Yes</v>
      </c>
      <c r="AG561" s="64"/>
      <c r="AH561" s="105"/>
      <c r="AI561" s="170"/>
      <c r="AJ561" s="66"/>
    </row>
    <row r="562" spans="1:36" customFormat="1" x14ac:dyDescent="0.25">
      <c r="A562" s="7">
        <v>5</v>
      </c>
      <c r="B562" s="5">
        <v>2023</v>
      </c>
      <c r="C562" s="5" t="str">
        <f t="shared" si="104"/>
        <v>2023 W5</v>
      </c>
      <c r="D562" s="5">
        <v>281</v>
      </c>
      <c r="E562" s="5" t="s">
        <v>651</v>
      </c>
      <c r="F562" s="5" t="s">
        <v>43</v>
      </c>
      <c r="G562" s="5" t="s">
        <v>49</v>
      </c>
      <c r="H562" s="5">
        <v>-0.5</v>
      </c>
      <c r="I562" s="61">
        <v>-2.5</v>
      </c>
      <c r="J562" s="62" t="str">
        <f t="shared" si="105"/>
        <v>F2</v>
      </c>
      <c r="K562" s="61">
        <f t="shared" si="106"/>
        <v>2</v>
      </c>
      <c r="L562" s="228">
        <f>IF(K562=0,0,
IF(J562="D0.5",0.5*SUMIFS('Key Numbers'!$C$2:$C$71,'Key Numbers'!$A$2:$A$71,"&gt;="&amp;ABS($I562),'Key Numbers'!$A$2:$A$71,"&lt;="&amp;ABS($H562)),
IF(J562="D-0.5",0.5*-1*SUMIFS('Key Numbers'!$C$2:$C$71,'Key Numbers'!$A$2:$A$71,"&lt;="&amp;ABS($I562),'Key Numbers'!$A$2:$A$71,"&gt;="&amp;ABS($H562)),
IF(J562="F0.5",0.5*SUMIFS('Key Numbers'!$C$2:$C$71,'Key Numbers'!$A$2:$A$71,"&lt;="&amp;ABS($I562),'Key Numbers'!$A$2:$A$71,"&gt;="&amp;ABS($H562)),
IF(J562="F-0.5",0.5*-1*SUMIFS('Key Numbers'!$C$2:$C$71,'Key Numbers'!$A$2:$A$71,"&gt;="&amp;ABS($I562),'Key Numbers'!$A$2:$A$71,"&lt;="&amp;ABS($H562)),
IF(AND(LEFT(J562,1)="F",K562&lt;0),-1*SUMIFS('Key Numbers'!$C$2:$C$71,'Key Numbers'!$A$2:$A$71,"&gt;="&amp;ABS($I562),'Key Numbers'!$A$2:$A$71,"&lt;="&amp;ABS($H562)),
IF(AND(LEFT(J562,1)="F",K562&gt;0),SUMIFS('Key Numbers'!$C$2:$C$71,'Key Numbers'!$A$2:$A$71,"&lt;="&amp;ABS($I562),'Key Numbers'!$A$2:$A$71,"&gt;="&amp;ABS($H562)),
IF(AND(LEFT(J562,1)="D",K562&lt;0),-1*SUMIFS('Key Numbers'!$C$2:$C$71,'Key Numbers'!$A$2:$A$71,"&lt;="&amp;ABS($I562),'Key Numbers'!$A$2:$A$71,"&gt;="&amp;ABS($H562)),
SUMIFS('Key Numbers'!$C$2:$C$71,'Key Numbers'!$A$2:$A$71,"&gt;="&amp;ABS($I562),'Key Numbers'!$A$2:$A$71,"&lt;="&amp;ABS($H562))))))))))</f>
        <v>0.11009174311926606</v>
      </c>
      <c r="M562" s="6" cm="1">
        <f t="array" ref="M562">IFERROR(INDEX(DVOA!$E$2:$E$20095,MATCH($F562&amp;$A562-1&amp;$B562,DVOA!$C$2:$C$20095&amp;DVOA!$A$2:$A20512&amp;DVOA!$B$2:$B$20095,0)),0)</f>
        <v>0</v>
      </c>
      <c r="N562" s="6" cm="1">
        <f t="array" ref="N562">IFERROR(INDEX(WDVOA!$W$2:$W$1616,MATCH($F562&amp;$A562-1&amp;$B562,WDVOA!$U$2:$U$19616&amp;WDVOA!$V$2:$V$19616&amp;WDVOA!$B$2:$B$19616,0)),0)</f>
        <v>0</v>
      </c>
      <c r="O562" s="6" cm="1">
        <f t="array" ref="O562">IFERROR(INDEX(DVOA!$AC$2:$AC$20095,MATCH($F562&amp;$A562-1&amp;$B562,DVOA!$C$2:$C$20095&amp;DVOA!$A$2:$A$20095&amp;DVOA!$B$2:$B$20095,0)
),0)</f>
        <v>0</v>
      </c>
      <c r="P562" s="6" cm="1">
        <f t="array" ref="P562">IFERROR(INDEX(DVOA!$E$2:$E$20095,MATCH($G562&amp;$A562-1&amp;$B562,DVOA!$C$2:$C$20095&amp;DVOA!$A$2:$A20512&amp;DVOA!$B$2:$B$20095,0)),0)</f>
        <v>0</v>
      </c>
      <c r="Q562" s="6" cm="1">
        <f t="array" ref="Q562">IFERROR(INDEX(WDVOA!$W$2:$W$1616,MATCH($G562&amp;$A562-1&amp;$B562,WDVOA!$U$2:$U$19616&amp;WDVOA!$V$2:$V$19616&amp;WDVOA!$B$2:$B$19616,0)),0)</f>
        <v>0</v>
      </c>
      <c r="R562" s="6" cm="1">
        <f t="array" ref="R562">IFERROR(INDEX(DVOA!$AC$2:$AC$20095,MATCH($G562&amp;$A562-1&amp;$B562,DVOA!$C$2:$C$20095&amp;DVOA!$A$2:$A$20095&amp;DVOA!$B$2:$B$20095,0)
),0)</f>
        <v>0</v>
      </c>
      <c r="S562" s="6" t="str">
        <f t="shared" si="107"/>
        <v/>
      </c>
      <c r="T562" s="104">
        <f t="shared" si="115"/>
        <v>0</v>
      </c>
      <c r="U562" s="104" t="str">
        <f t="shared" si="116"/>
        <v/>
      </c>
      <c r="V562" s="26" t="str" cm="1">
        <f t="array" ref="V562">IFERROR(IF(E562="H",INDEX('DVOA Pred'!$G$2:$G$1000,MATCH($F562&amp;$B562&amp;$A562,'DVOA Pred'!$C$2:$C$1000&amp;'DVOA Pred'!$A$2:$A$1000&amp;'DVOA Pred'!$B$2:$B$1000,0)),
INDEX('DVOA Pred'!$H$2:$H$1000,MATCH($F562&amp;$B562&amp;$A562,'DVOA Pred'!$D$2:$D$1000&amp;'DVOA Pred'!$A$2:$A$1000&amp;'DVOA Pred'!$B$2:$B$1000,0))),"")</f>
        <v/>
      </c>
      <c r="W562" s="26" t="str">
        <f t="shared" si="108"/>
        <v/>
      </c>
      <c r="X562" s="26" t="str">
        <f t="shared" si="109"/>
        <v/>
      </c>
      <c r="Y562" s="6" t="str">
        <f>IFERROR((PERCENTRANK($L$2:$L$20355,L562)*Multiples!$B$3)+((PERCENTRANK($W$2:$W$20355,W562)*(1-Multiples!$B$3))),"")</f>
        <v/>
      </c>
      <c r="Z562" s="64">
        <v>21</v>
      </c>
      <c r="AA562" s="64">
        <v>19</v>
      </c>
      <c r="AB562" s="24">
        <f t="shared" si="110"/>
        <v>2</v>
      </c>
      <c r="AC562" s="24">
        <f t="shared" si="111"/>
        <v>1.5</v>
      </c>
      <c r="AD562" s="24">
        <f t="shared" si="112"/>
        <v>-0.5</v>
      </c>
      <c r="AE562" s="24" t="str">
        <f t="shared" si="113"/>
        <v>Yes</v>
      </c>
      <c r="AF562" s="24" t="str">
        <f t="shared" si="114"/>
        <v>No</v>
      </c>
      <c r="AG562" s="64"/>
      <c r="AH562" s="105"/>
      <c r="AI562" s="170"/>
      <c r="AJ562" s="66"/>
    </row>
    <row r="563" spans="1:36" customFormat="1" x14ac:dyDescent="0.25">
      <c r="A563" s="7">
        <v>5</v>
      </c>
      <c r="B563" s="5">
        <v>2023</v>
      </c>
      <c r="C563" s="5" t="str">
        <f t="shared" si="104"/>
        <v>2023 W5</v>
      </c>
      <c r="D563" s="5">
        <v>281</v>
      </c>
      <c r="E563" s="5" t="s">
        <v>649</v>
      </c>
      <c r="F563" s="5" t="s">
        <v>49</v>
      </c>
      <c r="G563" s="5" t="s">
        <v>43</v>
      </c>
      <c r="H563" s="5">
        <v>0.5</v>
      </c>
      <c r="I563" s="61">
        <v>2.5</v>
      </c>
      <c r="J563" s="62" t="str">
        <f t="shared" si="105"/>
        <v>D-2</v>
      </c>
      <c r="K563" s="61">
        <f t="shared" si="106"/>
        <v>-2</v>
      </c>
      <c r="L563" s="228">
        <f>IF(K563=0,0,
IF(J563="D0.5",0.5*SUMIFS('Key Numbers'!$C$2:$C$71,'Key Numbers'!$A$2:$A$71,"&gt;="&amp;ABS($I563),'Key Numbers'!$A$2:$A$71,"&lt;="&amp;ABS($H563)),
IF(J563="D-0.5",0.5*-1*SUMIFS('Key Numbers'!$C$2:$C$71,'Key Numbers'!$A$2:$A$71,"&lt;="&amp;ABS($I563),'Key Numbers'!$A$2:$A$71,"&gt;="&amp;ABS($H563)),
IF(J563="F0.5",0.5*SUMIFS('Key Numbers'!$C$2:$C$71,'Key Numbers'!$A$2:$A$71,"&lt;="&amp;ABS($I563),'Key Numbers'!$A$2:$A$71,"&gt;="&amp;ABS($H563)),
IF(J563="F-0.5",0.5*-1*SUMIFS('Key Numbers'!$C$2:$C$71,'Key Numbers'!$A$2:$A$71,"&gt;="&amp;ABS($I563),'Key Numbers'!$A$2:$A$71,"&lt;="&amp;ABS($H563)),
IF(AND(LEFT(J563,1)="F",K563&lt;0),-1*SUMIFS('Key Numbers'!$C$2:$C$71,'Key Numbers'!$A$2:$A$71,"&gt;="&amp;ABS($I563),'Key Numbers'!$A$2:$A$71,"&lt;="&amp;ABS($H563)),
IF(AND(LEFT(J563,1)="F",K563&gt;0),SUMIFS('Key Numbers'!$C$2:$C$71,'Key Numbers'!$A$2:$A$71,"&lt;="&amp;ABS($I563),'Key Numbers'!$A$2:$A$71,"&gt;="&amp;ABS($H563)),
IF(AND(LEFT(J563,1)="D",K563&lt;0),-1*SUMIFS('Key Numbers'!$C$2:$C$71,'Key Numbers'!$A$2:$A$71,"&lt;="&amp;ABS($I563),'Key Numbers'!$A$2:$A$71,"&gt;="&amp;ABS($H563)),
SUMIFS('Key Numbers'!$C$2:$C$71,'Key Numbers'!$A$2:$A$71,"&gt;="&amp;ABS($I563),'Key Numbers'!$A$2:$A$71,"&lt;="&amp;ABS($H563))))))))))</f>
        <v>-0.11009174311926606</v>
      </c>
      <c r="M563" s="6" cm="1">
        <f t="array" ref="M563">IFERROR(INDEX(DVOA!$E$2:$E$20095,MATCH($F563&amp;$A563-1&amp;$B563,DVOA!$C$2:$C$20095&amp;DVOA!$A$2:$A20513&amp;DVOA!$B$2:$B$20095,0)),0)</f>
        <v>0</v>
      </c>
      <c r="N563" s="6" cm="1">
        <f t="array" ref="N563">IFERROR(INDEX(WDVOA!$W$2:$W$1616,MATCH($F563&amp;$A563-1&amp;$B563,WDVOA!$U$2:$U$19616&amp;WDVOA!$V$2:$V$19616&amp;WDVOA!$B$2:$B$19616,0)),0)</f>
        <v>0</v>
      </c>
      <c r="O563" s="6" cm="1">
        <f t="array" ref="O563">IFERROR(INDEX(DVOA!$AC$2:$AC$20095,MATCH($F563&amp;$A563-1&amp;$B563,DVOA!$C$2:$C$20095&amp;DVOA!$A$2:$A$20095&amp;DVOA!$B$2:$B$20095,0)
),0)</f>
        <v>0</v>
      </c>
      <c r="P563" s="6" cm="1">
        <f t="array" ref="P563">IFERROR(INDEX(DVOA!$E$2:$E$20095,MATCH($G563&amp;$A563-1&amp;$B563,DVOA!$C$2:$C$20095&amp;DVOA!$A$2:$A20513&amp;DVOA!$B$2:$B$20095,0)),0)</f>
        <v>0</v>
      </c>
      <c r="Q563" s="6" cm="1">
        <f t="array" ref="Q563">IFERROR(INDEX(WDVOA!$W$2:$W$1616,MATCH($G563&amp;$A563-1&amp;$B563,WDVOA!$U$2:$U$19616&amp;WDVOA!$V$2:$V$19616&amp;WDVOA!$B$2:$B$19616,0)),0)</f>
        <v>0</v>
      </c>
      <c r="R563" s="6" cm="1">
        <f t="array" ref="R563">IFERROR(INDEX(DVOA!$AC$2:$AC$20095,MATCH($G563&amp;$A563-1&amp;$B563,DVOA!$C$2:$C$20095&amp;DVOA!$A$2:$A$20095&amp;DVOA!$B$2:$B$20095,0)
),0)</f>
        <v>0</v>
      </c>
      <c r="S563" s="6" t="str">
        <f t="shared" si="107"/>
        <v/>
      </c>
      <c r="T563" s="104">
        <f t="shared" si="115"/>
        <v>0</v>
      </c>
      <c r="U563" s="104" t="str">
        <f t="shared" si="116"/>
        <v/>
      </c>
      <c r="V563" s="26" t="str" cm="1">
        <f t="array" ref="V563">IFERROR(IF(E563="H",INDEX('DVOA Pred'!$G$2:$G$1000,MATCH($F563&amp;$B563&amp;$A563,'DVOA Pred'!$C$2:$C$1000&amp;'DVOA Pred'!$A$2:$A$1000&amp;'DVOA Pred'!$B$2:$B$1000,0)),
INDEX('DVOA Pred'!$H$2:$H$1000,MATCH($F563&amp;$B563&amp;$A563,'DVOA Pred'!$D$2:$D$1000&amp;'DVOA Pred'!$A$2:$A$1000&amp;'DVOA Pred'!$B$2:$B$1000,0))),"")</f>
        <v/>
      </c>
      <c r="W563" s="26" t="str">
        <f t="shared" si="108"/>
        <v/>
      </c>
      <c r="X563" s="26" t="str">
        <f t="shared" si="109"/>
        <v/>
      </c>
      <c r="Y563" s="6" t="str">
        <f>IFERROR((PERCENTRANK($L$2:$L$20355,L563)*Multiples!$B$3)+((PERCENTRANK($W$2:$W$20355,W563)*(1-Multiples!$B$3))),"")</f>
        <v/>
      </c>
      <c r="Z563" s="64">
        <v>19</v>
      </c>
      <c r="AA563" s="64">
        <v>21</v>
      </c>
      <c r="AB563" s="24">
        <f t="shared" si="110"/>
        <v>-2</v>
      </c>
      <c r="AC563" s="24">
        <f t="shared" si="111"/>
        <v>-1.5</v>
      </c>
      <c r="AD563" s="24">
        <f t="shared" si="112"/>
        <v>0.5</v>
      </c>
      <c r="AE563" s="24" t="str">
        <f t="shared" si="113"/>
        <v>No</v>
      </c>
      <c r="AF563" s="24" t="str">
        <f t="shared" si="114"/>
        <v>Yes</v>
      </c>
      <c r="AG563" s="64"/>
      <c r="AH563" s="105"/>
      <c r="AI563" s="170"/>
      <c r="AJ563" s="66"/>
    </row>
    <row r="564" spans="1:36" customFormat="1" x14ac:dyDescent="0.25">
      <c r="A564" s="7">
        <v>5</v>
      </c>
      <c r="B564" s="5">
        <v>2023</v>
      </c>
      <c r="C564" s="5" t="str">
        <f t="shared" si="104"/>
        <v>2023 W5</v>
      </c>
      <c r="D564" s="5">
        <v>282</v>
      </c>
      <c r="E564" s="5" t="s">
        <v>651</v>
      </c>
      <c r="F564" s="5" t="s">
        <v>39</v>
      </c>
      <c r="G564" s="5" t="s">
        <v>9</v>
      </c>
      <c r="H564" s="5">
        <v>-1.5</v>
      </c>
      <c r="I564" s="61">
        <v>-2.5</v>
      </c>
      <c r="J564" s="62" t="str">
        <f t="shared" si="105"/>
        <v>F1</v>
      </c>
      <c r="K564" s="61">
        <f t="shared" si="106"/>
        <v>1</v>
      </c>
      <c r="L564" s="228">
        <f>IF(K564=0,0,
IF(J564="D0.5",0.5*SUMIFS('Key Numbers'!$C$2:$C$71,'Key Numbers'!$A$2:$A$71,"&gt;="&amp;ABS($I564),'Key Numbers'!$A$2:$A$71,"&lt;="&amp;ABS($H564)),
IF(J564="D-0.5",0.5*-1*SUMIFS('Key Numbers'!$C$2:$C$71,'Key Numbers'!$A$2:$A$71,"&lt;="&amp;ABS($I564),'Key Numbers'!$A$2:$A$71,"&gt;="&amp;ABS($H564)),
IF(J564="F0.5",0.5*SUMIFS('Key Numbers'!$C$2:$C$71,'Key Numbers'!$A$2:$A$71,"&lt;="&amp;ABS($I564),'Key Numbers'!$A$2:$A$71,"&gt;="&amp;ABS($H564)),
IF(J564="F-0.5",0.5*-1*SUMIFS('Key Numbers'!$C$2:$C$71,'Key Numbers'!$A$2:$A$71,"&gt;="&amp;ABS($I564),'Key Numbers'!$A$2:$A$71,"&lt;="&amp;ABS($H564)),
IF(AND(LEFT(J564,1)="F",K564&lt;0),-1*SUMIFS('Key Numbers'!$C$2:$C$71,'Key Numbers'!$A$2:$A$71,"&gt;="&amp;ABS($I564),'Key Numbers'!$A$2:$A$71,"&lt;="&amp;ABS($H564)),
IF(AND(LEFT(J564,1)="F",K564&gt;0),SUMIFS('Key Numbers'!$C$2:$C$71,'Key Numbers'!$A$2:$A$71,"&lt;="&amp;ABS($I564),'Key Numbers'!$A$2:$A$71,"&gt;="&amp;ABS($H564)),
IF(AND(LEFT(J564,1)="D",K564&lt;0),-1*SUMIFS('Key Numbers'!$C$2:$C$71,'Key Numbers'!$A$2:$A$71,"&lt;="&amp;ABS($I564),'Key Numbers'!$A$2:$A$71,"&gt;="&amp;ABS($H564)),
SUMIFS('Key Numbers'!$C$2:$C$71,'Key Numbers'!$A$2:$A$71,"&gt;="&amp;ABS($I564),'Key Numbers'!$A$2:$A$71,"&lt;="&amp;ABS($H564))))))))))</f>
        <v>5.6880733944954132E-2</v>
      </c>
      <c r="M564" s="6" cm="1">
        <f t="array" ref="M564">IFERROR(INDEX(DVOA!$E$2:$E$20095,MATCH($F564&amp;$A564-1&amp;$B564,DVOA!$C$2:$C$20095&amp;DVOA!$A$2:$A20514&amp;DVOA!$B$2:$B$20095,0)),0)</f>
        <v>0</v>
      </c>
      <c r="N564" s="6" cm="1">
        <f t="array" ref="N564">IFERROR(INDEX(WDVOA!$W$2:$W$1616,MATCH($F564&amp;$A564-1&amp;$B564,WDVOA!$U$2:$U$19616&amp;WDVOA!$V$2:$V$19616&amp;WDVOA!$B$2:$B$19616,0)),0)</f>
        <v>0</v>
      </c>
      <c r="O564" s="6" cm="1">
        <f t="array" ref="O564">IFERROR(INDEX(DVOA!$AC$2:$AC$20095,MATCH($F564&amp;$A564-1&amp;$B564,DVOA!$C$2:$C$20095&amp;DVOA!$A$2:$A$20095&amp;DVOA!$B$2:$B$20095,0)
),0)</f>
        <v>0</v>
      </c>
      <c r="P564" s="6" cm="1">
        <f t="array" ref="P564">IFERROR(INDEX(DVOA!$E$2:$E$20095,MATCH($G564&amp;$A564-1&amp;$B564,DVOA!$C$2:$C$20095&amp;DVOA!$A$2:$A20514&amp;DVOA!$B$2:$B$20095,0)),0)</f>
        <v>0</v>
      </c>
      <c r="Q564" s="6" cm="1">
        <f t="array" ref="Q564">IFERROR(INDEX(WDVOA!$W$2:$W$1616,MATCH($G564&amp;$A564-1&amp;$B564,WDVOA!$U$2:$U$19616&amp;WDVOA!$V$2:$V$19616&amp;WDVOA!$B$2:$B$19616,0)),0)</f>
        <v>0</v>
      </c>
      <c r="R564" s="6" cm="1">
        <f t="array" ref="R564">IFERROR(INDEX(DVOA!$AC$2:$AC$20095,MATCH($G564&amp;$A564-1&amp;$B564,DVOA!$C$2:$C$20095&amp;DVOA!$A$2:$A$20095&amp;DVOA!$B$2:$B$20095,0)
),0)</f>
        <v>0</v>
      </c>
      <c r="S564" s="6" t="str">
        <f t="shared" si="107"/>
        <v/>
      </c>
      <c r="T564" s="104">
        <f t="shared" si="115"/>
        <v>0</v>
      </c>
      <c r="U564" s="104" t="str">
        <f t="shared" si="116"/>
        <v/>
      </c>
      <c r="V564" s="26" t="str" cm="1">
        <f t="array" ref="V564">IFERROR(IF(E564="H",INDEX('DVOA Pred'!$G$2:$G$1000,MATCH($F564&amp;$B564&amp;$A564,'DVOA Pred'!$C$2:$C$1000&amp;'DVOA Pred'!$A$2:$A$1000&amp;'DVOA Pred'!$B$2:$B$1000,0)),
INDEX('DVOA Pred'!$H$2:$H$1000,MATCH($F564&amp;$B564&amp;$A564,'DVOA Pred'!$D$2:$D$1000&amp;'DVOA Pred'!$A$2:$A$1000&amp;'DVOA Pred'!$B$2:$B$1000,0))),"")</f>
        <v/>
      </c>
      <c r="W564" s="26" t="str">
        <f t="shared" si="108"/>
        <v/>
      </c>
      <c r="X564" s="26" t="str">
        <f t="shared" si="109"/>
        <v/>
      </c>
      <c r="Y564" s="6" t="str">
        <f>IFERROR((PERCENTRANK($L$2:$L$20355,L564)*Multiples!$B$3)+((PERCENTRANK($W$2:$W$20355,W564)*(1-Multiples!$B$3))),"")</f>
        <v/>
      </c>
      <c r="Z564" s="64">
        <v>21</v>
      </c>
      <c r="AA564" s="64">
        <v>31</v>
      </c>
      <c r="AB564" s="24">
        <f t="shared" si="110"/>
        <v>-10</v>
      </c>
      <c r="AC564" s="24">
        <f t="shared" si="111"/>
        <v>-11.5</v>
      </c>
      <c r="AD564" s="24">
        <f t="shared" si="112"/>
        <v>-12.5</v>
      </c>
      <c r="AE564" s="24" t="str">
        <f t="shared" si="113"/>
        <v>No</v>
      </c>
      <c r="AF564" s="24" t="str">
        <f t="shared" si="114"/>
        <v>No</v>
      </c>
      <c r="AG564" s="64"/>
      <c r="AH564" s="105"/>
      <c r="AI564" s="170"/>
      <c r="AJ564" s="66"/>
    </row>
    <row r="565" spans="1:36" customFormat="1" x14ac:dyDescent="0.25">
      <c r="A565" s="7">
        <v>5</v>
      </c>
      <c r="B565" s="5">
        <v>2023</v>
      </c>
      <c r="C565" s="5" t="str">
        <f t="shared" si="104"/>
        <v>2023 W5</v>
      </c>
      <c r="D565" s="5">
        <v>282</v>
      </c>
      <c r="E565" s="5" t="s">
        <v>649</v>
      </c>
      <c r="F565" s="5" t="s">
        <v>9</v>
      </c>
      <c r="G565" s="5" t="s">
        <v>39</v>
      </c>
      <c r="H565" s="5">
        <v>1.5</v>
      </c>
      <c r="I565" s="61">
        <v>2.5</v>
      </c>
      <c r="J565" s="62" t="str">
        <f t="shared" si="105"/>
        <v>D-1</v>
      </c>
      <c r="K565" s="61">
        <f t="shared" si="106"/>
        <v>-1</v>
      </c>
      <c r="L565" s="228">
        <f>IF(K565=0,0,
IF(J565="D0.5",0.5*SUMIFS('Key Numbers'!$C$2:$C$71,'Key Numbers'!$A$2:$A$71,"&gt;="&amp;ABS($I565),'Key Numbers'!$A$2:$A$71,"&lt;="&amp;ABS($H565)),
IF(J565="D-0.5",0.5*-1*SUMIFS('Key Numbers'!$C$2:$C$71,'Key Numbers'!$A$2:$A$71,"&lt;="&amp;ABS($I565),'Key Numbers'!$A$2:$A$71,"&gt;="&amp;ABS($H565)),
IF(J565="F0.5",0.5*SUMIFS('Key Numbers'!$C$2:$C$71,'Key Numbers'!$A$2:$A$71,"&lt;="&amp;ABS($I565),'Key Numbers'!$A$2:$A$71,"&gt;="&amp;ABS($H565)),
IF(J565="F-0.5",0.5*-1*SUMIFS('Key Numbers'!$C$2:$C$71,'Key Numbers'!$A$2:$A$71,"&gt;="&amp;ABS($I565),'Key Numbers'!$A$2:$A$71,"&lt;="&amp;ABS($H565)),
IF(AND(LEFT(J565,1)="F",K565&lt;0),-1*SUMIFS('Key Numbers'!$C$2:$C$71,'Key Numbers'!$A$2:$A$71,"&gt;="&amp;ABS($I565),'Key Numbers'!$A$2:$A$71,"&lt;="&amp;ABS($H565)),
IF(AND(LEFT(J565,1)="F",K565&gt;0),SUMIFS('Key Numbers'!$C$2:$C$71,'Key Numbers'!$A$2:$A$71,"&lt;="&amp;ABS($I565),'Key Numbers'!$A$2:$A$71,"&gt;="&amp;ABS($H565)),
IF(AND(LEFT(J565,1)="D",K565&lt;0),-1*SUMIFS('Key Numbers'!$C$2:$C$71,'Key Numbers'!$A$2:$A$71,"&lt;="&amp;ABS($I565),'Key Numbers'!$A$2:$A$71,"&gt;="&amp;ABS($H565)),
SUMIFS('Key Numbers'!$C$2:$C$71,'Key Numbers'!$A$2:$A$71,"&gt;="&amp;ABS($I565),'Key Numbers'!$A$2:$A$71,"&lt;="&amp;ABS($H565))))))))))</f>
        <v>-5.6880733944954132E-2</v>
      </c>
      <c r="M565" s="6" cm="1">
        <f t="array" ref="M565">IFERROR(INDEX(DVOA!$E$2:$E$20095,MATCH($F565&amp;$A565-1&amp;$B565,DVOA!$C$2:$C$20095&amp;DVOA!$A$2:$A20515&amp;DVOA!$B$2:$B$20095,0)),0)</f>
        <v>0</v>
      </c>
      <c r="N565" s="6" cm="1">
        <f t="array" ref="N565">IFERROR(INDEX(WDVOA!$W$2:$W$1616,MATCH($F565&amp;$A565-1&amp;$B565,WDVOA!$U$2:$U$19616&amp;WDVOA!$V$2:$V$19616&amp;WDVOA!$B$2:$B$19616,0)),0)</f>
        <v>0</v>
      </c>
      <c r="O565" s="6" cm="1">
        <f t="array" ref="O565">IFERROR(INDEX(DVOA!$AC$2:$AC$20095,MATCH($F565&amp;$A565-1&amp;$B565,DVOA!$C$2:$C$20095&amp;DVOA!$A$2:$A$20095&amp;DVOA!$B$2:$B$20095,0)
),0)</f>
        <v>0</v>
      </c>
      <c r="P565" s="6" cm="1">
        <f t="array" ref="P565">IFERROR(INDEX(DVOA!$E$2:$E$20095,MATCH($G565&amp;$A565-1&amp;$B565,DVOA!$C$2:$C$20095&amp;DVOA!$A$2:$A20515&amp;DVOA!$B$2:$B$20095,0)),0)</f>
        <v>0</v>
      </c>
      <c r="Q565" s="6" cm="1">
        <f t="array" ref="Q565">IFERROR(INDEX(WDVOA!$W$2:$W$1616,MATCH($G565&amp;$A565-1&amp;$B565,WDVOA!$U$2:$U$19616&amp;WDVOA!$V$2:$V$19616&amp;WDVOA!$B$2:$B$19616,0)),0)</f>
        <v>0</v>
      </c>
      <c r="R565" s="6" cm="1">
        <f t="array" ref="R565">IFERROR(INDEX(DVOA!$AC$2:$AC$20095,MATCH($G565&amp;$A565-1&amp;$B565,DVOA!$C$2:$C$20095&amp;DVOA!$A$2:$A$20095&amp;DVOA!$B$2:$B$20095,0)
),0)</f>
        <v>0</v>
      </c>
      <c r="S565" s="6" t="str">
        <f t="shared" si="107"/>
        <v/>
      </c>
      <c r="T565" s="104">
        <f t="shared" si="115"/>
        <v>0</v>
      </c>
      <c r="U565" s="104" t="str">
        <f t="shared" si="116"/>
        <v/>
      </c>
      <c r="V565" s="26" t="str" cm="1">
        <f t="array" ref="V565">IFERROR(IF(E565="H",INDEX('DVOA Pred'!$G$2:$G$1000,MATCH($F565&amp;$B565&amp;$A565,'DVOA Pred'!$C$2:$C$1000&amp;'DVOA Pred'!$A$2:$A$1000&amp;'DVOA Pred'!$B$2:$B$1000,0)),
INDEX('DVOA Pred'!$H$2:$H$1000,MATCH($F565&amp;$B565&amp;$A565,'DVOA Pred'!$D$2:$D$1000&amp;'DVOA Pred'!$A$2:$A$1000&amp;'DVOA Pred'!$B$2:$B$1000,0))),"")</f>
        <v/>
      </c>
      <c r="W565" s="26" t="str">
        <f t="shared" si="108"/>
        <v/>
      </c>
      <c r="X565" s="26" t="str">
        <f t="shared" si="109"/>
        <v/>
      </c>
      <c r="Y565" s="6" t="str">
        <f>IFERROR((PERCENTRANK($L$2:$L$20355,L565)*Multiples!$B$3)+((PERCENTRANK($W$2:$W$20355,W565)*(1-Multiples!$B$3))),"")</f>
        <v/>
      </c>
      <c r="Z565" s="64">
        <v>31</v>
      </c>
      <c r="AA565" s="64">
        <v>21</v>
      </c>
      <c r="AB565" s="24">
        <f t="shared" si="110"/>
        <v>10</v>
      </c>
      <c r="AC565" s="24">
        <f t="shared" si="111"/>
        <v>11.5</v>
      </c>
      <c r="AD565" s="24">
        <f t="shared" si="112"/>
        <v>12.5</v>
      </c>
      <c r="AE565" s="24" t="str">
        <f t="shared" si="113"/>
        <v>Yes</v>
      </c>
      <c r="AF565" s="24" t="str">
        <f t="shared" si="114"/>
        <v>Yes</v>
      </c>
      <c r="AG565" s="64"/>
      <c r="AH565" s="105"/>
      <c r="AI565" s="170"/>
      <c r="AJ565" s="66"/>
    </row>
    <row r="566" spans="1:36" customFormat="1" x14ac:dyDescent="0.25">
      <c r="A566" s="7">
        <v>5</v>
      </c>
      <c r="B566" s="5">
        <v>2023</v>
      </c>
      <c r="C566" s="5" t="str">
        <f t="shared" si="104"/>
        <v>2023 W5</v>
      </c>
      <c r="D566" s="5">
        <v>283</v>
      </c>
      <c r="E566" s="5" t="s">
        <v>651</v>
      </c>
      <c r="F566" s="5" t="s">
        <v>42</v>
      </c>
      <c r="G566" s="5" t="s">
        <v>7</v>
      </c>
      <c r="H566" s="5">
        <v>4.5</v>
      </c>
      <c r="I566" s="61">
        <v>4.5</v>
      </c>
      <c r="J566" s="62" t="str">
        <f t="shared" si="105"/>
        <v>D0</v>
      </c>
      <c r="K566" s="61">
        <f t="shared" si="106"/>
        <v>0</v>
      </c>
      <c r="L566" s="228">
        <f>IF(K566=0,0,
IF(J566="D0.5",0.5*SUMIFS('Key Numbers'!$C$2:$C$71,'Key Numbers'!$A$2:$A$71,"&gt;="&amp;ABS($I566),'Key Numbers'!$A$2:$A$71,"&lt;="&amp;ABS($H566)),
IF(J566="D-0.5",0.5*-1*SUMIFS('Key Numbers'!$C$2:$C$71,'Key Numbers'!$A$2:$A$71,"&lt;="&amp;ABS($I566),'Key Numbers'!$A$2:$A$71,"&gt;="&amp;ABS($H566)),
IF(J566="F0.5",0.5*SUMIFS('Key Numbers'!$C$2:$C$71,'Key Numbers'!$A$2:$A$71,"&lt;="&amp;ABS($I566),'Key Numbers'!$A$2:$A$71,"&gt;="&amp;ABS($H566)),
IF(J566="F-0.5",0.5*-1*SUMIFS('Key Numbers'!$C$2:$C$71,'Key Numbers'!$A$2:$A$71,"&gt;="&amp;ABS($I566),'Key Numbers'!$A$2:$A$71,"&lt;="&amp;ABS($H566)),
IF(AND(LEFT(J566,1)="F",K566&lt;0),-1*SUMIFS('Key Numbers'!$C$2:$C$71,'Key Numbers'!$A$2:$A$71,"&gt;="&amp;ABS($I566),'Key Numbers'!$A$2:$A$71,"&lt;="&amp;ABS($H566)),
IF(AND(LEFT(J566,1)="F",K566&gt;0),SUMIFS('Key Numbers'!$C$2:$C$71,'Key Numbers'!$A$2:$A$71,"&lt;="&amp;ABS($I566),'Key Numbers'!$A$2:$A$71,"&gt;="&amp;ABS($H566)),
IF(AND(LEFT(J566,1)="D",K566&lt;0),-1*SUMIFS('Key Numbers'!$C$2:$C$71,'Key Numbers'!$A$2:$A$71,"&lt;="&amp;ABS($I566),'Key Numbers'!$A$2:$A$71,"&gt;="&amp;ABS($H566)),
SUMIFS('Key Numbers'!$C$2:$C$71,'Key Numbers'!$A$2:$A$71,"&gt;="&amp;ABS($I566),'Key Numbers'!$A$2:$A$71,"&lt;="&amp;ABS($H566))))))))))</f>
        <v>0</v>
      </c>
      <c r="M566" s="6" cm="1">
        <f t="array" ref="M566">IFERROR(INDEX(DVOA!$E$2:$E$20095,MATCH($F566&amp;$A566-1&amp;$B566,DVOA!$C$2:$C$20095&amp;DVOA!$A$2:$A20516&amp;DVOA!$B$2:$B$20095,0)),0)</f>
        <v>0</v>
      </c>
      <c r="N566" s="6" cm="1">
        <f t="array" ref="N566">IFERROR(INDEX(WDVOA!$W$2:$W$1616,MATCH($F566&amp;$A566-1&amp;$B566,WDVOA!$U$2:$U$19616&amp;WDVOA!$V$2:$V$19616&amp;WDVOA!$B$2:$B$19616,0)),0)</f>
        <v>0</v>
      </c>
      <c r="O566" s="6" cm="1">
        <f t="array" ref="O566">IFERROR(INDEX(DVOA!$AC$2:$AC$20095,MATCH($F566&amp;$A566-1&amp;$B566,DVOA!$C$2:$C$20095&amp;DVOA!$A$2:$A$20095&amp;DVOA!$B$2:$B$20095,0)
),0)</f>
        <v>0</v>
      </c>
      <c r="P566" s="6" cm="1">
        <f t="array" ref="P566">IFERROR(INDEX(DVOA!$E$2:$E$20095,MATCH($G566&amp;$A566-1&amp;$B566,DVOA!$C$2:$C$20095&amp;DVOA!$A$2:$A20516&amp;DVOA!$B$2:$B$20095,0)),0)</f>
        <v>0</v>
      </c>
      <c r="Q566" s="6" cm="1">
        <f t="array" ref="Q566">IFERROR(INDEX(WDVOA!$W$2:$W$1616,MATCH($G566&amp;$A566-1&amp;$B566,WDVOA!$U$2:$U$19616&amp;WDVOA!$V$2:$V$19616&amp;WDVOA!$B$2:$B$19616,0)),0)</f>
        <v>0</v>
      </c>
      <c r="R566" s="6" cm="1">
        <f t="array" ref="R566">IFERROR(INDEX(DVOA!$AC$2:$AC$20095,MATCH($G566&amp;$A566-1&amp;$B566,DVOA!$C$2:$C$20095&amp;DVOA!$A$2:$A$20095&amp;DVOA!$B$2:$B$20095,0)
),0)</f>
        <v>0</v>
      </c>
      <c r="S566" s="6" t="str">
        <f t="shared" si="107"/>
        <v/>
      </c>
      <c r="T566" s="104">
        <f t="shared" si="115"/>
        <v>0</v>
      </c>
      <c r="U566" s="104" t="str">
        <f t="shared" si="116"/>
        <v/>
      </c>
      <c r="V566" s="26" t="str" cm="1">
        <f t="array" ref="V566">IFERROR(IF(E566="H",INDEX('DVOA Pred'!$G$2:$G$1000,MATCH($F566&amp;$B566&amp;$A566,'DVOA Pred'!$C$2:$C$1000&amp;'DVOA Pred'!$A$2:$A$1000&amp;'DVOA Pred'!$B$2:$B$1000,0)),
INDEX('DVOA Pred'!$H$2:$H$1000,MATCH($F566&amp;$B566&amp;$A566,'DVOA Pred'!$D$2:$D$1000&amp;'DVOA Pred'!$A$2:$A$1000&amp;'DVOA Pred'!$B$2:$B$1000,0))),"")</f>
        <v/>
      </c>
      <c r="W566" s="26" t="str">
        <f t="shared" si="108"/>
        <v/>
      </c>
      <c r="X566" s="26" t="str">
        <f t="shared" si="109"/>
        <v/>
      </c>
      <c r="Y566" s="6" t="str">
        <f>IFERROR((PERCENTRANK($L$2:$L$20355,L566)*Multiples!$B$3)+((PERCENTRANK($W$2:$W$20355,W566)*(1-Multiples!$B$3))),"")</f>
        <v/>
      </c>
      <c r="Z566" s="64">
        <v>14</v>
      </c>
      <c r="AA566" s="64">
        <v>23</v>
      </c>
      <c r="AB566" s="24">
        <f t="shared" si="110"/>
        <v>-9</v>
      </c>
      <c r="AC566" s="24">
        <f t="shared" si="111"/>
        <v>-4.5</v>
      </c>
      <c r="AD566" s="24">
        <f t="shared" si="112"/>
        <v>-4.5</v>
      </c>
      <c r="AE566" s="24" t="str">
        <f t="shared" si="113"/>
        <v>No</v>
      </c>
      <c r="AF566" s="24" t="str">
        <f t="shared" si="114"/>
        <v>No</v>
      </c>
      <c r="AG566" s="64"/>
      <c r="AH566" s="105"/>
      <c r="AI566" s="170"/>
      <c r="AJ566" s="66"/>
    </row>
    <row r="567" spans="1:36" customFormat="1" x14ac:dyDescent="0.25">
      <c r="A567" s="7">
        <v>5</v>
      </c>
      <c r="B567" s="5">
        <v>2023</v>
      </c>
      <c r="C567" s="5" t="str">
        <f t="shared" si="104"/>
        <v>2023 W5</v>
      </c>
      <c r="D567" s="5">
        <v>283</v>
      </c>
      <c r="E567" s="5" t="s">
        <v>649</v>
      </c>
      <c r="F567" s="5" t="s">
        <v>7</v>
      </c>
      <c r="G567" s="5" t="s">
        <v>42</v>
      </c>
      <c r="H567" s="5">
        <v>-4.5</v>
      </c>
      <c r="I567" s="61">
        <v>-4.5</v>
      </c>
      <c r="J567" s="62" t="str">
        <f t="shared" si="105"/>
        <v>F0</v>
      </c>
      <c r="K567" s="61">
        <f t="shared" si="106"/>
        <v>0</v>
      </c>
      <c r="L567" s="228">
        <f>IF(K567=0,0,
IF(J567="D0.5",0.5*SUMIFS('Key Numbers'!$C$2:$C$71,'Key Numbers'!$A$2:$A$71,"&gt;="&amp;ABS($I567),'Key Numbers'!$A$2:$A$71,"&lt;="&amp;ABS($H567)),
IF(J567="D-0.5",0.5*-1*SUMIFS('Key Numbers'!$C$2:$C$71,'Key Numbers'!$A$2:$A$71,"&lt;="&amp;ABS($I567),'Key Numbers'!$A$2:$A$71,"&gt;="&amp;ABS($H567)),
IF(J567="F0.5",0.5*SUMIFS('Key Numbers'!$C$2:$C$71,'Key Numbers'!$A$2:$A$71,"&lt;="&amp;ABS($I567),'Key Numbers'!$A$2:$A$71,"&gt;="&amp;ABS($H567)),
IF(J567="F-0.5",0.5*-1*SUMIFS('Key Numbers'!$C$2:$C$71,'Key Numbers'!$A$2:$A$71,"&gt;="&amp;ABS($I567),'Key Numbers'!$A$2:$A$71,"&lt;="&amp;ABS($H567)),
IF(AND(LEFT(J567,1)="F",K567&lt;0),-1*SUMIFS('Key Numbers'!$C$2:$C$71,'Key Numbers'!$A$2:$A$71,"&gt;="&amp;ABS($I567),'Key Numbers'!$A$2:$A$71,"&lt;="&amp;ABS($H567)),
IF(AND(LEFT(J567,1)="F",K567&gt;0),SUMIFS('Key Numbers'!$C$2:$C$71,'Key Numbers'!$A$2:$A$71,"&lt;="&amp;ABS($I567),'Key Numbers'!$A$2:$A$71,"&gt;="&amp;ABS($H567)),
IF(AND(LEFT(J567,1)="D",K567&lt;0),-1*SUMIFS('Key Numbers'!$C$2:$C$71,'Key Numbers'!$A$2:$A$71,"&lt;="&amp;ABS($I567),'Key Numbers'!$A$2:$A$71,"&gt;="&amp;ABS($H567)),
SUMIFS('Key Numbers'!$C$2:$C$71,'Key Numbers'!$A$2:$A$71,"&gt;="&amp;ABS($I567),'Key Numbers'!$A$2:$A$71,"&lt;="&amp;ABS($H567))))))))))</f>
        <v>0</v>
      </c>
      <c r="M567" s="6" cm="1">
        <f t="array" ref="M567">IFERROR(INDEX(DVOA!$E$2:$E$20095,MATCH($F567&amp;$A567-1&amp;$B567,DVOA!$C$2:$C$20095&amp;DVOA!$A$2:$A20517&amp;DVOA!$B$2:$B$20095,0)),0)</f>
        <v>0</v>
      </c>
      <c r="N567" s="6" cm="1">
        <f t="array" ref="N567">IFERROR(INDEX(WDVOA!$W$2:$W$1616,MATCH($F567&amp;$A567-1&amp;$B567,WDVOA!$U$2:$U$19616&amp;WDVOA!$V$2:$V$19616&amp;WDVOA!$B$2:$B$19616,0)),0)</f>
        <v>0</v>
      </c>
      <c r="O567" s="6" cm="1">
        <f t="array" ref="O567">IFERROR(INDEX(DVOA!$AC$2:$AC$20095,MATCH($F567&amp;$A567-1&amp;$B567,DVOA!$C$2:$C$20095&amp;DVOA!$A$2:$A$20095&amp;DVOA!$B$2:$B$20095,0)
),0)</f>
        <v>0</v>
      </c>
      <c r="P567" s="6" cm="1">
        <f t="array" ref="P567">IFERROR(INDEX(DVOA!$E$2:$E$20095,MATCH($G567&amp;$A567-1&amp;$B567,DVOA!$C$2:$C$20095&amp;DVOA!$A$2:$A20517&amp;DVOA!$B$2:$B$20095,0)),0)</f>
        <v>0</v>
      </c>
      <c r="Q567" s="6" cm="1">
        <f t="array" ref="Q567">IFERROR(INDEX(WDVOA!$W$2:$W$1616,MATCH($G567&amp;$A567-1&amp;$B567,WDVOA!$U$2:$U$19616&amp;WDVOA!$V$2:$V$19616&amp;WDVOA!$B$2:$B$19616,0)),0)</f>
        <v>0</v>
      </c>
      <c r="R567" s="6" cm="1">
        <f t="array" ref="R567">IFERROR(INDEX(DVOA!$AC$2:$AC$20095,MATCH($G567&amp;$A567-1&amp;$B567,DVOA!$C$2:$C$20095&amp;DVOA!$A$2:$A$20095&amp;DVOA!$B$2:$B$20095,0)
),0)</f>
        <v>0</v>
      </c>
      <c r="S567" s="6" t="str">
        <f t="shared" si="107"/>
        <v/>
      </c>
      <c r="T567" s="104">
        <f t="shared" si="115"/>
        <v>0</v>
      </c>
      <c r="U567" s="104" t="str">
        <f t="shared" si="116"/>
        <v/>
      </c>
      <c r="V567" s="26" t="str" cm="1">
        <f t="array" ref="V567">IFERROR(IF(E567="H",INDEX('DVOA Pred'!$G$2:$G$1000,MATCH($F567&amp;$B567&amp;$A567,'DVOA Pred'!$C$2:$C$1000&amp;'DVOA Pred'!$A$2:$A$1000&amp;'DVOA Pred'!$B$2:$B$1000,0)),
INDEX('DVOA Pred'!$H$2:$H$1000,MATCH($F567&amp;$B567&amp;$A567,'DVOA Pred'!$D$2:$D$1000&amp;'DVOA Pred'!$A$2:$A$1000&amp;'DVOA Pred'!$B$2:$B$1000,0))),"")</f>
        <v/>
      </c>
      <c r="W567" s="26" t="str">
        <f t="shared" si="108"/>
        <v/>
      </c>
      <c r="X567" s="26" t="str">
        <f t="shared" si="109"/>
        <v/>
      </c>
      <c r="Y567" s="6" t="str">
        <f>IFERROR((PERCENTRANK($L$2:$L$20355,L567)*Multiples!$B$3)+((PERCENTRANK($W$2:$W$20355,W567)*(1-Multiples!$B$3))),"")</f>
        <v/>
      </c>
      <c r="Z567" s="64">
        <v>23</v>
      </c>
      <c r="AA567" s="64">
        <v>14</v>
      </c>
      <c r="AB567" s="24">
        <f t="shared" si="110"/>
        <v>9</v>
      </c>
      <c r="AC567" s="24">
        <f t="shared" si="111"/>
        <v>4.5</v>
      </c>
      <c r="AD567" s="24">
        <f t="shared" si="112"/>
        <v>4.5</v>
      </c>
      <c r="AE567" s="24" t="str">
        <f t="shared" si="113"/>
        <v>Yes</v>
      </c>
      <c r="AF567" s="24" t="str">
        <f t="shared" si="114"/>
        <v>Yes</v>
      </c>
      <c r="AG567" s="64"/>
      <c r="AH567" s="105"/>
      <c r="AI567" s="170"/>
      <c r="AJ567" s="66"/>
    </row>
    <row r="568" spans="1:36" customFormat="1" x14ac:dyDescent="0.25">
      <c r="A568" s="7">
        <v>5</v>
      </c>
      <c r="B568" s="5">
        <v>2023</v>
      </c>
      <c r="C568" s="5" t="str">
        <f t="shared" si="104"/>
        <v>2023 W5</v>
      </c>
      <c r="D568" s="5">
        <v>284</v>
      </c>
      <c r="E568" s="5" t="s">
        <v>649</v>
      </c>
      <c r="F568" s="5" t="s">
        <v>51</v>
      </c>
      <c r="G568" s="5" t="s">
        <v>21</v>
      </c>
      <c r="H568" s="5">
        <v>9.5</v>
      </c>
      <c r="I568" s="61">
        <v>9.5</v>
      </c>
      <c r="J568" s="62" t="str">
        <f t="shared" si="105"/>
        <v>D0</v>
      </c>
      <c r="K568" s="61">
        <f t="shared" si="106"/>
        <v>0</v>
      </c>
      <c r="L568" s="228">
        <f>IF(K568=0,0,
IF(J568="D0.5",0.5*SUMIFS('Key Numbers'!$C$2:$C$71,'Key Numbers'!$A$2:$A$71,"&gt;="&amp;ABS($I568),'Key Numbers'!$A$2:$A$71,"&lt;="&amp;ABS($H568)),
IF(J568="D-0.5",0.5*-1*SUMIFS('Key Numbers'!$C$2:$C$71,'Key Numbers'!$A$2:$A$71,"&lt;="&amp;ABS($I568),'Key Numbers'!$A$2:$A$71,"&gt;="&amp;ABS($H568)),
IF(J568="F0.5",0.5*SUMIFS('Key Numbers'!$C$2:$C$71,'Key Numbers'!$A$2:$A$71,"&lt;="&amp;ABS($I568),'Key Numbers'!$A$2:$A$71,"&gt;="&amp;ABS($H568)),
IF(J568="F-0.5",0.5*-1*SUMIFS('Key Numbers'!$C$2:$C$71,'Key Numbers'!$A$2:$A$71,"&gt;="&amp;ABS($I568),'Key Numbers'!$A$2:$A$71,"&lt;="&amp;ABS($H568)),
IF(AND(LEFT(J568,1)="F",K568&lt;0),-1*SUMIFS('Key Numbers'!$C$2:$C$71,'Key Numbers'!$A$2:$A$71,"&gt;="&amp;ABS($I568),'Key Numbers'!$A$2:$A$71,"&lt;="&amp;ABS($H568)),
IF(AND(LEFT(J568,1)="F",K568&gt;0),SUMIFS('Key Numbers'!$C$2:$C$71,'Key Numbers'!$A$2:$A$71,"&lt;="&amp;ABS($I568),'Key Numbers'!$A$2:$A$71,"&gt;="&amp;ABS($H568)),
IF(AND(LEFT(J568,1)="D",K568&lt;0),-1*SUMIFS('Key Numbers'!$C$2:$C$71,'Key Numbers'!$A$2:$A$71,"&lt;="&amp;ABS($I568),'Key Numbers'!$A$2:$A$71,"&gt;="&amp;ABS($H568)),
SUMIFS('Key Numbers'!$C$2:$C$71,'Key Numbers'!$A$2:$A$71,"&gt;="&amp;ABS($I568),'Key Numbers'!$A$2:$A$71,"&lt;="&amp;ABS($H568))))))))))</f>
        <v>0</v>
      </c>
      <c r="M568" s="6" cm="1">
        <f t="array" ref="M568">IFERROR(INDEX(DVOA!$E$2:$E$20095,MATCH($F568&amp;$A568-1&amp;$B568,DVOA!$C$2:$C$20095&amp;DVOA!$A$2:$A20518&amp;DVOA!$B$2:$B$20095,0)),0)</f>
        <v>0</v>
      </c>
      <c r="N568" s="6" cm="1">
        <f t="array" ref="N568">IFERROR(INDEX(WDVOA!$W$2:$W$1616,MATCH($F568&amp;$A568-1&amp;$B568,WDVOA!$U$2:$U$19616&amp;WDVOA!$V$2:$V$19616&amp;WDVOA!$B$2:$B$19616,0)),0)</f>
        <v>0</v>
      </c>
      <c r="O568" s="6" cm="1">
        <f t="array" ref="O568">IFERROR(INDEX(DVOA!$AC$2:$AC$20095,MATCH($F568&amp;$A568-1&amp;$B568,DVOA!$C$2:$C$20095&amp;DVOA!$A$2:$A$20095&amp;DVOA!$B$2:$B$20095,0)
),0)</f>
        <v>0</v>
      </c>
      <c r="P568" s="6" cm="1">
        <f t="array" ref="P568">IFERROR(INDEX(DVOA!$E$2:$E$20095,MATCH($G568&amp;$A568-1&amp;$B568,DVOA!$C$2:$C$20095&amp;DVOA!$A$2:$A20518&amp;DVOA!$B$2:$B$20095,0)),0)</f>
        <v>0</v>
      </c>
      <c r="Q568" s="6" cm="1">
        <f t="array" ref="Q568">IFERROR(INDEX(WDVOA!$W$2:$W$1616,MATCH($G568&amp;$A568-1&amp;$B568,WDVOA!$U$2:$U$19616&amp;WDVOA!$V$2:$V$19616&amp;WDVOA!$B$2:$B$19616,0)),0)</f>
        <v>0</v>
      </c>
      <c r="R568" s="6" cm="1">
        <f t="array" ref="R568">IFERROR(INDEX(DVOA!$AC$2:$AC$20095,MATCH($G568&amp;$A568-1&amp;$B568,DVOA!$C$2:$C$20095&amp;DVOA!$A$2:$A$20095&amp;DVOA!$B$2:$B$20095,0)
),0)</f>
        <v>0</v>
      </c>
      <c r="S568" s="6" t="str">
        <f t="shared" si="107"/>
        <v/>
      </c>
      <c r="T568" s="104">
        <f t="shared" si="115"/>
        <v>0</v>
      </c>
      <c r="U568" s="104" t="str">
        <f t="shared" si="116"/>
        <v/>
      </c>
      <c r="V568" s="26" t="str" cm="1">
        <f t="array" ref="V568">IFERROR(IF(E568="H",INDEX('DVOA Pred'!$G$2:$G$1000,MATCH($F568&amp;$B568&amp;$A568,'DVOA Pred'!$C$2:$C$1000&amp;'DVOA Pred'!$A$2:$A$1000&amp;'DVOA Pred'!$B$2:$B$1000,0)),
INDEX('DVOA Pred'!$H$2:$H$1000,MATCH($F568&amp;$B568&amp;$A568,'DVOA Pred'!$D$2:$D$1000&amp;'DVOA Pred'!$A$2:$A$1000&amp;'DVOA Pred'!$B$2:$B$1000,0))),"")</f>
        <v/>
      </c>
      <c r="W568" s="26" t="str">
        <f t="shared" si="108"/>
        <v/>
      </c>
      <c r="X568" s="26" t="str">
        <f t="shared" si="109"/>
        <v/>
      </c>
      <c r="Y568" s="6" t="str">
        <f>IFERROR((PERCENTRANK($L$2:$L$20355,L568)*Multiples!$B$3)+((PERCENTRANK($W$2:$W$20355,W568)*(1-Multiples!$B$3))),"")</f>
        <v/>
      </c>
      <c r="Z568" s="64">
        <v>24</v>
      </c>
      <c r="AA568" s="64">
        <v>42</v>
      </c>
      <c r="AB568" s="24">
        <f t="shared" si="110"/>
        <v>-18</v>
      </c>
      <c r="AC568" s="24">
        <f t="shared" si="111"/>
        <v>-8.5</v>
      </c>
      <c r="AD568" s="24">
        <f t="shared" si="112"/>
        <v>-8.5</v>
      </c>
      <c r="AE568" s="24" t="str">
        <f t="shared" si="113"/>
        <v>No</v>
      </c>
      <c r="AF568" s="24" t="str">
        <f t="shared" si="114"/>
        <v>No</v>
      </c>
      <c r="AG568" s="64"/>
      <c r="AH568" s="105"/>
      <c r="AI568" s="170"/>
      <c r="AJ568" s="66"/>
    </row>
    <row r="569" spans="1:36" customFormat="1" x14ac:dyDescent="0.25">
      <c r="A569" s="7">
        <v>5</v>
      </c>
      <c r="B569" s="5">
        <v>2023</v>
      </c>
      <c r="C569" s="5" t="str">
        <f t="shared" si="104"/>
        <v>2023 W5</v>
      </c>
      <c r="D569" s="5">
        <v>284</v>
      </c>
      <c r="E569" s="5" t="s">
        <v>651</v>
      </c>
      <c r="F569" s="5" t="s">
        <v>21</v>
      </c>
      <c r="G569" s="5" t="s">
        <v>51</v>
      </c>
      <c r="H569" s="5">
        <v>-9.5</v>
      </c>
      <c r="I569" s="61">
        <v>-9.5</v>
      </c>
      <c r="J569" s="62" t="str">
        <f t="shared" si="105"/>
        <v>F0</v>
      </c>
      <c r="K569" s="61">
        <f t="shared" si="106"/>
        <v>0</v>
      </c>
      <c r="L569" s="228">
        <f>IF(K569=0,0,
IF(J569="D0.5",0.5*SUMIFS('Key Numbers'!$C$2:$C$71,'Key Numbers'!$A$2:$A$71,"&gt;="&amp;ABS($I569),'Key Numbers'!$A$2:$A$71,"&lt;="&amp;ABS($H569)),
IF(J569="D-0.5",0.5*-1*SUMIFS('Key Numbers'!$C$2:$C$71,'Key Numbers'!$A$2:$A$71,"&lt;="&amp;ABS($I569),'Key Numbers'!$A$2:$A$71,"&gt;="&amp;ABS($H569)),
IF(J569="F0.5",0.5*SUMIFS('Key Numbers'!$C$2:$C$71,'Key Numbers'!$A$2:$A$71,"&lt;="&amp;ABS($I569),'Key Numbers'!$A$2:$A$71,"&gt;="&amp;ABS($H569)),
IF(J569="F-0.5",0.5*-1*SUMIFS('Key Numbers'!$C$2:$C$71,'Key Numbers'!$A$2:$A$71,"&gt;="&amp;ABS($I569),'Key Numbers'!$A$2:$A$71,"&lt;="&amp;ABS($H569)),
IF(AND(LEFT(J569,1)="F",K569&lt;0),-1*SUMIFS('Key Numbers'!$C$2:$C$71,'Key Numbers'!$A$2:$A$71,"&gt;="&amp;ABS($I569),'Key Numbers'!$A$2:$A$71,"&lt;="&amp;ABS($H569)),
IF(AND(LEFT(J569,1)="F",K569&gt;0),SUMIFS('Key Numbers'!$C$2:$C$71,'Key Numbers'!$A$2:$A$71,"&lt;="&amp;ABS($I569),'Key Numbers'!$A$2:$A$71,"&gt;="&amp;ABS($H569)),
IF(AND(LEFT(J569,1)="D",K569&lt;0),-1*SUMIFS('Key Numbers'!$C$2:$C$71,'Key Numbers'!$A$2:$A$71,"&lt;="&amp;ABS($I569),'Key Numbers'!$A$2:$A$71,"&gt;="&amp;ABS($H569)),
SUMIFS('Key Numbers'!$C$2:$C$71,'Key Numbers'!$A$2:$A$71,"&gt;="&amp;ABS($I569),'Key Numbers'!$A$2:$A$71,"&lt;="&amp;ABS($H569))))))))))</f>
        <v>0</v>
      </c>
      <c r="M569" s="6" cm="1">
        <f t="array" ref="M569">IFERROR(INDEX(DVOA!$E$2:$E$20095,MATCH($F569&amp;$A569-1&amp;$B569,DVOA!$C$2:$C$20095&amp;DVOA!$A$2:$A20519&amp;DVOA!$B$2:$B$20095,0)),0)</f>
        <v>0</v>
      </c>
      <c r="N569" s="6" cm="1">
        <f t="array" ref="N569">IFERROR(INDEX(WDVOA!$W$2:$W$1616,MATCH($F569&amp;$A569-1&amp;$B569,WDVOA!$U$2:$U$19616&amp;WDVOA!$V$2:$V$19616&amp;WDVOA!$B$2:$B$19616,0)),0)</f>
        <v>0</v>
      </c>
      <c r="O569" s="6" cm="1">
        <f t="array" ref="O569">IFERROR(INDEX(DVOA!$AC$2:$AC$20095,MATCH($F569&amp;$A569-1&amp;$B569,DVOA!$C$2:$C$20095&amp;DVOA!$A$2:$A$20095&amp;DVOA!$B$2:$B$20095,0)
),0)</f>
        <v>0</v>
      </c>
      <c r="P569" s="6" cm="1">
        <f t="array" ref="P569">IFERROR(INDEX(DVOA!$E$2:$E$20095,MATCH($G569&amp;$A569-1&amp;$B569,DVOA!$C$2:$C$20095&amp;DVOA!$A$2:$A20519&amp;DVOA!$B$2:$B$20095,0)),0)</f>
        <v>0</v>
      </c>
      <c r="Q569" s="6" cm="1">
        <f t="array" ref="Q569">IFERROR(INDEX(WDVOA!$W$2:$W$1616,MATCH($G569&amp;$A569-1&amp;$B569,WDVOA!$U$2:$U$19616&amp;WDVOA!$V$2:$V$19616&amp;WDVOA!$B$2:$B$19616,0)),0)</f>
        <v>0</v>
      </c>
      <c r="R569" s="6" cm="1">
        <f t="array" ref="R569">IFERROR(INDEX(DVOA!$AC$2:$AC$20095,MATCH($G569&amp;$A569-1&amp;$B569,DVOA!$C$2:$C$20095&amp;DVOA!$A$2:$A$20095&amp;DVOA!$B$2:$B$20095,0)
),0)</f>
        <v>0</v>
      </c>
      <c r="S569" s="6" t="str">
        <f t="shared" si="107"/>
        <v/>
      </c>
      <c r="T569" s="104">
        <f t="shared" si="115"/>
        <v>0</v>
      </c>
      <c r="U569" s="104" t="str">
        <f t="shared" si="116"/>
        <v/>
      </c>
      <c r="V569" s="26" t="str" cm="1">
        <f t="array" ref="V569">IFERROR(IF(E569="H",INDEX('DVOA Pred'!$G$2:$G$1000,MATCH($F569&amp;$B569&amp;$A569,'DVOA Pred'!$C$2:$C$1000&amp;'DVOA Pred'!$A$2:$A$1000&amp;'DVOA Pred'!$B$2:$B$1000,0)),
INDEX('DVOA Pred'!$H$2:$H$1000,MATCH($F569&amp;$B569&amp;$A569,'DVOA Pred'!$D$2:$D$1000&amp;'DVOA Pred'!$A$2:$A$1000&amp;'DVOA Pred'!$B$2:$B$1000,0))),"")</f>
        <v/>
      </c>
      <c r="W569" s="26" t="str">
        <f t="shared" si="108"/>
        <v/>
      </c>
      <c r="X569" s="26" t="str">
        <f t="shared" si="109"/>
        <v/>
      </c>
      <c r="Y569" s="6" t="str">
        <f>IFERROR((PERCENTRANK($L$2:$L$20355,L569)*Multiples!$B$3)+((PERCENTRANK($W$2:$W$20355,W569)*(1-Multiples!$B$3))),"")</f>
        <v/>
      </c>
      <c r="Z569" s="64">
        <v>42</v>
      </c>
      <c r="AA569" s="64">
        <v>24</v>
      </c>
      <c r="AB569" s="24">
        <f t="shared" si="110"/>
        <v>18</v>
      </c>
      <c r="AC569" s="24">
        <f t="shared" si="111"/>
        <v>8.5</v>
      </c>
      <c r="AD569" s="24">
        <f t="shared" si="112"/>
        <v>8.5</v>
      </c>
      <c r="AE569" s="24" t="str">
        <f t="shared" si="113"/>
        <v>Yes</v>
      </c>
      <c r="AF569" s="24" t="str">
        <f t="shared" si="114"/>
        <v>Yes</v>
      </c>
      <c r="AG569" s="64"/>
      <c r="AH569" s="105"/>
      <c r="AI569" s="170"/>
      <c r="AJ569" s="66"/>
    </row>
    <row r="570" spans="1:36" customFormat="1" x14ac:dyDescent="0.25">
      <c r="A570" s="7">
        <v>5</v>
      </c>
      <c r="B570" s="5">
        <v>2023</v>
      </c>
      <c r="C570" s="5" t="str">
        <f t="shared" si="104"/>
        <v>2023 W5</v>
      </c>
      <c r="D570" s="5">
        <v>285</v>
      </c>
      <c r="E570" s="5" t="s">
        <v>649</v>
      </c>
      <c r="F570" s="5" t="s">
        <v>3</v>
      </c>
      <c r="G570" s="5" t="s">
        <v>1</v>
      </c>
      <c r="H570" s="5">
        <v>3.5</v>
      </c>
      <c r="I570" s="61">
        <v>3.5</v>
      </c>
      <c r="J570" s="62" t="str">
        <f t="shared" si="105"/>
        <v>D0</v>
      </c>
      <c r="K570" s="61">
        <f t="shared" si="106"/>
        <v>0</v>
      </c>
      <c r="L570" s="228">
        <f>IF(K570=0,0,
IF(J570="D0.5",0.5*SUMIFS('Key Numbers'!$C$2:$C$71,'Key Numbers'!$A$2:$A$71,"&gt;="&amp;ABS($I570),'Key Numbers'!$A$2:$A$71,"&lt;="&amp;ABS($H570)),
IF(J570="D-0.5",0.5*-1*SUMIFS('Key Numbers'!$C$2:$C$71,'Key Numbers'!$A$2:$A$71,"&lt;="&amp;ABS($I570),'Key Numbers'!$A$2:$A$71,"&gt;="&amp;ABS($H570)),
IF(J570="F0.5",0.5*SUMIFS('Key Numbers'!$C$2:$C$71,'Key Numbers'!$A$2:$A$71,"&lt;="&amp;ABS($I570),'Key Numbers'!$A$2:$A$71,"&gt;="&amp;ABS($H570)),
IF(J570="F-0.5",0.5*-1*SUMIFS('Key Numbers'!$C$2:$C$71,'Key Numbers'!$A$2:$A$71,"&gt;="&amp;ABS($I570),'Key Numbers'!$A$2:$A$71,"&lt;="&amp;ABS($H570)),
IF(AND(LEFT(J570,1)="F",K570&lt;0),-1*SUMIFS('Key Numbers'!$C$2:$C$71,'Key Numbers'!$A$2:$A$71,"&gt;="&amp;ABS($I570),'Key Numbers'!$A$2:$A$71,"&lt;="&amp;ABS($H570)),
IF(AND(LEFT(J570,1)="F",K570&gt;0),SUMIFS('Key Numbers'!$C$2:$C$71,'Key Numbers'!$A$2:$A$71,"&lt;="&amp;ABS($I570),'Key Numbers'!$A$2:$A$71,"&gt;="&amp;ABS($H570)),
IF(AND(LEFT(J570,1)="D",K570&lt;0),-1*SUMIFS('Key Numbers'!$C$2:$C$71,'Key Numbers'!$A$2:$A$71,"&lt;="&amp;ABS($I570),'Key Numbers'!$A$2:$A$71,"&gt;="&amp;ABS($H570)),
SUMIFS('Key Numbers'!$C$2:$C$71,'Key Numbers'!$A$2:$A$71,"&gt;="&amp;ABS($I570),'Key Numbers'!$A$2:$A$71,"&lt;="&amp;ABS($H570))))))))))</f>
        <v>0</v>
      </c>
      <c r="M570" s="6" cm="1">
        <f t="array" ref="M570">IFERROR(INDEX(DVOA!$E$2:$E$20095,MATCH($F570&amp;$A570-1&amp;$B570,DVOA!$C$2:$C$20095&amp;DVOA!$A$2:$A20520&amp;DVOA!$B$2:$B$20095,0)),0)</f>
        <v>0</v>
      </c>
      <c r="N570" s="6" cm="1">
        <f t="array" ref="N570">IFERROR(INDEX(WDVOA!$W$2:$W$1616,MATCH($F570&amp;$A570-1&amp;$B570,WDVOA!$U$2:$U$19616&amp;WDVOA!$V$2:$V$19616&amp;WDVOA!$B$2:$B$19616,0)),0)</f>
        <v>0</v>
      </c>
      <c r="O570" s="6" cm="1">
        <f t="array" ref="O570">IFERROR(INDEX(DVOA!$AC$2:$AC$20095,MATCH($F570&amp;$A570-1&amp;$B570,DVOA!$C$2:$C$20095&amp;DVOA!$A$2:$A$20095&amp;DVOA!$B$2:$B$20095,0)
),0)</f>
        <v>0</v>
      </c>
      <c r="P570" s="6" cm="1">
        <f t="array" ref="P570">IFERROR(INDEX(DVOA!$E$2:$E$20095,MATCH($G570&amp;$A570-1&amp;$B570,DVOA!$C$2:$C$20095&amp;DVOA!$A$2:$A20520&amp;DVOA!$B$2:$B$20095,0)),0)</f>
        <v>0</v>
      </c>
      <c r="Q570" s="6" cm="1">
        <f t="array" ref="Q570">IFERROR(INDEX(WDVOA!$W$2:$W$1616,MATCH($G570&amp;$A570-1&amp;$B570,WDVOA!$U$2:$U$19616&amp;WDVOA!$V$2:$V$19616&amp;WDVOA!$B$2:$B$19616,0)),0)</f>
        <v>0</v>
      </c>
      <c r="R570" s="6" cm="1">
        <f t="array" ref="R570">IFERROR(INDEX(DVOA!$AC$2:$AC$20095,MATCH($G570&amp;$A570-1&amp;$B570,DVOA!$C$2:$C$20095&amp;DVOA!$A$2:$A$20095&amp;DVOA!$B$2:$B$20095,0)
),0)</f>
        <v>0</v>
      </c>
      <c r="S570" s="6" t="str">
        <f t="shared" si="107"/>
        <v/>
      </c>
      <c r="T570" s="104">
        <f t="shared" si="115"/>
        <v>0</v>
      </c>
      <c r="U570" s="104" t="str">
        <f t="shared" si="116"/>
        <v/>
      </c>
      <c r="V570" s="26" t="str" cm="1">
        <f t="array" ref="V570">IFERROR(IF(E570="H",INDEX('DVOA Pred'!$G$2:$G$1000,MATCH($F570&amp;$B570&amp;$A570,'DVOA Pred'!$C$2:$C$1000&amp;'DVOA Pred'!$A$2:$A$1000&amp;'DVOA Pred'!$B$2:$B$1000,0)),
INDEX('DVOA Pred'!$H$2:$H$1000,MATCH($F570&amp;$B570&amp;$A570,'DVOA Pred'!$D$2:$D$1000&amp;'DVOA Pred'!$A$2:$A$1000&amp;'DVOA Pred'!$B$2:$B$1000,0))),"")</f>
        <v/>
      </c>
      <c r="W570" s="26" t="str">
        <f t="shared" si="108"/>
        <v/>
      </c>
      <c r="X570" s="26" t="str">
        <f t="shared" si="109"/>
        <v/>
      </c>
      <c r="Y570" s="6" t="str">
        <f>IFERROR((PERCENTRANK($L$2:$L$20355,L570)*Multiples!$B$3)+((PERCENTRANK($W$2:$W$20355,W570)*(1-Multiples!$B$3))),"")</f>
        <v/>
      </c>
      <c r="Z570" s="64">
        <v>10</v>
      </c>
      <c r="AA570" s="64">
        <v>42</v>
      </c>
      <c r="AB570" s="24">
        <f t="shared" si="110"/>
        <v>-32</v>
      </c>
      <c r="AC570" s="24">
        <f t="shared" si="111"/>
        <v>-28.5</v>
      </c>
      <c r="AD570" s="24">
        <f t="shared" si="112"/>
        <v>-28.5</v>
      </c>
      <c r="AE570" s="24" t="str">
        <f t="shared" si="113"/>
        <v>No</v>
      </c>
      <c r="AF570" s="24" t="str">
        <f t="shared" si="114"/>
        <v>No</v>
      </c>
      <c r="AG570" s="64"/>
      <c r="AH570" s="105"/>
      <c r="AI570" s="170"/>
      <c r="AJ570" s="66"/>
    </row>
    <row r="571" spans="1:36" customFormat="1" x14ac:dyDescent="0.25">
      <c r="A571" s="7">
        <v>5</v>
      </c>
      <c r="B571" s="5">
        <v>2023</v>
      </c>
      <c r="C571" s="5" t="str">
        <f t="shared" si="104"/>
        <v>2023 W5</v>
      </c>
      <c r="D571" s="5">
        <v>285</v>
      </c>
      <c r="E571" s="5" t="s">
        <v>651</v>
      </c>
      <c r="F571" s="5" t="s">
        <v>1</v>
      </c>
      <c r="G571" s="5" t="s">
        <v>3</v>
      </c>
      <c r="H571" s="5">
        <v>-3.5</v>
      </c>
      <c r="I571" s="61">
        <v>-3.5</v>
      </c>
      <c r="J571" s="62" t="str">
        <f t="shared" si="105"/>
        <v>F0</v>
      </c>
      <c r="K571" s="61">
        <f t="shared" si="106"/>
        <v>0</v>
      </c>
      <c r="L571" s="228">
        <f>IF(K571=0,0,
IF(J571="D0.5",0.5*SUMIFS('Key Numbers'!$C$2:$C$71,'Key Numbers'!$A$2:$A$71,"&gt;="&amp;ABS($I571),'Key Numbers'!$A$2:$A$71,"&lt;="&amp;ABS($H571)),
IF(J571="D-0.5",0.5*-1*SUMIFS('Key Numbers'!$C$2:$C$71,'Key Numbers'!$A$2:$A$71,"&lt;="&amp;ABS($I571),'Key Numbers'!$A$2:$A$71,"&gt;="&amp;ABS($H571)),
IF(J571="F0.5",0.5*SUMIFS('Key Numbers'!$C$2:$C$71,'Key Numbers'!$A$2:$A$71,"&lt;="&amp;ABS($I571),'Key Numbers'!$A$2:$A$71,"&gt;="&amp;ABS($H571)),
IF(J571="F-0.5",0.5*-1*SUMIFS('Key Numbers'!$C$2:$C$71,'Key Numbers'!$A$2:$A$71,"&gt;="&amp;ABS($I571),'Key Numbers'!$A$2:$A$71,"&lt;="&amp;ABS($H571)),
IF(AND(LEFT(J571,1)="F",K571&lt;0),-1*SUMIFS('Key Numbers'!$C$2:$C$71,'Key Numbers'!$A$2:$A$71,"&gt;="&amp;ABS($I571),'Key Numbers'!$A$2:$A$71,"&lt;="&amp;ABS($H571)),
IF(AND(LEFT(J571,1)="F",K571&gt;0),SUMIFS('Key Numbers'!$C$2:$C$71,'Key Numbers'!$A$2:$A$71,"&lt;="&amp;ABS($I571),'Key Numbers'!$A$2:$A$71,"&gt;="&amp;ABS($H571)),
IF(AND(LEFT(J571,1)="D",K571&lt;0),-1*SUMIFS('Key Numbers'!$C$2:$C$71,'Key Numbers'!$A$2:$A$71,"&lt;="&amp;ABS($I571),'Key Numbers'!$A$2:$A$71,"&gt;="&amp;ABS($H571)),
SUMIFS('Key Numbers'!$C$2:$C$71,'Key Numbers'!$A$2:$A$71,"&gt;="&amp;ABS($I571),'Key Numbers'!$A$2:$A$71,"&lt;="&amp;ABS($H571))))))))))</f>
        <v>0</v>
      </c>
      <c r="M571" s="6" cm="1">
        <f t="array" ref="M571">IFERROR(INDEX(DVOA!$E$2:$E$20095,MATCH($F571&amp;$A571-1&amp;$B571,DVOA!$C$2:$C$20095&amp;DVOA!$A$2:$A20521&amp;DVOA!$B$2:$B$20095,0)),0)</f>
        <v>0</v>
      </c>
      <c r="N571" s="6" cm="1">
        <f t="array" ref="N571">IFERROR(INDEX(WDVOA!$W$2:$W$1616,MATCH($F571&amp;$A571-1&amp;$B571,WDVOA!$U$2:$U$19616&amp;WDVOA!$V$2:$V$19616&amp;WDVOA!$B$2:$B$19616,0)),0)</f>
        <v>0</v>
      </c>
      <c r="O571" s="6" cm="1">
        <f t="array" ref="O571">IFERROR(INDEX(DVOA!$AC$2:$AC$20095,MATCH($F571&amp;$A571-1&amp;$B571,DVOA!$C$2:$C$20095&amp;DVOA!$A$2:$A$20095&amp;DVOA!$B$2:$B$20095,0)
),0)</f>
        <v>0</v>
      </c>
      <c r="P571" s="6" cm="1">
        <f t="array" ref="P571">IFERROR(INDEX(DVOA!$E$2:$E$20095,MATCH($G571&amp;$A571-1&amp;$B571,DVOA!$C$2:$C$20095&amp;DVOA!$A$2:$A20521&amp;DVOA!$B$2:$B$20095,0)),0)</f>
        <v>0</v>
      </c>
      <c r="Q571" s="6" cm="1">
        <f t="array" ref="Q571">IFERROR(INDEX(WDVOA!$W$2:$W$1616,MATCH($G571&amp;$A571-1&amp;$B571,WDVOA!$U$2:$U$19616&amp;WDVOA!$V$2:$V$19616&amp;WDVOA!$B$2:$B$19616,0)),0)</f>
        <v>0</v>
      </c>
      <c r="R571" s="6" cm="1">
        <f t="array" ref="R571">IFERROR(INDEX(DVOA!$AC$2:$AC$20095,MATCH($G571&amp;$A571-1&amp;$B571,DVOA!$C$2:$C$20095&amp;DVOA!$A$2:$A$20095&amp;DVOA!$B$2:$B$20095,0)
),0)</f>
        <v>0</v>
      </c>
      <c r="S571" s="6" t="str">
        <f t="shared" si="107"/>
        <v/>
      </c>
      <c r="T571" s="104">
        <f t="shared" si="115"/>
        <v>0</v>
      </c>
      <c r="U571" s="104" t="str">
        <f t="shared" si="116"/>
        <v/>
      </c>
      <c r="V571" s="26" t="str" cm="1">
        <f t="array" ref="V571">IFERROR(IF(E571="H",INDEX('DVOA Pred'!$G$2:$G$1000,MATCH($F571&amp;$B571&amp;$A571,'DVOA Pred'!$C$2:$C$1000&amp;'DVOA Pred'!$A$2:$A$1000&amp;'DVOA Pred'!$B$2:$B$1000,0)),
INDEX('DVOA Pred'!$H$2:$H$1000,MATCH($F571&amp;$B571&amp;$A571,'DVOA Pred'!$D$2:$D$1000&amp;'DVOA Pred'!$A$2:$A$1000&amp;'DVOA Pred'!$B$2:$B$1000,0))),"")</f>
        <v/>
      </c>
      <c r="W571" s="26" t="str">
        <f t="shared" si="108"/>
        <v/>
      </c>
      <c r="X571" s="26" t="str">
        <f t="shared" si="109"/>
        <v/>
      </c>
      <c r="Y571" s="6" t="str">
        <f>IFERROR((PERCENTRANK($L$2:$L$20355,L571)*Multiples!$B$3)+((PERCENTRANK($W$2:$W$20355,W571)*(1-Multiples!$B$3))),"")</f>
        <v/>
      </c>
      <c r="Z571" s="64">
        <v>42</v>
      </c>
      <c r="AA571" s="64">
        <v>10</v>
      </c>
      <c r="AB571" s="24">
        <f t="shared" si="110"/>
        <v>32</v>
      </c>
      <c r="AC571" s="24">
        <f t="shared" si="111"/>
        <v>28.5</v>
      </c>
      <c r="AD571" s="24">
        <f t="shared" si="112"/>
        <v>28.5</v>
      </c>
      <c r="AE571" s="24" t="str">
        <f t="shared" si="113"/>
        <v>Yes</v>
      </c>
      <c r="AF571" s="24" t="str">
        <f t="shared" si="114"/>
        <v>Yes</v>
      </c>
      <c r="AG571" s="64"/>
      <c r="AH571" s="105"/>
      <c r="AI571" s="170"/>
      <c r="AJ571" s="66"/>
    </row>
    <row r="572" spans="1:36" customFormat="1" x14ac:dyDescent="0.25">
      <c r="A572" s="7">
        <v>5</v>
      </c>
      <c r="B572" s="5">
        <v>2023</v>
      </c>
      <c r="C572" s="5" t="str">
        <f t="shared" si="104"/>
        <v>2023 W5</v>
      </c>
      <c r="D572" s="5">
        <v>286</v>
      </c>
      <c r="E572" s="5" t="s">
        <v>649</v>
      </c>
      <c r="F572" s="5" t="s">
        <v>20</v>
      </c>
      <c r="G572" s="5" t="s">
        <v>53</v>
      </c>
      <c r="H572" s="5">
        <v>-1.5</v>
      </c>
      <c r="I572" s="61">
        <v>2</v>
      </c>
      <c r="J572" s="62" t="str">
        <f t="shared" si="105"/>
        <v>D-3.5</v>
      </c>
      <c r="K572" s="61">
        <f t="shared" si="106"/>
        <v>-3.5</v>
      </c>
      <c r="L572" s="228">
        <f>IF(K572=0,0,
IF(J572="D0.5",0.5*SUMIFS('Key Numbers'!$C$2:$C$71,'Key Numbers'!$A$2:$A$71,"&gt;="&amp;ABS($I572),'Key Numbers'!$A$2:$A$71,"&lt;="&amp;ABS($H572)),
IF(J572="D-0.5",0.5*-1*SUMIFS('Key Numbers'!$C$2:$C$71,'Key Numbers'!$A$2:$A$71,"&lt;="&amp;ABS($I572),'Key Numbers'!$A$2:$A$71,"&gt;="&amp;ABS($H572)),
IF(J572="F0.5",0.5*SUMIFS('Key Numbers'!$C$2:$C$71,'Key Numbers'!$A$2:$A$71,"&lt;="&amp;ABS($I572),'Key Numbers'!$A$2:$A$71,"&gt;="&amp;ABS($H572)),
IF(J572="F-0.5",0.5*-1*SUMIFS('Key Numbers'!$C$2:$C$71,'Key Numbers'!$A$2:$A$71,"&gt;="&amp;ABS($I572),'Key Numbers'!$A$2:$A$71,"&lt;="&amp;ABS($H572)),
IF(AND(LEFT(J572,1)="F",K572&lt;0),-1*SUMIFS('Key Numbers'!$C$2:$C$71,'Key Numbers'!$A$2:$A$71,"&gt;="&amp;ABS($I572),'Key Numbers'!$A$2:$A$71,"&lt;="&amp;ABS($H572)),
IF(AND(LEFT(J572,1)="F",K572&gt;0),SUMIFS('Key Numbers'!$C$2:$C$71,'Key Numbers'!$A$2:$A$71,"&lt;="&amp;ABS($I572),'Key Numbers'!$A$2:$A$71,"&gt;="&amp;ABS($H572)),
IF(AND(LEFT(J572,1)="D",K572&lt;0),-1*SUMIFS('Key Numbers'!$C$2:$C$71,'Key Numbers'!$A$2:$A$71,"&lt;="&amp;ABS($I572),'Key Numbers'!$A$2:$A$71,"&gt;="&amp;ABS($H572)),
SUMIFS('Key Numbers'!$C$2:$C$71,'Key Numbers'!$A$2:$A$71,"&gt;="&amp;ABS($I572),'Key Numbers'!$A$2:$A$71,"&lt;="&amp;ABS($H572))))))))))</f>
        <v>-5.6880733944954132E-2</v>
      </c>
      <c r="M572" s="6" cm="1">
        <f t="array" ref="M572">IFERROR(INDEX(DVOA!$E$2:$E$20095,MATCH($F572&amp;$A572-1&amp;$B572,DVOA!$C$2:$C$20095&amp;DVOA!$A$2:$A20522&amp;DVOA!$B$2:$B$20095,0)),0)</f>
        <v>0</v>
      </c>
      <c r="N572" s="6" cm="1">
        <f t="array" ref="N572">IFERROR(INDEX(WDVOA!$W$2:$W$1616,MATCH($F572&amp;$A572-1&amp;$B572,WDVOA!$U$2:$U$19616&amp;WDVOA!$V$2:$V$19616&amp;WDVOA!$B$2:$B$19616,0)),0)</f>
        <v>0</v>
      </c>
      <c r="O572" s="6" cm="1">
        <f t="array" ref="O572">IFERROR(INDEX(DVOA!$AC$2:$AC$20095,MATCH($F572&amp;$A572-1&amp;$B572,DVOA!$C$2:$C$20095&amp;DVOA!$A$2:$A$20095&amp;DVOA!$B$2:$B$20095,0)
),0)</f>
        <v>0</v>
      </c>
      <c r="P572" s="6" cm="1">
        <f t="array" ref="P572">IFERROR(INDEX(DVOA!$E$2:$E$20095,MATCH($G572&amp;$A572-1&amp;$B572,DVOA!$C$2:$C$20095&amp;DVOA!$A$2:$A20522&amp;DVOA!$B$2:$B$20095,0)),0)</f>
        <v>0</v>
      </c>
      <c r="Q572" s="6" cm="1">
        <f t="array" ref="Q572">IFERROR(INDEX(WDVOA!$W$2:$W$1616,MATCH($G572&amp;$A572-1&amp;$B572,WDVOA!$U$2:$U$19616&amp;WDVOA!$V$2:$V$19616&amp;WDVOA!$B$2:$B$19616,0)),0)</f>
        <v>0</v>
      </c>
      <c r="R572" s="6" cm="1">
        <f t="array" ref="R572">IFERROR(INDEX(DVOA!$AC$2:$AC$20095,MATCH($G572&amp;$A572-1&amp;$B572,DVOA!$C$2:$C$20095&amp;DVOA!$A$2:$A$20095&amp;DVOA!$B$2:$B$20095,0)
),0)</f>
        <v>0</v>
      </c>
      <c r="S572" s="6" t="str">
        <f t="shared" si="107"/>
        <v/>
      </c>
      <c r="T572" s="104">
        <f t="shared" si="115"/>
        <v>0</v>
      </c>
      <c r="U572" s="104" t="str">
        <f t="shared" si="116"/>
        <v/>
      </c>
      <c r="V572" s="26" t="str" cm="1">
        <f t="array" ref="V572">IFERROR(IF(E572="H",INDEX('DVOA Pred'!$G$2:$G$1000,MATCH($F572&amp;$B572&amp;$A572,'DVOA Pred'!$C$2:$C$1000&amp;'DVOA Pred'!$A$2:$A$1000&amp;'DVOA Pred'!$B$2:$B$1000,0)),
INDEX('DVOA Pred'!$H$2:$H$1000,MATCH($F572&amp;$B572&amp;$A572,'DVOA Pred'!$D$2:$D$1000&amp;'DVOA Pred'!$A$2:$A$1000&amp;'DVOA Pred'!$B$2:$B$1000,0))),"")</f>
        <v/>
      </c>
      <c r="W572" s="26" t="str">
        <f t="shared" si="108"/>
        <v/>
      </c>
      <c r="X572" s="26" t="str">
        <f t="shared" si="109"/>
        <v/>
      </c>
      <c r="Y572" s="6" t="str">
        <f>IFERROR((PERCENTRANK($L$2:$L$20355,L572)*Multiples!$B$3)+((PERCENTRANK($W$2:$W$20355,W572)*(1-Multiples!$B$3))),"")</f>
        <v/>
      </c>
      <c r="Z572" s="64">
        <v>13</v>
      </c>
      <c r="AA572" s="64">
        <v>17</v>
      </c>
      <c r="AB572" s="24">
        <f t="shared" si="110"/>
        <v>-4</v>
      </c>
      <c r="AC572" s="24">
        <f t="shared" si="111"/>
        <v>-5.5</v>
      </c>
      <c r="AD572" s="24">
        <f t="shared" si="112"/>
        <v>-2</v>
      </c>
      <c r="AE572" s="24" t="str">
        <f t="shared" si="113"/>
        <v>No</v>
      </c>
      <c r="AF572" s="24" t="str">
        <f t="shared" si="114"/>
        <v>No</v>
      </c>
      <c r="AG572" s="64"/>
      <c r="AH572" s="105"/>
      <c r="AI572" s="170"/>
      <c r="AJ572" s="66"/>
    </row>
    <row r="573" spans="1:36" customFormat="1" x14ac:dyDescent="0.25">
      <c r="A573" s="7">
        <v>5</v>
      </c>
      <c r="B573" s="5">
        <v>2023</v>
      </c>
      <c r="C573" s="5" t="str">
        <f t="shared" si="104"/>
        <v>2023 W5</v>
      </c>
      <c r="D573" s="5">
        <v>286</v>
      </c>
      <c r="E573" s="5" t="s">
        <v>651</v>
      </c>
      <c r="F573" s="5" t="s">
        <v>53</v>
      </c>
      <c r="G573" s="5" t="s">
        <v>20</v>
      </c>
      <c r="H573" s="5">
        <v>1.5</v>
      </c>
      <c r="I573" s="61">
        <v>-2</v>
      </c>
      <c r="J573" s="62" t="str">
        <f t="shared" si="105"/>
        <v>F3.5</v>
      </c>
      <c r="K573" s="61">
        <f t="shared" si="106"/>
        <v>3.5</v>
      </c>
      <c r="L573" s="228">
        <f>IF(K573=0,0,
IF(J573="D0.5",0.5*SUMIFS('Key Numbers'!$C$2:$C$71,'Key Numbers'!$A$2:$A$71,"&gt;="&amp;ABS($I573),'Key Numbers'!$A$2:$A$71,"&lt;="&amp;ABS($H573)),
IF(J573="D-0.5",0.5*-1*SUMIFS('Key Numbers'!$C$2:$C$71,'Key Numbers'!$A$2:$A$71,"&lt;="&amp;ABS($I573),'Key Numbers'!$A$2:$A$71,"&gt;="&amp;ABS($H573)),
IF(J573="F0.5",0.5*SUMIFS('Key Numbers'!$C$2:$C$71,'Key Numbers'!$A$2:$A$71,"&lt;="&amp;ABS($I573),'Key Numbers'!$A$2:$A$71,"&gt;="&amp;ABS($H573)),
IF(J573="F-0.5",0.5*-1*SUMIFS('Key Numbers'!$C$2:$C$71,'Key Numbers'!$A$2:$A$71,"&gt;="&amp;ABS($I573),'Key Numbers'!$A$2:$A$71,"&lt;="&amp;ABS($H573)),
IF(AND(LEFT(J573,1)="F",K573&lt;0),-1*SUMIFS('Key Numbers'!$C$2:$C$71,'Key Numbers'!$A$2:$A$71,"&gt;="&amp;ABS($I573),'Key Numbers'!$A$2:$A$71,"&lt;="&amp;ABS($H573)),
IF(AND(LEFT(J573,1)="F",K573&gt;0),SUMIFS('Key Numbers'!$C$2:$C$71,'Key Numbers'!$A$2:$A$71,"&lt;="&amp;ABS($I573),'Key Numbers'!$A$2:$A$71,"&gt;="&amp;ABS($H573)),
IF(AND(LEFT(J573,1)="D",K573&lt;0),-1*SUMIFS('Key Numbers'!$C$2:$C$71,'Key Numbers'!$A$2:$A$71,"&lt;="&amp;ABS($I573),'Key Numbers'!$A$2:$A$71,"&gt;="&amp;ABS($H573)),
SUMIFS('Key Numbers'!$C$2:$C$71,'Key Numbers'!$A$2:$A$71,"&gt;="&amp;ABS($I573),'Key Numbers'!$A$2:$A$71,"&lt;="&amp;ABS($H573))))))))))</f>
        <v>5.6880733944954132E-2</v>
      </c>
      <c r="M573" s="6" cm="1">
        <f t="array" ref="M573">IFERROR(INDEX(DVOA!$E$2:$E$20095,MATCH($F573&amp;$A573-1&amp;$B573,DVOA!$C$2:$C$20095&amp;DVOA!$A$2:$A20523&amp;DVOA!$B$2:$B$20095,0)),0)</f>
        <v>0</v>
      </c>
      <c r="N573" s="6" cm="1">
        <f t="array" ref="N573">IFERROR(INDEX(WDVOA!$W$2:$W$1616,MATCH($F573&amp;$A573-1&amp;$B573,WDVOA!$U$2:$U$19616&amp;WDVOA!$V$2:$V$19616&amp;WDVOA!$B$2:$B$19616,0)),0)</f>
        <v>0</v>
      </c>
      <c r="O573" s="6" cm="1">
        <f t="array" ref="O573">IFERROR(INDEX(DVOA!$AC$2:$AC$20095,MATCH($F573&amp;$A573-1&amp;$B573,DVOA!$C$2:$C$20095&amp;DVOA!$A$2:$A$20095&amp;DVOA!$B$2:$B$20095,0)
),0)</f>
        <v>0</v>
      </c>
      <c r="P573" s="6" cm="1">
        <f t="array" ref="P573">IFERROR(INDEX(DVOA!$E$2:$E$20095,MATCH($G573&amp;$A573-1&amp;$B573,DVOA!$C$2:$C$20095&amp;DVOA!$A$2:$A20523&amp;DVOA!$B$2:$B$20095,0)),0)</f>
        <v>0</v>
      </c>
      <c r="Q573" s="6" cm="1">
        <f t="array" ref="Q573">IFERROR(INDEX(WDVOA!$W$2:$W$1616,MATCH($G573&amp;$A573-1&amp;$B573,WDVOA!$U$2:$U$19616&amp;WDVOA!$V$2:$V$19616&amp;WDVOA!$B$2:$B$19616,0)),0)</f>
        <v>0</v>
      </c>
      <c r="R573" s="6" cm="1">
        <f t="array" ref="R573">IFERROR(INDEX(DVOA!$AC$2:$AC$20095,MATCH($G573&amp;$A573-1&amp;$B573,DVOA!$C$2:$C$20095&amp;DVOA!$A$2:$A$20095&amp;DVOA!$B$2:$B$20095,0)
),0)</f>
        <v>0</v>
      </c>
      <c r="S573" s="6" t="str">
        <f t="shared" si="107"/>
        <v/>
      </c>
      <c r="T573" s="104">
        <f t="shared" si="115"/>
        <v>0</v>
      </c>
      <c r="U573" s="104" t="str">
        <f t="shared" si="116"/>
        <v/>
      </c>
      <c r="V573" s="26" t="str" cm="1">
        <f t="array" ref="V573">IFERROR(IF(E573="H",INDEX('DVOA Pred'!$G$2:$G$1000,MATCH($F573&amp;$B573&amp;$A573,'DVOA Pred'!$C$2:$C$1000&amp;'DVOA Pred'!$A$2:$A$1000&amp;'DVOA Pred'!$B$2:$B$1000,0)),
INDEX('DVOA Pred'!$H$2:$H$1000,MATCH($F573&amp;$B573&amp;$A573,'DVOA Pred'!$D$2:$D$1000&amp;'DVOA Pred'!$A$2:$A$1000&amp;'DVOA Pred'!$B$2:$B$1000,0))),"")</f>
        <v/>
      </c>
      <c r="W573" s="26" t="str">
        <f t="shared" si="108"/>
        <v/>
      </c>
      <c r="X573" s="26" t="str">
        <f t="shared" si="109"/>
        <v/>
      </c>
      <c r="Y573" s="6" t="str">
        <f>IFERROR((PERCENTRANK($L$2:$L$20355,L573)*Multiples!$B$3)+((PERCENTRANK($W$2:$W$20355,W573)*(1-Multiples!$B$3))),"")</f>
        <v/>
      </c>
      <c r="Z573" s="64">
        <v>17</v>
      </c>
      <c r="AA573" s="64">
        <v>13</v>
      </c>
      <c r="AB573" s="24">
        <f t="shared" si="110"/>
        <v>4</v>
      </c>
      <c r="AC573" s="24">
        <f t="shared" si="111"/>
        <v>5.5</v>
      </c>
      <c r="AD573" s="24">
        <f t="shared" si="112"/>
        <v>2</v>
      </c>
      <c r="AE573" s="24" t="str">
        <f t="shared" si="113"/>
        <v>Yes</v>
      </c>
      <c r="AF573" s="24" t="str">
        <f t="shared" si="114"/>
        <v>Yes</v>
      </c>
      <c r="AG573" s="64" t="s">
        <v>652</v>
      </c>
      <c r="AH573" s="105"/>
      <c r="AI573" s="170"/>
      <c r="AJ573" s="66"/>
    </row>
    <row r="574" spans="1:36" customFormat="1" x14ac:dyDescent="0.25">
      <c r="A574" s="7">
        <v>6</v>
      </c>
      <c r="B574" s="5">
        <v>2023</v>
      </c>
      <c r="C574" s="5" t="str">
        <f t="shared" si="104"/>
        <v>2023 W6</v>
      </c>
      <c r="D574" s="5">
        <v>287</v>
      </c>
      <c r="E574" s="5" t="s">
        <v>649</v>
      </c>
      <c r="F574" s="5" t="s">
        <v>39</v>
      </c>
      <c r="G574" s="5" t="s">
        <v>5</v>
      </c>
      <c r="H574" s="5">
        <v>10.5</v>
      </c>
      <c r="I574" s="61">
        <v>10.5</v>
      </c>
      <c r="J574" s="62" t="str">
        <f t="shared" si="105"/>
        <v>D0</v>
      </c>
      <c r="K574" s="61">
        <f t="shared" si="106"/>
        <v>0</v>
      </c>
      <c r="L574" s="228">
        <f>IF(K574=0,0,
IF(J574="D0.5",0.5*SUMIFS('Key Numbers'!$C$2:$C$71,'Key Numbers'!$A$2:$A$71,"&gt;="&amp;ABS($I574),'Key Numbers'!$A$2:$A$71,"&lt;="&amp;ABS($H574)),
IF(J574="D-0.5",0.5*-1*SUMIFS('Key Numbers'!$C$2:$C$71,'Key Numbers'!$A$2:$A$71,"&lt;="&amp;ABS($I574),'Key Numbers'!$A$2:$A$71,"&gt;="&amp;ABS($H574)),
IF(J574="F0.5",0.5*SUMIFS('Key Numbers'!$C$2:$C$71,'Key Numbers'!$A$2:$A$71,"&lt;="&amp;ABS($I574),'Key Numbers'!$A$2:$A$71,"&gt;="&amp;ABS($H574)),
IF(J574="F-0.5",0.5*-1*SUMIFS('Key Numbers'!$C$2:$C$71,'Key Numbers'!$A$2:$A$71,"&gt;="&amp;ABS($I574),'Key Numbers'!$A$2:$A$71,"&lt;="&amp;ABS($H574)),
IF(AND(LEFT(J574,1)="F",K574&lt;0),-1*SUMIFS('Key Numbers'!$C$2:$C$71,'Key Numbers'!$A$2:$A$71,"&gt;="&amp;ABS($I574),'Key Numbers'!$A$2:$A$71,"&lt;="&amp;ABS($H574)),
IF(AND(LEFT(J574,1)="F",K574&gt;0),SUMIFS('Key Numbers'!$C$2:$C$71,'Key Numbers'!$A$2:$A$71,"&lt;="&amp;ABS($I574),'Key Numbers'!$A$2:$A$71,"&gt;="&amp;ABS($H574)),
IF(AND(LEFT(J574,1)="D",K574&lt;0),-1*SUMIFS('Key Numbers'!$C$2:$C$71,'Key Numbers'!$A$2:$A$71,"&lt;="&amp;ABS($I574),'Key Numbers'!$A$2:$A$71,"&gt;="&amp;ABS($H574)),
SUMIFS('Key Numbers'!$C$2:$C$71,'Key Numbers'!$A$2:$A$71,"&gt;="&amp;ABS($I574),'Key Numbers'!$A$2:$A$71,"&lt;="&amp;ABS($H574))))))))))</f>
        <v>0</v>
      </c>
      <c r="M574" s="6" cm="1">
        <f t="array" ref="M574">IFERROR(INDEX(DVOA!$E$2:$E$20095,MATCH($F574&amp;$A574-1&amp;$B574,DVOA!$C$2:$C$20095&amp;DVOA!$A$2:$A20466&amp;DVOA!$B$2:$B$20095,0)),0)</f>
        <v>0</v>
      </c>
      <c r="N574" s="6" cm="1">
        <f t="array" ref="N574">IFERROR(INDEX(WDVOA!$W$2:$W$1616,MATCH($F574&amp;$A574-1&amp;$B574,WDVOA!$U$2:$U$19616&amp;WDVOA!$V$2:$V$19616&amp;WDVOA!$B$2:$B$19616,0)),0)</f>
        <v>0</v>
      </c>
      <c r="O574" s="6" cm="1">
        <f t="array" ref="O574">IFERROR(INDEX(DVOA!$AC$2:$AC$20095,MATCH($F574&amp;$A574-1&amp;$B574,DVOA!$C$2:$C$20095&amp;DVOA!$A$2:$A$20095&amp;DVOA!$B$2:$B$20095,0)
),0)</f>
        <v>0</v>
      </c>
      <c r="P574" s="6" cm="1">
        <f t="array" ref="P574">IFERROR(INDEX(DVOA!$E$2:$E$20095,MATCH($G574&amp;$A574-1&amp;$B574,DVOA!$C$2:$C$20095&amp;DVOA!$A$2:$A20466&amp;DVOA!$B$2:$B$20095,0)),0)</f>
        <v>0</v>
      </c>
      <c r="Q574" s="6" cm="1">
        <f t="array" ref="Q574">IFERROR(INDEX(WDVOA!$W$2:$W$1616,MATCH($G574&amp;$A574-1&amp;$B574,WDVOA!$U$2:$U$19616&amp;WDVOA!$V$2:$V$19616&amp;WDVOA!$B$2:$B$19616,0)),0)</f>
        <v>0</v>
      </c>
      <c r="R574" s="6" cm="1">
        <f t="array" ref="R574">IFERROR(INDEX(DVOA!$AC$2:$AC$20095,MATCH($G574&amp;$A574-1&amp;$B574,DVOA!$C$2:$C$20095&amp;DVOA!$A$2:$A$20095&amp;DVOA!$B$2:$B$20095,0)
),0)</f>
        <v>0</v>
      </c>
      <c r="S574" s="6" t="str">
        <f t="shared" si="107"/>
        <v/>
      </c>
      <c r="T574" s="104">
        <f t="shared" si="115"/>
        <v>0</v>
      </c>
      <c r="U574" s="104" t="str">
        <f t="shared" si="116"/>
        <v/>
      </c>
      <c r="V574" s="26" t="str" cm="1">
        <f t="array" ref="V574">IFERROR(IF(E574="H",INDEX('DVOA Pred'!$G$2:$G$1000,MATCH($F574&amp;$B574&amp;$A574,'DVOA Pred'!$C$2:$C$1000&amp;'DVOA Pred'!$A$2:$A$1000&amp;'DVOA Pred'!$B$2:$B$1000,0)),
INDEX('DVOA Pred'!$H$2:$H$1000,MATCH($F574&amp;$B574&amp;$A574,'DVOA Pred'!$D$2:$D$1000&amp;'DVOA Pred'!$A$2:$A$1000&amp;'DVOA Pred'!$B$2:$B$1000,0))),"")</f>
        <v/>
      </c>
      <c r="W574" s="26" t="str">
        <f t="shared" si="108"/>
        <v/>
      </c>
      <c r="X574" s="26" t="str">
        <f t="shared" si="109"/>
        <v/>
      </c>
      <c r="Y574" s="6" t="str">
        <f>IFERROR((PERCENTRANK($L$2:$L$20355,L574)*Multiples!$B$3)+((PERCENTRANK($W$2:$W$20355,W574)*(1-Multiples!$B$3))),"")</f>
        <v/>
      </c>
      <c r="Z574" s="64">
        <v>8</v>
      </c>
      <c r="AA574" s="64">
        <v>19</v>
      </c>
      <c r="AB574" s="24">
        <f t="shared" si="110"/>
        <v>-11</v>
      </c>
      <c r="AC574" s="24">
        <f t="shared" si="111"/>
        <v>-0.5</v>
      </c>
      <c r="AD574" s="24">
        <f t="shared" si="112"/>
        <v>-0.5</v>
      </c>
      <c r="AE574" s="24" t="str">
        <f t="shared" si="113"/>
        <v>No</v>
      </c>
      <c r="AF574" s="24" t="str">
        <f t="shared" si="114"/>
        <v>No</v>
      </c>
      <c r="AG574" s="64"/>
      <c r="AH574" s="105"/>
      <c r="AI574" s="105"/>
      <c r="AJ574" s="66"/>
    </row>
    <row r="575" spans="1:36" customFormat="1" x14ac:dyDescent="0.25">
      <c r="A575" s="7">
        <v>6</v>
      </c>
      <c r="B575" s="5">
        <v>2023</v>
      </c>
      <c r="C575" s="5" t="str">
        <f t="shared" si="104"/>
        <v>2023 W6</v>
      </c>
      <c r="D575" s="5">
        <v>287</v>
      </c>
      <c r="E575" s="5" t="s">
        <v>651</v>
      </c>
      <c r="F575" s="5" t="s">
        <v>5</v>
      </c>
      <c r="G575" s="5" t="s">
        <v>39</v>
      </c>
      <c r="H575" s="5">
        <v>-10.5</v>
      </c>
      <c r="I575" s="61">
        <v>-10.5</v>
      </c>
      <c r="J575" s="62" t="str">
        <f t="shared" si="105"/>
        <v>F0</v>
      </c>
      <c r="K575" s="61">
        <f t="shared" si="106"/>
        <v>0</v>
      </c>
      <c r="L575" s="228">
        <f>IF(K575=0,0,
IF(J575="D0.5",0.5*SUMIFS('Key Numbers'!$C$2:$C$71,'Key Numbers'!$A$2:$A$71,"&gt;="&amp;ABS($I575),'Key Numbers'!$A$2:$A$71,"&lt;="&amp;ABS($H575)),
IF(J575="D-0.5",0.5*-1*SUMIFS('Key Numbers'!$C$2:$C$71,'Key Numbers'!$A$2:$A$71,"&lt;="&amp;ABS($I575),'Key Numbers'!$A$2:$A$71,"&gt;="&amp;ABS($H575)),
IF(J575="F0.5",0.5*SUMIFS('Key Numbers'!$C$2:$C$71,'Key Numbers'!$A$2:$A$71,"&lt;="&amp;ABS($I575),'Key Numbers'!$A$2:$A$71,"&gt;="&amp;ABS($H575)),
IF(J575="F-0.5",0.5*-1*SUMIFS('Key Numbers'!$C$2:$C$71,'Key Numbers'!$A$2:$A$71,"&gt;="&amp;ABS($I575),'Key Numbers'!$A$2:$A$71,"&lt;="&amp;ABS($H575)),
IF(AND(LEFT(J575,1)="F",K575&lt;0),-1*SUMIFS('Key Numbers'!$C$2:$C$71,'Key Numbers'!$A$2:$A$71,"&gt;="&amp;ABS($I575),'Key Numbers'!$A$2:$A$71,"&lt;="&amp;ABS($H575)),
IF(AND(LEFT(J575,1)="F",K575&gt;0),SUMIFS('Key Numbers'!$C$2:$C$71,'Key Numbers'!$A$2:$A$71,"&lt;="&amp;ABS($I575),'Key Numbers'!$A$2:$A$71,"&gt;="&amp;ABS($H575)),
IF(AND(LEFT(J575,1)="D",K575&lt;0),-1*SUMIFS('Key Numbers'!$C$2:$C$71,'Key Numbers'!$A$2:$A$71,"&lt;="&amp;ABS($I575),'Key Numbers'!$A$2:$A$71,"&gt;="&amp;ABS($H575)),
SUMIFS('Key Numbers'!$C$2:$C$71,'Key Numbers'!$A$2:$A$71,"&gt;="&amp;ABS($I575),'Key Numbers'!$A$2:$A$71,"&lt;="&amp;ABS($H575))))))))))</f>
        <v>0</v>
      </c>
      <c r="M575" s="6" cm="1">
        <f t="array" ref="M575">IFERROR(INDEX(DVOA!$E$2:$E$20095,MATCH($F575&amp;$A575-1&amp;$B575,DVOA!$C$2:$C$20095&amp;DVOA!$A$2:$A20467&amp;DVOA!$B$2:$B$20095,0)),0)</f>
        <v>0</v>
      </c>
      <c r="N575" s="6" cm="1">
        <f t="array" ref="N575">IFERROR(INDEX(WDVOA!$W$2:$W$1616,MATCH($F575&amp;$A575-1&amp;$B575,WDVOA!$U$2:$U$19616&amp;WDVOA!$V$2:$V$19616&amp;WDVOA!$B$2:$B$19616,0)),0)</f>
        <v>0</v>
      </c>
      <c r="O575" s="6" cm="1">
        <f t="array" ref="O575">IFERROR(INDEX(DVOA!$AC$2:$AC$20095,MATCH($F575&amp;$A575-1&amp;$B575,DVOA!$C$2:$C$20095&amp;DVOA!$A$2:$A$20095&amp;DVOA!$B$2:$B$20095,0)
),0)</f>
        <v>0</v>
      </c>
      <c r="P575" s="6" cm="1">
        <f t="array" ref="P575">IFERROR(INDEX(DVOA!$E$2:$E$20095,MATCH($G575&amp;$A575-1&amp;$B575,DVOA!$C$2:$C$20095&amp;DVOA!$A$2:$A20467&amp;DVOA!$B$2:$B$20095,0)),0)</f>
        <v>0</v>
      </c>
      <c r="Q575" s="6" cm="1">
        <f t="array" ref="Q575">IFERROR(INDEX(WDVOA!$W$2:$W$1616,MATCH($G575&amp;$A575-1&amp;$B575,WDVOA!$U$2:$U$19616&amp;WDVOA!$V$2:$V$19616&amp;WDVOA!$B$2:$B$19616,0)),0)</f>
        <v>0</v>
      </c>
      <c r="R575" s="6" cm="1">
        <f t="array" ref="R575">IFERROR(INDEX(DVOA!$AC$2:$AC$20095,MATCH($G575&amp;$A575-1&amp;$B575,DVOA!$C$2:$C$20095&amp;DVOA!$A$2:$A$20095&amp;DVOA!$B$2:$B$20095,0)
),0)</f>
        <v>0</v>
      </c>
      <c r="S575" s="6" t="str">
        <f t="shared" si="107"/>
        <v/>
      </c>
      <c r="T575" s="104">
        <f t="shared" si="115"/>
        <v>0</v>
      </c>
      <c r="U575" s="104" t="str">
        <f t="shared" si="116"/>
        <v/>
      </c>
      <c r="V575" s="26" t="str" cm="1">
        <f t="array" ref="V575">IFERROR(IF(E575="H",INDEX('DVOA Pred'!$G$2:$G$1000,MATCH($F575&amp;$B575&amp;$A575,'DVOA Pred'!$C$2:$C$1000&amp;'DVOA Pred'!$A$2:$A$1000&amp;'DVOA Pred'!$B$2:$B$1000,0)),
INDEX('DVOA Pred'!$H$2:$H$1000,MATCH($F575&amp;$B575&amp;$A575,'DVOA Pred'!$D$2:$D$1000&amp;'DVOA Pred'!$A$2:$A$1000&amp;'DVOA Pred'!$B$2:$B$1000,0))),"")</f>
        <v/>
      </c>
      <c r="W575" s="26" t="str">
        <f t="shared" si="108"/>
        <v/>
      </c>
      <c r="X575" s="26" t="str">
        <f t="shared" si="109"/>
        <v/>
      </c>
      <c r="Y575" s="6" t="str">
        <f>IFERROR((PERCENTRANK($L$2:$L$20355,L575)*Multiples!$B$3)+((PERCENTRANK($W$2:$W$20355,W575)*(1-Multiples!$B$3))),"")</f>
        <v/>
      </c>
      <c r="Z575" s="64">
        <v>19</v>
      </c>
      <c r="AA575" s="64">
        <v>8</v>
      </c>
      <c r="AB575" s="24">
        <f t="shared" si="110"/>
        <v>11</v>
      </c>
      <c r="AC575" s="24">
        <f t="shared" si="111"/>
        <v>0.5</v>
      </c>
      <c r="AD575" s="24">
        <f t="shared" si="112"/>
        <v>0.5</v>
      </c>
      <c r="AE575" s="24" t="str">
        <f t="shared" si="113"/>
        <v>Yes</v>
      </c>
      <c r="AF575" s="24" t="str">
        <f t="shared" si="114"/>
        <v>Yes</v>
      </c>
      <c r="AG575" s="64"/>
      <c r="AH575" s="105"/>
      <c r="AI575" s="105"/>
      <c r="AJ575" s="66"/>
    </row>
    <row r="576" spans="1:36" customFormat="1" x14ac:dyDescent="0.25">
      <c r="A576" s="7">
        <v>6</v>
      </c>
      <c r="B576" s="5">
        <v>2023</v>
      </c>
      <c r="C576" s="5" t="str">
        <f t="shared" si="104"/>
        <v>2023 W6</v>
      </c>
      <c r="D576" s="5">
        <v>288</v>
      </c>
      <c r="E576" s="5" t="s">
        <v>653</v>
      </c>
      <c r="F576" s="5" t="s">
        <v>18</v>
      </c>
      <c r="G576" s="5" t="s">
        <v>45</v>
      </c>
      <c r="H576" s="5">
        <v>-3.5</v>
      </c>
      <c r="I576" s="61">
        <v>-5.5</v>
      </c>
      <c r="J576" s="62" t="str">
        <f t="shared" si="105"/>
        <v>F2</v>
      </c>
      <c r="K576" s="61">
        <f t="shared" si="106"/>
        <v>2</v>
      </c>
      <c r="L576" s="228">
        <f>IF(K576=0,0,
IF(J576="D0.5",0.5*SUMIFS('Key Numbers'!$C$2:$C$71,'Key Numbers'!$A$2:$A$71,"&gt;="&amp;ABS($I576),'Key Numbers'!$A$2:$A$71,"&lt;="&amp;ABS($H576)),
IF(J576="D-0.5",0.5*-1*SUMIFS('Key Numbers'!$C$2:$C$71,'Key Numbers'!$A$2:$A$71,"&lt;="&amp;ABS($I576),'Key Numbers'!$A$2:$A$71,"&gt;="&amp;ABS($H576)),
IF(J576="F0.5",0.5*SUMIFS('Key Numbers'!$C$2:$C$71,'Key Numbers'!$A$2:$A$71,"&lt;="&amp;ABS($I576),'Key Numbers'!$A$2:$A$71,"&gt;="&amp;ABS($H576)),
IF(J576="F-0.5",0.5*-1*SUMIFS('Key Numbers'!$C$2:$C$71,'Key Numbers'!$A$2:$A$71,"&gt;="&amp;ABS($I576),'Key Numbers'!$A$2:$A$71,"&lt;="&amp;ABS($H576)),
IF(AND(LEFT(J576,1)="F",K576&lt;0),-1*SUMIFS('Key Numbers'!$C$2:$C$71,'Key Numbers'!$A$2:$A$71,"&gt;="&amp;ABS($I576),'Key Numbers'!$A$2:$A$71,"&lt;="&amp;ABS($H576)),
IF(AND(LEFT(J576,1)="F",K576&gt;0),SUMIFS('Key Numbers'!$C$2:$C$71,'Key Numbers'!$A$2:$A$71,"&lt;="&amp;ABS($I576),'Key Numbers'!$A$2:$A$71,"&gt;="&amp;ABS($H576)),
IF(AND(LEFT(J576,1)="D",K576&lt;0),-1*SUMIFS('Key Numbers'!$C$2:$C$71,'Key Numbers'!$A$2:$A$71,"&lt;="&amp;ABS($I576),'Key Numbers'!$A$2:$A$71,"&gt;="&amp;ABS($H576)),
SUMIFS('Key Numbers'!$C$2:$C$71,'Key Numbers'!$A$2:$A$71,"&gt;="&amp;ABS($I576),'Key Numbers'!$A$2:$A$71,"&lt;="&amp;ABS($H576))))))))))</f>
        <v>0.10825688073394496</v>
      </c>
      <c r="M576" s="6" cm="1">
        <f t="array" ref="M576">IFERROR(INDEX(DVOA!$E$2:$E$20095,MATCH($F576&amp;$A576-1&amp;$B576,DVOA!$C$2:$C$20095&amp;DVOA!$A$2:$A20468&amp;DVOA!$B$2:$B$20095,0)),0)</f>
        <v>0</v>
      </c>
      <c r="N576" s="6" cm="1">
        <f t="array" ref="N576">IFERROR(INDEX(WDVOA!$W$2:$W$1616,MATCH($F576&amp;$A576-1&amp;$B576,WDVOA!$U$2:$U$19616&amp;WDVOA!$V$2:$V$19616&amp;WDVOA!$B$2:$B$19616,0)),0)</f>
        <v>0</v>
      </c>
      <c r="O576" s="6" cm="1">
        <f t="array" ref="O576">IFERROR(INDEX(DVOA!$AC$2:$AC$20095,MATCH($F576&amp;$A576-1&amp;$B576,DVOA!$C$2:$C$20095&amp;DVOA!$A$2:$A$20095&amp;DVOA!$B$2:$B$20095,0)
),0)</f>
        <v>0</v>
      </c>
      <c r="P576" s="6" cm="1">
        <f t="array" ref="P576">IFERROR(INDEX(DVOA!$E$2:$E$20095,MATCH($G576&amp;$A576-1&amp;$B576,DVOA!$C$2:$C$20095&amp;DVOA!$A$2:$A20468&amp;DVOA!$B$2:$B$20095,0)),0)</f>
        <v>0</v>
      </c>
      <c r="Q576" s="6" cm="1">
        <f t="array" ref="Q576">IFERROR(INDEX(WDVOA!$W$2:$W$1616,MATCH($G576&amp;$A576-1&amp;$B576,WDVOA!$U$2:$U$19616&amp;WDVOA!$V$2:$V$19616&amp;WDVOA!$B$2:$B$19616,0)),0)</f>
        <v>0</v>
      </c>
      <c r="R576" s="6" cm="1">
        <f t="array" ref="R576">IFERROR(INDEX(DVOA!$AC$2:$AC$20095,MATCH($G576&amp;$A576-1&amp;$B576,DVOA!$C$2:$C$20095&amp;DVOA!$A$2:$A$20095&amp;DVOA!$B$2:$B$20095,0)
),0)</f>
        <v>0</v>
      </c>
      <c r="S576" s="6" t="str">
        <f t="shared" si="107"/>
        <v/>
      </c>
      <c r="T576" s="104">
        <f t="shared" si="115"/>
        <v>0</v>
      </c>
      <c r="U576" s="104" t="str">
        <f t="shared" si="116"/>
        <v/>
      </c>
      <c r="V576" s="26" t="str" cm="1">
        <f t="array" ref="V576">IFERROR(IF(E576="H",INDEX('DVOA Pred'!$G$2:$G$1000,MATCH($F576&amp;$B576&amp;$A576,'DVOA Pred'!$C$2:$C$1000&amp;'DVOA Pred'!$A$2:$A$1000&amp;'DVOA Pred'!$B$2:$B$1000,0)),
INDEX('DVOA Pred'!$H$2:$H$1000,MATCH($F576&amp;$B576&amp;$A576,'DVOA Pred'!$D$2:$D$1000&amp;'DVOA Pred'!$A$2:$A$1000&amp;'DVOA Pred'!$B$2:$B$1000,0))),"")</f>
        <v/>
      </c>
      <c r="W576" s="26" t="str">
        <f t="shared" si="108"/>
        <v/>
      </c>
      <c r="X576" s="26" t="str">
        <f t="shared" si="109"/>
        <v/>
      </c>
      <c r="Y576" s="6" t="str">
        <f>IFERROR((PERCENTRANK($L$2:$L$20355,L576)*Multiples!$B$3)+((PERCENTRANK($W$2:$W$20355,W576)*(1-Multiples!$B$3))),"")</f>
        <v/>
      </c>
      <c r="Z576" s="64">
        <v>24</v>
      </c>
      <c r="AA576" s="64">
        <v>16</v>
      </c>
      <c r="AB576" s="24">
        <f t="shared" si="110"/>
        <v>8</v>
      </c>
      <c r="AC576" s="24">
        <f t="shared" si="111"/>
        <v>4.5</v>
      </c>
      <c r="AD576" s="24">
        <f t="shared" si="112"/>
        <v>2.5</v>
      </c>
      <c r="AE576" s="24" t="str">
        <f t="shared" si="113"/>
        <v>Yes</v>
      </c>
      <c r="AF576" s="24" t="str">
        <f t="shared" si="114"/>
        <v>Yes</v>
      </c>
      <c r="AG576" s="64" t="s">
        <v>652</v>
      </c>
      <c r="AH576" s="105" t="s">
        <v>652</v>
      </c>
      <c r="AI576" s="105"/>
      <c r="AJ576" s="66"/>
    </row>
    <row r="577" spans="1:36" customFormat="1" x14ac:dyDescent="0.25">
      <c r="A577" s="7">
        <v>6</v>
      </c>
      <c r="B577" s="5">
        <v>2023</v>
      </c>
      <c r="C577" s="5" t="str">
        <f t="shared" si="104"/>
        <v>2023 W6</v>
      </c>
      <c r="D577" s="5">
        <v>288</v>
      </c>
      <c r="E577" s="5" t="s">
        <v>653</v>
      </c>
      <c r="F577" s="5" t="s">
        <v>45</v>
      </c>
      <c r="G577" s="5" t="s">
        <v>18</v>
      </c>
      <c r="H577" s="5">
        <v>3.5</v>
      </c>
      <c r="I577" s="61">
        <v>5.5</v>
      </c>
      <c r="J577" s="62" t="str">
        <f t="shared" si="105"/>
        <v>D-2</v>
      </c>
      <c r="K577" s="61">
        <f t="shared" si="106"/>
        <v>-2</v>
      </c>
      <c r="L577" s="228">
        <f>IF(K577=0,0,
IF(J577="D0.5",0.5*SUMIFS('Key Numbers'!$C$2:$C$71,'Key Numbers'!$A$2:$A$71,"&gt;="&amp;ABS($I577),'Key Numbers'!$A$2:$A$71,"&lt;="&amp;ABS($H577)),
IF(J577="D-0.5",0.5*-1*SUMIFS('Key Numbers'!$C$2:$C$71,'Key Numbers'!$A$2:$A$71,"&lt;="&amp;ABS($I577),'Key Numbers'!$A$2:$A$71,"&gt;="&amp;ABS($H577)),
IF(J577="F0.5",0.5*SUMIFS('Key Numbers'!$C$2:$C$71,'Key Numbers'!$A$2:$A$71,"&lt;="&amp;ABS($I577),'Key Numbers'!$A$2:$A$71,"&gt;="&amp;ABS($H577)),
IF(J577="F-0.5",0.5*-1*SUMIFS('Key Numbers'!$C$2:$C$71,'Key Numbers'!$A$2:$A$71,"&gt;="&amp;ABS($I577),'Key Numbers'!$A$2:$A$71,"&lt;="&amp;ABS($H577)),
IF(AND(LEFT(J577,1)="F",K577&lt;0),-1*SUMIFS('Key Numbers'!$C$2:$C$71,'Key Numbers'!$A$2:$A$71,"&gt;="&amp;ABS($I577),'Key Numbers'!$A$2:$A$71,"&lt;="&amp;ABS($H577)),
IF(AND(LEFT(J577,1)="F",K577&gt;0),SUMIFS('Key Numbers'!$C$2:$C$71,'Key Numbers'!$A$2:$A$71,"&lt;="&amp;ABS($I577),'Key Numbers'!$A$2:$A$71,"&gt;="&amp;ABS($H577)),
IF(AND(LEFT(J577,1)="D",K577&lt;0),-1*SUMIFS('Key Numbers'!$C$2:$C$71,'Key Numbers'!$A$2:$A$71,"&lt;="&amp;ABS($I577),'Key Numbers'!$A$2:$A$71,"&gt;="&amp;ABS($H577)),
SUMIFS('Key Numbers'!$C$2:$C$71,'Key Numbers'!$A$2:$A$71,"&gt;="&amp;ABS($I577),'Key Numbers'!$A$2:$A$71,"&lt;="&amp;ABS($H577))))))))))</f>
        <v>-0.10825688073394496</v>
      </c>
      <c r="M577" s="6" cm="1">
        <f t="array" ref="M577">IFERROR(INDEX(DVOA!$E$2:$E$20095,MATCH($F577&amp;$A577-1&amp;$B577,DVOA!$C$2:$C$20095&amp;DVOA!$A$2:$A20469&amp;DVOA!$B$2:$B$20095,0)),0)</f>
        <v>0</v>
      </c>
      <c r="N577" s="6" cm="1">
        <f t="array" ref="N577">IFERROR(INDEX(WDVOA!$W$2:$W$1616,MATCH($F577&amp;$A577-1&amp;$B577,WDVOA!$U$2:$U$19616&amp;WDVOA!$V$2:$V$19616&amp;WDVOA!$B$2:$B$19616,0)),0)</f>
        <v>0</v>
      </c>
      <c r="O577" s="6" cm="1">
        <f t="array" ref="O577">IFERROR(INDEX(DVOA!$AC$2:$AC$20095,MATCH($F577&amp;$A577-1&amp;$B577,DVOA!$C$2:$C$20095&amp;DVOA!$A$2:$A$20095&amp;DVOA!$B$2:$B$20095,0)
),0)</f>
        <v>0</v>
      </c>
      <c r="P577" s="6" cm="1">
        <f t="array" ref="P577">IFERROR(INDEX(DVOA!$E$2:$E$20095,MATCH($G577&amp;$A577-1&amp;$B577,DVOA!$C$2:$C$20095&amp;DVOA!$A$2:$A20469&amp;DVOA!$B$2:$B$20095,0)),0)</f>
        <v>0</v>
      </c>
      <c r="Q577" s="6" cm="1">
        <f t="array" ref="Q577">IFERROR(INDEX(WDVOA!$W$2:$W$1616,MATCH($G577&amp;$A577-1&amp;$B577,WDVOA!$U$2:$U$19616&amp;WDVOA!$V$2:$V$19616&amp;WDVOA!$B$2:$B$19616,0)),0)</f>
        <v>0</v>
      </c>
      <c r="R577" s="6" cm="1">
        <f t="array" ref="R577">IFERROR(INDEX(DVOA!$AC$2:$AC$20095,MATCH($G577&amp;$A577-1&amp;$B577,DVOA!$C$2:$C$20095&amp;DVOA!$A$2:$A$20095&amp;DVOA!$B$2:$B$20095,0)
),0)</f>
        <v>0</v>
      </c>
      <c r="S577" s="6" t="str">
        <f t="shared" si="107"/>
        <v/>
      </c>
      <c r="T577" s="104">
        <f t="shared" si="115"/>
        <v>0</v>
      </c>
      <c r="U577" s="104" t="str">
        <f t="shared" si="116"/>
        <v/>
      </c>
      <c r="V577" s="26" t="str" cm="1">
        <f t="array" ref="V577">IFERROR(IF(E577="H",INDEX('DVOA Pred'!$G$2:$G$1000,MATCH($F577&amp;$B577&amp;$A577,'DVOA Pred'!$C$2:$C$1000&amp;'DVOA Pred'!$A$2:$A$1000&amp;'DVOA Pred'!$B$2:$B$1000,0)),
INDEX('DVOA Pred'!$H$2:$H$1000,MATCH($F577&amp;$B577&amp;$A577,'DVOA Pred'!$D$2:$D$1000&amp;'DVOA Pred'!$A$2:$A$1000&amp;'DVOA Pred'!$B$2:$B$1000,0))),"")</f>
        <v/>
      </c>
      <c r="W577" s="26" t="str">
        <f t="shared" si="108"/>
        <v/>
      </c>
      <c r="X577" s="26" t="str">
        <f t="shared" si="109"/>
        <v/>
      </c>
      <c r="Y577" s="6" t="str">
        <f>IFERROR((PERCENTRANK($L$2:$L$20355,L577)*Multiples!$B$3)+((PERCENTRANK($W$2:$W$20355,W577)*(1-Multiples!$B$3))),"")</f>
        <v/>
      </c>
      <c r="Z577" s="64">
        <v>16</v>
      </c>
      <c r="AA577" s="64">
        <v>24</v>
      </c>
      <c r="AB577" s="24">
        <f t="shared" si="110"/>
        <v>-8</v>
      </c>
      <c r="AC577" s="24">
        <f t="shared" si="111"/>
        <v>-4.5</v>
      </c>
      <c r="AD577" s="24">
        <f t="shared" si="112"/>
        <v>-2.5</v>
      </c>
      <c r="AE577" s="24" t="str">
        <f t="shared" si="113"/>
        <v>No</v>
      </c>
      <c r="AF577" s="24" t="str">
        <f t="shared" si="114"/>
        <v>No</v>
      </c>
      <c r="AG577" s="64"/>
      <c r="AH577" s="105"/>
      <c r="AI577" s="105"/>
      <c r="AJ577" s="66"/>
    </row>
    <row r="578" spans="1:36" customFormat="1" x14ac:dyDescent="0.25">
      <c r="A578" s="7">
        <v>6</v>
      </c>
      <c r="B578" s="5">
        <v>2023</v>
      </c>
      <c r="C578" s="5" t="str">
        <f t="shared" ref="C578:C641" si="117">B578&amp;" "&amp;"W"&amp;A578</f>
        <v>2023 W6</v>
      </c>
      <c r="D578" s="5">
        <v>289</v>
      </c>
      <c r="E578" s="5" t="s">
        <v>651</v>
      </c>
      <c r="F578" s="5" t="s">
        <v>43</v>
      </c>
      <c r="G578" s="5" t="s">
        <v>26</v>
      </c>
      <c r="H578" s="5">
        <v>-2.5</v>
      </c>
      <c r="I578" s="61">
        <v>-1.5</v>
      </c>
      <c r="J578" s="62" t="str">
        <f t="shared" ref="J578:J641" si="118">IF(I578&gt;0,"D","F")&amp;K578</f>
        <v>F-1</v>
      </c>
      <c r="K578" s="61">
        <f t="shared" ref="K578:K641" si="119">H578-I578</f>
        <v>-1</v>
      </c>
      <c r="L578" s="228">
        <f>IF(K578=0,0,
IF(J578="D0.5",0.5*SUMIFS('Key Numbers'!$C$2:$C$71,'Key Numbers'!$A$2:$A$71,"&gt;="&amp;ABS($I578),'Key Numbers'!$A$2:$A$71,"&lt;="&amp;ABS($H578)),
IF(J578="D-0.5",0.5*-1*SUMIFS('Key Numbers'!$C$2:$C$71,'Key Numbers'!$A$2:$A$71,"&lt;="&amp;ABS($I578),'Key Numbers'!$A$2:$A$71,"&gt;="&amp;ABS($H578)),
IF(J578="F0.5",0.5*SUMIFS('Key Numbers'!$C$2:$C$71,'Key Numbers'!$A$2:$A$71,"&lt;="&amp;ABS($I578),'Key Numbers'!$A$2:$A$71,"&gt;="&amp;ABS($H578)),
IF(J578="F-0.5",0.5*-1*SUMIFS('Key Numbers'!$C$2:$C$71,'Key Numbers'!$A$2:$A$71,"&gt;="&amp;ABS($I578),'Key Numbers'!$A$2:$A$71,"&lt;="&amp;ABS($H578)),
IF(AND(LEFT(J578,1)="F",K578&lt;0),-1*SUMIFS('Key Numbers'!$C$2:$C$71,'Key Numbers'!$A$2:$A$71,"&gt;="&amp;ABS($I578),'Key Numbers'!$A$2:$A$71,"&lt;="&amp;ABS($H578)),
IF(AND(LEFT(J578,1)="F",K578&gt;0),SUMIFS('Key Numbers'!$C$2:$C$71,'Key Numbers'!$A$2:$A$71,"&lt;="&amp;ABS($I578),'Key Numbers'!$A$2:$A$71,"&gt;="&amp;ABS($H578)),
IF(AND(LEFT(J578,1)="D",K578&lt;0),-1*SUMIFS('Key Numbers'!$C$2:$C$71,'Key Numbers'!$A$2:$A$71,"&lt;="&amp;ABS($I578),'Key Numbers'!$A$2:$A$71,"&gt;="&amp;ABS($H578)),
SUMIFS('Key Numbers'!$C$2:$C$71,'Key Numbers'!$A$2:$A$71,"&gt;="&amp;ABS($I578),'Key Numbers'!$A$2:$A$71,"&lt;="&amp;ABS($H578))))))))))</f>
        <v>-5.6880733944954132E-2</v>
      </c>
      <c r="M578" s="6" cm="1">
        <f t="array" ref="M578">IFERROR(INDEX(DVOA!$E$2:$E$20095,MATCH($F578&amp;$A578-1&amp;$B578,DVOA!$C$2:$C$20095&amp;DVOA!$A$2:$A20470&amp;DVOA!$B$2:$B$20095,0)),0)</f>
        <v>0</v>
      </c>
      <c r="N578" s="6" cm="1">
        <f t="array" ref="N578">IFERROR(INDEX(WDVOA!$W$2:$W$1616,MATCH($F578&amp;$A578-1&amp;$B578,WDVOA!$U$2:$U$19616&amp;WDVOA!$V$2:$V$19616&amp;WDVOA!$B$2:$B$19616,0)),0)</f>
        <v>0</v>
      </c>
      <c r="O578" s="6" cm="1">
        <f t="array" ref="O578">IFERROR(INDEX(DVOA!$AC$2:$AC$20095,MATCH($F578&amp;$A578-1&amp;$B578,DVOA!$C$2:$C$20095&amp;DVOA!$A$2:$A$20095&amp;DVOA!$B$2:$B$20095,0)
),0)</f>
        <v>0</v>
      </c>
      <c r="P578" s="6" cm="1">
        <f t="array" ref="P578">IFERROR(INDEX(DVOA!$E$2:$E$20095,MATCH($G578&amp;$A578-1&amp;$B578,DVOA!$C$2:$C$20095&amp;DVOA!$A$2:$A20470&amp;DVOA!$B$2:$B$20095,0)),0)</f>
        <v>0</v>
      </c>
      <c r="Q578" s="6" cm="1">
        <f t="array" ref="Q578">IFERROR(INDEX(WDVOA!$W$2:$W$1616,MATCH($G578&amp;$A578-1&amp;$B578,WDVOA!$U$2:$U$19616&amp;WDVOA!$V$2:$V$19616&amp;WDVOA!$B$2:$B$19616,0)),0)</f>
        <v>0</v>
      </c>
      <c r="R578" s="6" cm="1">
        <f t="array" ref="R578">IFERROR(INDEX(DVOA!$AC$2:$AC$20095,MATCH($G578&amp;$A578-1&amp;$B578,DVOA!$C$2:$C$20095&amp;DVOA!$A$2:$A$20095&amp;DVOA!$B$2:$B$20095,0)
),0)</f>
        <v>0</v>
      </c>
      <c r="S578" s="6" t="str">
        <f t="shared" ref="S578:S641" si="120">IF(O578=0,"",AVERAGE(O578,R578))</f>
        <v/>
      </c>
      <c r="T578" s="104">
        <f t="shared" si="115"/>
        <v>0</v>
      </c>
      <c r="U578" s="104" t="str">
        <f t="shared" si="116"/>
        <v/>
      </c>
      <c r="V578" s="26" t="str" cm="1">
        <f t="array" ref="V578">IFERROR(IF(E578="H",INDEX('DVOA Pred'!$G$2:$G$1000,MATCH($F578&amp;$B578&amp;$A578,'DVOA Pred'!$C$2:$C$1000&amp;'DVOA Pred'!$A$2:$A$1000&amp;'DVOA Pred'!$B$2:$B$1000,0)),
INDEX('DVOA Pred'!$H$2:$H$1000,MATCH($F578&amp;$B578&amp;$A578,'DVOA Pred'!$D$2:$D$1000&amp;'DVOA Pred'!$A$2:$A$1000&amp;'DVOA Pred'!$B$2:$B$1000,0))),"")</f>
        <v/>
      </c>
      <c r="W578" s="26" t="str">
        <f t="shared" ref="W578:W641" si="121">IFERROR(H578-V578,"")</f>
        <v/>
      </c>
      <c r="X578" s="26" t="str">
        <f t="shared" ref="X578:X641" si="122">IFERROR(I578-V578,"")</f>
        <v/>
      </c>
      <c r="Y578" s="6" t="str">
        <f>IFERROR((PERCENTRANK($L$2:$L$20355,L578)*Multiples!$B$3)+((PERCENTRANK($W$2:$W$20355,W578)*(1-Multiples!$B$3))),"")</f>
        <v/>
      </c>
      <c r="Z578" s="64">
        <v>16</v>
      </c>
      <c r="AA578" s="64">
        <v>24</v>
      </c>
      <c r="AB578" s="24">
        <f t="shared" ref="AB578:AB641" si="123">IF(Z578&lt;&gt;"",Z578-AA578,"")</f>
        <v>-8</v>
      </c>
      <c r="AC578" s="24">
        <f t="shared" ref="AC578:AC641" si="124">IF(Z578&lt;&gt;"",Z578+H578-AA578,"")</f>
        <v>-10.5</v>
      </c>
      <c r="AD578" s="24">
        <f t="shared" ref="AD578:AD641" si="125">IF(Z578&lt;&gt;"",Z578+I578-AA578,"")</f>
        <v>-9.5</v>
      </c>
      <c r="AE578" s="24" t="str">
        <f t="shared" ref="AE578:AE641" si="126">IF(Z578&lt;&gt;"",IF(AC578&gt;0,"Yes","No"),"")</f>
        <v>No</v>
      </c>
      <c r="AF578" s="24" t="str">
        <f t="shared" ref="AF578:AF641" si="127">IF(AA578&lt;&gt;"",IF(AD578&gt;0,"Yes","No"),"")</f>
        <v>No</v>
      </c>
      <c r="AG578" s="64"/>
      <c r="AH578" s="105"/>
      <c r="AI578" s="105"/>
      <c r="AJ578" s="66"/>
    </row>
    <row r="579" spans="1:36" customFormat="1" x14ac:dyDescent="0.25">
      <c r="A579" s="7">
        <v>6</v>
      </c>
      <c r="B579" s="5">
        <v>2023</v>
      </c>
      <c r="C579" s="5" t="str">
        <f t="shared" si="117"/>
        <v>2023 W6</v>
      </c>
      <c r="D579" s="5">
        <v>289</v>
      </c>
      <c r="E579" s="5" t="s">
        <v>649</v>
      </c>
      <c r="F579" s="5" t="s">
        <v>26</v>
      </c>
      <c r="G579" s="5" t="s">
        <v>43</v>
      </c>
      <c r="H579" s="5">
        <v>2.5</v>
      </c>
      <c r="I579" s="61">
        <v>1.5</v>
      </c>
      <c r="J579" s="62" t="str">
        <f t="shared" si="118"/>
        <v>D1</v>
      </c>
      <c r="K579" s="61">
        <f t="shared" si="119"/>
        <v>1</v>
      </c>
      <c r="L579" s="228">
        <f>IF(K579=0,0,
IF(J579="D0.5",0.5*SUMIFS('Key Numbers'!$C$2:$C$71,'Key Numbers'!$A$2:$A$71,"&gt;="&amp;ABS($I579),'Key Numbers'!$A$2:$A$71,"&lt;="&amp;ABS($H579)),
IF(J579="D-0.5",0.5*-1*SUMIFS('Key Numbers'!$C$2:$C$71,'Key Numbers'!$A$2:$A$71,"&lt;="&amp;ABS($I579),'Key Numbers'!$A$2:$A$71,"&gt;="&amp;ABS($H579)),
IF(J579="F0.5",0.5*SUMIFS('Key Numbers'!$C$2:$C$71,'Key Numbers'!$A$2:$A$71,"&lt;="&amp;ABS($I579),'Key Numbers'!$A$2:$A$71,"&gt;="&amp;ABS($H579)),
IF(J579="F-0.5",0.5*-1*SUMIFS('Key Numbers'!$C$2:$C$71,'Key Numbers'!$A$2:$A$71,"&gt;="&amp;ABS($I579),'Key Numbers'!$A$2:$A$71,"&lt;="&amp;ABS($H579)),
IF(AND(LEFT(J579,1)="F",K579&lt;0),-1*SUMIFS('Key Numbers'!$C$2:$C$71,'Key Numbers'!$A$2:$A$71,"&gt;="&amp;ABS($I579),'Key Numbers'!$A$2:$A$71,"&lt;="&amp;ABS($H579)),
IF(AND(LEFT(J579,1)="F",K579&gt;0),SUMIFS('Key Numbers'!$C$2:$C$71,'Key Numbers'!$A$2:$A$71,"&lt;="&amp;ABS($I579),'Key Numbers'!$A$2:$A$71,"&gt;="&amp;ABS($H579)),
IF(AND(LEFT(J579,1)="D",K579&lt;0),-1*SUMIFS('Key Numbers'!$C$2:$C$71,'Key Numbers'!$A$2:$A$71,"&lt;="&amp;ABS($I579),'Key Numbers'!$A$2:$A$71,"&gt;="&amp;ABS($H579)),
SUMIFS('Key Numbers'!$C$2:$C$71,'Key Numbers'!$A$2:$A$71,"&gt;="&amp;ABS($I579),'Key Numbers'!$A$2:$A$71,"&lt;="&amp;ABS($H579))))))))))</f>
        <v>5.6880733944954132E-2</v>
      </c>
      <c r="M579" s="6" cm="1">
        <f t="array" ref="M579">IFERROR(INDEX(DVOA!$E$2:$E$20095,MATCH($F579&amp;$A579-1&amp;$B579,DVOA!$C$2:$C$20095&amp;DVOA!$A$2:$A20471&amp;DVOA!$B$2:$B$20095,0)),0)</f>
        <v>0</v>
      </c>
      <c r="N579" s="6" cm="1">
        <f t="array" ref="N579">IFERROR(INDEX(WDVOA!$W$2:$W$1616,MATCH($F579&amp;$A579-1&amp;$B579,WDVOA!$U$2:$U$19616&amp;WDVOA!$V$2:$V$19616&amp;WDVOA!$B$2:$B$19616,0)),0)</f>
        <v>0</v>
      </c>
      <c r="O579" s="6" cm="1">
        <f t="array" ref="O579">IFERROR(INDEX(DVOA!$AC$2:$AC$20095,MATCH($F579&amp;$A579-1&amp;$B579,DVOA!$C$2:$C$20095&amp;DVOA!$A$2:$A$20095&amp;DVOA!$B$2:$B$20095,0)
),0)</f>
        <v>0</v>
      </c>
      <c r="P579" s="6" cm="1">
        <f t="array" ref="P579">IFERROR(INDEX(DVOA!$E$2:$E$20095,MATCH($G579&amp;$A579-1&amp;$B579,DVOA!$C$2:$C$20095&amp;DVOA!$A$2:$A20471&amp;DVOA!$B$2:$B$20095,0)),0)</f>
        <v>0</v>
      </c>
      <c r="Q579" s="6" cm="1">
        <f t="array" ref="Q579">IFERROR(INDEX(WDVOA!$W$2:$W$1616,MATCH($G579&amp;$A579-1&amp;$B579,WDVOA!$U$2:$U$19616&amp;WDVOA!$V$2:$V$19616&amp;WDVOA!$B$2:$B$19616,0)),0)</f>
        <v>0</v>
      </c>
      <c r="R579" s="6" cm="1">
        <f t="array" ref="R579">IFERROR(INDEX(DVOA!$AC$2:$AC$20095,MATCH($G579&amp;$A579-1&amp;$B579,DVOA!$C$2:$C$20095&amp;DVOA!$A$2:$A$20095&amp;DVOA!$B$2:$B$20095,0)
),0)</f>
        <v>0</v>
      </c>
      <c r="S579" s="6" t="str">
        <f t="shared" si="120"/>
        <v/>
      </c>
      <c r="T579" s="104">
        <f t="shared" ref="T579:T642" si="128">IF(A579=1,"",M579-P579)</f>
        <v>0</v>
      </c>
      <c r="U579" s="104" t="str">
        <f t="shared" ref="U579:U642" si="129">IF(N579=0,"",N579-Q579)</f>
        <v/>
      </c>
      <c r="V579" s="26" t="str" cm="1">
        <f t="array" ref="V579">IFERROR(IF(E579="H",INDEX('DVOA Pred'!$G$2:$G$1000,MATCH($F579&amp;$B579&amp;$A579,'DVOA Pred'!$C$2:$C$1000&amp;'DVOA Pred'!$A$2:$A$1000&amp;'DVOA Pred'!$B$2:$B$1000,0)),
INDEX('DVOA Pred'!$H$2:$H$1000,MATCH($F579&amp;$B579&amp;$A579,'DVOA Pred'!$D$2:$D$1000&amp;'DVOA Pred'!$A$2:$A$1000&amp;'DVOA Pred'!$B$2:$B$1000,0))),"")</f>
        <v/>
      </c>
      <c r="W579" s="26" t="str">
        <f t="shared" si="121"/>
        <v/>
      </c>
      <c r="X579" s="26" t="str">
        <f t="shared" si="122"/>
        <v/>
      </c>
      <c r="Y579" s="6" t="str">
        <f>IFERROR((PERCENTRANK($L$2:$L$20355,L579)*Multiples!$B$3)+((PERCENTRANK($W$2:$W$20355,W579)*(1-Multiples!$B$3))),"")</f>
        <v/>
      </c>
      <c r="Z579" s="64">
        <v>24</v>
      </c>
      <c r="AA579" s="64">
        <v>16</v>
      </c>
      <c r="AB579" s="24">
        <f t="shared" si="123"/>
        <v>8</v>
      </c>
      <c r="AC579" s="24">
        <f t="shared" si="124"/>
        <v>10.5</v>
      </c>
      <c r="AD579" s="24">
        <f t="shared" si="125"/>
        <v>9.5</v>
      </c>
      <c r="AE579" s="24" t="str">
        <f t="shared" si="126"/>
        <v>Yes</v>
      </c>
      <c r="AF579" s="24" t="str">
        <f t="shared" si="127"/>
        <v>Yes</v>
      </c>
      <c r="AG579" s="64"/>
      <c r="AH579" s="105"/>
      <c r="AI579" s="105"/>
      <c r="AJ579" s="66"/>
    </row>
    <row r="580" spans="1:36" customFormat="1" x14ac:dyDescent="0.25">
      <c r="A580" s="7">
        <v>6</v>
      </c>
      <c r="B580" s="5">
        <v>2023</v>
      </c>
      <c r="C580" s="5" t="str">
        <f t="shared" si="117"/>
        <v>2023 W6</v>
      </c>
      <c r="D580" s="5">
        <v>290</v>
      </c>
      <c r="E580" s="5" t="s">
        <v>651</v>
      </c>
      <c r="F580" s="5" t="s">
        <v>10</v>
      </c>
      <c r="G580" s="5" t="s">
        <v>1</v>
      </c>
      <c r="H580" s="5">
        <v>5.5</v>
      </c>
      <c r="I580" s="61">
        <v>9.5</v>
      </c>
      <c r="J580" s="62" t="str">
        <f t="shared" si="118"/>
        <v>D-4</v>
      </c>
      <c r="K580" s="61">
        <f t="shared" si="119"/>
        <v>-4</v>
      </c>
      <c r="L580" s="228">
        <f>IF(K580=0,0,
IF(J580="D0.5",0.5*SUMIFS('Key Numbers'!$C$2:$C$71,'Key Numbers'!$A$2:$A$71,"&gt;="&amp;ABS($I580),'Key Numbers'!$A$2:$A$71,"&lt;="&amp;ABS($H580)),
IF(J580="D-0.5",0.5*-1*SUMIFS('Key Numbers'!$C$2:$C$71,'Key Numbers'!$A$2:$A$71,"&lt;="&amp;ABS($I580),'Key Numbers'!$A$2:$A$71,"&gt;="&amp;ABS($H580)),
IF(J580="F0.5",0.5*SUMIFS('Key Numbers'!$C$2:$C$71,'Key Numbers'!$A$2:$A$71,"&lt;="&amp;ABS($I580),'Key Numbers'!$A$2:$A$71,"&gt;="&amp;ABS($H580)),
IF(J580="F-0.5",0.5*-1*SUMIFS('Key Numbers'!$C$2:$C$71,'Key Numbers'!$A$2:$A$71,"&gt;="&amp;ABS($I580),'Key Numbers'!$A$2:$A$71,"&lt;="&amp;ABS($H580)),
IF(AND(LEFT(J580,1)="F",K580&lt;0),-1*SUMIFS('Key Numbers'!$C$2:$C$71,'Key Numbers'!$A$2:$A$71,"&gt;="&amp;ABS($I580),'Key Numbers'!$A$2:$A$71,"&lt;="&amp;ABS($H580)),
IF(AND(LEFT(J580,1)="F",K580&gt;0),SUMIFS('Key Numbers'!$C$2:$C$71,'Key Numbers'!$A$2:$A$71,"&lt;="&amp;ABS($I580),'Key Numbers'!$A$2:$A$71,"&gt;="&amp;ABS($H580)),
IF(AND(LEFT(J580,1)="D",K580&lt;0),-1*SUMIFS('Key Numbers'!$C$2:$C$71,'Key Numbers'!$A$2:$A$71,"&lt;="&amp;ABS($I580),'Key Numbers'!$A$2:$A$71,"&gt;="&amp;ABS($H580)),
SUMIFS('Key Numbers'!$C$2:$C$71,'Key Numbers'!$A$2:$A$71,"&gt;="&amp;ABS($I580),'Key Numbers'!$A$2:$A$71,"&lt;="&amp;ABS($H580))))))))))</f>
        <v>-0.21100917431192662</v>
      </c>
      <c r="M580" s="6" cm="1">
        <f t="array" ref="M580">IFERROR(INDEX(DVOA!$E$2:$E$20095,MATCH($F580&amp;$A580-1&amp;$B580,DVOA!$C$2:$C$20095&amp;DVOA!$A$2:$A20472&amp;DVOA!$B$2:$B$20095,0)),0)</f>
        <v>0</v>
      </c>
      <c r="N580" s="6" cm="1">
        <f t="array" ref="N580">IFERROR(INDEX(WDVOA!$W$2:$W$1616,MATCH($F580&amp;$A580-1&amp;$B580,WDVOA!$U$2:$U$19616&amp;WDVOA!$V$2:$V$19616&amp;WDVOA!$B$2:$B$19616,0)),0)</f>
        <v>0</v>
      </c>
      <c r="O580" s="6" cm="1">
        <f t="array" ref="O580">IFERROR(INDEX(DVOA!$AC$2:$AC$20095,MATCH($F580&amp;$A580-1&amp;$B580,DVOA!$C$2:$C$20095&amp;DVOA!$A$2:$A$20095&amp;DVOA!$B$2:$B$20095,0)
),0)</f>
        <v>0</v>
      </c>
      <c r="P580" s="6" cm="1">
        <f t="array" ref="P580">IFERROR(INDEX(DVOA!$E$2:$E$20095,MATCH($G580&amp;$A580-1&amp;$B580,DVOA!$C$2:$C$20095&amp;DVOA!$A$2:$A20472&amp;DVOA!$B$2:$B$20095,0)),0)</f>
        <v>0</v>
      </c>
      <c r="Q580" s="6" cm="1">
        <f t="array" ref="Q580">IFERROR(INDEX(WDVOA!$W$2:$W$1616,MATCH($G580&amp;$A580-1&amp;$B580,WDVOA!$U$2:$U$19616&amp;WDVOA!$V$2:$V$19616&amp;WDVOA!$B$2:$B$19616,0)),0)</f>
        <v>0</v>
      </c>
      <c r="R580" s="6" cm="1">
        <f t="array" ref="R580">IFERROR(INDEX(DVOA!$AC$2:$AC$20095,MATCH($G580&amp;$A580-1&amp;$B580,DVOA!$C$2:$C$20095&amp;DVOA!$A$2:$A$20095&amp;DVOA!$B$2:$B$20095,0)
),0)</f>
        <v>0</v>
      </c>
      <c r="S580" s="6" t="str">
        <f t="shared" si="120"/>
        <v/>
      </c>
      <c r="T580" s="104">
        <f t="shared" si="128"/>
        <v>0</v>
      </c>
      <c r="U580" s="104" t="str">
        <f t="shared" si="129"/>
        <v/>
      </c>
      <c r="V580" s="26" t="str" cm="1">
        <f t="array" ref="V580">IFERROR(IF(E580="H",INDEX('DVOA Pred'!$G$2:$G$1000,MATCH($F580&amp;$B580&amp;$A580,'DVOA Pred'!$C$2:$C$1000&amp;'DVOA Pred'!$A$2:$A$1000&amp;'DVOA Pred'!$B$2:$B$1000,0)),
INDEX('DVOA Pred'!$H$2:$H$1000,MATCH($F580&amp;$B580&amp;$A580,'DVOA Pred'!$D$2:$D$1000&amp;'DVOA Pred'!$A$2:$A$1000&amp;'DVOA Pred'!$B$2:$B$1000,0))),"")</f>
        <v/>
      </c>
      <c r="W580" s="26" t="str">
        <f t="shared" si="121"/>
        <v/>
      </c>
      <c r="X580" s="26" t="str">
        <f t="shared" si="122"/>
        <v/>
      </c>
      <c r="Y580" s="6" t="str">
        <f>IFERROR((PERCENTRANK($L$2:$L$20355,L580)*Multiples!$B$3)+((PERCENTRANK($W$2:$W$20355,W580)*(1-Multiples!$B$3))),"")</f>
        <v/>
      </c>
      <c r="Z580" s="64">
        <v>19</v>
      </c>
      <c r="AA580" s="64">
        <v>17</v>
      </c>
      <c r="AB580" s="24">
        <f t="shared" si="123"/>
        <v>2</v>
      </c>
      <c r="AC580" s="24">
        <f t="shared" si="124"/>
        <v>7.5</v>
      </c>
      <c r="AD580" s="24">
        <f t="shared" si="125"/>
        <v>11.5</v>
      </c>
      <c r="AE580" s="24" t="str">
        <f t="shared" si="126"/>
        <v>Yes</v>
      </c>
      <c r="AF580" s="24" t="str">
        <f t="shared" si="127"/>
        <v>Yes</v>
      </c>
      <c r="AG580" s="64"/>
      <c r="AH580" s="105"/>
      <c r="AI580" s="105"/>
      <c r="AJ580" s="66"/>
    </row>
    <row r="581" spans="1:36" customFormat="1" x14ac:dyDescent="0.25">
      <c r="A581" s="7">
        <v>6</v>
      </c>
      <c r="B581" s="5">
        <v>2023</v>
      </c>
      <c r="C581" s="5" t="str">
        <f t="shared" si="117"/>
        <v>2023 W6</v>
      </c>
      <c r="D581" s="5">
        <v>290</v>
      </c>
      <c r="E581" s="5" t="s">
        <v>649</v>
      </c>
      <c r="F581" s="5" t="s">
        <v>1</v>
      </c>
      <c r="G581" s="5" t="s">
        <v>10</v>
      </c>
      <c r="H581" s="5">
        <v>-5.5</v>
      </c>
      <c r="I581" s="61">
        <v>-9.5</v>
      </c>
      <c r="J581" s="62" t="str">
        <f t="shared" si="118"/>
        <v>F4</v>
      </c>
      <c r="K581" s="61">
        <f t="shared" si="119"/>
        <v>4</v>
      </c>
      <c r="L581" s="228">
        <f>IF(K581=0,0,
IF(J581="D0.5",0.5*SUMIFS('Key Numbers'!$C$2:$C$71,'Key Numbers'!$A$2:$A$71,"&gt;="&amp;ABS($I581),'Key Numbers'!$A$2:$A$71,"&lt;="&amp;ABS($H581)),
IF(J581="D-0.5",0.5*-1*SUMIFS('Key Numbers'!$C$2:$C$71,'Key Numbers'!$A$2:$A$71,"&lt;="&amp;ABS($I581),'Key Numbers'!$A$2:$A$71,"&gt;="&amp;ABS($H581)),
IF(J581="F0.5",0.5*SUMIFS('Key Numbers'!$C$2:$C$71,'Key Numbers'!$A$2:$A$71,"&lt;="&amp;ABS($I581),'Key Numbers'!$A$2:$A$71,"&gt;="&amp;ABS($H581)),
IF(J581="F-0.5",0.5*-1*SUMIFS('Key Numbers'!$C$2:$C$71,'Key Numbers'!$A$2:$A$71,"&gt;="&amp;ABS($I581),'Key Numbers'!$A$2:$A$71,"&lt;="&amp;ABS($H581)),
IF(AND(LEFT(J581,1)="F",K581&lt;0),-1*SUMIFS('Key Numbers'!$C$2:$C$71,'Key Numbers'!$A$2:$A$71,"&gt;="&amp;ABS($I581),'Key Numbers'!$A$2:$A$71,"&lt;="&amp;ABS($H581)),
IF(AND(LEFT(J581,1)="F",K581&gt;0),SUMIFS('Key Numbers'!$C$2:$C$71,'Key Numbers'!$A$2:$A$71,"&lt;="&amp;ABS($I581),'Key Numbers'!$A$2:$A$71,"&gt;="&amp;ABS($H581)),
IF(AND(LEFT(J581,1)="D",K581&lt;0),-1*SUMIFS('Key Numbers'!$C$2:$C$71,'Key Numbers'!$A$2:$A$71,"&lt;="&amp;ABS($I581),'Key Numbers'!$A$2:$A$71,"&gt;="&amp;ABS($H581)),
SUMIFS('Key Numbers'!$C$2:$C$71,'Key Numbers'!$A$2:$A$71,"&gt;="&amp;ABS($I581),'Key Numbers'!$A$2:$A$71,"&lt;="&amp;ABS($H581))))))))))</f>
        <v>0.21100917431192662</v>
      </c>
      <c r="M581" s="6" cm="1">
        <f t="array" ref="M581">IFERROR(INDEX(DVOA!$E$2:$E$20095,MATCH($F581&amp;$A581-1&amp;$B581,DVOA!$C$2:$C$20095&amp;DVOA!$A$2:$A20473&amp;DVOA!$B$2:$B$20095,0)),0)</f>
        <v>0</v>
      </c>
      <c r="N581" s="6" cm="1">
        <f t="array" ref="N581">IFERROR(INDEX(WDVOA!$W$2:$W$1616,MATCH($F581&amp;$A581-1&amp;$B581,WDVOA!$U$2:$U$19616&amp;WDVOA!$V$2:$V$19616&amp;WDVOA!$B$2:$B$19616,0)),0)</f>
        <v>0</v>
      </c>
      <c r="O581" s="6" cm="1">
        <f t="array" ref="O581">IFERROR(INDEX(DVOA!$AC$2:$AC$20095,MATCH($F581&amp;$A581-1&amp;$B581,DVOA!$C$2:$C$20095&amp;DVOA!$A$2:$A$20095&amp;DVOA!$B$2:$B$20095,0)
),0)</f>
        <v>0</v>
      </c>
      <c r="P581" s="6" cm="1">
        <f t="array" ref="P581">IFERROR(INDEX(DVOA!$E$2:$E$20095,MATCH($G581&amp;$A581-1&amp;$B581,DVOA!$C$2:$C$20095&amp;DVOA!$A$2:$A20473&amp;DVOA!$B$2:$B$20095,0)),0)</f>
        <v>0</v>
      </c>
      <c r="Q581" s="6" cm="1">
        <f t="array" ref="Q581">IFERROR(INDEX(WDVOA!$W$2:$W$1616,MATCH($G581&amp;$A581-1&amp;$B581,WDVOA!$U$2:$U$19616&amp;WDVOA!$V$2:$V$19616&amp;WDVOA!$B$2:$B$19616,0)),0)</f>
        <v>0</v>
      </c>
      <c r="R581" s="6" cm="1">
        <f t="array" ref="R581">IFERROR(INDEX(DVOA!$AC$2:$AC$20095,MATCH($G581&amp;$A581-1&amp;$B581,DVOA!$C$2:$C$20095&amp;DVOA!$A$2:$A$20095&amp;DVOA!$B$2:$B$20095,0)
),0)</f>
        <v>0</v>
      </c>
      <c r="S581" s="6" t="str">
        <f t="shared" si="120"/>
        <v/>
      </c>
      <c r="T581" s="104">
        <f t="shared" si="128"/>
        <v>0</v>
      </c>
      <c r="U581" s="104" t="str">
        <f t="shared" si="129"/>
        <v/>
      </c>
      <c r="V581" s="26" t="str" cm="1">
        <f t="array" ref="V581">IFERROR(IF(E581="H",INDEX('DVOA Pred'!$G$2:$G$1000,MATCH($F581&amp;$B581&amp;$A581,'DVOA Pred'!$C$2:$C$1000&amp;'DVOA Pred'!$A$2:$A$1000&amp;'DVOA Pred'!$B$2:$B$1000,0)),
INDEX('DVOA Pred'!$H$2:$H$1000,MATCH($F581&amp;$B581&amp;$A581,'DVOA Pred'!$D$2:$D$1000&amp;'DVOA Pred'!$A$2:$A$1000&amp;'DVOA Pred'!$B$2:$B$1000,0))),"")</f>
        <v/>
      </c>
      <c r="W581" s="26" t="str">
        <f t="shared" si="121"/>
        <v/>
      </c>
      <c r="X581" s="26" t="str">
        <f t="shared" si="122"/>
        <v/>
      </c>
      <c r="Y581" s="6" t="str">
        <f>IFERROR((PERCENTRANK($L$2:$L$20355,L581)*Multiples!$B$3)+((PERCENTRANK($W$2:$W$20355,W581)*(1-Multiples!$B$3))),"")</f>
        <v/>
      </c>
      <c r="Z581" s="64">
        <v>17</v>
      </c>
      <c r="AA581" s="64">
        <v>19</v>
      </c>
      <c r="AB581" s="24">
        <f t="shared" si="123"/>
        <v>-2</v>
      </c>
      <c r="AC581" s="24">
        <f t="shared" si="124"/>
        <v>-7.5</v>
      </c>
      <c r="AD581" s="24">
        <f t="shared" si="125"/>
        <v>-11.5</v>
      </c>
      <c r="AE581" s="24" t="str">
        <f t="shared" si="126"/>
        <v>No</v>
      </c>
      <c r="AF581" s="24" t="str">
        <f t="shared" si="127"/>
        <v>No</v>
      </c>
      <c r="AG581" s="64" t="s">
        <v>652</v>
      </c>
      <c r="AH581" s="105"/>
      <c r="AI581" s="105"/>
      <c r="AJ581" s="66"/>
    </row>
    <row r="582" spans="1:36" customFormat="1" x14ac:dyDescent="0.25">
      <c r="A582" s="7">
        <v>6</v>
      </c>
      <c r="B582" s="5">
        <v>2023</v>
      </c>
      <c r="C582" s="5" t="str">
        <f t="shared" si="117"/>
        <v>2023 W6</v>
      </c>
      <c r="D582" s="5">
        <v>291</v>
      </c>
      <c r="E582" s="5" t="s">
        <v>651</v>
      </c>
      <c r="F582" s="5" t="s">
        <v>49</v>
      </c>
      <c r="G582" s="5" t="s">
        <v>27</v>
      </c>
      <c r="H582" s="5">
        <v>1.5</v>
      </c>
      <c r="I582" s="61">
        <v>1.5</v>
      </c>
      <c r="J582" s="62" t="str">
        <f t="shared" si="118"/>
        <v>D0</v>
      </c>
      <c r="K582" s="61">
        <f t="shared" si="119"/>
        <v>0</v>
      </c>
      <c r="L582" s="228">
        <f>IF(K582=0,0,
IF(J582="D0.5",0.5*SUMIFS('Key Numbers'!$C$2:$C$71,'Key Numbers'!$A$2:$A$71,"&gt;="&amp;ABS($I582),'Key Numbers'!$A$2:$A$71,"&lt;="&amp;ABS($H582)),
IF(J582="D-0.5",0.5*-1*SUMIFS('Key Numbers'!$C$2:$C$71,'Key Numbers'!$A$2:$A$71,"&lt;="&amp;ABS($I582),'Key Numbers'!$A$2:$A$71,"&gt;="&amp;ABS($H582)),
IF(J582="F0.5",0.5*SUMIFS('Key Numbers'!$C$2:$C$71,'Key Numbers'!$A$2:$A$71,"&lt;="&amp;ABS($I582),'Key Numbers'!$A$2:$A$71,"&gt;="&amp;ABS($H582)),
IF(J582="F-0.5",0.5*-1*SUMIFS('Key Numbers'!$C$2:$C$71,'Key Numbers'!$A$2:$A$71,"&gt;="&amp;ABS($I582),'Key Numbers'!$A$2:$A$71,"&lt;="&amp;ABS($H582)),
IF(AND(LEFT(J582,1)="F",K582&lt;0),-1*SUMIFS('Key Numbers'!$C$2:$C$71,'Key Numbers'!$A$2:$A$71,"&gt;="&amp;ABS($I582),'Key Numbers'!$A$2:$A$71,"&lt;="&amp;ABS($H582)),
IF(AND(LEFT(J582,1)="F",K582&gt;0),SUMIFS('Key Numbers'!$C$2:$C$71,'Key Numbers'!$A$2:$A$71,"&lt;="&amp;ABS($I582),'Key Numbers'!$A$2:$A$71,"&gt;="&amp;ABS($H582)),
IF(AND(LEFT(J582,1)="D",K582&lt;0),-1*SUMIFS('Key Numbers'!$C$2:$C$71,'Key Numbers'!$A$2:$A$71,"&lt;="&amp;ABS($I582),'Key Numbers'!$A$2:$A$71,"&gt;="&amp;ABS($H582)),
SUMIFS('Key Numbers'!$C$2:$C$71,'Key Numbers'!$A$2:$A$71,"&gt;="&amp;ABS($I582),'Key Numbers'!$A$2:$A$71,"&lt;="&amp;ABS($H582))))))))))</f>
        <v>0</v>
      </c>
      <c r="M582" s="6" cm="1">
        <f t="array" ref="M582">IFERROR(INDEX(DVOA!$E$2:$E$20095,MATCH($F582&amp;$A582-1&amp;$B582,DVOA!$C$2:$C$20095&amp;DVOA!$A$2:$A20474&amp;DVOA!$B$2:$B$20095,0)),0)</f>
        <v>0</v>
      </c>
      <c r="N582" s="6" cm="1">
        <f t="array" ref="N582">IFERROR(INDEX(WDVOA!$W$2:$W$1616,MATCH($F582&amp;$A582-1&amp;$B582,WDVOA!$U$2:$U$19616&amp;WDVOA!$V$2:$V$19616&amp;WDVOA!$B$2:$B$19616,0)),0)</f>
        <v>0</v>
      </c>
      <c r="O582" s="6" cm="1">
        <f t="array" ref="O582">IFERROR(INDEX(DVOA!$AC$2:$AC$20095,MATCH($F582&amp;$A582-1&amp;$B582,DVOA!$C$2:$C$20095&amp;DVOA!$A$2:$A$20095&amp;DVOA!$B$2:$B$20095,0)
),0)</f>
        <v>0</v>
      </c>
      <c r="P582" s="6" cm="1">
        <f t="array" ref="P582">IFERROR(INDEX(DVOA!$E$2:$E$20095,MATCH($G582&amp;$A582-1&amp;$B582,DVOA!$C$2:$C$20095&amp;DVOA!$A$2:$A20474&amp;DVOA!$B$2:$B$20095,0)),0)</f>
        <v>0</v>
      </c>
      <c r="Q582" s="6" cm="1">
        <f t="array" ref="Q582">IFERROR(INDEX(WDVOA!$W$2:$W$1616,MATCH($G582&amp;$A582-1&amp;$B582,WDVOA!$U$2:$U$19616&amp;WDVOA!$V$2:$V$19616&amp;WDVOA!$B$2:$B$19616,0)),0)</f>
        <v>0</v>
      </c>
      <c r="R582" s="6" cm="1">
        <f t="array" ref="R582">IFERROR(INDEX(DVOA!$AC$2:$AC$20095,MATCH($G582&amp;$A582-1&amp;$B582,DVOA!$C$2:$C$20095&amp;DVOA!$A$2:$A$20095&amp;DVOA!$B$2:$B$20095,0)
),0)</f>
        <v>0</v>
      </c>
      <c r="S582" s="6" t="str">
        <f t="shared" si="120"/>
        <v/>
      </c>
      <c r="T582" s="104">
        <f t="shared" si="128"/>
        <v>0</v>
      </c>
      <c r="U582" s="104" t="str">
        <f t="shared" si="129"/>
        <v/>
      </c>
      <c r="V582" s="26" t="str" cm="1">
        <f t="array" ref="V582">IFERROR(IF(E582="H",INDEX('DVOA Pred'!$G$2:$G$1000,MATCH($F582&amp;$B582&amp;$A582,'DVOA Pred'!$C$2:$C$1000&amp;'DVOA Pred'!$A$2:$A$1000&amp;'DVOA Pred'!$B$2:$B$1000,0)),
INDEX('DVOA Pred'!$H$2:$H$1000,MATCH($F582&amp;$B582&amp;$A582,'DVOA Pred'!$D$2:$D$1000&amp;'DVOA Pred'!$A$2:$A$1000&amp;'DVOA Pred'!$B$2:$B$1000,0))),"")</f>
        <v/>
      </c>
      <c r="W582" s="26" t="str">
        <f t="shared" si="121"/>
        <v/>
      </c>
      <c r="X582" s="26" t="str">
        <f t="shared" si="122"/>
        <v/>
      </c>
      <c r="Y582" s="6" t="str">
        <f>IFERROR((PERCENTRANK($L$2:$L$20355,L582)*Multiples!$B$3)+((PERCENTRANK($W$2:$W$20355,W582)*(1-Multiples!$B$3))),"")</f>
        <v/>
      </c>
      <c r="Z582" s="64">
        <v>20</v>
      </c>
      <c r="AA582" s="64">
        <v>13</v>
      </c>
      <c r="AB582" s="24">
        <f t="shared" si="123"/>
        <v>7</v>
      </c>
      <c r="AC582" s="24">
        <f t="shared" si="124"/>
        <v>8.5</v>
      </c>
      <c r="AD582" s="24">
        <f t="shared" si="125"/>
        <v>8.5</v>
      </c>
      <c r="AE582" s="24" t="str">
        <f t="shared" si="126"/>
        <v>Yes</v>
      </c>
      <c r="AF582" s="24" t="str">
        <f t="shared" si="127"/>
        <v>Yes</v>
      </c>
      <c r="AG582" s="64"/>
      <c r="AH582" s="105"/>
      <c r="AI582" s="105"/>
      <c r="AJ582" s="66"/>
    </row>
    <row r="583" spans="1:36" customFormat="1" x14ac:dyDescent="0.25">
      <c r="A583" s="7">
        <v>6</v>
      </c>
      <c r="B583" s="5">
        <v>2023</v>
      </c>
      <c r="C583" s="5" t="str">
        <f t="shared" si="117"/>
        <v>2023 W6</v>
      </c>
      <c r="D583" s="5">
        <v>291</v>
      </c>
      <c r="E583" s="5" t="s">
        <v>649</v>
      </c>
      <c r="F583" s="5" t="s">
        <v>27</v>
      </c>
      <c r="G583" s="5" t="s">
        <v>49</v>
      </c>
      <c r="H583" s="5">
        <v>-1.5</v>
      </c>
      <c r="I583" s="61">
        <v>-1.5</v>
      </c>
      <c r="J583" s="62" t="str">
        <f t="shared" si="118"/>
        <v>F0</v>
      </c>
      <c r="K583" s="61">
        <f t="shared" si="119"/>
        <v>0</v>
      </c>
      <c r="L583" s="228">
        <f>IF(K583=0,0,
IF(J583="D0.5",0.5*SUMIFS('Key Numbers'!$C$2:$C$71,'Key Numbers'!$A$2:$A$71,"&gt;="&amp;ABS($I583),'Key Numbers'!$A$2:$A$71,"&lt;="&amp;ABS($H583)),
IF(J583="D-0.5",0.5*-1*SUMIFS('Key Numbers'!$C$2:$C$71,'Key Numbers'!$A$2:$A$71,"&lt;="&amp;ABS($I583),'Key Numbers'!$A$2:$A$71,"&gt;="&amp;ABS($H583)),
IF(J583="F0.5",0.5*SUMIFS('Key Numbers'!$C$2:$C$71,'Key Numbers'!$A$2:$A$71,"&lt;="&amp;ABS($I583),'Key Numbers'!$A$2:$A$71,"&gt;="&amp;ABS($H583)),
IF(J583="F-0.5",0.5*-1*SUMIFS('Key Numbers'!$C$2:$C$71,'Key Numbers'!$A$2:$A$71,"&gt;="&amp;ABS($I583),'Key Numbers'!$A$2:$A$71,"&lt;="&amp;ABS($H583)),
IF(AND(LEFT(J583,1)="F",K583&lt;0),-1*SUMIFS('Key Numbers'!$C$2:$C$71,'Key Numbers'!$A$2:$A$71,"&gt;="&amp;ABS($I583),'Key Numbers'!$A$2:$A$71,"&lt;="&amp;ABS($H583)),
IF(AND(LEFT(J583,1)="F",K583&gt;0),SUMIFS('Key Numbers'!$C$2:$C$71,'Key Numbers'!$A$2:$A$71,"&lt;="&amp;ABS($I583),'Key Numbers'!$A$2:$A$71,"&gt;="&amp;ABS($H583)),
IF(AND(LEFT(J583,1)="D",K583&lt;0),-1*SUMIFS('Key Numbers'!$C$2:$C$71,'Key Numbers'!$A$2:$A$71,"&lt;="&amp;ABS($I583),'Key Numbers'!$A$2:$A$71,"&gt;="&amp;ABS($H583)),
SUMIFS('Key Numbers'!$C$2:$C$71,'Key Numbers'!$A$2:$A$71,"&gt;="&amp;ABS($I583),'Key Numbers'!$A$2:$A$71,"&lt;="&amp;ABS($H583))))))))))</f>
        <v>0</v>
      </c>
      <c r="M583" s="6" cm="1">
        <f t="array" ref="M583">IFERROR(INDEX(DVOA!$E$2:$E$20095,MATCH($F583&amp;$A583-1&amp;$B583,DVOA!$C$2:$C$20095&amp;DVOA!$A$2:$A20475&amp;DVOA!$B$2:$B$20095,0)),0)</f>
        <v>0</v>
      </c>
      <c r="N583" s="6" cm="1">
        <f t="array" ref="N583">IFERROR(INDEX(WDVOA!$W$2:$W$1616,MATCH($F583&amp;$A583-1&amp;$B583,WDVOA!$U$2:$U$19616&amp;WDVOA!$V$2:$V$19616&amp;WDVOA!$B$2:$B$19616,0)),0)</f>
        <v>0</v>
      </c>
      <c r="O583" s="6" cm="1">
        <f t="array" ref="O583">IFERROR(INDEX(DVOA!$AC$2:$AC$20095,MATCH($F583&amp;$A583-1&amp;$B583,DVOA!$C$2:$C$20095&amp;DVOA!$A$2:$A$20095&amp;DVOA!$B$2:$B$20095,0)
),0)</f>
        <v>0</v>
      </c>
      <c r="P583" s="6" cm="1">
        <f t="array" ref="P583">IFERROR(INDEX(DVOA!$E$2:$E$20095,MATCH($G583&amp;$A583-1&amp;$B583,DVOA!$C$2:$C$20095&amp;DVOA!$A$2:$A20475&amp;DVOA!$B$2:$B$20095,0)),0)</f>
        <v>0</v>
      </c>
      <c r="Q583" s="6" cm="1">
        <f t="array" ref="Q583">IFERROR(INDEX(WDVOA!$W$2:$W$1616,MATCH($G583&amp;$A583-1&amp;$B583,WDVOA!$U$2:$U$19616&amp;WDVOA!$V$2:$V$19616&amp;WDVOA!$B$2:$B$19616,0)),0)</f>
        <v>0</v>
      </c>
      <c r="R583" s="6" cm="1">
        <f t="array" ref="R583">IFERROR(INDEX(DVOA!$AC$2:$AC$20095,MATCH($G583&amp;$A583-1&amp;$B583,DVOA!$C$2:$C$20095&amp;DVOA!$A$2:$A$20095&amp;DVOA!$B$2:$B$20095,0)
),0)</f>
        <v>0</v>
      </c>
      <c r="S583" s="6" t="str">
        <f t="shared" si="120"/>
        <v/>
      </c>
      <c r="T583" s="104">
        <f t="shared" si="128"/>
        <v>0</v>
      </c>
      <c r="U583" s="104" t="str">
        <f t="shared" si="129"/>
        <v/>
      </c>
      <c r="V583" s="26" t="str" cm="1">
        <f t="array" ref="V583">IFERROR(IF(E583="H",INDEX('DVOA Pred'!$G$2:$G$1000,MATCH($F583&amp;$B583&amp;$A583,'DVOA Pred'!$C$2:$C$1000&amp;'DVOA Pred'!$A$2:$A$1000&amp;'DVOA Pred'!$B$2:$B$1000,0)),
INDEX('DVOA Pred'!$H$2:$H$1000,MATCH($F583&amp;$B583&amp;$A583,'DVOA Pred'!$D$2:$D$1000&amp;'DVOA Pred'!$A$2:$A$1000&amp;'DVOA Pred'!$B$2:$B$1000,0))),"")</f>
        <v/>
      </c>
      <c r="W583" s="26" t="str">
        <f t="shared" si="121"/>
        <v/>
      </c>
      <c r="X583" s="26" t="str">
        <f t="shared" si="122"/>
        <v/>
      </c>
      <c r="Y583" s="6" t="str">
        <f>IFERROR((PERCENTRANK($L$2:$L$20355,L583)*Multiples!$B$3)+((PERCENTRANK($W$2:$W$20355,W583)*(1-Multiples!$B$3))),"")</f>
        <v/>
      </c>
      <c r="Z583" s="64">
        <v>13</v>
      </c>
      <c r="AA583" s="64">
        <v>20</v>
      </c>
      <c r="AB583" s="24">
        <f t="shared" si="123"/>
        <v>-7</v>
      </c>
      <c r="AC583" s="24">
        <f t="shared" si="124"/>
        <v>-8.5</v>
      </c>
      <c r="AD583" s="24">
        <f t="shared" si="125"/>
        <v>-8.5</v>
      </c>
      <c r="AE583" s="24" t="str">
        <f t="shared" si="126"/>
        <v>No</v>
      </c>
      <c r="AF583" s="24" t="str">
        <f t="shared" si="127"/>
        <v>No</v>
      </c>
      <c r="AG583" s="64"/>
      <c r="AH583" s="105"/>
      <c r="AI583" s="105"/>
      <c r="AJ583" s="66"/>
    </row>
    <row r="584" spans="1:36" customFormat="1" x14ac:dyDescent="0.25">
      <c r="A584" s="7">
        <v>6</v>
      </c>
      <c r="B584" s="5">
        <v>2023</v>
      </c>
      <c r="C584" s="5" t="str">
        <f t="shared" si="117"/>
        <v>2023 W6</v>
      </c>
      <c r="D584" s="5">
        <v>292</v>
      </c>
      <c r="E584" s="5" t="s">
        <v>649</v>
      </c>
      <c r="F584" s="5" t="s">
        <v>51</v>
      </c>
      <c r="G584" s="5" t="s">
        <v>4</v>
      </c>
      <c r="H584" s="5">
        <v>13.5</v>
      </c>
      <c r="I584" s="61">
        <v>14.5</v>
      </c>
      <c r="J584" s="62" t="str">
        <f t="shared" si="118"/>
        <v>D-1</v>
      </c>
      <c r="K584" s="61">
        <f t="shared" si="119"/>
        <v>-1</v>
      </c>
      <c r="L584" s="228">
        <f>IF(K584=0,0,
IF(J584="D0.5",0.5*SUMIFS('Key Numbers'!$C$2:$C$71,'Key Numbers'!$A$2:$A$71,"&gt;="&amp;ABS($I584),'Key Numbers'!$A$2:$A$71,"&lt;="&amp;ABS($H584)),
IF(J584="D-0.5",0.5*-1*SUMIFS('Key Numbers'!$C$2:$C$71,'Key Numbers'!$A$2:$A$71,"&lt;="&amp;ABS($I584),'Key Numbers'!$A$2:$A$71,"&gt;="&amp;ABS($H584)),
IF(J584="F0.5",0.5*SUMIFS('Key Numbers'!$C$2:$C$71,'Key Numbers'!$A$2:$A$71,"&lt;="&amp;ABS($I584),'Key Numbers'!$A$2:$A$71,"&gt;="&amp;ABS($H584)),
IF(J584="F-0.5",0.5*-1*SUMIFS('Key Numbers'!$C$2:$C$71,'Key Numbers'!$A$2:$A$71,"&gt;="&amp;ABS($I584),'Key Numbers'!$A$2:$A$71,"&lt;="&amp;ABS($H584)),
IF(AND(LEFT(J584,1)="F",K584&lt;0),-1*SUMIFS('Key Numbers'!$C$2:$C$71,'Key Numbers'!$A$2:$A$71,"&gt;="&amp;ABS($I584),'Key Numbers'!$A$2:$A$71,"&lt;="&amp;ABS($H584)),
IF(AND(LEFT(J584,1)="F",K584&gt;0),SUMIFS('Key Numbers'!$C$2:$C$71,'Key Numbers'!$A$2:$A$71,"&lt;="&amp;ABS($I584),'Key Numbers'!$A$2:$A$71,"&gt;="&amp;ABS($H584)),
IF(AND(LEFT(J584,1)="D",K584&lt;0),-1*SUMIFS('Key Numbers'!$C$2:$C$71,'Key Numbers'!$A$2:$A$71,"&lt;="&amp;ABS($I584),'Key Numbers'!$A$2:$A$71,"&gt;="&amp;ABS($H584)),
SUMIFS('Key Numbers'!$C$2:$C$71,'Key Numbers'!$A$2:$A$71,"&gt;="&amp;ABS($I584),'Key Numbers'!$A$2:$A$71,"&lt;="&amp;ABS($H584))))))))))</f>
        <v>-5.1376146788990829E-2</v>
      </c>
      <c r="M584" s="6" cm="1">
        <f t="array" ref="M584">IFERROR(INDEX(DVOA!$E$2:$E$20095,MATCH($F584&amp;$A584-1&amp;$B584,DVOA!$C$2:$C$20095&amp;DVOA!$A$2:$A20476&amp;DVOA!$B$2:$B$20095,0)),0)</f>
        <v>0</v>
      </c>
      <c r="N584" s="6" cm="1">
        <f t="array" ref="N584">IFERROR(INDEX(WDVOA!$W$2:$W$1616,MATCH($F584&amp;$A584-1&amp;$B584,WDVOA!$U$2:$U$19616&amp;WDVOA!$V$2:$V$19616&amp;WDVOA!$B$2:$B$19616,0)),0)</f>
        <v>0</v>
      </c>
      <c r="O584" s="6" cm="1">
        <f t="array" ref="O584">IFERROR(INDEX(DVOA!$AC$2:$AC$20095,MATCH($F584&amp;$A584-1&amp;$B584,DVOA!$C$2:$C$20095&amp;DVOA!$A$2:$A$20095&amp;DVOA!$B$2:$B$20095,0)
),0)</f>
        <v>0</v>
      </c>
      <c r="P584" s="6" cm="1">
        <f t="array" ref="P584">IFERROR(INDEX(DVOA!$E$2:$E$20095,MATCH($G584&amp;$A584-1&amp;$B584,DVOA!$C$2:$C$20095&amp;DVOA!$A$2:$A20476&amp;DVOA!$B$2:$B$20095,0)),0)</f>
        <v>0</v>
      </c>
      <c r="Q584" s="6" cm="1">
        <f t="array" ref="Q584">IFERROR(INDEX(WDVOA!$W$2:$W$1616,MATCH($G584&amp;$A584-1&amp;$B584,WDVOA!$U$2:$U$19616&amp;WDVOA!$V$2:$V$19616&amp;WDVOA!$B$2:$B$19616,0)),0)</f>
        <v>0</v>
      </c>
      <c r="R584" s="6" cm="1">
        <f t="array" ref="R584">IFERROR(INDEX(DVOA!$AC$2:$AC$20095,MATCH($G584&amp;$A584-1&amp;$B584,DVOA!$C$2:$C$20095&amp;DVOA!$A$2:$A$20095&amp;DVOA!$B$2:$B$20095,0)
),0)</f>
        <v>0</v>
      </c>
      <c r="S584" s="6" t="str">
        <f t="shared" si="120"/>
        <v/>
      </c>
      <c r="T584" s="104">
        <f t="shared" si="128"/>
        <v>0</v>
      </c>
      <c r="U584" s="104" t="str">
        <f t="shared" si="129"/>
        <v/>
      </c>
      <c r="V584" s="26" t="str" cm="1">
        <f t="array" ref="V584">IFERROR(IF(E584="H",INDEX('DVOA Pred'!$G$2:$G$1000,MATCH($F584&amp;$B584&amp;$A584,'DVOA Pred'!$C$2:$C$1000&amp;'DVOA Pred'!$A$2:$A$1000&amp;'DVOA Pred'!$B$2:$B$1000,0)),
INDEX('DVOA Pred'!$H$2:$H$1000,MATCH($F584&amp;$B584&amp;$A584,'DVOA Pred'!$D$2:$D$1000&amp;'DVOA Pred'!$A$2:$A$1000&amp;'DVOA Pred'!$B$2:$B$1000,0))),"")</f>
        <v/>
      </c>
      <c r="W584" s="26" t="str">
        <f t="shared" si="121"/>
        <v/>
      </c>
      <c r="X584" s="26" t="str">
        <f t="shared" si="122"/>
        <v/>
      </c>
      <c r="Y584" s="6" t="str">
        <f>IFERROR((PERCENTRANK($L$2:$L$20355,L584)*Multiples!$B$3)+((PERCENTRANK($W$2:$W$20355,W584)*(1-Multiples!$B$3))),"")</f>
        <v/>
      </c>
      <c r="Z584" s="64">
        <v>21</v>
      </c>
      <c r="AA584" s="64">
        <v>42</v>
      </c>
      <c r="AB584" s="24">
        <f t="shared" si="123"/>
        <v>-21</v>
      </c>
      <c r="AC584" s="24">
        <f t="shared" si="124"/>
        <v>-7.5</v>
      </c>
      <c r="AD584" s="24">
        <f t="shared" si="125"/>
        <v>-6.5</v>
      </c>
      <c r="AE584" s="24" t="str">
        <f t="shared" si="126"/>
        <v>No</v>
      </c>
      <c r="AF584" s="24" t="str">
        <f t="shared" si="127"/>
        <v>No</v>
      </c>
      <c r="AG584" s="64"/>
      <c r="AH584" s="105"/>
      <c r="AI584" s="105"/>
      <c r="AJ584" s="66"/>
    </row>
    <row r="585" spans="1:36" customFormat="1" x14ac:dyDescent="0.25">
      <c r="A585" s="7">
        <v>6</v>
      </c>
      <c r="B585" s="5">
        <v>2023</v>
      </c>
      <c r="C585" s="5" t="str">
        <f t="shared" si="117"/>
        <v>2023 W6</v>
      </c>
      <c r="D585" s="5">
        <v>292</v>
      </c>
      <c r="E585" s="5" t="s">
        <v>651</v>
      </c>
      <c r="F585" s="5" t="s">
        <v>4</v>
      </c>
      <c r="G585" s="5" t="s">
        <v>51</v>
      </c>
      <c r="H585" s="5">
        <v>-13.5</v>
      </c>
      <c r="I585" s="61">
        <v>-14.5</v>
      </c>
      <c r="J585" s="62" t="str">
        <f t="shared" si="118"/>
        <v>F1</v>
      </c>
      <c r="K585" s="61">
        <f t="shared" si="119"/>
        <v>1</v>
      </c>
      <c r="L585" s="228">
        <f>IF(K585=0,0,
IF(J585="D0.5",0.5*SUMIFS('Key Numbers'!$C$2:$C$71,'Key Numbers'!$A$2:$A$71,"&gt;="&amp;ABS($I585),'Key Numbers'!$A$2:$A$71,"&lt;="&amp;ABS($H585)),
IF(J585="D-0.5",0.5*-1*SUMIFS('Key Numbers'!$C$2:$C$71,'Key Numbers'!$A$2:$A$71,"&lt;="&amp;ABS($I585),'Key Numbers'!$A$2:$A$71,"&gt;="&amp;ABS($H585)),
IF(J585="F0.5",0.5*SUMIFS('Key Numbers'!$C$2:$C$71,'Key Numbers'!$A$2:$A$71,"&lt;="&amp;ABS($I585),'Key Numbers'!$A$2:$A$71,"&gt;="&amp;ABS($H585)),
IF(J585="F-0.5",0.5*-1*SUMIFS('Key Numbers'!$C$2:$C$71,'Key Numbers'!$A$2:$A$71,"&gt;="&amp;ABS($I585),'Key Numbers'!$A$2:$A$71,"&lt;="&amp;ABS($H585)),
IF(AND(LEFT(J585,1)="F",K585&lt;0),-1*SUMIFS('Key Numbers'!$C$2:$C$71,'Key Numbers'!$A$2:$A$71,"&gt;="&amp;ABS($I585),'Key Numbers'!$A$2:$A$71,"&lt;="&amp;ABS($H585)),
IF(AND(LEFT(J585,1)="F",K585&gt;0),SUMIFS('Key Numbers'!$C$2:$C$71,'Key Numbers'!$A$2:$A$71,"&lt;="&amp;ABS($I585),'Key Numbers'!$A$2:$A$71,"&gt;="&amp;ABS($H585)),
IF(AND(LEFT(J585,1)="D",K585&lt;0),-1*SUMIFS('Key Numbers'!$C$2:$C$71,'Key Numbers'!$A$2:$A$71,"&lt;="&amp;ABS($I585),'Key Numbers'!$A$2:$A$71,"&gt;="&amp;ABS($H585)),
SUMIFS('Key Numbers'!$C$2:$C$71,'Key Numbers'!$A$2:$A$71,"&gt;="&amp;ABS($I585),'Key Numbers'!$A$2:$A$71,"&lt;="&amp;ABS($H585))))))))))</f>
        <v>5.1376146788990829E-2</v>
      </c>
      <c r="M585" s="6" cm="1">
        <f t="array" ref="M585">IFERROR(INDEX(DVOA!$E$2:$E$20095,MATCH($F585&amp;$A585-1&amp;$B585,DVOA!$C$2:$C$20095&amp;DVOA!$A$2:$A20477&amp;DVOA!$B$2:$B$20095,0)),0)</f>
        <v>0</v>
      </c>
      <c r="N585" s="6" cm="1">
        <f t="array" ref="N585">IFERROR(INDEX(WDVOA!$W$2:$W$1616,MATCH($F585&amp;$A585-1&amp;$B585,WDVOA!$U$2:$U$19616&amp;WDVOA!$V$2:$V$19616&amp;WDVOA!$B$2:$B$19616,0)),0)</f>
        <v>0</v>
      </c>
      <c r="O585" s="6" cm="1">
        <f t="array" ref="O585">IFERROR(INDEX(DVOA!$AC$2:$AC$20095,MATCH($F585&amp;$A585-1&amp;$B585,DVOA!$C$2:$C$20095&amp;DVOA!$A$2:$A$20095&amp;DVOA!$B$2:$B$20095,0)
),0)</f>
        <v>0</v>
      </c>
      <c r="P585" s="6" cm="1">
        <f t="array" ref="P585">IFERROR(INDEX(DVOA!$E$2:$E$20095,MATCH($G585&amp;$A585-1&amp;$B585,DVOA!$C$2:$C$20095&amp;DVOA!$A$2:$A20477&amp;DVOA!$B$2:$B$20095,0)),0)</f>
        <v>0</v>
      </c>
      <c r="Q585" s="6" cm="1">
        <f t="array" ref="Q585">IFERROR(INDEX(WDVOA!$W$2:$W$1616,MATCH($G585&amp;$A585-1&amp;$B585,WDVOA!$U$2:$U$19616&amp;WDVOA!$V$2:$V$19616&amp;WDVOA!$B$2:$B$19616,0)),0)</f>
        <v>0</v>
      </c>
      <c r="R585" s="6" cm="1">
        <f t="array" ref="R585">IFERROR(INDEX(DVOA!$AC$2:$AC$20095,MATCH($G585&amp;$A585-1&amp;$B585,DVOA!$C$2:$C$20095&amp;DVOA!$A$2:$A$20095&amp;DVOA!$B$2:$B$20095,0)
),0)</f>
        <v>0</v>
      </c>
      <c r="S585" s="6" t="str">
        <f t="shared" si="120"/>
        <v/>
      </c>
      <c r="T585" s="104">
        <f t="shared" si="128"/>
        <v>0</v>
      </c>
      <c r="U585" s="104" t="str">
        <f t="shared" si="129"/>
        <v/>
      </c>
      <c r="V585" s="26" t="str" cm="1">
        <f t="array" ref="V585">IFERROR(IF(E585="H",INDEX('DVOA Pred'!$G$2:$G$1000,MATCH($F585&amp;$B585&amp;$A585,'DVOA Pred'!$C$2:$C$1000&amp;'DVOA Pred'!$A$2:$A$1000&amp;'DVOA Pred'!$B$2:$B$1000,0)),
INDEX('DVOA Pred'!$H$2:$H$1000,MATCH($F585&amp;$B585&amp;$A585,'DVOA Pred'!$D$2:$D$1000&amp;'DVOA Pred'!$A$2:$A$1000&amp;'DVOA Pred'!$B$2:$B$1000,0))),"")</f>
        <v/>
      </c>
      <c r="W585" s="26" t="str">
        <f t="shared" si="121"/>
        <v/>
      </c>
      <c r="X585" s="26" t="str">
        <f t="shared" si="122"/>
        <v/>
      </c>
      <c r="Y585" s="6" t="str">
        <f>IFERROR((PERCENTRANK($L$2:$L$20355,L585)*Multiples!$B$3)+((PERCENTRANK($W$2:$W$20355,W585)*(1-Multiples!$B$3))),"")</f>
        <v/>
      </c>
      <c r="Z585" s="64">
        <v>42</v>
      </c>
      <c r="AA585" s="64">
        <v>21</v>
      </c>
      <c r="AB585" s="24">
        <f t="shared" si="123"/>
        <v>21</v>
      </c>
      <c r="AC585" s="24">
        <f t="shared" si="124"/>
        <v>7.5</v>
      </c>
      <c r="AD585" s="24">
        <f t="shared" si="125"/>
        <v>6.5</v>
      </c>
      <c r="AE585" s="24" t="str">
        <f t="shared" si="126"/>
        <v>Yes</v>
      </c>
      <c r="AF585" s="24" t="str">
        <f t="shared" si="127"/>
        <v>Yes</v>
      </c>
      <c r="AG585" s="64" t="s">
        <v>652</v>
      </c>
      <c r="AH585" s="105" t="s">
        <v>652</v>
      </c>
      <c r="AI585" s="105"/>
      <c r="AJ585" s="66"/>
    </row>
    <row r="586" spans="1:36" customFormat="1" x14ac:dyDescent="0.25">
      <c r="A586" s="7">
        <v>6</v>
      </c>
      <c r="B586" s="5">
        <v>2023</v>
      </c>
      <c r="C586" s="5" t="str">
        <f t="shared" si="117"/>
        <v>2023 W6</v>
      </c>
      <c r="D586" s="5">
        <v>293</v>
      </c>
      <c r="E586" s="5" t="s">
        <v>651</v>
      </c>
      <c r="F586" s="5" t="s">
        <v>24</v>
      </c>
      <c r="G586" s="5" t="s">
        <v>30</v>
      </c>
      <c r="H586" s="5">
        <v>-2.5</v>
      </c>
      <c r="I586" s="61">
        <v>-3</v>
      </c>
      <c r="J586" s="62" t="str">
        <f t="shared" si="118"/>
        <v>F0.5</v>
      </c>
      <c r="K586" s="61">
        <f t="shared" si="119"/>
        <v>0.5</v>
      </c>
      <c r="L586" s="228">
        <f>IF(K586=0,0,
IF(J586="D0.5",0.5*SUMIFS('Key Numbers'!$C$2:$C$71,'Key Numbers'!$A$2:$A$71,"&gt;="&amp;ABS($I586),'Key Numbers'!$A$2:$A$71,"&lt;="&amp;ABS($H586)),
IF(J586="D-0.5",0.5*-1*SUMIFS('Key Numbers'!$C$2:$C$71,'Key Numbers'!$A$2:$A$71,"&lt;="&amp;ABS($I586),'Key Numbers'!$A$2:$A$71,"&gt;="&amp;ABS($H586)),
IF(J586="F0.5",0.5*SUMIFS('Key Numbers'!$C$2:$C$71,'Key Numbers'!$A$2:$A$71,"&lt;="&amp;ABS($I586),'Key Numbers'!$A$2:$A$71,"&gt;="&amp;ABS($H586)),
IF(J586="F-0.5",0.5*-1*SUMIFS('Key Numbers'!$C$2:$C$71,'Key Numbers'!$A$2:$A$71,"&gt;="&amp;ABS($I586),'Key Numbers'!$A$2:$A$71,"&lt;="&amp;ABS($H586)),
IF(AND(LEFT(J586,1)="F",K586&lt;0),-1*SUMIFS('Key Numbers'!$C$2:$C$71,'Key Numbers'!$A$2:$A$71,"&gt;="&amp;ABS($I586),'Key Numbers'!$A$2:$A$71,"&lt;="&amp;ABS($H586)),
IF(AND(LEFT(J586,1)="F",K586&gt;0),SUMIFS('Key Numbers'!$C$2:$C$71,'Key Numbers'!$A$2:$A$71,"&lt;="&amp;ABS($I586),'Key Numbers'!$A$2:$A$71,"&gt;="&amp;ABS($H586)),
IF(AND(LEFT(J586,1)="D",K586&lt;0),-1*SUMIFS('Key Numbers'!$C$2:$C$71,'Key Numbers'!$A$2:$A$71,"&lt;="&amp;ABS($I586),'Key Numbers'!$A$2:$A$71,"&gt;="&amp;ABS($H586)),
SUMIFS('Key Numbers'!$C$2:$C$71,'Key Numbers'!$A$2:$A$71,"&gt;="&amp;ABS($I586),'Key Numbers'!$A$2:$A$71,"&lt;="&amp;ABS($H586))))))))))</f>
        <v>7.247706422018349E-2</v>
      </c>
      <c r="M586" s="6" cm="1">
        <f t="array" ref="M586">IFERROR(INDEX(DVOA!$E$2:$E$20095,MATCH($F586&amp;$A586-1&amp;$B586,DVOA!$C$2:$C$20095&amp;DVOA!$A$2:$A20478&amp;DVOA!$B$2:$B$20095,0)),0)</f>
        <v>0</v>
      </c>
      <c r="N586" s="6" cm="1">
        <f t="array" ref="N586">IFERROR(INDEX(WDVOA!$W$2:$W$1616,MATCH($F586&amp;$A586-1&amp;$B586,WDVOA!$U$2:$U$19616&amp;WDVOA!$V$2:$V$19616&amp;WDVOA!$B$2:$B$19616,0)),0)</f>
        <v>0</v>
      </c>
      <c r="O586" s="6" cm="1">
        <f t="array" ref="O586">IFERROR(INDEX(DVOA!$AC$2:$AC$20095,MATCH($F586&amp;$A586-1&amp;$B586,DVOA!$C$2:$C$20095&amp;DVOA!$A$2:$A$20095&amp;DVOA!$B$2:$B$20095,0)
),0)</f>
        <v>0</v>
      </c>
      <c r="P586" s="6" cm="1">
        <f t="array" ref="P586">IFERROR(INDEX(DVOA!$E$2:$E$20095,MATCH($G586&amp;$A586-1&amp;$B586,DVOA!$C$2:$C$20095&amp;DVOA!$A$2:$A20478&amp;DVOA!$B$2:$B$20095,0)),0)</f>
        <v>0</v>
      </c>
      <c r="Q586" s="6" cm="1">
        <f t="array" ref="Q586">IFERROR(INDEX(WDVOA!$W$2:$W$1616,MATCH($G586&amp;$A586-1&amp;$B586,WDVOA!$U$2:$U$19616&amp;WDVOA!$V$2:$V$19616&amp;WDVOA!$B$2:$B$19616,0)),0)</f>
        <v>0</v>
      </c>
      <c r="R586" s="6" cm="1">
        <f t="array" ref="R586">IFERROR(INDEX(DVOA!$AC$2:$AC$20095,MATCH($G586&amp;$A586-1&amp;$B586,DVOA!$C$2:$C$20095&amp;DVOA!$A$2:$A$20095&amp;DVOA!$B$2:$B$20095,0)
),0)</f>
        <v>0</v>
      </c>
      <c r="S586" s="6" t="str">
        <f t="shared" si="120"/>
        <v/>
      </c>
      <c r="T586" s="104">
        <f t="shared" si="128"/>
        <v>0</v>
      </c>
      <c r="U586" s="104" t="str">
        <f t="shared" si="129"/>
        <v/>
      </c>
      <c r="V586" s="26" t="str" cm="1">
        <f t="array" ref="V586">IFERROR(IF(E586="H",INDEX('DVOA Pred'!$G$2:$G$1000,MATCH($F586&amp;$B586&amp;$A586,'DVOA Pred'!$C$2:$C$1000&amp;'DVOA Pred'!$A$2:$A$1000&amp;'DVOA Pred'!$B$2:$B$1000,0)),
INDEX('DVOA Pred'!$H$2:$H$1000,MATCH($F586&amp;$B586&amp;$A586,'DVOA Pred'!$D$2:$D$1000&amp;'DVOA Pred'!$A$2:$A$1000&amp;'DVOA Pred'!$B$2:$B$1000,0))),"")</f>
        <v/>
      </c>
      <c r="W586" s="26" t="str">
        <f t="shared" si="121"/>
        <v/>
      </c>
      <c r="X586" s="26" t="str">
        <f t="shared" si="122"/>
        <v/>
      </c>
      <c r="Y586" s="6" t="str">
        <f>IFERROR((PERCENTRANK($L$2:$L$20355,L586)*Multiples!$B$3)+((PERCENTRANK($W$2:$W$20355,W586)*(1-Multiples!$B$3))),"")</f>
        <v/>
      </c>
      <c r="Z586" s="64">
        <v>17</v>
      </c>
      <c r="AA586" s="64">
        <v>13</v>
      </c>
      <c r="AB586" s="24">
        <f t="shared" si="123"/>
        <v>4</v>
      </c>
      <c r="AC586" s="24">
        <f t="shared" si="124"/>
        <v>1.5</v>
      </c>
      <c r="AD586" s="24">
        <f t="shared" si="125"/>
        <v>1</v>
      </c>
      <c r="AE586" s="24" t="str">
        <f t="shared" si="126"/>
        <v>Yes</v>
      </c>
      <c r="AF586" s="24" t="str">
        <f t="shared" si="127"/>
        <v>Yes</v>
      </c>
      <c r="AG586" s="64"/>
      <c r="AH586" s="105"/>
      <c r="AI586" s="105"/>
      <c r="AJ586" s="66"/>
    </row>
    <row r="587" spans="1:36" customFormat="1" x14ac:dyDescent="0.25">
      <c r="A587" s="7">
        <v>6</v>
      </c>
      <c r="B587" s="5">
        <v>2023</v>
      </c>
      <c r="C587" s="5" t="str">
        <f t="shared" si="117"/>
        <v>2023 W6</v>
      </c>
      <c r="D587" s="5">
        <v>293</v>
      </c>
      <c r="E587" s="5" t="s">
        <v>649</v>
      </c>
      <c r="F587" s="5" t="s">
        <v>30</v>
      </c>
      <c r="G587" s="5" t="s">
        <v>24</v>
      </c>
      <c r="H587" s="5">
        <v>2.5</v>
      </c>
      <c r="I587" s="61">
        <v>3</v>
      </c>
      <c r="J587" s="62" t="str">
        <f t="shared" si="118"/>
        <v>D-0.5</v>
      </c>
      <c r="K587" s="61">
        <f t="shared" si="119"/>
        <v>-0.5</v>
      </c>
      <c r="L587" s="228">
        <f>IF(K587=0,0,
IF(J587="D0.5",0.5*SUMIFS('Key Numbers'!$C$2:$C$71,'Key Numbers'!$A$2:$A$71,"&gt;="&amp;ABS($I587),'Key Numbers'!$A$2:$A$71,"&lt;="&amp;ABS($H587)),
IF(J587="D-0.5",0.5*-1*SUMIFS('Key Numbers'!$C$2:$C$71,'Key Numbers'!$A$2:$A$71,"&lt;="&amp;ABS($I587),'Key Numbers'!$A$2:$A$71,"&gt;="&amp;ABS($H587)),
IF(J587="F0.5",0.5*SUMIFS('Key Numbers'!$C$2:$C$71,'Key Numbers'!$A$2:$A$71,"&lt;="&amp;ABS($I587),'Key Numbers'!$A$2:$A$71,"&gt;="&amp;ABS($H587)),
IF(J587="F-0.5",0.5*-1*SUMIFS('Key Numbers'!$C$2:$C$71,'Key Numbers'!$A$2:$A$71,"&gt;="&amp;ABS($I587),'Key Numbers'!$A$2:$A$71,"&lt;="&amp;ABS($H587)),
IF(AND(LEFT(J587,1)="F",K587&lt;0),-1*SUMIFS('Key Numbers'!$C$2:$C$71,'Key Numbers'!$A$2:$A$71,"&gt;="&amp;ABS($I587),'Key Numbers'!$A$2:$A$71,"&lt;="&amp;ABS($H587)),
IF(AND(LEFT(J587,1)="F",K587&gt;0),SUMIFS('Key Numbers'!$C$2:$C$71,'Key Numbers'!$A$2:$A$71,"&lt;="&amp;ABS($I587),'Key Numbers'!$A$2:$A$71,"&gt;="&amp;ABS($H587)),
IF(AND(LEFT(J587,1)="D",K587&lt;0),-1*SUMIFS('Key Numbers'!$C$2:$C$71,'Key Numbers'!$A$2:$A$71,"&lt;="&amp;ABS($I587),'Key Numbers'!$A$2:$A$71,"&gt;="&amp;ABS($H587)),
SUMIFS('Key Numbers'!$C$2:$C$71,'Key Numbers'!$A$2:$A$71,"&gt;="&amp;ABS($I587),'Key Numbers'!$A$2:$A$71,"&lt;="&amp;ABS($H587))))))))))</f>
        <v>-7.247706422018349E-2</v>
      </c>
      <c r="M587" s="6" cm="1">
        <f t="array" ref="M587">IFERROR(INDEX(DVOA!$E$2:$E$20095,MATCH($F587&amp;$A587-1&amp;$B587,DVOA!$C$2:$C$20095&amp;DVOA!$A$2:$A20479&amp;DVOA!$B$2:$B$20095,0)),0)</f>
        <v>0</v>
      </c>
      <c r="N587" s="6" cm="1">
        <f t="array" ref="N587">IFERROR(INDEX(WDVOA!$W$2:$W$1616,MATCH($F587&amp;$A587-1&amp;$B587,WDVOA!$U$2:$U$19616&amp;WDVOA!$V$2:$V$19616&amp;WDVOA!$B$2:$B$19616,0)),0)</f>
        <v>0</v>
      </c>
      <c r="O587" s="6" cm="1">
        <f t="array" ref="O587">IFERROR(INDEX(DVOA!$AC$2:$AC$20095,MATCH($F587&amp;$A587-1&amp;$B587,DVOA!$C$2:$C$20095&amp;DVOA!$A$2:$A$20095&amp;DVOA!$B$2:$B$20095,0)
),0)</f>
        <v>0</v>
      </c>
      <c r="P587" s="6" cm="1">
        <f t="array" ref="P587">IFERROR(INDEX(DVOA!$E$2:$E$20095,MATCH($G587&amp;$A587-1&amp;$B587,DVOA!$C$2:$C$20095&amp;DVOA!$A$2:$A20479&amp;DVOA!$B$2:$B$20095,0)),0)</f>
        <v>0</v>
      </c>
      <c r="Q587" s="6" cm="1">
        <f t="array" ref="Q587">IFERROR(INDEX(WDVOA!$W$2:$W$1616,MATCH($G587&amp;$A587-1&amp;$B587,WDVOA!$U$2:$U$19616&amp;WDVOA!$V$2:$V$19616&amp;WDVOA!$B$2:$B$19616,0)),0)</f>
        <v>0</v>
      </c>
      <c r="R587" s="6" cm="1">
        <f t="array" ref="R587">IFERROR(INDEX(DVOA!$AC$2:$AC$20095,MATCH($G587&amp;$A587-1&amp;$B587,DVOA!$C$2:$C$20095&amp;DVOA!$A$2:$A$20095&amp;DVOA!$B$2:$B$20095,0)
),0)</f>
        <v>0</v>
      </c>
      <c r="S587" s="6" t="str">
        <f t="shared" si="120"/>
        <v/>
      </c>
      <c r="T587" s="104">
        <f t="shared" si="128"/>
        <v>0</v>
      </c>
      <c r="U587" s="104" t="str">
        <f t="shared" si="129"/>
        <v/>
      </c>
      <c r="V587" s="26" t="str" cm="1">
        <f t="array" ref="V587">IFERROR(IF(E587="H",INDEX('DVOA Pred'!$G$2:$G$1000,MATCH($F587&amp;$B587&amp;$A587,'DVOA Pred'!$C$2:$C$1000&amp;'DVOA Pred'!$A$2:$A$1000&amp;'DVOA Pred'!$B$2:$B$1000,0)),
INDEX('DVOA Pred'!$H$2:$H$1000,MATCH($F587&amp;$B587&amp;$A587,'DVOA Pred'!$D$2:$D$1000&amp;'DVOA Pred'!$A$2:$A$1000&amp;'DVOA Pred'!$B$2:$B$1000,0))),"")</f>
        <v/>
      </c>
      <c r="W587" s="26" t="str">
        <f t="shared" si="121"/>
        <v/>
      </c>
      <c r="X587" s="26" t="str">
        <f t="shared" si="122"/>
        <v/>
      </c>
      <c r="Y587" s="6" t="str">
        <f>IFERROR((PERCENTRANK($L$2:$L$20355,L587)*Multiples!$B$3)+((PERCENTRANK($W$2:$W$20355,W587)*(1-Multiples!$B$3))),"")</f>
        <v/>
      </c>
      <c r="Z587" s="64">
        <v>13</v>
      </c>
      <c r="AA587" s="64">
        <v>17</v>
      </c>
      <c r="AB587" s="24">
        <f t="shared" si="123"/>
        <v>-4</v>
      </c>
      <c r="AC587" s="24">
        <f t="shared" si="124"/>
        <v>-1.5</v>
      </c>
      <c r="AD587" s="24">
        <f t="shared" si="125"/>
        <v>-1</v>
      </c>
      <c r="AE587" s="24" t="str">
        <f t="shared" si="126"/>
        <v>No</v>
      </c>
      <c r="AF587" s="24" t="str">
        <f t="shared" si="127"/>
        <v>No</v>
      </c>
      <c r="AG587" s="64"/>
      <c r="AH587" s="105"/>
      <c r="AI587" s="105"/>
      <c r="AJ587" s="66"/>
    </row>
    <row r="588" spans="1:36" customFormat="1" x14ac:dyDescent="0.25">
      <c r="A588" s="7">
        <v>6</v>
      </c>
      <c r="B588" s="5">
        <v>2023</v>
      </c>
      <c r="C588" s="5" t="str">
        <f t="shared" si="117"/>
        <v>2023 W6</v>
      </c>
      <c r="D588" s="5">
        <v>294</v>
      </c>
      <c r="E588" s="5" t="s">
        <v>649</v>
      </c>
      <c r="F588" s="5" t="s">
        <v>35</v>
      </c>
      <c r="G588" s="5" t="s">
        <v>12</v>
      </c>
      <c r="H588" s="5">
        <v>4.5</v>
      </c>
      <c r="I588" s="61">
        <v>3.5</v>
      </c>
      <c r="J588" s="62" t="str">
        <f t="shared" si="118"/>
        <v>D1</v>
      </c>
      <c r="K588" s="61">
        <f t="shared" si="119"/>
        <v>1</v>
      </c>
      <c r="L588" s="228">
        <f>IF(K588=0,0,
IF(J588="D0.5",0.5*SUMIFS('Key Numbers'!$C$2:$C$71,'Key Numbers'!$A$2:$A$71,"&gt;="&amp;ABS($I588),'Key Numbers'!$A$2:$A$71,"&lt;="&amp;ABS($H588)),
IF(J588="D-0.5",0.5*-1*SUMIFS('Key Numbers'!$C$2:$C$71,'Key Numbers'!$A$2:$A$71,"&lt;="&amp;ABS($I588),'Key Numbers'!$A$2:$A$71,"&gt;="&amp;ABS($H588)),
IF(J588="F0.5",0.5*SUMIFS('Key Numbers'!$C$2:$C$71,'Key Numbers'!$A$2:$A$71,"&lt;="&amp;ABS($I588),'Key Numbers'!$A$2:$A$71,"&gt;="&amp;ABS($H588)),
IF(J588="F-0.5",0.5*-1*SUMIFS('Key Numbers'!$C$2:$C$71,'Key Numbers'!$A$2:$A$71,"&gt;="&amp;ABS($I588),'Key Numbers'!$A$2:$A$71,"&lt;="&amp;ABS($H588)),
IF(AND(LEFT(J588,1)="F",K588&lt;0),-1*SUMIFS('Key Numbers'!$C$2:$C$71,'Key Numbers'!$A$2:$A$71,"&gt;="&amp;ABS($I588),'Key Numbers'!$A$2:$A$71,"&lt;="&amp;ABS($H588)),
IF(AND(LEFT(J588,1)="F",K588&gt;0),SUMIFS('Key Numbers'!$C$2:$C$71,'Key Numbers'!$A$2:$A$71,"&lt;="&amp;ABS($I588),'Key Numbers'!$A$2:$A$71,"&gt;="&amp;ABS($H588)),
IF(AND(LEFT(J588,1)="D",K588&lt;0),-1*SUMIFS('Key Numbers'!$C$2:$C$71,'Key Numbers'!$A$2:$A$71,"&lt;="&amp;ABS($I588),'Key Numbers'!$A$2:$A$71,"&gt;="&amp;ABS($H588)),
SUMIFS('Key Numbers'!$C$2:$C$71,'Key Numbers'!$A$2:$A$71,"&gt;="&amp;ABS($I588),'Key Numbers'!$A$2:$A$71,"&lt;="&amp;ABS($H588))))))))))</f>
        <v>5.8715596330275233E-2</v>
      </c>
      <c r="M588" s="6" cm="1">
        <f t="array" ref="M588">IFERROR(INDEX(DVOA!$E$2:$E$20095,MATCH($F588&amp;$A588-1&amp;$B588,DVOA!$C$2:$C$20095&amp;DVOA!$A$2:$A20480&amp;DVOA!$B$2:$B$20095,0)),0)</f>
        <v>0</v>
      </c>
      <c r="N588" s="6" cm="1">
        <f t="array" ref="N588">IFERROR(INDEX(WDVOA!$W$2:$W$1616,MATCH($F588&amp;$A588-1&amp;$B588,WDVOA!$U$2:$U$19616&amp;WDVOA!$V$2:$V$19616&amp;WDVOA!$B$2:$B$19616,0)),0)</f>
        <v>0</v>
      </c>
      <c r="O588" s="6" cm="1">
        <f t="array" ref="O588">IFERROR(INDEX(DVOA!$AC$2:$AC$20095,MATCH($F588&amp;$A588-1&amp;$B588,DVOA!$C$2:$C$20095&amp;DVOA!$A$2:$A$20095&amp;DVOA!$B$2:$B$20095,0)
),0)</f>
        <v>0</v>
      </c>
      <c r="P588" s="6" cm="1">
        <f t="array" ref="P588">IFERROR(INDEX(DVOA!$E$2:$E$20095,MATCH($G588&amp;$A588-1&amp;$B588,DVOA!$C$2:$C$20095&amp;DVOA!$A$2:$A20480&amp;DVOA!$B$2:$B$20095,0)),0)</f>
        <v>0</v>
      </c>
      <c r="Q588" s="6" cm="1">
        <f t="array" ref="Q588">IFERROR(INDEX(WDVOA!$W$2:$W$1616,MATCH($G588&amp;$A588-1&amp;$B588,WDVOA!$U$2:$U$19616&amp;WDVOA!$V$2:$V$19616&amp;WDVOA!$B$2:$B$19616,0)),0)</f>
        <v>0</v>
      </c>
      <c r="R588" s="6" cm="1">
        <f t="array" ref="R588">IFERROR(INDEX(DVOA!$AC$2:$AC$20095,MATCH($G588&amp;$A588-1&amp;$B588,DVOA!$C$2:$C$20095&amp;DVOA!$A$2:$A$20095&amp;DVOA!$B$2:$B$20095,0)
),0)</f>
        <v>0</v>
      </c>
      <c r="S588" s="6" t="str">
        <f t="shared" si="120"/>
        <v/>
      </c>
      <c r="T588" s="104">
        <f t="shared" si="128"/>
        <v>0</v>
      </c>
      <c r="U588" s="104" t="str">
        <f t="shared" si="129"/>
        <v/>
      </c>
      <c r="V588" s="26" t="str" cm="1">
        <f t="array" ref="V588">IFERROR(IF(E588="H",INDEX('DVOA Pred'!$G$2:$G$1000,MATCH($F588&amp;$B588&amp;$A588,'DVOA Pred'!$C$2:$C$1000&amp;'DVOA Pred'!$A$2:$A$1000&amp;'DVOA Pred'!$B$2:$B$1000,0)),
INDEX('DVOA Pred'!$H$2:$H$1000,MATCH($F588&amp;$B588&amp;$A588,'DVOA Pred'!$D$2:$D$1000&amp;'DVOA Pred'!$A$2:$A$1000&amp;'DVOA Pred'!$B$2:$B$1000,0))),"")</f>
        <v/>
      </c>
      <c r="W588" s="26" t="str">
        <f t="shared" si="121"/>
        <v/>
      </c>
      <c r="X588" s="26" t="str">
        <f t="shared" si="122"/>
        <v/>
      </c>
      <c r="Y588" s="6" t="str">
        <f>IFERROR((PERCENTRANK($L$2:$L$20355,L588)*Multiples!$B$3)+((PERCENTRANK($W$2:$W$20355,W588)*(1-Multiples!$B$3))),"")</f>
        <v/>
      </c>
      <c r="Z588" s="64">
        <v>20</v>
      </c>
      <c r="AA588" s="64">
        <v>37</v>
      </c>
      <c r="AB588" s="24">
        <f t="shared" si="123"/>
        <v>-17</v>
      </c>
      <c r="AC588" s="24">
        <f t="shared" si="124"/>
        <v>-12.5</v>
      </c>
      <c r="AD588" s="24">
        <f t="shared" si="125"/>
        <v>-13.5</v>
      </c>
      <c r="AE588" s="24" t="str">
        <f t="shared" si="126"/>
        <v>No</v>
      </c>
      <c r="AF588" s="24" t="str">
        <f t="shared" si="127"/>
        <v>No</v>
      </c>
      <c r="AG588" s="64"/>
      <c r="AH588" s="105" t="s">
        <v>652</v>
      </c>
      <c r="AI588" s="105"/>
      <c r="AJ588" s="66"/>
    </row>
    <row r="589" spans="1:36" customFormat="1" x14ac:dyDescent="0.25">
      <c r="A589" s="7">
        <v>6</v>
      </c>
      <c r="B589" s="5">
        <v>2023</v>
      </c>
      <c r="C589" s="5" t="str">
        <f t="shared" si="117"/>
        <v>2023 W6</v>
      </c>
      <c r="D589" s="5">
        <v>294</v>
      </c>
      <c r="E589" s="5" t="s">
        <v>651</v>
      </c>
      <c r="F589" s="5" t="s">
        <v>12</v>
      </c>
      <c r="G589" s="5" t="s">
        <v>35</v>
      </c>
      <c r="H589" s="5">
        <v>-4.5</v>
      </c>
      <c r="I589" s="61">
        <v>-3.5</v>
      </c>
      <c r="J589" s="62" t="str">
        <f t="shared" si="118"/>
        <v>F-1</v>
      </c>
      <c r="K589" s="61">
        <f t="shared" si="119"/>
        <v>-1</v>
      </c>
      <c r="L589" s="228">
        <f>IF(K589=0,0,
IF(J589="D0.5",0.5*SUMIFS('Key Numbers'!$C$2:$C$71,'Key Numbers'!$A$2:$A$71,"&gt;="&amp;ABS($I589),'Key Numbers'!$A$2:$A$71,"&lt;="&amp;ABS($H589)),
IF(J589="D-0.5",0.5*-1*SUMIFS('Key Numbers'!$C$2:$C$71,'Key Numbers'!$A$2:$A$71,"&lt;="&amp;ABS($I589),'Key Numbers'!$A$2:$A$71,"&gt;="&amp;ABS($H589)),
IF(J589="F0.5",0.5*SUMIFS('Key Numbers'!$C$2:$C$71,'Key Numbers'!$A$2:$A$71,"&lt;="&amp;ABS($I589),'Key Numbers'!$A$2:$A$71,"&gt;="&amp;ABS($H589)),
IF(J589="F-0.5",0.5*-1*SUMIFS('Key Numbers'!$C$2:$C$71,'Key Numbers'!$A$2:$A$71,"&gt;="&amp;ABS($I589),'Key Numbers'!$A$2:$A$71,"&lt;="&amp;ABS($H589)),
IF(AND(LEFT(J589,1)="F",K589&lt;0),-1*SUMIFS('Key Numbers'!$C$2:$C$71,'Key Numbers'!$A$2:$A$71,"&gt;="&amp;ABS($I589),'Key Numbers'!$A$2:$A$71,"&lt;="&amp;ABS($H589)),
IF(AND(LEFT(J589,1)="F",K589&gt;0),SUMIFS('Key Numbers'!$C$2:$C$71,'Key Numbers'!$A$2:$A$71,"&lt;="&amp;ABS($I589),'Key Numbers'!$A$2:$A$71,"&gt;="&amp;ABS($H589)),
IF(AND(LEFT(J589,1)="D",K589&lt;0),-1*SUMIFS('Key Numbers'!$C$2:$C$71,'Key Numbers'!$A$2:$A$71,"&lt;="&amp;ABS($I589),'Key Numbers'!$A$2:$A$71,"&gt;="&amp;ABS($H589)),
SUMIFS('Key Numbers'!$C$2:$C$71,'Key Numbers'!$A$2:$A$71,"&gt;="&amp;ABS($I589),'Key Numbers'!$A$2:$A$71,"&lt;="&amp;ABS($H589))))))))))</f>
        <v>-5.8715596330275233E-2</v>
      </c>
      <c r="M589" s="6" cm="1">
        <f t="array" ref="M589">IFERROR(INDEX(DVOA!$E$2:$E$20095,MATCH($F589&amp;$A589-1&amp;$B589,DVOA!$C$2:$C$20095&amp;DVOA!$A$2:$A20481&amp;DVOA!$B$2:$B$20095,0)),0)</f>
        <v>0</v>
      </c>
      <c r="N589" s="6" cm="1">
        <f t="array" ref="N589">IFERROR(INDEX(WDVOA!$W$2:$W$1616,MATCH($F589&amp;$A589-1&amp;$B589,WDVOA!$U$2:$U$19616&amp;WDVOA!$V$2:$V$19616&amp;WDVOA!$B$2:$B$19616,0)),0)</f>
        <v>0</v>
      </c>
      <c r="O589" s="6" cm="1">
        <f t="array" ref="O589">IFERROR(INDEX(DVOA!$AC$2:$AC$20095,MATCH($F589&amp;$A589-1&amp;$B589,DVOA!$C$2:$C$20095&amp;DVOA!$A$2:$A$20095&amp;DVOA!$B$2:$B$20095,0)
),0)</f>
        <v>0</v>
      </c>
      <c r="P589" s="6" cm="1">
        <f t="array" ref="P589">IFERROR(INDEX(DVOA!$E$2:$E$20095,MATCH($G589&amp;$A589-1&amp;$B589,DVOA!$C$2:$C$20095&amp;DVOA!$A$2:$A20481&amp;DVOA!$B$2:$B$20095,0)),0)</f>
        <v>0</v>
      </c>
      <c r="Q589" s="6" cm="1">
        <f t="array" ref="Q589">IFERROR(INDEX(WDVOA!$W$2:$W$1616,MATCH($G589&amp;$A589-1&amp;$B589,WDVOA!$U$2:$U$19616&amp;WDVOA!$V$2:$V$19616&amp;WDVOA!$B$2:$B$19616,0)),0)</f>
        <v>0</v>
      </c>
      <c r="R589" s="6" cm="1">
        <f t="array" ref="R589">IFERROR(INDEX(DVOA!$AC$2:$AC$20095,MATCH($G589&amp;$A589-1&amp;$B589,DVOA!$C$2:$C$20095&amp;DVOA!$A$2:$A$20095&amp;DVOA!$B$2:$B$20095,0)
),0)</f>
        <v>0</v>
      </c>
      <c r="S589" s="6" t="str">
        <f t="shared" si="120"/>
        <v/>
      </c>
      <c r="T589" s="104">
        <f t="shared" si="128"/>
        <v>0</v>
      </c>
      <c r="U589" s="104" t="str">
        <f t="shared" si="129"/>
        <v/>
      </c>
      <c r="V589" s="26" t="str" cm="1">
        <f t="array" ref="V589">IFERROR(IF(E589="H",INDEX('DVOA Pred'!$G$2:$G$1000,MATCH($F589&amp;$B589&amp;$A589,'DVOA Pred'!$C$2:$C$1000&amp;'DVOA Pred'!$A$2:$A$1000&amp;'DVOA Pred'!$B$2:$B$1000,0)),
INDEX('DVOA Pred'!$H$2:$H$1000,MATCH($F589&amp;$B589&amp;$A589,'DVOA Pred'!$D$2:$D$1000&amp;'DVOA Pred'!$A$2:$A$1000&amp;'DVOA Pred'!$B$2:$B$1000,0))),"")</f>
        <v/>
      </c>
      <c r="W589" s="26" t="str">
        <f t="shared" si="121"/>
        <v/>
      </c>
      <c r="X589" s="26" t="str">
        <f t="shared" si="122"/>
        <v/>
      </c>
      <c r="Y589" s="6" t="str">
        <f>IFERROR((PERCENTRANK($L$2:$L$20355,L589)*Multiples!$B$3)+((PERCENTRANK($W$2:$W$20355,W589)*(1-Multiples!$B$3))),"")</f>
        <v/>
      </c>
      <c r="Z589" s="64">
        <v>37</v>
      </c>
      <c r="AA589" s="64">
        <v>20</v>
      </c>
      <c r="AB589" s="24">
        <f t="shared" si="123"/>
        <v>17</v>
      </c>
      <c r="AC589" s="24">
        <f t="shared" si="124"/>
        <v>12.5</v>
      </c>
      <c r="AD589" s="24">
        <f t="shared" si="125"/>
        <v>13.5</v>
      </c>
      <c r="AE589" s="24" t="str">
        <f t="shared" si="126"/>
        <v>Yes</v>
      </c>
      <c r="AF589" s="24" t="str">
        <f t="shared" si="127"/>
        <v>Yes</v>
      </c>
      <c r="AG589" s="64"/>
      <c r="AH589" s="105"/>
      <c r="AI589" s="105"/>
      <c r="AJ589" s="66"/>
    </row>
    <row r="590" spans="1:36" customFormat="1" x14ac:dyDescent="0.25">
      <c r="A590" s="7">
        <v>6</v>
      </c>
      <c r="B590" s="5">
        <v>2023</v>
      </c>
      <c r="C590" s="5" t="str">
        <f t="shared" si="117"/>
        <v>2023 W6</v>
      </c>
      <c r="D590" s="5">
        <v>295</v>
      </c>
      <c r="E590" s="5" t="s">
        <v>651</v>
      </c>
      <c r="F590" s="5" t="s">
        <v>64</v>
      </c>
      <c r="G590" s="5" t="s">
        <v>46</v>
      </c>
      <c r="H590" s="5">
        <v>2.5</v>
      </c>
      <c r="I590" s="61">
        <v>3</v>
      </c>
      <c r="J590" s="62" t="str">
        <f t="shared" si="118"/>
        <v>D-0.5</v>
      </c>
      <c r="K590" s="61">
        <f t="shared" si="119"/>
        <v>-0.5</v>
      </c>
      <c r="L590" s="228">
        <f>IF(K590=0,0,
IF(J590="D0.5",0.5*SUMIFS('Key Numbers'!$C$2:$C$71,'Key Numbers'!$A$2:$A$71,"&gt;="&amp;ABS($I590),'Key Numbers'!$A$2:$A$71,"&lt;="&amp;ABS($H590)),
IF(J590="D-0.5",0.5*-1*SUMIFS('Key Numbers'!$C$2:$C$71,'Key Numbers'!$A$2:$A$71,"&lt;="&amp;ABS($I590),'Key Numbers'!$A$2:$A$71,"&gt;="&amp;ABS($H590)),
IF(J590="F0.5",0.5*SUMIFS('Key Numbers'!$C$2:$C$71,'Key Numbers'!$A$2:$A$71,"&lt;="&amp;ABS($I590),'Key Numbers'!$A$2:$A$71,"&gt;="&amp;ABS($H590)),
IF(J590="F-0.5",0.5*-1*SUMIFS('Key Numbers'!$C$2:$C$71,'Key Numbers'!$A$2:$A$71,"&gt;="&amp;ABS($I590),'Key Numbers'!$A$2:$A$71,"&lt;="&amp;ABS($H590)),
IF(AND(LEFT(J590,1)="F",K590&lt;0),-1*SUMIFS('Key Numbers'!$C$2:$C$71,'Key Numbers'!$A$2:$A$71,"&gt;="&amp;ABS($I590),'Key Numbers'!$A$2:$A$71,"&lt;="&amp;ABS($H590)),
IF(AND(LEFT(J590,1)="F",K590&gt;0),SUMIFS('Key Numbers'!$C$2:$C$71,'Key Numbers'!$A$2:$A$71,"&lt;="&amp;ABS($I590),'Key Numbers'!$A$2:$A$71,"&gt;="&amp;ABS($H590)),
IF(AND(LEFT(J590,1)="D",K590&lt;0),-1*SUMIFS('Key Numbers'!$C$2:$C$71,'Key Numbers'!$A$2:$A$71,"&lt;="&amp;ABS($I590),'Key Numbers'!$A$2:$A$71,"&gt;="&amp;ABS($H590)),
SUMIFS('Key Numbers'!$C$2:$C$71,'Key Numbers'!$A$2:$A$71,"&gt;="&amp;ABS($I590),'Key Numbers'!$A$2:$A$71,"&lt;="&amp;ABS($H590))))))))))</f>
        <v>-7.247706422018349E-2</v>
      </c>
      <c r="M590" s="6" cm="1">
        <f t="array" ref="M590">IFERROR(INDEX(DVOA!$E$2:$E$20095,MATCH($F590&amp;$A590-1&amp;$B590,DVOA!$C$2:$C$20095&amp;DVOA!$A$2:$A20482&amp;DVOA!$B$2:$B$20095,0)),0)</f>
        <v>0</v>
      </c>
      <c r="N590" s="6" cm="1">
        <f t="array" ref="N590">IFERROR(INDEX(WDVOA!$W$2:$W$1616,MATCH($F590&amp;$A590-1&amp;$B590,WDVOA!$U$2:$U$19616&amp;WDVOA!$V$2:$V$19616&amp;WDVOA!$B$2:$B$19616,0)),0)</f>
        <v>0</v>
      </c>
      <c r="O590" s="6" cm="1">
        <f t="array" ref="O590">IFERROR(INDEX(DVOA!$AC$2:$AC$20095,MATCH($F590&amp;$A590-1&amp;$B590,DVOA!$C$2:$C$20095&amp;DVOA!$A$2:$A$20095&amp;DVOA!$B$2:$B$20095,0)
),0)</f>
        <v>0</v>
      </c>
      <c r="P590" s="6" cm="1">
        <f t="array" ref="P590">IFERROR(INDEX(DVOA!$E$2:$E$20095,MATCH($G590&amp;$A590-1&amp;$B590,DVOA!$C$2:$C$20095&amp;DVOA!$A$2:$A20482&amp;DVOA!$B$2:$B$20095,0)),0)</f>
        <v>0</v>
      </c>
      <c r="Q590" s="6" cm="1">
        <f t="array" ref="Q590">IFERROR(INDEX(WDVOA!$W$2:$W$1616,MATCH($G590&amp;$A590-1&amp;$B590,WDVOA!$U$2:$U$19616&amp;WDVOA!$V$2:$V$19616&amp;WDVOA!$B$2:$B$19616,0)),0)</f>
        <v>0</v>
      </c>
      <c r="R590" s="6" cm="1">
        <f t="array" ref="R590">IFERROR(INDEX(DVOA!$AC$2:$AC$20095,MATCH($G590&amp;$A590-1&amp;$B590,DVOA!$C$2:$C$20095&amp;DVOA!$A$2:$A$20095&amp;DVOA!$B$2:$B$20095,0)
),0)</f>
        <v>0</v>
      </c>
      <c r="S590" s="6" t="str">
        <f t="shared" si="120"/>
        <v/>
      </c>
      <c r="T590" s="104">
        <f t="shared" si="128"/>
        <v>0</v>
      </c>
      <c r="U590" s="104" t="str">
        <f t="shared" si="129"/>
        <v/>
      </c>
      <c r="V590" s="26" t="str" cm="1">
        <f t="array" ref="V590">IFERROR(IF(E590="H",INDEX('DVOA Pred'!$G$2:$G$1000,MATCH($F590&amp;$B590&amp;$A590,'DVOA Pred'!$C$2:$C$1000&amp;'DVOA Pred'!$A$2:$A$1000&amp;'DVOA Pred'!$B$2:$B$1000,0)),
INDEX('DVOA Pred'!$H$2:$H$1000,MATCH($F590&amp;$B590&amp;$A590,'DVOA Pred'!$D$2:$D$1000&amp;'DVOA Pred'!$A$2:$A$1000&amp;'DVOA Pred'!$B$2:$B$1000,0))),"")</f>
        <v/>
      </c>
      <c r="W590" s="26" t="str">
        <f t="shared" si="121"/>
        <v/>
      </c>
      <c r="X590" s="26" t="str">
        <f t="shared" si="122"/>
        <v/>
      </c>
      <c r="Y590" s="6" t="str">
        <f>IFERROR((PERCENTRANK($L$2:$L$20355,L590)*Multiples!$B$3)+((PERCENTRANK($W$2:$W$20355,W590)*(1-Multiples!$B$3))),"")</f>
        <v/>
      </c>
      <c r="Z590" s="64">
        <v>13</v>
      </c>
      <c r="AA590" s="64">
        <v>19</v>
      </c>
      <c r="AB590" s="24">
        <f t="shared" si="123"/>
        <v>-6</v>
      </c>
      <c r="AC590" s="24">
        <f t="shared" si="124"/>
        <v>-3.5</v>
      </c>
      <c r="AD590" s="24">
        <f t="shared" si="125"/>
        <v>-3</v>
      </c>
      <c r="AE590" s="24" t="str">
        <f t="shared" si="126"/>
        <v>No</v>
      </c>
      <c r="AF590" s="24" t="str">
        <f t="shared" si="127"/>
        <v>No</v>
      </c>
      <c r="AG590" s="64" t="s">
        <v>652</v>
      </c>
      <c r="AH590" s="105"/>
      <c r="AI590" s="105"/>
      <c r="AJ590" s="66"/>
    </row>
    <row r="591" spans="1:36" customFormat="1" x14ac:dyDescent="0.25">
      <c r="A591" s="7">
        <v>6</v>
      </c>
      <c r="B591" s="5">
        <v>2023</v>
      </c>
      <c r="C591" s="5" t="str">
        <f t="shared" si="117"/>
        <v>2023 W6</v>
      </c>
      <c r="D591" s="5">
        <v>295</v>
      </c>
      <c r="E591" s="5" t="s">
        <v>649</v>
      </c>
      <c r="F591" s="5" t="s">
        <v>46</v>
      </c>
      <c r="G591" s="5" t="s">
        <v>64</v>
      </c>
      <c r="H591" s="5">
        <v>-2.5</v>
      </c>
      <c r="I591" s="61">
        <v>-3</v>
      </c>
      <c r="J591" s="62" t="str">
        <f t="shared" si="118"/>
        <v>F0.5</v>
      </c>
      <c r="K591" s="61">
        <f t="shared" si="119"/>
        <v>0.5</v>
      </c>
      <c r="L591" s="228">
        <f>IF(K591=0,0,
IF(J591="D0.5",0.5*SUMIFS('Key Numbers'!$C$2:$C$71,'Key Numbers'!$A$2:$A$71,"&gt;="&amp;ABS($I591),'Key Numbers'!$A$2:$A$71,"&lt;="&amp;ABS($H591)),
IF(J591="D-0.5",0.5*-1*SUMIFS('Key Numbers'!$C$2:$C$71,'Key Numbers'!$A$2:$A$71,"&lt;="&amp;ABS($I591),'Key Numbers'!$A$2:$A$71,"&gt;="&amp;ABS($H591)),
IF(J591="F0.5",0.5*SUMIFS('Key Numbers'!$C$2:$C$71,'Key Numbers'!$A$2:$A$71,"&lt;="&amp;ABS($I591),'Key Numbers'!$A$2:$A$71,"&gt;="&amp;ABS($H591)),
IF(J591="F-0.5",0.5*-1*SUMIFS('Key Numbers'!$C$2:$C$71,'Key Numbers'!$A$2:$A$71,"&gt;="&amp;ABS($I591),'Key Numbers'!$A$2:$A$71,"&lt;="&amp;ABS($H591)),
IF(AND(LEFT(J591,1)="F",K591&lt;0),-1*SUMIFS('Key Numbers'!$C$2:$C$71,'Key Numbers'!$A$2:$A$71,"&gt;="&amp;ABS($I591),'Key Numbers'!$A$2:$A$71,"&lt;="&amp;ABS($H591)),
IF(AND(LEFT(J591,1)="F",K591&gt;0),SUMIFS('Key Numbers'!$C$2:$C$71,'Key Numbers'!$A$2:$A$71,"&lt;="&amp;ABS($I591),'Key Numbers'!$A$2:$A$71,"&gt;="&amp;ABS($H591)),
IF(AND(LEFT(J591,1)="D",K591&lt;0),-1*SUMIFS('Key Numbers'!$C$2:$C$71,'Key Numbers'!$A$2:$A$71,"&lt;="&amp;ABS($I591),'Key Numbers'!$A$2:$A$71,"&gt;="&amp;ABS($H591)),
SUMIFS('Key Numbers'!$C$2:$C$71,'Key Numbers'!$A$2:$A$71,"&gt;="&amp;ABS($I591),'Key Numbers'!$A$2:$A$71,"&lt;="&amp;ABS($H591))))))))))</f>
        <v>7.247706422018349E-2</v>
      </c>
      <c r="M591" s="6" cm="1">
        <f t="array" ref="M591">IFERROR(INDEX(DVOA!$E$2:$E$20095,MATCH($F591&amp;$A591-1&amp;$B591,DVOA!$C$2:$C$20095&amp;DVOA!$A$2:$A20483&amp;DVOA!$B$2:$B$20095,0)),0)</f>
        <v>0</v>
      </c>
      <c r="N591" s="6" cm="1">
        <f t="array" ref="N591">IFERROR(INDEX(WDVOA!$W$2:$W$1616,MATCH($F591&amp;$A591-1&amp;$B591,WDVOA!$U$2:$U$19616&amp;WDVOA!$V$2:$V$19616&amp;WDVOA!$B$2:$B$19616,0)),0)</f>
        <v>0</v>
      </c>
      <c r="O591" s="6" cm="1">
        <f t="array" ref="O591">IFERROR(INDEX(DVOA!$AC$2:$AC$20095,MATCH($F591&amp;$A591-1&amp;$B591,DVOA!$C$2:$C$20095&amp;DVOA!$A$2:$A$20095&amp;DVOA!$B$2:$B$20095,0)
),0)</f>
        <v>0</v>
      </c>
      <c r="P591" s="6" cm="1">
        <f t="array" ref="P591">IFERROR(INDEX(DVOA!$E$2:$E$20095,MATCH($G591&amp;$A591-1&amp;$B591,DVOA!$C$2:$C$20095&amp;DVOA!$A$2:$A20483&amp;DVOA!$B$2:$B$20095,0)),0)</f>
        <v>0</v>
      </c>
      <c r="Q591" s="6" cm="1">
        <f t="array" ref="Q591">IFERROR(INDEX(WDVOA!$W$2:$W$1616,MATCH($G591&amp;$A591-1&amp;$B591,WDVOA!$U$2:$U$19616&amp;WDVOA!$V$2:$V$19616&amp;WDVOA!$B$2:$B$19616,0)),0)</f>
        <v>0</v>
      </c>
      <c r="R591" s="6" cm="1">
        <f t="array" ref="R591">IFERROR(INDEX(DVOA!$AC$2:$AC$20095,MATCH($G591&amp;$A591-1&amp;$B591,DVOA!$C$2:$C$20095&amp;DVOA!$A$2:$A$20095&amp;DVOA!$B$2:$B$20095,0)
),0)</f>
        <v>0</v>
      </c>
      <c r="S591" s="6" t="str">
        <f t="shared" si="120"/>
        <v/>
      </c>
      <c r="T591" s="104">
        <f t="shared" si="128"/>
        <v>0</v>
      </c>
      <c r="U591" s="104" t="str">
        <f t="shared" si="129"/>
        <v/>
      </c>
      <c r="V591" s="26" t="str" cm="1">
        <f t="array" ref="V591">IFERROR(IF(E591="H",INDEX('DVOA Pred'!$G$2:$G$1000,MATCH($F591&amp;$B591&amp;$A591,'DVOA Pred'!$C$2:$C$1000&amp;'DVOA Pred'!$A$2:$A$1000&amp;'DVOA Pred'!$B$2:$B$1000,0)),
INDEX('DVOA Pred'!$H$2:$H$1000,MATCH($F591&amp;$B591&amp;$A591,'DVOA Pred'!$D$2:$D$1000&amp;'DVOA Pred'!$A$2:$A$1000&amp;'DVOA Pred'!$B$2:$B$1000,0))),"")</f>
        <v/>
      </c>
      <c r="W591" s="26" t="str">
        <f t="shared" si="121"/>
        <v/>
      </c>
      <c r="X591" s="26" t="str">
        <f t="shared" si="122"/>
        <v/>
      </c>
      <c r="Y591" s="6" t="str">
        <f>IFERROR((PERCENTRANK($L$2:$L$20355,L591)*Multiples!$B$3)+((PERCENTRANK($W$2:$W$20355,W591)*(1-Multiples!$B$3))),"")</f>
        <v/>
      </c>
      <c r="Z591" s="64">
        <v>19</v>
      </c>
      <c r="AA591" s="64">
        <v>13</v>
      </c>
      <c r="AB591" s="24">
        <f t="shared" si="123"/>
        <v>6</v>
      </c>
      <c r="AC591" s="24">
        <f t="shared" si="124"/>
        <v>3.5</v>
      </c>
      <c r="AD591" s="24">
        <f t="shared" si="125"/>
        <v>3</v>
      </c>
      <c r="AE591" s="24" t="str">
        <f t="shared" si="126"/>
        <v>Yes</v>
      </c>
      <c r="AF591" s="24" t="str">
        <f t="shared" si="127"/>
        <v>Yes</v>
      </c>
      <c r="AG591" s="64"/>
      <c r="AH591" s="105"/>
      <c r="AI591" s="105"/>
      <c r="AJ591" s="66"/>
    </row>
    <row r="592" spans="1:36" customFormat="1" x14ac:dyDescent="0.25">
      <c r="A592" s="7">
        <v>6</v>
      </c>
      <c r="B592" s="5">
        <v>2023</v>
      </c>
      <c r="C592" s="5" t="str">
        <f t="shared" si="117"/>
        <v>2023 W6</v>
      </c>
      <c r="D592" s="5">
        <v>296</v>
      </c>
      <c r="E592" s="5" t="s">
        <v>651</v>
      </c>
      <c r="F592" s="5" t="s">
        <v>53</v>
      </c>
      <c r="G592" s="5" t="s">
        <v>17</v>
      </c>
      <c r="H592" s="5">
        <v>-3.5</v>
      </c>
      <c r="I592" s="61">
        <v>-3</v>
      </c>
      <c r="J592" s="62" t="str">
        <f t="shared" si="118"/>
        <v>F-0.5</v>
      </c>
      <c r="K592" s="61">
        <f t="shared" si="119"/>
        <v>-0.5</v>
      </c>
      <c r="L592" s="228">
        <f>IF(K592=0,0,
IF(J592="D0.5",0.5*SUMIFS('Key Numbers'!$C$2:$C$71,'Key Numbers'!$A$2:$A$71,"&gt;="&amp;ABS($I592),'Key Numbers'!$A$2:$A$71,"&lt;="&amp;ABS($H592)),
IF(J592="D-0.5",0.5*-1*SUMIFS('Key Numbers'!$C$2:$C$71,'Key Numbers'!$A$2:$A$71,"&lt;="&amp;ABS($I592),'Key Numbers'!$A$2:$A$71,"&gt;="&amp;ABS($H592)),
IF(J592="F0.5",0.5*SUMIFS('Key Numbers'!$C$2:$C$71,'Key Numbers'!$A$2:$A$71,"&lt;="&amp;ABS($I592),'Key Numbers'!$A$2:$A$71,"&gt;="&amp;ABS($H592)),
IF(J592="F-0.5",0.5*-1*SUMIFS('Key Numbers'!$C$2:$C$71,'Key Numbers'!$A$2:$A$71,"&gt;="&amp;ABS($I592),'Key Numbers'!$A$2:$A$71,"&lt;="&amp;ABS($H592)),
IF(AND(LEFT(J592,1)="F",K592&lt;0),-1*SUMIFS('Key Numbers'!$C$2:$C$71,'Key Numbers'!$A$2:$A$71,"&gt;="&amp;ABS($I592),'Key Numbers'!$A$2:$A$71,"&lt;="&amp;ABS($H592)),
IF(AND(LEFT(J592,1)="F",K592&gt;0),SUMIFS('Key Numbers'!$C$2:$C$71,'Key Numbers'!$A$2:$A$71,"&lt;="&amp;ABS($I592),'Key Numbers'!$A$2:$A$71,"&gt;="&amp;ABS($H592)),
IF(AND(LEFT(J592,1)="D",K592&lt;0),-1*SUMIFS('Key Numbers'!$C$2:$C$71,'Key Numbers'!$A$2:$A$71,"&lt;="&amp;ABS($I592),'Key Numbers'!$A$2:$A$71,"&gt;="&amp;ABS($H592)),
SUMIFS('Key Numbers'!$C$2:$C$71,'Key Numbers'!$A$2:$A$71,"&gt;="&amp;ABS($I592),'Key Numbers'!$A$2:$A$71,"&lt;="&amp;ABS($H592))))))))))</f>
        <v>-7.247706422018349E-2</v>
      </c>
      <c r="M592" s="6" cm="1">
        <f t="array" ref="M592">IFERROR(INDEX(DVOA!$E$2:$E$20095,MATCH($F592&amp;$A592-1&amp;$B592,DVOA!$C$2:$C$20095&amp;DVOA!$A$2:$A20484&amp;DVOA!$B$2:$B$20095,0)),0)</f>
        <v>0</v>
      </c>
      <c r="N592" s="6" cm="1">
        <f t="array" ref="N592">IFERROR(INDEX(WDVOA!$W$2:$W$1616,MATCH($F592&amp;$A592-1&amp;$B592,WDVOA!$U$2:$U$19616&amp;WDVOA!$V$2:$V$19616&amp;WDVOA!$B$2:$B$19616,0)),0)</f>
        <v>0</v>
      </c>
      <c r="O592" s="6" cm="1">
        <f t="array" ref="O592">IFERROR(INDEX(DVOA!$AC$2:$AC$20095,MATCH($F592&amp;$A592-1&amp;$B592,DVOA!$C$2:$C$20095&amp;DVOA!$A$2:$A$20095&amp;DVOA!$B$2:$B$20095,0)
),0)</f>
        <v>0</v>
      </c>
      <c r="P592" s="6" cm="1">
        <f t="array" ref="P592">IFERROR(INDEX(DVOA!$E$2:$E$20095,MATCH($G592&amp;$A592-1&amp;$B592,DVOA!$C$2:$C$20095&amp;DVOA!$A$2:$A20484&amp;DVOA!$B$2:$B$20095,0)),0)</f>
        <v>0</v>
      </c>
      <c r="Q592" s="6" cm="1">
        <f t="array" ref="Q592">IFERROR(INDEX(WDVOA!$W$2:$W$1616,MATCH($G592&amp;$A592-1&amp;$B592,WDVOA!$U$2:$U$19616&amp;WDVOA!$V$2:$V$19616&amp;WDVOA!$B$2:$B$19616,0)),0)</f>
        <v>0</v>
      </c>
      <c r="R592" s="6" cm="1">
        <f t="array" ref="R592">IFERROR(INDEX(DVOA!$AC$2:$AC$20095,MATCH($G592&amp;$A592-1&amp;$B592,DVOA!$C$2:$C$20095&amp;DVOA!$A$2:$A$20095&amp;DVOA!$B$2:$B$20095,0)
),0)</f>
        <v>0</v>
      </c>
      <c r="S592" s="6" t="str">
        <f t="shared" si="120"/>
        <v/>
      </c>
      <c r="T592" s="104">
        <f t="shared" si="128"/>
        <v>0</v>
      </c>
      <c r="U592" s="104" t="str">
        <f t="shared" si="129"/>
        <v/>
      </c>
      <c r="V592" s="26" t="str" cm="1">
        <f t="array" ref="V592">IFERROR(IF(E592="H",INDEX('DVOA Pred'!$G$2:$G$1000,MATCH($F592&amp;$B592&amp;$A592,'DVOA Pred'!$C$2:$C$1000&amp;'DVOA Pred'!$A$2:$A$1000&amp;'DVOA Pred'!$B$2:$B$1000,0)),
INDEX('DVOA Pred'!$H$2:$H$1000,MATCH($F592&amp;$B592&amp;$A592,'DVOA Pred'!$D$2:$D$1000&amp;'DVOA Pred'!$A$2:$A$1000&amp;'DVOA Pred'!$B$2:$B$1000,0))),"")</f>
        <v/>
      </c>
      <c r="W592" s="26" t="str">
        <f t="shared" si="121"/>
        <v/>
      </c>
      <c r="X592" s="26" t="str">
        <f t="shared" si="122"/>
        <v/>
      </c>
      <c r="Y592" s="6" t="str">
        <f>IFERROR((PERCENTRANK($L$2:$L$20355,L592)*Multiples!$B$3)+((PERCENTRANK($W$2:$W$20355,W592)*(1-Multiples!$B$3))),"")</f>
        <v/>
      </c>
      <c r="Z592" s="64">
        <v>21</v>
      </c>
      <c r="AA592" s="64">
        <v>17</v>
      </c>
      <c r="AB592" s="24">
        <f t="shared" si="123"/>
        <v>4</v>
      </c>
      <c r="AC592" s="24">
        <f t="shared" si="124"/>
        <v>0.5</v>
      </c>
      <c r="AD592" s="24">
        <f t="shared" si="125"/>
        <v>1</v>
      </c>
      <c r="AE592" s="24" t="str">
        <f t="shared" si="126"/>
        <v>Yes</v>
      </c>
      <c r="AF592" s="24" t="str">
        <f t="shared" si="127"/>
        <v>Yes</v>
      </c>
      <c r="AG592" s="64"/>
      <c r="AH592" s="105"/>
      <c r="AI592" s="105"/>
      <c r="AJ592" s="66"/>
    </row>
    <row r="593" spans="1:36" customFormat="1" x14ac:dyDescent="0.25">
      <c r="A593" s="7">
        <v>6</v>
      </c>
      <c r="B593" s="5">
        <v>2023</v>
      </c>
      <c r="C593" s="5" t="str">
        <f t="shared" si="117"/>
        <v>2023 W6</v>
      </c>
      <c r="D593" s="5">
        <v>296</v>
      </c>
      <c r="E593" s="5" t="s">
        <v>649</v>
      </c>
      <c r="F593" s="5" t="s">
        <v>17</v>
      </c>
      <c r="G593" s="5" t="s">
        <v>53</v>
      </c>
      <c r="H593" s="5">
        <v>3.5</v>
      </c>
      <c r="I593" s="61">
        <v>3</v>
      </c>
      <c r="J593" s="62" t="str">
        <f t="shared" si="118"/>
        <v>D0.5</v>
      </c>
      <c r="K593" s="61">
        <f t="shared" si="119"/>
        <v>0.5</v>
      </c>
      <c r="L593" s="228">
        <f>IF(K593=0,0,
IF(J593="D0.5",0.5*SUMIFS('Key Numbers'!$C$2:$C$71,'Key Numbers'!$A$2:$A$71,"&gt;="&amp;ABS($I593),'Key Numbers'!$A$2:$A$71,"&lt;="&amp;ABS($H593)),
IF(J593="D-0.5",0.5*-1*SUMIFS('Key Numbers'!$C$2:$C$71,'Key Numbers'!$A$2:$A$71,"&lt;="&amp;ABS($I593),'Key Numbers'!$A$2:$A$71,"&gt;="&amp;ABS($H593)),
IF(J593="F0.5",0.5*SUMIFS('Key Numbers'!$C$2:$C$71,'Key Numbers'!$A$2:$A$71,"&lt;="&amp;ABS($I593),'Key Numbers'!$A$2:$A$71,"&gt;="&amp;ABS($H593)),
IF(J593="F-0.5",0.5*-1*SUMIFS('Key Numbers'!$C$2:$C$71,'Key Numbers'!$A$2:$A$71,"&gt;="&amp;ABS($I593),'Key Numbers'!$A$2:$A$71,"&lt;="&amp;ABS($H593)),
IF(AND(LEFT(J593,1)="F",K593&lt;0),-1*SUMIFS('Key Numbers'!$C$2:$C$71,'Key Numbers'!$A$2:$A$71,"&gt;="&amp;ABS($I593),'Key Numbers'!$A$2:$A$71,"&lt;="&amp;ABS($H593)),
IF(AND(LEFT(J593,1)="F",K593&gt;0),SUMIFS('Key Numbers'!$C$2:$C$71,'Key Numbers'!$A$2:$A$71,"&lt;="&amp;ABS($I593),'Key Numbers'!$A$2:$A$71,"&gt;="&amp;ABS($H593)),
IF(AND(LEFT(J593,1)="D",K593&lt;0),-1*SUMIFS('Key Numbers'!$C$2:$C$71,'Key Numbers'!$A$2:$A$71,"&lt;="&amp;ABS($I593),'Key Numbers'!$A$2:$A$71,"&gt;="&amp;ABS($H593)),
SUMIFS('Key Numbers'!$C$2:$C$71,'Key Numbers'!$A$2:$A$71,"&gt;="&amp;ABS($I593),'Key Numbers'!$A$2:$A$71,"&lt;="&amp;ABS($H593))))))))))</f>
        <v>7.247706422018349E-2</v>
      </c>
      <c r="M593" s="6" cm="1">
        <f t="array" ref="M593">IFERROR(INDEX(DVOA!$E$2:$E$20095,MATCH($F593&amp;$A593-1&amp;$B593,DVOA!$C$2:$C$20095&amp;DVOA!$A$2:$A20485&amp;DVOA!$B$2:$B$20095,0)),0)</f>
        <v>0</v>
      </c>
      <c r="N593" s="6" cm="1">
        <f t="array" ref="N593">IFERROR(INDEX(WDVOA!$W$2:$W$1616,MATCH($F593&amp;$A593-1&amp;$B593,WDVOA!$U$2:$U$19616&amp;WDVOA!$V$2:$V$19616&amp;WDVOA!$B$2:$B$19616,0)),0)</f>
        <v>0</v>
      </c>
      <c r="O593" s="6" cm="1">
        <f t="array" ref="O593">IFERROR(INDEX(DVOA!$AC$2:$AC$20095,MATCH($F593&amp;$A593-1&amp;$B593,DVOA!$C$2:$C$20095&amp;DVOA!$A$2:$A$20095&amp;DVOA!$B$2:$B$20095,0)
),0)</f>
        <v>0</v>
      </c>
      <c r="P593" s="6" cm="1">
        <f t="array" ref="P593">IFERROR(INDEX(DVOA!$E$2:$E$20095,MATCH($G593&amp;$A593-1&amp;$B593,DVOA!$C$2:$C$20095&amp;DVOA!$A$2:$A20485&amp;DVOA!$B$2:$B$20095,0)),0)</f>
        <v>0</v>
      </c>
      <c r="Q593" s="6" cm="1">
        <f t="array" ref="Q593">IFERROR(INDEX(WDVOA!$W$2:$W$1616,MATCH($G593&amp;$A593-1&amp;$B593,WDVOA!$U$2:$U$19616&amp;WDVOA!$V$2:$V$19616&amp;WDVOA!$B$2:$B$19616,0)),0)</f>
        <v>0</v>
      </c>
      <c r="R593" s="6" cm="1">
        <f t="array" ref="R593">IFERROR(INDEX(DVOA!$AC$2:$AC$20095,MATCH($G593&amp;$A593-1&amp;$B593,DVOA!$C$2:$C$20095&amp;DVOA!$A$2:$A$20095&amp;DVOA!$B$2:$B$20095,0)
),0)</f>
        <v>0</v>
      </c>
      <c r="S593" s="6" t="str">
        <f t="shared" si="120"/>
        <v/>
      </c>
      <c r="T593" s="104">
        <f t="shared" si="128"/>
        <v>0</v>
      </c>
      <c r="U593" s="104" t="str">
        <f t="shared" si="129"/>
        <v/>
      </c>
      <c r="V593" s="26" t="str" cm="1">
        <f t="array" ref="V593">IFERROR(IF(E593="H",INDEX('DVOA Pred'!$G$2:$G$1000,MATCH($F593&amp;$B593&amp;$A593,'DVOA Pred'!$C$2:$C$1000&amp;'DVOA Pred'!$A$2:$A$1000&amp;'DVOA Pred'!$B$2:$B$1000,0)),
INDEX('DVOA Pred'!$H$2:$H$1000,MATCH($F593&amp;$B593&amp;$A593,'DVOA Pred'!$D$2:$D$1000&amp;'DVOA Pred'!$A$2:$A$1000&amp;'DVOA Pred'!$B$2:$B$1000,0))),"")</f>
        <v/>
      </c>
      <c r="W593" s="26" t="str">
        <f t="shared" si="121"/>
        <v/>
      </c>
      <c r="X593" s="26" t="str">
        <f t="shared" si="122"/>
        <v/>
      </c>
      <c r="Y593" s="6" t="str">
        <f>IFERROR((PERCENTRANK($L$2:$L$20355,L593)*Multiples!$B$3)+((PERCENTRANK($W$2:$W$20355,W593)*(1-Multiples!$B$3))),"")</f>
        <v/>
      </c>
      <c r="Z593" s="64">
        <v>17</v>
      </c>
      <c r="AA593" s="64">
        <v>21</v>
      </c>
      <c r="AB593" s="24">
        <f t="shared" si="123"/>
        <v>-4</v>
      </c>
      <c r="AC593" s="24">
        <f t="shared" si="124"/>
        <v>-0.5</v>
      </c>
      <c r="AD593" s="24">
        <f t="shared" si="125"/>
        <v>-1</v>
      </c>
      <c r="AE593" s="24" t="str">
        <f t="shared" si="126"/>
        <v>No</v>
      </c>
      <c r="AF593" s="24" t="str">
        <f t="shared" si="127"/>
        <v>No</v>
      </c>
      <c r="AG593" s="64"/>
      <c r="AH593" s="105" t="s">
        <v>652</v>
      </c>
      <c r="AI593" s="105"/>
      <c r="AJ593" s="66"/>
    </row>
    <row r="594" spans="1:36" customFormat="1" x14ac:dyDescent="0.25">
      <c r="A594" s="7">
        <v>6</v>
      </c>
      <c r="B594" s="5">
        <v>2023</v>
      </c>
      <c r="C594" s="5" t="str">
        <f t="shared" si="117"/>
        <v>2023 W6</v>
      </c>
      <c r="D594" s="5">
        <v>297</v>
      </c>
      <c r="E594" s="5" t="s">
        <v>649</v>
      </c>
      <c r="F594" s="5" t="s">
        <v>21</v>
      </c>
      <c r="G594" s="5" t="s">
        <v>38</v>
      </c>
      <c r="H594" s="5">
        <v>-3.5</v>
      </c>
      <c r="I594" s="61">
        <v>-3</v>
      </c>
      <c r="J594" s="62" t="str">
        <f t="shared" si="118"/>
        <v>F-0.5</v>
      </c>
      <c r="K594" s="61">
        <f t="shared" si="119"/>
        <v>-0.5</v>
      </c>
      <c r="L594" s="228">
        <f>IF(K594=0,0,
IF(J594="D0.5",0.5*SUMIFS('Key Numbers'!$C$2:$C$71,'Key Numbers'!$A$2:$A$71,"&gt;="&amp;ABS($I594),'Key Numbers'!$A$2:$A$71,"&lt;="&amp;ABS($H594)),
IF(J594="D-0.5",0.5*-1*SUMIFS('Key Numbers'!$C$2:$C$71,'Key Numbers'!$A$2:$A$71,"&lt;="&amp;ABS($I594),'Key Numbers'!$A$2:$A$71,"&gt;="&amp;ABS($H594)),
IF(J594="F0.5",0.5*SUMIFS('Key Numbers'!$C$2:$C$71,'Key Numbers'!$A$2:$A$71,"&lt;="&amp;ABS($I594),'Key Numbers'!$A$2:$A$71,"&gt;="&amp;ABS($H594)),
IF(J594="F-0.5",0.5*-1*SUMIFS('Key Numbers'!$C$2:$C$71,'Key Numbers'!$A$2:$A$71,"&gt;="&amp;ABS($I594),'Key Numbers'!$A$2:$A$71,"&lt;="&amp;ABS($H594)),
IF(AND(LEFT(J594,1)="F",K594&lt;0),-1*SUMIFS('Key Numbers'!$C$2:$C$71,'Key Numbers'!$A$2:$A$71,"&gt;="&amp;ABS($I594),'Key Numbers'!$A$2:$A$71,"&lt;="&amp;ABS($H594)),
IF(AND(LEFT(J594,1)="F",K594&gt;0),SUMIFS('Key Numbers'!$C$2:$C$71,'Key Numbers'!$A$2:$A$71,"&lt;="&amp;ABS($I594),'Key Numbers'!$A$2:$A$71,"&gt;="&amp;ABS($H594)),
IF(AND(LEFT(J594,1)="D",K594&lt;0),-1*SUMIFS('Key Numbers'!$C$2:$C$71,'Key Numbers'!$A$2:$A$71,"&lt;="&amp;ABS($I594),'Key Numbers'!$A$2:$A$71,"&gt;="&amp;ABS($H594)),
SUMIFS('Key Numbers'!$C$2:$C$71,'Key Numbers'!$A$2:$A$71,"&gt;="&amp;ABS($I594),'Key Numbers'!$A$2:$A$71,"&lt;="&amp;ABS($H594))))))))))</f>
        <v>-7.247706422018349E-2</v>
      </c>
      <c r="M594" s="6" cm="1">
        <f t="array" ref="M594">IFERROR(INDEX(DVOA!$E$2:$E$20095,MATCH($F594&amp;$A594-1&amp;$B594,DVOA!$C$2:$C$20095&amp;DVOA!$A$2:$A20486&amp;DVOA!$B$2:$B$20095,0)),0)</f>
        <v>0</v>
      </c>
      <c r="N594" s="6" cm="1">
        <f t="array" ref="N594">IFERROR(INDEX(WDVOA!$W$2:$W$1616,MATCH($F594&amp;$A594-1&amp;$B594,WDVOA!$U$2:$U$19616&amp;WDVOA!$V$2:$V$19616&amp;WDVOA!$B$2:$B$19616,0)),0)</f>
        <v>0</v>
      </c>
      <c r="O594" s="6" cm="1">
        <f t="array" ref="O594">IFERROR(INDEX(DVOA!$AC$2:$AC$20095,MATCH($F594&amp;$A594-1&amp;$B594,DVOA!$C$2:$C$20095&amp;DVOA!$A$2:$A$20095&amp;DVOA!$B$2:$B$20095,0)
),0)</f>
        <v>0</v>
      </c>
      <c r="P594" s="6" cm="1">
        <f t="array" ref="P594">IFERROR(INDEX(DVOA!$E$2:$E$20095,MATCH($G594&amp;$A594-1&amp;$B594,DVOA!$C$2:$C$20095&amp;DVOA!$A$2:$A20486&amp;DVOA!$B$2:$B$20095,0)),0)</f>
        <v>0</v>
      </c>
      <c r="Q594" s="6" cm="1">
        <f t="array" ref="Q594">IFERROR(INDEX(WDVOA!$W$2:$W$1616,MATCH($G594&amp;$A594-1&amp;$B594,WDVOA!$U$2:$U$19616&amp;WDVOA!$V$2:$V$19616&amp;WDVOA!$B$2:$B$19616,0)),0)</f>
        <v>0</v>
      </c>
      <c r="R594" s="6" cm="1">
        <f t="array" ref="R594">IFERROR(INDEX(DVOA!$AC$2:$AC$20095,MATCH($G594&amp;$A594-1&amp;$B594,DVOA!$C$2:$C$20095&amp;DVOA!$A$2:$A$20095&amp;DVOA!$B$2:$B$20095,0)
),0)</f>
        <v>0</v>
      </c>
      <c r="S594" s="6" t="str">
        <f t="shared" si="120"/>
        <v/>
      </c>
      <c r="T594" s="104">
        <f t="shared" si="128"/>
        <v>0</v>
      </c>
      <c r="U594" s="104" t="str">
        <f t="shared" si="129"/>
        <v/>
      </c>
      <c r="V594" s="26" t="str" cm="1">
        <f t="array" ref="V594">IFERROR(IF(E594="H",INDEX('DVOA Pred'!$G$2:$G$1000,MATCH($F594&amp;$B594&amp;$A594,'DVOA Pred'!$C$2:$C$1000&amp;'DVOA Pred'!$A$2:$A$1000&amp;'DVOA Pred'!$B$2:$B$1000,0)),
INDEX('DVOA Pred'!$H$2:$H$1000,MATCH($F594&amp;$B594&amp;$A594,'DVOA Pred'!$D$2:$D$1000&amp;'DVOA Pred'!$A$2:$A$1000&amp;'DVOA Pred'!$B$2:$B$1000,0))),"")</f>
        <v/>
      </c>
      <c r="W594" s="26" t="str">
        <f t="shared" si="121"/>
        <v/>
      </c>
      <c r="X594" s="26" t="str">
        <f t="shared" si="122"/>
        <v/>
      </c>
      <c r="Y594" s="6" t="str">
        <f>IFERROR((PERCENTRANK($L$2:$L$20355,L594)*Multiples!$B$3)+((PERCENTRANK($W$2:$W$20355,W594)*(1-Multiples!$B$3))),"")</f>
        <v/>
      </c>
      <c r="Z594" s="64">
        <v>20</v>
      </c>
      <c r="AA594" s="64">
        <v>6</v>
      </c>
      <c r="AB594" s="24">
        <f t="shared" si="123"/>
        <v>14</v>
      </c>
      <c r="AC594" s="24">
        <f t="shared" si="124"/>
        <v>10.5</v>
      </c>
      <c r="AD594" s="24">
        <f t="shared" si="125"/>
        <v>11</v>
      </c>
      <c r="AE594" s="24" t="str">
        <f t="shared" si="126"/>
        <v>Yes</v>
      </c>
      <c r="AF594" s="24" t="str">
        <f t="shared" si="127"/>
        <v>Yes</v>
      </c>
      <c r="AG594" s="64"/>
      <c r="AH594" s="105"/>
      <c r="AI594" s="105"/>
      <c r="AJ594" s="66"/>
    </row>
    <row r="595" spans="1:36" customFormat="1" x14ac:dyDescent="0.25">
      <c r="A595" s="7">
        <v>6</v>
      </c>
      <c r="B595" s="5">
        <v>2023</v>
      </c>
      <c r="C595" s="5" t="str">
        <f t="shared" si="117"/>
        <v>2023 W6</v>
      </c>
      <c r="D595" s="5">
        <v>297</v>
      </c>
      <c r="E595" s="5" t="s">
        <v>651</v>
      </c>
      <c r="F595" s="5" t="s">
        <v>38</v>
      </c>
      <c r="G595" s="5" t="s">
        <v>21</v>
      </c>
      <c r="H595" s="5">
        <v>3.5</v>
      </c>
      <c r="I595" s="61">
        <v>3</v>
      </c>
      <c r="J595" s="62" t="str">
        <f t="shared" si="118"/>
        <v>D0.5</v>
      </c>
      <c r="K595" s="61">
        <f t="shared" si="119"/>
        <v>0.5</v>
      </c>
      <c r="L595" s="228">
        <f>IF(K595=0,0,
IF(J595="D0.5",0.5*SUMIFS('Key Numbers'!$C$2:$C$71,'Key Numbers'!$A$2:$A$71,"&gt;="&amp;ABS($I595),'Key Numbers'!$A$2:$A$71,"&lt;="&amp;ABS($H595)),
IF(J595="D-0.5",0.5*-1*SUMIFS('Key Numbers'!$C$2:$C$71,'Key Numbers'!$A$2:$A$71,"&lt;="&amp;ABS($I595),'Key Numbers'!$A$2:$A$71,"&gt;="&amp;ABS($H595)),
IF(J595="F0.5",0.5*SUMIFS('Key Numbers'!$C$2:$C$71,'Key Numbers'!$A$2:$A$71,"&lt;="&amp;ABS($I595),'Key Numbers'!$A$2:$A$71,"&gt;="&amp;ABS($H595)),
IF(J595="F-0.5",0.5*-1*SUMIFS('Key Numbers'!$C$2:$C$71,'Key Numbers'!$A$2:$A$71,"&gt;="&amp;ABS($I595),'Key Numbers'!$A$2:$A$71,"&lt;="&amp;ABS($H595)),
IF(AND(LEFT(J595,1)="F",K595&lt;0),-1*SUMIFS('Key Numbers'!$C$2:$C$71,'Key Numbers'!$A$2:$A$71,"&gt;="&amp;ABS($I595),'Key Numbers'!$A$2:$A$71,"&lt;="&amp;ABS($H595)),
IF(AND(LEFT(J595,1)="F",K595&gt;0),SUMIFS('Key Numbers'!$C$2:$C$71,'Key Numbers'!$A$2:$A$71,"&lt;="&amp;ABS($I595),'Key Numbers'!$A$2:$A$71,"&gt;="&amp;ABS($H595)),
IF(AND(LEFT(J595,1)="D",K595&lt;0),-1*SUMIFS('Key Numbers'!$C$2:$C$71,'Key Numbers'!$A$2:$A$71,"&lt;="&amp;ABS($I595),'Key Numbers'!$A$2:$A$71,"&gt;="&amp;ABS($H595)),
SUMIFS('Key Numbers'!$C$2:$C$71,'Key Numbers'!$A$2:$A$71,"&gt;="&amp;ABS($I595),'Key Numbers'!$A$2:$A$71,"&lt;="&amp;ABS($H595))))))))))</f>
        <v>7.247706422018349E-2</v>
      </c>
      <c r="M595" s="6" cm="1">
        <f t="array" ref="M595">IFERROR(INDEX(DVOA!$E$2:$E$20095,MATCH($F595&amp;$A595-1&amp;$B595,DVOA!$C$2:$C$20095&amp;DVOA!$A$2:$A20487&amp;DVOA!$B$2:$B$20095,0)),0)</f>
        <v>0</v>
      </c>
      <c r="N595" s="6" cm="1">
        <f t="array" ref="N595">IFERROR(INDEX(WDVOA!$W$2:$W$1616,MATCH($F595&amp;$A595-1&amp;$B595,WDVOA!$U$2:$U$19616&amp;WDVOA!$V$2:$V$19616&amp;WDVOA!$B$2:$B$19616,0)),0)</f>
        <v>0</v>
      </c>
      <c r="O595" s="6" cm="1">
        <f t="array" ref="O595">IFERROR(INDEX(DVOA!$AC$2:$AC$20095,MATCH($F595&amp;$A595-1&amp;$B595,DVOA!$C$2:$C$20095&amp;DVOA!$A$2:$A$20095&amp;DVOA!$B$2:$B$20095,0)
),0)</f>
        <v>0</v>
      </c>
      <c r="P595" s="6" cm="1">
        <f t="array" ref="P595">IFERROR(INDEX(DVOA!$E$2:$E$20095,MATCH($G595&amp;$A595-1&amp;$B595,DVOA!$C$2:$C$20095&amp;DVOA!$A$2:$A20487&amp;DVOA!$B$2:$B$20095,0)),0)</f>
        <v>0</v>
      </c>
      <c r="Q595" s="6" cm="1">
        <f t="array" ref="Q595">IFERROR(INDEX(WDVOA!$W$2:$W$1616,MATCH($G595&amp;$A595-1&amp;$B595,WDVOA!$U$2:$U$19616&amp;WDVOA!$V$2:$V$19616&amp;WDVOA!$B$2:$B$19616,0)),0)</f>
        <v>0</v>
      </c>
      <c r="R595" s="6" cm="1">
        <f t="array" ref="R595">IFERROR(INDEX(DVOA!$AC$2:$AC$20095,MATCH($G595&amp;$A595-1&amp;$B595,DVOA!$C$2:$C$20095&amp;DVOA!$A$2:$A$20095&amp;DVOA!$B$2:$B$20095,0)
),0)</f>
        <v>0</v>
      </c>
      <c r="S595" s="6" t="str">
        <f t="shared" si="120"/>
        <v/>
      </c>
      <c r="T595" s="104">
        <f t="shared" si="128"/>
        <v>0</v>
      </c>
      <c r="U595" s="104" t="str">
        <f t="shared" si="129"/>
        <v/>
      </c>
      <c r="V595" s="26" t="str" cm="1">
        <f t="array" ref="V595">IFERROR(IF(E595="H",INDEX('DVOA Pred'!$G$2:$G$1000,MATCH($F595&amp;$B595&amp;$A595,'DVOA Pred'!$C$2:$C$1000&amp;'DVOA Pred'!$A$2:$A$1000&amp;'DVOA Pred'!$B$2:$B$1000,0)),
INDEX('DVOA Pred'!$H$2:$H$1000,MATCH($F595&amp;$B595&amp;$A595,'DVOA Pred'!$D$2:$D$1000&amp;'DVOA Pred'!$A$2:$A$1000&amp;'DVOA Pred'!$B$2:$B$1000,0))),"")</f>
        <v/>
      </c>
      <c r="W595" s="26" t="str">
        <f t="shared" si="121"/>
        <v/>
      </c>
      <c r="X595" s="26" t="str">
        <f t="shared" si="122"/>
        <v/>
      </c>
      <c r="Y595" s="6" t="str">
        <f>IFERROR((PERCENTRANK($L$2:$L$20355,L595)*Multiples!$B$3)+((PERCENTRANK($W$2:$W$20355,W595)*(1-Multiples!$B$3))),"")</f>
        <v/>
      </c>
      <c r="Z595" s="64">
        <v>6</v>
      </c>
      <c r="AA595" s="64">
        <v>20</v>
      </c>
      <c r="AB595" s="24">
        <f t="shared" si="123"/>
        <v>-14</v>
      </c>
      <c r="AC595" s="24">
        <f t="shared" si="124"/>
        <v>-10.5</v>
      </c>
      <c r="AD595" s="24">
        <f t="shared" si="125"/>
        <v>-11</v>
      </c>
      <c r="AE595" s="24" t="str">
        <f t="shared" si="126"/>
        <v>No</v>
      </c>
      <c r="AF595" s="24" t="str">
        <f t="shared" si="127"/>
        <v>No</v>
      </c>
      <c r="AG595" s="64"/>
      <c r="AH595" s="105"/>
      <c r="AI595" s="105"/>
      <c r="AJ595" s="66"/>
    </row>
    <row r="596" spans="1:36" customFormat="1" x14ac:dyDescent="0.25">
      <c r="A596" s="7">
        <v>6</v>
      </c>
      <c r="B596" s="5">
        <v>2023</v>
      </c>
      <c r="C596" s="5" t="str">
        <f t="shared" si="117"/>
        <v>2023 W6</v>
      </c>
      <c r="D596" s="5">
        <v>298</v>
      </c>
      <c r="E596" s="5" t="s">
        <v>649</v>
      </c>
      <c r="F596" s="5" t="s">
        <v>23</v>
      </c>
      <c r="G596" s="5" t="s">
        <v>42</v>
      </c>
      <c r="H596" s="5">
        <v>6.5</v>
      </c>
      <c r="I596" s="61">
        <v>7</v>
      </c>
      <c r="J596" s="62" t="str">
        <f t="shared" si="118"/>
        <v>D-0.5</v>
      </c>
      <c r="K596" s="61">
        <f t="shared" si="119"/>
        <v>-0.5</v>
      </c>
      <c r="L596" s="228">
        <f>IF(K596=0,0,
IF(J596="D0.5",0.5*SUMIFS('Key Numbers'!$C$2:$C$71,'Key Numbers'!$A$2:$A$71,"&gt;="&amp;ABS($I596),'Key Numbers'!$A$2:$A$71,"&lt;="&amp;ABS($H596)),
IF(J596="D-0.5",0.5*-1*SUMIFS('Key Numbers'!$C$2:$C$71,'Key Numbers'!$A$2:$A$71,"&lt;="&amp;ABS($I596),'Key Numbers'!$A$2:$A$71,"&gt;="&amp;ABS($H596)),
IF(J596="F0.5",0.5*SUMIFS('Key Numbers'!$C$2:$C$71,'Key Numbers'!$A$2:$A$71,"&lt;="&amp;ABS($I596),'Key Numbers'!$A$2:$A$71,"&gt;="&amp;ABS($H596)),
IF(J596="F-0.5",0.5*-1*SUMIFS('Key Numbers'!$C$2:$C$71,'Key Numbers'!$A$2:$A$71,"&gt;="&amp;ABS($I596),'Key Numbers'!$A$2:$A$71,"&lt;="&amp;ABS($H596)),
IF(AND(LEFT(J596,1)="F",K596&lt;0),-1*SUMIFS('Key Numbers'!$C$2:$C$71,'Key Numbers'!$A$2:$A$71,"&gt;="&amp;ABS($I596),'Key Numbers'!$A$2:$A$71,"&lt;="&amp;ABS($H596)),
IF(AND(LEFT(J596,1)="F",K596&gt;0),SUMIFS('Key Numbers'!$C$2:$C$71,'Key Numbers'!$A$2:$A$71,"&lt;="&amp;ABS($I596),'Key Numbers'!$A$2:$A$71,"&gt;="&amp;ABS($H596)),
IF(AND(LEFT(J596,1)="D",K596&lt;0),-1*SUMIFS('Key Numbers'!$C$2:$C$71,'Key Numbers'!$A$2:$A$71,"&lt;="&amp;ABS($I596),'Key Numbers'!$A$2:$A$71,"&gt;="&amp;ABS($H596)),
SUMIFS('Key Numbers'!$C$2:$C$71,'Key Numbers'!$A$2:$A$71,"&gt;="&amp;ABS($I596),'Key Numbers'!$A$2:$A$71,"&lt;="&amp;ABS($H596))))))))))</f>
        <v>-4.1284403669724773E-2</v>
      </c>
      <c r="M596" s="6" cm="1">
        <f t="array" ref="M596">IFERROR(INDEX(DVOA!$E$2:$E$20095,MATCH($F596&amp;$A596-1&amp;$B596,DVOA!$C$2:$C$20095&amp;DVOA!$A$2:$A20488&amp;DVOA!$B$2:$B$20095,0)),0)</f>
        <v>0</v>
      </c>
      <c r="N596" s="6" cm="1">
        <f t="array" ref="N596">IFERROR(INDEX(WDVOA!$W$2:$W$1616,MATCH($F596&amp;$A596-1&amp;$B596,WDVOA!$U$2:$U$19616&amp;WDVOA!$V$2:$V$19616&amp;WDVOA!$B$2:$B$19616,0)),0)</f>
        <v>0</v>
      </c>
      <c r="O596" s="6" cm="1">
        <f t="array" ref="O596">IFERROR(INDEX(DVOA!$AC$2:$AC$20095,MATCH($F596&amp;$A596-1&amp;$B596,DVOA!$C$2:$C$20095&amp;DVOA!$A$2:$A$20095&amp;DVOA!$B$2:$B$20095,0)
),0)</f>
        <v>0</v>
      </c>
      <c r="P596" s="6" cm="1">
        <f t="array" ref="P596">IFERROR(INDEX(DVOA!$E$2:$E$20095,MATCH($G596&amp;$A596-1&amp;$B596,DVOA!$C$2:$C$20095&amp;DVOA!$A$2:$A20488&amp;DVOA!$B$2:$B$20095,0)),0)</f>
        <v>0</v>
      </c>
      <c r="Q596" s="6" cm="1">
        <f t="array" ref="Q596">IFERROR(INDEX(WDVOA!$W$2:$W$1616,MATCH($G596&amp;$A596-1&amp;$B596,WDVOA!$U$2:$U$19616&amp;WDVOA!$V$2:$V$19616&amp;WDVOA!$B$2:$B$19616,0)),0)</f>
        <v>0</v>
      </c>
      <c r="R596" s="6" cm="1">
        <f t="array" ref="R596">IFERROR(INDEX(DVOA!$AC$2:$AC$20095,MATCH($G596&amp;$A596-1&amp;$B596,DVOA!$C$2:$C$20095&amp;DVOA!$A$2:$A$20095&amp;DVOA!$B$2:$B$20095,0)
),0)</f>
        <v>0</v>
      </c>
      <c r="S596" s="6" t="str">
        <f t="shared" si="120"/>
        <v/>
      </c>
      <c r="T596" s="104">
        <f t="shared" si="128"/>
        <v>0</v>
      </c>
      <c r="U596" s="104" t="str">
        <f t="shared" si="129"/>
        <v/>
      </c>
      <c r="V596" s="26" t="str" cm="1">
        <f t="array" ref="V596">IFERROR(IF(E596="H",INDEX('DVOA Pred'!$G$2:$G$1000,MATCH($F596&amp;$B596&amp;$A596,'DVOA Pred'!$C$2:$C$1000&amp;'DVOA Pred'!$A$2:$A$1000&amp;'DVOA Pred'!$B$2:$B$1000,0)),
INDEX('DVOA Pred'!$H$2:$H$1000,MATCH($F596&amp;$B596&amp;$A596,'DVOA Pred'!$D$2:$D$1000&amp;'DVOA Pred'!$A$2:$A$1000&amp;'DVOA Pred'!$B$2:$B$1000,0))),"")</f>
        <v/>
      </c>
      <c r="W596" s="26" t="str">
        <f t="shared" si="121"/>
        <v/>
      </c>
      <c r="X596" s="26" t="str">
        <f t="shared" si="122"/>
        <v/>
      </c>
      <c r="Y596" s="6" t="str">
        <f>IFERROR((PERCENTRANK($L$2:$L$20355,L596)*Multiples!$B$3)+((PERCENTRANK($W$2:$W$20355,W596)*(1-Multiples!$B$3))),"")</f>
        <v/>
      </c>
      <c r="Z596" s="64">
        <v>9</v>
      </c>
      <c r="AA596" s="64">
        <v>26</v>
      </c>
      <c r="AB596" s="24">
        <f t="shared" si="123"/>
        <v>-17</v>
      </c>
      <c r="AC596" s="24">
        <f t="shared" si="124"/>
        <v>-10.5</v>
      </c>
      <c r="AD596" s="24">
        <f t="shared" si="125"/>
        <v>-10</v>
      </c>
      <c r="AE596" s="24" t="str">
        <f t="shared" si="126"/>
        <v>No</v>
      </c>
      <c r="AF596" s="24" t="str">
        <f t="shared" si="127"/>
        <v>No</v>
      </c>
      <c r="AG596" s="64"/>
      <c r="AH596" s="105"/>
      <c r="AI596" s="105"/>
      <c r="AJ596" s="66"/>
    </row>
    <row r="597" spans="1:36" customFormat="1" x14ac:dyDescent="0.25">
      <c r="A597" s="7">
        <v>6</v>
      </c>
      <c r="B597" s="5">
        <v>2023</v>
      </c>
      <c r="C597" s="5" t="str">
        <f t="shared" si="117"/>
        <v>2023 W6</v>
      </c>
      <c r="D597" s="5">
        <v>298</v>
      </c>
      <c r="E597" s="5" t="s">
        <v>651</v>
      </c>
      <c r="F597" s="5" t="s">
        <v>42</v>
      </c>
      <c r="G597" s="5" t="s">
        <v>23</v>
      </c>
      <c r="H597" s="5">
        <v>-6.5</v>
      </c>
      <c r="I597" s="61">
        <v>-7</v>
      </c>
      <c r="J597" s="62" t="str">
        <f t="shared" si="118"/>
        <v>F0.5</v>
      </c>
      <c r="K597" s="61">
        <f t="shared" si="119"/>
        <v>0.5</v>
      </c>
      <c r="L597" s="228">
        <f>IF(K597=0,0,
IF(J597="D0.5",0.5*SUMIFS('Key Numbers'!$C$2:$C$71,'Key Numbers'!$A$2:$A$71,"&gt;="&amp;ABS($I597),'Key Numbers'!$A$2:$A$71,"&lt;="&amp;ABS($H597)),
IF(J597="D-0.5",0.5*-1*SUMIFS('Key Numbers'!$C$2:$C$71,'Key Numbers'!$A$2:$A$71,"&lt;="&amp;ABS($I597),'Key Numbers'!$A$2:$A$71,"&gt;="&amp;ABS($H597)),
IF(J597="F0.5",0.5*SUMIFS('Key Numbers'!$C$2:$C$71,'Key Numbers'!$A$2:$A$71,"&lt;="&amp;ABS($I597),'Key Numbers'!$A$2:$A$71,"&gt;="&amp;ABS($H597)),
IF(J597="F-0.5",0.5*-1*SUMIFS('Key Numbers'!$C$2:$C$71,'Key Numbers'!$A$2:$A$71,"&gt;="&amp;ABS($I597),'Key Numbers'!$A$2:$A$71,"&lt;="&amp;ABS($H597)),
IF(AND(LEFT(J597,1)="F",K597&lt;0),-1*SUMIFS('Key Numbers'!$C$2:$C$71,'Key Numbers'!$A$2:$A$71,"&gt;="&amp;ABS($I597),'Key Numbers'!$A$2:$A$71,"&lt;="&amp;ABS($H597)),
IF(AND(LEFT(J597,1)="F",K597&gt;0),SUMIFS('Key Numbers'!$C$2:$C$71,'Key Numbers'!$A$2:$A$71,"&lt;="&amp;ABS($I597),'Key Numbers'!$A$2:$A$71,"&gt;="&amp;ABS($H597)),
IF(AND(LEFT(J597,1)="D",K597&lt;0),-1*SUMIFS('Key Numbers'!$C$2:$C$71,'Key Numbers'!$A$2:$A$71,"&lt;="&amp;ABS($I597),'Key Numbers'!$A$2:$A$71,"&gt;="&amp;ABS($H597)),
SUMIFS('Key Numbers'!$C$2:$C$71,'Key Numbers'!$A$2:$A$71,"&gt;="&amp;ABS($I597),'Key Numbers'!$A$2:$A$71,"&lt;="&amp;ABS($H597))))))))))</f>
        <v>4.1284403669724773E-2</v>
      </c>
      <c r="M597" s="6" cm="1">
        <f t="array" ref="M597">IFERROR(INDEX(DVOA!$E$2:$E$20095,MATCH($F597&amp;$A597-1&amp;$B597,DVOA!$C$2:$C$20095&amp;DVOA!$A$2:$A20489&amp;DVOA!$B$2:$B$20095,0)),0)</f>
        <v>0</v>
      </c>
      <c r="N597" s="6" cm="1">
        <f t="array" ref="N597">IFERROR(INDEX(WDVOA!$W$2:$W$1616,MATCH($F597&amp;$A597-1&amp;$B597,WDVOA!$U$2:$U$19616&amp;WDVOA!$V$2:$V$19616&amp;WDVOA!$B$2:$B$19616,0)),0)</f>
        <v>0</v>
      </c>
      <c r="O597" s="6" cm="1">
        <f t="array" ref="O597">IFERROR(INDEX(DVOA!$AC$2:$AC$20095,MATCH($F597&amp;$A597-1&amp;$B597,DVOA!$C$2:$C$20095&amp;DVOA!$A$2:$A$20095&amp;DVOA!$B$2:$B$20095,0)
),0)</f>
        <v>0</v>
      </c>
      <c r="P597" s="6" cm="1">
        <f t="array" ref="P597">IFERROR(INDEX(DVOA!$E$2:$E$20095,MATCH($G597&amp;$A597-1&amp;$B597,DVOA!$C$2:$C$20095&amp;DVOA!$A$2:$A20489&amp;DVOA!$B$2:$B$20095,0)),0)</f>
        <v>0</v>
      </c>
      <c r="Q597" s="6" cm="1">
        <f t="array" ref="Q597">IFERROR(INDEX(WDVOA!$W$2:$W$1616,MATCH($G597&amp;$A597-1&amp;$B597,WDVOA!$U$2:$U$19616&amp;WDVOA!$V$2:$V$19616&amp;WDVOA!$B$2:$B$19616,0)),0)</f>
        <v>0</v>
      </c>
      <c r="R597" s="6" cm="1">
        <f t="array" ref="R597">IFERROR(INDEX(DVOA!$AC$2:$AC$20095,MATCH($G597&amp;$A597-1&amp;$B597,DVOA!$C$2:$C$20095&amp;DVOA!$A$2:$A$20095&amp;DVOA!$B$2:$B$20095,0)
),0)</f>
        <v>0</v>
      </c>
      <c r="S597" s="6" t="str">
        <f t="shared" si="120"/>
        <v/>
      </c>
      <c r="T597" s="104">
        <f t="shared" si="128"/>
        <v>0</v>
      </c>
      <c r="U597" s="104" t="str">
        <f t="shared" si="129"/>
        <v/>
      </c>
      <c r="V597" s="26" t="str" cm="1">
        <f t="array" ref="V597">IFERROR(IF(E597="H",INDEX('DVOA Pred'!$G$2:$G$1000,MATCH($F597&amp;$B597&amp;$A597,'DVOA Pred'!$C$2:$C$1000&amp;'DVOA Pred'!$A$2:$A$1000&amp;'DVOA Pred'!$B$2:$B$1000,0)),
INDEX('DVOA Pred'!$H$2:$H$1000,MATCH($F597&amp;$B597&amp;$A597,'DVOA Pred'!$D$2:$D$1000&amp;'DVOA Pred'!$A$2:$A$1000&amp;'DVOA Pred'!$B$2:$B$1000,0))),"")</f>
        <v/>
      </c>
      <c r="W597" s="26" t="str">
        <f t="shared" si="121"/>
        <v/>
      </c>
      <c r="X597" s="26" t="str">
        <f t="shared" si="122"/>
        <v/>
      </c>
      <c r="Y597" s="6" t="str">
        <f>IFERROR((PERCENTRANK($L$2:$L$20355,L597)*Multiples!$B$3)+((PERCENTRANK($W$2:$W$20355,W597)*(1-Multiples!$B$3))),"")</f>
        <v/>
      </c>
      <c r="Z597" s="64">
        <v>26</v>
      </c>
      <c r="AA597" s="64">
        <v>9</v>
      </c>
      <c r="AB597" s="24">
        <f t="shared" si="123"/>
        <v>17</v>
      </c>
      <c r="AC597" s="24">
        <f t="shared" si="124"/>
        <v>10.5</v>
      </c>
      <c r="AD597" s="24">
        <f t="shared" si="125"/>
        <v>10</v>
      </c>
      <c r="AE597" s="24" t="str">
        <f t="shared" si="126"/>
        <v>Yes</v>
      </c>
      <c r="AF597" s="24" t="str">
        <f t="shared" si="127"/>
        <v>Yes</v>
      </c>
      <c r="AG597" s="64"/>
      <c r="AH597" s="105"/>
      <c r="AI597" s="105"/>
      <c r="AJ597" s="66"/>
    </row>
    <row r="598" spans="1:36" customFormat="1" x14ac:dyDescent="0.25">
      <c r="A598" s="7">
        <v>6</v>
      </c>
      <c r="B598" s="5">
        <v>2023</v>
      </c>
      <c r="C598" s="5" t="str">
        <f t="shared" si="117"/>
        <v>2023 W6</v>
      </c>
      <c r="D598" s="5">
        <v>299</v>
      </c>
      <c r="E598" s="5" t="s">
        <v>651</v>
      </c>
      <c r="F598" s="5" t="s">
        <v>9</v>
      </c>
      <c r="G598" s="5" t="s">
        <v>7</v>
      </c>
      <c r="H598" s="5">
        <v>6.5</v>
      </c>
      <c r="I598" s="61">
        <v>6.5</v>
      </c>
      <c r="J598" s="62" t="str">
        <f t="shared" si="118"/>
        <v>D0</v>
      </c>
      <c r="K598" s="61">
        <f t="shared" si="119"/>
        <v>0</v>
      </c>
      <c r="L598" s="228">
        <f>IF(K598=0,0,
IF(J598="D0.5",0.5*SUMIFS('Key Numbers'!$C$2:$C$71,'Key Numbers'!$A$2:$A$71,"&gt;="&amp;ABS($I598),'Key Numbers'!$A$2:$A$71,"&lt;="&amp;ABS($H598)),
IF(J598="D-0.5",0.5*-1*SUMIFS('Key Numbers'!$C$2:$C$71,'Key Numbers'!$A$2:$A$71,"&lt;="&amp;ABS($I598),'Key Numbers'!$A$2:$A$71,"&gt;="&amp;ABS($H598)),
IF(J598="F0.5",0.5*SUMIFS('Key Numbers'!$C$2:$C$71,'Key Numbers'!$A$2:$A$71,"&lt;="&amp;ABS($I598),'Key Numbers'!$A$2:$A$71,"&gt;="&amp;ABS($H598)),
IF(J598="F-0.5",0.5*-1*SUMIFS('Key Numbers'!$C$2:$C$71,'Key Numbers'!$A$2:$A$71,"&gt;="&amp;ABS($I598),'Key Numbers'!$A$2:$A$71,"&lt;="&amp;ABS($H598)),
IF(AND(LEFT(J598,1)="F",K598&lt;0),-1*SUMIFS('Key Numbers'!$C$2:$C$71,'Key Numbers'!$A$2:$A$71,"&gt;="&amp;ABS($I598),'Key Numbers'!$A$2:$A$71,"&lt;="&amp;ABS($H598)),
IF(AND(LEFT(J598,1)="F",K598&gt;0),SUMIFS('Key Numbers'!$C$2:$C$71,'Key Numbers'!$A$2:$A$71,"&lt;="&amp;ABS($I598),'Key Numbers'!$A$2:$A$71,"&gt;="&amp;ABS($H598)),
IF(AND(LEFT(J598,1)="D",K598&lt;0),-1*SUMIFS('Key Numbers'!$C$2:$C$71,'Key Numbers'!$A$2:$A$71,"&lt;="&amp;ABS($I598),'Key Numbers'!$A$2:$A$71,"&gt;="&amp;ABS($H598)),
SUMIFS('Key Numbers'!$C$2:$C$71,'Key Numbers'!$A$2:$A$71,"&gt;="&amp;ABS($I598),'Key Numbers'!$A$2:$A$71,"&lt;="&amp;ABS($H598))))))))))</f>
        <v>0</v>
      </c>
      <c r="M598" s="6" cm="1">
        <f t="array" ref="M598">IFERROR(INDEX(DVOA!$E$2:$E$20095,MATCH($F598&amp;$A598-1&amp;$B598,DVOA!$C$2:$C$20095&amp;DVOA!$A$2:$A20490&amp;DVOA!$B$2:$B$20095,0)),0)</f>
        <v>0</v>
      </c>
      <c r="N598" s="6" cm="1">
        <f t="array" ref="N598">IFERROR(INDEX(WDVOA!$W$2:$W$1616,MATCH($F598&amp;$A598-1&amp;$B598,WDVOA!$U$2:$U$19616&amp;WDVOA!$V$2:$V$19616&amp;WDVOA!$B$2:$B$19616,0)),0)</f>
        <v>0</v>
      </c>
      <c r="O598" s="6" cm="1">
        <f t="array" ref="O598">IFERROR(INDEX(DVOA!$AC$2:$AC$20095,MATCH($F598&amp;$A598-1&amp;$B598,DVOA!$C$2:$C$20095&amp;DVOA!$A$2:$A$20095&amp;DVOA!$B$2:$B$20095,0)
),0)</f>
        <v>0</v>
      </c>
      <c r="P598" s="6" cm="1">
        <f t="array" ref="P598">IFERROR(INDEX(DVOA!$E$2:$E$20095,MATCH($G598&amp;$A598-1&amp;$B598,DVOA!$C$2:$C$20095&amp;DVOA!$A$2:$A20490&amp;DVOA!$B$2:$B$20095,0)),0)</f>
        <v>0</v>
      </c>
      <c r="Q598" s="6" cm="1">
        <f t="array" ref="Q598">IFERROR(INDEX(WDVOA!$W$2:$W$1616,MATCH($G598&amp;$A598-1&amp;$B598,WDVOA!$U$2:$U$19616&amp;WDVOA!$V$2:$V$19616&amp;WDVOA!$B$2:$B$19616,0)),0)</f>
        <v>0</v>
      </c>
      <c r="R598" s="6" cm="1">
        <f t="array" ref="R598">IFERROR(INDEX(DVOA!$AC$2:$AC$20095,MATCH($G598&amp;$A598-1&amp;$B598,DVOA!$C$2:$C$20095&amp;DVOA!$A$2:$A$20095&amp;DVOA!$B$2:$B$20095,0)
),0)</f>
        <v>0</v>
      </c>
      <c r="S598" s="6" t="str">
        <f t="shared" si="120"/>
        <v/>
      </c>
      <c r="T598" s="104">
        <f t="shared" si="128"/>
        <v>0</v>
      </c>
      <c r="U598" s="104" t="str">
        <f t="shared" si="129"/>
        <v/>
      </c>
      <c r="V598" s="26" t="str" cm="1">
        <f t="array" ref="V598">IFERROR(IF(E598="H",INDEX('DVOA Pred'!$G$2:$G$1000,MATCH($F598&amp;$B598&amp;$A598,'DVOA Pred'!$C$2:$C$1000&amp;'DVOA Pred'!$A$2:$A$1000&amp;'DVOA Pred'!$B$2:$B$1000,0)),
INDEX('DVOA Pred'!$H$2:$H$1000,MATCH($F598&amp;$B598&amp;$A598,'DVOA Pred'!$D$2:$D$1000&amp;'DVOA Pred'!$A$2:$A$1000&amp;'DVOA Pred'!$B$2:$B$1000,0))),"")</f>
        <v/>
      </c>
      <c r="W598" s="26" t="str">
        <f t="shared" si="121"/>
        <v/>
      </c>
      <c r="X598" s="26" t="str">
        <f t="shared" si="122"/>
        <v/>
      </c>
      <c r="Y598" s="6" t="str">
        <f>IFERROR((PERCENTRANK($L$2:$L$20355,L598)*Multiples!$B$3)+((PERCENTRANK($W$2:$W$20355,W598)*(1-Multiples!$B$3))),"")</f>
        <v/>
      </c>
      <c r="Z598" s="64">
        <v>20</v>
      </c>
      <c r="AA598" s="64">
        <v>14</v>
      </c>
      <c r="AB598" s="24">
        <f t="shared" si="123"/>
        <v>6</v>
      </c>
      <c r="AC598" s="24">
        <f t="shared" si="124"/>
        <v>12.5</v>
      </c>
      <c r="AD598" s="24">
        <f t="shared" si="125"/>
        <v>12.5</v>
      </c>
      <c r="AE598" s="24" t="str">
        <f t="shared" si="126"/>
        <v>Yes</v>
      </c>
      <c r="AF598" s="24" t="str">
        <f t="shared" si="127"/>
        <v>Yes</v>
      </c>
      <c r="AG598" s="64"/>
      <c r="AH598" s="105"/>
      <c r="AI598" s="105"/>
      <c r="AJ598" s="66"/>
    </row>
    <row r="599" spans="1:36" customFormat="1" x14ac:dyDescent="0.25">
      <c r="A599" s="7">
        <v>6</v>
      </c>
      <c r="B599" s="5">
        <v>2023</v>
      </c>
      <c r="C599" s="5" t="str">
        <f t="shared" si="117"/>
        <v>2023 W6</v>
      </c>
      <c r="D599" s="5">
        <v>299</v>
      </c>
      <c r="E599" s="5" t="s">
        <v>649</v>
      </c>
      <c r="F599" s="5" t="s">
        <v>7</v>
      </c>
      <c r="G599" s="5" t="s">
        <v>9</v>
      </c>
      <c r="H599" s="5">
        <v>-6.5</v>
      </c>
      <c r="I599" s="61">
        <v>-6.5</v>
      </c>
      <c r="J599" s="62" t="str">
        <f t="shared" si="118"/>
        <v>F0</v>
      </c>
      <c r="K599" s="61">
        <f t="shared" si="119"/>
        <v>0</v>
      </c>
      <c r="L599" s="228">
        <f>IF(K599=0,0,
IF(J599="D0.5",0.5*SUMIFS('Key Numbers'!$C$2:$C$71,'Key Numbers'!$A$2:$A$71,"&gt;="&amp;ABS($I599),'Key Numbers'!$A$2:$A$71,"&lt;="&amp;ABS($H599)),
IF(J599="D-0.5",0.5*-1*SUMIFS('Key Numbers'!$C$2:$C$71,'Key Numbers'!$A$2:$A$71,"&lt;="&amp;ABS($I599),'Key Numbers'!$A$2:$A$71,"&gt;="&amp;ABS($H599)),
IF(J599="F0.5",0.5*SUMIFS('Key Numbers'!$C$2:$C$71,'Key Numbers'!$A$2:$A$71,"&lt;="&amp;ABS($I599),'Key Numbers'!$A$2:$A$71,"&gt;="&amp;ABS($H599)),
IF(J599="F-0.5",0.5*-1*SUMIFS('Key Numbers'!$C$2:$C$71,'Key Numbers'!$A$2:$A$71,"&gt;="&amp;ABS($I599),'Key Numbers'!$A$2:$A$71,"&lt;="&amp;ABS($H599)),
IF(AND(LEFT(J599,1)="F",K599&lt;0),-1*SUMIFS('Key Numbers'!$C$2:$C$71,'Key Numbers'!$A$2:$A$71,"&gt;="&amp;ABS($I599),'Key Numbers'!$A$2:$A$71,"&lt;="&amp;ABS($H599)),
IF(AND(LEFT(J599,1)="F",K599&gt;0),SUMIFS('Key Numbers'!$C$2:$C$71,'Key Numbers'!$A$2:$A$71,"&lt;="&amp;ABS($I599),'Key Numbers'!$A$2:$A$71,"&gt;="&amp;ABS($H599)),
IF(AND(LEFT(J599,1)="D",K599&lt;0),-1*SUMIFS('Key Numbers'!$C$2:$C$71,'Key Numbers'!$A$2:$A$71,"&lt;="&amp;ABS($I599),'Key Numbers'!$A$2:$A$71,"&gt;="&amp;ABS($H599)),
SUMIFS('Key Numbers'!$C$2:$C$71,'Key Numbers'!$A$2:$A$71,"&gt;="&amp;ABS($I599),'Key Numbers'!$A$2:$A$71,"&lt;="&amp;ABS($H599))))))))))</f>
        <v>0</v>
      </c>
      <c r="M599" s="6" cm="1">
        <f t="array" ref="M599">IFERROR(INDEX(DVOA!$E$2:$E$20095,MATCH($F599&amp;$A599-1&amp;$B599,DVOA!$C$2:$C$20095&amp;DVOA!$A$2:$A20491&amp;DVOA!$B$2:$B$20095,0)),0)</f>
        <v>0</v>
      </c>
      <c r="N599" s="6" cm="1">
        <f t="array" ref="N599">IFERROR(INDEX(WDVOA!$W$2:$W$1616,MATCH($F599&amp;$A599-1&amp;$B599,WDVOA!$U$2:$U$19616&amp;WDVOA!$V$2:$V$19616&amp;WDVOA!$B$2:$B$19616,0)),0)</f>
        <v>0</v>
      </c>
      <c r="O599" s="6" cm="1">
        <f t="array" ref="O599">IFERROR(INDEX(DVOA!$AC$2:$AC$20095,MATCH($F599&amp;$A599-1&amp;$B599,DVOA!$C$2:$C$20095&amp;DVOA!$A$2:$A$20095&amp;DVOA!$B$2:$B$20095,0)
),0)</f>
        <v>0</v>
      </c>
      <c r="P599" s="6" cm="1">
        <f t="array" ref="P599">IFERROR(INDEX(DVOA!$E$2:$E$20095,MATCH($G599&amp;$A599-1&amp;$B599,DVOA!$C$2:$C$20095&amp;DVOA!$A$2:$A20491&amp;DVOA!$B$2:$B$20095,0)),0)</f>
        <v>0</v>
      </c>
      <c r="Q599" s="6" cm="1">
        <f t="array" ref="Q599">IFERROR(INDEX(WDVOA!$W$2:$W$1616,MATCH($G599&amp;$A599-1&amp;$B599,WDVOA!$U$2:$U$19616&amp;WDVOA!$V$2:$V$19616&amp;WDVOA!$B$2:$B$19616,0)),0)</f>
        <v>0</v>
      </c>
      <c r="R599" s="6" cm="1">
        <f t="array" ref="R599">IFERROR(INDEX(DVOA!$AC$2:$AC$20095,MATCH($G599&amp;$A599-1&amp;$B599,DVOA!$C$2:$C$20095&amp;DVOA!$A$2:$A$20095&amp;DVOA!$B$2:$B$20095,0)
),0)</f>
        <v>0</v>
      </c>
      <c r="S599" s="6" t="str">
        <f t="shared" si="120"/>
        <v/>
      </c>
      <c r="T599" s="104">
        <f t="shared" si="128"/>
        <v>0</v>
      </c>
      <c r="U599" s="104" t="str">
        <f t="shared" si="129"/>
        <v/>
      </c>
      <c r="V599" s="26" t="str" cm="1">
        <f t="array" ref="V599">IFERROR(IF(E599="H",INDEX('DVOA Pred'!$G$2:$G$1000,MATCH($F599&amp;$B599&amp;$A599,'DVOA Pred'!$C$2:$C$1000&amp;'DVOA Pred'!$A$2:$A$1000&amp;'DVOA Pred'!$B$2:$B$1000,0)),
INDEX('DVOA Pred'!$H$2:$H$1000,MATCH($F599&amp;$B599&amp;$A599,'DVOA Pred'!$D$2:$D$1000&amp;'DVOA Pred'!$A$2:$A$1000&amp;'DVOA Pred'!$B$2:$B$1000,0))),"")</f>
        <v/>
      </c>
      <c r="W599" s="26" t="str">
        <f t="shared" si="121"/>
        <v/>
      </c>
      <c r="X599" s="26" t="str">
        <f t="shared" si="122"/>
        <v/>
      </c>
      <c r="Y599" s="6" t="str">
        <f>IFERROR((PERCENTRANK($L$2:$L$20355,L599)*Multiples!$B$3)+((PERCENTRANK($W$2:$W$20355,W599)*(1-Multiples!$B$3))),"")</f>
        <v/>
      </c>
      <c r="Z599" s="64">
        <v>14</v>
      </c>
      <c r="AA599" s="64">
        <v>20</v>
      </c>
      <c r="AB599" s="24">
        <f t="shared" si="123"/>
        <v>-6</v>
      </c>
      <c r="AC599" s="24">
        <f t="shared" si="124"/>
        <v>-12.5</v>
      </c>
      <c r="AD599" s="24">
        <f t="shared" si="125"/>
        <v>-12.5</v>
      </c>
      <c r="AE599" s="24" t="str">
        <f t="shared" si="126"/>
        <v>No</v>
      </c>
      <c r="AF599" s="24" t="str">
        <f t="shared" si="127"/>
        <v>No</v>
      </c>
      <c r="AG599" s="64"/>
      <c r="AH599" s="105"/>
      <c r="AI599" s="105"/>
      <c r="AJ599" s="66"/>
    </row>
    <row r="600" spans="1:36" customFormat="1" x14ac:dyDescent="0.25">
      <c r="A600" s="7">
        <v>6</v>
      </c>
      <c r="B600" s="5">
        <v>2023</v>
      </c>
      <c r="C600" s="5" t="str">
        <f t="shared" si="117"/>
        <v>2023 W6</v>
      </c>
      <c r="D600" s="5">
        <v>300</v>
      </c>
      <c r="E600" s="5" t="s">
        <v>651</v>
      </c>
      <c r="F600" s="5" t="s">
        <v>0</v>
      </c>
      <c r="G600" s="5" t="s">
        <v>15</v>
      </c>
      <c r="H600" s="5">
        <v>-14.5</v>
      </c>
      <c r="I600" s="61">
        <v>-15</v>
      </c>
      <c r="J600" s="62" t="str">
        <f t="shared" si="118"/>
        <v>F0.5</v>
      </c>
      <c r="K600" s="61">
        <f t="shared" si="119"/>
        <v>0.5</v>
      </c>
      <c r="L600" s="228">
        <f>IF(K600=0,0,
IF(J600="D0.5",0.5*SUMIFS('Key Numbers'!$C$2:$C$71,'Key Numbers'!$A$2:$A$71,"&gt;="&amp;ABS($I600),'Key Numbers'!$A$2:$A$71,"&lt;="&amp;ABS($H600)),
IF(J600="D-0.5",0.5*-1*SUMIFS('Key Numbers'!$C$2:$C$71,'Key Numbers'!$A$2:$A$71,"&lt;="&amp;ABS($I600),'Key Numbers'!$A$2:$A$71,"&gt;="&amp;ABS($H600)),
IF(J600="F0.5",0.5*SUMIFS('Key Numbers'!$C$2:$C$71,'Key Numbers'!$A$2:$A$71,"&lt;="&amp;ABS($I600),'Key Numbers'!$A$2:$A$71,"&gt;="&amp;ABS($H600)),
IF(J600="F-0.5",0.5*-1*SUMIFS('Key Numbers'!$C$2:$C$71,'Key Numbers'!$A$2:$A$71,"&gt;="&amp;ABS($I600),'Key Numbers'!$A$2:$A$71,"&lt;="&amp;ABS($H600)),
IF(AND(LEFT(J600,1)="F",K600&lt;0),-1*SUMIFS('Key Numbers'!$C$2:$C$71,'Key Numbers'!$A$2:$A$71,"&gt;="&amp;ABS($I600),'Key Numbers'!$A$2:$A$71,"&lt;="&amp;ABS($H600)),
IF(AND(LEFT(J600,1)="F",K600&gt;0),SUMIFS('Key Numbers'!$C$2:$C$71,'Key Numbers'!$A$2:$A$71,"&lt;="&amp;ABS($I600),'Key Numbers'!$A$2:$A$71,"&gt;="&amp;ABS($H600)),
IF(AND(LEFT(J600,1)="D",K600&lt;0),-1*SUMIFS('Key Numbers'!$C$2:$C$71,'Key Numbers'!$A$2:$A$71,"&lt;="&amp;ABS($I600),'Key Numbers'!$A$2:$A$71,"&gt;="&amp;ABS($H600)),
SUMIFS('Key Numbers'!$C$2:$C$71,'Key Numbers'!$A$2:$A$71,"&gt;="&amp;ABS($I600),'Key Numbers'!$A$2:$A$71,"&lt;="&amp;ABS($H600))))))))))</f>
        <v>8.2568807339449546E-3</v>
      </c>
      <c r="M600" s="6" cm="1">
        <f t="array" ref="M600">IFERROR(INDEX(DVOA!$E$2:$E$20095,MATCH($F600&amp;$A600-1&amp;$B600,DVOA!$C$2:$C$20095&amp;DVOA!$A$2:$A20492&amp;DVOA!$B$2:$B$20095,0)),0)</f>
        <v>0</v>
      </c>
      <c r="N600" s="6" cm="1">
        <f t="array" ref="N600">IFERROR(INDEX(WDVOA!$W$2:$W$1616,MATCH($F600&amp;$A600-1&amp;$B600,WDVOA!$U$2:$U$19616&amp;WDVOA!$V$2:$V$19616&amp;WDVOA!$B$2:$B$19616,0)),0)</f>
        <v>0</v>
      </c>
      <c r="O600" s="6" cm="1">
        <f t="array" ref="O600">IFERROR(INDEX(DVOA!$AC$2:$AC$20095,MATCH($F600&amp;$A600-1&amp;$B600,DVOA!$C$2:$C$20095&amp;DVOA!$A$2:$A$20095&amp;DVOA!$B$2:$B$20095,0)
),0)</f>
        <v>0</v>
      </c>
      <c r="P600" s="6" cm="1">
        <f t="array" ref="P600">IFERROR(INDEX(DVOA!$E$2:$E$20095,MATCH($G600&amp;$A600-1&amp;$B600,DVOA!$C$2:$C$20095&amp;DVOA!$A$2:$A20492&amp;DVOA!$B$2:$B$20095,0)),0)</f>
        <v>0</v>
      </c>
      <c r="Q600" s="6" cm="1">
        <f t="array" ref="Q600">IFERROR(INDEX(WDVOA!$W$2:$W$1616,MATCH($G600&amp;$A600-1&amp;$B600,WDVOA!$U$2:$U$19616&amp;WDVOA!$V$2:$V$19616&amp;WDVOA!$B$2:$B$19616,0)),0)</f>
        <v>0</v>
      </c>
      <c r="R600" s="6" cm="1">
        <f t="array" ref="R600">IFERROR(INDEX(DVOA!$AC$2:$AC$20095,MATCH($G600&amp;$A600-1&amp;$B600,DVOA!$C$2:$C$20095&amp;DVOA!$A$2:$A$20095&amp;DVOA!$B$2:$B$20095,0)
),0)</f>
        <v>0</v>
      </c>
      <c r="S600" s="6" t="str">
        <f t="shared" si="120"/>
        <v/>
      </c>
      <c r="T600" s="104">
        <f t="shared" si="128"/>
        <v>0</v>
      </c>
      <c r="U600" s="104" t="str">
        <f t="shared" si="129"/>
        <v/>
      </c>
      <c r="V600" s="26" t="str" cm="1">
        <f t="array" ref="V600">IFERROR(IF(E600="H",INDEX('DVOA Pred'!$G$2:$G$1000,MATCH($F600&amp;$B600&amp;$A600,'DVOA Pred'!$C$2:$C$1000&amp;'DVOA Pred'!$A$2:$A$1000&amp;'DVOA Pred'!$B$2:$B$1000,0)),
INDEX('DVOA Pred'!$H$2:$H$1000,MATCH($F600&amp;$B600&amp;$A600,'DVOA Pred'!$D$2:$D$1000&amp;'DVOA Pred'!$A$2:$A$1000&amp;'DVOA Pred'!$B$2:$B$1000,0))),"")</f>
        <v/>
      </c>
      <c r="W600" s="26" t="str">
        <f t="shared" si="121"/>
        <v/>
      </c>
      <c r="X600" s="26" t="str">
        <f t="shared" si="122"/>
        <v/>
      </c>
      <c r="Y600" s="6" t="str">
        <f>IFERROR((PERCENTRANK($L$2:$L$20355,L600)*Multiples!$B$3)+((PERCENTRANK($W$2:$W$20355,W600)*(1-Multiples!$B$3))),"")</f>
        <v/>
      </c>
      <c r="Z600" s="64">
        <v>14</v>
      </c>
      <c r="AA600" s="64">
        <v>9</v>
      </c>
      <c r="AB600" s="24">
        <f t="shared" si="123"/>
        <v>5</v>
      </c>
      <c r="AC600" s="24">
        <f t="shared" si="124"/>
        <v>-9.5</v>
      </c>
      <c r="AD600" s="24">
        <f t="shared" si="125"/>
        <v>-10</v>
      </c>
      <c r="AE600" s="24" t="str">
        <f t="shared" si="126"/>
        <v>No</v>
      </c>
      <c r="AF600" s="24" t="str">
        <f t="shared" si="127"/>
        <v>No</v>
      </c>
      <c r="AG600" s="64" t="s">
        <v>652</v>
      </c>
      <c r="AH600" s="105" t="s">
        <v>652</v>
      </c>
      <c r="AI600" s="105"/>
      <c r="AJ600" s="66"/>
    </row>
    <row r="601" spans="1:36" customFormat="1" x14ac:dyDescent="0.25">
      <c r="A601" s="7">
        <v>6</v>
      </c>
      <c r="B601" s="5">
        <v>2023</v>
      </c>
      <c r="C601" s="5" t="str">
        <f t="shared" si="117"/>
        <v>2023 W6</v>
      </c>
      <c r="D601" s="5">
        <v>300</v>
      </c>
      <c r="E601" s="5" t="s">
        <v>649</v>
      </c>
      <c r="F601" s="5" t="s">
        <v>15</v>
      </c>
      <c r="G601" s="5" t="s">
        <v>0</v>
      </c>
      <c r="H601" s="5">
        <v>14.5</v>
      </c>
      <c r="I601" s="61">
        <v>15</v>
      </c>
      <c r="J601" s="62" t="str">
        <f t="shared" si="118"/>
        <v>D-0.5</v>
      </c>
      <c r="K601" s="61">
        <f t="shared" si="119"/>
        <v>-0.5</v>
      </c>
      <c r="L601" s="228">
        <f>IF(K601=0,0,
IF(J601="D0.5",0.5*SUMIFS('Key Numbers'!$C$2:$C$71,'Key Numbers'!$A$2:$A$71,"&gt;="&amp;ABS($I601),'Key Numbers'!$A$2:$A$71,"&lt;="&amp;ABS($H601)),
IF(J601="D-0.5",0.5*-1*SUMIFS('Key Numbers'!$C$2:$C$71,'Key Numbers'!$A$2:$A$71,"&lt;="&amp;ABS($I601),'Key Numbers'!$A$2:$A$71,"&gt;="&amp;ABS($H601)),
IF(J601="F0.5",0.5*SUMIFS('Key Numbers'!$C$2:$C$71,'Key Numbers'!$A$2:$A$71,"&lt;="&amp;ABS($I601),'Key Numbers'!$A$2:$A$71,"&gt;="&amp;ABS($H601)),
IF(J601="F-0.5",0.5*-1*SUMIFS('Key Numbers'!$C$2:$C$71,'Key Numbers'!$A$2:$A$71,"&gt;="&amp;ABS($I601),'Key Numbers'!$A$2:$A$71,"&lt;="&amp;ABS($H601)),
IF(AND(LEFT(J601,1)="F",K601&lt;0),-1*SUMIFS('Key Numbers'!$C$2:$C$71,'Key Numbers'!$A$2:$A$71,"&gt;="&amp;ABS($I601),'Key Numbers'!$A$2:$A$71,"&lt;="&amp;ABS($H601)),
IF(AND(LEFT(J601,1)="F",K601&gt;0),SUMIFS('Key Numbers'!$C$2:$C$71,'Key Numbers'!$A$2:$A$71,"&lt;="&amp;ABS($I601),'Key Numbers'!$A$2:$A$71,"&gt;="&amp;ABS($H601)),
IF(AND(LEFT(J601,1)="D",K601&lt;0),-1*SUMIFS('Key Numbers'!$C$2:$C$71,'Key Numbers'!$A$2:$A$71,"&lt;="&amp;ABS($I601),'Key Numbers'!$A$2:$A$71,"&gt;="&amp;ABS($H601)),
SUMIFS('Key Numbers'!$C$2:$C$71,'Key Numbers'!$A$2:$A$71,"&gt;="&amp;ABS($I601),'Key Numbers'!$A$2:$A$71,"&lt;="&amp;ABS($H601))))))))))</f>
        <v>-8.2568807339449546E-3</v>
      </c>
      <c r="M601" s="6" cm="1">
        <f t="array" ref="M601">IFERROR(INDEX(DVOA!$E$2:$E$20095,MATCH($F601&amp;$A601-1&amp;$B601,DVOA!$C$2:$C$20095&amp;DVOA!$A$2:$A20493&amp;DVOA!$B$2:$B$20095,0)),0)</f>
        <v>0</v>
      </c>
      <c r="N601" s="6" cm="1">
        <f t="array" ref="N601">IFERROR(INDEX(WDVOA!$W$2:$W$1616,MATCH($F601&amp;$A601-1&amp;$B601,WDVOA!$U$2:$U$19616&amp;WDVOA!$V$2:$V$19616&amp;WDVOA!$B$2:$B$19616,0)),0)</f>
        <v>0</v>
      </c>
      <c r="O601" s="6" cm="1">
        <f t="array" ref="O601">IFERROR(INDEX(DVOA!$AC$2:$AC$20095,MATCH($F601&amp;$A601-1&amp;$B601,DVOA!$C$2:$C$20095&amp;DVOA!$A$2:$A$20095&amp;DVOA!$B$2:$B$20095,0)
),0)</f>
        <v>0</v>
      </c>
      <c r="P601" s="6" cm="1">
        <f t="array" ref="P601">IFERROR(INDEX(DVOA!$E$2:$E$20095,MATCH($G601&amp;$A601-1&amp;$B601,DVOA!$C$2:$C$20095&amp;DVOA!$A$2:$A20493&amp;DVOA!$B$2:$B$20095,0)),0)</f>
        <v>0</v>
      </c>
      <c r="Q601" s="6" cm="1">
        <f t="array" ref="Q601">IFERROR(INDEX(WDVOA!$W$2:$W$1616,MATCH($G601&amp;$A601-1&amp;$B601,WDVOA!$U$2:$U$19616&amp;WDVOA!$V$2:$V$19616&amp;WDVOA!$B$2:$B$19616,0)),0)</f>
        <v>0</v>
      </c>
      <c r="R601" s="6" cm="1">
        <f t="array" ref="R601">IFERROR(INDEX(DVOA!$AC$2:$AC$20095,MATCH($G601&amp;$A601-1&amp;$B601,DVOA!$C$2:$C$20095&amp;DVOA!$A$2:$A$20095&amp;DVOA!$B$2:$B$20095,0)
),0)</f>
        <v>0</v>
      </c>
      <c r="S601" s="6" t="str">
        <f t="shared" si="120"/>
        <v/>
      </c>
      <c r="T601" s="104">
        <f t="shared" si="128"/>
        <v>0</v>
      </c>
      <c r="U601" s="104" t="str">
        <f t="shared" si="129"/>
        <v/>
      </c>
      <c r="V601" s="26" t="str" cm="1">
        <f t="array" ref="V601">IFERROR(IF(E601="H",INDEX('DVOA Pred'!$G$2:$G$1000,MATCH($F601&amp;$B601&amp;$A601,'DVOA Pred'!$C$2:$C$1000&amp;'DVOA Pred'!$A$2:$A$1000&amp;'DVOA Pred'!$B$2:$B$1000,0)),
INDEX('DVOA Pred'!$H$2:$H$1000,MATCH($F601&amp;$B601&amp;$A601,'DVOA Pred'!$D$2:$D$1000&amp;'DVOA Pred'!$A$2:$A$1000&amp;'DVOA Pred'!$B$2:$B$1000,0))),"")</f>
        <v/>
      </c>
      <c r="W601" s="26" t="str">
        <f t="shared" si="121"/>
        <v/>
      </c>
      <c r="X601" s="26" t="str">
        <f t="shared" si="122"/>
        <v/>
      </c>
      <c r="Y601" s="6" t="str">
        <f>IFERROR((PERCENTRANK($L$2:$L$20355,L601)*Multiples!$B$3)+((PERCENTRANK($W$2:$W$20355,W601)*(1-Multiples!$B$3))),"")</f>
        <v/>
      </c>
      <c r="Z601" s="64">
        <v>9</v>
      </c>
      <c r="AA601" s="64">
        <v>14</v>
      </c>
      <c r="AB601" s="24">
        <f t="shared" si="123"/>
        <v>-5</v>
      </c>
      <c r="AC601" s="24">
        <f t="shared" si="124"/>
        <v>9.5</v>
      </c>
      <c r="AD601" s="24">
        <f t="shared" si="125"/>
        <v>10</v>
      </c>
      <c r="AE601" s="24" t="str">
        <f t="shared" si="126"/>
        <v>Yes</v>
      </c>
      <c r="AF601" s="24" t="str">
        <f t="shared" si="127"/>
        <v>Yes</v>
      </c>
      <c r="AG601" s="64"/>
      <c r="AH601" s="105"/>
      <c r="AI601" s="105"/>
      <c r="AJ601" s="66"/>
    </row>
    <row r="602" spans="1:36" customFormat="1" x14ac:dyDescent="0.25">
      <c r="A602" s="7">
        <v>6</v>
      </c>
      <c r="B602" s="5">
        <v>2023</v>
      </c>
      <c r="C602" s="5" t="str">
        <f t="shared" si="117"/>
        <v>2023 W6</v>
      </c>
      <c r="D602" s="5">
        <v>301</v>
      </c>
      <c r="E602" s="5" t="s">
        <v>649</v>
      </c>
      <c r="F602" s="5" t="s">
        <v>3</v>
      </c>
      <c r="G602" s="5" t="s">
        <v>28</v>
      </c>
      <c r="H602" s="5">
        <v>-1.5</v>
      </c>
      <c r="I602" s="61">
        <v>-1.5</v>
      </c>
      <c r="J602" s="62" t="str">
        <f t="shared" si="118"/>
        <v>F0</v>
      </c>
      <c r="K602" s="61">
        <f t="shared" si="119"/>
        <v>0</v>
      </c>
      <c r="L602" s="228">
        <f>IF(K602=0,0,
IF(J602="D0.5",0.5*SUMIFS('Key Numbers'!$C$2:$C$71,'Key Numbers'!$A$2:$A$71,"&gt;="&amp;ABS($I602),'Key Numbers'!$A$2:$A$71,"&lt;="&amp;ABS($H602)),
IF(J602="D-0.5",0.5*-1*SUMIFS('Key Numbers'!$C$2:$C$71,'Key Numbers'!$A$2:$A$71,"&lt;="&amp;ABS($I602),'Key Numbers'!$A$2:$A$71,"&gt;="&amp;ABS($H602)),
IF(J602="F0.5",0.5*SUMIFS('Key Numbers'!$C$2:$C$71,'Key Numbers'!$A$2:$A$71,"&lt;="&amp;ABS($I602),'Key Numbers'!$A$2:$A$71,"&gt;="&amp;ABS($H602)),
IF(J602="F-0.5",0.5*-1*SUMIFS('Key Numbers'!$C$2:$C$71,'Key Numbers'!$A$2:$A$71,"&gt;="&amp;ABS($I602),'Key Numbers'!$A$2:$A$71,"&lt;="&amp;ABS($H602)),
IF(AND(LEFT(J602,1)="F",K602&lt;0),-1*SUMIFS('Key Numbers'!$C$2:$C$71,'Key Numbers'!$A$2:$A$71,"&gt;="&amp;ABS($I602),'Key Numbers'!$A$2:$A$71,"&lt;="&amp;ABS($H602)),
IF(AND(LEFT(J602,1)="F",K602&gt;0),SUMIFS('Key Numbers'!$C$2:$C$71,'Key Numbers'!$A$2:$A$71,"&lt;="&amp;ABS($I602),'Key Numbers'!$A$2:$A$71,"&gt;="&amp;ABS($H602)),
IF(AND(LEFT(J602,1)="D",K602&lt;0),-1*SUMIFS('Key Numbers'!$C$2:$C$71,'Key Numbers'!$A$2:$A$71,"&lt;="&amp;ABS($I602),'Key Numbers'!$A$2:$A$71,"&gt;="&amp;ABS($H602)),
SUMIFS('Key Numbers'!$C$2:$C$71,'Key Numbers'!$A$2:$A$71,"&gt;="&amp;ABS($I602),'Key Numbers'!$A$2:$A$71,"&lt;="&amp;ABS($H602))))))))))</f>
        <v>0</v>
      </c>
      <c r="M602" s="6" cm="1">
        <f t="array" ref="M602">IFERROR(INDEX(DVOA!$E$2:$E$20095,MATCH($F602&amp;$A602-1&amp;$B602,DVOA!$C$2:$C$20095&amp;DVOA!$A$2:$A20494&amp;DVOA!$B$2:$B$20095,0)),0)</f>
        <v>0</v>
      </c>
      <c r="N602" s="6" cm="1">
        <f t="array" ref="N602">IFERROR(INDEX(WDVOA!$W$2:$W$1616,MATCH($F602&amp;$A602-1&amp;$B602,WDVOA!$U$2:$U$19616&amp;WDVOA!$V$2:$V$19616&amp;WDVOA!$B$2:$B$19616,0)),0)</f>
        <v>0</v>
      </c>
      <c r="O602" s="6" cm="1">
        <f t="array" ref="O602">IFERROR(INDEX(DVOA!$AC$2:$AC$20095,MATCH($F602&amp;$A602-1&amp;$B602,DVOA!$C$2:$C$20095&amp;DVOA!$A$2:$A$20095&amp;DVOA!$B$2:$B$20095,0)
),0)</f>
        <v>0</v>
      </c>
      <c r="P602" s="6" cm="1">
        <f t="array" ref="P602">IFERROR(INDEX(DVOA!$E$2:$E$20095,MATCH($G602&amp;$A602-1&amp;$B602,DVOA!$C$2:$C$20095&amp;DVOA!$A$2:$A20494&amp;DVOA!$B$2:$B$20095,0)),0)</f>
        <v>0</v>
      </c>
      <c r="Q602" s="6" cm="1">
        <f t="array" ref="Q602">IFERROR(INDEX(WDVOA!$W$2:$W$1616,MATCH($G602&amp;$A602-1&amp;$B602,WDVOA!$U$2:$U$19616&amp;WDVOA!$V$2:$V$19616&amp;WDVOA!$B$2:$B$19616,0)),0)</f>
        <v>0</v>
      </c>
      <c r="R602" s="6" cm="1">
        <f t="array" ref="R602">IFERROR(INDEX(DVOA!$AC$2:$AC$20095,MATCH($G602&amp;$A602-1&amp;$B602,DVOA!$C$2:$C$20095&amp;DVOA!$A$2:$A$20095&amp;DVOA!$B$2:$B$20095,0)
),0)</f>
        <v>0</v>
      </c>
      <c r="S602" s="6" t="str">
        <f t="shared" si="120"/>
        <v/>
      </c>
      <c r="T602" s="104">
        <f t="shared" si="128"/>
        <v>0</v>
      </c>
      <c r="U602" s="104" t="str">
        <f t="shared" si="129"/>
        <v/>
      </c>
      <c r="V602" s="26" t="str" cm="1">
        <f t="array" ref="V602">IFERROR(IF(E602="H",INDEX('DVOA Pred'!$G$2:$G$1000,MATCH($F602&amp;$B602&amp;$A602,'DVOA Pred'!$C$2:$C$1000&amp;'DVOA Pred'!$A$2:$A$1000&amp;'DVOA Pred'!$B$2:$B$1000,0)),
INDEX('DVOA Pred'!$H$2:$H$1000,MATCH($F602&amp;$B602&amp;$A602,'DVOA Pred'!$D$2:$D$1000&amp;'DVOA Pred'!$A$2:$A$1000&amp;'DVOA Pred'!$B$2:$B$1000,0))),"")</f>
        <v/>
      </c>
      <c r="W602" s="26" t="str">
        <f t="shared" si="121"/>
        <v/>
      </c>
      <c r="X602" s="26" t="str">
        <f t="shared" si="122"/>
        <v/>
      </c>
      <c r="Y602" s="6" t="str">
        <f>IFERROR((PERCENTRANK($L$2:$L$20355,L602)*Multiples!$B$3)+((PERCENTRANK($W$2:$W$20355,W602)*(1-Multiples!$B$3))),"")</f>
        <v/>
      </c>
      <c r="Z602" s="64">
        <v>20</v>
      </c>
      <c r="AA602" s="64">
        <v>17</v>
      </c>
      <c r="AB602" s="24">
        <f t="shared" si="123"/>
        <v>3</v>
      </c>
      <c r="AC602" s="24">
        <f t="shared" si="124"/>
        <v>1.5</v>
      </c>
      <c r="AD602" s="24">
        <f t="shared" si="125"/>
        <v>1.5</v>
      </c>
      <c r="AE602" s="24" t="str">
        <f t="shared" si="126"/>
        <v>Yes</v>
      </c>
      <c r="AF602" s="24" t="str">
        <f t="shared" si="127"/>
        <v>Yes</v>
      </c>
      <c r="AG602" s="64"/>
      <c r="AH602" s="105"/>
      <c r="AI602" s="105"/>
      <c r="AJ602" s="66"/>
    </row>
    <row r="603" spans="1:36" customFormat="1" x14ac:dyDescent="0.25">
      <c r="A603" s="7">
        <v>6</v>
      </c>
      <c r="B603" s="5">
        <v>2023</v>
      </c>
      <c r="C603" s="5" t="str">
        <f t="shared" si="117"/>
        <v>2023 W6</v>
      </c>
      <c r="D603" s="5">
        <v>301</v>
      </c>
      <c r="E603" s="5" t="s">
        <v>651</v>
      </c>
      <c r="F603" s="5" t="s">
        <v>28</v>
      </c>
      <c r="G603" s="5" t="s">
        <v>3</v>
      </c>
      <c r="H603" s="5">
        <v>1.5</v>
      </c>
      <c r="I603" s="61">
        <v>1.5</v>
      </c>
      <c r="J603" s="62" t="str">
        <f t="shared" si="118"/>
        <v>D0</v>
      </c>
      <c r="K603" s="61">
        <f t="shared" si="119"/>
        <v>0</v>
      </c>
      <c r="L603" s="228">
        <f>IF(K603=0,0,
IF(J603="D0.5",0.5*SUMIFS('Key Numbers'!$C$2:$C$71,'Key Numbers'!$A$2:$A$71,"&gt;="&amp;ABS($I603),'Key Numbers'!$A$2:$A$71,"&lt;="&amp;ABS($H603)),
IF(J603="D-0.5",0.5*-1*SUMIFS('Key Numbers'!$C$2:$C$71,'Key Numbers'!$A$2:$A$71,"&lt;="&amp;ABS($I603),'Key Numbers'!$A$2:$A$71,"&gt;="&amp;ABS($H603)),
IF(J603="F0.5",0.5*SUMIFS('Key Numbers'!$C$2:$C$71,'Key Numbers'!$A$2:$A$71,"&lt;="&amp;ABS($I603),'Key Numbers'!$A$2:$A$71,"&gt;="&amp;ABS($H603)),
IF(J603="F-0.5",0.5*-1*SUMIFS('Key Numbers'!$C$2:$C$71,'Key Numbers'!$A$2:$A$71,"&gt;="&amp;ABS($I603),'Key Numbers'!$A$2:$A$71,"&lt;="&amp;ABS($H603)),
IF(AND(LEFT(J603,1)="F",K603&lt;0),-1*SUMIFS('Key Numbers'!$C$2:$C$71,'Key Numbers'!$A$2:$A$71,"&gt;="&amp;ABS($I603),'Key Numbers'!$A$2:$A$71,"&lt;="&amp;ABS($H603)),
IF(AND(LEFT(J603,1)="F",K603&gt;0),SUMIFS('Key Numbers'!$C$2:$C$71,'Key Numbers'!$A$2:$A$71,"&lt;="&amp;ABS($I603),'Key Numbers'!$A$2:$A$71,"&gt;="&amp;ABS($H603)),
IF(AND(LEFT(J603,1)="D",K603&lt;0),-1*SUMIFS('Key Numbers'!$C$2:$C$71,'Key Numbers'!$A$2:$A$71,"&lt;="&amp;ABS($I603),'Key Numbers'!$A$2:$A$71,"&gt;="&amp;ABS($H603)),
SUMIFS('Key Numbers'!$C$2:$C$71,'Key Numbers'!$A$2:$A$71,"&gt;="&amp;ABS($I603),'Key Numbers'!$A$2:$A$71,"&lt;="&amp;ABS($H603))))))))))</f>
        <v>0</v>
      </c>
      <c r="M603" s="6" cm="1">
        <f t="array" ref="M603">IFERROR(INDEX(DVOA!$E$2:$E$20095,MATCH($F603&amp;$A603-1&amp;$B603,DVOA!$C$2:$C$20095&amp;DVOA!$A$2:$A20495&amp;DVOA!$B$2:$B$20095,0)),0)</f>
        <v>0</v>
      </c>
      <c r="N603" s="6" cm="1">
        <f t="array" ref="N603">IFERROR(INDEX(WDVOA!$W$2:$W$1616,MATCH($F603&amp;$A603-1&amp;$B603,WDVOA!$U$2:$U$19616&amp;WDVOA!$V$2:$V$19616&amp;WDVOA!$B$2:$B$19616,0)),0)</f>
        <v>0</v>
      </c>
      <c r="O603" s="6" cm="1">
        <f t="array" ref="O603">IFERROR(INDEX(DVOA!$AC$2:$AC$20095,MATCH($F603&amp;$A603-1&amp;$B603,DVOA!$C$2:$C$20095&amp;DVOA!$A$2:$A$20095&amp;DVOA!$B$2:$B$20095,0)
),0)</f>
        <v>0</v>
      </c>
      <c r="P603" s="6" cm="1">
        <f t="array" ref="P603">IFERROR(INDEX(DVOA!$E$2:$E$20095,MATCH($G603&amp;$A603-1&amp;$B603,DVOA!$C$2:$C$20095&amp;DVOA!$A$2:$A20495&amp;DVOA!$B$2:$B$20095,0)),0)</f>
        <v>0</v>
      </c>
      <c r="Q603" s="6" cm="1">
        <f t="array" ref="Q603">IFERROR(INDEX(WDVOA!$W$2:$W$1616,MATCH($G603&amp;$A603-1&amp;$B603,WDVOA!$U$2:$U$19616&amp;WDVOA!$V$2:$V$19616&amp;WDVOA!$B$2:$B$19616,0)),0)</f>
        <v>0</v>
      </c>
      <c r="R603" s="6" cm="1">
        <f t="array" ref="R603">IFERROR(INDEX(DVOA!$AC$2:$AC$20095,MATCH($G603&amp;$A603-1&amp;$B603,DVOA!$C$2:$C$20095&amp;DVOA!$A$2:$A$20095&amp;DVOA!$B$2:$B$20095,0)
),0)</f>
        <v>0</v>
      </c>
      <c r="S603" s="6" t="str">
        <f t="shared" si="120"/>
        <v/>
      </c>
      <c r="T603" s="104">
        <f t="shared" si="128"/>
        <v>0</v>
      </c>
      <c r="U603" s="104" t="str">
        <f t="shared" si="129"/>
        <v/>
      </c>
      <c r="V603" s="26" t="str" cm="1">
        <f t="array" ref="V603">IFERROR(IF(E603="H",INDEX('DVOA Pred'!$G$2:$G$1000,MATCH($F603&amp;$B603&amp;$A603,'DVOA Pred'!$C$2:$C$1000&amp;'DVOA Pred'!$A$2:$A$1000&amp;'DVOA Pred'!$B$2:$B$1000,0)),
INDEX('DVOA Pred'!$H$2:$H$1000,MATCH($F603&amp;$B603&amp;$A603,'DVOA Pred'!$D$2:$D$1000&amp;'DVOA Pred'!$A$2:$A$1000&amp;'DVOA Pred'!$B$2:$B$1000,0))),"")</f>
        <v/>
      </c>
      <c r="W603" s="26" t="str">
        <f t="shared" si="121"/>
        <v/>
      </c>
      <c r="X603" s="26" t="str">
        <f t="shared" si="122"/>
        <v/>
      </c>
      <c r="Y603" s="6" t="str">
        <f>IFERROR((PERCENTRANK($L$2:$L$20355,L603)*Multiples!$B$3)+((PERCENTRANK($W$2:$W$20355,W603)*(1-Multiples!$B$3))),"")</f>
        <v/>
      </c>
      <c r="Z603" s="64">
        <v>17</v>
      </c>
      <c r="AA603" s="64">
        <v>20</v>
      </c>
      <c r="AB603" s="24">
        <f t="shared" si="123"/>
        <v>-3</v>
      </c>
      <c r="AC603" s="24">
        <f t="shared" si="124"/>
        <v>-1.5</v>
      </c>
      <c r="AD603" s="24">
        <f t="shared" si="125"/>
        <v>-1.5</v>
      </c>
      <c r="AE603" s="24" t="str">
        <f t="shared" si="126"/>
        <v>No</v>
      </c>
      <c r="AF603" s="24" t="str">
        <f t="shared" si="127"/>
        <v>No</v>
      </c>
      <c r="AG603" s="64"/>
      <c r="AH603" s="105"/>
      <c r="AI603" s="105"/>
      <c r="AJ603" s="66"/>
    </row>
    <row r="604" spans="1:36" customFormat="1" x14ac:dyDescent="0.25">
      <c r="A604" s="7">
        <v>7</v>
      </c>
      <c r="B604" s="5">
        <v>2023</v>
      </c>
      <c r="C604" s="5" t="str">
        <f t="shared" si="117"/>
        <v>2023 W7</v>
      </c>
      <c r="D604" s="5">
        <v>302</v>
      </c>
      <c r="E604" s="5" t="s">
        <v>649</v>
      </c>
      <c r="F604" s="5" t="s">
        <v>12</v>
      </c>
      <c r="G604" s="5" t="s">
        <v>27</v>
      </c>
      <c r="H604" s="5">
        <v>1.5</v>
      </c>
      <c r="I604" s="61">
        <v>2</v>
      </c>
      <c r="J604" s="62" t="str">
        <f t="shared" si="118"/>
        <v>D-0.5</v>
      </c>
      <c r="K604" s="61">
        <f t="shared" si="119"/>
        <v>-0.5</v>
      </c>
      <c r="L604" s="228">
        <f>IF(K604=0,0,
IF(J604="D0.5",0.5*SUMIFS('Key Numbers'!$C$2:$C$71,'Key Numbers'!$A$2:$A$71,"&gt;="&amp;ABS($I604),'Key Numbers'!$A$2:$A$71,"&lt;="&amp;ABS($H604)),
IF(J604="D-0.5",0.5*-1*SUMIFS('Key Numbers'!$C$2:$C$71,'Key Numbers'!$A$2:$A$71,"&lt;="&amp;ABS($I604),'Key Numbers'!$A$2:$A$71,"&gt;="&amp;ABS($H604)),
IF(J604="F0.5",0.5*SUMIFS('Key Numbers'!$C$2:$C$71,'Key Numbers'!$A$2:$A$71,"&lt;="&amp;ABS($I604),'Key Numbers'!$A$2:$A$71,"&gt;="&amp;ABS($H604)),
IF(J604="F-0.5",0.5*-1*SUMIFS('Key Numbers'!$C$2:$C$71,'Key Numbers'!$A$2:$A$71,"&gt;="&amp;ABS($I604),'Key Numbers'!$A$2:$A$71,"&lt;="&amp;ABS($H604)),
IF(AND(LEFT(J604,1)="F",K604&lt;0),-1*SUMIFS('Key Numbers'!$C$2:$C$71,'Key Numbers'!$A$2:$A$71,"&gt;="&amp;ABS($I604),'Key Numbers'!$A$2:$A$71,"&lt;="&amp;ABS($H604)),
IF(AND(LEFT(J604,1)="F",K604&gt;0),SUMIFS('Key Numbers'!$C$2:$C$71,'Key Numbers'!$A$2:$A$71,"&lt;="&amp;ABS($I604),'Key Numbers'!$A$2:$A$71,"&gt;="&amp;ABS($H604)),
IF(AND(LEFT(J604,1)="D",K604&lt;0),-1*SUMIFS('Key Numbers'!$C$2:$C$71,'Key Numbers'!$A$2:$A$71,"&lt;="&amp;ABS($I604),'Key Numbers'!$A$2:$A$71,"&gt;="&amp;ABS($H604)),
SUMIFS('Key Numbers'!$C$2:$C$71,'Key Numbers'!$A$2:$A$71,"&gt;="&amp;ABS($I604),'Key Numbers'!$A$2:$A$71,"&lt;="&amp;ABS($H604))))))))))</f>
        <v>-2.8440366972477066E-2</v>
      </c>
      <c r="M604" s="6" cm="1">
        <f t="array" ref="M604">IFERROR(INDEX(DVOA!$E$2:$E$20095,MATCH($F604&amp;$A604-1&amp;$B604,DVOA!$C$2:$C$20095&amp;DVOA!$A$2:$A20440&amp;DVOA!$B$2:$B$20095,0)),0)</f>
        <v>0.14557697127883601</v>
      </c>
      <c r="N604" s="6" cm="1">
        <f t="array" ref="N604">IFERROR(INDEX(WDVOA!$W$2:$W$1616,MATCH($F604&amp;$A604-1&amp;$B604,WDVOA!$U$2:$U$19616&amp;WDVOA!$V$2:$V$19616&amp;WDVOA!$B$2:$B$19616,0)),0)</f>
        <v>0</v>
      </c>
      <c r="O604" s="6" cm="1">
        <f t="array" ref="O604">IFERROR(INDEX(DVOA!$AC$2:$AC$20095,MATCH($F604&amp;$A604-1&amp;$B604,DVOA!$C$2:$C$20095&amp;DVOA!$A$2:$A$20095&amp;DVOA!$B$2:$B$20095,0)
),0)</f>
        <v>0.26962385955623103</v>
      </c>
      <c r="P604" s="6" cm="1">
        <f t="array" ref="P604">IFERROR(INDEX(DVOA!$E$2:$E$20095,MATCH($G604&amp;$A604-1&amp;$B604,DVOA!$C$2:$C$20095&amp;DVOA!$A$2:$A20440&amp;DVOA!$B$2:$B$20095,0)),0)</f>
        <v>6.8121744867942202E-2</v>
      </c>
      <c r="Q604" s="6" cm="1">
        <f t="array" ref="Q604">IFERROR(INDEX(WDVOA!$W$2:$W$1616,MATCH($G604&amp;$A604-1&amp;$B604,WDVOA!$U$2:$U$19616&amp;WDVOA!$V$2:$V$19616&amp;WDVOA!$B$2:$B$19616,0)),0)</f>
        <v>0</v>
      </c>
      <c r="R604" s="6" cm="1">
        <f t="array" ref="R604">IFERROR(INDEX(DVOA!$AC$2:$AC$20095,MATCH($G604&amp;$A604-1&amp;$B604,DVOA!$C$2:$C$20095&amp;DVOA!$A$2:$A$20095&amp;DVOA!$B$2:$B$20095,0)
),0)</f>
        <v>0.116657031112331</v>
      </c>
      <c r="S604" s="6">
        <f t="shared" si="120"/>
        <v>0.19314044533428101</v>
      </c>
      <c r="T604" s="104">
        <f t="shared" si="128"/>
        <v>7.7455226410893807E-2</v>
      </c>
      <c r="U604" s="104" t="str">
        <f t="shared" si="129"/>
        <v/>
      </c>
      <c r="V604" s="26" t="str" cm="1">
        <f t="array" ref="V604">IFERROR(IF(E604="H",INDEX('DVOA Pred'!$G$2:$G$1000,MATCH($F604&amp;$B604&amp;$A604,'DVOA Pred'!$C$2:$C$1000&amp;'DVOA Pred'!$A$2:$A$1000&amp;'DVOA Pred'!$B$2:$B$1000,0)),
INDEX('DVOA Pred'!$H$2:$H$1000,MATCH($F604&amp;$B604&amp;$A604,'DVOA Pred'!$D$2:$D$1000&amp;'DVOA Pred'!$A$2:$A$1000&amp;'DVOA Pred'!$B$2:$B$1000,0))),"")</f>
        <v/>
      </c>
      <c r="W604" s="26" t="str">
        <f t="shared" si="121"/>
        <v/>
      </c>
      <c r="X604" s="26" t="str">
        <f t="shared" si="122"/>
        <v/>
      </c>
      <c r="Y604" s="6" t="str">
        <f>IFERROR((PERCENTRANK($L$2:$L$20355,L604)*Multiples!$B$3)+((PERCENTRANK($W$2:$W$20355,W604)*(1-Multiples!$B$3))),"")</f>
        <v/>
      </c>
      <c r="Z604" s="64">
        <v>31</v>
      </c>
      <c r="AA604" s="64">
        <v>24</v>
      </c>
      <c r="AB604" s="24">
        <f t="shared" si="123"/>
        <v>7</v>
      </c>
      <c r="AC604" s="24">
        <f t="shared" si="124"/>
        <v>8.5</v>
      </c>
      <c r="AD604" s="24">
        <f t="shared" si="125"/>
        <v>9</v>
      </c>
      <c r="AE604" s="24" t="str">
        <f t="shared" si="126"/>
        <v>Yes</v>
      </c>
      <c r="AF604" s="24" t="str">
        <f t="shared" si="127"/>
        <v>Yes</v>
      </c>
      <c r="AG604" s="64"/>
      <c r="AH604" s="105"/>
      <c r="AI604" s="105"/>
      <c r="AJ604" s="66"/>
    </row>
    <row r="605" spans="1:36" customFormat="1" x14ac:dyDescent="0.25">
      <c r="A605" s="7">
        <v>7</v>
      </c>
      <c r="B605" s="5">
        <v>2023</v>
      </c>
      <c r="C605" s="5" t="str">
        <f t="shared" si="117"/>
        <v>2023 W7</v>
      </c>
      <c r="D605" s="5">
        <v>302</v>
      </c>
      <c r="E605" s="5" t="s">
        <v>651</v>
      </c>
      <c r="F605" s="5" t="s">
        <v>27</v>
      </c>
      <c r="G605" s="5" t="s">
        <v>12</v>
      </c>
      <c r="H605" s="5">
        <v>-1.5</v>
      </c>
      <c r="I605" s="61">
        <v>-2</v>
      </c>
      <c r="J605" s="62" t="str">
        <f t="shared" si="118"/>
        <v>F0.5</v>
      </c>
      <c r="K605" s="61">
        <f t="shared" si="119"/>
        <v>0.5</v>
      </c>
      <c r="L605" s="228">
        <f>IF(K605=0,0,
IF(J605="D0.5",0.5*SUMIFS('Key Numbers'!$C$2:$C$71,'Key Numbers'!$A$2:$A$71,"&gt;="&amp;ABS($I605),'Key Numbers'!$A$2:$A$71,"&lt;="&amp;ABS($H605)),
IF(J605="D-0.5",0.5*-1*SUMIFS('Key Numbers'!$C$2:$C$71,'Key Numbers'!$A$2:$A$71,"&lt;="&amp;ABS($I605),'Key Numbers'!$A$2:$A$71,"&gt;="&amp;ABS($H605)),
IF(J605="F0.5",0.5*SUMIFS('Key Numbers'!$C$2:$C$71,'Key Numbers'!$A$2:$A$71,"&lt;="&amp;ABS($I605),'Key Numbers'!$A$2:$A$71,"&gt;="&amp;ABS($H605)),
IF(J605="F-0.5",0.5*-1*SUMIFS('Key Numbers'!$C$2:$C$71,'Key Numbers'!$A$2:$A$71,"&gt;="&amp;ABS($I605),'Key Numbers'!$A$2:$A$71,"&lt;="&amp;ABS($H605)),
IF(AND(LEFT(J605,1)="F",K605&lt;0),-1*SUMIFS('Key Numbers'!$C$2:$C$71,'Key Numbers'!$A$2:$A$71,"&gt;="&amp;ABS($I605),'Key Numbers'!$A$2:$A$71,"&lt;="&amp;ABS($H605)),
IF(AND(LEFT(J605,1)="F",K605&gt;0),SUMIFS('Key Numbers'!$C$2:$C$71,'Key Numbers'!$A$2:$A$71,"&lt;="&amp;ABS($I605),'Key Numbers'!$A$2:$A$71,"&gt;="&amp;ABS($H605)),
IF(AND(LEFT(J605,1)="D",K605&lt;0),-1*SUMIFS('Key Numbers'!$C$2:$C$71,'Key Numbers'!$A$2:$A$71,"&lt;="&amp;ABS($I605),'Key Numbers'!$A$2:$A$71,"&gt;="&amp;ABS($H605)),
SUMIFS('Key Numbers'!$C$2:$C$71,'Key Numbers'!$A$2:$A$71,"&gt;="&amp;ABS($I605),'Key Numbers'!$A$2:$A$71,"&lt;="&amp;ABS($H605))))))))))</f>
        <v>2.8440366972477066E-2</v>
      </c>
      <c r="M605" s="6" cm="1">
        <f t="array" ref="M605">IFERROR(INDEX(DVOA!$E$2:$E$20095,MATCH($F605&amp;$A605-1&amp;$B605,DVOA!$C$2:$C$20095&amp;DVOA!$A$2:$A20441&amp;DVOA!$B$2:$B$20095,0)),0)</f>
        <v>6.8121744867942202E-2</v>
      </c>
      <c r="N605" s="6" cm="1">
        <f t="array" ref="N605">IFERROR(INDEX(WDVOA!$W$2:$W$1616,MATCH($F605&amp;$A605-1&amp;$B605,WDVOA!$U$2:$U$19616&amp;WDVOA!$V$2:$V$19616&amp;WDVOA!$B$2:$B$19616,0)),0)</f>
        <v>0</v>
      </c>
      <c r="O605" s="6" cm="1">
        <f t="array" ref="O605">IFERROR(INDEX(DVOA!$AC$2:$AC$20095,MATCH($F605&amp;$A605-1&amp;$B605,DVOA!$C$2:$C$20095&amp;DVOA!$A$2:$A$20095&amp;DVOA!$B$2:$B$20095,0)
),0)</f>
        <v>0.116657031112331</v>
      </c>
      <c r="P605" s="6" cm="1">
        <f t="array" ref="P605">IFERROR(INDEX(DVOA!$E$2:$E$20095,MATCH($G605&amp;$A605-1&amp;$B605,DVOA!$C$2:$C$20095&amp;DVOA!$A$2:$A20441&amp;DVOA!$B$2:$B$20095,0)),0)</f>
        <v>0.14557697127883601</v>
      </c>
      <c r="Q605" s="6" cm="1">
        <f t="array" ref="Q605">IFERROR(INDEX(WDVOA!$W$2:$W$1616,MATCH($G605&amp;$A605-1&amp;$B605,WDVOA!$U$2:$U$19616&amp;WDVOA!$V$2:$V$19616&amp;WDVOA!$B$2:$B$19616,0)),0)</f>
        <v>0</v>
      </c>
      <c r="R605" s="6" cm="1">
        <f t="array" ref="R605">IFERROR(INDEX(DVOA!$AC$2:$AC$20095,MATCH($G605&amp;$A605-1&amp;$B605,DVOA!$C$2:$C$20095&amp;DVOA!$A$2:$A$20095&amp;DVOA!$B$2:$B$20095,0)
),0)</f>
        <v>0.26962385955623103</v>
      </c>
      <c r="S605" s="6">
        <f t="shared" si="120"/>
        <v>0.19314044533428101</v>
      </c>
      <c r="T605" s="104">
        <f t="shared" si="128"/>
        <v>-7.7455226410893807E-2</v>
      </c>
      <c r="U605" s="104" t="str">
        <f t="shared" si="129"/>
        <v/>
      </c>
      <c r="V605" s="26" t="str" cm="1">
        <f t="array" ref="V605">IFERROR(IF(E605="H",INDEX('DVOA Pred'!$G$2:$G$1000,MATCH($F605&amp;$B605&amp;$A605,'DVOA Pred'!$C$2:$C$1000&amp;'DVOA Pred'!$A$2:$A$1000&amp;'DVOA Pred'!$B$2:$B$1000,0)),
INDEX('DVOA Pred'!$H$2:$H$1000,MATCH($F605&amp;$B605&amp;$A605,'DVOA Pred'!$D$2:$D$1000&amp;'DVOA Pred'!$A$2:$A$1000&amp;'DVOA Pred'!$B$2:$B$1000,0))),"")</f>
        <v/>
      </c>
      <c r="W605" s="26" t="str">
        <f t="shared" si="121"/>
        <v/>
      </c>
      <c r="X605" s="26" t="str">
        <f t="shared" si="122"/>
        <v/>
      </c>
      <c r="Y605" s="6" t="str">
        <f>IFERROR((PERCENTRANK($L$2:$L$20355,L605)*Multiples!$B$3)+((PERCENTRANK($W$2:$W$20355,W605)*(1-Multiples!$B$3))),"")</f>
        <v/>
      </c>
      <c r="Z605" s="64">
        <v>24</v>
      </c>
      <c r="AA605" s="64">
        <v>31</v>
      </c>
      <c r="AB605" s="24">
        <f t="shared" si="123"/>
        <v>-7</v>
      </c>
      <c r="AC605" s="24">
        <f t="shared" si="124"/>
        <v>-8.5</v>
      </c>
      <c r="AD605" s="24">
        <f t="shared" si="125"/>
        <v>-9</v>
      </c>
      <c r="AE605" s="24" t="str">
        <f t="shared" si="126"/>
        <v>No</v>
      </c>
      <c r="AF605" s="24" t="str">
        <f t="shared" si="127"/>
        <v>No</v>
      </c>
      <c r="AG605" s="64"/>
      <c r="AH605" s="105"/>
      <c r="AI605" s="105"/>
      <c r="AJ605" s="66"/>
    </row>
    <row r="606" spans="1:36" customFormat="1" x14ac:dyDescent="0.25">
      <c r="A606" s="7">
        <v>7</v>
      </c>
      <c r="B606" s="5">
        <v>2023</v>
      </c>
      <c r="C606" s="5" t="str">
        <f t="shared" si="117"/>
        <v>2023 W7</v>
      </c>
      <c r="D606" s="5">
        <v>303</v>
      </c>
      <c r="E606" s="5" t="s">
        <v>651</v>
      </c>
      <c r="F606" s="5" t="s">
        <v>18</v>
      </c>
      <c r="G606" s="5" t="s">
        <v>21</v>
      </c>
      <c r="H606" s="5">
        <v>-2.5</v>
      </c>
      <c r="I606" s="61">
        <v>-3</v>
      </c>
      <c r="J606" s="62" t="str">
        <f t="shared" si="118"/>
        <v>F0.5</v>
      </c>
      <c r="K606" s="61">
        <f t="shared" si="119"/>
        <v>0.5</v>
      </c>
      <c r="L606" s="228">
        <f>IF(K606=0,0,
IF(J606="D0.5",0.5*SUMIFS('Key Numbers'!$C$2:$C$71,'Key Numbers'!$A$2:$A$71,"&gt;="&amp;ABS($I606),'Key Numbers'!$A$2:$A$71,"&lt;="&amp;ABS($H606)),
IF(J606="D-0.5",0.5*-1*SUMIFS('Key Numbers'!$C$2:$C$71,'Key Numbers'!$A$2:$A$71,"&lt;="&amp;ABS($I606),'Key Numbers'!$A$2:$A$71,"&gt;="&amp;ABS($H606)),
IF(J606="F0.5",0.5*SUMIFS('Key Numbers'!$C$2:$C$71,'Key Numbers'!$A$2:$A$71,"&lt;="&amp;ABS($I606),'Key Numbers'!$A$2:$A$71,"&gt;="&amp;ABS($H606)),
IF(J606="F-0.5",0.5*-1*SUMIFS('Key Numbers'!$C$2:$C$71,'Key Numbers'!$A$2:$A$71,"&gt;="&amp;ABS($I606),'Key Numbers'!$A$2:$A$71,"&lt;="&amp;ABS($H606)),
IF(AND(LEFT(J606,1)="F",K606&lt;0),-1*SUMIFS('Key Numbers'!$C$2:$C$71,'Key Numbers'!$A$2:$A$71,"&gt;="&amp;ABS($I606),'Key Numbers'!$A$2:$A$71,"&lt;="&amp;ABS($H606)),
IF(AND(LEFT(J606,1)="F",K606&gt;0),SUMIFS('Key Numbers'!$C$2:$C$71,'Key Numbers'!$A$2:$A$71,"&lt;="&amp;ABS($I606),'Key Numbers'!$A$2:$A$71,"&gt;="&amp;ABS($H606)),
IF(AND(LEFT(J606,1)="D",K606&lt;0),-1*SUMIFS('Key Numbers'!$C$2:$C$71,'Key Numbers'!$A$2:$A$71,"&lt;="&amp;ABS($I606),'Key Numbers'!$A$2:$A$71,"&gt;="&amp;ABS($H606)),
SUMIFS('Key Numbers'!$C$2:$C$71,'Key Numbers'!$A$2:$A$71,"&gt;="&amp;ABS($I606),'Key Numbers'!$A$2:$A$71,"&lt;="&amp;ABS($H606))))))))))</f>
        <v>7.247706422018349E-2</v>
      </c>
      <c r="M606" s="6" cm="1">
        <f t="array" ref="M606">IFERROR(INDEX(DVOA!$E$2:$E$20095,MATCH($F606&amp;$A606-1&amp;$B606,DVOA!$C$2:$C$20095&amp;DVOA!$A$2:$A20442&amp;DVOA!$B$2:$B$20095,0)),0)</f>
        <v>0.252021963789967</v>
      </c>
      <c r="N606" s="6" cm="1">
        <f t="array" ref="N606">IFERROR(INDEX(WDVOA!$W$2:$W$1616,MATCH($F606&amp;$A606-1&amp;$B606,WDVOA!$U$2:$U$19616&amp;WDVOA!$V$2:$V$19616&amp;WDVOA!$B$2:$B$19616,0)),0)</f>
        <v>0</v>
      </c>
      <c r="O606" s="6" cm="1">
        <f t="array" ref="O606">IFERROR(INDEX(DVOA!$AC$2:$AC$20095,MATCH($F606&amp;$A606-1&amp;$B606,DVOA!$C$2:$C$20095&amp;DVOA!$A$2:$A$20095&amp;DVOA!$B$2:$B$20095,0)
),0)</f>
        <v>9.5254787958373902E-2</v>
      </c>
      <c r="P606" s="6" cm="1">
        <f t="array" ref="P606">IFERROR(INDEX(DVOA!$E$2:$E$20095,MATCH($G606&amp;$A606-1&amp;$B606,DVOA!$C$2:$C$20095&amp;DVOA!$A$2:$A20442&amp;DVOA!$B$2:$B$20095,0)),0)</f>
        <v>0.38798878711101498</v>
      </c>
      <c r="Q606" s="6" cm="1">
        <f t="array" ref="Q606">IFERROR(INDEX(WDVOA!$W$2:$W$1616,MATCH($G606&amp;$A606-1&amp;$B606,WDVOA!$U$2:$U$19616&amp;WDVOA!$V$2:$V$19616&amp;WDVOA!$B$2:$B$19616,0)),0)</f>
        <v>0</v>
      </c>
      <c r="R606" s="6" cm="1">
        <f t="array" ref="R606">IFERROR(INDEX(DVOA!$AC$2:$AC$20095,MATCH($G606&amp;$A606-1&amp;$B606,DVOA!$C$2:$C$20095&amp;DVOA!$A$2:$A$20095&amp;DVOA!$B$2:$B$20095,0)
),0)</f>
        <v>7.9688289657845607E-2</v>
      </c>
      <c r="S606" s="6">
        <f t="shared" si="120"/>
        <v>8.7471538808109761E-2</v>
      </c>
      <c r="T606" s="104">
        <f t="shared" si="128"/>
        <v>-0.13596682332104798</v>
      </c>
      <c r="U606" s="104" t="str">
        <f t="shared" si="129"/>
        <v/>
      </c>
      <c r="V606" s="26" t="str" cm="1">
        <f t="array" ref="V606">IFERROR(IF(E606="H",INDEX('DVOA Pred'!$G$2:$G$1000,MATCH($F606&amp;$B606&amp;$A606,'DVOA Pred'!$C$2:$C$1000&amp;'DVOA Pred'!$A$2:$A$1000&amp;'DVOA Pred'!$B$2:$B$1000,0)),
INDEX('DVOA Pred'!$H$2:$H$1000,MATCH($F606&amp;$B606&amp;$A606,'DVOA Pred'!$D$2:$D$1000&amp;'DVOA Pred'!$A$2:$A$1000&amp;'DVOA Pred'!$B$2:$B$1000,0))),"")</f>
        <v/>
      </c>
      <c r="W606" s="26" t="str">
        <f t="shared" si="121"/>
        <v/>
      </c>
      <c r="X606" s="26" t="str">
        <f t="shared" si="122"/>
        <v/>
      </c>
      <c r="Y606" s="6" t="str">
        <f>IFERROR((PERCENTRANK($L$2:$L$20355,L606)*Multiples!$B$3)+((PERCENTRANK($W$2:$W$20355,W606)*(1-Multiples!$B$3))),"")</f>
        <v/>
      </c>
      <c r="Z606" s="64">
        <v>38</v>
      </c>
      <c r="AA606" s="64">
        <v>6</v>
      </c>
      <c r="AB606" s="24">
        <f t="shared" si="123"/>
        <v>32</v>
      </c>
      <c r="AC606" s="24">
        <f t="shared" si="124"/>
        <v>29.5</v>
      </c>
      <c r="AD606" s="24">
        <f t="shared" si="125"/>
        <v>29</v>
      </c>
      <c r="AE606" s="24" t="str">
        <f t="shared" si="126"/>
        <v>Yes</v>
      </c>
      <c r="AF606" s="24" t="str">
        <f t="shared" si="127"/>
        <v>Yes</v>
      </c>
      <c r="AG606" s="64"/>
      <c r="AH606" s="105"/>
      <c r="AI606" s="105"/>
      <c r="AJ606" s="66"/>
    </row>
    <row r="607" spans="1:36" customFormat="1" x14ac:dyDescent="0.25">
      <c r="A607" s="7">
        <v>7</v>
      </c>
      <c r="B607" s="5">
        <v>2023</v>
      </c>
      <c r="C607" s="5" t="str">
        <f t="shared" si="117"/>
        <v>2023 W7</v>
      </c>
      <c r="D607" s="5">
        <v>303</v>
      </c>
      <c r="E607" s="5" t="s">
        <v>649</v>
      </c>
      <c r="F607" s="5" t="s">
        <v>21</v>
      </c>
      <c r="G607" s="5" t="s">
        <v>18</v>
      </c>
      <c r="H607" s="5">
        <v>2.5</v>
      </c>
      <c r="I607" s="61">
        <v>3</v>
      </c>
      <c r="J607" s="62" t="str">
        <f t="shared" si="118"/>
        <v>D-0.5</v>
      </c>
      <c r="K607" s="61">
        <f t="shared" si="119"/>
        <v>-0.5</v>
      </c>
      <c r="L607" s="228">
        <f>IF(K607=0,0,
IF(J607="D0.5",0.5*SUMIFS('Key Numbers'!$C$2:$C$71,'Key Numbers'!$A$2:$A$71,"&gt;="&amp;ABS($I607),'Key Numbers'!$A$2:$A$71,"&lt;="&amp;ABS($H607)),
IF(J607="D-0.5",0.5*-1*SUMIFS('Key Numbers'!$C$2:$C$71,'Key Numbers'!$A$2:$A$71,"&lt;="&amp;ABS($I607),'Key Numbers'!$A$2:$A$71,"&gt;="&amp;ABS($H607)),
IF(J607="F0.5",0.5*SUMIFS('Key Numbers'!$C$2:$C$71,'Key Numbers'!$A$2:$A$71,"&lt;="&amp;ABS($I607),'Key Numbers'!$A$2:$A$71,"&gt;="&amp;ABS($H607)),
IF(J607="F-0.5",0.5*-1*SUMIFS('Key Numbers'!$C$2:$C$71,'Key Numbers'!$A$2:$A$71,"&gt;="&amp;ABS($I607),'Key Numbers'!$A$2:$A$71,"&lt;="&amp;ABS($H607)),
IF(AND(LEFT(J607,1)="F",K607&lt;0),-1*SUMIFS('Key Numbers'!$C$2:$C$71,'Key Numbers'!$A$2:$A$71,"&gt;="&amp;ABS($I607),'Key Numbers'!$A$2:$A$71,"&lt;="&amp;ABS($H607)),
IF(AND(LEFT(J607,1)="F",K607&gt;0),SUMIFS('Key Numbers'!$C$2:$C$71,'Key Numbers'!$A$2:$A$71,"&lt;="&amp;ABS($I607),'Key Numbers'!$A$2:$A$71,"&gt;="&amp;ABS($H607)),
IF(AND(LEFT(J607,1)="D",K607&lt;0),-1*SUMIFS('Key Numbers'!$C$2:$C$71,'Key Numbers'!$A$2:$A$71,"&lt;="&amp;ABS($I607),'Key Numbers'!$A$2:$A$71,"&gt;="&amp;ABS($H607)),
SUMIFS('Key Numbers'!$C$2:$C$71,'Key Numbers'!$A$2:$A$71,"&gt;="&amp;ABS($I607),'Key Numbers'!$A$2:$A$71,"&lt;="&amp;ABS($H607))))))))))</f>
        <v>-7.247706422018349E-2</v>
      </c>
      <c r="M607" s="6" cm="1">
        <f t="array" ref="M607">IFERROR(INDEX(DVOA!$E$2:$E$20095,MATCH($F607&amp;$A607-1&amp;$B607,DVOA!$C$2:$C$20095&amp;DVOA!$A$2:$A20443&amp;DVOA!$B$2:$B$20095,0)),0)</f>
        <v>0.38798878711101498</v>
      </c>
      <c r="N607" s="6" cm="1">
        <f t="array" ref="N607">IFERROR(INDEX(WDVOA!$W$2:$W$1616,MATCH($F607&amp;$A607-1&amp;$B607,WDVOA!$U$2:$U$19616&amp;WDVOA!$V$2:$V$19616&amp;WDVOA!$B$2:$B$19616,0)),0)</f>
        <v>0</v>
      </c>
      <c r="O607" s="6" cm="1">
        <f t="array" ref="O607">IFERROR(INDEX(DVOA!$AC$2:$AC$20095,MATCH($F607&amp;$A607-1&amp;$B607,DVOA!$C$2:$C$20095&amp;DVOA!$A$2:$A$20095&amp;DVOA!$B$2:$B$20095,0)
),0)</f>
        <v>7.9688289657845607E-2</v>
      </c>
      <c r="P607" s="6" cm="1">
        <f t="array" ref="P607">IFERROR(INDEX(DVOA!$E$2:$E$20095,MATCH($G607&amp;$A607-1&amp;$B607,DVOA!$C$2:$C$20095&amp;DVOA!$A$2:$A20443&amp;DVOA!$B$2:$B$20095,0)),0)</f>
        <v>0.252021963789967</v>
      </c>
      <c r="Q607" s="6" cm="1">
        <f t="array" ref="Q607">IFERROR(INDEX(WDVOA!$W$2:$W$1616,MATCH($G607&amp;$A607-1&amp;$B607,WDVOA!$U$2:$U$19616&amp;WDVOA!$V$2:$V$19616&amp;WDVOA!$B$2:$B$19616,0)),0)</f>
        <v>0</v>
      </c>
      <c r="R607" s="6" cm="1">
        <f t="array" ref="R607">IFERROR(INDEX(DVOA!$AC$2:$AC$20095,MATCH($G607&amp;$A607-1&amp;$B607,DVOA!$C$2:$C$20095&amp;DVOA!$A$2:$A$20095&amp;DVOA!$B$2:$B$20095,0)
),0)</f>
        <v>9.5254787958373902E-2</v>
      </c>
      <c r="S607" s="6">
        <f t="shared" si="120"/>
        <v>8.7471538808109761E-2</v>
      </c>
      <c r="T607" s="104">
        <f t="shared" si="128"/>
        <v>0.13596682332104798</v>
      </c>
      <c r="U607" s="104" t="str">
        <f t="shared" si="129"/>
        <v/>
      </c>
      <c r="V607" s="26" t="str" cm="1">
        <f t="array" ref="V607">IFERROR(IF(E607="H",INDEX('DVOA Pred'!$G$2:$G$1000,MATCH($F607&amp;$B607&amp;$A607,'DVOA Pred'!$C$2:$C$1000&amp;'DVOA Pred'!$A$2:$A$1000&amp;'DVOA Pred'!$B$2:$B$1000,0)),
INDEX('DVOA Pred'!$H$2:$H$1000,MATCH($F607&amp;$B607&amp;$A607,'DVOA Pred'!$D$2:$D$1000&amp;'DVOA Pred'!$A$2:$A$1000&amp;'DVOA Pred'!$B$2:$B$1000,0))),"")</f>
        <v/>
      </c>
      <c r="W607" s="26" t="str">
        <f t="shared" si="121"/>
        <v/>
      </c>
      <c r="X607" s="26" t="str">
        <f t="shared" si="122"/>
        <v/>
      </c>
      <c r="Y607" s="6" t="str">
        <f>IFERROR((PERCENTRANK($L$2:$L$20355,L607)*Multiples!$B$3)+((PERCENTRANK($W$2:$W$20355,W607)*(1-Multiples!$B$3))),"")</f>
        <v/>
      </c>
      <c r="Z607" s="64">
        <v>6</v>
      </c>
      <c r="AA607" s="64">
        <v>38</v>
      </c>
      <c r="AB607" s="24">
        <f t="shared" si="123"/>
        <v>-32</v>
      </c>
      <c r="AC607" s="24">
        <f t="shared" si="124"/>
        <v>-29.5</v>
      </c>
      <c r="AD607" s="24">
        <f t="shared" si="125"/>
        <v>-29</v>
      </c>
      <c r="AE607" s="24" t="str">
        <f t="shared" si="126"/>
        <v>No</v>
      </c>
      <c r="AF607" s="24" t="str">
        <f t="shared" si="127"/>
        <v>No</v>
      </c>
      <c r="AG607" s="64" t="s">
        <v>654</v>
      </c>
      <c r="AH607" s="105"/>
      <c r="AI607" s="105">
        <v>6</v>
      </c>
      <c r="AJ607" s="66"/>
    </row>
    <row r="608" spans="1:36" customFormat="1" x14ac:dyDescent="0.25">
      <c r="A608" s="7">
        <v>7</v>
      </c>
      <c r="B608" s="5">
        <v>2023</v>
      </c>
      <c r="C608" s="5" t="str">
        <f t="shared" si="117"/>
        <v>2023 W7</v>
      </c>
      <c r="D608" s="5">
        <v>304</v>
      </c>
      <c r="E608" s="5" t="s">
        <v>649</v>
      </c>
      <c r="F608" s="5" t="s">
        <v>43</v>
      </c>
      <c r="G608" s="5" t="s">
        <v>38</v>
      </c>
      <c r="H608" s="5">
        <v>2.5</v>
      </c>
      <c r="I608" s="61">
        <v>2.5</v>
      </c>
      <c r="J608" s="62" t="str">
        <f t="shared" si="118"/>
        <v>D0</v>
      </c>
      <c r="K608" s="61">
        <f t="shared" si="119"/>
        <v>0</v>
      </c>
      <c r="L608" s="228">
        <f>IF(K608=0,0,
IF(J608="D0.5",0.5*SUMIFS('Key Numbers'!$C$2:$C$71,'Key Numbers'!$A$2:$A$71,"&gt;="&amp;ABS($I608),'Key Numbers'!$A$2:$A$71,"&lt;="&amp;ABS($H608)),
IF(J608="D-0.5",0.5*-1*SUMIFS('Key Numbers'!$C$2:$C$71,'Key Numbers'!$A$2:$A$71,"&lt;="&amp;ABS($I608),'Key Numbers'!$A$2:$A$71,"&gt;="&amp;ABS($H608)),
IF(J608="F0.5",0.5*SUMIFS('Key Numbers'!$C$2:$C$71,'Key Numbers'!$A$2:$A$71,"&lt;="&amp;ABS($I608),'Key Numbers'!$A$2:$A$71,"&gt;="&amp;ABS($H608)),
IF(J608="F-0.5",0.5*-1*SUMIFS('Key Numbers'!$C$2:$C$71,'Key Numbers'!$A$2:$A$71,"&gt;="&amp;ABS($I608),'Key Numbers'!$A$2:$A$71,"&lt;="&amp;ABS($H608)),
IF(AND(LEFT(J608,1)="F",K608&lt;0),-1*SUMIFS('Key Numbers'!$C$2:$C$71,'Key Numbers'!$A$2:$A$71,"&gt;="&amp;ABS($I608),'Key Numbers'!$A$2:$A$71,"&lt;="&amp;ABS($H608)),
IF(AND(LEFT(J608,1)="F",K608&gt;0),SUMIFS('Key Numbers'!$C$2:$C$71,'Key Numbers'!$A$2:$A$71,"&lt;="&amp;ABS($I608),'Key Numbers'!$A$2:$A$71,"&gt;="&amp;ABS($H608)),
IF(AND(LEFT(J608,1)="D",K608&lt;0),-1*SUMIFS('Key Numbers'!$C$2:$C$71,'Key Numbers'!$A$2:$A$71,"&lt;="&amp;ABS($I608),'Key Numbers'!$A$2:$A$71,"&gt;="&amp;ABS($H608)),
SUMIFS('Key Numbers'!$C$2:$C$71,'Key Numbers'!$A$2:$A$71,"&gt;="&amp;ABS($I608),'Key Numbers'!$A$2:$A$71,"&lt;="&amp;ABS($H608))))))))))</f>
        <v>0</v>
      </c>
      <c r="M608" s="6" cm="1">
        <f t="array" ref="M608">IFERROR(INDEX(DVOA!$E$2:$E$20095,MATCH($F608&amp;$A608-1&amp;$B608,DVOA!$C$2:$C$20095&amp;DVOA!$A$2:$A20444&amp;DVOA!$B$2:$B$20095,0)),0)</f>
        <v>-0.20033293143547201</v>
      </c>
      <c r="N608" s="6" cm="1">
        <f t="array" ref="N608">IFERROR(INDEX(WDVOA!$W$2:$W$1616,MATCH($F608&amp;$A608-1&amp;$B608,WDVOA!$U$2:$U$19616&amp;WDVOA!$V$2:$V$19616&amp;WDVOA!$B$2:$B$19616,0)),0)</f>
        <v>0</v>
      </c>
      <c r="O608" s="6" cm="1">
        <f t="array" ref="O608">IFERROR(INDEX(DVOA!$AC$2:$AC$20095,MATCH($F608&amp;$A608-1&amp;$B608,DVOA!$C$2:$C$20095&amp;DVOA!$A$2:$A$20095&amp;DVOA!$B$2:$B$20095,0)
),0)</f>
        <v>6.0732609953870503E-2</v>
      </c>
      <c r="P608" s="6" cm="1">
        <f t="array" ref="P608">IFERROR(INDEX(DVOA!$E$2:$E$20095,MATCH($G608&amp;$A608-1&amp;$B608,DVOA!$C$2:$C$20095&amp;DVOA!$A$2:$A20444&amp;DVOA!$B$2:$B$20095,0)),0)</f>
        <v>-1.4037975065940901E-3</v>
      </c>
      <c r="Q608" s="6" cm="1">
        <f t="array" ref="Q608">IFERROR(INDEX(WDVOA!$W$2:$W$1616,MATCH($G608&amp;$A608-1&amp;$B608,WDVOA!$U$2:$U$19616&amp;WDVOA!$V$2:$V$19616&amp;WDVOA!$B$2:$B$19616,0)),0)</f>
        <v>0</v>
      </c>
      <c r="R608" s="6" cm="1">
        <f t="array" ref="R608">IFERROR(INDEX(DVOA!$AC$2:$AC$20095,MATCH($G608&amp;$A608-1&amp;$B608,DVOA!$C$2:$C$20095&amp;DVOA!$A$2:$A$20095&amp;DVOA!$B$2:$B$20095,0)
),0)</f>
        <v>0.16402697298998001</v>
      </c>
      <c r="S608" s="6">
        <f t="shared" si="120"/>
        <v>0.11237979147192526</v>
      </c>
      <c r="T608" s="104">
        <f t="shared" si="128"/>
        <v>-0.19892913392887793</v>
      </c>
      <c r="U608" s="104" t="str">
        <f t="shared" si="129"/>
        <v/>
      </c>
      <c r="V608" s="26" t="str" cm="1">
        <f t="array" ref="V608">IFERROR(IF(E608="H",INDEX('DVOA Pred'!$G$2:$G$1000,MATCH($F608&amp;$B608&amp;$A608,'DVOA Pred'!$C$2:$C$1000&amp;'DVOA Pred'!$A$2:$A$1000&amp;'DVOA Pred'!$B$2:$B$1000,0)),
INDEX('DVOA Pred'!$H$2:$H$1000,MATCH($F608&amp;$B608&amp;$A608,'DVOA Pred'!$D$2:$D$1000&amp;'DVOA Pred'!$A$2:$A$1000&amp;'DVOA Pred'!$B$2:$B$1000,0))),"")</f>
        <v/>
      </c>
      <c r="W608" s="26" t="str">
        <f t="shared" si="121"/>
        <v/>
      </c>
      <c r="X608" s="26" t="str">
        <f t="shared" si="122"/>
        <v/>
      </c>
      <c r="Y608" s="6" t="str">
        <f>IFERROR((PERCENTRANK($L$2:$L$20355,L608)*Multiples!$B$3)+((PERCENTRANK($W$2:$W$20355,W608)*(1-Multiples!$B$3))),"")</f>
        <v/>
      </c>
      <c r="Z608" s="64">
        <v>16</v>
      </c>
      <c r="AA608" s="64">
        <v>13</v>
      </c>
      <c r="AB608" s="24">
        <f t="shared" si="123"/>
        <v>3</v>
      </c>
      <c r="AC608" s="24">
        <f t="shared" si="124"/>
        <v>5.5</v>
      </c>
      <c r="AD608" s="24">
        <f t="shared" si="125"/>
        <v>5.5</v>
      </c>
      <c r="AE608" s="24" t="str">
        <f t="shared" si="126"/>
        <v>Yes</v>
      </c>
      <c r="AF608" s="24" t="str">
        <f t="shared" si="127"/>
        <v>Yes</v>
      </c>
      <c r="AG608" s="64"/>
      <c r="AH608" s="105"/>
      <c r="AI608" s="105"/>
      <c r="AJ608" s="66"/>
    </row>
    <row r="609" spans="1:36" customFormat="1" x14ac:dyDescent="0.25">
      <c r="A609" s="7">
        <v>7</v>
      </c>
      <c r="B609" s="5">
        <v>2023</v>
      </c>
      <c r="C609" s="5" t="str">
        <f t="shared" si="117"/>
        <v>2023 W7</v>
      </c>
      <c r="D609" s="5">
        <v>304</v>
      </c>
      <c r="E609" s="5" t="s">
        <v>651</v>
      </c>
      <c r="F609" s="5" t="s">
        <v>38</v>
      </c>
      <c r="G609" s="5" t="s">
        <v>43</v>
      </c>
      <c r="H609" s="5">
        <v>-2.5</v>
      </c>
      <c r="I609" s="61">
        <v>-2.5</v>
      </c>
      <c r="J609" s="62" t="str">
        <f t="shared" si="118"/>
        <v>F0</v>
      </c>
      <c r="K609" s="61">
        <f t="shared" si="119"/>
        <v>0</v>
      </c>
      <c r="L609" s="228">
        <f>IF(K609=0,0,
IF(J609="D0.5",0.5*SUMIFS('Key Numbers'!$C$2:$C$71,'Key Numbers'!$A$2:$A$71,"&gt;="&amp;ABS($I609),'Key Numbers'!$A$2:$A$71,"&lt;="&amp;ABS($H609)),
IF(J609="D-0.5",0.5*-1*SUMIFS('Key Numbers'!$C$2:$C$71,'Key Numbers'!$A$2:$A$71,"&lt;="&amp;ABS($I609),'Key Numbers'!$A$2:$A$71,"&gt;="&amp;ABS($H609)),
IF(J609="F0.5",0.5*SUMIFS('Key Numbers'!$C$2:$C$71,'Key Numbers'!$A$2:$A$71,"&lt;="&amp;ABS($I609),'Key Numbers'!$A$2:$A$71,"&gt;="&amp;ABS($H609)),
IF(J609="F-0.5",0.5*-1*SUMIFS('Key Numbers'!$C$2:$C$71,'Key Numbers'!$A$2:$A$71,"&gt;="&amp;ABS($I609),'Key Numbers'!$A$2:$A$71,"&lt;="&amp;ABS($H609)),
IF(AND(LEFT(J609,1)="F",K609&lt;0),-1*SUMIFS('Key Numbers'!$C$2:$C$71,'Key Numbers'!$A$2:$A$71,"&gt;="&amp;ABS($I609),'Key Numbers'!$A$2:$A$71,"&lt;="&amp;ABS($H609)),
IF(AND(LEFT(J609,1)="F",K609&gt;0),SUMIFS('Key Numbers'!$C$2:$C$71,'Key Numbers'!$A$2:$A$71,"&lt;="&amp;ABS($I609),'Key Numbers'!$A$2:$A$71,"&gt;="&amp;ABS($H609)),
IF(AND(LEFT(J609,1)="D",K609&lt;0),-1*SUMIFS('Key Numbers'!$C$2:$C$71,'Key Numbers'!$A$2:$A$71,"&lt;="&amp;ABS($I609),'Key Numbers'!$A$2:$A$71,"&gt;="&amp;ABS($H609)),
SUMIFS('Key Numbers'!$C$2:$C$71,'Key Numbers'!$A$2:$A$71,"&gt;="&amp;ABS($I609),'Key Numbers'!$A$2:$A$71,"&lt;="&amp;ABS($H609))))))))))</f>
        <v>0</v>
      </c>
      <c r="M609" s="6" cm="1">
        <f t="array" ref="M609">IFERROR(INDEX(DVOA!$E$2:$E$20095,MATCH($F609&amp;$A609-1&amp;$B609,DVOA!$C$2:$C$20095&amp;DVOA!$A$2:$A20445&amp;DVOA!$B$2:$B$20095,0)),0)</f>
        <v>-1.4037975065940901E-3</v>
      </c>
      <c r="N609" s="6" cm="1">
        <f t="array" ref="N609">IFERROR(INDEX(WDVOA!$W$2:$W$1616,MATCH($F609&amp;$A609-1&amp;$B609,WDVOA!$U$2:$U$19616&amp;WDVOA!$V$2:$V$19616&amp;WDVOA!$B$2:$B$19616,0)),0)</f>
        <v>0</v>
      </c>
      <c r="O609" s="6" cm="1">
        <f t="array" ref="O609">IFERROR(INDEX(DVOA!$AC$2:$AC$20095,MATCH($F609&amp;$A609-1&amp;$B609,DVOA!$C$2:$C$20095&amp;DVOA!$A$2:$A$20095&amp;DVOA!$B$2:$B$20095,0)
),0)</f>
        <v>0.16402697298998001</v>
      </c>
      <c r="P609" s="6" cm="1">
        <f t="array" ref="P609">IFERROR(INDEX(DVOA!$E$2:$E$20095,MATCH($G609&amp;$A609-1&amp;$B609,DVOA!$C$2:$C$20095&amp;DVOA!$A$2:$A20445&amp;DVOA!$B$2:$B$20095,0)),0)</f>
        <v>-0.20033293143547201</v>
      </c>
      <c r="Q609" s="6" cm="1">
        <f t="array" ref="Q609">IFERROR(INDEX(WDVOA!$W$2:$W$1616,MATCH($G609&amp;$A609-1&amp;$B609,WDVOA!$U$2:$U$19616&amp;WDVOA!$V$2:$V$19616&amp;WDVOA!$B$2:$B$19616,0)),0)</f>
        <v>0</v>
      </c>
      <c r="R609" s="6" cm="1">
        <f t="array" ref="R609">IFERROR(INDEX(DVOA!$AC$2:$AC$20095,MATCH($G609&amp;$A609-1&amp;$B609,DVOA!$C$2:$C$20095&amp;DVOA!$A$2:$A$20095&amp;DVOA!$B$2:$B$20095,0)
),0)</f>
        <v>6.0732609953870503E-2</v>
      </c>
      <c r="S609" s="6">
        <f t="shared" si="120"/>
        <v>0.11237979147192526</v>
      </c>
      <c r="T609" s="104">
        <f t="shared" si="128"/>
        <v>0.19892913392887793</v>
      </c>
      <c r="U609" s="104" t="str">
        <f t="shared" si="129"/>
        <v/>
      </c>
      <c r="V609" s="26" t="str" cm="1">
        <f t="array" ref="V609">IFERROR(IF(E609="H",INDEX('DVOA Pred'!$G$2:$G$1000,MATCH($F609&amp;$B609&amp;$A609,'DVOA Pred'!$C$2:$C$1000&amp;'DVOA Pred'!$A$2:$A$1000&amp;'DVOA Pred'!$B$2:$B$1000,0)),
INDEX('DVOA Pred'!$H$2:$H$1000,MATCH($F609&amp;$B609&amp;$A609,'DVOA Pred'!$D$2:$D$1000&amp;'DVOA Pred'!$A$2:$A$1000&amp;'DVOA Pred'!$B$2:$B$1000,0))),"")</f>
        <v/>
      </c>
      <c r="W609" s="26" t="str">
        <f t="shared" si="121"/>
        <v/>
      </c>
      <c r="X609" s="26" t="str">
        <f t="shared" si="122"/>
        <v/>
      </c>
      <c r="Y609" s="6" t="str">
        <f>IFERROR((PERCENTRANK($L$2:$L$20355,L609)*Multiples!$B$3)+((PERCENTRANK($W$2:$W$20355,W609)*(1-Multiples!$B$3))),"")</f>
        <v/>
      </c>
      <c r="Z609" s="64">
        <v>13</v>
      </c>
      <c r="AA609" s="64">
        <v>16</v>
      </c>
      <c r="AB609" s="24">
        <f t="shared" si="123"/>
        <v>-3</v>
      </c>
      <c r="AC609" s="24">
        <f t="shared" si="124"/>
        <v>-5.5</v>
      </c>
      <c r="AD609" s="24">
        <f t="shared" si="125"/>
        <v>-5.5</v>
      </c>
      <c r="AE609" s="24" t="str">
        <f t="shared" si="126"/>
        <v>No</v>
      </c>
      <c r="AF609" s="24" t="str">
        <f t="shared" si="127"/>
        <v>No</v>
      </c>
      <c r="AG609" s="64" t="s">
        <v>654</v>
      </c>
      <c r="AH609" s="105"/>
      <c r="AI609" s="105"/>
      <c r="AJ609" s="66"/>
    </row>
    <row r="610" spans="1:36" customFormat="1" x14ac:dyDescent="0.25">
      <c r="A610" s="7">
        <v>7</v>
      </c>
      <c r="B610" s="5">
        <v>2023</v>
      </c>
      <c r="C610" s="5" t="str">
        <f t="shared" si="117"/>
        <v>2023 W7</v>
      </c>
      <c r="D610" s="5">
        <v>305</v>
      </c>
      <c r="E610" s="5" t="s">
        <v>651</v>
      </c>
      <c r="F610" s="5" t="s">
        <v>15</v>
      </c>
      <c r="G610" s="5" t="s">
        <v>26</v>
      </c>
      <c r="H610" s="5">
        <v>1.5</v>
      </c>
      <c r="I610" s="61">
        <v>3</v>
      </c>
      <c r="J610" s="62" t="str">
        <f t="shared" si="118"/>
        <v>D-1.5</v>
      </c>
      <c r="K610" s="61">
        <f t="shared" si="119"/>
        <v>-1.5</v>
      </c>
      <c r="L610" s="228">
        <f>IF(K610=0,0,
IF(J610="D0.5",0.5*SUMIFS('Key Numbers'!$C$2:$C$71,'Key Numbers'!$A$2:$A$71,"&gt;="&amp;ABS($I610),'Key Numbers'!$A$2:$A$71,"&lt;="&amp;ABS($H610)),
IF(J610="D-0.5",0.5*-1*SUMIFS('Key Numbers'!$C$2:$C$71,'Key Numbers'!$A$2:$A$71,"&lt;="&amp;ABS($I610),'Key Numbers'!$A$2:$A$71,"&gt;="&amp;ABS($H610)),
IF(J610="F0.5",0.5*SUMIFS('Key Numbers'!$C$2:$C$71,'Key Numbers'!$A$2:$A$71,"&lt;="&amp;ABS($I610),'Key Numbers'!$A$2:$A$71,"&gt;="&amp;ABS($H610)),
IF(J610="F-0.5",0.5*-1*SUMIFS('Key Numbers'!$C$2:$C$71,'Key Numbers'!$A$2:$A$71,"&gt;="&amp;ABS($I610),'Key Numbers'!$A$2:$A$71,"&lt;="&amp;ABS($H610)),
IF(AND(LEFT(J610,1)="F",K610&lt;0),-1*SUMIFS('Key Numbers'!$C$2:$C$71,'Key Numbers'!$A$2:$A$71,"&gt;="&amp;ABS($I610),'Key Numbers'!$A$2:$A$71,"&lt;="&amp;ABS($H610)),
IF(AND(LEFT(J610,1)="F",K610&gt;0),SUMIFS('Key Numbers'!$C$2:$C$71,'Key Numbers'!$A$2:$A$71,"&lt;="&amp;ABS($I610),'Key Numbers'!$A$2:$A$71,"&gt;="&amp;ABS($H610)),
IF(AND(LEFT(J610,1)="D",K610&lt;0),-1*SUMIFS('Key Numbers'!$C$2:$C$71,'Key Numbers'!$A$2:$A$71,"&lt;="&amp;ABS($I610),'Key Numbers'!$A$2:$A$71,"&gt;="&amp;ABS($H610)),
SUMIFS('Key Numbers'!$C$2:$C$71,'Key Numbers'!$A$2:$A$71,"&gt;="&amp;ABS($I610),'Key Numbers'!$A$2:$A$71,"&lt;="&amp;ABS($H610))))))))))</f>
        <v>-0.20183486238532111</v>
      </c>
      <c r="M610" s="6" cm="1">
        <f t="array" ref="M610">IFERROR(INDEX(DVOA!$E$2:$E$20095,MATCH($F610&amp;$A610-1&amp;$B610,DVOA!$C$2:$C$20095&amp;DVOA!$A$2:$A20446&amp;DVOA!$B$2:$B$20095,0)),0)</f>
        <v>-0.44140847400618299</v>
      </c>
      <c r="N610" s="6" cm="1">
        <f t="array" ref="N610">IFERROR(INDEX(WDVOA!$W$2:$W$1616,MATCH($F610&amp;$A610-1&amp;$B610,WDVOA!$U$2:$U$19616&amp;WDVOA!$V$2:$V$19616&amp;WDVOA!$B$2:$B$19616,0)),0)</f>
        <v>0</v>
      </c>
      <c r="O610" s="6" cm="1">
        <f t="array" ref="O610">IFERROR(INDEX(DVOA!$AC$2:$AC$20095,MATCH($F610&amp;$A610-1&amp;$B610,DVOA!$C$2:$C$20095&amp;DVOA!$A$2:$A$20095&amp;DVOA!$B$2:$B$20095,0)
),0)</f>
        <v>0.128528485661174</v>
      </c>
      <c r="P610" s="6" cm="1">
        <f t="array" ref="P610">IFERROR(INDEX(DVOA!$E$2:$E$20095,MATCH($G610&amp;$A610-1&amp;$B610,DVOA!$C$2:$C$20095&amp;DVOA!$A$2:$A20446&amp;DVOA!$B$2:$B$20095,0)),0)</f>
        <v>-0.143117203260829</v>
      </c>
      <c r="Q610" s="6" cm="1">
        <f t="array" ref="Q610">IFERROR(INDEX(WDVOA!$W$2:$W$1616,MATCH($G610&amp;$A610-1&amp;$B610,WDVOA!$U$2:$U$19616&amp;WDVOA!$V$2:$V$19616&amp;WDVOA!$B$2:$B$19616,0)),0)</f>
        <v>0</v>
      </c>
      <c r="R610" s="6" cm="1">
        <f t="array" ref="R610">IFERROR(INDEX(DVOA!$AC$2:$AC$20095,MATCH($G610&amp;$A610-1&amp;$B610,DVOA!$C$2:$C$20095&amp;DVOA!$A$2:$A$20095&amp;DVOA!$B$2:$B$20095,0)
),0)</f>
        <v>0.10756600775559</v>
      </c>
      <c r="S610" s="6">
        <f t="shared" si="120"/>
        <v>0.118047246708382</v>
      </c>
      <c r="T610" s="104">
        <f t="shared" si="128"/>
        <v>-0.298291270745354</v>
      </c>
      <c r="U610" s="104" t="str">
        <f t="shared" si="129"/>
        <v/>
      </c>
      <c r="V610" s="26" t="str" cm="1">
        <f t="array" ref="V610">IFERROR(IF(E610="H",INDEX('DVOA Pred'!$G$2:$G$1000,MATCH($F610&amp;$B610&amp;$A610,'DVOA Pred'!$C$2:$C$1000&amp;'DVOA Pred'!$A$2:$A$1000&amp;'DVOA Pred'!$B$2:$B$1000,0)),
INDEX('DVOA Pred'!$H$2:$H$1000,MATCH($F610&amp;$B610&amp;$A610,'DVOA Pred'!$D$2:$D$1000&amp;'DVOA Pred'!$A$2:$A$1000&amp;'DVOA Pred'!$B$2:$B$1000,0))),"")</f>
        <v/>
      </c>
      <c r="W610" s="26" t="str">
        <f t="shared" si="121"/>
        <v/>
      </c>
      <c r="X610" s="26" t="str">
        <f t="shared" si="122"/>
        <v/>
      </c>
      <c r="Y610" s="6" t="str">
        <f>IFERROR((PERCENTRANK($L$2:$L$20355,L610)*Multiples!$B$3)+((PERCENTRANK($W$2:$W$20355,W610)*(1-Multiples!$B$3))),"")</f>
        <v/>
      </c>
      <c r="Z610" s="64">
        <v>14</v>
      </c>
      <c r="AA610" s="64">
        <v>7</v>
      </c>
      <c r="AB610" s="24">
        <f t="shared" si="123"/>
        <v>7</v>
      </c>
      <c r="AC610" s="24">
        <f t="shared" si="124"/>
        <v>8.5</v>
      </c>
      <c r="AD610" s="24">
        <f t="shared" si="125"/>
        <v>10</v>
      </c>
      <c r="AE610" s="24" t="str">
        <f t="shared" si="126"/>
        <v>Yes</v>
      </c>
      <c r="AF610" s="24" t="str">
        <f t="shared" si="127"/>
        <v>Yes</v>
      </c>
      <c r="AG610" s="64"/>
      <c r="AH610" s="105"/>
      <c r="AI610" s="105"/>
      <c r="AJ610" s="66"/>
    </row>
    <row r="611" spans="1:36" customFormat="1" x14ac:dyDescent="0.25">
      <c r="A611" s="7">
        <v>7</v>
      </c>
      <c r="B611" s="5">
        <v>2023</v>
      </c>
      <c r="C611" s="5" t="str">
        <f t="shared" si="117"/>
        <v>2023 W7</v>
      </c>
      <c r="D611" s="5">
        <v>305</v>
      </c>
      <c r="E611" s="5" t="s">
        <v>649</v>
      </c>
      <c r="F611" s="5" t="s">
        <v>26</v>
      </c>
      <c r="G611" s="5" t="s">
        <v>15</v>
      </c>
      <c r="H611" s="5">
        <v>-1.5</v>
      </c>
      <c r="I611" s="61">
        <v>-3</v>
      </c>
      <c r="J611" s="62" t="str">
        <f t="shared" si="118"/>
        <v>F1.5</v>
      </c>
      <c r="K611" s="61">
        <f t="shared" si="119"/>
        <v>1.5</v>
      </c>
      <c r="L611" s="228">
        <f>IF(K611=0,0,
IF(J611="D0.5",0.5*SUMIFS('Key Numbers'!$C$2:$C$71,'Key Numbers'!$A$2:$A$71,"&gt;="&amp;ABS($I611),'Key Numbers'!$A$2:$A$71,"&lt;="&amp;ABS($H611)),
IF(J611="D-0.5",0.5*-1*SUMIFS('Key Numbers'!$C$2:$C$71,'Key Numbers'!$A$2:$A$71,"&lt;="&amp;ABS($I611),'Key Numbers'!$A$2:$A$71,"&gt;="&amp;ABS($H611)),
IF(J611="F0.5",0.5*SUMIFS('Key Numbers'!$C$2:$C$71,'Key Numbers'!$A$2:$A$71,"&lt;="&amp;ABS($I611),'Key Numbers'!$A$2:$A$71,"&gt;="&amp;ABS($H611)),
IF(J611="F-0.5",0.5*-1*SUMIFS('Key Numbers'!$C$2:$C$71,'Key Numbers'!$A$2:$A$71,"&gt;="&amp;ABS($I611),'Key Numbers'!$A$2:$A$71,"&lt;="&amp;ABS($H611)),
IF(AND(LEFT(J611,1)="F",K611&lt;0),-1*SUMIFS('Key Numbers'!$C$2:$C$71,'Key Numbers'!$A$2:$A$71,"&gt;="&amp;ABS($I611),'Key Numbers'!$A$2:$A$71,"&lt;="&amp;ABS($H611)),
IF(AND(LEFT(J611,1)="F",K611&gt;0),SUMIFS('Key Numbers'!$C$2:$C$71,'Key Numbers'!$A$2:$A$71,"&lt;="&amp;ABS($I611),'Key Numbers'!$A$2:$A$71,"&gt;="&amp;ABS($H611)),
IF(AND(LEFT(J611,1)="D",K611&lt;0),-1*SUMIFS('Key Numbers'!$C$2:$C$71,'Key Numbers'!$A$2:$A$71,"&lt;="&amp;ABS($I611),'Key Numbers'!$A$2:$A$71,"&gt;="&amp;ABS($H611)),
SUMIFS('Key Numbers'!$C$2:$C$71,'Key Numbers'!$A$2:$A$71,"&gt;="&amp;ABS($I611),'Key Numbers'!$A$2:$A$71,"&lt;="&amp;ABS($H611))))))))))</f>
        <v>0.20183486238532111</v>
      </c>
      <c r="M611" s="6" cm="1">
        <f t="array" ref="M611">IFERROR(INDEX(DVOA!$E$2:$E$20095,MATCH($F611&amp;$A611-1&amp;$B611,DVOA!$C$2:$C$20095&amp;DVOA!$A$2:$A20447&amp;DVOA!$B$2:$B$20095,0)),0)</f>
        <v>-0.143117203260829</v>
      </c>
      <c r="N611" s="6" cm="1">
        <f t="array" ref="N611">IFERROR(INDEX(WDVOA!$W$2:$W$1616,MATCH($F611&amp;$A611-1&amp;$B611,WDVOA!$U$2:$U$19616&amp;WDVOA!$V$2:$V$19616&amp;WDVOA!$B$2:$B$19616,0)),0)</f>
        <v>0</v>
      </c>
      <c r="O611" s="6" cm="1">
        <f t="array" ref="O611">IFERROR(INDEX(DVOA!$AC$2:$AC$20095,MATCH($F611&amp;$A611-1&amp;$B611,DVOA!$C$2:$C$20095&amp;DVOA!$A$2:$A$20095&amp;DVOA!$B$2:$B$20095,0)
),0)</f>
        <v>0.10756600775559</v>
      </c>
      <c r="P611" s="6" cm="1">
        <f t="array" ref="P611">IFERROR(INDEX(DVOA!$E$2:$E$20095,MATCH($G611&amp;$A611-1&amp;$B611,DVOA!$C$2:$C$20095&amp;DVOA!$A$2:$A20447&amp;DVOA!$B$2:$B$20095,0)),0)</f>
        <v>-0.44140847400618299</v>
      </c>
      <c r="Q611" s="6" cm="1">
        <f t="array" ref="Q611">IFERROR(INDEX(WDVOA!$W$2:$W$1616,MATCH($G611&amp;$A611-1&amp;$B611,WDVOA!$U$2:$U$19616&amp;WDVOA!$V$2:$V$19616&amp;WDVOA!$B$2:$B$19616,0)),0)</f>
        <v>0</v>
      </c>
      <c r="R611" s="6" cm="1">
        <f t="array" ref="R611">IFERROR(INDEX(DVOA!$AC$2:$AC$20095,MATCH($G611&amp;$A611-1&amp;$B611,DVOA!$C$2:$C$20095&amp;DVOA!$A$2:$A$20095&amp;DVOA!$B$2:$B$20095,0)
),0)</f>
        <v>0.128528485661174</v>
      </c>
      <c r="S611" s="6">
        <f t="shared" si="120"/>
        <v>0.118047246708382</v>
      </c>
      <c r="T611" s="104">
        <f t="shared" si="128"/>
        <v>0.298291270745354</v>
      </c>
      <c r="U611" s="104" t="str">
        <f t="shared" si="129"/>
        <v/>
      </c>
      <c r="V611" s="26" t="str" cm="1">
        <f t="array" ref="V611">IFERROR(IF(E611="H",INDEX('DVOA Pred'!$G$2:$G$1000,MATCH($F611&amp;$B611&amp;$A611,'DVOA Pred'!$C$2:$C$1000&amp;'DVOA Pred'!$A$2:$A$1000&amp;'DVOA Pred'!$B$2:$B$1000,0)),
INDEX('DVOA Pred'!$H$2:$H$1000,MATCH($F611&amp;$B611&amp;$A611,'DVOA Pred'!$D$2:$D$1000&amp;'DVOA Pred'!$A$2:$A$1000&amp;'DVOA Pred'!$B$2:$B$1000,0))),"")</f>
        <v/>
      </c>
      <c r="W611" s="26" t="str">
        <f t="shared" si="121"/>
        <v/>
      </c>
      <c r="X611" s="26" t="str">
        <f t="shared" si="122"/>
        <v/>
      </c>
      <c r="Y611" s="6" t="str">
        <f>IFERROR((PERCENTRANK($L$2:$L$20355,L611)*Multiples!$B$3)+((PERCENTRANK($W$2:$W$20355,W611)*(1-Multiples!$B$3))),"")</f>
        <v/>
      </c>
      <c r="Z611" s="64">
        <v>7</v>
      </c>
      <c r="AA611" s="64">
        <v>14</v>
      </c>
      <c r="AB611" s="24">
        <f t="shared" si="123"/>
        <v>-7</v>
      </c>
      <c r="AC611" s="24">
        <f t="shared" si="124"/>
        <v>-8.5</v>
      </c>
      <c r="AD611" s="24">
        <f t="shared" si="125"/>
        <v>-10</v>
      </c>
      <c r="AE611" s="24" t="str">
        <f t="shared" si="126"/>
        <v>No</v>
      </c>
      <c r="AF611" s="24" t="str">
        <f t="shared" si="127"/>
        <v>No</v>
      </c>
      <c r="AG611" s="64" t="s">
        <v>654</v>
      </c>
      <c r="AH611" s="105" t="s">
        <v>652</v>
      </c>
      <c r="AI611" s="105">
        <v>1</v>
      </c>
      <c r="AJ611" s="66"/>
    </row>
    <row r="612" spans="1:36" customFormat="1" x14ac:dyDescent="0.25">
      <c r="A612" s="7">
        <v>7</v>
      </c>
      <c r="B612" s="5">
        <v>2023</v>
      </c>
      <c r="C612" s="5" t="str">
        <f t="shared" si="117"/>
        <v>2023 W7</v>
      </c>
      <c r="D612" s="5">
        <v>306</v>
      </c>
      <c r="E612" s="5" t="s">
        <v>651</v>
      </c>
      <c r="F612" s="5" t="s">
        <v>64</v>
      </c>
      <c r="G612" s="5" t="s">
        <v>53</v>
      </c>
      <c r="H612" s="5">
        <v>3.5</v>
      </c>
      <c r="I612" s="61">
        <v>2.5</v>
      </c>
      <c r="J612" s="62" t="str">
        <f t="shared" si="118"/>
        <v>D1</v>
      </c>
      <c r="K612" s="61">
        <f t="shared" si="119"/>
        <v>1</v>
      </c>
      <c r="L612" s="228">
        <f>IF(K612=0,0,
IF(J612="D0.5",0.5*SUMIFS('Key Numbers'!$C$2:$C$71,'Key Numbers'!$A$2:$A$71,"&gt;="&amp;ABS($I612),'Key Numbers'!$A$2:$A$71,"&lt;="&amp;ABS($H612)),
IF(J612="D-0.5",0.5*-1*SUMIFS('Key Numbers'!$C$2:$C$71,'Key Numbers'!$A$2:$A$71,"&lt;="&amp;ABS($I612),'Key Numbers'!$A$2:$A$71,"&gt;="&amp;ABS($H612)),
IF(J612="F0.5",0.5*SUMIFS('Key Numbers'!$C$2:$C$71,'Key Numbers'!$A$2:$A$71,"&lt;="&amp;ABS($I612),'Key Numbers'!$A$2:$A$71,"&gt;="&amp;ABS($H612)),
IF(J612="F-0.5",0.5*-1*SUMIFS('Key Numbers'!$C$2:$C$71,'Key Numbers'!$A$2:$A$71,"&gt;="&amp;ABS($I612),'Key Numbers'!$A$2:$A$71,"&lt;="&amp;ABS($H612)),
IF(AND(LEFT(J612,1)="F",K612&lt;0),-1*SUMIFS('Key Numbers'!$C$2:$C$71,'Key Numbers'!$A$2:$A$71,"&gt;="&amp;ABS($I612),'Key Numbers'!$A$2:$A$71,"&lt;="&amp;ABS($H612)),
IF(AND(LEFT(J612,1)="F",K612&gt;0),SUMIFS('Key Numbers'!$C$2:$C$71,'Key Numbers'!$A$2:$A$71,"&lt;="&amp;ABS($I612),'Key Numbers'!$A$2:$A$71,"&gt;="&amp;ABS($H612)),
IF(AND(LEFT(J612,1)="D",K612&lt;0),-1*SUMIFS('Key Numbers'!$C$2:$C$71,'Key Numbers'!$A$2:$A$71,"&lt;="&amp;ABS($I612),'Key Numbers'!$A$2:$A$71,"&gt;="&amp;ABS($H612)),
SUMIFS('Key Numbers'!$C$2:$C$71,'Key Numbers'!$A$2:$A$71,"&gt;="&amp;ABS($I612),'Key Numbers'!$A$2:$A$71,"&lt;="&amp;ABS($H612))))))))))</f>
        <v>0.14495412844036698</v>
      </c>
      <c r="M612" s="6" cm="1">
        <f t="array" ref="M612">IFERROR(INDEX(DVOA!$E$2:$E$20095,MATCH($F612&amp;$A612-1&amp;$B612,DVOA!$C$2:$C$20095&amp;DVOA!$A$2:$A20448&amp;DVOA!$B$2:$B$20095,0)),0)</f>
        <v>-0.26542855846684399</v>
      </c>
      <c r="N612" s="6" cm="1">
        <f t="array" ref="N612">IFERROR(INDEX(WDVOA!$W$2:$W$1616,MATCH($F612&amp;$A612-1&amp;$B612,WDVOA!$U$2:$U$19616&amp;WDVOA!$V$2:$V$19616&amp;WDVOA!$B$2:$B$19616,0)),0)</f>
        <v>0</v>
      </c>
      <c r="O612" s="6" cm="1">
        <f t="array" ref="O612">IFERROR(INDEX(DVOA!$AC$2:$AC$20095,MATCH($F612&amp;$A612-1&amp;$B612,DVOA!$C$2:$C$20095&amp;DVOA!$A$2:$A$20095&amp;DVOA!$B$2:$B$20095,0)
),0)</f>
        <v>0.124103921491399</v>
      </c>
      <c r="P612" s="6" cm="1">
        <f t="array" ref="P612">IFERROR(INDEX(DVOA!$E$2:$E$20095,MATCH($G612&amp;$A612-1&amp;$B612,DVOA!$C$2:$C$20095&amp;DVOA!$A$2:$A20448&amp;DVOA!$B$2:$B$20095,0)),0)</f>
        <v>-0.22405116105836101</v>
      </c>
      <c r="Q612" s="6" cm="1">
        <f t="array" ref="Q612">IFERROR(INDEX(WDVOA!$W$2:$W$1616,MATCH($G612&amp;$A612-1&amp;$B612,WDVOA!$U$2:$U$19616&amp;WDVOA!$V$2:$V$19616&amp;WDVOA!$B$2:$B$19616,0)),0)</f>
        <v>0</v>
      </c>
      <c r="R612" s="6" cm="1">
        <f t="array" ref="R612">IFERROR(INDEX(DVOA!$AC$2:$AC$20095,MATCH($G612&amp;$A612-1&amp;$B612,DVOA!$C$2:$C$20095&amp;DVOA!$A$2:$A$20095&amp;DVOA!$B$2:$B$20095,0)
),0)</f>
        <v>5.6675611363181597E-2</v>
      </c>
      <c r="S612" s="6">
        <f t="shared" si="120"/>
        <v>9.0389766427290297E-2</v>
      </c>
      <c r="T612" s="104">
        <f t="shared" si="128"/>
        <v>-4.137739740848298E-2</v>
      </c>
      <c r="U612" s="104" t="str">
        <f t="shared" si="129"/>
        <v/>
      </c>
      <c r="V612" s="26" t="str" cm="1">
        <f t="array" ref="V612">IFERROR(IF(E612="H",INDEX('DVOA Pred'!$G$2:$G$1000,MATCH($F612&amp;$B612&amp;$A612,'DVOA Pred'!$C$2:$C$1000&amp;'DVOA Pred'!$A$2:$A$1000&amp;'DVOA Pred'!$B$2:$B$1000,0)),
INDEX('DVOA Pred'!$H$2:$H$1000,MATCH($F612&amp;$B612&amp;$A612,'DVOA Pred'!$D$2:$D$1000&amp;'DVOA Pred'!$A$2:$A$1000&amp;'DVOA Pred'!$B$2:$B$1000,0))),"")</f>
        <v/>
      </c>
      <c r="W612" s="26" t="str">
        <f t="shared" si="121"/>
        <v/>
      </c>
      <c r="X612" s="26" t="str">
        <f t="shared" si="122"/>
        <v/>
      </c>
      <c r="Y612" s="6" t="str">
        <f>IFERROR((PERCENTRANK($L$2:$L$20355,L612)*Multiples!$B$3)+((PERCENTRANK($W$2:$W$20355,W612)*(1-Multiples!$B$3))),"")</f>
        <v/>
      </c>
      <c r="Z612" s="64">
        <v>30</v>
      </c>
      <c r="AA612" s="64">
        <v>12</v>
      </c>
      <c r="AB612" s="24">
        <f t="shared" si="123"/>
        <v>18</v>
      </c>
      <c r="AC612" s="24">
        <f t="shared" si="124"/>
        <v>21.5</v>
      </c>
      <c r="AD612" s="24">
        <f t="shared" si="125"/>
        <v>20.5</v>
      </c>
      <c r="AE612" s="24" t="str">
        <f t="shared" si="126"/>
        <v>Yes</v>
      </c>
      <c r="AF612" s="24" t="str">
        <f t="shared" si="127"/>
        <v>Yes</v>
      </c>
      <c r="AG612" s="64" t="s">
        <v>654</v>
      </c>
      <c r="AH612" s="105" t="s">
        <v>652</v>
      </c>
      <c r="AI612" s="105"/>
      <c r="AJ612" s="66"/>
    </row>
    <row r="613" spans="1:36" customFormat="1" x14ac:dyDescent="0.25">
      <c r="A613" s="7">
        <v>7</v>
      </c>
      <c r="B613" s="5">
        <v>2023</v>
      </c>
      <c r="C613" s="5" t="str">
        <f t="shared" si="117"/>
        <v>2023 W7</v>
      </c>
      <c r="D613" s="5">
        <v>306</v>
      </c>
      <c r="E613" s="5" t="s">
        <v>649</v>
      </c>
      <c r="F613" s="5" t="s">
        <v>53</v>
      </c>
      <c r="G613" s="5" t="s">
        <v>64</v>
      </c>
      <c r="H613" s="5">
        <v>-3.5</v>
      </c>
      <c r="I613" s="61">
        <v>-2.5</v>
      </c>
      <c r="J613" s="62" t="str">
        <f t="shared" si="118"/>
        <v>F-1</v>
      </c>
      <c r="K613" s="61">
        <f t="shared" si="119"/>
        <v>-1</v>
      </c>
      <c r="L613" s="228">
        <f>IF(K613=0,0,
IF(J613="D0.5",0.5*SUMIFS('Key Numbers'!$C$2:$C$71,'Key Numbers'!$A$2:$A$71,"&gt;="&amp;ABS($I613),'Key Numbers'!$A$2:$A$71,"&lt;="&amp;ABS($H613)),
IF(J613="D-0.5",0.5*-1*SUMIFS('Key Numbers'!$C$2:$C$71,'Key Numbers'!$A$2:$A$71,"&lt;="&amp;ABS($I613),'Key Numbers'!$A$2:$A$71,"&gt;="&amp;ABS($H613)),
IF(J613="F0.5",0.5*SUMIFS('Key Numbers'!$C$2:$C$71,'Key Numbers'!$A$2:$A$71,"&lt;="&amp;ABS($I613),'Key Numbers'!$A$2:$A$71,"&gt;="&amp;ABS($H613)),
IF(J613="F-0.5",0.5*-1*SUMIFS('Key Numbers'!$C$2:$C$71,'Key Numbers'!$A$2:$A$71,"&gt;="&amp;ABS($I613),'Key Numbers'!$A$2:$A$71,"&lt;="&amp;ABS($H613)),
IF(AND(LEFT(J613,1)="F",K613&lt;0),-1*SUMIFS('Key Numbers'!$C$2:$C$71,'Key Numbers'!$A$2:$A$71,"&gt;="&amp;ABS($I613),'Key Numbers'!$A$2:$A$71,"&lt;="&amp;ABS($H613)),
IF(AND(LEFT(J613,1)="F",K613&gt;0),SUMIFS('Key Numbers'!$C$2:$C$71,'Key Numbers'!$A$2:$A$71,"&lt;="&amp;ABS($I613),'Key Numbers'!$A$2:$A$71,"&gt;="&amp;ABS($H613)),
IF(AND(LEFT(J613,1)="D",K613&lt;0),-1*SUMIFS('Key Numbers'!$C$2:$C$71,'Key Numbers'!$A$2:$A$71,"&lt;="&amp;ABS($I613),'Key Numbers'!$A$2:$A$71,"&gt;="&amp;ABS($H613)),
SUMIFS('Key Numbers'!$C$2:$C$71,'Key Numbers'!$A$2:$A$71,"&gt;="&amp;ABS($I613),'Key Numbers'!$A$2:$A$71,"&lt;="&amp;ABS($H613))))))))))</f>
        <v>-0.14495412844036698</v>
      </c>
      <c r="M613" s="6" cm="1">
        <f t="array" ref="M613">IFERROR(INDEX(DVOA!$E$2:$E$20095,MATCH($F613&amp;$A613-1&amp;$B613,DVOA!$C$2:$C$20095&amp;DVOA!$A$2:$A20449&amp;DVOA!$B$2:$B$20095,0)),0)</f>
        <v>-0.22405116105836101</v>
      </c>
      <c r="N613" s="6" cm="1">
        <f t="array" ref="N613">IFERROR(INDEX(WDVOA!$W$2:$W$1616,MATCH($F613&amp;$A613-1&amp;$B613,WDVOA!$U$2:$U$19616&amp;WDVOA!$V$2:$V$19616&amp;WDVOA!$B$2:$B$19616,0)),0)</f>
        <v>0</v>
      </c>
      <c r="O613" s="6" cm="1">
        <f t="array" ref="O613">IFERROR(INDEX(DVOA!$AC$2:$AC$20095,MATCH($F613&amp;$A613-1&amp;$B613,DVOA!$C$2:$C$20095&amp;DVOA!$A$2:$A$20095&amp;DVOA!$B$2:$B$20095,0)
),0)</f>
        <v>5.6675611363181597E-2</v>
      </c>
      <c r="P613" s="6" cm="1">
        <f t="array" ref="P613">IFERROR(INDEX(DVOA!$E$2:$E$20095,MATCH($G613&amp;$A613-1&amp;$B613,DVOA!$C$2:$C$20095&amp;DVOA!$A$2:$A20449&amp;DVOA!$B$2:$B$20095,0)),0)</f>
        <v>-0.26542855846684399</v>
      </c>
      <c r="Q613" s="6" cm="1">
        <f t="array" ref="Q613">IFERROR(INDEX(WDVOA!$W$2:$W$1616,MATCH($G613&amp;$A613-1&amp;$B613,WDVOA!$U$2:$U$19616&amp;WDVOA!$V$2:$V$19616&amp;WDVOA!$B$2:$B$19616,0)),0)</f>
        <v>0</v>
      </c>
      <c r="R613" s="6" cm="1">
        <f t="array" ref="R613">IFERROR(INDEX(DVOA!$AC$2:$AC$20095,MATCH($G613&amp;$A613-1&amp;$B613,DVOA!$C$2:$C$20095&amp;DVOA!$A$2:$A$20095&amp;DVOA!$B$2:$B$20095,0)
),0)</f>
        <v>0.124103921491399</v>
      </c>
      <c r="S613" s="6">
        <f t="shared" si="120"/>
        <v>9.0389766427290297E-2</v>
      </c>
      <c r="T613" s="104">
        <f t="shared" si="128"/>
        <v>4.137739740848298E-2</v>
      </c>
      <c r="U613" s="104" t="str">
        <f t="shared" si="129"/>
        <v/>
      </c>
      <c r="V613" s="26" t="str" cm="1">
        <f t="array" ref="V613">IFERROR(IF(E613="H",INDEX('DVOA Pred'!$G$2:$G$1000,MATCH($F613&amp;$B613&amp;$A613,'DVOA Pred'!$C$2:$C$1000&amp;'DVOA Pred'!$A$2:$A$1000&amp;'DVOA Pred'!$B$2:$B$1000,0)),
INDEX('DVOA Pred'!$H$2:$H$1000,MATCH($F613&amp;$B613&amp;$A613,'DVOA Pred'!$D$2:$D$1000&amp;'DVOA Pred'!$A$2:$A$1000&amp;'DVOA Pred'!$B$2:$B$1000,0))),"")</f>
        <v/>
      </c>
      <c r="W613" s="26" t="str">
        <f t="shared" si="121"/>
        <v/>
      </c>
      <c r="X613" s="26" t="str">
        <f t="shared" si="122"/>
        <v/>
      </c>
      <c r="Y613" s="6" t="str">
        <f>IFERROR((PERCENTRANK($L$2:$L$20355,L613)*Multiples!$B$3)+((PERCENTRANK($W$2:$W$20355,W613)*(1-Multiples!$B$3))),"")</f>
        <v/>
      </c>
      <c r="Z613" s="64">
        <v>12</v>
      </c>
      <c r="AA613" s="64">
        <v>30</v>
      </c>
      <c r="AB613" s="24">
        <f t="shared" si="123"/>
        <v>-18</v>
      </c>
      <c r="AC613" s="24">
        <f t="shared" si="124"/>
        <v>-21.5</v>
      </c>
      <c r="AD613" s="24">
        <f t="shared" si="125"/>
        <v>-20.5</v>
      </c>
      <c r="AE613" s="24" t="str">
        <f t="shared" si="126"/>
        <v>No</v>
      </c>
      <c r="AF613" s="24" t="str">
        <f t="shared" si="127"/>
        <v>No</v>
      </c>
      <c r="AG613" s="64"/>
      <c r="AH613" s="105"/>
      <c r="AI613" s="105"/>
      <c r="AJ613" s="66"/>
    </row>
    <row r="614" spans="1:36" customFormat="1" x14ac:dyDescent="0.25">
      <c r="A614" s="7">
        <v>7</v>
      </c>
      <c r="B614" s="5">
        <v>2023</v>
      </c>
      <c r="C614" s="5" t="str">
        <f t="shared" si="117"/>
        <v>2023 W7</v>
      </c>
      <c r="D614" s="5">
        <v>307</v>
      </c>
      <c r="E614" s="5" t="s">
        <v>649</v>
      </c>
      <c r="F614" s="5" t="s">
        <v>0</v>
      </c>
      <c r="G614" s="5" t="s">
        <v>17</v>
      </c>
      <c r="H614" s="5">
        <v>-8.5</v>
      </c>
      <c r="I614" s="61">
        <v>-7.5</v>
      </c>
      <c r="J614" s="62" t="str">
        <f t="shared" si="118"/>
        <v>F-1</v>
      </c>
      <c r="K614" s="61">
        <f t="shared" si="119"/>
        <v>-1</v>
      </c>
      <c r="L614" s="228">
        <f>IF(K614=0,0,
IF(J614="D0.5",0.5*SUMIFS('Key Numbers'!$C$2:$C$71,'Key Numbers'!$A$2:$A$71,"&gt;="&amp;ABS($I614),'Key Numbers'!$A$2:$A$71,"&lt;="&amp;ABS($H614)),
IF(J614="D-0.5",0.5*-1*SUMIFS('Key Numbers'!$C$2:$C$71,'Key Numbers'!$A$2:$A$71,"&lt;="&amp;ABS($I614),'Key Numbers'!$A$2:$A$71,"&gt;="&amp;ABS($H614)),
IF(J614="F0.5",0.5*SUMIFS('Key Numbers'!$C$2:$C$71,'Key Numbers'!$A$2:$A$71,"&lt;="&amp;ABS($I614),'Key Numbers'!$A$2:$A$71,"&gt;="&amp;ABS($H614)),
IF(J614="F-0.5",0.5*-1*SUMIFS('Key Numbers'!$C$2:$C$71,'Key Numbers'!$A$2:$A$71,"&gt;="&amp;ABS($I614),'Key Numbers'!$A$2:$A$71,"&lt;="&amp;ABS($H614)),
IF(AND(LEFT(J614,1)="F",K614&lt;0),-1*SUMIFS('Key Numbers'!$C$2:$C$71,'Key Numbers'!$A$2:$A$71,"&gt;="&amp;ABS($I614),'Key Numbers'!$A$2:$A$71,"&lt;="&amp;ABS($H614)),
IF(AND(LEFT(J614,1)="F",K614&gt;0),SUMIFS('Key Numbers'!$C$2:$C$71,'Key Numbers'!$A$2:$A$71,"&lt;="&amp;ABS($I614),'Key Numbers'!$A$2:$A$71,"&gt;="&amp;ABS($H614)),
IF(AND(LEFT(J614,1)="D",K614&lt;0),-1*SUMIFS('Key Numbers'!$C$2:$C$71,'Key Numbers'!$A$2:$A$71,"&lt;="&amp;ABS($I614),'Key Numbers'!$A$2:$A$71,"&gt;="&amp;ABS($H614)),
SUMIFS('Key Numbers'!$C$2:$C$71,'Key Numbers'!$A$2:$A$71,"&gt;="&amp;ABS($I614),'Key Numbers'!$A$2:$A$71,"&lt;="&amp;ABS($H614))))))))))</f>
        <v>-3.8532110091743121E-2</v>
      </c>
      <c r="M614" s="6" cm="1">
        <f t="array" ref="M614">IFERROR(INDEX(DVOA!$E$2:$E$20095,MATCH($F614&amp;$A614-1&amp;$B614,DVOA!$C$2:$C$20095&amp;DVOA!$A$2:$A20450&amp;DVOA!$B$2:$B$20095,0)),0)</f>
        <v>0.379614682010955</v>
      </c>
      <c r="N614" s="6" cm="1">
        <f t="array" ref="N614">IFERROR(INDEX(WDVOA!$W$2:$W$1616,MATCH($F614&amp;$A614-1&amp;$B614,WDVOA!$U$2:$U$19616&amp;WDVOA!$V$2:$V$19616&amp;WDVOA!$B$2:$B$19616,0)),0)</f>
        <v>0</v>
      </c>
      <c r="O614" s="6" cm="1">
        <f t="array" ref="O614">IFERROR(INDEX(DVOA!$AC$2:$AC$20095,MATCH($F614&amp;$A614-1&amp;$B614,DVOA!$C$2:$C$20095&amp;DVOA!$A$2:$A$20095&amp;DVOA!$B$2:$B$20095,0)
),0)</f>
        <v>0.24366561295827399</v>
      </c>
      <c r="P614" s="6" cm="1">
        <f t="array" ref="P614">IFERROR(INDEX(DVOA!$E$2:$E$20095,MATCH($G614&amp;$A614-1&amp;$B614,DVOA!$C$2:$C$20095&amp;DVOA!$A$2:$A20450&amp;DVOA!$B$2:$B$20095,0)),0)</f>
        <v>-0.224755328829125</v>
      </c>
      <c r="Q614" s="6" cm="1">
        <f t="array" ref="Q614">IFERROR(INDEX(WDVOA!$W$2:$W$1616,MATCH($G614&amp;$A614-1&amp;$B614,WDVOA!$U$2:$U$19616&amp;WDVOA!$V$2:$V$19616&amp;WDVOA!$B$2:$B$19616,0)),0)</f>
        <v>0</v>
      </c>
      <c r="R614" s="6" cm="1">
        <f t="array" ref="R614">IFERROR(INDEX(DVOA!$AC$2:$AC$20095,MATCH($G614&amp;$A614-1&amp;$B614,DVOA!$C$2:$C$20095&amp;DVOA!$A$2:$A$20095&amp;DVOA!$B$2:$B$20095,0)
),0)</f>
        <v>0.231761562695845</v>
      </c>
      <c r="S614" s="6">
        <f t="shared" si="120"/>
        <v>0.23771358782705948</v>
      </c>
      <c r="T614" s="104">
        <f t="shared" si="128"/>
        <v>0.60437001084008002</v>
      </c>
      <c r="U614" s="104" t="str">
        <f t="shared" si="129"/>
        <v/>
      </c>
      <c r="V614" s="26" t="str" cm="1">
        <f t="array" ref="V614">IFERROR(IF(E614="H",INDEX('DVOA Pred'!$G$2:$G$1000,MATCH($F614&amp;$B614&amp;$A614,'DVOA Pred'!$C$2:$C$1000&amp;'DVOA Pred'!$A$2:$A$1000&amp;'DVOA Pred'!$B$2:$B$1000,0)),
INDEX('DVOA Pred'!$H$2:$H$1000,MATCH($F614&amp;$B614&amp;$A614,'DVOA Pred'!$D$2:$D$1000&amp;'DVOA Pred'!$A$2:$A$1000&amp;'DVOA Pred'!$B$2:$B$1000,0))),"")</f>
        <v/>
      </c>
      <c r="W614" s="26" t="str">
        <f t="shared" si="121"/>
        <v/>
      </c>
      <c r="X614" s="26" t="str">
        <f t="shared" si="122"/>
        <v/>
      </c>
      <c r="Y614" s="6" t="str">
        <f>IFERROR((PERCENTRANK($L$2:$L$20355,L614)*Multiples!$B$3)+((PERCENTRANK($W$2:$W$20355,W614)*(1-Multiples!$B$3))),"")</f>
        <v/>
      </c>
      <c r="Z614" s="64">
        <v>25</v>
      </c>
      <c r="AA614" s="64">
        <v>29</v>
      </c>
      <c r="AB614" s="24">
        <f t="shared" si="123"/>
        <v>-4</v>
      </c>
      <c r="AC614" s="24">
        <f t="shared" si="124"/>
        <v>-12.5</v>
      </c>
      <c r="AD614" s="24">
        <f t="shared" si="125"/>
        <v>-11.5</v>
      </c>
      <c r="AE614" s="24" t="str">
        <f t="shared" si="126"/>
        <v>No</v>
      </c>
      <c r="AF614" s="24" t="str">
        <f t="shared" si="127"/>
        <v>No</v>
      </c>
      <c r="AG614" s="64"/>
      <c r="AH614" s="105"/>
      <c r="AI614" s="105">
        <v>7</v>
      </c>
      <c r="AJ614" s="66"/>
    </row>
    <row r="615" spans="1:36" customFormat="1" x14ac:dyDescent="0.25">
      <c r="A615" s="7">
        <v>7</v>
      </c>
      <c r="B615" s="5">
        <v>2023</v>
      </c>
      <c r="C615" s="5" t="str">
        <f t="shared" si="117"/>
        <v>2023 W7</v>
      </c>
      <c r="D615" s="5">
        <v>307</v>
      </c>
      <c r="E615" s="5" t="s">
        <v>651</v>
      </c>
      <c r="F615" s="5" t="s">
        <v>17</v>
      </c>
      <c r="G615" s="5" t="s">
        <v>0</v>
      </c>
      <c r="H615" s="5">
        <v>8.5</v>
      </c>
      <c r="I615" s="61">
        <v>7.5</v>
      </c>
      <c r="J615" s="62" t="str">
        <f t="shared" si="118"/>
        <v>D1</v>
      </c>
      <c r="K615" s="61">
        <f t="shared" si="119"/>
        <v>1</v>
      </c>
      <c r="L615" s="228">
        <f>IF(K615=0,0,
IF(J615="D0.5",0.5*SUMIFS('Key Numbers'!$C$2:$C$71,'Key Numbers'!$A$2:$A$71,"&gt;="&amp;ABS($I615),'Key Numbers'!$A$2:$A$71,"&lt;="&amp;ABS($H615)),
IF(J615="D-0.5",0.5*-1*SUMIFS('Key Numbers'!$C$2:$C$71,'Key Numbers'!$A$2:$A$71,"&lt;="&amp;ABS($I615),'Key Numbers'!$A$2:$A$71,"&gt;="&amp;ABS($H615)),
IF(J615="F0.5",0.5*SUMIFS('Key Numbers'!$C$2:$C$71,'Key Numbers'!$A$2:$A$71,"&lt;="&amp;ABS($I615),'Key Numbers'!$A$2:$A$71,"&gt;="&amp;ABS($H615)),
IF(J615="F-0.5",0.5*-1*SUMIFS('Key Numbers'!$C$2:$C$71,'Key Numbers'!$A$2:$A$71,"&gt;="&amp;ABS($I615),'Key Numbers'!$A$2:$A$71,"&lt;="&amp;ABS($H615)),
IF(AND(LEFT(J615,1)="F",K615&lt;0),-1*SUMIFS('Key Numbers'!$C$2:$C$71,'Key Numbers'!$A$2:$A$71,"&gt;="&amp;ABS($I615),'Key Numbers'!$A$2:$A$71,"&lt;="&amp;ABS($H615)),
IF(AND(LEFT(J615,1)="F",K615&gt;0),SUMIFS('Key Numbers'!$C$2:$C$71,'Key Numbers'!$A$2:$A$71,"&lt;="&amp;ABS($I615),'Key Numbers'!$A$2:$A$71,"&gt;="&amp;ABS($H615)),
IF(AND(LEFT(J615,1)="D",K615&lt;0),-1*SUMIFS('Key Numbers'!$C$2:$C$71,'Key Numbers'!$A$2:$A$71,"&lt;="&amp;ABS($I615),'Key Numbers'!$A$2:$A$71,"&gt;="&amp;ABS($H615)),
SUMIFS('Key Numbers'!$C$2:$C$71,'Key Numbers'!$A$2:$A$71,"&gt;="&amp;ABS($I615),'Key Numbers'!$A$2:$A$71,"&lt;="&amp;ABS($H615))))))))))</f>
        <v>3.8532110091743121E-2</v>
      </c>
      <c r="M615" s="6" cm="1">
        <f t="array" ref="M615">IFERROR(INDEX(DVOA!$E$2:$E$20095,MATCH($F615&amp;$A615-1&amp;$B615,DVOA!$C$2:$C$20095&amp;DVOA!$A$2:$A20451&amp;DVOA!$B$2:$B$20095,0)),0)</f>
        <v>-0.224755328829125</v>
      </c>
      <c r="N615" s="6" cm="1">
        <f t="array" ref="N615">IFERROR(INDEX(WDVOA!$W$2:$W$1616,MATCH($F615&amp;$A615-1&amp;$B615,WDVOA!$U$2:$U$19616&amp;WDVOA!$V$2:$V$19616&amp;WDVOA!$B$2:$B$19616,0)),0)</f>
        <v>0</v>
      </c>
      <c r="O615" s="6" cm="1">
        <f t="array" ref="O615">IFERROR(INDEX(DVOA!$AC$2:$AC$20095,MATCH($F615&amp;$A615-1&amp;$B615,DVOA!$C$2:$C$20095&amp;DVOA!$A$2:$A$20095&amp;DVOA!$B$2:$B$20095,0)
),0)</f>
        <v>0.231761562695845</v>
      </c>
      <c r="P615" s="6" cm="1">
        <f t="array" ref="P615">IFERROR(INDEX(DVOA!$E$2:$E$20095,MATCH($G615&amp;$A615-1&amp;$B615,DVOA!$C$2:$C$20095&amp;DVOA!$A$2:$A20451&amp;DVOA!$B$2:$B$20095,0)),0)</f>
        <v>0.379614682010955</v>
      </c>
      <c r="Q615" s="6" cm="1">
        <f t="array" ref="Q615">IFERROR(INDEX(WDVOA!$W$2:$W$1616,MATCH($G615&amp;$A615-1&amp;$B615,WDVOA!$U$2:$U$19616&amp;WDVOA!$V$2:$V$19616&amp;WDVOA!$B$2:$B$19616,0)),0)</f>
        <v>0</v>
      </c>
      <c r="R615" s="6" cm="1">
        <f t="array" ref="R615">IFERROR(INDEX(DVOA!$AC$2:$AC$20095,MATCH($G615&amp;$A615-1&amp;$B615,DVOA!$C$2:$C$20095&amp;DVOA!$A$2:$A$20095&amp;DVOA!$B$2:$B$20095,0)
),0)</f>
        <v>0.24366561295827399</v>
      </c>
      <c r="S615" s="6">
        <f t="shared" si="120"/>
        <v>0.23771358782705948</v>
      </c>
      <c r="T615" s="104">
        <f t="shared" si="128"/>
        <v>-0.60437001084008002</v>
      </c>
      <c r="U615" s="104" t="str">
        <f t="shared" si="129"/>
        <v/>
      </c>
      <c r="V615" s="26" t="str" cm="1">
        <f t="array" ref="V615">IFERROR(IF(E615="H",INDEX('DVOA Pred'!$G$2:$G$1000,MATCH($F615&amp;$B615&amp;$A615,'DVOA Pred'!$C$2:$C$1000&amp;'DVOA Pred'!$A$2:$A$1000&amp;'DVOA Pred'!$B$2:$B$1000,0)),
INDEX('DVOA Pred'!$H$2:$H$1000,MATCH($F615&amp;$B615&amp;$A615,'DVOA Pred'!$D$2:$D$1000&amp;'DVOA Pred'!$A$2:$A$1000&amp;'DVOA Pred'!$B$2:$B$1000,0))),"")</f>
        <v/>
      </c>
      <c r="W615" s="26" t="str">
        <f t="shared" si="121"/>
        <v/>
      </c>
      <c r="X615" s="26" t="str">
        <f t="shared" si="122"/>
        <v/>
      </c>
      <c r="Y615" s="6" t="str">
        <f>IFERROR((PERCENTRANK($L$2:$L$20355,L615)*Multiples!$B$3)+((PERCENTRANK($W$2:$W$20355,W615)*(1-Multiples!$B$3))),"")</f>
        <v/>
      </c>
      <c r="Z615" s="64">
        <v>29</v>
      </c>
      <c r="AA615" s="64">
        <v>25</v>
      </c>
      <c r="AB615" s="24">
        <f t="shared" si="123"/>
        <v>4</v>
      </c>
      <c r="AC615" s="24">
        <f t="shared" si="124"/>
        <v>12.5</v>
      </c>
      <c r="AD615" s="24">
        <f t="shared" si="125"/>
        <v>11.5</v>
      </c>
      <c r="AE615" s="24" t="str">
        <f t="shared" si="126"/>
        <v>Yes</v>
      </c>
      <c r="AF615" s="24" t="str">
        <f t="shared" si="127"/>
        <v>Yes</v>
      </c>
      <c r="AG615" s="64"/>
      <c r="AH615" s="105" t="s">
        <v>652</v>
      </c>
      <c r="AI615" s="105"/>
      <c r="AJ615" s="66"/>
    </row>
    <row r="616" spans="1:36" customFormat="1" x14ac:dyDescent="0.25">
      <c r="A616" s="7">
        <v>7</v>
      </c>
      <c r="B616" s="5">
        <v>2023</v>
      </c>
      <c r="C616" s="5" t="str">
        <f t="shared" si="117"/>
        <v>2023 W7</v>
      </c>
      <c r="D616" s="5">
        <v>308</v>
      </c>
      <c r="E616" s="5" t="s">
        <v>649</v>
      </c>
      <c r="F616" s="5" t="s">
        <v>10</v>
      </c>
      <c r="G616" s="5" t="s">
        <v>35</v>
      </c>
      <c r="H616" s="5">
        <v>-2.5</v>
      </c>
      <c r="I616" s="61">
        <v>-3.5</v>
      </c>
      <c r="J616" s="62" t="str">
        <f t="shared" si="118"/>
        <v>F1</v>
      </c>
      <c r="K616" s="61">
        <f t="shared" si="119"/>
        <v>1</v>
      </c>
      <c r="L616" s="228">
        <f>IF(K616=0,0,
IF(J616="D0.5",0.5*SUMIFS('Key Numbers'!$C$2:$C$71,'Key Numbers'!$A$2:$A$71,"&gt;="&amp;ABS($I616),'Key Numbers'!$A$2:$A$71,"&lt;="&amp;ABS($H616)),
IF(J616="D-0.5",0.5*-1*SUMIFS('Key Numbers'!$C$2:$C$71,'Key Numbers'!$A$2:$A$71,"&lt;="&amp;ABS($I616),'Key Numbers'!$A$2:$A$71,"&gt;="&amp;ABS($H616)),
IF(J616="F0.5",0.5*SUMIFS('Key Numbers'!$C$2:$C$71,'Key Numbers'!$A$2:$A$71,"&lt;="&amp;ABS($I616),'Key Numbers'!$A$2:$A$71,"&gt;="&amp;ABS($H616)),
IF(J616="F-0.5",0.5*-1*SUMIFS('Key Numbers'!$C$2:$C$71,'Key Numbers'!$A$2:$A$71,"&gt;="&amp;ABS($I616),'Key Numbers'!$A$2:$A$71,"&lt;="&amp;ABS($H616)),
IF(AND(LEFT(J616,1)="F",K616&lt;0),-1*SUMIFS('Key Numbers'!$C$2:$C$71,'Key Numbers'!$A$2:$A$71,"&gt;="&amp;ABS($I616),'Key Numbers'!$A$2:$A$71,"&lt;="&amp;ABS($H616)),
IF(AND(LEFT(J616,1)="F",K616&gt;0),SUMIFS('Key Numbers'!$C$2:$C$71,'Key Numbers'!$A$2:$A$71,"&lt;="&amp;ABS($I616),'Key Numbers'!$A$2:$A$71,"&gt;="&amp;ABS($H616)),
IF(AND(LEFT(J616,1)="D",K616&lt;0),-1*SUMIFS('Key Numbers'!$C$2:$C$71,'Key Numbers'!$A$2:$A$71,"&lt;="&amp;ABS($I616),'Key Numbers'!$A$2:$A$71,"&gt;="&amp;ABS($H616)),
SUMIFS('Key Numbers'!$C$2:$C$71,'Key Numbers'!$A$2:$A$71,"&gt;="&amp;ABS($I616),'Key Numbers'!$A$2:$A$71,"&lt;="&amp;ABS($H616))))))))))</f>
        <v>0.14495412844036698</v>
      </c>
      <c r="M616" s="6" cm="1">
        <f t="array" ref="M616">IFERROR(INDEX(DVOA!$E$2:$E$20095,MATCH($F616&amp;$A616-1&amp;$B616,DVOA!$C$2:$C$20095&amp;DVOA!$A$2:$A20452&amp;DVOA!$B$2:$B$20095,0)),0)</f>
        <v>0.13622251083032599</v>
      </c>
      <c r="N616" s="6" cm="1">
        <f t="array" ref="N616">IFERROR(INDEX(WDVOA!$W$2:$W$1616,MATCH($F616&amp;$A616-1&amp;$B616,WDVOA!$U$2:$U$19616&amp;WDVOA!$V$2:$V$19616&amp;WDVOA!$B$2:$B$19616,0)),0)</f>
        <v>0</v>
      </c>
      <c r="O616" s="6" cm="1">
        <f t="array" ref="O616">IFERROR(INDEX(DVOA!$AC$2:$AC$20095,MATCH($F616&amp;$A616-1&amp;$B616,DVOA!$C$2:$C$20095&amp;DVOA!$A$2:$A$20095&amp;DVOA!$B$2:$B$20095,0)
),0)</f>
        <v>0.220404392978861</v>
      </c>
      <c r="P616" s="6" cm="1">
        <f t="array" ref="P616">IFERROR(INDEX(DVOA!$E$2:$E$20095,MATCH($G616&amp;$A616-1&amp;$B616,DVOA!$C$2:$C$20095&amp;DVOA!$A$2:$A20452&amp;DVOA!$B$2:$B$20095,0)),0)</f>
        <v>-1.24931431895524E-2</v>
      </c>
      <c r="Q616" s="6" cm="1">
        <f t="array" ref="Q616">IFERROR(INDEX(WDVOA!$W$2:$W$1616,MATCH($G616&amp;$A616-1&amp;$B616,WDVOA!$U$2:$U$19616&amp;WDVOA!$V$2:$V$19616&amp;WDVOA!$B$2:$B$19616,0)),0)</f>
        <v>0</v>
      </c>
      <c r="R616" s="6" cm="1">
        <f t="array" ref="R616">IFERROR(INDEX(DVOA!$AC$2:$AC$20095,MATCH($G616&amp;$A616-1&amp;$B616,DVOA!$C$2:$C$20095&amp;DVOA!$A$2:$A$20095&amp;DVOA!$B$2:$B$20095,0)
),0)</f>
        <v>0.121759042513051</v>
      </c>
      <c r="S616" s="6">
        <f t="shared" si="120"/>
        <v>0.17108171774595599</v>
      </c>
      <c r="T616" s="104">
        <f t="shared" si="128"/>
        <v>0.14871565401987841</v>
      </c>
      <c r="U616" s="104" t="str">
        <f t="shared" si="129"/>
        <v/>
      </c>
      <c r="V616" s="26" t="str" cm="1">
        <f t="array" ref="V616">IFERROR(IF(E616="H",INDEX('DVOA Pred'!$G$2:$G$1000,MATCH($F616&amp;$B616&amp;$A616,'DVOA Pred'!$C$2:$C$1000&amp;'DVOA Pred'!$A$2:$A$1000&amp;'DVOA Pred'!$B$2:$B$1000,0)),
INDEX('DVOA Pred'!$H$2:$H$1000,MATCH($F616&amp;$B616&amp;$A616,'DVOA Pred'!$D$2:$D$1000&amp;'DVOA Pred'!$A$2:$A$1000&amp;'DVOA Pred'!$B$2:$B$1000,0))),"")</f>
        <v/>
      </c>
      <c r="W616" s="26" t="str">
        <f t="shared" si="121"/>
        <v/>
      </c>
      <c r="X616" s="26" t="str">
        <f t="shared" si="122"/>
        <v/>
      </c>
      <c r="Y616" s="6" t="str">
        <f>IFERROR((PERCENTRANK($L$2:$L$20355,L616)*Multiples!$B$3)+((PERCENTRANK($W$2:$W$20355,W616)*(1-Multiples!$B$3))),"")</f>
        <v/>
      </c>
      <c r="Z616" s="64">
        <v>39</v>
      </c>
      <c r="AA616" s="64">
        <v>38</v>
      </c>
      <c r="AB616" s="24">
        <f t="shared" si="123"/>
        <v>1</v>
      </c>
      <c r="AC616" s="24">
        <f t="shared" si="124"/>
        <v>-1.5</v>
      </c>
      <c r="AD616" s="24">
        <f t="shared" si="125"/>
        <v>-2.5</v>
      </c>
      <c r="AE616" s="24" t="str">
        <f t="shared" si="126"/>
        <v>No</v>
      </c>
      <c r="AF616" s="24" t="str">
        <f t="shared" si="127"/>
        <v>No</v>
      </c>
      <c r="AG616" s="64" t="s">
        <v>654</v>
      </c>
      <c r="AH616" s="105"/>
      <c r="AI616" s="105">
        <v>5</v>
      </c>
      <c r="AJ616" s="66"/>
    </row>
    <row r="617" spans="1:36" customFormat="1" x14ac:dyDescent="0.25">
      <c r="A617" s="7">
        <v>7</v>
      </c>
      <c r="B617" s="5">
        <v>2023</v>
      </c>
      <c r="C617" s="5" t="str">
        <f t="shared" si="117"/>
        <v>2023 W7</v>
      </c>
      <c r="D617" s="5">
        <v>308</v>
      </c>
      <c r="E617" s="5" t="s">
        <v>651</v>
      </c>
      <c r="F617" s="5" t="s">
        <v>35</v>
      </c>
      <c r="G617" s="5" t="s">
        <v>10</v>
      </c>
      <c r="H617" s="5">
        <v>2.5</v>
      </c>
      <c r="I617" s="61">
        <v>3.5</v>
      </c>
      <c r="J617" s="62" t="str">
        <f t="shared" si="118"/>
        <v>D-1</v>
      </c>
      <c r="K617" s="61">
        <f t="shared" si="119"/>
        <v>-1</v>
      </c>
      <c r="L617" s="228">
        <f>IF(K617=0,0,
IF(J617="D0.5",0.5*SUMIFS('Key Numbers'!$C$2:$C$71,'Key Numbers'!$A$2:$A$71,"&gt;="&amp;ABS($I617),'Key Numbers'!$A$2:$A$71,"&lt;="&amp;ABS($H617)),
IF(J617="D-0.5",0.5*-1*SUMIFS('Key Numbers'!$C$2:$C$71,'Key Numbers'!$A$2:$A$71,"&lt;="&amp;ABS($I617),'Key Numbers'!$A$2:$A$71,"&gt;="&amp;ABS($H617)),
IF(J617="F0.5",0.5*SUMIFS('Key Numbers'!$C$2:$C$71,'Key Numbers'!$A$2:$A$71,"&lt;="&amp;ABS($I617),'Key Numbers'!$A$2:$A$71,"&gt;="&amp;ABS($H617)),
IF(J617="F-0.5",0.5*-1*SUMIFS('Key Numbers'!$C$2:$C$71,'Key Numbers'!$A$2:$A$71,"&gt;="&amp;ABS($I617),'Key Numbers'!$A$2:$A$71,"&lt;="&amp;ABS($H617)),
IF(AND(LEFT(J617,1)="F",K617&lt;0),-1*SUMIFS('Key Numbers'!$C$2:$C$71,'Key Numbers'!$A$2:$A$71,"&gt;="&amp;ABS($I617),'Key Numbers'!$A$2:$A$71,"&lt;="&amp;ABS($H617)),
IF(AND(LEFT(J617,1)="F",K617&gt;0),SUMIFS('Key Numbers'!$C$2:$C$71,'Key Numbers'!$A$2:$A$71,"&lt;="&amp;ABS($I617),'Key Numbers'!$A$2:$A$71,"&gt;="&amp;ABS($H617)),
IF(AND(LEFT(J617,1)="D",K617&lt;0),-1*SUMIFS('Key Numbers'!$C$2:$C$71,'Key Numbers'!$A$2:$A$71,"&lt;="&amp;ABS($I617),'Key Numbers'!$A$2:$A$71,"&gt;="&amp;ABS($H617)),
SUMIFS('Key Numbers'!$C$2:$C$71,'Key Numbers'!$A$2:$A$71,"&gt;="&amp;ABS($I617),'Key Numbers'!$A$2:$A$71,"&lt;="&amp;ABS($H617))))))))))</f>
        <v>-0.14495412844036698</v>
      </c>
      <c r="M617" s="6" cm="1">
        <f t="array" ref="M617">IFERROR(INDEX(DVOA!$E$2:$E$20095,MATCH($F617&amp;$A617-1&amp;$B617,DVOA!$C$2:$C$20095&amp;DVOA!$A$2:$A20453&amp;DVOA!$B$2:$B$20095,0)),0)</f>
        <v>-1.24931431895524E-2</v>
      </c>
      <c r="N617" s="6" cm="1">
        <f t="array" ref="N617">IFERROR(INDEX(WDVOA!$W$2:$W$1616,MATCH($F617&amp;$A617-1&amp;$B617,WDVOA!$U$2:$U$19616&amp;WDVOA!$V$2:$V$19616&amp;WDVOA!$B$2:$B$19616,0)),0)</f>
        <v>0</v>
      </c>
      <c r="O617" s="6" cm="1">
        <f t="array" ref="O617">IFERROR(INDEX(DVOA!$AC$2:$AC$20095,MATCH($F617&amp;$A617-1&amp;$B617,DVOA!$C$2:$C$20095&amp;DVOA!$A$2:$A$20095&amp;DVOA!$B$2:$B$20095,0)
),0)</f>
        <v>0.121759042513051</v>
      </c>
      <c r="P617" s="6" cm="1">
        <f t="array" ref="P617">IFERROR(INDEX(DVOA!$E$2:$E$20095,MATCH($G617&amp;$A617-1&amp;$B617,DVOA!$C$2:$C$20095&amp;DVOA!$A$2:$A20453&amp;DVOA!$B$2:$B$20095,0)),0)</f>
        <v>0.13622251083032599</v>
      </c>
      <c r="Q617" s="6" cm="1">
        <f t="array" ref="Q617">IFERROR(INDEX(WDVOA!$W$2:$W$1616,MATCH($G617&amp;$A617-1&amp;$B617,WDVOA!$U$2:$U$19616&amp;WDVOA!$V$2:$V$19616&amp;WDVOA!$B$2:$B$19616,0)),0)</f>
        <v>0</v>
      </c>
      <c r="R617" s="6" cm="1">
        <f t="array" ref="R617">IFERROR(INDEX(DVOA!$AC$2:$AC$20095,MATCH($G617&amp;$A617-1&amp;$B617,DVOA!$C$2:$C$20095&amp;DVOA!$A$2:$A$20095&amp;DVOA!$B$2:$B$20095,0)
),0)</f>
        <v>0.220404392978861</v>
      </c>
      <c r="S617" s="6">
        <f t="shared" si="120"/>
        <v>0.17108171774595599</v>
      </c>
      <c r="T617" s="104">
        <f t="shared" si="128"/>
        <v>-0.14871565401987841</v>
      </c>
      <c r="U617" s="104" t="str">
        <f t="shared" si="129"/>
        <v/>
      </c>
      <c r="V617" s="26" t="str" cm="1">
        <f t="array" ref="V617">IFERROR(IF(E617="H",INDEX('DVOA Pred'!$G$2:$G$1000,MATCH($F617&amp;$B617&amp;$A617,'DVOA Pred'!$C$2:$C$1000&amp;'DVOA Pred'!$A$2:$A$1000&amp;'DVOA Pred'!$B$2:$B$1000,0)),
INDEX('DVOA Pred'!$H$2:$H$1000,MATCH($F617&amp;$B617&amp;$A617,'DVOA Pred'!$D$2:$D$1000&amp;'DVOA Pred'!$A$2:$A$1000&amp;'DVOA Pred'!$B$2:$B$1000,0))),"")</f>
        <v/>
      </c>
      <c r="W617" s="26" t="str">
        <f t="shared" si="121"/>
        <v/>
      </c>
      <c r="X617" s="26" t="str">
        <f t="shared" si="122"/>
        <v/>
      </c>
      <c r="Y617" s="6" t="str">
        <f>IFERROR((PERCENTRANK($L$2:$L$20355,L617)*Multiples!$B$3)+((PERCENTRANK($W$2:$W$20355,W617)*(1-Multiples!$B$3))),"")</f>
        <v/>
      </c>
      <c r="Z617" s="64">
        <v>38</v>
      </c>
      <c r="AA617" s="64">
        <v>39</v>
      </c>
      <c r="AB617" s="24">
        <f t="shared" si="123"/>
        <v>-1</v>
      </c>
      <c r="AC617" s="24">
        <f t="shared" si="124"/>
        <v>1.5</v>
      </c>
      <c r="AD617" s="24">
        <f t="shared" si="125"/>
        <v>2.5</v>
      </c>
      <c r="AE617" s="24" t="str">
        <f t="shared" si="126"/>
        <v>Yes</v>
      </c>
      <c r="AF617" s="24" t="str">
        <f t="shared" si="127"/>
        <v>Yes</v>
      </c>
      <c r="AG617" s="64"/>
      <c r="AH617" s="105"/>
      <c r="AI617" s="105"/>
      <c r="AJ617" s="66"/>
    </row>
    <row r="618" spans="1:36" customFormat="1" x14ac:dyDescent="0.25">
      <c r="A618" s="7">
        <v>7</v>
      </c>
      <c r="B618" s="5">
        <v>2023</v>
      </c>
      <c r="C618" s="5" t="str">
        <f t="shared" si="117"/>
        <v>2023 W7</v>
      </c>
      <c r="D618" s="5">
        <v>309</v>
      </c>
      <c r="E618" s="5" t="s">
        <v>651</v>
      </c>
      <c r="F618" s="5" t="s">
        <v>42</v>
      </c>
      <c r="G618" s="5" t="s">
        <v>32</v>
      </c>
      <c r="H618" s="5">
        <v>-3.5</v>
      </c>
      <c r="I618" s="61">
        <v>-3</v>
      </c>
      <c r="J618" s="62" t="str">
        <f t="shared" si="118"/>
        <v>F-0.5</v>
      </c>
      <c r="K618" s="61">
        <f t="shared" si="119"/>
        <v>-0.5</v>
      </c>
      <c r="L618" s="228">
        <f>IF(K618=0,0,
IF(J618="D0.5",0.5*SUMIFS('Key Numbers'!$C$2:$C$71,'Key Numbers'!$A$2:$A$71,"&gt;="&amp;ABS($I618),'Key Numbers'!$A$2:$A$71,"&lt;="&amp;ABS($H618)),
IF(J618="D-0.5",0.5*-1*SUMIFS('Key Numbers'!$C$2:$C$71,'Key Numbers'!$A$2:$A$71,"&lt;="&amp;ABS($I618),'Key Numbers'!$A$2:$A$71,"&gt;="&amp;ABS($H618)),
IF(J618="F0.5",0.5*SUMIFS('Key Numbers'!$C$2:$C$71,'Key Numbers'!$A$2:$A$71,"&lt;="&amp;ABS($I618),'Key Numbers'!$A$2:$A$71,"&gt;="&amp;ABS($H618)),
IF(J618="F-0.5",0.5*-1*SUMIFS('Key Numbers'!$C$2:$C$71,'Key Numbers'!$A$2:$A$71,"&gt;="&amp;ABS($I618),'Key Numbers'!$A$2:$A$71,"&lt;="&amp;ABS($H618)),
IF(AND(LEFT(J618,1)="F",K618&lt;0),-1*SUMIFS('Key Numbers'!$C$2:$C$71,'Key Numbers'!$A$2:$A$71,"&gt;="&amp;ABS($I618),'Key Numbers'!$A$2:$A$71,"&lt;="&amp;ABS($H618)),
IF(AND(LEFT(J618,1)="F",K618&gt;0),SUMIFS('Key Numbers'!$C$2:$C$71,'Key Numbers'!$A$2:$A$71,"&lt;="&amp;ABS($I618),'Key Numbers'!$A$2:$A$71,"&gt;="&amp;ABS($H618)),
IF(AND(LEFT(J618,1)="D",K618&lt;0),-1*SUMIFS('Key Numbers'!$C$2:$C$71,'Key Numbers'!$A$2:$A$71,"&lt;="&amp;ABS($I618),'Key Numbers'!$A$2:$A$71,"&gt;="&amp;ABS($H618)),
SUMIFS('Key Numbers'!$C$2:$C$71,'Key Numbers'!$A$2:$A$71,"&gt;="&amp;ABS($I618),'Key Numbers'!$A$2:$A$71,"&lt;="&amp;ABS($H618))))))))))</f>
        <v>-7.247706422018349E-2</v>
      </c>
      <c r="M618" s="6" cm="1">
        <f t="array" ref="M618">IFERROR(INDEX(DVOA!$E$2:$E$20095,MATCH($F618&amp;$A618-1&amp;$B618,DVOA!$C$2:$C$20095&amp;DVOA!$A$2:$A20454&amp;DVOA!$B$2:$B$20095,0)),0)</f>
        <v>8.9813216991657494E-2</v>
      </c>
      <c r="N618" s="6" cm="1">
        <f t="array" ref="N618">IFERROR(INDEX(WDVOA!$W$2:$W$1616,MATCH($F618&amp;$A618-1&amp;$B618,WDVOA!$U$2:$U$19616&amp;WDVOA!$V$2:$V$19616&amp;WDVOA!$B$2:$B$19616,0)),0)</f>
        <v>0</v>
      </c>
      <c r="O618" s="6" cm="1">
        <f t="array" ref="O618">IFERROR(INDEX(DVOA!$AC$2:$AC$20095,MATCH($F618&amp;$A618-1&amp;$B618,DVOA!$C$2:$C$20095&amp;DVOA!$A$2:$A$20095&amp;DVOA!$B$2:$B$20095,0)
),0)</f>
        <v>9.6307567315189802E-2</v>
      </c>
      <c r="P618" s="6" cm="1">
        <f t="array" ref="P618">IFERROR(INDEX(DVOA!$E$2:$E$20095,MATCH($G618&amp;$A618-1&amp;$B618,DVOA!$C$2:$C$20095&amp;DVOA!$A$2:$A20454&amp;DVOA!$B$2:$B$20095,0)),0)</f>
        <v>-8.5847631772997895E-2</v>
      </c>
      <c r="Q618" s="6" cm="1">
        <f t="array" ref="Q618">IFERROR(INDEX(WDVOA!$W$2:$W$1616,MATCH($G618&amp;$A618-1&amp;$B618,WDVOA!$U$2:$U$19616&amp;WDVOA!$V$2:$V$19616&amp;WDVOA!$B$2:$B$19616,0)),0)</f>
        <v>0</v>
      </c>
      <c r="R618" s="6" cm="1">
        <f t="array" ref="R618">IFERROR(INDEX(DVOA!$AC$2:$AC$20095,MATCH($G618&amp;$A618-1&amp;$B618,DVOA!$C$2:$C$20095&amp;DVOA!$A$2:$A$20095&amp;DVOA!$B$2:$B$20095,0)
),0)</f>
        <v>0.183306891517662</v>
      </c>
      <c r="S618" s="6">
        <f t="shared" si="120"/>
        <v>0.1398072294164259</v>
      </c>
      <c r="T618" s="104">
        <f t="shared" si="128"/>
        <v>0.17566084876465538</v>
      </c>
      <c r="U618" s="104" t="str">
        <f t="shared" si="129"/>
        <v/>
      </c>
      <c r="V618" s="26" t="str" cm="1">
        <f t="array" ref="V618">IFERROR(IF(E618="H",INDEX('DVOA Pred'!$G$2:$G$1000,MATCH($F618&amp;$B618&amp;$A618,'DVOA Pred'!$C$2:$C$1000&amp;'DVOA Pred'!$A$2:$A$1000&amp;'DVOA Pred'!$B$2:$B$1000,0)),
INDEX('DVOA Pred'!$H$2:$H$1000,MATCH($F618&amp;$B618&amp;$A618,'DVOA Pred'!$D$2:$D$1000&amp;'DVOA Pred'!$A$2:$A$1000&amp;'DVOA Pred'!$B$2:$B$1000,0))),"")</f>
        <v/>
      </c>
      <c r="W618" s="26" t="str">
        <f t="shared" si="121"/>
        <v/>
      </c>
      <c r="X618" s="26" t="str">
        <f t="shared" si="122"/>
        <v/>
      </c>
      <c r="Y618" s="6" t="str">
        <f>IFERROR((PERCENTRANK($L$2:$L$20355,L618)*Multiples!$B$3)+((PERCENTRANK($W$2:$W$20355,W618)*(1-Multiples!$B$3))),"")</f>
        <v/>
      </c>
      <c r="Z618" s="64">
        <v>17</v>
      </c>
      <c r="AA618" s="64">
        <v>24</v>
      </c>
      <c r="AB618" s="24">
        <f t="shared" si="123"/>
        <v>-7</v>
      </c>
      <c r="AC618" s="24">
        <f t="shared" si="124"/>
        <v>-10.5</v>
      </c>
      <c r="AD618" s="24">
        <f t="shared" si="125"/>
        <v>-10</v>
      </c>
      <c r="AE618" s="24" t="str">
        <f t="shared" si="126"/>
        <v>No</v>
      </c>
      <c r="AF618" s="24" t="str">
        <f t="shared" si="127"/>
        <v>No</v>
      </c>
      <c r="AG618" s="64"/>
      <c r="AH618" s="105"/>
      <c r="AI618" s="105">
        <v>3</v>
      </c>
      <c r="AJ618" s="66"/>
    </row>
    <row r="619" spans="1:36" customFormat="1" x14ac:dyDescent="0.25">
      <c r="A619" s="7">
        <v>7</v>
      </c>
      <c r="B619" s="5">
        <v>2023</v>
      </c>
      <c r="C619" s="5" t="str">
        <f t="shared" si="117"/>
        <v>2023 W7</v>
      </c>
      <c r="D619" s="5">
        <v>309</v>
      </c>
      <c r="E619" s="5" t="s">
        <v>649</v>
      </c>
      <c r="F619" s="5" t="s">
        <v>32</v>
      </c>
      <c r="G619" s="5" t="s">
        <v>42</v>
      </c>
      <c r="H619" s="5">
        <v>3.5</v>
      </c>
      <c r="I619" s="61">
        <v>3</v>
      </c>
      <c r="J619" s="62" t="str">
        <f t="shared" si="118"/>
        <v>D0.5</v>
      </c>
      <c r="K619" s="61">
        <f t="shared" si="119"/>
        <v>0.5</v>
      </c>
      <c r="L619" s="228">
        <f>IF(K619=0,0,
IF(J619="D0.5",0.5*SUMIFS('Key Numbers'!$C$2:$C$71,'Key Numbers'!$A$2:$A$71,"&gt;="&amp;ABS($I619),'Key Numbers'!$A$2:$A$71,"&lt;="&amp;ABS($H619)),
IF(J619="D-0.5",0.5*-1*SUMIFS('Key Numbers'!$C$2:$C$71,'Key Numbers'!$A$2:$A$71,"&lt;="&amp;ABS($I619),'Key Numbers'!$A$2:$A$71,"&gt;="&amp;ABS($H619)),
IF(J619="F0.5",0.5*SUMIFS('Key Numbers'!$C$2:$C$71,'Key Numbers'!$A$2:$A$71,"&lt;="&amp;ABS($I619),'Key Numbers'!$A$2:$A$71,"&gt;="&amp;ABS($H619)),
IF(J619="F-0.5",0.5*-1*SUMIFS('Key Numbers'!$C$2:$C$71,'Key Numbers'!$A$2:$A$71,"&gt;="&amp;ABS($I619),'Key Numbers'!$A$2:$A$71,"&lt;="&amp;ABS($H619)),
IF(AND(LEFT(J619,1)="F",K619&lt;0),-1*SUMIFS('Key Numbers'!$C$2:$C$71,'Key Numbers'!$A$2:$A$71,"&gt;="&amp;ABS($I619),'Key Numbers'!$A$2:$A$71,"&lt;="&amp;ABS($H619)),
IF(AND(LEFT(J619,1)="F",K619&gt;0),SUMIFS('Key Numbers'!$C$2:$C$71,'Key Numbers'!$A$2:$A$71,"&lt;="&amp;ABS($I619),'Key Numbers'!$A$2:$A$71,"&gt;="&amp;ABS($H619)),
IF(AND(LEFT(J619,1)="D",K619&lt;0),-1*SUMIFS('Key Numbers'!$C$2:$C$71,'Key Numbers'!$A$2:$A$71,"&lt;="&amp;ABS($I619),'Key Numbers'!$A$2:$A$71,"&gt;="&amp;ABS($H619)),
SUMIFS('Key Numbers'!$C$2:$C$71,'Key Numbers'!$A$2:$A$71,"&gt;="&amp;ABS($I619),'Key Numbers'!$A$2:$A$71,"&lt;="&amp;ABS($H619))))))))))</f>
        <v>7.247706422018349E-2</v>
      </c>
      <c r="M619" s="6" cm="1">
        <f t="array" ref="M619">IFERROR(INDEX(DVOA!$E$2:$E$20095,MATCH($F619&amp;$A619-1&amp;$B619,DVOA!$C$2:$C$20095&amp;DVOA!$A$2:$A20455&amp;DVOA!$B$2:$B$20095,0)),0)</f>
        <v>-8.5847631772997895E-2</v>
      </c>
      <c r="N619" s="6" cm="1">
        <f t="array" ref="N619">IFERROR(INDEX(WDVOA!$W$2:$W$1616,MATCH($F619&amp;$A619-1&amp;$B619,WDVOA!$U$2:$U$19616&amp;WDVOA!$V$2:$V$19616&amp;WDVOA!$B$2:$B$19616,0)),0)</f>
        <v>0</v>
      </c>
      <c r="O619" s="6" cm="1">
        <f t="array" ref="O619">IFERROR(INDEX(DVOA!$AC$2:$AC$20095,MATCH($F619&amp;$A619-1&amp;$B619,DVOA!$C$2:$C$20095&amp;DVOA!$A$2:$A$20095&amp;DVOA!$B$2:$B$20095,0)
),0)</f>
        <v>0.183306891517662</v>
      </c>
      <c r="P619" s="6" cm="1">
        <f t="array" ref="P619">IFERROR(INDEX(DVOA!$E$2:$E$20095,MATCH($G619&amp;$A619-1&amp;$B619,DVOA!$C$2:$C$20095&amp;DVOA!$A$2:$A20455&amp;DVOA!$B$2:$B$20095,0)),0)</f>
        <v>8.9813216991657494E-2</v>
      </c>
      <c r="Q619" s="6" cm="1">
        <f t="array" ref="Q619">IFERROR(INDEX(WDVOA!$W$2:$W$1616,MATCH($G619&amp;$A619-1&amp;$B619,WDVOA!$U$2:$U$19616&amp;WDVOA!$V$2:$V$19616&amp;WDVOA!$B$2:$B$19616,0)),0)</f>
        <v>0</v>
      </c>
      <c r="R619" s="6" cm="1">
        <f t="array" ref="R619">IFERROR(INDEX(DVOA!$AC$2:$AC$20095,MATCH($G619&amp;$A619-1&amp;$B619,DVOA!$C$2:$C$20095&amp;DVOA!$A$2:$A$20095&amp;DVOA!$B$2:$B$20095,0)
),0)</f>
        <v>9.6307567315189802E-2</v>
      </c>
      <c r="S619" s="6">
        <f t="shared" si="120"/>
        <v>0.1398072294164259</v>
      </c>
      <c r="T619" s="104">
        <f t="shared" si="128"/>
        <v>-0.17566084876465538</v>
      </c>
      <c r="U619" s="104" t="str">
        <f t="shared" si="129"/>
        <v/>
      </c>
      <c r="V619" s="26" t="str" cm="1">
        <f t="array" ref="V619">IFERROR(IF(E619="H",INDEX('DVOA Pred'!$G$2:$G$1000,MATCH($F619&amp;$B619&amp;$A619,'DVOA Pred'!$C$2:$C$1000&amp;'DVOA Pred'!$A$2:$A$1000&amp;'DVOA Pred'!$B$2:$B$1000,0)),
INDEX('DVOA Pred'!$H$2:$H$1000,MATCH($F619&amp;$B619&amp;$A619,'DVOA Pred'!$D$2:$D$1000&amp;'DVOA Pred'!$A$2:$A$1000&amp;'DVOA Pred'!$B$2:$B$1000,0))),"")</f>
        <v/>
      </c>
      <c r="W619" s="26" t="str">
        <f t="shared" si="121"/>
        <v/>
      </c>
      <c r="X619" s="26" t="str">
        <f t="shared" si="122"/>
        <v/>
      </c>
      <c r="Y619" s="6" t="str">
        <f>IFERROR((PERCENTRANK($L$2:$L$20355,L619)*Multiples!$B$3)+((PERCENTRANK($W$2:$W$20355,W619)*(1-Multiples!$B$3))),"")</f>
        <v/>
      </c>
      <c r="Z619" s="64">
        <v>24</v>
      </c>
      <c r="AA619" s="64">
        <v>17</v>
      </c>
      <c r="AB619" s="24">
        <f t="shared" si="123"/>
        <v>7</v>
      </c>
      <c r="AC619" s="24">
        <f t="shared" si="124"/>
        <v>10.5</v>
      </c>
      <c r="AD619" s="24">
        <f t="shared" si="125"/>
        <v>10</v>
      </c>
      <c r="AE619" s="24" t="str">
        <f t="shared" si="126"/>
        <v>Yes</v>
      </c>
      <c r="AF619" s="24" t="str">
        <f t="shared" si="127"/>
        <v>Yes</v>
      </c>
      <c r="AG619" s="64"/>
      <c r="AH619" s="105"/>
      <c r="AI619" s="105"/>
      <c r="AJ619" s="66"/>
    </row>
    <row r="620" spans="1:36" customFormat="1" x14ac:dyDescent="0.25">
      <c r="A620" s="7">
        <v>7</v>
      </c>
      <c r="B620" s="5">
        <v>2023</v>
      </c>
      <c r="C620" s="5" t="str">
        <f t="shared" si="117"/>
        <v>2023 W7</v>
      </c>
      <c r="D620" s="5">
        <v>310</v>
      </c>
      <c r="E620" s="5" t="s">
        <v>649</v>
      </c>
      <c r="F620" s="5" t="s">
        <v>23</v>
      </c>
      <c r="G620" s="5" t="s">
        <v>30</v>
      </c>
      <c r="H620" s="5">
        <v>7.5</v>
      </c>
      <c r="I620" s="61">
        <v>8.5</v>
      </c>
      <c r="J620" s="62" t="str">
        <f t="shared" si="118"/>
        <v>D-1</v>
      </c>
      <c r="K620" s="61">
        <f t="shared" si="119"/>
        <v>-1</v>
      </c>
      <c r="L620" s="228">
        <f>IF(K620=0,0,
IF(J620="D0.5",0.5*SUMIFS('Key Numbers'!$C$2:$C$71,'Key Numbers'!$A$2:$A$71,"&gt;="&amp;ABS($I620),'Key Numbers'!$A$2:$A$71,"&lt;="&amp;ABS($H620)),
IF(J620="D-0.5",0.5*-1*SUMIFS('Key Numbers'!$C$2:$C$71,'Key Numbers'!$A$2:$A$71,"&lt;="&amp;ABS($I620),'Key Numbers'!$A$2:$A$71,"&gt;="&amp;ABS($H620)),
IF(J620="F0.5",0.5*SUMIFS('Key Numbers'!$C$2:$C$71,'Key Numbers'!$A$2:$A$71,"&lt;="&amp;ABS($I620),'Key Numbers'!$A$2:$A$71,"&gt;="&amp;ABS($H620)),
IF(J620="F-0.5",0.5*-1*SUMIFS('Key Numbers'!$C$2:$C$71,'Key Numbers'!$A$2:$A$71,"&gt;="&amp;ABS($I620),'Key Numbers'!$A$2:$A$71,"&lt;="&amp;ABS($H620)),
IF(AND(LEFT(J620,1)="F",K620&lt;0),-1*SUMIFS('Key Numbers'!$C$2:$C$71,'Key Numbers'!$A$2:$A$71,"&gt;="&amp;ABS($I620),'Key Numbers'!$A$2:$A$71,"&lt;="&amp;ABS($H620)),
IF(AND(LEFT(J620,1)="F",K620&gt;0),SUMIFS('Key Numbers'!$C$2:$C$71,'Key Numbers'!$A$2:$A$71,"&lt;="&amp;ABS($I620),'Key Numbers'!$A$2:$A$71,"&gt;="&amp;ABS($H620)),
IF(AND(LEFT(J620,1)="D",K620&lt;0),-1*SUMIFS('Key Numbers'!$C$2:$C$71,'Key Numbers'!$A$2:$A$71,"&lt;="&amp;ABS($I620),'Key Numbers'!$A$2:$A$71,"&gt;="&amp;ABS($H620)),
SUMIFS('Key Numbers'!$C$2:$C$71,'Key Numbers'!$A$2:$A$71,"&gt;="&amp;ABS($I620),'Key Numbers'!$A$2:$A$71,"&lt;="&amp;ABS($H620))))))))))</f>
        <v>-3.8532110091743121E-2</v>
      </c>
      <c r="M620" s="6" cm="1">
        <f t="array" ref="M620">IFERROR(INDEX(DVOA!$E$2:$E$20095,MATCH($F620&amp;$A620-1&amp;$B620,DVOA!$C$2:$C$20095&amp;DVOA!$A$2:$A20456&amp;DVOA!$B$2:$B$20095,0)),0)</f>
        <v>-0.17366359288656799</v>
      </c>
      <c r="N620" s="6" cm="1">
        <f t="array" ref="N620">IFERROR(INDEX(WDVOA!$W$2:$W$1616,MATCH($F620&amp;$A620-1&amp;$B620,WDVOA!$U$2:$U$19616&amp;WDVOA!$V$2:$V$19616&amp;WDVOA!$B$2:$B$19616,0)),0)</f>
        <v>0</v>
      </c>
      <c r="O620" s="6" cm="1">
        <f t="array" ref="O620">IFERROR(INDEX(DVOA!$AC$2:$AC$20095,MATCH($F620&amp;$A620-1&amp;$B620,DVOA!$C$2:$C$20095&amp;DVOA!$A$2:$A$20095&amp;DVOA!$B$2:$B$20095,0)
),0)</f>
        <v>0.198676728971483</v>
      </c>
      <c r="P620" s="6" cm="1">
        <f t="array" ref="P620">IFERROR(INDEX(DVOA!$E$2:$E$20095,MATCH($G620&amp;$A620-1&amp;$B620,DVOA!$C$2:$C$20095&amp;DVOA!$A$2:$A20456&amp;DVOA!$B$2:$B$20095,0)),0)</f>
        <v>0.12760341898512501</v>
      </c>
      <c r="Q620" s="6" cm="1">
        <f t="array" ref="Q620">IFERROR(INDEX(WDVOA!$W$2:$W$1616,MATCH($G620&amp;$A620-1&amp;$B620,WDVOA!$U$2:$U$19616&amp;WDVOA!$V$2:$V$19616&amp;WDVOA!$B$2:$B$19616,0)),0)</f>
        <v>0</v>
      </c>
      <c r="R620" s="6" cm="1">
        <f t="array" ref="R620">IFERROR(INDEX(DVOA!$AC$2:$AC$20095,MATCH($G620&amp;$A620-1&amp;$B620,DVOA!$C$2:$C$20095&amp;DVOA!$A$2:$A$20095&amp;DVOA!$B$2:$B$20095,0)
),0)</f>
        <v>4.60161690315537E-2</v>
      </c>
      <c r="S620" s="6">
        <f t="shared" si="120"/>
        <v>0.12234644900151835</v>
      </c>
      <c r="T620" s="104">
        <f t="shared" si="128"/>
        <v>-0.30126701187169302</v>
      </c>
      <c r="U620" s="104" t="str">
        <f t="shared" si="129"/>
        <v/>
      </c>
      <c r="V620" s="26" t="str" cm="1">
        <f t="array" ref="V620">IFERROR(IF(E620="H",INDEX('DVOA Pred'!$G$2:$G$1000,MATCH($F620&amp;$B620&amp;$A620,'DVOA Pred'!$C$2:$C$1000&amp;'DVOA Pred'!$A$2:$A$1000&amp;'DVOA Pred'!$B$2:$B$1000,0)),
INDEX('DVOA Pred'!$H$2:$H$1000,MATCH($F620&amp;$B620&amp;$A620,'DVOA Pred'!$D$2:$D$1000&amp;'DVOA Pred'!$A$2:$A$1000&amp;'DVOA Pred'!$B$2:$B$1000,0))),"")</f>
        <v/>
      </c>
      <c r="W620" s="26" t="str">
        <f t="shared" si="121"/>
        <v/>
      </c>
      <c r="X620" s="26" t="str">
        <f t="shared" si="122"/>
        <v/>
      </c>
      <c r="Y620" s="6" t="str">
        <f>IFERROR((PERCENTRANK($L$2:$L$20355,L620)*Multiples!$B$3)+((PERCENTRANK($W$2:$W$20355,W620)*(1-Multiples!$B$3))),"")</f>
        <v/>
      </c>
      <c r="Z620" s="64">
        <v>10</v>
      </c>
      <c r="AA620" s="64">
        <v>20</v>
      </c>
      <c r="AB620" s="24">
        <f t="shared" si="123"/>
        <v>-10</v>
      </c>
      <c r="AC620" s="24">
        <f t="shared" si="124"/>
        <v>-2.5</v>
      </c>
      <c r="AD620" s="24">
        <f t="shared" si="125"/>
        <v>-1.5</v>
      </c>
      <c r="AE620" s="24" t="str">
        <f t="shared" si="126"/>
        <v>No</v>
      </c>
      <c r="AF620" s="24" t="str">
        <f t="shared" si="127"/>
        <v>No</v>
      </c>
      <c r="AG620" s="64"/>
      <c r="AH620" s="105"/>
      <c r="AI620" s="105"/>
      <c r="AJ620" s="66"/>
    </row>
    <row r="621" spans="1:36" customFormat="1" x14ac:dyDescent="0.25">
      <c r="A621" s="7">
        <v>7</v>
      </c>
      <c r="B621" s="5">
        <v>2023</v>
      </c>
      <c r="C621" s="5" t="str">
        <f t="shared" si="117"/>
        <v>2023 W7</v>
      </c>
      <c r="D621" s="5">
        <v>310</v>
      </c>
      <c r="E621" s="5" t="s">
        <v>651</v>
      </c>
      <c r="F621" s="5" t="s">
        <v>30</v>
      </c>
      <c r="G621" s="5" t="s">
        <v>23</v>
      </c>
      <c r="H621" s="5">
        <v>-7.5</v>
      </c>
      <c r="I621" s="61">
        <v>-8.5</v>
      </c>
      <c r="J621" s="62" t="str">
        <f t="shared" si="118"/>
        <v>F1</v>
      </c>
      <c r="K621" s="61">
        <f t="shared" si="119"/>
        <v>1</v>
      </c>
      <c r="L621" s="228">
        <f>IF(K621=0,0,
IF(J621="D0.5",0.5*SUMIFS('Key Numbers'!$C$2:$C$71,'Key Numbers'!$A$2:$A$71,"&gt;="&amp;ABS($I621),'Key Numbers'!$A$2:$A$71,"&lt;="&amp;ABS($H621)),
IF(J621="D-0.5",0.5*-1*SUMIFS('Key Numbers'!$C$2:$C$71,'Key Numbers'!$A$2:$A$71,"&lt;="&amp;ABS($I621),'Key Numbers'!$A$2:$A$71,"&gt;="&amp;ABS($H621)),
IF(J621="F0.5",0.5*SUMIFS('Key Numbers'!$C$2:$C$71,'Key Numbers'!$A$2:$A$71,"&lt;="&amp;ABS($I621),'Key Numbers'!$A$2:$A$71,"&gt;="&amp;ABS($H621)),
IF(J621="F-0.5",0.5*-1*SUMIFS('Key Numbers'!$C$2:$C$71,'Key Numbers'!$A$2:$A$71,"&gt;="&amp;ABS($I621),'Key Numbers'!$A$2:$A$71,"&lt;="&amp;ABS($H621)),
IF(AND(LEFT(J621,1)="F",K621&lt;0),-1*SUMIFS('Key Numbers'!$C$2:$C$71,'Key Numbers'!$A$2:$A$71,"&gt;="&amp;ABS($I621),'Key Numbers'!$A$2:$A$71,"&lt;="&amp;ABS($H621)),
IF(AND(LEFT(J621,1)="F",K621&gt;0),SUMIFS('Key Numbers'!$C$2:$C$71,'Key Numbers'!$A$2:$A$71,"&lt;="&amp;ABS($I621),'Key Numbers'!$A$2:$A$71,"&gt;="&amp;ABS($H621)),
IF(AND(LEFT(J621,1)="D",K621&lt;0),-1*SUMIFS('Key Numbers'!$C$2:$C$71,'Key Numbers'!$A$2:$A$71,"&lt;="&amp;ABS($I621),'Key Numbers'!$A$2:$A$71,"&gt;="&amp;ABS($H621)),
SUMIFS('Key Numbers'!$C$2:$C$71,'Key Numbers'!$A$2:$A$71,"&gt;="&amp;ABS($I621),'Key Numbers'!$A$2:$A$71,"&lt;="&amp;ABS($H621))))))))))</f>
        <v>3.8532110091743121E-2</v>
      </c>
      <c r="M621" s="6" cm="1">
        <f t="array" ref="M621">IFERROR(INDEX(DVOA!$E$2:$E$20095,MATCH($F621&amp;$A621-1&amp;$B621,DVOA!$C$2:$C$20095&amp;DVOA!$A$2:$A20457&amp;DVOA!$B$2:$B$20095,0)),0)</f>
        <v>0.12760341898512501</v>
      </c>
      <c r="N621" s="6" cm="1">
        <f t="array" ref="N621">IFERROR(INDEX(WDVOA!$W$2:$W$1616,MATCH($F621&amp;$A621-1&amp;$B621,WDVOA!$U$2:$U$19616&amp;WDVOA!$V$2:$V$19616&amp;WDVOA!$B$2:$B$19616,0)),0)</f>
        <v>0</v>
      </c>
      <c r="O621" s="6" cm="1">
        <f t="array" ref="O621">IFERROR(INDEX(DVOA!$AC$2:$AC$20095,MATCH($F621&amp;$A621-1&amp;$B621,DVOA!$C$2:$C$20095&amp;DVOA!$A$2:$A$20095&amp;DVOA!$B$2:$B$20095,0)
),0)</f>
        <v>4.60161690315537E-2</v>
      </c>
      <c r="P621" s="6" cm="1">
        <f t="array" ref="P621">IFERROR(INDEX(DVOA!$E$2:$E$20095,MATCH($G621&amp;$A621-1&amp;$B621,DVOA!$C$2:$C$20095&amp;DVOA!$A$2:$A20457&amp;DVOA!$B$2:$B$20095,0)),0)</f>
        <v>-0.17366359288656799</v>
      </c>
      <c r="Q621" s="6" cm="1">
        <f t="array" ref="Q621">IFERROR(INDEX(WDVOA!$W$2:$W$1616,MATCH($G621&amp;$A621-1&amp;$B621,WDVOA!$U$2:$U$19616&amp;WDVOA!$V$2:$V$19616&amp;WDVOA!$B$2:$B$19616,0)),0)</f>
        <v>0</v>
      </c>
      <c r="R621" s="6" cm="1">
        <f t="array" ref="R621">IFERROR(INDEX(DVOA!$AC$2:$AC$20095,MATCH($G621&amp;$A621-1&amp;$B621,DVOA!$C$2:$C$20095&amp;DVOA!$A$2:$A$20095&amp;DVOA!$B$2:$B$20095,0)
),0)</f>
        <v>0.198676728971483</v>
      </c>
      <c r="S621" s="6">
        <f t="shared" si="120"/>
        <v>0.12234644900151835</v>
      </c>
      <c r="T621" s="104">
        <f t="shared" si="128"/>
        <v>0.30126701187169302</v>
      </c>
      <c r="U621" s="104" t="str">
        <f t="shared" si="129"/>
        <v/>
      </c>
      <c r="V621" s="26" t="str" cm="1">
        <f t="array" ref="V621">IFERROR(IF(E621="H",INDEX('DVOA Pred'!$G$2:$G$1000,MATCH($F621&amp;$B621&amp;$A621,'DVOA Pred'!$C$2:$C$1000&amp;'DVOA Pred'!$A$2:$A$1000&amp;'DVOA Pred'!$B$2:$B$1000,0)),
INDEX('DVOA Pred'!$H$2:$H$1000,MATCH($F621&amp;$B621&amp;$A621,'DVOA Pred'!$D$2:$D$1000&amp;'DVOA Pred'!$A$2:$A$1000&amp;'DVOA Pred'!$B$2:$B$1000,0))),"")</f>
        <v/>
      </c>
      <c r="W621" s="26" t="str">
        <f t="shared" si="121"/>
        <v/>
      </c>
      <c r="X621" s="26" t="str">
        <f t="shared" si="122"/>
        <v/>
      </c>
      <c r="Y621" s="6" t="str">
        <f>IFERROR((PERCENTRANK($L$2:$L$20355,L621)*Multiples!$B$3)+((PERCENTRANK($W$2:$W$20355,W621)*(1-Multiples!$B$3))),"")</f>
        <v/>
      </c>
      <c r="Z621" s="64">
        <v>20</v>
      </c>
      <c r="AA621" s="64">
        <v>10</v>
      </c>
      <c r="AB621" s="24">
        <f t="shared" si="123"/>
        <v>10</v>
      </c>
      <c r="AC621" s="24">
        <f t="shared" si="124"/>
        <v>2.5</v>
      </c>
      <c r="AD621" s="24">
        <f t="shared" si="125"/>
        <v>1.5</v>
      </c>
      <c r="AE621" s="24" t="str">
        <f t="shared" si="126"/>
        <v>Yes</v>
      </c>
      <c r="AF621" s="24" t="str">
        <f t="shared" si="127"/>
        <v>Yes</v>
      </c>
      <c r="AG621" s="64"/>
      <c r="AH621" s="105" t="s">
        <v>652</v>
      </c>
      <c r="AI621" s="105"/>
      <c r="AJ621" s="66"/>
    </row>
    <row r="622" spans="1:36" customFormat="1" x14ac:dyDescent="0.25">
      <c r="A622" s="7">
        <v>7</v>
      </c>
      <c r="B622" s="5">
        <v>2023</v>
      </c>
      <c r="C622" s="5" t="str">
        <f t="shared" si="117"/>
        <v>2023 W7</v>
      </c>
      <c r="D622" s="5">
        <v>311</v>
      </c>
      <c r="E622" s="5" t="s">
        <v>651</v>
      </c>
      <c r="F622" s="5" t="s">
        <v>5</v>
      </c>
      <c r="G622" s="5" t="s">
        <v>28</v>
      </c>
      <c r="H622" s="5">
        <v>-5.5</v>
      </c>
      <c r="I622" s="61">
        <v>-5.5</v>
      </c>
      <c r="J622" s="62" t="str">
        <f t="shared" si="118"/>
        <v>F0</v>
      </c>
      <c r="K622" s="61">
        <f t="shared" si="119"/>
        <v>0</v>
      </c>
      <c r="L622" s="228">
        <f>IF(K622=0,0,
IF(J622="D0.5",0.5*SUMIFS('Key Numbers'!$C$2:$C$71,'Key Numbers'!$A$2:$A$71,"&gt;="&amp;ABS($I622),'Key Numbers'!$A$2:$A$71,"&lt;="&amp;ABS($H622)),
IF(J622="D-0.5",0.5*-1*SUMIFS('Key Numbers'!$C$2:$C$71,'Key Numbers'!$A$2:$A$71,"&lt;="&amp;ABS($I622),'Key Numbers'!$A$2:$A$71,"&gt;="&amp;ABS($H622)),
IF(J622="F0.5",0.5*SUMIFS('Key Numbers'!$C$2:$C$71,'Key Numbers'!$A$2:$A$71,"&lt;="&amp;ABS($I622),'Key Numbers'!$A$2:$A$71,"&gt;="&amp;ABS($H622)),
IF(J622="F-0.5",0.5*-1*SUMIFS('Key Numbers'!$C$2:$C$71,'Key Numbers'!$A$2:$A$71,"&gt;="&amp;ABS($I622),'Key Numbers'!$A$2:$A$71,"&lt;="&amp;ABS($H622)),
IF(AND(LEFT(J622,1)="F",K622&lt;0),-1*SUMIFS('Key Numbers'!$C$2:$C$71,'Key Numbers'!$A$2:$A$71,"&gt;="&amp;ABS($I622),'Key Numbers'!$A$2:$A$71,"&lt;="&amp;ABS($H622)),
IF(AND(LEFT(J622,1)="F",K622&gt;0),SUMIFS('Key Numbers'!$C$2:$C$71,'Key Numbers'!$A$2:$A$71,"&lt;="&amp;ABS($I622),'Key Numbers'!$A$2:$A$71,"&gt;="&amp;ABS($H622)),
IF(AND(LEFT(J622,1)="D",K622&lt;0),-1*SUMIFS('Key Numbers'!$C$2:$C$71,'Key Numbers'!$A$2:$A$71,"&lt;="&amp;ABS($I622),'Key Numbers'!$A$2:$A$71,"&gt;="&amp;ABS($H622)),
SUMIFS('Key Numbers'!$C$2:$C$71,'Key Numbers'!$A$2:$A$71,"&gt;="&amp;ABS($I622),'Key Numbers'!$A$2:$A$71,"&lt;="&amp;ABS($H622))))))))))</f>
        <v>0</v>
      </c>
      <c r="M622" s="6" cm="1">
        <f t="array" ref="M622">IFERROR(INDEX(DVOA!$E$2:$E$20095,MATCH($F622&amp;$A622-1&amp;$B622,DVOA!$C$2:$C$20095&amp;DVOA!$A$2:$A20458&amp;DVOA!$B$2:$B$20095,0)),0)</f>
        <v>0.27856763645036298</v>
      </c>
      <c r="N622" s="6" cm="1">
        <f t="array" ref="N622">IFERROR(INDEX(WDVOA!$W$2:$W$1616,MATCH($F622&amp;$A622-1&amp;$B622,WDVOA!$U$2:$U$19616&amp;WDVOA!$V$2:$V$19616&amp;WDVOA!$B$2:$B$19616,0)),0)</f>
        <v>0</v>
      </c>
      <c r="O622" s="6" cm="1">
        <f t="array" ref="O622">IFERROR(INDEX(DVOA!$AC$2:$AC$20095,MATCH($F622&amp;$A622-1&amp;$B622,DVOA!$C$2:$C$20095&amp;DVOA!$A$2:$A$20095&amp;DVOA!$B$2:$B$20095,0)
),0)</f>
        <v>4.6015423016638503E-2</v>
      </c>
      <c r="P622" s="6" cm="1">
        <f t="array" ref="P622">IFERROR(INDEX(DVOA!$E$2:$E$20095,MATCH($G622&amp;$A622-1&amp;$B622,DVOA!$C$2:$C$20095&amp;DVOA!$A$2:$A20458&amp;DVOA!$B$2:$B$20095,0)),0)</f>
        <v>2.7727552523063401E-2</v>
      </c>
      <c r="Q622" s="6" cm="1">
        <f t="array" ref="Q622">IFERROR(INDEX(WDVOA!$W$2:$W$1616,MATCH($G622&amp;$A622-1&amp;$B622,WDVOA!$U$2:$U$19616&amp;WDVOA!$V$2:$V$19616&amp;WDVOA!$B$2:$B$19616,0)),0)</f>
        <v>0</v>
      </c>
      <c r="R622" s="6" cm="1">
        <f t="array" ref="R622">IFERROR(INDEX(DVOA!$AC$2:$AC$20095,MATCH($G622&amp;$A622-1&amp;$B622,DVOA!$C$2:$C$20095&amp;DVOA!$A$2:$A$20095&amp;DVOA!$B$2:$B$20095,0)
),0)</f>
        <v>2.2029806193684699E-2</v>
      </c>
      <c r="S622" s="6">
        <f t="shared" si="120"/>
        <v>3.4022614605161601E-2</v>
      </c>
      <c r="T622" s="104">
        <f t="shared" si="128"/>
        <v>0.25084008392729956</v>
      </c>
      <c r="U622" s="104" t="str">
        <f t="shared" si="129"/>
        <v/>
      </c>
      <c r="V622" s="26" t="str" cm="1">
        <f t="array" ref="V622">IFERROR(IF(E622="H",INDEX('DVOA Pred'!$G$2:$G$1000,MATCH($F622&amp;$B622&amp;$A622,'DVOA Pred'!$C$2:$C$1000&amp;'DVOA Pred'!$A$2:$A$1000&amp;'DVOA Pred'!$B$2:$B$1000,0)),
INDEX('DVOA Pred'!$H$2:$H$1000,MATCH($F622&amp;$B622&amp;$A622,'DVOA Pred'!$D$2:$D$1000&amp;'DVOA Pred'!$A$2:$A$1000&amp;'DVOA Pred'!$B$2:$B$1000,0))),"")</f>
        <v/>
      </c>
      <c r="W622" s="26" t="str">
        <f t="shared" si="121"/>
        <v/>
      </c>
      <c r="X622" s="26" t="str">
        <f t="shared" si="122"/>
        <v/>
      </c>
      <c r="Y622" s="6" t="str">
        <f>IFERROR((PERCENTRANK($L$2:$L$20355,L622)*Multiples!$B$3)+((PERCENTRANK($W$2:$W$20355,W622)*(1-Multiples!$B$3))),"")</f>
        <v/>
      </c>
      <c r="Z622" s="64">
        <v>31</v>
      </c>
      <c r="AA622" s="64">
        <v>17</v>
      </c>
      <c r="AB622" s="24">
        <f t="shared" si="123"/>
        <v>14</v>
      </c>
      <c r="AC622" s="24">
        <f t="shared" si="124"/>
        <v>8.5</v>
      </c>
      <c r="AD622" s="24">
        <f t="shared" si="125"/>
        <v>8.5</v>
      </c>
      <c r="AE622" s="24" t="str">
        <f t="shared" si="126"/>
        <v>Yes</v>
      </c>
      <c r="AF622" s="24" t="str">
        <f t="shared" si="127"/>
        <v>Yes</v>
      </c>
      <c r="AG622" s="64"/>
      <c r="AH622" s="105"/>
      <c r="AI622" s="105"/>
      <c r="AJ622" s="66"/>
    </row>
    <row r="623" spans="1:36" customFormat="1" x14ac:dyDescent="0.25">
      <c r="A623" s="7">
        <v>7</v>
      </c>
      <c r="B623" s="5">
        <v>2023</v>
      </c>
      <c r="C623" s="5" t="str">
        <f t="shared" si="117"/>
        <v>2023 W7</v>
      </c>
      <c r="D623" s="5">
        <v>311</v>
      </c>
      <c r="E623" s="5" t="s">
        <v>649</v>
      </c>
      <c r="F623" s="5" t="s">
        <v>28</v>
      </c>
      <c r="G623" s="5" t="s">
        <v>5</v>
      </c>
      <c r="H623" s="5">
        <v>5.5</v>
      </c>
      <c r="I623" s="61">
        <v>5.5</v>
      </c>
      <c r="J623" s="62" t="str">
        <f t="shared" si="118"/>
        <v>D0</v>
      </c>
      <c r="K623" s="61">
        <f t="shared" si="119"/>
        <v>0</v>
      </c>
      <c r="L623" s="228">
        <f>IF(K623=0,0,
IF(J623="D0.5",0.5*SUMIFS('Key Numbers'!$C$2:$C$71,'Key Numbers'!$A$2:$A$71,"&gt;="&amp;ABS($I623),'Key Numbers'!$A$2:$A$71,"&lt;="&amp;ABS($H623)),
IF(J623="D-0.5",0.5*-1*SUMIFS('Key Numbers'!$C$2:$C$71,'Key Numbers'!$A$2:$A$71,"&lt;="&amp;ABS($I623),'Key Numbers'!$A$2:$A$71,"&gt;="&amp;ABS($H623)),
IF(J623="F0.5",0.5*SUMIFS('Key Numbers'!$C$2:$C$71,'Key Numbers'!$A$2:$A$71,"&lt;="&amp;ABS($I623),'Key Numbers'!$A$2:$A$71,"&gt;="&amp;ABS($H623)),
IF(J623="F-0.5",0.5*-1*SUMIFS('Key Numbers'!$C$2:$C$71,'Key Numbers'!$A$2:$A$71,"&gt;="&amp;ABS($I623),'Key Numbers'!$A$2:$A$71,"&lt;="&amp;ABS($H623)),
IF(AND(LEFT(J623,1)="F",K623&lt;0),-1*SUMIFS('Key Numbers'!$C$2:$C$71,'Key Numbers'!$A$2:$A$71,"&gt;="&amp;ABS($I623),'Key Numbers'!$A$2:$A$71,"&lt;="&amp;ABS($H623)),
IF(AND(LEFT(J623,1)="F",K623&gt;0),SUMIFS('Key Numbers'!$C$2:$C$71,'Key Numbers'!$A$2:$A$71,"&lt;="&amp;ABS($I623),'Key Numbers'!$A$2:$A$71,"&gt;="&amp;ABS($H623)),
IF(AND(LEFT(J623,1)="D",K623&lt;0),-1*SUMIFS('Key Numbers'!$C$2:$C$71,'Key Numbers'!$A$2:$A$71,"&lt;="&amp;ABS($I623),'Key Numbers'!$A$2:$A$71,"&gt;="&amp;ABS($H623)),
SUMIFS('Key Numbers'!$C$2:$C$71,'Key Numbers'!$A$2:$A$71,"&gt;="&amp;ABS($I623),'Key Numbers'!$A$2:$A$71,"&lt;="&amp;ABS($H623))))))))))</f>
        <v>0</v>
      </c>
      <c r="M623" s="6" cm="1">
        <f t="array" ref="M623">IFERROR(INDEX(DVOA!$E$2:$E$20095,MATCH($F623&amp;$A623-1&amp;$B623,DVOA!$C$2:$C$20095&amp;DVOA!$A$2:$A20459&amp;DVOA!$B$2:$B$20095,0)),0)</f>
        <v>2.7727552523063401E-2</v>
      </c>
      <c r="N623" s="6" cm="1">
        <f t="array" ref="N623">IFERROR(INDEX(WDVOA!$W$2:$W$1616,MATCH($F623&amp;$A623-1&amp;$B623,WDVOA!$U$2:$U$19616&amp;WDVOA!$V$2:$V$19616&amp;WDVOA!$B$2:$B$19616,0)),0)</f>
        <v>0</v>
      </c>
      <c r="O623" s="6" cm="1">
        <f t="array" ref="O623">IFERROR(INDEX(DVOA!$AC$2:$AC$20095,MATCH($F623&amp;$A623-1&amp;$B623,DVOA!$C$2:$C$20095&amp;DVOA!$A$2:$A$20095&amp;DVOA!$B$2:$B$20095,0)
),0)</f>
        <v>2.2029806193684699E-2</v>
      </c>
      <c r="P623" s="6" cm="1">
        <f t="array" ref="P623">IFERROR(INDEX(DVOA!$E$2:$E$20095,MATCH($G623&amp;$A623-1&amp;$B623,DVOA!$C$2:$C$20095&amp;DVOA!$A$2:$A20459&amp;DVOA!$B$2:$B$20095,0)),0)</f>
        <v>0.27856763645036298</v>
      </c>
      <c r="Q623" s="6" cm="1">
        <f t="array" ref="Q623">IFERROR(INDEX(WDVOA!$W$2:$W$1616,MATCH($G623&amp;$A623-1&amp;$B623,WDVOA!$U$2:$U$19616&amp;WDVOA!$V$2:$V$19616&amp;WDVOA!$B$2:$B$19616,0)),0)</f>
        <v>0</v>
      </c>
      <c r="R623" s="6" cm="1">
        <f t="array" ref="R623">IFERROR(INDEX(DVOA!$AC$2:$AC$20095,MATCH($G623&amp;$A623-1&amp;$B623,DVOA!$C$2:$C$20095&amp;DVOA!$A$2:$A$20095&amp;DVOA!$B$2:$B$20095,0)
),0)</f>
        <v>4.6015423016638503E-2</v>
      </c>
      <c r="S623" s="6">
        <f t="shared" si="120"/>
        <v>3.4022614605161601E-2</v>
      </c>
      <c r="T623" s="104">
        <f t="shared" si="128"/>
        <v>-0.25084008392729956</v>
      </c>
      <c r="U623" s="104" t="str">
        <f t="shared" si="129"/>
        <v/>
      </c>
      <c r="V623" s="26" t="str" cm="1">
        <f t="array" ref="V623">IFERROR(IF(E623="H",INDEX('DVOA Pred'!$G$2:$G$1000,MATCH($F623&amp;$B623&amp;$A623,'DVOA Pred'!$C$2:$C$1000&amp;'DVOA Pred'!$A$2:$A$1000&amp;'DVOA Pred'!$B$2:$B$1000,0)),
INDEX('DVOA Pred'!$H$2:$H$1000,MATCH($F623&amp;$B623&amp;$A623,'DVOA Pred'!$D$2:$D$1000&amp;'DVOA Pred'!$A$2:$A$1000&amp;'DVOA Pred'!$B$2:$B$1000,0))),"")</f>
        <v/>
      </c>
      <c r="W623" s="26" t="str">
        <f t="shared" si="121"/>
        <v/>
      </c>
      <c r="X623" s="26" t="str">
        <f t="shared" si="122"/>
        <v/>
      </c>
      <c r="Y623" s="6" t="str">
        <f>IFERROR((PERCENTRANK($L$2:$L$20355,L623)*Multiples!$B$3)+((PERCENTRANK($W$2:$W$20355,W623)*(1-Multiples!$B$3))),"")</f>
        <v/>
      </c>
      <c r="Z623" s="64">
        <v>17</v>
      </c>
      <c r="AA623" s="64">
        <v>31</v>
      </c>
      <c r="AB623" s="24">
        <f t="shared" si="123"/>
        <v>-14</v>
      </c>
      <c r="AC623" s="24">
        <f t="shared" si="124"/>
        <v>-8.5</v>
      </c>
      <c r="AD623" s="24">
        <f t="shared" si="125"/>
        <v>-8.5</v>
      </c>
      <c r="AE623" s="24" t="str">
        <f t="shared" si="126"/>
        <v>No</v>
      </c>
      <c r="AF623" s="24" t="str">
        <f t="shared" si="127"/>
        <v>No</v>
      </c>
      <c r="AG623" s="64"/>
      <c r="AH623" s="105"/>
      <c r="AI623" s="105"/>
      <c r="AJ623" s="66"/>
    </row>
    <row r="624" spans="1:36" customFormat="1" x14ac:dyDescent="0.25">
      <c r="A624" s="7">
        <v>7</v>
      </c>
      <c r="B624" s="5">
        <v>2023</v>
      </c>
      <c r="C624" s="5" t="str">
        <f t="shared" si="117"/>
        <v>2023 W7</v>
      </c>
      <c r="D624" s="5">
        <v>312</v>
      </c>
      <c r="E624" s="5" t="s">
        <v>651</v>
      </c>
      <c r="F624" s="5" t="s">
        <v>39</v>
      </c>
      <c r="G624" s="5" t="s">
        <v>20</v>
      </c>
      <c r="H624" s="5">
        <v>1.5</v>
      </c>
      <c r="I624" s="61">
        <v>1.5</v>
      </c>
      <c r="J624" s="62" t="str">
        <f t="shared" si="118"/>
        <v>D0</v>
      </c>
      <c r="K624" s="61">
        <f t="shared" si="119"/>
        <v>0</v>
      </c>
      <c r="L624" s="228">
        <f>IF(K624=0,0,
IF(J624="D0.5",0.5*SUMIFS('Key Numbers'!$C$2:$C$71,'Key Numbers'!$A$2:$A$71,"&gt;="&amp;ABS($I624),'Key Numbers'!$A$2:$A$71,"&lt;="&amp;ABS($H624)),
IF(J624="D-0.5",0.5*-1*SUMIFS('Key Numbers'!$C$2:$C$71,'Key Numbers'!$A$2:$A$71,"&lt;="&amp;ABS($I624),'Key Numbers'!$A$2:$A$71,"&gt;="&amp;ABS($H624)),
IF(J624="F0.5",0.5*SUMIFS('Key Numbers'!$C$2:$C$71,'Key Numbers'!$A$2:$A$71,"&lt;="&amp;ABS($I624),'Key Numbers'!$A$2:$A$71,"&gt;="&amp;ABS($H624)),
IF(J624="F-0.5",0.5*-1*SUMIFS('Key Numbers'!$C$2:$C$71,'Key Numbers'!$A$2:$A$71,"&gt;="&amp;ABS($I624),'Key Numbers'!$A$2:$A$71,"&lt;="&amp;ABS($H624)),
IF(AND(LEFT(J624,1)="F",K624&lt;0),-1*SUMIFS('Key Numbers'!$C$2:$C$71,'Key Numbers'!$A$2:$A$71,"&gt;="&amp;ABS($I624),'Key Numbers'!$A$2:$A$71,"&lt;="&amp;ABS($H624)),
IF(AND(LEFT(J624,1)="F",K624&gt;0),SUMIFS('Key Numbers'!$C$2:$C$71,'Key Numbers'!$A$2:$A$71,"&lt;="&amp;ABS($I624),'Key Numbers'!$A$2:$A$71,"&gt;="&amp;ABS($H624)),
IF(AND(LEFT(J624,1)="D",K624&lt;0),-1*SUMIFS('Key Numbers'!$C$2:$C$71,'Key Numbers'!$A$2:$A$71,"&lt;="&amp;ABS($I624),'Key Numbers'!$A$2:$A$71,"&gt;="&amp;ABS($H624)),
SUMIFS('Key Numbers'!$C$2:$C$71,'Key Numbers'!$A$2:$A$71,"&gt;="&amp;ABS($I624),'Key Numbers'!$A$2:$A$71,"&lt;="&amp;ABS($H624))))))))))</f>
        <v>0</v>
      </c>
      <c r="M624" s="6" cm="1">
        <f t="array" ref="M624">IFERROR(INDEX(DVOA!$E$2:$E$20095,MATCH($F624&amp;$A624-1&amp;$B624,DVOA!$C$2:$C$20095&amp;DVOA!$A$2:$A20460&amp;DVOA!$B$2:$B$20095,0)),0)</f>
        <v>-0.31433481797011498</v>
      </c>
      <c r="N624" s="6" cm="1">
        <f t="array" ref="N624">IFERROR(INDEX(WDVOA!$W$2:$W$1616,MATCH($F624&amp;$A624-1&amp;$B624,WDVOA!$U$2:$U$19616&amp;WDVOA!$V$2:$V$19616&amp;WDVOA!$B$2:$B$19616,0)),0)</f>
        <v>0</v>
      </c>
      <c r="O624" s="6" cm="1">
        <f t="array" ref="O624">IFERROR(INDEX(DVOA!$AC$2:$AC$20095,MATCH($F624&amp;$A624-1&amp;$B624,DVOA!$C$2:$C$20095&amp;DVOA!$A$2:$A$20095&amp;DVOA!$B$2:$B$20095,0)
),0)</f>
        <v>2.1698515609513799E-2</v>
      </c>
      <c r="P624" s="6" cm="1">
        <f t="array" ref="P624">IFERROR(INDEX(DVOA!$E$2:$E$20095,MATCH($G624&amp;$A624-1&amp;$B624,DVOA!$C$2:$C$20095&amp;DVOA!$A$2:$A20460&amp;DVOA!$B$2:$B$20095,0)),0)</f>
        <v>-8.5898065131049001E-2</v>
      </c>
      <c r="Q624" s="6" cm="1">
        <f t="array" ref="Q624">IFERROR(INDEX(WDVOA!$W$2:$W$1616,MATCH($G624&amp;$A624-1&amp;$B624,WDVOA!$U$2:$U$19616&amp;WDVOA!$V$2:$V$19616&amp;WDVOA!$B$2:$B$19616,0)),0)</f>
        <v>0</v>
      </c>
      <c r="R624" s="6" cm="1">
        <f t="array" ref="R624">IFERROR(INDEX(DVOA!$AC$2:$AC$20095,MATCH($G624&amp;$A624-1&amp;$B624,DVOA!$C$2:$C$20095&amp;DVOA!$A$2:$A$20095&amp;DVOA!$B$2:$B$20095,0)
),0)</f>
        <v>6.9693467861229E-2</v>
      </c>
      <c r="S624" s="6">
        <f t="shared" si="120"/>
        <v>4.5695991735371401E-2</v>
      </c>
      <c r="T624" s="104">
        <f t="shared" si="128"/>
        <v>-0.22843675283906598</v>
      </c>
      <c r="U624" s="104" t="str">
        <f t="shared" si="129"/>
        <v/>
      </c>
      <c r="V624" s="26" t="str" cm="1">
        <f t="array" ref="V624">IFERROR(IF(E624="H",INDEX('DVOA Pred'!$G$2:$G$1000,MATCH($F624&amp;$B624&amp;$A624,'DVOA Pred'!$C$2:$C$1000&amp;'DVOA Pred'!$A$2:$A$1000&amp;'DVOA Pred'!$B$2:$B$1000,0)),
INDEX('DVOA Pred'!$H$2:$H$1000,MATCH($F624&amp;$B624&amp;$A624,'DVOA Pred'!$D$2:$D$1000&amp;'DVOA Pred'!$A$2:$A$1000&amp;'DVOA Pred'!$B$2:$B$1000,0))),"")</f>
        <v/>
      </c>
      <c r="W624" s="26" t="str">
        <f t="shared" si="121"/>
        <v/>
      </c>
      <c r="X624" s="26" t="str">
        <f t="shared" si="122"/>
        <v/>
      </c>
      <c r="Y624" s="6" t="str">
        <f>IFERROR((PERCENTRANK($L$2:$L$20355,L624)*Multiples!$B$3)+((PERCENTRANK($W$2:$W$20355,W624)*(1-Multiples!$B$3))),"")</f>
        <v/>
      </c>
      <c r="Z624" s="64">
        <v>19</v>
      </c>
      <c r="AA624" s="64">
        <v>17</v>
      </c>
      <c r="AB624" s="24">
        <f t="shared" si="123"/>
        <v>2</v>
      </c>
      <c r="AC624" s="24">
        <f t="shared" si="124"/>
        <v>3.5</v>
      </c>
      <c r="AD624" s="24">
        <f t="shared" si="125"/>
        <v>3.5</v>
      </c>
      <c r="AE624" s="24" t="str">
        <f t="shared" si="126"/>
        <v>Yes</v>
      </c>
      <c r="AF624" s="24" t="str">
        <f t="shared" si="127"/>
        <v>Yes</v>
      </c>
      <c r="AG624" s="64"/>
      <c r="AH624" s="105"/>
      <c r="AI624" s="105">
        <v>4</v>
      </c>
      <c r="AJ624" s="66"/>
    </row>
    <row r="625" spans="1:36" customFormat="1" x14ac:dyDescent="0.25">
      <c r="A625" s="7">
        <v>7</v>
      </c>
      <c r="B625" s="5">
        <v>2023</v>
      </c>
      <c r="C625" s="5" t="str">
        <f t="shared" si="117"/>
        <v>2023 W7</v>
      </c>
      <c r="D625" s="5">
        <v>312</v>
      </c>
      <c r="E625" s="5" t="s">
        <v>649</v>
      </c>
      <c r="F625" s="5" t="s">
        <v>20</v>
      </c>
      <c r="G625" s="5" t="s">
        <v>39</v>
      </c>
      <c r="H625" s="5">
        <v>-1.5</v>
      </c>
      <c r="I625" s="61">
        <v>-1.5</v>
      </c>
      <c r="J625" s="62" t="str">
        <f t="shared" si="118"/>
        <v>F0</v>
      </c>
      <c r="K625" s="61">
        <f t="shared" si="119"/>
        <v>0</v>
      </c>
      <c r="L625" s="228">
        <f>IF(K625=0,0,
IF(J625="D0.5",0.5*SUMIFS('Key Numbers'!$C$2:$C$71,'Key Numbers'!$A$2:$A$71,"&gt;="&amp;ABS($I625),'Key Numbers'!$A$2:$A$71,"&lt;="&amp;ABS($H625)),
IF(J625="D-0.5",0.5*-1*SUMIFS('Key Numbers'!$C$2:$C$71,'Key Numbers'!$A$2:$A$71,"&lt;="&amp;ABS($I625),'Key Numbers'!$A$2:$A$71,"&gt;="&amp;ABS($H625)),
IF(J625="F0.5",0.5*SUMIFS('Key Numbers'!$C$2:$C$71,'Key Numbers'!$A$2:$A$71,"&lt;="&amp;ABS($I625),'Key Numbers'!$A$2:$A$71,"&gt;="&amp;ABS($H625)),
IF(J625="F-0.5",0.5*-1*SUMIFS('Key Numbers'!$C$2:$C$71,'Key Numbers'!$A$2:$A$71,"&gt;="&amp;ABS($I625),'Key Numbers'!$A$2:$A$71,"&lt;="&amp;ABS($H625)),
IF(AND(LEFT(J625,1)="F",K625&lt;0),-1*SUMIFS('Key Numbers'!$C$2:$C$71,'Key Numbers'!$A$2:$A$71,"&gt;="&amp;ABS($I625),'Key Numbers'!$A$2:$A$71,"&lt;="&amp;ABS($H625)),
IF(AND(LEFT(J625,1)="F",K625&gt;0),SUMIFS('Key Numbers'!$C$2:$C$71,'Key Numbers'!$A$2:$A$71,"&lt;="&amp;ABS($I625),'Key Numbers'!$A$2:$A$71,"&gt;="&amp;ABS($H625)),
IF(AND(LEFT(J625,1)="D",K625&lt;0),-1*SUMIFS('Key Numbers'!$C$2:$C$71,'Key Numbers'!$A$2:$A$71,"&lt;="&amp;ABS($I625),'Key Numbers'!$A$2:$A$71,"&gt;="&amp;ABS($H625)),
SUMIFS('Key Numbers'!$C$2:$C$71,'Key Numbers'!$A$2:$A$71,"&gt;="&amp;ABS($I625),'Key Numbers'!$A$2:$A$71,"&lt;="&amp;ABS($H625))))))))))</f>
        <v>0</v>
      </c>
      <c r="M625" s="6" cm="1">
        <f t="array" ref="M625">IFERROR(INDEX(DVOA!$E$2:$E$20095,MATCH($F625&amp;$A625-1&amp;$B625,DVOA!$C$2:$C$20095&amp;DVOA!$A$2:$A20461&amp;DVOA!$B$2:$B$20095,0)),0)</f>
        <v>-8.5898065131049001E-2</v>
      </c>
      <c r="N625" s="6" cm="1">
        <f t="array" ref="N625">IFERROR(INDEX(WDVOA!$W$2:$W$1616,MATCH($F625&amp;$A625-1&amp;$B625,WDVOA!$U$2:$U$19616&amp;WDVOA!$V$2:$V$19616&amp;WDVOA!$B$2:$B$19616,0)),0)</f>
        <v>0</v>
      </c>
      <c r="O625" s="6" cm="1">
        <f t="array" ref="O625">IFERROR(INDEX(DVOA!$AC$2:$AC$20095,MATCH($F625&amp;$A625-1&amp;$B625,DVOA!$C$2:$C$20095&amp;DVOA!$A$2:$A$20095&amp;DVOA!$B$2:$B$20095,0)
),0)</f>
        <v>6.9693467861229E-2</v>
      </c>
      <c r="P625" s="6" cm="1">
        <f t="array" ref="P625">IFERROR(INDEX(DVOA!$E$2:$E$20095,MATCH($G625&amp;$A625-1&amp;$B625,DVOA!$C$2:$C$20095&amp;DVOA!$A$2:$A20461&amp;DVOA!$B$2:$B$20095,0)),0)</f>
        <v>-0.31433481797011498</v>
      </c>
      <c r="Q625" s="6" cm="1">
        <f t="array" ref="Q625">IFERROR(INDEX(WDVOA!$W$2:$W$1616,MATCH($G625&amp;$A625-1&amp;$B625,WDVOA!$U$2:$U$19616&amp;WDVOA!$V$2:$V$19616&amp;WDVOA!$B$2:$B$19616,0)),0)</f>
        <v>0</v>
      </c>
      <c r="R625" s="6" cm="1">
        <f t="array" ref="R625">IFERROR(INDEX(DVOA!$AC$2:$AC$20095,MATCH($G625&amp;$A625-1&amp;$B625,DVOA!$C$2:$C$20095&amp;DVOA!$A$2:$A$20095&amp;DVOA!$B$2:$B$20095,0)
),0)</f>
        <v>2.1698515609513799E-2</v>
      </c>
      <c r="S625" s="6">
        <f t="shared" si="120"/>
        <v>4.5695991735371401E-2</v>
      </c>
      <c r="T625" s="104">
        <f t="shared" si="128"/>
        <v>0.22843675283906598</v>
      </c>
      <c r="U625" s="104" t="str">
        <f t="shared" si="129"/>
        <v/>
      </c>
      <c r="V625" s="26" t="str" cm="1">
        <f t="array" ref="V625">IFERROR(IF(E625="H",INDEX('DVOA Pred'!$G$2:$G$1000,MATCH($F625&amp;$B625&amp;$A625,'DVOA Pred'!$C$2:$C$1000&amp;'DVOA Pred'!$A$2:$A$1000&amp;'DVOA Pred'!$B$2:$B$1000,0)),
INDEX('DVOA Pred'!$H$2:$H$1000,MATCH($F625&amp;$B625&amp;$A625,'DVOA Pred'!$D$2:$D$1000&amp;'DVOA Pred'!$A$2:$A$1000&amp;'DVOA Pred'!$B$2:$B$1000,0))),"")</f>
        <v/>
      </c>
      <c r="W625" s="26" t="str">
        <f t="shared" si="121"/>
        <v/>
      </c>
      <c r="X625" s="26" t="str">
        <f t="shared" si="122"/>
        <v/>
      </c>
      <c r="Y625" s="6" t="str">
        <f>IFERROR((PERCENTRANK($L$2:$L$20355,L625)*Multiples!$B$3)+((PERCENTRANK($W$2:$W$20355,W625)*(1-Multiples!$B$3))),"")</f>
        <v/>
      </c>
      <c r="Z625" s="64">
        <v>17</v>
      </c>
      <c r="AA625" s="64">
        <v>19</v>
      </c>
      <c r="AB625" s="24">
        <f t="shared" si="123"/>
        <v>-2</v>
      </c>
      <c r="AC625" s="24">
        <f t="shared" si="124"/>
        <v>-3.5</v>
      </c>
      <c r="AD625" s="24">
        <f t="shared" si="125"/>
        <v>-3.5</v>
      </c>
      <c r="AE625" s="24" t="str">
        <f t="shared" si="126"/>
        <v>No</v>
      </c>
      <c r="AF625" s="24" t="str">
        <f t="shared" si="127"/>
        <v>No</v>
      </c>
      <c r="AG625" s="64"/>
      <c r="AH625" s="105"/>
      <c r="AI625" s="105"/>
      <c r="AJ625" s="66"/>
    </row>
    <row r="626" spans="1:36" customFormat="1" x14ac:dyDescent="0.25">
      <c r="A626" s="7">
        <v>7</v>
      </c>
      <c r="B626" s="5">
        <v>2023</v>
      </c>
      <c r="C626" s="5" t="str">
        <f t="shared" si="117"/>
        <v>2023 W7</v>
      </c>
      <c r="D626" s="5">
        <v>313</v>
      </c>
      <c r="E626" s="5" t="s">
        <v>649</v>
      </c>
      <c r="F626" s="5" t="s">
        <v>4</v>
      </c>
      <c r="G626" s="5" t="s">
        <v>7</v>
      </c>
      <c r="H626" s="5">
        <v>1.5</v>
      </c>
      <c r="I626" s="61">
        <v>3</v>
      </c>
      <c r="J626" s="62" t="str">
        <f t="shared" si="118"/>
        <v>D-1.5</v>
      </c>
      <c r="K626" s="61">
        <f t="shared" si="119"/>
        <v>-1.5</v>
      </c>
      <c r="L626" s="228">
        <f>IF(K626=0,0,
IF(J626="D0.5",0.5*SUMIFS('Key Numbers'!$C$2:$C$71,'Key Numbers'!$A$2:$A$71,"&gt;="&amp;ABS($I626),'Key Numbers'!$A$2:$A$71,"&lt;="&amp;ABS($H626)),
IF(J626="D-0.5",0.5*-1*SUMIFS('Key Numbers'!$C$2:$C$71,'Key Numbers'!$A$2:$A$71,"&lt;="&amp;ABS($I626),'Key Numbers'!$A$2:$A$71,"&gt;="&amp;ABS($H626)),
IF(J626="F0.5",0.5*SUMIFS('Key Numbers'!$C$2:$C$71,'Key Numbers'!$A$2:$A$71,"&lt;="&amp;ABS($I626),'Key Numbers'!$A$2:$A$71,"&gt;="&amp;ABS($H626)),
IF(J626="F-0.5",0.5*-1*SUMIFS('Key Numbers'!$C$2:$C$71,'Key Numbers'!$A$2:$A$71,"&gt;="&amp;ABS($I626),'Key Numbers'!$A$2:$A$71,"&lt;="&amp;ABS($H626)),
IF(AND(LEFT(J626,1)="F",K626&lt;0),-1*SUMIFS('Key Numbers'!$C$2:$C$71,'Key Numbers'!$A$2:$A$71,"&gt;="&amp;ABS($I626),'Key Numbers'!$A$2:$A$71,"&lt;="&amp;ABS($H626)),
IF(AND(LEFT(J626,1)="F",K626&gt;0),SUMIFS('Key Numbers'!$C$2:$C$71,'Key Numbers'!$A$2:$A$71,"&lt;="&amp;ABS($I626),'Key Numbers'!$A$2:$A$71,"&gt;="&amp;ABS($H626)),
IF(AND(LEFT(J626,1)="D",K626&lt;0),-1*SUMIFS('Key Numbers'!$C$2:$C$71,'Key Numbers'!$A$2:$A$71,"&lt;="&amp;ABS($I626),'Key Numbers'!$A$2:$A$71,"&gt;="&amp;ABS($H626)),
SUMIFS('Key Numbers'!$C$2:$C$71,'Key Numbers'!$A$2:$A$71,"&gt;="&amp;ABS($I626),'Key Numbers'!$A$2:$A$71,"&lt;="&amp;ABS($H626))))))))))</f>
        <v>-0.20183486238532111</v>
      </c>
      <c r="M626" s="6" cm="1">
        <f t="array" ref="M626">IFERROR(INDEX(DVOA!$E$2:$E$20095,MATCH($F626&amp;$A626-1&amp;$B626,DVOA!$C$2:$C$20095&amp;DVOA!$A$2:$A20462&amp;DVOA!$B$2:$B$20095,0)),0)</f>
        <v>0.28171051392248297</v>
      </c>
      <c r="N626" s="6" cm="1">
        <f t="array" ref="N626">IFERROR(INDEX(WDVOA!$W$2:$W$1616,MATCH($F626&amp;$A626-1&amp;$B626,WDVOA!$U$2:$U$19616&amp;WDVOA!$V$2:$V$19616&amp;WDVOA!$B$2:$B$19616,0)),0)</f>
        <v>0</v>
      </c>
      <c r="O626" s="6" cm="1">
        <f t="array" ref="O626">IFERROR(INDEX(DVOA!$AC$2:$AC$20095,MATCH($F626&amp;$A626-1&amp;$B626,DVOA!$C$2:$C$20095&amp;DVOA!$A$2:$A$20095&amp;DVOA!$B$2:$B$20095,0)
),0)</f>
        <v>0.21381587960839299</v>
      </c>
      <c r="P626" s="6" cm="1">
        <f t="array" ref="P626">IFERROR(INDEX(DVOA!$E$2:$E$20095,MATCH($G626&amp;$A626-1&amp;$B626,DVOA!$C$2:$C$20095&amp;DVOA!$A$2:$A20462&amp;DVOA!$B$2:$B$20095,0)),0)</f>
        <v>0.178177793651035</v>
      </c>
      <c r="Q626" s="6" cm="1">
        <f t="array" ref="Q626">IFERROR(INDEX(WDVOA!$W$2:$W$1616,MATCH($G626&amp;$A626-1&amp;$B626,WDVOA!$U$2:$U$19616&amp;WDVOA!$V$2:$V$19616&amp;WDVOA!$B$2:$B$19616,0)),0)</f>
        <v>0</v>
      </c>
      <c r="R626" s="6" cm="1">
        <f t="array" ref="R626">IFERROR(INDEX(DVOA!$AC$2:$AC$20095,MATCH($G626&amp;$A626-1&amp;$B626,DVOA!$C$2:$C$20095&amp;DVOA!$A$2:$A$20095&amp;DVOA!$B$2:$B$20095,0)
),0)</f>
        <v>0.13276026523756099</v>
      </c>
      <c r="S626" s="6">
        <f t="shared" si="120"/>
        <v>0.173288072422977</v>
      </c>
      <c r="T626" s="104">
        <f t="shared" si="128"/>
        <v>0.10353272027144797</v>
      </c>
      <c r="U626" s="104" t="str">
        <f t="shared" si="129"/>
        <v/>
      </c>
      <c r="V626" s="26" t="str" cm="1">
        <f t="array" ref="V626">IFERROR(IF(E626="H",INDEX('DVOA Pred'!$G$2:$G$1000,MATCH($F626&amp;$B626&amp;$A626,'DVOA Pred'!$C$2:$C$1000&amp;'DVOA Pred'!$A$2:$A$1000&amp;'DVOA Pred'!$B$2:$B$1000,0)),
INDEX('DVOA Pred'!$H$2:$H$1000,MATCH($F626&amp;$B626&amp;$A626,'DVOA Pred'!$D$2:$D$1000&amp;'DVOA Pred'!$A$2:$A$1000&amp;'DVOA Pred'!$B$2:$B$1000,0))),"")</f>
        <v/>
      </c>
      <c r="W626" s="26" t="str">
        <f t="shared" si="121"/>
        <v/>
      </c>
      <c r="X626" s="26" t="str">
        <f t="shared" si="122"/>
        <v/>
      </c>
      <c r="Y626" s="6" t="str">
        <f>IFERROR((PERCENTRANK($L$2:$L$20355,L626)*Multiples!$B$3)+((PERCENTRANK($W$2:$W$20355,W626)*(1-Multiples!$B$3))),"")</f>
        <v/>
      </c>
      <c r="Z626" s="64">
        <v>17</v>
      </c>
      <c r="AA626" s="64">
        <v>31</v>
      </c>
      <c r="AB626" s="24">
        <f t="shared" si="123"/>
        <v>-14</v>
      </c>
      <c r="AC626" s="24">
        <f t="shared" si="124"/>
        <v>-12.5</v>
      </c>
      <c r="AD626" s="24">
        <f t="shared" si="125"/>
        <v>-11</v>
      </c>
      <c r="AE626" s="24" t="str">
        <f t="shared" si="126"/>
        <v>No</v>
      </c>
      <c r="AF626" s="24" t="str">
        <f t="shared" si="127"/>
        <v>No</v>
      </c>
      <c r="AG626" s="64"/>
      <c r="AH626" s="105"/>
      <c r="AI626" s="105"/>
      <c r="AJ626" s="66"/>
    </row>
    <row r="627" spans="1:36" customFormat="1" x14ac:dyDescent="0.25">
      <c r="A627" s="7">
        <v>7</v>
      </c>
      <c r="B627" s="5">
        <v>2023</v>
      </c>
      <c r="C627" s="5" t="str">
        <f t="shared" si="117"/>
        <v>2023 W7</v>
      </c>
      <c r="D627" s="5">
        <v>313</v>
      </c>
      <c r="E627" s="5" t="s">
        <v>651</v>
      </c>
      <c r="F627" s="5" t="s">
        <v>7</v>
      </c>
      <c r="G627" s="5" t="s">
        <v>4</v>
      </c>
      <c r="H627" s="5">
        <v>-1.5</v>
      </c>
      <c r="I627" s="61">
        <v>-3</v>
      </c>
      <c r="J627" s="62" t="str">
        <f t="shared" si="118"/>
        <v>F1.5</v>
      </c>
      <c r="K627" s="61">
        <f t="shared" si="119"/>
        <v>1.5</v>
      </c>
      <c r="L627" s="228">
        <f>IF(K627=0,0,
IF(J627="D0.5",0.5*SUMIFS('Key Numbers'!$C$2:$C$71,'Key Numbers'!$A$2:$A$71,"&gt;="&amp;ABS($I627),'Key Numbers'!$A$2:$A$71,"&lt;="&amp;ABS($H627)),
IF(J627="D-0.5",0.5*-1*SUMIFS('Key Numbers'!$C$2:$C$71,'Key Numbers'!$A$2:$A$71,"&lt;="&amp;ABS($I627),'Key Numbers'!$A$2:$A$71,"&gt;="&amp;ABS($H627)),
IF(J627="F0.5",0.5*SUMIFS('Key Numbers'!$C$2:$C$71,'Key Numbers'!$A$2:$A$71,"&lt;="&amp;ABS($I627),'Key Numbers'!$A$2:$A$71,"&gt;="&amp;ABS($H627)),
IF(J627="F-0.5",0.5*-1*SUMIFS('Key Numbers'!$C$2:$C$71,'Key Numbers'!$A$2:$A$71,"&gt;="&amp;ABS($I627),'Key Numbers'!$A$2:$A$71,"&lt;="&amp;ABS($H627)),
IF(AND(LEFT(J627,1)="F",K627&lt;0),-1*SUMIFS('Key Numbers'!$C$2:$C$71,'Key Numbers'!$A$2:$A$71,"&gt;="&amp;ABS($I627),'Key Numbers'!$A$2:$A$71,"&lt;="&amp;ABS($H627)),
IF(AND(LEFT(J627,1)="F",K627&gt;0),SUMIFS('Key Numbers'!$C$2:$C$71,'Key Numbers'!$A$2:$A$71,"&lt;="&amp;ABS($I627),'Key Numbers'!$A$2:$A$71,"&gt;="&amp;ABS($H627)),
IF(AND(LEFT(J627,1)="D",K627&lt;0),-1*SUMIFS('Key Numbers'!$C$2:$C$71,'Key Numbers'!$A$2:$A$71,"&lt;="&amp;ABS($I627),'Key Numbers'!$A$2:$A$71,"&gt;="&amp;ABS($H627)),
SUMIFS('Key Numbers'!$C$2:$C$71,'Key Numbers'!$A$2:$A$71,"&gt;="&amp;ABS($I627),'Key Numbers'!$A$2:$A$71,"&lt;="&amp;ABS($H627))))))))))</f>
        <v>0.20183486238532111</v>
      </c>
      <c r="M627" s="6" cm="1">
        <f t="array" ref="M627">IFERROR(INDEX(DVOA!$E$2:$E$20095,MATCH($F627&amp;$A627-1&amp;$B627,DVOA!$C$2:$C$20095&amp;DVOA!$A$2:$A20463&amp;DVOA!$B$2:$B$20095,0)),0)</f>
        <v>0.178177793651035</v>
      </c>
      <c r="N627" s="6" cm="1">
        <f t="array" ref="N627">IFERROR(INDEX(WDVOA!$W$2:$W$1616,MATCH($F627&amp;$A627-1&amp;$B627,WDVOA!$U$2:$U$19616&amp;WDVOA!$V$2:$V$19616&amp;WDVOA!$B$2:$B$19616,0)),0)</f>
        <v>0</v>
      </c>
      <c r="O627" s="6" cm="1">
        <f t="array" ref="O627">IFERROR(INDEX(DVOA!$AC$2:$AC$20095,MATCH($F627&amp;$A627-1&amp;$B627,DVOA!$C$2:$C$20095&amp;DVOA!$A$2:$A$20095&amp;DVOA!$B$2:$B$20095,0)
),0)</f>
        <v>0.13276026523756099</v>
      </c>
      <c r="P627" s="6" cm="1">
        <f t="array" ref="P627">IFERROR(INDEX(DVOA!$E$2:$E$20095,MATCH($G627&amp;$A627-1&amp;$B627,DVOA!$C$2:$C$20095&amp;DVOA!$A$2:$A20463&amp;DVOA!$B$2:$B$20095,0)),0)</f>
        <v>0.28171051392248297</v>
      </c>
      <c r="Q627" s="6" cm="1">
        <f t="array" ref="Q627">IFERROR(INDEX(WDVOA!$W$2:$W$1616,MATCH($G627&amp;$A627-1&amp;$B627,WDVOA!$U$2:$U$19616&amp;WDVOA!$V$2:$V$19616&amp;WDVOA!$B$2:$B$19616,0)),0)</f>
        <v>0</v>
      </c>
      <c r="R627" s="6" cm="1">
        <f t="array" ref="R627">IFERROR(INDEX(DVOA!$AC$2:$AC$20095,MATCH($G627&amp;$A627-1&amp;$B627,DVOA!$C$2:$C$20095&amp;DVOA!$A$2:$A$20095&amp;DVOA!$B$2:$B$20095,0)
),0)</f>
        <v>0.21381587960839299</v>
      </c>
      <c r="S627" s="6">
        <f t="shared" si="120"/>
        <v>0.173288072422977</v>
      </c>
      <c r="T627" s="104">
        <f t="shared" si="128"/>
        <v>-0.10353272027144797</v>
      </c>
      <c r="U627" s="104" t="str">
        <f t="shared" si="129"/>
        <v/>
      </c>
      <c r="V627" s="26" t="str" cm="1">
        <f t="array" ref="V627">IFERROR(IF(E627="H",INDEX('DVOA Pred'!$G$2:$G$1000,MATCH($F627&amp;$B627&amp;$A627,'DVOA Pred'!$C$2:$C$1000&amp;'DVOA Pred'!$A$2:$A$1000&amp;'DVOA Pred'!$B$2:$B$1000,0)),
INDEX('DVOA Pred'!$H$2:$H$1000,MATCH($F627&amp;$B627&amp;$A627,'DVOA Pred'!$D$2:$D$1000&amp;'DVOA Pred'!$A$2:$A$1000&amp;'DVOA Pred'!$B$2:$B$1000,0))),"")</f>
        <v/>
      </c>
      <c r="W627" s="26" t="str">
        <f t="shared" si="121"/>
        <v/>
      </c>
      <c r="X627" s="26" t="str">
        <f t="shared" si="122"/>
        <v/>
      </c>
      <c r="Y627" s="6" t="str">
        <f>IFERROR((PERCENTRANK($L$2:$L$20355,L627)*Multiples!$B$3)+((PERCENTRANK($W$2:$W$20355,W627)*(1-Multiples!$B$3))),"")</f>
        <v/>
      </c>
      <c r="Z627" s="64">
        <v>31</v>
      </c>
      <c r="AA627" s="64">
        <v>17</v>
      </c>
      <c r="AB627" s="24">
        <f t="shared" si="123"/>
        <v>14</v>
      </c>
      <c r="AC627" s="24">
        <f t="shared" si="124"/>
        <v>12.5</v>
      </c>
      <c r="AD627" s="24">
        <f t="shared" si="125"/>
        <v>11</v>
      </c>
      <c r="AE627" s="24" t="str">
        <f t="shared" si="126"/>
        <v>Yes</v>
      </c>
      <c r="AF627" s="24" t="str">
        <f t="shared" si="127"/>
        <v>Yes</v>
      </c>
      <c r="AG627" s="64"/>
      <c r="AH627" s="105" t="s">
        <v>652</v>
      </c>
      <c r="AI627" s="105"/>
      <c r="AJ627" s="66"/>
    </row>
    <row r="628" spans="1:36" customFormat="1" x14ac:dyDescent="0.25">
      <c r="A628" s="7">
        <v>7</v>
      </c>
      <c r="B628" s="5">
        <v>2023</v>
      </c>
      <c r="C628" s="5" t="str">
        <f t="shared" si="117"/>
        <v>2023 W7</v>
      </c>
      <c r="D628" s="5">
        <v>314</v>
      </c>
      <c r="E628" s="5" t="s">
        <v>651</v>
      </c>
      <c r="F628" s="5" t="s">
        <v>46</v>
      </c>
      <c r="G628" s="5" t="s">
        <v>1</v>
      </c>
      <c r="H628" s="5">
        <v>6.5</v>
      </c>
      <c r="I628" s="61">
        <v>6.5</v>
      </c>
      <c r="J628" s="62" t="str">
        <f t="shared" si="118"/>
        <v>D0</v>
      </c>
      <c r="K628" s="61">
        <f t="shared" si="119"/>
        <v>0</v>
      </c>
      <c r="L628" s="228">
        <f>IF(K628=0,0,
IF(J628="D0.5",0.5*SUMIFS('Key Numbers'!$C$2:$C$71,'Key Numbers'!$A$2:$A$71,"&gt;="&amp;ABS($I628),'Key Numbers'!$A$2:$A$71,"&lt;="&amp;ABS($H628)),
IF(J628="D-0.5",0.5*-1*SUMIFS('Key Numbers'!$C$2:$C$71,'Key Numbers'!$A$2:$A$71,"&lt;="&amp;ABS($I628),'Key Numbers'!$A$2:$A$71,"&gt;="&amp;ABS($H628)),
IF(J628="F0.5",0.5*SUMIFS('Key Numbers'!$C$2:$C$71,'Key Numbers'!$A$2:$A$71,"&lt;="&amp;ABS($I628),'Key Numbers'!$A$2:$A$71,"&gt;="&amp;ABS($H628)),
IF(J628="F-0.5",0.5*-1*SUMIFS('Key Numbers'!$C$2:$C$71,'Key Numbers'!$A$2:$A$71,"&gt;="&amp;ABS($I628),'Key Numbers'!$A$2:$A$71,"&lt;="&amp;ABS($H628)),
IF(AND(LEFT(J628,1)="F",K628&lt;0),-1*SUMIFS('Key Numbers'!$C$2:$C$71,'Key Numbers'!$A$2:$A$71,"&gt;="&amp;ABS($I628),'Key Numbers'!$A$2:$A$71,"&lt;="&amp;ABS($H628)),
IF(AND(LEFT(J628,1)="F",K628&gt;0),SUMIFS('Key Numbers'!$C$2:$C$71,'Key Numbers'!$A$2:$A$71,"&lt;="&amp;ABS($I628),'Key Numbers'!$A$2:$A$71,"&gt;="&amp;ABS($H628)),
IF(AND(LEFT(J628,1)="D",K628&lt;0),-1*SUMIFS('Key Numbers'!$C$2:$C$71,'Key Numbers'!$A$2:$A$71,"&lt;="&amp;ABS($I628),'Key Numbers'!$A$2:$A$71,"&gt;="&amp;ABS($H628)),
SUMIFS('Key Numbers'!$C$2:$C$71,'Key Numbers'!$A$2:$A$71,"&gt;="&amp;ABS($I628),'Key Numbers'!$A$2:$A$71,"&lt;="&amp;ABS($H628))))))))))</f>
        <v>0</v>
      </c>
      <c r="M628" s="6" cm="1">
        <f t="array" ref="M628">IFERROR(INDEX(DVOA!$E$2:$E$20095,MATCH($F628&amp;$A628-1&amp;$B628,DVOA!$C$2:$C$20095&amp;DVOA!$A$2:$A20464&amp;DVOA!$B$2:$B$20095,0)),0)</f>
        <v>-5.7763696902996698E-3</v>
      </c>
      <c r="N628" s="6" cm="1">
        <f t="array" ref="N628">IFERROR(INDEX(WDVOA!$W$2:$W$1616,MATCH($F628&amp;$A628-1&amp;$B628,WDVOA!$U$2:$U$19616&amp;WDVOA!$V$2:$V$19616&amp;WDVOA!$B$2:$B$19616,0)),0)</f>
        <v>0</v>
      </c>
      <c r="O628" s="6" cm="1">
        <f t="array" ref="O628">IFERROR(INDEX(DVOA!$AC$2:$AC$20095,MATCH($F628&amp;$A628-1&amp;$B628,DVOA!$C$2:$C$20095&amp;DVOA!$A$2:$A$20095&amp;DVOA!$B$2:$B$20095,0)
),0)</f>
        <v>4.1131826878889902E-2</v>
      </c>
      <c r="P628" s="6" cm="1">
        <f t="array" ref="P628">IFERROR(INDEX(DVOA!$E$2:$E$20095,MATCH($G628&amp;$A628-1&amp;$B628,DVOA!$C$2:$C$20095&amp;DVOA!$A$2:$A20464&amp;DVOA!$B$2:$B$20095,0)),0)</f>
        <v>0.44610853817568202</v>
      </c>
      <c r="Q628" s="6" cm="1">
        <f t="array" ref="Q628">IFERROR(INDEX(WDVOA!$W$2:$W$1616,MATCH($G628&amp;$A628-1&amp;$B628,WDVOA!$U$2:$U$19616&amp;WDVOA!$V$2:$V$19616&amp;WDVOA!$B$2:$B$19616,0)),0)</f>
        <v>0</v>
      </c>
      <c r="R628" s="6" cm="1">
        <f t="array" ref="R628">IFERROR(INDEX(DVOA!$AC$2:$AC$20095,MATCH($G628&amp;$A628-1&amp;$B628,DVOA!$C$2:$C$20095&amp;DVOA!$A$2:$A$20095&amp;DVOA!$B$2:$B$20095,0)
),0)</f>
        <v>8.2398106538635704E-2</v>
      </c>
      <c r="S628" s="6">
        <f t="shared" si="120"/>
        <v>6.1764966708762803E-2</v>
      </c>
      <c r="T628" s="104">
        <f t="shared" si="128"/>
        <v>-0.45188490786598168</v>
      </c>
      <c r="U628" s="104" t="str">
        <f t="shared" si="129"/>
        <v/>
      </c>
      <c r="V628" s="26" t="str" cm="1">
        <f t="array" ref="V628">IFERROR(IF(E628="H",INDEX('DVOA Pred'!$G$2:$G$1000,MATCH($F628&amp;$B628&amp;$A628,'DVOA Pred'!$C$2:$C$1000&amp;'DVOA Pred'!$A$2:$A$1000&amp;'DVOA Pred'!$B$2:$B$1000,0)),
INDEX('DVOA Pred'!$H$2:$H$1000,MATCH($F628&amp;$B628&amp;$A628,'DVOA Pred'!$D$2:$D$1000&amp;'DVOA Pred'!$A$2:$A$1000&amp;'DVOA Pred'!$B$2:$B$1000,0))),"")</f>
        <v/>
      </c>
      <c r="W628" s="26" t="str">
        <f t="shared" si="121"/>
        <v/>
      </c>
      <c r="X628" s="26" t="str">
        <f t="shared" si="122"/>
        <v/>
      </c>
      <c r="Y628" s="6" t="str">
        <f>IFERROR((PERCENTRANK($L$2:$L$20355,L628)*Multiples!$B$3)+((PERCENTRANK($W$2:$W$20355,W628)*(1-Multiples!$B$3))),"")</f>
        <v/>
      </c>
      <c r="Z628" s="64">
        <v>22</v>
      </c>
      <c r="AA628" s="64">
        <v>17</v>
      </c>
      <c r="AB628" s="24">
        <f t="shared" si="123"/>
        <v>5</v>
      </c>
      <c r="AC628" s="24">
        <f t="shared" si="124"/>
        <v>11.5</v>
      </c>
      <c r="AD628" s="24">
        <f t="shared" si="125"/>
        <v>11.5</v>
      </c>
      <c r="AE628" s="24" t="str">
        <f t="shared" si="126"/>
        <v>Yes</v>
      </c>
      <c r="AF628" s="24" t="str">
        <f t="shared" si="127"/>
        <v>Yes</v>
      </c>
      <c r="AG628" s="64"/>
      <c r="AH628" s="105"/>
      <c r="AI628" s="105"/>
      <c r="AJ628" s="66"/>
    </row>
    <row r="629" spans="1:36" customFormat="1" x14ac:dyDescent="0.25">
      <c r="A629" s="7">
        <v>7</v>
      </c>
      <c r="B629" s="5">
        <v>2023</v>
      </c>
      <c r="C629" s="5" t="str">
        <f t="shared" si="117"/>
        <v>2023 W7</v>
      </c>
      <c r="D629" s="5">
        <v>314</v>
      </c>
      <c r="E629" s="5" t="s">
        <v>649</v>
      </c>
      <c r="F629" s="5" t="s">
        <v>1</v>
      </c>
      <c r="G629" s="5" t="s">
        <v>46</v>
      </c>
      <c r="H629" s="5">
        <v>-6.5</v>
      </c>
      <c r="I629" s="61">
        <v>-6.5</v>
      </c>
      <c r="J629" s="62" t="str">
        <f t="shared" si="118"/>
        <v>F0</v>
      </c>
      <c r="K629" s="61">
        <f t="shared" si="119"/>
        <v>0</v>
      </c>
      <c r="L629" s="228">
        <f>IF(K629=0,0,
IF(J629="D0.5",0.5*SUMIFS('Key Numbers'!$C$2:$C$71,'Key Numbers'!$A$2:$A$71,"&gt;="&amp;ABS($I629),'Key Numbers'!$A$2:$A$71,"&lt;="&amp;ABS($H629)),
IF(J629="D-0.5",0.5*-1*SUMIFS('Key Numbers'!$C$2:$C$71,'Key Numbers'!$A$2:$A$71,"&lt;="&amp;ABS($I629),'Key Numbers'!$A$2:$A$71,"&gt;="&amp;ABS($H629)),
IF(J629="F0.5",0.5*SUMIFS('Key Numbers'!$C$2:$C$71,'Key Numbers'!$A$2:$A$71,"&lt;="&amp;ABS($I629),'Key Numbers'!$A$2:$A$71,"&gt;="&amp;ABS($H629)),
IF(J629="F-0.5",0.5*-1*SUMIFS('Key Numbers'!$C$2:$C$71,'Key Numbers'!$A$2:$A$71,"&gt;="&amp;ABS($I629),'Key Numbers'!$A$2:$A$71,"&lt;="&amp;ABS($H629)),
IF(AND(LEFT(J629,1)="F",K629&lt;0),-1*SUMIFS('Key Numbers'!$C$2:$C$71,'Key Numbers'!$A$2:$A$71,"&gt;="&amp;ABS($I629),'Key Numbers'!$A$2:$A$71,"&lt;="&amp;ABS($H629)),
IF(AND(LEFT(J629,1)="F",K629&gt;0),SUMIFS('Key Numbers'!$C$2:$C$71,'Key Numbers'!$A$2:$A$71,"&lt;="&amp;ABS($I629),'Key Numbers'!$A$2:$A$71,"&gt;="&amp;ABS($H629)),
IF(AND(LEFT(J629,1)="D",K629&lt;0),-1*SUMIFS('Key Numbers'!$C$2:$C$71,'Key Numbers'!$A$2:$A$71,"&lt;="&amp;ABS($I629),'Key Numbers'!$A$2:$A$71,"&gt;="&amp;ABS($H629)),
SUMIFS('Key Numbers'!$C$2:$C$71,'Key Numbers'!$A$2:$A$71,"&gt;="&amp;ABS($I629),'Key Numbers'!$A$2:$A$71,"&lt;="&amp;ABS($H629))))))))))</f>
        <v>0</v>
      </c>
      <c r="M629" s="6" cm="1">
        <f t="array" ref="M629">IFERROR(INDEX(DVOA!$E$2:$E$20095,MATCH($F629&amp;$A629-1&amp;$B629,DVOA!$C$2:$C$20095&amp;DVOA!$A$2:$A20465&amp;DVOA!$B$2:$B$20095,0)),0)</f>
        <v>0.44610853817568202</v>
      </c>
      <c r="N629" s="6" cm="1">
        <f t="array" ref="N629">IFERROR(INDEX(WDVOA!$W$2:$W$1616,MATCH($F629&amp;$A629-1&amp;$B629,WDVOA!$U$2:$U$19616&amp;WDVOA!$V$2:$V$19616&amp;WDVOA!$B$2:$B$19616,0)),0)</f>
        <v>0</v>
      </c>
      <c r="O629" s="6" cm="1">
        <f t="array" ref="O629">IFERROR(INDEX(DVOA!$AC$2:$AC$20095,MATCH($F629&amp;$A629-1&amp;$B629,DVOA!$C$2:$C$20095&amp;DVOA!$A$2:$A$20095&amp;DVOA!$B$2:$B$20095,0)
),0)</f>
        <v>8.2398106538635704E-2</v>
      </c>
      <c r="P629" s="6" cm="1">
        <f t="array" ref="P629">IFERROR(INDEX(DVOA!$E$2:$E$20095,MATCH($G629&amp;$A629-1&amp;$B629,DVOA!$C$2:$C$20095&amp;DVOA!$A$2:$A20465&amp;DVOA!$B$2:$B$20095,0)),0)</f>
        <v>-5.7763696902996698E-3</v>
      </c>
      <c r="Q629" s="6" cm="1">
        <f t="array" ref="Q629">IFERROR(INDEX(WDVOA!$W$2:$W$1616,MATCH($G629&amp;$A629-1&amp;$B629,WDVOA!$U$2:$U$19616&amp;WDVOA!$V$2:$V$19616&amp;WDVOA!$B$2:$B$19616,0)),0)</f>
        <v>0</v>
      </c>
      <c r="R629" s="6" cm="1">
        <f t="array" ref="R629">IFERROR(INDEX(DVOA!$AC$2:$AC$20095,MATCH($G629&amp;$A629-1&amp;$B629,DVOA!$C$2:$C$20095&amp;DVOA!$A$2:$A$20095&amp;DVOA!$B$2:$B$20095,0)
),0)</f>
        <v>4.1131826878889902E-2</v>
      </c>
      <c r="S629" s="6">
        <f t="shared" si="120"/>
        <v>6.1764966708762803E-2</v>
      </c>
      <c r="T629" s="104">
        <f t="shared" si="128"/>
        <v>0.45188490786598168</v>
      </c>
      <c r="U629" s="104" t="str">
        <f t="shared" si="129"/>
        <v/>
      </c>
      <c r="V629" s="26" t="str" cm="1">
        <f t="array" ref="V629">IFERROR(IF(E629="H",INDEX('DVOA Pred'!$G$2:$G$1000,MATCH($F629&amp;$B629&amp;$A629,'DVOA Pred'!$C$2:$C$1000&amp;'DVOA Pred'!$A$2:$A$1000&amp;'DVOA Pred'!$B$2:$B$1000,0)),
INDEX('DVOA Pred'!$H$2:$H$1000,MATCH($F629&amp;$B629&amp;$A629,'DVOA Pred'!$D$2:$D$1000&amp;'DVOA Pred'!$A$2:$A$1000&amp;'DVOA Pred'!$B$2:$B$1000,0))),"")</f>
        <v/>
      </c>
      <c r="W629" s="26" t="str">
        <f t="shared" si="121"/>
        <v/>
      </c>
      <c r="X629" s="26" t="str">
        <f t="shared" si="122"/>
        <v/>
      </c>
      <c r="Y629" s="6" t="str">
        <f>IFERROR((PERCENTRANK($L$2:$L$20355,L629)*Multiples!$B$3)+((PERCENTRANK($W$2:$W$20355,W629)*(1-Multiples!$B$3))),"")</f>
        <v/>
      </c>
      <c r="Z629" s="64">
        <v>17</v>
      </c>
      <c r="AA629" s="64">
        <v>22</v>
      </c>
      <c r="AB629" s="24">
        <f t="shared" si="123"/>
        <v>-5</v>
      </c>
      <c r="AC629" s="24">
        <f t="shared" si="124"/>
        <v>-11.5</v>
      </c>
      <c r="AD629" s="24">
        <f t="shared" si="125"/>
        <v>-11.5</v>
      </c>
      <c r="AE629" s="24" t="str">
        <f t="shared" si="126"/>
        <v>No</v>
      </c>
      <c r="AF629" s="24" t="str">
        <f t="shared" si="127"/>
        <v>No</v>
      </c>
      <c r="AG629" s="64"/>
      <c r="AH629" s="105"/>
      <c r="AI629" s="105">
        <v>2</v>
      </c>
      <c r="AJ629" s="66"/>
    </row>
    <row r="630" spans="1:36" customFormat="1" x14ac:dyDescent="0.25">
      <c r="A630" s="7">
        <v>8</v>
      </c>
      <c r="B630" s="5">
        <v>2023</v>
      </c>
      <c r="C630" s="5" t="str">
        <f t="shared" si="117"/>
        <v>2023 W8</v>
      </c>
      <c r="D630" s="5">
        <v>315</v>
      </c>
      <c r="E630" s="5" t="s">
        <v>651</v>
      </c>
      <c r="F630" s="5" t="s">
        <v>0</v>
      </c>
      <c r="G630" s="5" t="s">
        <v>38</v>
      </c>
      <c r="H630" s="5">
        <v>-8.5</v>
      </c>
      <c r="I630" s="61">
        <v>-10</v>
      </c>
      <c r="J630" s="62" t="str">
        <f t="shared" si="118"/>
        <v>F1.5</v>
      </c>
      <c r="K630" s="61">
        <f t="shared" si="119"/>
        <v>1.5</v>
      </c>
      <c r="L630" s="228">
        <f>IF(K630=0,0,
IF(J630="D0.5",0.5*SUMIFS('Key Numbers'!$C$2:$C$71,'Key Numbers'!$A$2:$A$71,"&gt;="&amp;ABS($I630),'Key Numbers'!$A$2:$A$71,"&lt;="&amp;ABS($H630)),
IF(J630="D-0.5",0.5*-1*SUMIFS('Key Numbers'!$C$2:$C$71,'Key Numbers'!$A$2:$A$71,"&lt;="&amp;ABS($I630),'Key Numbers'!$A$2:$A$71,"&gt;="&amp;ABS($H630)),
IF(J630="F0.5",0.5*SUMIFS('Key Numbers'!$C$2:$C$71,'Key Numbers'!$A$2:$A$71,"&lt;="&amp;ABS($I630),'Key Numbers'!$A$2:$A$71,"&gt;="&amp;ABS($H630)),
IF(J630="F-0.5",0.5*-1*SUMIFS('Key Numbers'!$C$2:$C$71,'Key Numbers'!$A$2:$A$71,"&gt;="&amp;ABS($I630),'Key Numbers'!$A$2:$A$71,"&lt;="&amp;ABS($H630)),
IF(AND(LEFT(J630,1)="F",K630&lt;0),-1*SUMIFS('Key Numbers'!$C$2:$C$71,'Key Numbers'!$A$2:$A$71,"&gt;="&amp;ABS($I630),'Key Numbers'!$A$2:$A$71,"&lt;="&amp;ABS($H630)),
IF(AND(LEFT(J630,1)="F",K630&gt;0),SUMIFS('Key Numbers'!$C$2:$C$71,'Key Numbers'!$A$2:$A$71,"&lt;="&amp;ABS($I630),'Key Numbers'!$A$2:$A$71,"&gt;="&amp;ABS($H630)),
IF(AND(LEFT(J630,1)="D",K630&lt;0),-1*SUMIFS('Key Numbers'!$C$2:$C$71,'Key Numbers'!$A$2:$A$71,"&lt;="&amp;ABS($I630),'Key Numbers'!$A$2:$A$71,"&gt;="&amp;ABS($H630)),
SUMIFS('Key Numbers'!$C$2:$C$71,'Key Numbers'!$A$2:$A$71,"&gt;="&amp;ABS($I630),'Key Numbers'!$A$2:$A$71,"&lt;="&amp;ABS($H630))))))))))</f>
        <v>6.6055045871559637E-2</v>
      </c>
      <c r="M630" s="6" cm="1">
        <f t="array" ref="M630">IFERROR(INDEX(DVOA!$E$2:$E$20095,MATCH($F630&amp;$A630-1&amp;$B630,DVOA!$C$2:$C$20095&amp;DVOA!$A$2:$A20408&amp;DVOA!$B$2:$B$20095,0)),0)</f>
        <v>0.27228990564147698</v>
      </c>
      <c r="N630" s="6" cm="1">
        <f t="array" ref="N630">IFERROR(INDEX(WDVOA!$W$2:$W$1616,MATCH($F630&amp;$A630-1&amp;$B630,WDVOA!$U$2:$U$19616&amp;WDVOA!$V$2:$V$19616&amp;WDVOA!$B$2:$B$19616,0)),0)</f>
        <v>0</v>
      </c>
      <c r="O630" s="6" cm="1">
        <f t="array" ref="O630">IFERROR(INDEX(DVOA!$AC$2:$AC$20095,MATCH($F630&amp;$A630-1&amp;$B630,DVOA!$C$2:$C$20095&amp;DVOA!$A$2:$A$20095&amp;DVOA!$B$2:$B$20095,0)
),0)</f>
        <v>0.27271427632484302</v>
      </c>
      <c r="P630" s="6" cm="1">
        <f t="array" ref="P630">IFERROR(INDEX(DVOA!$E$2:$E$20095,MATCH($G630&amp;$A630-1&amp;$B630,DVOA!$C$2:$C$20095&amp;DVOA!$A$2:$A20408&amp;DVOA!$B$2:$B$20095,0)),0)</f>
        <v>-8.69753955569669E-2</v>
      </c>
      <c r="Q630" s="6" cm="1">
        <f t="array" ref="Q630">IFERROR(INDEX(WDVOA!$W$2:$W$1616,MATCH($G630&amp;$A630-1&amp;$B630,WDVOA!$U$2:$U$19616&amp;WDVOA!$V$2:$V$19616&amp;WDVOA!$B$2:$B$19616,0)),0)</f>
        <v>0</v>
      </c>
      <c r="R630" s="6" cm="1">
        <f t="array" ref="R630">IFERROR(INDEX(DVOA!$AC$2:$AC$20095,MATCH($G630&amp;$A630-1&amp;$B630,DVOA!$C$2:$C$20095&amp;DVOA!$A$2:$A$20095&amp;DVOA!$B$2:$B$20095,0)
),0)</f>
        <v>0.16691759537874801</v>
      </c>
      <c r="S630" s="6">
        <f t="shared" si="120"/>
        <v>0.21981593585179551</v>
      </c>
      <c r="T630" s="104">
        <f t="shared" si="128"/>
        <v>0.35926530119844391</v>
      </c>
      <c r="U630" s="104" t="str">
        <f t="shared" si="129"/>
        <v/>
      </c>
      <c r="V630" s="26" t="str" cm="1">
        <f t="array" ref="V630">IFERROR(IF(E630="H",INDEX('DVOA Pred'!$G$2:$G$1000,MATCH($F630&amp;$B630&amp;$A630,'DVOA Pred'!$C$2:$C$1000&amp;'DVOA Pred'!$A$2:$A$1000&amp;'DVOA Pred'!$B$2:$B$1000,0)),
INDEX('DVOA Pred'!$H$2:$H$1000,MATCH($F630&amp;$B630&amp;$A630,'DVOA Pred'!$D$2:$D$1000&amp;'DVOA Pred'!$A$2:$A$1000&amp;'DVOA Pred'!$B$2:$B$1000,0))),"")</f>
        <v/>
      </c>
      <c r="W630" s="26" t="str">
        <f t="shared" si="121"/>
        <v/>
      </c>
      <c r="X630" s="26" t="str">
        <f t="shared" si="122"/>
        <v/>
      </c>
      <c r="Y630" s="6" t="str">
        <f>IFERROR((PERCENTRANK($L$2:$L$20355,L630)*Multiples!$B$3)+((PERCENTRANK($W$2:$W$20355,W630)*(1-Multiples!$B$3))),"")</f>
        <v/>
      </c>
      <c r="Z630" s="64">
        <v>24</v>
      </c>
      <c r="AA630" s="64">
        <v>18</v>
      </c>
      <c r="AB630" s="24">
        <f t="shared" si="123"/>
        <v>6</v>
      </c>
      <c r="AC630" s="24">
        <f t="shared" si="124"/>
        <v>-2.5</v>
      </c>
      <c r="AD630" s="24">
        <f t="shared" si="125"/>
        <v>-4</v>
      </c>
      <c r="AE630" s="24" t="str">
        <f t="shared" si="126"/>
        <v>No</v>
      </c>
      <c r="AF630" s="24" t="str">
        <f t="shared" si="127"/>
        <v>No</v>
      </c>
      <c r="AG630" s="64"/>
      <c r="AH630" s="105" t="s">
        <v>652</v>
      </c>
      <c r="AI630" s="105"/>
      <c r="AJ630" s="66"/>
    </row>
    <row r="631" spans="1:36" customFormat="1" x14ac:dyDescent="0.25">
      <c r="A631" s="7">
        <v>8</v>
      </c>
      <c r="B631" s="5">
        <v>2023</v>
      </c>
      <c r="C631" s="5" t="str">
        <f t="shared" si="117"/>
        <v>2023 W8</v>
      </c>
      <c r="D631" s="5">
        <v>315</v>
      </c>
      <c r="E631" s="5" t="s">
        <v>649</v>
      </c>
      <c r="F631" s="5" t="s">
        <v>38</v>
      </c>
      <c r="G631" s="5" t="s">
        <v>0</v>
      </c>
      <c r="H631" s="5">
        <v>8.5</v>
      </c>
      <c r="I631" s="61">
        <v>10</v>
      </c>
      <c r="J631" s="62" t="str">
        <f t="shared" si="118"/>
        <v>D-1.5</v>
      </c>
      <c r="K631" s="61">
        <f t="shared" si="119"/>
        <v>-1.5</v>
      </c>
      <c r="L631" s="228">
        <f>IF(K631=0,0,
IF(J631="D0.5",0.5*SUMIFS('Key Numbers'!$C$2:$C$71,'Key Numbers'!$A$2:$A$71,"&gt;="&amp;ABS($I631),'Key Numbers'!$A$2:$A$71,"&lt;="&amp;ABS($H631)),
IF(J631="D-0.5",0.5*-1*SUMIFS('Key Numbers'!$C$2:$C$71,'Key Numbers'!$A$2:$A$71,"&lt;="&amp;ABS($I631),'Key Numbers'!$A$2:$A$71,"&gt;="&amp;ABS($H631)),
IF(J631="F0.5",0.5*SUMIFS('Key Numbers'!$C$2:$C$71,'Key Numbers'!$A$2:$A$71,"&lt;="&amp;ABS($I631),'Key Numbers'!$A$2:$A$71,"&gt;="&amp;ABS($H631)),
IF(J631="F-0.5",0.5*-1*SUMIFS('Key Numbers'!$C$2:$C$71,'Key Numbers'!$A$2:$A$71,"&gt;="&amp;ABS($I631),'Key Numbers'!$A$2:$A$71,"&lt;="&amp;ABS($H631)),
IF(AND(LEFT(J631,1)="F",K631&lt;0),-1*SUMIFS('Key Numbers'!$C$2:$C$71,'Key Numbers'!$A$2:$A$71,"&gt;="&amp;ABS($I631),'Key Numbers'!$A$2:$A$71,"&lt;="&amp;ABS($H631)),
IF(AND(LEFT(J631,1)="F",K631&gt;0),SUMIFS('Key Numbers'!$C$2:$C$71,'Key Numbers'!$A$2:$A$71,"&lt;="&amp;ABS($I631),'Key Numbers'!$A$2:$A$71,"&gt;="&amp;ABS($H631)),
IF(AND(LEFT(J631,1)="D",K631&lt;0),-1*SUMIFS('Key Numbers'!$C$2:$C$71,'Key Numbers'!$A$2:$A$71,"&lt;="&amp;ABS($I631),'Key Numbers'!$A$2:$A$71,"&gt;="&amp;ABS($H631)),
SUMIFS('Key Numbers'!$C$2:$C$71,'Key Numbers'!$A$2:$A$71,"&gt;="&amp;ABS($I631),'Key Numbers'!$A$2:$A$71,"&lt;="&amp;ABS($H631))))))))))</f>
        <v>-6.6055045871559637E-2</v>
      </c>
      <c r="M631" s="6" cm="1">
        <f t="array" ref="M631">IFERROR(INDEX(DVOA!$E$2:$E$20095,MATCH($F631&amp;$A631-1&amp;$B631,DVOA!$C$2:$C$20095&amp;DVOA!$A$2:$A20409&amp;DVOA!$B$2:$B$20095,0)),0)</f>
        <v>-8.69753955569669E-2</v>
      </c>
      <c r="N631" s="6" cm="1">
        <f t="array" ref="N631">IFERROR(INDEX(WDVOA!$W$2:$W$1616,MATCH($F631&amp;$A631-1&amp;$B631,WDVOA!$U$2:$U$19616&amp;WDVOA!$V$2:$V$19616&amp;WDVOA!$B$2:$B$19616,0)),0)</f>
        <v>0</v>
      </c>
      <c r="O631" s="6" cm="1">
        <f t="array" ref="O631">IFERROR(INDEX(DVOA!$AC$2:$AC$20095,MATCH($F631&amp;$A631-1&amp;$B631,DVOA!$C$2:$C$20095&amp;DVOA!$A$2:$A$20095&amp;DVOA!$B$2:$B$20095,0)
),0)</f>
        <v>0.16691759537874801</v>
      </c>
      <c r="P631" s="6" cm="1">
        <f t="array" ref="P631">IFERROR(INDEX(DVOA!$E$2:$E$20095,MATCH($G631&amp;$A631-1&amp;$B631,DVOA!$C$2:$C$20095&amp;DVOA!$A$2:$A20409&amp;DVOA!$B$2:$B$20095,0)),0)</f>
        <v>0.27228990564147698</v>
      </c>
      <c r="Q631" s="6" cm="1">
        <f t="array" ref="Q631">IFERROR(INDEX(WDVOA!$W$2:$W$1616,MATCH($G631&amp;$A631-1&amp;$B631,WDVOA!$U$2:$U$19616&amp;WDVOA!$V$2:$V$19616&amp;WDVOA!$B$2:$B$19616,0)),0)</f>
        <v>0</v>
      </c>
      <c r="R631" s="6" cm="1">
        <f t="array" ref="R631">IFERROR(INDEX(DVOA!$AC$2:$AC$20095,MATCH($G631&amp;$A631-1&amp;$B631,DVOA!$C$2:$C$20095&amp;DVOA!$A$2:$A$20095&amp;DVOA!$B$2:$B$20095,0)
),0)</f>
        <v>0.27271427632484302</v>
      </c>
      <c r="S631" s="6">
        <f t="shared" si="120"/>
        <v>0.21981593585179551</v>
      </c>
      <c r="T631" s="104">
        <f t="shared" si="128"/>
        <v>-0.35926530119844391</v>
      </c>
      <c r="U631" s="104" t="str">
        <f t="shared" si="129"/>
        <v/>
      </c>
      <c r="V631" s="26" t="str" cm="1">
        <f t="array" ref="V631">IFERROR(IF(E631="H",INDEX('DVOA Pred'!$G$2:$G$1000,MATCH($F631&amp;$B631&amp;$A631,'DVOA Pred'!$C$2:$C$1000&amp;'DVOA Pred'!$A$2:$A$1000&amp;'DVOA Pred'!$B$2:$B$1000,0)),
INDEX('DVOA Pred'!$H$2:$H$1000,MATCH($F631&amp;$B631&amp;$A631,'DVOA Pred'!$D$2:$D$1000&amp;'DVOA Pred'!$A$2:$A$1000&amp;'DVOA Pred'!$B$2:$B$1000,0))),"")</f>
        <v/>
      </c>
      <c r="W631" s="26" t="str">
        <f t="shared" si="121"/>
        <v/>
      </c>
      <c r="X631" s="26" t="str">
        <f t="shared" si="122"/>
        <v/>
      </c>
      <c r="Y631" s="6" t="str">
        <f>IFERROR((PERCENTRANK($L$2:$L$20355,L631)*Multiples!$B$3)+((PERCENTRANK($W$2:$W$20355,W631)*(1-Multiples!$B$3))),"")</f>
        <v/>
      </c>
      <c r="Z631" s="64">
        <v>18</v>
      </c>
      <c r="AA631" s="64">
        <v>24</v>
      </c>
      <c r="AB631" s="24">
        <f t="shared" si="123"/>
        <v>-6</v>
      </c>
      <c r="AC631" s="24">
        <f t="shared" si="124"/>
        <v>2.5</v>
      </c>
      <c r="AD631" s="24">
        <f t="shared" si="125"/>
        <v>4</v>
      </c>
      <c r="AE631" s="24" t="str">
        <f t="shared" si="126"/>
        <v>Yes</v>
      </c>
      <c r="AF631" s="24" t="str">
        <f t="shared" si="127"/>
        <v>Yes</v>
      </c>
      <c r="AG631" s="64"/>
      <c r="AH631" s="105"/>
      <c r="AI631" s="105"/>
      <c r="AJ631" s="66"/>
    </row>
    <row r="632" spans="1:36" customFormat="1" x14ac:dyDescent="0.25">
      <c r="A632" s="7">
        <v>8</v>
      </c>
      <c r="B632" s="5">
        <v>2023</v>
      </c>
      <c r="C632" s="5" t="str">
        <f t="shared" si="117"/>
        <v>2023 W8</v>
      </c>
      <c r="D632" s="5">
        <v>316</v>
      </c>
      <c r="E632" s="5" t="s">
        <v>649</v>
      </c>
      <c r="F632" s="5" t="s">
        <v>7</v>
      </c>
      <c r="G632" s="5" t="s">
        <v>26</v>
      </c>
      <c r="H632" s="5">
        <v>-6.5</v>
      </c>
      <c r="I632" s="61">
        <v>-7</v>
      </c>
      <c r="J632" s="62" t="str">
        <f t="shared" si="118"/>
        <v>F0.5</v>
      </c>
      <c r="K632" s="61">
        <f t="shared" si="119"/>
        <v>0.5</v>
      </c>
      <c r="L632" s="228">
        <f>IF(K632=0,0,
IF(J632="D0.5",0.5*SUMIFS('Key Numbers'!$C$2:$C$71,'Key Numbers'!$A$2:$A$71,"&gt;="&amp;ABS($I632),'Key Numbers'!$A$2:$A$71,"&lt;="&amp;ABS($H632)),
IF(J632="D-0.5",0.5*-1*SUMIFS('Key Numbers'!$C$2:$C$71,'Key Numbers'!$A$2:$A$71,"&lt;="&amp;ABS($I632),'Key Numbers'!$A$2:$A$71,"&gt;="&amp;ABS($H632)),
IF(J632="F0.5",0.5*SUMIFS('Key Numbers'!$C$2:$C$71,'Key Numbers'!$A$2:$A$71,"&lt;="&amp;ABS($I632),'Key Numbers'!$A$2:$A$71,"&gt;="&amp;ABS($H632)),
IF(J632="F-0.5",0.5*-1*SUMIFS('Key Numbers'!$C$2:$C$71,'Key Numbers'!$A$2:$A$71,"&gt;="&amp;ABS($I632),'Key Numbers'!$A$2:$A$71,"&lt;="&amp;ABS($H632)),
IF(AND(LEFT(J632,1)="F",K632&lt;0),-1*SUMIFS('Key Numbers'!$C$2:$C$71,'Key Numbers'!$A$2:$A$71,"&gt;="&amp;ABS($I632),'Key Numbers'!$A$2:$A$71,"&lt;="&amp;ABS($H632)),
IF(AND(LEFT(J632,1)="F",K632&gt;0),SUMIFS('Key Numbers'!$C$2:$C$71,'Key Numbers'!$A$2:$A$71,"&lt;="&amp;ABS($I632),'Key Numbers'!$A$2:$A$71,"&gt;="&amp;ABS($H632)),
IF(AND(LEFT(J632,1)="D",K632&lt;0),-1*SUMIFS('Key Numbers'!$C$2:$C$71,'Key Numbers'!$A$2:$A$71,"&lt;="&amp;ABS($I632),'Key Numbers'!$A$2:$A$71,"&gt;="&amp;ABS($H632)),
SUMIFS('Key Numbers'!$C$2:$C$71,'Key Numbers'!$A$2:$A$71,"&gt;="&amp;ABS($I632),'Key Numbers'!$A$2:$A$71,"&lt;="&amp;ABS($H632))))))))))</f>
        <v>4.1284403669724773E-2</v>
      </c>
      <c r="M632" s="6" cm="1">
        <f t="array" ref="M632">IFERROR(INDEX(DVOA!$E$2:$E$20095,MATCH($F632&amp;$A632-1&amp;$B632,DVOA!$C$2:$C$20095&amp;DVOA!$A$2:$A20410&amp;DVOA!$B$2:$B$20095,0)),0)</f>
        <v>0.19305956839865199</v>
      </c>
      <c r="N632" s="6" cm="1">
        <f t="array" ref="N632">IFERROR(INDEX(WDVOA!$W$2:$W$1616,MATCH($F632&amp;$A632-1&amp;$B632,WDVOA!$U$2:$U$19616&amp;WDVOA!$V$2:$V$19616&amp;WDVOA!$B$2:$B$19616,0)),0)</f>
        <v>0</v>
      </c>
      <c r="O632" s="6" cm="1">
        <f t="array" ref="O632">IFERROR(INDEX(DVOA!$AC$2:$AC$20095,MATCH($F632&amp;$A632-1&amp;$B632,DVOA!$C$2:$C$20095&amp;DVOA!$A$2:$A$20095&amp;DVOA!$B$2:$B$20095,0)
),0)</f>
        <v>0.104821392329897</v>
      </c>
      <c r="P632" s="6" cm="1">
        <f t="array" ref="P632">IFERROR(INDEX(DVOA!$E$2:$E$20095,MATCH($G632&amp;$A632-1&amp;$B632,DVOA!$C$2:$C$20095&amp;DVOA!$A$2:$A20410&amp;DVOA!$B$2:$B$20095,0)),0)</f>
        <v>-0.21733601075674</v>
      </c>
      <c r="Q632" s="6" cm="1">
        <f t="array" ref="Q632">IFERROR(INDEX(WDVOA!$W$2:$W$1616,MATCH($G632&amp;$A632-1&amp;$B632,WDVOA!$U$2:$U$19616&amp;WDVOA!$V$2:$V$19616&amp;WDVOA!$B$2:$B$19616,0)),0)</f>
        <v>0</v>
      </c>
      <c r="R632" s="6" cm="1">
        <f t="array" ref="R632">IFERROR(INDEX(DVOA!$AC$2:$AC$20095,MATCH($G632&amp;$A632-1&amp;$B632,DVOA!$C$2:$C$20095&amp;DVOA!$A$2:$A$20095&amp;DVOA!$B$2:$B$20095,0)
),0)</f>
        <v>0.12992515285349099</v>
      </c>
      <c r="S632" s="6">
        <f t="shared" si="120"/>
        <v>0.117373272591694</v>
      </c>
      <c r="T632" s="104">
        <f t="shared" si="128"/>
        <v>0.41039557915539199</v>
      </c>
      <c r="U632" s="104" t="str">
        <f t="shared" si="129"/>
        <v/>
      </c>
      <c r="V632" s="26" t="str" cm="1">
        <f t="array" ref="V632">IFERROR(IF(E632="H",INDEX('DVOA Pred'!$G$2:$G$1000,MATCH($F632&amp;$B632&amp;$A632,'DVOA Pred'!$C$2:$C$1000&amp;'DVOA Pred'!$A$2:$A$1000&amp;'DVOA Pred'!$B$2:$B$1000,0)),
INDEX('DVOA Pred'!$H$2:$H$1000,MATCH($F632&amp;$B632&amp;$A632,'DVOA Pred'!$D$2:$D$1000&amp;'DVOA Pred'!$A$2:$A$1000&amp;'DVOA Pred'!$B$2:$B$1000,0))),"")</f>
        <v/>
      </c>
      <c r="W632" s="26" t="str">
        <f t="shared" si="121"/>
        <v/>
      </c>
      <c r="X632" s="26" t="str">
        <f t="shared" si="122"/>
        <v/>
      </c>
      <c r="Y632" s="6" t="str">
        <f>IFERROR((PERCENTRANK($L$2:$L$20355,L632)*Multiples!$B$3)+((PERCENTRANK($W$2:$W$20355,W632)*(1-Multiples!$B$3))),"")</f>
        <v/>
      </c>
      <c r="Z632" s="64">
        <v>38</v>
      </c>
      <c r="AA632" s="64">
        <v>31</v>
      </c>
      <c r="AB632" s="24">
        <f t="shared" si="123"/>
        <v>7</v>
      </c>
      <c r="AC632" s="24">
        <f t="shared" si="124"/>
        <v>0.5</v>
      </c>
      <c r="AD632" s="24">
        <f t="shared" si="125"/>
        <v>0</v>
      </c>
      <c r="AE632" s="24" t="str">
        <f t="shared" si="126"/>
        <v>Yes</v>
      </c>
      <c r="AF632" s="24" t="str">
        <f t="shared" si="127"/>
        <v>No</v>
      </c>
      <c r="AG632" s="64"/>
      <c r="AH632" s="105"/>
      <c r="AI632" s="105"/>
      <c r="AJ632" s="66"/>
    </row>
    <row r="633" spans="1:36" customFormat="1" x14ac:dyDescent="0.25">
      <c r="A633" s="7">
        <v>8</v>
      </c>
      <c r="B633" s="5">
        <v>2023</v>
      </c>
      <c r="C633" s="5" t="str">
        <f t="shared" si="117"/>
        <v>2023 W8</v>
      </c>
      <c r="D633" s="5">
        <v>316</v>
      </c>
      <c r="E633" s="5" t="s">
        <v>651</v>
      </c>
      <c r="F633" s="5" t="s">
        <v>26</v>
      </c>
      <c r="G633" s="5" t="s">
        <v>7</v>
      </c>
      <c r="H633" s="5">
        <v>6.5</v>
      </c>
      <c r="I633" s="61">
        <v>7</v>
      </c>
      <c r="J633" s="62" t="str">
        <f t="shared" si="118"/>
        <v>D-0.5</v>
      </c>
      <c r="K633" s="61">
        <f t="shared" si="119"/>
        <v>-0.5</v>
      </c>
      <c r="L633" s="228">
        <f>IF(K633=0,0,
IF(J633="D0.5",0.5*SUMIFS('Key Numbers'!$C$2:$C$71,'Key Numbers'!$A$2:$A$71,"&gt;="&amp;ABS($I633),'Key Numbers'!$A$2:$A$71,"&lt;="&amp;ABS($H633)),
IF(J633="D-0.5",0.5*-1*SUMIFS('Key Numbers'!$C$2:$C$71,'Key Numbers'!$A$2:$A$71,"&lt;="&amp;ABS($I633),'Key Numbers'!$A$2:$A$71,"&gt;="&amp;ABS($H633)),
IF(J633="F0.5",0.5*SUMIFS('Key Numbers'!$C$2:$C$71,'Key Numbers'!$A$2:$A$71,"&lt;="&amp;ABS($I633),'Key Numbers'!$A$2:$A$71,"&gt;="&amp;ABS($H633)),
IF(J633="F-0.5",0.5*-1*SUMIFS('Key Numbers'!$C$2:$C$71,'Key Numbers'!$A$2:$A$71,"&gt;="&amp;ABS($I633),'Key Numbers'!$A$2:$A$71,"&lt;="&amp;ABS($H633)),
IF(AND(LEFT(J633,1)="F",K633&lt;0),-1*SUMIFS('Key Numbers'!$C$2:$C$71,'Key Numbers'!$A$2:$A$71,"&gt;="&amp;ABS($I633),'Key Numbers'!$A$2:$A$71,"&lt;="&amp;ABS($H633)),
IF(AND(LEFT(J633,1)="F",K633&gt;0),SUMIFS('Key Numbers'!$C$2:$C$71,'Key Numbers'!$A$2:$A$71,"&lt;="&amp;ABS($I633),'Key Numbers'!$A$2:$A$71,"&gt;="&amp;ABS($H633)),
IF(AND(LEFT(J633,1)="D",K633&lt;0),-1*SUMIFS('Key Numbers'!$C$2:$C$71,'Key Numbers'!$A$2:$A$71,"&lt;="&amp;ABS($I633),'Key Numbers'!$A$2:$A$71,"&gt;="&amp;ABS($H633)),
SUMIFS('Key Numbers'!$C$2:$C$71,'Key Numbers'!$A$2:$A$71,"&gt;="&amp;ABS($I633),'Key Numbers'!$A$2:$A$71,"&lt;="&amp;ABS($H633))))))))))</f>
        <v>-4.1284403669724773E-2</v>
      </c>
      <c r="M633" s="6" cm="1">
        <f t="array" ref="M633">IFERROR(INDEX(DVOA!$E$2:$E$20095,MATCH($F633&amp;$A633-1&amp;$B633,DVOA!$C$2:$C$20095&amp;DVOA!$A$2:$A20411&amp;DVOA!$B$2:$B$20095,0)),0)</f>
        <v>-0.21733601075674</v>
      </c>
      <c r="N633" s="6" cm="1">
        <f t="array" ref="N633">IFERROR(INDEX(WDVOA!$W$2:$W$1616,MATCH($F633&amp;$A633-1&amp;$B633,WDVOA!$U$2:$U$19616&amp;WDVOA!$V$2:$V$19616&amp;WDVOA!$B$2:$B$19616,0)),0)</f>
        <v>0</v>
      </c>
      <c r="O633" s="6" cm="1">
        <f t="array" ref="O633">IFERROR(INDEX(DVOA!$AC$2:$AC$20095,MATCH($F633&amp;$A633-1&amp;$B633,DVOA!$C$2:$C$20095&amp;DVOA!$A$2:$A$20095&amp;DVOA!$B$2:$B$20095,0)
),0)</f>
        <v>0.12992515285349099</v>
      </c>
      <c r="P633" s="6" cm="1">
        <f t="array" ref="P633">IFERROR(INDEX(DVOA!$E$2:$E$20095,MATCH($G633&amp;$A633-1&amp;$B633,DVOA!$C$2:$C$20095&amp;DVOA!$A$2:$A20411&amp;DVOA!$B$2:$B$20095,0)),0)</f>
        <v>0.19305956839865199</v>
      </c>
      <c r="Q633" s="6" cm="1">
        <f t="array" ref="Q633">IFERROR(INDEX(WDVOA!$W$2:$W$1616,MATCH($G633&amp;$A633-1&amp;$B633,WDVOA!$U$2:$U$19616&amp;WDVOA!$V$2:$V$19616&amp;WDVOA!$B$2:$B$19616,0)),0)</f>
        <v>0</v>
      </c>
      <c r="R633" s="6" cm="1">
        <f t="array" ref="R633">IFERROR(INDEX(DVOA!$AC$2:$AC$20095,MATCH($G633&amp;$A633-1&amp;$B633,DVOA!$C$2:$C$20095&amp;DVOA!$A$2:$A$20095&amp;DVOA!$B$2:$B$20095,0)
),0)</f>
        <v>0.104821392329897</v>
      </c>
      <c r="S633" s="6">
        <f t="shared" si="120"/>
        <v>0.117373272591694</v>
      </c>
      <c r="T633" s="104">
        <f t="shared" si="128"/>
        <v>-0.41039557915539199</v>
      </c>
      <c r="U633" s="104" t="str">
        <f t="shared" si="129"/>
        <v/>
      </c>
      <c r="V633" s="26" t="str" cm="1">
        <f t="array" ref="V633">IFERROR(IF(E633="H",INDEX('DVOA Pred'!$G$2:$G$1000,MATCH($F633&amp;$B633&amp;$A633,'DVOA Pred'!$C$2:$C$1000&amp;'DVOA Pred'!$A$2:$A$1000&amp;'DVOA Pred'!$B$2:$B$1000,0)),
INDEX('DVOA Pred'!$H$2:$H$1000,MATCH($F633&amp;$B633&amp;$A633,'DVOA Pred'!$D$2:$D$1000&amp;'DVOA Pred'!$A$2:$A$1000&amp;'DVOA Pred'!$B$2:$B$1000,0))),"")</f>
        <v/>
      </c>
      <c r="W633" s="26" t="str">
        <f t="shared" si="121"/>
        <v/>
      </c>
      <c r="X633" s="26" t="str">
        <f t="shared" si="122"/>
        <v/>
      </c>
      <c r="Y633" s="6" t="str">
        <f>IFERROR((PERCENTRANK($L$2:$L$20355,L633)*Multiples!$B$3)+((PERCENTRANK($W$2:$W$20355,W633)*(1-Multiples!$B$3))),"")</f>
        <v/>
      </c>
      <c r="Z633" s="64">
        <v>31</v>
      </c>
      <c r="AA633" s="64">
        <v>38</v>
      </c>
      <c r="AB633" s="24">
        <f t="shared" si="123"/>
        <v>-7</v>
      </c>
      <c r="AC633" s="24">
        <f t="shared" si="124"/>
        <v>-0.5</v>
      </c>
      <c r="AD633" s="24">
        <f t="shared" si="125"/>
        <v>0</v>
      </c>
      <c r="AE633" s="24" t="str">
        <f t="shared" si="126"/>
        <v>No</v>
      </c>
      <c r="AF633" s="24" t="str">
        <f t="shared" si="127"/>
        <v>No</v>
      </c>
      <c r="AG633" s="64"/>
      <c r="AH633" s="105"/>
      <c r="AI633" s="105"/>
      <c r="AJ633" s="66"/>
    </row>
    <row r="634" spans="1:36" customFormat="1" x14ac:dyDescent="0.25">
      <c r="A634" s="7">
        <v>8</v>
      </c>
      <c r="B634" s="5">
        <v>2023</v>
      </c>
      <c r="C634" s="5" t="str">
        <f t="shared" si="117"/>
        <v>2023 W8</v>
      </c>
      <c r="D634" s="5">
        <v>317</v>
      </c>
      <c r="E634" s="5" t="s">
        <v>651</v>
      </c>
      <c r="F634" s="5" t="s">
        <v>35</v>
      </c>
      <c r="G634" s="5" t="s">
        <v>27</v>
      </c>
      <c r="H634" s="5">
        <v>-0.5</v>
      </c>
      <c r="I634" s="61">
        <v>1.5</v>
      </c>
      <c r="J634" s="62" t="str">
        <f t="shared" si="118"/>
        <v>D-2</v>
      </c>
      <c r="K634" s="61">
        <f t="shared" si="119"/>
        <v>-2</v>
      </c>
      <c r="L634" s="228">
        <f>IF(K634=0,0,
IF(J634="D0.5",0.5*SUMIFS('Key Numbers'!$C$2:$C$71,'Key Numbers'!$A$2:$A$71,"&gt;="&amp;ABS($I634),'Key Numbers'!$A$2:$A$71,"&lt;="&amp;ABS($H634)),
IF(J634="D-0.5",0.5*-1*SUMIFS('Key Numbers'!$C$2:$C$71,'Key Numbers'!$A$2:$A$71,"&lt;="&amp;ABS($I634),'Key Numbers'!$A$2:$A$71,"&gt;="&amp;ABS($H634)),
IF(J634="F0.5",0.5*SUMIFS('Key Numbers'!$C$2:$C$71,'Key Numbers'!$A$2:$A$71,"&lt;="&amp;ABS($I634),'Key Numbers'!$A$2:$A$71,"&gt;="&amp;ABS($H634)),
IF(J634="F-0.5",0.5*-1*SUMIFS('Key Numbers'!$C$2:$C$71,'Key Numbers'!$A$2:$A$71,"&gt;="&amp;ABS($I634),'Key Numbers'!$A$2:$A$71,"&lt;="&amp;ABS($H634)),
IF(AND(LEFT(J634,1)="F",K634&lt;0),-1*SUMIFS('Key Numbers'!$C$2:$C$71,'Key Numbers'!$A$2:$A$71,"&gt;="&amp;ABS($I634),'Key Numbers'!$A$2:$A$71,"&lt;="&amp;ABS($H634)),
IF(AND(LEFT(J634,1)="F",K634&gt;0),SUMIFS('Key Numbers'!$C$2:$C$71,'Key Numbers'!$A$2:$A$71,"&lt;="&amp;ABS($I634),'Key Numbers'!$A$2:$A$71,"&gt;="&amp;ABS($H634)),
IF(AND(LEFT(J634,1)="D",K634&lt;0),-1*SUMIFS('Key Numbers'!$C$2:$C$71,'Key Numbers'!$A$2:$A$71,"&lt;="&amp;ABS($I634),'Key Numbers'!$A$2:$A$71,"&gt;="&amp;ABS($H634)),
SUMIFS('Key Numbers'!$C$2:$C$71,'Key Numbers'!$A$2:$A$71,"&gt;="&amp;ABS($I634),'Key Numbers'!$A$2:$A$71,"&lt;="&amp;ABS($H634))))))))))</f>
        <v>-5.321100917431193E-2</v>
      </c>
      <c r="M634" s="6" cm="1">
        <f t="array" ref="M634">IFERROR(INDEX(DVOA!$E$2:$E$20095,MATCH($F634&amp;$A634-1&amp;$B634,DVOA!$C$2:$C$20095&amp;DVOA!$A$2:$A20412&amp;DVOA!$B$2:$B$20095,0)),0)</f>
        <v>6.2503053310311293E-2</v>
      </c>
      <c r="N634" s="6" cm="1">
        <f t="array" ref="N634">IFERROR(INDEX(WDVOA!$W$2:$W$1616,MATCH($F634&amp;$A634-1&amp;$B634,WDVOA!$U$2:$U$19616&amp;WDVOA!$V$2:$V$19616&amp;WDVOA!$B$2:$B$19616,0)),0)</f>
        <v>0</v>
      </c>
      <c r="O634" s="6" cm="1">
        <f t="array" ref="O634">IFERROR(INDEX(DVOA!$AC$2:$AC$20095,MATCH($F634&amp;$A634-1&amp;$B634,DVOA!$C$2:$C$20095&amp;DVOA!$A$2:$A$20095&amp;DVOA!$B$2:$B$20095,0)
),0)</f>
        <v>0.10811152239975801</v>
      </c>
      <c r="P634" s="6" cm="1">
        <f t="array" ref="P634">IFERROR(INDEX(DVOA!$E$2:$E$20095,MATCH($G634&amp;$A634-1&amp;$B634,DVOA!$C$2:$C$20095&amp;DVOA!$A$2:$A20412&amp;DVOA!$B$2:$B$20095,0)),0)</f>
        <v>1.7071642922572301E-2</v>
      </c>
      <c r="Q634" s="6" cm="1">
        <f t="array" ref="Q634">IFERROR(INDEX(WDVOA!$W$2:$W$1616,MATCH($G634&amp;$A634-1&amp;$B634,WDVOA!$U$2:$U$19616&amp;WDVOA!$V$2:$V$19616&amp;WDVOA!$B$2:$B$19616,0)),0)</f>
        <v>0</v>
      </c>
      <c r="R634" s="6" cm="1">
        <f t="array" ref="R634">IFERROR(INDEX(DVOA!$AC$2:$AC$20095,MATCH($G634&amp;$A634-1&amp;$B634,DVOA!$C$2:$C$20095&amp;DVOA!$A$2:$A$20095&amp;DVOA!$B$2:$B$20095,0)
),0)</f>
        <v>0.12873433318983801</v>
      </c>
      <c r="S634" s="6">
        <f t="shared" si="120"/>
        <v>0.11842292779479802</v>
      </c>
      <c r="T634" s="104">
        <f t="shared" si="128"/>
        <v>4.5431410387738992E-2</v>
      </c>
      <c r="U634" s="104" t="str">
        <f t="shared" si="129"/>
        <v/>
      </c>
      <c r="V634" s="26" t="str" cm="1">
        <f t="array" ref="V634">IFERROR(IF(E634="H",INDEX('DVOA Pred'!$G$2:$G$1000,MATCH($F634&amp;$B634&amp;$A634,'DVOA Pred'!$C$2:$C$1000&amp;'DVOA Pred'!$A$2:$A$1000&amp;'DVOA Pred'!$B$2:$B$1000,0)),
INDEX('DVOA Pred'!$H$2:$H$1000,MATCH($F634&amp;$B634&amp;$A634,'DVOA Pred'!$D$2:$D$1000&amp;'DVOA Pred'!$A$2:$A$1000&amp;'DVOA Pred'!$B$2:$B$1000,0))),"")</f>
        <v/>
      </c>
      <c r="W634" s="26" t="str">
        <f t="shared" si="121"/>
        <v/>
      </c>
      <c r="X634" s="26" t="str">
        <f t="shared" si="122"/>
        <v/>
      </c>
      <c r="Y634" s="6" t="str">
        <f>IFERROR((PERCENTRANK($L$2:$L$20355,L634)*Multiples!$B$3)+((PERCENTRANK($W$2:$W$20355,W634)*(1-Multiples!$B$3))),"")</f>
        <v/>
      </c>
      <c r="Z634" s="64">
        <v>27</v>
      </c>
      <c r="AA634" s="64">
        <v>38</v>
      </c>
      <c r="AB634" s="24">
        <f t="shared" si="123"/>
        <v>-11</v>
      </c>
      <c r="AC634" s="24">
        <f t="shared" si="124"/>
        <v>-11.5</v>
      </c>
      <c r="AD634" s="24">
        <f t="shared" si="125"/>
        <v>-9.5</v>
      </c>
      <c r="AE634" s="24" t="str">
        <f t="shared" si="126"/>
        <v>No</v>
      </c>
      <c r="AF634" s="24" t="str">
        <f t="shared" si="127"/>
        <v>No</v>
      </c>
      <c r="AG634" s="64"/>
      <c r="AH634" s="105"/>
      <c r="AI634" s="105"/>
      <c r="AJ634" s="66"/>
    </row>
    <row r="635" spans="1:36" customFormat="1" x14ac:dyDescent="0.25">
      <c r="A635" s="7">
        <v>8</v>
      </c>
      <c r="B635" s="5">
        <v>2023</v>
      </c>
      <c r="C635" s="5" t="str">
        <f t="shared" si="117"/>
        <v>2023 W8</v>
      </c>
      <c r="D635" s="5">
        <v>317</v>
      </c>
      <c r="E635" s="5" t="s">
        <v>649</v>
      </c>
      <c r="F635" s="5" t="s">
        <v>27</v>
      </c>
      <c r="G635" s="5" t="s">
        <v>35</v>
      </c>
      <c r="H635" s="5">
        <v>0.5</v>
      </c>
      <c r="I635" s="61">
        <v>-1.5</v>
      </c>
      <c r="J635" s="62" t="str">
        <f t="shared" si="118"/>
        <v>F2</v>
      </c>
      <c r="K635" s="61">
        <f t="shared" si="119"/>
        <v>2</v>
      </c>
      <c r="L635" s="228">
        <f>IF(K635=0,0,
IF(J635="D0.5",0.5*SUMIFS('Key Numbers'!$C$2:$C$71,'Key Numbers'!$A$2:$A$71,"&gt;="&amp;ABS($I635),'Key Numbers'!$A$2:$A$71,"&lt;="&amp;ABS($H635)),
IF(J635="D-0.5",0.5*-1*SUMIFS('Key Numbers'!$C$2:$C$71,'Key Numbers'!$A$2:$A$71,"&lt;="&amp;ABS($I635),'Key Numbers'!$A$2:$A$71,"&gt;="&amp;ABS($H635)),
IF(J635="F0.5",0.5*SUMIFS('Key Numbers'!$C$2:$C$71,'Key Numbers'!$A$2:$A$71,"&lt;="&amp;ABS($I635),'Key Numbers'!$A$2:$A$71,"&gt;="&amp;ABS($H635)),
IF(J635="F-0.5",0.5*-1*SUMIFS('Key Numbers'!$C$2:$C$71,'Key Numbers'!$A$2:$A$71,"&gt;="&amp;ABS($I635),'Key Numbers'!$A$2:$A$71,"&lt;="&amp;ABS($H635)),
IF(AND(LEFT(J635,1)="F",K635&lt;0),-1*SUMIFS('Key Numbers'!$C$2:$C$71,'Key Numbers'!$A$2:$A$71,"&gt;="&amp;ABS($I635),'Key Numbers'!$A$2:$A$71,"&lt;="&amp;ABS($H635)),
IF(AND(LEFT(J635,1)="F",K635&gt;0),SUMIFS('Key Numbers'!$C$2:$C$71,'Key Numbers'!$A$2:$A$71,"&lt;="&amp;ABS($I635),'Key Numbers'!$A$2:$A$71,"&gt;="&amp;ABS($H635)),
IF(AND(LEFT(J635,1)="D",K635&lt;0),-1*SUMIFS('Key Numbers'!$C$2:$C$71,'Key Numbers'!$A$2:$A$71,"&lt;="&amp;ABS($I635),'Key Numbers'!$A$2:$A$71,"&gt;="&amp;ABS($H635)),
SUMIFS('Key Numbers'!$C$2:$C$71,'Key Numbers'!$A$2:$A$71,"&gt;="&amp;ABS($I635),'Key Numbers'!$A$2:$A$71,"&lt;="&amp;ABS($H635))))))))))</f>
        <v>5.321100917431193E-2</v>
      </c>
      <c r="M635" s="6" cm="1">
        <f t="array" ref="M635">IFERROR(INDEX(DVOA!$E$2:$E$20095,MATCH($F635&amp;$A635-1&amp;$B635,DVOA!$C$2:$C$20095&amp;DVOA!$A$2:$A20413&amp;DVOA!$B$2:$B$20095,0)),0)</f>
        <v>1.7071642922572301E-2</v>
      </c>
      <c r="N635" s="6" cm="1">
        <f t="array" ref="N635">IFERROR(INDEX(WDVOA!$W$2:$W$1616,MATCH($F635&amp;$A635-1&amp;$B635,WDVOA!$U$2:$U$19616&amp;WDVOA!$V$2:$V$19616&amp;WDVOA!$B$2:$B$19616,0)),0)</f>
        <v>0</v>
      </c>
      <c r="O635" s="6" cm="1">
        <f t="array" ref="O635">IFERROR(INDEX(DVOA!$AC$2:$AC$20095,MATCH($F635&amp;$A635-1&amp;$B635,DVOA!$C$2:$C$20095&amp;DVOA!$A$2:$A$20095&amp;DVOA!$B$2:$B$20095,0)
),0)</f>
        <v>0.12873433318983801</v>
      </c>
      <c r="P635" s="6" cm="1">
        <f t="array" ref="P635">IFERROR(INDEX(DVOA!$E$2:$E$20095,MATCH($G635&amp;$A635-1&amp;$B635,DVOA!$C$2:$C$20095&amp;DVOA!$A$2:$A20413&amp;DVOA!$B$2:$B$20095,0)),0)</f>
        <v>6.2503053310311293E-2</v>
      </c>
      <c r="Q635" s="6" cm="1">
        <f t="array" ref="Q635">IFERROR(INDEX(WDVOA!$W$2:$W$1616,MATCH($G635&amp;$A635-1&amp;$B635,WDVOA!$U$2:$U$19616&amp;WDVOA!$V$2:$V$19616&amp;WDVOA!$B$2:$B$19616,0)),0)</f>
        <v>0</v>
      </c>
      <c r="R635" s="6" cm="1">
        <f t="array" ref="R635">IFERROR(INDEX(DVOA!$AC$2:$AC$20095,MATCH($G635&amp;$A635-1&amp;$B635,DVOA!$C$2:$C$20095&amp;DVOA!$A$2:$A$20095&amp;DVOA!$B$2:$B$20095,0)
),0)</f>
        <v>0.10811152239975801</v>
      </c>
      <c r="S635" s="6">
        <f t="shared" si="120"/>
        <v>0.11842292779479802</v>
      </c>
      <c r="T635" s="104">
        <f t="shared" si="128"/>
        <v>-4.5431410387738992E-2</v>
      </c>
      <c r="U635" s="104" t="str">
        <f t="shared" si="129"/>
        <v/>
      </c>
      <c r="V635" s="26" t="str" cm="1">
        <f t="array" ref="V635">IFERROR(IF(E635="H",INDEX('DVOA Pred'!$G$2:$G$1000,MATCH($F635&amp;$B635&amp;$A635,'DVOA Pred'!$C$2:$C$1000&amp;'DVOA Pred'!$A$2:$A$1000&amp;'DVOA Pred'!$B$2:$B$1000,0)),
INDEX('DVOA Pred'!$H$2:$H$1000,MATCH($F635&amp;$B635&amp;$A635,'DVOA Pred'!$D$2:$D$1000&amp;'DVOA Pred'!$A$2:$A$1000&amp;'DVOA Pred'!$B$2:$B$1000,0))),"")</f>
        <v/>
      </c>
      <c r="W635" s="26" t="str">
        <f t="shared" si="121"/>
        <v/>
      </c>
      <c r="X635" s="26" t="str">
        <f t="shared" si="122"/>
        <v/>
      </c>
      <c r="Y635" s="6" t="str">
        <f>IFERROR((PERCENTRANK($L$2:$L$20355,L635)*Multiples!$B$3)+((PERCENTRANK($W$2:$W$20355,W635)*(1-Multiples!$B$3))),"")</f>
        <v/>
      </c>
      <c r="Z635" s="64">
        <v>38</v>
      </c>
      <c r="AA635" s="64">
        <v>27</v>
      </c>
      <c r="AB635" s="24">
        <f t="shared" si="123"/>
        <v>11</v>
      </c>
      <c r="AC635" s="24">
        <f t="shared" si="124"/>
        <v>11.5</v>
      </c>
      <c r="AD635" s="24">
        <f t="shared" si="125"/>
        <v>9.5</v>
      </c>
      <c r="AE635" s="24" t="str">
        <f t="shared" si="126"/>
        <v>Yes</v>
      </c>
      <c r="AF635" s="24" t="str">
        <f t="shared" si="127"/>
        <v>Yes</v>
      </c>
      <c r="AG635" s="64"/>
      <c r="AH635" s="105"/>
      <c r="AI635" s="105"/>
      <c r="AJ635" s="66"/>
    </row>
    <row r="636" spans="1:36" customFormat="1" x14ac:dyDescent="0.25">
      <c r="A636" s="7">
        <v>8</v>
      </c>
      <c r="B636" s="5">
        <v>2023</v>
      </c>
      <c r="C636" s="5" t="str">
        <f t="shared" si="117"/>
        <v>2023 W8</v>
      </c>
      <c r="D636" s="5">
        <v>318</v>
      </c>
      <c r="E636" s="5" t="s">
        <v>649</v>
      </c>
      <c r="F636" s="5" t="s">
        <v>12</v>
      </c>
      <c r="G636" s="5" t="s">
        <v>32</v>
      </c>
      <c r="H636" s="5">
        <v>-2.5</v>
      </c>
      <c r="I636" s="61">
        <v>-2</v>
      </c>
      <c r="J636" s="62" t="str">
        <f t="shared" si="118"/>
        <v>F-0.5</v>
      </c>
      <c r="K636" s="61">
        <f t="shared" si="119"/>
        <v>-0.5</v>
      </c>
      <c r="L636" s="228">
        <f>IF(K636=0,0,
IF(J636="D0.5",0.5*SUMIFS('Key Numbers'!$C$2:$C$71,'Key Numbers'!$A$2:$A$71,"&gt;="&amp;ABS($I636),'Key Numbers'!$A$2:$A$71,"&lt;="&amp;ABS($H636)),
IF(J636="D-0.5",0.5*-1*SUMIFS('Key Numbers'!$C$2:$C$71,'Key Numbers'!$A$2:$A$71,"&lt;="&amp;ABS($I636),'Key Numbers'!$A$2:$A$71,"&gt;="&amp;ABS($H636)),
IF(J636="F0.5",0.5*SUMIFS('Key Numbers'!$C$2:$C$71,'Key Numbers'!$A$2:$A$71,"&lt;="&amp;ABS($I636),'Key Numbers'!$A$2:$A$71,"&gt;="&amp;ABS($H636)),
IF(J636="F-0.5",0.5*-1*SUMIFS('Key Numbers'!$C$2:$C$71,'Key Numbers'!$A$2:$A$71,"&gt;="&amp;ABS($I636),'Key Numbers'!$A$2:$A$71,"&lt;="&amp;ABS($H636)),
IF(AND(LEFT(J636,1)="F",K636&lt;0),-1*SUMIFS('Key Numbers'!$C$2:$C$71,'Key Numbers'!$A$2:$A$71,"&gt;="&amp;ABS($I636),'Key Numbers'!$A$2:$A$71,"&lt;="&amp;ABS($H636)),
IF(AND(LEFT(J636,1)="F",K636&gt;0),SUMIFS('Key Numbers'!$C$2:$C$71,'Key Numbers'!$A$2:$A$71,"&lt;="&amp;ABS($I636),'Key Numbers'!$A$2:$A$71,"&gt;="&amp;ABS($H636)),
IF(AND(LEFT(J636,1)="D",K636&lt;0),-1*SUMIFS('Key Numbers'!$C$2:$C$71,'Key Numbers'!$A$2:$A$71,"&lt;="&amp;ABS($I636),'Key Numbers'!$A$2:$A$71,"&gt;="&amp;ABS($H636)),
SUMIFS('Key Numbers'!$C$2:$C$71,'Key Numbers'!$A$2:$A$71,"&gt;="&amp;ABS($I636),'Key Numbers'!$A$2:$A$71,"&lt;="&amp;ABS($H636))))))))))</f>
        <v>-2.8440366972477066E-2</v>
      </c>
      <c r="M636" s="6" cm="1">
        <f t="array" ref="M636">IFERROR(INDEX(DVOA!$E$2:$E$20095,MATCH($F636&amp;$A636-1&amp;$B636,DVOA!$C$2:$C$20095&amp;DVOA!$A$2:$A20414&amp;DVOA!$B$2:$B$20095,0)),0)</f>
        <v>0.19088382654122499</v>
      </c>
      <c r="N636" s="6" cm="1">
        <f t="array" ref="N636">IFERROR(INDEX(WDVOA!$W$2:$W$1616,MATCH($F636&amp;$A636-1&amp;$B636,WDVOA!$U$2:$U$19616&amp;WDVOA!$V$2:$V$19616&amp;WDVOA!$B$2:$B$19616,0)),0)</f>
        <v>0</v>
      </c>
      <c r="O636" s="6" cm="1">
        <f t="array" ref="O636">IFERROR(INDEX(DVOA!$AC$2:$AC$20095,MATCH($F636&amp;$A636-1&amp;$B636,DVOA!$C$2:$C$20095&amp;DVOA!$A$2:$A$20095&amp;DVOA!$B$2:$B$20095,0)
),0)</f>
        <v>0.22462566951837101</v>
      </c>
      <c r="P636" s="6" cm="1">
        <f t="array" ref="P636">IFERROR(INDEX(DVOA!$E$2:$E$20095,MATCH($G636&amp;$A636-1&amp;$B636,DVOA!$C$2:$C$20095&amp;DVOA!$A$2:$A20414&amp;DVOA!$B$2:$B$20095,0)),0)</f>
        <v>-1.8363493457523999E-2</v>
      </c>
      <c r="Q636" s="6" cm="1">
        <f t="array" ref="Q636">IFERROR(INDEX(WDVOA!$W$2:$W$1616,MATCH($G636&amp;$A636-1&amp;$B636,WDVOA!$U$2:$U$19616&amp;WDVOA!$V$2:$V$19616&amp;WDVOA!$B$2:$B$19616,0)),0)</f>
        <v>0</v>
      </c>
      <c r="R636" s="6" cm="1">
        <f t="array" ref="R636">IFERROR(INDEX(DVOA!$AC$2:$AC$20095,MATCH($G636&amp;$A636-1&amp;$B636,DVOA!$C$2:$C$20095&amp;DVOA!$A$2:$A$20095&amp;DVOA!$B$2:$B$20095,0)
),0)</f>
        <v>0.19212396674336199</v>
      </c>
      <c r="S636" s="6">
        <f t="shared" si="120"/>
        <v>0.2083748181308665</v>
      </c>
      <c r="T636" s="104">
        <f t="shared" si="128"/>
        <v>0.20924731999874899</v>
      </c>
      <c r="U636" s="104" t="str">
        <f t="shared" si="129"/>
        <v/>
      </c>
      <c r="V636" s="26" t="str" cm="1">
        <f t="array" ref="V636">IFERROR(IF(E636="H",INDEX('DVOA Pred'!$G$2:$G$1000,MATCH($F636&amp;$B636&amp;$A636,'DVOA Pred'!$C$2:$C$1000&amp;'DVOA Pred'!$A$2:$A$1000&amp;'DVOA Pred'!$B$2:$B$1000,0)),
INDEX('DVOA Pred'!$H$2:$H$1000,MATCH($F636&amp;$B636&amp;$A636,'DVOA Pred'!$D$2:$D$1000&amp;'DVOA Pred'!$A$2:$A$1000&amp;'DVOA Pred'!$B$2:$B$1000,0))),"")</f>
        <v/>
      </c>
      <c r="W636" s="26" t="str">
        <f t="shared" si="121"/>
        <v/>
      </c>
      <c r="X636" s="26" t="str">
        <f t="shared" si="122"/>
        <v/>
      </c>
      <c r="Y636" s="6" t="str">
        <f>IFERROR((PERCENTRANK($L$2:$L$20355,L636)*Multiples!$B$3)+((PERCENTRANK($W$2:$W$20355,W636)*(1-Multiples!$B$3))),"")</f>
        <v/>
      </c>
      <c r="Z636" s="64">
        <v>20</v>
      </c>
      <c r="AA636" s="64">
        <v>10</v>
      </c>
      <c r="AB636" s="24">
        <f t="shared" si="123"/>
        <v>10</v>
      </c>
      <c r="AC636" s="24">
        <f t="shared" si="124"/>
        <v>7.5</v>
      </c>
      <c r="AD636" s="24">
        <f t="shared" si="125"/>
        <v>8</v>
      </c>
      <c r="AE636" s="24" t="str">
        <f t="shared" si="126"/>
        <v>Yes</v>
      </c>
      <c r="AF636" s="24" t="str">
        <f t="shared" si="127"/>
        <v>Yes</v>
      </c>
      <c r="AG636" s="64"/>
      <c r="AH636" s="105"/>
      <c r="AI636" s="105"/>
      <c r="AJ636" s="66"/>
    </row>
    <row r="637" spans="1:36" customFormat="1" x14ac:dyDescent="0.25">
      <c r="A637" s="7">
        <v>8</v>
      </c>
      <c r="B637" s="5">
        <v>2023</v>
      </c>
      <c r="C637" s="5" t="str">
        <f t="shared" si="117"/>
        <v>2023 W8</v>
      </c>
      <c r="D637" s="5">
        <v>318</v>
      </c>
      <c r="E637" s="5" t="s">
        <v>651</v>
      </c>
      <c r="F637" s="5" t="s">
        <v>32</v>
      </c>
      <c r="G637" s="5" t="s">
        <v>12</v>
      </c>
      <c r="H637" s="5">
        <v>2.5</v>
      </c>
      <c r="I637" s="61">
        <v>2</v>
      </c>
      <c r="J637" s="62" t="str">
        <f t="shared" si="118"/>
        <v>D0.5</v>
      </c>
      <c r="K637" s="61">
        <f t="shared" si="119"/>
        <v>0.5</v>
      </c>
      <c r="L637" s="228">
        <f>IF(K637=0,0,
IF(J637="D0.5",0.5*SUMIFS('Key Numbers'!$C$2:$C$71,'Key Numbers'!$A$2:$A$71,"&gt;="&amp;ABS($I637),'Key Numbers'!$A$2:$A$71,"&lt;="&amp;ABS($H637)),
IF(J637="D-0.5",0.5*-1*SUMIFS('Key Numbers'!$C$2:$C$71,'Key Numbers'!$A$2:$A$71,"&lt;="&amp;ABS($I637),'Key Numbers'!$A$2:$A$71,"&gt;="&amp;ABS($H637)),
IF(J637="F0.5",0.5*SUMIFS('Key Numbers'!$C$2:$C$71,'Key Numbers'!$A$2:$A$71,"&lt;="&amp;ABS($I637),'Key Numbers'!$A$2:$A$71,"&gt;="&amp;ABS($H637)),
IF(J637="F-0.5",0.5*-1*SUMIFS('Key Numbers'!$C$2:$C$71,'Key Numbers'!$A$2:$A$71,"&gt;="&amp;ABS($I637),'Key Numbers'!$A$2:$A$71,"&lt;="&amp;ABS($H637)),
IF(AND(LEFT(J637,1)="F",K637&lt;0),-1*SUMIFS('Key Numbers'!$C$2:$C$71,'Key Numbers'!$A$2:$A$71,"&gt;="&amp;ABS($I637),'Key Numbers'!$A$2:$A$71,"&lt;="&amp;ABS($H637)),
IF(AND(LEFT(J637,1)="F",K637&gt;0),SUMIFS('Key Numbers'!$C$2:$C$71,'Key Numbers'!$A$2:$A$71,"&lt;="&amp;ABS($I637),'Key Numbers'!$A$2:$A$71,"&gt;="&amp;ABS($H637)),
IF(AND(LEFT(J637,1)="D",K637&lt;0),-1*SUMIFS('Key Numbers'!$C$2:$C$71,'Key Numbers'!$A$2:$A$71,"&lt;="&amp;ABS($I637),'Key Numbers'!$A$2:$A$71,"&gt;="&amp;ABS($H637)),
SUMIFS('Key Numbers'!$C$2:$C$71,'Key Numbers'!$A$2:$A$71,"&gt;="&amp;ABS($I637),'Key Numbers'!$A$2:$A$71,"&lt;="&amp;ABS($H637))))))))))</f>
        <v>2.8440366972477066E-2</v>
      </c>
      <c r="M637" s="6" cm="1">
        <f t="array" ref="M637">IFERROR(INDEX(DVOA!$E$2:$E$20095,MATCH($F637&amp;$A637-1&amp;$B637,DVOA!$C$2:$C$20095&amp;DVOA!$A$2:$A20415&amp;DVOA!$B$2:$B$20095,0)),0)</f>
        <v>-1.8363493457523999E-2</v>
      </c>
      <c r="N637" s="6" cm="1">
        <f t="array" ref="N637">IFERROR(INDEX(WDVOA!$W$2:$W$1616,MATCH($F637&amp;$A637-1&amp;$B637,WDVOA!$U$2:$U$19616&amp;WDVOA!$V$2:$V$19616&amp;WDVOA!$B$2:$B$19616,0)),0)</f>
        <v>0</v>
      </c>
      <c r="O637" s="6" cm="1">
        <f t="array" ref="O637">IFERROR(INDEX(DVOA!$AC$2:$AC$20095,MATCH($F637&amp;$A637-1&amp;$B637,DVOA!$C$2:$C$20095&amp;DVOA!$A$2:$A$20095&amp;DVOA!$B$2:$B$20095,0)
),0)</f>
        <v>0.19212396674336199</v>
      </c>
      <c r="P637" s="6" cm="1">
        <f t="array" ref="P637">IFERROR(INDEX(DVOA!$E$2:$E$20095,MATCH($G637&amp;$A637-1&amp;$B637,DVOA!$C$2:$C$20095&amp;DVOA!$A$2:$A20415&amp;DVOA!$B$2:$B$20095,0)),0)</f>
        <v>0.19088382654122499</v>
      </c>
      <c r="Q637" s="6" cm="1">
        <f t="array" ref="Q637">IFERROR(INDEX(WDVOA!$W$2:$W$1616,MATCH($G637&amp;$A637-1&amp;$B637,WDVOA!$U$2:$U$19616&amp;WDVOA!$V$2:$V$19616&amp;WDVOA!$B$2:$B$19616,0)),0)</f>
        <v>0</v>
      </c>
      <c r="R637" s="6" cm="1">
        <f t="array" ref="R637">IFERROR(INDEX(DVOA!$AC$2:$AC$20095,MATCH($G637&amp;$A637-1&amp;$B637,DVOA!$C$2:$C$20095&amp;DVOA!$A$2:$A$20095&amp;DVOA!$B$2:$B$20095,0)
),0)</f>
        <v>0.22462566951837101</v>
      </c>
      <c r="S637" s="6">
        <f t="shared" si="120"/>
        <v>0.2083748181308665</v>
      </c>
      <c r="T637" s="104">
        <f t="shared" si="128"/>
        <v>-0.20924731999874899</v>
      </c>
      <c r="U637" s="104" t="str">
        <f t="shared" si="129"/>
        <v/>
      </c>
      <c r="V637" s="26" t="str" cm="1">
        <f t="array" ref="V637">IFERROR(IF(E637="H",INDEX('DVOA Pred'!$G$2:$G$1000,MATCH($F637&amp;$B637&amp;$A637,'DVOA Pred'!$C$2:$C$1000&amp;'DVOA Pred'!$A$2:$A$1000&amp;'DVOA Pred'!$B$2:$B$1000,0)),
INDEX('DVOA Pred'!$H$2:$H$1000,MATCH($F637&amp;$B637&amp;$A637,'DVOA Pred'!$D$2:$D$1000&amp;'DVOA Pred'!$A$2:$A$1000&amp;'DVOA Pred'!$B$2:$B$1000,0))),"")</f>
        <v/>
      </c>
      <c r="W637" s="26" t="str">
        <f t="shared" si="121"/>
        <v/>
      </c>
      <c r="X637" s="26" t="str">
        <f t="shared" si="122"/>
        <v/>
      </c>
      <c r="Y637" s="6" t="str">
        <f>IFERROR((PERCENTRANK($L$2:$L$20355,L637)*Multiples!$B$3)+((PERCENTRANK($W$2:$W$20355,W637)*(1-Multiples!$B$3))),"")</f>
        <v/>
      </c>
      <c r="Z637" s="64">
        <v>10</v>
      </c>
      <c r="AA637" s="64">
        <v>20</v>
      </c>
      <c r="AB637" s="24">
        <f t="shared" si="123"/>
        <v>-10</v>
      </c>
      <c r="AC637" s="24">
        <f t="shared" si="124"/>
        <v>-7.5</v>
      </c>
      <c r="AD637" s="24">
        <f t="shared" si="125"/>
        <v>-8</v>
      </c>
      <c r="AE637" s="24" t="str">
        <f t="shared" si="126"/>
        <v>No</v>
      </c>
      <c r="AF637" s="24" t="str">
        <f t="shared" si="127"/>
        <v>No</v>
      </c>
      <c r="AG637" s="64"/>
      <c r="AH637" s="105"/>
      <c r="AI637" s="105"/>
      <c r="AJ637" s="66"/>
    </row>
    <row r="638" spans="1:36" customFormat="1" x14ac:dyDescent="0.25">
      <c r="A638" s="7">
        <v>8</v>
      </c>
      <c r="B638" s="5">
        <v>2023</v>
      </c>
      <c r="C638" s="5" t="str">
        <f t="shared" si="117"/>
        <v>2023 W8</v>
      </c>
      <c r="D638" s="5">
        <v>319</v>
      </c>
      <c r="E638" s="5" t="s">
        <v>653</v>
      </c>
      <c r="F638" s="5" t="s">
        <v>15</v>
      </c>
      <c r="G638" s="5" t="s">
        <v>9</v>
      </c>
      <c r="H638" s="5">
        <v>2.5</v>
      </c>
      <c r="I638" s="61">
        <v>3</v>
      </c>
      <c r="J638" s="62" t="str">
        <f t="shared" si="118"/>
        <v>D-0.5</v>
      </c>
      <c r="K638" s="61">
        <f t="shared" si="119"/>
        <v>-0.5</v>
      </c>
      <c r="L638" s="228">
        <f>IF(K638=0,0,
IF(J638="D0.5",0.5*SUMIFS('Key Numbers'!$C$2:$C$71,'Key Numbers'!$A$2:$A$71,"&gt;="&amp;ABS($I638),'Key Numbers'!$A$2:$A$71,"&lt;="&amp;ABS($H638)),
IF(J638="D-0.5",0.5*-1*SUMIFS('Key Numbers'!$C$2:$C$71,'Key Numbers'!$A$2:$A$71,"&lt;="&amp;ABS($I638),'Key Numbers'!$A$2:$A$71,"&gt;="&amp;ABS($H638)),
IF(J638="F0.5",0.5*SUMIFS('Key Numbers'!$C$2:$C$71,'Key Numbers'!$A$2:$A$71,"&lt;="&amp;ABS($I638),'Key Numbers'!$A$2:$A$71,"&gt;="&amp;ABS($H638)),
IF(J638="F-0.5",0.5*-1*SUMIFS('Key Numbers'!$C$2:$C$71,'Key Numbers'!$A$2:$A$71,"&gt;="&amp;ABS($I638),'Key Numbers'!$A$2:$A$71,"&lt;="&amp;ABS($H638)),
IF(AND(LEFT(J638,1)="F",K638&lt;0),-1*SUMIFS('Key Numbers'!$C$2:$C$71,'Key Numbers'!$A$2:$A$71,"&gt;="&amp;ABS($I638),'Key Numbers'!$A$2:$A$71,"&lt;="&amp;ABS($H638)),
IF(AND(LEFT(J638,1)="F",K638&gt;0),SUMIFS('Key Numbers'!$C$2:$C$71,'Key Numbers'!$A$2:$A$71,"&lt;="&amp;ABS($I638),'Key Numbers'!$A$2:$A$71,"&gt;="&amp;ABS($H638)),
IF(AND(LEFT(J638,1)="D",K638&lt;0),-1*SUMIFS('Key Numbers'!$C$2:$C$71,'Key Numbers'!$A$2:$A$71,"&lt;="&amp;ABS($I638),'Key Numbers'!$A$2:$A$71,"&gt;="&amp;ABS($H638)),
SUMIFS('Key Numbers'!$C$2:$C$71,'Key Numbers'!$A$2:$A$71,"&gt;="&amp;ABS($I638),'Key Numbers'!$A$2:$A$71,"&lt;="&amp;ABS($H638))))))))))</f>
        <v>-7.247706422018349E-2</v>
      </c>
      <c r="M638" s="6" cm="1">
        <f t="array" ref="M638">IFERROR(INDEX(DVOA!$E$2:$E$20095,MATCH($F638&amp;$A638-1&amp;$B638,DVOA!$C$2:$C$20095&amp;DVOA!$A$2:$A20416&amp;DVOA!$B$2:$B$20095,0)),0)</f>
        <v>-0.360776402673463</v>
      </c>
      <c r="N638" s="6" cm="1">
        <f t="array" ref="N638">IFERROR(INDEX(WDVOA!$W$2:$W$1616,MATCH($F638&amp;$A638-1&amp;$B638,WDVOA!$U$2:$U$19616&amp;WDVOA!$V$2:$V$19616&amp;WDVOA!$B$2:$B$19616,0)),0)</f>
        <v>0</v>
      </c>
      <c r="O638" s="6" cm="1">
        <f t="array" ref="O638">IFERROR(INDEX(DVOA!$AC$2:$AC$20095,MATCH($F638&amp;$A638-1&amp;$B638,DVOA!$C$2:$C$20095&amp;DVOA!$A$2:$A$20095&amp;DVOA!$B$2:$B$20095,0)
),0)</f>
        <v>0.15590003197192301</v>
      </c>
      <c r="P638" s="6" cm="1">
        <f t="array" ref="P638">IFERROR(INDEX(DVOA!$E$2:$E$20095,MATCH($G638&amp;$A638-1&amp;$B638,DVOA!$C$2:$C$20095&amp;DVOA!$A$2:$A20416&amp;DVOA!$B$2:$B$20095,0)),0)</f>
        <v>-5.89674324387734E-2</v>
      </c>
      <c r="Q638" s="6" cm="1">
        <f t="array" ref="Q638">IFERROR(INDEX(WDVOA!$W$2:$W$1616,MATCH($G638&amp;$A638-1&amp;$B638,WDVOA!$U$2:$U$19616&amp;WDVOA!$V$2:$V$19616&amp;WDVOA!$B$2:$B$19616,0)),0)</f>
        <v>0</v>
      </c>
      <c r="R638" s="6" cm="1">
        <f t="array" ref="R638">IFERROR(INDEX(DVOA!$AC$2:$AC$20095,MATCH($G638&amp;$A638-1&amp;$B638,DVOA!$C$2:$C$20095&amp;DVOA!$A$2:$A$20095&amp;DVOA!$B$2:$B$20095,0)
),0)</f>
        <v>8.6541324779030496E-2</v>
      </c>
      <c r="S638" s="6">
        <f t="shared" si="120"/>
        <v>0.12122067837547676</v>
      </c>
      <c r="T638" s="104">
        <f t="shared" si="128"/>
        <v>-0.30180897023468961</v>
      </c>
      <c r="U638" s="104" t="str">
        <f t="shared" si="129"/>
        <v/>
      </c>
      <c r="V638" s="26" t="str" cm="1">
        <f t="array" ref="V638">IFERROR(IF(E638="H",INDEX('DVOA Pred'!$G$2:$G$1000,MATCH($F638&amp;$B638&amp;$A638,'DVOA Pred'!$C$2:$C$1000&amp;'DVOA Pred'!$A$2:$A$1000&amp;'DVOA Pred'!$B$2:$B$1000,0)),
INDEX('DVOA Pred'!$H$2:$H$1000,MATCH($F638&amp;$B638&amp;$A638,'DVOA Pred'!$D$2:$D$1000&amp;'DVOA Pred'!$A$2:$A$1000&amp;'DVOA Pred'!$B$2:$B$1000,0))),"")</f>
        <v/>
      </c>
      <c r="W638" s="26" t="str">
        <f t="shared" si="121"/>
        <v/>
      </c>
      <c r="X638" s="26" t="str">
        <f t="shared" si="122"/>
        <v/>
      </c>
      <c r="Y638" s="6" t="str">
        <f>IFERROR((PERCENTRANK($L$2:$L$20355,L638)*Multiples!$B$3)+((PERCENTRANK($W$2:$W$20355,W638)*(1-Multiples!$B$3))),"")</f>
        <v/>
      </c>
      <c r="Z638" s="64">
        <v>10</v>
      </c>
      <c r="AA638" s="64">
        <v>13</v>
      </c>
      <c r="AB638" s="24">
        <f t="shared" si="123"/>
        <v>-3</v>
      </c>
      <c r="AC638" s="24">
        <f t="shared" si="124"/>
        <v>-0.5</v>
      </c>
      <c r="AD638" s="24">
        <f t="shared" si="125"/>
        <v>0</v>
      </c>
      <c r="AE638" s="24" t="str">
        <f t="shared" si="126"/>
        <v>No</v>
      </c>
      <c r="AF638" s="24" t="str">
        <f t="shared" si="127"/>
        <v>No</v>
      </c>
      <c r="AG638" s="64"/>
      <c r="AH638" s="105"/>
      <c r="AI638" s="105"/>
      <c r="AJ638" s="66"/>
    </row>
    <row r="639" spans="1:36" customFormat="1" x14ac:dyDescent="0.25">
      <c r="A639" s="7">
        <v>8</v>
      </c>
      <c r="B639" s="5">
        <v>2023</v>
      </c>
      <c r="C639" s="5" t="str">
        <f t="shared" si="117"/>
        <v>2023 W8</v>
      </c>
      <c r="D639" s="5">
        <v>319</v>
      </c>
      <c r="E639" s="5" t="s">
        <v>653</v>
      </c>
      <c r="F639" s="5" t="s">
        <v>9</v>
      </c>
      <c r="G639" s="5" t="s">
        <v>15</v>
      </c>
      <c r="H639" s="5">
        <v>-2.5</v>
      </c>
      <c r="I639" s="61">
        <v>-3</v>
      </c>
      <c r="J639" s="62" t="str">
        <f t="shared" si="118"/>
        <v>F0.5</v>
      </c>
      <c r="K639" s="61">
        <f t="shared" si="119"/>
        <v>0.5</v>
      </c>
      <c r="L639" s="228">
        <f>IF(K639=0,0,
IF(J639="D0.5",0.5*SUMIFS('Key Numbers'!$C$2:$C$71,'Key Numbers'!$A$2:$A$71,"&gt;="&amp;ABS($I639),'Key Numbers'!$A$2:$A$71,"&lt;="&amp;ABS($H639)),
IF(J639="D-0.5",0.5*-1*SUMIFS('Key Numbers'!$C$2:$C$71,'Key Numbers'!$A$2:$A$71,"&lt;="&amp;ABS($I639),'Key Numbers'!$A$2:$A$71,"&gt;="&amp;ABS($H639)),
IF(J639="F0.5",0.5*SUMIFS('Key Numbers'!$C$2:$C$71,'Key Numbers'!$A$2:$A$71,"&lt;="&amp;ABS($I639),'Key Numbers'!$A$2:$A$71,"&gt;="&amp;ABS($H639)),
IF(J639="F-0.5",0.5*-1*SUMIFS('Key Numbers'!$C$2:$C$71,'Key Numbers'!$A$2:$A$71,"&gt;="&amp;ABS($I639),'Key Numbers'!$A$2:$A$71,"&lt;="&amp;ABS($H639)),
IF(AND(LEFT(J639,1)="F",K639&lt;0),-1*SUMIFS('Key Numbers'!$C$2:$C$71,'Key Numbers'!$A$2:$A$71,"&gt;="&amp;ABS($I639),'Key Numbers'!$A$2:$A$71,"&lt;="&amp;ABS($H639)),
IF(AND(LEFT(J639,1)="F",K639&gt;0),SUMIFS('Key Numbers'!$C$2:$C$71,'Key Numbers'!$A$2:$A$71,"&lt;="&amp;ABS($I639),'Key Numbers'!$A$2:$A$71,"&gt;="&amp;ABS($H639)),
IF(AND(LEFT(J639,1)="D",K639&lt;0),-1*SUMIFS('Key Numbers'!$C$2:$C$71,'Key Numbers'!$A$2:$A$71,"&lt;="&amp;ABS($I639),'Key Numbers'!$A$2:$A$71,"&gt;="&amp;ABS($H639)),
SUMIFS('Key Numbers'!$C$2:$C$71,'Key Numbers'!$A$2:$A$71,"&gt;="&amp;ABS($I639),'Key Numbers'!$A$2:$A$71,"&lt;="&amp;ABS($H639))))))))))</f>
        <v>7.247706422018349E-2</v>
      </c>
      <c r="M639" s="6" cm="1">
        <f t="array" ref="M639">IFERROR(INDEX(DVOA!$E$2:$E$20095,MATCH($F639&amp;$A639-1&amp;$B639,DVOA!$C$2:$C$20095&amp;DVOA!$A$2:$A20417&amp;DVOA!$B$2:$B$20095,0)),0)</f>
        <v>-5.89674324387734E-2</v>
      </c>
      <c r="N639" s="6" cm="1">
        <f t="array" ref="N639">IFERROR(INDEX(WDVOA!$W$2:$W$1616,MATCH($F639&amp;$A639-1&amp;$B639,WDVOA!$U$2:$U$19616&amp;WDVOA!$V$2:$V$19616&amp;WDVOA!$B$2:$B$19616,0)),0)</f>
        <v>0</v>
      </c>
      <c r="O639" s="6" cm="1">
        <f t="array" ref="O639">IFERROR(INDEX(DVOA!$AC$2:$AC$20095,MATCH($F639&amp;$A639-1&amp;$B639,DVOA!$C$2:$C$20095&amp;DVOA!$A$2:$A$20095&amp;DVOA!$B$2:$B$20095,0)
),0)</f>
        <v>8.6541324779030496E-2</v>
      </c>
      <c r="P639" s="6" cm="1">
        <f t="array" ref="P639">IFERROR(INDEX(DVOA!$E$2:$E$20095,MATCH($G639&amp;$A639-1&amp;$B639,DVOA!$C$2:$C$20095&amp;DVOA!$A$2:$A20417&amp;DVOA!$B$2:$B$20095,0)),0)</f>
        <v>-0.360776402673463</v>
      </c>
      <c r="Q639" s="6" cm="1">
        <f t="array" ref="Q639">IFERROR(INDEX(WDVOA!$W$2:$W$1616,MATCH($G639&amp;$A639-1&amp;$B639,WDVOA!$U$2:$U$19616&amp;WDVOA!$V$2:$V$19616&amp;WDVOA!$B$2:$B$19616,0)),0)</f>
        <v>0</v>
      </c>
      <c r="R639" s="6" cm="1">
        <f t="array" ref="R639">IFERROR(INDEX(DVOA!$AC$2:$AC$20095,MATCH($G639&amp;$A639-1&amp;$B639,DVOA!$C$2:$C$20095&amp;DVOA!$A$2:$A$20095&amp;DVOA!$B$2:$B$20095,0)
),0)</f>
        <v>0.15590003197192301</v>
      </c>
      <c r="S639" s="6">
        <f t="shared" si="120"/>
        <v>0.12122067837547676</v>
      </c>
      <c r="T639" s="104">
        <f t="shared" si="128"/>
        <v>0.30180897023468961</v>
      </c>
      <c r="U639" s="104" t="str">
        <f t="shared" si="129"/>
        <v/>
      </c>
      <c r="V639" s="26" t="str" cm="1">
        <f t="array" ref="V639">IFERROR(IF(E639="H",INDEX('DVOA Pred'!$G$2:$G$1000,MATCH($F639&amp;$B639&amp;$A639,'DVOA Pred'!$C$2:$C$1000&amp;'DVOA Pred'!$A$2:$A$1000&amp;'DVOA Pred'!$B$2:$B$1000,0)),
INDEX('DVOA Pred'!$H$2:$H$1000,MATCH($F639&amp;$B639&amp;$A639,'DVOA Pred'!$D$2:$D$1000&amp;'DVOA Pred'!$A$2:$A$1000&amp;'DVOA Pred'!$B$2:$B$1000,0))),"")</f>
        <v/>
      </c>
      <c r="W639" s="26" t="str">
        <f t="shared" si="121"/>
        <v/>
      </c>
      <c r="X639" s="26" t="str">
        <f t="shared" si="122"/>
        <v/>
      </c>
      <c r="Y639" s="6" t="str">
        <f>IFERROR((PERCENTRANK($L$2:$L$20355,L639)*Multiples!$B$3)+((PERCENTRANK($W$2:$W$20355,W639)*(1-Multiples!$B$3))),"")</f>
        <v/>
      </c>
      <c r="Z639" s="64">
        <v>13</v>
      </c>
      <c r="AA639" s="64">
        <v>10</v>
      </c>
      <c r="AB639" s="24">
        <f t="shared" si="123"/>
        <v>3</v>
      </c>
      <c r="AC639" s="24">
        <f t="shared" si="124"/>
        <v>0.5</v>
      </c>
      <c r="AD639" s="24">
        <f t="shared" si="125"/>
        <v>0</v>
      </c>
      <c r="AE639" s="24" t="str">
        <f t="shared" si="126"/>
        <v>Yes</v>
      </c>
      <c r="AF639" s="24" t="str">
        <f t="shared" si="127"/>
        <v>No</v>
      </c>
      <c r="AG639" s="64" t="s">
        <v>652</v>
      </c>
      <c r="AH639" s="105" t="s">
        <v>652</v>
      </c>
      <c r="AI639" s="105"/>
      <c r="AJ639" s="66"/>
    </row>
    <row r="640" spans="1:36" customFormat="1" x14ac:dyDescent="0.25">
      <c r="A640" s="7">
        <v>8</v>
      </c>
      <c r="B640" s="5">
        <v>2023</v>
      </c>
      <c r="C640" s="5" t="str">
        <f t="shared" si="117"/>
        <v>2023 W8</v>
      </c>
      <c r="D640" s="5">
        <v>320</v>
      </c>
      <c r="E640" s="5" t="s">
        <v>651</v>
      </c>
      <c r="F640" s="5" t="s">
        <v>51</v>
      </c>
      <c r="G640" s="5" t="s">
        <v>49</v>
      </c>
      <c r="H640" s="5">
        <v>2.5</v>
      </c>
      <c r="I640" s="61">
        <v>3.5</v>
      </c>
      <c r="J640" s="62" t="str">
        <f t="shared" si="118"/>
        <v>D-1</v>
      </c>
      <c r="K640" s="61">
        <f t="shared" si="119"/>
        <v>-1</v>
      </c>
      <c r="L640" s="228">
        <f>IF(K640=0,0,
IF(J640="D0.5",0.5*SUMIFS('Key Numbers'!$C$2:$C$71,'Key Numbers'!$A$2:$A$71,"&gt;="&amp;ABS($I640),'Key Numbers'!$A$2:$A$71,"&lt;="&amp;ABS($H640)),
IF(J640="D-0.5",0.5*-1*SUMIFS('Key Numbers'!$C$2:$C$71,'Key Numbers'!$A$2:$A$71,"&lt;="&amp;ABS($I640),'Key Numbers'!$A$2:$A$71,"&gt;="&amp;ABS($H640)),
IF(J640="F0.5",0.5*SUMIFS('Key Numbers'!$C$2:$C$71,'Key Numbers'!$A$2:$A$71,"&lt;="&amp;ABS($I640),'Key Numbers'!$A$2:$A$71,"&gt;="&amp;ABS($H640)),
IF(J640="F-0.5",0.5*-1*SUMIFS('Key Numbers'!$C$2:$C$71,'Key Numbers'!$A$2:$A$71,"&gt;="&amp;ABS($I640),'Key Numbers'!$A$2:$A$71,"&lt;="&amp;ABS($H640)),
IF(AND(LEFT(J640,1)="F",K640&lt;0),-1*SUMIFS('Key Numbers'!$C$2:$C$71,'Key Numbers'!$A$2:$A$71,"&gt;="&amp;ABS($I640),'Key Numbers'!$A$2:$A$71,"&lt;="&amp;ABS($H640)),
IF(AND(LEFT(J640,1)="F",K640&gt;0),SUMIFS('Key Numbers'!$C$2:$C$71,'Key Numbers'!$A$2:$A$71,"&lt;="&amp;ABS($I640),'Key Numbers'!$A$2:$A$71,"&gt;="&amp;ABS($H640)),
IF(AND(LEFT(J640,1)="D",K640&lt;0),-1*SUMIFS('Key Numbers'!$C$2:$C$71,'Key Numbers'!$A$2:$A$71,"&lt;="&amp;ABS($I640),'Key Numbers'!$A$2:$A$71,"&gt;="&amp;ABS($H640)),
SUMIFS('Key Numbers'!$C$2:$C$71,'Key Numbers'!$A$2:$A$71,"&gt;="&amp;ABS($I640),'Key Numbers'!$A$2:$A$71,"&lt;="&amp;ABS($H640))))))))))</f>
        <v>-0.14495412844036698</v>
      </c>
      <c r="M640" s="6" cm="1">
        <f t="array" ref="M640">IFERROR(INDEX(DVOA!$E$2:$E$20095,MATCH($F640&amp;$A640-1&amp;$B640,DVOA!$C$2:$C$20095&amp;DVOA!$A$2:$A20418&amp;DVOA!$B$2:$B$20095,0)),0)</f>
        <v>-0.36669590520661099</v>
      </c>
      <c r="N640" s="6" cm="1">
        <f t="array" ref="N640">IFERROR(INDEX(WDVOA!$W$2:$W$1616,MATCH($F640&amp;$A640-1&amp;$B640,WDVOA!$U$2:$U$19616&amp;WDVOA!$V$2:$V$19616&amp;WDVOA!$B$2:$B$19616,0)),0)</f>
        <v>0</v>
      </c>
      <c r="O640" s="6" cm="1">
        <f t="array" ref="O640">IFERROR(INDEX(DVOA!$AC$2:$AC$20095,MATCH($F640&amp;$A640-1&amp;$B640,DVOA!$C$2:$C$20095&amp;DVOA!$A$2:$A$20095&amp;DVOA!$B$2:$B$20095,0)
),0)</f>
        <v>2.18986963919614E-2</v>
      </c>
      <c r="P640" s="6" cm="1">
        <f t="array" ref="P640">IFERROR(INDEX(DVOA!$E$2:$E$20095,MATCH($G640&amp;$A640-1&amp;$B640,DVOA!$C$2:$C$20095&amp;DVOA!$A$2:$A20418&amp;DVOA!$B$2:$B$20095,0)),0)</f>
        <v>3.2532557995078801E-2</v>
      </c>
      <c r="Q640" s="6" cm="1">
        <f t="array" ref="Q640">IFERROR(INDEX(WDVOA!$W$2:$W$1616,MATCH($G640&amp;$A640-1&amp;$B640,WDVOA!$U$2:$U$19616&amp;WDVOA!$V$2:$V$19616&amp;WDVOA!$B$2:$B$19616,0)),0)</f>
        <v>0</v>
      </c>
      <c r="R640" s="6" cm="1">
        <f t="array" ref="R640">IFERROR(INDEX(DVOA!$AC$2:$AC$20095,MATCH($G640&amp;$A640-1&amp;$B640,DVOA!$C$2:$C$20095&amp;DVOA!$A$2:$A$20095&amp;DVOA!$B$2:$B$20095,0)
),0)</f>
        <v>0.17750597199198501</v>
      </c>
      <c r="S640" s="6">
        <f t="shared" si="120"/>
        <v>9.9702334191973205E-2</v>
      </c>
      <c r="T640" s="104">
        <f t="shared" si="128"/>
        <v>-0.39922846320168981</v>
      </c>
      <c r="U640" s="104" t="str">
        <f t="shared" si="129"/>
        <v/>
      </c>
      <c r="V640" s="26" t="str" cm="1">
        <f t="array" ref="V640">IFERROR(IF(E640="H",INDEX('DVOA Pred'!$G$2:$G$1000,MATCH($F640&amp;$B640&amp;$A640,'DVOA Pred'!$C$2:$C$1000&amp;'DVOA Pred'!$A$2:$A$1000&amp;'DVOA Pred'!$B$2:$B$1000,0)),
INDEX('DVOA Pred'!$H$2:$H$1000,MATCH($F640&amp;$B640&amp;$A640,'DVOA Pred'!$D$2:$D$1000&amp;'DVOA Pred'!$A$2:$A$1000&amp;'DVOA Pred'!$B$2:$B$1000,0))),"")</f>
        <v/>
      </c>
      <c r="W640" s="26" t="str">
        <f t="shared" si="121"/>
        <v/>
      </c>
      <c r="X640" s="26" t="str">
        <f t="shared" si="122"/>
        <v/>
      </c>
      <c r="Y640" s="6" t="str">
        <f>IFERROR((PERCENTRANK($L$2:$L$20355,L640)*Multiples!$B$3)+((PERCENTRANK($W$2:$W$20355,W640)*(1-Multiples!$B$3))),"")</f>
        <v/>
      </c>
      <c r="Z640" s="64">
        <v>15</v>
      </c>
      <c r="AA640" s="64">
        <v>13</v>
      </c>
      <c r="AB640" s="24">
        <f t="shared" si="123"/>
        <v>2</v>
      </c>
      <c r="AC640" s="24">
        <f t="shared" si="124"/>
        <v>4.5</v>
      </c>
      <c r="AD640" s="24">
        <f t="shared" si="125"/>
        <v>5.5</v>
      </c>
      <c r="AE640" s="24" t="str">
        <f t="shared" si="126"/>
        <v>Yes</v>
      </c>
      <c r="AF640" s="24" t="str">
        <f t="shared" si="127"/>
        <v>Yes</v>
      </c>
      <c r="AG640" s="64"/>
      <c r="AH640" s="105"/>
      <c r="AI640" s="105"/>
      <c r="AJ640" s="66"/>
    </row>
    <row r="641" spans="1:36" customFormat="1" x14ac:dyDescent="0.25">
      <c r="A641" s="7">
        <v>8</v>
      </c>
      <c r="B641" s="5">
        <v>2023</v>
      </c>
      <c r="C641" s="5" t="str">
        <f t="shared" si="117"/>
        <v>2023 W8</v>
      </c>
      <c r="D641" s="5">
        <v>320</v>
      </c>
      <c r="E641" s="5" t="s">
        <v>649</v>
      </c>
      <c r="F641" s="5" t="s">
        <v>49</v>
      </c>
      <c r="G641" s="5" t="s">
        <v>51</v>
      </c>
      <c r="H641" s="5">
        <v>-2.5</v>
      </c>
      <c r="I641" s="61">
        <v>-3.5</v>
      </c>
      <c r="J641" s="62" t="str">
        <f t="shared" si="118"/>
        <v>F1</v>
      </c>
      <c r="K641" s="61">
        <f t="shared" si="119"/>
        <v>1</v>
      </c>
      <c r="L641" s="228">
        <f>IF(K641=0,0,
IF(J641="D0.5",0.5*SUMIFS('Key Numbers'!$C$2:$C$71,'Key Numbers'!$A$2:$A$71,"&gt;="&amp;ABS($I641),'Key Numbers'!$A$2:$A$71,"&lt;="&amp;ABS($H641)),
IF(J641="D-0.5",0.5*-1*SUMIFS('Key Numbers'!$C$2:$C$71,'Key Numbers'!$A$2:$A$71,"&lt;="&amp;ABS($I641),'Key Numbers'!$A$2:$A$71,"&gt;="&amp;ABS($H641)),
IF(J641="F0.5",0.5*SUMIFS('Key Numbers'!$C$2:$C$71,'Key Numbers'!$A$2:$A$71,"&lt;="&amp;ABS($I641),'Key Numbers'!$A$2:$A$71,"&gt;="&amp;ABS($H641)),
IF(J641="F-0.5",0.5*-1*SUMIFS('Key Numbers'!$C$2:$C$71,'Key Numbers'!$A$2:$A$71,"&gt;="&amp;ABS($I641),'Key Numbers'!$A$2:$A$71,"&lt;="&amp;ABS($H641)),
IF(AND(LEFT(J641,1)="F",K641&lt;0),-1*SUMIFS('Key Numbers'!$C$2:$C$71,'Key Numbers'!$A$2:$A$71,"&gt;="&amp;ABS($I641),'Key Numbers'!$A$2:$A$71,"&lt;="&amp;ABS($H641)),
IF(AND(LEFT(J641,1)="F",K641&gt;0),SUMIFS('Key Numbers'!$C$2:$C$71,'Key Numbers'!$A$2:$A$71,"&lt;="&amp;ABS($I641),'Key Numbers'!$A$2:$A$71,"&gt;="&amp;ABS($H641)),
IF(AND(LEFT(J641,1)="D",K641&lt;0),-1*SUMIFS('Key Numbers'!$C$2:$C$71,'Key Numbers'!$A$2:$A$71,"&lt;="&amp;ABS($I641),'Key Numbers'!$A$2:$A$71,"&gt;="&amp;ABS($H641)),
SUMIFS('Key Numbers'!$C$2:$C$71,'Key Numbers'!$A$2:$A$71,"&gt;="&amp;ABS($I641),'Key Numbers'!$A$2:$A$71,"&lt;="&amp;ABS($H641))))))))))</f>
        <v>0.14495412844036698</v>
      </c>
      <c r="M641" s="6" cm="1">
        <f t="array" ref="M641">IFERROR(INDEX(DVOA!$E$2:$E$20095,MATCH($F641&amp;$A641-1&amp;$B641,DVOA!$C$2:$C$20095&amp;DVOA!$A$2:$A20419&amp;DVOA!$B$2:$B$20095,0)),0)</f>
        <v>3.2532557995078801E-2</v>
      </c>
      <c r="N641" s="6" cm="1">
        <f t="array" ref="N641">IFERROR(INDEX(WDVOA!$W$2:$W$1616,MATCH($F641&amp;$A641-1&amp;$B641,WDVOA!$U$2:$U$19616&amp;WDVOA!$V$2:$V$19616&amp;WDVOA!$B$2:$B$19616,0)),0)</f>
        <v>0</v>
      </c>
      <c r="O641" s="6" cm="1">
        <f t="array" ref="O641">IFERROR(INDEX(DVOA!$AC$2:$AC$20095,MATCH($F641&amp;$A641-1&amp;$B641,DVOA!$C$2:$C$20095&amp;DVOA!$A$2:$A$20095&amp;DVOA!$B$2:$B$20095,0)
),0)</f>
        <v>0.17750597199198501</v>
      </c>
      <c r="P641" s="6" cm="1">
        <f t="array" ref="P641">IFERROR(INDEX(DVOA!$E$2:$E$20095,MATCH($G641&amp;$A641-1&amp;$B641,DVOA!$C$2:$C$20095&amp;DVOA!$A$2:$A20419&amp;DVOA!$B$2:$B$20095,0)),0)</f>
        <v>-0.36669590520661099</v>
      </c>
      <c r="Q641" s="6" cm="1">
        <f t="array" ref="Q641">IFERROR(INDEX(WDVOA!$W$2:$W$1616,MATCH($G641&amp;$A641-1&amp;$B641,WDVOA!$U$2:$U$19616&amp;WDVOA!$V$2:$V$19616&amp;WDVOA!$B$2:$B$19616,0)),0)</f>
        <v>0</v>
      </c>
      <c r="R641" s="6" cm="1">
        <f t="array" ref="R641">IFERROR(INDEX(DVOA!$AC$2:$AC$20095,MATCH($G641&amp;$A641-1&amp;$B641,DVOA!$C$2:$C$20095&amp;DVOA!$A$2:$A$20095&amp;DVOA!$B$2:$B$20095,0)
),0)</f>
        <v>2.18986963919614E-2</v>
      </c>
      <c r="S641" s="6">
        <f t="shared" si="120"/>
        <v>9.9702334191973205E-2</v>
      </c>
      <c r="T641" s="104">
        <f t="shared" si="128"/>
        <v>0.39922846320168981</v>
      </c>
      <c r="U641" s="104" t="str">
        <f t="shared" si="129"/>
        <v/>
      </c>
      <c r="V641" s="26" t="str" cm="1">
        <f t="array" ref="V641">IFERROR(IF(E641="H",INDEX('DVOA Pred'!$G$2:$G$1000,MATCH($F641&amp;$B641&amp;$A641,'DVOA Pred'!$C$2:$C$1000&amp;'DVOA Pred'!$A$2:$A$1000&amp;'DVOA Pred'!$B$2:$B$1000,0)),
INDEX('DVOA Pred'!$H$2:$H$1000,MATCH($F641&amp;$B641&amp;$A641,'DVOA Pred'!$D$2:$D$1000&amp;'DVOA Pred'!$A$2:$A$1000&amp;'DVOA Pred'!$B$2:$B$1000,0))),"")</f>
        <v/>
      </c>
      <c r="W641" s="26" t="str">
        <f t="shared" si="121"/>
        <v/>
      </c>
      <c r="X641" s="26" t="str">
        <f t="shared" si="122"/>
        <v/>
      </c>
      <c r="Y641" s="6" t="str">
        <f>IFERROR((PERCENTRANK($L$2:$L$20355,L641)*Multiples!$B$3)+((PERCENTRANK($W$2:$W$20355,W641)*(1-Multiples!$B$3))),"")</f>
        <v/>
      </c>
      <c r="Z641" s="64">
        <v>13</v>
      </c>
      <c r="AA641" s="64">
        <v>15</v>
      </c>
      <c r="AB641" s="24">
        <f t="shared" si="123"/>
        <v>-2</v>
      </c>
      <c r="AC641" s="24">
        <f t="shared" si="124"/>
        <v>-4.5</v>
      </c>
      <c r="AD641" s="24">
        <f t="shared" si="125"/>
        <v>-5.5</v>
      </c>
      <c r="AE641" s="24" t="str">
        <f t="shared" si="126"/>
        <v>No</v>
      </c>
      <c r="AF641" s="24" t="str">
        <f t="shared" si="127"/>
        <v>No</v>
      </c>
      <c r="AG641" s="64" t="s">
        <v>652</v>
      </c>
      <c r="AH641" s="105" t="s">
        <v>652</v>
      </c>
      <c r="AI641" s="105">
        <v>2</v>
      </c>
      <c r="AJ641" s="66"/>
    </row>
    <row r="642" spans="1:36" customFormat="1" x14ac:dyDescent="0.25">
      <c r="A642" s="7">
        <v>8</v>
      </c>
      <c r="B642" s="5">
        <v>2023</v>
      </c>
      <c r="C642" s="5" t="str">
        <f t="shared" ref="C642:C705" si="130">B642&amp;" "&amp;"W"&amp;A642</f>
        <v>2023 W8</v>
      </c>
      <c r="D642" s="5">
        <v>321</v>
      </c>
      <c r="E642" s="5" t="s">
        <v>651</v>
      </c>
      <c r="F642" s="5" t="s">
        <v>4</v>
      </c>
      <c r="G642" s="5" t="s">
        <v>17</v>
      </c>
      <c r="H642" s="5">
        <v>-9.5</v>
      </c>
      <c r="I642" s="61">
        <v>-8.5</v>
      </c>
      <c r="J642" s="62" t="str">
        <f t="shared" ref="J642:J705" si="131">IF(I642&gt;0,"D","F")&amp;K642</f>
        <v>F-1</v>
      </c>
      <c r="K642" s="61">
        <f t="shared" ref="K642:K705" si="132">H642-I642</f>
        <v>-1</v>
      </c>
      <c r="L642" s="228">
        <f>IF(K642=0,0,
IF(J642="D0.5",0.5*SUMIFS('Key Numbers'!$C$2:$C$71,'Key Numbers'!$A$2:$A$71,"&gt;="&amp;ABS($I642),'Key Numbers'!$A$2:$A$71,"&lt;="&amp;ABS($H642)),
IF(J642="D-0.5",0.5*-1*SUMIFS('Key Numbers'!$C$2:$C$71,'Key Numbers'!$A$2:$A$71,"&lt;="&amp;ABS($I642),'Key Numbers'!$A$2:$A$71,"&gt;="&amp;ABS($H642)),
IF(J642="F0.5",0.5*SUMIFS('Key Numbers'!$C$2:$C$71,'Key Numbers'!$A$2:$A$71,"&lt;="&amp;ABS($I642),'Key Numbers'!$A$2:$A$71,"&gt;="&amp;ABS($H642)),
IF(J642="F-0.5",0.5*-1*SUMIFS('Key Numbers'!$C$2:$C$71,'Key Numbers'!$A$2:$A$71,"&gt;="&amp;ABS($I642),'Key Numbers'!$A$2:$A$71,"&lt;="&amp;ABS($H642)),
IF(AND(LEFT(J642,1)="F",K642&lt;0),-1*SUMIFS('Key Numbers'!$C$2:$C$71,'Key Numbers'!$A$2:$A$71,"&gt;="&amp;ABS($I642),'Key Numbers'!$A$2:$A$71,"&lt;="&amp;ABS($H642)),
IF(AND(LEFT(J642,1)="F",K642&gt;0),SUMIFS('Key Numbers'!$C$2:$C$71,'Key Numbers'!$A$2:$A$71,"&lt;="&amp;ABS($I642),'Key Numbers'!$A$2:$A$71,"&gt;="&amp;ABS($H642)),
IF(AND(LEFT(J642,1)="D",K642&lt;0),-1*SUMIFS('Key Numbers'!$C$2:$C$71,'Key Numbers'!$A$2:$A$71,"&lt;="&amp;ABS($I642),'Key Numbers'!$A$2:$A$71,"&gt;="&amp;ABS($H642)),
SUMIFS('Key Numbers'!$C$2:$C$71,'Key Numbers'!$A$2:$A$71,"&gt;="&amp;ABS($I642),'Key Numbers'!$A$2:$A$71,"&lt;="&amp;ABS($H642))))))))))</f>
        <v>-1.6513761467889909E-2</v>
      </c>
      <c r="M642" s="6" cm="1">
        <f t="array" ref="M642">IFERROR(INDEX(DVOA!$E$2:$E$20095,MATCH($F642&amp;$A642-1&amp;$B642,DVOA!$C$2:$C$20095&amp;DVOA!$A$2:$A20420&amp;DVOA!$B$2:$B$20095,0)),0)</f>
        <v>0.23304069842452199</v>
      </c>
      <c r="N642" s="6" cm="1">
        <f t="array" ref="N642">IFERROR(INDEX(WDVOA!$W$2:$W$1616,MATCH($F642&amp;$A642-1&amp;$B642,WDVOA!$U$2:$U$19616&amp;WDVOA!$V$2:$V$19616&amp;WDVOA!$B$2:$B$19616,0)),0)</f>
        <v>0</v>
      </c>
      <c r="O642" s="6" cm="1">
        <f t="array" ref="O642">IFERROR(INDEX(DVOA!$AC$2:$AC$20095,MATCH($F642&amp;$A642-1&amp;$B642,DVOA!$C$2:$C$20095&amp;DVOA!$A$2:$A$20095&amp;DVOA!$B$2:$B$20095,0)
),0)</f>
        <v>0.22758807629929401</v>
      </c>
      <c r="P642" s="6" cm="1">
        <f t="array" ref="P642">IFERROR(INDEX(DVOA!$E$2:$E$20095,MATCH($G642&amp;$A642-1&amp;$B642,DVOA!$C$2:$C$20095&amp;DVOA!$A$2:$A20420&amp;DVOA!$B$2:$B$20095,0)),0)</f>
        <v>-0.12079215323791399</v>
      </c>
      <c r="Q642" s="6" cm="1">
        <f t="array" ref="Q642">IFERROR(INDEX(WDVOA!$W$2:$W$1616,MATCH($G642&amp;$A642-1&amp;$B642,WDVOA!$U$2:$U$19616&amp;WDVOA!$V$2:$V$19616&amp;WDVOA!$B$2:$B$19616,0)),0)</f>
        <v>0</v>
      </c>
      <c r="R642" s="6" cm="1">
        <f t="array" ref="R642">IFERROR(INDEX(DVOA!$AC$2:$AC$20095,MATCH($G642&amp;$A642-1&amp;$B642,DVOA!$C$2:$C$20095&amp;DVOA!$A$2:$A$20095&amp;DVOA!$B$2:$B$20095,0)
),0)</f>
        <v>0.29843330864835999</v>
      </c>
      <c r="S642" s="6">
        <f t="shared" ref="S642:S705" si="133">IF(O642=0,"",AVERAGE(O642,R642))</f>
        <v>0.26301069247382702</v>
      </c>
      <c r="T642" s="104">
        <f t="shared" si="128"/>
        <v>0.353832851662436</v>
      </c>
      <c r="U642" s="104" t="str">
        <f t="shared" si="129"/>
        <v/>
      </c>
      <c r="V642" s="26" t="str" cm="1">
        <f t="array" ref="V642">IFERROR(IF(E642="H",INDEX('DVOA Pred'!$G$2:$G$1000,MATCH($F642&amp;$B642&amp;$A642,'DVOA Pred'!$C$2:$C$1000&amp;'DVOA Pred'!$A$2:$A$1000&amp;'DVOA Pred'!$B$2:$B$1000,0)),
INDEX('DVOA Pred'!$H$2:$H$1000,MATCH($F642&amp;$B642&amp;$A642,'DVOA Pred'!$D$2:$D$1000&amp;'DVOA Pred'!$A$2:$A$1000&amp;'DVOA Pred'!$B$2:$B$1000,0))),"")</f>
        <v/>
      </c>
      <c r="W642" s="26" t="str">
        <f t="shared" ref="W642:W705" si="134">IFERROR(H642-V642,"")</f>
        <v/>
      </c>
      <c r="X642" s="26" t="str">
        <f t="shared" ref="X642:X705" si="135">IFERROR(I642-V642,"")</f>
        <v/>
      </c>
      <c r="Y642" s="6" t="str">
        <f>IFERROR((PERCENTRANK($L$2:$L$20355,L642)*Multiples!$B$3)+((PERCENTRANK($W$2:$W$20355,W642)*(1-Multiples!$B$3))),"")</f>
        <v/>
      </c>
      <c r="Z642" s="64">
        <v>31</v>
      </c>
      <c r="AA642" s="64">
        <v>17</v>
      </c>
      <c r="AB642" s="24">
        <f t="shared" ref="AB642:AB705" si="136">IF(Z642&lt;&gt;"",Z642-AA642,"")</f>
        <v>14</v>
      </c>
      <c r="AC642" s="24">
        <f t="shared" ref="AC642:AC705" si="137">IF(Z642&lt;&gt;"",Z642+H642-AA642,"")</f>
        <v>4.5</v>
      </c>
      <c r="AD642" s="24">
        <f t="shared" ref="AD642:AD705" si="138">IF(Z642&lt;&gt;"",Z642+I642-AA642,"")</f>
        <v>5.5</v>
      </c>
      <c r="AE642" s="24" t="str">
        <f t="shared" ref="AE642:AE705" si="139">IF(Z642&lt;&gt;"",IF(AC642&gt;0,"Yes","No"),"")</f>
        <v>Yes</v>
      </c>
      <c r="AF642" s="24" t="str">
        <f t="shared" ref="AF642:AF705" si="140">IF(AA642&lt;&gt;"",IF(AD642&gt;0,"Yes","No"),"")</f>
        <v>Yes</v>
      </c>
      <c r="AG642" s="64"/>
      <c r="AH642" s="105"/>
      <c r="AI642" s="105"/>
      <c r="AJ642" s="66"/>
    </row>
    <row r="643" spans="1:36" customFormat="1" x14ac:dyDescent="0.25">
      <c r="A643" s="7">
        <v>8</v>
      </c>
      <c r="B643" s="5">
        <v>2023</v>
      </c>
      <c r="C643" s="5" t="str">
        <f t="shared" si="130"/>
        <v>2023 W8</v>
      </c>
      <c r="D643" s="5">
        <v>321</v>
      </c>
      <c r="E643" s="5" t="s">
        <v>649</v>
      </c>
      <c r="F643" s="5" t="s">
        <v>17</v>
      </c>
      <c r="G643" s="5" t="s">
        <v>4</v>
      </c>
      <c r="H643" s="5">
        <v>9.5</v>
      </c>
      <c r="I643" s="61">
        <v>8.5</v>
      </c>
      <c r="J643" s="62" t="str">
        <f t="shared" si="131"/>
        <v>D1</v>
      </c>
      <c r="K643" s="61">
        <f t="shared" si="132"/>
        <v>1</v>
      </c>
      <c r="L643" s="228">
        <f>IF(K643=0,0,
IF(J643="D0.5",0.5*SUMIFS('Key Numbers'!$C$2:$C$71,'Key Numbers'!$A$2:$A$71,"&gt;="&amp;ABS($I643),'Key Numbers'!$A$2:$A$71,"&lt;="&amp;ABS($H643)),
IF(J643="D-0.5",0.5*-1*SUMIFS('Key Numbers'!$C$2:$C$71,'Key Numbers'!$A$2:$A$71,"&lt;="&amp;ABS($I643),'Key Numbers'!$A$2:$A$71,"&gt;="&amp;ABS($H643)),
IF(J643="F0.5",0.5*SUMIFS('Key Numbers'!$C$2:$C$71,'Key Numbers'!$A$2:$A$71,"&lt;="&amp;ABS($I643),'Key Numbers'!$A$2:$A$71,"&gt;="&amp;ABS($H643)),
IF(J643="F-0.5",0.5*-1*SUMIFS('Key Numbers'!$C$2:$C$71,'Key Numbers'!$A$2:$A$71,"&gt;="&amp;ABS($I643),'Key Numbers'!$A$2:$A$71,"&lt;="&amp;ABS($H643)),
IF(AND(LEFT(J643,1)="F",K643&lt;0),-1*SUMIFS('Key Numbers'!$C$2:$C$71,'Key Numbers'!$A$2:$A$71,"&gt;="&amp;ABS($I643),'Key Numbers'!$A$2:$A$71,"&lt;="&amp;ABS($H643)),
IF(AND(LEFT(J643,1)="F",K643&gt;0),SUMIFS('Key Numbers'!$C$2:$C$71,'Key Numbers'!$A$2:$A$71,"&lt;="&amp;ABS($I643),'Key Numbers'!$A$2:$A$71,"&gt;="&amp;ABS($H643)),
IF(AND(LEFT(J643,1)="D",K643&lt;0),-1*SUMIFS('Key Numbers'!$C$2:$C$71,'Key Numbers'!$A$2:$A$71,"&lt;="&amp;ABS($I643),'Key Numbers'!$A$2:$A$71,"&gt;="&amp;ABS($H643)),
SUMIFS('Key Numbers'!$C$2:$C$71,'Key Numbers'!$A$2:$A$71,"&gt;="&amp;ABS($I643),'Key Numbers'!$A$2:$A$71,"&lt;="&amp;ABS($H643))))))))))</f>
        <v>1.6513761467889909E-2</v>
      </c>
      <c r="M643" s="6" cm="1">
        <f t="array" ref="M643">IFERROR(INDEX(DVOA!$E$2:$E$20095,MATCH($F643&amp;$A643-1&amp;$B643,DVOA!$C$2:$C$20095&amp;DVOA!$A$2:$A20421&amp;DVOA!$B$2:$B$20095,0)),0)</f>
        <v>-0.12079215323791399</v>
      </c>
      <c r="N643" s="6" cm="1">
        <f t="array" ref="N643">IFERROR(INDEX(WDVOA!$W$2:$W$1616,MATCH($F643&amp;$A643-1&amp;$B643,WDVOA!$U$2:$U$19616&amp;WDVOA!$V$2:$V$19616&amp;WDVOA!$B$2:$B$19616,0)),0)</f>
        <v>0</v>
      </c>
      <c r="O643" s="6" cm="1">
        <f t="array" ref="O643">IFERROR(INDEX(DVOA!$AC$2:$AC$20095,MATCH($F643&amp;$A643-1&amp;$B643,DVOA!$C$2:$C$20095&amp;DVOA!$A$2:$A$20095&amp;DVOA!$B$2:$B$20095,0)
),0)</f>
        <v>0.29843330864835999</v>
      </c>
      <c r="P643" s="6" cm="1">
        <f t="array" ref="P643">IFERROR(INDEX(DVOA!$E$2:$E$20095,MATCH($G643&amp;$A643-1&amp;$B643,DVOA!$C$2:$C$20095&amp;DVOA!$A$2:$A20421&amp;DVOA!$B$2:$B$20095,0)),0)</f>
        <v>0.23304069842452199</v>
      </c>
      <c r="Q643" s="6" cm="1">
        <f t="array" ref="Q643">IFERROR(INDEX(WDVOA!$W$2:$W$1616,MATCH($G643&amp;$A643-1&amp;$B643,WDVOA!$U$2:$U$19616&amp;WDVOA!$V$2:$V$19616&amp;WDVOA!$B$2:$B$19616,0)),0)</f>
        <v>0</v>
      </c>
      <c r="R643" s="6" cm="1">
        <f t="array" ref="R643">IFERROR(INDEX(DVOA!$AC$2:$AC$20095,MATCH($G643&amp;$A643-1&amp;$B643,DVOA!$C$2:$C$20095&amp;DVOA!$A$2:$A$20095&amp;DVOA!$B$2:$B$20095,0)
),0)</f>
        <v>0.22758807629929401</v>
      </c>
      <c r="S643" s="6">
        <f t="shared" si="133"/>
        <v>0.26301069247382702</v>
      </c>
      <c r="T643" s="104">
        <f t="shared" ref="T643:T706" si="141">IF(A643=1,"",M643-P643)</f>
        <v>-0.353832851662436</v>
      </c>
      <c r="U643" s="104" t="str">
        <f t="shared" ref="U643:U706" si="142">IF(N643=0,"",N643-Q643)</f>
        <v/>
      </c>
      <c r="V643" s="26" t="str" cm="1">
        <f t="array" ref="V643">IFERROR(IF(E643="H",INDEX('DVOA Pred'!$G$2:$G$1000,MATCH($F643&amp;$B643&amp;$A643,'DVOA Pred'!$C$2:$C$1000&amp;'DVOA Pred'!$A$2:$A$1000&amp;'DVOA Pred'!$B$2:$B$1000,0)),
INDEX('DVOA Pred'!$H$2:$H$1000,MATCH($F643&amp;$B643&amp;$A643,'DVOA Pred'!$D$2:$D$1000&amp;'DVOA Pred'!$A$2:$A$1000&amp;'DVOA Pred'!$B$2:$B$1000,0))),"")</f>
        <v/>
      </c>
      <c r="W643" s="26" t="str">
        <f t="shared" si="134"/>
        <v/>
      </c>
      <c r="X643" s="26" t="str">
        <f t="shared" si="135"/>
        <v/>
      </c>
      <c r="Y643" s="6" t="str">
        <f>IFERROR((PERCENTRANK($L$2:$L$20355,L643)*Multiples!$B$3)+((PERCENTRANK($W$2:$W$20355,W643)*(1-Multiples!$B$3))),"")</f>
        <v/>
      </c>
      <c r="Z643" s="64">
        <v>17</v>
      </c>
      <c r="AA643" s="64">
        <v>31</v>
      </c>
      <c r="AB643" s="24">
        <f t="shared" si="136"/>
        <v>-14</v>
      </c>
      <c r="AC643" s="24">
        <f t="shared" si="137"/>
        <v>-4.5</v>
      </c>
      <c r="AD643" s="24">
        <f t="shared" si="138"/>
        <v>-5.5</v>
      </c>
      <c r="AE643" s="24" t="str">
        <f t="shared" si="139"/>
        <v>No</v>
      </c>
      <c r="AF643" s="24" t="str">
        <f t="shared" si="140"/>
        <v>No</v>
      </c>
      <c r="AG643" s="64"/>
      <c r="AH643" s="105" t="s">
        <v>652</v>
      </c>
      <c r="AI643" s="105">
        <v>6</v>
      </c>
      <c r="AJ643" s="66"/>
    </row>
    <row r="644" spans="1:36" customFormat="1" x14ac:dyDescent="0.25">
      <c r="A644" s="7">
        <v>8</v>
      </c>
      <c r="B644" s="5">
        <v>2023</v>
      </c>
      <c r="C644" s="5" t="str">
        <f t="shared" si="130"/>
        <v>2023 W8</v>
      </c>
      <c r="D644" s="5">
        <v>322</v>
      </c>
      <c r="E644" s="5" t="s">
        <v>649</v>
      </c>
      <c r="F644" s="5" t="s">
        <v>43</v>
      </c>
      <c r="G644" s="5" t="s">
        <v>45</v>
      </c>
      <c r="H644" s="5">
        <v>-2.5</v>
      </c>
      <c r="I644" s="61">
        <v>-2.5</v>
      </c>
      <c r="J644" s="62" t="str">
        <f t="shared" si="131"/>
        <v>F0</v>
      </c>
      <c r="K644" s="61">
        <f t="shared" si="132"/>
        <v>0</v>
      </c>
      <c r="L644" s="228">
        <f>IF(K644=0,0,
IF(J644="D0.5",0.5*SUMIFS('Key Numbers'!$C$2:$C$71,'Key Numbers'!$A$2:$A$71,"&gt;="&amp;ABS($I644),'Key Numbers'!$A$2:$A$71,"&lt;="&amp;ABS($H644)),
IF(J644="D-0.5",0.5*-1*SUMIFS('Key Numbers'!$C$2:$C$71,'Key Numbers'!$A$2:$A$71,"&lt;="&amp;ABS($I644),'Key Numbers'!$A$2:$A$71,"&gt;="&amp;ABS($H644)),
IF(J644="F0.5",0.5*SUMIFS('Key Numbers'!$C$2:$C$71,'Key Numbers'!$A$2:$A$71,"&lt;="&amp;ABS($I644),'Key Numbers'!$A$2:$A$71,"&gt;="&amp;ABS($H644)),
IF(J644="F-0.5",0.5*-1*SUMIFS('Key Numbers'!$C$2:$C$71,'Key Numbers'!$A$2:$A$71,"&gt;="&amp;ABS($I644),'Key Numbers'!$A$2:$A$71,"&lt;="&amp;ABS($H644)),
IF(AND(LEFT(J644,1)="F",K644&lt;0),-1*SUMIFS('Key Numbers'!$C$2:$C$71,'Key Numbers'!$A$2:$A$71,"&gt;="&amp;ABS($I644),'Key Numbers'!$A$2:$A$71,"&lt;="&amp;ABS($H644)),
IF(AND(LEFT(J644,1)="F",K644&gt;0),SUMIFS('Key Numbers'!$C$2:$C$71,'Key Numbers'!$A$2:$A$71,"&lt;="&amp;ABS($I644),'Key Numbers'!$A$2:$A$71,"&gt;="&amp;ABS($H644)),
IF(AND(LEFT(J644,1)="D",K644&lt;0),-1*SUMIFS('Key Numbers'!$C$2:$C$71,'Key Numbers'!$A$2:$A$71,"&lt;="&amp;ABS($I644),'Key Numbers'!$A$2:$A$71,"&gt;="&amp;ABS($H644)),
SUMIFS('Key Numbers'!$C$2:$C$71,'Key Numbers'!$A$2:$A$71,"&gt;="&amp;ABS($I644),'Key Numbers'!$A$2:$A$71,"&lt;="&amp;ABS($H644))))))))))</f>
        <v>0</v>
      </c>
      <c r="M644" s="6" cm="1">
        <f t="array" ref="M644">IFERROR(INDEX(DVOA!$E$2:$E$20095,MATCH($F644&amp;$A644-1&amp;$B644,DVOA!$C$2:$C$20095&amp;DVOA!$A$2:$A20422&amp;DVOA!$B$2:$B$20095,0)),0)</f>
        <v>-0.153695536496151</v>
      </c>
      <c r="N644" s="6" cm="1">
        <f t="array" ref="N644">IFERROR(INDEX(WDVOA!$W$2:$W$1616,MATCH($F644&amp;$A644-1&amp;$B644,WDVOA!$U$2:$U$19616&amp;WDVOA!$V$2:$V$19616&amp;WDVOA!$B$2:$B$19616,0)),0)</f>
        <v>0</v>
      </c>
      <c r="O644" s="6" cm="1">
        <f t="array" ref="O644">IFERROR(INDEX(DVOA!$AC$2:$AC$20095,MATCH($F644&amp;$A644-1&amp;$B644,DVOA!$C$2:$C$20095&amp;DVOA!$A$2:$A$20095&amp;DVOA!$B$2:$B$20095,0)
),0)</f>
        <v>9.6484349745404901E-2</v>
      </c>
      <c r="P644" s="6" cm="1">
        <f t="array" ref="P644">IFERROR(INDEX(DVOA!$E$2:$E$20095,MATCH($G644&amp;$A644-1&amp;$B644,DVOA!$C$2:$C$20095&amp;DVOA!$A$2:$A20422&amp;DVOA!$B$2:$B$20095,0)),0)</f>
        <v>-9.1640542099450203E-2</v>
      </c>
      <c r="Q644" s="6" cm="1">
        <f t="array" ref="Q644">IFERROR(INDEX(WDVOA!$W$2:$W$1616,MATCH($G644&amp;$A644-1&amp;$B644,WDVOA!$U$2:$U$19616&amp;WDVOA!$V$2:$V$19616&amp;WDVOA!$B$2:$B$19616,0)),0)</f>
        <v>0</v>
      </c>
      <c r="R644" s="6" cm="1">
        <f t="array" ref="R644">IFERROR(INDEX(DVOA!$AC$2:$AC$20095,MATCH($G644&amp;$A644-1&amp;$B644,DVOA!$C$2:$C$20095&amp;DVOA!$A$2:$A$20095&amp;DVOA!$B$2:$B$20095,0)
),0)</f>
        <v>0.11620415721717101</v>
      </c>
      <c r="S644" s="6">
        <f t="shared" si="133"/>
        <v>0.10634425348128795</v>
      </c>
      <c r="T644" s="104">
        <f t="shared" si="141"/>
        <v>-6.2054994396700799E-2</v>
      </c>
      <c r="U644" s="104" t="str">
        <f t="shared" si="142"/>
        <v/>
      </c>
      <c r="V644" s="26" t="str" cm="1">
        <f t="array" ref="V644">IFERROR(IF(E644="H",INDEX('DVOA Pred'!$G$2:$G$1000,MATCH($F644&amp;$B644&amp;$A644,'DVOA Pred'!$C$2:$C$1000&amp;'DVOA Pred'!$A$2:$A$1000&amp;'DVOA Pred'!$B$2:$B$1000,0)),
INDEX('DVOA Pred'!$H$2:$H$1000,MATCH($F644&amp;$B644&amp;$A644,'DVOA Pred'!$D$2:$D$1000&amp;'DVOA Pred'!$A$2:$A$1000&amp;'DVOA Pred'!$B$2:$B$1000,0))),"")</f>
        <v/>
      </c>
      <c r="W644" s="26" t="str">
        <f t="shared" si="134"/>
        <v/>
      </c>
      <c r="X644" s="26" t="str">
        <f t="shared" si="135"/>
        <v/>
      </c>
      <c r="Y644" s="6" t="str">
        <f>IFERROR((PERCENTRANK($L$2:$L$20355,L644)*Multiples!$B$3)+((PERCENTRANK($W$2:$W$20355,W644)*(1-Multiples!$B$3))),"")</f>
        <v/>
      </c>
      <c r="Z644" s="64">
        <v>23</v>
      </c>
      <c r="AA644" s="64">
        <v>28</v>
      </c>
      <c r="AB644" s="24">
        <f t="shared" si="136"/>
        <v>-5</v>
      </c>
      <c r="AC644" s="24">
        <f t="shared" si="137"/>
        <v>-7.5</v>
      </c>
      <c r="AD644" s="24">
        <f t="shared" si="138"/>
        <v>-7.5</v>
      </c>
      <c r="AE644" s="24" t="str">
        <f t="shared" si="139"/>
        <v>No</v>
      </c>
      <c r="AF644" s="24" t="str">
        <f t="shared" si="140"/>
        <v>No</v>
      </c>
      <c r="AG644" s="64"/>
      <c r="AH644" s="105"/>
      <c r="AI644" s="105"/>
      <c r="AJ644" s="66"/>
    </row>
    <row r="645" spans="1:36" customFormat="1" x14ac:dyDescent="0.25">
      <c r="A645" s="7">
        <v>8</v>
      </c>
      <c r="B645" s="5">
        <v>2023</v>
      </c>
      <c r="C645" s="5" t="str">
        <f t="shared" si="130"/>
        <v>2023 W8</v>
      </c>
      <c r="D645" s="5">
        <v>322</v>
      </c>
      <c r="E645" s="5" t="s">
        <v>651</v>
      </c>
      <c r="F645" s="5" t="s">
        <v>45</v>
      </c>
      <c r="G645" s="5" t="s">
        <v>43</v>
      </c>
      <c r="H645" s="5">
        <v>2.5</v>
      </c>
      <c r="I645" s="61">
        <v>2.5</v>
      </c>
      <c r="J645" s="62" t="str">
        <f t="shared" si="131"/>
        <v>D0</v>
      </c>
      <c r="K645" s="61">
        <f t="shared" si="132"/>
        <v>0</v>
      </c>
      <c r="L645" s="228">
        <f>IF(K645=0,0,
IF(J645="D0.5",0.5*SUMIFS('Key Numbers'!$C$2:$C$71,'Key Numbers'!$A$2:$A$71,"&gt;="&amp;ABS($I645),'Key Numbers'!$A$2:$A$71,"&lt;="&amp;ABS($H645)),
IF(J645="D-0.5",0.5*-1*SUMIFS('Key Numbers'!$C$2:$C$71,'Key Numbers'!$A$2:$A$71,"&lt;="&amp;ABS($I645),'Key Numbers'!$A$2:$A$71,"&gt;="&amp;ABS($H645)),
IF(J645="F0.5",0.5*SUMIFS('Key Numbers'!$C$2:$C$71,'Key Numbers'!$A$2:$A$71,"&lt;="&amp;ABS($I645),'Key Numbers'!$A$2:$A$71,"&gt;="&amp;ABS($H645)),
IF(J645="F-0.5",0.5*-1*SUMIFS('Key Numbers'!$C$2:$C$71,'Key Numbers'!$A$2:$A$71,"&gt;="&amp;ABS($I645),'Key Numbers'!$A$2:$A$71,"&lt;="&amp;ABS($H645)),
IF(AND(LEFT(J645,1)="F",K645&lt;0),-1*SUMIFS('Key Numbers'!$C$2:$C$71,'Key Numbers'!$A$2:$A$71,"&gt;="&amp;ABS($I645),'Key Numbers'!$A$2:$A$71,"&lt;="&amp;ABS($H645)),
IF(AND(LEFT(J645,1)="F",K645&gt;0),SUMIFS('Key Numbers'!$C$2:$C$71,'Key Numbers'!$A$2:$A$71,"&lt;="&amp;ABS($I645),'Key Numbers'!$A$2:$A$71,"&gt;="&amp;ABS($H645)),
IF(AND(LEFT(J645,1)="D",K645&lt;0),-1*SUMIFS('Key Numbers'!$C$2:$C$71,'Key Numbers'!$A$2:$A$71,"&lt;="&amp;ABS($I645),'Key Numbers'!$A$2:$A$71,"&gt;="&amp;ABS($H645)),
SUMIFS('Key Numbers'!$C$2:$C$71,'Key Numbers'!$A$2:$A$71,"&gt;="&amp;ABS($I645),'Key Numbers'!$A$2:$A$71,"&lt;="&amp;ABS($H645))))))))))</f>
        <v>0</v>
      </c>
      <c r="M645" s="6" cm="1">
        <f t="array" ref="M645">IFERROR(INDEX(DVOA!$E$2:$E$20095,MATCH($F645&amp;$A645-1&amp;$B645,DVOA!$C$2:$C$20095&amp;DVOA!$A$2:$A20423&amp;DVOA!$B$2:$B$20095,0)),0)</f>
        <v>-9.1640542099450203E-2</v>
      </c>
      <c r="N645" s="6" cm="1">
        <f t="array" ref="N645">IFERROR(INDEX(WDVOA!$W$2:$W$1616,MATCH($F645&amp;$A645-1&amp;$B645,WDVOA!$U$2:$U$19616&amp;WDVOA!$V$2:$V$19616&amp;WDVOA!$B$2:$B$19616,0)),0)</f>
        <v>0</v>
      </c>
      <c r="O645" s="6" cm="1">
        <f t="array" ref="O645">IFERROR(INDEX(DVOA!$AC$2:$AC$20095,MATCH($F645&amp;$A645-1&amp;$B645,DVOA!$C$2:$C$20095&amp;DVOA!$A$2:$A$20095&amp;DVOA!$B$2:$B$20095,0)
),0)</f>
        <v>0.11620415721717101</v>
      </c>
      <c r="P645" s="6" cm="1">
        <f t="array" ref="P645">IFERROR(INDEX(DVOA!$E$2:$E$20095,MATCH($G645&amp;$A645-1&amp;$B645,DVOA!$C$2:$C$20095&amp;DVOA!$A$2:$A20423&amp;DVOA!$B$2:$B$20095,0)),0)</f>
        <v>-0.153695536496151</v>
      </c>
      <c r="Q645" s="6" cm="1">
        <f t="array" ref="Q645">IFERROR(INDEX(WDVOA!$W$2:$W$1616,MATCH($G645&amp;$A645-1&amp;$B645,WDVOA!$U$2:$U$19616&amp;WDVOA!$V$2:$V$19616&amp;WDVOA!$B$2:$B$19616,0)),0)</f>
        <v>0</v>
      </c>
      <c r="R645" s="6" cm="1">
        <f t="array" ref="R645">IFERROR(INDEX(DVOA!$AC$2:$AC$20095,MATCH($G645&amp;$A645-1&amp;$B645,DVOA!$C$2:$C$20095&amp;DVOA!$A$2:$A$20095&amp;DVOA!$B$2:$B$20095,0)
),0)</f>
        <v>9.6484349745404901E-2</v>
      </c>
      <c r="S645" s="6">
        <f t="shared" si="133"/>
        <v>0.10634425348128795</v>
      </c>
      <c r="T645" s="104">
        <f t="shared" si="141"/>
        <v>6.2054994396700799E-2</v>
      </c>
      <c r="U645" s="104" t="str">
        <f t="shared" si="142"/>
        <v/>
      </c>
      <c r="V645" s="26" t="str" cm="1">
        <f t="array" ref="V645">IFERROR(IF(E645="H",INDEX('DVOA Pred'!$G$2:$G$1000,MATCH($F645&amp;$B645&amp;$A645,'DVOA Pred'!$C$2:$C$1000&amp;'DVOA Pred'!$A$2:$A$1000&amp;'DVOA Pred'!$B$2:$B$1000,0)),
INDEX('DVOA Pred'!$H$2:$H$1000,MATCH($F645&amp;$B645&amp;$A645,'DVOA Pred'!$D$2:$D$1000&amp;'DVOA Pred'!$A$2:$A$1000&amp;'DVOA Pred'!$B$2:$B$1000,0))),"")</f>
        <v/>
      </c>
      <c r="W645" s="26" t="str">
        <f t="shared" si="134"/>
        <v/>
      </c>
      <c r="X645" s="26" t="str">
        <f t="shared" si="135"/>
        <v/>
      </c>
      <c r="Y645" s="6" t="str">
        <f>IFERROR((PERCENTRANK($L$2:$L$20355,L645)*Multiples!$B$3)+((PERCENTRANK($W$2:$W$20355,W645)*(1-Multiples!$B$3))),"")</f>
        <v/>
      </c>
      <c r="Z645" s="64">
        <v>28</v>
      </c>
      <c r="AA645" s="64">
        <v>23</v>
      </c>
      <c r="AB645" s="24">
        <f t="shared" si="136"/>
        <v>5</v>
      </c>
      <c r="AC645" s="24">
        <f t="shared" si="137"/>
        <v>7.5</v>
      </c>
      <c r="AD645" s="24">
        <f t="shared" si="138"/>
        <v>7.5</v>
      </c>
      <c r="AE645" s="24" t="str">
        <f t="shared" si="139"/>
        <v>Yes</v>
      </c>
      <c r="AF645" s="24" t="str">
        <f t="shared" si="140"/>
        <v>Yes</v>
      </c>
      <c r="AG645" s="64"/>
      <c r="AH645" s="105"/>
      <c r="AI645" s="105"/>
      <c r="AJ645" s="66"/>
    </row>
    <row r="646" spans="1:36" customFormat="1" x14ac:dyDescent="0.25">
      <c r="A646" s="7">
        <v>8</v>
      </c>
      <c r="B646" s="5">
        <v>2023</v>
      </c>
      <c r="C646" s="5" t="str">
        <f t="shared" si="130"/>
        <v>2023 W8</v>
      </c>
      <c r="D646" s="5">
        <v>323</v>
      </c>
      <c r="E646" s="5" t="s">
        <v>651</v>
      </c>
      <c r="F646" s="5" t="s">
        <v>20</v>
      </c>
      <c r="G646" s="5" t="s">
        <v>46</v>
      </c>
      <c r="H646" s="5">
        <v>0.5</v>
      </c>
      <c r="I646" s="61">
        <v>1.5</v>
      </c>
      <c r="J646" s="62" t="str">
        <f t="shared" si="131"/>
        <v>D-1</v>
      </c>
      <c r="K646" s="61">
        <f t="shared" si="132"/>
        <v>-1</v>
      </c>
      <c r="L646" s="228">
        <f>IF(K646=0,0,
IF(J646="D0.5",0.5*SUMIFS('Key Numbers'!$C$2:$C$71,'Key Numbers'!$A$2:$A$71,"&gt;="&amp;ABS($I646),'Key Numbers'!$A$2:$A$71,"&lt;="&amp;ABS($H646)),
IF(J646="D-0.5",0.5*-1*SUMIFS('Key Numbers'!$C$2:$C$71,'Key Numbers'!$A$2:$A$71,"&lt;="&amp;ABS($I646),'Key Numbers'!$A$2:$A$71,"&gt;="&amp;ABS($H646)),
IF(J646="F0.5",0.5*SUMIFS('Key Numbers'!$C$2:$C$71,'Key Numbers'!$A$2:$A$71,"&lt;="&amp;ABS($I646),'Key Numbers'!$A$2:$A$71,"&gt;="&amp;ABS($H646)),
IF(J646="F-0.5",0.5*-1*SUMIFS('Key Numbers'!$C$2:$C$71,'Key Numbers'!$A$2:$A$71,"&gt;="&amp;ABS($I646),'Key Numbers'!$A$2:$A$71,"&lt;="&amp;ABS($H646)),
IF(AND(LEFT(J646,1)="F",K646&lt;0),-1*SUMIFS('Key Numbers'!$C$2:$C$71,'Key Numbers'!$A$2:$A$71,"&gt;="&amp;ABS($I646),'Key Numbers'!$A$2:$A$71,"&lt;="&amp;ABS($H646)),
IF(AND(LEFT(J646,1)="F",K646&gt;0),SUMIFS('Key Numbers'!$C$2:$C$71,'Key Numbers'!$A$2:$A$71,"&lt;="&amp;ABS($I646),'Key Numbers'!$A$2:$A$71,"&gt;="&amp;ABS($H646)),
IF(AND(LEFT(J646,1)="D",K646&lt;0),-1*SUMIFS('Key Numbers'!$C$2:$C$71,'Key Numbers'!$A$2:$A$71,"&lt;="&amp;ABS($I646),'Key Numbers'!$A$2:$A$71,"&gt;="&amp;ABS($H646)),
SUMIFS('Key Numbers'!$C$2:$C$71,'Key Numbers'!$A$2:$A$71,"&gt;="&amp;ABS($I646),'Key Numbers'!$A$2:$A$71,"&lt;="&amp;ABS($H646))))))))))</f>
        <v>-5.321100917431193E-2</v>
      </c>
      <c r="M646" s="6" cm="1">
        <f t="array" ref="M646">IFERROR(INDEX(DVOA!$E$2:$E$20095,MATCH($F646&amp;$A646-1&amp;$B646,DVOA!$C$2:$C$20095&amp;DVOA!$A$2:$A20424&amp;DVOA!$B$2:$B$20095,0)),0)</f>
        <v>-0.160909474012144</v>
      </c>
      <c r="N646" s="6" cm="1">
        <f t="array" ref="N646">IFERROR(INDEX(WDVOA!$W$2:$W$1616,MATCH($F646&amp;$A646-1&amp;$B646,WDVOA!$U$2:$U$19616&amp;WDVOA!$V$2:$V$19616&amp;WDVOA!$B$2:$B$19616,0)),0)</f>
        <v>0</v>
      </c>
      <c r="O646" s="6" cm="1">
        <f t="array" ref="O646">IFERROR(INDEX(DVOA!$AC$2:$AC$20095,MATCH($F646&amp;$A646-1&amp;$B646,DVOA!$C$2:$C$20095&amp;DVOA!$A$2:$A$20095&amp;DVOA!$B$2:$B$20095,0)
),0)</f>
        <v>9.9050144034662696E-2</v>
      </c>
      <c r="P646" s="6" cm="1">
        <f t="array" ref="P646">IFERROR(INDEX(DVOA!$E$2:$E$20095,MATCH($G646&amp;$A646-1&amp;$B646,DVOA!$C$2:$C$20095&amp;DVOA!$A$2:$A20424&amp;DVOA!$B$2:$B$20095,0)),0)</f>
        <v>6.3076193148427799E-3</v>
      </c>
      <c r="Q646" s="6" cm="1">
        <f t="array" ref="Q646">IFERROR(INDEX(WDVOA!$W$2:$W$1616,MATCH($G646&amp;$A646-1&amp;$B646,WDVOA!$U$2:$U$19616&amp;WDVOA!$V$2:$V$19616&amp;WDVOA!$B$2:$B$19616,0)),0)</f>
        <v>0</v>
      </c>
      <c r="R646" s="6" cm="1">
        <f t="array" ref="R646">IFERROR(INDEX(DVOA!$AC$2:$AC$20095,MATCH($G646&amp;$A646-1&amp;$B646,DVOA!$C$2:$C$20095&amp;DVOA!$A$2:$A$20095&amp;DVOA!$B$2:$B$20095,0)
),0)</f>
        <v>4.3027516010569401E-2</v>
      </c>
      <c r="S646" s="6">
        <f t="shared" si="133"/>
        <v>7.1038830022616045E-2</v>
      </c>
      <c r="T646" s="104">
        <f t="shared" si="141"/>
        <v>-0.16721709332698678</v>
      </c>
      <c r="U646" s="104" t="str">
        <f t="shared" si="142"/>
        <v/>
      </c>
      <c r="V646" s="26" t="str" cm="1">
        <f t="array" ref="V646">IFERROR(IF(E646="H",INDEX('DVOA Pred'!$G$2:$G$1000,MATCH($F646&amp;$B646&amp;$A646,'DVOA Pred'!$C$2:$C$1000&amp;'DVOA Pred'!$A$2:$A$1000&amp;'DVOA Pred'!$B$2:$B$1000,0)),
INDEX('DVOA Pred'!$H$2:$H$1000,MATCH($F646&amp;$B646&amp;$A646,'DVOA Pred'!$D$2:$D$1000&amp;'DVOA Pred'!$A$2:$A$1000&amp;'DVOA Pred'!$B$2:$B$1000,0))),"")</f>
        <v/>
      </c>
      <c r="W646" s="26" t="str">
        <f t="shared" si="134"/>
        <v/>
      </c>
      <c r="X646" s="26" t="str">
        <f t="shared" si="135"/>
        <v/>
      </c>
      <c r="Y646" s="6" t="str">
        <f>IFERROR((PERCENTRANK($L$2:$L$20355,L646)*Multiples!$B$3)+((PERCENTRANK($W$2:$W$20355,W646)*(1-Multiples!$B$3))),"")</f>
        <v/>
      </c>
      <c r="Z646" s="64">
        <v>10</v>
      </c>
      <c r="AA646" s="64">
        <v>24</v>
      </c>
      <c r="AB646" s="24">
        <f t="shared" si="136"/>
        <v>-14</v>
      </c>
      <c r="AC646" s="24">
        <f t="shared" si="137"/>
        <v>-13.5</v>
      </c>
      <c r="AD646" s="24">
        <f t="shared" si="138"/>
        <v>-12.5</v>
      </c>
      <c r="AE646" s="24" t="str">
        <f t="shared" si="139"/>
        <v>No</v>
      </c>
      <c r="AF646" s="24" t="str">
        <f t="shared" si="140"/>
        <v>No</v>
      </c>
      <c r="AG646" s="64"/>
      <c r="AH646" s="105"/>
      <c r="AI646" s="105"/>
      <c r="AJ646" s="66"/>
    </row>
    <row r="647" spans="1:36" customFormat="1" x14ac:dyDescent="0.25">
      <c r="A647" s="7">
        <v>8</v>
      </c>
      <c r="B647" s="5">
        <v>2023</v>
      </c>
      <c r="C647" s="5" t="str">
        <f t="shared" si="130"/>
        <v>2023 W8</v>
      </c>
      <c r="D647" s="5">
        <v>323</v>
      </c>
      <c r="E647" s="5" t="s">
        <v>649</v>
      </c>
      <c r="F647" s="5" t="s">
        <v>46</v>
      </c>
      <c r="G647" s="5" t="s">
        <v>20</v>
      </c>
      <c r="H647" s="5">
        <v>-0.5</v>
      </c>
      <c r="I647" s="61">
        <v>-1.5</v>
      </c>
      <c r="J647" s="62" t="str">
        <f t="shared" si="131"/>
        <v>F1</v>
      </c>
      <c r="K647" s="61">
        <f t="shared" si="132"/>
        <v>1</v>
      </c>
      <c r="L647" s="228">
        <f>IF(K647=0,0,
IF(J647="D0.5",0.5*SUMIFS('Key Numbers'!$C$2:$C$71,'Key Numbers'!$A$2:$A$71,"&gt;="&amp;ABS($I647),'Key Numbers'!$A$2:$A$71,"&lt;="&amp;ABS($H647)),
IF(J647="D-0.5",0.5*-1*SUMIFS('Key Numbers'!$C$2:$C$71,'Key Numbers'!$A$2:$A$71,"&lt;="&amp;ABS($I647),'Key Numbers'!$A$2:$A$71,"&gt;="&amp;ABS($H647)),
IF(J647="F0.5",0.5*SUMIFS('Key Numbers'!$C$2:$C$71,'Key Numbers'!$A$2:$A$71,"&lt;="&amp;ABS($I647),'Key Numbers'!$A$2:$A$71,"&gt;="&amp;ABS($H647)),
IF(J647="F-0.5",0.5*-1*SUMIFS('Key Numbers'!$C$2:$C$71,'Key Numbers'!$A$2:$A$71,"&gt;="&amp;ABS($I647),'Key Numbers'!$A$2:$A$71,"&lt;="&amp;ABS($H647)),
IF(AND(LEFT(J647,1)="F",K647&lt;0),-1*SUMIFS('Key Numbers'!$C$2:$C$71,'Key Numbers'!$A$2:$A$71,"&gt;="&amp;ABS($I647),'Key Numbers'!$A$2:$A$71,"&lt;="&amp;ABS($H647)),
IF(AND(LEFT(J647,1)="F",K647&gt;0),SUMIFS('Key Numbers'!$C$2:$C$71,'Key Numbers'!$A$2:$A$71,"&lt;="&amp;ABS($I647),'Key Numbers'!$A$2:$A$71,"&gt;="&amp;ABS($H647)),
IF(AND(LEFT(J647,1)="D",K647&lt;0),-1*SUMIFS('Key Numbers'!$C$2:$C$71,'Key Numbers'!$A$2:$A$71,"&lt;="&amp;ABS($I647),'Key Numbers'!$A$2:$A$71,"&gt;="&amp;ABS($H647)),
SUMIFS('Key Numbers'!$C$2:$C$71,'Key Numbers'!$A$2:$A$71,"&gt;="&amp;ABS($I647),'Key Numbers'!$A$2:$A$71,"&lt;="&amp;ABS($H647))))))))))</f>
        <v>5.321100917431193E-2</v>
      </c>
      <c r="M647" s="6" cm="1">
        <f t="array" ref="M647">IFERROR(INDEX(DVOA!$E$2:$E$20095,MATCH($F647&amp;$A647-1&amp;$B647,DVOA!$C$2:$C$20095&amp;DVOA!$A$2:$A20425&amp;DVOA!$B$2:$B$20095,0)),0)</f>
        <v>6.3076193148427799E-3</v>
      </c>
      <c r="N647" s="6" cm="1">
        <f t="array" ref="N647">IFERROR(INDEX(WDVOA!$W$2:$W$1616,MATCH($F647&amp;$A647-1&amp;$B647,WDVOA!$U$2:$U$19616&amp;WDVOA!$V$2:$V$19616&amp;WDVOA!$B$2:$B$19616,0)),0)</f>
        <v>0</v>
      </c>
      <c r="O647" s="6" cm="1">
        <f t="array" ref="O647">IFERROR(INDEX(DVOA!$AC$2:$AC$20095,MATCH($F647&amp;$A647-1&amp;$B647,DVOA!$C$2:$C$20095&amp;DVOA!$A$2:$A$20095&amp;DVOA!$B$2:$B$20095,0)
),0)</f>
        <v>4.3027516010569401E-2</v>
      </c>
      <c r="P647" s="6" cm="1">
        <f t="array" ref="P647">IFERROR(INDEX(DVOA!$E$2:$E$20095,MATCH($G647&amp;$A647-1&amp;$B647,DVOA!$C$2:$C$20095&amp;DVOA!$A$2:$A20425&amp;DVOA!$B$2:$B$20095,0)),0)</f>
        <v>-0.160909474012144</v>
      </c>
      <c r="Q647" s="6" cm="1">
        <f t="array" ref="Q647">IFERROR(INDEX(WDVOA!$W$2:$W$1616,MATCH($G647&amp;$A647-1&amp;$B647,WDVOA!$U$2:$U$19616&amp;WDVOA!$V$2:$V$19616&amp;WDVOA!$B$2:$B$19616,0)),0)</f>
        <v>0</v>
      </c>
      <c r="R647" s="6" cm="1">
        <f t="array" ref="R647">IFERROR(INDEX(DVOA!$AC$2:$AC$20095,MATCH($G647&amp;$A647-1&amp;$B647,DVOA!$C$2:$C$20095&amp;DVOA!$A$2:$A$20095&amp;DVOA!$B$2:$B$20095,0)
),0)</f>
        <v>9.9050144034662696E-2</v>
      </c>
      <c r="S647" s="6">
        <f t="shared" si="133"/>
        <v>7.1038830022616045E-2</v>
      </c>
      <c r="T647" s="104">
        <f t="shared" si="141"/>
        <v>0.16721709332698678</v>
      </c>
      <c r="U647" s="104" t="str">
        <f t="shared" si="142"/>
        <v/>
      </c>
      <c r="V647" s="26" t="str" cm="1">
        <f t="array" ref="V647">IFERROR(IF(E647="H",INDEX('DVOA Pred'!$G$2:$G$1000,MATCH($F647&amp;$B647&amp;$A647,'DVOA Pred'!$C$2:$C$1000&amp;'DVOA Pred'!$A$2:$A$1000&amp;'DVOA Pred'!$B$2:$B$1000,0)),
INDEX('DVOA Pred'!$H$2:$H$1000,MATCH($F647&amp;$B647&amp;$A647,'DVOA Pred'!$D$2:$D$1000&amp;'DVOA Pred'!$A$2:$A$1000&amp;'DVOA Pred'!$B$2:$B$1000,0))),"")</f>
        <v/>
      </c>
      <c r="W647" s="26" t="str">
        <f t="shared" si="134"/>
        <v/>
      </c>
      <c r="X647" s="26" t="str">
        <f t="shared" si="135"/>
        <v/>
      </c>
      <c r="Y647" s="6" t="str">
        <f>IFERROR((PERCENTRANK($L$2:$L$20355,L647)*Multiples!$B$3)+((PERCENTRANK($W$2:$W$20355,W647)*(1-Multiples!$B$3))),"")</f>
        <v/>
      </c>
      <c r="Z647" s="64">
        <v>24</v>
      </c>
      <c r="AA647" s="64">
        <v>10</v>
      </c>
      <c r="AB647" s="24">
        <f t="shared" si="136"/>
        <v>14</v>
      </c>
      <c r="AC647" s="24">
        <f t="shared" si="137"/>
        <v>13.5</v>
      </c>
      <c r="AD647" s="24">
        <f t="shared" si="138"/>
        <v>12.5</v>
      </c>
      <c r="AE647" s="24" t="str">
        <f t="shared" si="139"/>
        <v>Yes</v>
      </c>
      <c r="AF647" s="24" t="str">
        <f t="shared" si="140"/>
        <v>Yes</v>
      </c>
      <c r="AG647" s="64" t="s">
        <v>652</v>
      </c>
      <c r="AH647" s="105" t="s">
        <v>652</v>
      </c>
      <c r="AI647" s="105">
        <v>1</v>
      </c>
      <c r="AJ647" s="66"/>
    </row>
    <row r="648" spans="1:36" customFormat="1" x14ac:dyDescent="0.25">
      <c r="A648" s="7">
        <v>8</v>
      </c>
      <c r="B648" s="5">
        <v>2023</v>
      </c>
      <c r="C648" s="5" t="str">
        <f t="shared" si="130"/>
        <v>2023 W8</v>
      </c>
      <c r="D648" s="5">
        <v>324</v>
      </c>
      <c r="E648" s="5" t="s">
        <v>651</v>
      </c>
      <c r="F648" s="5" t="s">
        <v>3</v>
      </c>
      <c r="G648" s="5" t="s">
        <v>42</v>
      </c>
      <c r="H648" s="5">
        <v>-6.5</v>
      </c>
      <c r="I648" s="61">
        <v>-6.5</v>
      </c>
      <c r="J648" s="62" t="str">
        <f t="shared" si="131"/>
        <v>F0</v>
      </c>
      <c r="K648" s="61">
        <f t="shared" si="132"/>
        <v>0</v>
      </c>
      <c r="L648" s="228">
        <f>IF(K648=0,0,
IF(J648="D0.5",0.5*SUMIFS('Key Numbers'!$C$2:$C$71,'Key Numbers'!$A$2:$A$71,"&gt;="&amp;ABS($I648),'Key Numbers'!$A$2:$A$71,"&lt;="&amp;ABS($H648)),
IF(J648="D-0.5",0.5*-1*SUMIFS('Key Numbers'!$C$2:$C$71,'Key Numbers'!$A$2:$A$71,"&lt;="&amp;ABS($I648),'Key Numbers'!$A$2:$A$71,"&gt;="&amp;ABS($H648)),
IF(J648="F0.5",0.5*SUMIFS('Key Numbers'!$C$2:$C$71,'Key Numbers'!$A$2:$A$71,"&lt;="&amp;ABS($I648),'Key Numbers'!$A$2:$A$71,"&gt;="&amp;ABS($H648)),
IF(J648="F-0.5",0.5*-1*SUMIFS('Key Numbers'!$C$2:$C$71,'Key Numbers'!$A$2:$A$71,"&gt;="&amp;ABS($I648),'Key Numbers'!$A$2:$A$71,"&lt;="&amp;ABS($H648)),
IF(AND(LEFT(J648,1)="F",K648&lt;0),-1*SUMIFS('Key Numbers'!$C$2:$C$71,'Key Numbers'!$A$2:$A$71,"&gt;="&amp;ABS($I648),'Key Numbers'!$A$2:$A$71,"&lt;="&amp;ABS($H648)),
IF(AND(LEFT(J648,1)="F",K648&gt;0),SUMIFS('Key Numbers'!$C$2:$C$71,'Key Numbers'!$A$2:$A$71,"&lt;="&amp;ABS($I648),'Key Numbers'!$A$2:$A$71,"&gt;="&amp;ABS($H648)),
IF(AND(LEFT(J648,1)="D",K648&lt;0),-1*SUMIFS('Key Numbers'!$C$2:$C$71,'Key Numbers'!$A$2:$A$71,"&lt;="&amp;ABS($I648),'Key Numbers'!$A$2:$A$71,"&gt;="&amp;ABS($H648)),
SUMIFS('Key Numbers'!$C$2:$C$71,'Key Numbers'!$A$2:$A$71,"&gt;="&amp;ABS($I648),'Key Numbers'!$A$2:$A$71,"&lt;="&amp;ABS($H648))))))))))</f>
        <v>0</v>
      </c>
      <c r="M648" s="6" cm="1">
        <f t="array" ref="M648">IFERROR(INDEX(DVOA!$E$2:$E$20095,MATCH($F648&amp;$A648-1&amp;$B648,DVOA!$C$2:$C$20095&amp;DVOA!$A$2:$A20426&amp;DVOA!$B$2:$B$20095,0)),0)</f>
        <v>9.4712959896966195E-2</v>
      </c>
      <c r="N648" s="6" cm="1">
        <f t="array" ref="N648">IFERROR(INDEX(WDVOA!$W$2:$W$1616,MATCH($F648&amp;$A648-1&amp;$B648,WDVOA!$U$2:$U$19616&amp;WDVOA!$V$2:$V$19616&amp;WDVOA!$B$2:$B$19616,0)),0)</f>
        <v>0</v>
      </c>
      <c r="O648" s="6" cm="1">
        <f t="array" ref="O648">IFERROR(INDEX(DVOA!$AC$2:$AC$20095,MATCH($F648&amp;$A648-1&amp;$B648,DVOA!$C$2:$C$20095&amp;DVOA!$A$2:$A$20095&amp;DVOA!$B$2:$B$20095,0)
),0)</f>
        <v>0.28467991285623201</v>
      </c>
      <c r="P648" s="6" cm="1">
        <f t="array" ref="P648">IFERROR(INDEX(DVOA!$E$2:$E$20095,MATCH($G648&amp;$A648-1&amp;$B648,DVOA!$C$2:$C$20095&amp;DVOA!$A$2:$A20426&amp;DVOA!$B$2:$B$20095,0)),0)</f>
        <v>4.21743886659749E-2</v>
      </c>
      <c r="Q648" s="6" cm="1">
        <f t="array" ref="Q648">IFERROR(INDEX(WDVOA!$W$2:$W$1616,MATCH($G648&amp;$A648-1&amp;$B648,WDVOA!$U$2:$U$19616&amp;WDVOA!$V$2:$V$19616&amp;WDVOA!$B$2:$B$19616,0)),0)</f>
        <v>0</v>
      </c>
      <c r="R648" s="6" cm="1">
        <f t="array" ref="R648">IFERROR(INDEX(DVOA!$AC$2:$AC$20095,MATCH($G648&amp;$A648-1&amp;$B648,DVOA!$C$2:$C$20095&amp;DVOA!$A$2:$A$20095&amp;DVOA!$B$2:$B$20095,0)
),0)</f>
        <v>0.103603113761996</v>
      </c>
      <c r="S648" s="6">
        <f t="shared" si="133"/>
        <v>0.194141513309114</v>
      </c>
      <c r="T648" s="104">
        <f t="shared" si="141"/>
        <v>5.2538571230991295E-2</v>
      </c>
      <c r="U648" s="104" t="str">
        <f t="shared" si="142"/>
        <v/>
      </c>
      <c r="V648" s="26" t="str" cm="1">
        <f t="array" ref="V648">IFERROR(IF(E648="H",INDEX('DVOA Pred'!$G$2:$G$1000,MATCH($F648&amp;$B648&amp;$A648,'DVOA Pred'!$C$2:$C$1000&amp;'DVOA Pred'!$A$2:$A$1000&amp;'DVOA Pred'!$B$2:$B$1000,0)),
INDEX('DVOA Pred'!$H$2:$H$1000,MATCH($F648&amp;$B648&amp;$A648,'DVOA Pred'!$D$2:$D$1000&amp;'DVOA Pred'!$A$2:$A$1000&amp;'DVOA Pred'!$B$2:$B$1000,0))),"")</f>
        <v/>
      </c>
      <c r="W648" s="26" t="str">
        <f t="shared" si="134"/>
        <v/>
      </c>
      <c r="X648" s="26" t="str">
        <f t="shared" si="135"/>
        <v/>
      </c>
      <c r="Y648" s="6" t="str">
        <f>IFERROR((PERCENTRANK($L$2:$L$20355,L648)*Multiples!$B$3)+((PERCENTRANK($W$2:$W$20355,W648)*(1-Multiples!$B$3))),"")</f>
        <v/>
      </c>
      <c r="Z648" s="64">
        <v>43</v>
      </c>
      <c r="AA648" s="64">
        <v>20</v>
      </c>
      <c r="AB648" s="24">
        <f t="shared" si="136"/>
        <v>23</v>
      </c>
      <c r="AC648" s="24">
        <f t="shared" si="137"/>
        <v>16.5</v>
      </c>
      <c r="AD648" s="24">
        <f t="shared" si="138"/>
        <v>16.5</v>
      </c>
      <c r="AE648" s="24" t="str">
        <f t="shared" si="139"/>
        <v>Yes</v>
      </c>
      <c r="AF648" s="24" t="str">
        <f t="shared" si="140"/>
        <v>Yes</v>
      </c>
      <c r="AG648" s="64"/>
      <c r="AH648" s="105"/>
      <c r="AI648" s="105"/>
      <c r="AJ648" s="66"/>
    </row>
    <row r="649" spans="1:36" customFormat="1" x14ac:dyDescent="0.25">
      <c r="A649" s="7">
        <v>8</v>
      </c>
      <c r="B649" s="5">
        <v>2023</v>
      </c>
      <c r="C649" s="5" t="str">
        <f t="shared" si="130"/>
        <v>2023 W8</v>
      </c>
      <c r="D649" s="5">
        <v>324</v>
      </c>
      <c r="E649" s="5" t="s">
        <v>649</v>
      </c>
      <c r="F649" s="5" t="s">
        <v>42</v>
      </c>
      <c r="G649" s="5" t="s">
        <v>3</v>
      </c>
      <c r="H649" s="5">
        <v>6.5</v>
      </c>
      <c r="I649" s="61">
        <v>6.5</v>
      </c>
      <c r="J649" s="62" t="str">
        <f t="shared" si="131"/>
        <v>D0</v>
      </c>
      <c r="K649" s="61">
        <f t="shared" si="132"/>
        <v>0</v>
      </c>
      <c r="L649" s="228">
        <f>IF(K649=0,0,
IF(J649="D0.5",0.5*SUMIFS('Key Numbers'!$C$2:$C$71,'Key Numbers'!$A$2:$A$71,"&gt;="&amp;ABS($I649),'Key Numbers'!$A$2:$A$71,"&lt;="&amp;ABS($H649)),
IF(J649="D-0.5",0.5*-1*SUMIFS('Key Numbers'!$C$2:$C$71,'Key Numbers'!$A$2:$A$71,"&lt;="&amp;ABS($I649),'Key Numbers'!$A$2:$A$71,"&gt;="&amp;ABS($H649)),
IF(J649="F0.5",0.5*SUMIFS('Key Numbers'!$C$2:$C$71,'Key Numbers'!$A$2:$A$71,"&lt;="&amp;ABS($I649),'Key Numbers'!$A$2:$A$71,"&gt;="&amp;ABS($H649)),
IF(J649="F-0.5",0.5*-1*SUMIFS('Key Numbers'!$C$2:$C$71,'Key Numbers'!$A$2:$A$71,"&gt;="&amp;ABS($I649),'Key Numbers'!$A$2:$A$71,"&lt;="&amp;ABS($H649)),
IF(AND(LEFT(J649,1)="F",K649&lt;0),-1*SUMIFS('Key Numbers'!$C$2:$C$71,'Key Numbers'!$A$2:$A$71,"&gt;="&amp;ABS($I649),'Key Numbers'!$A$2:$A$71,"&lt;="&amp;ABS($H649)),
IF(AND(LEFT(J649,1)="F",K649&gt;0),SUMIFS('Key Numbers'!$C$2:$C$71,'Key Numbers'!$A$2:$A$71,"&lt;="&amp;ABS($I649),'Key Numbers'!$A$2:$A$71,"&gt;="&amp;ABS($H649)),
IF(AND(LEFT(J649,1)="D",K649&lt;0),-1*SUMIFS('Key Numbers'!$C$2:$C$71,'Key Numbers'!$A$2:$A$71,"&lt;="&amp;ABS($I649),'Key Numbers'!$A$2:$A$71,"&gt;="&amp;ABS($H649)),
SUMIFS('Key Numbers'!$C$2:$C$71,'Key Numbers'!$A$2:$A$71,"&gt;="&amp;ABS($I649),'Key Numbers'!$A$2:$A$71,"&lt;="&amp;ABS($H649))))))))))</f>
        <v>0</v>
      </c>
      <c r="M649" s="6" cm="1">
        <f t="array" ref="M649">IFERROR(INDEX(DVOA!$E$2:$E$20095,MATCH($F649&amp;$A649-1&amp;$B649,DVOA!$C$2:$C$20095&amp;DVOA!$A$2:$A20427&amp;DVOA!$B$2:$B$20095,0)),0)</f>
        <v>4.21743886659749E-2</v>
      </c>
      <c r="N649" s="6" cm="1">
        <f t="array" ref="N649">IFERROR(INDEX(WDVOA!$W$2:$W$1616,MATCH($F649&amp;$A649-1&amp;$B649,WDVOA!$U$2:$U$19616&amp;WDVOA!$V$2:$V$19616&amp;WDVOA!$B$2:$B$19616,0)),0)</f>
        <v>0</v>
      </c>
      <c r="O649" s="6" cm="1">
        <f t="array" ref="O649">IFERROR(INDEX(DVOA!$AC$2:$AC$20095,MATCH($F649&amp;$A649-1&amp;$B649,DVOA!$C$2:$C$20095&amp;DVOA!$A$2:$A$20095&amp;DVOA!$B$2:$B$20095,0)
),0)</f>
        <v>0.103603113761996</v>
      </c>
      <c r="P649" s="6" cm="1">
        <f t="array" ref="P649">IFERROR(INDEX(DVOA!$E$2:$E$20095,MATCH($G649&amp;$A649-1&amp;$B649,DVOA!$C$2:$C$20095&amp;DVOA!$A$2:$A20427&amp;DVOA!$B$2:$B$20095,0)),0)</f>
        <v>9.4712959896966195E-2</v>
      </c>
      <c r="Q649" s="6" cm="1">
        <f t="array" ref="Q649">IFERROR(INDEX(WDVOA!$W$2:$W$1616,MATCH($G649&amp;$A649-1&amp;$B649,WDVOA!$U$2:$U$19616&amp;WDVOA!$V$2:$V$19616&amp;WDVOA!$B$2:$B$19616,0)),0)</f>
        <v>0</v>
      </c>
      <c r="R649" s="6" cm="1">
        <f t="array" ref="R649">IFERROR(INDEX(DVOA!$AC$2:$AC$20095,MATCH($G649&amp;$A649-1&amp;$B649,DVOA!$C$2:$C$20095&amp;DVOA!$A$2:$A$20095&amp;DVOA!$B$2:$B$20095,0)
),0)</f>
        <v>0.28467991285623201</v>
      </c>
      <c r="S649" s="6">
        <f t="shared" si="133"/>
        <v>0.194141513309114</v>
      </c>
      <c r="T649" s="104">
        <f t="shared" si="141"/>
        <v>-5.2538571230991295E-2</v>
      </c>
      <c r="U649" s="104" t="str">
        <f t="shared" si="142"/>
        <v/>
      </c>
      <c r="V649" s="26" t="str" cm="1">
        <f t="array" ref="V649">IFERROR(IF(E649="H",INDEX('DVOA Pred'!$G$2:$G$1000,MATCH($F649&amp;$B649&amp;$A649,'DVOA Pred'!$C$2:$C$1000&amp;'DVOA Pred'!$A$2:$A$1000&amp;'DVOA Pred'!$B$2:$B$1000,0)),
INDEX('DVOA Pred'!$H$2:$H$1000,MATCH($F649&amp;$B649&amp;$A649,'DVOA Pred'!$D$2:$D$1000&amp;'DVOA Pred'!$A$2:$A$1000&amp;'DVOA Pred'!$B$2:$B$1000,0))),"")</f>
        <v/>
      </c>
      <c r="W649" s="26" t="str">
        <f t="shared" si="134"/>
        <v/>
      </c>
      <c r="X649" s="26" t="str">
        <f t="shared" si="135"/>
        <v/>
      </c>
      <c r="Y649" s="6" t="str">
        <f>IFERROR((PERCENTRANK($L$2:$L$20355,L649)*Multiples!$B$3)+((PERCENTRANK($W$2:$W$20355,W649)*(1-Multiples!$B$3))),"")</f>
        <v/>
      </c>
      <c r="Z649" s="64">
        <v>20</v>
      </c>
      <c r="AA649" s="64">
        <v>43</v>
      </c>
      <c r="AB649" s="24">
        <f t="shared" si="136"/>
        <v>-23</v>
      </c>
      <c r="AC649" s="24">
        <f t="shared" si="137"/>
        <v>-16.5</v>
      </c>
      <c r="AD649" s="24">
        <f t="shared" si="138"/>
        <v>-16.5</v>
      </c>
      <c r="AE649" s="24" t="str">
        <f t="shared" si="139"/>
        <v>No</v>
      </c>
      <c r="AF649" s="24" t="str">
        <f t="shared" si="140"/>
        <v>No</v>
      </c>
      <c r="AG649" s="64" t="s">
        <v>652</v>
      </c>
      <c r="AH649" s="105"/>
      <c r="AI649" s="105">
        <v>8</v>
      </c>
      <c r="AJ649" s="66"/>
    </row>
    <row r="650" spans="1:36" customFormat="1" x14ac:dyDescent="0.25">
      <c r="A650" s="7">
        <v>8</v>
      </c>
      <c r="B650" s="5">
        <v>2023</v>
      </c>
      <c r="C650" s="5" t="str">
        <f t="shared" si="130"/>
        <v>2023 W8</v>
      </c>
      <c r="D650" s="5">
        <v>325</v>
      </c>
      <c r="E650" s="5" t="s">
        <v>649</v>
      </c>
      <c r="F650" s="5" t="s">
        <v>10</v>
      </c>
      <c r="G650" s="5" t="s">
        <v>30</v>
      </c>
      <c r="H650" s="5">
        <v>2.5</v>
      </c>
      <c r="I650" s="61">
        <v>4</v>
      </c>
      <c r="J650" s="62" t="str">
        <f t="shared" si="131"/>
        <v>D-1.5</v>
      </c>
      <c r="K650" s="61">
        <f t="shared" si="132"/>
        <v>-1.5</v>
      </c>
      <c r="L650" s="228">
        <f>IF(K650=0,0,
IF(J650="D0.5",0.5*SUMIFS('Key Numbers'!$C$2:$C$71,'Key Numbers'!$A$2:$A$71,"&gt;="&amp;ABS($I650),'Key Numbers'!$A$2:$A$71,"&lt;="&amp;ABS($H650)),
IF(J650="D-0.5",0.5*-1*SUMIFS('Key Numbers'!$C$2:$C$71,'Key Numbers'!$A$2:$A$71,"&lt;="&amp;ABS($I650),'Key Numbers'!$A$2:$A$71,"&gt;="&amp;ABS($H650)),
IF(J650="F0.5",0.5*SUMIFS('Key Numbers'!$C$2:$C$71,'Key Numbers'!$A$2:$A$71,"&lt;="&amp;ABS($I650),'Key Numbers'!$A$2:$A$71,"&gt;="&amp;ABS($H650)),
IF(J650="F-0.5",0.5*-1*SUMIFS('Key Numbers'!$C$2:$C$71,'Key Numbers'!$A$2:$A$71,"&gt;="&amp;ABS($I650),'Key Numbers'!$A$2:$A$71,"&lt;="&amp;ABS($H650)),
IF(AND(LEFT(J650,1)="F",K650&lt;0),-1*SUMIFS('Key Numbers'!$C$2:$C$71,'Key Numbers'!$A$2:$A$71,"&gt;="&amp;ABS($I650),'Key Numbers'!$A$2:$A$71,"&lt;="&amp;ABS($H650)),
IF(AND(LEFT(J650,1)="F",K650&gt;0),SUMIFS('Key Numbers'!$C$2:$C$71,'Key Numbers'!$A$2:$A$71,"&lt;="&amp;ABS($I650),'Key Numbers'!$A$2:$A$71,"&gt;="&amp;ABS($H650)),
IF(AND(LEFT(J650,1)="D",K650&lt;0),-1*SUMIFS('Key Numbers'!$C$2:$C$71,'Key Numbers'!$A$2:$A$71,"&lt;="&amp;ABS($I650),'Key Numbers'!$A$2:$A$71,"&gt;="&amp;ABS($H650)),
SUMIFS('Key Numbers'!$C$2:$C$71,'Key Numbers'!$A$2:$A$71,"&gt;="&amp;ABS($I650),'Key Numbers'!$A$2:$A$71,"&lt;="&amp;ABS($H650))))))))))</f>
        <v>-0.20366972477064221</v>
      </c>
      <c r="M650" s="6" cm="1">
        <f t="array" ref="M650">IFERROR(INDEX(DVOA!$E$2:$E$20095,MATCH($F650&amp;$A650-1&amp;$B650,DVOA!$C$2:$C$20095&amp;DVOA!$A$2:$A20428&amp;DVOA!$B$2:$B$20095,0)),0)</f>
        <v>8.9498168843122103E-2</v>
      </c>
      <c r="N650" s="6" cm="1">
        <f t="array" ref="N650">IFERROR(INDEX(WDVOA!$W$2:$W$1616,MATCH($F650&amp;$A650-1&amp;$B650,WDVOA!$U$2:$U$19616&amp;WDVOA!$V$2:$V$19616&amp;WDVOA!$B$2:$B$19616,0)),0)</f>
        <v>0</v>
      </c>
      <c r="O650" s="6" cm="1">
        <f t="array" ref="O650">IFERROR(INDEX(DVOA!$AC$2:$AC$20095,MATCH($F650&amp;$A650-1&amp;$B650,DVOA!$C$2:$C$20095&amp;DVOA!$A$2:$A$20095&amp;DVOA!$B$2:$B$20095,0)
),0)</f>
        <v>0.159837398027392</v>
      </c>
      <c r="P650" s="6" cm="1">
        <f t="array" ref="P650">IFERROR(INDEX(DVOA!$E$2:$E$20095,MATCH($G650&amp;$A650-1&amp;$B650,DVOA!$C$2:$C$20095&amp;DVOA!$A$2:$A20428&amp;DVOA!$B$2:$B$20095,0)),0)</f>
        <v>0.112305376368392</v>
      </c>
      <c r="Q650" s="6" cm="1">
        <f t="array" ref="Q650">IFERROR(INDEX(WDVOA!$W$2:$W$1616,MATCH($G650&amp;$A650-1&amp;$B650,WDVOA!$U$2:$U$19616&amp;WDVOA!$V$2:$V$19616&amp;WDVOA!$B$2:$B$19616,0)),0)</f>
        <v>0</v>
      </c>
      <c r="R650" s="6" cm="1">
        <f t="array" ref="R650">IFERROR(INDEX(DVOA!$AC$2:$AC$20095,MATCH($G650&amp;$A650-1&amp;$B650,DVOA!$C$2:$C$20095&amp;DVOA!$A$2:$A$20095&amp;DVOA!$B$2:$B$20095,0)
),0)</f>
        <v>3.8571897008377501E-2</v>
      </c>
      <c r="S650" s="6">
        <f t="shared" si="133"/>
        <v>9.9204647517884742E-2</v>
      </c>
      <c r="T650" s="104">
        <f t="shared" si="141"/>
        <v>-2.2807207525269893E-2</v>
      </c>
      <c r="U650" s="104" t="str">
        <f t="shared" si="142"/>
        <v/>
      </c>
      <c r="V650" s="26" t="str" cm="1">
        <f t="array" ref="V650">IFERROR(IF(E650="H",INDEX('DVOA Pred'!$G$2:$G$1000,MATCH($F650&amp;$B650&amp;$A650,'DVOA Pred'!$C$2:$C$1000&amp;'DVOA Pred'!$A$2:$A$1000&amp;'DVOA Pred'!$B$2:$B$1000,0)),
INDEX('DVOA Pred'!$H$2:$H$1000,MATCH($F650&amp;$B650&amp;$A650,'DVOA Pred'!$D$2:$D$1000&amp;'DVOA Pred'!$A$2:$A$1000&amp;'DVOA Pred'!$B$2:$B$1000,0))),"")</f>
        <v/>
      </c>
      <c r="W650" s="26" t="str">
        <f t="shared" si="134"/>
        <v/>
      </c>
      <c r="X650" s="26" t="str">
        <f t="shared" si="135"/>
        <v/>
      </c>
      <c r="Y650" s="6" t="str">
        <f>IFERROR((PERCENTRANK($L$2:$L$20355,L650)*Multiples!$B$3)+((PERCENTRANK($W$2:$W$20355,W650)*(1-Multiples!$B$3))),"")</f>
        <v/>
      </c>
      <c r="Z650" s="64">
        <v>20</v>
      </c>
      <c r="AA650" s="64">
        <v>24</v>
      </c>
      <c r="AB650" s="24">
        <f t="shared" si="136"/>
        <v>-4</v>
      </c>
      <c r="AC650" s="24">
        <f t="shared" si="137"/>
        <v>-1.5</v>
      </c>
      <c r="AD650" s="24">
        <f t="shared" si="138"/>
        <v>0</v>
      </c>
      <c r="AE650" s="24" t="str">
        <f t="shared" si="139"/>
        <v>No</v>
      </c>
      <c r="AF650" s="24" t="str">
        <f t="shared" si="140"/>
        <v>No</v>
      </c>
      <c r="AG650" s="64"/>
      <c r="AH650" s="105"/>
      <c r="AI650" s="105"/>
      <c r="AJ650" s="66"/>
    </row>
    <row r="651" spans="1:36" customFormat="1" x14ac:dyDescent="0.25">
      <c r="A651" s="7">
        <v>8</v>
      </c>
      <c r="B651" s="5">
        <v>2023</v>
      </c>
      <c r="C651" s="5" t="str">
        <f t="shared" si="130"/>
        <v>2023 W8</v>
      </c>
      <c r="D651" s="5">
        <v>325</v>
      </c>
      <c r="E651" s="5" t="s">
        <v>651</v>
      </c>
      <c r="F651" s="5" t="s">
        <v>30</v>
      </c>
      <c r="G651" s="5" t="s">
        <v>10</v>
      </c>
      <c r="H651" s="5">
        <v>-2.5</v>
      </c>
      <c r="I651" s="61">
        <v>-4</v>
      </c>
      <c r="J651" s="62" t="str">
        <f t="shared" si="131"/>
        <v>F1.5</v>
      </c>
      <c r="K651" s="61">
        <f t="shared" si="132"/>
        <v>1.5</v>
      </c>
      <c r="L651" s="228">
        <f>IF(K651=0,0,
IF(J651="D0.5",0.5*SUMIFS('Key Numbers'!$C$2:$C$71,'Key Numbers'!$A$2:$A$71,"&gt;="&amp;ABS($I651),'Key Numbers'!$A$2:$A$71,"&lt;="&amp;ABS($H651)),
IF(J651="D-0.5",0.5*-1*SUMIFS('Key Numbers'!$C$2:$C$71,'Key Numbers'!$A$2:$A$71,"&lt;="&amp;ABS($I651),'Key Numbers'!$A$2:$A$71,"&gt;="&amp;ABS($H651)),
IF(J651="F0.5",0.5*SUMIFS('Key Numbers'!$C$2:$C$71,'Key Numbers'!$A$2:$A$71,"&lt;="&amp;ABS($I651),'Key Numbers'!$A$2:$A$71,"&gt;="&amp;ABS($H651)),
IF(J651="F-0.5",0.5*-1*SUMIFS('Key Numbers'!$C$2:$C$71,'Key Numbers'!$A$2:$A$71,"&gt;="&amp;ABS($I651),'Key Numbers'!$A$2:$A$71,"&lt;="&amp;ABS($H651)),
IF(AND(LEFT(J651,1)="F",K651&lt;0),-1*SUMIFS('Key Numbers'!$C$2:$C$71,'Key Numbers'!$A$2:$A$71,"&gt;="&amp;ABS($I651),'Key Numbers'!$A$2:$A$71,"&lt;="&amp;ABS($H651)),
IF(AND(LEFT(J651,1)="F",K651&gt;0),SUMIFS('Key Numbers'!$C$2:$C$71,'Key Numbers'!$A$2:$A$71,"&lt;="&amp;ABS($I651),'Key Numbers'!$A$2:$A$71,"&gt;="&amp;ABS($H651)),
IF(AND(LEFT(J651,1)="D",K651&lt;0),-1*SUMIFS('Key Numbers'!$C$2:$C$71,'Key Numbers'!$A$2:$A$71,"&lt;="&amp;ABS($I651),'Key Numbers'!$A$2:$A$71,"&gt;="&amp;ABS($H651)),
SUMIFS('Key Numbers'!$C$2:$C$71,'Key Numbers'!$A$2:$A$71,"&gt;="&amp;ABS($I651),'Key Numbers'!$A$2:$A$71,"&lt;="&amp;ABS($H651))))))))))</f>
        <v>0.20366972477064221</v>
      </c>
      <c r="M651" s="6" cm="1">
        <f t="array" ref="M651">IFERROR(INDEX(DVOA!$E$2:$E$20095,MATCH($F651&amp;$A651-1&amp;$B651,DVOA!$C$2:$C$20095&amp;DVOA!$A$2:$A20429&amp;DVOA!$B$2:$B$20095,0)),0)</f>
        <v>0.112305376368392</v>
      </c>
      <c r="N651" s="6" cm="1">
        <f t="array" ref="N651">IFERROR(INDEX(WDVOA!$W$2:$W$1616,MATCH($F651&amp;$A651-1&amp;$B651,WDVOA!$U$2:$U$19616&amp;WDVOA!$V$2:$V$19616&amp;WDVOA!$B$2:$B$19616,0)),0)</f>
        <v>0</v>
      </c>
      <c r="O651" s="6" cm="1">
        <f t="array" ref="O651">IFERROR(INDEX(DVOA!$AC$2:$AC$20095,MATCH($F651&amp;$A651-1&amp;$B651,DVOA!$C$2:$C$20095&amp;DVOA!$A$2:$A$20095&amp;DVOA!$B$2:$B$20095,0)
),0)</f>
        <v>3.8571897008377501E-2</v>
      </c>
      <c r="P651" s="6" cm="1">
        <f t="array" ref="P651">IFERROR(INDEX(DVOA!$E$2:$E$20095,MATCH($G651&amp;$A651-1&amp;$B651,DVOA!$C$2:$C$20095&amp;DVOA!$A$2:$A20429&amp;DVOA!$B$2:$B$20095,0)),0)</f>
        <v>8.9498168843122103E-2</v>
      </c>
      <c r="Q651" s="6" cm="1">
        <f t="array" ref="Q651">IFERROR(INDEX(WDVOA!$W$2:$W$1616,MATCH($G651&amp;$A651-1&amp;$B651,WDVOA!$U$2:$U$19616&amp;WDVOA!$V$2:$V$19616&amp;WDVOA!$B$2:$B$19616,0)),0)</f>
        <v>0</v>
      </c>
      <c r="R651" s="6" cm="1">
        <f t="array" ref="R651">IFERROR(INDEX(DVOA!$AC$2:$AC$20095,MATCH($G651&amp;$A651-1&amp;$B651,DVOA!$C$2:$C$20095&amp;DVOA!$A$2:$A$20095&amp;DVOA!$B$2:$B$20095,0)
),0)</f>
        <v>0.159837398027392</v>
      </c>
      <c r="S651" s="6">
        <f t="shared" si="133"/>
        <v>9.9204647517884742E-2</v>
      </c>
      <c r="T651" s="104">
        <f t="shared" si="141"/>
        <v>2.2807207525269893E-2</v>
      </c>
      <c r="U651" s="104" t="str">
        <f t="shared" si="142"/>
        <v/>
      </c>
      <c r="V651" s="26" t="str" cm="1">
        <f t="array" ref="V651">IFERROR(IF(E651="H",INDEX('DVOA Pred'!$G$2:$G$1000,MATCH($F651&amp;$B651&amp;$A651,'DVOA Pred'!$C$2:$C$1000&amp;'DVOA Pred'!$A$2:$A$1000&amp;'DVOA Pred'!$B$2:$B$1000,0)),
INDEX('DVOA Pred'!$H$2:$H$1000,MATCH($F651&amp;$B651&amp;$A651,'DVOA Pred'!$D$2:$D$1000&amp;'DVOA Pred'!$A$2:$A$1000&amp;'DVOA Pred'!$B$2:$B$1000,0))),"")</f>
        <v/>
      </c>
      <c r="W651" s="26" t="str">
        <f t="shared" si="134"/>
        <v/>
      </c>
      <c r="X651" s="26" t="str">
        <f t="shared" si="135"/>
        <v/>
      </c>
      <c r="Y651" s="6" t="str">
        <f>IFERROR((PERCENTRANK($L$2:$L$20355,L651)*Multiples!$B$3)+((PERCENTRANK($W$2:$W$20355,W651)*(1-Multiples!$B$3))),"")</f>
        <v/>
      </c>
      <c r="Z651" s="64">
        <v>34</v>
      </c>
      <c r="AA651" s="64">
        <v>20</v>
      </c>
      <c r="AB651" s="24">
        <f t="shared" si="136"/>
        <v>14</v>
      </c>
      <c r="AC651" s="24">
        <f t="shared" si="137"/>
        <v>11.5</v>
      </c>
      <c r="AD651" s="24">
        <f t="shared" si="138"/>
        <v>10</v>
      </c>
      <c r="AE651" s="24" t="str">
        <f t="shared" si="139"/>
        <v>Yes</v>
      </c>
      <c r="AF651" s="24" t="str">
        <f t="shared" si="140"/>
        <v>Yes</v>
      </c>
      <c r="AG651" s="64" t="s">
        <v>652</v>
      </c>
      <c r="AH651" s="105"/>
      <c r="AI651" s="105"/>
      <c r="AJ651" s="66"/>
    </row>
    <row r="652" spans="1:36" customFormat="1" x14ac:dyDescent="0.25">
      <c r="A652" s="7">
        <v>8</v>
      </c>
      <c r="B652" s="5">
        <v>2023</v>
      </c>
      <c r="C652" s="5" t="str">
        <f t="shared" si="130"/>
        <v>2023 W8</v>
      </c>
      <c r="D652" s="5">
        <v>326</v>
      </c>
      <c r="E652" s="5" t="s">
        <v>651</v>
      </c>
      <c r="F652" s="5" t="s">
        <v>39</v>
      </c>
      <c r="G652" s="5" t="s">
        <v>5</v>
      </c>
      <c r="H652" s="5">
        <v>7.5</v>
      </c>
      <c r="I652" s="61">
        <v>7</v>
      </c>
      <c r="J652" s="62" t="str">
        <f t="shared" si="131"/>
        <v>D0.5</v>
      </c>
      <c r="K652" s="61">
        <f t="shared" si="132"/>
        <v>0.5</v>
      </c>
      <c r="L652" s="228">
        <f>IF(K652=0,0,
IF(J652="D0.5",0.5*SUMIFS('Key Numbers'!$C$2:$C$71,'Key Numbers'!$A$2:$A$71,"&gt;="&amp;ABS($I652),'Key Numbers'!$A$2:$A$71,"&lt;="&amp;ABS($H652)),
IF(J652="D-0.5",0.5*-1*SUMIFS('Key Numbers'!$C$2:$C$71,'Key Numbers'!$A$2:$A$71,"&lt;="&amp;ABS($I652),'Key Numbers'!$A$2:$A$71,"&gt;="&amp;ABS($H652)),
IF(J652="F0.5",0.5*SUMIFS('Key Numbers'!$C$2:$C$71,'Key Numbers'!$A$2:$A$71,"&lt;="&amp;ABS($I652),'Key Numbers'!$A$2:$A$71,"&gt;="&amp;ABS($H652)),
IF(J652="F-0.5",0.5*-1*SUMIFS('Key Numbers'!$C$2:$C$71,'Key Numbers'!$A$2:$A$71,"&gt;="&amp;ABS($I652),'Key Numbers'!$A$2:$A$71,"&lt;="&amp;ABS($H652)),
IF(AND(LEFT(J652,1)="F",K652&lt;0),-1*SUMIFS('Key Numbers'!$C$2:$C$71,'Key Numbers'!$A$2:$A$71,"&gt;="&amp;ABS($I652),'Key Numbers'!$A$2:$A$71,"&lt;="&amp;ABS($H652)),
IF(AND(LEFT(J652,1)="F",K652&gt;0),SUMIFS('Key Numbers'!$C$2:$C$71,'Key Numbers'!$A$2:$A$71,"&lt;="&amp;ABS($I652),'Key Numbers'!$A$2:$A$71,"&gt;="&amp;ABS($H652)),
IF(AND(LEFT(J652,1)="D",K652&lt;0),-1*SUMIFS('Key Numbers'!$C$2:$C$71,'Key Numbers'!$A$2:$A$71,"&lt;="&amp;ABS($I652),'Key Numbers'!$A$2:$A$71,"&gt;="&amp;ABS($H652)),
SUMIFS('Key Numbers'!$C$2:$C$71,'Key Numbers'!$A$2:$A$71,"&gt;="&amp;ABS($I652),'Key Numbers'!$A$2:$A$71,"&lt;="&amp;ABS($H652))))))))))</f>
        <v>4.1284403669724773E-2</v>
      </c>
      <c r="M652" s="6" cm="1">
        <f t="array" ref="M652">IFERROR(INDEX(DVOA!$E$2:$E$20095,MATCH($F652&amp;$A652-1&amp;$B652,DVOA!$C$2:$C$20095&amp;DVOA!$A$2:$A20430&amp;DVOA!$B$2:$B$20095,0)),0)</f>
        <v>-0.27114704754834701</v>
      </c>
      <c r="N652" s="6" cm="1">
        <f t="array" ref="N652">IFERROR(INDEX(WDVOA!$W$2:$W$1616,MATCH($F652&amp;$A652-1&amp;$B652,WDVOA!$U$2:$U$19616&amp;WDVOA!$V$2:$V$19616&amp;WDVOA!$B$2:$B$19616,0)),0)</f>
        <v>0</v>
      </c>
      <c r="O652" s="6" cm="1">
        <f t="array" ref="O652">IFERROR(INDEX(DVOA!$AC$2:$AC$20095,MATCH($F652&amp;$A652-1&amp;$B652,DVOA!$C$2:$C$20095&amp;DVOA!$A$2:$A$20095&amp;DVOA!$B$2:$B$20095,0)
),0)</f>
        <v>3.0972195504622199E-2</v>
      </c>
      <c r="P652" s="6" cm="1">
        <f t="array" ref="P652">IFERROR(INDEX(DVOA!$E$2:$E$20095,MATCH($G652&amp;$A652-1&amp;$B652,DVOA!$C$2:$C$20095&amp;DVOA!$A$2:$A20430&amp;DVOA!$B$2:$B$20095,0)),0)</f>
        <v>0.34951416717825001</v>
      </c>
      <c r="Q652" s="6" cm="1">
        <f t="array" ref="Q652">IFERROR(INDEX(WDVOA!$W$2:$W$1616,MATCH($G652&amp;$A652-1&amp;$B652,WDVOA!$U$2:$U$19616&amp;WDVOA!$V$2:$V$19616&amp;WDVOA!$B$2:$B$19616,0)),0)</f>
        <v>0</v>
      </c>
      <c r="R652" s="6" cm="1">
        <f t="array" ref="R652">IFERROR(INDEX(DVOA!$AC$2:$AC$20095,MATCH($G652&amp;$A652-1&amp;$B652,DVOA!$C$2:$C$20095&amp;DVOA!$A$2:$A$20095&amp;DVOA!$B$2:$B$20095,0)
),0)</f>
        <v>8.0012469028746105E-2</v>
      </c>
      <c r="S652" s="6">
        <f t="shared" si="133"/>
        <v>5.5492332266684152E-2</v>
      </c>
      <c r="T652" s="104">
        <f t="shared" si="141"/>
        <v>-0.62066121472659708</v>
      </c>
      <c r="U652" s="104" t="str">
        <f t="shared" si="142"/>
        <v/>
      </c>
      <c r="V652" s="26" t="str" cm="1">
        <f t="array" ref="V652">IFERROR(IF(E652="H",INDEX('DVOA Pred'!$G$2:$G$1000,MATCH($F652&amp;$B652&amp;$A652,'DVOA Pred'!$C$2:$C$1000&amp;'DVOA Pred'!$A$2:$A$1000&amp;'DVOA Pred'!$B$2:$B$1000,0)),
INDEX('DVOA Pred'!$H$2:$H$1000,MATCH($F652&amp;$B652&amp;$A652,'DVOA Pred'!$D$2:$D$1000&amp;'DVOA Pred'!$A$2:$A$1000&amp;'DVOA Pred'!$B$2:$B$1000,0))),"")</f>
        <v/>
      </c>
      <c r="W652" s="26" t="str">
        <f t="shared" si="134"/>
        <v/>
      </c>
      <c r="X652" s="26" t="str">
        <f t="shared" si="135"/>
        <v/>
      </c>
      <c r="Y652" s="6" t="str">
        <f>IFERROR((PERCENTRANK($L$2:$L$20355,L652)*Multiples!$B$3)+((PERCENTRANK($W$2:$W$20355,W652)*(1-Multiples!$B$3))),"")</f>
        <v/>
      </c>
      <c r="Z652" s="64">
        <v>24</v>
      </c>
      <c r="AA652" s="64">
        <v>9</v>
      </c>
      <c r="AB652" s="24">
        <f t="shared" si="136"/>
        <v>15</v>
      </c>
      <c r="AC652" s="24">
        <f t="shared" si="137"/>
        <v>22.5</v>
      </c>
      <c r="AD652" s="24">
        <f t="shared" si="138"/>
        <v>22</v>
      </c>
      <c r="AE652" s="24" t="str">
        <f t="shared" si="139"/>
        <v>Yes</v>
      </c>
      <c r="AF652" s="24" t="str">
        <f t="shared" si="140"/>
        <v>Yes</v>
      </c>
      <c r="AG652" s="64"/>
      <c r="AH652" s="105"/>
      <c r="AI652" s="105"/>
      <c r="AJ652" s="66"/>
    </row>
    <row r="653" spans="1:36" customFormat="1" x14ac:dyDescent="0.25">
      <c r="A653" s="7">
        <v>8</v>
      </c>
      <c r="B653" s="5">
        <v>2023</v>
      </c>
      <c r="C653" s="5" t="str">
        <f t="shared" si="130"/>
        <v>2023 W8</v>
      </c>
      <c r="D653" s="5">
        <v>326</v>
      </c>
      <c r="E653" s="5" t="s">
        <v>649</v>
      </c>
      <c r="F653" s="5" t="s">
        <v>5</v>
      </c>
      <c r="G653" s="5" t="s">
        <v>39</v>
      </c>
      <c r="H653" s="5">
        <v>-7.5</v>
      </c>
      <c r="I653" s="61">
        <v>-7</v>
      </c>
      <c r="J653" s="62" t="str">
        <f t="shared" si="131"/>
        <v>F-0.5</v>
      </c>
      <c r="K653" s="61">
        <f t="shared" si="132"/>
        <v>-0.5</v>
      </c>
      <c r="L653" s="228">
        <f>IF(K653=0,0,
IF(J653="D0.5",0.5*SUMIFS('Key Numbers'!$C$2:$C$71,'Key Numbers'!$A$2:$A$71,"&gt;="&amp;ABS($I653),'Key Numbers'!$A$2:$A$71,"&lt;="&amp;ABS($H653)),
IF(J653="D-0.5",0.5*-1*SUMIFS('Key Numbers'!$C$2:$C$71,'Key Numbers'!$A$2:$A$71,"&lt;="&amp;ABS($I653),'Key Numbers'!$A$2:$A$71,"&gt;="&amp;ABS($H653)),
IF(J653="F0.5",0.5*SUMIFS('Key Numbers'!$C$2:$C$71,'Key Numbers'!$A$2:$A$71,"&lt;="&amp;ABS($I653),'Key Numbers'!$A$2:$A$71,"&gt;="&amp;ABS($H653)),
IF(J653="F-0.5",0.5*-1*SUMIFS('Key Numbers'!$C$2:$C$71,'Key Numbers'!$A$2:$A$71,"&gt;="&amp;ABS($I653),'Key Numbers'!$A$2:$A$71,"&lt;="&amp;ABS($H653)),
IF(AND(LEFT(J653,1)="F",K653&lt;0),-1*SUMIFS('Key Numbers'!$C$2:$C$71,'Key Numbers'!$A$2:$A$71,"&gt;="&amp;ABS($I653),'Key Numbers'!$A$2:$A$71,"&lt;="&amp;ABS($H653)),
IF(AND(LEFT(J653,1)="F",K653&gt;0),SUMIFS('Key Numbers'!$C$2:$C$71,'Key Numbers'!$A$2:$A$71,"&lt;="&amp;ABS($I653),'Key Numbers'!$A$2:$A$71,"&gt;="&amp;ABS($H653)),
IF(AND(LEFT(J653,1)="D",K653&lt;0),-1*SUMIFS('Key Numbers'!$C$2:$C$71,'Key Numbers'!$A$2:$A$71,"&lt;="&amp;ABS($I653),'Key Numbers'!$A$2:$A$71,"&gt;="&amp;ABS($H653)),
SUMIFS('Key Numbers'!$C$2:$C$71,'Key Numbers'!$A$2:$A$71,"&gt;="&amp;ABS($I653),'Key Numbers'!$A$2:$A$71,"&lt;="&amp;ABS($H653))))))))))</f>
        <v>-4.1284403669724773E-2</v>
      </c>
      <c r="M653" s="6" cm="1">
        <f t="array" ref="M653">IFERROR(INDEX(DVOA!$E$2:$E$20095,MATCH($F653&amp;$A653-1&amp;$B653,DVOA!$C$2:$C$20095&amp;DVOA!$A$2:$A20431&amp;DVOA!$B$2:$B$20095,0)),0)</f>
        <v>0.34951416717825001</v>
      </c>
      <c r="N653" s="6" cm="1">
        <f t="array" ref="N653">IFERROR(INDEX(WDVOA!$W$2:$W$1616,MATCH($F653&amp;$A653-1&amp;$B653,WDVOA!$U$2:$U$19616&amp;WDVOA!$V$2:$V$19616&amp;WDVOA!$B$2:$B$19616,0)),0)</f>
        <v>0</v>
      </c>
      <c r="O653" s="6" cm="1">
        <f t="array" ref="O653">IFERROR(INDEX(DVOA!$AC$2:$AC$20095,MATCH($F653&amp;$A653-1&amp;$B653,DVOA!$C$2:$C$20095&amp;DVOA!$A$2:$A$20095&amp;DVOA!$B$2:$B$20095,0)
),0)</f>
        <v>8.0012469028746105E-2</v>
      </c>
      <c r="P653" s="6" cm="1">
        <f t="array" ref="P653">IFERROR(INDEX(DVOA!$E$2:$E$20095,MATCH($G653&amp;$A653-1&amp;$B653,DVOA!$C$2:$C$20095&amp;DVOA!$A$2:$A20431&amp;DVOA!$B$2:$B$20095,0)),0)</f>
        <v>-0.27114704754834701</v>
      </c>
      <c r="Q653" s="6" cm="1">
        <f t="array" ref="Q653">IFERROR(INDEX(WDVOA!$W$2:$W$1616,MATCH($G653&amp;$A653-1&amp;$B653,WDVOA!$U$2:$U$19616&amp;WDVOA!$V$2:$V$19616&amp;WDVOA!$B$2:$B$19616,0)),0)</f>
        <v>0</v>
      </c>
      <c r="R653" s="6" cm="1">
        <f t="array" ref="R653">IFERROR(INDEX(DVOA!$AC$2:$AC$20095,MATCH($G653&amp;$A653-1&amp;$B653,DVOA!$C$2:$C$20095&amp;DVOA!$A$2:$A$20095&amp;DVOA!$B$2:$B$20095,0)
),0)</f>
        <v>3.0972195504622199E-2</v>
      </c>
      <c r="S653" s="6">
        <f t="shared" si="133"/>
        <v>5.5492332266684152E-2</v>
      </c>
      <c r="T653" s="104">
        <f t="shared" si="141"/>
        <v>0.62066121472659708</v>
      </c>
      <c r="U653" s="104" t="str">
        <f t="shared" si="142"/>
        <v/>
      </c>
      <c r="V653" s="26" t="str" cm="1">
        <f t="array" ref="V653">IFERROR(IF(E653="H",INDEX('DVOA Pred'!$G$2:$G$1000,MATCH($F653&amp;$B653&amp;$A653,'DVOA Pred'!$C$2:$C$1000&amp;'DVOA Pred'!$A$2:$A$1000&amp;'DVOA Pred'!$B$2:$B$1000,0)),
INDEX('DVOA Pred'!$H$2:$H$1000,MATCH($F653&amp;$B653&amp;$A653,'DVOA Pred'!$D$2:$D$1000&amp;'DVOA Pred'!$A$2:$A$1000&amp;'DVOA Pred'!$B$2:$B$1000,0))),"")</f>
        <v/>
      </c>
      <c r="W653" s="26" t="str">
        <f t="shared" si="134"/>
        <v/>
      </c>
      <c r="X653" s="26" t="str">
        <f t="shared" si="135"/>
        <v/>
      </c>
      <c r="Y653" s="6" t="str">
        <f>IFERROR((PERCENTRANK($L$2:$L$20355,L653)*Multiples!$B$3)+((PERCENTRANK($W$2:$W$20355,W653)*(1-Multiples!$B$3))),"")</f>
        <v/>
      </c>
      <c r="Z653" s="64">
        <v>9</v>
      </c>
      <c r="AA653" s="64">
        <v>24</v>
      </c>
      <c r="AB653" s="24">
        <f t="shared" si="136"/>
        <v>-15</v>
      </c>
      <c r="AC653" s="24">
        <f t="shared" si="137"/>
        <v>-22.5</v>
      </c>
      <c r="AD653" s="24">
        <f t="shared" si="138"/>
        <v>-22</v>
      </c>
      <c r="AE653" s="24" t="str">
        <f t="shared" si="139"/>
        <v>No</v>
      </c>
      <c r="AF653" s="24" t="str">
        <f t="shared" si="140"/>
        <v>No</v>
      </c>
      <c r="AG653" s="64"/>
      <c r="AH653" s="105"/>
      <c r="AI653" s="105"/>
      <c r="AJ653" s="66"/>
    </row>
    <row r="654" spans="1:36" customFormat="1" x14ac:dyDescent="0.25">
      <c r="A654" s="7">
        <v>8</v>
      </c>
      <c r="B654" s="5">
        <v>2023</v>
      </c>
      <c r="C654" s="5" t="str">
        <f t="shared" si="130"/>
        <v>2023 W8</v>
      </c>
      <c r="D654" s="5">
        <v>327</v>
      </c>
      <c r="E654" s="5" t="s">
        <v>649</v>
      </c>
      <c r="F654" s="5" t="s">
        <v>24</v>
      </c>
      <c r="G654" s="5" t="s">
        <v>1</v>
      </c>
      <c r="H654" s="5">
        <v>5.5</v>
      </c>
      <c r="I654" s="61">
        <v>4.5</v>
      </c>
      <c r="J654" s="62" t="str">
        <f t="shared" si="131"/>
        <v>D1</v>
      </c>
      <c r="K654" s="61">
        <f t="shared" si="132"/>
        <v>1</v>
      </c>
      <c r="L654" s="228">
        <f>IF(K654=0,0,
IF(J654="D0.5",0.5*SUMIFS('Key Numbers'!$C$2:$C$71,'Key Numbers'!$A$2:$A$71,"&gt;="&amp;ABS($I654),'Key Numbers'!$A$2:$A$71,"&lt;="&amp;ABS($H654)),
IF(J654="D-0.5",0.5*-1*SUMIFS('Key Numbers'!$C$2:$C$71,'Key Numbers'!$A$2:$A$71,"&lt;="&amp;ABS($I654),'Key Numbers'!$A$2:$A$71,"&gt;="&amp;ABS($H654)),
IF(J654="F0.5",0.5*SUMIFS('Key Numbers'!$C$2:$C$71,'Key Numbers'!$A$2:$A$71,"&lt;="&amp;ABS($I654),'Key Numbers'!$A$2:$A$71,"&gt;="&amp;ABS($H654)),
IF(J654="F-0.5",0.5*-1*SUMIFS('Key Numbers'!$C$2:$C$71,'Key Numbers'!$A$2:$A$71,"&gt;="&amp;ABS($I654),'Key Numbers'!$A$2:$A$71,"&lt;="&amp;ABS($H654)),
IF(AND(LEFT(J654,1)="F",K654&lt;0),-1*SUMIFS('Key Numbers'!$C$2:$C$71,'Key Numbers'!$A$2:$A$71,"&gt;="&amp;ABS($I654),'Key Numbers'!$A$2:$A$71,"&lt;="&amp;ABS($H654)),
IF(AND(LEFT(J654,1)="F",K654&gt;0),SUMIFS('Key Numbers'!$C$2:$C$71,'Key Numbers'!$A$2:$A$71,"&lt;="&amp;ABS($I654),'Key Numbers'!$A$2:$A$71,"&gt;="&amp;ABS($H654)),
IF(AND(LEFT(J654,1)="D",K654&lt;0),-1*SUMIFS('Key Numbers'!$C$2:$C$71,'Key Numbers'!$A$2:$A$71,"&lt;="&amp;ABS($I654),'Key Numbers'!$A$2:$A$71,"&gt;="&amp;ABS($H654)),
SUMIFS('Key Numbers'!$C$2:$C$71,'Key Numbers'!$A$2:$A$71,"&gt;="&amp;ABS($I654),'Key Numbers'!$A$2:$A$71,"&lt;="&amp;ABS($H654))))))))))</f>
        <v>4.9541284403669728E-2</v>
      </c>
      <c r="M654" s="6" cm="1">
        <f t="array" ref="M654">IFERROR(INDEX(DVOA!$E$2:$E$20095,MATCH($F654&amp;$A654-1&amp;$B654,DVOA!$C$2:$C$20095&amp;DVOA!$A$2:$A20432&amp;DVOA!$B$2:$B$20095,0)),0)</f>
        <v>-8.8248899570346401E-2</v>
      </c>
      <c r="N654" s="6" cm="1">
        <f t="array" ref="N654">IFERROR(INDEX(WDVOA!$W$2:$W$1616,MATCH($F654&amp;$A654-1&amp;$B654,WDVOA!$U$2:$U$19616&amp;WDVOA!$V$2:$V$19616&amp;WDVOA!$B$2:$B$19616,0)),0)</f>
        <v>0</v>
      </c>
      <c r="O654" s="6" cm="1">
        <f t="array" ref="O654">IFERROR(INDEX(DVOA!$AC$2:$AC$20095,MATCH($F654&amp;$A654-1&amp;$B654,DVOA!$C$2:$C$20095&amp;DVOA!$A$2:$A$20095&amp;DVOA!$B$2:$B$20095,0)
),0)</f>
        <v>0.175169739700929</v>
      </c>
      <c r="P654" s="6" cm="1">
        <f t="array" ref="P654">IFERROR(INDEX(DVOA!$E$2:$E$20095,MATCH($G654&amp;$A654-1&amp;$B654,DVOA!$C$2:$C$20095&amp;DVOA!$A$2:$A20432&amp;DVOA!$B$2:$B$20095,0)),0)</f>
        <v>0.35947895129299401</v>
      </c>
      <c r="Q654" s="6" cm="1">
        <f t="array" ref="Q654">IFERROR(INDEX(WDVOA!$W$2:$W$1616,MATCH($G654&amp;$A654-1&amp;$B654,WDVOA!$U$2:$U$19616&amp;WDVOA!$V$2:$V$19616&amp;WDVOA!$B$2:$B$19616,0)),0)</f>
        <v>0</v>
      </c>
      <c r="R654" s="6" cm="1">
        <f t="array" ref="R654">IFERROR(INDEX(DVOA!$AC$2:$AC$20095,MATCH($G654&amp;$A654-1&amp;$B654,DVOA!$C$2:$C$20095&amp;DVOA!$A$2:$A$20095&amp;DVOA!$B$2:$B$20095,0)
),0)</f>
        <v>0.118691147352103</v>
      </c>
      <c r="S654" s="6">
        <f t="shared" si="133"/>
        <v>0.14693044352651599</v>
      </c>
      <c r="T654" s="104">
        <f t="shared" si="141"/>
        <v>-0.44772785086334044</v>
      </c>
      <c r="U654" s="104" t="str">
        <f t="shared" si="142"/>
        <v/>
      </c>
      <c r="V654" s="26" t="str" cm="1">
        <f t="array" ref="V654">IFERROR(IF(E654="H",INDEX('DVOA Pred'!$G$2:$G$1000,MATCH($F654&amp;$B654&amp;$A654,'DVOA Pred'!$C$2:$C$1000&amp;'DVOA Pred'!$A$2:$A$1000&amp;'DVOA Pred'!$B$2:$B$1000,0)),
INDEX('DVOA Pred'!$H$2:$H$1000,MATCH($F654&amp;$B654&amp;$A654,'DVOA Pred'!$D$2:$D$1000&amp;'DVOA Pred'!$A$2:$A$1000&amp;'DVOA Pred'!$B$2:$B$1000,0))),"")</f>
        <v/>
      </c>
      <c r="W654" s="26" t="str">
        <f t="shared" si="134"/>
        <v/>
      </c>
      <c r="X654" s="26" t="str">
        <f t="shared" si="135"/>
        <v/>
      </c>
      <c r="Y654" s="6" t="str">
        <f>IFERROR((PERCENTRANK($L$2:$L$20355,L654)*Multiples!$B$3)+((PERCENTRANK($W$2:$W$20355,W654)*(1-Multiples!$B$3))),"")</f>
        <v/>
      </c>
      <c r="Z654" s="64">
        <v>31</v>
      </c>
      <c r="AA654" s="64">
        <v>17</v>
      </c>
      <c r="AB654" s="24">
        <f t="shared" si="136"/>
        <v>14</v>
      </c>
      <c r="AC654" s="24">
        <f t="shared" si="137"/>
        <v>19.5</v>
      </c>
      <c r="AD654" s="24">
        <f t="shared" si="138"/>
        <v>18.5</v>
      </c>
      <c r="AE654" s="24" t="str">
        <f t="shared" si="139"/>
        <v>Yes</v>
      </c>
      <c r="AF654" s="24" t="str">
        <f t="shared" si="140"/>
        <v>Yes</v>
      </c>
      <c r="AG654" s="64"/>
      <c r="AH654" s="105"/>
      <c r="AI654" s="105"/>
      <c r="AJ654" s="66"/>
    </row>
    <row r="655" spans="1:36" customFormat="1" x14ac:dyDescent="0.25">
      <c r="A655" s="7">
        <v>8</v>
      </c>
      <c r="B655" s="5">
        <v>2023</v>
      </c>
      <c r="C655" s="5" t="str">
        <f t="shared" si="130"/>
        <v>2023 W8</v>
      </c>
      <c r="D655" s="5">
        <v>327</v>
      </c>
      <c r="E655" s="5" t="s">
        <v>651</v>
      </c>
      <c r="F655" s="5" t="s">
        <v>1</v>
      </c>
      <c r="G655" s="5" t="s">
        <v>24</v>
      </c>
      <c r="H655" s="5">
        <v>-5.5</v>
      </c>
      <c r="I655" s="61">
        <v>-4.5</v>
      </c>
      <c r="J655" s="62" t="str">
        <f t="shared" si="131"/>
        <v>F-1</v>
      </c>
      <c r="K655" s="61">
        <f t="shared" si="132"/>
        <v>-1</v>
      </c>
      <c r="L655" s="228">
        <f>IF(K655=0,0,
IF(J655="D0.5",0.5*SUMIFS('Key Numbers'!$C$2:$C$71,'Key Numbers'!$A$2:$A$71,"&gt;="&amp;ABS($I655),'Key Numbers'!$A$2:$A$71,"&lt;="&amp;ABS($H655)),
IF(J655="D-0.5",0.5*-1*SUMIFS('Key Numbers'!$C$2:$C$71,'Key Numbers'!$A$2:$A$71,"&lt;="&amp;ABS($I655),'Key Numbers'!$A$2:$A$71,"&gt;="&amp;ABS($H655)),
IF(J655="F0.5",0.5*SUMIFS('Key Numbers'!$C$2:$C$71,'Key Numbers'!$A$2:$A$71,"&lt;="&amp;ABS($I655),'Key Numbers'!$A$2:$A$71,"&gt;="&amp;ABS($H655)),
IF(J655="F-0.5",0.5*-1*SUMIFS('Key Numbers'!$C$2:$C$71,'Key Numbers'!$A$2:$A$71,"&gt;="&amp;ABS($I655),'Key Numbers'!$A$2:$A$71,"&lt;="&amp;ABS($H655)),
IF(AND(LEFT(J655,1)="F",K655&lt;0),-1*SUMIFS('Key Numbers'!$C$2:$C$71,'Key Numbers'!$A$2:$A$71,"&gt;="&amp;ABS($I655),'Key Numbers'!$A$2:$A$71,"&lt;="&amp;ABS($H655)),
IF(AND(LEFT(J655,1)="F",K655&gt;0),SUMIFS('Key Numbers'!$C$2:$C$71,'Key Numbers'!$A$2:$A$71,"&lt;="&amp;ABS($I655),'Key Numbers'!$A$2:$A$71,"&gt;="&amp;ABS($H655)),
IF(AND(LEFT(J655,1)="D",K655&lt;0),-1*SUMIFS('Key Numbers'!$C$2:$C$71,'Key Numbers'!$A$2:$A$71,"&lt;="&amp;ABS($I655),'Key Numbers'!$A$2:$A$71,"&gt;="&amp;ABS($H655)),
SUMIFS('Key Numbers'!$C$2:$C$71,'Key Numbers'!$A$2:$A$71,"&gt;="&amp;ABS($I655),'Key Numbers'!$A$2:$A$71,"&lt;="&amp;ABS($H655))))))))))</f>
        <v>-4.9541284403669728E-2</v>
      </c>
      <c r="M655" s="6" cm="1">
        <f t="array" ref="M655">IFERROR(INDEX(DVOA!$E$2:$E$20095,MATCH($F655&amp;$A655-1&amp;$B655,DVOA!$C$2:$C$20095&amp;DVOA!$A$2:$A20433&amp;DVOA!$B$2:$B$20095,0)),0)</f>
        <v>0.35947895129299401</v>
      </c>
      <c r="N655" s="6" cm="1">
        <f t="array" ref="N655">IFERROR(INDEX(WDVOA!$W$2:$W$1616,MATCH($F655&amp;$A655-1&amp;$B655,WDVOA!$U$2:$U$19616&amp;WDVOA!$V$2:$V$19616&amp;WDVOA!$B$2:$B$19616,0)),0)</f>
        <v>0</v>
      </c>
      <c r="O655" s="6" cm="1">
        <f t="array" ref="O655">IFERROR(INDEX(DVOA!$AC$2:$AC$20095,MATCH($F655&amp;$A655-1&amp;$B655,DVOA!$C$2:$C$20095&amp;DVOA!$A$2:$A$20095&amp;DVOA!$B$2:$B$20095,0)
),0)</f>
        <v>0.118691147352103</v>
      </c>
      <c r="P655" s="6" cm="1">
        <f t="array" ref="P655">IFERROR(INDEX(DVOA!$E$2:$E$20095,MATCH($G655&amp;$A655-1&amp;$B655,DVOA!$C$2:$C$20095&amp;DVOA!$A$2:$A20433&amp;DVOA!$B$2:$B$20095,0)),0)</f>
        <v>-8.8248899570346401E-2</v>
      </c>
      <c r="Q655" s="6" cm="1">
        <f t="array" ref="Q655">IFERROR(INDEX(WDVOA!$W$2:$W$1616,MATCH($G655&amp;$A655-1&amp;$B655,WDVOA!$U$2:$U$19616&amp;WDVOA!$V$2:$V$19616&amp;WDVOA!$B$2:$B$19616,0)),0)</f>
        <v>0</v>
      </c>
      <c r="R655" s="6" cm="1">
        <f t="array" ref="R655">IFERROR(INDEX(DVOA!$AC$2:$AC$20095,MATCH($G655&amp;$A655-1&amp;$B655,DVOA!$C$2:$C$20095&amp;DVOA!$A$2:$A$20095&amp;DVOA!$B$2:$B$20095,0)
),0)</f>
        <v>0.175169739700929</v>
      </c>
      <c r="S655" s="6">
        <f t="shared" si="133"/>
        <v>0.14693044352651599</v>
      </c>
      <c r="T655" s="104">
        <f t="shared" si="141"/>
        <v>0.44772785086334044</v>
      </c>
      <c r="U655" s="104" t="str">
        <f t="shared" si="142"/>
        <v/>
      </c>
      <c r="V655" s="26" t="str" cm="1">
        <f t="array" ref="V655">IFERROR(IF(E655="H",INDEX('DVOA Pred'!$G$2:$G$1000,MATCH($F655&amp;$B655&amp;$A655,'DVOA Pred'!$C$2:$C$1000&amp;'DVOA Pred'!$A$2:$A$1000&amp;'DVOA Pred'!$B$2:$B$1000,0)),
INDEX('DVOA Pred'!$H$2:$H$1000,MATCH($F655&amp;$B655&amp;$A655,'DVOA Pred'!$D$2:$D$1000&amp;'DVOA Pred'!$A$2:$A$1000&amp;'DVOA Pred'!$B$2:$B$1000,0))),"")</f>
        <v/>
      </c>
      <c r="W655" s="26" t="str">
        <f t="shared" si="134"/>
        <v/>
      </c>
      <c r="X655" s="26" t="str">
        <f t="shared" si="135"/>
        <v/>
      </c>
      <c r="Y655" s="6" t="str">
        <f>IFERROR((PERCENTRANK($L$2:$L$20355,L655)*Multiples!$B$3)+((PERCENTRANK($W$2:$W$20355,W655)*(1-Multiples!$B$3))),"")</f>
        <v/>
      </c>
      <c r="Z655" s="64">
        <v>17</v>
      </c>
      <c r="AA655" s="64">
        <v>31</v>
      </c>
      <c r="AB655" s="24">
        <f t="shared" si="136"/>
        <v>-14</v>
      </c>
      <c r="AC655" s="24">
        <f t="shared" si="137"/>
        <v>-19.5</v>
      </c>
      <c r="AD655" s="24">
        <f t="shared" si="138"/>
        <v>-18.5</v>
      </c>
      <c r="AE655" s="24" t="str">
        <f t="shared" si="139"/>
        <v>No</v>
      </c>
      <c r="AF655" s="24" t="str">
        <f t="shared" si="140"/>
        <v>No</v>
      </c>
      <c r="AG655" s="64"/>
      <c r="AH655" s="105"/>
      <c r="AI655" s="105">
        <v>4</v>
      </c>
      <c r="AJ655" s="66"/>
    </row>
    <row r="656" spans="1:36" customFormat="1" x14ac:dyDescent="0.25">
      <c r="A656" s="7">
        <v>8</v>
      </c>
      <c r="B656" s="5">
        <v>2023</v>
      </c>
      <c r="C656" s="5" t="str">
        <f t="shared" si="130"/>
        <v>2023 W8</v>
      </c>
      <c r="D656" s="5">
        <v>328</v>
      </c>
      <c r="E656" s="5" t="s">
        <v>651</v>
      </c>
      <c r="F656" s="5" t="s">
        <v>23</v>
      </c>
      <c r="G656" s="5" t="s">
        <v>18</v>
      </c>
      <c r="H656" s="5">
        <v>8.5</v>
      </c>
      <c r="I656" s="61">
        <v>9.5</v>
      </c>
      <c r="J656" s="62" t="str">
        <f t="shared" si="131"/>
        <v>D-1</v>
      </c>
      <c r="K656" s="61">
        <f t="shared" si="132"/>
        <v>-1</v>
      </c>
      <c r="L656" s="228">
        <f>IF(K656=0,0,
IF(J656="D0.5",0.5*SUMIFS('Key Numbers'!$C$2:$C$71,'Key Numbers'!$A$2:$A$71,"&gt;="&amp;ABS($I656),'Key Numbers'!$A$2:$A$71,"&lt;="&amp;ABS($H656)),
IF(J656="D-0.5",0.5*-1*SUMIFS('Key Numbers'!$C$2:$C$71,'Key Numbers'!$A$2:$A$71,"&lt;="&amp;ABS($I656),'Key Numbers'!$A$2:$A$71,"&gt;="&amp;ABS($H656)),
IF(J656="F0.5",0.5*SUMIFS('Key Numbers'!$C$2:$C$71,'Key Numbers'!$A$2:$A$71,"&lt;="&amp;ABS($I656),'Key Numbers'!$A$2:$A$71,"&gt;="&amp;ABS($H656)),
IF(J656="F-0.5",0.5*-1*SUMIFS('Key Numbers'!$C$2:$C$71,'Key Numbers'!$A$2:$A$71,"&gt;="&amp;ABS($I656),'Key Numbers'!$A$2:$A$71,"&lt;="&amp;ABS($H656)),
IF(AND(LEFT(J656,1)="F",K656&lt;0),-1*SUMIFS('Key Numbers'!$C$2:$C$71,'Key Numbers'!$A$2:$A$71,"&gt;="&amp;ABS($I656),'Key Numbers'!$A$2:$A$71,"&lt;="&amp;ABS($H656)),
IF(AND(LEFT(J656,1)="F",K656&gt;0),SUMIFS('Key Numbers'!$C$2:$C$71,'Key Numbers'!$A$2:$A$71,"&lt;="&amp;ABS($I656),'Key Numbers'!$A$2:$A$71,"&gt;="&amp;ABS($H656)),
IF(AND(LEFT(J656,1)="D",K656&lt;0),-1*SUMIFS('Key Numbers'!$C$2:$C$71,'Key Numbers'!$A$2:$A$71,"&lt;="&amp;ABS($I656),'Key Numbers'!$A$2:$A$71,"&gt;="&amp;ABS($H656)),
SUMIFS('Key Numbers'!$C$2:$C$71,'Key Numbers'!$A$2:$A$71,"&gt;="&amp;ABS($I656),'Key Numbers'!$A$2:$A$71,"&lt;="&amp;ABS($H656))))))))))</f>
        <v>-1.6513761467889909E-2</v>
      </c>
      <c r="M656" s="6" cm="1">
        <f t="array" ref="M656">IFERROR(INDEX(DVOA!$E$2:$E$20095,MATCH($F656&amp;$A656-1&amp;$B656,DVOA!$C$2:$C$20095&amp;DVOA!$A$2:$A20434&amp;DVOA!$B$2:$B$20095,0)),0)</f>
        <v>-0.21777579061055699</v>
      </c>
      <c r="N656" s="6" cm="1">
        <f t="array" ref="N656">IFERROR(INDEX(WDVOA!$W$2:$W$1616,MATCH($F656&amp;$A656-1&amp;$B656,WDVOA!$U$2:$U$19616&amp;WDVOA!$V$2:$V$19616&amp;WDVOA!$B$2:$B$19616,0)),0)</f>
        <v>0</v>
      </c>
      <c r="O656" s="6" cm="1">
        <f t="array" ref="O656">IFERROR(INDEX(DVOA!$AC$2:$AC$20095,MATCH($F656&amp;$A656-1&amp;$B656,DVOA!$C$2:$C$20095&amp;DVOA!$A$2:$A$20095&amp;DVOA!$B$2:$B$20095,0)
),0)</f>
        <v>0.18064930067425</v>
      </c>
      <c r="P656" s="6" cm="1">
        <f t="array" ref="P656">IFERROR(INDEX(DVOA!$E$2:$E$20095,MATCH($G656&amp;$A656-1&amp;$B656,DVOA!$C$2:$C$20095&amp;DVOA!$A$2:$A20434&amp;DVOA!$B$2:$B$20095,0)),0)</f>
        <v>0.40140774816703401</v>
      </c>
      <c r="Q656" s="6" cm="1">
        <f t="array" ref="Q656">IFERROR(INDEX(WDVOA!$W$2:$W$1616,MATCH($G656&amp;$A656-1&amp;$B656,WDVOA!$U$2:$U$19616&amp;WDVOA!$V$2:$V$19616&amp;WDVOA!$B$2:$B$19616,0)),0)</f>
        <v>0</v>
      </c>
      <c r="R656" s="6" cm="1">
        <f t="array" ref="R656">IFERROR(INDEX(DVOA!$AC$2:$AC$20095,MATCH($G656&amp;$A656-1&amp;$B656,DVOA!$C$2:$C$20095&amp;DVOA!$A$2:$A$20095&amp;DVOA!$B$2:$B$20095,0)
),0)</f>
        <v>0.21206168975530201</v>
      </c>
      <c r="S656" s="6">
        <f t="shared" si="133"/>
        <v>0.19635549521477602</v>
      </c>
      <c r="T656" s="104">
        <f t="shared" si="141"/>
        <v>-0.61918353877759102</v>
      </c>
      <c r="U656" s="104" t="str">
        <f t="shared" si="142"/>
        <v/>
      </c>
      <c r="V656" s="26" t="str" cm="1">
        <f t="array" ref="V656">IFERROR(IF(E656="H",INDEX('DVOA Pred'!$G$2:$G$1000,MATCH($F656&amp;$B656&amp;$A656,'DVOA Pred'!$C$2:$C$1000&amp;'DVOA Pred'!$A$2:$A$1000&amp;'DVOA Pred'!$B$2:$B$1000,0)),
INDEX('DVOA Pred'!$H$2:$H$1000,MATCH($F656&amp;$B656&amp;$A656,'DVOA Pred'!$D$2:$D$1000&amp;'DVOA Pred'!$A$2:$A$1000&amp;'DVOA Pred'!$B$2:$B$1000,0))),"")</f>
        <v/>
      </c>
      <c r="W656" s="26" t="str">
        <f t="shared" si="134"/>
        <v/>
      </c>
      <c r="X656" s="26" t="str">
        <f t="shared" si="135"/>
        <v/>
      </c>
      <c r="Y656" s="6" t="str">
        <f>IFERROR((PERCENTRANK($L$2:$L$20355,L656)*Multiples!$B$3)+((PERCENTRANK($W$2:$W$20355,W656)*(1-Multiples!$B$3))),"")</f>
        <v/>
      </c>
      <c r="Z656" s="64">
        <v>24</v>
      </c>
      <c r="AA656" s="64">
        <v>31</v>
      </c>
      <c r="AB656" s="24">
        <f t="shared" si="136"/>
        <v>-7</v>
      </c>
      <c r="AC656" s="24">
        <f t="shared" si="137"/>
        <v>1.5</v>
      </c>
      <c r="AD656" s="24">
        <f t="shared" si="138"/>
        <v>2.5</v>
      </c>
      <c r="AE656" s="24" t="str">
        <f t="shared" si="139"/>
        <v>Yes</v>
      </c>
      <c r="AF656" s="24" t="str">
        <f t="shared" si="140"/>
        <v>Yes</v>
      </c>
      <c r="AG656" s="64"/>
      <c r="AH656" s="105"/>
      <c r="AI656" s="105"/>
      <c r="AJ656" s="66"/>
    </row>
    <row r="657" spans="1:36" customFormat="1" x14ac:dyDescent="0.25">
      <c r="A657" s="7">
        <v>8</v>
      </c>
      <c r="B657" s="5">
        <v>2023</v>
      </c>
      <c r="C657" s="5" t="str">
        <f t="shared" si="130"/>
        <v>2023 W8</v>
      </c>
      <c r="D657" s="5">
        <v>328</v>
      </c>
      <c r="E657" s="5" t="s">
        <v>649</v>
      </c>
      <c r="F657" s="5" t="s">
        <v>18</v>
      </c>
      <c r="G657" s="5" t="s">
        <v>23</v>
      </c>
      <c r="H657" s="5">
        <v>-8.5</v>
      </c>
      <c r="I657" s="61">
        <v>-9.5</v>
      </c>
      <c r="J657" s="62" t="str">
        <f t="shared" si="131"/>
        <v>F1</v>
      </c>
      <c r="K657" s="61">
        <f t="shared" si="132"/>
        <v>1</v>
      </c>
      <c r="L657" s="228">
        <f>IF(K657=0,0,
IF(J657="D0.5",0.5*SUMIFS('Key Numbers'!$C$2:$C$71,'Key Numbers'!$A$2:$A$71,"&gt;="&amp;ABS($I657),'Key Numbers'!$A$2:$A$71,"&lt;="&amp;ABS($H657)),
IF(J657="D-0.5",0.5*-1*SUMIFS('Key Numbers'!$C$2:$C$71,'Key Numbers'!$A$2:$A$71,"&lt;="&amp;ABS($I657),'Key Numbers'!$A$2:$A$71,"&gt;="&amp;ABS($H657)),
IF(J657="F0.5",0.5*SUMIFS('Key Numbers'!$C$2:$C$71,'Key Numbers'!$A$2:$A$71,"&lt;="&amp;ABS($I657),'Key Numbers'!$A$2:$A$71,"&gt;="&amp;ABS($H657)),
IF(J657="F-0.5",0.5*-1*SUMIFS('Key Numbers'!$C$2:$C$71,'Key Numbers'!$A$2:$A$71,"&gt;="&amp;ABS($I657),'Key Numbers'!$A$2:$A$71,"&lt;="&amp;ABS($H657)),
IF(AND(LEFT(J657,1)="F",K657&lt;0),-1*SUMIFS('Key Numbers'!$C$2:$C$71,'Key Numbers'!$A$2:$A$71,"&gt;="&amp;ABS($I657),'Key Numbers'!$A$2:$A$71,"&lt;="&amp;ABS($H657)),
IF(AND(LEFT(J657,1)="F",K657&gt;0),SUMIFS('Key Numbers'!$C$2:$C$71,'Key Numbers'!$A$2:$A$71,"&lt;="&amp;ABS($I657),'Key Numbers'!$A$2:$A$71,"&gt;="&amp;ABS($H657)),
IF(AND(LEFT(J657,1)="D",K657&lt;0),-1*SUMIFS('Key Numbers'!$C$2:$C$71,'Key Numbers'!$A$2:$A$71,"&lt;="&amp;ABS($I657),'Key Numbers'!$A$2:$A$71,"&gt;="&amp;ABS($H657)),
SUMIFS('Key Numbers'!$C$2:$C$71,'Key Numbers'!$A$2:$A$71,"&gt;="&amp;ABS($I657),'Key Numbers'!$A$2:$A$71,"&lt;="&amp;ABS($H657))))))))))</f>
        <v>1.6513761467889909E-2</v>
      </c>
      <c r="M657" s="6" cm="1">
        <f t="array" ref="M657">IFERROR(INDEX(DVOA!$E$2:$E$20095,MATCH($F657&amp;$A657-1&amp;$B657,DVOA!$C$2:$C$20095&amp;DVOA!$A$2:$A20435&amp;DVOA!$B$2:$B$20095,0)),0)</f>
        <v>0.40140774816703401</v>
      </c>
      <c r="N657" s="6" cm="1">
        <f t="array" ref="N657">IFERROR(INDEX(WDVOA!$W$2:$W$1616,MATCH($F657&amp;$A657-1&amp;$B657,WDVOA!$U$2:$U$19616&amp;WDVOA!$V$2:$V$19616&amp;WDVOA!$B$2:$B$19616,0)),0)</f>
        <v>0</v>
      </c>
      <c r="O657" s="6" cm="1">
        <f t="array" ref="O657">IFERROR(INDEX(DVOA!$AC$2:$AC$20095,MATCH($F657&amp;$A657-1&amp;$B657,DVOA!$C$2:$C$20095&amp;DVOA!$A$2:$A$20095&amp;DVOA!$B$2:$B$20095,0)
),0)</f>
        <v>0.21206168975530201</v>
      </c>
      <c r="P657" s="6" cm="1">
        <f t="array" ref="P657">IFERROR(INDEX(DVOA!$E$2:$E$20095,MATCH($G657&amp;$A657-1&amp;$B657,DVOA!$C$2:$C$20095&amp;DVOA!$A$2:$A20435&amp;DVOA!$B$2:$B$20095,0)),0)</f>
        <v>-0.21777579061055699</v>
      </c>
      <c r="Q657" s="6" cm="1">
        <f t="array" ref="Q657">IFERROR(INDEX(WDVOA!$W$2:$W$1616,MATCH($G657&amp;$A657-1&amp;$B657,WDVOA!$U$2:$U$19616&amp;WDVOA!$V$2:$V$19616&amp;WDVOA!$B$2:$B$19616,0)),0)</f>
        <v>0</v>
      </c>
      <c r="R657" s="6" cm="1">
        <f t="array" ref="R657">IFERROR(INDEX(DVOA!$AC$2:$AC$20095,MATCH($G657&amp;$A657-1&amp;$B657,DVOA!$C$2:$C$20095&amp;DVOA!$A$2:$A$20095&amp;DVOA!$B$2:$B$20095,0)
),0)</f>
        <v>0.18064930067425</v>
      </c>
      <c r="S657" s="6">
        <f t="shared" si="133"/>
        <v>0.19635549521477602</v>
      </c>
      <c r="T657" s="104">
        <f t="shared" si="141"/>
        <v>0.61918353877759102</v>
      </c>
      <c r="U657" s="104" t="str">
        <f t="shared" si="142"/>
        <v/>
      </c>
      <c r="V657" s="26" t="str" cm="1">
        <f t="array" ref="V657">IFERROR(IF(E657="H",INDEX('DVOA Pred'!$G$2:$G$1000,MATCH($F657&amp;$B657&amp;$A657,'DVOA Pred'!$C$2:$C$1000&amp;'DVOA Pred'!$A$2:$A$1000&amp;'DVOA Pred'!$B$2:$B$1000,0)),
INDEX('DVOA Pred'!$H$2:$H$1000,MATCH($F657&amp;$B657&amp;$A657,'DVOA Pred'!$D$2:$D$1000&amp;'DVOA Pred'!$A$2:$A$1000&amp;'DVOA Pred'!$B$2:$B$1000,0))),"")</f>
        <v/>
      </c>
      <c r="W657" s="26" t="str">
        <f t="shared" si="134"/>
        <v/>
      </c>
      <c r="X657" s="26" t="str">
        <f t="shared" si="135"/>
        <v/>
      </c>
      <c r="Y657" s="6" t="str">
        <f>IFERROR((PERCENTRANK($L$2:$L$20355,L657)*Multiples!$B$3)+((PERCENTRANK($W$2:$W$20355,W657)*(1-Multiples!$B$3))),"")</f>
        <v/>
      </c>
      <c r="Z657" s="64">
        <v>31</v>
      </c>
      <c r="AA657" s="64">
        <v>24</v>
      </c>
      <c r="AB657" s="24">
        <f t="shared" si="136"/>
        <v>7</v>
      </c>
      <c r="AC657" s="24">
        <f t="shared" si="137"/>
        <v>-1.5</v>
      </c>
      <c r="AD657" s="24">
        <f t="shared" si="138"/>
        <v>-2.5</v>
      </c>
      <c r="AE657" s="24" t="str">
        <f t="shared" si="139"/>
        <v>No</v>
      </c>
      <c r="AF657" s="24" t="str">
        <f t="shared" si="140"/>
        <v>No</v>
      </c>
      <c r="AG657" s="64"/>
      <c r="AH657" s="105"/>
      <c r="AI657" s="105">
        <v>7</v>
      </c>
      <c r="AJ657" s="66"/>
    </row>
    <row r="658" spans="1:36" customFormat="1" x14ac:dyDescent="0.25">
      <c r="A658" s="7">
        <v>8</v>
      </c>
      <c r="B658" s="5">
        <v>2023</v>
      </c>
      <c r="C658" s="5" t="str">
        <f t="shared" si="130"/>
        <v>2023 W8</v>
      </c>
      <c r="D658" s="5">
        <v>329</v>
      </c>
      <c r="E658" s="5" t="s">
        <v>649</v>
      </c>
      <c r="F658" s="5" t="s">
        <v>64</v>
      </c>
      <c r="G658" s="5" t="s">
        <v>28</v>
      </c>
      <c r="H658" s="5">
        <v>8.5</v>
      </c>
      <c r="I658" s="61">
        <v>9.5</v>
      </c>
      <c r="J658" s="62" t="str">
        <f t="shared" si="131"/>
        <v>D-1</v>
      </c>
      <c r="K658" s="61">
        <f t="shared" si="132"/>
        <v>-1</v>
      </c>
      <c r="L658" s="228">
        <f>IF(K658=0,0,
IF(J658="D0.5",0.5*SUMIFS('Key Numbers'!$C$2:$C$71,'Key Numbers'!$A$2:$A$71,"&gt;="&amp;ABS($I658),'Key Numbers'!$A$2:$A$71,"&lt;="&amp;ABS($H658)),
IF(J658="D-0.5",0.5*-1*SUMIFS('Key Numbers'!$C$2:$C$71,'Key Numbers'!$A$2:$A$71,"&lt;="&amp;ABS($I658),'Key Numbers'!$A$2:$A$71,"&gt;="&amp;ABS($H658)),
IF(J658="F0.5",0.5*SUMIFS('Key Numbers'!$C$2:$C$71,'Key Numbers'!$A$2:$A$71,"&lt;="&amp;ABS($I658),'Key Numbers'!$A$2:$A$71,"&gt;="&amp;ABS($H658)),
IF(J658="F-0.5",0.5*-1*SUMIFS('Key Numbers'!$C$2:$C$71,'Key Numbers'!$A$2:$A$71,"&gt;="&amp;ABS($I658),'Key Numbers'!$A$2:$A$71,"&lt;="&amp;ABS($H658)),
IF(AND(LEFT(J658,1)="F",K658&lt;0),-1*SUMIFS('Key Numbers'!$C$2:$C$71,'Key Numbers'!$A$2:$A$71,"&gt;="&amp;ABS($I658),'Key Numbers'!$A$2:$A$71,"&lt;="&amp;ABS($H658)),
IF(AND(LEFT(J658,1)="F",K658&gt;0),SUMIFS('Key Numbers'!$C$2:$C$71,'Key Numbers'!$A$2:$A$71,"&lt;="&amp;ABS($I658),'Key Numbers'!$A$2:$A$71,"&gt;="&amp;ABS($H658)),
IF(AND(LEFT(J658,1)="D",K658&lt;0),-1*SUMIFS('Key Numbers'!$C$2:$C$71,'Key Numbers'!$A$2:$A$71,"&lt;="&amp;ABS($I658),'Key Numbers'!$A$2:$A$71,"&gt;="&amp;ABS($H658)),
SUMIFS('Key Numbers'!$C$2:$C$71,'Key Numbers'!$A$2:$A$71,"&gt;="&amp;ABS($I658),'Key Numbers'!$A$2:$A$71,"&lt;="&amp;ABS($H658))))))))))</f>
        <v>-1.6513761467889909E-2</v>
      </c>
      <c r="M658" s="6" cm="1">
        <f t="array" ref="M658">IFERROR(INDEX(DVOA!$E$2:$E$20095,MATCH($F658&amp;$A658-1&amp;$B658,DVOA!$C$2:$C$20095&amp;DVOA!$A$2:$A20436&amp;DVOA!$B$2:$B$20095,0)),0)</f>
        <v>-0.21008962027028499</v>
      </c>
      <c r="N658" s="6" cm="1">
        <f t="array" ref="N658">IFERROR(INDEX(WDVOA!$W$2:$W$1616,MATCH($F658&amp;$A658-1&amp;$B658,WDVOA!$U$2:$U$19616&amp;WDVOA!$V$2:$V$19616&amp;WDVOA!$B$2:$B$19616,0)),0)</f>
        <v>0</v>
      </c>
      <c r="O658" s="6" cm="1">
        <f t="array" ref="O658">IFERROR(INDEX(DVOA!$AC$2:$AC$20095,MATCH($F658&amp;$A658-1&amp;$B658,DVOA!$C$2:$C$20095&amp;DVOA!$A$2:$A$20095&amp;DVOA!$B$2:$B$20095,0)
),0)</f>
        <v>0.12479021998802201</v>
      </c>
      <c r="P658" s="6" cm="1">
        <f t="array" ref="P658">IFERROR(INDEX(DVOA!$E$2:$E$20095,MATCH($G658&amp;$A658-1&amp;$B658,DVOA!$C$2:$C$20095&amp;DVOA!$A$2:$A20436&amp;DVOA!$B$2:$B$20095,0)),0)</f>
        <v>-2.3774707787229399E-2</v>
      </c>
      <c r="Q658" s="6" cm="1">
        <f t="array" ref="Q658">IFERROR(INDEX(WDVOA!$W$2:$W$1616,MATCH($G658&amp;$A658-1&amp;$B658,WDVOA!$U$2:$U$19616&amp;WDVOA!$V$2:$V$19616&amp;WDVOA!$B$2:$B$19616,0)),0)</f>
        <v>0</v>
      </c>
      <c r="R658" s="6" cm="1">
        <f t="array" ref="R658">IFERROR(INDEX(DVOA!$AC$2:$AC$20095,MATCH($G658&amp;$A658-1&amp;$B658,DVOA!$C$2:$C$20095&amp;DVOA!$A$2:$A$20095&amp;DVOA!$B$2:$B$20095,0)
),0)</f>
        <v>3.2903886332945199E-2</v>
      </c>
      <c r="S658" s="6">
        <f t="shared" si="133"/>
        <v>7.8847053160483599E-2</v>
      </c>
      <c r="T658" s="104">
        <f t="shared" si="141"/>
        <v>-0.18631491248305559</v>
      </c>
      <c r="U658" s="104" t="str">
        <f t="shared" si="142"/>
        <v/>
      </c>
      <c r="V658" s="26" t="str" cm="1">
        <f t="array" ref="V658">IFERROR(IF(E658="H",INDEX('DVOA Pred'!$G$2:$G$1000,MATCH($F658&amp;$B658&amp;$A658,'DVOA Pred'!$C$2:$C$1000&amp;'DVOA Pred'!$A$2:$A$1000&amp;'DVOA Pred'!$B$2:$B$1000,0)),
INDEX('DVOA Pred'!$H$2:$H$1000,MATCH($F658&amp;$B658&amp;$A658,'DVOA Pred'!$D$2:$D$1000&amp;'DVOA Pred'!$A$2:$A$1000&amp;'DVOA Pred'!$B$2:$B$1000,0))),"")</f>
        <v/>
      </c>
      <c r="W658" s="26" t="str">
        <f t="shared" si="134"/>
        <v/>
      </c>
      <c r="X658" s="26" t="str">
        <f t="shared" si="135"/>
        <v/>
      </c>
      <c r="Y658" s="6" t="str">
        <f>IFERROR((PERCENTRANK($L$2:$L$20355,L658)*Multiples!$B$3)+((PERCENTRANK($W$2:$W$20355,W658)*(1-Multiples!$B$3))),"")</f>
        <v/>
      </c>
      <c r="Z658" s="64">
        <v>13</v>
      </c>
      <c r="AA658" s="64">
        <v>30</v>
      </c>
      <c r="AB658" s="24">
        <f t="shared" si="136"/>
        <v>-17</v>
      </c>
      <c r="AC658" s="24">
        <f t="shared" si="137"/>
        <v>-8.5</v>
      </c>
      <c r="AD658" s="24">
        <f t="shared" si="138"/>
        <v>-7.5</v>
      </c>
      <c r="AE658" s="24" t="str">
        <f t="shared" si="139"/>
        <v>No</v>
      </c>
      <c r="AF658" s="24" t="str">
        <f t="shared" si="140"/>
        <v>No</v>
      </c>
      <c r="AG658" s="64"/>
      <c r="AH658" s="105"/>
      <c r="AI658" s="105">
        <v>5</v>
      </c>
      <c r="AJ658" s="66"/>
    </row>
    <row r="659" spans="1:36" customFormat="1" x14ac:dyDescent="0.25">
      <c r="A659" s="7">
        <v>8</v>
      </c>
      <c r="B659" s="5">
        <v>2023</v>
      </c>
      <c r="C659" s="5" t="str">
        <f t="shared" si="130"/>
        <v>2023 W8</v>
      </c>
      <c r="D659" s="5">
        <v>329</v>
      </c>
      <c r="E659" s="5" t="s">
        <v>651</v>
      </c>
      <c r="F659" s="5" t="s">
        <v>28</v>
      </c>
      <c r="G659" s="5" t="s">
        <v>64</v>
      </c>
      <c r="H659" s="5">
        <v>-8.5</v>
      </c>
      <c r="I659" s="61">
        <v>-9.5</v>
      </c>
      <c r="J659" s="62" t="str">
        <f t="shared" si="131"/>
        <v>F1</v>
      </c>
      <c r="K659" s="61">
        <f t="shared" si="132"/>
        <v>1</v>
      </c>
      <c r="L659" s="228">
        <f>IF(K659=0,0,
IF(J659="D0.5",0.5*SUMIFS('Key Numbers'!$C$2:$C$71,'Key Numbers'!$A$2:$A$71,"&gt;="&amp;ABS($I659),'Key Numbers'!$A$2:$A$71,"&lt;="&amp;ABS($H659)),
IF(J659="D-0.5",0.5*-1*SUMIFS('Key Numbers'!$C$2:$C$71,'Key Numbers'!$A$2:$A$71,"&lt;="&amp;ABS($I659),'Key Numbers'!$A$2:$A$71,"&gt;="&amp;ABS($H659)),
IF(J659="F0.5",0.5*SUMIFS('Key Numbers'!$C$2:$C$71,'Key Numbers'!$A$2:$A$71,"&lt;="&amp;ABS($I659),'Key Numbers'!$A$2:$A$71,"&gt;="&amp;ABS($H659)),
IF(J659="F-0.5",0.5*-1*SUMIFS('Key Numbers'!$C$2:$C$71,'Key Numbers'!$A$2:$A$71,"&gt;="&amp;ABS($I659),'Key Numbers'!$A$2:$A$71,"&lt;="&amp;ABS($H659)),
IF(AND(LEFT(J659,1)="F",K659&lt;0),-1*SUMIFS('Key Numbers'!$C$2:$C$71,'Key Numbers'!$A$2:$A$71,"&gt;="&amp;ABS($I659),'Key Numbers'!$A$2:$A$71,"&lt;="&amp;ABS($H659)),
IF(AND(LEFT(J659,1)="F",K659&gt;0),SUMIFS('Key Numbers'!$C$2:$C$71,'Key Numbers'!$A$2:$A$71,"&lt;="&amp;ABS($I659),'Key Numbers'!$A$2:$A$71,"&gt;="&amp;ABS($H659)),
IF(AND(LEFT(J659,1)="D",K659&lt;0),-1*SUMIFS('Key Numbers'!$C$2:$C$71,'Key Numbers'!$A$2:$A$71,"&lt;="&amp;ABS($I659),'Key Numbers'!$A$2:$A$71,"&gt;="&amp;ABS($H659)),
SUMIFS('Key Numbers'!$C$2:$C$71,'Key Numbers'!$A$2:$A$71,"&gt;="&amp;ABS($I659),'Key Numbers'!$A$2:$A$71,"&lt;="&amp;ABS($H659))))))))))</f>
        <v>1.6513761467889909E-2</v>
      </c>
      <c r="M659" s="6" cm="1">
        <f t="array" ref="M659">IFERROR(INDEX(DVOA!$E$2:$E$20095,MATCH($F659&amp;$A659-1&amp;$B659,DVOA!$C$2:$C$20095&amp;DVOA!$A$2:$A20437&amp;DVOA!$B$2:$B$20095,0)),0)</f>
        <v>-2.3774707787229399E-2</v>
      </c>
      <c r="N659" s="6" cm="1">
        <f t="array" ref="N659">IFERROR(INDEX(WDVOA!$W$2:$W$1616,MATCH($F659&amp;$A659-1&amp;$B659,WDVOA!$U$2:$U$19616&amp;WDVOA!$V$2:$V$19616&amp;WDVOA!$B$2:$B$19616,0)),0)</f>
        <v>0</v>
      </c>
      <c r="O659" s="6" cm="1">
        <f t="array" ref="O659">IFERROR(INDEX(DVOA!$AC$2:$AC$20095,MATCH($F659&amp;$A659-1&amp;$B659,DVOA!$C$2:$C$20095&amp;DVOA!$A$2:$A$20095&amp;DVOA!$B$2:$B$20095,0)
),0)</f>
        <v>3.2903886332945199E-2</v>
      </c>
      <c r="P659" s="6" cm="1">
        <f t="array" ref="P659">IFERROR(INDEX(DVOA!$E$2:$E$20095,MATCH($G659&amp;$A659-1&amp;$B659,DVOA!$C$2:$C$20095&amp;DVOA!$A$2:$A20437&amp;DVOA!$B$2:$B$20095,0)),0)</f>
        <v>-0.21008962027028499</v>
      </c>
      <c r="Q659" s="6" cm="1">
        <f t="array" ref="Q659">IFERROR(INDEX(WDVOA!$W$2:$W$1616,MATCH($G659&amp;$A659-1&amp;$B659,WDVOA!$U$2:$U$19616&amp;WDVOA!$V$2:$V$19616&amp;WDVOA!$B$2:$B$19616,0)),0)</f>
        <v>0</v>
      </c>
      <c r="R659" s="6" cm="1">
        <f t="array" ref="R659">IFERROR(INDEX(DVOA!$AC$2:$AC$20095,MATCH($G659&amp;$A659-1&amp;$B659,DVOA!$C$2:$C$20095&amp;DVOA!$A$2:$A$20095&amp;DVOA!$B$2:$B$20095,0)
),0)</f>
        <v>0.12479021998802201</v>
      </c>
      <c r="S659" s="6">
        <f t="shared" si="133"/>
        <v>7.8847053160483599E-2</v>
      </c>
      <c r="T659" s="104">
        <f t="shared" si="141"/>
        <v>0.18631491248305559</v>
      </c>
      <c r="U659" s="104" t="str">
        <f t="shared" si="142"/>
        <v/>
      </c>
      <c r="V659" s="26" t="str" cm="1">
        <f t="array" ref="V659">IFERROR(IF(E659="H",INDEX('DVOA Pred'!$G$2:$G$1000,MATCH($F659&amp;$B659&amp;$A659,'DVOA Pred'!$C$2:$C$1000&amp;'DVOA Pred'!$A$2:$A$1000&amp;'DVOA Pred'!$B$2:$B$1000,0)),
INDEX('DVOA Pred'!$H$2:$H$1000,MATCH($F659&amp;$B659&amp;$A659,'DVOA Pred'!$D$2:$D$1000&amp;'DVOA Pred'!$A$2:$A$1000&amp;'DVOA Pred'!$B$2:$B$1000,0))),"")</f>
        <v/>
      </c>
      <c r="W659" s="26" t="str">
        <f t="shared" si="134"/>
        <v/>
      </c>
      <c r="X659" s="26" t="str">
        <f t="shared" si="135"/>
        <v/>
      </c>
      <c r="Y659" s="6" t="str">
        <f>IFERROR((PERCENTRANK($L$2:$L$20355,L659)*Multiples!$B$3)+((PERCENTRANK($W$2:$W$20355,W659)*(1-Multiples!$B$3))),"")</f>
        <v/>
      </c>
      <c r="Z659" s="64">
        <v>30</v>
      </c>
      <c r="AA659" s="64">
        <v>13</v>
      </c>
      <c r="AB659" s="24">
        <f t="shared" si="136"/>
        <v>17</v>
      </c>
      <c r="AC659" s="24">
        <f t="shared" si="137"/>
        <v>8.5</v>
      </c>
      <c r="AD659" s="24">
        <f t="shared" si="138"/>
        <v>7.5</v>
      </c>
      <c r="AE659" s="24" t="str">
        <f t="shared" si="139"/>
        <v>Yes</v>
      </c>
      <c r="AF659" s="24" t="str">
        <f t="shared" si="140"/>
        <v>Yes</v>
      </c>
      <c r="AG659" s="64"/>
      <c r="AH659" s="105"/>
      <c r="AI659" s="105"/>
      <c r="AJ659" s="66"/>
    </row>
    <row r="660" spans="1:36" customFormat="1" x14ac:dyDescent="0.25">
      <c r="A660" s="7">
        <v>8</v>
      </c>
      <c r="B660" s="5">
        <v>2023</v>
      </c>
      <c r="C660" s="5" t="str">
        <f t="shared" si="130"/>
        <v>2023 W8</v>
      </c>
      <c r="D660" s="5">
        <v>330</v>
      </c>
      <c r="E660" s="5" t="s">
        <v>651</v>
      </c>
      <c r="F660" s="5" t="s">
        <v>21</v>
      </c>
      <c r="G660" s="5" t="s">
        <v>53</v>
      </c>
      <c r="H660" s="5">
        <v>-8.5</v>
      </c>
      <c r="I660" s="61">
        <v>-8</v>
      </c>
      <c r="J660" s="62" t="str">
        <f t="shared" si="131"/>
        <v>F-0.5</v>
      </c>
      <c r="K660" s="61">
        <f t="shared" si="132"/>
        <v>-0.5</v>
      </c>
      <c r="L660" s="228">
        <f>IF(K660=0,0,
IF(J660="D0.5",0.5*SUMIFS('Key Numbers'!$C$2:$C$71,'Key Numbers'!$A$2:$A$71,"&gt;="&amp;ABS($I660),'Key Numbers'!$A$2:$A$71,"&lt;="&amp;ABS($H660)),
IF(J660="D-0.5",0.5*-1*SUMIFS('Key Numbers'!$C$2:$C$71,'Key Numbers'!$A$2:$A$71,"&lt;="&amp;ABS($I660),'Key Numbers'!$A$2:$A$71,"&gt;="&amp;ABS($H660)),
IF(J660="F0.5",0.5*SUMIFS('Key Numbers'!$C$2:$C$71,'Key Numbers'!$A$2:$A$71,"&lt;="&amp;ABS($I660),'Key Numbers'!$A$2:$A$71,"&gt;="&amp;ABS($H660)),
IF(J660="F-0.5",0.5*-1*SUMIFS('Key Numbers'!$C$2:$C$71,'Key Numbers'!$A$2:$A$71,"&gt;="&amp;ABS($I660),'Key Numbers'!$A$2:$A$71,"&lt;="&amp;ABS($H660)),
IF(AND(LEFT(J660,1)="F",K660&lt;0),-1*SUMIFS('Key Numbers'!$C$2:$C$71,'Key Numbers'!$A$2:$A$71,"&gt;="&amp;ABS($I660),'Key Numbers'!$A$2:$A$71,"&lt;="&amp;ABS($H660)),
IF(AND(LEFT(J660,1)="F",K660&gt;0),SUMIFS('Key Numbers'!$C$2:$C$71,'Key Numbers'!$A$2:$A$71,"&lt;="&amp;ABS($I660),'Key Numbers'!$A$2:$A$71,"&gt;="&amp;ABS($H660)),
IF(AND(LEFT(J660,1)="D",K660&lt;0),-1*SUMIFS('Key Numbers'!$C$2:$C$71,'Key Numbers'!$A$2:$A$71,"&lt;="&amp;ABS($I660),'Key Numbers'!$A$2:$A$71,"&gt;="&amp;ABS($H660)),
SUMIFS('Key Numbers'!$C$2:$C$71,'Key Numbers'!$A$2:$A$71,"&gt;="&amp;ABS($I660),'Key Numbers'!$A$2:$A$71,"&lt;="&amp;ABS($H660))))))))))</f>
        <v>-1.9266055045871561E-2</v>
      </c>
      <c r="M660" s="6" cm="1">
        <f t="array" ref="M660">IFERROR(INDEX(DVOA!$E$2:$E$20095,MATCH($F660&amp;$A660-1&amp;$B660,DVOA!$C$2:$C$20095&amp;DVOA!$A$2:$A20438&amp;DVOA!$B$2:$B$20095,0)),0)</f>
        <v>0.24057390800921499</v>
      </c>
      <c r="N660" s="6" cm="1">
        <f t="array" ref="N660">IFERROR(INDEX(WDVOA!$W$2:$W$1616,MATCH($F660&amp;$A660-1&amp;$B660,WDVOA!$U$2:$U$19616&amp;WDVOA!$V$2:$V$19616&amp;WDVOA!$B$2:$B$19616,0)),0)</f>
        <v>0</v>
      </c>
      <c r="O660" s="6" cm="1">
        <f t="array" ref="O660">IFERROR(INDEX(DVOA!$AC$2:$AC$20095,MATCH($F660&amp;$A660-1&amp;$B660,DVOA!$C$2:$C$20095&amp;DVOA!$A$2:$A$20095&amp;DVOA!$B$2:$B$20095,0)
),0)</f>
        <v>0.24096184812081001</v>
      </c>
      <c r="P660" s="6" cm="1">
        <f t="array" ref="P660">IFERROR(INDEX(DVOA!$E$2:$E$20095,MATCH($G660&amp;$A660-1&amp;$B660,DVOA!$C$2:$C$20095&amp;DVOA!$A$2:$A20438&amp;DVOA!$B$2:$B$20095,0)),0)</f>
        <v>-0.27998264411042201</v>
      </c>
      <c r="Q660" s="6" cm="1">
        <f t="array" ref="Q660">IFERROR(INDEX(WDVOA!$W$2:$W$1616,MATCH($G660&amp;$A660-1&amp;$B660,WDVOA!$U$2:$U$19616&amp;WDVOA!$V$2:$V$19616&amp;WDVOA!$B$2:$B$19616,0)),0)</f>
        <v>0</v>
      </c>
      <c r="R660" s="6" cm="1">
        <f t="array" ref="R660">IFERROR(INDEX(DVOA!$AC$2:$AC$20095,MATCH($G660&amp;$A660-1&amp;$B660,DVOA!$C$2:$C$20095&amp;DVOA!$A$2:$A$20095&amp;DVOA!$B$2:$B$20095,0)
),0)</f>
        <v>6.8869598230949902E-2</v>
      </c>
      <c r="S660" s="6">
        <f t="shared" si="133"/>
        <v>0.15491572317587995</v>
      </c>
      <c r="T660" s="104">
        <f t="shared" si="141"/>
        <v>0.52055655211963703</v>
      </c>
      <c r="U660" s="104" t="str">
        <f t="shared" si="142"/>
        <v/>
      </c>
      <c r="V660" s="26" t="str" cm="1">
        <f t="array" ref="V660">IFERROR(IF(E660="H",INDEX('DVOA Pred'!$G$2:$G$1000,MATCH($F660&amp;$B660&amp;$A660,'DVOA Pred'!$C$2:$C$1000&amp;'DVOA Pred'!$A$2:$A$1000&amp;'DVOA Pred'!$B$2:$B$1000,0)),
INDEX('DVOA Pred'!$H$2:$H$1000,MATCH($F660&amp;$B660&amp;$A660,'DVOA Pred'!$D$2:$D$1000&amp;'DVOA Pred'!$A$2:$A$1000&amp;'DVOA Pred'!$B$2:$B$1000,0))),"")</f>
        <v/>
      </c>
      <c r="W660" s="26" t="str">
        <f t="shared" si="134"/>
        <v/>
      </c>
      <c r="X660" s="26" t="str">
        <f t="shared" si="135"/>
        <v/>
      </c>
      <c r="Y660" s="6" t="str">
        <f>IFERROR((PERCENTRANK($L$2:$L$20355,L660)*Multiples!$B$3)+((PERCENTRANK($W$2:$W$20355,W660)*(1-Multiples!$B$3))),"")</f>
        <v/>
      </c>
      <c r="Z660" s="64">
        <v>26</v>
      </c>
      <c r="AA660" s="64">
        <v>14</v>
      </c>
      <c r="AB660" s="24">
        <f t="shared" si="136"/>
        <v>12</v>
      </c>
      <c r="AC660" s="24">
        <f t="shared" si="137"/>
        <v>3.5</v>
      </c>
      <c r="AD660" s="24">
        <f t="shared" si="138"/>
        <v>4</v>
      </c>
      <c r="AE660" s="24" t="str">
        <f t="shared" si="139"/>
        <v>Yes</v>
      </c>
      <c r="AF660" s="24" t="str">
        <f t="shared" si="140"/>
        <v>Yes</v>
      </c>
      <c r="AG660" s="64"/>
      <c r="AH660" s="105"/>
      <c r="AI660" s="105">
        <v>3</v>
      </c>
      <c r="AJ660" s="66"/>
    </row>
    <row r="661" spans="1:36" customFormat="1" x14ac:dyDescent="0.25">
      <c r="A661" s="7">
        <v>8</v>
      </c>
      <c r="B661" s="5">
        <v>2023</v>
      </c>
      <c r="C661" s="5" t="str">
        <f t="shared" si="130"/>
        <v>2023 W8</v>
      </c>
      <c r="D661" s="5">
        <v>330</v>
      </c>
      <c r="E661" s="5" t="s">
        <v>649</v>
      </c>
      <c r="F661" s="5" t="s">
        <v>53</v>
      </c>
      <c r="G661" s="5" t="s">
        <v>21</v>
      </c>
      <c r="H661" s="5">
        <v>8.5</v>
      </c>
      <c r="I661" s="61">
        <v>8</v>
      </c>
      <c r="J661" s="62" t="str">
        <f t="shared" si="131"/>
        <v>D0.5</v>
      </c>
      <c r="K661" s="61">
        <f t="shared" si="132"/>
        <v>0.5</v>
      </c>
      <c r="L661" s="228">
        <f>IF(K661=0,0,
IF(J661="D0.5",0.5*SUMIFS('Key Numbers'!$C$2:$C$71,'Key Numbers'!$A$2:$A$71,"&gt;="&amp;ABS($I661),'Key Numbers'!$A$2:$A$71,"&lt;="&amp;ABS($H661)),
IF(J661="D-0.5",0.5*-1*SUMIFS('Key Numbers'!$C$2:$C$71,'Key Numbers'!$A$2:$A$71,"&lt;="&amp;ABS($I661),'Key Numbers'!$A$2:$A$71,"&gt;="&amp;ABS($H661)),
IF(J661="F0.5",0.5*SUMIFS('Key Numbers'!$C$2:$C$71,'Key Numbers'!$A$2:$A$71,"&lt;="&amp;ABS($I661),'Key Numbers'!$A$2:$A$71,"&gt;="&amp;ABS($H661)),
IF(J661="F-0.5",0.5*-1*SUMIFS('Key Numbers'!$C$2:$C$71,'Key Numbers'!$A$2:$A$71,"&gt;="&amp;ABS($I661),'Key Numbers'!$A$2:$A$71,"&lt;="&amp;ABS($H661)),
IF(AND(LEFT(J661,1)="F",K661&lt;0),-1*SUMIFS('Key Numbers'!$C$2:$C$71,'Key Numbers'!$A$2:$A$71,"&gt;="&amp;ABS($I661),'Key Numbers'!$A$2:$A$71,"&lt;="&amp;ABS($H661)),
IF(AND(LEFT(J661,1)="F",K661&gt;0),SUMIFS('Key Numbers'!$C$2:$C$71,'Key Numbers'!$A$2:$A$71,"&lt;="&amp;ABS($I661),'Key Numbers'!$A$2:$A$71,"&gt;="&amp;ABS($H661)),
IF(AND(LEFT(J661,1)="D",K661&lt;0),-1*SUMIFS('Key Numbers'!$C$2:$C$71,'Key Numbers'!$A$2:$A$71,"&lt;="&amp;ABS($I661),'Key Numbers'!$A$2:$A$71,"&gt;="&amp;ABS($H661)),
SUMIFS('Key Numbers'!$C$2:$C$71,'Key Numbers'!$A$2:$A$71,"&gt;="&amp;ABS($I661),'Key Numbers'!$A$2:$A$71,"&lt;="&amp;ABS($H661))))))))))</f>
        <v>1.9266055045871561E-2</v>
      </c>
      <c r="M661" s="6" cm="1">
        <f t="array" ref="M661">IFERROR(INDEX(DVOA!$E$2:$E$20095,MATCH($F661&amp;$A661-1&amp;$B661,DVOA!$C$2:$C$20095&amp;DVOA!$A$2:$A20439&amp;DVOA!$B$2:$B$20095,0)),0)</f>
        <v>-0.27998264411042201</v>
      </c>
      <c r="N661" s="6" cm="1">
        <f t="array" ref="N661">IFERROR(INDEX(WDVOA!$W$2:$W$1616,MATCH($F661&amp;$A661-1&amp;$B661,WDVOA!$U$2:$U$19616&amp;WDVOA!$V$2:$V$19616&amp;WDVOA!$B$2:$B$19616,0)),0)</f>
        <v>0</v>
      </c>
      <c r="O661" s="6" cm="1">
        <f t="array" ref="O661">IFERROR(INDEX(DVOA!$AC$2:$AC$20095,MATCH($F661&amp;$A661-1&amp;$B661,DVOA!$C$2:$C$20095&amp;DVOA!$A$2:$A$20095&amp;DVOA!$B$2:$B$20095,0)
),0)</f>
        <v>6.8869598230949902E-2</v>
      </c>
      <c r="P661" s="6" cm="1">
        <f t="array" ref="P661">IFERROR(INDEX(DVOA!$E$2:$E$20095,MATCH($G661&amp;$A661-1&amp;$B661,DVOA!$C$2:$C$20095&amp;DVOA!$A$2:$A20439&amp;DVOA!$B$2:$B$20095,0)),0)</f>
        <v>0.24057390800921499</v>
      </c>
      <c r="Q661" s="6" cm="1">
        <f t="array" ref="Q661">IFERROR(INDEX(WDVOA!$W$2:$W$1616,MATCH($G661&amp;$A661-1&amp;$B661,WDVOA!$U$2:$U$19616&amp;WDVOA!$V$2:$V$19616&amp;WDVOA!$B$2:$B$19616,0)),0)</f>
        <v>0</v>
      </c>
      <c r="R661" s="6" cm="1">
        <f t="array" ref="R661">IFERROR(INDEX(DVOA!$AC$2:$AC$20095,MATCH($G661&amp;$A661-1&amp;$B661,DVOA!$C$2:$C$20095&amp;DVOA!$A$2:$A$20095&amp;DVOA!$B$2:$B$20095,0)
),0)</f>
        <v>0.24096184812081001</v>
      </c>
      <c r="S661" s="6">
        <f t="shared" si="133"/>
        <v>0.15491572317587995</v>
      </c>
      <c r="T661" s="104">
        <f t="shared" si="141"/>
        <v>-0.52055655211963703</v>
      </c>
      <c r="U661" s="104" t="str">
        <f t="shared" si="142"/>
        <v/>
      </c>
      <c r="V661" s="26" t="str" cm="1">
        <f t="array" ref="V661">IFERROR(IF(E661="H",INDEX('DVOA Pred'!$G$2:$G$1000,MATCH($F661&amp;$B661&amp;$A661,'DVOA Pred'!$C$2:$C$1000&amp;'DVOA Pred'!$A$2:$A$1000&amp;'DVOA Pred'!$B$2:$B$1000,0)),
INDEX('DVOA Pred'!$H$2:$H$1000,MATCH($F661&amp;$B661&amp;$A661,'DVOA Pred'!$D$2:$D$1000&amp;'DVOA Pred'!$A$2:$A$1000&amp;'DVOA Pred'!$B$2:$B$1000,0))),"")</f>
        <v/>
      </c>
      <c r="W661" s="26" t="str">
        <f t="shared" si="134"/>
        <v/>
      </c>
      <c r="X661" s="26" t="str">
        <f t="shared" si="135"/>
        <v/>
      </c>
      <c r="Y661" s="6" t="str">
        <f>IFERROR((PERCENTRANK($L$2:$L$20355,L661)*Multiples!$B$3)+((PERCENTRANK($W$2:$W$20355,W661)*(1-Multiples!$B$3))),"")</f>
        <v/>
      </c>
      <c r="Z661" s="64">
        <v>14</v>
      </c>
      <c r="AA661" s="64">
        <v>26</v>
      </c>
      <c r="AB661" s="24">
        <f t="shared" si="136"/>
        <v>-12</v>
      </c>
      <c r="AC661" s="24">
        <f t="shared" si="137"/>
        <v>-3.5</v>
      </c>
      <c r="AD661" s="24">
        <f t="shared" si="138"/>
        <v>-4</v>
      </c>
      <c r="AE661" s="24" t="str">
        <f t="shared" si="139"/>
        <v>No</v>
      </c>
      <c r="AF661" s="24" t="str">
        <f t="shared" si="140"/>
        <v>No</v>
      </c>
      <c r="AG661" s="64"/>
      <c r="AH661" s="105"/>
      <c r="AI661" s="105"/>
      <c r="AJ661" s="66"/>
    </row>
    <row r="662" spans="1:36" customFormat="1" x14ac:dyDescent="0.25">
      <c r="A662" s="7">
        <v>9</v>
      </c>
      <c r="B662" s="5">
        <v>2023</v>
      </c>
      <c r="C662" s="5" t="str">
        <f t="shared" si="130"/>
        <v>2023 W9</v>
      </c>
      <c r="D662" s="5">
        <v>330</v>
      </c>
      <c r="E662" s="5" t="s">
        <v>651</v>
      </c>
      <c r="F662" s="5" t="s">
        <v>32</v>
      </c>
      <c r="G662" s="5" t="s">
        <v>45</v>
      </c>
      <c r="H662" s="5">
        <v>-2.5</v>
      </c>
      <c r="I662" s="61">
        <v>-3.5</v>
      </c>
      <c r="J662" s="62" t="str">
        <f t="shared" si="131"/>
        <v>F1</v>
      </c>
      <c r="K662" s="61">
        <f t="shared" si="132"/>
        <v>1</v>
      </c>
      <c r="L662" s="228">
        <f>IF(K662=0,0,
IF(J662="D0.5",0.5*SUMIFS('Key Numbers'!$C$2:$C$71,'Key Numbers'!$A$2:$A$71,"&gt;="&amp;ABS($I662),'Key Numbers'!$A$2:$A$71,"&lt;="&amp;ABS($H662)),
IF(J662="D-0.5",0.5*-1*SUMIFS('Key Numbers'!$C$2:$C$71,'Key Numbers'!$A$2:$A$71,"&lt;="&amp;ABS($I662),'Key Numbers'!$A$2:$A$71,"&gt;="&amp;ABS($H662)),
IF(J662="F0.5",0.5*SUMIFS('Key Numbers'!$C$2:$C$71,'Key Numbers'!$A$2:$A$71,"&lt;="&amp;ABS($I662),'Key Numbers'!$A$2:$A$71,"&gt;="&amp;ABS($H662)),
IF(J662="F-0.5",0.5*-1*SUMIFS('Key Numbers'!$C$2:$C$71,'Key Numbers'!$A$2:$A$71,"&gt;="&amp;ABS($I662),'Key Numbers'!$A$2:$A$71,"&lt;="&amp;ABS($H662)),
IF(AND(LEFT(J662,1)="F",K662&lt;0),-1*SUMIFS('Key Numbers'!$C$2:$C$71,'Key Numbers'!$A$2:$A$71,"&gt;="&amp;ABS($I662),'Key Numbers'!$A$2:$A$71,"&lt;="&amp;ABS($H662)),
IF(AND(LEFT(J662,1)="F",K662&gt;0),SUMIFS('Key Numbers'!$C$2:$C$71,'Key Numbers'!$A$2:$A$71,"&lt;="&amp;ABS($I662),'Key Numbers'!$A$2:$A$71,"&gt;="&amp;ABS($H662)),
IF(AND(LEFT(J662,1)="D",K662&lt;0),-1*SUMIFS('Key Numbers'!$C$2:$C$71,'Key Numbers'!$A$2:$A$71,"&lt;="&amp;ABS($I662),'Key Numbers'!$A$2:$A$71,"&gt;="&amp;ABS($H662)),
SUMIFS('Key Numbers'!$C$2:$C$71,'Key Numbers'!$A$2:$A$71,"&gt;="&amp;ABS($I662),'Key Numbers'!$A$2:$A$71,"&lt;="&amp;ABS($H662))))))))))</f>
        <v>0.14495412844036698</v>
      </c>
      <c r="M662" s="6" cm="1">
        <f t="array" ref="M662">IFERROR(INDEX(DVOA!$E$2:$E$20095,MATCH($F662&amp;$A662-1&amp;$B662,DVOA!$C$2:$C$20095&amp;DVOA!$A$2:$A20380&amp;DVOA!$B$2:$B$20095,0)),0)</f>
        <v>-2.40845163057311E-2</v>
      </c>
      <c r="N662" s="6" cm="1">
        <f t="array" ref="N662">IFERROR(INDEX(WDVOA!$W$2:$W$1616,MATCH($F662&amp;$A662-1&amp;$B662,WDVOA!$U$2:$U$19616&amp;WDVOA!$V$2:$V$19616&amp;WDVOA!$B$2:$B$19616,0)),0)</f>
        <v>0</v>
      </c>
      <c r="O662" s="6" cm="1">
        <f t="array" ref="O662">IFERROR(INDEX(DVOA!$AC$2:$AC$20095,MATCH($F662&amp;$A662-1&amp;$B662,DVOA!$C$2:$C$20095&amp;DVOA!$A$2:$A$20095&amp;DVOA!$B$2:$B$20095,0)
),0)</f>
        <v>0.16545153194873399</v>
      </c>
      <c r="P662" s="6" cm="1">
        <f t="array" ref="P662">IFERROR(INDEX(DVOA!$E$2:$E$20095,MATCH($G662&amp;$A662-1&amp;$B662,DVOA!$C$2:$C$20095&amp;DVOA!$A$2:$A20380&amp;DVOA!$B$2:$B$20095,0)),0)</f>
        <v>-1.3509448586424E-2</v>
      </c>
      <c r="Q662" s="6" cm="1">
        <f t="array" ref="Q662">IFERROR(INDEX(WDVOA!$W$2:$W$1616,MATCH($G662&amp;$A662-1&amp;$B662,WDVOA!$U$2:$U$19616&amp;WDVOA!$V$2:$V$19616&amp;WDVOA!$B$2:$B$19616,0)),0)</f>
        <v>0</v>
      </c>
      <c r="R662" s="6" cm="1">
        <f t="array" ref="R662">IFERROR(INDEX(DVOA!$AC$2:$AC$20095,MATCH($G662&amp;$A662-1&amp;$B662,DVOA!$C$2:$C$20095&amp;DVOA!$A$2:$A$20095&amp;DVOA!$B$2:$B$20095,0)
),0)</f>
        <v>0.122423284669229</v>
      </c>
      <c r="S662" s="6">
        <f t="shared" si="133"/>
        <v>0.1439374083089815</v>
      </c>
      <c r="T662" s="104">
        <f t="shared" si="141"/>
        <v>-1.05750677193071E-2</v>
      </c>
      <c r="U662" s="104" t="str">
        <f t="shared" si="142"/>
        <v/>
      </c>
      <c r="V662" s="26" t="str" cm="1">
        <f t="array" ref="V662">IFERROR(IF(E662="H",INDEX('DVOA Pred'!$G$2:$G$1000,MATCH($F662&amp;$B662&amp;$A662,'DVOA Pred'!$C$2:$C$1000&amp;'DVOA Pred'!$A$2:$A$1000&amp;'DVOA Pred'!$B$2:$B$1000,0)),
INDEX('DVOA Pred'!$H$2:$H$1000,MATCH($F662&amp;$B662&amp;$A662,'DVOA Pred'!$D$2:$D$1000&amp;'DVOA Pred'!$A$2:$A$1000&amp;'DVOA Pred'!$B$2:$B$1000,0))),"")</f>
        <v/>
      </c>
      <c r="W662" s="26" t="str">
        <f t="shared" si="134"/>
        <v/>
      </c>
      <c r="X662" s="26" t="str">
        <f t="shared" si="135"/>
        <v/>
      </c>
      <c r="Y662" s="6" t="str">
        <f>IFERROR((PERCENTRANK($L$2:$L$20355,L662)*Multiples!$B$3)+((PERCENTRANK($W$2:$W$20355,W662)*(1-Multiples!$B$3))),"")</f>
        <v/>
      </c>
      <c r="Z662" s="64">
        <v>20</v>
      </c>
      <c r="AA662" s="64">
        <v>16</v>
      </c>
      <c r="AB662" s="24">
        <f t="shared" si="136"/>
        <v>4</v>
      </c>
      <c r="AC662" s="24">
        <f t="shared" si="137"/>
        <v>1.5</v>
      </c>
      <c r="AD662" s="24">
        <f t="shared" si="138"/>
        <v>0.5</v>
      </c>
      <c r="AE662" s="24" t="str">
        <f t="shared" si="139"/>
        <v>Yes</v>
      </c>
      <c r="AF662" s="24" t="str">
        <f t="shared" si="140"/>
        <v>Yes</v>
      </c>
      <c r="AG662" s="64"/>
      <c r="AH662" s="105"/>
      <c r="AI662" s="105"/>
      <c r="AJ662" s="66"/>
    </row>
    <row r="663" spans="1:36" customFormat="1" x14ac:dyDescent="0.25">
      <c r="A663" s="7">
        <v>9</v>
      </c>
      <c r="B663" s="5">
        <v>2023</v>
      </c>
      <c r="C663" s="5" t="str">
        <f t="shared" si="130"/>
        <v>2023 W9</v>
      </c>
      <c r="D663" s="5">
        <v>330</v>
      </c>
      <c r="E663" s="5" t="s">
        <v>649</v>
      </c>
      <c r="F663" s="5" t="s">
        <v>45</v>
      </c>
      <c r="G663" s="5" t="s">
        <v>32</v>
      </c>
      <c r="H663" s="5">
        <v>2.5</v>
      </c>
      <c r="I663" s="61">
        <v>3.5</v>
      </c>
      <c r="J663" s="62" t="str">
        <f t="shared" si="131"/>
        <v>D-1</v>
      </c>
      <c r="K663" s="61">
        <f t="shared" si="132"/>
        <v>-1</v>
      </c>
      <c r="L663" s="228">
        <f>IF(K663=0,0,
IF(J663="D0.5",0.5*SUMIFS('Key Numbers'!$C$2:$C$71,'Key Numbers'!$A$2:$A$71,"&gt;="&amp;ABS($I663),'Key Numbers'!$A$2:$A$71,"&lt;="&amp;ABS($H663)),
IF(J663="D-0.5",0.5*-1*SUMIFS('Key Numbers'!$C$2:$C$71,'Key Numbers'!$A$2:$A$71,"&lt;="&amp;ABS($I663),'Key Numbers'!$A$2:$A$71,"&gt;="&amp;ABS($H663)),
IF(J663="F0.5",0.5*SUMIFS('Key Numbers'!$C$2:$C$71,'Key Numbers'!$A$2:$A$71,"&lt;="&amp;ABS($I663),'Key Numbers'!$A$2:$A$71,"&gt;="&amp;ABS($H663)),
IF(J663="F-0.5",0.5*-1*SUMIFS('Key Numbers'!$C$2:$C$71,'Key Numbers'!$A$2:$A$71,"&gt;="&amp;ABS($I663),'Key Numbers'!$A$2:$A$71,"&lt;="&amp;ABS($H663)),
IF(AND(LEFT(J663,1)="F",K663&lt;0),-1*SUMIFS('Key Numbers'!$C$2:$C$71,'Key Numbers'!$A$2:$A$71,"&gt;="&amp;ABS($I663),'Key Numbers'!$A$2:$A$71,"&lt;="&amp;ABS($H663)),
IF(AND(LEFT(J663,1)="F",K663&gt;0),SUMIFS('Key Numbers'!$C$2:$C$71,'Key Numbers'!$A$2:$A$71,"&lt;="&amp;ABS($I663),'Key Numbers'!$A$2:$A$71,"&gt;="&amp;ABS($H663)),
IF(AND(LEFT(J663,1)="D",K663&lt;0),-1*SUMIFS('Key Numbers'!$C$2:$C$71,'Key Numbers'!$A$2:$A$71,"&lt;="&amp;ABS($I663),'Key Numbers'!$A$2:$A$71,"&gt;="&amp;ABS($H663)),
SUMIFS('Key Numbers'!$C$2:$C$71,'Key Numbers'!$A$2:$A$71,"&gt;="&amp;ABS($I663),'Key Numbers'!$A$2:$A$71,"&lt;="&amp;ABS($H663))))))))))</f>
        <v>-0.14495412844036698</v>
      </c>
      <c r="M663" s="6" cm="1">
        <f t="array" ref="M663">IFERROR(INDEX(DVOA!$E$2:$E$20095,MATCH($F663&amp;$A663-1&amp;$B663,DVOA!$C$2:$C$20095&amp;DVOA!$A$2:$A20381&amp;DVOA!$B$2:$B$20095,0)),0)</f>
        <v>-1.3509448586424E-2</v>
      </c>
      <c r="N663" s="6" cm="1">
        <f t="array" ref="N663">IFERROR(INDEX(WDVOA!$W$2:$W$1616,MATCH($F663&amp;$A663-1&amp;$B663,WDVOA!$U$2:$U$19616&amp;WDVOA!$V$2:$V$19616&amp;WDVOA!$B$2:$B$19616,0)),0)</f>
        <v>0</v>
      </c>
      <c r="O663" s="6" cm="1">
        <f t="array" ref="O663">IFERROR(INDEX(DVOA!$AC$2:$AC$20095,MATCH($F663&amp;$A663-1&amp;$B663,DVOA!$C$2:$C$20095&amp;DVOA!$A$2:$A$20095&amp;DVOA!$B$2:$B$20095,0)
),0)</f>
        <v>0.122423284669229</v>
      </c>
      <c r="P663" s="6" cm="1">
        <f t="array" ref="P663">IFERROR(INDEX(DVOA!$E$2:$E$20095,MATCH($G663&amp;$A663-1&amp;$B663,DVOA!$C$2:$C$20095&amp;DVOA!$A$2:$A20381&amp;DVOA!$B$2:$B$20095,0)),0)</f>
        <v>-2.40845163057311E-2</v>
      </c>
      <c r="Q663" s="6" cm="1">
        <f t="array" ref="Q663">IFERROR(INDEX(WDVOA!$W$2:$W$1616,MATCH($G663&amp;$A663-1&amp;$B663,WDVOA!$U$2:$U$19616&amp;WDVOA!$V$2:$V$19616&amp;WDVOA!$B$2:$B$19616,0)),0)</f>
        <v>0</v>
      </c>
      <c r="R663" s="6" cm="1">
        <f t="array" ref="R663">IFERROR(INDEX(DVOA!$AC$2:$AC$20095,MATCH($G663&amp;$A663-1&amp;$B663,DVOA!$C$2:$C$20095&amp;DVOA!$A$2:$A$20095&amp;DVOA!$B$2:$B$20095,0)
),0)</f>
        <v>0.16545153194873399</v>
      </c>
      <c r="S663" s="6">
        <f t="shared" si="133"/>
        <v>0.1439374083089815</v>
      </c>
      <c r="T663" s="104">
        <f t="shared" si="141"/>
        <v>1.05750677193071E-2</v>
      </c>
      <c r="U663" s="104" t="str">
        <f t="shared" si="142"/>
        <v/>
      </c>
      <c r="V663" s="26" t="str" cm="1">
        <f t="array" ref="V663">IFERROR(IF(E663="H",INDEX('DVOA Pred'!$G$2:$G$1000,MATCH($F663&amp;$B663&amp;$A663,'DVOA Pred'!$C$2:$C$1000&amp;'DVOA Pred'!$A$2:$A$1000&amp;'DVOA Pred'!$B$2:$B$1000,0)),
INDEX('DVOA Pred'!$H$2:$H$1000,MATCH($F663&amp;$B663&amp;$A663,'DVOA Pred'!$D$2:$D$1000&amp;'DVOA Pred'!$A$2:$A$1000&amp;'DVOA Pred'!$B$2:$B$1000,0))),"")</f>
        <v/>
      </c>
      <c r="W663" s="26" t="str">
        <f t="shared" si="134"/>
        <v/>
      </c>
      <c r="X663" s="26" t="str">
        <f t="shared" si="135"/>
        <v/>
      </c>
      <c r="Y663" s="6" t="str">
        <f>IFERROR((PERCENTRANK($L$2:$L$20355,L663)*Multiples!$B$3)+((PERCENTRANK($W$2:$W$20355,W663)*(1-Multiples!$B$3))),"")</f>
        <v/>
      </c>
      <c r="Z663" s="64">
        <v>16</v>
      </c>
      <c r="AA663" s="64">
        <v>20</v>
      </c>
      <c r="AB663" s="24">
        <f t="shared" si="136"/>
        <v>-4</v>
      </c>
      <c r="AC663" s="24">
        <f t="shared" si="137"/>
        <v>-1.5</v>
      </c>
      <c r="AD663" s="24">
        <f t="shared" si="138"/>
        <v>-0.5</v>
      </c>
      <c r="AE663" s="24" t="str">
        <f t="shared" si="139"/>
        <v>No</v>
      </c>
      <c r="AF663" s="24" t="str">
        <f t="shared" si="140"/>
        <v>No</v>
      </c>
      <c r="AG663" s="64"/>
      <c r="AH663" s="105"/>
      <c r="AI663" s="105"/>
      <c r="AJ663" s="66"/>
    </row>
    <row r="664" spans="1:36" customFormat="1" x14ac:dyDescent="0.25">
      <c r="A664" s="7">
        <v>9</v>
      </c>
      <c r="B664" s="5">
        <v>2023</v>
      </c>
      <c r="C664" s="5" t="str">
        <f t="shared" si="130"/>
        <v>2023 W9</v>
      </c>
      <c r="D664" s="5">
        <v>331</v>
      </c>
      <c r="E664" s="5" t="s">
        <v>653</v>
      </c>
      <c r="F664" s="5" t="s">
        <v>5</v>
      </c>
      <c r="G664" s="5" t="s">
        <v>4</v>
      </c>
      <c r="H664" s="5">
        <v>-2.5</v>
      </c>
      <c r="I664" s="61">
        <v>-1.5</v>
      </c>
      <c r="J664" s="62" t="str">
        <f t="shared" si="131"/>
        <v>F-1</v>
      </c>
      <c r="K664" s="61">
        <f t="shared" si="132"/>
        <v>-1</v>
      </c>
      <c r="L664" s="228">
        <f>IF(K664=0,0,
IF(J664="D0.5",0.5*SUMIFS('Key Numbers'!$C$2:$C$71,'Key Numbers'!$A$2:$A$71,"&gt;="&amp;ABS($I664),'Key Numbers'!$A$2:$A$71,"&lt;="&amp;ABS($H664)),
IF(J664="D-0.5",0.5*-1*SUMIFS('Key Numbers'!$C$2:$C$71,'Key Numbers'!$A$2:$A$71,"&lt;="&amp;ABS($I664),'Key Numbers'!$A$2:$A$71,"&gt;="&amp;ABS($H664)),
IF(J664="F0.5",0.5*SUMIFS('Key Numbers'!$C$2:$C$71,'Key Numbers'!$A$2:$A$71,"&lt;="&amp;ABS($I664),'Key Numbers'!$A$2:$A$71,"&gt;="&amp;ABS($H664)),
IF(J664="F-0.5",0.5*-1*SUMIFS('Key Numbers'!$C$2:$C$71,'Key Numbers'!$A$2:$A$71,"&gt;="&amp;ABS($I664),'Key Numbers'!$A$2:$A$71,"&lt;="&amp;ABS($H664)),
IF(AND(LEFT(J664,1)="F",K664&lt;0),-1*SUMIFS('Key Numbers'!$C$2:$C$71,'Key Numbers'!$A$2:$A$71,"&gt;="&amp;ABS($I664),'Key Numbers'!$A$2:$A$71,"&lt;="&amp;ABS($H664)),
IF(AND(LEFT(J664,1)="F",K664&gt;0),SUMIFS('Key Numbers'!$C$2:$C$71,'Key Numbers'!$A$2:$A$71,"&lt;="&amp;ABS($I664),'Key Numbers'!$A$2:$A$71,"&gt;="&amp;ABS($H664)),
IF(AND(LEFT(J664,1)="D",K664&lt;0),-1*SUMIFS('Key Numbers'!$C$2:$C$71,'Key Numbers'!$A$2:$A$71,"&lt;="&amp;ABS($I664),'Key Numbers'!$A$2:$A$71,"&gt;="&amp;ABS($H664)),
SUMIFS('Key Numbers'!$C$2:$C$71,'Key Numbers'!$A$2:$A$71,"&gt;="&amp;ABS($I664),'Key Numbers'!$A$2:$A$71,"&lt;="&amp;ABS($H664))))))))))</f>
        <v>-5.6880733944954132E-2</v>
      </c>
      <c r="M664" s="6" cm="1">
        <f t="array" ref="M664">IFERROR(INDEX(DVOA!$E$2:$E$20095,MATCH($F664&amp;$A664-1&amp;$B664,DVOA!$C$2:$C$20095&amp;DVOA!$A$2:$A20382&amp;DVOA!$B$2:$B$20095,0)),0)</f>
        <v>0.27875536131990702</v>
      </c>
      <c r="N664" s="6" cm="1">
        <f t="array" ref="N664">IFERROR(INDEX(WDVOA!$W$2:$W$1616,MATCH($F664&amp;$A664-1&amp;$B664,WDVOA!$U$2:$U$19616&amp;WDVOA!$V$2:$V$19616&amp;WDVOA!$B$2:$B$19616,0)),0)</f>
        <v>0</v>
      </c>
      <c r="O664" s="6" cm="1">
        <f t="array" ref="O664">IFERROR(INDEX(DVOA!$AC$2:$AC$20095,MATCH($F664&amp;$A664-1&amp;$B664,DVOA!$C$2:$C$20095&amp;DVOA!$A$2:$A$20095&amp;DVOA!$B$2:$B$20095,0)
),0)</f>
        <v>0.148088560485654</v>
      </c>
      <c r="P664" s="6" cm="1">
        <f t="array" ref="P664">IFERROR(INDEX(DVOA!$E$2:$E$20095,MATCH($G664&amp;$A664-1&amp;$B664,DVOA!$C$2:$C$20095&amp;DVOA!$A$2:$A20382&amp;DVOA!$B$2:$B$20095,0)),0)</f>
        <v>0.23992452650335699</v>
      </c>
      <c r="Q664" s="6" cm="1">
        <f t="array" ref="Q664">IFERROR(INDEX(WDVOA!$W$2:$W$1616,MATCH($G664&amp;$A664-1&amp;$B664,WDVOA!$U$2:$U$19616&amp;WDVOA!$V$2:$V$19616&amp;WDVOA!$B$2:$B$19616,0)),0)</f>
        <v>0</v>
      </c>
      <c r="R664" s="6" cm="1">
        <f t="array" ref="R664">IFERROR(INDEX(DVOA!$AC$2:$AC$20095,MATCH($G664&amp;$A664-1&amp;$B664,DVOA!$C$2:$C$20095&amp;DVOA!$A$2:$A$20095&amp;DVOA!$B$2:$B$20095,0)
),0)</f>
        <v>0.20120273387872101</v>
      </c>
      <c r="S664" s="6">
        <f t="shared" si="133"/>
        <v>0.1746456471821875</v>
      </c>
      <c r="T664" s="104">
        <f t="shared" si="141"/>
        <v>3.8830834816550031E-2</v>
      </c>
      <c r="U664" s="104" t="str">
        <f t="shared" si="142"/>
        <v/>
      </c>
      <c r="V664" s="26" t="str" cm="1">
        <f t="array" ref="V664">IFERROR(IF(E664="H",INDEX('DVOA Pred'!$G$2:$G$1000,MATCH($F664&amp;$B664&amp;$A664,'DVOA Pred'!$C$2:$C$1000&amp;'DVOA Pred'!$A$2:$A$1000&amp;'DVOA Pred'!$B$2:$B$1000,0)),
INDEX('DVOA Pred'!$H$2:$H$1000,MATCH($F664&amp;$B664&amp;$A664,'DVOA Pred'!$D$2:$D$1000&amp;'DVOA Pred'!$A$2:$A$1000&amp;'DVOA Pred'!$B$2:$B$1000,0))),"")</f>
        <v/>
      </c>
      <c r="W664" s="26" t="str">
        <f t="shared" si="134"/>
        <v/>
      </c>
      <c r="X664" s="26" t="str">
        <f t="shared" si="135"/>
        <v/>
      </c>
      <c r="Y664" s="6" t="str">
        <f>IFERROR((PERCENTRANK($L$2:$L$20355,L664)*Multiples!$B$3)+((PERCENTRANK($W$2:$W$20355,W664)*(1-Multiples!$B$3))),"")</f>
        <v/>
      </c>
      <c r="Z664" s="64">
        <v>21</v>
      </c>
      <c r="AA664" s="64">
        <v>14</v>
      </c>
      <c r="AB664" s="24">
        <f t="shared" si="136"/>
        <v>7</v>
      </c>
      <c r="AC664" s="24">
        <f t="shared" si="137"/>
        <v>4.5</v>
      </c>
      <c r="AD664" s="24">
        <f t="shared" si="138"/>
        <v>5.5</v>
      </c>
      <c r="AE664" s="24" t="str">
        <f t="shared" si="139"/>
        <v>Yes</v>
      </c>
      <c r="AF664" s="24" t="str">
        <f t="shared" si="140"/>
        <v>Yes</v>
      </c>
      <c r="AG664" s="64"/>
      <c r="AH664" s="105"/>
      <c r="AI664" s="105"/>
      <c r="AJ664" s="66"/>
    </row>
    <row r="665" spans="1:36" customFormat="1" x14ac:dyDescent="0.25">
      <c r="A665" s="7">
        <v>9</v>
      </c>
      <c r="B665" s="5">
        <v>2023</v>
      </c>
      <c r="C665" s="5" t="str">
        <f t="shared" si="130"/>
        <v>2023 W9</v>
      </c>
      <c r="D665" s="5">
        <v>331</v>
      </c>
      <c r="E665" s="5" t="s">
        <v>653</v>
      </c>
      <c r="F665" s="5" t="s">
        <v>4</v>
      </c>
      <c r="G665" s="5" t="s">
        <v>5</v>
      </c>
      <c r="H665" s="5">
        <v>2.5</v>
      </c>
      <c r="I665" s="61">
        <v>1.5</v>
      </c>
      <c r="J665" s="62" t="str">
        <f t="shared" si="131"/>
        <v>D1</v>
      </c>
      <c r="K665" s="61">
        <f t="shared" si="132"/>
        <v>1</v>
      </c>
      <c r="L665" s="228">
        <f>IF(K665=0,0,
IF(J665="D0.5",0.5*SUMIFS('Key Numbers'!$C$2:$C$71,'Key Numbers'!$A$2:$A$71,"&gt;="&amp;ABS($I665),'Key Numbers'!$A$2:$A$71,"&lt;="&amp;ABS($H665)),
IF(J665="D-0.5",0.5*-1*SUMIFS('Key Numbers'!$C$2:$C$71,'Key Numbers'!$A$2:$A$71,"&lt;="&amp;ABS($I665),'Key Numbers'!$A$2:$A$71,"&gt;="&amp;ABS($H665)),
IF(J665="F0.5",0.5*SUMIFS('Key Numbers'!$C$2:$C$71,'Key Numbers'!$A$2:$A$71,"&lt;="&amp;ABS($I665),'Key Numbers'!$A$2:$A$71,"&gt;="&amp;ABS($H665)),
IF(J665="F-0.5",0.5*-1*SUMIFS('Key Numbers'!$C$2:$C$71,'Key Numbers'!$A$2:$A$71,"&gt;="&amp;ABS($I665),'Key Numbers'!$A$2:$A$71,"&lt;="&amp;ABS($H665)),
IF(AND(LEFT(J665,1)="F",K665&lt;0),-1*SUMIFS('Key Numbers'!$C$2:$C$71,'Key Numbers'!$A$2:$A$71,"&gt;="&amp;ABS($I665),'Key Numbers'!$A$2:$A$71,"&lt;="&amp;ABS($H665)),
IF(AND(LEFT(J665,1)="F",K665&gt;0),SUMIFS('Key Numbers'!$C$2:$C$71,'Key Numbers'!$A$2:$A$71,"&lt;="&amp;ABS($I665),'Key Numbers'!$A$2:$A$71,"&gt;="&amp;ABS($H665)),
IF(AND(LEFT(J665,1)="D",K665&lt;0),-1*SUMIFS('Key Numbers'!$C$2:$C$71,'Key Numbers'!$A$2:$A$71,"&lt;="&amp;ABS($I665),'Key Numbers'!$A$2:$A$71,"&gt;="&amp;ABS($H665)),
SUMIFS('Key Numbers'!$C$2:$C$71,'Key Numbers'!$A$2:$A$71,"&gt;="&amp;ABS($I665),'Key Numbers'!$A$2:$A$71,"&lt;="&amp;ABS($H665))))))))))</f>
        <v>5.6880733944954132E-2</v>
      </c>
      <c r="M665" s="6" cm="1">
        <f t="array" ref="M665">IFERROR(INDEX(DVOA!$E$2:$E$20095,MATCH($F665&amp;$A665-1&amp;$B665,DVOA!$C$2:$C$20095&amp;DVOA!$A$2:$A20383&amp;DVOA!$B$2:$B$20095,0)),0)</f>
        <v>0.23992452650335699</v>
      </c>
      <c r="N665" s="6" cm="1">
        <f t="array" ref="N665">IFERROR(INDEX(WDVOA!$W$2:$W$1616,MATCH($F665&amp;$A665-1&amp;$B665,WDVOA!$U$2:$U$19616&amp;WDVOA!$V$2:$V$19616&amp;WDVOA!$B$2:$B$19616,0)),0)</f>
        <v>0</v>
      </c>
      <c r="O665" s="6" cm="1">
        <f t="array" ref="O665">IFERROR(INDEX(DVOA!$AC$2:$AC$20095,MATCH($F665&amp;$A665-1&amp;$B665,DVOA!$C$2:$C$20095&amp;DVOA!$A$2:$A$20095&amp;DVOA!$B$2:$B$20095,0)
),0)</f>
        <v>0.20120273387872101</v>
      </c>
      <c r="P665" s="6" cm="1">
        <f t="array" ref="P665">IFERROR(INDEX(DVOA!$E$2:$E$20095,MATCH($G665&amp;$A665-1&amp;$B665,DVOA!$C$2:$C$20095&amp;DVOA!$A$2:$A20383&amp;DVOA!$B$2:$B$20095,0)),0)</f>
        <v>0.27875536131990702</v>
      </c>
      <c r="Q665" s="6" cm="1">
        <f t="array" ref="Q665">IFERROR(INDEX(WDVOA!$W$2:$W$1616,MATCH($G665&amp;$A665-1&amp;$B665,WDVOA!$U$2:$U$19616&amp;WDVOA!$V$2:$V$19616&amp;WDVOA!$B$2:$B$19616,0)),0)</f>
        <v>0</v>
      </c>
      <c r="R665" s="6" cm="1">
        <f t="array" ref="R665">IFERROR(INDEX(DVOA!$AC$2:$AC$20095,MATCH($G665&amp;$A665-1&amp;$B665,DVOA!$C$2:$C$20095&amp;DVOA!$A$2:$A$20095&amp;DVOA!$B$2:$B$20095,0)
),0)</f>
        <v>0.148088560485654</v>
      </c>
      <c r="S665" s="6">
        <f t="shared" si="133"/>
        <v>0.1746456471821875</v>
      </c>
      <c r="T665" s="104">
        <f t="shared" si="141"/>
        <v>-3.8830834816550031E-2</v>
      </c>
      <c r="U665" s="104" t="str">
        <f t="shared" si="142"/>
        <v/>
      </c>
      <c r="V665" s="26" t="str" cm="1">
        <f t="array" ref="V665">IFERROR(IF(E665="H",INDEX('DVOA Pred'!$G$2:$G$1000,MATCH($F665&amp;$B665&amp;$A665,'DVOA Pred'!$C$2:$C$1000&amp;'DVOA Pred'!$A$2:$A$1000&amp;'DVOA Pred'!$B$2:$B$1000,0)),
INDEX('DVOA Pred'!$H$2:$H$1000,MATCH($F665&amp;$B665&amp;$A665,'DVOA Pred'!$D$2:$D$1000&amp;'DVOA Pred'!$A$2:$A$1000&amp;'DVOA Pred'!$B$2:$B$1000,0))),"")</f>
        <v/>
      </c>
      <c r="W665" s="26" t="str">
        <f t="shared" si="134"/>
        <v/>
      </c>
      <c r="X665" s="26" t="str">
        <f t="shared" si="135"/>
        <v/>
      </c>
      <c r="Y665" s="6" t="str">
        <f>IFERROR((PERCENTRANK($L$2:$L$20355,L665)*Multiples!$B$3)+((PERCENTRANK($W$2:$W$20355,W665)*(1-Multiples!$B$3))),"")</f>
        <v/>
      </c>
      <c r="Z665" s="64">
        <v>14</v>
      </c>
      <c r="AA665" s="64">
        <v>21</v>
      </c>
      <c r="AB665" s="24">
        <f t="shared" si="136"/>
        <v>-7</v>
      </c>
      <c r="AC665" s="24">
        <f t="shared" si="137"/>
        <v>-4.5</v>
      </c>
      <c r="AD665" s="24">
        <f t="shared" si="138"/>
        <v>-5.5</v>
      </c>
      <c r="AE665" s="24" t="str">
        <f t="shared" si="139"/>
        <v>No</v>
      </c>
      <c r="AF665" s="24" t="str">
        <f t="shared" si="140"/>
        <v>No</v>
      </c>
      <c r="AG665" s="64" t="s">
        <v>652</v>
      </c>
      <c r="AH665" s="105"/>
      <c r="AI665" s="105"/>
      <c r="AJ665" s="66"/>
    </row>
    <row r="666" spans="1:36" customFormat="1" x14ac:dyDescent="0.25">
      <c r="A666" s="7">
        <v>9</v>
      </c>
      <c r="B666" s="5">
        <v>2023</v>
      </c>
      <c r="C666" s="5" t="str">
        <f t="shared" si="130"/>
        <v>2023 W9</v>
      </c>
      <c r="D666" s="5">
        <v>332</v>
      </c>
      <c r="E666" s="5" t="s">
        <v>651</v>
      </c>
      <c r="F666" s="5" t="s">
        <v>43</v>
      </c>
      <c r="G666" s="5" t="s">
        <v>46</v>
      </c>
      <c r="H666" s="5">
        <v>-4.5</v>
      </c>
      <c r="I666" s="61">
        <v>-3.5</v>
      </c>
      <c r="J666" s="62" t="str">
        <f t="shared" si="131"/>
        <v>F-1</v>
      </c>
      <c r="K666" s="61">
        <f t="shared" si="132"/>
        <v>-1</v>
      </c>
      <c r="L666" s="228">
        <f>IF(K666=0,0,
IF(J666="D0.5",0.5*SUMIFS('Key Numbers'!$C$2:$C$71,'Key Numbers'!$A$2:$A$71,"&gt;="&amp;ABS($I666),'Key Numbers'!$A$2:$A$71,"&lt;="&amp;ABS($H666)),
IF(J666="D-0.5",0.5*-1*SUMIFS('Key Numbers'!$C$2:$C$71,'Key Numbers'!$A$2:$A$71,"&lt;="&amp;ABS($I666),'Key Numbers'!$A$2:$A$71,"&gt;="&amp;ABS($H666)),
IF(J666="F0.5",0.5*SUMIFS('Key Numbers'!$C$2:$C$71,'Key Numbers'!$A$2:$A$71,"&lt;="&amp;ABS($I666),'Key Numbers'!$A$2:$A$71,"&gt;="&amp;ABS($H666)),
IF(J666="F-0.5",0.5*-1*SUMIFS('Key Numbers'!$C$2:$C$71,'Key Numbers'!$A$2:$A$71,"&gt;="&amp;ABS($I666),'Key Numbers'!$A$2:$A$71,"&lt;="&amp;ABS($H666)),
IF(AND(LEFT(J666,1)="F",K666&lt;0),-1*SUMIFS('Key Numbers'!$C$2:$C$71,'Key Numbers'!$A$2:$A$71,"&gt;="&amp;ABS($I666),'Key Numbers'!$A$2:$A$71,"&lt;="&amp;ABS($H666)),
IF(AND(LEFT(J666,1)="F",K666&gt;0),SUMIFS('Key Numbers'!$C$2:$C$71,'Key Numbers'!$A$2:$A$71,"&lt;="&amp;ABS($I666),'Key Numbers'!$A$2:$A$71,"&gt;="&amp;ABS($H666)),
IF(AND(LEFT(J666,1)="D",K666&lt;0),-1*SUMIFS('Key Numbers'!$C$2:$C$71,'Key Numbers'!$A$2:$A$71,"&lt;="&amp;ABS($I666),'Key Numbers'!$A$2:$A$71,"&gt;="&amp;ABS($H666)),
SUMIFS('Key Numbers'!$C$2:$C$71,'Key Numbers'!$A$2:$A$71,"&gt;="&amp;ABS($I666),'Key Numbers'!$A$2:$A$71,"&lt;="&amp;ABS($H666))))))))))</f>
        <v>-5.8715596330275233E-2</v>
      </c>
      <c r="M666" s="6" cm="1">
        <f t="array" ref="M666">IFERROR(INDEX(DVOA!$E$2:$E$20095,MATCH($F666&amp;$A666-1&amp;$B666,DVOA!$C$2:$C$20095&amp;DVOA!$A$2:$A20384&amp;DVOA!$B$2:$B$20095,0)),0)</f>
        <v>-0.185988309949109</v>
      </c>
      <c r="N666" s="6" cm="1">
        <f t="array" ref="N666">IFERROR(INDEX(WDVOA!$W$2:$W$1616,MATCH($F666&amp;$A666-1&amp;$B666,WDVOA!$U$2:$U$19616&amp;WDVOA!$V$2:$V$19616&amp;WDVOA!$B$2:$B$19616,0)),0)</f>
        <v>0</v>
      </c>
      <c r="O666" s="6" cm="1">
        <f t="array" ref="O666">IFERROR(INDEX(DVOA!$AC$2:$AC$20095,MATCH($F666&amp;$A666-1&amp;$B666,DVOA!$C$2:$C$20095&amp;DVOA!$A$2:$A$20095&amp;DVOA!$B$2:$B$20095,0)
),0)</f>
        <v>8.3055465787745406E-2</v>
      </c>
      <c r="P666" s="6" cm="1">
        <f t="array" ref="P666">IFERROR(INDEX(DVOA!$E$2:$E$20095,MATCH($G666&amp;$A666-1&amp;$B666,DVOA!$C$2:$C$20095&amp;DVOA!$A$2:$A20384&amp;DVOA!$B$2:$B$20095,0)),0)</f>
        <v>1.4468212658095E-2</v>
      </c>
      <c r="Q666" s="6" cm="1">
        <f t="array" ref="Q666">IFERROR(INDEX(WDVOA!$W$2:$W$1616,MATCH($G666&amp;$A666-1&amp;$B666,WDVOA!$U$2:$U$19616&amp;WDVOA!$V$2:$V$19616&amp;WDVOA!$B$2:$B$19616,0)),0)</f>
        <v>0</v>
      </c>
      <c r="R666" s="6" cm="1">
        <f t="array" ref="R666">IFERROR(INDEX(DVOA!$AC$2:$AC$20095,MATCH($G666&amp;$A666-1&amp;$B666,DVOA!$C$2:$C$20095&amp;DVOA!$A$2:$A$20095&amp;DVOA!$B$2:$B$20095,0)
),0)</f>
        <v>3.4095017871792498E-2</v>
      </c>
      <c r="S666" s="6">
        <f t="shared" si="133"/>
        <v>5.8575241829768948E-2</v>
      </c>
      <c r="T666" s="104">
        <f t="shared" si="141"/>
        <v>-0.20045652260720401</v>
      </c>
      <c r="U666" s="104" t="str">
        <f t="shared" si="142"/>
        <v/>
      </c>
      <c r="V666" s="26" t="str" cm="1">
        <f t="array" ref="V666">IFERROR(IF(E666="H",INDEX('DVOA Pred'!$G$2:$G$1000,MATCH($F666&amp;$B666&amp;$A666,'DVOA Pred'!$C$2:$C$1000&amp;'DVOA Pred'!$A$2:$A$1000&amp;'DVOA Pred'!$B$2:$B$1000,0)),
INDEX('DVOA Pred'!$H$2:$H$1000,MATCH($F666&amp;$B666&amp;$A666,'DVOA Pred'!$D$2:$D$1000&amp;'DVOA Pred'!$A$2:$A$1000&amp;'DVOA Pred'!$B$2:$B$1000,0))),"")</f>
        <v/>
      </c>
      <c r="W666" s="26" t="str">
        <f t="shared" si="134"/>
        <v/>
      </c>
      <c r="X666" s="26" t="str">
        <f t="shared" si="135"/>
        <v/>
      </c>
      <c r="Y666" s="6" t="str">
        <f>IFERROR((PERCENTRANK($L$2:$L$20355,L666)*Multiples!$B$3)+((PERCENTRANK($W$2:$W$20355,W666)*(1-Multiples!$B$3))),"")</f>
        <v/>
      </c>
      <c r="Z666" s="64">
        <v>28</v>
      </c>
      <c r="AA666" s="64">
        <v>31</v>
      </c>
      <c r="AB666" s="24">
        <f t="shared" si="136"/>
        <v>-3</v>
      </c>
      <c r="AC666" s="24">
        <f t="shared" si="137"/>
        <v>-7.5</v>
      </c>
      <c r="AD666" s="24">
        <f t="shared" si="138"/>
        <v>-6.5</v>
      </c>
      <c r="AE666" s="24" t="str">
        <f t="shared" si="139"/>
        <v>No</v>
      </c>
      <c r="AF666" s="24" t="str">
        <f t="shared" si="140"/>
        <v>No</v>
      </c>
      <c r="AG666" s="64"/>
      <c r="AH666" s="105"/>
      <c r="AI666" s="105"/>
      <c r="AJ666" s="66"/>
    </row>
    <row r="667" spans="1:36" customFormat="1" x14ac:dyDescent="0.25">
      <c r="A667" s="7">
        <v>9</v>
      </c>
      <c r="B667" s="5">
        <v>2023</v>
      </c>
      <c r="C667" s="5" t="str">
        <f t="shared" si="130"/>
        <v>2023 W9</v>
      </c>
      <c r="D667" s="5">
        <v>332</v>
      </c>
      <c r="E667" s="5" t="s">
        <v>649</v>
      </c>
      <c r="F667" s="5" t="s">
        <v>46</v>
      </c>
      <c r="G667" s="5" t="s">
        <v>43</v>
      </c>
      <c r="H667" s="5">
        <v>4.5</v>
      </c>
      <c r="I667" s="61">
        <v>3.5</v>
      </c>
      <c r="J667" s="62" t="str">
        <f t="shared" si="131"/>
        <v>D1</v>
      </c>
      <c r="K667" s="61">
        <f t="shared" si="132"/>
        <v>1</v>
      </c>
      <c r="L667" s="228">
        <f>IF(K667=0,0,
IF(J667="D0.5",0.5*SUMIFS('Key Numbers'!$C$2:$C$71,'Key Numbers'!$A$2:$A$71,"&gt;="&amp;ABS($I667),'Key Numbers'!$A$2:$A$71,"&lt;="&amp;ABS($H667)),
IF(J667="D-0.5",0.5*-1*SUMIFS('Key Numbers'!$C$2:$C$71,'Key Numbers'!$A$2:$A$71,"&lt;="&amp;ABS($I667),'Key Numbers'!$A$2:$A$71,"&gt;="&amp;ABS($H667)),
IF(J667="F0.5",0.5*SUMIFS('Key Numbers'!$C$2:$C$71,'Key Numbers'!$A$2:$A$71,"&lt;="&amp;ABS($I667),'Key Numbers'!$A$2:$A$71,"&gt;="&amp;ABS($H667)),
IF(J667="F-0.5",0.5*-1*SUMIFS('Key Numbers'!$C$2:$C$71,'Key Numbers'!$A$2:$A$71,"&gt;="&amp;ABS($I667),'Key Numbers'!$A$2:$A$71,"&lt;="&amp;ABS($H667)),
IF(AND(LEFT(J667,1)="F",K667&lt;0),-1*SUMIFS('Key Numbers'!$C$2:$C$71,'Key Numbers'!$A$2:$A$71,"&gt;="&amp;ABS($I667),'Key Numbers'!$A$2:$A$71,"&lt;="&amp;ABS($H667)),
IF(AND(LEFT(J667,1)="F",K667&gt;0),SUMIFS('Key Numbers'!$C$2:$C$71,'Key Numbers'!$A$2:$A$71,"&lt;="&amp;ABS($I667),'Key Numbers'!$A$2:$A$71,"&gt;="&amp;ABS($H667)),
IF(AND(LEFT(J667,1)="D",K667&lt;0),-1*SUMIFS('Key Numbers'!$C$2:$C$71,'Key Numbers'!$A$2:$A$71,"&lt;="&amp;ABS($I667),'Key Numbers'!$A$2:$A$71,"&gt;="&amp;ABS($H667)),
SUMIFS('Key Numbers'!$C$2:$C$71,'Key Numbers'!$A$2:$A$71,"&gt;="&amp;ABS($I667),'Key Numbers'!$A$2:$A$71,"&lt;="&amp;ABS($H667))))))))))</f>
        <v>5.8715596330275233E-2</v>
      </c>
      <c r="M667" s="6" cm="1">
        <f t="array" ref="M667">IFERROR(INDEX(DVOA!$E$2:$E$20095,MATCH($F667&amp;$A667-1&amp;$B667,DVOA!$C$2:$C$20095&amp;DVOA!$A$2:$A20385&amp;DVOA!$B$2:$B$20095,0)),0)</f>
        <v>1.4468212658095E-2</v>
      </c>
      <c r="N667" s="6" cm="1">
        <f t="array" ref="N667">IFERROR(INDEX(WDVOA!$W$2:$W$1616,MATCH($F667&amp;$A667-1&amp;$B667,WDVOA!$U$2:$U$19616&amp;WDVOA!$V$2:$V$19616&amp;WDVOA!$B$2:$B$19616,0)),0)</f>
        <v>0</v>
      </c>
      <c r="O667" s="6" cm="1">
        <f t="array" ref="O667">IFERROR(INDEX(DVOA!$AC$2:$AC$20095,MATCH($F667&amp;$A667-1&amp;$B667,DVOA!$C$2:$C$20095&amp;DVOA!$A$2:$A$20095&amp;DVOA!$B$2:$B$20095,0)
),0)</f>
        <v>3.4095017871792498E-2</v>
      </c>
      <c r="P667" s="6" cm="1">
        <f t="array" ref="P667">IFERROR(INDEX(DVOA!$E$2:$E$20095,MATCH($G667&amp;$A667-1&amp;$B667,DVOA!$C$2:$C$20095&amp;DVOA!$A$2:$A20385&amp;DVOA!$B$2:$B$20095,0)),0)</f>
        <v>-0.185988309949109</v>
      </c>
      <c r="Q667" s="6" cm="1">
        <f t="array" ref="Q667">IFERROR(INDEX(WDVOA!$W$2:$W$1616,MATCH($G667&amp;$A667-1&amp;$B667,WDVOA!$U$2:$U$19616&amp;WDVOA!$V$2:$V$19616&amp;WDVOA!$B$2:$B$19616,0)),0)</f>
        <v>0</v>
      </c>
      <c r="R667" s="6" cm="1">
        <f t="array" ref="R667">IFERROR(INDEX(DVOA!$AC$2:$AC$20095,MATCH($G667&amp;$A667-1&amp;$B667,DVOA!$C$2:$C$20095&amp;DVOA!$A$2:$A$20095&amp;DVOA!$B$2:$B$20095,0)
),0)</f>
        <v>8.3055465787745406E-2</v>
      </c>
      <c r="S667" s="6">
        <f t="shared" si="133"/>
        <v>5.8575241829768948E-2</v>
      </c>
      <c r="T667" s="104">
        <f t="shared" si="141"/>
        <v>0.20045652260720401</v>
      </c>
      <c r="U667" s="104" t="str">
        <f t="shared" si="142"/>
        <v/>
      </c>
      <c r="V667" s="26" t="str" cm="1">
        <f t="array" ref="V667">IFERROR(IF(E667="H",INDEX('DVOA Pred'!$G$2:$G$1000,MATCH($F667&amp;$B667&amp;$A667,'DVOA Pred'!$C$2:$C$1000&amp;'DVOA Pred'!$A$2:$A$1000&amp;'DVOA Pred'!$B$2:$B$1000,0)),
INDEX('DVOA Pred'!$H$2:$H$1000,MATCH($F667&amp;$B667&amp;$A667,'DVOA Pred'!$D$2:$D$1000&amp;'DVOA Pred'!$A$2:$A$1000&amp;'DVOA Pred'!$B$2:$B$1000,0))),"")</f>
        <v/>
      </c>
      <c r="W667" s="26" t="str">
        <f t="shared" si="134"/>
        <v/>
      </c>
      <c r="X667" s="26" t="str">
        <f t="shared" si="135"/>
        <v/>
      </c>
      <c r="Y667" s="6" t="str">
        <f>IFERROR((PERCENTRANK($L$2:$L$20355,L667)*Multiples!$B$3)+((PERCENTRANK($W$2:$W$20355,W667)*(1-Multiples!$B$3))),"")</f>
        <v/>
      </c>
      <c r="Z667" s="64">
        <v>31</v>
      </c>
      <c r="AA667" s="64">
        <v>28</v>
      </c>
      <c r="AB667" s="24">
        <f t="shared" si="136"/>
        <v>3</v>
      </c>
      <c r="AC667" s="24">
        <f t="shared" si="137"/>
        <v>7.5</v>
      </c>
      <c r="AD667" s="24">
        <f t="shared" si="138"/>
        <v>6.5</v>
      </c>
      <c r="AE667" s="24" t="str">
        <f t="shared" si="139"/>
        <v>Yes</v>
      </c>
      <c r="AF667" s="24" t="str">
        <f t="shared" si="140"/>
        <v>Yes</v>
      </c>
      <c r="AG667" s="64" t="s">
        <v>652</v>
      </c>
      <c r="AH667" s="105"/>
      <c r="AI667" s="105"/>
      <c r="AJ667" s="66"/>
    </row>
    <row r="668" spans="1:36" customFormat="1" x14ac:dyDescent="0.25">
      <c r="A668" s="7">
        <v>9</v>
      </c>
      <c r="B668" s="5">
        <v>2023</v>
      </c>
      <c r="C668" s="5" t="str">
        <f t="shared" si="130"/>
        <v>2023 W9</v>
      </c>
      <c r="D668" s="5">
        <v>333</v>
      </c>
      <c r="E668" s="5" t="s">
        <v>651</v>
      </c>
      <c r="F668" s="5" t="s">
        <v>18</v>
      </c>
      <c r="G668" s="5" t="s">
        <v>30</v>
      </c>
      <c r="H668" s="5">
        <v>-5.5</v>
      </c>
      <c r="I668" s="61">
        <v>-6.5</v>
      </c>
      <c r="J668" s="62" t="str">
        <f t="shared" si="131"/>
        <v>F1</v>
      </c>
      <c r="K668" s="61">
        <f t="shared" si="132"/>
        <v>1</v>
      </c>
      <c r="L668" s="228">
        <f>IF(K668=0,0,
IF(J668="D0.5",0.5*SUMIFS('Key Numbers'!$C$2:$C$71,'Key Numbers'!$A$2:$A$71,"&gt;="&amp;ABS($I668),'Key Numbers'!$A$2:$A$71,"&lt;="&amp;ABS($H668)),
IF(J668="D-0.5",0.5*-1*SUMIFS('Key Numbers'!$C$2:$C$71,'Key Numbers'!$A$2:$A$71,"&lt;="&amp;ABS($I668),'Key Numbers'!$A$2:$A$71,"&gt;="&amp;ABS($H668)),
IF(J668="F0.5",0.5*SUMIFS('Key Numbers'!$C$2:$C$71,'Key Numbers'!$A$2:$A$71,"&lt;="&amp;ABS($I668),'Key Numbers'!$A$2:$A$71,"&gt;="&amp;ABS($H668)),
IF(J668="F-0.5",0.5*-1*SUMIFS('Key Numbers'!$C$2:$C$71,'Key Numbers'!$A$2:$A$71,"&gt;="&amp;ABS($I668),'Key Numbers'!$A$2:$A$71,"&lt;="&amp;ABS($H668)),
IF(AND(LEFT(J668,1)="F",K668&lt;0),-1*SUMIFS('Key Numbers'!$C$2:$C$71,'Key Numbers'!$A$2:$A$71,"&gt;="&amp;ABS($I668),'Key Numbers'!$A$2:$A$71,"&lt;="&amp;ABS($H668)),
IF(AND(LEFT(J668,1)="F",K668&gt;0),SUMIFS('Key Numbers'!$C$2:$C$71,'Key Numbers'!$A$2:$A$71,"&lt;="&amp;ABS($I668),'Key Numbers'!$A$2:$A$71,"&gt;="&amp;ABS($H668)),
IF(AND(LEFT(J668,1)="D",K668&lt;0),-1*SUMIFS('Key Numbers'!$C$2:$C$71,'Key Numbers'!$A$2:$A$71,"&lt;="&amp;ABS($I668),'Key Numbers'!$A$2:$A$71,"&gt;="&amp;ABS($H668)),
SUMIFS('Key Numbers'!$C$2:$C$71,'Key Numbers'!$A$2:$A$71,"&gt;="&amp;ABS($I668),'Key Numbers'!$A$2:$A$71,"&lt;="&amp;ABS($H668))))))))))</f>
        <v>7.3394495412844041E-2</v>
      </c>
      <c r="M668" s="6" cm="1">
        <f t="array" ref="M668">IFERROR(INDEX(DVOA!$E$2:$E$20095,MATCH($F668&amp;$A668-1&amp;$B668,DVOA!$C$2:$C$20095&amp;DVOA!$A$2:$A20386&amp;DVOA!$B$2:$B$20095,0)),0)</f>
        <v>0.41132063500490801</v>
      </c>
      <c r="N668" s="6" cm="1">
        <f t="array" ref="N668">IFERROR(INDEX(WDVOA!$W$2:$W$1616,MATCH($F668&amp;$A668-1&amp;$B668,WDVOA!$U$2:$U$19616&amp;WDVOA!$V$2:$V$19616&amp;WDVOA!$B$2:$B$19616,0)),0)</f>
        <v>0</v>
      </c>
      <c r="O668" s="6" cm="1">
        <f t="array" ref="O668">IFERROR(INDEX(DVOA!$AC$2:$AC$20095,MATCH($F668&amp;$A668-1&amp;$B668,DVOA!$C$2:$C$20095&amp;DVOA!$A$2:$A$20095&amp;DVOA!$B$2:$B$20095,0)
),0)</f>
        <v>0.18691663969456099</v>
      </c>
      <c r="P668" s="6" cm="1">
        <f t="array" ref="P668">IFERROR(INDEX(DVOA!$E$2:$E$20095,MATCH($G668&amp;$A668-1&amp;$B668,DVOA!$C$2:$C$20095&amp;DVOA!$A$2:$A20386&amp;DVOA!$B$2:$B$20095,0)),0)</f>
        <v>0.12406030816943001</v>
      </c>
      <c r="Q668" s="6" cm="1">
        <f t="array" ref="Q668">IFERROR(INDEX(WDVOA!$W$2:$W$1616,MATCH($G668&amp;$A668-1&amp;$B668,WDVOA!$U$2:$U$19616&amp;WDVOA!$V$2:$V$19616&amp;WDVOA!$B$2:$B$19616,0)),0)</f>
        <v>0</v>
      </c>
      <c r="R668" s="6" cm="1">
        <f t="array" ref="R668">IFERROR(INDEX(DVOA!$AC$2:$AC$20095,MATCH($G668&amp;$A668-1&amp;$B668,DVOA!$C$2:$C$20095&amp;DVOA!$A$2:$A$20095&amp;DVOA!$B$2:$B$20095,0)
),0)</f>
        <v>3.37053144640721E-2</v>
      </c>
      <c r="S668" s="6">
        <f t="shared" si="133"/>
        <v>0.11031097707931654</v>
      </c>
      <c r="T668" s="104">
        <f t="shared" si="141"/>
        <v>0.28726032683547797</v>
      </c>
      <c r="U668" s="104" t="str">
        <f t="shared" si="142"/>
        <v/>
      </c>
      <c r="V668" s="26" t="str" cm="1">
        <f t="array" ref="V668">IFERROR(IF(E668="H",INDEX('DVOA Pred'!$G$2:$G$1000,MATCH($F668&amp;$B668&amp;$A668,'DVOA Pred'!$C$2:$C$1000&amp;'DVOA Pred'!$A$2:$A$1000&amp;'DVOA Pred'!$B$2:$B$1000,0)),
INDEX('DVOA Pred'!$H$2:$H$1000,MATCH($F668&amp;$B668&amp;$A668,'DVOA Pred'!$D$2:$D$1000&amp;'DVOA Pred'!$A$2:$A$1000&amp;'DVOA Pred'!$B$2:$B$1000,0))),"")</f>
        <v/>
      </c>
      <c r="W668" s="26" t="str">
        <f t="shared" si="134"/>
        <v/>
      </c>
      <c r="X668" s="26" t="str">
        <f t="shared" si="135"/>
        <v/>
      </c>
      <c r="Y668" s="6" t="str">
        <f>IFERROR((PERCENTRANK($L$2:$L$20355,L668)*Multiples!$B$3)+((PERCENTRANK($W$2:$W$20355,W668)*(1-Multiples!$B$3))),"")</f>
        <v/>
      </c>
      <c r="Z668" s="64">
        <v>37</v>
      </c>
      <c r="AA668" s="64">
        <v>3</v>
      </c>
      <c r="AB668" s="24">
        <f t="shared" si="136"/>
        <v>34</v>
      </c>
      <c r="AC668" s="24">
        <f t="shared" si="137"/>
        <v>28.5</v>
      </c>
      <c r="AD668" s="24">
        <f t="shared" si="138"/>
        <v>27.5</v>
      </c>
      <c r="AE668" s="24" t="str">
        <f t="shared" si="139"/>
        <v>Yes</v>
      </c>
      <c r="AF668" s="24" t="str">
        <f t="shared" si="140"/>
        <v>Yes</v>
      </c>
      <c r="AG668" s="64"/>
      <c r="AH668" s="105"/>
      <c r="AI668" s="105"/>
      <c r="AJ668" s="66"/>
    </row>
    <row r="669" spans="1:36" customFormat="1" x14ac:dyDescent="0.25">
      <c r="A669" s="7">
        <v>9</v>
      </c>
      <c r="B669" s="5">
        <v>2023</v>
      </c>
      <c r="C669" s="5" t="str">
        <f t="shared" si="130"/>
        <v>2023 W9</v>
      </c>
      <c r="D669" s="5">
        <v>333</v>
      </c>
      <c r="E669" s="5" t="s">
        <v>649</v>
      </c>
      <c r="F669" s="5" t="s">
        <v>30</v>
      </c>
      <c r="G669" s="5" t="s">
        <v>18</v>
      </c>
      <c r="H669" s="5">
        <v>5.5</v>
      </c>
      <c r="I669" s="61">
        <v>6.5</v>
      </c>
      <c r="J669" s="62" t="str">
        <f t="shared" si="131"/>
        <v>D-1</v>
      </c>
      <c r="K669" s="61">
        <f t="shared" si="132"/>
        <v>-1</v>
      </c>
      <c r="L669" s="228">
        <f>IF(K669=0,0,
IF(J669="D0.5",0.5*SUMIFS('Key Numbers'!$C$2:$C$71,'Key Numbers'!$A$2:$A$71,"&gt;="&amp;ABS($I669),'Key Numbers'!$A$2:$A$71,"&lt;="&amp;ABS($H669)),
IF(J669="D-0.5",0.5*-1*SUMIFS('Key Numbers'!$C$2:$C$71,'Key Numbers'!$A$2:$A$71,"&lt;="&amp;ABS($I669),'Key Numbers'!$A$2:$A$71,"&gt;="&amp;ABS($H669)),
IF(J669="F0.5",0.5*SUMIFS('Key Numbers'!$C$2:$C$71,'Key Numbers'!$A$2:$A$71,"&lt;="&amp;ABS($I669),'Key Numbers'!$A$2:$A$71,"&gt;="&amp;ABS($H669)),
IF(J669="F-0.5",0.5*-1*SUMIFS('Key Numbers'!$C$2:$C$71,'Key Numbers'!$A$2:$A$71,"&gt;="&amp;ABS($I669),'Key Numbers'!$A$2:$A$71,"&lt;="&amp;ABS($H669)),
IF(AND(LEFT(J669,1)="F",K669&lt;0),-1*SUMIFS('Key Numbers'!$C$2:$C$71,'Key Numbers'!$A$2:$A$71,"&gt;="&amp;ABS($I669),'Key Numbers'!$A$2:$A$71,"&lt;="&amp;ABS($H669)),
IF(AND(LEFT(J669,1)="F",K669&gt;0),SUMIFS('Key Numbers'!$C$2:$C$71,'Key Numbers'!$A$2:$A$71,"&lt;="&amp;ABS($I669),'Key Numbers'!$A$2:$A$71,"&gt;="&amp;ABS($H669)),
IF(AND(LEFT(J669,1)="D",K669&lt;0),-1*SUMIFS('Key Numbers'!$C$2:$C$71,'Key Numbers'!$A$2:$A$71,"&lt;="&amp;ABS($I669),'Key Numbers'!$A$2:$A$71,"&gt;="&amp;ABS($H669)),
SUMIFS('Key Numbers'!$C$2:$C$71,'Key Numbers'!$A$2:$A$71,"&gt;="&amp;ABS($I669),'Key Numbers'!$A$2:$A$71,"&lt;="&amp;ABS($H669))))))))))</f>
        <v>-7.3394495412844041E-2</v>
      </c>
      <c r="M669" s="6" cm="1">
        <f t="array" ref="M669">IFERROR(INDEX(DVOA!$E$2:$E$20095,MATCH($F669&amp;$A669-1&amp;$B669,DVOA!$C$2:$C$20095&amp;DVOA!$A$2:$A20387&amp;DVOA!$B$2:$B$20095,0)),0)</f>
        <v>0.12406030816943001</v>
      </c>
      <c r="N669" s="6" cm="1">
        <f t="array" ref="N669">IFERROR(INDEX(WDVOA!$W$2:$W$1616,MATCH($F669&amp;$A669-1&amp;$B669,WDVOA!$U$2:$U$19616&amp;WDVOA!$V$2:$V$19616&amp;WDVOA!$B$2:$B$19616,0)),0)</f>
        <v>0</v>
      </c>
      <c r="O669" s="6" cm="1">
        <f t="array" ref="O669">IFERROR(INDEX(DVOA!$AC$2:$AC$20095,MATCH($F669&amp;$A669-1&amp;$B669,DVOA!$C$2:$C$20095&amp;DVOA!$A$2:$A$20095&amp;DVOA!$B$2:$B$20095,0)
),0)</f>
        <v>3.37053144640721E-2</v>
      </c>
      <c r="P669" s="6" cm="1">
        <f t="array" ref="P669">IFERROR(INDEX(DVOA!$E$2:$E$20095,MATCH($G669&amp;$A669-1&amp;$B669,DVOA!$C$2:$C$20095&amp;DVOA!$A$2:$A20387&amp;DVOA!$B$2:$B$20095,0)),0)</f>
        <v>0.41132063500490801</v>
      </c>
      <c r="Q669" s="6" cm="1">
        <f t="array" ref="Q669">IFERROR(INDEX(WDVOA!$W$2:$W$1616,MATCH($G669&amp;$A669-1&amp;$B669,WDVOA!$U$2:$U$19616&amp;WDVOA!$V$2:$V$19616&amp;WDVOA!$B$2:$B$19616,0)),0)</f>
        <v>0</v>
      </c>
      <c r="R669" s="6" cm="1">
        <f t="array" ref="R669">IFERROR(INDEX(DVOA!$AC$2:$AC$20095,MATCH($G669&amp;$A669-1&amp;$B669,DVOA!$C$2:$C$20095&amp;DVOA!$A$2:$A$20095&amp;DVOA!$B$2:$B$20095,0)
),0)</f>
        <v>0.18691663969456099</v>
      </c>
      <c r="S669" s="6">
        <f t="shared" si="133"/>
        <v>0.11031097707931654</v>
      </c>
      <c r="T669" s="104">
        <f t="shared" si="141"/>
        <v>-0.28726032683547797</v>
      </c>
      <c r="U669" s="104" t="str">
        <f t="shared" si="142"/>
        <v/>
      </c>
      <c r="V669" s="26" t="str" cm="1">
        <f t="array" ref="V669">IFERROR(IF(E669="H",INDEX('DVOA Pred'!$G$2:$G$1000,MATCH($F669&amp;$B669&amp;$A669,'DVOA Pred'!$C$2:$C$1000&amp;'DVOA Pred'!$A$2:$A$1000&amp;'DVOA Pred'!$B$2:$B$1000,0)),
INDEX('DVOA Pred'!$H$2:$H$1000,MATCH($F669&amp;$B669&amp;$A669,'DVOA Pred'!$D$2:$D$1000&amp;'DVOA Pred'!$A$2:$A$1000&amp;'DVOA Pred'!$B$2:$B$1000,0))),"")</f>
        <v/>
      </c>
      <c r="W669" s="26" t="str">
        <f t="shared" si="134"/>
        <v/>
      </c>
      <c r="X669" s="26" t="str">
        <f t="shared" si="135"/>
        <v/>
      </c>
      <c r="Y669" s="6" t="str">
        <f>IFERROR((PERCENTRANK($L$2:$L$20355,L669)*Multiples!$B$3)+((PERCENTRANK($W$2:$W$20355,W669)*(1-Multiples!$B$3))),"")</f>
        <v/>
      </c>
      <c r="Z669" s="64">
        <v>3</v>
      </c>
      <c r="AA669" s="64">
        <v>37</v>
      </c>
      <c r="AB669" s="24">
        <f t="shared" si="136"/>
        <v>-34</v>
      </c>
      <c r="AC669" s="24">
        <f t="shared" si="137"/>
        <v>-28.5</v>
      </c>
      <c r="AD669" s="24">
        <f t="shared" si="138"/>
        <v>-27.5</v>
      </c>
      <c r="AE669" s="24" t="str">
        <f t="shared" si="139"/>
        <v>No</v>
      </c>
      <c r="AF669" s="24" t="str">
        <f t="shared" si="140"/>
        <v>No</v>
      </c>
      <c r="AG669" s="64"/>
      <c r="AH669" s="105"/>
      <c r="AI669" s="105"/>
      <c r="AJ669" s="66"/>
    </row>
    <row r="670" spans="1:36" customFormat="1" x14ac:dyDescent="0.25">
      <c r="A670" s="7">
        <v>9</v>
      </c>
      <c r="B670" s="5">
        <v>2023</v>
      </c>
      <c r="C670" s="5" t="str">
        <f t="shared" si="130"/>
        <v>2023 W9</v>
      </c>
      <c r="D670" s="5">
        <v>334</v>
      </c>
      <c r="E670" s="5" t="s">
        <v>649</v>
      </c>
      <c r="F670" s="5" t="s">
        <v>64</v>
      </c>
      <c r="G670" s="5" t="s">
        <v>27</v>
      </c>
      <c r="H670" s="5">
        <v>7.5</v>
      </c>
      <c r="I670" s="61">
        <v>9</v>
      </c>
      <c r="J670" s="62" t="str">
        <f t="shared" si="131"/>
        <v>D-1.5</v>
      </c>
      <c r="K670" s="61">
        <f t="shared" si="132"/>
        <v>-1.5</v>
      </c>
      <c r="L670" s="228">
        <f>IF(K670=0,0,
IF(J670="D0.5",0.5*SUMIFS('Key Numbers'!$C$2:$C$71,'Key Numbers'!$A$2:$A$71,"&gt;="&amp;ABS($I670),'Key Numbers'!$A$2:$A$71,"&lt;="&amp;ABS($H670)),
IF(J670="D-0.5",0.5*-1*SUMIFS('Key Numbers'!$C$2:$C$71,'Key Numbers'!$A$2:$A$71,"&lt;="&amp;ABS($I670),'Key Numbers'!$A$2:$A$71,"&gt;="&amp;ABS($H670)),
IF(J670="F0.5",0.5*SUMIFS('Key Numbers'!$C$2:$C$71,'Key Numbers'!$A$2:$A$71,"&lt;="&amp;ABS($I670),'Key Numbers'!$A$2:$A$71,"&gt;="&amp;ABS($H670)),
IF(J670="F-0.5",0.5*-1*SUMIFS('Key Numbers'!$C$2:$C$71,'Key Numbers'!$A$2:$A$71,"&gt;="&amp;ABS($I670),'Key Numbers'!$A$2:$A$71,"&lt;="&amp;ABS($H670)),
IF(AND(LEFT(J670,1)="F",K670&lt;0),-1*SUMIFS('Key Numbers'!$C$2:$C$71,'Key Numbers'!$A$2:$A$71,"&gt;="&amp;ABS($I670),'Key Numbers'!$A$2:$A$71,"&lt;="&amp;ABS($H670)),
IF(AND(LEFT(J670,1)="F",K670&gt;0),SUMIFS('Key Numbers'!$C$2:$C$71,'Key Numbers'!$A$2:$A$71,"&lt;="&amp;ABS($I670),'Key Numbers'!$A$2:$A$71,"&gt;="&amp;ABS($H670)),
IF(AND(LEFT(J670,1)="D",K670&lt;0),-1*SUMIFS('Key Numbers'!$C$2:$C$71,'Key Numbers'!$A$2:$A$71,"&lt;="&amp;ABS($I670),'Key Numbers'!$A$2:$A$71,"&gt;="&amp;ABS($H670)),
SUMIFS('Key Numbers'!$C$2:$C$71,'Key Numbers'!$A$2:$A$71,"&gt;="&amp;ABS($I670),'Key Numbers'!$A$2:$A$71,"&lt;="&amp;ABS($H670))))))))))</f>
        <v>-5.5045871559633031E-2</v>
      </c>
      <c r="M670" s="6" cm="1">
        <f t="array" ref="M670">IFERROR(INDEX(DVOA!$E$2:$E$20095,MATCH($F670&amp;$A670-1&amp;$B670,DVOA!$C$2:$C$20095&amp;DVOA!$A$2:$A20388&amp;DVOA!$B$2:$B$20095,0)),0)</f>
        <v>-0.238599095354843</v>
      </c>
      <c r="N670" s="6" cm="1">
        <f t="array" ref="N670">IFERROR(INDEX(WDVOA!$W$2:$W$1616,MATCH($F670&amp;$A670-1&amp;$B670,WDVOA!$U$2:$U$19616&amp;WDVOA!$V$2:$V$19616&amp;WDVOA!$B$2:$B$19616,0)),0)</f>
        <v>0</v>
      </c>
      <c r="O670" s="6" cm="1">
        <f t="array" ref="O670">IFERROR(INDEX(DVOA!$AC$2:$AC$20095,MATCH($F670&amp;$A670-1&amp;$B670,DVOA!$C$2:$C$20095&amp;DVOA!$A$2:$A$20095&amp;DVOA!$B$2:$B$20095,0)
),0)</f>
        <v>0.116022439870983</v>
      </c>
      <c r="P670" s="6" cm="1">
        <f t="array" ref="P670">IFERROR(INDEX(DVOA!$E$2:$E$20095,MATCH($G670&amp;$A670-1&amp;$B670,DVOA!$C$2:$C$20095&amp;DVOA!$A$2:$A20388&amp;DVOA!$B$2:$B$20095,0)),0)</f>
        <v>5.1421136529793403E-2</v>
      </c>
      <c r="Q670" s="6" cm="1">
        <f t="array" ref="Q670">IFERROR(INDEX(WDVOA!$W$2:$W$1616,MATCH($G670&amp;$A670-1&amp;$B670,WDVOA!$U$2:$U$19616&amp;WDVOA!$V$2:$V$19616&amp;WDVOA!$B$2:$B$19616,0)),0)</f>
        <v>0</v>
      </c>
      <c r="R670" s="6" cm="1">
        <f t="array" ref="R670">IFERROR(INDEX(DVOA!$AC$2:$AC$20095,MATCH($G670&amp;$A670-1&amp;$B670,DVOA!$C$2:$C$20095&amp;DVOA!$A$2:$A$20095&amp;DVOA!$B$2:$B$20095,0)
),0)</f>
        <v>0.123587021614457</v>
      </c>
      <c r="S670" s="6">
        <f t="shared" si="133"/>
        <v>0.11980473074271999</v>
      </c>
      <c r="T670" s="104">
        <f t="shared" si="141"/>
        <v>-0.29002023188463638</v>
      </c>
      <c r="U670" s="104" t="str">
        <f t="shared" si="142"/>
        <v/>
      </c>
      <c r="V670" s="26" t="str" cm="1">
        <f t="array" ref="V670">IFERROR(IF(E670="H",INDEX('DVOA Pred'!$G$2:$G$1000,MATCH($F670&amp;$B670&amp;$A670,'DVOA Pred'!$C$2:$C$1000&amp;'DVOA Pred'!$A$2:$A$1000&amp;'DVOA Pred'!$B$2:$B$1000,0)),
INDEX('DVOA Pred'!$H$2:$H$1000,MATCH($F670&amp;$B670&amp;$A670,'DVOA Pred'!$D$2:$D$1000&amp;'DVOA Pred'!$A$2:$A$1000&amp;'DVOA Pred'!$B$2:$B$1000,0))),"")</f>
        <v/>
      </c>
      <c r="W670" s="26" t="str">
        <f t="shared" si="134"/>
        <v/>
      </c>
      <c r="X670" s="26" t="str">
        <f t="shared" si="135"/>
        <v/>
      </c>
      <c r="Y670" s="6" t="str">
        <f>IFERROR((PERCENTRANK($L$2:$L$20355,L670)*Multiples!$B$3)+((PERCENTRANK($W$2:$W$20355,W670)*(1-Multiples!$B$3))),"")</f>
        <v/>
      </c>
      <c r="Z670" s="64">
        <v>17</v>
      </c>
      <c r="AA670" s="64">
        <v>24</v>
      </c>
      <c r="AB670" s="24">
        <f t="shared" si="136"/>
        <v>-7</v>
      </c>
      <c r="AC670" s="24">
        <f t="shared" si="137"/>
        <v>0.5</v>
      </c>
      <c r="AD670" s="24">
        <f t="shared" si="138"/>
        <v>2</v>
      </c>
      <c r="AE670" s="24" t="str">
        <f t="shared" si="139"/>
        <v>Yes</v>
      </c>
      <c r="AF670" s="24" t="str">
        <f t="shared" si="140"/>
        <v>Yes</v>
      </c>
      <c r="AG670" s="64"/>
      <c r="AH670" s="105"/>
      <c r="AI670" s="105"/>
      <c r="AJ670" s="66"/>
    </row>
    <row r="671" spans="1:36" customFormat="1" x14ac:dyDescent="0.25">
      <c r="A671" s="7">
        <v>9</v>
      </c>
      <c r="B671" s="5">
        <v>2023</v>
      </c>
      <c r="C671" s="5" t="str">
        <f t="shared" si="130"/>
        <v>2023 W9</v>
      </c>
      <c r="D671" s="5">
        <v>334</v>
      </c>
      <c r="E671" s="5" t="s">
        <v>651</v>
      </c>
      <c r="F671" s="5" t="s">
        <v>27</v>
      </c>
      <c r="G671" s="5" t="s">
        <v>64</v>
      </c>
      <c r="H671" s="5">
        <v>-7.5</v>
      </c>
      <c r="I671" s="61">
        <v>-9</v>
      </c>
      <c r="J671" s="62" t="str">
        <f t="shared" si="131"/>
        <v>F1.5</v>
      </c>
      <c r="K671" s="61">
        <f t="shared" si="132"/>
        <v>1.5</v>
      </c>
      <c r="L671" s="228">
        <f>IF(K671=0,0,
IF(J671="D0.5",0.5*SUMIFS('Key Numbers'!$C$2:$C$71,'Key Numbers'!$A$2:$A$71,"&gt;="&amp;ABS($I671),'Key Numbers'!$A$2:$A$71,"&lt;="&amp;ABS($H671)),
IF(J671="D-0.5",0.5*-1*SUMIFS('Key Numbers'!$C$2:$C$71,'Key Numbers'!$A$2:$A$71,"&lt;="&amp;ABS($I671),'Key Numbers'!$A$2:$A$71,"&gt;="&amp;ABS($H671)),
IF(J671="F0.5",0.5*SUMIFS('Key Numbers'!$C$2:$C$71,'Key Numbers'!$A$2:$A$71,"&lt;="&amp;ABS($I671),'Key Numbers'!$A$2:$A$71,"&gt;="&amp;ABS($H671)),
IF(J671="F-0.5",0.5*-1*SUMIFS('Key Numbers'!$C$2:$C$71,'Key Numbers'!$A$2:$A$71,"&gt;="&amp;ABS($I671),'Key Numbers'!$A$2:$A$71,"&lt;="&amp;ABS($H671)),
IF(AND(LEFT(J671,1)="F",K671&lt;0),-1*SUMIFS('Key Numbers'!$C$2:$C$71,'Key Numbers'!$A$2:$A$71,"&gt;="&amp;ABS($I671),'Key Numbers'!$A$2:$A$71,"&lt;="&amp;ABS($H671)),
IF(AND(LEFT(J671,1)="F",K671&gt;0),SUMIFS('Key Numbers'!$C$2:$C$71,'Key Numbers'!$A$2:$A$71,"&lt;="&amp;ABS($I671),'Key Numbers'!$A$2:$A$71,"&gt;="&amp;ABS($H671)),
IF(AND(LEFT(J671,1)="D",K671&lt;0),-1*SUMIFS('Key Numbers'!$C$2:$C$71,'Key Numbers'!$A$2:$A$71,"&lt;="&amp;ABS($I671),'Key Numbers'!$A$2:$A$71,"&gt;="&amp;ABS($H671)),
SUMIFS('Key Numbers'!$C$2:$C$71,'Key Numbers'!$A$2:$A$71,"&gt;="&amp;ABS($I671),'Key Numbers'!$A$2:$A$71,"&lt;="&amp;ABS($H671))))))))))</f>
        <v>5.5045871559633031E-2</v>
      </c>
      <c r="M671" s="6" cm="1">
        <f t="array" ref="M671">IFERROR(INDEX(DVOA!$E$2:$E$20095,MATCH($F671&amp;$A671-1&amp;$B671,DVOA!$C$2:$C$20095&amp;DVOA!$A$2:$A20389&amp;DVOA!$B$2:$B$20095,0)),0)</f>
        <v>5.1421136529793403E-2</v>
      </c>
      <c r="N671" s="6" cm="1">
        <f t="array" ref="N671">IFERROR(INDEX(WDVOA!$W$2:$W$1616,MATCH($F671&amp;$A671-1&amp;$B671,WDVOA!$U$2:$U$19616&amp;WDVOA!$V$2:$V$19616&amp;WDVOA!$B$2:$B$19616,0)),0)</f>
        <v>0</v>
      </c>
      <c r="O671" s="6" cm="1">
        <f t="array" ref="O671">IFERROR(INDEX(DVOA!$AC$2:$AC$20095,MATCH($F671&amp;$A671-1&amp;$B671,DVOA!$C$2:$C$20095&amp;DVOA!$A$2:$A$20095&amp;DVOA!$B$2:$B$20095,0)
),0)</f>
        <v>0.123587021614457</v>
      </c>
      <c r="P671" s="6" cm="1">
        <f t="array" ref="P671">IFERROR(INDEX(DVOA!$E$2:$E$20095,MATCH($G671&amp;$A671-1&amp;$B671,DVOA!$C$2:$C$20095&amp;DVOA!$A$2:$A20389&amp;DVOA!$B$2:$B$20095,0)),0)</f>
        <v>-0.238599095354843</v>
      </c>
      <c r="Q671" s="6" cm="1">
        <f t="array" ref="Q671">IFERROR(INDEX(WDVOA!$W$2:$W$1616,MATCH($G671&amp;$A671-1&amp;$B671,WDVOA!$U$2:$U$19616&amp;WDVOA!$V$2:$V$19616&amp;WDVOA!$B$2:$B$19616,0)),0)</f>
        <v>0</v>
      </c>
      <c r="R671" s="6" cm="1">
        <f t="array" ref="R671">IFERROR(INDEX(DVOA!$AC$2:$AC$20095,MATCH($G671&amp;$A671-1&amp;$B671,DVOA!$C$2:$C$20095&amp;DVOA!$A$2:$A$20095&amp;DVOA!$B$2:$B$20095,0)
),0)</f>
        <v>0.116022439870983</v>
      </c>
      <c r="S671" s="6">
        <f t="shared" si="133"/>
        <v>0.11980473074271999</v>
      </c>
      <c r="T671" s="104">
        <f t="shared" si="141"/>
        <v>0.29002023188463638</v>
      </c>
      <c r="U671" s="104" t="str">
        <f t="shared" si="142"/>
        <v/>
      </c>
      <c r="V671" s="26" t="str" cm="1">
        <f t="array" ref="V671">IFERROR(IF(E671="H",INDEX('DVOA Pred'!$G$2:$G$1000,MATCH($F671&amp;$B671&amp;$A671,'DVOA Pred'!$C$2:$C$1000&amp;'DVOA Pred'!$A$2:$A$1000&amp;'DVOA Pred'!$B$2:$B$1000,0)),
INDEX('DVOA Pred'!$H$2:$H$1000,MATCH($F671&amp;$B671&amp;$A671,'DVOA Pred'!$D$2:$D$1000&amp;'DVOA Pred'!$A$2:$A$1000&amp;'DVOA Pred'!$B$2:$B$1000,0))),"")</f>
        <v/>
      </c>
      <c r="W671" s="26" t="str">
        <f t="shared" si="134"/>
        <v/>
      </c>
      <c r="X671" s="26" t="str">
        <f t="shared" si="135"/>
        <v/>
      </c>
      <c r="Y671" s="6" t="str">
        <f>IFERROR((PERCENTRANK($L$2:$L$20355,L671)*Multiples!$B$3)+((PERCENTRANK($W$2:$W$20355,W671)*(1-Multiples!$B$3))),"")</f>
        <v/>
      </c>
      <c r="Z671" s="64">
        <v>24</v>
      </c>
      <c r="AA671" s="64">
        <v>17</v>
      </c>
      <c r="AB671" s="24">
        <f t="shared" si="136"/>
        <v>7</v>
      </c>
      <c r="AC671" s="24">
        <f t="shared" si="137"/>
        <v>-0.5</v>
      </c>
      <c r="AD671" s="24">
        <f t="shared" si="138"/>
        <v>-2</v>
      </c>
      <c r="AE671" s="24" t="str">
        <f t="shared" si="139"/>
        <v>No</v>
      </c>
      <c r="AF671" s="24" t="str">
        <f t="shared" si="140"/>
        <v>No</v>
      </c>
      <c r="AG671" s="64"/>
      <c r="AH671" s="105"/>
      <c r="AI671" s="105"/>
      <c r="AJ671" s="66"/>
    </row>
    <row r="672" spans="1:36" customFormat="1" x14ac:dyDescent="0.25">
      <c r="A672" s="7">
        <v>9</v>
      </c>
      <c r="B672" s="5">
        <v>2023</v>
      </c>
      <c r="C672" s="5" t="str">
        <f t="shared" si="130"/>
        <v>2023 W9</v>
      </c>
      <c r="D672" s="5">
        <v>335</v>
      </c>
      <c r="E672" s="5" t="s">
        <v>649</v>
      </c>
      <c r="F672" s="5" t="s">
        <v>23</v>
      </c>
      <c r="G672" s="5" t="s">
        <v>10</v>
      </c>
      <c r="H672" s="5">
        <v>7.5</v>
      </c>
      <c r="I672" s="61">
        <v>12.5</v>
      </c>
      <c r="J672" s="62" t="str">
        <f t="shared" si="131"/>
        <v>D-5</v>
      </c>
      <c r="K672" s="61">
        <f t="shared" si="132"/>
        <v>-5</v>
      </c>
      <c r="L672" s="228">
        <f>IF(K672=0,0,
IF(J672="D0.5",0.5*SUMIFS('Key Numbers'!$C$2:$C$71,'Key Numbers'!$A$2:$A$71,"&gt;="&amp;ABS($I672),'Key Numbers'!$A$2:$A$71,"&lt;="&amp;ABS($H672)),
IF(J672="D-0.5",0.5*-1*SUMIFS('Key Numbers'!$C$2:$C$71,'Key Numbers'!$A$2:$A$71,"&lt;="&amp;ABS($I672),'Key Numbers'!$A$2:$A$71,"&gt;="&amp;ABS($H672)),
IF(J672="F0.5",0.5*SUMIFS('Key Numbers'!$C$2:$C$71,'Key Numbers'!$A$2:$A$71,"&lt;="&amp;ABS($I672),'Key Numbers'!$A$2:$A$71,"&gt;="&amp;ABS($H672)),
IF(J672="F-0.5",0.5*-1*SUMIFS('Key Numbers'!$C$2:$C$71,'Key Numbers'!$A$2:$A$71,"&gt;="&amp;ABS($I672),'Key Numbers'!$A$2:$A$71,"&lt;="&amp;ABS($H672)),
IF(AND(LEFT(J672,1)="F",K672&lt;0),-1*SUMIFS('Key Numbers'!$C$2:$C$71,'Key Numbers'!$A$2:$A$71,"&gt;="&amp;ABS($I672),'Key Numbers'!$A$2:$A$71,"&lt;="&amp;ABS($H672)),
IF(AND(LEFT(J672,1)="F",K672&gt;0),SUMIFS('Key Numbers'!$C$2:$C$71,'Key Numbers'!$A$2:$A$71,"&lt;="&amp;ABS($I672),'Key Numbers'!$A$2:$A$71,"&gt;="&amp;ABS($H672)),
IF(AND(LEFT(J672,1)="D",K672&lt;0),-1*SUMIFS('Key Numbers'!$C$2:$C$71,'Key Numbers'!$A$2:$A$71,"&lt;="&amp;ABS($I672),'Key Numbers'!$A$2:$A$71,"&gt;="&amp;ABS($H672)),
SUMIFS('Key Numbers'!$C$2:$C$71,'Key Numbers'!$A$2:$A$71,"&gt;="&amp;ABS($I672),'Key Numbers'!$A$2:$A$71,"&lt;="&amp;ABS($H672))))))))))</f>
        <v>-0.13577981651376148</v>
      </c>
      <c r="M672" s="6" cm="1">
        <f t="array" ref="M672">IFERROR(INDEX(DVOA!$E$2:$E$20095,MATCH($F672&amp;$A672-1&amp;$B672,DVOA!$C$2:$C$20095&amp;DVOA!$A$2:$A20390&amp;DVOA!$B$2:$B$20095,0)),0)</f>
        <v>-0.22882374438349301</v>
      </c>
      <c r="N672" s="6" cm="1">
        <f t="array" ref="N672">IFERROR(INDEX(WDVOA!$W$2:$W$1616,MATCH($F672&amp;$A672-1&amp;$B672,WDVOA!$U$2:$U$19616&amp;WDVOA!$V$2:$V$19616&amp;WDVOA!$B$2:$B$19616,0)),0)</f>
        <v>0</v>
      </c>
      <c r="O672" s="6" cm="1">
        <f t="array" ref="O672">IFERROR(INDEX(DVOA!$AC$2:$AC$20095,MATCH($F672&amp;$A672-1&amp;$B672,DVOA!$C$2:$C$20095&amp;DVOA!$A$2:$A$20095&amp;DVOA!$B$2:$B$20095,0)
),0)</f>
        <v>0.176382356425411</v>
      </c>
      <c r="P672" s="6" cm="1">
        <f t="array" ref="P672">IFERROR(INDEX(DVOA!$E$2:$E$20095,MATCH($G672&amp;$A672-1&amp;$B672,DVOA!$C$2:$C$20095&amp;DVOA!$A$2:$A20390&amp;DVOA!$B$2:$B$20095,0)),0)</f>
        <v>7.2612526503290503E-2</v>
      </c>
      <c r="Q672" s="6" cm="1">
        <f t="array" ref="Q672">IFERROR(INDEX(WDVOA!$W$2:$W$1616,MATCH($G672&amp;$A672-1&amp;$B672,WDVOA!$U$2:$U$19616&amp;WDVOA!$V$2:$V$19616&amp;WDVOA!$B$2:$B$19616,0)),0)</f>
        <v>0</v>
      </c>
      <c r="R672" s="6" cm="1">
        <f t="array" ref="R672">IFERROR(INDEX(DVOA!$AC$2:$AC$20095,MATCH($G672&amp;$A672-1&amp;$B672,DVOA!$C$2:$C$20095&amp;DVOA!$A$2:$A$20095&amp;DVOA!$B$2:$B$20095,0)
),0)</f>
        <v>0.13700157394652901</v>
      </c>
      <c r="S672" s="6">
        <f t="shared" si="133"/>
        <v>0.15669196518597001</v>
      </c>
      <c r="T672" s="104">
        <f t="shared" si="141"/>
        <v>-0.30143627088678349</v>
      </c>
      <c r="U672" s="104" t="str">
        <f t="shared" si="142"/>
        <v/>
      </c>
      <c r="V672" s="26" t="str" cm="1">
        <f t="array" ref="V672">IFERROR(IF(E672="H",INDEX('DVOA Pred'!$G$2:$G$1000,MATCH($F672&amp;$B672&amp;$A672,'DVOA Pred'!$C$2:$C$1000&amp;'DVOA Pred'!$A$2:$A$1000&amp;'DVOA Pred'!$B$2:$B$1000,0)),
INDEX('DVOA Pred'!$H$2:$H$1000,MATCH($F672&amp;$B672&amp;$A672,'DVOA Pred'!$D$2:$D$1000&amp;'DVOA Pred'!$A$2:$A$1000&amp;'DVOA Pred'!$B$2:$B$1000,0))),"")</f>
        <v/>
      </c>
      <c r="W672" s="26" t="str">
        <f t="shared" si="134"/>
        <v/>
      </c>
      <c r="X672" s="26" t="str">
        <f t="shared" si="135"/>
        <v/>
      </c>
      <c r="Y672" s="6" t="str">
        <f>IFERROR((PERCENTRANK($L$2:$L$20355,L672)*Multiples!$B$3)+((PERCENTRANK($W$2:$W$20355,W672)*(1-Multiples!$B$3))),"")</f>
        <v/>
      </c>
      <c r="Z672" s="64">
        <v>0</v>
      </c>
      <c r="AA672" s="64">
        <v>27</v>
      </c>
      <c r="AB672" s="24">
        <f t="shared" si="136"/>
        <v>-27</v>
      </c>
      <c r="AC672" s="24">
        <f t="shared" si="137"/>
        <v>-19.5</v>
      </c>
      <c r="AD672" s="24">
        <f t="shared" si="138"/>
        <v>-14.5</v>
      </c>
      <c r="AE672" s="24" t="str">
        <f t="shared" si="139"/>
        <v>No</v>
      </c>
      <c r="AF672" s="24" t="str">
        <f t="shared" si="140"/>
        <v>No</v>
      </c>
      <c r="AG672" s="64"/>
      <c r="AH672" s="105"/>
      <c r="AI672" s="105"/>
      <c r="AJ672" s="66"/>
    </row>
    <row r="673" spans="1:36" customFormat="1" x14ac:dyDescent="0.25">
      <c r="A673" s="7">
        <v>9</v>
      </c>
      <c r="B673" s="5">
        <v>2023</v>
      </c>
      <c r="C673" s="5" t="str">
        <f t="shared" si="130"/>
        <v>2023 W9</v>
      </c>
      <c r="D673" s="5">
        <v>335</v>
      </c>
      <c r="E673" s="5" t="s">
        <v>651</v>
      </c>
      <c r="F673" s="5" t="s">
        <v>10</v>
      </c>
      <c r="G673" s="5" t="s">
        <v>23</v>
      </c>
      <c r="H673" s="5">
        <v>-7.5</v>
      </c>
      <c r="I673" s="61">
        <v>-12.5</v>
      </c>
      <c r="J673" s="62" t="str">
        <f t="shared" si="131"/>
        <v>F5</v>
      </c>
      <c r="K673" s="61">
        <f t="shared" si="132"/>
        <v>5</v>
      </c>
      <c r="L673" s="228">
        <f>IF(K673=0,0,
IF(J673="D0.5",0.5*SUMIFS('Key Numbers'!$C$2:$C$71,'Key Numbers'!$A$2:$A$71,"&gt;="&amp;ABS($I673),'Key Numbers'!$A$2:$A$71,"&lt;="&amp;ABS($H673)),
IF(J673="D-0.5",0.5*-1*SUMIFS('Key Numbers'!$C$2:$C$71,'Key Numbers'!$A$2:$A$71,"&lt;="&amp;ABS($I673),'Key Numbers'!$A$2:$A$71,"&gt;="&amp;ABS($H673)),
IF(J673="F0.5",0.5*SUMIFS('Key Numbers'!$C$2:$C$71,'Key Numbers'!$A$2:$A$71,"&lt;="&amp;ABS($I673),'Key Numbers'!$A$2:$A$71,"&gt;="&amp;ABS($H673)),
IF(J673="F-0.5",0.5*-1*SUMIFS('Key Numbers'!$C$2:$C$71,'Key Numbers'!$A$2:$A$71,"&gt;="&amp;ABS($I673),'Key Numbers'!$A$2:$A$71,"&lt;="&amp;ABS($H673)),
IF(AND(LEFT(J673,1)="F",K673&lt;0),-1*SUMIFS('Key Numbers'!$C$2:$C$71,'Key Numbers'!$A$2:$A$71,"&gt;="&amp;ABS($I673),'Key Numbers'!$A$2:$A$71,"&lt;="&amp;ABS($H673)),
IF(AND(LEFT(J673,1)="F",K673&gt;0),SUMIFS('Key Numbers'!$C$2:$C$71,'Key Numbers'!$A$2:$A$71,"&lt;="&amp;ABS($I673),'Key Numbers'!$A$2:$A$71,"&gt;="&amp;ABS($H673)),
IF(AND(LEFT(J673,1)="D",K673&lt;0),-1*SUMIFS('Key Numbers'!$C$2:$C$71,'Key Numbers'!$A$2:$A$71,"&lt;="&amp;ABS($I673),'Key Numbers'!$A$2:$A$71,"&gt;="&amp;ABS($H673)),
SUMIFS('Key Numbers'!$C$2:$C$71,'Key Numbers'!$A$2:$A$71,"&gt;="&amp;ABS($I673),'Key Numbers'!$A$2:$A$71,"&lt;="&amp;ABS($H673))))))))))</f>
        <v>0.13577981651376148</v>
      </c>
      <c r="M673" s="6" cm="1">
        <f t="array" ref="M673">IFERROR(INDEX(DVOA!$E$2:$E$20095,MATCH($F673&amp;$A673-1&amp;$B673,DVOA!$C$2:$C$20095&amp;DVOA!$A$2:$A20391&amp;DVOA!$B$2:$B$20095,0)),0)</f>
        <v>7.2612526503290503E-2</v>
      </c>
      <c r="N673" s="6" cm="1">
        <f t="array" ref="N673">IFERROR(INDEX(WDVOA!$W$2:$W$1616,MATCH($F673&amp;$A673-1&amp;$B673,WDVOA!$U$2:$U$19616&amp;WDVOA!$V$2:$V$19616&amp;WDVOA!$B$2:$B$19616,0)),0)</f>
        <v>0</v>
      </c>
      <c r="O673" s="6" cm="1">
        <f t="array" ref="O673">IFERROR(INDEX(DVOA!$AC$2:$AC$20095,MATCH($F673&amp;$A673-1&amp;$B673,DVOA!$C$2:$C$20095&amp;DVOA!$A$2:$A$20095&amp;DVOA!$B$2:$B$20095,0)
),0)</f>
        <v>0.13700157394652901</v>
      </c>
      <c r="P673" s="6" cm="1">
        <f t="array" ref="P673">IFERROR(INDEX(DVOA!$E$2:$E$20095,MATCH($G673&amp;$A673-1&amp;$B673,DVOA!$C$2:$C$20095&amp;DVOA!$A$2:$A20391&amp;DVOA!$B$2:$B$20095,0)),0)</f>
        <v>-0.22882374438349301</v>
      </c>
      <c r="Q673" s="6" cm="1">
        <f t="array" ref="Q673">IFERROR(INDEX(WDVOA!$W$2:$W$1616,MATCH($G673&amp;$A673-1&amp;$B673,WDVOA!$U$2:$U$19616&amp;WDVOA!$V$2:$V$19616&amp;WDVOA!$B$2:$B$19616,0)),0)</f>
        <v>0</v>
      </c>
      <c r="R673" s="6" cm="1">
        <f t="array" ref="R673">IFERROR(INDEX(DVOA!$AC$2:$AC$20095,MATCH($G673&amp;$A673-1&amp;$B673,DVOA!$C$2:$C$20095&amp;DVOA!$A$2:$A$20095&amp;DVOA!$B$2:$B$20095,0)
),0)</f>
        <v>0.176382356425411</v>
      </c>
      <c r="S673" s="6">
        <f t="shared" si="133"/>
        <v>0.15669196518597001</v>
      </c>
      <c r="T673" s="104">
        <f t="shared" si="141"/>
        <v>0.30143627088678349</v>
      </c>
      <c r="U673" s="104" t="str">
        <f t="shared" si="142"/>
        <v/>
      </c>
      <c r="V673" s="26" t="str" cm="1">
        <f t="array" ref="V673">IFERROR(IF(E673="H",INDEX('DVOA Pred'!$G$2:$G$1000,MATCH($F673&amp;$B673&amp;$A673,'DVOA Pred'!$C$2:$C$1000&amp;'DVOA Pred'!$A$2:$A$1000&amp;'DVOA Pred'!$B$2:$B$1000,0)),
INDEX('DVOA Pred'!$H$2:$H$1000,MATCH($F673&amp;$B673&amp;$A673,'DVOA Pred'!$D$2:$D$1000&amp;'DVOA Pred'!$A$2:$A$1000&amp;'DVOA Pred'!$B$2:$B$1000,0))),"")</f>
        <v/>
      </c>
      <c r="W673" s="26" t="str">
        <f t="shared" si="134"/>
        <v/>
      </c>
      <c r="X673" s="26" t="str">
        <f t="shared" si="135"/>
        <v/>
      </c>
      <c r="Y673" s="6" t="str">
        <f>IFERROR((PERCENTRANK($L$2:$L$20355,L673)*Multiples!$B$3)+((PERCENTRANK($W$2:$W$20355,W673)*(1-Multiples!$B$3))),"")</f>
        <v/>
      </c>
      <c r="Z673" s="64">
        <v>27</v>
      </c>
      <c r="AA673" s="64">
        <v>0</v>
      </c>
      <c r="AB673" s="24">
        <f t="shared" si="136"/>
        <v>27</v>
      </c>
      <c r="AC673" s="24">
        <f t="shared" si="137"/>
        <v>19.5</v>
      </c>
      <c r="AD673" s="24">
        <f t="shared" si="138"/>
        <v>14.5</v>
      </c>
      <c r="AE673" s="24" t="str">
        <f t="shared" si="139"/>
        <v>Yes</v>
      </c>
      <c r="AF673" s="24" t="str">
        <f t="shared" si="140"/>
        <v>Yes</v>
      </c>
      <c r="AG673" s="64" t="s">
        <v>652</v>
      </c>
      <c r="AH673" s="105"/>
      <c r="AI673" s="105"/>
      <c r="AJ673" s="66"/>
    </row>
    <row r="674" spans="1:36" customFormat="1" x14ac:dyDescent="0.25">
      <c r="A674" s="7">
        <v>9</v>
      </c>
      <c r="B674" s="5">
        <v>2023</v>
      </c>
      <c r="C674" s="5" t="str">
        <f t="shared" si="130"/>
        <v>2023 W9</v>
      </c>
      <c r="D674" s="5">
        <v>336</v>
      </c>
      <c r="E674" s="5" t="s">
        <v>651</v>
      </c>
      <c r="F674" s="5" t="s">
        <v>17</v>
      </c>
      <c r="G674" s="5" t="s">
        <v>26</v>
      </c>
      <c r="H674" s="5">
        <v>-3.5</v>
      </c>
      <c r="I674" s="61">
        <v>-2.5</v>
      </c>
      <c r="J674" s="62" t="str">
        <f t="shared" si="131"/>
        <v>F-1</v>
      </c>
      <c r="K674" s="61">
        <f t="shared" si="132"/>
        <v>-1</v>
      </c>
      <c r="L674" s="228">
        <f>IF(K674=0,0,
IF(J674="D0.5",0.5*SUMIFS('Key Numbers'!$C$2:$C$71,'Key Numbers'!$A$2:$A$71,"&gt;="&amp;ABS($I674),'Key Numbers'!$A$2:$A$71,"&lt;="&amp;ABS($H674)),
IF(J674="D-0.5",0.5*-1*SUMIFS('Key Numbers'!$C$2:$C$71,'Key Numbers'!$A$2:$A$71,"&lt;="&amp;ABS($I674),'Key Numbers'!$A$2:$A$71,"&gt;="&amp;ABS($H674)),
IF(J674="F0.5",0.5*SUMIFS('Key Numbers'!$C$2:$C$71,'Key Numbers'!$A$2:$A$71,"&lt;="&amp;ABS($I674),'Key Numbers'!$A$2:$A$71,"&gt;="&amp;ABS($H674)),
IF(J674="F-0.5",0.5*-1*SUMIFS('Key Numbers'!$C$2:$C$71,'Key Numbers'!$A$2:$A$71,"&gt;="&amp;ABS($I674),'Key Numbers'!$A$2:$A$71,"&lt;="&amp;ABS($H674)),
IF(AND(LEFT(J674,1)="F",K674&lt;0),-1*SUMIFS('Key Numbers'!$C$2:$C$71,'Key Numbers'!$A$2:$A$71,"&gt;="&amp;ABS($I674),'Key Numbers'!$A$2:$A$71,"&lt;="&amp;ABS($H674)),
IF(AND(LEFT(J674,1)="F",K674&gt;0),SUMIFS('Key Numbers'!$C$2:$C$71,'Key Numbers'!$A$2:$A$71,"&lt;="&amp;ABS($I674),'Key Numbers'!$A$2:$A$71,"&gt;="&amp;ABS($H674)),
IF(AND(LEFT(J674,1)="D",K674&lt;0),-1*SUMIFS('Key Numbers'!$C$2:$C$71,'Key Numbers'!$A$2:$A$71,"&lt;="&amp;ABS($I674),'Key Numbers'!$A$2:$A$71,"&gt;="&amp;ABS($H674)),
SUMIFS('Key Numbers'!$C$2:$C$71,'Key Numbers'!$A$2:$A$71,"&gt;="&amp;ABS($I674),'Key Numbers'!$A$2:$A$71,"&lt;="&amp;ABS($H674))))))))))</f>
        <v>-0.14495412844036698</v>
      </c>
      <c r="M674" s="6" cm="1">
        <f t="array" ref="M674">IFERROR(INDEX(DVOA!$E$2:$E$20095,MATCH($F674&amp;$A674-1&amp;$B674,DVOA!$C$2:$C$20095&amp;DVOA!$A$2:$A20392&amp;DVOA!$B$2:$B$20095,0)),0)</f>
        <v>-0.10611157639308599</v>
      </c>
      <c r="N674" s="6" cm="1">
        <f t="array" ref="N674">IFERROR(INDEX(WDVOA!$W$2:$W$1616,MATCH($F674&amp;$A674-1&amp;$B674,WDVOA!$U$2:$U$19616&amp;WDVOA!$V$2:$V$19616&amp;WDVOA!$B$2:$B$19616,0)),0)</f>
        <v>0</v>
      </c>
      <c r="O674" s="6" cm="1">
        <f t="array" ref="O674">IFERROR(INDEX(DVOA!$AC$2:$AC$20095,MATCH($F674&amp;$A674-1&amp;$B674,DVOA!$C$2:$C$20095&amp;DVOA!$A$2:$A$20095&amp;DVOA!$B$2:$B$20095,0)
),0)</f>
        <v>0.24376904097819099</v>
      </c>
      <c r="P674" s="6" cm="1">
        <f t="array" ref="P674">IFERROR(INDEX(DVOA!$E$2:$E$20095,MATCH($G674&amp;$A674-1&amp;$B674,DVOA!$C$2:$C$20095&amp;DVOA!$A$2:$A20392&amp;DVOA!$B$2:$B$20095,0)),0)</f>
        <v>-0.16882590025401201</v>
      </c>
      <c r="Q674" s="6" cm="1">
        <f t="array" ref="Q674">IFERROR(INDEX(WDVOA!$W$2:$W$1616,MATCH($G674&amp;$A674-1&amp;$B674,WDVOA!$U$2:$U$19616&amp;WDVOA!$V$2:$V$19616&amp;WDVOA!$B$2:$B$19616,0)),0)</f>
        <v>0</v>
      </c>
      <c r="R674" s="6" cm="1">
        <f t="array" ref="R674">IFERROR(INDEX(DVOA!$AC$2:$AC$20095,MATCH($G674&amp;$A674-1&amp;$B674,DVOA!$C$2:$C$20095&amp;DVOA!$A$2:$A$20095&amp;DVOA!$B$2:$B$20095,0)
),0)</f>
        <v>0.134930109062292</v>
      </c>
      <c r="S674" s="6">
        <f t="shared" si="133"/>
        <v>0.1893495750202415</v>
      </c>
      <c r="T674" s="104">
        <f t="shared" si="141"/>
        <v>6.2714323860926013E-2</v>
      </c>
      <c r="U674" s="104" t="str">
        <f t="shared" si="142"/>
        <v/>
      </c>
      <c r="V674" s="26" t="str" cm="1">
        <f t="array" ref="V674">IFERROR(IF(E674="H",INDEX('DVOA Pred'!$G$2:$G$1000,MATCH($F674&amp;$B674&amp;$A674,'DVOA Pred'!$C$2:$C$1000&amp;'DVOA Pred'!$A$2:$A$1000&amp;'DVOA Pred'!$B$2:$B$1000,0)),
INDEX('DVOA Pred'!$H$2:$H$1000,MATCH($F674&amp;$B674&amp;$A674,'DVOA Pred'!$D$2:$D$1000&amp;'DVOA Pred'!$A$2:$A$1000&amp;'DVOA Pred'!$B$2:$B$1000,0))),"")</f>
        <v/>
      </c>
      <c r="W674" s="26" t="str">
        <f t="shared" si="134"/>
        <v/>
      </c>
      <c r="X674" s="26" t="str">
        <f t="shared" si="135"/>
        <v/>
      </c>
      <c r="Y674" s="6" t="str">
        <f>IFERROR((PERCENTRANK($L$2:$L$20355,L674)*Multiples!$B$3)+((PERCENTRANK($W$2:$W$20355,W674)*(1-Multiples!$B$3))),"")</f>
        <v/>
      </c>
      <c r="Z674" s="64">
        <v>17</v>
      </c>
      <c r="AA674" s="64">
        <v>20</v>
      </c>
      <c r="AB674" s="24">
        <f t="shared" si="136"/>
        <v>-3</v>
      </c>
      <c r="AC674" s="24">
        <f t="shared" si="137"/>
        <v>-6.5</v>
      </c>
      <c r="AD674" s="24">
        <f t="shared" si="138"/>
        <v>-5.5</v>
      </c>
      <c r="AE674" s="24" t="str">
        <f t="shared" si="139"/>
        <v>No</v>
      </c>
      <c r="AF674" s="24" t="str">
        <f t="shared" si="140"/>
        <v>No</v>
      </c>
      <c r="AG674" s="64"/>
      <c r="AH674" s="105"/>
      <c r="AI674" s="105"/>
      <c r="AJ674" s="66"/>
    </row>
    <row r="675" spans="1:36" customFormat="1" x14ac:dyDescent="0.25">
      <c r="A675" s="7">
        <v>9</v>
      </c>
      <c r="B675" s="5">
        <v>2023</v>
      </c>
      <c r="C675" s="5" t="str">
        <f t="shared" si="130"/>
        <v>2023 W9</v>
      </c>
      <c r="D675" s="5">
        <v>336</v>
      </c>
      <c r="E675" s="5" t="s">
        <v>649</v>
      </c>
      <c r="F675" s="5" t="s">
        <v>26</v>
      </c>
      <c r="G675" s="5" t="s">
        <v>17</v>
      </c>
      <c r="H675" s="5">
        <v>3.5</v>
      </c>
      <c r="I675" s="61">
        <v>2.5</v>
      </c>
      <c r="J675" s="62" t="str">
        <f t="shared" si="131"/>
        <v>D1</v>
      </c>
      <c r="K675" s="61">
        <f t="shared" si="132"/>
        <v>1</v>
      </c>
      <c r="L675" s="228">
        <f>IF(K675=0,0,
IF(J675="D0.5",0.5*SUMIFS('Key Numbers'!$C$2:$C$71,'Key Numbers'!$A$2:$A$71,"&gt;="&amp;ABS($I675),'Key Numbers'!$A$2:$A$71,"&lt;="&amp;ABS($H675)),
IF(J675="D-0.5",0.5*-1*SUMIFS('Key Numbers'!$C$2:$C$71,'Key Numbers'!$A$2:$A$71,"&lt;="&amp;ABS($I675),'Key Numbers'!$A$2:$A$71,"&gt;="&amp;ABS($H675)),
IF(J675="F0.5",0.5*SUMIFS('Key Numbers'!$C$2:$C$71,'Key Numbers'!$A$2:$A$71,"&lt;="&amp;ABS($I675),'Key Numbers'!$A$2:$A$71,"&gt;="&amp;ABS($H675)),
IF(J675="F-0.5",0.5*-1*SUMIFS('Key Numbers'!$C$2:$C$71,'Key Numbers'!$A$2:$A$71,"&gt;="&amp;ABS($I675),'Key Numbers'!$A$2:$A$71,"&lt;="&amp;ABS($H675)),
IF(AND(LEFT(J675,1)="F",K675&lt;0),-1*SUMIFS('Key Numbers'!$C$2:$C$71,'Key Numbers'!$A$2:$A$71,"&gt;="&amp;ABS($I675),'Key Numbers'!$A$2:$A$71,"&lt;="&amp;ABS($H675)),
IF(AND(LEFT(J675,1)="F",K675&gt;0),SUMIFS('Key Numbers'!$C$2:$C$71,'Key Numbers'!$A$2:$A$71,"&lt;="&amp;ABS($I675),'Key Numbers'!$A$2:$A$71,"&gt;="&amp;ABS($H675)),
IF(AND(LEFT(J675,1)="D",K675&lt;0),-1*SUMIFS('Key Numbers'!$C$2:$C$71,'Key Numbers'!$A$2:$A$71,"&lt;="&amp;ABS($I675),'Key Numbers'!$A$2:$A$71,"&gt;="&amp;ABS($H675)),
SUMIFS('Key Numbers'!$C$2:$C$71,'Key Numbers'!$A$2:$A$71,"&gt;="&amp;ABS($I675),'Key Numbers'!$A$2:$A$71,"&lt;="&amp;ABS($H675))))))))))</f>
        <v>0.14495412844036698</v>
      </c>
      <c r="M675" s="6" cm="1">
        <f t="array" ref="M675">IFERROR(INDEX(DVOA!$E$2:$E$20095,MATCH($F675&amp;$A675-1&amp;$B675,DVOA!$C$2:$C$20095&amp;DVOA!$A$2:$A20393&amp;DVOA!$B$2:$B$20095,0)),0)</f>
        <v>-0.16882590025401201</v>
      </c>
      <c r="N675" s="6" cm="1">
        <f t="array" ref="N675">IFERROR(INDEX(WDVOA!$W$2:$W$1616,MATCH($F675&amp;$A675-1&amp;$B675,WDVOA!$U$2:$U$19616&amp;WDVOA!$V$2:$V$19616&amp;WDVOA!$B$2:$B$19616,0)),0)</f>
        <v>0</v>
      </c>
      <c r="O675" s="6" cm="1">
        <f t="array" ref="O675">IFERROR(INDEX(DVOA!$AC$2:$AC$20095,MATCH($F675&amp;$A675-1&amp;$B675,DVOA!$C$2:$C$20095&amp;DVOA!$A$2:$A$20095&amp;DVOA!$B$2:$B$20095,0)
),0)</f>
        <v>0.134930109062292</v>
      </c>
      <c r="P675" s="6" cm="1">
        <f t="array" ref="P675">IFERROR(INDEX(DVOA!$E$2:$E$20095,MATCH($G675&amp;$A675-1&amp;$B675,DVOA!$C$2:$C$20095&amp;DVOA!$A$2:$A20393&amp;DVOA!$B$2:$B$20095,0)),0)</f>
        <v>-0.10611157639308599</v>
      </c>
      <c r="Q675" s="6" cm="1">
        <f t="array" ref="Q675">IFERROR(INDEX(WDVOA!$W$2:$W$1616,MATCH($G675&amp;$A675-1&amp;$B675,WDVOA!$U$2:$U$19616&amp;WDVOA!$V$2:$V$19616&amp;WDVOA!$B$2:$B$19616,0)),0)</f>
        <v>0</v>
      </c>
      <c r="R675" s="6" cm="1">
        <f t="array" ref="R675">IFERROR(INDEX(DVOA!$AC$2:$AC$20095,MATCH($G675&amp;$A675-1&amp;$B675,DVOA!$C$2:$C$20095&amp;DVOA!$A$2:$A$20095&amp;DVOA!$B$2:$B$20095,0)
),0)</f>
        <v>0.24376904097819099</v>
      </c>
      <c r="S675" s="6">
        <f t="shared" si="133"/>
        <v>0.1893495750202415</v>
      </c>
      <c r="T675" s="104">
        <f t="shared" si="141"/>
        <v>-6.2714323860926013E-2</v>
      </c>
      <c r="U675" s="104" t="str">
        <f t="shared" si="142"/>
        <v/>
      </c>
      <c r="V675" s="26" t="str" cm="1">
        <f t="array" ref="V675">IFERROR(IF(E675="H",INDEX('DVOA Pred'!$G$2:$G$1000,MATCH($F675&amp;$B675&amp;$A675,'DVOA Pred'!$C$2:$C$1000&amp;'DVOA Pred'!$A$2:$A$1000&amp;'DVOA Pred'!$B$2:$B$1000,0)),
INDEX('DVOA Pred'!$H$2:$H$1000,MATCH($F675&amp;$B675&amp;$A675,'DVOA Pred'!$D$2:$D$1000&amp;'DVOA Pred'!$A$2:$A$1000&amp;'DVOA Pred'!$B$2:$B$1000,0))),"")</f>
        <v/>
      </c>
      <c r="W675" s="26" t="str">
        <f t="shared" si="134"/>
        <v/>
      </c>
      <c r="X675" s="26" t="str">
        <f t="shared" si="135"/>
        <v/>
      </c>
      <c r="Y675" s="6" t="str">
        <f>IFERROR((PERCENTRANK($L$2:$L$20355,L675)*Multiples!$B$3)+((PERCENTRANK($W$2:$W$20355,W675)*(1-Multiples!$B$3))),"")</f>
        <v/>
      </c>
      <c r="Z675" s="64">
        <v>20</v>
      </c>
      <c r="AA675" s="64">
        <v>17</v>
      </c>
      <c r="AB675" s="24">
        <f t="shared" si="136"/>
        <v>3</v>
      </c>
      <c r="AC675" s="24">
        <f t="shared" si="137"/>
        <v>6.5</v>
      </c>
      <c r="AD675" s="24">
        <f t="shared" si="138"/>
        <v>5.5</v>
      </c>
      <c r="AE675" s="24" t="str">
        <f t="shared" si="139"/>
        <v>Yes</v>
      </c>
      <c r="AF675" s="24" t="str">
        <f t="shared" si="140"/>
        <v>Yes</v>
      </c>
      <c r="AG675" s="64"/>
      <c r="AH675" s="105"/>
      <c r="AI675" s="105"/>
      <c r="AJ675" s="66"/>
    </row>
    <row r="676" spans="1:36" customFormat="1" x14ac:dyDescent="0.25">
      <c r="A676" s="7">
        <v>9</v>
      </c>
      <c r="B676" s="5">
        <v>2023</v>
      </c>
      <c r="C676" s="5" t="str">
        <f t="shared" si="130"/>
        <v>2023 W9</v>
      </c>
      <c r="D676" s="5">
        <v>337</v>
      </c>
      <c r="E676" s="5" t="s">
        <v>651</v>
      </c>
      <c r="F676" s="5" t="s">
        <v>20</v>
      </c>
      <c r="G676" s="5" t="s">
        <v>42</v>
      </c>
      <c r="H676" s="5">
        <v>-3.5</v>
      </c>
      <c r="I676" s="61">
        <v>-3.5</v>
      </c>
      <c r="J676" s="62" t="str">
        <f t="shared" si="131"/>
        <v>F0</v>
      </c>
      <c r="K676" s="61">
        <f t="shared" si="132"/>
        <v>0</v>
      </c>
      <c r="L676" s="228">
        <f>IF(K676=0,0,
IF(J676="D0.5",0.5*SUMIFS('Key Numbers'!$C$2:$C$71,'Key Numbers'!$A$2:$A$71,"&gt;="&amp;ABS($I676),'Key Numbers'!$A$2:$A$71,"&lt;="&amp;ABS($H676)),
IF(J676="D-0.5",0.5*-1*SUMIFS('Key Numbers'!$C$2:$C$71,'Key Numbers'!$A$2:$A$71,"&lt;="&amp;ABS($I676),'Key Numbers'!$A$2:$A$71,"&gt;="&amp;ABS($H676)),
IF(J676="F0.5",0.5*SUMIFS('Key Numbers'!$C$2:$C$71,'Key Numbers'!$A$2:$A$71,"&lt;="&amp;ABS($I676),'Key Numbers'!$A$2:$A$71,"&gt;="&amp;ABS($H676)),
IF(J676="F-0.5",0.5*-1*SUMIFS('Key Numbers'!$C$2:$C$71,'Key Numbers'!$A$2:$A$71,"&gt;="&amp;ABS($I676),'Key Numbers'!$A$2:$A$71,"&lt;="&amp;ABS($H676)),
IF(AND(LEFT(J676,1)="F",K676&lt;0),-1*SUMIFS('Key Numbers'!$C$2:$C$71,'Key Numbers'!$A$2:$A$71,"&gt;="&amp;ABS($I676),'Key Numbers'!$A$2:$A$71,"&lt;="&amp;ABS($H676)),
IF(AND(LEFT(J676,1)="F",K676&gt;0),SUMIFS('Key Numbers'!$C$2:$C$71,'Key Numbers'!$A$2:$A$71,"&lt;="&amp;ABS($I676),'Key Numbers'!$A$2:$A$71,"&gt;="&amp;ABS($H676)),
IF(AND(LEFT(J676,1)="D",K676&lt;0),-1*SUMIFS('Key Numbers'!$C$2:$C$71,'Key Numbers'!$A$2:$A$71,"&lt;="&amp;ABS($I676),'Key Numbers'!$A$2:$A$71,"&gt;="&amp;ABS($H676)),
SUMIFS('Key Numbers'!$C$2:$C$71,'Key Numbers'!$A$2:$A$71,"&gt;="&amp;ABS($I676),'Key Numbers'!$A$2:$A$71,"&lt;="&amp;ABS($H676))))))))))</f>
        <v>0</v>
      </c>
      <c r="M676" s="6" cm="1">
        <f t="array" ref="M676">IFERROR(INDEX(DVOA!$E$2:$E$20095,MATCH($F676&amp;$A676-1&amp;$B676,DVOA!$C$2:$C$20095&amp;DVOA!$A$2:$A20394&amp;DVOA!$B$2:$B$20095,0)),0)</f>
        <v>-0.19862073808349701</v>
      </c>
      <c r="N676" s="6" cm="1">
        <f t="array" ref="N676">IFERROR(INDEX(WDVOA!$W$2:$W$1616,MATCH($F676&amp;$A676-1&amp;$B676,WDVOA!$U$2:$U$19616&amp;WDVOA!$V$2:$V$19616&amp;WDVOA!$B$2:$B$19616,0)),0)</f>
        <v>0</v>
      </c>
      <c r="O676" s="6" cm="1">
        <f t="array" ref="O676">IFERROR(INDEX(DVOA!$AC$2:$AC$20095,MATCH($F676&amp;$A676-1&amp;$B676,DVOA!$C$2:$C$20095&amp;DVOA!$A$2:$A$20095&amp;DVOA!$B$2:$B$20095,0)
),0)</f>
        <v>7.4665505887102801E-2</v>
      </c>
      <c r="P676" s="6" cm="1">
        <f t="array" ref="P676">IFERROR(INDEX(DVOA!$E$2:$E$20095,MATCH($G676&amp;$A676-1&amp;$B676,DVOA!$C$2:$C$20095&amp;DVOA!$A$2:$A20394&amp;DVOA!$B$2:$B$20095,0)),0)</f>
        <v>-5.2499111980516898E-2</v>
      </c>
      <c r="Q676" s="6" cm="1">
        <f t="array" ref="Q676">IFERROR(INDEX(WDVOA!$W$2:$W$1616,MATCH($G676&amp;$A676-1&amp;$B676,WDVOA!$U$2:$U$19616&amp;WDVOA!$V$2:$V$19616&amp;WDVOA!$B$2:$B$19616,0)),0)</f>
        <v>0</v>
      </c>
      <c r="R676" s="6" cm="1">
        <f t="array" ref="R676">IFERROR(INDEX(DVOA!$AC$2:$AC$20095,MATCH($G676&amp;$A676-1&amp;$B676,DVOA!$C$2:$C$20095&amp;DVOA!$A$2:$A$20095&amp;DVOA!$B$2:$B$20095,0)
),0)</f>
        <v>0.11626427330688099</v>
      </c>
      <c r="S676" s="6">
        <f t="shared" si="133"/>
        <v>9.5464889596991898E-2</v>
      </c>
      <c r="T676" s="104">
        <f t="shared" si="141"/>
        <v>-0.1461216261029801</v>
      </c>
      <c r="U676" s="104" t="str">
        <f t="shared" si="142"/>
        <v/>
      </c>
      <c r="V676" s="26" t="str" cm="1">
        <f t="array" ref="V676">IFERROR(IF(E676="H",INDEX('DVOA Pred'!$G$2:$G$1000,MATCH($F676&amp;$B676&amp;$A676,'DVOA Pred'!$C$2:$C$1000&amp;'DVOA Pred'!$A$2:$A$1000&amp;'DVOA Pred'!$B$2:$B$1000,0)),
INDEX('DVOA Pred'!$H$2:$H$1000,MATCH($F676&amp;$B676&amp;$A676,'DVOA Pred'!$D$2:$D$1000&amp;'DVOA Pred'!$A$2:$A$1000&amp;'DVOA Pred'!$B$2:$B$1000,0))),"")</f>
        <v/>
      </c>
      <c r="W676" s="26" t="str">
        <f t="shared" si="134"/>
        <v/>
      </c>
      <c r="X676" s="26" t="str">
        <f t="shared" si="135"/>
        <v/>
      </c>
      <c r="Y676" s="6" t="str">
        <f>IFERROR((PERCENTRANK($L$2:$L$20355,L676)*Multiples!$B$3)+((PERCENTRANK($W$2:$W$20355,W676)*(1-Multiples!$B$3))),"")</f>
        <v/>
      </c>
      <c r="Z676" s="64">
        <v>20</v>
      </c>
      <c r="AA676" s="64">
        <v>3</v>
      </c>
      <c r="AB676" s="24">
        <f t="shared" si="136"/>
        <v>17</v>
      </c>
      <c r="AC676" s="24">
        <f t="shared" si="137"/>
        <v>13.5</v>
      </c>
      <c r="AD676" s="24">
        <f t="shared" si="138"/>
        <v>13.5</v>
      </c>
      <c r="AE676" s="24" t="str">
        <f t="shared" si="139"/>
        <v>Yes</v>
      </c>
      <c r="AF676" s="24" t="str">
        <f t="shared" si="140"/>
        <v>Yes</v>
      </c>
      <c r="AG676" s="64"/>
      <c r="AH676" s="105"/>
      <c r="AI676" s="105"/>
      <c r="AJ676" s="66"/>
    </row>
    <row r="677" spans="1:36" customFormat="1" x14ac:dyDescent="0.25">
      <c r="A677" s="7">
        <v>9</v>
      </c>
      <c r="B677" s="5">
        <v>2023</v>
      </c>
      <c r="C677" s="5" t="str">
        <f t="shared" si="130"/>
        <v>2023 W9</v>
      </c>
      <c r="D677" s="5">
        <v>337</v>
      </c>
      <c r="E677" s="5" t="s">
        <v>649</v>
      </c>
      <c r="F677" s="5" t="s">
        <v>42</v>
      </c>
      <c r="G677" s="5" t="s">
        <v>20</v>
      </c>
      <c r="H677" s="5">
        <v>3.5</v>
      </c>
      <c r="I677" s="61">
        <v>3.5</v>
      </c>
      <c r="J677" s="62" t="str">
        <f t="shared" si="131"/>
        <v>D0</v>
      </c>
      <c r="K677" s="61">
        <f t="shared" si="132"/>
        <v>0</v>
      </c>
      <c r="L677" s="228">
        <f>IF(K677=0,0,
IF(J677="D0.5",0.5*SUMIFS('Key Numbers'!$C$2:$C$71,'Key Numbers'!$A$2:$A$71,"&gt;="&amp;ABS($I677),'Key Numbers'!$A$2:$A$71,"&lt;="&amp;ABS($H677)),
IF(J677="D-0.5",0.5*-1*SUMIFS('Key Numbers'!$C$2:$C$71,'Key Numbers'!$A$2:$A$71,"&lt;="&amp;ABS($I677),'Key Numbers'!$A$2:$A$71,"&gt;="&amp;ABS($H677)),
IF(J677="F0.5",0.5*SUMIFS('Key Numbers'!$C$2:$C$71,'Key Numbers'!$A$2:$A$71,"&lt;="&amp;ABS($I677),'Key Numbers'!$A$2:$A$71,"&gt;="&amp;ABS($H677)),
IF(J677="F-0.5",0.5*-1*SUMIFS('Key Numbers'!$C$2:$C$71,'Key Numbers'!$A$2:$A$71,"&gt;="&amp;ABS($I677),'Key Numbers'!$A$2:$A$71,"&lt;="&amp;ABS($H677)),
IF(AND(LEFT(J677,1)="F",K677&lt;0),-1*SUMIFS('Key Numbers'!$C$2:$C$71,'Key Numbers'!$A$2:$A$71,"&gt;="&amp;ABS($I677),'Key Numbers'!$A$2:$A$71,"&lt;="&amp;ABS($H677)),
IF(AND(LEFT(J677,1)="F",K677&gt;0),SUMIFS('Key Numbers'!$C$2:$C$71,'Key Numbers'!$A$2:$A$71,"&lt;="&amp;ABS($I677),'Key Numbers'!$A$2:$A$71,"&gt;="&amp;ABS($H677)),
IF(AND(LEFT(J677,1)="D",K677&lt;0),-1*SUMIFS('Key Numbers'!$C$2:$C$71,'Key Numbers'!$A$2:$A$71,"&lt;="&amp;ABS($I677),'Key Numbers'!$A$2:$A$71,"&gt;="&amp;ABS($H677)),
SUMIFS('Key Numbers'!$C$2:$C$71,'Key Numbers'!$A$2:$A$71,"&gt;="&amp;ABS($I677),'Key Numbers'!$A$2:$A$71,"&lt;="&amp;ABS($H677))))))))))</f>
        <v>0</v>
      </c>
      <c r="M677" s="6" cm="1">
        <f t="array" ref="M677">IFERROR(INDEX(DVOA!$E$2:$E$20095,MATCH($F677&amp;$A677-1&amp;$B677,DVOA!$C$2:$C$20095&amp;DVOA!$A$2:$A20395&amp;DVOA!$B$2:$B$20095,0)),0)</f>
        <v>-5.2499111980516898E-2</v>
      </c>
      <c r="N677" s="6" cm="1">
        <f t="array" ref="N677">IFERROR(INDEX(WDVOA!$W$2:$W$1616,MATCH($F677&amp;$A677-1&amp;$B677,WDVOA!$U$2:$U$19616&amp;WDVOA!$V$2:$V$19616&amp;WDVOA!$B$2:$B$19616,0)),0)</f>
        <v>0</v>
      </c>
      <c r="O677" s="6" cm="1">
        <f t="array" ref="O677">IFERROR(INDEX(DVOA!$AC$2:$AC$20095,MATCH($F677&amp;$A677-1&amp;$B677,DVOA!$C$2:$C$20095&amp;DVOA!$A$2:$A$20095&amp;DVOA!$B$2:$B$20095,0)
),0)</f>
        <v>0.11626427330688099</v>
      </c>
      <c r="P677" s="6" cm="1">
        <f t="array" ref="P677">IFERROR(INDEX(DVOA!$E$2:$E$20095,MATCH($G677&amp;$A677-1&amp;$B677,DVOA!$C$2:$C$20095&amp;DVOA!$A$2:$A20395&amp;DVOA!$B$2:$B$20095,0)),0)</f>
        <v>-0.19862073808349701</v>
      </c>
      <c r="Q677" s="6" cm="1">
        <f t="array" ref="Q677">IFERROR(INDEX(WDVOA!$W$2:$W$1616,MATCH($G677&amp;$A677-1&amp;$B677,WDVOA!$U$2:$U$19616&amp;WDVOA!$V$2:$V$19616&amp;WDVOA!$B$2:$B$19616,0)),0)</f>
        <v>0</v>
      </c>
      <c r="R677" s="6" cm="1">
        <f t="array" ref="R677">IFERROR(INDEX(DVOA!$AC$2:$AC$20095,MATCH($G677&amp;$A677-1&amp;$B677,DVOA!$C$2:$C$20095&amp;DVOA!$A$2:$A$20095&amp;DVOA!$B$2:$B$20095,0)
),0)</f>
        <v>7.4665505887102801E-2</v>
      </c>
      <c r="S677" s="6">
        <f t="shared" si="133"/>
        <v>9.5464889596991898E-2</v>
      </c>
      <c r="T677" s="104">
        <f t="shared" si="141"/>
        <v>0.1461216261029801</v>
      </c>
      <c r="U677" s="104" t="str">
        <f t="shared" si="142"/>
        <v/>
      </c>
      <c r="V677" s="26" t="str" cm="1">
        <f t="array" ref="V677">IFERROR(IF(E677="H",INDEX('DVOA Pred'!$G$2:$G$1000,MATCH($F677&amp;$B677&amp;$A677,'DVOA Pred'!$C$2:$C$1000&amp;'DVOA Pred'!$A$2:$A$1000&amp;'DVOA Pred'!$B$2:$B$1000,0)),
INDEX('DVOA Pred'!$H$2:$H$1000,MATCH($F677&amp;$B677&amp;$A677,'DVOA Pred'!$D$2:$D$1000&amp;'DVOA Pred'!$A$2:$A$1000&amp;'DVOA Pred'!$B$2:$B$1000,0))),"")</f>
        <v/>
      </c>
      <c r="W677" s="26" t="str">
        <f t="shared" si="134"/>
        <v/>
      </c>
      <c r="X677" s="26" t="str">
        <f t="shared" si="135"/>
        <v/>
      </c>
      <c r="Y677" s="6" t="str">
        <f>IFERROR((PERCENTRANK($L$2:$L$20355,L677)*Multiples!$B$3)+((PERCENTRANK($W$2:$W$20355,W677)*(1-Multiples!$B$3))),"")</f>
        <v/>
      </c>
      <c r="Z677" s="64">
        <v>3</v>
      </c>
      <c r="AA677" s="64">
        <v>20</v>
      </c>
      <c r="AB677" s="24">
        <f t="shared" si="136"/>
        <v>-17</v>
      </c>
      <c r="AC677" s="24">
        <f t="shared" si="137"/>
        <v>-13.5</v>
      </c>
      <c r="AD677" s="24">
        <f t="shared" si="138"/>
        <v>-13.5</v>
      </c>
      <c r="AE677" s="24" t="str">
        <f t="shared" si="139"/>
        <v>No</v>
      </c>
      <c r="AF677" s="24" t="str">
        <f t="shared" si="140"/>
        <v>No</v>
      </c>
      <c r="AG677" s="64" t="s">
        <v>652</v>
      </c>
      <c r="AH677" s="105"/>
      <c r="AI677" s="105"/>
      <c r="AJ677" s="66"/>
    </row>
    <row r="678" spans="1:36" customFormat="1" x14ac:dyDescent="0.25">
      <c r="A678" s="7">
        <v>9</v>
      </c>
      <c r="B678" s="5">
        <v>2023</v>
      </c>
      <c r="C678" s="5" t="str">
        <f t="shared" si="130"/>
        <v>2023 W9</v>
      </c>
      <c r="D678" s="5">
        <v>338</v>
      </c>
      <c r="E678" s="5" t="s">
        <v>651</v>
      </c>
      <c r="F678" s="5" t="s">
        <v>49</v>
      </c>
      <c r="G678" s="5" t="s">
        <v>38</v>
      </c>
      <c r="H678" s="5">
        <v>-2.5</v>
      </c>
      <c r="I678" s="61">
        <v>-3</v>
      </c>
      <c r="J678" s="62" t="str">
        <f t="shared" si="131"/>
        <v>F0.5</v>
      </c>
      <c r="K678" s="61">
        <f t="shared" si="132"/>
        <v>0.5</v>
      </c>
      <c r="L678" s="228">
        <f>IF(K678=0,0,
IF(J678="D0.5",0.5*SUMIFS('Key Numbers'!$C$2:$C$71,'Key Numbers'!$A$2:$A$71,"&gt;="&amp;ABS($I678),'Key Numbers'!$A$2:$A$71,"&lt;="&amp;ABS($H678)),
IF(J678="D-0.5",0.5*-1*SUMIFS('Key Numbers'!$C$2:$C$71,'Key Numbers'!$A$2:$A$71,"&lt;="&amp;ABS($I678),'Key Numbers'!$A$2:$A$71,"&gt;="&amp;ABS($H678)),
IF(J678="F0.5",0.5*SUMIFS('Key Numbers'!$C$2:$C$71,'Key Numbers'!$A$2:$A$71,"&lt;="&amp;ABS($I678),'Key Numbers'!$A$2:$A$71,"&gt;="&amp;ABS($H678)),
IF(J678="F-0.5",0.5*-1*SUMIFS('Key Numbers'!$C$2:$C$71,'Key Numbers'!$A$2:$A$71,"&gt;="&amp;ABS($I678),'Key Numbers'!$A$2:$A$71,"&lt;="&amp;ABS($H678)),
IF(AND(LEFT(J678,1)="F",K678&lt;0),-1*SUMIFS('Key Numbers'!$C$2:$C$71,'Key Numbers'!$A$2:$A$71,"&gt;="&amp;ABS($I678),'Key Numbers'!$A$2:$A$71,"&lt;="&amp;ABS($H678)),
IF(AND(LEFT(J678,1)="F",K678&gt;0),SUMIFS('Key Numbers'!$C$2:$C$71,'Key Numbers'!$A$2:$A$71,"&lt;="&amp;ABS($I678),'Key Numbers'!$A$2:$A$71,"&gt;="&amp;ABS($H678)),
IF(AND(LEFT(J678,1)="D",K678&lt;0),-1*SUMIFS('Key Numbers'!$C$2:$C$71,'Key Numbers'!$A$2:$A$71,"&lt;="&amp;ABS($I678),'Key Numbers'!$A$2:$A$71,"&gt;="&amp;ABS($H678)),
SUMIFS('Key Numbers'!$C$2:$C$71,'Key Numbers'!$A$2:$A$71,"&gt;="&amp;ABS($I678),'Key Numbers'!$A$2:$A$71,"&lt;="&amp;ABS($H678))))))))))</f>
        <v>7.247706422018349E-2</v>
      </c>
      <c r="M678" s="6" cm="1">
        <f t="array" ref="M678">IFERROR(INDEX(DVOA!$E$2:$E$20095,MATCH($F678&amp;$A678-1&amp;$B678,DVOA!$C$2:$C$20095&amp;DVOA!$A$2:$A20396&amp;DVOA!$B$2:$B$20095,0)),0)</f>
        <v>3.7713817331597099E-3</v>
      </c>
      <c r="N678" s="6" cm="1">
        <f t="array" ref="N678">IFERROR(INDEX(WDVOA!$W$2:$W$1616,MATCH($F678&amp;$A678-1&amp;$B678,WDVOA!$U$2:$U$19616&amp;WDVOA!$V$2:$V$19616&amp;WDVOA!$B$2:$B$19616,0)),0)</f>
        <v>0</v>
      </c>
      <c r="O678" s="6" cm="1">
        <f t="array" ref="O678">IFERROR(INDEX(DVOA!$AC$2:$AC$20095,MATCH($F678&amp;$A678-1&amp;$B678,DVOA!$C$2:$C$20095&amp;DVOA!$A$2:$A$20095&amp;DVOA!$B$2:$B$20095,0)
),0)</f>
        <v>0.16122015138831</v>
      </c>
      <c r="P678" s="6" cm="1">
        <f t="array" ref="P678">IFERROR(INDEX(DVOA!$E$2:$E$20095,MATCH($G678&amp;$A678-1&amp;$B678,DVOA!$C$2:$C$20095&amp;DVOA!$A$2:$A20396&amp;DVOA!$B$2:$B$20095,0)),0)</f>
        <v>-9.9221281802851502E-2</v>
      </c>
      <c r="Q678" s="6" cm="1">
        <f t="array" ref="Q678">IFERROR(INDEX(WDVOA!$W$2:$W$1616,MATCH($G678&amp;$A678-1&amp;$B678,WDVOA!$U$2:$U$19616&amp;WDVOA!$V$2:$V$19616&amp;WDVOA!$B$2:$B$19616,0)),0)</f>
        <v>0</v>
      </c>
      <c r="R678" s="6" cm="1">
        <f t="array" ref="R678">IFERROR(INDEX(DVOA!$AC$2:$AC$20095,MATCH($G678&amp;$A678-1&amp;$B678,DVOA!$C$2:$C$20095&amp;DVOA!$A$2:$A$20095&amp;DVOA!$B$2:$B$20095,0)
),0)</f>
        <v>0.147350534370707</v>
      </c>
      <c r="S678" s="6">
        <f t="shared" si="133"/>
        <v>0.15428534287950851</v>
      </c>
      <c r="T678" s="104">
        <f t="shared" si="141"/>
        <v>0.10299266353601121</v>
      </c>
      <c r="U678" s="104" t="str">
        <f t="shared" si="142"/>
        <v/>
      </c>
      <c r="V678" s="26" t="str" cm="1">
        <f t="array" ref="V678">IFERROR(IF(E678="H",INDEX('DVOA Pred'!$G$2:$G$1000,MATCH($F678&amp;$B678&amp;$A678,'DVOA Pred'!$C$2:$C$1000&amp;'DVOA Pred'!$A$2:$A$1000&amp;'DVOA Pred'!$B$2:$B$1000,0)),
INDEX('DVOA Pred'!$H$2:$H$1000,MATCH($F678&amp;$B678&amp;$A678,'DVOA Pred'!$D$2:$D$1000&amp;'DVOA Pred'!$A$2:$A$1000&amp;'DVOA Pred'!$B$2:$B$1000,0))),"")</f>
        <v/>
      </c>
      <c r="W678" s="26" t="str">
        <f t="shared" si="134"/>
        <v/>
      </c>
      <c r="X678" s="26" t="str">
        <f t="shared" si="135"/>
        <v/>
      </c>
      <c r="Y678" s="6" t="str">
        <f>IFERROR((PERCENTRANK($L$2:$L$20355,L678)*Multiples!$B$3)+((PERCENTRANK($W$2:$W$20355,W678)*(1-Multiples!$B$3))),"")</f>
        <v/>
      </c>
      <c r="Z678" s="64">
        <v>39</v>
      </c>
      <c r="AA678" s="64">
        <v>37</v>
      </c>
      <c r="AB678" s="24">
        <f t="shared" si="136"/>
        <v>2</v>
      </c>
      <c r="AC678" s="24">
        <f t="shared" si="137"/>
        <v>-0.5</v>
      </c>
      <c r="AD678" s="24">
        <f t="shared" si="138"/>
        <v>-1</v>
      </c>
      <c r="AE678" s="24" t="str">
        <f t="shared" si="139"/>
        <v>No</v>
      </c>
      <c r="AF678" s="24" t="str">
        <f t="shared" si="140"/>
        <v>No</v>
      </c>
      <c r="AG678" s="64"/>
      <c r="AH678" s="105"/>
      <c r="AI678" s="105"/>
      <c r="AJ678" s="66"/>
    </row>
    <row r="679" spans="1:36" customFormat="1" x14ac:dyDescent="0.25">
      <c r="A679" s="7">
        <v>9</v>
      </c>
      <c r="B679" s="5">
        <v>2023</v>
      </c>
      <c r="C679" s="5" t="str">
        <f t="shared" si="130"/>
        <v>2023 W9</v>
      </c>
      <c r="D679" s="5">
        <v>338</v>
      </c>
      <c r="E679" s="5" t="s">
        <v>649</v>
      </c>
      <c r="F679" s="5" t="s">
        <v>38</v>
      </c>
      <c r="G679" s="5" t="s">
        <v>49</v>
      </c>
      <c r="H679" s="5">
        <v>2.5</v>
      </c>
      <c r="I679" s="61">
        <v>3</v>
      </c>
      <c r="J679" s="62" t="str">
        <f t="shared" si="131"/>
        <v>D-0.5</v>
      </c>
      <c r="K679" s="61">
        <f t="shared" si="132"/>
        <v>-0.5</v>
      </c>
      <c r="L679" s="228">
        <f>IF(K679=0,0,
IF(J679="D0.5",0.5*SUMIFS('Key Numbers'!$C$2:$C$71,'Key Numbers'!$A$2:$A$71,"&gt;="&amp;ABS($I679),'Key Numbers'!$A$2:$A$71,"&lt;="&amp;ABS($H679)),
IF(J679="D-0.5",0.5*-1*SUMIFS('Key Numbers'!$C$2:$C$71,'Key Numbers'!$A$2:$A$71,"&lt;="&amp;ABS($I679),'Key Numbers'!$A$2:$A$71,"&gt;="&amp;ABS($H679)),
IF(J679="F0.5",0.5*SUMIFS('Key Numbers'!$C$2:$C$71,'Key Numbers'!$A$2:$A$71,"&lt;="&amp;ABS($I679),'Key Numbers'!$A$2:$A$71,"&gt;="&amp;ABS($H679)),
IF(J679="F-0.5",0.5*-1*SUMIFS('Key Numbers'!$C$2:$C$71,'Key Numbers'!$A$2:$A$71,"&gt;="&amp;ABS($I679),'Key Numbers'!$A$2:$A$71,"&lt;="&amp;ABS($H679)),
IF(AND(LEFT(J679,1)="F",K679&lt;0),-1*SUMIFS('Key Numbers'!$C$2:$C$71,'Key Numbers'!$A$2:$A$71,"&gt;="&amp;ABS($I679),'Key Numbers'!$A$2:$A$71,"&lt;="&amp;ABS($H679)),
IF(AND(LEFT(J679,1)="F",K679&gt;0),SUMIFS('Key Numbers'!$C$2:$C$71,'Key Numbers'!$A$2:$A$71,"&lt;="&amp;ABS($I679),'Key Numbers'!$A$2:$A$71,"&gt;="&amp;ABS($H679)),
IF(AND(LEFT(J679,1)="D",K679&lt;0),-1*SUMIFS('Key Numbers'!$C$2:$C$71,'Key Numbers'!$A$2:$A$71,"&lt;="&amp;ABS($I679),'Key Numbers'!$A$2:$A$71,"&gt;="&amp;ABS($H679)),
SUMIFS('Key Numbers'!$C$2:$C$71,'Key Numbers'!$A$2:$A$71,"&gt;="&amp;ABS($I679),'Key Numbers'!$A$2:$A$71,"&lt;="&amp;ABS($H679))))))))))</f>
        <v>-7.247706422018349E-2</v>
      </c>
      <c r="M679" s="6" cm="1">
        <f t="array" ref="M679">IFERROR(INDEX(DVOA!$E$2:$E$20095,MATCH($F679&amp;$A679-1&amp;$B679,DVOA!$C$2:$C$20095&amp;DVOA!$A$2:$A20397&amp;DVOA!$B$2:$B$20095,0)),0)</f>
        <v>-9.9221281802851502E-2</v>
      </c>
      <c r="N679" s="6" cm="1">
        <f t="array" ref="N679">IFERROR(INDEX(WDVOA!$W$2:$W$1616,MATCH($F679&amp;$A679-1&amp;$B679,WDVOA!$U$2:$U$19616&amp;WDVOA!$V$2:$V$19616&amp;WDVOA!$B$2:$B$19616,0)),0)</f>
        <v>0</v>
      </c>
      <c r="O679" s="6" cm="1">
        <f t="array" ref="O679">IFERROR(INDEX(DVOA!$AC$2:$AC$20095,MATCH($F679&amp;$A679-1&amp;$B679,DVOA!$C$2:$C$20095&amp;DVOA!$A$2:$A$20095&amp;DVOA!$B$2:$B$20095,0)
),0)</f>
        <v>0.147350534370707</v>
      </c>
      <c r="P679" s="6" cm="1">
        <f t="array" ref="P679">IFERROR(INDEX(DVOA!$E$2:$E$20095,MATCH($G679&amp;$A679-1&amp;$B679,DVOA!$C$2:$C$20095&amp;DVOA!$A$2:$A20397&amp;DVOA!$B$2:$B$20095,0)),0)</f>
        <v>3.7713817331597099E-3</v>
      </c>
      <c r="Q679" s="6" cm="1">
        <f t="array" ref="Q679">IFERROR(INDEX(WDVOA!$W$2:$W$1616,MATCH($G679&amp;$A679-1&amp;$B679,WDVOA!$U$2:$U$19616&amp;WDVOA!$V$2:$V$19616&amp;WDVOA!$B$2:$B$19616,0)),0)</f>
        <v>0</v>
      </c>
      <c r="R679" s="6" cm="1">
        <f t="array" ref="R679">IFERROR(INDEX(DVOA!$AC$2:$AC$20095,MATCH($G679&amp;$A679-1&amp;$B679,DVOA!$C$2:$C$20095&amp;DVOA!$A$2:$A$20095&amp;DVOA!$B$2:$B$20095,0)
),0)</f>
        <v>0.16122015138831</v>
      </c>
      <c r="S679" s="6">
        <f t="shared" si="133"/>
        <v>0.15428534287950851</v>
      </c>
      <c r="T679" s="104">
        <f t="shared" si="141"/>
        <v>-0.10299266353601121</v>
      </c>
      <c r="U679" s="104" t="str">
        <f t="shared" si="142"/>
        <v/>
      </c>
      <c r="V679" s="26" t="str" cm="1">
        <f t="array" ref="V679">IFERROR(IF(E679="H",INDEX('DVOA Pred'!$G$2:$G$1000,MATCH($F679&amp;$B679&amp;$A679,'DVOA Pred'!$C$2:$C$1000&amp;'DVOA Pred'!$A$2:$A$1000&amp;'DVOA Pred'!$B$2:$B$1000,0)),
INDEX('DVOA Pred'!$H$2:$H$1000,MATCH($F679&amp;$B679&amp;$A679,'DVOA Pred'!$D$2:$D$1000&amp;'DVOA Pred'!$A$2:$A$1000&amp;'DVOA Pred'!$B$2:$B$1000,0))),"")</f>
        <v/>
      </c>
      <c r="W679" s="26" t="str">
        <f t="shared" si="134"/>
        <v/>
      </c>
      <c r="X679" s="26" t="str">
        <f t="shared" si="135"/>
        <v/>
      </c>
      <c r="Y679" s="6" t="str">
        <f>IFERROR((PERCENTRANK($L$2:$L$20355,L679)*Multiples!$B$3)+((PERCENTRANK($W$2:$W$20355,W679)*(1-Multiples!$B$3))),"")</f>
        <v/>
      </c>
      <c r="Z679" s="64">
        <v>37</v>
      </c>
      <c r="AA679" s="64">
        <v>39</v>
      </c>
      <c r="AB679" s="24">
        <f t="shared" si="136"/>
        <v>-2</v>
      </c>
      <c r="AC679" s="24">
        <f t="shared" si="137"/>
        <v>0.5</v>
      </c>
      <c r="AD679" s="24">
        <f t="shared" si="138"/>
        <v>1</v>
      </c>
      <c r="AE679" s="24" t="str">
        <f t="shared" si="139"/>
        <v>Yes</v>
      </c>
      <c r="AF679" s="24" t="str">
        <f t="shared" si="140"/>
        <v>Yes</v>
      </c>
      <c r="AG679" s="64"/>
      <c r="AH679" s="105"/>
      <c r="AI679" s="105"/>
      <c r="AJ679" s="66"/>
    </row>
    <row r="680" spans="1:36" customFormat="1" x14ac:dyDescent="0.25">
      <c r="A680" s="7">
        <v>9</v>
      </c>
      <c r="B680" s="5">
        <v>2023</v>
      </c>
      <c r="C680" s="5" t="str">
        <f t="shared" si="130"/>
        <v>2023 W9</v>
      </c>
      <c r="D680" s="5">
        <v>339</v>
      </c>
      <c r="E680" s="5" t="s">
        <v>651</v>
      </c>
      <c r="F680" s="5" t="s">
        <v>51</v>
      </c>
      <c r="G680" s="5" t="s">
        <v>35</v>
      </c>
      <c r="H680" s="5">
        <v>2.5</v>
      </c>
      <c r="I680" s="61">
        <v>2.5</v>
      </c>
      <c r="J680" s="62" t="str">
        <f t="shared" si="131"/>
        <v>D0</v>
      </c>
      <c r="K680" s="61">
        <f t="shared" si="132"/>
        <v>0</v>
      </c>
      <c r="L680" s="228">
        <f>IF(K680=0,0,
IF(J680="D0.5",0.5*SUMIFS('Key Numbers'!$C$2:$C$71,'Key Numbers'!$A$2:$A$71,"&gt;="&amp;ABS($I680),'Key Numbers'!$A$2:$A$71,"&lt;="&amp;ABS($H680)),
IF(J680="D-0.5",0.5*-1*SUMIFS('Key Numbers'!$C$2:$C$71,'Key Numbers'!$A$2:$A$71,"&lt;="&amp;ABS($I680),'Key Numbers'!$A$2:$A$71,"&gt;="&amp;ABS($H680)),
IF(J680="F0.5",0.5*SUMIFS('Key Numbers'!$C$2:$C$71,'Key Numbers'!$A$2:$A$71,"&lt;="&amp;ABS($I680),'Key Numbers'!$A$2:$A$71,"&gt;="&amp;ABS($H680)),
IF(J680="F-0.5",0.5*-1*SUMIFS('Key Numbers'!$C$2:$C$71,'Key Numbers'!$A$2:$A$71,"&gt;="&amp;ABS($I680),'Key Numbers'!$A$2:$A$71,"&lt;="&amp;ABS($H680)),
IF(AND(LEFT(J680,1)="F",K680&lt;0),-1*SUMIFS('Key Numbers'!$C$2:$C$71,'Key Numbers'!$A$2:$A$71,"&gt;="&amp;ABS($I680),'Key Numbers'!$A$2:$A$71,"&lt;="&amp;ABS($H680)),
IF(AND(LEFT(J680,1)="F",K680&gt;0),SUMIFS('Key Numbers'!$C$2:$C$71,'Key Numbers'!$A$2:$A$71,"&lt;="&amp;ABS($I680),'Key Numbers'!$A$2:$A$71,"&gt;="&amp;ABS($H680)),
IF(AND(LEFT(J680,1)="D",K680&lt;0),-1*SUMIFS('Key Numbers'!$C$2:$C$71,'Key Numbers'!$A$2:$A$71,"&lt;="&amp;ABS($I680),'Key Numbers'!$A$2:$A$71,"&gt;="&amp;ABS($H680)),
SUMIFS('Key Numbers'!$C$2:$C$71,'Key Numbers'!$A$2:$A$71,"&gt;="&amp;ABS($I680),'Key Numbers'!$A$2:$A$71,"&lt;="&amp;ABS($H680))))))))))</f>
        <v>0</v>
      </c>
      <c r="M680" s="6" cm="1">
        <f t="array" ref="M680">IFERROR(INDEX(DVOA!$E$2:$E$20095,MATCH($F680&amp;$A680-1&amp;$B680,DVOA!$C$2:$C$20095&amp;DVOA!$A$2:$A20398&amp;DVOA!$B$2:$B$20095,0)),0)</f>
        <v>-0.32443027342471198</v>
      </c>
      <c r="N680" s="6" cm="1">
        <f t="array" ref="N680">IFERROR(INDEX(WDVOA!$W$2:$W$1616,MATCH($F680&amp;$A680-1&amp;$B680,WDVOA!$U$2:$U$19616&amp;WDVOA!$V$2:$V$19616&amp;WDVOA!$B$2:$B$19616,0)),0)</f>
        <v>0</v>
      </c>
      <c r="O680" s="6" cm="1">
        <f t="array" ref="O680">IFERROR(INDEX(DVOA!$AC$2:$AC$20095,MATCH($F680&amp;$A680-1&amp;$B680,DVOA!$C$2:$C$20095&amp;DVOA!$A$2:$A$20095&amp;DVOA!$B$2:$B$20095,0)
),0)</f>
        <v>2.68585266035197E-2</v>
      </c>
      <c r="P680" s="6" cm="1">
        <f t="array" ref="P680">IFERROR(INDEX(DVOA!$E$2:$E$20095,MATCH($G680&amp;$A680-1&amp;$B680,DVOA!$C$2:$C$20095&amp;DVOA!$A$2:$A20398&amp;DVOA!$B$2:$B$20095,0)),0)</f>
        <v>-7.7993217446962904E-3</v>
      </c>
      <c r="Q680" s="6" cm="1">
        <f t="array" ref="Q680">IFERROR(INDEX(WDVOA!$W$2:$W$1616,MATCH($G680&amp;$A680-1&amp;$B680,WDVOA!$U$2:$U$19616&amp;WDVOA!$V$2:$V$19616&amp;WDVOA!$B$2:$B$19616,0)),0)</f>
        <v>0</v>
      </c>
      <c r="R680" s="6" cm="1">
        <f t="array" ref="R680">IFERROR(INDEX(DVOA!$AC$2:$AC$20095,MATCH($G680&amp;$A680-1&amp;$B680,DVOA!$C$2:$C$20095&amp;DVOA!$A$2:$A$20095&amp;DVOA!$B$2:$B$20095,0)
),0)</f>
        <v>0.14620315102940401</v>
      </c>
      <c r="S680" s="6">
        <f t="shared" si="133"/>
        <v>8.6530838816461855E-2</v>
      </c>
      <c r="T680" s="104">
        <f t="shared" si="141"/>
        <v>-0.3166309516800157</v>
      </c>
      <c r="U680" s="104" t="str">
        <f t="shared" si="142"/>
        <v/>
      </c>
      <c r="V680" s="26" t="str" cm="1">
        <f t="array" ref="V680">IFERROR(IF(E680="H",INDEX('DVOA Pred'!$G$2:$G$1000,MATCH($F680&amp;$B680&amp;$A680,'DVOA Pred'!$C$2:$C$1000&amp;'DVOA Pred'!$A$2:$A$1000&amp;'DVOA Pred'!$B$2:$B$1000,0)),
INDEX('DVOA Pred'!$H$2:$H$1000,MATCH($F680&amp;$B680&amp;$A680,'DVOA Pred'!$D$2:$D$1000&amp;'DVOA Pred'!$A$2:$A$1000&amp;'DVOA Pred'!$B$2:$B$1000,0))),"")</f>
        <v/>
      </c>
      <c r="W680" s="26" t="str">
        <f t="shared" si="134"/>
        <v/>
      </c>
      <c r="X680" s="26" t="str">
        <f t="shared" si="135"/>
        <v/>
      </c>
      <c r="Y680" s="6" t="str">
        <f>IFERROR((PERCENTRANK($L$2:$L$20355,L680)*Multiples!$B$3)+((PERCENTRANK($W$2:$W$20355,W680)*(1-Multiples!$B$3))),"")</f>
        <v/>
      </c>
      <c r="Z680" s="64">
        <v>13</v>
      </c>
      <c r="AA680" s="64">
        <v>27</v>
      </c>
      <c r="AB680" s="24">
        <f t="shared" si="136"/>
        <v>-14</v>
      </c>
      <c r="AC680" s="24">
        <f t="shared" si="137"/>
        <v>-11.5</v>
      </c>
      <c r="AD680" s="24">
        <f t="shared" si="138"/>
        <v>-11.5</v>
      </c>
      <c r="AE680" s="24" t="str">
        <f t="shared" si="139"/>
        <v>No</v>
      </c>
      <c r="AF680" s="24" t="str">
        <f t="shared" si="140"/>
        <v>No</v>
      </c>
      <c r="AG680" s="64"/>
      <c r="AH680" s="105"/>
      <c r="AI680" s="105"/>
      <c r="AJ680" s="66"/>
    </row>
    <row r="681" spans="1:36" customFormat="1" x14ac:dyDescent="0.25">
      <c r="A681" s="7">
        <v>9</v>
      </c>
      <c r="B681" s="5">
        <v>2023</v>
      </c>
      <c r="C681" s="5" t="str">
        <f t="shared" si="130"/>
        <v>2023 W9</v>
      </c>
      <c r="D681" s="5">
        <v>339</v>
      </c>
      <c r="E681" s="5" t="s">
        <v>649</v>
      </c>
      <c r="F681" s="5" t="s">
        <v>35</v>
      </c>
      <c r="G681" s="5" t="s">
        <v>51</v>
      </c>
      <c r="H681" s="5">
        <v>-2.5</v>
      </c>
      <c r="I681" s="61">
        <v>-2.5</v>
      </c>
      <c r="J681" s="62" t="str">
        <f t="shared" si="131"/>
        <v>F0</v>
      </c>
      <c r="K681" s="61">
        <f t="shared" si="132"/>
        <v>0</v>
      </c>
      <c r="L681" s="228">
        <f>IF(K681=0,0,
IF(J681="D0.5",0.5*SUMIFS('Key Numbers'!$C$2:$C$71,'Key Numbers'!$A$2:$A$71,"&gt;="&amp;ABS($I681),'Key Numbers'!$A$2:$A$71,"&lt;="&amp;ABS($H681)),
IF(J681="D-0.5",0.5*-1*SUMIFS('Key Numbers'!$C$2:$C$71,'Key Numbers'!$A$2:$A$71,"&lt;="&amp;ABS($I681),'Key Numbers'!$A$2:$A$71,"&gt;="&amp;ABS($H681)),
IF(J681="F0.5",0.5*SUMIFS('Key Numbers'!$C$2:$C$71,'Key Numbers'!$A$2:$A$71,"&lt;="&amp;ABS($I681),'Key Numbers'!$A$2:$A$71,"&gt;="&amp;ABS($H681)),
IF(J681="F-0.5",0.5*-1*SUMIFS('Key Numbers'!$C$2:$C$71,'Key Numbers'!$A$2:$A$71,"&gt;="&amp;ABS($I681),'Key Numbers'!$A$2:$A$71,"&lt;="&amp;ABS($H681)),
IF(AND(LEFT(J681,1)="F",K681&lt;0),-1*SUMIFS('Key Numbers'!$C$2:$C$71,'Key Numbers'!$A$2:$A$71,"&gt;="&amp;ABS($I681),'Key Numbers'!$A$2:$A$71,"&lt;="&amp;ABS($H681)),
IF(AND(LEFT(J681,1)="F",K681&gt;0),SUMIFS('Key Numbers'!$C$2:$C$71,'Key Numbers'!$A$2:$A$71,"&lt;="&amp;ABS($I681),'Key Numbers'!$A$2:$A$71,"&gt;="&amp;ABS($H681)),
IF(AND(LEFT(J681,1)="D",K681&lt;0),-1*SUMIFS('Key Numbers'!$C$2:$C$71,'Key Numbers'!$A$2:$A$71,"&lt;="&amp;ABS($I681),'Key Numbers'!$A$2:$A$71,"&gt;="&amp;ABS($H681)),
SUMIFS('Key Numbers'!$C$2:$C$71,'Key Numbers'!$A$2:$A$71,"&gt;="&amp;ABS($I681),'Key Numbers'!$A$2:$A$71,"&lt;="&amp;ABS($H681))))))))))</f>
        <v>0</v>
      </c>
      <c r="M681" s="6" cm="1">
        <f t="array" ref="M681">IFERROR(INDEX(DVOA!$E$2:$E$20095,MATCH($F681&amp;$A681-1&amp;$B681,DVOA!$C$2:$C$20095&amp;DVOA!$A$2:$A20399&amp;DVOA!$B$2:$B$20095,0)),0)</f>
        <v>-7.7993217446962904E-3</v>
      </c>
      <c r="N681" s="6" cm="1">
        <f t="array" ref="N681">IFERROR(INDEX(WDVOA!$W$2:$W$1616,MATCH($F681&amp;$A681-1&amp;$B681,WDVOA!$U$2:$U$19616&amp;WDVOA!$V$2:$V$19616&amp;WDVOA!$B$2:$B$19616,0)),0)</f>
        <v>0</v>
      </c>
      <c r="O681" s="6" cm="1">
        <f t="array" ref="O681">IFERROR(INDEX(DVOA!$AC$2:$AC$20095,MATCH($F681&amp;$A681-1&amp;$B681,DVOA!$C$2:$C$20095&amp;DVOA!$A$2:$A$20095&amp;DVOA!$B$2:$B$20095,0)
),0)</f>
        <v>0.14620315102940401</v>
      </c>
      <c r="P681" s="6" cm="1">
        <f t="array" ref="P681">IFERROR(INDEX(DVOA!$E$2:$E$20095,MATCH($G681&amp;$A681-1&amp;$B681,DVOA!$C$2:$C$20095&amp;DVOA!$A$2:$A20399&amp;DVOA!$B$2:$B$20095,0)),0)</f>
        <v>-0.32443027342471198</v>
      </c>
      <c r="Q681" s="6" cm="1">
        <f t="array" ref="Q681">IFERROR(INDEX(WDVOA!$W$2:$W$1616,MATCH($G681&amp;$A681-1&amp;$B681,WDVOA!$U$2:$U$19616&amp;WDVOA!$V$2:$V$19616&amp;WDVOA!$B$2:$B$19616,0)),0)</f>
        <v>0</v>
      </c>
      <c r="R681" s="6" cm="1">
        <f t="array" ref="R681">IFERROR(INDEX(DVOA!$AC$2:$AC$20095,MATCH($G681&amp;$A681-1&amp;$B681,DVOA!$C$2:$C$20095&amp;DVOA!$A$2:$A$20095&amp;DVOA!$B$2:$B$20095,0)
),0)</f>
        <v>2.68585266035197E-2</v>
      </c>
      <c r="S681" s="6">
        <f t="shared" si="133"/>
        <v>8.6530838816461855E-2</v>
      </c>
      <c r="T681" s="104">
        <f t="shared" si="141"/>
        <v>0.3166309516800157</v>
      </c>
      <c r="U681" s="104" t="str">
        <f t="shared" si="142"/>
        <v/>
      </c>
      <c r="V681" s="26" t="str" cm="1">
        <f t="array" ref="V681">IFERROR(IF(E681="H",INDEX('DVOA Pred'!$G$2:$G$1000,MATCH($F681&amp;$B681&amp;$A681,'DVOA Pred'!$C$2:$C$1000&amp;'DVOA Pred'!$A$2:$A$1000&amp;'DVOA Pred'!$B$2:$B$1000,0)),
INDEX('DVOA Pred'!$H$2:$H$1000,MATCH($F681&amp;$B681&amp;$A681,'DVOA Pred'!$D$2:$D$1000&amp;'DVOA Pred'!$A$2:$A$1000&amp;'DVOA Pred'!$B$2:$B$1000,0))),"")</f>
        <v/>
      </c>
      <c r="W681" s="26" t="str">
        <f t="shared" si="134"/>
        <v/>
      </c>
      <c r="X681" s="26" t="str">
        <f t="shared" si="135"/>
        <v/>
      </c>
      <c r="Y681" s="6" t="str">
        <f>IFERROR((PERCENTRANK($L$2:$L$20355,L681)*Multiples!$B$3)+((PERCENTRANK($W$2:$W$20355,W681)*(1-Multiples!$B$3))),"")</f>
        <v/>
      </c>
      <c r="Z681" s="64">
        <v>27</v>
      </c>
      <c r="AA681" s="64">
        <v>13</v>
      </c>
      <c r="AB681" s="24">
        <f t="shared" si="136"/>
        <v>14</v>
      </c>
      <c r="AC681" s="24">
        <f t="shared" si="137"/>
        <v>11.5</v>
      </c>
      <c r="AD681" s="24">
        <f t="shared" si="138"/>
        <v>11.5</v>
      </c>
      <c r="AE681" s="24" t="str">
        <f t="shared" si="139"/>
        <v>Yes</v>
      </c>
      <c r="AF681" s="24" t="str">
        <f t="shared" si="140"/>
        <v>Yes</v>
      </c>
      <c r="AG681" s="64"/>
      <c r="AH681" s="105"/>
      <c r="AI681" s="105"/>
      <c r="AJ681" s="66"/>
    </row>
    <row r="682" spans="1:36" customFormat="1" x14ac:dyDescent="0.25">
      <c r="A682" s="7">
        <v>9</v>
      </c>
      <c r="B682" s="5">
        <v>2023</v>
      </c>
      <c r="C682" s="5" t="str">
        <f t="shared" si="130"/>
        <v>2023 W9</v>
      </c>
      <c r="D682" s="5">
        <v>340</v>
      </c>
      <c r="E682" s="5" t="s">
        <v>649</v>
      </c>
      <c r="F682" s="5" t="s">
        <v>3</v>
      </c>
      <c r="G682" s="5" t="s">
        <v>7</v>
      </c>
      <c r="H682" s="5">
        <v>3.5</v>
      </c>
      <c r="I682" s="61">
        <v>3</v>
      </c>
      <c r="J682" s="62" t="str">
        <f t="shared" si="131"/>
        <v>D0.5</v>
      </c>
      <c r="K682" s="61">
        <f t="shared" si="132"/>
        <v>0.5</v>
      </c>
      <c r="L682" s="228">
        <f>IF(K682=0,0,
IF(J682="D0.5",0.5*SUMIFS('Key Numbers'!$C$2:$C$71,'Key Numbers'!$A$2:$A$71,"&gt;="&amp;ABS($I682),'Key Numbers'!$A$2:$A$71,"&lt;="&amp;ABS($H682)),
IF(J682="D-0.5",0.5*-1*SUMIFS('Key Numbers'!$C$2:$C$71,'Key Numbers'!$A$2:$A$71,"&lt;="&amp;ABS($I682),'Key Numbers'!$A$2:$A$71,"&gt;="&amp;ABS($H682)),
IF(J682="F0.5",0.5*SUMIFS('Key Numbers'!$C$2:$C$71,'Key Numbers'!$A$2:$A$71,"&lt;="&amp;ABS($I682),'Key Numbers'!$A$2:$A$71,"&gt;="&amp;ABS($H682)),
IF(J682="F-0.5",0.5*-1*SUMIFS('Key Numbers'!$C$2:$C$71,'Key Numbers'!$A$2:$A$71,"&gt;="&amp;ABS($I682),'Key Numbers'!$A$2:$A$71,"&lt;="&amp;ABS($H682)),
IF(AND(LEFT(J682,1)="F",K682&lt;0),-1*SUMIFS('Key Numbers'!$C$2:$C$71,'Key Numbers'!$A$2:$A$71,"&gt;="&amp;ABS($I682),'Key Numbers'!$A$2:$A$71,"&lt;="&amp;ABS($H682)),
IF(AND(LEFT(J682,1)="F",K682&gt;0),SUMIFS('Key Numbers'!$C$2:$C$71,'Key Numbers'!$A$2:$A$71,"&lt;="&amp;ABS($I682),'Key Numbers'!$A$2:$A$71,"&gt;="&amp;ABS($H682)),
IF(AND(LEFT(J682,1)="D",K682&lt;0),-1*SUMIFS('Key Numbers'!$C$2:$C$71,'Key Numbers'!$A$2:$A$71,"&lt;="&amp;ABS($I682),'Key Numbers'!$A$2:$A$71,"&gt;="&amp;ABS($H682)),
SUMIFS('Key Numbers'!$C$2:$C$71,'Key Numbers'!$A$2:$A$71,"&gt;="&amp;ABS($I682),'Key Numbers'!$A$2:$A$71,"&lt;="&amp;ABS($H682))))))))))</f>
        <v>7.247706422018349E-2</v>
      </c>
      <c r="M682" s="6" cm="1">
        <f t="array" ref="M682">IFERROR(INDEX(DVOA!$E$2:$E$20095,MATCH($F682&amp;$A682-1&amp;$B682,DVOA!$C$2:$C$20095&amp;DVOA!$A$2:$A20400&amp;DVOA!$B$2:$B$20095,0)),0)</f>
        <v>0.16515814306930501</v>
      </c>
      <c r="N682" s="6" cm="1">
        <f t="array" ref="N682">IFERROR(INDEX(WDVOA!$W$2:$W$1616,MATCH($F682&amp;$A682-1&amp;$B682,WDVOA!$U$2:$U$19616&amp;WDVOA!$V$2:$V$19616&amp;WDVOA!$B$2:$B$19616,0)),0)</f>
        <v>0</v>
      </c>
      <c r="O682" s="6" cm="1">
        <f t="array" ref="O682">IFERROR(INDEX(DVOA!$AC$2:$AC$20095,MATCH($F682&amp;$A682-1&amp;$B682,DVOA!$C$2:$C$20095&amp;DVOA!$A$2:$A$20095&amp;DVOA!$B$2:$B$20095,0)
),0)</f>
        <v>0.30123354683942599</v>
      </c>
      <c r="P682" s="6" cm="1">
        <f t="array" ref="P682">IFERROR(INDEX(DVOA!$E$2:$E$20095,MATCH($G682&amp;$A682-1&amp;$B682,DVOA!$C$2:$C$20095&amp;DVOA!$A$2:$A20400&amp;DVOA!$B$2:$B$20095,0)),0)</f>
        <v>0.15908822571700901</v>
      </c>
      <c r="Q682" s="6" cm="1">
        <f t="array" ref="Q682">IFERROR(INDEX(WDVOA!$W$2:$W$1616,MATCH($G682&amp;$A682-1&amp;$B682,WDVOA!$U$2:$U$19616&amp;WDVOA!$V$2:$V$19616&amp;WDVOA!$B$2:$B$19616,0)),0)</f>
        <v>0</v>
      </c>
      <c r="R682" s="6" cm="1">
        <f t="array" ref="R682">IFERROR(INDEX(DVOA!$AC$2:$AC$20095,MATCH($G682&amp;$A682-1&amp;$B682,DVOA!$C$2:$C$20095&amp;DVOA!$A$2:$A$20095&amp;DVOA!$B$2:$B$20095,0)
),0)</f>
        <v>9.1668904837118606E-2</v>
      </c>
      <c r="S682" s="6">
        <f t="shared" si="133"/>
        <v>0.19645122583827229</v>
      </c>
      <c r="T682" s="104">
        <f t="shared" si="141"/>
        <v>6.0699173522960059E-3</v>
      </c>
      <c r="U682" s="104" t="str">
        <f t="shared" si="142"/>
        <v/>
      </c>
      <c r="V682" s="26" t="str" cm="1">
        <f t="array" ref="V682">IFERROR(IF(E682="H",INDEX('DVOA Pred'!$G$2:$G$1000,MATCH($F682&amp;$B682&amp;$A682,'DVOA Pred'!$C$2:$C$1000&amp;'DVOA Pred'!$A$2:$A$1000&amp;'DVOA Pred'!$B$2:$B$1000,0)),
INDEX('DVOA Pred'!$H$2:$H$1000,MATCH($F682&amp;$B682&amp;$A682,'DVOA Pred'!$D$2:$D$1000&amp;'DVOA Pred'!$A$2:$A$1000&amp;'DVOA Pred'!$B$2:$B$1000,0))),"")</f>
        <v/>
      </c>
      <c r="W682" s="26" t="str">
        <f t="shared" si="134"/>
        <v/>
      </c>
      <c r="X682" s="26" t="str">
        <f t="shared" si="135"/>
        <v/>
      </c>
      <c r="Y682" s="6" t="str">
        <f>IFERROR((PERCENTRANK($L$2:$L$20355,L682)*Multiples!$B$3)+((PERCENTRANK($W$2:$W$20355,W682)*(1-Multiples!$B$3))),"")</f>
        <v/>
      </c>
      <c r="Z682" s="64">
        <v>23</v>
      </c>
      <c r="AA682" s="64">
        <v>28</v>
      </c>
      <c r="AB682" s="24">
        <f t="shared" si="136"/>
        <v>-5</v>
      </c>
      <c r="AC682" s="24">
        <f t="shared" si="137"/>
        <v>-1.5</v>
      </c>
      <c r="AD682" s="24">
        <f t="shared" si="138"/>
        <v>-2</v>
      </c>
      <c r="AE682" s="24" t="str">
        <f t="shared" si="139"/>
        <v>No</v>
      </c>
      <c r="AF682" s="24" t="str">
        <f t="shared" si="140"/>
        <v>No</v>
      </c>
      <c r="AG682" s="64"/>
      <c r="AH682" s="105"/>
      <c r="AI682" s="105"/>
      <c r="AJ682" s="66"/>
    </row>
    <row r="683" spans="1:36" customFormat="1" x14ac:dyDescent="0.25">
      <c r="A683" s="7">
        <v>9</v>
      </c>
      <c r="B683" s="5">
        <v>2023</v>
      </c>
      <c r="C683" s="5" t="str">
        <f t="shared" si="130"/>
        <v>2023 W9</v>
      </c>
      <c r="D683" s="5">
        <v>340</v>
      </c>
      <c r="E683" s="5" t="s">
        <v>651</v>
      </c>
      <c r="F683" s="5" t="s">
        <v>7</v>
      </c>
      <c r="G683" s="5" t="s">
        <v>3</v>
      </c>
      <c r="H683" s="5">
        <v>-3.5</v>
      </c>
      <c r="I683" s="61">
        <v>-3</v>
      </c>
      <c r="J683" s="62" t="str">
        <f t="shared" si="131"/>
        <v>F-0.5</v>
      </c>
      <c r="K683" s="61">
        <f t="shared" si="132"/>
        <v>-0.5</v>
      </c>
      <c r="L683" s="228">
        <f>IF(K683=0,0,
IF(J683="D0.5",0.5*SUMIFS('Key Numbers'!$C$2:$C$71,'Key Numbers'!$A$2:$A$71,"&gt;="&amp;ABS($I683),'Key Numbers'!$A$2:$A$71,"&lt;="&amp;ABS($H683)),
IF(J683="D-0.5",0.5*-1*SUMIFS('Key Numbers'!$C$2:$C$71,'Key Numbers'!$A$2:$A$71,"&lt;="&amp;ABS($I683),'Key Numbers'!$A$2:$A$71,"&gt;="&amp;ABS($H683)),
IF(J683="F0.5",0.5*SUMIFS('Key Numbers'!$C$2:$C$71,'Key Numbers'!$A$2:$A$71,"&lt;="&amp;ABS($I683),'Key Numbers'!$A$2:$A$71,"&gt;="&amp;ABS($H683)),
IF(J683="F-0.5",0.5*-1*SUMIFS('Key Numbers'!$C$2:$C$71,'Key Numbers'!$A$2:$A$71,"&gt;="&amp;ABS($I683),'Key Numbers'!$A$2:$A$71,"&lt;="&amp;ABS($H683)),
IF(AND(LEFT(J683,1)="F",K683&lt;0),-1*SUMIFS('Key Numbers'!$C$2:$C$71,'Key Numbers'!$A$2:$A$71,"&gt;="&amp;ABS($I683),'Key Numbers'!$A$2:$A$71,"&lt;="&amp;ABS($H683)),
IF(AND(LEFT(J683,1)="F",K683&gt;0),SUMIFS('Key Numbers'!$C$2:$C$71,'Key Numbers'!$A$2:$A$71,"&lt;="&amp;ABS($I683),'Key Numbers'!$A$2:$A$71,"&gt;="&amp;ABS($H683)),
IF(AND(LEFT(J683,1)="D",K683&lt;0),-1*SUMIFS('Key Numbers'!$C$2:$C$71,'Key Numbers'!$A$2:$A$71,"&lt;="&amp;ABS($I683),'Key Numbers'!$A$2:$A$71,"&gt;="&amp;ABS($H683)),
SUMIFS('Key Numbers'!$C$2:$C$71,'Key Numbers'!$A$2:$A$71,"&gt;="&amp;ABS($I683),'Key Numbers'!$A$2:$A$71,"&lt;="&amp;ABS($H683))))))))))</f>
        <v>-7.247706422018349E-2</v>
      </c>
      <c r="M683" s="6" cm="1">
        <f t="array" ref="M683">IFERROR(INDEX(DVOA!$E$2:$E$20095,MATCH($F683&amp;$A683-1&amp;$B683,DVOA!$C$2:$C$20095&amp;DVOA!$A$2:$A20401&amp;DVOA!$B$2:$B$20095,0)),0)</f>
        <v>0.15908822571700901</v>
      </c>
      <c r="N683" s="6" cm="1">
        <f t="array" ref="N683">IFERROR(INDEX(WDVOA!$W$2:$W$1616,MATCH($F683&amp;$A683-1&amp;$B683,WDVOA!$U$2:$U$19616&amp;WDVOA!$V$2:$V$19616&amp;WDVOA!$B$2:$B$19616,0)),0)</f>
        <v>0</v>
      </c>
      <c r="O683" s="6" cm="1">
        <f t="array" ref="O683">IFERROR(INDEX(DVOA!$AC$2:$AC$20095,MATCH($F683&amp;$A683-1&amp;$B683,DVOA!$C$2:$C$20095&amp;DVOA!$A$2:$A$20095&amp;DVOA!$B$2:$B$20095,0)
),0)</f>
        <v>9.1668904837118606E-2</v>
      </c>
      <c r="P683" s="6" cm="1">
        <f t="array" ref="P683">IFERROR(INDEX(DVOA!$E$2:$E$20095,MATCH($G683&amp;$A683-1&amp;$B683,DVOA!$C$2:$C$20095&amp;DVOA!$A$2:$A20401&amp;DVOA!$B$2:$B$20095,0)),0)</f>
        <v>0.16515814306930501</v>
      </c>
      <c r="Q683" s="6" cm="1">
        <f t="array" ref="Q683">IFERROR(INDEX(WDVOA!$W$2:$W$1616,MATCH($G683&amp;$A683-1&amp;$B683,WDVOA!$U$2:$U$19616&amp;WDVOA!$V$2:$V$19616&amp;WDVOA!$B$2:$B$19616,0)),0)</f>
        <v>0</v>
      </c>
      <c r="R683" s="6" cm="1">
        <f t="array" ref="R683">IFERROR(INDEX(DVOA!$AC$2:$AC$20095,MATCH($G683&amp;$A683-1&amp;$B683,DVOA!$C$2:$C$20095&amp;DVOA!$A$2:$A$20095&amp;DVOA!$B$2:$B$20095,0)
),0)</f>
        <v>0.30123354683942599</v>
      </c>
      <c r="S683" s="6">
        <f t="shared" si="133"/>
        <v>0.19645122583827229</v>
      </c>
      <c r="T683" s="104">
        <f t="shared" si="141"/>
        <v>-6.0699173522960059E-3</v>
      </c>
      <c r="U683" s="104" t="str">
        <f t="shared" si="142"/>
        <v/>
      </c>
      <c r="V683" s="26" t="str" cm="1">
        <f t="array" ref="V683">IFERROR(IF(E683="H",INDEX('DVOA Pred'!$G$2:$G$1000,MATCH($F683&amp;$B683&amp;$A683,'DVOA Pred'!$C$2:$C$1000&amp;'DVOA Pred'!$A$2:$A$1000&amp;'DVOA Pred'!$B$2:$B$1000,0)),
INDEX('DVOA Pred'!$H$2:$H$1000,MATCH($F683&amp;$B683&amp;$A683,'DVOA Pred'!$D$2:$D$1000&amp;'DVOA Pred'!$A$2:$A$1000&amp;'DVOA Pred'!$B$2:$B$1000,0))),"")</f>
        <v/>
      </c>
      <c r="W683" s="26" t="str">
        <f t="shared" si="134"/>
        <v/>
      </c>
      <c r="X683" s="26" t="str">
        <f t="shared" si="135"/>
        <v/>
      </c>
      <c r="Y683" s="6" t="str">
        <f>IFERROR((PERCENTRANK($L$2:$L$20355,L683)*Multiples!$B$3)+((PERCENTRANK($W$2:$W$20355,W683)*(1-Multiples!$B$3))),"")</f>
        <v/>
      </c>
      <c r="Z683" s="64">
        <v>28</v>
      </c>
      <c r="AA683" s="64">
        <v>23</v>
      </c>
      <c r="AB683" s="24">
        <f t="shared" si="136"/>
        <v>5</v>
      </c>
      <c r="AC683" s="24">
        <f t="shared" si="137"/>
        <v>1.5</v>
      </c>
      <c r="AD683" s="24">
        <f t="shared" si="138"/>
        <v>2</v>
      </c>
      <c r="AE683" s="24" t="str">
        <f t="shared" si="139"/>
        <v>Yes</v>
      </c>
      <c r="AF683" s="24" t="str">
        <f t="shared" si="140"/>
        <v>Yes</v>
      </c>
      <c r="AG683" s="64"/>
      <c r="AH683" s="105"/>
      <c r="AI683" s="105"/>
      <c r="AJ683" s="66"/>
    </row>
    <row r="684" spans="1:36" customFormat="1" x14ac:dyDescent="0.25">
      <c r="A684" s="7">
        <v>9</v>
      </c>
      <c r="B684" s="5">
        <v>2023</v>
      </c>
      <c r="C684" s="5" t="str">
        <f t="shared" si="130"/>
        <v>2023 W9</v>
      </c>
      <c r="D684" s="5">
        <v>341</v>
      </c>
      <c r="E684" s="5" t="s">
        <v>651</v>
      </c>
      <c r="F684" s="5" t="s">
        <v>53</v>
      </c>
      <c r="G684" s="5" t="s">
        <v>15</v>
      </c>
      <c r="H684" s="5">
        <v>-2.5</v>
      </c>
      <c r="I684" s="61">
        <v>-1.5</v>
      </c>
      <c r="J684" s="62" t="str">
        <f t="shared" si="131"/>
        <v>F-1</v>
      </c>
      <c r="K684" s="61">
        <f t="shared" si="132"/>
        <v>-1</v>
      </c>
      <c r="L684" s="228">
        <f>IF(K684=0,0,
IF(J684="D0.5",0.5*SUMIFS('Key Numbers'!$C$2:$C$71,'Key Numbers'!$A$2:$A$71,"&gt;="&amp;ABS($I684),'Key Numbers'!$A$2:$A$71,"&lt;="&amp;ABS($H684)),
IF(J684="D-0.5",0.5*-1*SUMIFS('Key Numbers'!$C$2:$C$71,'Key Numbers'!$A$2:$A$71,"&lt;="&amp;ABS($I684),'Key Numbers'!$A$2:$A$71,"&gt;="&amp;ABS($H684)),
IF(J684="F0.5",0.5*SUMIFS('Key Numbers'!$C$2:$C$71,'Key Numbers'!$A$2:$A$71,"&lt;="&amp;ABS($I684),'Key Numbers'!$A$2:$A$71,"&gt;="&amp;ABS($H684)),
IF(J684="F-0.5",0.5*-1*SUMIFS('Key Numbers'!$C$2:$C$71,'Key Numbers'!$A$2:$A$71,"&gt;="&amp;ABS($I684),'Key Numbers'!$A$2:$A$71,"&lt;="&amp;ABS($H684)),
IF(AND(LEFT(J684,1)="F",K684&lt;0),-1*SUMIFS('Key Numbers'!$C$2:$C$71,'Key Numbers'!$A$2:$A$71,"&gt;="&amp;ABS($I684),'Key Numbers'!$A$2:$A$71,"&lt;="&amp;ABS($H684)),
IF(AND(LEFT(J684,1)="F",K684&gt;0),SUMIFS('Key Numbers'!$C$2:$C$71,'Key Numbers'!$A$2:$A$71,"&lt;="&amp;ABS($I684),'Key Numbers'!$A$2:$A$71,"&gt;="&amp;ABS($H684)),
IF(AND(LEFT(J684,1)="D",K684&lt;0),-1*SUMIFS('Key Numbers'!$C$2:$C$71,'Key Numbers'!$A$2:$A$71,"&lt;="&amp;ABS($I684),'Key Numbers'!$A$2:$A$71,"&gt;="&amp;ABS($H684)),
SUMIFS('Key Numbers'!$C$2:$C$71,'Key Numbers'!$A$2:$A$71,"&gt;="&amp;ABS($I684),'Key Numbers'!$A$2:$A$71,"&lt;="&amp;ABS($H684))))))))))</f>
        <v>-5.6880733944954132E-2</v>
      </c>
      <c r="M684" s="6" cm="1">
        <f t="array" ref="M684">IFERROR(INDEX(DVOA!$E$2:$E$20095,MATCH($F684&amp;$A684-1&amp;$B684,DVOA!$C$2:$C$20095&amp;DVOA!$A$2:$A20402&amp;DVOA!$B$2:$B$20095,0)),0)</f>
        <v>-0.30856788282436498</v>
      </c>
      <c r="N684" s="6" cm="1">
        <f t="array" ref="N684">IFERROR(INDEX(WDVOA!$W$2:$W$1616,MATCH($F684&amp;$A684-1&amp;$B684,WDVOA!$U$2:$U$19616&amp;WDVOA!$V$2:$V$19616&amp;WDVOA!$B$2:$B$19616,0)),0)</f>
        <v>0</v>
      </c>
      <c r="O684" s="6" cm="1">
        <f t="array" ref="O684">IFERROR(INDEX(DVOA!$AC$2:$AC$20095,MATCH($F684&amp;$A684-1&amp;$B684,DVOA!$C$2:$C$20095&amp;DVOA!$A$2:$A$20095&amp;DVOA!$B$2:$B$20095,0)
),0)</f>
        <v>6.9700246969329305E-2</v>
      </c>
      <c r="P684" s="6" cm="1">
        <f t="array" ref="P684">IFERROR(INDEX(DVOA!$E$2:$E$20095,MATCH($G684&amp;$A684-1&amp;$B684,DVOA!$C$2:$C$20095&amp;DVOA!$A$2:$A20402&amp;DVOA!$B$2:$B$20095,0)),0)</f>
        <v>-0.38692143550033198</v>
      </c>
      <c r="Q684" s="6" cm="1">
        <f t="array" ref="Q684">IFERROR(INDEX(WDVOA!$W$2:$W$1616,MATCH($G684&amp;$A684-1&amp;$B684,WDVOA!$U$2:$U$19616&amp;WDVOA!$V$2:$V$19616&amp;WDVOA!$B$2:$B$19616,0)),0)</f>
        <v>0</v>
      </c>
      <c r="R684" s="6" cm="1">
        <f t="array" ref="R684">IFERROR(INDEX(DVOA!$AC$2:$AC$20095,MATCH($G684&amp;$A684-1&amp;$B684,DVOA!$C$2:$C$20095&amp;DVOA!$A$2:$A$20095&amp;DVOA!$B$2:$B$20095,0)
),0)</f>
        <v>0.12930814074396599</v>
      </c>
      <c r="S684" s="6">
        <f t="shared" si="133"/>
        <v>9.9504193856647646E-2</v>
      </c>
      <c r="T684" s="104">
        <f t="shared" si="141"/>
        <v>7.8353552675966998E-2</v>
      </c>
      <c r="U684" s="104" t="str">
        <f t="shared" si="142"/>
        <v/>
      </c>
      <c r="V684" s="26" t="str" cm="1">
        <f t="array" ref="V684">IFERROR(IF(E684="H",INDEX('DVOA Pred'!$G$2:$G$1000,MATCH($F684&amp;$B684&amp;$A684,'DVOA Pred'!$C$2:$C$1000&amp;'DVOA Pred'!$A$2:$A$1000&amp;'DVOA Pred'!$B$2:$B$1000,0)),
INDEX('DVOA Pred'!$H$2:$H$1000,MATCH($F684&amp;$B684&amp;$A684,'DVOA Pred'!$D$2:$D$1000&amp;'DVOA Pred'!$A$2:$A$1000&amp;'DVOA Pred'!$B$2:$B$1000,0))),"")</f>
        <v/>
      </c>
      <c r="W684" s="26" t="str">
        <f t="shared" si="134"/>
        <v/>
      </c>
      <c r="X684" s="26" t="str">
        <f t="shared" si="135"/>
        <v/>
      </c>
      <c r="Y684" s="6" t="str">
        <f>IFERROR((PERCENTRANK($L$2:$L$20355,L684)*Multiples!$B$3)+((PERCENTRANK($W$2:$W$20355,W684)*(1-Multiples!$B$3))),"")</f>
        <v/>
      </c>
      <c r="Z684" s="64">
        <v>30</v>
      </c>
      <c r="AA684" s="64">
        <v>6</v>
      </c>
      <c r="AB684" s="24">
        <f t="shared" si="136"/>
        <v>24</v>
      </c>
      <c r="AC684" s="24">
        <f t="shared" si="137"/>
        <v>21.5</v>
      </c>
      <c r="AD684" s="24">
        <f t="shared" si="138"/>
        <v>22.5</v>
      </c>
      <c r="AE684" s="24" t="str">
        <f t="shared" si="139"/>
        <v>Yes</v>
      </c>
      <c r="AF684" s="24" t="str">
        <f t="shared" si="140"/>
        <v>Yes</v>
      </c>
      <c r="AG684" s="64"/>
      <c r="AH684" s="105"/>
      <c r="AI684" s="105"/>
      <c r="AJ684" s="66"/>
    </row>
    <row r="685" spans="1:36" customFormat="1" x14ac:dyDescent="0.25">
      <c r="A685" s="7">
        <v>9</v>
      </c>
      <c r="B685" s="5">
        <v>2023</v>
      </c>
      <c r="C685" s="5" t="str">
        <f t="shared" si="130"/>
        <v>2023 W9</v>
      </c>
      <c r="D685" s="5">
        <v>341</v>
      </c>
      <c r="E685" s="5" t="s">
        <v>649</v>
      </c>
      <c r="F685" s="5" t="s">
        <v>15</v>
      </c>
      <c r="G685" s="5" t="s">
        <v>53</v>
      </c>
      <c r="H685" s="5">
        <v>2.5</v>
      </c>
      <c r="I685" s="61">
        <v>1.5</v>
      </c>
      <c r="J685" s="62" t="str">
        <f t="shared" si="131"/>
        <v>D1</v>
      </c>
      <c r="K685" s="61">
        <f t="shared" si="132"/>
        <v>1</v>
      </c>
      <c r="L685" s="228">
        <f>IF(K685=0,0,
IF(J685="D0.5",0.5*SUMIFS('Key Numbers'!$C$2:$C$71,'Key Numbers'!$A$2:$A$71,"&gt;="&amp;ABS($I685),'Key Numbers'!$A$2:$A$71,"&lt;="&amp;ABS($H685)),
IF(J685="D-0.5",0.5*-1*SUMIFS('Key Numbers'!$C$2:$C$71,'Key Numbers'!$A$2:$A$71,"&lt;="&amp;ABS($I685),'Key Numbers'!$A$2:$A$71,"&gt;="&amp;ABS($H685)),
IF(J685="F0.5",0.5*SUMIFS('Key Numbers'!$C$2:$C$71,'Key Numbers'!$A$2:$A$71,"&lt;="&amp;ABS($I685),'Key Numbers'!$A$2:$A$71,"&gt;="&amp;ABS($H685)),
IF(J685="F-0.5",0.5*-1*SUMIFS('Key Numbers'!$C$2:$C$71,'Key Numbers'!$A$2:$A$71,"&gt;="&amp;ABS($I685),'Key Numbers'!$A$2:$A$71,"&lt;="&amp;ABS($H685)),
IF(AND(LEFT(J685,1)="F",K685&lt;0),-1*SUMIFS('Key Numbers'!$C$2:$C$71,'Key Numbers'!$A$2:$A$71,"&gt;="&amp;ABS($I685),'Key Numbers'!$A$2:$A$71,"&lt;="&amp;ABS($H685)),
IF(AND(LEFT(J685,1)="F",K685&gt;0),SUMIFS('Key Numbers'!$C$2:$C$71,'Key Numbers'!$A$2:$A$71,"&lt;="&amp;ABS($I685),'Key Numbers'!$A$2:$A$71,"&gt;="&amp;ABS($H685)),
IF(AND(LEFT(J685,1)="D",K685&lt;0),-1*SUMIFS('Key Numbers'!$C$2:$C$71,'Key Numbers'!$A$2:$A$71,"&lt;="&amp;ABS($I685),'Key Numbers'!$A$2:$A$71,"&gt;="&amp;ABS($H685)),
SUMIFS('Key Numbers'!$C$2:$C$71,'Key Numbers'!$A$2:$A$71,"&gt;="&amp;ABS($I685),'Key Numbers'!$A$2:$A$71,"&lt;="&amp;ABS($H685))))))))))</f>
        <v>5.6880733944954132E-2</v>
      </c>
      <c r="M685" s="6" cm="1">
        <f t="array" ref="M685">IFERROR(INDEX(DVOA!$E$2:$E$20095,MATCH($F685&amp;$A685-1&amp;$B685,DVOA!$C$2:$C$20095&amp;DVOA!$A$2:$A20403&amp;DVOA!$B$2:$B$20095,0)),0)</f>
        <v>-0.38692143550033198</v>
      </c>
      <c r="N685" s="6" cm="1">
        <f t="array" ref="N685">IFERROR(INDEX(WDVOA!$W$2:$W$1616,MATCH($F685&amp;$A685-1&amp;$B685,WDVOA!$U$2:$U$19616&amp;WDVOA!$V$2:$V$19616&amp;WDVOA!$B$2:$B$19616,0)),0)</f>
        <v>0</v>
      </c>
      <c r="O685" s="6" cm="1">
        <f t="array" ref="O685">IFERROR(INDEX(DVOA!$AC$2:$AC$20095,MATCH($F685&amp;$A685-1&amp;$B685,DVOA!$C$2:$C$20095&amp;DVOA!$A$2:$A$20095&amp;DVOA!$B$2:$B$20095,0)
),0)</f>
        <v>0.12930814074396599</v>
      </c>
      <c r="P685" s="6" cm="1">
        <f t="array" ref="P685">IFERROR(INDEX(DVOA!$E$2:$E$20095,MATCH($G685&amp;$A685-1&amp;$B685,DVOA!$C$2:$C$20095&amp;DVOA!$A$2:$A20403&amp;DVOA!$B$2:$B$20095,0)),0)</f>
        <v>-0.30856788282436498</v>
      </c>
      <c r="Q685" s="6" cm="1">
        <f t="array" ref="Q685">IFERROR(INDEX(WDVOA!$W$2:$W$1616,MATCH($G685&amp;$A685-1&amp;$B685,WDVOA!$U$2:$U$19616&amp;WDVOA!$V$2:$V$19616&amp;WDVOA!$B$2:$B$19616,0)),0)</f>
        <v>0</v>
      </c>
      <c r="R685" s="6" cm="1">
        <f t="array" ref="R685">IFERROR(INDEX(DVOA!$AC$2:$AC$20095,MATCH($G685&amp;$A685-1&amp;$B685,DVOA!$C$2:$C$20095&amp;DVOA!$A$2:$A$20095&amp;DVOA!$B$2:$B$20095,0)
),0)</f>
        <v>6.9700246969329305E-2</v>
      </c>
      <c r="S685" s="6">
        <f t="shared" si="133"/>
        <v>9.9504193856647646E-2</v>
      </c>
      <c r="T685" s="104">
        <f t="shared" si="141"/>
        <v>-7.8353552675966998E-2</v>
      </c>
      <c r="U685" s="104" t="str">
        <f t="shared" si="142"/>
        <v/>
      </c>
      <c r="V685" s="26" t="str" cm="1">
        <f t="array" ref="V685">IFERROR(IF(E685="H",INDEX('DVOA Pred'!$G$2:$G$1000,MATCH($F685&amp;$B685&amp;$A685,'DVOA Pred'!$C$2:$C$1000&amp;'DVOA Pred'!$A$2:$A$1000&amp;'DVOA Pred'!$B$2:$B$1000,0)),
INDEX('DVOA Pred'!$H$2:$H$1000,MATCH($F685&amp;$B685&amp;$A685,'DVOA Pred'!$D$2:$D$1000&amp;'DVOA Pred'!$A$2:$A$1000&amp;'DVOA Pred'!$B$2:$B$1000,0))),"")</f>
        <v/>
      </c>
      <c r="W685" s="26" t="str">
        <f t="shared" si="134"/>
        <v/>
      </c>
      <c r="X685" s="26" t="str">
        <f t="shared" si="135"/>
        <v/>
      </c>
      <c r="Y685" s="6" t="str">
        <f>IFERROR((PERCENTRANK($L$2:$L$20355,L685)*Multiples!$B$3)+((PERCENTRANK($W$2:$W$20355,W685)*(1-Multiples!$B$3))),"")</f>
        <v/>
      </c>
      <c r="Z685" s="64">
        <v>6</v>
      </c>
      <c r="AA685" s="64">
        <v>30</v>
      </c>
      <c r="AB685" s="24">
        <f t="shared" si="136"/>
        <v>-24</v>
      </c>
      <c r="AC685" s="24">
        <f t="shared" si="137"/>
        <v>-21.5</v>
      </c>
      <c r="AD685" s="24">
        <f t="shared" si="138"/>
        <v>-22.5</v>
      </c>
      <c r="AE685" s="24" t="str">
        <f t="shared" si="139"/>
        <v>No</v>
      </c>
      <c r="AF685" s="24" t="str">
        <f t="shared" si="140"/>
        <v>No</v>
      </c>
      <c r="AG685" s="64"/>
      <c r="AH685" s="105"/>
      <c r="AI685" s="105"/>
      <c r="AJ685" s="66"/>
    </row>
    <row r="686" spans="1:36" customFormat="1" x14ac:dyDescent="0.25">
      <c r="A686" s="7">
        <v>9</v>
      </c>
      <c r="B686" s="5">
        <v>2023</v>
      </c>
      <c r="C686" s="5" t="str">
        <f t="shared" si="130"/>
        <v>2023 W9</v>
      </c>
      <c r="D686" s="5">
        <v>344</v>
      </c>
      <c r="E686" s="5" t="s">
        <v>649</v>
      </c>
      <c r="F686" s="5" t="s">
        <v>0</v>
      </c>
      <c r="G686" s="5" t="s">
        <v>24</v>
      </c>
      <c r="H686" s="5">
        <v>2.5</v>
      </c>
      <c r="I686" s="61">
        <v>2.5</v>
      </c>
      <c r="J686" s="62" t="str">
        <f t="shared" si="131"/>
        <v>D0</v>
      </c>
      <c r="K686" s="61">
        <f t="shared" si="132"/>
        <v>0</v>
      </c>
      <c r="L686" s="228">
        <f>IF(K686=0,0,
IF(J686="D0.5",0.5*SUMIFS('Key Numbers'!$C$2:$C$71,'Key Numbers'!$A$2:$A$71,"&gt;="&amp;ABS($I686),'Key Numbers'!$A$2:$A$71,"&lt;="&amp;ABS($H686)),
IF(J686="D-0.5",0.5*-1*SUMIFS('Key Numbers'!$C$2:$C$71,'Key Numbers'!$A$2:$A$71,"&lt;="&amp;ABS($I686),'Key Numbers'!$A$2:$A$71,"&gt;="&amp;ABS($H686)),
IF(J686="F0.5",0.5*SUMIFS('Key Numbers'!$C$2:$C$71,'Key Numbers'!$A$2:$A$71,"&lt;="&amp;ABS($I686),'Key Numbers'!$A$2:$A$71,"&gt;="&amp;ABS($H686)),
IF(J686="F-0.5",0.5*-1*SUMIFS('Key Numbers'!$C$2:$C$71,'Key Numbers'!$A$2:$A$71,"&gt;="&amp;ABS($I686),'Key Numbers'!$A$2:$A$71,"&lt;="&amp;ABS($H686)),
IF(AND(LEFT(J686,1)="F",K686&lt;0),-1*SUMIFS('Key Numbers'!$C$2:$C$71,'Key Numbers'!$A$2:$A$71,"&gt;="&amp;ABS($I686),'Key Numbers'!$A$2:$A$71,"&lt;="&amp;ABS($H686)),
IF(AND(LEFT(J686,1)="F",K686&gt;0),SUMIFS('Key Numbers'!$C$2:$C$71,'Key Numbers'!$A$2:$A$71,"&lt;="&amp;ABS($I686),'Key Numbers'!$A$2:$A$71,"&gt;="&amp;ABS($H686)),
IF(AND(LEFT(J686,1)="D",K686&lt;0),-1*SUMIFS('Key Numbers'!$C$2:$C$71,'Key Numbers'!$A$2:$A$71,"&lt;="&amp;ABS($I686),'Key Numbers'!$A$2:$A$71,"&gt;="&amp;ABS($H686)),
SUMIFS('Key Numbers'!$C$2:$C$71,'Key Numbers'!$A$2:$A$71,"&gt;="&amp;ABS($I686),'Key Numbers'!$A$2:$A$71,"&lt;="&amp;ABS($H686))))))))))</f>
        <v>0</v>
      </c>
      <c r="M686" s="6" cm="1">
        <f t="array" ref="M686">IFERROR(INDEX(DVOA!$E$2:$E$20095,MATCH($F686&amp;$A686-1&amp;$B686,DVOA!$C$2:$C$20095&amp;DVOA!$A$2:$A20404&amp;DVOA!$B$2:$B$20095,0)),0)</f>
        <v>0.28955232821287002</v>
      </c>
      <c r="N686" s="6" cm="1">
        <f t="array" ref="N686">IFERROR(INDEX(WDVOA!$W$2:$W$1616,MATCH($F686&amp;$A686-1&amp;$B686,WDVOA!$U$2:$U$19616&amp;WDVOA!$V$2:$V$19616&amp;WDVOA!$B$2:$B$19616,0)),0)</f>
        <v>0</v>
      </c>
      <c r="O686" s="6" cm="1">
        <f t="array" ref="O686">IFERROR(INDEX(DVOA!$AC$2:$AC$20095,MATCH($F686&amp;$A686-1&amp;$B686,DVOA!$C$2:$C$20095&amp;DVOA!$A$2:$A$20095&amp;DVOA!$B$2:$B$20095,0)
),0)</f>
        <v>0.23941818163458201</v>
      </c>
      <c r="P686" s="6" cm="1">
        <f t="array" ref="P686">IFERROR(INDEX(DVOA!$E$2:$E$20095,MATCH($G686&amp;$A686-1&amp;$B686,DVOA!$C$2:$C$20095&amp;DVOA!$A$2:$A20404&amp;DVOA!$B$2:$B$20095,0)),0)</f>
        <v>2.2660587512582198E-2</v>
      </c>
      <c r="Q686" s="6" cm="1">
        <f t="array" ref="Q686">IFERROR(INDEX(WDVOA!$W$2:$W$1616,MATCH($G686&amp;$A686-1&amp;$B686,WDVOA!$U$2:$U$19616&amp;WDVOA!$V$2:$V$19616&amp;WDVOA!$B$2:$B$19616,0)),0)</f>
        <v>0</v>
      </c>
      <c r="R686" s="6" cm="1">
        <f t="array" ref="R686">IFERROR(INDEX(DVOA!$AC$2:$AC$20095,MATCH($G686&amp;$A686-1&amp;$B686,DVOA!$C$2:$C$20095&amp;DVOA!$A$2:$A$20095&amp;DVOA!$B$2:$B$20095,0)
),0)</f>
        <v>0.20728329113074101</v>
      </c>
      <c r="S686" s="6">
        <f t="shared" si="133"/>
        <v>0.22335073638266151</v>
      </c>
      <c r="T686" s="104">
        <f t="shared" si="141"/>
        <v>0.26689174070028782</v>
      </c>
      <c r="U686" s="104" t="str">
        <f t="shared" si="142"/>
        <v/>
      </c>
      <c r="V686" s="26" t="str" cm="1">
        <f t="array" ref="V686">IFERROR(IF(E686="H",INDEX('DVOA Pred'!$G$2:$G$1000,MATCH($F686&amp;$B686&amp;$A686,'DVOA Pred'!$C$2:$C$1000&amp;'DVOA Pred'!$A$2:$A$1000&amp;'DVOA Pred'!$B$2:$B$1000,0)),
INDEX('DVOA Pred'!$H$2:$H$1000,MATCH($F686&amp;$B686&amp;$A686,'DVOA Pred'!$D$2:$D$1000&amp;'DVOA Pred'!$A$2:$A$1000&amp;'DVOA Pred'!$B$2:$B$1000,0))),"")</f>
        <v/>
      </c>
      <c r="W686" s="26" t="str">
        <f t="shared" si="134"/>
        <v/>
      </c>
      <c r="X686" s="26" t="str">
        <f t="shared" si="135"/>
        <v/>
      </c>
      <c r="Y686" s="6" t="str">
        <f>IFERROR((PERCENTRANK($L$2:$L$20355,L686)*Multiples!$B$3)+((PERCENTRANK($W$2:$W$20355,W686)*(1-Multiples!$B$3))),"")</f>
        <v/>
      </c>
      <c r="Z686" s="64">
        <v>18</v>
      </c>
      <c r="AA686" s="64">
        <v>24</v>
      </c>
      <c r="AB686" s="24">
        <f t="shared" si="136"/>
        <v>-6</v>
      </c>
      <c r="AC686" s="24">
        <f t="shared" si="137"/>
        <v>-3.5</v>
      </c>
      <c r="AD686" s="24">
        <f t="shared" si="138"/>
        <v>-3.5</v>
      </c>
      <c r="AE686" s="24" t="str">
        <f t="shared" si="139"/>
        <v>No</v>
      </c>
      <c r="AF686" s="24" t="str">
        <f t="shared" si="140"/>
        <v>No</v>
      </c>
      <c r="AG686" s="64"/>
      <c r="AH686" s="105"/>
      <c r="AI686" s="105"/>
      <c r="AJ686" s="66"/>
    </row>
    <row r="687" spans="1:36" customFormat="1" x14ac:dyDescent="0.25">
      <c r="A687" s="7">
        <v>9</v>
      </c>
      <c r="B687" s="5">
        <v>2023</v>
      </c>
      <c r="C687" s="5" t="str">
        <f t="shared" si="130"/>
        <v>2023 W9</v>
      </c>
      <c r="D687" s="5">
        <v>344</v>
      </c>
      <c r="E687" s="5" t="s">
        <v>651</v>
      </c>
      <c r="F687" s="5" t="s">
        <v>24</v>
      </c>
      <c r="G687" s="5" t="s">
        <v>0</v>
      </c>
      <c r="H687" s="5">
        <v>-2.5</v>
      </c>
      <c r="I687" s="61">
        <v>-2.5</v>
      </c>
      <c r="J687" s="62" t="str">
        <f t="shared" si="131"/>
        <v>F0</v>
      </c>
      <c r="K687" s="61">
        <f t="shared" si="132"/>
        <v>0</v>
      </c>
      <c r="L687" s="228">
        <f>IF(K687=0,0,
IF(J687="D0.5",0.5*SUMIFS('Key Numbers'!$C$2:$C$71,'Key Numbers'!$A$2:$A$71,"&gt;="&amp;ABS($I687),'Key Numbers'!$A$2:$A$71,"&lt;="&amp;ABS($H687)),
IF(J687="D-0.5",0.5*-1*SUMIFS('Key Numbers'!$C$2:$C$71,'Key Numbers'!$A$2:$A$71,"&lt;="&amp;ABS($I687),'Key Numbers'!$A$2:$A$71,"&gt;="&amp;ABS($H687)),
IF(J687="F0.5",0.5*SUMIFS('Key Numbers'!$C$2:$C$71,'Key Numbers'!$A$2:$A$71,"&lt;="&amp;ABS($I687),'Key Numbers'!$A$2:$A$71,"&gt;="&amp;ABS($H687)),
IF(J687="F-0.5",0.5*-1*SUMIFS('Key Numbers'!$C$2:$C$71,'Key Numbers'!$A$2:$A$71,"&gt;="&amp;ABS($I687),'Key Numbers'!$A$2:$A$71,"&lt;="&amp;ABS($H687)),
IF(AND(LEFT(J687,1)="F",K687&lt;0),-1*SUMIFS('Key Numbers'!$C$2:$C$71,'Key Numbers'!$A$2:$A$71,"&gt;="&amp;ABS($I687),'Key Numbers'!$A$2:$A$71,"&lt;="&amp;ABS($H687)),
IF(AND(LEFT(J687,1)="F",K687&gt;0),SUMIFS('Key Numbers'!$C$2:$C$71,'Key Numbers'!$A$2:$A$71,"&lt;="&amp;ABS($I687),'Key Numbers'!$A$2:$A$71,"&gt;="&amp;ABS($H687)),
IF(AND(LEFT(J687,1)="D",K687&lt;0),-1*SUMIFS('Key Numbers'!$C$2:$C$71,'Key Numbers'!$A$2:$A$71,"&lt;="&amp;ABS($I687),'Key Numbers'!$A$2:$A$71,"&gt;="&amp;ABS($H687)),
SUMIFS('Key Numbers'!$C$2:$C$71,'Key Numbers'!$A$2:$A$71,"&gt;="&amp;ABS($I687),'Key Numbers'!$A$2:$A$71,"&lt;="&amp;ABS($H687))))))))))</f>
        <v>0</v>
      </c>
      <c r="M687" s="6" cm="1">
        <f t="array" ref="M687">IFERROR(INDEX(DVOA!$E$2:$E$20095,MATCH($F687&amp;$A687-1&amp;$B687,DVOA!$C$2:$C$20095&amp;DVOA!$A$2:$A20405&amp;DVOA!$B$2:$B$20095,0)),0)</f>
        <v>2.2660587512582198E-2</v>
      </c>
      <c r="N687" s="6" cm="1">
        <f t="array" ref="N687">IFERROR(INDEX(WDVOA!$W$2:$W$1616,MATCH($F687&amp;$A687-1&amp;$B687,WDVOA!$U$2:$U$19616&amp;WDVOA!$V$2:$V$19616&amp;WDVOA!$B$2:$B$19616,0)),0)</f>
        <v>0</v>
      </c>
      <c r="O687" s="6" cm="1">
        <f t="array" ref="O687">IFERROR(INDEX(DVOA!$AC$2:$AC$20095,MATCH($F687&amp;$A687-1&amp;$B687,DVOA!$C$2:$C$20095&amp;DVOA!$A$2:$A$20095&amp;DVOA!$B$2:$B$20095,0)
),0)</f>
        <v>0.20728329113074101</v>
      </c>
      <c r="P687" s="6" cm="1">
        <f t="array" ref="P687">IFERROR(INDEX(DVOA!$E$2:$E$20095,MATCH($G687&amp;$A687-1&amp;$B687,DVOA!$C$2:$C$20095&amp;DVOA!$A$2:$A20405&amp;DVOA!$B$2:$B$20095,0)),0)</f>
        <v>0.28955232821287002</v>
      </c>
      <c r="Q687" s="6" cm="1">
        <f t="array" ref="Q687">IFERROR(INDEX(WDVOA!$W$2:$W$1616,MATCH($G687&amp;$A687-1&amp;$B687,WDVOA!$U$2:$U$19616&amp;WDVOA!$V$2:$V$19616&amp;WDVOA!$B$2:$B$19616,0)),0)</f>
        <v>0</v>
      </c>
      <c r="R687" s="6" cm="1">
        <f t="array" ref="R687">IFERROR(INDEX(DVOA!$AC$2:$AC$20095,MATCH($G687&amp;$A687-1&amp;$B687,DVOA!$C$2:$C$20095&amp;DVOA!$A$2:$A$20095&amp;DVOA!$B$2:$B$20095,0)
),0)</f>
        <v>0.23941818163458201</v>
      </c>
      <c r="S687" s="6">
        <f t="shared" si="133"/>
        <v>0.22335073638266151</v>
      </c>
      <c r="T687" s="104">
        <f t="shared" si="141"/>
        <v>-0.26689174070028782</v>
      </c>
      <c r="U687" s="104" t="str">
        <f t="shared" si="142"/>
        <v/>
      </c>
      <c r="V687" s="26" t="str" cm="1">
        <f t="array" ref="V687">IFERROR(IF(E687="H",INDEX('DVOA Pred'!$G$2:$G$1000,MATCH($F687&amp;$B687&amp;$A687,'DVOA Pred'!$C$2:$C$1000&amp;'DVOA Pred'!$A$2:$A$1000&amp;'DVOA Pred'!$B$2:$B$1000,0)),
INDEX('DVOA Pred'!$H$2:$H$1000,MATCH($F687&amp;$B687&amp;$A687,'DVOA Pred'!$D$2:$D$1000&amp;'DVOA Pred'!$A$2:$A$1000&amp;'DVOA Pred'!$B$2:$B$1000,0))),"")</f>
        <v/>
      </c>
      <c r="W687" s="26" t="str">
        <f t="shared" si="134"/>
        <v/>
      </c>
      <c r="X687" s="26" t="str">
        <f t="shared" si="135"/>
        <v/>
      </c>
      <c r="Y687" s="6" t="str">
        <f>IFERROR((PERCENTRANK($L$2:$L$20355,L687)*Multiples!$B$3)+((PERCENTRANK($W$2:$W$20355,W687)*(1-Multiples!$B$3))),"")</f>
        <v/>
      </c>
      <c r="Z687" s="64">
        <v>24</v>
      </c>
      <c r="AA687" s="64">
        <v>18</v>
      </c>
      <c r="AB687" s="24">
        <f t="shared" si="136"/>
        <v>6</v>
      </c>
      <c r="AC687" s="24">
        <f t="shared" si="137"/>
        <v>3.5</v>
      </c>
      <c r="AD687" s="24">
        <f t="shared" si="138"/>
        <v>3.5</v>
      </c>
      <c r="AE687" s="24" t="str">
        <f t="shared" si="139"/>
        <v>Yes</v>
      </c>
      <c r="AF687" s="24" t="str">
        <f t="shared" si="140"/>
        <v>Yes</v>
      </c>
      <c r="AG687" s="64" t="s">
        <v>652</v>
      </c>
      <c r="AH687" s="105"/>
      <c r="AI687" s="105"/>
      <c r="AJ687" s="66"/>
    </row>
    <row r="688" spans="1:36" customFormat="1" x14ac:dyDescent="0.25">
      <c r="A688" s="7">
        <v>9</v>
      </c>
      <c r="B688" s="5">
        <v>2023</v>
      </c>
      <c r="C688" s="5" t="str">
        <f t="shared" si="130"/>
        <v>2023 W9</v>
      </c>
      <c r="D688" s="5">
        <v>345</v>
      </c>
      <c r="E688" s="5" t="s">
        <v>649</v>
      </c>
      <c r="F688" s="5" t="s">
        <v>28</v>
      </c>
      <c r="G688" s="5" t="s">
        <v>9</v>
      </c>
      <c r="H688" s="5">
        <v>-2.5</v>
      </c>
      <c r="I688" s="61">
        <v>-3.5</v>
      </c>
      <c r="J688" s="62" t="str">
        <f t="shared" si="131"/>
        <v>F1</v>
      </c>
      <c r="K688" s="61">
        <f t="shared" si="132"/>
        <v>1</v>
      </c>
      <c r="L688" s="228">
        <f>IF(K688=0,0,
IF(J688="D0.5",0.5*SUMIFS('Key Numbers'!$C$2:$C$71,'Key Numbers'!$A$2:$A$71,"&gt;="&amp;ABS($I688),'Key Numbers'!$A$2:$A$71,"&lt;="&amp;ABS($H688)),
IF(J688="D-0.5",0.5*-1*SUMIFS('Key Numbers'!$C$2:$C$71,'Key Numbers'!$A$2:$A$71,"&lt;="&amp;ABS($I688),'Key Numbers'!$A$2:$A$71,"&gt;="&amp;ABS($H688)),
IF(J688="F0.5",0.5*SUMIFS('Key Numbers'!$C$2:$C$71,'Key Numbers'!$A$2:$A$71,"&lt;="&amp;ABS($I688),'Key Numbers'!$A$2:$A$71,"&gt;="&amp;ABS($H688)),
IF(J688="F-0.5",0.5*-1*SUMIFS('Key Numbers'!$C$2:$C$71,'Key Numbers'!$A$2:$A$71,"&gt;="&amp;ABS($I688),'Key Numbers'!$A$2:$A$71,"&lt;="&amp;ABS($H688)),
IF(AND(LEFT(J688,1)="F",K688&lt;0),-1*SUMIFS('Key Numbers'!$C$2:$C$71,'Key Numbers'!$A$2:$A$71,"&gt;="&amp;ABS($I688),'Key Numbers'!$A$2:$A$71,"&lt;="&amp;ABS($H688)),
IF(AND(LEFT(J688,1)="F",K688&gt;0),SUMIFS('Key Numbers'!$C$2:$C$71,'Key Numbers'!$A$2:$A$71,"&lt;="&amp;ABS($I688),'Key Numbers'!$A$2:$A$71,"&gt;="&amp;ABS($H688)),
IF(AND(LEFT(J688,1)="D",K688&lt;0),-1*SUMIFS('Key Numbers'!$C$2:$C$71,'Key Numbers'!$A$2:$A$71,"&lt;="&amp;ABS($I688),'Key Numbers'!$A$2:$A$71,"&gt;="&amp;ABS($H688)),
SUMIFS('Key Numbers'!$C$2:$C$71,'Key Numbers'!$A$2:$A$71,"&gt;="&amp;ABS($I688),'Key Numbers'!$A$2:$A$71,"&lt;="&amp;ABS($H688))))))))))</f>
        <v>0.14495412844036698</v>
      </c>
      <c r="M688" s="6" cm="1">
        <f t="array" ref="M688">IFERROR(INDEX(DVOA!$E$2:$E$20095,MATCH($F688&amp;$A688-1&amp;$B688,DVOA!$C$2:$C$20095&amp;DVOA!$A$2:$A20406&amp;DVOA!$B$2:$B$20095,0)),0)</f>
        <v>2.2549609767229101E-2</v>
      </c>
      <c r="N688" s="6" cm="1">
        <f t="array" ref="N688">IFERROR(INDEX(WDVOA!$W$2:$W$1616,MATCH($F688&amp;$A688-1&amp;$B688,WDVOA!$U$2:$U$19616&amp;WDVOA!$V$2:$V$19616&amp;WDVOA!$B$2:$B$19616,0)),0)</f>
        <v>0</v>
      </c>
      <c r="O688" s="6" cm="1">
        <f t="array" ref="O688">IFERROR(INDEX(DVOA!$AC$2:$AC$20095,MATCH($F688&amp;$A688-1&amp;$B688,DVOA!$C$2:$C$20095&amp;DVOA!$A$2:$A$20095&amp;DVOA!$B$2:$B$20095,0)
),0)</f>
        <v>4.2934276784128499E-2</v>
      </c>
      <c r="P688" s="6" cm="1">
        <f t="array" ref="P688">IFERROR(INDEX(DVOA!$E$2:$E$20095,MATCH($G688&amp;$A688-1&amp;$B688,DVOA!$C$2:$C$20095&amp;DVOA!$A$2:$A20406&amp;DVOA!$B$2:$B$20095,0)),0)</f>
        <v>-2.37285274344839E-2</v>
      </c>
      <c r="Q688" s="6" cm="1">
        <f t="array" ref="Q688">IFERROR(INDEX(WDVOA!$W$2:$W$1616,MATCH($G688&amp;$A688-1&amp;$B688,WDVOA!$U$2:$U$19616&amp;WDVOA!$V$2:$V$19616&amp;WDVOA!$B$2:$B$19616,0)),0)</f>
        <v>0</v>
      </c>
      <c r="R688" s="6" cm="1">
        <f t="array" ref="R688">IFERROR(INDEX(DVOA!$AC$2:$AC$20095,MATCH($G688&amp;$A688-1&amp;$B688,DVOA!$C$2:$C$20095&amp;DVOA!$A$2:$A$20095&amp;DVOA!$B$2:$B$20095,0)
),0)</f>
        <v>8.0179913747996004E-2</v>
      </c>
      <c r="S688" s="6">
        <f t="shared" si="133"/>
        <v>6.1557095266062248E-2</v>
      </c>
      <c r="T688" s="104">
        <f t="shared" si="141"/>
        <v>4.6278137201713004E-2</v>
      </c>
      <c r="U688" s="104" t="str">
        <f t="shared" si="142"/>
        <v/>
      </c>
      <c r="V688" s="26" t="str" cm="1">
        <f t="array" ref="V688">IFERROR(IF(E688="H",INDEX('DVOA Pred'!$G$2:$G$1000,MATCH($F688&amp;$B688&amp;$A688,'DVOA Pred'!$C$2:$C$1000&amp;'DVOA Pred'!$A$2:$A$1000&amp;'DVOA Pred'!$B$2:$B$1000,0)),
INDEX('DVOA Pred'!$H$2:$H$1000,MATCH($F688&amp;$B688&amp;$A688,'DVOA Pred'!$D$2:$D$1000&amp;'DVOA Pred'!$A$2:$A$1000&amp;'DVOA Pred'!$B$2:$B$1000,0))),"")</f>
        <v/>
      </c>
      <c r="W688" s="26" t="str">
        <f t="shared" si="134"/>
        <v/>
      </c>
      <c r="X688" s="26" t="str">
        <f t="shared" si="135"/>
        <v/>
      </c>
      <c r="Y688" s="6" t="str">
        <f>IFERROR((PERCENTRANK($L$2:$L$20355,L688)*Multiples!$B$3)+((PERCENTRANK($W$2:$W$20355,W688)*(1-Multiples!$B$3))),"")</f>
        <v/>
      </c>
      <c r="Z688" s="64">
        <v>27</v>
      </c>
      <c r="AA688" s="64">
        <v>6</v>
      </c>
      <c r="AB688" s="24">
        <f t="shared" si="136"/>
        <v>21</v>
      </c>
      <c r="AC688" s="24">
        <f t="shared" si="137"/>
        <v>18.5</v>
      </c>
      <c r="AD688" s="24">
        <f t="shared" si="138"/>
        <v>17.5</v>
      </c>
      <c r="AE688" s="24" t="str">
        <f t="shared" si="139"/>
        <v>Yes</v>
      </c>
      <c r="AF688" s="24" t="str">
        <f t="shared" si="140"/>
        <v>Yes</v>
      </c>
      <c r="AG688" s="64"/>
      <c r="AH688" s="105"/>
      <c r="AI688" s="105"/>
      <c r="AJ688" s="66"/>
    </row>
    <row r="689" spans="1:36" customFormat="1" x14ac:dyDescent="0.25">
      <c r="A689" s="7">
        <v>9</v>
      </c>
      <c r="B689" s="5">
        <v>2023</v>
      </c>
      <c r="C689" s="5" t="str">
        <f t="shared" si="130"/>
        <v>2023 W9</v>
      </c>
      <c r="D689" s="5">
        <v>345</v>
      </c>
      <c r="E689" s="5" t="s">
        <v>651</v>
      </c>
      <c r="F689" s="5" t="s">
        <v>9</v>
      </c>
      <c r="G689" s="5" t="s">
        <v>28</v>
      </c>
      <c r="H689" s="5">
        <v>2.5</v>
      </c>
      <c r="I689" s="61">
        <v>3.5</v>
      </c>
      <c r="J689" s="62" t="str">
        <f t="shared" si="131"/>
        <v>D-1</v>
      </c>
      <c r="K689" s="61">
        <f t="shared" si="132"/>
        <v>-1</v>
      </c>
      <c r="L689" s="228">
        <f>IF(K689=0,0,
IF(J689="D0.5",0.5*SUMIFS('Key Numbers'!$C$2:$C$71,'Key Numbers'!$A$2:$A$71,"&gt;="&amp;ABS($I689),'Key Numbers'!$A$2:$A$71,"&lt;="&amp;ABS($H689)),
IF(J689="D-0.5",0.5*-1*SUMIFS('Key Numbers'!$C$2:$C$71,'Key Numbers'!$A$2:$A$71,"&lt;="&amp;ABS($I689),'Key Numbers'!$A$2:$A$71,"&gt;="&amp;ABS($H689)),
IF(J689="F0.5",0.5*SUMIFS('Key Numbers'!$C$2:$C$71,'Key Numbers'!$A$2:$A$71,"&lt;="&amp;ABS($I689),'Key Numbers'!$A$2:$A$71,"&gt;="&amp;ABS($H689)),
IF(J689="F-0.5",0.5*-1*SUMIFS('Key Numbers'!$C$2:$C$71,'Key Numbers'!$A$2:$A$71,"&gt;="&amp;ABS($I689),'Key Numbers'!$A$2:$A$71,"&lt;="&amp;ABS($H689)),
IF(AND(LEFT(J689,1)="F",K689&lt;0),-1*SUMIFS('Key Numbers'!$C$2:$C$71,'Key Numbers'!$A$2:$A$71,"&gt;="&amp;ABS($I689),'Key Numbers'!$A$2:$A$71,"&lt;="&amp;ABS($H689)),
IF(AND(LEFT(J689,1)="F",K689&gt;0),SUMIFS('Key Numbers'!$C$2:$C$71,'Key Numbers'!$A$2:$A$71,"&lt;="&amp;ABS($I689),'Key Numbers'!$A$2:$A$71,"&gt;="&amp;ABS($H689)),
IF(AND(LEFT(J689,1)="D",K689&lt;0),-1*SUMIFS('Key Numbers'!$C$2:$C$71,'Key Numbers'!$A$2:$A$71,"&lt;="&amp;ABS($I689),'Key Numbers'!$A$2:$A$71,"&gt;="&amp;ABS($H689)),
SUMIFS('Key Numbers'!$C$2:$C$71,'Key Numbers'!$A$2:$A$71,"&gt;="&amp;ABS($I689),'Key Numbers'!$A$2:$A$71,"&lt;="&amp;ABS($H689))))))))))</f>
        <v>-0.14495412844036698</v>
      </c>
      <c r="M689" s="6" cm="1">
        <f t="array" ref="M689">IFERROR(INDEX(DVOA!$E$2:$E$20095,MATCH($F689&amp;$A689-1&amp;$B689,DVOA!$C$2:$C$20095&amp;DVOA!$A$2:$A20407&amp;DVOA!$B$2:$B$20095,0)),0)</f>
        <v>-2.37285274344839E-2</v>
      </c>
      <c r="N689" s="6" cm="1">
        <f t="array" ref="N689">IFERROR(INDEX(WDVOA!$W$2:$W$1616,MATCH($F689&amp;$A689-1&amp;$B689,WDVOA!$U$2:$U$19616&amp;WDVOA!$V$2:$V$19616&amp;WDVOA!$B$2:$B$19616,0)),0)</f>
        <v>0</v>
      </c>
      <c r="O689" s="6" cm="1">
        <f t="array" ref="O689">IFERROR(INDEX(DVOA!$AC$2:$AC$20095,MATCH($F689&amp;$A689-1&amp;$B689,DVOA!$C$2:$C$20095&amp;DVOA!$A$2:$A$20095&amp;DVOA!$B$2:$B$20095,0)
),0)</f>
        <v>8.0179913747996004E-2</v>
      </c>
      <c r="P689" s="6" cm="1">
        <f t="array" ref="P689">IFERROR(INDEX(DVOA!$E$2:$E$20095,MATCH($G689&amp;$A689-1&amp;$B689,DVOA!$C$2:$C$20095&amp;DVOA!$A$2:$A20407&amp;DVOA!$B$2:$B$20095,0)),0)</f>
        <v>2.2549609767229101E-2</v>
      </c>
      <c r="Q689" s="6" cm="1">
        <f t="array" ref="Q689">IFERROR(INDEX(WDVOA!$W$2:$W$1616,MATCH($G689&amp;$A689-1&amp;$B689,WDVOA!$U$2:$U$19616&amp;WDVOA!$V$2:$V$19616&amp;WDVOA!$B$2:$B$19616,0)),0)</f>
        <v>0</v>
      </c>
      <c r="R689" s="6" cm="1">
        <f t="array" ref="R689">IFERROR(INDEX(DVOA!$AC$2:$AC$20095,MATCH($G689&amp;$A689-1&amp;$B689,DVOA!$C$2:$C$20095&amp;DVOA!$A$2:$A$20095&amp;DVOA!$B$2:$B$20095,0)
),0)</f>
        <v>4.2934276784128499E-2</v>
      </c>
      <c r="S689" s="6">
        <f t="shared" si="133"/>
        <v>6.1557095266062248E-2</v>
      </c>
      <c r="T689" s="104">
        <f t="shared" si="141"/>
        <v>-4.6278137201713004E-2</v>
      </c>
      <c r="U689" s="104" t="str">
        <f t="shared" si="142"/>
        <v/>
      </c>
      <c r="V689" s="26" t="str" cm="1">
        <f t="array" ref="V689">IFERROR(IF(E689="H",INDEX('DVOA Pred'!$G$2:$G$1000,MATCH($F689&amp;$B689&amp;$A689,'DVOA Pred'!$C$2:$C$1000&amp;'DVOA Pred'!$A$2:$A$1000&amp;'DVOA Pred'!$B$2:$B$1000,0)),
INDEX('DVOA Pred'!$H$2:$H$1000,MATCH($F689&amp;$B689&amp;$A689,'DVOA Pred'!$D$2:$D$1000&amp;'DVOA Pred'!$A$2:$A$1000&amp;'DVOA Pred'!$B$2:$B$1000,0))),"")</f>
        <v/>
      </c>
      <c r="W689" s="26" t="str">
        <f t="shared" si="134"/>
        <v/>
      </c>
      <c r="X689" s="26" t="str">
        <f t="shared" si="135"/>
        <v/>
      </c>
      <c r="Y689" s="6" t="str">
        <f>IFERROR((PERCENTRANK($L$2:$L$20355,L689)*Multiples!$B$3)+((PERCENTRANK($W$2:$W$20355,W689)*(1-Multiples!$B$3))),"")</f>
        <v/>
      </c>
      <c r="Z689" s="64">
        <v>6</v>
      </c>
      <c r="AA689" s="64">
        <v>27</v>
      </c>
      <c r="AB689" s="24">
        <f t="shared" si="136"/>
        <v>-21</v>
      </c>
      <c r="AC689" s="24">
        <f t="shared" si="137"/>
        <v>-18.5</v>
      </c>
      <c r="AD689" s="24">
        <f t="shared" si="138"/>
        <v>-17.5</v>
      </c>
      <c r="AE689" s="24" t="str">
        <f t="shared" si="139"/>
        <v>No</v>
      </c>
      <c r="AF689" s="24" t="str">
        <f t="shared" si="140"/>
        <v>No</v>
      </c>
      <c r="AG689" s="64"/>
      <c r="AH689" s="105"/>
      <c r="AI689" s="105"/>
      <c r="AJ689" s="66"/>
    </row>
    <row r="690" spans="1:36" customFormat="1" x14ac:dyDescent="0.25">
      <c r="A690" s="7">
        <v>10</v>
      </c>
      <c r="B690" s="5">
        <v>2023</v>
      </c>
      <c r="C690" s="5" t="str">
        <f t="shared" si="130"/>
        <v>2023 W10</v>
      </c>
      <c r="D690" s="5">
        <v>346</v>
      </c>
      <c r="E690" s="5" t="s">
        <v>649</v>
      </c>
      <c r="F690" s="5" t="s">
        <v>51</v>
      </c>
      <c r="G690" s="5" t="s">
        <v>64</v>
      </c>
      <c r="H690" s="5">
        <v>3.5</v>
      </c>
      <c r="I690" s="61">
        <v>3.5</v>
      </c>
      <c r="J690" s="62" t="str">
        <f t="shared" si="131"/>
        <v>D0</v>
      </c>
      <c r="K690" s="61">
        <f t="shared" si="132"/>
        <v>0</v>
      </c>
      <c r="L690" s="228">
        <f>IF(K690=0,0,
IF(J690="D0.5",0.5*SUMIFS('Key Numbers'!$C$2:$C$71,'Key Numbers'!$A$2:$A$71,"&gt;="&amp;ABS($I690),'Key Numbers'!$A$2:$A$71,"&lt;="&amp;ABS($H690)),
IF(J690="D-0.5",0.5*-1*SUMIFS('Key Numbers'!$C$2:$C$71,'Key Numbers'!$A$2:$A$71,"&lt;="&amp;ABS($I690),'Key Numbers'!$A$2:$A$71,"&gt;="&amp;ABS($H690)),
IF(J690="F0.5",0.5*SUMIFS('Key Numbers'!$C$2:$C$71,'Key Numbers'!$A$2:$A$71,"&lt;="&amp;ABS($I690),'Key Numbers'!$A$2:$A$71,"&gt;="&amp;ABS($H690)),
IF(J690="F-0.5",0.5*-1*SUMIFS('Key Numbers'!$C$2:$C$71,'Key Numbers'!$A$2:$A$71,"&gt;="&amp;ABS($I690),'Key Numbers'!$A$2:$A$71,"&lt;="&amp;ABS($H690)),
IF(AND(LEFT(J690,1)="F",K690&lt;0),-1*SUMIFS('Key Numbers'!$C$2:$C$71,'Key Numbers'!$A$2:$A$71,"&gt;="&amp;ABS($I690),'Key Numbers'!$A$2:$A$71,"&lt;="&amp;ABS($H690)),
IF(AND(LEFT(J690,1)="F",K690&gt;0),SUMIFS('Key Numbers'!$C$2:$C$71,'Key Numbers'!$A$2:$A$71,"&lt;="&amp;ABS($I690),'Key Numbers'!$A$2:$A$71,"&gt;="&amp;ABS($H690)),
IF(AND(LEFT(J690,1)="D",K690&lt;0),-1*SUMIFS('Key Numbers'!$C$2:$C$71,'Key Numbers'!$A$2:$A$71,"&lt;="&amp;ABS($I690),'Key Numbers'!$A$2:$A$71,"&gt;="&amp;ABS($H690)),
SUMIFS('Key Numbers'!$C$2:$C$71,'Key Numbers'!$A$2:$A$71,"&gt;="&amp;ABS($I690),'Key Numbers'!$A$2:$A$71,"&lt;="&amp;ABS($H690))))))))))</f>
        <v>0</v>
      </c>
      <c r="M690" s="6" cm="1">
        <f t="array" ref="M690">IFERROR(INDEX(DVOA!$E$2:$E$20095,MATCH($F690&amp;$A690-1&amp;$B690,DVOA!$C$2:$C$20095&amp;DVOA!$A$2:$A20832&amp;DVOA!$B$2:$B$20095,0)),0)</f>
        <v>-0.33067354484790801</v>
      </c>
      <c r="N690" s="6" cm="1">
        <f t="array" ref="N690">IFERROR(INDEX(WDVOA!$W$2:$W$1616,MATCH($F690&amp;$A690-1&amp;$B690,WDVOA!$U$2:$U$19616&amp;WDVOA!$V$2:$V$19616&amp;WDVOA!$B$2:$B$19616,0)),0)</f>
        <v>0</v>
      </c>
      <c r="O690" s="6" cm="1">
        <f t="array" ref="O690">IFERROR(INDEX(DVOA!$AC$2:$AC$20095,MATCH($F690&amp;$A690-1&amp;$B690,DVOA!$C$2:$C$20095&amp;DVOA!$A$2:$A$20095&amp;DVOA!$B$2:$B$20095,0)
),0)</f>
        <v>2.3817912132953301E-2</v>
      </c>
      <c r="P690" s="6" cm="1">
        <f t="array" ref="P690">IFERROR(INDEX(DVOA!$E$2:$E$20095,MATCH($G690&amp;$A690-1&amp;$B690,DVOA!$C$2:$C$20095&amp;DVOA!$A$2:$A20832&amp;DVOA!$B$2:$B$20095,0)),0)</f>
        <v>-0.23562336028214001</v>
      </c>
      <c r="Q690" s="6" cm="1">
        <f t="array" ref="Q690">IFERROR(INDEX(WDVOA!$W$2:$W$1616,MATCH($G690&amp;$A690-1&amp;$B690,WDVOA!$U$2:$U$19616&amp;WDVOA!$V$2:$V$19616&amp;WDVOA!$B$2:$B$19616,0)),0)</f>
        <v>0</v>
      </c>
      <c r="R690" s="6" cm="1">
        <f t="array" ref="R690">IFERROR(INDEX(DVOA!$AC$2:$AC$20095,MATCH($G690&amp;$A690-1&amp;$B690,DVOA!$C$2:$C$20095&amp;DVOA!$A$2:$A$20095&amp;DVOA!$B$2:$B$20095,0)
),0)</f>
        <v>9.4919512770244296E-2</v>
      </c>
      <c r="S690" s="6">
        <f t="shared" si="133"/>
        <v>5.9368712451598797E-2</v>
      </c>
      <c r="T690" s="104">
        <f t="shared" si="141"/>
        <v>-9.5050184565767998E-2</v>
      </c>
      <c r="U690" s="104" t="str">
        <f t="shared" si="142"/>
        <v/>
      </c>
      <c r="V690" s="26" t="str" cm="1">
        <f t="array" ref="V690">IFERROR(IF(E690="H",INDEX('DVOA Pred'!$G$2:$G$1000,MATCH($F690&amp;$B690&amp;$A690,'DVOA Pred'!$C$2:$C$1000&amp;'DVOA Pred'!$A$2:$A$1000&amp;'DVOA Pred'!$B$2:$B$1000,0)),
INDEX('DVOA Pred'!$H$2:$H$1000,MATCH($F690&amp;$B690&amp;$A690,'DVOA Pred'!$D$2:$D$1000&amp;'DVOA Pred'!$A$2:$A$1000&amp;'DVOA Pred'!$B$2:$B$1000,0))),"")</f>
        <v/>
      </c>
      <c r="W690" s="26" t="str">
        <f t="shared" si="134"/>
        <v/>
      </c>
      <c r="X690" s="26" t="str">
        <f t="shared" si="135"/>
        <v/>
      </c>
      <c r="Y690" s="6" t="str">
        <f>IFERROR((PERCENTRANK($L$2:$L$20355,L690)*Multiples!$B$3)+((PERCENTRANK($W$2:$W$20355,W690)*(1-Multiples!$B$3))),"")</f>
        <v/>
      </c>
      <c r="Z690" s="64">
        <v>13</v>
      </c>
      <c r="AA690" s="64">
        <v>16</v>
      </c>
      <c r="AB690" s="24">
        <f t="shared" si="136"/>
        <v>-3</v>
      </c>
      <c r="AC690" s="24">
        <f t="shared" si="137"/>
        <v>0.5</v>
      </c>
      <c r="AD690" s="24">
        <f t="shared" si="138"/>
        <v>0.5</v>
      </c>
      <c r="AE690" s="99" t="str">
        <f t="shared" si="139"/>
        <v>Yes</v>
      </c>
      <c r="AF690" s="99" t="str">
        <f t="shared" si="140"/>
        <v>Yes</v>
      </c>
      <c r="AG690" s="64"/>
      <c r="AH690" s="105"/>
      <c r="AI690" s="105"/>
      <c r="AJ690" s="66"/>
    </row>
    <row r="691" spans="1:36" customFormat="1" x14ac:dyDescent="0.25">
      <c r="A691" s="7">
        <v>10</v>
      </c>
      <c r="B691" s="5">
        <v>2023</v>
      </c>
      <c r="C691" s="5" t="str">
        <f t="shared" si="130"/>
        <v>2023 W10</v>
      </c>
      <c r="D691" s="5">
        <v>346</v>
      </c>
      <c r="E691" s="5" t="s">
        <v>651</v>
      </c>
      <c r="F691" s="5" t="s">
        <v>64</v>
      </c>
      <c r="G691" s="5" t="s">
        <v>51</v>
      </c>
      <c r="H691" s="5">
        <v>-3.5</v>
      </c>
      <c r="I691" s="61">
        <v>-3.5</v>
      </c>
      <c r="J691" s="62" t="str">
        <f t="shared" si="131"/>
        <v>F0</v>
      </c>
      <c r="K691" s="61">
        <f t="shared" si="132"/>
        <v>0</v>
      </c>
      <c r="L691" s="228">
        <f>IF(K691=0,0,
IF(J691="D0.5",0.5*SUMIFS('Key Numbers'!$C$2:$C$71,'Key Numbers'!$A$2:$A$71,"&gt;="&amp;ABS($I691),'Key Numbers'!$A$2:$A$71,"&lt;="&amp;ABS($H691)),
IF(J691="D-0.5",0.5*-1*SUMIFS('Key Numbers'!$C$2:$C$71,'Key Numbers'!$A$2:$A$71,"&lt;="&amp;ABS($I691),'Key Numbers'!$A$2:$A$71,"&gt;="&amp;ABS($H691)),
IF(J691="F0.5",0.5*SUMIFS('Key Numbers'!$C$2:$C$71,'Key Numbers'!$A$2:$A$71,"&lt;="&amp;ABS($I691),'Key Numbers'!$A$2:$A$71,"&gt;="&amp;ABS($H691)),
IF(J691="F-0.5",0.5*-1*SUMIFS('Key Numbers'!$C$2:$C$71,'Key Numbers'!$A$2:$A$71,"&gt;="&amp;ABS($I691),'Key Numbers'!$A$2:$A$71,"&lt;="&amp;ABS($H691)),
IF(AND(LEFT(J691,1)="F",K691&lt;0),-1*SUMIFS('Key Numbers'!$C$2:$C$71,'Key Numbers'!$A$2:$A$71,"&gt;="&amp;ABS($I691),'Key Numbers'!$A$2:$A$71,"&lt;="&amp;ABS($H691)),
IF(AND(LEFT(J691,1)="F",K691&gt;0),SUMIFS('Key Numbers'!$C$2:$C$71,'Key Numbers'!$A$2:$A$71,"&lt;="&amp;ABS($I691),'Key Numbers'!$A$2:$A$71,"&gt;="&amp;ABS($H691)),
IF(AND(LEFT(J691,1)="D",K691&lt;0),-1*SUMIFS('Key Numbers'!$C$2:$C$71,'Key Numbers'!$A$2:$A$71,"&lt;="&amp;ABS($I691),'Key Numbers'!$A$2:$A$71,"&gt;="&amp;ABS($H691)),
SUMIFS('Key Numbers'!$C$2:$C$71,'Key Numbers'!$A$2:$A$71,"&gt;="&amp;ABS($I691),'Key Numbers'!$A$2:$A$71,"&lt;="&amp;ABS($H691))))))))))</f>
        <v>0</v>
      </c>
      <c r="M691" s="6" cm="1">
        <f t="array" ref="M691">IFERROR(INDEX(DVOA!$E$2:$E$20095,MATCH($F691&amp;$A691-1&amp;$B691,DVOA!$C$2:$C$20095&amp;DVOA!$A$2:$A20833&amp;DVOA!$B$2:$B$20095,0)),0)</f>
        <v>-0.23562336028214001</v>
      </c>
      <c r="N691" s="6" cm="1">
        <f t="array" ref="N691">IFERROR(INDEX(WDVOA!$W$2:$W$1616,MATCH($F691&amp;$A691-1&amp;$B691,WDVOA!$U$2:$U$19616&amp;WDVOA!$V$2:$V$19616&amp;WDVOA!$B$2:$B$19616,0)),0)</f>
        <v>0</v>
      </c>
      <c r="O691" s="6" cm="1">
        <f t="array" ref="O691">IFERROR(INDEX(DVOA!$AC$2:$AC$20095,MATCH($F691&amp;$A691-1&amp;$B691,DVOA!$C$2:$C$20095&amp;DVOA!$A$2:$A$20095&amp;DVOA!$B$2:$B$20095,0)
),0)</f>
        <v>9.4919512770244296E-2</v>
      </c>
      <c r="P691" s="6" cm="1">
        <f t="array" ref="P691">IFERROR(INDEX(DVOA!$E$2:$E$20095,MATCH($G691&amp;$A691-1&amp;$B691,DVOA!$C$2:$C$20095&amp;DVOA!$A$2:$A20833&amp;DVOA!$B$2:$B$20095,0)),0)</f>
        <v>-0.33067354484790801</v>
      </c>
      <c r="Q691" s="6" cm="1">
        <f t="array" ref="Q691">IFERROR(INDEX(WDVOA!$W$2:$W$1616,MATCH($G691&amp;$A691-1&amp;$B691,WDVOA!$U$2:$U$19616&amp;WDVOA!$V$2:$V$19616&amp;WDVOA!$B$2:$B$19616,0)),0)</f>
        <v>0</v>
      </c>
      <c r="R691" s="6" cm="1">
        <f t="array" ref="R691">IFERROR(INDEX(DVOA!$AC$2:$AC$20095,MATCH($G691&amp;$A691-1&amp;$B691,DVOA!$C$2:$C$20095&amp;DVOA!$A$2:$A$20095&amp;DVOA!$B$2:$B$20095,0)
),0)</f>
        <v>2.3817912132953301E-2</v>
      </c>
      <c r="S691" s="6">
        <f t="shared" si="133"/>
        <v>5.9368712451598797E-2</v>
      </c>
      <c r="T691" s="104">
        <f t="shared" si="141"/>
        <v>9.5050184565767998E-2</v>
      </c>
      <c r="U691" s="104" t="str">
        <f t="shared" si="142"/>
        <v/>
      </c>
      <c r="V691" s="26" t="str" cm="1">
        <f t="array" ref="V691">IFERROR(IF(E691="H",INDEX('DVOA Pred'!$G$2:$G$1000,MATCH($F691&amp;$B691&amp;$A691,'DVOA Pred'!$C$2:$C$1000&amp;'DVOA Pred'!$A$2:$A$1000&amp;'DVOA Pred'!$B$2:$B$1000,0)),
INDEX('DVOA Pred'!$H$2:$H$1000,MATCH($F691&amp;$B691&amp;$A691,'DVOA Pred'!$D$2:$D$1000&amp;'DVOA Pred'!$A$2:$A$1000&amp;'DVOA Pred'!$B$2:$B$1000,0))),"")</f>
        <v/>
      </c>
      <c r="W691" s="26" t="str">
        <f t="shared" si="134"/>
        <v/>
      </c>
      <c r="X691" s="26" t="str">
        <f t="shared" si="135"/>
        <v/>
      </c>
      <c r="Y691" s="6" t="str">
        <f>IFERROR((PERCENTRANK($L$2:$L$20355,L691)*Multiples!$B$3)+((PERCENTRANK($W$2:$W$20355,W691)*(1-Multiples!$B$3))),"")</f>
        <v/>
      </c>
      <c r="Z691" s="64">
        <v>16</v>
      </c>
      <c r="AA691" s="64">
        <v>13</v>
      </c>
      <c r="AB691" s="24">
        <f t="shared" si="136"/>
        <v>3</v>
      </c>
      <c r="AC691" s="24">
        <f t="shared" si="137"/>
        <v>-0.5</v>
      </c>
      <c r="AD691" s="24">
        <f t="shared" si="138"/>
        <v>-0.5</v>
      </c>
      <c r="AE691" s="99" t="str">
        <f t="shared" si="139"/>
        <v>No</v>
      </c>
      <c r="AF691" s="99" t="str">
        <f t="shared" si="140"/>
        <v>No</v>
      </c>
      <c r="AG691" s="64"/>
      <c r="AH691" s="105"/>
      <c r="AI691" s="105"/>
      <c r="AJ691" s="66"/>
    </row>
    <row r="692" spans="1:36" customFormat="1" x14ac:dyDescent="0.25">
      <c r="A692" s="7">
        <v>10</v>
      </c>
      <c r="B692" s="5">
        <v>2023</v>
      </c>
      <c r="C692" s="5" t="str">
        <f t="shared" si="130"/>
        <v>2023 W10</v>
      </c>
      <c r="D692" s="5">
        <v>347</v>
      </c>
      <c r="E692" s="5" t="s">
        <v>653</v>
      </c>
      <c r="F692" s="5" t="s">
        <v>35</v>
      </c>
      <c r="G692" s="5" t="s">
        <v>17</v>
      </c>
      <c r="H692" s="5">
        <v>-1.5</v>
      </c>
      <c r="I692" s="61">
        <v>-2</v>
      </c>
      <c r="J692" s="62" t="str">
        <f t="shared" si="131"/>
        <v>F0.5</v>
      </c>
      <c r="K692" s="61">
        <f t="shared" si="132"/>
        <v>0.5</v>
      </c>
      <c r="L692" s="228">
        <f>IF(K692=0,0,
IF(J692="D0.5",0.5*SUMIFS('Key Numbers'!$C$2:$C$71,'Key Numbers'!$A$2:$A$71,"&gt;="&amp;ABS($I692),'Key Numbers'!$A$2:$A$71,"&lt;="&amp;ABS($H692)),
IF(J692="D-0.5",0.5*-1*SUMIFS('Key Numbers'!$C$2:$C$71,'Key Numbers'!$A$2:$A$71,"&lt;="&amp;ABS($I692),'Key Numbers'!$A$2:$A$71,"&gt;="&amp;ABS($H692)),
IF(J692="F0.5",0.5*SUMIFS('Key Numbers'!$C$2:$C$71,'Key Numbers'!$A$2:$A$71,"&lt;="&amp;ABS($I692),'Key Numbers'!$A$2:$A$71,"&gt;="&amp;ABS($H692)),
IF(J692="F-0.5",0.5*-1*SUMIFS('Key Numbers'!$C$2:$C$71,'Key Numbers'!$A$2:$A$71,"&gt;="&amp;ABS($I692),'Key Numbers'!$A$2:$A$71,"&lt;="&amp;ABS($H692)),
IF(AND(LEFT(J692,1)="F",K692&lt;0),-1*SUMIFS('Key Numbers'!$C$2:$C$71,'Key Numbers'!$A$2:$A$71,"&gt;="&amp;ABS($I692),'Key Numbers'!$A$2:$A$71,"&lt;="&amp;ABS($H692)),
IF(AND(LEFT(J692,1)="F",K692&gt;0),SUMIFS('Key Numbers'!$C$2:$C$71,'Key Numbers'!$A$2:$A$71,"&lt;="&amp;ABS($I692),'Key Numbers'!$A$2:$A$71,"&gt;="&amp;ABS($H692)),
IF(AND(LEFT(J692,1)="D",K692&lt;0),-1*SUMIFS('Key Numbers'!$C$2:$C$71,'Key Numbers'!$A$2:$A$71,"&lt;="&amp;ABS($I692),'Key Numbers'!$A$2:$A$71,"&gt;="&amp;ABS($H692)),
SUMIFS('Key Numbers'!$C$2:$C$71,'Key Numbers'!$A$2:$A$71,"&gt;="&amp;ABS($I692),'Key Numbers'!$A$2:$A$71,"&lt;="&amp;ABS($H692))))))))))</f>
        <v>2.8440366972477066E-2</v>
      </c>
      <c r="M692" s="6" cm="1">
        <f t="array" ref="M692">IFERROR(INDEX(DVOA!$E$2:$E$20095,MATCH($F692&amp;$A692-1&amp;$B692,DVOA!$C$2:$C$20095&amp;DVOA!$A$2:$A20834&amp;DVOA!$B$2:$B$20095,0)),0)</f>
        <v>1.9677514353686799E-2</v>
      </c>
      <c r="N692" s="6" cm="1">
        <f t="array" ref="N692">IFERROR(INDEX(WDVOA!$W$2:$W$1616,MATCH($F692&amp;$A692-1&amp;$B692,WDVOA!$U$2:$U$19616&amp;WDVOA!$V$2:$V$19616&amp;WDVOA!$B$2:$B$19616,0)),0)</f>
        <v>0</v>
      </c>
      <c r="O692" s="6" cm="1">
        <f t="array" ref="O692">IFERROR(INDEX(DVOA!$AC$2:$AC$20095,MATCH($F692&amp;$A692-1&amp;$B692,DVOA!$C$2:$C$20095&amp;DVOA!$A$2:$A$20095&amp;DVOA!$B$2:$B$20095,0)
),0)</f>
        <v>0.148437300983327</v>
      </c>
      <c r="P692" s="6" cm="1">
        <f t="array" ref="P692">IFERROR(INDEX(DVOA!$E$2:$E$20095,MATCH($G692&amp;$A692-1&amp;$B692,DVOA!$C$2:$C$20095&amp;DVOA!$A$2:$A20834&amp;DVOA!$B$2:$B$20095,0)),0)</f>
        <v>-0.13214102570278599</v>
      </c>
      <c r="Q692" s="6" cm="1">
        <f t="array" ref="Q692">IFERROR(INDEX(WDVOA!$W$2:$W$1616,MATCH($G692&amp;$A692-1&amp;$B692,WDVOA!$U$2:$U$19616&amp;WDVOA!$V$2:$V$19616&amp;WDVOA!$B$2:$B$19616,0)),0)</f>
        <v>0</v>
      </c>
      <c r="R692" s="6" cm="1">
        <f t="array" ref="R692">IFERROR(INDEX(DVOA!$AC$2:$AC$20095,MATCH($G692&amp;$A692-1&amp;$B692,DVOA!$C$2:$C$20095&amp;DVOA!$A$2:$A$20095&amp;DVOA!$B$2:$B$20095,0)
),0)</f>
        <v>0.201670558152928</v>
      </c>
      <c r="S692" s="6">
        <f t="shared" si="133"/>
        <v>0.17505392956812749</v>
      </c>
      <c r="T692" s="104">
        <f t="shared" si="141"/>
        <v>0.1518185400564728</v>
      </c>
      <c r="U692" s="104" t="str">
        <f t="shared" si="142"/>
        <v/>
      </c>
      <c r="V692" s="26" t="str" cm="1">
        <f t="array" ref="V692">IFERROR(IF(E692="H",INDEX('DVOA Pred'!$G$2:$G$1000,MATCH($F692&amp;$B692&amp;$A692,'DVOA Pred'!$C$2:$C$1000&amp;'DVOA Pred'!$A$2:$A$1000&amp;'DVOA Pred'!$B$2:$B$1000,0)),
INDEX('DVOA Pred'!$H$2:$H$1000,MATCH($F692&amp;$B692&amp;$A692,'DVOA Pred'!$D$2:$D$1000&amp;'DVOA Pred'!$A$2:$A$1000&amp;'DVOA Pred'!$B$2:$B$1000,0))),"")</f>
        <v/>
      </c>
      <c r="W692" s="26" t="str">
        <f t="shared" si="134"/>
        <v/>
      </c>
      <c r="X692" s="26" t="str">
        <f t="shared" si="135"/>
        <v/>
      </c>
      <c r="Y692" s="6" t="str">
        <f>IFERROR((PERCENTRANK($L$2:$L$20355,L692)*Multiples!$B$3)+((PERCENTRANK($W$2:$W$20355,W692)*(1-Multiples!$B$3))),"")</f>
        <v/>
      </c>
      <c r="Z692" s="64">
        <v>10</v>
      </c>
      <c r="AA692" s="64">
        <v>6</v>
      </c>
      <c r="AB692" s="24">
        <f t="shared" si="136"/>
        <v>4</v>
      </c>
      <c r="AC692" s="24">
        <f t="shared" si="137"/>
        <v>2.5</v>
      </c>
      <c r="AD692" s="24">
        <f t="shared" si="138"/>
        <v>2</v>
      </c>
      <c r="AE692" s="99" t="str">
        <f t="shared" si="139"/>
        <v>Yes</v>
      </c>
      <c r="AF692" s="99" t="str">
        <f t="shared" si="140"/>
        <v>Yes</v>
      </c>
      <c r="AG692" s="64"/>
      <c r="AH692" s="105" t="s">
        <v>652</v>
      </c>
      <c r="AI692" s="105">
        <v>6</v>
      </c>
      <c r="AJ692" s="66"/>
    </row>
    <row r="693" spans="1:36" customFormat="1" x14ac:dyDescent="0.25">
      <c r="A693" s="7">
        <v>10</v>
      </c>
      <c r="B693" s="5">
        <v>2023</v>
      </c>
      <c r="C693" s="5" t="str">
        <f t="shared" si="130"/>
        <v>2023 W10</v>
      </c>
      <c r="D693" s="5">
        <v>347</v>
      </c>
      <c r="E693" s="5" t="s">
        <v>653</v>
      </c>
      <c r="F693" s="5" t="s">
        <v>17</v>
      </c>
      <c r="G693" s="5" t="s">
        <v>35</v>
      </c>
      <c r="H693" s="5">
        <v>1.5</v>
      </c>
      <c r="I693" s="61">
        <v>2</v>
      </c>
      <c r="J693" s="62" t="str">
        <f t="shared" si="131"/>
        <v>D-0.5</v>
      </c>
      <c r="K693" s="61">
        <f t="shared" si="132"/>
        <v>-0.5</v>
      </c>
      <c r="L693" s="228">
        <f>IF(K693=0,0,
IF(J693="D0.5",0.5*SUMIFS('Key Numbers'!$C$2:$C$71,'Key Numbers'!$A$2:$A$71,"&gt;="&amp;ABS($I693),'Key Numbers'!$A$2:$A$71,"&lt;="&amp;ABS($H693)),
IF(J693="D-0.5",0.5*-1*SUMIFS('Key Numbers'!$C$2:$C$71,'Key Numbers'!$A$2:$A$71,"&lt;="&amp;ABS($I693),'Key Numbers'!$A$2:$A$71,"&gt;="&amp;ABS($H693)),
IF(J693="F0.5",0.5*SUMIFS('Key Numbers'!$C$2:$C$71,'Key Numbers'!$A$2:$A$71,"&lt;="&amp;ABS($I693),'Key Numbers'!$A$2:$A$71,"&gt;="&amp;ABS($H693)),
IF(J693="F-0.5",0.5*-1*SUMIFS('Key Numbers'!$C$2:$C$71,'Key Numbers'!$A$2:$A$71,"&gt;="&amp;ABS($I693),'Key Numbers'!$A$2:$A$71,"&lt;="&amp;ABS($H693)),
IF(AND(LEFT(J693,1)="F",K693&lt;0),-1*SUMIFS('Key Numbers'!$C$2:$C$71,'Key Numbers'!$A$2:$A$71,"&gt;="&amp;ABS($I693),'Key Numbers'!$A$2:$A$71,"&lt;="&amp;ABS($H693)),
IF(AND(LEFT(J693,1)="F",K693&gt;0),SUMIFS('Key Numbers'!$C$2:$C$71,'Key Numbers'!$A$2:$A$71,"&lt;="&amp;ABS($I693),'Key Numbers'!$A$2:$A$71,"&gt;="&amp;ABS($H693)),
IF(AND(LEFT(J693,1)="D",K693&lt;0),-1*SUMIFS('Key Numbers'!$C$2:$C$71,'Key Numbers'!$A$2:$A$71,"&lt;="&amp;ABS($I693),'Key Numbers'!$A$2:$A$71,"&gt;="&amp;ABS($H693)),
SUMIFS('Key Numbers'!$C$2:$C$71,'Key Numbers'!$A$2:$A$71,"&gt;="&amp;ABS($I693),'Key Numbers'!$A$2:$A$71,"&lt;="&amp;ABS($H693))))))))))</f>
        <v>-2.8440366972477066E-2</v>
      </c>
      <c r="M693" s="6" cm="1">
        <f t="array" ref="M693">IFERROR(INDEX(DVOA!$E$2:$E$20095,MATCH($F693&amp;$A693-1&amp;$B693,DVOA!$C$2:$C$20095&amp;DVOA!$A$2:$A20835&amp;DVOA!$B$2:$B$20095,0)),0)</f>
        <v>-0.13214102570278599</v>
      </c>
      <c r="N693" s="6" cm="1">
        <f t="array" ref="N693">IFERROR(INDEX(WDVOA!$W$2:$W$1616,MATCH($F693&amp;$A693-1&amp;$B693,WDVOA!$U$2:$U$19616&amp;WDVOA!$V$2:$V$19616&amp;WDVOA!$B$2:$B$19616,0)),0)</f>
        <v>0</v>
      </c>
      <c r="O693" s="6" cm="1">
        <f t="array" ref="O693">IFERROR(INDEX(DVOA!$AC$2:$AC$20095,MATCH($F693&amp;$A693-1&amp;$B693,DVOA!$C$2:$C$20095&amp;DVOA!$A$2:$A$20095&amp;DVOA!$B$2:$B$20095,0)
),0)</f>
        <v>0.201670558152928</v>
      </c>
      <c r="P693" s="6" cm="1">
        <f t="array" ref="P693">IFERROR(INDEX(DVOA!$E$2:$E$20095,MATCH($G693&amp;$A693-1&amp;$B693,DVOA!$C$2:$C$20095&amp;DVOA!$A$2:$A20835&amp;DVOA!$B$2:$B$20095,0)),0)</f>
        <v>1.9677514353686799E-2</v>
      </c>
      <c r="Q693" s="6" cm="1">
        <f t="array" ref="Q693">IFERROR(INDEX(WDVOA!$W$2:$W$1616,MATCH($G693&amp;$A693-1&amp;$B693,WDVOA!$U$2:$U$19616&amp;WDVOA!$V$2:$V$19616&amp;WDVOA!$B$2:$B$19616,0)),0)</f>
        <v>0</v>
      </c>
      <c r="R693" s="6" cm="1">
        <f t="array" ref="R693">IFERROR(INDEX(DVOA!$AC$2:$AC$20095,MATCH($G693&amp;$A693-1&amp;$B693,DVOA!$C$2:$C$20095&amp;DVOA!$A$2:$A$20095&amp;DVOA!$B$2:$B$20095,0)
),0)</f>
        <v>0.148437300983327</v>
      </c>
      <c r="S693" s="6">
        <f t="shared" si="133"/>
        <v>0.17505392956812749</v>
      </c>
      <c r="T693" s="104">
        <f t="shared" si="141"/>
        <v>-0.1518185400564728</v>
      </c>
      <c r="U693" s="104" t="str">
        <f t="shared" si="142"/>
        <v/>
      </c>
      <c r="V693" s="26" t="str" cm="1">
        <f t="array" ref="V693">IFERROR(IF(E693="H",INDEX('DVOA Pred'!$G$2:$G$1000,MATCH($F693&amp;$B693&amp;$A693,'DVOA Pred'!$C$2:$C$1000&amp;'DVOA Pred'!$A$2:$A$1000&amp;'DVOA Pred'!$B$2:$B$1000,0)),
INDEX('DVOA Pred'!$H$2:$H$1000,MATCH($F693&amp;$B693&amp;$A693,'DVOA Pred'!$D$2:$D$1000&amp;'DVOA Pred'!$A$2:$A$1000&amp;'DVOA Pred'!$B$2:$B$1000,0))),"")</f>
        <v/>
      </c>
      <c r="W693" s="26" t="str">
        <f t="shared" si="134"/>
        <v/>
      </c>
      <c r="X693" s="26" t="str">
        <f t="shared" si="135"/>
        <v/>
      </c>
      <c r="Y693" s="6" t="str">
        <f>IFERROR((PERCENTRANK($L$2:$L$20355,L693)*Multiples!$B$3)+((PERCENTRANK($W$2:$W$20355,W693)*(1-Multiples!$B$3))),"")</f>
        <v/>
      </c>
      <c r="Z693" s="64">
        <v>6</v>
      </c>
      <c r="AA693" s="64">
        <v>10</v>
      </c>
      <c r="AB693" s="24">
        <f t="shared" si="136"/>
        <v>-4</v>
      </c>
      <c r="AC693" s="24">
        <f t="shared" si="137"/>
        <v>-2.5</v>
      </c>
      <c r="AD693" s="24">
        <f t="shared" si="138"/>
        <v>-2</v>
      </c>
      <c r="AE693" s="99" t="str">
        <f t="shared" si="139"/>
        <v>No</v>
      </c>
      <c r="AF693" s="99" t="str">
        <f t="shared" si="140"/>
        <v>No</v>
      </c>
      <c r="AG693" s="64"/>
      <c r="AH693" s="105"/>
      <c r="AI693" s="105"/>
      <c r="AJ693" s="66"/>
    </row>
    <row r="694" spans="1:36" customFormat="1" x14ac:dyDescent="0.25">
      <c r="A694" s="7">
        <v>10</v>
      </c>
      <c r="B694" s="5">
        <v>2023</v>
      </c>
      <c r="C694" s="5" t="str">
        <f t="shared" si="130"/>
        <v>2023 W10</v>
      </c>
      <c r="D694" s="5">
        <v>348</v>
      </c>
      <c r="E694" s="5" t="s">
        <v>649</v>
      </c>
      <c r="F694" s="5" t="s">
        <v>20</v>
      </c>
      <c r="G694" s="5" t="s">
        <v>32</v>
      </c>
      <c r="H694" s="5">
        <v>3.5</v>
      </c>
      <c r="I694" s="61">
        <v>3</v>
      </c>
      <c r="J694" s="62" t="str">
        <f t="shared" si="131"/>
        <v>D0.5</v>
      </c>
      <c r="K694" s="61">
        <f t="shared" si="132"/>
        <v>0.5</v>
      </c>
      <c r="L694" s="228">
        <f>IF(K694=0,0,
IF(J694="D0.5",0.5*SUMIFS('Key Numbers'!$C$2:$C$71,'Key Numbers'!$A$2:$A$71,"&gt;="&amp;ABS($I694),'Key Numbers'!$A$2:$A$71,"&lt;="&amp;ABS($H694)),
IF(J694="D-0.5",0.5*-1*SUMIFS('Key Numbers'!$C$2:$C$71,'Key Numbers'!$A$2:$A$71,"&lt;="&amp;ABS($I694),'Key Numbers'!$A$2:$A$71,"&gt;="&amp;ABS($H694)),
IF(J694="F0.5",0.5*SUMIFS('Key Numbers'!$C$2:$C$71,'Key Numbers'!$A$2:$A$71,"&lt;="&amp;ABS($I694),'Key Numbers'!$A$2:$A$71,"&gt;="&amp;ABS($H694)),
IF(J694="F-0.5",0.5*-1*SUMIFS('Key Numbers'!$C$2:$C$71,'Key Numbers'!$A$2:$A$71,"&gt;="&amp;ABS($I694),'Key Numbers'!$A$2:$A$71,"&lt;="&amp;ABS($H694)),
IF(AND(LEFT(J694,1)="F",K694&lt;0),-1*SUMIFS('Key Numbers'!$C$2:$C$71,'Key Numbers'!$A$2:$A$71,"&gt;="&amp;ABS($I694),'Key Numbers'!$A$2:$A$71,"&lt;="&amp;ABS($H694)),
IF(AND(LEFT(J694,1)="F",K694&gt;0),SUMIFS('Key Numbers'!$C$2:$C$71,'Key Numbers'!$A$2:$A$71,"&lt;="&amp;ABS($I694),'Key Numbers'!$A$2:$A$71,"&gt;="&amp;ABS($H694)),
IF(AND(LEFT(J694,1)="D",K694&lt;0),-1*SUMIFS('Key Numbers'!$C$2:$C$71,'Key Numbers'!$A$2:$A$71,"&lt;="&amp;ABS($I694),'Key Numbers'!$A$2:$A$71,"&gt;="&amp;ABS($H694)),
SUMIFS('Key Numbers'!$C$2:$C$71,'Key Numbers'!$A$2:$A$71,"&gt;="&amp;ABS($I694),'Key Numbers'!$A$2:$A$71,"&lt;="&amp;ABS($H694))))))))))</f>
        <v>7.247706422018349E-2</v>
      </c>
      <c r="M694" s="6" cm="1">
        <f t="array" ref="M694">IFERROR(INDEX(DVOA!$E$2:$E$20095,MATCH($F694&amp;$A694-1&amp;$B694,DVOA!$C$2:$C$20095&amp;DVOA!$A$2:$A20836&amp;DVOA!$B$2:$B$20095,0)),0)</f>
        <v>-0.104944912942217</v>
      </c>
      <c r="N694" s="6" cm="1">
        <f t="array" ref="N694">IFERROR(INDEX(WDVOA!$W$2:$W$1616,MATCH($F694&amp;$A694-1&amp;$B694,WDVOA!$U$2:$U$19616&amp;WDVOA!$V$2:$V$19616&amp;WDVOA!$B$2:$B$19616,0)),0)</f>
        <v>0</v>
      </c>
      <c r="O694" s="6" cm="1">
        <f t="array" ref="O694">IFERROR(INDEX(DVOA!$AC$2:$AC$20095,MATCH($F694&amp;$A694-1&amp;$B694,DVOA!$C$2:$C$20095&amp;DVOA!$A$2:$A$20095&amp;DVOA!$B$2:$B$20095,0)
),0)</f>
        <v>0.13707612324621901</v>
      </c>
      <c r="P694" s="6" cm="1">
        <f t="array" ref="P694">IFERROR(INDEX(DVOA!$E$2:$E$20095,MATCH($G694&amp;$A694-1&amp;$B694,DVOA!$C$2:$C$20095&amp;DVOA!$A$2:$A20836&amp;DVOA!$B$2:$B$20095,0)),0)</f>
        <v>5.9522844266594897E-2</v>
      </c>
      <c r="Q694" s="6" cm="1">
        <f t="array" ref="Q694">IFERROR(INDEX(WDVOA!$W$2:$W$1616,MATCH($G694&amp;$A694-1&amp;$B694,WDVOA!$U$2:$U$19616&amp;WDVOA!$V$2:$V$19616&amp;WDVOA!$B$2:$B$19616,0)),0)</f>
        <v>0</v>
      </c>
      <c r="R694" s="6" cm="1">
        <f t="array" ref="R694">IFERROR(INDEX(DVOA!$AC$2:$AC$20095,MATCH($G694&amp;$A694-1&amp;$B694,DVOA!$C$2:$C$20095&amp;DVOA!$A$2:$A$20095&amp;DVOA!$B$2:$B$20095,0)
),0)</f>
        <v>0.165775506375649</v>
      </c>
      <c r="S694" s="6">
        <f t="shared" si="133"/>
        <v>0.15142581481093401</v>
      </c>
      <c r="T694" s="104">
        <f t="shared" si="141"/>
        <v>-0.1644677572088119</v>
      </c>
      <c r="U694" s="104" t="str">
        <f t="shared" si="142"/>
        <v/>
      </c>
      <c r="V694" s="26" t="str" cm="1">
        <f t="array" ref="V694">IFERROR(IF(E694="H",INDEX('DVOA Pred'!$G$2:$G$1000,MATCH($F694&amp;$B694&amp;$A694,'DVOA Pred'!$C$2:$C$1000&amp;'DVOA Pred'!$A$2:$A$1000&amp;'DVOA Pred'!$B$2:$B$1000,0)),
INDEX('DVOA Pred'!$H$2:$H$1000,MATCH($F694&amp;$B694&amp;$A694,'DVOA Pred'!$D$2:$D$1000&amp;'DVOA Pred'!$A$2:$A$1000&amp;'DVOA Pred'!$B$2:$B$1000,0))),"")</f>
        <v/>
      </c>
      <c r="W694" s="26" t="str">
        <f t="shared" si="134"/>
        <v/>
      </c>
      <c r="X694" s="26" t="str">
        <f t="shared" si="135"/>
        <v/>
      </c>
      <c r="Y694" s="6" t="str">
        <f>IFERROR((PERCENTRANK($L$2:$L$20355,L694)*Multiples!$B$3)+((PERCENTRANK($W$2:$W$20355,W694)*(1-Multiples!$B$3))),"")</f>
        <v/>
      </c>
      <c r="Z694" s="64">
        <v>19</v>
      </c>
      <c r="AA694" s="64">
        <v>23</v>
      </c>
      <c r="AB694" s="24">
        <f t="shared" si="136"/>
        <v>-4</v>
      </c>
      <c r="AC694" s="24">
        <f t="shared" si="137"/>
        <v>-0.5</v>
      </c>
      <c r="AD694" s="24">
        <f t="shared" si="138"/>
        <v>-1</v>
      </c>
      <c r="AE694" s="99" t="str">
        <f t="shared" si="139"/>
        <v>No</v>
      </c>
      <c r="AF694" s="99" t="str">
        <f t="shared" si="140"/>
        <v>No</v>
      </c>
      <c r="AG694" s="64"/>
      <c r="AH694" s="105"/>
      <c r="AI694" s="105"/>
      <c r="AJ694" s="66"/>
    </row>
    <row r="695" spans="1:36" customFormat="1" x14ac:dyDescent="0.25">
      <c r="A695" s="7">
        <v>10</v>
      </c>
      <c r="B695" s="5">
        <v>2023</v>
      </c>
      <c r="C695" s="5" t="str">
        <f t="shared" si="130"/>
        <v>2023 W10</v>
      </c>
      <c r="D695" s="5">
        <v>348</v>
      </c>
      <c r="E695" s="5" t="s">
        <v>651</v>
      </c>
      <c r="F695" s="5" t="s">
        <v>32</v>
      </c>
      <c r="G695" s="5" t="s">
        <v>20</v>
      </c>
      <c r="H695" s="5">
        <v>-3.5</v>
      </c>
      <c r="I695" s="61">
        <v>-3</v>
      </c>
      <c r="J695" s="62" t="str">
        <f t="shared" si="131"/>
        <v>F-0.5</v>
      </c>
      <c r="K695" s="61">
        <f t="shared" si="132"/>
        <v>-0.5</v>
      </c>
      <c r="L695" s="228">
        <f>IF(K695=0,0,
IF(J695="D0.5",0.5*SUMIFS('Key Numbers'!$C$2:$C$71,'Key Numbers'!$A$2:$A$71,"&gt;="&amp;ABS($I695),'Key Numbers'!$A$2:$A$71,"&lt;="&amp;ABS($H695)),
IF(J695="D-0.5",0.5*-1*SUMIFS('Key Numbers'!$C$2:$C$71,'Key Numbers'!$A$2:$A$71,"&lt;="&amp;ABS($I695),'Key Numbers'!$A$2:$A$71,"&gt;="&amp;ABS($H695)),
IF(J695="F0.5",0.5*SUMIFS('Key Numbers'!$C$2:$C$71,'Key Numbers'!$A$2:$A$71,"&lt;="&amp;ABS($I695),'Key Numbers'!$A$2:$A$71,"&gt;="&amp;ABS($H695)),
IF(J695="F-0.5",0.5*-1*SUMIFS('Key Numbers'!$C$2:$C$71,'Key Numbers'!$A$2:$A$71,"&gt;="&amp;ABS($I695),'Key Numbers'!$A$2:$A$71,"&lt;="&amp;ABS($H695)),
IF(AND(LEFT(J695,1)="F",K695&lt;0),-1*SUMIFS('Key Numbers'!$C$2:$C$71,'Key Numbers'!$A$2:$A$71,"&gt;="&amp;ABS($I695),'Key Numbers'!$A$2:$A$71,"&lt;="&amp;ABS($H695)),
IF(AND(LEFT(J695,1)="F",K695&gt;0),SUMIFS('Key Numbers'!$C$2:$C$71,'Key Numbers'!$A$2:$A$71,"&lt;="&amp;ABS($I695),'Key Numbers'!$A$2:$A$71,"&gt;="&amp;ABS($H695)),
IF(AND(LEFT(J695,1)="D",K695&lt;0),-1*SUMIFS('Key Numbers'!$C$2:$C$71,'Key Numbers'!$A$2:$A$71,"&lt;="&amp;ABS($I695),'Key Numbers'!$A$2:$A$71,"&gt;="&amp;ABS($H695)),
SUMIFS('Key Numbers'!$C$2:$C$71,'Key Numbers'!$A$2:$A$71,"&gt;="&amp;ABS($I695),'Key Numbers'!$A$2:$A$71,"&lt;="&amp;ABS($H695))))))))))</f>
        <v>-7.247706422018349E-2</v>
      </c>
      <c r="M695" s="6" cm="1">
        <f t="array" ref="M695">IFERROR(INDEX(DVOA!$E$2:$E$20095,MATCH($F695&amp;$A695-1&amp;$B695,DVOA!$C$2:$C$20095&amp;DVOA!$A$2:$A20837&amp;DVOA!$B$2:$B$20095,0)),0)</f>
        <v>5.9522844266594897E-2</v>
      </c>
      <c r="N695" s="6" cm="1">
        <f t="array" ref="N695">IFERROR(INDEX(WDVOA!$W$2:$W$1616,MATCH($F695&amp;$A695-1&amp;$B695,WDVOA!$U$2:$U$19616&amp;WDVOA!$V$2:$V$19616&amp;WDVOA!$B$2:$B$19616,0)),0)</f>
        <v>0</v>
      </c>
      <c r="O695" s="6" cm="1">
        <f t="array" ref="O695">IFERROR(INDEX(DVOA!$AC$2:$AC$20095,MATCH($F695&amp;$A695-1&amp;$B695,DVOA!$C$2:$C$20095&amp;DVOA!$A$2:$A$20095&amp;DVOA!$B$2:$B$20095,0)
),0)</f>
        <v>0.165775506375649</v>
      </c>
      <c r="P695" s="6" cm="1">
        <f t="array" ref="P695">IFERROR(INDEX(DVOA!$E$2:$E$20095,MATCH($G695&amp;$A695-1&amp;$B695,DVOA!$C$2:$C$20095&amp;DVOA!$A$2:$A20837&amp;DVOA!$B$2:$B$20095,0)),0)</f>
        <v>-0.104944912942217</v>
      </c>
      <c r="Q695" s="6" cm="1">
        <f t="array" ref="Q695">IFERROR(INDEX(WDVOA!$W$2:$W$1616,MATCH($G695&amp;$A695-1&amp;$B695,WDVOA!$U$2:$U$19616&amp;WDVOA!$V$2:$V$19616&amp;WDVOA!$B$2:$B$19616,0)),0)</f>
        <v>0</v>
      </c>
      <c r="R695" s="6" cm="1">
        <f t="array" ref="R695">IFERROR(INDEX(DVOA!$AC$2:$AC$20095,MATCH($G695&amp;$A695-1&amp;$B695,DVOA!$C$2:$C$20095&amp;DVOA!$A$2:$A$20095&amp;DVOA!$B$2:$B$20095,0)
),0)</f>
        <v>0.13707612324621901</v>
      </c>
      <c r="S695" s="6">
        <f t="shared" si="133"/>
        <v>0.15142581481093401</v>
      </c>
      <c r="T695" s="104">
        <f t="shared" si="141"/>
        <v>0.1644677572088119</v>
      </c>
      <c r="U695" s="104" t="str">
        <f t="shared" si="142"/>
        <v/>
      </c>
      <c r="V695" s="26" t="str" cm="1">
        <f t="array" ref="V695">IFERROR(IF(E695="H",INDEX('DVOA Pred'!$G$2:$G$1000,MATCH($F695&amp;$B695&amp;$A695,'DVOA Pred'!$C$2:$C$1000&amp;'DVOA Pred'!$A$2:$A$1000&amp;'DVOA Pred'!$B$2:$B$1000,0)),
INDEX('DVOA Pred'!$H$2:$H$1000,MATCH($F695&amp;$B695&amp;$A695,'DVOA Pred'!$D$2:$D$1000&amp;'DVOA Pred'!$A$2:$A$1000&amp;'DVOA Pred'!$B$2:$B$1000,0))),"")</f>
        <v/>
      </c>
      <c r="W695" s="26" t="str">
        <f t="shared" si="134"/>
        <v/>
      </c>
      <c r="X695" s="26" t="str">
        <f t="shared" si="135"/>
        <v/>
      </c>
      <c r="Y695" s="6" t="str">
        <f>IFERROR((PERCENTRANK($L$2:$L$20355,L695)*Multiples!$B$3)+((PERCENTRANK($W$2:$W$20355,W695)*(1-Multiples!$B$3))),"")</f>
        <v/>
      </c>
      <c r="Z695" s="64">
        <v>23</v>
      </c>
      <c r="AA695" s="64">
        <v>19</v>
      </c>
      <c r="AB695" s="24">
        <f t="shared" si="136"/>
        <v>4</v>
      </c>
      <c r="AC695" s="24">
        <f t="shared" si="137"/>
        <v>0.5</v>
      </c>
      <c r="AD695" s="24">
        <f t="shared" si="138"/>
        <v>1</v>
      </c>
      <c r="AE695" s="99" t="str">
        <f t="shared" si="139"/>
        <v>Yes</v>
      </c>
      <c r="AF695" s="99" t="str">
        <f t="shared" si="140"/>
        <v>Yes</v>
      </c>
      <c r="AG695" s="64" t="s">
        <v>655</v>
      </c>
      <c r="AH695" s="105"/>
      <c r="AI695" s="105">
        <v>3</v>
      </c>
      <c r="AJ695" s="66"/>
    </row>
    <row r="696" spans="1:36" customFormat="1" x14ac:dyDescent="0.25">
      <c r="A696" s="7">
        <v>10</v>
      </c>
      <c r="B696" s="5">
        <v>2023</v>
      </c>
      <c r="C696" s="5" t="str">
        <f t="shared" si="130"/>
        <v>2023 W10</v>
      </c>
      <c r="D696" s="5">
        <v>349</v>
      </c>
      <c r="E696" s="5" t="s">
        <v>651</v>
      </c>
      <c r="F696" s="5" t="s">
        <v>46</v>
      </c>
      <c r="G696" s="5" t="s">
        <v>27</v>
      </c>
      <c r="H696" s="5">
        <v>2.5</v>
      </c>
      <c r="I696" s="61">
        <v>3</v>
      </c>
      <c r="J696" s="62" t="str">
        <f t="shared" si="131"/>
        <v>D-0.5</v>
      </c>
      <c r="K696" s="61">
        <f t="shared" si="132"/>
        <v>-0.5</v>
      </c>
      <c r="L696" s="228">
        <f>IF(K696=0,0,
IF(J696="D0.5",0.5*SUMIFS('Key Numbers'!$C$2:$C$71,'Key Numbers'!$A$2:$A$71,"&gt;="&amp;ABS($I696),'Key Numbers'!$A$2:$A$71,"&lt;="&amp;ABS($H696)),
IF(J696="D-0.5",0.5*-1*SUMIFS('Key Numbers'!$C$2:$C$71,'Key Numbers'!$A$2:$A$71,"&lt;="&amp;ABS($I696),'Key Numbers'!$A$2:$A$71,"&gt;="&amp;ABS($H696)),
IF(J696="F0.5",0.5*SUMIFS('Key Numbers'!$C$2:$C$71,'Key Numbers'!$A$2:$A$71,"&lt;="&amp;ABS($I696),'Key Numbers'!$A$2:$A$71,"&gt;="&amp;ABS($H696)),
IF(J696="F-0.5",0.5*-1*SUMIFS('Key Numbers'!$C$2:$C$71,'Key Numbers'!$A$2:$A$71,"&gt;="&amp;ABS($I696),'Key Numbers'!$A$2:$A$71,"&lt;="&amp;ABS($H696)),
IF(AND(LEFT(J696,1)="F",K696&lt;0),-1*SUMIFS('Key Numbers'!$C$2:$C$71,'Key Numbers'!$A$2:$A$71,"&gt;="&amp;ABS($I696),'Key Numbers'!$A$2:$A$71,"&lt;="&amp;ABS($H696)),
IF(AND(LEFT(J696,1)="F",K696&gt;0),SUMIFS('Key Numbers'!$C$2:$C$71,'Key Numbers'!$A$2:$A$71,"&lt;="&amp;ABS($I696),'Key Numbers'!$A$2:$A$71,"&gt;="&amp;ABS($H696)),
IF(AND(LEFT(J696,1)="D",K696&lt;0),-1*SUMIFS('Key Numbers'!$C$2:$C$71,'Key Numbers'!$A$2:$A$71,"&lt;="&amp;ABS($I696),'Key Numbers'!$A$2:$A$71,"&gt;="&amp;ABS($H696)),
SUMIFS('Key Numbers'!$C$2:$C$71,'Key Numbers'!$A$2:$A$71,"&gt;="&amp;ABS($I696),'Key Numbers'!$A$2:$A$71,"&lt;="&amp;ABS($H696))))))))))</f>
        <v>-7.247706422018349E-2</v>
      </c>
      <c r="M696" s="6" cm="1">
        <f t="array" ref="M696">IFERROR(INDEX(DVOA!$E$2:$E$20095,MATCH($F696&amp;$A696-1&amp;$B696,DVOA!$C$2:$C$20095&amp;DVOA!$A$2:$A20838&amp;DVOA!$B$2:$B$20095,0)),0)</f>
        <v>1.1627286110531499E-2</v>
      </c>
      <c r="N696" s="6" cm="1">
        <f t="array" ref="N696">IFERROR(INDEX(WDVOA!$W$2:$W$1616,MATCH($F696&amp;$A696-1&amp;$B696,WDVOA!$U$2:$U$19616&amp;WDVOA!$V$2:$V$19616&amp;WDVOA!$B$2:$B$19616,0)),0)</f>
        <v>0</v>
      </c>
      <c r="O696" s="6" cm="1">
        <f t="array" ref="O696">IFERROR(INDEX(DVOA!$AC$2:$AC$20095,MATCH($F696&amp;$A696-1&amp;$B696,DVOA!$C$2:$C$20095&amp;DVOA!$A$2:$A$20095&amp;DVOA!$B$2:$B$20095,0)
),0)</f>
        <v>3.4043197204495099E-2</v>
      </c>
      <c r="P696" s="6" cm="1">
        <f t="array" ref="P696">IFERROR(INDEX(DVOA!$E$2:$E$20095,MATCH($G696&amp;$A696-1&amp;$B696,DVOA!$C$2:$C$20095&amp;DVOA!$A$2:$A20838&amp;DVOA!$B$2:$B$20095,0)),0)</f>
        <v>5.3091263520766298E-2</v>
      </c>
      <c r="Q696" s="6" cm="1">
        <f t="array" ref="Q696">IFERROR(INDEX(WDVOA!$W$2:$W$1616,MATCH($G696&amp;$A696-1&amp;$B696,WDVOA!$U$2:$U$19616&amp;WDVOA!$V$2:$V$19616&amp;WDVOA!$B$2:$B$19616,0)),0)</f>
        <v>0</v>
      </c>
      <c r="R696" s="6" cm="1">
        <f t="array" ref="R696">IFERROR(INDEX(DVOA!$AC$2:$AC$20095,MATCH($G696&amp;$A696-1&amp;$B696,DVOA!$C$2:$C$20095&amp;DVOA!$A$2:$A$20095&amp;DVOA!$B$2:$B$20095,0)
),0)</f>
        <v>0.106348189731309</v>
      </c>
      <c r="S696" s="6">
        <f t="shared" si="133"/>
        <v>7.0195693467902054E-2</v>
      </c>
      <c r="T696" s="104">
        <f t="shared" si="141"/>
        <v>-4.1463977410234797E-2</v>
      </c>
      <c r="U696" s="104" t="str">
        <f t="shared" si="142"/>
        <v/>
      </c>
      <c r="V696" s="26" t="str" cm="1">
        <f t="array" ref="V696">IFERROR(IF(E696="H",INDEX('DVOA Pred'!$G$2:$G$1000,MATCH($F696&amp;$B696&amp;$A696,'DVOA Pred'!$C$2:$C$1000&amp;'DVOA Pred'!$A$2:$A$1000&amp;'DVOA Pred'!$B$2:$B$1000,0)),
INDEX('DVOA Pred'!$H$2:$H$1000,MATCH($F696&amp;$B696&amp;$A696,'DVOA Pred'!$D$2:$D$1000&amp;'DVOA Pred'!$A$2:$A$1000&amp;'DVOA Pred'!$B$2:$B$1000,0))),"")</f>
        <v/>
      </c>
      <c r="W696" s="26" t="str">
        <f t="shared" si="134"/>
        <v/>
      </c>
      <c r="X696" s="26" t="str">
        <f t="shared" si="135"/>
        <v/>
      </c>
      <c r="Y696" s="6" t="str">
        <f>IFERROR((PERCENTRANK($L$2:$L$20355,L696)*Multiples!$B$3)+((PERCENTRANK($W$2:$W$20355,W696)*(1-Multiples!$B$3))),"")</f>
        <v/>
      </c>
      <c r="Z696" s="64">
        <v>27</v>
      </c>
      <c r="AA696" s="64">
        <v>19</v>
      </c>
      <c r="AB696" s="24">
        <f t="shared" si="136"/>
        <v>8</v>
      </c>
      <c r="AC696" s="24">
        <f t="shared" si="137"/>
        <v>10.5</v>
      </c>
      <c r="AD696" s="24">
        <f t="shared" si="138"/>
        <v>11</v>
      </c>
      <c r="AE696" s="99" t="str">
        <f t="shared" si="139"/>
        <v>Yes</v>
      </c>
      <c r="AF696" s="99" t="str">
        <f t="shared" si="140"/>
        <v>Yes</v>
      </c>
      <c r="AG696" s="64"/>
      <c r="AH696" s="105"/>
      <c r="AI696" s="105"/>
      <c r="AJ696" s="66"/>
    </row>
    <row r="697" spans="1:36" customFormat="1" x14ac:dyDescent="0.25">
      <c r="A697" s="7">
        <v>10</v>
      </c>
      <c r="B697" s="5">
        <v>2023</v>
      </c>
      <c r="C697" s="5" t="str">
        <f t="shared" si="130"/>
        <v>2023 W10</v>
      </c>
      <c r="D697" s="5">
        <v>349</v>
      </c>
      <c r="E697" s="5" t="s">
        <v>649</v>
      </c>
      <c r="F697" s="5" t="s">
        <v>27</v>
      </c>
      <c r="G697" s="5" t="s">
        <v>46</v>
      </c>
      <c r="H697" s="5">
        <v>-2.5</v>
      </c>
      <c r="I697" s="61">
        <v>-3</v>
      </c>
      <c r="J697" s="62" t="str">
        <f t="shared" si="131"/>
        <v>F0.5</v>
      </c>
      <c r="K697" s="61">
        <f t="shared" si="132"/>
        <v>0.5</v>
      </c>
      <c r="L697" s="228">
        <f>IF(K697=0,0,
IF(J697="D0.5",0.5*SUMIFS('Key Numbers'!$C$2:$C$71,'Key Numbers'!$A$2:$A$71,"&gt;="&amp;ABS($I697),'Key Numbers'!$A$2:$A$71,"&lt;="&amp;ABS($H697)),
IF(J697="D-0.5",0.5*-1*SUMIFS('Key Numbers'!$C$2:$C$71,'Key Numbers'!$A$2:$A$71,"&lt;="&amp;ABS($I697),'Key Numbers'!$A$2:$A$71,"&gt;="&amp;ABS($H697)),
IF(J697="F0.5",0.5*SUMIFS('Key Numbers'!$C$2:$C$71,'Key Numbers'!$A$2:$A$71,"&lt;="&amp;ABS($I697),'Key Numbers'!$A$2:$A$71,"&gt;="&amp;ABS($H697)),
IF(J697="F-0.5",0.5*-1*SUMIFS('Key Numbers'!$C$2:$C$71,'Key Numbers'!$A$2:$A$71,"&gt;="&amp;ABS($I697),'Key Numbers'!$A$2:$A$71,"&lt;="&amp;ABS($H697)),
IF(AND(LEFT(J697,1)="F",K697&lt;0),-1*SUMIFS('Key Numbers'!$C$2:$C$71,'Key Numbers'!$A$2:$A$71,"&gt;="&amp;ABS($I697),'Key Numbers'!$A$2:$A$71,"&lt;="&amp;ABS($H697)),
IF(AND(LEFT(J697,1)="F",K697&gt;0),SUMIFS('Key Numbers'!$C$2:$C$71,'Key Numbers'!$A$2:$A$71,"&lt;="&amp;ABS($I697),'Key Numbers'!$A$2:$A$71,"&gt;="&amp;ABS($H697)),
IF(AND(LEFT(J697,1)="D",K697&lt;0),-1*SUMIFS('Key Numbers'!$C$2:$C$71,'Key Numbers'!$A$2:$A$71,"&lt;="&amp;ABS($I697),'Key Numbers'!$A$2:$A$71,"&gt;="&amp;ABS($H697)),
SUMIFS('Key Numbers'!$C$2:$C$71,'Key Numbers'!$A$2:$A$71,"&gt;="&amp;ABS($I697),'Key Numbers'!$A$2:$A$71,"&lt;="&amp;ABS($H697))))))))))</f>
        <v>7.247706422018349E-2</v>
      </c>
      <c r="M697" s="6" cm="1">
        <f t="array" ref="M697">IFERROR(INDEX(DVOA!$E$2:$E$20095,MATCH($F697&amp;$A697-1&amp;$B697,DVOA!$C$2:$C$20095&amp;DVOA!$A$2:$A20839&amp;DVOA!$B$2:$B$20095,0)),0)</f>
        <v>5.3091263520766298E-2</v>
      </c>
      <c r="N697" s="6" cm="1">
        <f t="array" ref="N697">IFERROR(INDEX(WDVOA!$W$2:$W$1616,MATCH($F697&amp;$A697-1&amp;$B697,WDVOA!$U$2:$U$19616&amp;WDVOA!$V$2:$V$19616&amp;WDVOA!$B$2:$B$19616,0)),0)</f>
        <v>0</v>
      </c>
      <c r="O697" s="6" cm="1">
        <f t="array" ref="O697">IFERROR(INDEX(DVOA!$AC$2:$AC$20095,MATCH($F697&amp;$A697-1&amp;$B697,DVOA!$C$2:$C$20095&amp;DVOA!$A$2:$A$20095&amp;DVOA!$B$2:$B$20095,0)
),0)</f>
        <v>0.106348189731309</v>
      </c>
      <c r="P697" s="6" cm="1">
        <f t="array" ref="P697">IFERROR(INDEX(DVOA!$E$2:$E$20095,MATCH($G697&amp;$A697-1&amp;$B697,DVOA!$C$2:$C$20095&amp;DVOA!$A$2:$A20839&amp;DVOA!$B$2:$B$20095,0)),0)</f>
        <v>1.1627286110531499E-2</v>
      </c>
      <c r="Q697" s="6" cm="1">
        <f t="array" ref="Q697">IFERROR(INDEX(WDVOA!$W$2:$W$1616,MATCH($G697&amp;$A697-1&amp;$B697,WDVOA!$U$2:$U$19616&amp;WDVOA!$V$2:$V$19616&amp;WDVOA!$B$2:$B$19616,0)),0)</f>
        <v>0</v>
      </c>
      <c r="R697" s="6" cm="1">
        <f t="array" ref="R697">IFERROR(INDEX(DVOA!$AC$2:$AC$20095,MATCH($G697&amp;$A697-1&amp;$B697,DVOA!$C$2:$C$20095&amp;DVOA!$A$2:$A$20095&amp;DVOA!$B$2:$B$20095,0)
),0)</f>
        <v>3.4043197204495099E-2</v>
      </c>
      <c r="S697" s="6">
        <f t="shared" si="133"/>
        <v>7.0195693467902054E-2</v>
      </c>
      <c r="T697" s="104">
        <f t="shared" si="141"/>
        <v>4.1463977410234797E-2</v>
      </c>
      <c r="U697" s="104" t="str">
        <f t="shared" si="142"/>
        <v/>
      </c>
      <c r="V697" s="26" t="str" cm="1">
        <f t="array" ref="V697">IFERROR(IF(E697="H",INDEX('DVOA Pred'!$G$2:$G$1000,MATCH($F697&amp;$B697&amp;$A697,'DVOA Pred'!$C$2:$C$1000&amp;'DVOA Pred'!$A$2:$A$1000&amp;'DVOA Pred'!$B$2:$B$1000,0)),
INDEX('DVOA Pred'!$H$2:$H$1000,MATCH($F697&amp;$B697&amp;$A697,'DVOA Pred'!$D$2:$D$1000&amp;'DVOA Pred'!$A$2:$A$1000&amp;'DVOA Pred'!$B$2:$B$1000,0))),"")</f>
        <v/>
      </c>
      <c r="W697" s="26" t="str">
        <f t="shared" si="134"/>
        <v/>
      </c>
      <c r="X697" s="26" t="str">
        <f t="shared" si="135"/>
        <v/>
      </c>
      <c r="Y697" s="6" t="str">
        <f>IFERROR((PERCENTRANK($L$2:$L$20355,L697)*Multiples!$B$3)+((PERCENTRANK($W$2:$W$20355,W697)*(1-Multiples!$B$3))),"")</f>
        <v/>
      </c>
      <c r="Z697" s="64">
        <v>19</v>
      </c>
      <c r="AA697" s="64">
        <v>27</v>
      </c>
      <c r="AB697" s="24">
        <f t="shared" si="136"/>
        <v>-8</v>
      </c>
      <c r="AC697" s="24">
        <f t="shared" si="137"/>
        <v>-10.5</v>
      </c>
      <c r="AD697" s="24">
        <f t="shared" si="138"/>
        <v>-11</v>
      </c>
      <c r="AE697" s="99" t="str">
        <f t="shared" si="139"/>
        <v>No</v>
      </c>
      <c r="AF697" s="99" t="str">
        <f t="shared" si="140"/>
        <v>No</v>
      </c>
      <c r="AG697" s="64" t="s">
        <v>655</v>
      </c>
      <c r="AH697" s="105"/>
      <c r="AI697" s="105">
        <v>4</v>
      </c>
      <c r="AJ697" s="66"/>
    </row>
    <row r="698" spans="1:36" customFormat="1" x14ac:dyDescent="0.25">
      <c r="A698" s="7">
        <v>10</v>
      </c>
      <c r="B698" s="5">
        <v>2023</v>
      </c>
      <c r="C698" s="5" t="str">
        <f t="shared" si="130"/>
        <v>2023 W10</v>
      </c>
      <c r="D698" s="5">
        <v>350</v>
      </c>
      <c r="E698" s="5" t="s">
        <v>651</v>
      </c>
      <c r="F698" s="5" t="s">
        <v>24</v>
      </c>
      <c r="G698" s="5" t="s">
        <v>49</v>
      </c>
      <c r="H698" s="5">
        <v>-6.5</v>
      </c>
      <c r="I698" s="61">
        <v>-5.5</v>
      </c>
      <c r="J698" s="62" t="str">
        <f t="shared" si="131"/>
        <v>F-1</v>
      </c>
      <c r="K698" s="61">
        <f t="shared" si="132"/>
        <v>-1</v>
      </c>
      <c r="L698" s="228">
        <f>IF(K698=0,0,
IF(J698="D0.5",0.5*SUMIFS('Key Numbers'!$C$2:$C$71,'Key Numbers'!$A$2:$A$71,"&gt;="&amp;ABS($I698),'Key Numbers'!$A$2:$A$71,"&lt;="&amp;ABS($H698)),
IF(J698="D-0.5",0.5*-1*SUMIFS('Key Numbers'!$C$2:$C$71,'Key Numbers'!$A$2:$A$71,"&lt;="&amp;ABS($I698),'Key Numbers'!$A$2:$A$71,"&gt;="&amp;ABS($H698)),
IF(J698="F0.5",0.5*SUMIFS('Key Numbers'!$C$2:$C$71,'Key Numbers'!$A$2:$A$71,"&lt;="&amp;ABS($I698),'Key Numbers'!$A$2:$A$71,"&gt;="&amp;ABS($H698)),
IF(J698="F-0.5",0.5*-1*SUMIFS('Key Numbers'!$C$2:$C$71,'Key Numbers'!$A$2:$A$71,"&gt;="&amp;ABS($I698),'Key Numbers'!$A$2:$A$71,"&lt;="&amp;ABS($H698)),
IF(AND(LEFT(J698,1)="F",K698&lt;0),-1*SUMIFS('Key Numbers'!$C$2:$C$71,'Key Numbers'!$A$2:$A$71,"&gt;="&amp;ABS($I698),'Key Numbers'!$A$2:$A$71,"&lt;="&amp;ABS($H698)),
IF(AND(LEFT(J698,1)="F",K698&gt;0),SUMIFS('Key Numbers'!$C$2:$C$71,'Key Numbers'!$A$2:$A$71,"&lt;="&amp;ABS($I698),'Key Numbers'!$A$2:$A$71,"&gt;="&amp;ABS($H698)),
IF(AND(LEFT(J698,1)="D",K698&lt;0),-1*SUMIFS('Key Numbers'!$C$2:$C$71,'Key Numbers'!$A$2:$A$71,"&lt;="&amp;ABS($I698),'Key Numbers'!$A$2:$A$71,"&gt;="&amp;ABS($H698)),
SUMIFS('Key Numbers'!$C$2:$C$71,'Key Numbers'!$A$2:$A$71,"&gt;="&amp;ABS($I698),'Key Numbers'!$A$2:$A$71,"&lt;="&amp;ABS($H698))))))))))</f>
        <v>-7.3394495412844041E-2</v>
      </c>
      <c r="M698" s="6" cm="1">
        <f t="array" ref="M698">IFERROR(INDEX(DVOA!$E$2:$E$20095,MATCH($F698&amp;$A698-1&amp;$B698,DVOA!$C$2:$C$20095&amp;DVOA!$A$2:$A20840&amp;DVOA!$B$2:$B$20095,0)),0)</f>
        <v>8.3525639594873899E-2</v>
      </c>
      <c r="N698" s="6" cm="1">
        <f t="array" ref="N698">IFERROR(INDEX(WDVOA!$W$2:$W$1616,MATCH($F698&amp;$A698-1&amp;$B698,WDVOA!$U$2:$U$19616&amp;WDVOA!$V$2:$V$19616&amp;WDVOA!$B$2:$B$19616,0)),0)</f>
        <v>0</v>
      </c>
      <c r="O698" s="6" cm="1">
        <f t="array" ref="O698">IFERROR(INDEX(DVOA!$AC$2:$AC$20095,MATCH($F698&amp;$A698-1&amp;$B698,DVOA!$C$2:$C$20095&amp;DVOA!$A$2:$A$20095&amp;DVOA!$B$2:$B$20095,0)
),0)</f>
        <v>0.20566837158371601</v>
      </c>
      <c r="P698" s="6" cm="1">
        <f t="array" ref="P698">IFERROR(INDEX(DVOA!$E$2:$E$20095,MATCH($G698&amp;$A698-1&amp;$B698,DVOA!$C$2:$C$20095&amp;DVOA!$A$2:$A20840&amp;DVOA!$B$2:$B$20095,0)),0)</f>
        <v>6.4080170351406701E-2</v>
      </c>
      <c r="Q698" s="6" cm="1">
        <f t="array" ref="Q698">IFERROR(INDEX(WDVOA!$W$2:$W$1616,MATCH($G698&amp;$A698-1&amp;$B698,WDVOA!$U$2:$U$19616&amp;WDVOA!$V$2:$V$19616&amp;WDVOA!$B$2:$B$19616,0)),0)</f>
        <v>0</v>
      </c>
      <c r="R698" s="6" cm="1">
        <f t="array" ref="R698">IFERROR(INDEX(DVOA!$AC$2:$AC$20095,MATCH($G698&amp;$A698-1&amp;$B698,DVOA!$C$2:$C$20095&amp;DVOA!$A$2:$A$20095&amp;DVOA!$B$2:$B$20095,0)
),0)</f>
        <v>0.160337862579294</v>
      </c>
      <c r="S698" s="6">
        <f t="shared" si="133"/>
        <v>0.18300311708150502</v>
      </c>
      <c r="T698" s="104">
        <f t="shared" si="141"/>
        <v>1.9445469243467198E-2</v>
      </c>
      <c r="U698" s="104" t="str">
        <f t="shared" si="142"/>
        <v/>
      </c>
      <c r="V698" s="26" t="str" cm="1">
        <f t="array" ref="V698">IFERROR(IF(E698="H",INDEX('DVOA Pred'!$G$2:$G$1000,MATCH($F698&amp;$B698&amp;$A698,'DVOA Pred'!$C$2:$C$1000&amp;'DVOA Pred'!$A$2:$A$1000&amp;'DVOA Pred'!$B$2:$B$1000,0)),
INDEX('DVOA Pred'!$H$2:$H$1000,MATCH($F698&amp;$B698&amp;$A698,'DVOA Pred'!$D$2:$D$1000&amp;'DVOA Pred'!$A$2:$A$1000&amp;'DVOA Pred'!$B$2:$B$1000,0))),"")</f>
        <v/>
      </c>
      <c r="W698" s="26" t="str">
        <f t="shared" si="134"/>
        <v/>
      </c>
      <c r="X698" s="26" t="str">
        <f t="shared" si="135"/>
        <v/>
      </c>
      <c r="Y698" s="6" t="str">
        <f>IFERROR((PERCENTRANK($L$2:$L$20355,L698)*Multiples!$B$3)+((PERCENTRANK($W$2:$W$20355,W698)*(1-Multiples!$B$3))),"")</f>
        <v/>
      </c>
      <c r="Z698" s="64">
        <v>27</v>
      </c>
      <c r="AA698" s="64">
        <v>30</v>
      </c>
      <c r="AB698" s="24">
        <f t="shared" si="136"/>
        <v>-3</v>
      </c>
      <c r="AC698" s="24">
        <f t="shared" si="137"/>
        <v>-9.5</v>
      </c>
      <c r="AD698" s="24">
        <f t="shared" si="138"/>
        <v>-8.5</v>
      </c>
      <c r="AE698" s="99" t="str">
        <f t="shared" si="139"/>
        <v>No</v>
      </c>
      <c r="AF698" s="99" t="str">
        <f t="shared" si="140"/>
        <v>No</v>
      </c>
      <c r="AG698" s="64"/>
      <c r="AH698" s="105"/>
      <c r="AI698" s="105"/>
      <c r="AJ698" s="66"/>
    </row>
    <row r="699" spans="1:36" customFormat="1" x14ac:dyDescent="0.25">
      <c r="A699" s="7">
        <v>10</v>
      </c>
      <c r="B699" s="5">
        <v>2023</v>
      </c>
      <c r="C699" s="5" t="str">
        <f t="shared" si="130"/>
        <v>2023 W10</v>
      </c>
      <c r="D699" s="5">
        <v>350</v>
      </c>
      <c r="E699" s="5" t="s">
        <v>649</v>
      </c>
      <c r="F699" s="5" t="s">
        <v>49</v>
      </c>
      <c r="G699" s="5" t="s">
        <v>24</v>
      </c>
      <c r="H699" s="5">
        <v>6.5</v>
      </c>
      <c r="I699" s="61">
        <v>5.5</v>
      </c>
      <c r="J699" s="62" t="str">
        <f t="shared" si="131"/>
        <v>D1</v>
      </c>
      <c r="K699" s="61">
        <f t="shared" si="132"/>
        <v>1</v>
      </c>
      <c r="L699" s="228">
        <f>IF(K699=0,0,
IF(J699="D0.5",0.5*SUMIFS('Key Numbers'!$C$2:$C$71,'Key Numbers'!$A$2:$A$71,"&gt;="&amp;ABS($I699),'Key Numbers'!$A$2:$A$71,"&lt;="&amp;ABS($H699)),
IF(J699="D-0.5",0.5*-1*SUMIFS('Key Numbers'!$C$2:$C$71,'Key Numbers'!$A$2:$A$71,"&lt;="&amp;ABS($I699),'Key Numbers'!$A$2:$A$71,"&gt;="&amp;ABS($H699)),
IF(J699="F0.5",0.5*SUMIFS('Key Numbers'!$C$2:$C$71,'Key Numbers'!$A$2:$A$71,"&lt;="&amp;ABS($I699),'Key Numbers'!$A$2:$A$71,"&gt;="&amp;ABS($H699)),
IF(J699="F-0.5",0.5*-1*SUMIFS('Key Numbers'!$C$2:$C$71,'Key Numbers'!$A$2:$A$71,"&gt;="&amp;ABS($I699),'Key Numbers'!$A$2:$A$71,"&lt;="&amp;ABS($H699)),
IF(AND(LEFT(J699,1)="F",K699&lt;0),-1*SUMIFS('Key Numbers'!$C$2:$C$71,'Key Numbers'!$A$2:$A$71,"&gt;="&amp;ABS($I699),'Key Numbers'!$A$2:$A$71,"&lt;="&amp;ABS($H699)),
IF(AND(LEFT(J699,1)="F",K699&gt;0),SUMIFS('Key Numbers'!$C$2:$C$71,'Key Numbers'!$A$2:$A$71,"&lt;="&amp;ABS($I699),'Key Numbers'!$A$2:$A$71,"&gt;="&amp;ABS($H699)),
IF(AND(LEFT(J699,1)="D",K699&lt;0),-1*SUMIFS('Key Numbers'!$C$2:$C$71,'Key Numbers'!$A$2:$A$71,"&lt;="&amp;ABS($I699),'Key Numbers'!$A$2:$A$71,"&gt;="&amp;ABS($H699)),
SUMIFS('Key Numbers'!$C$2:$C$71,'Key Numbers'!$A$2:$A$71,"&gt;="&amp;ABS($I699),'Key Numbers'!$A$2:$A$71,"&lt;="&amp;ABS($H699))))))))))</f>
        <v>7.3394495412844041E-2</v>
      </c>
      <c r="M699" s="6" cm="1">
        <f t="array" ref="M699">IFERROR(INDEX(DVOA!$E$2:$E$20095,MATCH($F699&amp;$A699-1&amp;$B699,DVOA!$C$2:$C$20095&amp;DVOA!$A$2:$A20841&amp;DVOA!$B$2:$B$20095,0)),0)</f>
        <v>6.4080170351406701E-2</v>
      </c>
      <c r="N699" s="6" cm="1">
        <f t="array" ref="N699">IFERROR(INDEX(WDVOA!$W$2:$W$1616,MATCH($F699&amp;$A699-1&amp;$B699,WDVOA!$U$2:$U$19616&amp;WDVOA!$V$2:$V$19616&amp;WDVOA!$B$2:$B$19616,0)),0)</f>
        <v>0</v>
      </c>
      <c r="O699" s="6" cm="1">
        <f t="array" ref="O699">IFERROR(INDEX(DVOA!$AC$2:$AC$20095,MATCH($F699&amp;$A699-1&amp;$B699,DVOA!$C$2:$C$20095&amp;DVOA!$A$2:$A$20095&amp;DVOA!$B$2:$B$20095,0)
),0)</f>
        <v>0.160337862579294</v>
      </c>
      <c r="P699" s="6" cm="1">
        <f t="array" ref="P699">IFERROR(INDEX(DVOA!$E$2:$E$20095,MATCH($G699&amp;$A699-1&amp;$B699,DVOA!$C$2:$C$20095&amp;DVOA!$A$2:$A20841&amp;DVOA!$B$2:$B$20095,0)),0)</f>
        <v>8.3525639594873899E-2</v>
      </c>
      <c r="Q699" s="6" cm="1">
        <f t="array" ref="Q699">IFERROR(INDEX(WDVOA!$W$2:$W$1616,MATCH($G699&amp;$A699-1&amp;$B699,WDVOA!$U$2:$U$19616&amp;WDVOA!$V$2:$V$19616&amp;WDVOA!$B$2:$B$19616,0)),0)</f>
        <v>0</v>
      </c>
      <c r="R699" s="6" cm="1">
        <f t="array" ref="R699">IFERROR(INDEX(DVOA!$AC$2:$AC$20095,MATCH($G699&amp;$A699-1&amp;$B699,DVOA!$C$2:$C$20095&amp;DVOA!$A$2:$A$20095&amp;DVOA!$B$2:$B$20095,0)
),0)</f>
        <v>0.20566837158371601</v>
      </c>
      <c r="S699" s="6">
        <f t="shared" si="133"/>
        <v>0.18300311708150502</v>
      </c>
      <c r="T699" s="104">
        <f t="shared" si="141"/>
        <v>-1.9445469243467198E-2</v>
      </c>
      <c r="U699" s="104" t="str">
        <f t="shared" si="142"/>
        <v/>
      </c>
      <c r="V699" s="26" t="str" cm="1">
        <f t="array" ref="V699">IFERROR(IF(E699="H",INDEX('DVOA Pred'!$G$2:$G$1000,MATCH($F699&amp;$B699&amp;$A699,'DVOA Pred'!$C$2:$C$1000&amp;'DVOA Pred'!$A$2:$A$1000&amp;'DVOA Pred'!$B$2:$B$1000,0)),
INDEX('DVOA Pred'!$H$2:$H$1000,MATCH($F699&amp;$B699&amp;$A699,'DVOA Pred'!$D$2:$D$1000&amp;'DVOA Pred'!$A$2:$A$1000&amp;'DVOA Pred'!$B$2:$B$1000,0))),"")</f>
        <v/>
      </c>
      <c r="W699" s="26" t="str">
        <f t="shared" si="134"/>
        <v/>
      </c>
      <c r="X699" s="26" t="str">
        <f t="shared" si="135"/>
        <v/>
      </c>
      <c r="Y699" s="6" t="str">
        <f>IFERROR((PERCENTRANK($L$2:$L$20355,L699)*Multiples!$B$3)+((PERCENTRANK($W$2:$W$20355,W699)*(1-Multiples!$B$3))),"")</f>
        <v/>
      </c>
      <c r="Z699" s="64">
        <v>30</v>
      </c>
      <c r="AA699" s="64">
        <v>27</v>
      </c>
      <c r="AB699" s="24">
        <f t="shared" si="136"/>
        <v>3</v>
      </c>
      <c r="AC699" s="24">
        <f t="shared" si="137"/>
        <v>9.5</v>
      </c>
      <c r="AD699" s="24">
        <f t="shared" si="138"/>
        <v>8.5</v>
      </c>
      <c r="AE699" s="99" t="str">
        <f t="shared" si="139"/>
        <v>Yes</v>
      </c>
      <c r="AF699" s="99" t="str">
        <f t="shared" si="140"/>
        <v>Yes</v>
      </c>
      <c r="AG699" s="64"/>
      <c r="AH699" s="105" t="s">
        <v>652</v>
      </c>
      <c r="AI699" s="105"/>
      <c r="AJ699" s="66"/>
    </row>
    <row r="700" spans="1:36" customFormat="1" x14ac:dyDescent="0.25">
      <c r="A700" s="7">
        <v>10</v>
      </c>
      <c r="B700" s="5">
        <v>2023</v>
      </c>
      <c r="C700" s="5" t="str">
        <f t="shared" si="130"/>
        <v>2023 W10</v>
      </c>
      <c r="D700" s="5">
        <v>351</v>
      </c>
      <c r="E700" s="5" t="s">
        <v>651</v>
      </c>
      <c r="F700" s="5" t="s">
        <v>18</v>
      </c>
      <c r="G700" s="5" t="s">
        <v>10</v>
      </c>
      <c r="H700" s="5">
        <v>-5.5</v>
      </c>
      <c r="I700" s="61">
        <v>-6.5</v>
      </c>
      <c r="J700" s="62" t="str">
        <f t="shared" si="131"/>
        <v>F1</v>
      </c>
      <c r="K700" s="61">
        <f t="shared" si="132"/>
        <v>1</v>
      </c>
      <c r="L700" s="228">
        <f>IF(K700=0,0,
IF(J700="D0.5",0.5*SUMIFS('Key Numbers'!$C$2:$C$71,'Key Numbers'!$A$2:$A$71,"&gt;="&amp;ABS($I700),'Key Numbers'!$A$2:$A$71,"&lt;="&amp;ABS($H700)),
IF(J700="D-0.5",0.5*-1*SUMIFS('Key Numbers'!$C$2:$C$71,'Key Numbers'!$A$2:$A$71,"&lt;="&amp;ABS($I700),'Key Numbers'!$A$2:$A$71,"&gt;="&amp;ABS($H700)),
IF(J700="F0.5",0.5*SUMIFS('Key Numbers'!$C$2:$C$71,'Key Numbers'!$A$2:$A$71,"&lt;="&amp;ABS($I700),'Key Numbers'!$A$2:$A$71,"&gt;="&amp;ABS($H700)),
IF(J700="F-0.5",0.5*-1*SUMIFS('Key Numbers'!$C$2:$C$71,'Key Numbers'!$A$2:$A$71,"&gt;="&amp;ABS($I700),'Key Numbers'!$A$2:$A$71,"&lt;="&amp;ABS($H700)),
IF(AND(LEFT(J700,1)="F",K700&lt;0),-1*SUMIFS('Key Numbers'!$C$2:$C$71,'Key Numbers'!$A$2:$A$71,"&gt;="&amp;ABS($I700),'Key Numbers'!$A$2:$A$71,"&lt;="&amp;ABS($H700)),
IF(AND(LEFT(J700,1)="F",K700&gt;0),SUMIFS('Key Numbers'!$C$2:$C$71,'Key Numbers'!$A$2:$A$71,"&lt;="&amp;ABS($I700),'Key Numbers'!$A$2:$A$71,"&gt;="&amp;ABS($H700)),
IF(AND(LEFT(J700,1)="D",K700&lt;0),-1*SUMIFS('Key Numbers'!$C$2:$C$71,'Key Numbers'!$A$2:$A$71,"&lt;="&amp;ABS($I700),'Key Numbers'!$A$2:$A$71,"&gt;="&amp;ABS($H700)),
SUMIFS('Key Numbers'!$C$2:$C$71,'Key Numbers'!$A$2:$A$71,"&gt;="&amp;ABS($I700),'Key Numbers'!$A$2:$A$71,"&lt;="&amp;ABS($H700))))))))))</f>
        <v>7.3394495412844041E-2</v>
      </c>
      <c r="M700" s="6" cm="1">
        <f t="array" ref="M700">IFERROR(INDEX(DVOA!$E$2:$E$20095,MATCH($F700&amp;$A700-1&amp;$B700,DVOA!$C$2:$C$20095&amp;DVOA!$A$2:$A20842&amp;DVOA!$B$2:$B$20095,0)),0)</f>
        <v>0.490082796894457</v>
      </c>
      <c r="N700" s="6" cm="1">
        <f t="array" ref="N700">IFERROR(INDEX(WDVOA!$W$2:$W$1616,MATCH($F700&amp;$A700-1&amp;$B700,WDVOA!$U$2:$U$19616&amp;WDVOA!$V$2:$V$19616&amp;WDVOA!$B$2:$B$19616,0)),0)</f>
        <v>0</v>
      </c>
      <c r="O700" s="6" cm="1">
        <f t="array" ref="O700">IFERROR(INDEX(DVOA!$AC$2:$AC$20095,MATCH($F700&amp;$A700-1&amp;$B700,DVOA!$C$2:$C$20095&amp;DVOA!$A$2:$A$20095&amp;DVOA!$B$2:$B$20095,0)
),0)</f>
        <v>0.20737967756539499</v>
      </c>
      <c r="P700" s="6" cm="1">
        <f t="array" ref="P700">IFERROR(INDEX(DVOA!$E$2:$E$20095,MATCH($G700&amp;$A700-1&amp;$B700,DVOA!$C$2:$C$20095&amp;DVOA!$A$2:$A20842&amp;DVOA!$B$2:$B$20095,0)),0)</f>
        <v>0.166589693587259</v>
      </c>
      <c r="Q700" s="6" cm="1">
        <f t="array" ref="Q700">IFERROR(INDEX(WDVOA!$W$2:$W$1616,MATCH($G700&amp;$A700-1&amp;$B700,WDVOA!$U$2:$U$19616&amp;WDVOA!$V$2:$V$19616&amp;WDVOA!$B$2:$B$19616,0)),0)</f>
        <v>0</v>
      </c>
      <c r="R700" s="6" cm="1">
        <f t="array" ref="R700">IFERROR(INDEX(DVOA!$AC$2:$AC$20095,MATCH($G700&amp;$A700-1&amp;$B700,DVOA!$C$2:$C$20095&amp;DVOA!$A$2:$A$20095&amp;DVOA!$B$2:$B$20095,0)
),0)</f>
        <v>0.154688548815544</v>
      </c>
      <c r="S700" s="6">
        <f t="shared" si="133"/>
        <v>0.1810341131904695</v>
      </c>
      <c r="T700" s="104">
        <f t="shared" si="141"/>
        <v>0.32349310330719799</v>
      </c>
      <c r="U700" s="104" t="str">
        <f t="shared" si="142"/>
        <v/>
      </c>
      <c r="V700" s="26" t="str" cm="1">
        <f t="array" ref="V700">IFERROR(IF(E700="H",INDEX('DVOA Pred'!$G$2:$G$1000,MATCH($F700&amp;$B700&amp;$A700,'DVOA Pred'!$C$2:$C$1000&amp;'DVOA Pred'!$A$2:$A$1000&amp;'DVOA Pred'!$B$2:$B$1000,0)),
INDEX('DVOA Pred'!$H$2:$H$1000,MATCH($F700&amp;$B700&amp;$A700,'DVOA Pred'!$D$2:$D$1000&amp;'DVOA Pred'!$A$2:$A$1000&amp;'DVOA Pred'!$B$2:$B$1000,0))),"")</f>
        <v/>
      </c>
      <c r="W700" s="26" t="str">
        <f t="shared" si="134"/>
        <v/>
      </c>
      <c r="X700" s="26" t="str">
        <f t="shared" si="135"/>
        <v/>
      </c>
      <c r="Y700" s="6" t="str">
        <f>IFERROR((PERCENTRANK($L$2:$L$20355,L700)*Multiples!$B$3)+((PERCENTRANK($W$2:$W$20355,W700)*(1-Multiples!$B$3))),"")</f>
        <v/>
      </c>
      <c r="Z700" s="64">
        <v>31</v>
      </c>
      <c r="AA700" s="64">
        <v>33</v>
      </c>
      <c r="AB700" s="24">
        <f t="shared" si="136"/>
        <v>-2</v>
      </c>
      <c r="AC700" s="24">
        <f t="shared" si="137"/>
        <v>-7.5</v>
      </c>
      <c r="AD700" s="24">
        <f t="shared" si="138"/>
        <v>-8.5</v>
      </c>
      <c r="AE700" s="99" t="str">
        <f t="shared" si="139"/>
        <v>No</v>
      </c>
      <c r="AF700" s="99" t="str">
        <f t="shared" si="140"/>
        <v>No</v>
      </c>
      <c r="AG700" s="64" t="s">
        <v>655</v>
      </c>
      <c r="AH700" s="105" t="s">
        <v>652</v>
      </c>
      <c r="AI700" s="173">
        <v>2</v>
      </c>
      <c r="AJ700" s="66"/>
    </row>
    <row r="701" spans="1:36" customFormat="1" x14ac:dyDescent="0.25">
      <c r="A701" s="7">
        <v>10</v>
      </c>
      <c r="B701" s="5">
        <v>2023</v>
      </c>
      <c r="C701" s="5" t="str">
        <f t="shared" si="130"/>
        <v>2023 W10</v>
      </c>
      <c r="D701" s="5">
        <v>351</v>
      </c>
      <c r="E701" s="5" t="s">
        <v>649</v>
      </c>
      <c r="F701" s="5" t="s">
        <v>10</v>
      </c>
      <c r="G701" s="5" t="s">
        <v>18</v>
      </c>
      <c r="H701" s="5">
        <v>5.5</v>
      </c>
      <c r="I701" s="61">
        <v>6.5</v>
      </c>
      <c r="J701" s="62" t="str">
        <f t="shared" si="131"/>
        <v>D-1</v>
      </c>
      <c r="K701" s="61">
        <f t="shared" si="132"/>
        <v>-1</v>
      </c>
      <c r="L701" s="228">
        <f>IF(K701=0,0,
IF(J701="D0.5",0.5*SUMIFS('Key Numbers'!$C$2:$C$71,'Key Numbers'!$A$2:$A$71,"&gt;="&amp;ABS($I701),'Key Numbers'!$A$2:$A$71,"&lt;="&amp;ABS($H701)),
IF(J701="D-0.5",0.5*-1*SUMIFS('Key Numbers'!$C$2:$C$71,'Key Numbers'!$A$2:$A$71,"&lt;="&amp;ABS($I701),'Key Numbers'!$A$2:$A$71,"&gt;="&amp;ABS($H701)),
IF(J701="F0.5",0.5*SUMIFS('Key Numbers'!$C$2:$C$71,'Key Numbers'!$A$2:$A$71,"&lt;="&amp;ABS($I701),'Key Numbers'!$A$2:$A$71,"&gt;="&amp;ABS($H701)),
IF(J701="F-0.5",0.5*-1*SUMIFS('Key Numbers'!$C$2:$C$71,'Key Numbers'!$A$2:$A$71,"&gt;="&amp;ABS($I701),'Key Numbers'!$A$2:$A$71,"&lt;="&amp;ABS($H701)),
IF(AND(LEFT(J701,1)="F",K701&lt;0),-1*SUMIFS('Key Numbers'!$C$2:$C$71,'Key Numbers'!$A$2:$A$71,"&gt;="&amp;ABS($I701),'Key Numbers'!$A$2:$A$71,"&lt;="&amp;ABS($H701)),
IF(AND(LEFT(J701,1)="F",K701&gt;0),SUMIFS('Key Numbers'!$C$2:$C$71,'Key Numbers'!$A$2:$A$71,"&lt;="&amp;ABS($I701),'Key Numbers'!$A$2:$A$71,"&gt;="&amp;ABS($H701)),
IF(AND(LEFT(J701,1)="D",K701&lt;0),-1*SUMIFS('Key Numbers'!$C$2:$C$71,'Key Numbers'!$A$2:$A$71,"&lt;="&amp;ABS($I701),'Key Numbers'!$A$2:$A$71,"&gt;="&amp;ABS($H701)),
SUMIFS('Key Numbers'!$C$2:$C$71,'Key Numbers'!$A$2:$A$71,"&gt;="&amp;ABS($I701),'Key Numbers'!$A$2:$A$71,"&lt;="&amp;ABS($H701))))))))))</f>
        <v>-7.3394495412844041E-2</v>
      </c>
      <c r="M701" s="6" cm="1">
        <f t="array" ref="M701">IFERROR(INDEX(DVOA!$E$2:$E$20095,MATCH($F701&amp;$A701-1&amp;$B701,DVOA!$C$2:$C$20095&amp;DVOA!$A$2:$A20843&amp;DVOA!$B$2:$B$20095,0)),0)</f>
        <v>0.166589693587259</v>
      </c>
      <c r="N701" s="6" cm="1">
        <f t="array" ref="N701">IFERROR(INDEX(WDVOA!$W$2:$W$1616,MATCH($F701&amp;$A701-1&amp;$B701,WDVOA!$U$2:$U$19616&amp;WDVOA!$V$2:$V$19616&amp;WDVOA!$B$2:$B$19616,0)),0)</f>
        <v>0</v>
      </c>
      <c r="O701" s="6" cm="1">
        <f t="array" ref="O701">IFERROR(INDEX(DVOA!$AC$2:$AC$20095,MATCH($F701&amp;$A701-1&amp;$B701,DVOA!$C$2:$C$20095&amp;DVOA!$A$2:$A$20095&amp;DVOA!$B$2:$B$20095,0)
),0)</f>
        <v>0.154688548815544</v>
      </c>
      <c r="P701" s="6" cm="1">
        <f t="array" ref="P701">IFERROR(INDEX(DVOA!$E$2:$E$20095,MATCH($G701&amp;$A701-1&amp;$B701,DVOA!$C$2:$C$20095&amp;DVOA!$A$2:$A20843&amp;DVOA!$B$2:$B$20095,0)),0)</f>
        <v>0.490082796894457</v>
      </c>
      <c r="Q701" s="6" cm="1">
        <f t="array" ref="Q701">IFERROR(INDEX(WDVOA!$W$2:$W$1616,MATCH($G701&amp;$A701-1&amp;$B701,WDVOA!$U$2:$U$19616&amp;WDVOA!$V$2:$V$19616&amp;WDVOA!$B$2:$B$19616,0)),0)</f>
        <v>0</v>
      </c>
      <c r="R701" s="6" cm="1">
        <f t="array" ref="R701">IFERROR(INDEX(DVOA!$AC$2:$AC$20095,MATCH($G701&amp;$A701-1&amp;$B701,DVOA!$C$2:$C$20095&amp;DVOA!$A$2:$A$20095&amp;DVOA!$B$2:$B$20095,0)
),0)</f>
        <v>0.20737967756539499</v>
      </c>
      <c r="S701" s="6">
        <f t="shared" si="133"/>
        <v>0.1810341131904695</v>
      </c>
      <c r="T701" s="104">
        <f t="shared" si="141"/>
        <v>-0.32349310330719799</v>
      </c>
      <c r="U701" s="104" t="str">
        <f t="shared" si="142"/>
        <v/>
      </c>
      <c r="V701" s="26" t="str" cm="1">
        <f t="array" ref="V701">IFERROR(IF(E701="H",INDEX('DVOA Pred'!$G$2:$G$1000,MATCH($F701&amp;$B701&amp;$A701,'DVOA Pred'!$C$2:$C$1000&amp;'DVOA Pred'!$A$2:$A$1000&amp;'DVOA Pred'!$B$2:$B$1000,0)),
INDEX('DVOA Pred'!$H$2:$H$1000,MATCH($F701&amp;$B701&amp;$A701,'DVOA Pred'!$D$2:$D$1000&amp;'DVOA Pred'!$A$2:$A$1000&amp;'DVOA Pred'!$B$2:$B$1000,0))),"")</f>
        <v/>
      </c>
      <c r="W701" s="26" t="str">
        <f t="shared" si="134"/>
        <v/>
      </c>
      <c r="X701" s="26" t="str">
        <f t="shared" si="135"/>
        <v/>
      </c>
      <c r="Y701" s="6" t="str">
        <f>IFERROR((PERCENTRANK($L$2:$L$20355,L701)*Multiples!$B$3)+((PERCENTRANK($W$2:$W$20355,W701)*(1-Multiples!$B$3))),"")</f>
        <v/>
      </c>
      <c r="Z701" s="64">
        <v>33</v>
      </c>
      <c r="AA701" s="64">
        <v>31</v>
      </c>
      <c r="AB701" s="24">
        <f t="shared" si="136"/>
        <v>2</v>
      </c>
      <c r="AC701" s="24">
        <f t="shared" si="137"/>
        <v>7.5</v>
      </c>
      <c r="AD701" s="24">
        <f t="shared" si="138"/>
        <v>8.5</v>
      </c>
      <c r="AE701" s="99" t="str">
        <f t="shared" si="139"/>
        <v>Yes</v>
      </c>
      <c r="AF701" s="99" t="str">
        <f t="shared" si="140"/>
        <v>Yes</v>
      </c>
      <c r="AG701" s="64"/>
      <c r="AH701" s="105"/>
      <c r="AI701" s="105"/>
      <c r="AJ701" s="66"/>
    </row>
    <row r="702" spans="1:36" customFormat="1" x14ac:dyDescent="0.25">
      <c r="A702" s="7">
        <v>10</v>
      </c>
      <c r="B702" s="5">
        <v>2023</v>
      </c>
      <c r="C702" s="5" t="str">
        <f t="shared" si="130"/>
        <v>2023 W10</v>
      </c>
      <c r="D702" s="5">
        <v>352</v>
      </c>
      <c r="E702" s="5" t="s">
        <v>651</v>
      </c>
      <c r="F702" s="5" t="s">
        <v>38</v>
      </c>
      <c r="G702" s="5" t="s">
        <v>45</v>
      </c>
      <c r="H702" s="5">
        <v>-1.5</v>
      </c>
      <c r="I702" s="61">
        <v>-2.5</v>
      </c>
      <c r="J702" s="62" t="str">
        <f t="shared" si="131"/>
        <v>F1</v>
      </c>
      <c r="K702" s="61">
        <f t="shared" si="132"/>
        <v>1</v>
      </c>
      <c r="L702" s="228">
        <f>IF(K702=0,0,
IF(J702="D0.5",0.5*SUMIFS('Key Numbers'!$C$2:$C$71,'Key Numbers'!$A$2:$A$71,"&gt;="&amp;ABS($I702),'Key Numbers'!$A$2:$A$71,"&lt;="&amp;ABS($H702)),
IF(J702="D-0.5",0.5*-1*SUMIFS('Key Numbers'!$C$2:$C$71,'Key Numbers'!$A$2:$A$71,"&lt;="&amp;ABS($I702),'Key Numbers'!$A$2:$A$71,"&gt;="&amp;ABS($H702)),
IF(J702="F0.5",0.5*SUMIFS('Key Numbers'!$C$2:$C$71,'Key Numbers'!$A$2:$A$71,"&lt;="&amp;ABS($I702),'Key Numbers'!$A$2:$A$71,"&gt;="&amp;ABS($H702)),
IF(J702="F-0.5",0.5*-1*SUMIFS('Key Numbers'!$C$2:$C$71,'Key Numbers'!$A$2:$A$71,"&gt;="&amp;ABS($I702),'Key Numbers'!$A$2:$A$71,"&lt;="&amp;ABS($H702)),
IF(AND(LEFT(J702,1)="F",K702&lt;0),-1*SUMIFS('Key Numbers'!$C$2:$C$71,'Key Numbers'!$A$2:$A$71,"&gt;="&amp;ABS($I702),'Key Numbers'!$A$2:$A$71,"&lt;="&amp;ABS($H702)),
IF(AND(LEFT(J702,1)="F",K702&gt;0),SUMIFS('Key Numbers'!$C$2:$C$71,'Key Numbers'!$A$2:$A$71,"&lt;="&amp;ABS($I702),'Key Numbers'!$A$2:$A$71,"&gt;="&amp;ABS($H702)),
IF(AND(LEFT(J702,1)="D",K702&lt;0),-1*SUMIFS('Key Numbers'!$C$2:$C$71,'Key Numbers'!$A$2:$A$71,"&lt;="&amp;ABS($I702),'Key Numbers'!$A$2:$A$71,"&gt;="&amp;ABS($H702)),
SUMIFS('Key Numbers'!$C$2:$C$71,'Key Numbers'!$A$2:$A$71,"&gt;="&amp;ABS($I702),'Key Numbers'!$A$2:$A$71,"&lt;="&amp;ABS($H702))))))))))</f>
        <v>5.6880733944954132E-2</v>
      </c>
      <c r="M702" s="6" cm="1">
        <f t="array" ref="M702">IFERROR(INDEX(DVOA!$E$2:$E$20095,MATCH($F702&amp;$A702-1&amp;$B702,DVOA!$C$2:$C$20095&amp;DVOA!$A$2:$A20844&amp;DVOA!$B$2:$B$20095,0)),0)</f>
        <v>-9.6968992413780902E-2</v>
      </c>
      <c r="N702" s="6" cm="1">
        <f t="array" ref="N702">IFERROR(INDEX(WDVOA!$W$2:$W$1616,MATCH($F702&amp;$A702-1&amp;$B702,WDVOA!$U$2:$U$19616&amp;WDVOA!$V$2:$V$19616&amp;WDVOA!$B$2:$B$19616,0)),0)</f>
        <v>0</v>
      </c>
      <c r="O702" s="6" cm="1">
        <f t="array" ref="O702">IFERROR(INDEX(DVOA!$AC$2:$AC$20095,MATCH($F702&amp;$A702-1&amp;$B702,DVOA!$C$2:$C$20095&amp;DVOA!$A$2:$A$20095&amp;DVOA!$B$2:$B$20095,0)
),0)</f>
        <v>0.132625855143993</v>
      </c>
      <c r="P702" s="6" cm="1">
        <f t="array" ref="P702">IFERROR(INDEX(DVOA!$E$2:$E$20095,MATCH($G702&amp;$A702-1&amp;$B702,DVOA!$C$2:$C$20095&amp;DVOA!$A$2:$A20844&amp;DVOA!$B$2:$B$20095,0)),0)</f>
        <v>-9.5926195837082798E-3</v>
      </c>
      <c r="Q702" s="6" cm="1">
        <f t="array" ref="Q702">IFERROR(INDEX(WDVOA!$W$2:$W$1616,MATCH($G702&amp;$A702-1&amp;$B702,WDVOA!$U$2:$U$19616&amp;WDVOA!$V$2:$V$19616&amp;WDVOA!$B$2:$B$19616,0)),0)</f>
        <v>0</v>
      </c>
      <c r="R702" s="6" cm="1">
        <f t="array" ref="R702">IFERROR(INDEX(DVOA!$AC$2:$AC$20095,MATCH($G702&amp;$A702-1&amp;$B702,DVOA!$C$2:$C$20095&amp;DVOA!$A$2:$A$20095&amp;DVOA!$B$2:$B$20095,0)
),0)</f>
        <v>0.108208703245554</v>
      </c>
      <c r="S702" s="6">
        <f t="shared" si="133"/>
        <v>0.12041727919477349</v>
      </c>
      <c r="T702" s="104">
        <f t="shared" si="141"/>
        <v>-8.7376372830072629E-2</v>
      </c>
      <c r="U702" s="104" t="str">
        <f t="shared" si="142"/>
        <v/>
      </c>
      <c r="V702" s="26" t="str" cm="1">
        <f t="array" ref="V702">IFERROR(IF(E702="H",INDEX('DVOA Pred'!$G$2:$G$1000,MATCH($F702&amp;$B702&amp;$A702,'DVOA Pred'!$C$2:$C$1000&amp;'DVOA Pred'!$A$2:$A$1000&amp;'DVOA Pred'!$B$2:$B$1000,0)),
INDEX('DVOA Pred'!$H$2:$H$1000,MATCH($F702&amp;$B702&amp;$A702,'DVOA Pred'!$D$2:$D$1000&amp;'DVOA Pred'!$A$2:$A$1000&amp;'DVOA Pred'!$B$2:$B$1000,0))),"")</f>
        <v/>
      </c>
      <c r="W702" s="26" t="str">
        <f t="shared" si="134"/>
        <v/>
      </c>
      <c r="X702" s="26" t="str">
        <f t="shared" si="135"/>
        <v/>
      </c>
      <c r="Y702" s="6" t="str">
        <f>IFERROR((PERCENTRANK($L$2:$L$20355,L702)*Multiples!$B$3)+((PERCENTRANK($W$2:$W$20355,W702)*(1-Multiples!$B$3))),"")</f>
        <v/>
      </c>
      <c r="Z702" s="64">
        <v>20</v>
      </c>
      <c r="AA702" s="64">
        <v>6</v>
      </c>
      <c r="AB702" s="24">
        <f t="shared" si="136"/>
        <v>14</v>
      </c>
      <c r="AC702" s="24">
        <f t="shared" si="137"/>
        <v>12.5</v>
      </c>
      <c r="AD702" s="24">
        <f t="shared" si="138"/>
        <v>11.5</v>
      </c>
      <c r="AE702" s="99" t="str">
        <f t="shared" si="139"/>
        <v>Yes</v>
      </c>
      <c r="AF702" s="99" t="str">
        <f t="shared" si="140"/>
        <v>Yes</v>
      </c>
      <c r="AG702" s="64"/>
      <c r="AH702" s="105"/>
      <c r="AI702" s="105"/>
      <c r="AJ702" s="66"/>
    </row>
    <row r="703" spans="1:36" customFormat="1" x14ac:dyDescent="0.25">
      <c r="A703" s="7">
        <v>10</v>
      </c>
      <c r="B703" s="5">
        <v>2023</v>
      </c>
      <c r="C703" s="5" t="str">
        <f t="shared" si="130"/>
        <v>2023 W10</v>
      </c>
      <c r="D703" s="5">
        <v>352</v>
      </c>
      <c r="E703" s="5" t="s">
        <v>649</v>
      </c>
      <c r="F703" s="5" t="s">
        <v>45</v>
      </c>
      <c r="G703" s="5" t="s">
        <v>38</v>
      </c>
      <c r="H703" s="5">
        <v>1.5</v>
      </c>
      <c r="I703" s="61">
        <v>2.5</v>
      </c>
      <c r="J703" s="62" t="str">
        <f t="shared" si="131"/>
        <v>D-1</v>
      </c>
      <c r="K703" s="61">
        <f t="shared" si="132"/>
        <v>-1</v>
      </c>
      <c r="L703" s="228">
        <f>IF(K703=0,0,
IF(J703="D0.5",0.5*SUMIFS('Key Numbers'!$C$2:$C$71,'Key Numbers'!$A$2:$A$71,"&gt;="&amp;ABS($I703),'Key Numbers'!$A$2:$A$71,"&lt;="&amp;ABS($H703)),
IF(J703="D-0.5",0.5*-1*SUMIFS('Key Numbers'!$C$2:$C$71,'Key Numbers'!$A$2:$A$71,"&lt;="&amp;ABS($I703),'Key Numbers'!$A$2:$A$71,"&gt;="&amp;ABS($H703)),
IF(J703="F0.5",0.5*SUMIFS('Key Numbers'!$C$2:$C$71,'Key Numbers'!$A$2:$A$71,"&lt;="&amp;ABS($I703),'Key Numbers'!$A$2:$A$71,"&gt;="&amp;ABS($H703)),
IF(J703="F-0.5",0.5*-1*SUMIFS('Key Numbers'!$C$2:$C$71,'Key Numbers'!$A$2:$A$71,"&gt;="&amp;ABS($I703),'Key Numbers'!$A$2:$A$71,"&lt;="&amp;ABS($H703)),
IF(AND(LEFT(J703,1)="F",K703&lt;0),-1*SUMIFS('Key Numbers'!$C$2:$C$71,'Key Numbers'!$A$2:$A$71,"&gt;="&amp;ABS($I703),'Key Numbers'!$A$2:$A$71,"&lt;="&amp;ABS($H703)),
IF(AND(LEFT(J703,1)="F",K703&gt;0),SUMIFS('Key Numbers'!$C$2:$C$71,'Key Numbers'!$A$2:$A$71,"&lt;="&amp;ABS($I703),'Key Numbers'!$A$2:$A$71,"&gt;="&amp;ABS($H703)),
IF(AND(LEFT(J703,1)="D",K703&lt;0),-1*SUMIFS('Key Numbers'!$C$2:$C$71,'Key Numbers'!$A$2:$A$71,"&lt;="&amp;ABS($I703),'Key Numbers'!$A$2:$A$71,"&gt;="&amp;ABS($H703)),
SUMIFS('Key Numbers'!$C$2:$C$71,'Key Numbers'!$A$2:$A$71,"&gt;="&amp;ABS($I703),'Key Numbers'!$A$2:$A$71,"&lt;="&amp;ABS($H703))))))))))</f>
        <v>-5.6880733944954132E-2</v>
      </c>
      <c r="M703" s="6" cm="1">
        <f t="array" ref="M703">IFERROR(INDEX(DVOA!$E$2:$E$20095,MATCH($F703&amp;$A703-1&amp;$B703,DVOA!$C$2:$C$20095&amp;DVOA!$A$2:$A20845&amp;DVOA!$B$2:$B$20095,0)),0)</f>
        <v>-9.5926195837082798E-3</v>
      </c>
      <c r="N703" s="6" cm="1">
        <f t="array" ref="N703">IFERROR(INDEX(WDVOA!$W$2:$W$1616,MATCH($F703&amp;$A703-1&amp;$B703,WDVOA!$U$2:$U$19616&amp;WDVOA!$V$2:$V$19616&amp;WDVOA!$B$2:$B$19616,0)),0)</f>
        <v>0</v>
      </c>
      <c r="O703" s="6" cm="1">
        <f t="array" ref="O703">IFERROR(INDEX(DVOA!$AC$2:$AC$20095,MATCH($F703&amp;$A703-1&amp;$B703,DVOA!$C$2:$C$20095&amp;DVOA!$A$2:$A$20095&amp;DVOA!$B$2:$B$20095,0)
),0)</f>
        <v>0.108208703245554</v>
      </c>
      <c r="P703" s="6" cm="1">
        <f t="array" ref="P703">IFERROR(INDEX(DVOA!$E$2:$E$20095,MATCH($G703&amp;$A703-1&amp;$B703,DVOA!$C$2:$C$20095&amp;DVOA!$A$2:$A20845&amp;DVOA!$B$2:$B$20095,0)),0)</f>
        <v>-9.6968992413780902E-2</v>
      </c>
      <c r="Q703" s="6" cm="1">
        <f t="array" ref="Q703">IFERROR(INDEX(WDVOA!$W$2:$W$1616,MATCH($G703&amp;$A703-1&amp;$B703,WDVOA!$U$2:$U$19616&amp;WDVOA!$V$2:$V$19616&amp;WDVOA!$B$2:$B$19616,0)),0)</f>
        <v>0</v>
      </c>
      <c r="R703" s="6" cm="1">
        <f t="array" ref="R703">IFERROR(INDEX(DVOA!$AC$2:$AC$20095,MATCH($G703&amp;$A703-1&amp;$B703,DVOA!$C$2:$C$20095&amp;DVOA!$A$2:$A$20095&amp;DVOA!$B$2:$B$20095,0)
),0)</f>
        <v>0.132625855143993</v>
      </c>
      <c r="S703" s="6">
        <f t="shared" si="133"/>
        <v>0.12041727919477349</v>
      </c>
      <c r="T703" s="104">
        <f t="shared" si="141"/>
        <v>8.7376372830072629E-2</v>
      </c>
      <c r="U703" s="104" t="str">
        <f t="shared" si="142"/>
        <v/>
      </c>
      <c r="V703" s="26" t="str" cm="1">
        <f t="array" ref="V703">IFERROR(IF(E703="H",INDEX('DVOA Pred'!$G$2:$G$1000,MATCH($F703&amp;$B703&amp;$A703,'DVOA Pred'!$C$2:$C$1000&amp;'DVOA Pred'!$A$2:$A$1000&amp;'DVOA Pred'!$B$2:$B$1000,0)),
INDEX('DVOA Pred'!$H$2:$H$1000,MATCH($F703&amp;$B703&amp;$A703,'DVOA Pred'!$D$2:$D$1000&amp;'DVOA Pred'!$A$2:$A$1000&amp;'DVOA Pred'!$B$2:$B$1000,0))),"")</f>
        <v/>
      </c>
      <c r="W703" s="26" t="str">
        <f t="shared" si="134"/>
        <v/>
      </c>
      <c r="X703" s="26" t="str">
        <f t="shared" si="135"/>
        <v/>
      </c>
      <c r="Y703" s="6" t="str">
        <f>IFERROR((PERCENTRANK($L$2:$L$20355,L703)*Multiples!$B$3)+((PERCENTRANK($W$2:$W$20355,W703)*(1-Multiples!$B$3))),"")</f>
        <v/>
      </c>
      <c r="Z703" s="64">
        <v>6</v>
      </c>
      <c r="AA703" s="64">
        <v>20</v>
      </c>
      <c r="AB703" s="24">
        <f t="shared" si="136"/>
        <v>-14</v>
      </c>
      <c r="AC703" s="24">
        <f t="shared" si="137"/>
        <v>-12.5</v>
      </c>
      <c r="AD703" s="24">
        <f t="shared" si="138"/>
        <v>-11.5</v>
      </c>
      <c r="AE703" s="99" t="str">
        <f t="shared" si="139"/>
        <v>No</v>
      </c>
      <c r="AF703" s="99" t="str">
        <f t="shared" si="140"/>
        <v>No</v>
      </c>
      <c r="AG703" s="64"/>
      <c r="AH703" s="105"/>
      <c r="AI703" s="105">
        <v>8</v>
      </c>
      <c r="AJ703" s="66"/>
    </row>
    <row r="704" spans="1:36" customFormat="1" x14ac:dyDescent="0.25">
      <c r="A704" s="7">
        <v>10</v>
      </c>
      <c r="B704" s="5">
        <v>2023</v>
      </c>
      <c r="C704" s="5" t="str">
        <f t="shared" si="130"/>
        <v>2023 W10</v>
      </c>
      <c r="D704" s="5">
        <v>353</v>
      </c>
      <c r="E704" s="5" t="s">
        <v>651</v>
      </c>
      <c r="F704" s="5" t="s">
        <v>12</v>
      </c>
      <c r="G704" s="5" t="s">
        <v>1</v>
      </c>
      <c r="H704" s="5">
        <v>2.5</v>
      </c>
      <c r="I704" s="61">
        <v>3.5</v>
      </c>
      <c r="J704" s="62" t="str">
        <f t="shared" si="131"/>
        <v>D-1</v>
      </c>
      <c r="K704" s="61">
        <f t="shared" si="132"/>
        <v>-1</v>
      </c>
      <c r="L704" s="228">
        <f>IF(K704=0,0,
IF(J704="D0.5",0.5*SUMIFS('Key Numbers'!$C$2:$C$71,'Key Numbers'!$A$2:$A$71,"&gt;="&amp;ABS($I704),'Key Numbers'!$A$2:$A$71,"&lt;="&amp;ABS($H704)),
IF(J704="D-0.5",0.5*-1*SUMIFS('Key Numbers'!$C$2:$C$71,'Key Numbers'!$A$2:$A$71,"&lt;="&amp;ABS($I704),'Key Numbers'!$A$2:$A$71,"&gt;="&amp;ABS($H704)),
IF(J704="F0.5",0.5*SUMIFS('Key Numbers'!$C$2:$C$71,'Key Numbers'!$A$2:$A$71,"&lt;="&amp;ABS($I704),'Key Numbers'!$A$2:$A$71,"&gt;="&amp;ABS($H704)),
IF(J704="F-0.5",0.5*-1*SUMIFS('Key Numbers'!$C$2:$C$71,'Key Numbers'!$A$2:$A$71,"&gt;="&amp;ABS($I704),'Key Numbers'!$A$2:$A$71,"&lt;="&amp;ABS($H704)),
IF(AND(LEFT(J704,1)="F",K704&lt;0),-1*SUMIFS('Key Numbers'!$C$2:$C$71,'Key Numbers'!$A$2:$A$71,"&gt;="&amp;ABS($I704),'Key Numbers'!$A$2:$A$71,"&lt;="&amp;ABS($H704)),
IF(AND(LEFT(J704,1)="F",K704&gt;0),SUMIFS('Key Numbers'!$C$2:$C$71,'Key Numbers'!$A$2:$A$71,"&lt;="&amp;ABS($I704),'Key Numbers'!$A$2:$A$71,"&gt;="&amp;ABS($H704)),
IF(AND(LEFT(J704,1)="D",K704&lt;0),-1*SUMIFS('Key Numbers'!$C$2:$C$71,'Key Numbers'!$A$2:$A$71,"&lt;="&amp;ABS($I704),'Key Numbers'!$A$2:$A$71,"&gt;="&amp;ABS($H704)),
SUMIFS('Key Numbers'!$C$2:$C$71,'Key Numbers'!$A$2:$A$71,"&gt;="&amp;ABS($I704),'Key Numbers'!$A$2:$A$71,"&lt;="&amp;ABS($H704))))))))))</f>
        <v>-0.14495412844036698</v>
      </c>
      <c r="M704" s="6" cm="1">
        <f t="array" ref="M704">IFERROR(INDEX(DVOA!$E$2:$E$20095,MATCH($F704&amp;$A704-1&amp;$B704,DVOA!$C$2:$C$20095&amp;DVOA!$A$2:$A20846&amp;DVOA!$B$2:$B$20095,0)),0)</f>
        <v>0.207386894099713</v>
      </c>
      <c r="N704" s="6" cm="1">
        <f t="array" ref="N704">IFERROR(INDEX(WDVOA!$W$2:$W$1616,MATCH($F704&amp;$A704-1&amp;$B704,WDVOA!$U$2:$U$19616&amp;WDVOA!$V$2:$V$19616&amp;WDVOA!$B$2:$B$19616,0)),0)</f>
        <v>0</v>
      </c>
      <c r="O704" s="6" cm="1">
        <f t="array" ref="O704">IFERROR(INDEX(DVOA!$AC$2:$AC$20095,MATCH($F704&amp;$A704-1&amp;$B704,DVOA!$C$2:$C$20095&amp;DVOA!$A$2:$A$20095&amp;DVOA!$B$2:$B$20095,0)
),0)</f>
        <v>0.177465103389537</v>
      </c>
      <c r="P704" s="6" cm="1">
        <f t="array" ref="P704">IFERROR(INDEX(DVOA!$E$2:$E$20095,MATCH($G704&amp;$A704-1&amp;$B704,DVOA!$C$2:$C$20095&amp;DVOA!$A$2:$A20846&amp;DVOA!$B$2:$B$20095,0)),0)</f>
        <v>0.27907786015109198</v>
      </c>
      <c r="Q704" s="6" cm="1">
        <f t="array" ref="Q704">IFERROR(INDEX(WDVOA!$W$2:$W$1616,MATCH($G704&amp;$A704-1&amp;$B704,WDVOA!$U$2:$U$19616&amp;WDVOA!$V$2:$V$19616&amp;WDVOA!$B$2:$B$19616,0)),0)</f>
        <v>0</v>
      </c>
      <c r="R704" s="6" cm="1">
        <f t="array" ref="R704">IFERROR(INDEX(DVOA!$AC$2:$AC$20095,MATCH($G704&amp;$A704-1&amp;$B704,DVOA!$C$2:$C$20095&amp;DVOA!$A$2:$A$20095&amp;DVOA!$B$2:$B$20095,0)
),0)</f>
        <v>0.11226160029471299</v>
      </c>
      <c r="S704" s="6">
        <f t="shared" si="133"/>
        <v>0.14486335184212501</v>
      </c>
      <c r="T704" s="104">
        <f t="shared" si="141"/>
        <v>-7.1690966051378979E-2</v>
      </c>
      <c r="U704" s="104" t="str">
        <f t="shared" si="142"/>
        <v/>
      </c>
      <c r="V704" s="26" t="str" cm="1">
        <f t="array" ref="V704">IFERROR(IF(E704="H",INDEX('DVOA Pred'!$G$2:$G$1000,MATCH($F704&amp;$B704&amp;$A704,'DVOA Pred'!$C$2:$C$1000&amp;'DVOA Pred'!$A$2:$A$1000&amp;'DVOA Pred'!$B$2:$B$1000,0)),
INDEX('DVOA Pred'!$H$2:$H$1000,MATCH($F704&amp;$B704&amp;$A704,'DVOA Pred'!$D$2:$D$1000&amp;'DVOA Pred'!$A$2:$A$1000&amp;'DVOA Pred'!$B$2:$B$1000,0))),"")</f>
        <v/>
      </c>
      <c r="W704" s="26" t="str">
        <f t="shared" si="134"/>
        <v/>
      </c>
      <c r="X704" s="26" t="str">
        <f t="shared" si="135"/>
        <v/>
      </c>
      <c r="Y704" s="6" t="str">
        <f>IFERROR((PERCENTRANK($L$2:$L$20355,L704)*Multiples!$B$3)+((PERCENTRANK($W$2:$W$20355,W704)*(1-Multiples!$B$3))),"")</f>
        <v/>
      </c>
      <c r="Z704" s="64">
        <v>3</v>
      </c>
      <c r="AA704" s="64">
        <v>34</v>
      </c>
      <c r="AB704" s="24">
        <f t="shared" si="136"/>
        <v>-31</v>
      </c>
      <c r="AC704" s="24">
        <f t="shared" si="137"/>
        <v>-28.5</v>
      </c>
      <c r="AD704" s="24">
        <f t="shared" si="138"/>
        <v>-27.5</v>
      </c>
      <c r="AE704" s="99" t="str">
        <f t="shared" si="139"/>
        <v>No</v>
      </c>
      <c r="AF704" s="99" t="str">
        <f t="shared" si="140"/>
        <v>No</v>
      </c>
      <c r="AG704" s="64"/>
      <c r="AH704" s="105"/>
      <c r="AI704" s="105">
        <v>7</v>
      </c>
      <c r="AJ704" s="66"/>
    </row>
    <row r="705" spans="1:36" customFormat="1" x14ac:dyDescent="0.25">
      <c r="A705" s="7">
        <v>10</v>
      </c>
      <c r="B705" s="5">
        <v>2023</v>
      </c>
      <c r="C705" s="5" t="str">
        <f t="shared" si="130"/>
        <v>2023 W10</v>
      </c>
      <c r="D705" s="5">
        <v>353</v>
      </c>
      <c r="E705" s="5" t="s">
        <v>649</v>
      </c>
      <c r="F705" s="5" t="s">
        <v>1</v>
      </c>
      <c r="G705" s="5" t="s">
        <v>12</v>
      </c>
      <c r="H705" s="5">
        <v>-2.5</v>
      </c>
      <c r="I705" s="61">
        <v>-3.5</v>
      </c>
      <c r="J705" s="62" t="str">
        <f t="shared" si="131"/>
        <v>F1</v>
      </c>
      <c r="K705" s="61">
        <f t="shared" si="132"/>
        <v>1</v>
      </c>
      <c r="L705" s="228">
        <f>IF(K705=0,0,
IF(J705="D0.5",0.5*SUMIFS('Key Numbers'!$C$2:$C$71,'Key Numbers'!$A$2:$A$71,"&gt;="&amp;ABS($I705),'Key Numbers'!$A$2:$A$71,"&lt;="&amp;ABS($H705)),
IF(J705="D-0.5",0.5*-1*SUMIFS('Key Numbers'!$C$2:$C$71,'Key Numbers'!$A$2:$A$71,"&lt;="&amp;ABS($I705),'Key Numbers'!$A$2:$A$71,"&gt;="&amp;ABS($H705)),
IF(J705="F0.5",0.5*SUMIFS('Key Numbers'!$C$2:$C$71,'Key Numbers'!$A$2:$A$71,"&lt;="&amp;ABS($I705),'Key Numbers'!$A$2:$A$71,"&gt;="&amp;ABS($H705)),
IF(J705="F-0.5",0.5*-1*SUMIFS('Key Numbers'!$C$2:$C$71,'Key Numbers'!$A$2:$A$71,"&gt;="&amp;ABS($I705),'Key Numbers'!$A$2:$A$71,"&lt;="&amp;ABS($H705)),
IF(AND(LEFT(J705,1)="F",K705&lt;0),-1*SUMIFS('Key Numbers'!$C$2:$C$71,'Key Numbers'!$A$2:$A$71,"&gt;="&amp;ABS($I705),'Key Numbers'!$A$2:$A$71,"&lt;="&amp;ABS($H705)),
IF(AND(LEFT(J705,1)="F",K705&gt;0),SUMIFS('Key Numbers'!$C$2:$C$71,'Key Numbers'!$A$2:$A$71,"&lt;="&amp;ABS($I705),'Key Numbers'!$A$2:$A$71,"&gt;="&amp;ABS($H705)),
IF(AND(LEFT(J705,1)="D",K705&lt;0),-1*SUMIFS('Key Numbers'!$C$2:$C$71,'Key Numbers'!$A$2:$A$71,"&lt;="&amp;ABS($I705),'Key Numbers'!$A$2:$A$71,"&gt;="&amp;ABS($H705)),
SUMIFS('Key Numbers'!$C$2:$C$71,'Key Numbers'!$A$2:$A$71,"&gt;="&amp;ABS($I705),'Key Numbers'!$A$2:$A$71,"&lt;="&amp;ABS($H705))))))))))</f>
        <v>0.14495412844036698</v>
      </c>
      <c r="M705" s="6" cm="1">
        <f t="array" ref="M705">IFERROR(INDEX(DVOA!$E$2:$E$20095,MATCH($F705&amp;$A705-1&amp;$B705,DVOA!$C$2:$C$20095&amp;DVOA!$A$2:$A20847&amp;DVOA!$B$2:$B$20095,0)),0)</f>
        <v>0.27907786015109198</v>
      </c>
      <c r="N705" s="6" cm="1">
        <f t="array" ref="N705">IFERROR(INDEX(WDVOA!$W$2:$W$1616,MATCH($F705&amp;$A705-1&amp;$B705,WDVOA!$U$2:$U$19616&amp;WDVOA!$V$2:$V$19616&amp;WDVOA!$B$2:$B$19616,0)),0)</f>
        <v>0</v>
      </c>
      <c r="O705" s="6" cm="1">
        <f t="array" ref="O705">IFERROR(INDEX(DVOA!$AC$2:$AC$20095,MATCH($F705&amp;$A705-1&amp;$B705,DVOA!$C$2:$C$20095&amp;DVOA!$A$2:$A$20095&amp;DVOA!$B$2:$B$20095,0)
),0)</f>
        <v>0.11226160029471299</v>
      </c>
      <c r="P705" s="6" cm="1">
        <f t="array" ref="P705">IFERROR(INDEX(DVOA!$E$2:$E$20095,MATCH($G705&amp;$A705-1&amp;$B705,DVOA!$C$2:$C$20095&amp;DVOA!$A$2:$A20847&amp;DVOA!$B$2:$B$20095,0)),0)</f>
        <v>0.207386894099713</v>
      </c>
      <c r="Q705" s="6" cm="1">
        <f t="array" ref="Q705">IFERROR(INDEX(WDVOA!$W$2:$W$1616,MATCH($G705&amp;$A705-1&amp;$B705,WDVOA!$U$2:$U$19616&amp;WDVOA!$V$2:$V$19616&amp;WDVOA!$B$2:$B$19616,0)),0)</f>
        <v>0</v>
      </c>
      <c r="R705" s="6" cm="1">
        <f t="array" ref="R705">IFERROR(INDEX(DVOA!$AC$2:$AC$20095,MATCH($G705&amp;$A705-1&amp;$B705,DVOA!$C$2:$C$20095&amp;DVOA!$A$2:$A$20095&amp;DVOA!$B$2:$B$20095,0)
),0)</f>
        <v>0.177465103389537</v>
      </c>
      <c r="S705" s="6">
        <f t="shared" si="133"/>
        <v>0.14486335184212501</v>
      </c>
      <c r="T705" s="104">
        <f t="shared" si="141"/>
        <v>7.1690966051378979E-2</v>
      </c>
      <c r="U705" s="104" t="str">
        <f t="shared" si="142"/>
        <v/>
      </c>
      <c r="V705" s="26" t="str" cm="1">
        <f t="array" ref="V705">IFERROR(IF(E705="H",INDEX('DVOA Pred'!$G$2:$G$1000,MATCH($F705&amp;$B705&amp;$A705,'DVOA Pred'!$C$2:$C$1000&amp;'DVOA Pred'!$A$2:$A$1000&amp;'DVOA Pred'!$B$2:$B$1000,0)),
INDEX('DVOA Pred'!$H$2:$H$1000,MATCH($F705&amp;$B705&amp;$A705,'DVOA Pred'!$D$2:$D$1000&amp;'DVOA Pred'!$A$2:$A$1000&amp;'DVOA Pred'!$B$2:$B$1000,0))),"")</f>
        <v/>
      </c>
      <c r="W705" s="26" t="str">
        <f t="shared" si="134"/>
        <v/>
      </c>
      <c r="X705" s="26" t="str">
        <f t="shared" si="135"/>
        <v/>
      </c>
      <c r="Y705" s="6" t="str">
        <f>IFERROR((PERCENTRANK($L$2:$L$20355,L705)*Multiples!$B$3)+((PERCENTRANK($W$2:$W$20355,W705)*(1-Multiples!$B$3))),"")</f>
        <v/>
      </c>
      <c r="Z705" s="64">
        <v>34</v>
      </c>
      <c r="AA705" s="64">
        <v>3</v>
      </c>
      <c r="AB705" s="24">
        <f t="shared" si="136"/>
        <v>31</v>
      </c>
      <c r="AC705" s="24">
        <f t="shared" si="137"/>
        <v>28.5</v>
      </c>
      <c r="AD705" s="24">
        <f t="shared" si="138"/>
        <v>27.5</v>
      </c>
      <c r="AE705" s="99" t="str">
        <f t="shared" si="139"/>
        <v>Yes</v>
      </c>
      <c r="AF705" s="99" t="str">
        <f t="shared" si="140"/>
        <v>Yes</v>
      </c>
      <c r="AG705" s="64"/>
      <c r="AH705" s="105"/>
      <c r="AI705" s="105"/>
      <c r="AJ705" s="66"/>
    </row>
    <row r="706" spans="1:36" customFormat="1" x14ac:dyDescent="0.25">
      <c r="A706" s="7">
        <v>10</v>
      </c>
      <c r="B706" s="5">
        <v>2023</v>
      </c>
      <c r="C706" s="5" t="str">
        <f t="shared" ref="C706:C769" si="143">B706&amp;" "&amp;"W"&amp;A706</f>
        <v>2023 W10</v>
      </c>
      <c r="D706" s="5">
        <v>354</v>
      </c>
      <c r="E706" s="5" t="s">
        <v>649</v>
      </c>
      <c r="F706" s="5" t="s">
        <v>21</v>
      </c>
      <c r="G706" s="5" t="s">
        <v>28</v>
      </c>
      <c r="H706" s="5">
        <v>-1.5</v>
      </c>
      <c r="I706" s="61">
        <v>-2.5</v>
      </c>
      <c r="J706" s="62" t="str">
        <f t="shared" ref="J706:J769" si="144">IF(I706&gt;0,"D","F")&amp;K706</f>
        <v>F1</v>
      </c>
      <c r="K706" s="61">
        <f t="shared" ref="K706:K769" si="145">H706-I706</f>
        <v>1</v>
      </c>
      <c r="L706" s="228">
        <f>IF(K706=0,0,
IF(J706="D0.5",0.5*SUMIFS('Key Numbers'!$C$2:$C$71,'Key Numbers'!$A$2:$A$71,"&gt;="&amp;ABS($I706),'Key Numbers'!$A$2:$A$71,"&lt;="&amp;ABS($H706)),
IF(J706="D-0.5",0.5*-1*SUMIFS('Key Numbers'!$C$2:$C$71,'Key Numbers'!$A$2:$A$71,"&lt;="&amp;ABS($I706),'Key Numbers'!$A$2:$A$71,"&gt;="&amp;ABS($H706)),
IF(J706="F0.5",0.5*SUMIFS('Key Numbers'!$C$2:$C$71,'Key Numbers'!$A$2:$A$71,"&lt;="&amp;ABS($I706),'Key Numbers'!$A$2:$A$71,"&gt;="&amp;ABS($H706)),
IF(J706="F-0.5",0.5*-1*SUMIFS('Key Numbers'!$C$2:$C$71,'Key Numbers'!$A$2:$A$71,"&gt;="&amp;ABS($I706),'Key Numbers'!$A$2:$A$71,"&lt;="&amp;ABS($H706)),
IF(AND(LEFT(J706,1)="F",K706&lt;0),-1*SUMIFS('Key Numbers'!$C$2:$C$71,'Key Numbers'!$A$2:$A$71,"&gt;="&amp;ABS($I706),'Key Numbers'!$A$2:$A$71,"&lt;="&amp;ABS($H706)),
IF(AND(LEFT(J706,1)="F",K706&gt;0),SUMIFS('Key Numbers'!$C$2:$C$71,'Key Numbers'!$A$2:$A$71,"&lt;="&amp;ABS($I706),'Key Numbers'!$A$2:$A$71,"&gt;="&amp;ABS($H706)),
IF(AND(LEFT(J706,1)="D",K706&lt;0),-1*SUMIFS('Key Numbers'!$C$2:$C$71,'Key Numbers'!$A$2:$A$71,"&lt;="&amp;ABS($I706),'Key Numbers'!$A$2:$A$71,"&gt;="&amp;ABS($H706)),
SUMIFS('Key Numbers'!$C$2:$C$71,'Key Numbers'!$A$2:$A$71,"&gt;="&amp;ABS($I706),'Key Numbers'!$A$2:$A$71,"&lt;="&amp;ABS($H706))))))))))</f>
        <v>5.6880733944954132E-2</v>
      </c>
      <c r="M706" s="6" cm="1">
        <f t="array" ref="M706">IFERROR(INDEX(DVOA!$E$2:$E$20095,MATCH($F706&amp;$A706-1&amp;$B706,DVOA!$C$2:$C$20095&amp;DVOA!$A$2:$A20848&amp;DVOA!$B$2:$B$20095,0)),0)</f>
        <v>0.25020462379436098</v>
      </c>
      <c r="N706" s="6" cm="1">
        <f t="array" ref="N706">IFERROR(INDEX(WDVOA!$W$2:$W$1616,MATCH($F706&amp;$A706-1&amp;$B706,WDVOA!$U$2:$U$19616&amp;WDVOA!$V$2:$V$19616&amp;WDVOA!$B$2:$B$19616,0)),0)</f>
        <v>0</v>
      </c>
      <c r="O706" s="6" cm="1">
        <f t="array" ref="O706">IFERROR(INDEX(DVOA!$AC$2:$AC$20095,MATCH($F706&amp;$A706-1&amp;$B706,DVOA!$C$2:$C$20095&amp;DVOA!$A$2:$A$20095&amp;DVOA!$B$2:$B$20095,0)
),0)</f>
        <v>0.168128039614478</v>
      </c>
      <c r="P706" s="6" cm="1">
        <f t="array" ref="P706">IFERROR(INDEX(DVOA!$E$2:$E$20095,MATCH($G706&amp;$A706-1&amp;$B706,DVOA!$C$2:$C$20095&amp;DVOA!$A$2:$A20848&amp;DVOA!$B$2:$B$20095,0)),0)</f>
        <v>7.4979451041206402E-2</v>
      </c>
      <c r="Q706" s="6" cm="1">
        <f t="array" ref="Q706">IFERROR(INDEX(WDVOA!$W$2:$W$1616,MATCH($G706&amp;$A706-1&amp;$B706,WDVOA!$U$2:$U$19616&amp;WDVOA!$V$2:$V$19616&amp;WDVOA!$B$2:$B$19616,0)),0)</f>
        <v>0</v>
      </c>
      <c r="R706" s="6" cm="1">
        <f t="array" ref="R706">IFERROR(INDEX(DVOA!$AC$2:$AC$20095,MATCH($G706&amp;$A706-1&amp;$B706,DVOA!$C$2:$C$20095&amp;DVOA!$A$2:$A$20095&amp;DVOA!$B$2:$B$20095,0)
),0)</f>
        <v>4.7754854239243902E-2</v>
      </c>
      <c r="S706" s="6">
        <f t="shared" ref="S706:S769" si="146">IF(O706=0,"",AVERAGE(O706,R706))</f>
        <v>0.10794144692686095</v>
      </c>
      <c r="T706" s="104">
        <f t="shared" si="141"/>
        <v>0.17522517275315458</v>
      </c>
      <c r="U706" s="104" t="str">
        <f t="shared" si="142"/>
        <v/>
      </c>
      <c r="V706" s="26" t="str" cm="1">
        <f t="array" ref="V706">IFERROR(IF(E706="H",INDEX('DVOA Pred'!$G$2:$G$1000,MATCH($F706&amp;$B706&amp;$A706,'DVOA Pred'!$C$2:$C$1000&amp;'DVOA Pred'!$A$2:$A$1000&amp;'DVOA Pred'!$B$2:$B$1000,0)),
INDEX('DVOA Pred'!$H$2:$H$1000,MATCH($F706&amp;$B706&amp;$A706,'DVOA Pred'!$D$2:$D$1000&amp;'DVOA Pred'!$A$2:$A$1000&amp;'DVOA Pred'!$B$2:$B$1000,0))),"")</f>
        <v/>
      </c>
      <c r="W706" s="26" t="str">
        <f t="shared" ref="W706:W769" si="147">IFERROR(H706-V706,"")</f>
        <v/>
      </c>
      <c r="X706" s="26" t="str">
        <f t="shared" ref="X706:X769" si="148">IFERROR(I706-V706,"")</f>
        <v/>
      </c>
      <c r="Y706" s="6" t="str">
        <f>IFERROR((PERCENTRANK($L$2:$L$20355,L706)*Multiples!$B$3)+((PERCENTRANK($W$2:$W$20355,W706)*(1-Multiples!$B$3))),"")</f>
        <v/>
      </c>
      <c r="Z706" s="64">
        <v>41</v>
      </c>
      <c r="AA706" s="64">
        <v>38</v>
      </c>
      <c r="AB706" s="24">
        <f t="shared" ref="AB706:AB769" si="149">IF(Z706&lt;&gt;"",Z706-AA706,"")</f>
        <v>3</v>
      </c>
      <c r="AC706" s="24">
        <f t="shared" ref="AC706:AC769" si="150">IF(Z706&lt;&gt;"",Z706+H706-AA706,"")</f>
        <v>1.5</v>
      </c>
      <c r="AD706" s="24">
        <f t="shared" ref="AD706:AD769" si="151">IF(Z706&lt;&gt;"",Z706+I706-AA706,"")</f>
        <v>0.5</v>
      </c>
      <c r="AE706" s="99" t="str">
        <f t="shared" ref="AE706:AE769" si="152">IF(Z706&lt;&gt;"",IF(AC706&gt;0,"Yes","No"),"")</f>
        <v>Yes</v>
      </c>
      <c r="AF706" s="99" t="str">
        <f t="shared" ref="AF706:AF769" si="153">IF(AA706&lt;&gt;"",IF(AD706&gt;0,"Yes","No"),"")</f>
        <v>Yes</v>
      </c>
      <c r="AG706" s="64" t="s">
        <v>655</v>
      </c>
      <c r="AH706" s="105"/>
      <c r="AI706" s="105">
        <v>1</v>
      </c>
      <c r="AJ706" s="66"/>
    </row>
    <row r="707" spans="1:36" customFormat="1" x14ac:dyDescent="0.25">
      <c r="A707" s="7">
        <v>10</v>
      </c>
      <c r="B707" s="5">
        <v>2023</v>
      </c>
      <c r="C707" s="5" t="str">
        <f t="shared" si="143"/>
        <v>2023 W10</v>
      </c>
      <c r="D707" s="5">
        <v>354</v>
      </c>
      <c r="E707" s="5" t="s">
        <v>651</v>
      </c>
      <c r="F707" s="5" t="s">
        <v>28</v>
      </c>
      <c r="G707" s="5" t="s">
        <v>21</v>
      </c>
      <c r="H707" s="5">
        <v>1.5</v>
      </c>
      <c r="I707" s="61">
        <v>2.5</v>
      </c>
      <c r="J707" s="62" t="str">
        <f t="shared" si="144"/>
        <v>D-1</v>
      </c>
      <c r="K707" s="61">
        <f t="shared" si="145"/>
        <v>-1</v>
      </c>
      <c r="L707" s="228">
        <f>IF(K707=0,0,
IF(J707="D0.5",0.5*SUMIFS('Key Numbers'!$C$2:$C$71,'Key Numbers'!$A$2:$A$71,"&gt;="&amp;ABS($I707),'Key Numbers'!$A$2:$A$71,"&lt;="&amp;ABS($H707)),
IF(J707="D-0.5",0.5*-1*SUMIFS('Key Numbers'!$C$2:$C$71,'Key Numbers'!$A$2:$A$71,"&lt;="&amp;ABS($I707),'Key Numbers'!$A$2:$A$71,"&gt;="&amp;ABS($H707)),
IF(J707="F0.5",0.5*SUMIFS('Key Numbers'!$C$2:$C$71,'Key Numbers'!$A$2:$A$71,"&lt;="&amp;ABS($I707),'Key Numbers'!$A$2:$A$71,"&gt;="&amp;ABS($H707)),
IF(J707="F-0.5",0.5*-1*SUMIFS('Key Numbers'!$C$2:$C$71,'Key Numbers'!$A$2:$A$71,"&gt;="&amp;ABS($I707),'Key Numbers'!$A$2:$A$71,"&lt;="&amp;ABS($H707)),
IF(AND(LEFT(J707,1)="F",K707&lt;0),-1*SUMIFS('Key Numbers'!$C$2:$C$71,'Key Numbers'!$A$2:$A$71,"&gt;="&amp;ABS($I707),'Key Numbers'!$A$2:$A$71,"&lt;="&amp;ABS($H707)),
IF(AND(LEFT(J707,1)="F",K707&gt;0),SUMIFS('Key Numbers'!$C$2:$C$71,'Key Numbers'!$A$2:$A$71,"&lt;="&amp;ABS($I707),'Key Numbers'!$A$2:$A$71,"&gt;="&amp;ABS($H707)),
IF(AND(LEFT(J707,1)="D",K707&lt;0),-1*SUMIFS('Key Numbers'!$C$2:$C$71,'Key Numbers'!$A$2:$A$71,"&lt;="&amp;ABS($I707),'Key Numbers'!$A$2:$A$71,"&gt;="&amp;ABS($H707)),
SUMIFS('Key Numbers'!$C$2:$C$71,'Key Numbers'!$A$2:$A$71,"&gt;="&amp;ABS($I707),'Key Numbers'!$A$2:$A$71,"&lt;="&amp;ABS($H707))))))))))</f>
        <v>-5.6880733944954132E-2</v>
      </c>
      <c r="M707" s="6" cm="1">
        <f t="array" ref="M707">IFERROR(INDEX(DVOA!$E$2:$E$20095,MATCH($F707&amp;$A707-1&amp;$B707,DVOA!$C$2:$C$20095&amp;DVOA!$A$2:$A20849&amp;DVOA!$B$2:$B$20095,0)),0)</f>
        <v>7.4979451041206402E-2</v>
      </c>
      <c r="N707" s="6" cm="1">
        <f t="array" ref="N707">IFERROR(INDEX(WDVOA!$W$2:$W$1616,MATCH($F707&amp;$A707-1&amp;$B707,WDVOA!$U$2:$U$19616&amp;WDVOA!$V$2:$V$19616&amp;WDVOA!$B$2:$B$19616,0)),0)</f>
        <v>0</v>
      </c>
      <c r="O707" s="6" cm="1">
        <f t="array" ref="O707">IFERROR(INDEX(DVOA!$AC$2:$AC$20095,MATCH($F707&amp;$A707-1&amp;$B707,DVOA!$C$2:$C$20095&amp;DVOA!$A$2:$A$20095&amp;DVOA!$B$2:$B$20095,0)
),0)</f>
        <v>4.7754854239243902E-2</v>
      </c>
      <c r="P707" s="6" cm="1">
        <f t="array" ref="P707">IFERROR(INDEX(DVOA!$E$2:$E$20095,MATCH($G707&amp;$A707-1&amp;$B707,DVOA!$C$2:$C$20095&amp;DVOA!$A$2:$A20849&amp;DVOA!$B$2:$B$20095,0)),0)</f>
        <v>0.25020462379436098</v>
      </c>
      <c r="Q707" s="6" cm="1">
        <f t="array" ref="Q707">IFERROR(INDEX(WDVOA!$W$2:$W$1616,MATCH($G707&amp;$A707-1&amp;$B707,WDVOA!$U$2:$U$19616&amp;WDVOA!$V$2:$V$19616&amp;WDVOA!$B$2:$B$19616,0)),0)</f>
        <v>0</v>
      </c>
      <c r="R707" s="6" cm="1">
        <f t="array" ref="R707">IFERROR(INDEX(DVOA!$AC$2:$AC$20095,MATCH($G707&amp;$A707-1&amp;$B707,DVOA!$C$2:$C$20095&amp;DVOA!$A$2:$A$20095&amp;DVOA!$B$2:$B$20095,0)
),0)</f>
        <v>0.168128039614478</v>
      </c>
      <c r="S707" s="6">
        <f t="shared" si="146"/>
        <v>0.10794144692686095</v>
      </c>
      <c r="T707" s="104">
        <f t="shared" ref="T707:T770" si="154">IF(A707=1,"",M707-P707)</f>
        <v>-0.17522517275315458</v>
      </c>
      <c r="U707" s="104" t="str">
        <f t="shared" ref="U707:U770" si="155">IF(N707=0,"",N707-Q707)</f>
        <v/>
      </c>
      <c r="V707" s="26" t="str" cm="1">
        <f t="array" ref="V707">IFERROR(IF(E707="H",INDEX('DVOA Pred'!$G$2:$G$1000,MATCH($F707&amp;$B707&amp;$A707,'DVOA Pred'!$C$2:$C$1000&amp;'DVOA Pred'!$A$2:$A$1000&amp;'DVOA Pred'!$B$2:$B$1000,0)),
INDEX('DVOA Pred'!$H$2:$H$1000,MATCH($F707&amp;$B707&amp;$A707,'DVOA Pred'!$D$2:$D$1000&amp;'DVOA Pred'!$A$2:$A$1000&amp;'DVOA Pred'!$B$2:$B$1000,0))),"")</f>
        <v/>
      </c>
      <c r="W707" s="26" t="str">
        <f t="shared" si="147"/>
        <v/>
      </c>
      <c r="X707" s="26" t="str">
        <f t="shared" si="148"/>
        <v/>
      </c>
      <c r="Y707" s="6" t="str">
        <f>IFERROR((PERCENTRANK($L$2:$L$20355,L707)*Multiples!$B$3)+((PERCENTRANK($W$2:$W$20355,W707)*(1-Multiples!$B$3))),"")</f>
        <v/>
      </c>
      <c r="Z707" s="64">
        <v>38</v>
      </c>
      <c r="AA707" s="64">
        <v>41</v>
      </c>
      <c r="AB707" s="24">
        <f t="shared" si="149"/>
        <v>-3</v>
      </c>
      <c r="AC707" s="24">
        <f t="shared" si="150"/>
        <v>-1.5</v>
      </c>
      <c r="AD707" s="24">
        <f t="shared" si="151"/>
        <v>-0.5</v>
      </c>
      <c r="AE707" s="99" t="str">
        <f t="shared" si="152"/>
        <v>No</v>
      </c>
      <c r="AF707" s="99" t="str">
        <f t="shared" si="153"/>
        <v>No</v>
      </c>
      <c r="AG707" s="64"/>
      <c r="AH707" s="105"/>
      <c r="AI707" s="105"/>
      <c r="AJ707" s="66"/>
    </row>
    <row r="708" spans="1:36" customFormat="1" x14ac:dyDescent="0.25">
      <c r="A708" s="7">
        <v>10</v>
      </c>
      <c r="B708" s="5">
        <v>2023</v>
      </c>
      <c r="C708" s="5" t="str">
        <f t="shared" si="143"/>
        <v>2023 W10</v>
      </c>
      <c r="D708" s="5">
        <v>355</v>
      </c>
      <c r="E708" s="5" t="s">
        <v>651</v>
      </c>
      <c r="F708" s="5" t="s">
        <v>23</v>
      </c>
      <c r="G708" s="5" t="s">
        <v>43</v>
      </c>
      <c r="H708" s="5">
        <v>0.5</v>
      </c>
      <c r="I708" s="61">
        <v>2.5</v>
      </c>
      <c r="J708" s="62" t="str">
        <f t="shared" si="144"/>
        <v>D-2</v>
      </c>
      <c r="K708" s="61">
        <f t="shared" si="145"/>
        <v>-2</v>
      </c>
      <c r="L708" s="228">
        <f>IF(K708=0,0,
IF(J708="D0.5",0.5*SUMIFS('Key Numbers'!$C$2:$C$71,'Key Numbers'!$A$2:$A$71,"&gt;="&amp;ABS($I708),'Key Numbers'!$A$2:$A$71,"&lt;="&amp;ABS($H708)),
IF(J708="D-0.5",0.5*-1*SUMIFS('Key Numbers'!$C$2:$C$71,'Key Numbers'!$A$2:$A$71,"&lt;="&amp;ABS($I708),'Key Numbers'!$A$2:$A$71,"&gt;="&amp;ABS($H708)),
IF(J708="F0.5",0.5*SUMIFS('Key Numbers'!$C$2:$C$71,'Key Numbers'!$A$2:$A$71,"&lt;="&amp;ABS($I708),'Key Numbers'!$A$2:$A$71,"&gt;="&amp;ABS($H708)),
IF(J708="F-0.5",0.5*-1*SUMIFS('Key Numbers'!$C$2:$C$71,'Key Numbers'!$A$2:$A$71,"&gt;="&amp;ABS($I708),'Key Numbers'!$A$2:$A$71,"&lt;="&amp;ABS($H708)),
IF(AND(LEFT(J708,1)="F",K708&lt;0),-1*SUMIFS('Key Numbers'!$C$2:$C$71,'Key Numbers'!$A$2:$A$71,"&gt;="&amp;ABS($I708),'Key Numbers'!$A$2:$A$71,"&lt;="&amp;ABS($H708)),
IF(AND(LEFT(J708,1)="F",K708&gt;0),SUMIFS('Key Numbers'!$C$2:$C$71,'Key Numbers'!$A$2:$A$71,"&lt;="&amp;ABS($I708),'Key Numbers'!$A$2:$A$71,"&gt;="&amp;ABS($H708)),
IF(AND(LEFT(J708,1)="D",K708&lt;0),-1*SUMIFS('Key Numbers'!$C$2:$C$71,'Key Numbers'!$A$2:$A$71,"&lt;="&amp;ABS($I708),'Key Numbers'!$A$2:$A$71,"&gt;="&amp;ABS($H708)),
SUMIFS('Key Numbers'!$C$2:$C$71,'Key Numbers'!$A$2:$A$71,"&gt;="&amp;ABS($I708),'Key Numbers'!$A$2:$A$71,"&lt;="&amp;ABS($H708))))))))))</f>
        <v>-0.11009174311926606</v>
      </c>
      <c r="M708" s="6" cm="1">
        <f t="array" ref="M708">IFERROR(INDEX(DVOA!$E$2:$E$20095,MATCH($F708&amp;$A708-1&amp;$B708,DVOA!$C$2:$C$20095&amp;DVOA!$A$2:$A20850&amp;DVOA!$B$2:$B$20095,0)),0)</f>
        <v>-0.29803942979914499</v>
      </c>
      <c r="N708" s="6" cm="1">
        <f t="array" ref="N708">IFERROR(INDEX(WDVOA!$W$2:$W$1616,MATCH($F708&amp;$A708-1&amp;$B708,WDVOA!$U$2:$U$19616&amp;WDVOA!$V$2:$V$19616&amp;WDVOA!$B$2:$B$19616,0)),0)</f>
        <v>0</v>
      </c>
      <c r="O708" s="6" cm="1">
        <f t="array" ref="O708">IFERROR(INDEX(DVOA!$AC$2:$AC$20095,MATCH($F708&amp;$A708-1&amp;$B708,DVOA!$C$2:$C$20095&amp;DVOA!$A$2:$A$20095&amp;DVOA!$B$2:$B$20095,0)
),0)</f>
        <v>0.22258775066313599</v>
      </c>
      <c r="P708" s="6" cm="1">
        <f t="array" ref="P708">IFERROR(INDEX(DVOA!$E$2:$E$20095,MATCH($G708&amp;$A708-1&amp;$B708,DVOA!$C$2:$C$20095&amp;DVOA!$A$2:$A20850&amp;DVOA!$B$2:$B$20095,0)),0)</f>
        <v>-0.16448874709668099</v>
      </c>
      <c r="Q708" s="6" cm="1">
        <f t="array" ref="Q708">IFERROR(INDEX(WDVOA!$W$2:$W$1616,MATCH($G708&amp;$A708-1&amp;$B708,WDVOA!$U$2:$U$19616&amp;WDVOA!$V$2:$V$19616&amp;WDVOA!$B$2:$B$19616,0)),0)</f>
        <v>0</v>
      </c>
      <c r="R708" s="6" cm="1">
        <f t="array" ref="R708">IFERROR(INDEX(DVOA!$AC$2:$AC$20095,MATCH($G708&amp;$A708-1&amp;$B708,DVOA!$C$2:$C$20095&amp;DVOA!$A$2:$A$20095&amp;DVOA!$B$2:$B$20095,0)
),0)</f>
        <v>7.0815001533385394E-2</v>
      </c>
      <c r="S708" s="6">
        <f t="shared" si="146"/>
        <v>0.1467013760982607</v>
      </c>
      <c r="T708" s="104">
        <f t="shared" si="154"/>
        <v>-0.13355068270246401</v>
      </c>
      <c r="U708" s="104" t="str">
        <f t="shared" si="155"/>
        <v/>
      </c>
      <c r="V708" s="26" t="str" cm="1">
        <f t="array" ref="V708">IFERROR(IF(E708="H",INDEX('DVOA Pred'!$G$2:$G$1000,MATCH($F708&amp;$B708&amp;$A708,'DVOA Pred'!$C$2:$C$1000&amp;'DVOA Pred'!$A$2:$A$1000&amp;'DVOA Pred'!$B$2:$B$1000,0)),
INDEX('DVOA Pred'!$H$2:$H$1000,MATCH($F708&amp;$B708&amp;$A708,'DVOA Pred'!$D$2:$D$1000&amp;'DVOA Pred'!$A$2:$A$1000&amp;'DVOA Pred'!$B$2:$B$1000,0))),"")</f>
        <v/>
      </c>
      <c r="W708" s="26" t="str">
        <f t="shared" si="147"/>
        <v/>
      </c>
      <c r="X708" s="26" t="str">
        <f t="shared" si="148"/>
        <v/>
      </c>
      <c r="Y708" s="6" t="str">
        <f>IFERROR((PERCENTRANK($L$2:$L$20355,L708)*Multiples!$B$3)+((PERCENTRANK($W$2:$W$20355,W708)*(1-Multiples!$B$3))),"")</f>
        <v/>
      </c>
      <c r="Z708" s="64">
        <v>25</v>
      </c>
      <c r="AA708" s="64">
        <v>23</v>
      </c>
      <c r="AB708" s="24">
        <f t="shared" si="149"/>
        <v>2</v>
      </c>
      <c r="AC708" s="24">
        <f t="shared" si="150"/>
        <v>2.5</v>
      </c>
      <c r="AD708" s="24">
        <f t="shared" si="151"/>
        <v>4.5</v>
      </c>
      <c r="AE708" s="99" t="str">
        <f t="shared" si="152"/>
        <v>Yes</v>
      </c>
      <c r="AF708" s="99" t="str">
        <f t="shared" si="153"/>
        <v>Yes</v>
      </c>
      <c r="AG708" s="64"/>
      <c r="AH708" s="105"/>
      <c r="AI708" s="105"/>
      <c r="AJ708" s="66"/>
    </row>
    <row r="709" spans="1:36" customFormat="1" x14ac:dyDescent="0.25">
      <c r="A709" s="7">
        <v>10</v>
      </c>
      <c r="B709" s="5">
        <v>2023</v>
      </c>
      <c r="C709" s="5" t="str">
        <f t="shared" si="143"/>
        <v>2023 W10</v>
      </c>
      <c r="D709" s="5">
        <v>355</v>
      </c>
      <c r="E709" s="5" t="s">
        <v>649</v>
      </c>
      <c r="F709" s="5" t="s">
        <v>43</v>
      </c>
      <c r="G709" s="5" t="s">
        <v>23</v>
      </c>
      <c r="H709" s="5">
        <v>-0.5</v>
      </c>
      <c r="I709" s="61">
        <v>-2.5</v>
      </c>
      <c r="J709" s="62" t="str">
        <f t="shared" si="144"/>
        <v>F2</v>
      </c>
      <c r="K709" s="61">
        <f t="shared" si="145"/>
        <v>2</v>
      </c>
      <c r="L709" s="228">
        <f>IF(K709=0,0,
IF(J709="D0.5",0.5*SUMIFS('Key Numbers'!$C$2:$C$71,'Key Numbers'!$A$2:$A$71,"&gt;="&amp;ABS($I709),'Key Numbers'!$A$2:$A$71,"&lt;="&amp;ABS($H709)),
IF(J709="D-0.5",0.5*-1*SUMIFS('Key Numbers'!$C$2:$C$71,'Key Numbers'!$A$2:$A$71,"&lt;="&amp;ABS($I709),'Key Numbers'!$A$2:$A$71,"&gt;="&amp;ABS($H709)),
IF(J709="F0.5",0.5*SUMIFS('Key Numbers'!$C$2:$C$71,'Key Numbers'!$A$2:$A$71,"&lt;="&amp;ABS($I709),'Key Numbers'!$A$2:$A$71,"&gt;="&amp;ABS($H709)),
IF(J709="F-0.5",0.5*-1*SUMIFS('Key Numbers'!$C$2:$C$71,'Key Numbers'!$A$2:$A$71,"&gt;="&amp;ABS($I709),'Key Numbers'!$A$2:$A$71,"&lt;="&amp;ABS($H709)),
IF(AND(LEFT(J709,1)="F",K709&lt;0),-1*SUMIFS('Key Numbers'!$C$2:$C$71,'Key Numbers'!$A$2:$A$71,"&gt;="&amp;ABS($I709),'Key Numbers'!$A$2:$A$71,"&lt;="&amp;ABS($H709)),
IF(AND(LEFT(J709,1)="F",K709&gt;0),SUMIFS('Key Numbers'!$C$2:$C$71,'Key Numbers'!$A$2:$A$71,"&lt;="&amp;ABS($I709),'Key Numbers'!$A$2:$A$71,"&gt;="&amp;ABS($H709)),
IF(AND(LEFT(J709,1)="D",K709&lt;0),-1*SUMIFS('Key Numbers'!$C$2:$C$71,'Key Numbers'!$A$2:$A$71,"&lt;="&amp;ABS($I709),'Key Numbers'!$A$2:$A$71,"&gt;="&amp;ABS($H709)),
SUMIFS('Key Numbers'!$C$2:$C$71,'Key Numbers'!$A$2:$A$71,"&gt;="&amp;ABS($I709),'Key Numbers'!$A$2:$A$71,"&lt;="&amp;ABS($H709))))))))))</f>
        <v>0.11009174311926606</v>
      </c>
      <c r="M709" s="6" cm="1">
        <f t="array" ref="M709">IFERROR(INDEX(DVOA!$E$2:$E$20095,MATCH($F709&amp;$A709-1&amp;$B709,DVOA!$C$2:$C$20095&amp;DVOA!$A$2:$A20851&amp;DVOA!$B$2:$B$20095,0)),0)</f>
        <v>-0.16448874709668099</v>
      </c>
      <c r="N709" s="6" cm="1">
        <f t="array" ref="N709">IFERROR(INDEX(WDVOA!$W$2:$W$1616,MATCH($F709&amp;$A709-1&amp;$B709,WDVOA!$U$2:$U$19616&amp;WDVOA!$V$2:$V$19616&amp;WDVOA!$B$2:$B$19616,0)),0)</f>
        <v>0</v>
      </c>
      <c r="O709" s="6" cm="1">
        <f t="array" ref="O709">IFERROR(INDEX(DVOA!$AC$2:$AC$20095,MATCH($F709&amp;$A709-1&amp;$B709,DVOA!$C$2:$C$20095&amp;DVOA!$A$2:$A$20095&amp;DVOA!$B$2:$B$20095,0)
),0)</f>
        <v>7.0815001533385394E-2</v>
      </c>
      <c r="P709" s="6" cm="1">
        <f t="array" ref="P709">IFERROR(INDEX(DVOA!$E$2:$E$20095,MATCH($G709&amp;$A709-1&amp;$B709,DVOA!$C$2:$C$20095&amp;DVOA!$A$2:$A20851&amp;DVOA!$B$2:$B$20095,0)),0)</f>
        <v>-0.29803942979914499</v>
      </c>
      <c r="Q709" s="6" cm="1">
        <f t="array" ref="Q709">IFERROR(INDEX(WDVOA!$W$2:$W$1616,MATCH($G709&amp;$A709-1&amp;$B709,WDVOA!$U$2:$U$19616&amp;WDVOA!$V$2:$V$19616&amp;WDVOA!$B$2:$B$19616,0)),0)</f>
        <v>0</v>
      </c>
      <c r="R709" s="6" cm="1">
        <f t="array" ref="R709">IFERROR(INDEX(DVOA!$AC$2:$AC$20095,MATCH($G709&amp;$A709-1&amp;$B709,DVOA!$C$2:$C$20095&amp;DVOA!$A$2:$A$20095&amp;DVOA!$B$2:$B$20095,0)
),0)</f>
        <v>0.22258775066313599</v>
      </c>
      <c r="S709" s="6">
        <f t="shared" si="146"/>
        <v>0.1467013760982607</v>
      </c>
      <c r="T709" s="104">
        <f t="shared" si="154"/>
        <v>0.13355068270246401</v>
      </c>
      <c r="U709" s="104" t="str">
        <f t="shared" si="155"/>
        <v/>
      </c>
      <c r="V709" s="26" t="str" cm="1">
        <f t="array" ref="V709">IFERROR(IF(E709="H",INDEX('DVOA Pred'!$G$2:$G$1000,MATCH($F709&amp;$B709&amp;$A709,'DVOA Pred'!$C$2:$C$1000&amp;'DVOA Pred'!$A$2:$A$1000&amp;'DVOA Pred'!$B$2:$B$1000,0)),
INDEX('DVOA Pred'!$H$2:$H$1000,MATCH($F709&amp;$B709&amp;$A709,'DVOA Pred'!$D$2:$D$1000&amp;'DVOA Pred'!$A$2:$A$1000&amp;'DVOA Pred'!$B$2:$B$1000,0))),"")</f>
        <v/>
      </c>
      <c r="W709" s="26" t="str">
        <f t="shared" si="147"/>
        <v/>
      </c>
      <c r="X709" s="26" t="str">
        <f t="shared" si="148"/>
        <v/>
      </c>
      <c r="Y709" s="6" t="str">
        <f>IFERROR((PERCENTRANK($L$2:$L$20355,L709)*Multiples!$B$3)+((PERCENTRANK($W$2:$W$20355,W709)*(1-Multiples!$B$3))),"")</f>
        <v/>
      </c>
      <c r="Z709" s="64">
        <v>23</v>
      </c>
      <c r="AA709" s="64">
        <v>25</v>
      </c>
      <c r="AB709" s="24">
        <f t="shared" si="149"/>
        <v>-2</v>
      </c>
      <c r="AC709" s="24">
        <f t="shared" si="150"/>
        <v>-2.5</v>
      </c>
      <c r="AD709" s="24">
        <f t="shared" si="151"/>
        <v>-4.5</v>
      </c>
      <c r="AE709" s="99" t="str">
        <f t="shared" si="152"/>
        <v>No</v>
      </c>
      <c r="AF709" s="99" t="str">
        <f t="shared" si="153"/>
        <v>No</v>
      </c>
      <c r="AG709" s="64"/>
      <c r="AH709" s="105" t="s">
        <v>652</v>
      </c>
      <c r="AI709" s="173">
        <v>5</v>
      </c>
      <c r="AJ709" s="66"/>
    </row>
    <row r="710" spans="1:36" customFormat="1" x14ac:dyDescent="0.25">
      <c r="A710" s="7">
        <v>10</v>
      </c>
      <c r="B710" s="5">
        <v>2023</v>
      </c>
      <c r="C710" s="5" t="str">
        <f t="shared" si="143"/>
        <v>2023 W10</v>
      </c>
      <c r="D710" s="5">
        <v>356</v>
      </c>
      <c r="E710" s="5" t="s">
        <v>651</v>
      </c>
      <c r="F710" s="5" t="s">
        <v>30</v>
      </c>
      <c r="G710" s="5" t="s">
        <v>26</v>
      </c>
      <c r="H710" s="5">
        <v>-6.5</v>
      </c>
      <c r="I710" s="61">
        <v>-6</v>
      </c>
      <c r="J710" s="62" t="str">
        <f t="shared" si="144"/>
        <v>F-0.5</v>
      </c>
      <c r="K710" s="61">
        <f t="shared" si="145"/>
        <v>-0.5</v>
      </c>
      <c r="L710" s="228">
        <f>IF(K710=0,0,
IF(J710="D0.5",0.5*SUMIFS('Key Numbers'!$C$2:$C$71,'Key Numbers'!$A$2:$A$71,"&gt;="&amp;ABS($I710),'Key Numbers'!$A$2:$A$71,"&lt;="&amp;ABS($H710)),
IF(J710="D-0.5",0.5*-1*SUMIFS('Key Numbers'!$C$2:$C$71,'Key Numbers'!$A$2:$A$71,"&lt;="&amp;ABS($I710),'Key Numbers'!$A$2:$A$71,"&gt;="&amp;ABS($H710)),
IF(J710="F0.5",0.5*SUMIFS('Key Numbers'!$C$2:$C$71,'Key Numbers'!$A$2:$A$71,"&lt;="&amp;ABS($I710),'Key Numbers'!$A$2:$A$71,"&gt;="&amp;ABS($H710)),
IF(J710="F-0.5",0.5*-1*SUMIFS('Key Numbers'!$C$2:$C$71,'Key Numbers'!$A$2:$A$71,"&gt;="&amp;ABS($I710),'Key Numbers'!$A$2:$A$71,"&lt;="&amp;ABS($H710)),
IF(AND(LEFT(J710,1)="F",K710&lt;0),-1*SUMIFS('Key Numbers'!$C$2:$C$71,'Key Numbers'!$A$2:$A$71,"&gt;="&amp;ABS($I710),'Key Numbers'!$A$2:$A$71,"&lt;="&amp;ABS($H710)),
IF(AND(LEFT(J710,1)="F",K710&gt;0),SUMIFS('Key Numbers'!$C$2:$C$71,'Key Numbers'!$A$2:$A$71,"&lt;="&amp;ABS($I710),'Key Numbers'!$A$2:$A$71,"&gt;="&amp;ABS($H710)),
IF(AND(LEFT(J710,1)="D",K710&lt;0),-1*SUMIFS('Key Numbers'!$C$2:$C$71,'Key Numbers'!$A$2:$A$71,"&lt;="&amp;ABS($I710),'Key Numbers'!$A$2:$A$71,"&gt;="&amp;ABS($H710)),
SUMIFS('Key Numbers'!$C$2:$C$71,'Key Numbers'!$A$2:$A$71,"&gt;="&amp;ABS($I710),'Key Numbers'!$A$2:$A$71,"&lt;="&amp;ABS($H710))))))))))</f>
        <v>-3.669724770642202E-2</v>
      </c>
      <c r="M710" s="6" cm="1">
        <f t="array" ref="M710">IFERROR(INDEX(DVOA!$E$2:$E$20095,MATCH($F710&amp;$A710-1&amp;$B710,DVOA!$C$2:$C$20095&amp;DVOA!$A$2:$A20852&amp;DVOA!$B$2:$B$20095,0)),0)</f>
        <v>2.6478529028388698E-2</v>
      </c>
      <c r="N710" s="6" cm="1">
        <f t="array" ref="N710">IFERROR(INDEX(WDVOA!$W$2:$W$1616,MATCH($F710&amp;$A710-1&amp;$B710,WDVOA!$U$2:$U$19616&amp;WDVOA!$V$2:$V$19616&amp;WDVOA!$B$2:$B$19616,0)),0)</f>
        <v>0</v>
      </c>
      <c r="O710" s="6" cm="1">
        <f t="array" ref="O710">IFERROR(INDEX(DVOA!$AC$2:$AC$20095,MATCH($F710&amp;$A710-1&amp;$B710,DVOA!$C$2:$C$20095&amp;DVOA!$A$2:$A$20095&amp;DVOA!$B$2:$B$20095,0)
),0)</f>
        <v>0.105222993562779</v>
      </c>
      <c r="P710" s="6" cm="1">
        <f t="array" ref="P710">IFERROR(INDEX(DVOA!$E$2:$E$20095,MATCH($G710&amp;$A710-1&amp;$B710,DVOA!$C$2:$C$20095&amp;DVOA!$A$2:$A20852&amp;DVOA!$B$2:$B$20095,0)),0)</f>
        <v>-0.17741391859467201</v>
      </c>
      <c r="Q710" s="6" cm="1">
        <f t="array" ref="Q710">IFERROR(INDEX(WDVOA!$W$2:$W$1616,MATCH($G710&amp;$A710-1&amp;$B710,WDVOA!$U$2:$U$19616&amp;WDVOA!$V$2:$V$19616&amp;WDVOA!$B$2:$B$19616,0)),0)</f>
        <v>0</v>
      </c>
      <c r="R710" s="6" cm="1">
        <f t="array" ref="R710">IFERROR(INDEX(DVOA!$AC$2:$AC$20095,MATCH($G710&amp;$A710-1&amp;$B710,DVOA!$C$2:$C$20095&amp;DVOA!$A$2:$A$20095&amp;DVOA!$B$2:$B$20095,0)
),0)</f>
        <v>0.13833761475231501</v>
      </c>
      <c r="S710" s="6">
        <f t="shared" si="146"/>
        <v>0.12178030415754701</v>
      </c>
      <c r="T710" s="104">
        <f t="shared" si="154"/>
        <v>0.20389244762306072</v>
      </c>
      <c r="U710" s="104" t="str">
        <f t="shared" si="155"/>
        <v/>
      </c>
      <c r="V710" s="26" t="str" cm="1">
        <f t="array" ref="V710">IFERROR(IF(E710="H",INDEX('DVOA Pred'!$G$2:$G$1000,MATCH($F710&amp;$B710&amp;$A710,'DVOA Pred'!$C$2:$C$1000&amp;'DVOA Pred'!$A$2:$A$1000&amp;'DVOA Pred'!$B$2:$B$1000,0)),
INDEX('DVOA Pred'!$H$2:$H$1000,MATCH($F710&amp;$B710&amp;$A710,'DVOA Pred'!$D$2:$D$1000&amp;'DVOA Pred'!$A$2:$A$1000&amp;'DVOA Pred'!$B$2:$B$1000,0))),"")</f>
        <v/>
      </c>
      <c r="W710" s="26" t="str">
        <f t="shared" si="147"/>
        <v/>
      </c>
      <c r="X710" s="26" t="str">
        <f t="shared" si="148"/>
        <v/>
      </c>
      <c r="Y710" s="6" t="str">
        <f>IFERROR((PERCENTRANK($L$2:$L$20355,L710)*Multiples!$B$3)+((PERCENTRANK($W$2:$W$20355,W710)*(1-Multiples!$B$3))),"")</f>
        <v/>
      </c>
      <c r="Z710" s="64">
        <v>29</v>
      </c>
      <c r="AA710" s="64">
        <v>26</v>
      </c>
      <c r="AB710" s="24">
        <f t="shared" si="149"/>
        <v>3</v>
      </c>
      <c r="AC710" s="24">
        <f t="shared" si="150"/>
        <v>-3.5</v>
      </c>
      <c r="AD710" s="24">
        <f t="shared" si="151"/>
        <v>-3</v>
      </c>
      <c r="AE710" s="99" t="str">
        <f t="shared" si="152"/>
        <v>No</v>
      </c>
      <c r="AF710" s="99" t="str">
        <f t="shared" si="153"/>
        <v>No</v>
      </c>
      <c r="AG710" s="64"/>
      <c r="AH710" s="105"/>
      <c r="AI710" s="105"/>
      <c r="AJ710" s="66"/>
    </row>
    <row r="711" spans="1:36" customFormat="1" x14ac:dyDescent="0.25">
      <c r="A711" s="7">
        <v>10</v>
      </c>
      <c r="B711" s="5">
        <v>2023</v>
      </c>
      <c r="C711" s="5" t="str">
        <f t="shared" si="143"/>
        <v>2023 W10</v>
      </c>
      <c r="D711" s="5">
        <v>356</v>
      </c>
      <c r="E711" s="5" t="s">
        <v>649</v>
      </c>
      <c r="F711" s="5" t="s">
        <v>26</v>
      </c>
      <c r="G711" s="5" t="s">
        <v>30</v>
      </c>
      <c r="H711" s="5">
        <v>6.5</v>
      </c>
      <c r="I711" s="61">
        <v>6</v>
      </c>
      <c r="J711" s="62" t="str">
        <f t="shared" si="144"/>
        <v>D0.5</v>
      </c>
      <c r="K711" s="61">
        <f t="shared" si="145"/>
        <v>0.5</v>
      </c>
      <c r="L711" s="228">
        <f>IF(K711=0,0,
IF(J711="D0.5",0.5*SUMIFS('Key Numbers'!$C$2:$C$71,'Key Numbers'!$A$2:$A$71,"&gt;="&amp;ABS($I711),'Key Numbers'!$A$2:$A$71,"&lt;="&amp;ABS($H711)),
IF(J711="D-0.5",0.5*-1*SUMIFS('Key Numbers'!$C$2:$C$71,'Key Numbers'!$A$2:$A$71,"&lt;="&amp;ABS($I711),'Key Numbers'!$A$2:$A$71,"&gt;="&amp;ABS($H711)),
IF(J711="F0.5",0.5*SUMIFS('Key Numbers'!$C$2:$C$71,'Key Numbers'!$A$2:$A$71,"&lt;="&amp;ABS($I711),'Key Numbers'!$A$2:$A$71,"&gt;="&amp;ABS($H711)),
IF(J711="F-0.5",0.5*-1*SUMIFS('Key Numbers'!$C$2:$C$71,'Key Numbers'!$A$2:$A$71,"&gt;="&amp;ABS($I711),'Key Numbers'!$A$2:$A$71,"&lt;="&amp;ABS($H711)),
IF(AND(LEFT(J711,1)="F",K711&lt;0),-1*SUMIFS('Key Numbers'!$C$2:$C$71,'Key Numbers'!$A$2:$A$71,"&gt;="&amp;ABS($I711),'Key Numbers'!$A$2:$A$71,"&lt;="&amp;ABS($H711)),
IF(AND(LEFT(J711,1)="F",K711&gt;0),SUMIFS('Key Numbers'!$C$2:$C$71,'Key Numbers'!$A$2:$A$71,"&lt;="&amp;ABS($I711),'Key Numbers'!$A$2:$A$71,"&gt;="&amp;ABS($H711)),
IF(AND(LEFT(J711,1)="D",K711&lt;0),-1*SUMIFS('Key Numbers'!$C$2:$C$71,'Key Numbers'!$A$2:$A$71,"&lt;="&amp;ABS($I711),'Key Numbers'!$A$2:$A$71,"&gt;="&amp;ABS($H711)),
SUMIFS('Key Numbers'!$C$2:$C$71,'Key Numbers'!$A$2:$A$71,"&gt;="&amp;ABS($I711),'Key Numbers'!$A$2:$A$71,"&lt;="&amp;ABS($H711))))))))))</f>
        <v>3.669724770642202E-2</v>
      </c>
      <c r="M711" s="6" cm="1">
        <f t="array" ref="M711">IFERROR(INDEX(DVOA!$E$2:$E$20095,MATCH($F711&amp;$A711-1&amp;$B711,DVOA!$C$2:$C$20095&amp;DVOA!$A$2:$A20853&amp;DVOA!$B$2:$B$20095,0)),0)</f>
        <v>-0.17741391859467201</v>
      </c>
      <c r="N711" s="6" cm="1">
        <f t="array" ref="N711">IFERROR(INDEX(WDVOA!$W$2:$W$1616,MATCH($F711&amp;$A711-1&amp;$B711,WDVOA!$U$2:$U$19616&amp;WDVOA!$V$2:$V$19616&amp;WDVOA!$B$2:$B$19616,0)),0)</f>
        <v>0</v>
      </c>
      <c r="O711" s="6" cm="1">
        <f t="array" ref="O711">IFERROR(INDEX(DVOA!$AC$2:$AC$20095,MATCH($F711&amp;$A711-1&amp;$B711,DVOA!$C$2:$C$20095&amp;DVOA!$A$2:$A$20095&amp;DVOA!$B$2:$B$20095,0)
),0)</f>
        <v>0.13833761475231501</v>
      </c>
      <c r="P711" s="6" cm="1">
        <f t="array" ref="P711">IFERROR(INDEX(DVOA!$E$2:$E$20095,MATCH($G711&amp;$A711-1&amp;$B711,DVOA!$C$2:$C$20095&amp;DVOA!$A$2:$A20853&amp;DVOA!$B$2:$B$20095,0)),0)</f>
        <v>2.6478529028388698E-2</v>
      </c>
      <c r="Q711" s="6" cm="1">
        <f t="array" ref="Q711">IFERROR(INDEX(WDVOA!$W$2:$W$1616,MATCH($G711&amp;$A711-1&amp;$B711,WDVOA!$U$2:$U$19616&amp;WDVOA!$V$2:$V$19616&amp;WDVOA!$B$2:$B$19616,0)),0)</f>
        <v>0</v>
      </c>
      <c r="R711" s="6" cm="1">
        <f t="array" ref="R711">IFERROR(INDEX(DVOA!$AC$2:$AC$20095,MATCH($G711&amp;$A711-1&amp;$B711,DVOA!$C$2:$C$20095&amp;DVOA!$A$2:$A$20095&amp;DVOA!$B$2:$B$20095,0)
),0)</f>
        <v>0.105222993562779</v>
      </c>
      <c r="S711" s="6">
        <f t="shared" si="146"/>
        <v>0.12178030415754701</v>
      </c>
      <c r="T711" s="104">
        <f t="shared" si="154"/>
        <v>-0.20389244762306072</v>
      </c>
      <c r="U711" s="104" t="str">
        <f t="shared" si="155"/>
        <v/>
      </c>
      <c r="V711" s="26" t="str" cm="1">
        <f t="array" ref="V711">IFERROR(IF(E711="H",INDEX('DVOA Pred'!$G$2:$G$1000,MATCH($F711&amp;$B711&amp;$A711,'DVOA Pred'!$C$2:$C$1000&amp;'DVOA Pred'!$A$2:$A$1000&amp;'DVOA Pred'!$B$2:$B$1000,0)),
INDEX('DVOA Pred'!$H$2:$H$1000,MATCH($F711&amp;$B711&amp;$A711,'DVOA Pred'!$D$2:$D$1000&amp;'DVOA Pred'!$A$2:$A$1000&amp;'DVOA Pred'!$B$2:$B$1000,0))),"")</f>
        <v/>
      </c>
      <c r="W711" s="26" t="str">
        <f t="shared" si="147"/>
        <v/>
      </c>
      <c r="X711" s="26" t="str">
        <f t="shared" si="148"/>
        <v/>
      </c>
      <c r="Y711" s="6" t="str">
        <f>IFERROR((PERCENTRANK($L$2:$L$20355,L711)*Multiples!$B$3)+((PERCENTRANK($W$2:$W$20355,W711)*(1-Multiples!$B$3))),"")</f>
        <v/>
      </c>
      <c r="Z711" s="64">
        <v>26</v>
      </c>
      <c r="AA711" s="64">
        <v>29</v>
      </c>
      <c r="AB711" s="24">
        <f t="shared" si="149"/>
        <v>-3</v>
      </c>
      <c r="AC711" s="24">
        <f t="shared" si="150"/>
        <v>3.5</v>
      </c>
      <c r="AD711" s="24">
        <f t="shared" si="151"/>
        <v>3</v>
      </c>
      <c r="AE711" s="99" t="str">
        <f t="shared" si="152"/>
        <v>Yes</v>
      </c>
      <c r="AF711" s="99" t="str">
        <f t="shared" si="153"/>
        <v>Yes</v>
      </c>
      <c r="AG711" s="64"/>
      <c r="AH711" s="105" t="s">
        <v>652</v>
      </c>
      <c r="AI711" s="173">
        <v>6</v>
      </c>
      <c r="AJ711" s="66"/>
    </row>
    <row r="712" spans="1:36" customFormat="1" x14ac:dyDescent="0.25">
      <c r="A712" s="7">
        <v>10</v>
      </c>
      <c r="B712" s="5">
        <v>2023</v>
      </c>
      <c r="C712" s="5" t="str">
        <f t="shared" si="143"/>
        <v>2023 W10</v>
      </c>
      <c r="D712" s="5">
        <v>357</v>
      </c>
      <c r="E712" s="5" t="s">
        <v>651</v>
      </c>
      <c r="F712" s="5" t="s">
        <v>3</v>
      </c>
      <c r="G712" s="5" t="s">
        <v>15</v>
      </c>
      <c r="H712" s="5">
        <v>-16.5</v>
      </c>
      <c r="I712" s="61">
        <v>-17.5</v>
      </c>
      <c r="J712" s="62" t="str">
        <f t="shared" si="144"/>
        <v>F1</v>
      </c>
      <c r="K712" s="61">
        <f t="shared" si="145"/>
        <v>1</v>
      </c>
      <c r="L712" s="228">
        <f>IF(K712=0,0,
IF(J712="D0.5",0.5*SUMIFS('Key Numbers'!$C$2:$C$71,'Key Numbers'!$A$2:$A$71,"&gt;="&amp;ABS($I712),'Key Numbers'!$A$2:$A$71,"&lt;="&amp;ABS($H712)),
IF(J712="D-0.5",0.5*-1*SUMIFS('Key Numbers'!$C$2:$C$71,'Key Numbers'!$A$2:$A$71,"&lt;="&amp;ABS($I712),'Key Numbers'!$A$2:$A$71,"&gt;="&amp;ABS($H712)),
IF(J712="F0.5",0.5*SUMIFS('Key Numbers'!$C$2:$C$71,'Key Numbers'!$A$2:$A$71,"&lt;="&amp;ABS($I712),'Key Numbers'!$A$2:$A$71,"&gt;="&amp;ABS($H712)),
IF(J712="F-0.5",0.5*-1*SUMIFS('Key Numbers'!$C$2:$C$71,'Key Numbers'!$A$2:$A$71,"&gt;="&amp;ABS($I712),'Key Numbers'!$A$2:$A$71,"&lt;="&amp;ABS($H712)),
IF(AND(LEFT(J712,1)="F",K712&lt;0),-1*SUMIFS('Key Numbers'!$C$2:$C$71,'Key Numbers'!$A$2:$A$71,"&gt;="&amp;ABS($I712),'Key Numbers'!$A$2:$A$71,"&lt;="&amp;ABS($H712)),
IF(AND(LEFT(J712,1)="F",K712&gt;0),SUMIFS('Key Numbers'!$C$2:$C$71,'Key Numbers'!$A$2:$A$71,"&lt;="&amp;ABS($I712),'Key Numbers'!$A$2:$A$71,"&gt;="&amp;ABS($H712)),
IF(AND(LEFT(J712,1)="D",K712&lt;0),-1*SUMIFS('Key Numbers'!$C$2:$C$71,'Key Numbers'!$A$2:$A$71,"&lt;="&amp;ABS($I712),'Key Numbers'!$A$2:$A$71,"&gt;="&amp;ABS($H712)),
SUMIFS('Key Numbers'!$C$2:$C$71,'Key Numbers'!$A$2:$A$71,"&gt;="&amp;ABS($I712),'Key Numbers'!$A$2:$A$71,"&lt;="&amp;ABS($H712))))))))))</f>
        <v>3.3027522935779818E-2</v>
      </c>
      <c r="M712" s="6" cm="1">
        <f t="array" ref="M712">IFERROR(INDEX(DVOA!$E$2:$E$20095,MATCH($F712&amp;$A712-1&amp;$B712,DVOA!$C$2:$C$20095&amp;DVOA!$A$2:$A20854&amp;DVOA!$B$2:$B$20095,0)),0)</f>
        <v>0.14834868504512899</v>
      </c>
      <c r="N712" s="6" cm="1">
        <f t="array" ref="N712">IFERROR(INDEX(WDVOA!$W$2:$W$1616,MATCH($F712&amp;$A712-1&amp;$B712,WDVOA!$U$2:$U$19616&amp;WDVOA!$V$2:$V$19616&amp;WDVOA!$B$2:$B$19616,0)),0)</f>
        <v>0</v>
      </c>
      <c r="O712" s="6" cm="1">
        <f t="array" ref="O712">IFERROR(INDEX(DVOA!$AC$2:$AC$20095,MATCH($F712&amp;$A712-1&amp;$B712,DVOA!$C$2:$C$20095&amp;DVOA!$A$2:$A$20095&amp;DVOA!$B$2:$B$20095,0)
),0)</f>
        <v>0.25165333845820798</v>
      </c>
      <c r="P712" s="6" cm="1">
        <f t="array" ref="P712">IFERROR(INDEX(DVOA!$E$2:$E$20095,MATCH($G712&amp;$A712-1&amp;$B712,DVOA!$C$2:$C$20095&amp;DVOA!$A$2:$A20854&amp;DVOA!$B$2:$B$20095,0)),0)</f>
        <v>-0.46504298867254301</v>
      </c>
      <c r="Q712" s="6" cm="1">
        <f t="array" ref="Q712">IFERROR(INDEX(WDVOA!$W$2:$W$1616,MATCH($G712&amp;$A712-1&amp;$B712,WDVOA!$U$2:$U$19616&amp;WDVOA!$V$2:$V$19616&amp;WDVOA!$B$2:$B$19616,0)),0)</f>
        <v>0</v>
      </c>
      <c r="R712" s="6" cm="1">
        <f t="array" ref="R712">IFERROR(INDEX(DVOA!$AC$2:$AC$20095,MATCH($G712&amp;$A712-1&amp;$B712,DVOA!$C$2:$C$20095&amp;DVOA!$A$2:$A$20095&amp;DVOA!$B$2:$B$20095,0)
),0)</f>
        <v>0.133031985168301</v>
      </c>
      <c r="S712" s="6">
        <f t="shared" si="146"/>
        <v>0.19234266181325449</v>
      </c>
      <c r="T712" s="104">
        <f t="shared" si="154"/>
        <v>0.613391673717672</v>
      </c>
      <c r="U712" s="104" t="str">
        <f t="shared" si="155"/>
        <v/>
      </c>
      <c r="V712" s="26" t="str" cm="1">
        <f t="array" ref="V712">IFERROR(IF(E712="H",INDEX('DVOA Pred'!$G$2:$G$1000,MATCH($F712&amp;$B712&amp;$A712,'DVOA Pred'!$C$2:$C$1000&amp;'DVOA Pred'!$A$2:$A$1000&amp;'DVOA Pred'!$B$2:$B$1000,0)),
INDEX('DVOA Pred'!$H$2:$H$1000,MATCH($F712&amp;$B712&amp;$A712,'DVOA Pred'!$D$2:$D$1000&amp;'DVOA Pred'!$A$2:$A$1000&amp;'DVOA Pred'!$B$2:$B$1000,0))),"")</f>
        <v/>
      </c>
      <c r="W712" s="26" t="str">
        <f t="shared" si="147"/>
        <v/>
      </c>
      <c r="X712" s="26" t="str">
        <f t="shared" si="148"/>
        <v/>
      </c>
      <c r="Y712" s="6" t="str">
        <f>IFERROR((PERCENTRANK($L$2:$L$20355,L712)*Multiples!$B$3)+((PERCENTRANK($W$2:$W$20355,W712)*(1-Multiples!$B$3))),"")</f>
        <v/>
      </c>
      <c r="Z712" s="64">
        <v>49</v>
      </c>
      <c r="AA712" s="64">
        <v>17</v>
      </c>
      <c r="AB712" s="24">
        <f t="shared" si="149"/>
        <v>32</v>
      </c>
      <c r="AC712" s="24">
        <f t="shared" si="150"/>
        <v>15.5</v>
      </c>
      <c r="AD712" s="24">
        <f t="shared" si="151"/>
        <v>14.5</v>
      </c>
      <c r="AE712" s="99" t="str">
        <f t="shared" si="152"/>
        <v>Yes</v>
      </c>
      <c r="AF712" s="99" t="str">
        <f t="shared" si="153"/>
        <v>Yes</v>
      </c>
      <c r="AG712" s="64"/>
      <c r="AH712" s="105"/>
      <c r="AI712" s="105"/>
      <c r="AJ712" s="66"/>
    </row>
    <row r="713" spans="1:36" customFormat="1" x14ac:dyDescent="0.25">
      <c r="A713" s="7">
        <v>10</v>
      </c>
      <c r="B713" s="5">
        <v>2023</v>
      </c>
      <c r="C713" s="5" t="str">
        <f t="shared" si="143"/>
        <v>2023 W10</v>
      </c>
      <c r="D713" s="5">
        <v>357</v>
      </c>
      <c r="E713" s="5" t="s">
        <v>649</v>
      </c>
      <c r="F713" s="5" t="s">
        <v>15</v>
      </c>
      <c r="G713" s="5" t="s">
        <v>3</v>
      </c>
      <c r="H713" s="5">
        <v>16.5</v>
      </c>
      <c r="I713" s="61">
        <v>17.5</v>
      </c>
      <c r="J713" s="62" t="str">
        <f t="shared" si="144"/>
        <v>D-1</v>
      </c>
      <c r="K713" s="61">
        <f t="shared" si="145"/>
        <v>-1</v>
      </c>
      <c r="L713" s="228">
        <f>IF(K713=0,0,
IF(J713="D0.5",0.5*SUMIFS('Key Numbers'!$C$2:$C$71,'Key Numbers'!$A$2:$A$71,"&gt;="&amp;ABS($I713),'Key Numbers'!$A$2:$A$71,"&lt;="&amp;ABS($H713)),
IF(J713="D-0.5",0.5*-1*SUMIFS('Key Numbers'!$C$2:$C$71,'Key Numbers'!$A$2:$A$71,"&lt;="&amp;ABS($I713),'Key Numbers'!$A$2:$A$71,"&gt;="&amp;ABS($H713)),
IF(J713="F0.5",0.5*SUMIFS('Key Numbers'!$C$2:$C$71,'Key Numbers'!$A$2:$A$71,"&lt;="&amp;ABS($I713),'Key Numbers'!$A$2:$A$71,"&gt;="&amp;ABS($H713)),
IF(J713="F-0.5",0.5*-1*SUMIFS('Key Numbers'!$C$2:$C$71,'Key Numbers'!$A$2:$A$71,"&gt;="&amp;ABS($I713),'Key Numbers'!$A$2:$A$71,"&lt;="&amp;ABS($H713)),
IF(AND(LEFT(J713,1)="F",K713&lt;0),-1*SUMIFS('Key Numbers'!$C$2:$C$71,'Key Numbers'!$A$2:$A$71,"&gt;="&amp;ABS($I713),'Key Numbers'!$A$2:$A$71,"&lt;="&amp;ABS($H713)),
IF(AND(LEFT(J713,1)="F",K713&gt;0),SUMIFS('Key Numbers'!$C$2:$C$71,'Key Numbers'!$A$2:$A$71,"&lt;="&amp;ABS($I713),'Key Numbers'!$A$2:$A$71,"&gt;="&amp;ABS($H713)),
IF(AND(LEFT(J713,1)="D",K713&lt;0),-1*SUMIFS('Key Numbers'!$C$2:$C$71,'Key Numbers'!$A$2:$A$71,"&lt;="&amp;ABS($I713),'Key Numbers'!$A$2:$A$71,"&gt;="&amp;ABS($H713)),
SUMIFS('Key Numbers'!$C$2:$C$71,'Key Numbers'!$A$2:$A$71,"&gt;="&amp;ABS($I713),'Key Numbers'!$A$2:$A$71,"&lt;="&amp;ABS($H713))))))))))</f>
        <v>-3.3027522935779818E-2</v>
      </c>
      <c r="M713" s="6" cm="1">
        <f t="array" ref="M713">IFERROR(INDEX(DVOA!$E$2:$E$20095,MATCH($F713&amp;$A713-1&amp;$B713,DVOA!$C$2:$C$20095&amp;DVOA!$A$2:$A20855&amp;DVOA!$B$2:$B$20095,0)),0)</f>
        <v>-0.46504298867254301</v>
      </c>
      <c r="N713" s="6" cm="1">
        <f t="array" ref="N713">IFERROR(INDEX(WDVOA!$W$2:$W$1616,MATCH($F713&amp;$A713-1&amp;$B713,WDVOA!$U$2:$U$19616&amp;WDVOA!$V$2:$V$19616&amp;WDVOA!$B$2:$B$19616,0)),0)</f>
        <v>0</v>
      </c>
      <c r="O713" s="6" cm="1">
        <f t="array" ref="O713">IFERROR(INDEX(DVOA!$AC$2:$AC$20095,MATCH($F713&amp;$A713-1&amp;$B713,DVOA!$C$2:$C$20095&amp;DVOA!$A$2:$A$20095&amp;DVOA!$B$2:$B$20095,0)
),0)</f>
        <v>0.133031985168301</v>
      </c>
      <c r="P713" s="6" cm="1">
        <f t="array" ref="P713">IFERROR(INDEX(DVOA!$E$2:$E$20095,MATCH($G713&amp;$A713-1&amp;$B713,DVOA!$C$2:$C$20095&amp;DVOA!$A$2:$A20855&amp;DVOA!$B$2:$B$20095,0)),0)</f>
        <v>0.14834868504512899</v>
      </c>
      <c r="Q713" s="6" cm="1">
        <f t="array" ref="Q713">IFERROR(INDEX(WDVOA!$W$2:$W$1616,MATCH($G713&amp;$A713-1&amp;$B713,WDVOA!$U$2:$U$19616&amp;WDVOA!$V$2:$V$19616&amp;WDVOA!$B$2:$B$19616,0)),0)</f>
        <v>0</v>
      </c>
      <c r="R713" s="6" cm="1">
        <f t="array" ref="R713">IFERROR(INDEX(DVOA!$AC$2:$AC$20095,MATCH($G713&amp;$A713-1&amp;$B713,DVOA!$C$2:$C$20095&amp;DVOA!$A$2:$A$20095&amp;DVOA!$B$2:$B$20095,0)
),0)</f>
        <v>0.25165333845820798</v>
      </c>
      <c r="S713" s="6">
        <f t="shared" si="146"/>
        <v>0.19234266181325449</v>
      </c>
      <c r="T713" s="104">
        <f t="shared" si="154"/>
        <v>-0.613391673717672</v>
      </c>
      <c r="U713" s="104" t="str">
        <f t="shared" si="155"/>
        <v/>
      </c>
      <c r="V713" s="26" t="str" cm="1">
        <f t="array" ref="V713">IFERROR(IF(E713="H",INDEX('DVOA Pred'!$G$2:$G$1000,MATCH($F713&amp;$B713&amp;$A713,'DVOA Pred'!$C$2:$C$1000&amp;'DVOA Pred'!$A$2:$A$1000&amp;'DVOA Pred'!$B$2:$B$1000,0)),
INDEX('DVOA Pred'!$H$2:$H$1000,MATCH($F713&amp;$B713&amp;$A713,'DVOA Pred'!$D$2:$D$1000&amp;'DVOA Pred'!$A$2:$A$1000&amp;'DVOA Pred'!$B$2:$B$1000,0))),"")</f>
        <v/>
      </c>
      <c r="W713" s="26" t="str">
        <f t="shared" si="147"/>
        <v/>
      </c>
      <c r="X713" s="26" t="str">
        <f t="shared" si="148"/>
        <v/>
      </c>
      <c r="Y713" s="6" t="str">
        <f>IFERROR((PERCENTRANK($L$2:$L$20355,L713)*Multiples!$B$3)+((PERCENTRANK($W$2:$W$20355,W713)*(1-Multiples!$B$3))),"")</f>
        <v/>
      </c>
      <c r="Z713" s="64">
        <v>49</v>
      </c>
      <c r="AA713" s="64">
        <v>17</v>
      </c>
      <c r="AB713" s="24">
        <f t="shared" si="149"/>
        <v>32</v>
      </c>
      <c r="AC713" s="24">
        <f t="shared" si="150"/>
        <v>48.5</v>
      </c>
      <c r="AD713" s="24">
        <f t="shared" si="151"/>
        <v>49.5</v>
      </c>
      <c r="AE713" s="99" t="str">
        <f t="shared" si="152"/>
        <v>Yes</v>
      </c>
      <c r="AF713" s="99" t="str">
        <f t="shared" si="153"/>
        <v>Yes</v>
      </c>
      <c r="AG713" s="64"/>
      <c r="AH713" s="105"/>
      <c r="AI713" s="105"/>
      <c r="AJ713" s="66"/>
    </row>
    <row r="714" spans="1:36" customFormat="1" x14ac:dyDescent="0.25">
      <c r="A714" s="7">
        <v>10</v>
      </c>
      <c r="B714" s="5">
        <v>2023</v>
      </c>
      <c r="C714" s="5" t="str">
        <f t="shared" si="143"/>
        <v>2023 W10</v>
      </c>
      <c r="D714" s="5">
        <v>358</v>
      </c>
      <c r="E714" s="5" t="s">
        <v>651</v>
      </c>
      <c r="F714" s="5" t="s">
        <v>53</v>
      </c>
      <c r="G714" s="5" t="s">
        <v>9</v>
      </c>
      <c r="H714" s="5">
        <v>1.5</v>
      </c>
      <c r="I714" s="61">
        <v>1</v>
      </c>
      <c r="J714" s="62" t="str">
        <f t="shared" si="144"/>
        <v>D0.5</v>
      </c>
      <c r="K714" s="61">
        <f t="shared" si="145"/>
        <v>0.5</v>
      </c>
      <c r="L714" s="228">
        <f>IF(K714=0,0,
IF(J714="D0.5",0.5*SUMIFS('Key Numbers'!$C$2:$C$71,'Key Numbers'!$A$2:$A$71,"&gt;="&amp;ABS($I714),'Key Numbers'!$A$2:$A$71,"&lt;="&amp;ABS($H714)),
IF(J714="D-0.5",0.5*-1*SUMIFS('Key Numbers'!$C$2:$C$71,'Key Numbers'!$A$2:$A$71,"&lt;="&amp;ABS($I714),'Key Numbers'!$A$2:$A$71,"&gt;="&amp;ABS($H714)),
IF(J714="F0.5",0.5*SUMIFS('Key Numbers'!$C$2:$C$71,'Key Numbers'!$A$2:$A$71,"&lt;="&amp;ABS($I714),'Key Numbers'!$A$2:$A$71,"&gt;="&amp;ABS($H714)),
IF(J714="F-0.5",0.5*-1*SUMIFS('Key Numbers'!$C$2:$C$71,'Key Numbers'!$A$2:$A$71,"&gt;="&amp;ABS($I714),'Key Numbers'!$A$2:$A$71,"&lt;="&amp;ABS($H714)),
IF(AND(LEFT(J714,1)="F",K714&lt;0),-1*SUMIFS('Key Numbers'!$C$2:$C$71,'Key Numbers'!$A$2:$A$71,"&gt;="&amp;ABS($I714),'Key Numbers'!$A$2:$A$71,"&lt;="&amp;ABS($H714)),
IF(AND(LEFT(J714,1)="F",K714&gt;0),SUMIFS('Key Numbers'!$C$2:$C$71,'Key Numbers'!$A$2:$A$71,"&lt;="&amp;ABS($I714),'Key Numbers'!$A$2:$A$71,"&gt;="&amp;ABS($H714)),
IF(AND(LEFT(J714,1)="D",K714&lt;0),-1*SUMIFS('Key Numbers'!$C$2:$C$71,'Key Numbers'!$A$2:$A$71,"&lt;="&amp;ABS($I714),'Key Numbers'!$A$2:$A$71,"&gt;="&amp;ABS($H714)),
SUMIFS('Key Numbers'!$C$2:$C$71,'Key Numbers'!$A$2:$A$71,"&gt;="&amp;ABS($I714),'Key Numbers'!$A$2:$A$71,"&lt;="&amp;ABS($H714))))))))))</f>
        <v>2.6605504587155965E-2</v>
      </c>
      <c r="M714" s="6" cm="1">
        <f t="array" ref="M714">IFERROR(INDEX(DVOA!$E$2:$E$20095,MATCH($F714&amp;$A714-1&amp;$B714,DVOA!$C$2:$C$20095&amp;DVOA!$A$2:$A20856&amp;DVOA!$B$2:$B$20095,0)),0)</f>
        <v>-0.22245444331248601</v>
      </c>
      <c r="N714" s="6" cm="1">
        <f t="array" ref="N714">IFERROR(INDEX(WDVOA!$W$2:$W$1616,MATCH($F714&amp;$A714-1&amp;$B714,WDVOA!$U$2:$U$19616&amp;WDVOA!$V$2:$V$19616&amp;WDVOA!$B$2:$B$19616,0)),0)</f>
        <v>0</v>
      </c>
      <c r="O714" s="6" cm="1">
        <f t="array" ref="O714">IFERROR(INDEX(DVOA!$AC$2:$AC$20095,MATCH($F714&amp;$A714-1&amp;$B714,DVOA!$C$2:$C$20095&amp;DVOA!$A$2:$A$20095&amp;DVOA!$B$2:$B$20095,0)
),0)</f>
        <v>0.101973540737056</v>
      </c>
      <c r="P714" s="6" cm="1">
        <f t="array" ref="P714">IFERROR(INDEX(DVOA!$E$2:$E$20095,MATCH($G714&amp;$A714-1&amp;$B714,DVOA!$C$2:$C$20095&amp;DVOA!$A$2:$A20856&amp;DVOA!$B$2:$B$20095,0)),0)</f>
        <v>-8.4175183896413999E-2</v>
      </c>
      <c r="Q714" s="6" cm="1">
        <f t="array" ref="Q714">IFERROR(INDEX(WDVOA!$W$2:$W$1616,MATCH($G714&amp;$A714-1&amp;$B714,WDVOA!$U$2:$U$19616&amp;WDVOA!$V$2:$V$19616&amp;WDVOA!$B$2:$B$19616,0)),0)</f>
        <v>0</v>
      </c>
      <c r="R714" s="6" cm="1">
        <f t="array" ref="R714">IFERROR(INDEX(DVOA!$AC$2:$AC$20095,MATCH($G714&amp;$A714-1&amp;$B714,DVOA!$C$2:$C$20095&amp;DVOA!$A$2:$A$20095&amp;DVOA!$B$2:$B$20095,0)
),0)</f>
        <v>7.8199768547416906E-2</v>
      </c>
      <c r="S714" s="6">
        <f t="shared" si="146"/>
        <v>9.0086654642236447E-2</v>
      </c>
      <c r="T714" s="104">
        <f t="shared" si="154"/>
        <v>-0.138279259416072</v>
      </c>
      <c r="U714" s="104" t="str">
        <f t="shared" si="155"/>
        <v/>
      </c>
      <c r="V714" s="26" t="str" cm="1">
        <f t="array" ref="V714">IFERROR(IF(E714="H",INDEX('DVOA Pred'!$G$2:$G$1000,MATCH($F714&amp;$B714&amp;$A714,'DVOA Pred'!$C$2:$C$1000&amp;'DVOA Pred'!$A$2:$A$1000&amp;'DVOA Pred'!$B$2:$B$1000,0)),
INDEX('DVOA Pred'!$H$2:$H$1000,MATCH($F714&amp;$B714&amp;$A714,'DVOA Pred'!$D$2:$D$1000&amp;'DVOA Pred'!$A$2:$A$1000&amp;'DVOA Pred'!$B$2:$B$1000,0))),"")</f>
        <v/>
      </c>
      <c r="W714" s="26" t="str">
        <f t="shared" si="147"/>
        <v/>
      </c>
      <c r="X714" s="26" t="str">
        <f t="shared" si="148"/>
        <v/>
      </c>
      <c r="Y714" s="6" t="str">
        <f>IFERROR((PERCENTRANK($L$2:$L$20355,L714)*Multiples!$B$3)+((PERCENTRANK($W$2:$W$20355,W714)*(1-Multiples!$B$3))),"")</f>
        <v/>
      </c>
      <c r="Z714" s="64"/>
      <c r="AA714" s="64"/>
      <c r="AB714" s="24" t="str">
        <f t="shared" si="149"/>
        <v/>
      </c>
      <c r="AC714" s="24" t="str">
        <f t="shared" si="150"/>
        <v/>
      </c>
      <c r="AD714" s="24" t="str">
        <f t="shared" si="151"/>
        <v/>
      </c>
      <c r="AE714" s="99" t="str">
        <f t="shared" si="152"/>
        <v/>
      </c>
      <c r="AF714" s="99" t="str">
        <f t="shared" si="153"/>
        <v/>
      </c>
      <c r="AG714" s="64"/>
      <c r="AH714" s="105"/>
      <c r="AI714" s="105"/>
      <c r="AJ714" s="66"/>
    </row>
    <row r="715" spans="1:36" customFormat="1" x14ac:dyDescent="0.25">
      <c r="A715" s="7">
        <v>10</v>
      </c>
      <c r="B715" s="5">
        <v>2023</v>
      </c>
      <c r="C715" s="5" t="str">
        <f t="shared" si="143"/>
        <v>2023 W10</v>
      </c>
      <c r="D715" s="5">
        <v>358</v>
      </c>
      <c r="E715" s="5" t="s">
        <v>649</v>
      </c>
      <c r="F715" s="5" t="s">
        <v>9</v>
      </c>
      <c r="G715" s="5" t="s">
        <v>53</v>
      </c>
      <c r="H715" s="5">
        <v>-1.5</v>
      </c>
      <c r="I715" s="61">
        <v>-1</v>
      </c>
      <c r="J715" s="62" t="str">
        <f t="shared" si="144"/>
        <v>F-0.5</v>
      </c>
      <c r="K715" s="61">
        <f t="shared" si="145"/>
        <v>-0.5</v>
      </c>
      <c r="L715" s="228">
        <f>IF(K715=0,0,
IF(J715="D0.5",0.5*SUMIFS('Key Numbers'!$C$2:$C$71,'Key Numbers'!$A$2:$A$71,"&gt;="&amp;ABS($I715),'Key Numbers'!$A$2:$A$71,"&lt;="&amp;ABS($H715)),
IF(J715="D-0.5",0.5*-1*SUMIFS('Key Numbers'!$C$2:$C$71,'Key Numbers'!$A$2:$A$71,"&lt;="&amp;ABS($I715),'Key Numbers'!$A$2:$A$71,"&gt;="&amp;ABS($H715)),
IF(J715="F0.5",0.5*SUMIFS('Key Numbers'!$C$2:$C$71,'Key Numbers'!$A$2:$A$71,"&lt;="&amp;ABS($I715),'Key Numbers'!$A$2:$A$71,"&gt;="&amp;ABS($H715)),
IF(J715="F-0.5",0.5*-1*SUMIFS('Key Numbers'!$C$2:$C$71,'Key Numbers'!$A$2:$A$71,"&gt;="&amp;ABS($I715),'Key Numbers'!$A$2:$A$71,"&lt;="&amp;ABS($H715)),
IF(AND(LEFT(J715,1)="F",K715&lt;0),-1*SUMIFS('Key Numbers'!$C$2:$C$71,'Key Numbers'!$A$2:$A$71,"&gt;="&amp;ABS($I715),'Key Numbers'!$A$2:$A$71,"&lt;="&amp;ABS($H715)),
IF(AND(LEFT(J715,1)="F",K715&gt;0),SUMIFS('Key Numbers'!$C$2:$C$71,'Key Numbers'!$A$2:$A$71,"&lt;="&amp;ABS($I715),'Key Numbers'!$A$2:$A$71,"&gt;="&amp;ABS($H715)),
IF(AND(LEFT(J715,1)="D",K715&lt;0),-1*SUMIFS('Key Numbers'!$C$2:$C$71,'Key Numbers'!$A$2:$A$71,"&lt;="&amp;ABS($I715),'Key Numbers'!$A$2:$A$71,"&gt;="&amp;ABS($H715)),
SUMIFS('Key Numbers'!$C$2:$C$71,'Key Numbers'!$A$2:$A$71,"&gt;="&amp;ABS($I715),'Key Numbers'!$A$2:$A$71,"&lt;="&amp;ABS($H715))))))))))</f>
        <v>-2.6605504587155965E-2</v>
      </c>
      <c r="M715" s="6" cm="1">
        <f t="array" ref="M715">IFERROR(INDEX(DVOA!$E$2:$E$20095,MATCH($F715&amp;$A715-1&amp;$B715,DVOA!$C$2:$C$20095&amp;DVOA!$A$2:$A20857&amp;DVOA!$B$2:$B$20095,0)),0)</f>
        <v>-8.4175183896413999E-2</v>
      </c>
      <c r="N715" s="6" cm="1">
        <f t="array" ref="N715">IFERROR(INDEX(WDVOA!$W$2:$W$1616,MATCH($F715&amp;$A715-1&amp;$B715,WDVOA!$U$2:$U$19616&amp;WDVOA!$V$2:$V$19616&amp;WDVOA!$B$2:$B$19616,0)),0)</f>
        <v>0</v>
      </c>
      <c r="O715" s="6" cm="1">
        <f t="array" ref="O715">IFERROR(INDEX(DVOA!$AC$2:$AC$20095,MATCH($F715&amp;$A715-1&amp;$B715,DVOA!$C$2:$C$20095&amp;DVOA!$A$2:$A$20095&amp;DVOA!$B$2:$B$20095,0)
),0)</f>
        <v>7.8199768547416906E-2</v>
      </c>
      <c r="P715" s="6" cm="1">
        <f t="array" ref="P715">IFERROR(INDEX(DVOA!$E$2:$E$20095,MATCH($G715&amp;$A715-1&amp;$B715,DVOA!$C$2:$C$20095&amp;DVOA!$A$2:$A20857&amp;DVOA!$B$2:$B$20095,0)),0)</f>
        <v>-0.22245444331248601</v>
      </c>
      <c r="Q715" s="6" cm="1">
        <f t="array" ref="Q715">IFERROR(INDEX(WDVOA!$W$2:$W$1616,MATCH($G715&amp;$A715-1&amp;$B715,WDVOA!$U$2:$U$19616&amp;WDVOA!$V$2:$V$19616&amp;WDVOA!$B$2:$B$19616,0)),0)</f>
        <v>0</v>
      </c>
      <c r="R715" s="6" cm="1">
        <f t="array" ref="R715">IFERROR(INDEX(DVOA!$AC$2:$AC$20095,MATCH($G715&amp;$A715-1&amp;$B715,DVOA!$C$2:$C$20095&amp;DVOA!$A$2:$A$20095&amp;DVOA!$B$2:$B$20095,0)
),0)</f>
        <v>0.101973540737056</v>
      </c>
      <c r="S715" s="6">
        <f t="shared" si="146"/>
        <v>9.0086654642236447E-2</v>
      </c>
      <c r="T715" s="104">
        <f t="shared" si="154"/>
        <v>0.138279259416072</v>
      </c>
      <c r="U715" s="104" t="str">
        <f t="shared" si="155"/>
        <v/>
      </c>
      <c r="V715" s="26" t="str" cm="1">
        <f t="array" ref="V715">IFERROR(IF(E715="H",INDEX('DVOA Pred'!$G$2:$G$1000,MATCH($F715&amp;$B715&amp;$A715,'DVOA Pred'!$C$2:$C$1000&amp;'DVOA Pred'!$A$2:$A$1000&amp;'DVOA Pred'!$B$2:$B$1000,0)),
INDEX('DVOA Pred'!$H$2:$H$1000,MATCH($F715&amp;$B715&amp;$A715,'DVOA Pred'!$D$2:$D$1000&amp;'DVOA Pred'!$A$2:$A$1000&amp;'DVOA Pred'!$B$2:$B$1000,0))),"")</f>
        <v/>
      </c>
      <c r="W715" s="26" t="str">
        <f t="shared" si="147"/>
        <v/>
      </c>
      <c r="X715" s="26" t="str">
        <f t="shared" si="148"/>
        <v/>
      </c>
      <c r="Y715" s="6" t="str">
        <f>IFERROR((PERCENTRANK($L$2:$L$20355,L715)*Multiples!$B$3)+((PERCENTRANK($W$2:$W$20355,W715)*(1-Multiples!$B$3))),"")</f>
        <v/>
      </c>
      <c r="Z715" s="64"/>
      <c r="AA715" s="64"/>
      <c r="AB715" s="24" t="str">
        <f t="shared" si="149"/>
        <v/>
      </c>
      <c r="AC715" s="24" t="str">
        <f t="shared" si="150"/>
        <v/>
      </c>
      <c r="AD715" s="24" t="str">
        <f t="shared" si="151"/>
        <v/>
      </c>
      <c r="AE715" s="99" t="str">
        <f t="shared" si="152"/>
        <v/>
      </c>
      <c r="AF715" s="99" t="str">
        <f t="shared" si="153"/>
        <v/>
      </c>
      <c r="AG715" s="64"/>
      <c r="AH715" s="105"/>
      <c r="AI715" s="105"/>
      <c r="AJ715" s="66"/>
    </row>
    <row r="716" spans="1:36" customFormat="1" x14ac:dyDescent="0.25">
      <c r="A716" s="7">
        <v>10</v>
      </c>
      <c r="B716" s="5">
        <v>2023</v>
      </c>
      <c r="C716" s="5" t="str">
        <f t="shared" si="143"/>
        <v>2023 W10</v>
      </c>
      <c r="D716" s="5">
        <v>359</v>
      </c>
      <c r="E716" s="5" t="s">
        <v>651</v>
      </c>
      <c r="F716" s="5" t="s">
        <v>0</v>
      </c>
      <c r="G716" s="5" t="s">
        <v>39</v>
      </c>
      <c r="H716" s="5">
        <v>-7.5</v>
      </c>
      <c r="I716" s="61">
        <v>-7</v>
      </c>
      <c r="J716" s="62" t="str">
        <f t="shared" si="144"/>
        <v>F-0.5</v>
      </c>
      <c r="K716" s="61">
        <f t="shared" si="145"/>
        <v>-0.5</v>
      </c>
      <c r="L716" s="228">
        <f>IF(K716=0,0,
IF(J716="D0.5",0.5*SUMIFS('Key Numbers'!$C$2:$C$71,'Key Numbers'!$A$2:$A$71,"&gt;="&amp;ABS($I716),'Key Numbers'!$A$2:$A$71,"&lt;="&amp;ABS($H716)),
IF(J716="D-0.5",0.5*-1*SUMIFS('Key Numbers'!$C$2:$C$71,'Key Numbers'!$A$2:$A$71,"&lt;="&amp;ABS($I716),'Key Numbers'!$A$2:$A$71,"&gt;="&amp;ABS($H716)),
IF(J716="F0.5",0.5*SUMIFS('Key Numbers'!$C$2:$C$71,'Key Numbers'!$A$2:$A$71,"&lt;="&amp;ABS($I716),'Key Numbers'!$A$2:$A$71,"&gt;="&amp;ABS($H716)),
IF(J716="F-0.5",0.5*-1*SUMIFS('Key Numbers'!$C$2:$C$71,'Key Numbers'!$A$2:$A$71,"&gt;="&amp;ABS($I716),'Key Numbers'!$A$2:$A$71,"&lt;="&amp;ABS($H716)),
IF(AND(LEFT(J716,1)="F",K716&lt;0),-1*SUMIFS('Key Numbers'!$C$2:$C$71,'Key Numbers'!$A$2:$A$71,"&gt;="&amp;ABS($I716),'Key Numbers'!$A$2:$A$71,"&lt;="&amp;ABS($H716)),
IF(AND(LEFT(J716,1)="F",K716&gt;0),SUMIFS('Key Numbers'!$C$2:$C$71,'Key Numbers'!$A$2:$A$71,"&lt;="&amp;ABS($I716),'Key Numbers'!$A$2:$A$71,"&gt;="&amp;ABS($H716)),
IF(AND(LEFT(J716,1)="D",K716&lt;0),-1*SUMIFS('Key Numbers'!$C$2:$C$71,'Key Numbers'!$A$2:$A$71,"&lt;="&amp;ABS($I716),'Key Numbers'!$A$2:$A$71,"&gt;="&amp;ABS($H716)),
SUMIFS('Key Numbers'!$C$2:$C$71,'Key Numbers'!$A$2:$A$71,"&gt;="&amp;ABS($I716),'Key Numbers'!$A$2:$A$71,"&lt;="&amp;ABS($H716))))))))))</f>
        <v>-4.1284403669724773E-2</v>
      </c>
      <c r="M716" s="6" cm="1">
        <f t="array" ref="M716">IFERROR(INDEX(DVOA!$E$2:$E$20095,MATCH($F716&amp;$A716-1&amp;$B716,DVOA!$C$2:$C$20095&amp;DVOA!$A$2:$A20858&amp;DVOA!$B$2:$B$20095,0)),0)</f>
        <v>0.23748981824418999</v>
      </c>
      <c r="N716" s="6" cm="1">
        <f t="array" ref="N716">IFERROR(INDEX(WDVOA!$W$2:$W$1616,MATCH($F716&amp;$A716-1&amp;$B716,WDVOA!$U$2:$U$19616&amp;WDVOA!$V$2:$V$19616&amp;WDVOA!$B$2:$B$19616,0)),0)</f>
        <v>0</v>
      </c>
      <c r="O716" s="6" cm="1">
        <f t="array" ref="O716">IFERROR(INDEX(DVOA!$AC$2:$AC$20095,MATCH($F716&amp;$A716-1&amp;$B716,DVOA!$C$2:$C$20095&amp;DVOA!$A$2:$A$20095&amp;DVOA!$B$2:$B$20095,0)
),0)</f>
        <v>0.232112797703181</v>
      </c>
      <c r="P716" s="6" cm="1">
        <f t="array" ref="P716">IFERROR(INDEX(DVOA!$E$2:$E$20095,MATCH($G716&amp;$A716-1&amp;$B716,DVOA!$C$2:$C$20095&amp;DVOA!$A$2:$A20858&amp;DVOA!$B$2:$B$20095,0)),0)</f>
        <v>-0.183050084807096</v>
      </c>
      <c r="Q716" s="6" cm="1">
        <f t="array" ref="Q716">IFERROR(INDEX(WDVOA!$W$2:$W$1616,MATCH($G716&amp;$A716-1&amp;$B716,WDVOA!$U$2:$U$19616&amp;WDVOA!$V$2:$V$19616&amp;WDVOA!$B$2:$B$19616,0)),0)</f>
        <v>0</v>
      </c>
      <c r="R716" s="6" cm="1">
        <f t="array" ref="R716">IFERROR(INDEX(DVOA!$AC$2:$AC$20095,MATCH($G716&amp;$A716-1&amp;$B716,DVOA!$C$2:$C$20095&amp;DVOA!$A$2:$A$20095&amp;DVOA!$B$2:$B$20095,0)
),0)</f>
        <v>0.115526980612045</v>
      </c>
      <c r="S716" s="6">
        <f t="shared" si="146"/>
        <v>0.17381988915761298</v>
      </c>
      <c r="T716" s="104">
        <f t="shared" si="154"/>
        <v>0.42053990305128597</v>
      </c>
      <c r="U716" s="104" t="str">
        <f t="shared" si="155"/>
        <v/>
      </c>
      <c r="V716" s="26" t="str" cm="1">
        <f t="array" ref="V716">IFERROR(IF(E716="H",INDEX('DVOA Pred'!$G$2:$G$1000,MATCH($F716&amp;$B716&amp;$A716,'DVOA Pred'!$C$2:$C$1000&amp;'DVOA Pred'!$A$2:$A$1000&amp;'DVOA Pred'!$B$2:$B$1000,0)),
INDEX('DVOA Pred'!$H$2:$H$1000,MATCH($F716&amp;$B716&amp;$A716,'DVOA Pred'!$D$2:$D$1000&amp;'DVOA Pred'!$A$2:$A$1000&amp;'DVOA Pred'!$B$2:$B$1000,0))),"")</f>
        <v/>
      </c>
      <c r="W716" s="26" t="str">
        <f t="shared" si="147"/>
        <v/>
      </c>
      <c r="X716" s="26" t="str">
        <f t="shared" si="148"/>
        <v/>
      </c>
      <c r="Y716" s="6" t="str">
        <f>IFERROR((PERCENTRANK($L$2:$L$20355,L716)*Multiples!$B$3)+((PERCENTRANK($W$2:$W$20355,W716)*(1-Multiples!$B$3))),"")</f>
        <v/>
      </c>
      <c r="Z716" s="64"/>
      <c r="AA716" s="64"/>
      <c r="AB716" s="24" t="str">
        <f t="shared" si="149"/>
        <v/>
      </c>
      <c r="AC716" s="24" t="str">
        <f t="shared" si="150"/>
        <v/>
      </c>
      <c r="AD716" s="24" t="str">
        <f t="shared" si="151"/>
        <v/>
      </c>
      <c r="AE716" s="99" t="str">
        <f t="shared" si="152"/>
        <v/>
      </c>
      <c r="AF716" s="99" t="str">
        <f t="shared" si="153"/>
        <v/>
      </c>
      <c r="AG716" s="64"/>
      <c r="AH716" s="105"/>
      <c r="AI716" s="105"/>
      <c r="AJ716" s="66"/>
    </row>
    <row r="717" spans="1:36" customFormat="1" x14ac:dyDescent="0.25">
      <c r="A717" s="7">
        <v>10</v>
      </c>
      <c r="B717" s="5">
        <v>2023</v>
      </c>
      <c r="C717" s="5" t="str">
        <f t="shared" si="143"/>
        <v>2023 W10</v>
      </c>
      <c r="D717" s="5">
        <v>359</v>
      </c>
      <c r="E717" s="5" t="s">
        <v>649</v>
      </c>
      <c r="F717" s="5" t="s">
        <v>39</v>
      </c>
      <c r="G717" s="5" t="s">
        <v>0</v>
      </c>
      <c r="H717" s="5">
        <v>7.5</v>
      </c>
      <c r="I717" s="61">
        <v>7</v>
      </c>
      <c r="J717" s="62" t="str">
        <f t="shared" si="144"/>
        <v>D0.5</v>
      </c>
      <c r="K717" s="61">
        <f t="shared" si="145"/>
        <v>0.5</v>
      </c>
      <c r="L717" s="228">
        <f>IF(K717=0,0,
IF(J717="D0.5",0.5*SUMIFS('Key Numbers'!$C$2:$C$71,'Key Numbers'!$A$2:$A$71,"&gt;="&amp;ABS($I717),'Key Numbers'!$A$2:$A$71,"&lt;="&amp;ABS($H717)),
IF(J717="D-0.5",0.5*-1*SUMIFS('Key Numbers'!$C$2:$C$71,'Key Numbers'!$A$2:$A$71,"&lt;="&amp;ABS($I717),'Key Numbers'!$A$2:$A$71,"&gt;="&amp;ABS($H717)),
IF(J717="F0.5",0.5*SUMIFS('Key Numbers'!$C$2:$C$71,'Key Numbers'!$A$2:$A$71,"&lt;="&amp;ABS($I717),'Key Numbers'!$A$2:$A$71,"&gt;="&amp;ABS($H717)),
IF(J717="F-0.5",0.5*-1*SUMIFS('Key Numbers'!$C$2:$C$71,'Key Numbers'!$A$2:$A$71,"&gt;="&amp;ABS($I717),'Key Numbers'!$A$2:$A$71,"&lt;="&amp;ABS($H717)),
IF(AND(LEFT(J717,1)="F",K717&lt;0),-1*SUMIFS('Key Numbers'!$C$2:$C$71,'Key Numbers'!$A$2:$A$71,"&gt;="&amp;ABS($I717),'Key Numbers'!$A$2:$A$71,"&lt;="&amp;ABS($H717)),
IF(AND(LEFT(J717,1)="F",K717&gt;0),SUMIFS('Key Numbers'!$C$2:$C$71,'Key Numbers'!$A$2:$A$71,"&lt;="&amp;ABS($I717),'Key Numbers'!$A$2:$A$71,"&gt;="&amp;ABS($H717)),
IF(AND(LEFT(J717,1)="D",K717&lt;0),-1*SUMIFS('Key Numbers'!$C$2:$C$71,'Key Numbers'!$A$2:$A$71,"&lt;="&amp;ABS($I717),'Key Numbers'!$A$2:$A$71,"&gt;="&amp;ABS($H717)),
SUMIFS('Key Numbers'!$C$2:$C$71,'Key Numbers'!$A$2:$A$71,"&gt;="&amp;ABS($I717),'Key Numbers'!$A$2:$A$71,"&lt;="&amp;ABS($H717))))))))))</f>
        <v>4.1284403669724773E-2</v>
      </c>
      <c r="M717" s="6" cm="1">
        <f t="array" ref="M717">IFERROR(INDEX(DVOA!$E$2:$E$20095,MATCH($F717&amp;$A717-1&amp;$B717,DVOA!$C$2:$C$20095&amp;DVOA!$A$2:$A20859&amp;DVOA!$B$2:$B$20095,0)),0)</f>
        <v>-0.183050084807096</v>
      </c>
      <c r="N717" s="6" cm="1">
        <f t="array" ref="N717">IFERROR(INDEX(WDVOA!$W$2:$W$1616,MATCH($F717&amp;$A717-1&amp;$B717,WDVOA!$U$2:$U$19616&amp;WDVOA!$V$2:$V$19616&amp;WDVOA!$B$2:$B$19616,0)),0)</f>
        <v>0</v>
      </c>
      <c r="O717" s="6" cm="1">
        <f t="array" ref="O717">IFERROR(INDEX(DVOA!$AC$2:$AC$20095,MATCH($F717&amp;$A717-1&amp;$B717,DVOA!$C$2:$C$20095&amp;DVOA!$A$2:$A$20095&amp;DVOA!$B$2:$B$20095,0)
),0)</f>
        <v>0.115526980612045</v>
      </c>
      <c r="P717" s="6" cm="1">
        <f t="array" ref="P717">IFERROR(INDEX(DVOA!$E$2:$E$20095,MATCH($G717&amp;$A717-1&amp;$B717,DVOA!$C$2:$C$20095&amp;DVOA!$A$2:$A20859&amp;DVOA!$B$2:$B$20095,0)),0)</f>
        <v>0.23748981824418999</v>
      </c>
      <c r="Q717" s="6" cm="1">
        <f t="array" ref="Q717">IFERROR(INDEX(WDVOA!$W$2:$W$1616,MATCH($G717&amp;$A717-1&amp;$B717,WDVOA!$U$2:$U$19616&amp;WDVOA!$V$2:$V$19616&amp;WDVOA!$B$2:$B$19616,0)),0)</f>
        <v>0</v>
      </c>
      <c r="R717" s="6" cm="1">
        <f t="array" ref="R717">IFERROR(INDEX(DVOA!$AC$2:$AC$20095,MATCH($G717&amp;$A717-1&amp;$B717,DVOA!$C$2:$C$20095&amp;DVOA!$A$2:$A$20095&amp;DVOA!$B$2:$B$20095,0)
),0)</f>
        <v>0.232112797703181</v>
      </c>
      <c r="S717" s="6">
        <f t="shared" si="146"/>
        <v>0.17381988915761298</v>
      </c>
      <c r="T717" s="104">
        <f t="shared" si="154"/>
        <v>-0.42053990305128597</v>
      </c>
      <c r="U717" s="104" t="str">
        <f t="shared" si="155"/>
        <v/>
      </c>
      <c r="V717" s="26" t="str" cm="1">
        <f t="array" ref="V717">IFERROR(IF(E717="H",INDEX('DVOA Pred'!$G$2:$G$1000,MATCH($F717&amp;$B717&amp;$A717,'DVOA Pred'!$C$2:$C$1000&amp;'DVOA Pred'!$A$2:$A$1000&amp;'DVOA Pred'!$B$2:$B$1000,0)),
INDEX('DVOA Pred'!$H$2:$H$1000,MATCH($F717&amp;$B717&amp;$A717,'DVOA Pred'!$D$2:$D$1000&amp;'DVOA Pred'!$A$2:$A$1000&amp;'DVOA Pred'!$B$2:$B$1000,0))),"")</f>
        <v/>
      </c>
      <c r="W717" s="26" t="str">
        <f t="shared" si="147"/>
        <v/>
      </c>
      <c r="X717" s="26" t="str">
        <f t="shared" si="148"/>
        <v/>
      </c>
      <c r="Y717" s="6" t="str">
        <f>IFERROR((PERCENTRANK($L$2:$L$20355,L717)*Multiples!$B$3)+((PERCENTRANK($W$2:$W$20355,W717)*(1-Multiples!$B$3))),"")</f>
        <v/>
      </c>
      <c r="Z717" s="64"/>
      <c r="AA717" s="64"/>
      <c r="AB717" s="24" t="str">
        <f t="shared" si="149"/>
        <v/>
      </c>
      <c r="AC717" s="24" t="str">
        <f t="shared" si="150"/>
        <v/>
      </c>
      <c r="AD717" s="24" t="str">
        <f t="shared" si="151"/>
        <v/>
      </c>
      <c r="AE717" s="99" t="str">
        <f t="shared" si="152"/>
        <v/>
      </c>
      <c r="AF717" s="99" t="str">
        <f t="shared" si="153"/>
        <v/>
      </c>
      <c r="AG717" s="64" t="s">
        <v>655</v>
      </c>
      <c r="AH717" s="105"/>
      <c r="AI717" s="173">
        <v>5</v>
      </c>
      <c r="AJ717" s="66"/>
    </row>
    <row r="718" spans="1:36" customFormat="1" x14ac:dyDescent="0.25">
      <c r="A718" s="7">
        <v>11</v>
      </c>
      <c r="B718" s="5">
        <v>2023</v>
      </c>
      <c r="C718" s="5" t="str">
        <f t="shared" si="143"/>
        <v>2023 W11</v>
      </c>
      <c r="D718" s="5">
        <v>360</v>
      </c>
      <c r="E718" s="5" t="s">
        <v>651</v>
      </c>
      <c r="F718" s="5" t="s">
        <v>18</v>
      </c>
      <c r="G718" s="5" t="s">
        <v>24</v>
      </c>
      <c r="H718" s="5">
        <v>-3.5</v>
      </c>
      <c r="I718" s="61">
        <v>-4</v>
      </c>
      <c r="J718" s="62" t="str">
        <f t="shared" si="144"/>
        <v>F0.5</v>
      </c>
      <c r="K718" s="61">
        <f t="shared" si="145"/>
        <v>0.5</v>
      </c>
      <c r="L718" s="228">
        <f>IF(K718=0,0,
IF(J718="D0.5",0.5*SUMIFS('Key Numbers'!$C$2:$C$71,'Key Numbers'!$A$2:$A$71,"&gt;="&amp;ABS($I718),'Key Numbers'!$A$2:$A$71,"&lt;="&amp;ABS($H718)),
IF(J718="D-0.5",0.5*-1*SUMIFS('Key Numbers'!$C$2:$C$71,'Key Numbers'!$A$2:$A$71,"&lt;="&amp;ABS($I718),'Key Numbers'!$A$2:$A$71,"&gt;="&amp;ABS($H718)),
IF(J718="F0.5",0.5*SUMIFS('Key Numbers'!$C$2:$C$71,'Key Numbers'!$A$2:$A$71,"&lt;="&amp;ABS($I718),'Key Numbers'!$A$2:$A$71,"&gt;="&amp;ABS($H718)),
IF(J718="F-0.5",0.5*-1*SUMIFS('Key Numbers'!$C$2:$C$71,'Key Numbers'!$A$2:$A$71,"&gt;="&amp;ABS($I718),'Key Numbers'!$A$2:$A$71,"&lt;="&amp;ABS($H718)),
IF(AND(LEFT(J718,1)="F",K718&lt;0),-1*SUMIFS('Key Numbers'!$C$2:$C$71,'Key Numbers'!$A$2:$A$71,"&gt;="&amp;ABS($I718),'Key Numbers'!$A$2:$A$71,"&lt;="&amp;ABS($H718)),
IF(AND(LEFT(J718,1)="F",K718&gt;0),SUMIFS('Key Numbers'!$C$2:$C$71,'Key Numbers'!$A$2:$A$71,"&lt;="&amp;ABS($I718),'Key Numbers'!$A$2:$A$71,"&gt;="&amp;ABS($H718)),
IF(AND(LEFT(J718,1)="D",K718&lt;0),-1*SUMIFS('Key Numbers'!$C$2:$C$71,'Key Numbers'!$A$2:$A$71,"&lt;="&amp;ABS($I718),'Key Numbers'!$A$2:$A$71,"&gt;="&amp;ABS($H718)),
SUMIFS('Key Numbers'!$C$2:$C$71,'Key Numbers'!$A$2:$A$71,"&gt;="&amp;ABS($I718),'Key Numbers'!$A$2:$A$71,"&lt;="&amp;ABS($H718))))))))))</f>
        <v>2.9357798165137616E-2</v>
      </c>
      <c r="M718" s="6" cm="1">
        <f t="array" ref="M718">IFERROR(INDEX(DVOA!$E$2:$E$20095,MATCH($F718&amp;$A718-1&amp;$B718,DVOA!$C$2:$C$20095&amp;DVOA!$A$2:$A20804&amp;DVOA!$B$2:$B$20095,0)),0)</f>
        <v>0.44796799999999998</v>
      </c>
      <c r="N718" s="6" cm="1">
        <f t="array" ref="N718">IFERROR(INDEX(WDVOA!$W$2:$W$1616,MATCH($F718&amp;$A718-1&amp;$B718,WDVOA!$U$2:$U$19616&amp;WDVOA!$V$2:$V$19616&amp;WDVOA!$B$2:$B$19616,0)),0)</f>
        <v>0</v>
      </c>
      <c r="O718" s="6" cm="1">
        <f t="array" ref="O718">IFERROR(INDEX(DVOA!$AC$2:$AC$20095,MATCH($F718&amp;$A718-1&amp;$B718,DVOA!$C$2:$C$20095&amp;DVOA!$A$2:$A$20095&amp;DVOA!$B$2:$B$20095,0)
),0)</f>
        <v>0.21504699999999999</v>
      </c>
      <c r="P718" s="6" cm="1">
        <f t="array" ref="P718">IFERROR(INDEX(DVOA!$E$2:$E$20095,MATCH($G718&amp;$A718-1&amp;$B718,DVOA!$C$2:$C$20095&amp;DVOA!$A$2:$A20804&amp;DVOA!$B$2:$B$20095,0)),0)</f>
        <v>3.9449999999999999E-2</v>
      </c>
      <c r="Q718" s="6" cm="1">
        <f t="array" ref="Q718">IFERROR(INDEX(WDVOA!$W$2:$W$1616,MATCH($G718&amp;$A718-1&amp;$B718,WDVOA!$U$2:$U$19616&amp;WDVOA!$V$2:$V$19616&amp;WDVOA!$B$2:$B$19616,0)),0)</f>
        <v>0</v>
      </c>
      <c r="R718" s="6" cm="1">
        <f t="array" ref="R718">IFERROR(INDEX(DVOA!$AC$2:$AC$20095,MATCH($G718&amp;$A718-1&amp;$B718,DVOA!$C$2:$C$20095&amp;DVOA!$A$2:$A$20095&amp;DVOA!$B$2:$B$20095,0)
),0)</f>
        <v>0.21639</v>
      </c>
      <c r="S718" s="6">
        <f t="shared" si="146"/>
        <v>0.21571849999999998</v>
      </c>
      <c r="T718" s="104">
        <f t="shared" si="154"/>
        <v>0.40851799999999999</v>
      </c>
      <c r="U718" s="104" t="str">
        <f t="shared" si="155"/>
        <v/>
      </c>
      <c r="V718" s="26" t="str" cm="1">
        <f t="array" ref="V718">IFERROR(IF(E718="H",INDEX('DVOA Pred'!$G$2:$G$1000,MATCH($F718&amp;$B718&amp;$A718,'DVOA Pred'!$C$2:$C$1000&amp;'DVOA Pred'!$A$2:$A$1000&amp;'DVOA Pred'!$B$2:$B$1000,0)),
INDEX('DVOA Pred'!$H$2:$H$1000,MATCH($F718&amp;$B718&amp;$A718,'DVOA Pred'!$D$2:$D$1000&amp;'DVOA Pred'!$A$2:$A$1000&amp;'DVOA Pred'!$B$2:$B$1000,0))),"")</f>
        <v/>
      </c>
      <c r="W718" s="26" t="str">
        <f t="shared" si="147"/>
        <v/>
      </c>
      <c r="X718" s="26" t="str">
        <f t="shared" si="148"/>
        <v/>
      </c>
      <c r="Y718" s="6" t="str">
        <f>IFERROR((PERCENTRANK($L$2:$L$20355,L718)*Multiples!$B$3)+((PERCENTRANK($W$2:$W$20355,W718)*(1-Multiples!$B$3))),"")</f>
        <v/>
      </c>
      <c r="Z718" s="64">
        <v>34</v>
      </c>
      <c r="AA718" s="64">
        <v>20</v>
      </c>
      <c r="AB718" s="24">
        <f t="shared" si="149"/>
        <v>14</v>
      </c>
      <c r="AC718" s="24">
        <f t="shared" si="150"/>
        <v>10.5</v>
      </c>
      <c r="AD718" s="24">
        <f t="shared" si="151"/>
        <v>10</v>
      </c>
      <c r="AE718" s="99" t="str">
        <f t="shared" si="152"/>
        <v>Yes</v>
      </c>
      <c r="AF718" s="99" t="str">
        <f t="shared" si="153"/>
        <v>Yes</v>
      </c>
      <c r="AG718" s="64"/>
      <c r="AH718" s="105"/>
      <c r="AI718" s="105"/>
      <c r="AJ718" s="66"/>
    </row>
    <row r="719" spans="1:36" customFormat="1" x14ac:dyDescent="0.25">
      <c r="A719" s="7">
        <v>11</v>
      </c>
      <c r="B719" s="5">
        <v>2023</v>
      </c>
      <c r="C719" s="5" t="str">
        <f t="shared" si="143"/>
        <v>2023 W11</v>
      </c>
      <c r="D719" s="5">
        <v>360</v>
      </c>
      <c r="E719" s="5" t="s">
        <v>649</v>
      </c>
      <c r="F719" s="5" t="s">
        <v>24</v>
      </c>
      <c r="G719" s="5" t="s">
        <v>18</v>
      </c>
      <c r="H719" s="5">
        <v>3.5</v>
      </c>
      <c r="I719" s="61">
        <v>4</v>
      </c>
      <c r="J719" s="62" t="str">
        <f t="shared" si="144"/>
        <v>D-0.5</v>
      </c>
      <c r="K719" s="61">
        <f t="shared" si="145"/>
        <v>-0.5</v>
      </c>
      <c r="L719" s="228">
        <f>IF(K719=0,0,
IF(J719="D0.5",0.5*SUMIFS('Key Numbers'!$C$2:$C$71,'Key Numbers'!$A$2:$A$71,"&gt;="&amp;ABS($I719),'Key Numbers'!$A$2:$A$71,"&lt;="&amp;ABS($H719)),
IF(J719="D-0.5",0.5*-1*SUMIFS('Key Numbers'!$C$2:$C$71,'Key Numbers'!$A$2:$A$71,"&lt;="&amp;ABS($I719),'Key Numbers'!$A$2:$A$71,"&gt;="&amp;ABS($H719)),
IF(J719="F0.5",0.5*SUMIFS('Key Numbers'!$C$2:$C$71,'Key Numbers'!$A$2:$A$71,"&lt;="&amp;ABS($I719),'Key Numbers'!$A$2:$A$71,"&gt;="&amp;ABS($H719)),
IF(J719="F-0.5",0.5*-1*SUMIFS('Key Numbers'!$C$2:$C$71,'Key Numbers'!$A$2:$A$71,"&gt;="&amp;ABS($I719),'Key Numbers'!$A$2:$A$71,"&lt;="&amp;ABS($H719)),
IF(AND(LEFT(J719,1)="F",K719&lt;0),-1*SUMIFS('Key Numbers'!$C$2:$C$71,'Key Numbers'!$A$2:$A$71,"&gt;="&amp;ABS($I719),'Key Numbers'!$A$2:$A$71,"&lt;="&amp;ABS($H719)),
IF(AND(LEFT(J719,1)="F",K719&gt;0),SUMIFS('Key Numbers'!$C$2:$C$71,'Key Numbers'!$A$2:$A$71,"&lt;="&amp;ABS($I719),'Key Numbers'!$A$2:$A$71,"&gt;="&amp;ABS($H719)),
IF(AND(LEFT(J719,1)="D",K719&lt;0),-1*SUMIFS('Key Numbers'!$C$2:$C$71,'Key Numbers'!$A$2:$A$71,"&lt;="&amp;ABS($I719),'Key Numbers'!$A$2:$A$71,"&gt;="&amp;ABS($H719)),
SUMIFS('Key Numbers'!$C$2:$C$71,'Key Numbers'!$A$2:$A$71,"&gt;="&amp;ABS($I719),'Key Numbers'!$A$2:$A$71,"&lt;="&amp;ABS($H719))))))))))</f>
        <v>-2.9357798165137616E-2</v>
      </c>
      <c r="M719" s="6" cm="1">
        <f t="array" ref="M719">IFERROR(INDEX(DVOA!$E$2:$E$20095,MATCH($F719&amp;$A719-1&amp;$B719,DVOA!$C$2:$C$20095&amp;DVOA!$A$2:$A20805&amp;DVOA!$B$2:$B$20095,0)),0)</f>
        <v>3.9449999999999999E-2</v>
      </c>
      <c r="N719" s="6" cm="1">
        <f t="array" ref="N719">IFERROR(INDEX(WDVOA!$W$2:$W$1616,MATCH($F719&amp;$A719-1&amp;$B719,WDVOA!$U$2:$U$19616&amp;WDVOA!$V$2:$V$19616&amp;WDVOA!$B$2:$B$19616,0)),0)</f>
        <v>0</v>
      </c>
      <c r="O719" s="6" cm="1">
        <f t="array" ref="O719">IFERROR(INDEX(DVOA!$AC$2:$AC$20095,MATCH($F719&amp;$A719-1&amp;$B719,DVOA!$C$2:$C$20095&amp;DVOA!$A$2:$A$20095&amp;DVOA!$B$2:$B$20095,0)
),0)</f>
        <v>0.21639</v>
      </c>
      <c r="P719" s="6" cm="1">
        <f t="array" ref="P719">IFERROR(INDEX(DVOA!$E$2:$E$20095,MATCH($G719&amp;$A719-1&amp;$B719,DVOA!$C$2:$C$20095&amp;DVOA!$A$2:$A20805&amp;DVOA!$B$2:$B$20095,0)),0)</f>
        <v>0.44796799999999998</v>
      </c>
      <c r="Q719" s="6" cm="1">
        <f t="array" ref="Q719">IFERROR(INDEX(WDVOA!$W$2:$W$1616,MATCH($G719&amp;$A719-1&amp;$B719,WDVOA!$U$2:$U$19616&amp;WDVOA!$V$2:$V$19616&amp;WDVOA!$B$2:$B$19616,0)),0)</f>
        <v>0</v>
      </c>
      <c r="R719" s="6" cm="1">
        <f t="array" ref="R719">IFERROR(INDEX(DVOA!$AC$2:$AC$20095,MATCH($G719&amp;$A719-1&amp;$B719,DVOA!$C$2:$C$20095&amp;DVOA!$A$2:$A$20095&amp;DVOA!$B$2:$B$20095,0)
),0)</f>
        <v>0.21504699999999999</v>
      </c>
      <c r="S719" s="6">
        <f t="shared" si="146"/>
        <v>0.21571849999999998</v>
      </c>
      <c r="T719" s="104">
        <f t="shared" si="154"/>
        <v>-0.40851799999999999</v>
      </c>
      <c r="U719" s="104" t="str">
        <f t="shared" si="155"/>
        <v/>
      </c>
      <c r="V719" s="26" t="str" cm="1">
        <f t="array" ref="V719">IFERROR(IF(E719="H",INDEX('DVOA Pred'!$G$2:$G$1000,MATCH($F719&amp;$B719&amp;$A719,'DVOA Pred'!$C$2:$C$1000&amp;'DVOA Pred'!$A$2:$A$1000&amp;'DVOA Pred'!$B$2:$B$1000,0)),
INDEX('DVOA Pred'!$H$2:$H$1000,MATCH($F719&amp;$B719&amp;$A719,'DVOA Pred'!$D$2:$D$1000&amp;'DVOA Pred'!$A$2:$A$1000&amp;'DVOA Pred'!$B$2:$B$1000,0))),"")</f>
        <v/>
      </c>
      <c r="W719" s="26" t="str">
        <f t="shared" si="147"/>
        <v/>
      </c>
      <c r="X719" s="26" t="str">
        <f t="shared" si="148"/>
        <v/>
      </c>
      <c r="Y719" s="6" t="str">
        <f>IFERROR((PERCENTRANK($L$2:$L$20355,L719)*Multiples!$B$3)+((PERCENTRANK($W$2:$W$20355,W719)*(1-Multiples!$B$3))),"")</f>
        <v/>
      </c>
      <c r="Z719" s="64">
        <v>20</v>
      </c>
      <c r="AA719" s="64">
        <v>34</v>
      </c>
      <c r="AB719" s="24">
        <f t="shared" si="149"/>
        <v>-14</v>
      </c>
      <c r="AC719" s="24">
        <f t="shared" si="150"/>
        <v>-10.5</v>
      </c>
      <c r="AD719" s="24">
        <f t="shared" si="151"/>
        <v>-10</v>
      </c>
      <c r="AE719" s="99" t="str">
        <f t="shared" si="152"/>
        <v>No</v>
      </c>
      <c r="AF719" s="99" t="str">
        <f t="shared" si="153"/>
        <v>No</v>
      </c>
      <c r="AG719" s="64"/>
      <c r="AH719" s="105"/>
      <c r="AI719" s="105"/>
      <c r="AJ719" s="66"/>
    </row>
    <row r="720" spans="1:36" customFormat="1" x14ac:dyDescent="0.25">
      <c r="A720" s="7">
        <v>11</v>
      </c>
      <c r="B720" s="5">
        <v>2023</v>
      </c>
      <c r="C720" s="5" t="str">
        <f t="shared" si="143"/>
        <v>2023 W11</v>
      </c>
      <c r="D720" s="5">
        <v>361</v>
      </c>
      <c r="E720" s="5" t="s">
        <v>651</v>
      </c>
      <c r="F720" s="5" t="s">
        <v>1</v>
      </c>
      <c r="G720" s="5" t="s">
        <v>38</v>
      </c>
      <c r="H720" s="5">
        <v>-11.5</v>
      </c>
      <c r="I720" s="61">
        <v>-13.5</v>
      </c>
      <c r="J720" s="62" t="str">
        <f t="shared" si="144"/>
        <v>F2</v>
      </c>
      <c r="K720" s="61">
        <f t="shared" si="145"/>
        <v>2</v>
      </c>
      <c r="L720" s="228">
        <f>IF(K720=0,0,
IF(J720="D0.5",0.5*SUMIFS('Key Numbers'!$C$2:$C$71,'Key Numbers'!$A$2:$A$71,"&gt;="&amp;ABS($I720),'Key Numbers'!$A$2:$A$71,"&lt;="&amp;ABS($H720)),
IF(J720="D-0.5",0.5*-1*SUMIFS('Key Numbers'!$C$2:$C$71,'Key Numbers'!$A$2:$A$71,"&lt;="&amp;ABS($I720),'Key Numbers'!$A$2:$A$71,"&gt;="&amp;ABS($H720)),
IF(J720="F0.5",0.5*SUMIFS('Key Numbers'!$C$2:$C$71,'Key Numbers'!$A$2:$A$71,"&lt;="&amp;ABS($I720),'Key Numbers'!$A$2:$A$71,"&gt;="&amp;ABS($H720)),
IF(J720="F-0.5",0.5*-1*SUMIFS('Key Numbers'!$C$2:$C$71,'Key Numbers'!$A$2:$A$71,"&gt;="&amp;ABS($I720),'Key Numbers'!$A$2:$A$71,"&lt;="&amp;ABS($H720)),
IF(AND(LEFT(J720,1)="F",K720&lt;0),-1*SUMIFS('Key Numbers'!$C$2:$C$71,'Key Numbers'!$A$2:$A$71,"&gt;="&amp;ABS($I720),'Key Numbers'!$A$2:$A$71,"&lt;="&amp;ABS($H720)),
IF(AND(LEFT(J720,1)="F",K720&gt;0),SUMIFS('Key Numbers'!$C$2:$C$71,'Key Numbers'!$A$2:$A$71,"&lt;="&amp;ABS($I720),'Key Numbers'!$A$2:$A$71,"&gt;="&amp;ABS($H720)),
IF(AND(LEFT(J720,1)="D",K720&lt;0),-1*SUMIFS('Key Numbers'!$C$2:$C$71,'Key Numbers'!$A$2:$A$71,"&lt;="&amp;ABS($I720),'Key Numbers'!$A$2:$A$71,"&gt;="&amp;ABS($H720)),
SUMIFS('Key Numbers'!$C$2:$C$71,'Key Numbers'!$A$2:$A$71,"&gt;="&amp;ABS($I720),'Key Numbers'!$A$2:$A$71,"&lt;="&amp;ABS($H720))))))))))</f>
        <v>3.8532110091743121E-2</v>
      </c>
      <c r="M720" s="6" cm="1">
        <f t="array" ref="M720">IFERROR(INDEX(DVOA!$E$2:$E$20095,MATCH($F720&amp;$A720-1&amp;$B720,DVOA!$C$2:$C$20095&amp;DVOA!$A$2:$A20806&amp;DVOA!$B$2:$B$20095,0)),0)</f>
        <v>0.35845500000000002</v>
      </c>
      <c r="N720" s="6" cm="1">
        <f t="array" ref="N720">IFERROR(INDEX(WDVOA!$W$2:$W$1616,MATCH($F720&amp;$A720-1&amp;$B720,WDVOA!$U$2:$U$19616&amp;WDVOA!$V$2:$V$19616&amp;WDVOA!$B$2:$B$19616,0)),0)</f>
        <v>0</v>
      </c>
      <c r="O720" s="6" cm="1">
        <f t="array" ref="O720">IFERROR(INDEX(DVOA!$AC$2:$AC$20095,MATCH($F720&amp;$A720-1&amp;$B720,DVOA!$C$2:$C$20095&amp;DVOA!$A$2:$A$20095&amp;DVOA!$B$2:$B$20095,0)
),0)</f>
        <v>0.159914</v>
      </c>
      <c r="P720" s="6" cm="1">
        <f t="array" ref="P720">IFERROR(INDEX(DVOA!$E$2:$E$20095,MATCH($G720&amp;$A720-1&amp;$B720,DVOA!$C$2:$C$20095&amp;DVOA!$A$2:$A20806&amp;DVOA!$B$2:$B$20095,0)),0)</f>
        <v>-3.9809999999999998E-2</v>
      </c>
      <c r="Q720" s="6" cm="1">
        <f t="array" ref="Q720">IFERROR(INDEX(WDVOA!$W$2:$W$1616,MATCH($G720&amp;$A720-1&amp;$B720,WDVOA!$U$2:$U$19616&amp;WDVOA!$V$2:$V$19616&amp;WDVOA!$B$2:$B$19616,0)),0)</f>
        <v>0</v>
      </c>
      <c r="R720" s="6" cm="1">
        <f t="array" ref="R720">IFERROR(INDEX(DVOA!$AC$2:$AC$20095,MATCH($G720&amp;$A720-1&amp;$B720,DVOA!$C$2:$C$20095&amp;DVOA!$A$2:$A$20095&amp;DVOA!$B$2:$B$20095,0)
),0)</f>
        <v>0.14830399999999999</v>
      </c>
      <c r="S720" s="6">
        <f t="shared" si="146"/>
        <v>0.154109</v>
      </c>
      <c r="T720" s="104">
        <f t="shared" si="154"/>
        <v>0.39826500000000004</v>
      </c>
      <c r="U720" s="104" t="str">
        <f t="shared" si="155"/>
        <v/>
      </c>
      <c r="V720" s="26" t="str" cm="1">
        <f t="array" ref="V720">IFERROR(IF(E720="H",INDEX('DVOA Pred'!$G$2:$G$1000,MATCH($F720&amp;$B720&amp;$A720,'DVOA Pred'!$C$2:$C$1000&amp;'DVOA Pred'!$A$2:$A$1000&amp;'DVOA Pred'!$B$2:$B$1000,0)),
INDEX('DVOA Pred'!$H$2:$H$1000,MATCH($F720&amp;$B720&amp;$A720,'DVOA Pred'!$D$2:$D$1000&amp;'DVOA Pred'!$A$2:$A$1000&amp;'DVOA Pred'!$B$2:$B$1000,0))),"")</f>
        <v/>
      </c>
      <c r="W720" s="26" t="str">
        <f t="shared" si="147"/>
        <v/>
      </c>
      <c r="X720" s="26" t="str">
        <f t="shared" si="148"/>
        <v/>
      </c>
      <c r="Y720" s="6" t="str">
        <f>IFERROR((PERCENTRANK($L$2:$L$20355,L720)*Multiples!$B$3)+((PERCENTRANK($W$2:$W$20355,W720)*(1-Multiples!$B$3))),"")</f>
        <v/>
      </c>
      <c r="Z720" s="64">
        <v>27</v>
      </c>
      <c r="AA720" s="64">
        <v>14</v>
      </c>
      <c r="AB720" s="24">
        <f t="shared" si="149"/>
        <v>13</v>
      </c>
      <c r="AC720" s="24">
        <f t="shared" si="150"/>
        <v>1.5</v>
      </c>
      <c r="AD720" s="24">
        <f t="shared" si="151"/>
        <v>-0.5</v>
      </c>
      <c r="AE720" s="99" t="str">
        <f t="shared" si="152"/>
        <v>Yes</v>
      </c>
      <c r="AF720" s="99" t="str">
        <f t="shared" si="153"/>
        <v>No</v>
      </c>
      <c r="AG720" s="64" t="s">
        <v>652</v>
      </c>
      <c r="AH720" s="105"/>
      <c r="AI720" s="105">
        <v>4</v>
      </c>
      <c r="AJ720" s="66"/>
    </row>
    <row r="721" spans="1:36" customFormat="1" x14ac:dyDescent="0.25">
      <c r="A721" s="7">
        <v>11</v>
      </c>
      <c r="B721" s="5">
        <v>2023</v>
      </c>
      <c r="C721" s="5" t="str">
        <f t="shared" si="143"/>
        <v>2023 W11</v>
      </c>
      <c r="D721" s="5">
        <v>361</v>
      </c>
      <c r="E721" s="5" t="s">
        <v>649</v>
      </c>
      <c r="F721" s="5" t="s">
        <v>38</v>
      </c>
      <c r="G721" s="5" t="s">
        <v>1</v>
      </c>
      <c r="H721" s="5">
        <v>11.5</v>
      </c>
      <c r="I721" s="61">
        <v>13.5</v>
      </c>
      <c r="J721" s="62" t="str">
        <f t="shared" si="144"/>
        <v>D-2</v>
      </c>
      <c r="K721" s="61">
        <f t="shared" si="145"/>
        <v>-2</v>
      </c>
      <c r="L721" s="228">
        <f>IF(K721=0,0,
IF(J721="D0.5",0.5*SUMIFS('Key Numbers'!$C$2:$C$71,'Key Numbers'!$A$2:$A$71,"&gt;="&amp;ABS($I721),'Key Numbers'!$A$2:$A$71,"&lt;="&amp;ABS($H721)),
IF(J721="D-0.5",0.5*-1*SUMIFS('Key Numbers'!$C$2:$C$71,'Key Numbers'!$A$2:$A$71,"&lt;="&amp;ABS($I721),'Key Numbers'!$A$2:$A$71,"&gt;="&amp;ABS($H721)),
IF(J721="F0.5",0.5*SUMIFS('Key Numbers'!$C$2:$C$71,'Key Numbers'!$A$2:$A$71,"&lt;="&amp;ABS($I721),'Key Numbers'!$A$2:$A$71,"&gt;="&amp;ABS($H721)),
IF(J721="F-0.5",0.5*-1*SUMIFS('Key Numbers'!$C$2:$C$71,'Key Numbers'!$A$2:$A$71,"&gt;="&amp;ABS($I721),'Key Numbers'!$A$2:$A$71,"&lt;="&amp;ABS($H721)),
IF(AND(LEFT(J721,1)="F",K721&lt;0),-1*SUMIFS('Key Numbers'!$C$2:$C$71,'Key Numbers'!$A$2:$A$71,"&gt;="&amp;ABS($I721),'Key Numbers'!$A$2:$A$71,"&lt;="&amp;ABS($H721)),
IF(AND(LEFT(J721,1)="F",K721&gt;0),SUMIFS('Key Numbers'!$C$2:$C$71,'Key Numbers'!$A$2:$A$71,"&lt;="&amp;ABS($I721),'Key Numbers'!$A$2:$A$71,"&gt;="&amp;ABS($H721)),
IF(AND(LEFT(J721,1)="D",K721&lt;0),-1*SUMIFS('Key Numbers'!$C$2:$C$71,'Key Numbers'!$A$2:$A$71,"&lt;="&amp;ABS($I721),'Key Numbers'!$A$2:$A$71,"&gt;="&amp;ABS($H721)),
SUMIFS('Key Numbers'!$C$2:$C$71,'Key Numbers'!$A$2:$A$71,"&gt;="&amp;ABS($I721),'Key Numbers'!$A$2:$A$71,"&lt;="&amp;ABS($H721))))))))))</f>
        <v>-3.8532110091743121E-2</v>
      </c>
      <c r="M721" s="6" cm="1">
        <f t="array" ref="M721">IFERROR(INDEX(DVOA!$E$2:$E$20095,MATCH($F721&amp;$A721-1&amp;$B721,DVOA!$C$2:$C$20095&amp;DVOA!$A$2:$A20807&amp;DVOA!$B$2:$B$20095,0)),0)</f>
        <v>-3.9809999999999998E-2</v>
      </c>
      <c r="N721" s="6" cm="1">
        <f t="array" ref="N721">IFERROR(INDEX(WDVOA!$W$2:$W$1616,MATCH($F721&amp;$A721-1&amp;$B721,WDVOA!$U$2:$U$19616&amp;WDVOA!$V$2:$V$19616&amp;WDVOA!$B$2:$B$19616,0)),0)</f>
        <v>0</v>
      </c>
      <c r="O721" s="6" cm="1">
        <f t="array" ref="O721">IFERROR(INDEX(DVOA!$AC$2:$AC$20095,MATCH($F721&amp;$A721-1&amp;$B721,DVOA!$C$2:$C$20095&amp;DVOA!$A$2:$A$20095&amp;DVOA!$B$2:$B$20095,0)
),0)</f>
        <v>0.14830399999999999</v>
      </c>
      <c r="P721" s="6" cm="1">
        <f t="array" ref="P721">IFERROR(INDEX(DVOA!$E$2:$E$20095,MATCH($G721&amp;$A721-1&amp;$B721,DVOA!$C$2:$C$20095&amp;DVOA!$A$2:$A20807&amp;DVOA!$B$2:$B$20095,0)),0)</f>
        <v>0.35845500000000002</v>
      </c>
      <c r="Q721" s="6" cm="1">
        <f t="array" ref="Q721">IFERROR(INDEX(WDVOA!$W$2:$W$1616,MATCH($G721&amp;$A721-1&amp;$B721,WDVOA!$U$2:$U$19616&amp;WDVOA!$V$2:$V$19616&amp;WDVOA!$B$2:$B$19616,0)),0)</f>
        <v>0</v>
      </c>
      <c r="R721" s="6" cm="1">
        <f t="array" ref="R721">IFERROR(INDEX(DVOA!$AC$2:$AC$20095,MATCH($G721&amp;$A721-1&amp;$B721,DVOA!$C$2:$C$20095&amp;DVOA!$A$2:$A$20095&amp;DVOA!$B$2:$B$20095,0)
),0)</f>
        <v>0.159914</v>
      </c>
      <c r="S721" s="6">
        <f t="shared" si="146"/>
        <v>0.154109</v>
      </c>
      <c r="T721" s="104">
        <f t="shared" si="154"/>
        <v>-0.39826500000000004</v>
      </c>
      <c r="U721" s="104" t="str">
        <f t="shared" si="155"/>
        <v/>
      </c>
      <c r="V721" s="26" t="str" cm="1">
        <f t="array" ref="V721">IFERROR(IF(E721="H",INDEX('DVOA Pred'!$G$2:$G$1000,MATCH($F721&amp;$B721&amp;$A721,'DVOA Pred'!$C$2:$C$1000&amp;'DVOA Pred'!$A$2:$A$1000&amp;'DVOA Pred'!$B$2:$B$1000,0)),
INDEX('DVOA Pred'!$H$2:$H$1000,MATCH($F721&amp;$B721&amp;$A721,'DVOA Pred'!$D$2:$D$1000&amp;'DVOA Pred'!$A$2:$A$1000&amp;'DVOA Pred'!$B$2:$B$1000,0))),"")</f>
        <v/>
      </c>
      <c r="W721" s="26" t="str">
        <f t="shared" si="147"/>
        <v/>
      </c>
      <c r="X721" s="26" t="str">
        <f t="shared" si="148"/>
        <v/>
      </c>
      <c r="Y721" s="6" t="str">
        <f>IFERROR((PERCENTRANK($L$2:$L$20355,L721)*Multiples!$B$3)+((PERCENTRANK($W$2:$W$20355,W721)*(1-Multiples!$B$3))),"")</f>
        <v/>
      </c>
      <c r="Z721" s="64">
        <v>14</v>
      </c>
      <c r="AA721" s="64">
        <v>27</v>
      </c>
      <c r="AB721" s="24">
        <f t="shared" si="149"/>
        <v>-13</v>
      </c>
      <c r="AC721" s="24">
        <f t="shared" si="150"/>
        <v>-1.5</v>
      </c>
      <c r="AD721" s="24">
        <f t="shared" si="151"/>
        <v>0.5</v>
      </c>
      <c r="AE721" s="99" t="str">
        <f t="shared" si="152"/>
        <v>No</v>
      </c>
      <c r="AF721" s="99" t="str">
        <f t="shared" si="153"/>
        <v>Yes</v>
      </c>
      <c r="AG721" s="64"/>
      <c r="AH721" s="105"/>
      <c r="AI721" s="105"/>
      <c r="AJ721" s="66"/>
    </row>
    <row r="722" spans="1:36" customFormat="1" x14ac:dyDescent="0.25">
      <c r="A722" s="7">
        <v>11</v>
      </c>
      <c r="B722" s="5">
        <v>2023</v>
      </c>
      <c r="C722" s="5" t="str">
        <f t="shared" si="143"/>
        <v>2023 W11</v>
      </c>
      <c r="D722" s="5">
        <v>362</v>
      </c>
      <c r="E722" s="5" t="s">
        <v>651</v>
      </c>
      <c r="F722" s="5" t="s">
        <v>5</v>
      </c>
      <c r="G722" s="5" t="s">
        <v>7</v>
      </c>
      <c r="H722" s="5">
        <v>-2.5</v>
      </c>
      <c r="I722" s="61">
        <v>-2.5</v>
      </c>
      <c r="J722" s="62" t="str">
        <f t="shared" si="144"/>
        <v>F0</v>
      </c>
      <c r="K722" s="61">
        <f t="shared" si="145"/>
        <v>0</v>
      </c>
      <c r="L722" s="228">
        <f>IF(K722=0,0,
IF(J722="D0.5",0.5*SUMIFS('Key Numbers'!$C$2:$C$71,'Key Numbers'!$A$2:$A$71,"&gt;="&amp;ABS($I722),'Key Numbers'!$A$2:$A$71,"&lt;="&amp;ABS($H722)),
IF(J722="D-0.5",0.5*-1*SUMIFS('Key Numbers'!$C$2:$C$71,'Key Numbers'!$A$2:$A$71,"&lt;="&amp;ABS($I722),'Key Numbers'!$A$2:$A$71,"&gt;="&amp;ABS($H722)),
IF(J722="F0.5",0.5*SUMIFS('Key Numbers'!$C$2:$C$71,'Key Numbers'!$A$2:$A$71,"&lt;="&amp;ABS($I722),'Key Numbers'!$A$2:$A$71,"&gt;="&amp;ABS($H722)),
IF(J722="F-0.5",0.5*-1*SUMIFS('Key Numbers'!$C$2:$C$71,'Key Numbers'!$A$2:$A$71,"&gt;="&amp;ABS($I722),'Key Numbers'!$A$2:$A$71,"&lt;="&amp;ABS($H722)),
IF(AND(LEFT(J722,1)="F",K722&lt;0),-1*SUMIFS('Key Numbers'!$C$2:$C$71,'Key Numbers'!$A$2:$A$71,"&gt;="&amp;ABS($I722),'Key Numbers'!$A$2:$A$71,"&lt;="&amp;ABS($H722)),
IF(AND(LEFT(J722,1)="F",K722&gt;0),SUMIFS('Key Numbers'!$C$2:$C$71,'Key Numbers'!$A$2:$A$71,"&lt;="&amp;ABS($I722),'Key Numbers'!$A$2:$A$71,"&gt;="&amp;ABS($H722)),
IF(AND(LEFT(J722,1)="D",K722&lt;0),-1*SUMIFS('Key Numbers'!$C$2:$C$71,'Key Numbers'!$A$2:$A$71,"&lt;="&amp;ABS($I722),'Key Numbers'!$A$2:$A$71,"&gt;="&amp;ABS($H722)),
SUMIFS('Key Numbers'!$C$2:$C$71,'Key Numbers'!$A$2:$A$71,"&gt;="&amp;ABS($I722),'Key Numbers'!$A$2:$A$71,"&lt;="&amp;ABS($H722))))))))))</f>
        <v>0</v>
      </c>
      <c r="M722" s="6" cm="1">
        <f t="array" ref="M722">IFERROR(INDEX(DVOA!$E$2:$E$20095,MATCH($F722&amp;$A722-1&amp;$B722,DVOA!$C$2:$C$20095&amp;DVOA!$A$2:$A20808&amp;DVOA!$B$2:$B$20095,0)),0)</f>
        <v>0.30825000000000002</v>
      </c>
      <c r="N722" s="6" cm="1">
        <f t="array" ref="N722">IFERROR(INDEX(WDVOA!$W$2:$W$1616,MATCH($F722&amp;$A722-1&amp;$B722,WDVOA!$U$2:$U$19616&amp;WDVOA!$V$2:$V$19616&amp;WDVOA!$B$2:$B$19616,0)),0)</f>
        <v>0</v>
      </c>
      <c r="O722" s="6" cm="1">
        <f t="array" ref="O722">IFERROR(INDEX(DVOA!$AC$2:$AC$20095,MATCH($F722&amp;$A722-1&amp;$B722,DVOA!$C$2:$C$20095&amp;DVOA!$A$2:$A$20095&amp;DVOA!$B$2:$B$20095,0)
),0)</f>
        <v>0.13620199999999999</v>
      </c>
      <c r="P722" s="6" cm="1">
        <f t="array" ref="P722">IFERROR(INDEX(DVOA!$E$2:$E$20095,MATCH($G722&amp;$A722-1&amp;$B722,DVOA!$C$2:$C$20095&amp;DVOA!$A$2:$A20808&amp;DVOA!$B$2:$B$20095,0)),0)</f>
        <v>0.137706</v>
      </c>
      <c r="Q722" s="6" cm="1">
        <f t="array" ref="Q722">IFERROR(INDEX(WDVOA!$W$2:$W$1616,MATCH($G722&amp;$A722-1&amp;$B722,WDVOA!$U$2:$U$19616&amp;WDVOA!$V$2:$V$19616&amp;WDVOA!$B$2:$B$19616,0)),0)</f>
        <v>0</v>
      </c>
      <c r="R722" s="6" cm="1">
        <f t="array" ref="R722">IFERROR(INDEX(DVOA!$AC$2:$AC$20095,MATCH($G722&amp;$A722-1&amp;$B722,DVOA!$C$2:$C$20095&amp;DVOA!$A$2:$A$20095&amp;DVOA!$B$2:$B$20095,0)
),0)</f>
        <v>9.2166999999999999E-2</v>
      </c>
      <c r="S722" s="6">
        <f t="shared" si="146"/>
        <v>0.11418449999999999</v>
      </c>
      <c r="T722" s="104">
        <f t="shared" si="154"/>
        <v>0.17054400000000003</v>
      </c>
      <c r="U722" s="104" t="str">
        <f t="shared" si="155"/>
        <v/>
      </c>
      <c r="V722" s="26" t="str" cm="1">
        <f t="array" ref="V722">IFERROR(IF(E722="H",INDEX('DVOA Pred'!$G$2:$G$1000,MATCH($F722&amp;$B722&amp;$A722,'DVOA Pred'!$C$2:$C$1000&amp;'DVOA Pred'!$A$2:$A$1000&amp;'DVOA Pred'!$B$2:$B$1000,0)),
INDEX('DVOA Pred'!$H$2:$H$1000,MATCH($F722&amp;$B722&amp;$A722,'DVOA Pred'!$D$2:$D$1000&amp;'DVOA Pred'!$A$2:$A$1000&amp;'DVOA Pred'!$B$2:$B$1000,0))),"")</f>
        <v/>
      </c>
      <c r="W722" s="26" t="str">
        <f t="shared" si="147"/>
        <v/>
      </c>
      <c r="X722" s="26" t="str">
        <f t="shared" si="148"/>
        <v/>
      </c>
      <c r="Y722" s="6" t="str">
        <f>IFERROR((PERCENTRANK($L$2:$L$20355,L722)*Multiples!$B$3)+((PERCENTRANK($W$2:$W$20355,W722)*(1-Multiples!$B$3))),"")</f>
        <v/>
      </c>
      <c r="Z722" s="64">
        <v>17</v>
      </c>
      <c r="AA722" s="64">
        <v>21</v>
      </c>
      <c r="AB722" s="24">
        <f t="shared" si="149"/>
        <v>-4</v>
      </c>
      <c r="AC722" s="24">
        <f t="shared" si="150"/>
        <v>-6.5</v>
      </c>
      <c r="AD722" s="24">
        <f t="shared" si="151"/>
        <v>-6.5</v>
      </c>
      <c r="AE722" s="99" t="str">
        <f t="shared" si="152"/>
        <v>No</v>
      </c>
      <c r="AF722" s="99" t="str">
        <f t="shared" si="153"/>
        <v>No</v>
      </c>
      <c r="AG722" s="64"/>
      <c r="AH722" s="105"/>
      <c r="AI722" s="105"/>
      <c r="AJ722" s="66"/>
    </row>
    <row r="723" spans="1:36" customFormat="1" x14ac:dyDescent="0.25">
      <c r="A723" s="7">
        <v>11</v>
      </c>
      <c r="B723" s="5">
        <v>2023</v>
      </c>
      <c r="C723" s="5" t="str">
        <f t="shared" si="143"/>
        <v>2023 W11</v>
      </c>
      <c r="D723" s="5">
        <v>362</v>
      </c>
      <c r="E723" s="5" t="s">
        <v>649</v>
      </c>
      <c r="F723" s="5" t="s">
        <v>7</v>
      </c>
      <c r="G723" s="5" t="s">
        <v>5</v>
      </c>
      <c r="H723" s="5">
        <v>2.5</v>
      </c>
      <c r="I723" s="61">
        <v>2.5</v>
      </c>
      <c r="J723" s="62" t="str">
        <f t="shared" si="144"/>
        <v>D0</v>
      </c>
      <c r="K723" s="61">
        <f t="shared" si="145"/>
        <v>0</v>
      </c>
      <c r="L723" s="228">
        <f>IF(K723=0,0,
IF(J723="D0.5",0.5*SUMIFS('Key Numbers'!$C$2:$C$71,'Key Numbers'!$A$2:$A$71,"&gt;="&amp;ABS($I723),'Key Numbers'!$A$2:$A$71,"&lt;="&amp;ABS($H723)),
IF(J723="D-0.5",0.5*-1*SUMIFS('Key Numbers'!$C$2:$C$71,'Key Numbers'!$A$2:$A$71,"&lt;="&amp;ABS($I723),'Key Numbers'!$A$2:$A$71,"&gt;="&amp;ABS($H723)),
IF(J723="F0.5",0.5*SUMIFS('Key Numbers'!$C$2:$C$71,'Key Numbers'!$A$2:$A$71,"&lt;="&amp;ABS($I723),'Key Numbers'!$A$2:$A$71,"&gt;="&amp;ABS($H723)),
IF(J723="F-0.5",0.5*-1*SUMIFS('Key Numbers'!$C$2:$C$71,'Key Numbers'!$A$2:$A$71,"&gt;="&amp;ABS($I723),'Key Numbers'!$A$2:$A$71,"&lt;="&amp;ABS($H723)),
IF(AND(LEFT(J723,1)="F",K723&lt;0),-1*SUMIFS('Key Numbers'!$C$2:$C$71,'Key Numbers'!$A$2:$A$71,"&gt;="&amp;ABS($I723),'Key Numbers'!$A$2:$A$71,"&lt;="&amp;ABS($H723)),
IF(AND(LEFT(J723,1)="F",K723&gt;0),SUMIFS('Key Numbers'!$C$2:$C$71,'Key Numbers'!$A$2:$A$71,"&lt;="&amp;ABS($I723),'Key Numbers'!$A$2:$A$71,"&gt;="&amp;ABS($H723)),
IF(AND(LEFT(J723,1)="D",K723&lt;0),-1*SUMIFS('Key Numbers'!$C$2:$C$71,'Key Numbers'!$A$2:$A$71,"&lt;="&amp;ABS($I723),'Key Numbers'!$A$2:$A$71,"&gt;="&amp;ABS($H723)),
SUMIFS('Key Numbers'!$C$2:$C$71,'Key Numbers'!$A$2:$A$71,"&gt;="&amp;ABS($I723),'Key Numbers'!$A$2:$A$71,"&lt;="&amp;ABS($H723))))))))))</f>
        <v>0</v>
      </c>
      <c r="M723" s="6" cm="1">
        <f t="array" ref="M723">IFERROR(INDEX(DVOA!$E$2:$E$20095,MATCH($F723&amp;$A723-1&amp;$B723,DVOA!$C$2:$C$20095&amp;DVOA!$A$2:$A20809&amp;DVOA!$B$2:$B$20095,0)),0)</f>
        <v>0.137706</v>
      </c>
      <c r="N723" s="6" cm="1">
        <f t="array" ref="N723">IFERROR(INDEX(WDVOA!$W$2:$W$1616,MATCH($F723&amp;$A723-1&amp;$B723,WDVOA!$U$2:$U$19616&amp;WDVOA!$V$2:$V$19616&amp;WDVOA!$B$2:$B$19616,0)),0)</f>
        <v>0</v>
      </c>
      <c r="O723" s="6" cm="1">
        <f t="array" ref="O723">IFERROR(INDEX(DVOA!$AC$2:$AC$20095,MATCH($F723&amp;$A723-1&amp;$B723,DVOA!$C$2:$C$20095&amp;DVOA!$A$2:$A$20095&amp;DVOA!$B$2:$B$20095,0)
),0)</f>
        <v>9.2166999999999999E-2</v>
      </c>
      <c r="P723" s="6" cm="1">
        <f t="array" ref="P723">IFERROR(INDEX(DVOA!$E$2:$E$20095,MATCH($G723&amp;$A723-1&amp;$B723,DVOA!$C$2:$C$20095&amp;DVOA!$A$2:$A20809&amp;DVOA!$B$2:$B$20095,0)),0)</f>
        <v>0.30825000000000002</v>
      </c>
      <c r="Q723" s="6" cm="1">
        <f t="array" ref="Q723">IFERROR(INDEX(WDVOA!$W$2:$W$1616,MATCH($G723&amp;$A723-1&amp;$B723,WDVOA!$U$2:$U$19616&amp;WDVOA!$V$2:$V$19616&amp;WDVOA!$B$2:$B$19616,0)),0)</f>
        <v>0</v>
      </c>
      <c r="R723" s="6" cm="1">
        <f t="array" ref="R723">IFERROR(INDEX(DVOA!$AC$2:$AC$20095,MATCH($G723&amp;$A723-1&amp;$B723,DVOA!$C$2:$C$20095&amp;DVOA!$A$2:$A$20095&amp;DVOA!$B$2:$B$20095,0)
),0)</f>
        <v>0.13620199999999999</v>
      </c>
      <c r="S723" s="6">
        <f t="shared" si="146"/>
        <v>0.11418449999999999</v>
      </c>
      <c r="T723" s="104">
        <f t="shared" si="154"/>
        <v>-0.17054400000000003</v>
      </c>
      <c r="U723" s="104" t="str">
        <f t="shared" si="155"/>
        <v/>
      </c>
      <c r="V723" s="26" t="str" cm="1">
        <f t="array" ref="V723">IFERROR(IF(E723="H",INDEX('DVOA Pred'!$G$2:$G$1000,MATCH($F723&amp;$B723&amp;$A723,'DVOA Pred'!$C$2:$C$1000&amp;'DVOA Pred'!$A$2:$A$1000&amp;'DVOA Pred'!$B$2:$B$1000,0)),
INDEX('DVOA Pred'!$H$2:$H$1000,MATCH($F723&amp;$B723&amp;$A723,'DVOA Pred'!$D$2:$D$1000&amp;'DVOA Pred'!$A$2:$A$1000&amp;'DVOA Pred'!$B$2:$B$1000,0))),"")</f>
        <v/>
      </c>
      <c r="W723" s="26" t="str">
        <f t="shared" si="147"/>
        <v/>
      </c>
      <c r="X723" s="26" t="str">
        <f t="shared" si="148"/>
        <v/>
      </c>
      <c r="Y723" s="6" t="str">
        <f>IFERROR((PERCENTRANK($L$2:$L$20355,L723)*Multiples!$B$3)+((PERCENTRANK($W$2:$W$20355,W723)*(1-Multiples!$B$3))),"")</f>
        <v/>
      </c>
      <c r="Z723" s="64">
        <v>21</v>
      </c>
      <c r="AA723" s="64">
        <v>17</v>
      </c>
      <c r="AB723" s="24">
        <f t="shared" si="149"/>
        <v>4</v>
      </c>
      <c r="AC723" s="24">
        <f t="shared" si="150"/>
        <v>6.5</v>
      </c>
      <c r="AD723" s="24">
        <f t="shared" si="151"/>
        <v>6.5</v>
      </c>
      <c r="AE723" s="99" t="str">
        <f t="shared" si="152"/>
        <v>Yes</v>
      </c>
      <c r="AF723" s="99" t="str">
        <f t="shared" si="153"/>
        <v>Yes</v>
      </c>
      <c r="AG723" s="64"/>
      <c r="AH723" s="105"/>
      <c r="AI723" s="105"/>
      <c r="AJ723" s="66"/>
    </row>
    <row r="724" spans="1:36" customFormat="1" x14ac:dyDescent="0.25">
      <c r="A724" s="7">
        <v>11</v>
      </c>
      <c r="B724" s="5">
        <v>2023</v>
      </c>
      <c r="C724" s="5" t="str">
        <f t="shared" si="143"/>
        <v>2023 W11</v>
      </c>
      <c r="D724" s="5">
        <v>363</v>
      </c>
      <c r="E724" s="5" t="s">
        <v>649</v>
      </c>
      <c r="F724" s="5" t="s">
        <v>64</v>
      </c>
      <c r="G724" s="5" t="s">
        <v>21</v>
      </c>
      <c r="H724" s="5">
        <v>9.5</v>
      </c>
      <c r="I724" s="61">
        <v>8</v>
      </c>
      <c r="J724" s="62" t="str">
        <f t="shared" si="144"/>
        <v>D1.5</v>
      </c>
      <c r="K724" s="61">
        <f t="shared" si="145"/>
        <v>1.5</v>
      </c>
      <c r="L724" s="228">
        <f>IF(K724=0,0,
IF(J724="D0.5",0.5*SUMIFS('Key Numbers'!$C$2:$C$71,'Key Numbers'!$A$2:$A$71,"&gt;="&amp;ABS($I724),'Key Numbers'!$A$2:$A$71,"&lt;="&amp;ABS($H724)),
IF(J724="D-0.5",0.5*-1*SUMIFS('Key Numbers'!$C$2:$C$71,'Key Numbers'!$A$2:$A$71,"&lt;="&amp;ABS($I724),'Key Numbers'!$A$2:$A$71,"&gt;="&amp;ABS($H724)),
IF(J724="F0.5",0.5*SUMIFS('Key Numbers'!$C$2:$C$71,'Key Numbers'!$A$2:$A$71,"&lt;="&amp;ABS($I724),'Key Numbers'!$A$2:$A$71,"&gt;="&amp;ABS($H724)),
IF(J724="F-0.5",0.5*-1*SUMIFS('Key Numbers'!$C$2:$C$71,'Key Numbers'!$A$2:$A$71,"&gt;="&amp;ABS($I724),'Key Numbers'!$A$2:$A$71,"&lt;="&amp;ABS($H724)),
IF(AND(LEFT(J724,1)="F",K724&lt;0),-1*SUMIFS('Key Numbers'!$C$2:$C$71,'Key Numbers'!$A$2:$A$71,"&gt;="&amp;ABS($I724),'Key Numbers'!$A$2:$A$71,"&lt;="&amp;ABS($H724)),
IF(AND(LEFT(J724,1)="F",K724&gt;0),SUMIFS('Key Numbers'!$C$2:$C$71,'Key Numbers'!$A$2:$A$71,"&lt;="&amp;ABS($I724),'Key Numbers'!$A$2:$A$71,"&gt;="&amp;ABS($H724)),
IF(AND(LEFT(J724,1)="D",K724&lt;0),-1*SUMIFS('Key Numbers'!$C$2:$C$71,'Key Numbers'!$A$2:$A$71,"&lt;="&amp;ABS($I724),'Key Numbers'!$A$2:$A$71,"&gt;="&amp;ABS($H724)),
SUMIFS('Key Numbers'!$C$2:$C$71,'Key Numbers'!$A$2:$A$71,"&gt;="&amp;ABS($I724),'Key Numbers'!$A$2:$A$71,"&lt;="&amp;ABS($H724))))))))))</f>
        <v>5.5045871559633031E-2</v>
      </c>
      <c r="M724" s="6" cm="1">
        <f t="array" ref="M724">IFERROR(INDEX(DVOA!$E$2:$E$20095,MATCH($F724&amp;$A724-1&amp;$B724,DVOA!$C$2:$C$20095&amp;DVOA!$A$2:$A20810&amp;DVOA!$B$2:$B$20095,0)),0)</f>
        <v>-0.20791000000000001</v>
      </c>
      <c r="N724" s="6" cm="1">
        <f t="array" ref="N724">IFERROR(INDEX(WDVOA!$W$2:$W$1616,MATCH($F724&amp;$A724-1&amp;$B724,WDVOA!$U$2:$U$19616&amp;WDVOA!$V$2:$V$19616&amp;WDVOA!$B$2:$B$19616,0)),0)</f>
        <v>0</v>
      </c>
      <c r="O724" s="6" cm="1">
        <f t="array" ref="O724">IFERROR(INDEX(DVOA!$AC$2:$AC$20095,MATCH($F724&amp;$A724-1&amp;$B724,DVOA!$C$2:$C$20095&amp;DVOA!$A$2:$A$20095&amp;DVOA!$B$2:$B$20095,0)
),0)</f>
        <v>8.6247000000000004E-2</v>
      </c>
      <c r="P724" s="6" cm="1">
        <f t="array" ref="P724">IFERROR(INDEX(DVOA!$E$2:$E$20095,MATCH($G724&amp;$A724-1&amp;$B724,DVOA!$C$2:$C$20095&amp;DVOA!$A$2:$A20810&amp;DVOA!$B$2:$B$20095,0)),0)</f>
        <v>0.262353</v>
      </c>
      <c r="Q724" s="6" cm="1">
        <f t="array" ref="Q724">IFERROR(INDEX(WDVOA!$W$2:$W$1616,MATCH($G724&amp;$A724-1&amp;$B724,WDVOA!$U$2:$U$19616&amp;WDVOA!$V$2:$V$19616&amp;WDVOA!$B$2:$B$19616,0)),0)</f>
        <v>0</v>
      </c>
      <c r="R724" s="6" cm="1">
        <f t="array" ref="R724">IFERROR(INDEX(DVOA!$AC$2:$AC$20095,MATCH($G724&amp;$A724-1&amp;$B724,DVOA!$C$2:$C$20095&amp;DVOA!$A$2:$A$20095&amp;DVOA!$B$2:$B$20095,0)
),0)</f>
        <v>0.14480799999999999</v>
      </c>
      <c r="S724" s="6">
        <f t="shared" si="146"/>
        <v>0.11552750000000001</v>
      </c>
      <c r="T724" s="104">
        <f t="shared" si="154"/>
        <v>-0.47026299999999999</v>
      </c>
      <c r="U724" s="104" t="str">
        <f t="shared" si="155"/>
        <v/>
      </c>
      <c r="V724" s="26" t="str" cm="1">
        <f t="array" ref="V724">IFERROR(IF(E724="H",INDEX('DVOA Pred'!$G$2:$G$1000,MATCH($F724&amp;$B724&amp;$A724,'DVOA Pred'!$C$2:$C$1000&amp;'DVOA Pred'!$A$2:$A$1000&amp;'DVOA Pred'!$B$2:$B$1000,0)),
INDEX('DVOA Pred'!$H$2:$H$1000,MATCH($F724&amp;$B724&amp;$A724,'DVOA Pred'!$D$2:$D$1000&amp;'DVOA Pred'!$A$2:$A$1000&amp;'DVOA Pred'!$B$2:$B$1000,0))),"")</f>
        <v/>
      </c>
      <c r="W724" s="26" t="str">
        <f t="shared" si="147"/>
        <v/>
      </c>
      <c r="X724" s="26" t="str">
        <f t="shared" si="148"/>
        <v/>
      </c>
      <c r="Y724" s="6" t="str">
        <f>IFERROR((PERCENTRANK($L$2:$L$20355,L724)*Multiples!$B$3)+((PERCENTRANK($W$2:$W$20355,W724)*(1-Multiples!$B$3))),"")</f>
        <v/>
      </c>
      <c r="Z724" s="64">
        <v>26</v>
      </c>
      <c r="AA724" s="64">
        <v>31</v>
      </c>
      <c r="AB724" s="24">
        <f t="shared" si="149"/>
        <v>-5</v>
      </c>
      <c r="AC724" s="24">
        <f t="shared" si="150"/>
        <v>4.5</v>
      </c>
      <c r="AD724" s="24">
        <f t="shared" si="151"/>
        <v>3</v>
      </c>
      <c r="AE724" s="99" t="str">
        <f t="shared" si="152"/>
        <v>Yes</v>
      </c>
      <c r="AF724" s="99" t="str">
        <f t="shared" si="153"/>
        <v>Yes</v>
      </c>
      <c r="AG724" s="64" t="s">
        <v>652</v>
      </c>
      <c r="AH724" s="105"/>
      <c r="AI724" s="105"/>
      <c r="AJ724" s="66"/>
    </row>
    <row r="725" spans="1:36" customFormat="1" x14ac:dyDescent="0.25">
      <c r="A725" s="7">
        <v>11</v>
      </c>
      <c r="B725" s="5">
        <v>2023</v>
      </c>
      <c r="C725" s="5" t="str">
        <f t="shared" si="143"/>
        <v>2023 W11</v>
      </c>
      <c r="D725" s="5">
        <v>363</v>
      </c>
      <c r="E725" s="5" t="s">
        <v>651</v>
      </c>
      <c r="F725" s="5" t="s">
        <v>21</v>
      </c>
      <c r="G725" s="5" t="s">
        <v>64</v>
      </c>
      <c r="H725" s="5">
        <v>-9.5</v>
      </c>
      <c r="I725" s="61">
        <v>-8</v>
      </c>
      <c r="J725" s="62" t="str">
        <f t="shared" si="144"/>
        <v>F-1.5</v>
      </c>
      <c r="K725" s="61">
        <f t="shared" si="145"/>
        <v>-1.5</v>
      </c>
      <c r="L725" s="228">
        <f>IF(K725=0,0,
IF(J725="D0.5",0.5*SUMIFS('Key Numbers'!$C$2:$C$71,'Key Numbers'!$A$2:$A$71,"&gt;="&amp;ABS($I725),'Key Numbers'!$A$2:$A$71,"&lt;="&amp;ABS($H725)),
IF(J725="D-0.5",0.5*-1*SUMIFS('Key Numbers'!$C$2:$C$71,'Key Numbers'!$A$2:$A$71,"&lt;="&amp;ABS($I725),'Key Numbers'!$A$2:$A$71,"&gt;="&amp;ABS($H725)),
IF(J725="F0.5",0.5*SUMIFS('Key Numbers'!$C$2:$C$71,'Key Numbers'!$A$2:$A$71,"&lt;="&amp;ABS($I725),'Key Numbers'!$A$2:$A$71,"&gt;="&amp;ABS($H725)),
IF(J725="F-0.5",0.5*-1*SUMIFS('Key Numbers'!$C$2:$C$71,'Key Numbers'!$A$2:$A$71,"&gt;="&amp;ABS($I725),'Key Numbers'!$A$2:$A$71,"&lt;="&amp;ABS($H725)),
IF(AND(LEFT(J725,1)="F",K725&lt;0),-1*SUMIFS('Key Numbers'!$C$2:$C$71,'Key Numbers'!$A$2:$A$71,"&gt;="&amp;ABS($I725),'Key Numbers'!$A$2:$A$71,"&lt;="&amp;ABS($H725)),
IF(AND(LEFT(J725,1)="F",K725&gt;0),SUMIFS('Key Numbers'!$C$2:$C$71,'Key Numbers'!$A$2:$A$71,"&lt;="&amp;ABS($I725),'Key Numbers'!$A$2:$A$71,"&gt;="&amp;ABS($H725)),
IF(AND(LEFT(J725,1)="D",K725&lt;0),-1*SUMIFS('Key Numbers'!$C$2:$C$71,'Key Numbers'!$A$2:$A$71,"&lt;="&amp;ABS($I725),'Key Numbers'!$A$2:$A$71,"&gt;="&amp;ABS($H725)),
SUMIFS('Key Numbers'!$C$2:$C$71,'Key Numbers'!$A$2:$A$71,"&gt;="&amp;ABS($I725),'Key Numbers'!$A$2:$A$71,"&lt;="&amp;ABS($H725))))))))))</f>
        <v>-5.5045871559633031E-2</v>
      </c>
      <c r="M725" s="6" cm="1">
        <f t="array" ref="M725">IFERROR(INDEX(DVOA!$E$2:$E$20095,MATCH($F725&amp;$A725-1&amp;$B725,DVOA!$C$2:$C$20095&amp;DVOA!$A$2:$A20811&amp;DVOA!$B$2:$B$20095,0)),0)</f>
        <v>0.262353</v>
      </c>
      <c r="N725" s="6" cm="1">
        <f t="array" ref="N725">IFERROR(INDEX(WDVOA!$W$2:$W$1616,MATCH($F725&amp;$A725-1&amp;$B725,WDVOA!$U$2:$U$19616&amp;WDVOA!$V$2:$V$19616&amp;WDVOA!$B$2:$B$19616,0)),0)</f>
        <v>0</v>
      </c>
      <c r="O725" s="6" cm="1">
        <f t="array" ref="O725">IFERROR(INDEX(DVOA!$AC$2:$AC$20095,MATCH($F725&amp;$A725-1&amp;$B725,DVOA!$C$2:$C$20095&amp;DVOA!$A$2:$A$20095&amp;DVOA!$B$2:$B$20095,0)
),0)</f>
        <v>0.14480799999999999</v>
      </c>
      <c r="P725" s="6" cm="1">
        <f t="array" ref="P725">IFERROR(INDEX(DVOA!$E$2:$E$20095,MATCH($G725&amp;$A725-1&amp;$B725,DVOA!$C$2:$C$20095&amp;DVOA!$A$2:$A20811&amp;DVOA!$B$2:$B$20095,0)),0)</f>
        <v>-0.20791000000000001</v>
      </c>
      <c r="Q725" s="6" cm="1">
        <f t="array" ref="Q725">IFERROR(INDEX(WDVOA!$W$2:$W$1616,MATCH($G725&amp;$A725-1&amp;$B725,WDVOA!$U$2:$U$19616&amp;WDVOA!$V$2:$V$19616&amp;WDVOA!$B$2:$B$19616,0)),0)</f>
        <v>0</v>
      </c>
      <c r="R725" s="6" cm="1">
        <f t="array" ref="R725">IFERROR(INDEX(DVOA!$AC$2:$AC$20095,MATCH($G725&amp;$A725-1&amp;$B725,DVOA!$C$2:$C$20095&amp;DVOA!$A$2:$A$20095&amp;DVOA!$B$2:$B$20095,0)
),0)</f>
        <v>8.6247000000000004E-2</v>
      </c>
      <c r="S725" s="6">
        <f t="shared" si="146"/>
        <v>0.11552750000000001</v>
      </c>
      <c r="T725" s="104">
        <f t="shared" si="154"/>
        <v>0.47026299999999999</v>
      </c>
      <c r="U725" s="104" t="str">
        <f t="shared" si="155"/>
        <v/>
      </c>
      <c r="V725" s="26" t="str" cm="1">
        <f t="array" ref="V725">IFERROR(IF(E725="H",INDEX('DVOA Pred'!$G$2:$G$1000,MATCH($F725&amp;$B725&amp;$A725,'DVOA Pred'!$C$2:$C$1000&amp;'DVOA Pred'!$A$2:$A$1000&amp;'DVOA Pred'!$B$2:$B$1000,0)),
INDEX('DVOA Pred'!$H$2:$H$1000,MATCH($F725&amp;$B725&amp;$A725,'DVOA Pred'!$D$2:$D$1000&amp;'DVOA Pred'!$A$2:$A$1000&amp;'DVOA Pred'!$B$2:$B$1000,0))),"")</f>
        <v/>
      </c>
      <c r="W725" s="26" t="str">
        <f t="shared" si="147"/>
        <v/>
      </c>
      <c r="X725" s="26" t="str">
        <f t="shared" si="148"/>
        <v/>
      </c>
      <c r="Y725" s="6" t="str">
        <f>IFERROR((PERCENTRANK($L$2:$L$20355,L725)*Multiples!$B$3)+((PERCENTRANK($W$2:$W$20355,W725)*(1-Multiples!$B$3))),"")</f>
        <v/>
      </c>
      <c r="Z725" s="64">
        <v>31</v>
      </c>
      <c r="AA725" s="64">
        <v>26</v>
      </c>
      <c r="AB725" s="24">
        <f t="shared" si="149"/>
        <v>5</v>
      </c>
      <c r="AC725" s="24">
        <f t="shared" si="150"/>
        <v>-4.5</v>
      </c>
      <c r="AD725" s="24">
        <f t="shared" si="151"/>
        <v>-3</v>
      </c>
      <c r="AE725" s="99" t="str">
        <f t="shared" si="152"/>
        <v>No</v>
      </c>
      <c r="AF725" s="99" t="str">
        <f t="shared" si="153"/>
        <v>No</v>
      </c>
      <c r="AG725" s="64"/>
      <c r="AH725" s="105"/>
      <c r="AI725" s="105"/>
      <c r="AJ725" s="66"/>
    </row>
    <row r="726" spans="1:36" customFormat="1" x14ac:dyDescent="0.25">
      <c r="A726" s="7">
        <v>11</v>
      </c>
      <c r="B726" s="5">
        <v>2023</v>
      </c>
      <c r="C726" s="5" t="str">
        <f t="shared" si="143"/>
        <v>2023 W11</v>
      </c>
      <c r="D726" s="5">
        <v>364</v>
      </c>
      <c r="E726" s="5" t="s">
        <v>651</v>
      </c>
      <c r="F726" s="5" t="s">
        <v>51</v>
      </c>
      <c r="G726" s="5" t="s">
        <v>3</v>
      </c>
      <c r="H726" s="5">
        <v>10.5</v>
      </c>
      <c r="I726" s="61">
        <v>10.5</v>
      </c>
      <c r="J726" s="62" t="str">
        <f t="shared" si="144"/>
        <v>D0</v>
      </c>
      <c r="K726" s="61">
        <f t="shared" si="145"/>
        <v>0</v>
      </c>
      <c r="L726" s="228">
        <f>IF(K726=0,0,
IF(J726="D0.5",0.5*SUMIFS('Key Numbers'!$C$2:$C$71,'Key Numbers'!$A$2:$A$71,"&gt;="&amp;ABS($I726),'Key Numbers'!$A$2:$A$71,"&lt;="&amp;ABS($H726)),
IF(J726="D-0.5",0.5*-1*SUMIFS('Key Numbers'!$C$2:$C$71,'Key Numbers'!$A$2:$A$71,"&lt;="&amp;ABS($I726),'Key Numbers'!$A$2:$A$71,"&gt;="&amp;ABS($H726)),
IF(J726="F0.5",0.5*SUMIFS('Key Numbers'!$C$2:$C$71,'Key Numbers'!$A$2:$A$71,"&lt;="&amp;ABS($I726),'Key Numbers'!$A$2:$A$71,"&gt;="&amp;ABS($H726)),
IF(J726="F-0.5",0.5*-1*SUMIFS('Key Numbers'!$C$2:$C$71,'Key Numbers'!$A$2:$A$71,"&gt;="&amp;ABS($I726),'Key Numbers'!$A$2:$A$71,"&lt;="&amp;ABS($H726)),
IF(AND(LEFT(J726,1)="F",K726&lt;0),-1*SUMIFS('Key Numbers'!$C$2:$C$71,'Key Numbers'!$A$2:$A$71,"&gt;="&amp;ABS($I726),'Key Numbers'!$A$2:$A$71,"&lt;="&amp;ABS($H726)),
IF(AND(LEFT(J726,1)="F",K726&gt;0),SUMIFS('Key Numbers'!$C$2:$C$71,'Key Numbers'!$A$2:$A$71,"&lt;="&amp;ABS($I726),'Key Numbers'!$A$2:$A$71,"&gt;="&amp;ABS($H726)),
IF(AND(LEFT(J726,1)="D",K726&lt;0),-1*SUMIFS('Key Numbers'!$C$2:$C$71,'Key Numbers'!$A$2:$A$71,"&lt;="&amp;ABS($I726),'Key Numbers'!$A$2:$A$71,"&gt;="&amp;ABS($H726)),
SUMIFS('Key Numbers'!$C$2:$C$71,'Key Numbers'!$A$2:$A$71,"&gt;="&amp;ABS($I726),'Key Numbers'!$A$2:$A$71,"&lt;="&amp;ABS($H726))))))))))</f>
        <v>0</v>
      </c>
      <c r="M726" s="6" cm="1">
        <f t="array" ref="M726">IFERROR(INDEX(DVOA!$E$2:$E$20095,MATCH($F726&amp;$A726-1&amp;$B726,DVOA!$C$2:$C$20095&amp;DVOA!$A$2:$A20812&amp;DVOA!$B$2:$B$20095,0)),0)</f>
        <v>-0.34339999999999998</v>
      </c>
      <c r="N726" s="6" cm="1">
        <f t="array" ref="N726">IFERROR(INDEX(WDVOA!$W$2:$W$1616,MATCH($F726&amp;$A726-1&amp;$B726,WDVOA!$U$2:$U$19616&amp;WDVOA!$V$2:$V$19616&amp;WDVOA!$B$2:$B$19616,0)),0)</f>
        <v>0</v>
      </c>
      <c r="O726" s="6" cm="1">
        <f t="array" ref="O726">IFERROR(INDEX(DVOA!$AC$2:$AC$20095,MATCH($F726&amp;$A726-1&amp;$B726,DVOA!$C$2:$C$20095&amp;DVOA!$A$2:$A$20095&amp;DVOA!$B$2:$B$20095,0)
),0)</f>
        <v>2.2242999999999999E-2</v>
      </c>
      <c r="P726" s="6" cm="1">
        <f t="array" ref="P726">IFERROR(INDEX(DVOA!$E$2:$E$20095,MATCH($G726&amp;$A726-1&amp;$B726,DVOA!$C$2:$C$20095&amp;DVOA!$A$2:$A20812&amp;DVOA!$B$2:$B$20095,0)),0)</f>
        <v>0.20576</v>
      </c>
      <c r="Q726" s="6" cm="1">
        <f t="array" ref="Q726">IFERROR(INDEX(WDVOA!$W$2:$W$1616,MATCH($G726&amp;$A726-1&amp;$B726,WDVOA!$U$2:$U$19616&amp;WDVOA!$V$2:$V$19616&amp;WDVOA!$B$2:$B$19616,0)),0)</f>
        <v>0</v>
      </c>
      <c r="R726" s="6" cm="1">
        <f t="array" ref="R726">IFERROR(INDEX(DVOA!$AC$2:$AC$20095,MATCH($G726&amp;$A726-1&amp;$B726,DVOA!$C$2:$C$20095&amp;DVOA!$A$2:$A$20095&amp;DVOA!$B$2:$B$20095,0)
),0)</f>
        <v>0.216394</v>
      </c>
      <c r="S726" s="6">
        <f t="shared" si="146"/>
        <v>0.11931849999999999</v>
      </c>
      <c r="T726" s="104">
        <f t="shared" si="154"/>
        <v>-0.54915999999999998</v>
      </c>
      <c r="U726" s="104" t="str">
        <f t="shared" si="155"/>
        <v/>
      </c>
      <c r="V726" s="26" t="str" cm="1">
        <f t="array" ref="V726">IFERROR(IF(E726="H",INDEX('DVOA Pred'!$G$2:$G$1000,MATCH($F726&amp;$B726&amp;$A726,'DVOA Pred'!$C$2:$C$1000&amp;'DVOA Pred'!$A$2:$A$1000&amp;'DVOA Pred'!$B$2:$B$1000,0)),
INDEX('DVOA Pred'!$H$2:$H$1000,MATCH($F726&amp;$B726&amp;$A726,'DVOA Pred'!$D$2:$D$1000&amp;'DVOA Pred'!$A$2:$A$1000&amp;'DVOA Pred'!$B$2:$B$1000,0))),"")</f>
        <v/>
      </c>
      <c r="W726" s="26" t="str">
        <f t="shared" si="147"/>
        <v/>
      </c>
      <c r="X726" s="26" t="str">
        <f t="shared" si="148"/>
        <v/>
      </c>
      <c r="Y726" s="6" t="str">
        <f>IFERROR((PERCENTRANK($L$2:$L$20355,L726)*Multiples!$B$3)+((PERCENTRANK($W$2:$W$20355,W726)*(1-Multiples!$B$3))),"")</f>
        <v/>
      </c>
      <c r="Z726" s="64">
        <v>10</v>
      </c>
      <c r="AA726" s="64">
        <v>33</v>
      </c>
      <c r="AB726" s="24">
        <f t="shared" si="149"/>
        <v>-23</v>
      </c>
      <c r="AC726" s="24">
        <f t="shared" si="150"/>
        <v>-12.5</v>
      </c>
      <c r="AD726" s="24">
        <f t="shared" si="151"/>
        <v>-12.5</v>
      </c>
      <c r="AE726" s="99" t="str">
        <f t="shared" si="152"/>
        <v>No</v>
      </c>
      <c r="AF726" s="99" t="str">
        <f t="shared" si="153"/>
        <v>No</v>
      </c>
      <c r="AG726" s="64"/>
      <c r="AH726" s="105"/>
      <c r="AI726" s="105"/>
      <c r="AJ726" s="66"/>
    </row>
    <row r="727" spans="1:36" customFormat="1" x14ac:dyDescent="0.25">
      <c r="A727" s="7">
        <v>11</v>
      </c>
      <c r="B727" s="5">
        <v>2023</v>
      </c>
      <c r="C727" s="5" t="str">
        <f t="shared" si="143"/>
        <v>2023 W11</v>
      </c>
      <c r="D727" s="5">
        <v>364</v>
      </c>
      <c r="E727" s="5" t="s">
        <v>649</v>
      </c>
      <c r="F727" s="5" t="s">
        <v>3</v>
      </c>
      <c r="G727" s="5" t="s">
        <v>51</v>
      </c>
      <c r="H727" s="5">
        <v>-10.5</v>
      </c>
      <c r="I727" s="61">
        <v>-10.5</v>
      </c>
      <c r="J727" s="62" t="str">
        <f t="shared" si="144"/>
        <v>F0</v>
      </c>
      <c r="K727" s="61">
        <f t="shared" si="145"/>
        <v>0</v>
      </c>
      <c r="L727" s="228">
        <f>IF(K727=0,0,
IF(J727="D0.5",0.5*SUMIFS('Key Numbers'!$C$2:$C$71,'Key Numbers'!$A$2:$A$71,"&gt;="&amp;ABS($I727),'Key Numbers'!$A$2:$A$71,"&lt;="&amp;ABS($H727)),
IF(J727="D-0.5",0.5*-1*SUMIFS('Key Numbers'!$C$2:$C$71,'Key Numbers'!$A$2:$A$71,"&lt;="&amp;ABS($I727),'Key Numbers'!$A$2:$A$71,"&gt;="&amp;ABS($H727)),
IF(J727="F0.5",0.5*SUMIFS('Key Numbers'!$C$2:$C$71,'Key Numbers'!$A$2:$A$71,"&lt;="&amp;ABS($I727),'Key Numbers'!$A$2:$A$71,"&gt;="&amp;ABS($H727)),
IF(J727="F-0.5",0.5*-1*SUMIFS('Key Numbers'!$C$2:$C$71,'Key Numbers'!$A$2:$A$71,"&gt;="&amp;ABS($I727),'Key Numbers'!$A$2:$A$71,"&lt;="&amp;ABS($H727)),
IF(AND(LEFT(J727,1)="F",K727&lt;0),-1*SUMIFS('Key Numbers'!$C$2:$C$71,'Key Numbers'!$A$2:$A$71,"&gt;="&amp;ABS($I727),'Key Numbers'!$A$2:$A$71,"&lt;="&amp;ABS($H727)),
IF(AND(LEFT(J727,1)="F",K727&gt;0),SUMIFS('Key Numbers'!$C$2:$C$71,'Key Numbers'!$A$2:$A$71,"&lt;="&amp;ABS($I727),'Key Numbers'!$A$2:$A$71,"&gt;="&amp;ABS($H727)),
IF(AND(LEFT(J727,1)="D",K727&lt;0),-1*SUMIFS('Key Numbers'!$C$2:$C$71,'Key Numbers'!$A$2:$A$71,"&lt;="&amp;ABS($I727),'Key Numbers'!$A$2:$A$71,"&gt;="&amp;ABS($H727)),
SUMIFS('Key Numbers'!$C$2:$C$71,'Key Numbers'!$A$2:$A$71,"&gt;="&amp;ABS($I727),'Key Numbers'!$A$2:$A$71,"&lt;="&amp;ABS($H727))))))))))</f>
        <v>0</v>
      </c>
      <c r="M727" s="6" cm="1">
        <f t="array" ref="M727">IFERROR(INDEX(DVOA!$E$2:$E$20095,MATCH($F727&amp;$A727-1&amp;$B727,DVOA!$C$2:$C$20095&amp;DVOA!$A$2:$A20813&amp;DVOA!$B$2:$B$20095,0)),0)</f>
        <v>0.20576</v>
      </c>
      <c r="N727" s="6" cm="1">
        <f t="array" ref="N727">IFERROR(INDEX(WDVOA!$W$2:$W$1616,MATCH($F727&amp;$A727-1&amp;$B727,WDVOA!$U$2:$U$19616&amp;WDVOA!$V$2:$V$19616&amp;WDVOA!$B$2:$B$19616,0)),0)</f>
        <v>0</v>
      </c>
      <c r="O727" s="6" cm="1">
        <f t="array" ref="O727">IFERROR(INDEX(DVOA!$AC$2:$AC$20095,MATCH($F727&amp;$A727-1&amp;$B727,DVOA!$C$2:$C$20095&amp;DVOA!$A$2:$A$20095&amp;DVOA!$B$2:$B$20095,0)
),0)</f>
        <v>0.216394</v>
      </c>
      <c r="P727" s="6" cm="1">
        <f t="array" ref="P727">IFERROR(INDEX(DVOA!$E$2:$E$20095,MATCH($G727&amp;$A727-1&amp;$B727,DVOA!$C$2:$C$20095&amp;DVOA!$A$2:$A20813&amp;DVOA!$B$2:$B$20095,0)),0)</f>
        <v>-0.34339999999999998</v>
      </c>
      <c r="Q727" s="6" cm="1">
        <f t="array" ref="Q727">IFERROR(INDEX(WDVOA!$W$2:$W$1616,MATCH($G727&amp;$A727-1&amp;$B727,WDVOA!$U$2:$U$19616&amp;WDVOA!$V$2:$V$19616&amp;WDVOA!$B$2:$B$19616,0)),0)</f>
        <v>0</v>
      </c>
      <c r="R727" s="6" cm="1">
        <f t="array" ref="R727">IFERROR(INDEX(DVOA!$AC$2:$AC$20095,MATCH($G727&amp;$A727-1&amp;$B727,DVOA!$C$2:$C$20095&amp;DVOA!$A$2:$A$20095&amp;DVOA!$B$2:$B$20095,0)
),0)</f>
        <v>2.2242999999999999E-2</v>
      </c>
      <c r="S727" s="6">
        <f t="shared" si="146"/>
        <v>0.11931849999999999</v>
      </c>
      <c r="T727" s="104">
        <f t="shared" si="154"/>
        <v>0.54915999999999998</v>
      </c>
      <c r="U727" s="104" t="str">
        <f t="shared" si="155"/>
        <v/>
      </c>
      <c r="V727" s="26" t="str" cm="1">
        <f t="array" ref="V727">IFERROR(IF(E727="H",INDEX('DVOA Pred'!$G$2:$G$1000,MATCH($F727&amp;$B727&amp;$A727,'DVOA Pred'!$C$2:$C$1000&amp;'DVOA Pred'!$A$2:$A$1000&amp;'DVOA Pred'!$B$2:$B$1000,0)),
INDEX('DVOA Pred'!$H$2:$H$1000,MATCH($F727&amp;$B727&amp;$A727,'DVOA Pred'!$D$2:$D$1000&amp;'DVOA Pred'!$A$2:$A$1000&amp;'DVOA Pred'!$B$2:$B$1000,0))),"")</f>
        <v/>
      </c>
      <c r="W727" s="26" t="str">
        <f t="shared" si="147"/>
        <v/>
      </c>
      <c r="X727" s="26" t="str">
        <f t="shared" si="148"/>
        <v/>
      </c>
      <c r="Y727" s="6" t="str">
        <f>IFERROR((PERCENTRANK($L$2:$L$20355,L727)*Multiples!$B$3)+((PERCENTRANK($W$2:$W$20355,W727)*(1-Multiples!$B$3))),"")</f>
        <v/>
      </c>
      <c r="Z727" s="64">
        <v>33</v>
      </c>
      <c r="AA727" s="64">
        <v>10</v>
      </c>
      <c r="AB727" s="24">
        <f t="shared" si="149"/>
        <v>23</v>
      </c>
      <c r="AC727" s="24">
        <f t="shared" si="150"/>
        <v>12.5</v>
      </c>
      <c r="AD727" s="24">
        <f t="shared" si="151"/>
        <v>12.5</v>
      </c>
      <c r="AE727" s="99" t="str">
        <f t="shared" si="152"/>
        <v>Yes</v>
      </c>
      <c r="AF727" s="99" t="str">
        <f t="shared" si="153"/>
        <v>Yes</v>
      </c>
      <c r="AG727" s="64"/>
      <c r="AH727" s="105"/>
      <c r="AI727" s="105"/>
      <c r="AJ727" s="66"/>
    </row>
    <row r="728" spans="1:36" customFormat="1" x14ac:dyDescent="0.25">
      <c r="A728" s="7">
        <v>11</v>
      </c>
      <c r="B728" s="5">
        <v>2023</v>
      </c>
      <c r="C728" s="5" t="str">
        <f t="shared" si="143"/>
        <v>2023 W11</v>
      </c>
      <c r="D728" s="5">
        <v>365</v>
      </c>
      <c r="E728" s="5" t="s">
        <v>651</v>
      </c>
      <c r="F728" s="5" t="s">
        <v>10</v>
      </c>
      <c r="G728" s="5" t="s">
        <v>32</v>
      </c>
      <c r="H728" s="5">
        <v>-4.5</v>
      </c>
      <c r="I728" s="61">
        <v>-2</v>
      </c>
      <c r="J728" s="62" t="str">
        <f t="shared" si="144"/>
        <v>F-2.5</v>
      </c>
      <c r="K728" s="61">
        <f t="shared" si="145"/>
        <v>-2.5</v>
      </c>
      <c r="L728" s="228">
        <f>IF(K728=0,0,
IF(J728="D0.5",0.5*SUMIFS('Key Numbers'!$C$2:$C$71,'Key Numbers'!$A$2:$A$71,"&gt;="&amp;ABS($I728),'Key Numbers'!$A$2:$A$71,"&lt;="&amp;ABS($H728)),
IF(J728="D-0.5",0.5*-1*SUMIFS('Key Numbers'!$C$2:$C$71,'Key Numbers'!$A$2:$A$71,"&lt;="&amp;ABS($I728),'Key Numbers'!$A$2:$A$71,"&gt;="&amp;ABS($H728)),
IF(J728="F0.5",0.5*SUMIFS('Key Numbers'!$C$2:$C$71,'Key Numbers'!$A$2:$A$71,"&lt;="&amp;ABS($I728),'Key Numbers'!$A$2:$A$71,"&gt;="&amp;ABS($H728)),
IF(J728="F-0.5",0.5*-1*SUMIFS('Key Numbers'!$C$2:$C$71,'Key Numbers'!$A$2:$A$71,"&gt;="&amp;ABS($I728),'Key Numbers'!$A$2:$A$71,"&lt;="&amp;ABS($H728)),
IF(AND(LEFT(J728,1)="F",K728&lt;0),-1*SUMIFS('Key Numbers'!$C$2:$C$71,'Key Numbers'!$A$2:$A$71,"&gt;="&amp;ABS($I728),'Key Numbers'!$A$2:$A$71,"&lt;="&amp;ABS($H728)),
IF(AND(LEFT(J728,1)="F",K728&gt;0),SUMIFS('Key Numbers'!$C$2:$C$71,'Key Numbers'!$A$2:$A$71,"&lt;="&amp;ABS($I728),'Key Numbers'!$A$2:$A$71,"&gt;="&amp;ABS($H728)),
IF(AND(LEFT(J728,1)="D",K728&lt;0),-1*SUMIFS('Key Numbers'!$C$2:$C$71,'Key Numbers'!$A$2:$A$71,"&lt;="&amp;ABS($I728),'Key Numbers'!$A$2:$A$71,"&gt;="&amp;ABS($H728)),
SUMIFS('Key Numbers'!$C$2:$C$71,'Key Numbers'!$A$2:$A$71,"&gt;="&amp;ABS($I728),'Key Numbers'!$A$2:$A$71,"&lt;="&amp;ABS($H728))))))))))</f>
        <v>-0.26055045871559634</v>
      </c>
      <c r="M728" s="6" cm="1">
        <f t="array" ref="M728">IFERROR(INDEX(DVOA!$E$2:$E$20095,MATCH($F728&amp;$A728-1&amp;$B728,DVOA!$C$2:$C$20095&amp;DVOA!$A$2:$A20814&amp;DVOA!$B$2:$B$20095,0)),0)</f>
        <v>0.19369900000000001</v>
      </c>
      <c r="N728" s="6" cm="1">
        <f t="array" ref="N728">IFERROR(INDEX(WDVOA!$W$2:$W$1616,MATCH($F728&amp;$A728-1&amp;$B728,WDVOA!$U$2:$U$19616&amp;WDVOA!$V$2:$V$19616&amp;WDVOA!$B$2:$B$19616,0)),0)</f>
        <v>0</v>
      </c>
      <c r="O728" s="6" cm="1">
        <f t="array" ref="O728">IFERROR(INDEX(DVOA!$AC$2:$AC$20095,MATCH($F728&amp;$A728-1&amp;$B728,DVOA!$C$2:$C$20095&amp;DVOA!$A$2:$A$20095&amp;DVOA!$B$2:$B$20095,0)
),0)</f>
        <v>0.134406</v>
      </c>
      <c r="P728" s="6" cm="1">
        <f t="array" ref="P728">IFERROR(INDEX(DVOA!$E$2:$E$20095,MATCH($G728&amp;$A728-1&amp;$B728,DVOA!$C$2:$C$20095&amp;DVOA!$A$2:$A20814&amp;DVOA!$B$2:$B$20095,0)),0)</f>
        <v>9.1380000000000003E-2</v>
      </c>
      <c r="Q728" s="6" cm="1">
        <f t="array" ref="Q728">IFERROR(INDEX(WDVOA!$W$2:$W$1616,MATCH($G728&amp;$A728-1&amp;$B728,WDVOA!$U$2:$U$19616&amp;WDVOA!$V$2:$V$19616&amp;WDVOA!$B$2:$B$19616,0)),0)</f>
        <v>0</v>
      </c>
      <c r="R728" s="6" cm="1">
        <f t="array" ref="R728">IFERROR(INDEX(DVOA!$AC$2:$AC$20095,MATCH($G728&amp;$A728-1&amp;$B728,DVOA!$C$2:$C$20095&amp;DVOA!$A$2:$A$20095&amp;DVOA!$B$2:$B$20095,0)
),0)</f>
        <v>0.128858</v>
      </c>
      <c r="S728" s="6">
        <f t="shared" si="146"/>
        <v>0.131632</v>
      </c>
      <c r="T728" s="104">
        <f t="shared" si="154"/>
        <v>0.10231900000000001</v>
      </c>
      <c r="U728" s="104" t="str">
        <f t="shared" si="155"/>
        <v/>
      </c>
      <c r="V728" s="26" t="str" cm="1">
        <f t="array" ref="V728">IFERROR(IF(E728="H",INDEX('DVOA Pred'!$G$2:$G$1000,MATCH($F728&amp;$B728&amp;$A728,'DVOA Pred'!$C$2:$C$1000&amp;'DVOA Pred'!$A$2:$A$1000&amp;'DVOA Pred'!$B$2:$B$1000,0)),
INDEX('DVOA Pred'!$H$2:$H$1000,MATCH($F728&amp;$B728&amp;$A728,'DVOA Pred'!$D$2:$D$1000&amp;'DVOA Pred'!$A$2:$A$1000&amp;'DVOA Pred'!$B$2:$B$1000,0))),"")</f>
        <v/>
      </c>
      <c r="W728" s="26" t="str">
        <f t="shared" si="147"/>
        <v/>
      </c>
      <c r="X728" s="26" t="str">
        <f t="shared" si="148"/>
        <v/>
      </c>
      <c r="Y728" s="6" t="str">
        <f>IFERROR((PERCENTRANK($L$2:$L$20355,L728)*Multiples!$B$3)+((PERCENTRANK($W$2:$W$20355,W728)*(1-Multiples!$B$3))),"")</f>
        <v/>
      </c>
      <c r="Z728" s="64">
        <v>13</v>
      </c>
      <c r="AA728" s="64">
        <v>10</v>
      </c>
      <c r="AB728" s="24">
        <f t="shared" si="149"/>
        <v>3</v>
      </c>
      <c r="AC728" s="24">
        <f t="shared" si="150"/>
        <v>-1.5</v>
      </c>
      <c r="AD728" s="24">
        <f t="shared" si="151"/>
        <v>1</v>
      </c>
      <c r="AE728" s="99" t="str">
        <f t="shared" si="152"/>
        <v>No</v>
      </c>
      <c r="AF728" s="99" t="str">
        <f t="shared" si="153"/>
        <v>Yes</v>
      </c>
      <c r="AG728" s="64"/>
      <c r="AH728" s="105"/>
      <c r="AI728" s="105"/>
      <c r="AJ728" s="66"/>
    </row>
    <row r="729" spans="1:36" customFormat="1" x14ac:dyDescent="0.25">
      <c r="A729" s="7">
        <v>11</v>
      </c>
      <c r="B729" s="5">
        <v>2023</v>
      </c>
      <c r="C729" s="5" t="str">
        <f t="shared" si="143"/>
        <v>2023 W11</v>
      </c>
      <c r="D729" s="5">
        <v>365</v>
      </c>
      <c r="E729" s="5" t="s">
        <v>649</v>
      </c>
      <c r="F729" s="5" t="s">
        <v>32</v>
      </c>
      <c r="G729" s="5" t="s">
        <v>10</v>
      </c>
      <c r="H729" s="5">
        <v>4.5</v>
      </c>
      <c r="I729" s="61">
        <v>2</v>
      </c>
      <c r="J729" s="62" t="str">
        <f t="shared" si="144"/>
        <v>D2.5</v>
      </c>
      <c r="K729" s="61">
        <f t="shared" si="145"/>
        <v>2.5</v>
      </c>
      <c r="L729" s="228">
        <f>IF(K729=0,0,
IF(J729="D0.5",0.5*SUMIFS('Key Numbers'!$C$2:$C$71,'Key Numbers'!$A$2:$A$71,"&gt;="&amp;ABS($I729),'Key Numbers'!$A$2:$A$71,"&lt;="&amp;ABS($H729)),
IF(J729="D-0.5",0.5*-1*SUMIFS('Key Numbers'!$C$2:$C$71,'Key Numbers'!$A$2:$A$71,"&lt;="&amp;ABS($I729),'Key Numbers'!$A$2:$A$71,"&gt;="&amp;ABS($H729)),
IF(J729="F0.5",0.5*SUMIFS('Key Numbers'!$C$2:$C$71,'Key Numbers'!$A$2:$A$71,"&lt;="&amp;ABS($I729),'Key Numbers'!$A$2:$A$71,"&gt;="&amp;ABS($H729)),
IF(J729="F-0.5",0.5*-1*SUMIFS('Key Numbers'!$C$2:$C$71,'Key Numbers'!$A$2:$A$71,"&gt;="&amp;ABS($I729),'Key Numbers'!$A$2:$A$71,"&lt;="&amp;ABS($H729)),
IF(AND(LEFT(J729,1)="F",K729&lt;0),-1*SUMIFS('Key Numbers'!$C$2:$C$71,'Key Numbers'!$A$2:$A$71,"&gt;="&amp;ABS($I729),'Key Numbers'!$A$2:$A$71,"&lt;="&amp;ABS($H729)),
IF(AND(LEFT(J729,1)="F",K729&gt;0),SUMIFS('Key Numbers'!$C$2:$C$71,'Key Numbers'!$A$2:$A$71,"&lt;="&amp;ABS($I729),'Key Numbers'!$A$2:$A$71,"&gt;="&amp;ABS($H729)),
IF(AND(LEFT(J729,1)="D",K729&lt;0),-1*SUMIFS('Key Numbers'!$C$2:$C$71,'Key Numbers'!$A$2:$A$71,"&lt;="&amp;ABS($I729),'Key Numbers'!$A$2:$A$71,"&gt;="&amp;ABS($H729)),
SUMIFS('Key Numbers'!$C$2:$C$71,'Key Numbers'!$A$2:$A$71,"&gt;="&amp;ABS($I729),'Key Numbers'!$A$2:$A$71,"&lt;="&amp;ABS($H729))))))))))</f>
        <v>0.26055045871559634</v>
      </c>
      <c r="M729" s="6" cm="1">
        <f t="array" ref="M729">IFERROR(INDEX(DVOA!$E$2:$E$20095,MATCH($F729&amp;$A729-1&amp;$B729,DVOA!$C$2:$C$20095&amp;DVOA!$A$2:$A20815&amp;DVOA!$B$2:$B$20095,0)),0)</f>
        <v>9.1380000000000003E-2</v>
      </c>
      <c r="N729" s="6" cm="1">
        <f t="array" ref="N729">IFERROR(INDEX(WDVOA!$W$2:$W$1616,MATCH($F729&amp;$A729-1&amp;$B729,WDVOA!$U$2:$U$19616&amp;WDVOA!$V$2:$V$19616&amp;WDVOA!$B$2:$B$19616,0)),0)</f>
        <v>0</v>
      </c>
      <c r="O729" s="6" cm="1">
        <f t="array" ref="O729">IFERROR(INDEX(DVOA!$AC$2:$AC$20095,MATCH($F729&amp;$A729-1&amp;$B729,DVOA!$C$2:$C$20095&amp;DVOA!$A$2:$A$20095&amp;DVOA!$B$2:$B$20095,0)
),0)</f>
        <v>0.128858</v>
      </c>
      <c r="P729" s="6" cm="1">
        <f t="array" ref="P729">IFERROR(INDEX(DVOA!$E$2:$E$20095,MATCH($G729&amp;$A729-1&amp;$B729,DVOA!$C$2:$C$20095&amp;DVOA!$A$2:$A20815&amp;DVOA!$B$2:$B$20095,0)),0)</f>
        <v>0.19369900000000001</v>
      </c>
      <c r="Q729" s="6" cm="1">
        <f t="array" ref="Q729">IFERROR(INDEX(WDVOA!$W$2:$W$1616,MATCH($G729&amp;$A729-1&amp;$B729,WDVOA!$U$2:$U$19616&amp;WDVOA!$V$2:$V$19616&amp;WDVOA!$B$2:$B$19616,0)),0)</f>
        <v>0</v>
      </c>
      <c r="R729" s="6" cm="1">
        <f t="array" ref="R729">IFERROR(INDEX(DVOA!$AC$2:$AC$20095,MATCH($G729&amp;$A729-1&amp;$B729,DVOA!$C$2:$C$20095&amp;DVOA!$A$2:$A$20095&amp;DVOA!$B$2:$B$20095,0)
),0)</f>
        <v>0.134406</v>
      </c>
      <c r="S729" s="6">
        <f t="shared" si="146"/>
        <v>0.131632</v>
      </c>
      <c r="T729" s="104">
        <f t="shared" si="154"/>
        <v>-0.10231900000000001</v>
      </c>
      <c r="U729" s="104" t="str">
        <f t="shared" si="155"/>
        <v/>
      </c>
      <c r="V729" s="26" t="str" cm="1">
        <f t="array" ref="V729">IFERROR(IF(E729="H",INDEX('DVOA Pred'!$G$2:$G$1000,MATCH($F729&amp;$B729&amp;$A729,'DVOA Pred'!$C$2:$C$1000&amp;'DVOA Pred'!$A$2:$A$1000&amp;'DVOA Pred'!$B$2:$B$1000,0)),
INDEX('DVOA Pred'!$H$2:$H$1000,MATCH($F729&amp;$B729&amp;$A729,'DVOA Pred'!$D$2:$D$1000&amp;'DVOA Pred'!$A$2:$A$1000&amp;'DVOA Pred'!$B$2:$B$1000,0))),"")</f>
        <v/>
      </c>
      <c r="W729" s="26" t="str">
        <f t="shared" si="147"/>
        <v/>
      </c>
      <c r="X729" s="26" t="str">
        <f t="shared" si="148"/>
        <v/>
      </c>
      <c r="Y729" s="6" t="str">
        <f>IFERROR((PERCENTRANK($L$2:$L$20355,L729)*Multiples!$B$3)+((PERCENTRANK($W$2:$W$20355,W729)*(1-Multiples!$B$3))),"")</f>
        <v/>
      </c>
      <c r="Z729" s="64">
        <v>10</v>
      </c>
      <c r="AA729" s="64">
        <v>13</v>
      </c>
      <c r="AB729" s="24">
        <f t="shared" si="149"/>
        <v>-3</v>
      </c>
      <c r="AC729" s="24">
        <f t="shared" si="150"/>
        <v>1.5</v>
      </c>
      <c r="AD729" s="24">
        <f t="shared" si="151"/>
        <v>-1</v>
      </c>
      <c r="AE729" s="99" t="str">
        <f t="shared" si="152"/>
        <v>Yes</v>
      </c>
      <c r="AF729" s="99" t="str">
        <f t="shared" si="153"/>
        <v>No</v>
      </c>
      <c r="AG729" s="64" t="s">
        <v>652</v>
      </c>
      <c r="AH729" s="105"/>
      <c r="AI729" s="105">
        <v>1</v>
      </c>
      <c r="AJ729" s="66"/>
    </row>
    <row r="730" spans="1:36" customFormat="1" x14ac:dyDescent="0.25">
      <c r="A730" s="7">
        <v>11</v>
      </c>
      <c r="B730" s="5">
        <v>2023</v>
      </c>
      <c r="C730" s="5" t="str">
        <f t="shared" si="143"/>
        <v>2023 W11</v>
      </c>
      <c r="D730" s="5">
        <v>366</v>
      </c>
      <c r="E730" s="5" t="s">
        <v>649</v>
      </c>
      <c r="F730" s="5" t="s">
        <v>53</v>
      </c>
      <c r="G730" s="5" t="s">
        <v>4</v>
      </c>
      <c r="H730" s="5">
        <v>12.5</v>
      </c>
      <c r="I730" s="61">
        <v>14</v>
      </c>
      <c r="J730" s="62" t="str">
        <f t="shared" si="144"/>
        <v>D-1.5</v>
      </c>
      <c r="K730" s="61">
        <f t="shared" si="145"/>
        <v>-1.5</v>
      </c>
      <c r="L730" s="228">
        <f>IF(K730=0,0,
IF(J730="D0.5",0.5*SUMIFS('Key Numbers'!$C$2:$C$71,'Key Numbers'!$A$2:$A$71,"&gt;="&amp;ABS($I730),'Key Numbers'!$A$2:$A$71,"&lt;="&amp;ABS($H730)),
IF(J730="D-0.5",0.5*-1*SUMIFS('Key Numbers'!$C$2:$C$71,'Key Numbers'!$A$2:$A$71,"&lt;="&amp;ABS($I730),'Key Numbers'!$A$2:$A$71,"&gt;="&amp;ABS($H730)),
IF(J730="F0.5",0.5*SUMIFS('Key Numbers'!$C$2:$C$71,'Key Numbers'!$A$2:$A$71,"&lt;="&amp;ABS($I730),'Key Numbers'!$A$2:$A$71,"&gt;="&amp;ABS($H730)),
IF(J730="F-0.5",0.5*-1*SUMIFS('Key Numbers'!$C$2:$C$71,'Key Numbers'!$A$2:$A$71,"&gt;="&amp;ABS($I730),'Key Numbers'!$A$2:$A$71,"&lt;="&amp;ABS($H730)),
IF(AND(LEFT(J730,1)="F",K730&lt;0),-1*SUMIFS('Key Numbers'!$C$2:$C$71,'Key Numbers'!$A$2:$A$71,"&gt;="&amp;ABS($I730),'Key Numbers'!$A$2:$A$71,"&lt;="&amp;ABS($H730)),
IF(AND(LEFT(J730,1)="F",K730&gt;0),SUMIFS('Key Numbers'!$C$2:$C$71,'Key Numbers'!$A$2:$A$71,"&lt;="&amp;ABS($I730),'Key Numbers'!$A$2:$A$71,"&gt;="&amp;ABS($H730)),
IF(AND(LEFT(J730,1)="D",K730&lt;0),-1*SUMIFS('Key Numbers'!$C$2:$C$71,'Key Numbers'!$A$2:$A$71,"&lt;="&amp;ABS($I730),'Key Numbers'!$A$2:$A$71,"&gt;="&amp;ABS($H730)),
SUMIFS('Key Numbers'!$C$2:$C$71,'Key Numbers'!$A$2:$A$71,"&gt;="&amp;ABS($I730),'Key Numbers'!$A$2:$A$71,"&lt;="&amp;ABS($H730))))))))))</f>
        <v>-7.155963302752294E-2</v>
      </c>
      <c r="M730" s="6" cm="1">
        <f t="array" ref="M730">IFERROR(INDEX(DVOA!$E$2:$E$20095,MATCH($F730&amp;$A730-1&amp;$B730,DVOA!$C$2:$C$20095&amp;DVOA!$A$2:$A20816&amp;DVOA!$B$2:$B$20095,0)),0)</f>
        <v>-0.21098</v>
      </c>
      <c r="N730" s="6" cm="1">
        <f t="array" ref="N730">IFERROR(INDEX(WDVOA!$W$2:$W$1616,MATCH($F730&amp;$A730-1&amp;$B730,WDVOA!$U$2:$U$19616&amp;WDVOA!$V$2:$V$19616&amp;WDVOA!$B$2:$B$19616,0)),0)</f>
        <v>0</v>
      </c>
      <c r="O730" s="6" cm="1">
        <f t="array" ref="O730">IFERROR(INDEX(DVOA!$AC$2:$AC$20095,MATCH($F730&amp;$A730-1&amp;$B730,DVOA!$C$2:$C$20095&amp;DVOA!$A$2:$A$20095&amp;DVOA!$B$2:$B$20095,0)
),0)</f>
        <v>8.4772E-2</v>
      </c>
      <c r="P730" s="6" cm="1">
        <f t="array" ref="P730">IFERROR(INDEX(DVOA!$E$2:$E$20095,MATCH($G730&amp;$A730-1&amp;$B730,DVOA!$C$2:$C$20095&amp;DVOA!$A$2:$A20816&amp;DVOA!$B$2:$B$20095,0)),0)</f>
        <v>0.19028800000000001</v>
      </c>
      <c r="Q730" s="6" cm="1">
        <f t="array" ref="Q730">IFERROR(INDEX(WDVOA!$W$2:$W$1616,MATCH($G730&amp;$A730-1&amp;$B730,WDVOA!$U$2:$U$19616&amp;WDVOA!$V$2:$V$19616&amp;WDVOA!$B$2:$B$19616,0)),0)</f>
        <v>0</v>
      </c>
      <c r="R730" s="6" cm="1">
        <f t="array" ref="R730">IFERROR(INDEX(DVOA!$AC$2:$AC$20095,MATCH($G730&amp;$A730-1&amp;$B730,DVOA!$C$2:$C$20095&amp;DVOA!$A$2:$A$20095&amp;DVOA!$B$2:$B$20095,0)
),0)</f>
        <v>0.172628</v>
      </c>
      <c r="S730" s="6">
        <f t="shared" si="146"/>
        <v>0.12870000000000001</v>
      </c>
      <c r="T730" s="104">
        <f t="shared" si="154"/>
        <v>-0.40126800000000001</v>
      </c>
      <c r="U730" s="104" t="str">
        <f t="shared" si="155"/>
        <v/>
      </c>
      <c r="V730" s="26" t="str" cm="1">
        <f t="array" ref="V730">IFERROR(IF(E730="H",INDEX('DVOA Pred'!$G$2:$G$1000,MATCH($F730&amp;$B730&amp;$A730,'DVOA Pred'!$C$2:$C$1000&amp;'DVOA Pred'!$A$2:$A$1000&amp;'DVOA Pred'!$B$2:$B$1000,0)),
INDEX('DVOA Pred'!$H$2:$H$1000,MATCH($F730&amp;$B730&amp;$A730,'DVOA Pred'!$D$2:$D$1000&amp;'DVOA Pred'!$A$2:$A$1000&amp;'DVOA Pred'!$B$2:$B$1000,0))),"")</f>
        <v/>
      </c>
      <c r="W730" s="26" t="str">
        <f t="shared" si="147"/>
        <v/>
      </c>
      <c r="X730" s="26" t="str">
        <f t="shared" si="148"/>
        <v/>
      </c>
      <c r="Y730" s="6" t="str">
        <f>IFERROR((PERCENTRANK($L$2:$L$20355,L730)*Multiples!$B$3)+((PERCENTRANK($W$2:$W$20355,W730)*(1-Multiples!$B$3))),"")</f>
        <v/>
      </c>
      <c r="Z730" s="64">
        <v>13</v>
      </c>
      <c r="AA730" s="64">
        <v>20</v>
      </c>
      <c r="AB730" s="24">
        <f t="shared" si="149"/>
        <v>-7</v>
      </c>
      <c r="AC730" s="24">
        <f t="shared" si="150"/>
        <v>5.5</v>
      </c>
      <c r="AD730" s="24">
        <f t="shared" si="151"/>
        <v>7</v>
      </c>
      <c r="AE730" s="99" t="str">
        <f t="shared" si="152"/>
        <v>Yes</v>
      </c>
      <c r="AF730" s="99" t="str">
        <f t="shared" si="153"/>
        <v>Yes</v>
      </c>
      <c r="AG730" s="64"/>
      <c r="AH730" s="105"/>
      <c r="AI730" s="105"/>
      <c r="AJ730" s="66"/>
    </row>
    <row r="731" spans="1:36" customFormat="1" x14ac:dyDescent="0.25">
      <c r="A731" s="7">
        <v>11</v>
      </c>
      <c r="B731" s="5">
        <v>2023</v>
      </c>
      <c r="C731" s="5" t="str">
        <f t="shared" si="143"/>
        <v>2023 W11</v>
      </c>
      <c r="D731" s="5">
        <v>366</v>
      </c>
      <c r="E731" s="5" t="s">
        <v>651</v>
      </c>
      <c r="F731" s="5" t="s">
        <v>4</v>
      </c>
      <c r="G731" s="5" t="s">
        <v>53</v>
      </c>
      <c r="H731" s="5">
        <v>-12.5</v>
      </c>
      <c r="I731" s="61">
        <v>-14</v>
      </c>
      <c r="J731" s="62" t="str">
        <f t="shared" si="144"/>
        <v>F1.5</v>
      </c>
      <c r="K731" s="61">
        <f t="shared" si="145"/>
        <v>1.5</v>
      </c>
      <c r="L731" s="228">
        <f>IF(K731=0,0,
IF(J731="D0.5",0.5*SUMIFS('Key Numbers'!$C$2:$C$71,'Key Numbers'!$A$2:$A$71,"&gt;="&amp;ABS($I731),'Key Numbers'!$A$2:$A$71,"&lt;="&amp;ABS($H731)),
IF(J731="D-0.5",0.5*-1*SUMIFS('Key Numbers'!$C$2:$C$71,'Key Numbers'!$A$2:$A$71,"&lt;="&amp;ABS($I731),'Key Numbers'!$A$2:$A$71,"&gt;="&amp;ABS($H731)),
IF(J731="F0.5",0.5*SUMIFS('Key Numbers'!$C$2:$C$71,'Key Numbers'!$A$2:$A$71,"&lt;="&amp;ABS($I731),'Key Numbers'!$A$2:$A$71,"&gt;="&amp;ABS($H731)),
IF(J731="F-0.5",0.5*-1*SUMIFS('Key Numbers'!$C$2:$C$71,'Key Numbers'!$A$2:$A$71,"&gt;="&amp;ABS($I731),'Key Numbers'!$A$2:$A$71,"&lt;="&amp;ABS($H731)),
IF(AND(LEFT(J731,1)="F",K731&lt;0),-1*SUMIFS('Key Numbers'!$C$2:$C$71,'Key Numbers'!$A$2:$A$71,"&gt;="&amp;ABS($I731),'Key Numbers'!$A$2:$A$71,"&lt;="&amp;ABS($H731)),
IF(AND(LEFT(J731,1)="F",K731&gt;0),SUMIFS('Key Numbers'!$C$2:$C$71,'Key Numbers'!$A$2:$A$71,"&lt;="&amp;ABS($I731),'Key Numbers'!$A$2:$A$71,"&gt;="&amp;ABS($H731)),
IF(AND(LEFT(J731,1)="D",K731&lt;0),-1*SUMIFS('Key Numbers'!$C$2:$C$71,'Key Numbers'!$A$2:$A$71,"&lt;="&amp;ABS($I731),'Key Numbers'!$A$2:$A$71,"&gt;="&amp;ABS($H731)),
SUMIFS('Key Numbers'!$C$2:$C$71,'Key Numbers'!$A$2:$A$71,"&gt;="&amp;ABS($I731),'Key Numbers'!$A$2:$A$71,"&lt;="&amp;ABS($H731))))))))))</f>
        <v>7.155963302752294E-2</v>
      </c>
      <c r="M731" s="6" cm="1">
        <f t="array" ref="M731">IFERROR(INDEX(DVOA!$E$2:$E$20095,MATCH($F731&amp;$A731-1&amp;$B731,DVOA!$C$2:$C$20095&amp;DVOA!$A$2:$A20817&amp;DVOA!$B$2:$B$20095,0)),0)</f>
        <v>0.19028800000000001</v>
      </c>
      <c r="N731" s="6" cm="1">
        <f t="array" ref="N731">IFERROR(INDEX(WDVOA!$W$2:$W$1616,MATCH($F731&amp;$A731-1&amp;$B731,WDVOA!$U$2:$U$19616&amp;WDVOA!$V$2:$V$19616&amp;WDVOA!$B$2:$B$19616,0)),0)</f>
        <v>0</v>
      </c>
      <c r="O731" s="6" cm="1">
        <f t="array" ref="O731">IFERROR(INDEX(DVOA!$AC$2:$AC$20095,MATCH($F731&amp;$A731-1&amp;$B731,DVOA!$C$2:$C$20095&amp;DVOA!$A$2:$A$20095&amp;DVOA!$B$2:$B$20095,0)
),0)</f>
        <v>0.172628</v>
      </c>
      <c r="P731" s="6" cm="1">
        <f t="array" ref="P731">IFERROR(INDEX(DVOA!$E$2:$E$20095,MATCH($G731&amp;$A731-1&amp;$B731,DVOA!$C$2:$C$20095&amp;DVOA!$A$2:$A20817&amp;DVOA!$B$2:$B$20095,0)),0)</f>
        <v>-0.21098</v>
      </c>
      <c r="Q731" s="6" cm="1">
        <f t="array" ref="Q731">IFERROR(INDEX(WDVOA!$W$2:$W$1616,MATCH($G731&amp;$A731-1&amp;$B731,WDVOA!$U$2:$U$19616&amp;WDVOA!$V$2:$V$19616&amp;WDVOA!$B$2:$B$19616,0)),0)</f>
        <v>0</v>
      </c>
      <c r="R731" s="6" cm="1">
        <f t="array" ref="R731">IFERROR(INDEX(DVOA!$AC$2:$AC$20095,MATCH($G731&amp;$A731-1&amp;$B731,DVOA!$C$2:$C$20095&amp;DVOA!$A$2:$A$20095&amp;DVOA!$B$2:$B$20095,0)
),0)</f>
        <v>8.4772E-2</v>
      </c>
      <c r="S731" s="6">
        <f t="shared" si="146"/>
        <v>0.12870000000000001</v>
      </c>
      <c r="T731" s="104">
        <f t="shared" si="154"/>
        <v>0.40126800000000001</v>
      </c>
      <c r="U731" s="104" t="str">
        <f t="shared" si="155"/>
        <v/>
      </c>
      <c r="V731" s="26" t="str" cm="1">
        <f t="array" ref="V731">IFERROR(IF(E731="H",INDEX('DVOA Pred'!$G$2:$G$1000,MATCH($F731&amp;$B731&amp;$A731,'DVOA Pred'!$C$2:$C$1000&amp;'DVOA Pred'!$A$2:$A$1000&amp;'DVOA Pred'!$B$2:$B$1000,0)),
INDEX('DVOA Pred'!$H$2:$H$1000,MATCH($F731&amp;$B731&amp;$A731,'DVOA Pred'!$D$2:$D$1000&amp;'DVOA Pred'!$A$2:$A$1000&amp;'DVOA Pred'!$B$2:$B$1000,0))),"")</f>
        <v/>
      </c>
      <c r="W731" s="26" t="str">
        <f t="shared" si="147"/>
        <v/>
      </c>
      <c r="X731" s="26" t="str">
        <f t="shared" si="148"/>
        <v/>
      </c>
      <c r="Y731" s="6" t="str">
        <f>IFERROR((PERCENTRANK($L$2:$L$20355,L731)*Multiples!$B$3)+((PERCENTRANK($W$2:$W$20355,W731)*(1-Multiples!$B$3))),"")</f>
        <v/>
      </c>
      <c r="Z731" s="64">
        <v>20</v>
      </c>
      <c r="AA731" s="64">
        <v>13</v>
      </c>
      <c r="AB731" s="24">
        <f t="shared" si="149"/>
        <v>7</v>
      </c>
      <c r="AC731" s="24">
        <f t="shared" si="150"/>
        <v>-5.5</v>
      </c>
      <c r="AD731" s="24">
        <f t="shared" si="151"/>
        <v>-7</v>
      </c>
      <c r="AE731" s="99" t="str">
        <f t="shared" si="152"/>
        <v>No</v>
      </c>
      <c r="AF731" s="99" t="str">
        <f t="shared" si="153"/>
        <v>No</v>
      </c>
      <c r="AG731" s="64" t="s">
        <v>652</v>
      </c>
      <c r="AH731" s="105"/>
      <c r="AI731" s="105">
        <v>2</v>
      </c>
      <c r="AJ731" s="66"/>
    </row>
    <row r="732" spans="1:36" customFormat="1" x14ac:dyDescent="0.25">
      <c r="A732" s="7">
        <v>11</v>
      </c>
      <c r="B732" s="5">
        <v>2023</v>
      </c>
      <c r="C732" s="5" t="str">
        <f t="shared" si="143"/>
        <v>2023 W11</v>
      </c>
      <c r="D732" s="5">
        <v>367</v>
      </c>
      <c r="E732" s="5" t="s">
        <v>651</v>
      </c>
      <c r="F732" s="5" t="s">
        <v>0</v>
      </c>
      <c r="G732" s="5" t="s">
        <v>9</v>
      </c>
      <c r="H732" s="5">
        <v>-6.5</v>
      </c>
      <c r="I732" s="61">
        <v>-7.5</v>
      </c>
      <c r="J732" s="62" t="str">
        <f t="shared" si="144"/>
        <v>F1</v>
      </c>
      <c r="K732" s="61">
        <f t="shared" si="145"/>
        <v>1</v>
      </c>
      <c r="L732" s="228">
        <f>IF(K732=0,0,
IF(J732="D0.5",0.5*SUMIFS('Key Numbers'!$C$2:$C$71,'Key Numbers'!$A$2:$A$71,"&gt;="&amp;ABS($I732),'Key Numbers'!$A$2:$A$71,"&lt;="&amp;ABS($H732)),
IF(J732="D-0.5",0.5*-1*SUMIFS('Key Numbers'!$C$2:$C$71,'Key Numbers'!$A$2:$A$71,"&lt;="&amp;ABS($I732),'Key Numbers'!$A$2:$A$71,"&gt;="&amp;ABS($H732)),
IF(J732="F0.5",0.5*SUMIFS('Key Numbers'!$C$2:$C$71,'Key Numbers'!$A$2:$A$71,"&lt;="&amp;ABS($I732),'Key Numbers'!$A$2:$A$71,"&gt;="&amp;ABS($H732)),
IF(J732="F-0.5",0.5*-1*SUMIFS('Key Numbers'!$C$2:$C$71,'Key Numbers'!$A$2:$A$71,"&gt;="&amp;ABS($I732),'Key Numbers'!$A$2:$A$71,"&lt;="&amp;ABS($H732)),
IF(AND(LEFT(J732,1)="F",K732&lt;0),-1*SUMIFS('Key Numbers'!$C$2:$C$71,'Key Numbers'!$A$2:$A$71,"&gt;="&amp;ABS($I732),'Key Numbers'!$A$2:$A$71,"&lt;="&amp;ABS($H732)),
IF(AND(LEFT(J732,1)="F",K732&gt;0),SUMIFS('Key Numbers'!$C$2:$C$71,'Key Numbers'!$A$2:$A$71,"&lt;="&amp;ABS($I732),'Key Numbers'!$A$2:$A$71,"&gt;="&amp;ABS($H732)),
IF(AND(LEFT(J732,1)="D",K732&lt;0),-1*SUMIFS('Key Numbers'!$C$2:$C$71,'Key Numbers'!$A$2:$A$71,"&lt;="&amp;ABS($I732),'Key Numbers'!$A$2:$A$71,"&gt;="&amp;ABS($H732)),
SUMIFS('Key Numbers'!$C$2:$C$71,'Key Numbers'!$A$2:$A$71,"&gt;="&amp;ABS($I732),'Key Numbers'!$A$2:$A$71,"&lt;="&amp;ABS($H732))))))))))</f>
        <v>8.2568807339449546E-2</v>
      </c>
      <c r="M732" s="6" cm="1">
        <f t="array" ref="M732">IFERROR(INDEX(DVOA!$E$2:$E$20095,MATCH($F732&amp;$A732-1&amp;$B732,DVOA!$C$2:$C$20095&amp;DVOA!$A$2:$A20818&amp;DVOA!$B$2:$B$20095,0)),0)</f>
        <v>0.19006899999999999</v>
      </c>
      <c r="N732" s="6" cm="1">
        <f t="array" ref="N732">IFERROR(INDEX(WDVOA!$W$2:$W$1616,MATCH($F732&amp;$A732-1&amp;$B732,WDVOA!$U$2:$U$19616&amp;WDVOA!$V$2:$V$19616&amp;WDVOA!$B$2:$B$19616,0)),0)</f>
        <v>0</v>
      </c>
      <c r="O732" s="6" cm="1">
        <f t="array" ref="O732">IFERROR(INDEX(DVOA!$AC$2:$AC$20095,MATCH($F732&amp;$A732-1&amp;$B732,DVOA!$C$2:$C$20095&amp;DVOA!$A$2:$A$20095&amp;DVOA!$B$2:$B$20095,0)
),0)</f>
        <v>0.23261200000000001</v>
      </c>
      <c r="P732" s="6" cm="1">
        <f t="array" ref="P732">IFERROR(INDEX(DVOA!$E$2:$E$20095,MATCH($G732&amp;$A732-1&amp;$B732,DVOA!$C$2:$C$20095&amp;DVOA!$A$2:$A20818&amp;DVOA!$B$2:$B$20095,0)),0)</f>
        <v>-9.6619999999999998E-2</v>
      </c>
      <c r="Q732" s="6" cm="1">
        <f t="array" ref="Q732">IFERROR(INDEX(WDVOA!$W$2:$W$1616,MATCH($G732&amp;$A732-1&amp;$B732,WDVOA!$U$2:$U$19616&amp;WDVOA!$V$2:$V$19616&amp;WDVOA!$B$2:$B$19616,0)),0)</f>
        <v>0</v>
      </c>
      <c r="R732" s="6" cm="1">
        <f t="array" ref="R732">IFERROR(INDEX(DVOA!$AC$2:$AC$20095,MATCH($G732&amp;$A732-1&amp;$B732,DVOA!$C$2:$C$20095&amp;DVOA!$A$2:$A$20095&amp;DVOA!$B$2:$B$20095,0)
),0)</f>
        <v>7.0032999999999998E-2</v>
      </c>
      <c r="S732" s="6">
        <f t="shared" si="146"/>
        <v>0.1513225</v>
      </c>
      <c r="T732" s="104">
        <f t="shared" si="154"/>
        <v>0.28668899999999997</v>
      </c>
      <c r="U732" s="104" t="str">
        <f t="shared" si="155"/>
        <v/>
      </c>
      <c r="V732" s="26" t="str" cm="1">
        <f t="array" ref="V732">IFERROR(IF(E732="H",INDEX('DVOA Pred'!$G$2:$G$1000,MATCH($F732&amp;$B732&amp;$A732,'DVOA Pred'!$C$2:$C$1000&amp;'DVOA Pred'!$A$2:$A$1000&amp;'DVOA Pred'!$B$2:$B$1000,0)),
INDEX('DVOA Pred'!$H$2:$H$1000,MATCH($F732&amp;$B732&amp;$A732,'DVOA Pred'!$D$2:$D$1000&amp;'DVOA Pred'!$A$2:$A$1000&amp;'DVOA Pred'!$B$2:$B$1000,0))),"")</f>
        <v/>
      </c>
      <c r="W732" s="26" t="str">
        <f t="shared" si="147"/>
        <v/>
      </c>
      <c r="X732" s="26" t="str">
        <f t="shared" si="148"/>
        <v/>
      </c>
      <c r="Y732" s="6" t="str">
        <f>IFERROR((PERCENTRANK($L$2:$L$20355,L732)*Multiples!$B$3)+((PERCENTRANK($W$2:$W$20355,W732)*(1-Multiples!$B$3))),"")</f>
        <v/>
      </c>
      <c r="Z732" s="64">
        <v>32</v>
      </c>
      <c r="AA732" s="64">
        <v>6</v>
      </c>
      <c r="AB732" s="24">
        <f t="shared" si="149"/>
        <v>26</v>
      </c>
      <c r="AC732" s="24">
        <f t="shared" si="150"/>
        <v>19.5</v>
      </c>
      <c r="AD732" s="24">
        <f t="shared" si="151"/>
        <v>18.5</v>
      </c>
      <c r="AE732" s="99" t="str">
        <f t="shared" si="152"/>
        <v>Yes</v>
      </c>
      <c r="AF732" s="99" t="str">
        <f t="shared" si="153"/>
        <v>Yes</v>
      </c>
      <c r="AG732" s="64"/>
      <c r="AH732" s="105"/>
      <c r="AI732" s="105"/>
      <c r="AJ732" s="66"/>
    </row>
    <row r="733" spans="1:36" customFormat="1" x14ac:dyDescent="0.25">
      <c r="A733" s="7">
        <v>11</v>
      </c>
      <c r="B733" s="5">
        <v>2023</v>
      </c>
      <c r="C733" s="5" t="str">
        <f t="shared" si="143"/>
        <v>2023 W11</v>
      </c>
      <c r="D733" s="5">
        <v>367</v>
      </c>
      <c r="E733" s="5" t="s">
        <v>649</v>
      </c>
      <c r="F733" s="5" t="s">
        <v>9</v>
      </c>
      <c r="G733" s="5" t="s">
        <v>0</v>
      </c>
      <c r="H733" s="5">
        <v>6.5</v>
      </c>
      <c r="I733" s="61">
        <v>7.5</v>
      </c>
      <c r="J733" s="62" t="str">
        <f t="shared" si="144"/>
        <v>D-1</v>
      </c>
      <c r="K733" s="61">
        <f t="shared" si="145"/>
        <v>-1</v>
      </c>
      <c r="L733" s="228">
        <f>IF(K733=0,0,
IF(J733="D0.5",0.5*SUMIFS('Key Numbers'!$C$2:$C$71,'Key Numbers'!$A$2:$A$71,"&gt;="&amp;ABS($I733),'Key Numbers'!$A$2:$A$71,"&lt;="&amp;ABS($H733)),
IF(J733="D-0.5",0.5*-1*SUMIFS('Key Numbers'!$C$2:$C$71,'Key Numbers'!$A$2:$A$71,"&lt;="&amp;ABS($I733),'Key Numbers'!$A$2:$A$71,"&gt;="&amp;ABS($H733)),
IF(J733="F0.5",0.5*SUMIFS('Key Numbers'!$C$2:$C$71,'Key Numbers'!$A$2:$A$71,"&lt;="&amp;ABS($I733),'Key Numbers'!$A$2:$A$71,"&gt;="&amp;ABS($H733)),
IF(J733="F-0.5",0.5*-1*SUMIFS('Key Numbers'!$C$2:$C$71,'Key Numbers'!$A$2:$A$71,"&gt;="&amp;ABS($I733),'Key Numbers'!$A$2:$A$71,"&lt;="&amp;ABS($H733)),
IF(AND(LEFT(J733,1)="F",K733&lt;0),-1*SUMIFS('Key Numbers'!$C$2:$C$71,'Key Numbers'!$A$2:$A$71,"&gt;="&amp;ABS($I733),'Key Numbers'!$A$2:$A$71,"&lt;="&amp;ABS($H733)),
IF(AND(LEFT(J733,1)="F",K733&gt;0),SUMIFS('Key Numbers'!$C$2:$C$71,'Key Numbers'!$A$2:$A$71,"&lt;="&amp;ABS($I733),'Key Numbers'!$A$2:$A$71,"&gt;="&amp;ABS($H733)),
IF(AND(LEFT(J733,1)="D",K733&lt;0),-1*SUMIFS('Key Numbers'!$C$2:$C$71,'Key Numbers'!$A$2:$A$71,"&lt;="&amp;ABS($I733),'Key Numbers'!$A$2:$A$71,"&gt;="&amp;ABS($H733)),
SUMIFS('Key Numbers'!$C$2:$C$71,'Key Numbers'!$A$2:$A$71,"&gt;="&amp;ABS($I733),'Key Numbers'!$A$2:$A$71,"&lt;="&amp;ABS($H733))))))))))</f>
        <v>-8.2568807339449546E-2</v>
      </c>
      <c r="M733" s="6" cm="1">
        <f t="array" ref="M733">IFERROR(INDEX(DVOA!$E$2:$E$20095,MATCH($F733&amp;$A733-1&amp;$B733,DVOA!$C$2:$C$20095&amp;DVOA!$A$2:$A20819&amp;DVOA!$B$2:$B$20095,0)),0)</f>
        <v>-9.6619999999999998E-2</v>
      </c>
      <c r="N733" s="6" cm="1">
        <f t="array" ref="N733">IFERROR(INDEX(WDVOA!$W$2:$W$1616,MATCH($F733&amp;$A733-1&amp;$B733,WDVOA!$U$2:$U$19616&amp;WDVOA!$V$2:$V$19616&amp;WDVOA!$B$2:$B$19616,0)),0)</f>
        <v>0</v>
      </c>
      <c r="O733" s="6" cm="1">
        <f t="array" ref="O733">IFERROR(INDEX(DVOA!$AC$2:$AC$20095,MATCH($F733&amp;$A733-1&amp;$B733,DVOA!$C$2:$C$20095&amp;DVOA!$A$2:$A$20095&amp;DVOA!$B$2:$B$20095,0)
),0)</f>
        <v>7.0032999999999998E-2</v>
      </c>
      <c r="P733" s="6" cm="1">
        <f t="array" ref="P733">IFERROR(INDEX(DVOA!$E$2:$E$20095,MATCH($G733&amp;$A733-1&amp;$B733,DVOA!$C$2:$C$20095&amp;DVOA!$A$2:$A20819&amp;DVOA!$B$2:$B$20095,0)),0)</f>
        <v>0.19006899999999999</v>
      </c>
      <c r="Q733" s="6" cm="1">
        <f t="array" ref="Q733">IFERROR(INDEX(WDVOA!$W$2:$W$1616,MATCH($G733&amp;$A733-1&amp;$B733,WDVOA!$U$2:$U$19616&amp;WDVOA!$V$2:$V$19616&amp;WDVOA!$B$2:$B$19616,0)),0)</f>
        <v>0</v>
      </c>
      <c r="R733" s="6" cm="1">
        <f t="array" ref="R733">IFERROR(INDEX(DVOA!$AC$2:$AC$20095,MATCH($G733&amp;$A733-1&amp;$B733,DVOA!$C$2:$C$20095&amp;DVOA!$A$2:$A$20095&amp;DVOA!$B$2:$B$20095,0)
),0)</f>
        <v>0.23261200000000001</v>
      </c>
      <c r="S733" s="6">
        <f t="shared" si="146"/>
        <v>0.1513225</v>
      </c>
      <c r="T733" s="104">
        <f t="shared" si="154"/>
        <v>-0.28668899999999997</v>
      </c>
      <c r="U733" s="104" t="str">
        <f t="shared" si="155"/>
        <v/>
      </c>
      <c r="V733" s="26" t="str" cm="1">
        <f t="array" ref="V733">IFERROR(IF(E733="H",INDEX('DVOA Pred'!$G$2:$G$1000,MATCH($F733&amp;$B733&amp;$A733,'DVOA Pred'!$C$2:$C$1000&amp;'DVOA Pred'!$A$2:$A$1000&amp;'DVOA Pred'!$B$2:$B$1000,0)),
INDEX('DVOA Pred'!$H$2:$H$1000,MATCH($F733&amp;$B733&amp;$A733,'DVOA Pred'!$D$2:$D$1000&amp;'DVOA Pred'!$A$2:$A$1000&amp;'DVOA Pred'!$B$2:$B$1000,0))),"")</f>
        <v/>
      </c>
      <c r="W733" s="26" t="str">
        <f t="shared" si="147"/>
        <v/>
      </c>
      <c r="X733" s="26" t="str">
        <f t="shared" si="148"/>
        <v/>
      </c>
      <c r="Y733" s="6" t="str">
        <f>IFERROR((PERCENTRANK($L$2:$L$20355,L733)*Multiples!$B$3)+((PERCENTRANK($W$2:$W$20355,W733)*(1-Multiples!$B$3))),"")</f>
        <v/>
      </c>
      <c r="Z733" s="64">
        <v>6</v>
      </c>
      <c r="AA733" s="64">
        <v>32</v>
      </c>
      <c r="AB733" s="24">
        <f t="shared" si="149"/>
        <v>-26</v>
      </c>
      <c r="AC733" s="24">
        <f t="shared" si="150"/>
        <v>-19.5</v>
      </c>
      <c r="AD733" s="24">
        <f t="shared" si="151"/>
        <v>-18.5</v>
      </c>
      <c r="AE733" s="99" t="str">
        <f t="shared" si="152"/>
        <v>No</v>
      </c>
      <c r="AF733" s="99" t="str">
        <f t="shared" si="153"/>
        <v>No</v>
      </c>
      <c r="AG733" s="64"/>
      <c r="AH733" s="105"/>
      <c r="AI733" s="105"/>
      <c r="AJ733" s="66"/>
    </row>
    <row r="734" spans="1:36" customFormat="1" x14ac:dyDescent="0.25">
      <c r="A734" s="7">
        <v>11</v>
      </c>
      <c r="B734" s="5">
        <v>2023</v>
      </c>
      <c r="C734" s="5" t="str">
        <f t="shared" si="143"/>
        <v>2023 W11</v>
      </c>
      <c r="D734" s="5">
        <v>368</v>
      </c>
      <c r="E734" s="5" t="s">
        <v>651</v>
      </c>
      <c r="F734" s="5" t="s">
        <v>12</v>
      </c>
      <c r="G734" s="5" t="s">
        <v>45</v>
      </c>
      <c r="H734" s="5">
        <v>-6.5</v>
      </c>
      <c r="I734" s="61">
        <v>-7</v>
      </c>
      <c r="J734" s="62" t="str">
        <f t="shared" si="144"/>
        <v>F0.5</v>
      </c>
      <c r="K734" s="61">
        <f t="shared" si="145"/>
        <v>0.5</v>
      </c>
      <c r="L734" s="228">
        <f>IF(K734=0,0,
IF(J734="D0.5",0.5*SUMIFS('Key Numbers'!$C$2:$C$71,'Key Numbers'!$A$2:$A$71,"&gt;="&amp;ABS($I734),'Key Numbers'!$A$2:$A$71,"&lt;="&amp;ABS($H734)),
IF(J734="D-0.5",0.5*-1*SUMIFS('Key Numbers'!$C$2:$C$71,'Key Numbers'!$A$2:$A$71,"&lt;="&amp;ABS($I734),'Key Numbers'!$A$2:$A$71,"&gt;="&amp;ABS($H734)),
IF(J734="F0.5",0.5*SUMIFS('Key Numbers'!$C$2:$C$71,'Key Numbers'!$A$2:$A$71,"&lt;="&amp;ABS($I734),'Key Numbers'!$A$2:$A$71,"&gt;="&amp;ABS($H734)),
IF(J734="F-0.5",0.5*-1*SUMIFS('Key Numbers'!$C$2:$C$71,'Key Numbers'!$A$2:$A$71,"&gt;="&amp;ABS($I734),'Key Numbers'!$A$2:$A$71,"&lt;="&amp;ABS($H734)),
IF(AND(LEFT(J734,1)="F",K734&lt;0),-1*SUMIFS('Key Numbers'!$C$2:$C$71,'Key Numbers'!$A$2:$A$71,"&gt;="&amp;ABS($I734),'Key Numbers'!$A$2:$A$71,"&lt;="&amp;ABS($H734)),
IF(AND(LEFT(J734,1)="F",K734&gt;0),SUMIFS('Key Numbers'!$C$2:$C$71,'Key Numbers'!$A$2:$A$71,"&lt;="&amp;ABS($I734),'Key Numbers'!$A$2:$A$71,"&gt;="&amp;ABS($H734)),
IF(AND(LEFT(J734,1)="D",K734&lt;0),-1*SUMIFS('Key Numbers'!$C$2:$C$71,'Key Numbers'!$A$2:$A$71,"&lt;="&amp;ABS($I734),'Key Numbers'!$A$2:$A$71,"&gt;="&amp;ABS($H734)),
SUMIFS('Key Numbers'!$C$2:$C$71,'Key Numbers'!$A$2:$A$71,"&gt;="&amp;ABS($I734),'Key Numbers'!$A$2:$A$71,"&lt;="&amp;ABS($H734))))))))))</f>
        <v>4.1284403669724773E-2</v>
      </c>
      <c r="M734" s="6" cm="1">
        <f t="array" ref="M734">IFERROR(INDEX(DVOA!$E$2:$E$20095,MATCH($F734&amp;$A734-1&amp;$B734,DVOA!$C$2:$C$20095&amp;DVOA!$A$2:$A20820&amp;DVOA!$B$2:$B$20095,0)),0)</f>
        <v>0.12563199999999999</v>
      </c>
      <c r="N734" s="6" cm="1">
        <f t="array" ref="N734">IFERROR(INDEX(WDVOA!$W$2:$W$1616,MATCH($F734&amp;$A734-1&amp;$B734,WDVOA!$U$2:$U$19616&amp;WDVOA!$V$2:$V$19616&amp;WDVOA!$B$2:$B$19616,0)),0)</f>
        <v>0</v>
      </c>
      <c r="O734" s="6" cm="1">
        <f t="array" ref="O734">IFERROR(INDEX(DVOA!$AC$2:$AC$20095,MATCH($F734&amp;$A734-1&amp;$B734,DVOA!$C$2:$C$20095&amp;DVOA!$A$2:$A$20095&amp;DVOA!$B$2:$B$20095,0)
),0)</f>
        <v>0.19079399999999999</v>
      </c>
      <c r="P734" s="6" cm="1">
        <f t="array" ref="P734">IFERROR(INDEX(DVOA!$E$2:$E$20095,MATCH($G734&amp;$A734-1&amp;$B734,DVOA!$C$2:$C$20095&amp;DVOA!$A$2:$A20820&amp;DVOA!$B$2:$B$20095,0)),0)</f>
        <v>-7.7740000000000004E-2</v>
      </c>
      <c r="Q734" s="6" cm="1">
        <f t="array" ref="Q734">IFERROR(INDEX(WDVOA!$W$2:$W$1616,MATCH($G734&amp;$A734-1&amp;$B734,WDVOA!$U$2:$U$19616&amp;WDVOA!$V$2:$V$19616&amp;WDVOA!$B$2:$B$19616,0)),0)</f>
        <v>0</v>
      </c>
      <c r="R734" s="6" cm="1">
        <f t="array" ref="R734">IFERROR(INDEX(DVOA!$AC$2:$AC$20095,MATCH($G734&amp;$A734-1&amp;$B734,DVOA!$C$2:$C$20095&amp;DVOA!$A$2:$A$20095&amp;DVOA!$B$2:$B$20095,0)
),0)</f>
        <v>0.123267</v>
      </c>
      <c r="S734" s="6">
        <f t="shared" si="146"/>
        <v>0.15703049999999999</v>
      </c>
      <c r="T734" s="104">
        <f t="shared" si="154"/>
        <v>0.203372</v>
      </c>
      <c r="U734" s="104" t="str">
        <f t="shared" si="155"/>
        <v/>
      </c>
      <c r="V734" s="26" t="str" cm="1">
        <f t="array" ref="V734">IFERROR(IF(E734="H",INDEX('DVOA Pred'!$G$2:$G$1000,MATCH($F734&amp;$B734&amp;$A734,'DVOA Pred'!$C$2:$C$1000&amp;'DVOA Pred'!$A$2:$A$1000&amp;'DVOA Pred'!$B$2:$B$1000,0)),
INDEX('DVOA Pred'!$H$2:$H$1000,MATCH($F734&amp;$B734&amp;$A734,'DVOA Pred'!$D$2:$D$1000&amp;'DVOA Pred'!$A$2:$A$1000&amp;'DVOA Pred'!$B$2:$B$1000,0))),"")</f>
        <v/>
      </c>
      <c r="W734" s="26" t="str">
        <f t="shared" si="147"/>
        <v/>
      </c>
      <c r="X734" s="26" t="str">
        <f t="shared" si="148"/>
        <v/>
      </c>
      <c r="Y734" s="6" t="str">
        <f>IFERROR((PERCENTRANK($L$2:$L$20355,L734)*Multiples!$B$3)+((PERCENTRANK($W$2:$W$20355,W734)*(1-Multiples!$B$3))),"")</f>
        <v/>
      </c>
      <c r="Z734" s="64">
        <v>34</v>
      </c>
      <c r="AA734" s="64">
        <v>14</v>
      </c>
      <c r="AB734" s="24">
        <f t="shared" si="149"/>
        <v>20</v>
      </c>
      <c r="AC734" s="24">
        <f t="shared" si="150"/>
        <v>13.5</v>
      </c>
      <c r="AD734" s="24">
        <f t="shared" si="151"/>
        <v>13</v>
      </c>
      <c r="AE734" s="99" t="str">
        <f t="shared" si="152"/>
        <v>Yes</v>
      </c>
      <c r="AF734" s="99" t="str">
        <f t="shared" si="153"/>
        <v>Yes</v>
      </c>
      <c r="AG734" s="64"/>
      <c r="AH734" s="105"/>
      <c r="AI734" s="105"/>
      <c r="AJ734" s="66"/>
    </row>
    <row r="735" spans="1:36" customFormat="1" x14ac:dyDescent="0.25">
      <c r="A735" s="7">
        <v>11</v>
      </c>
      <c r="B735" s="5">
        <v>2023</v>
      </c>
      <c r="C735" s="5" t="str">
        <f t="shared" si="143"/>
        <v>2023 W11</v>
      </c>
      <c r="D735" s="5">
        <v>368</v>
      </c>
      <c r="E735" s="5" t="s">
        <v>649</v>
      </c>
      <c r="F735" s="5" t="s">
        <v>45</v>
      </c>
      <c r="G735" s="5" t="s">
        <v>56</v>
      </c>
      <c r="H735" s="5">
        <v>6.5</v>
      </c>
      <c r="I735" s="61">
        <v>7</v>
      </c>
      <c r="J735" s="62" t="str">
        <f t="shared" si="144"/>
        <v>D-0.5</v>
      </c>
      <c r="K735" s="61">
        <f t="shared" si="145"/>
        <v>-0.5</v>
      </c>
      <c r="L735" s="228">
        <f>IF(K735=0,0,
IF(J735="D0.5",0.5*SUMIFS('Key Numbers'!$C$2:$C$71,'Key Numbers'!$A$2:$A$71,"&gt;="&amp;ABS($I735),'Key Numbers'!$A$2:$A$71,"&lt;="&amp;ABS($H735)),
IF(J735="D-0.5",0.5*-1*SUMIFS('Key Numbers'!$C$2:$C$71,'Key Numbers'!$A$2:$A$71,"&lt;="&amp;ABS($I735),'Key Numbers'!$A$2:$A$71,"&gt;="&amp;ABS($H735)),
IF(J735="F0.5",0.5*SUMIFS('Key Numbers'!$C$2:$C$71,'Key Numbers'!$A$2:$A$71,"&lt;="&amp;ABS($I735),'Key Numbers'!$A$2:$A$71,"&gt;="&amp;ABS($H735)),
IF(J735="F-0.5",0.5*-1*SUMIFS('Key Numbers'!$C$2:$C$71,'Key Numbers'!$A$2:$A$71,"&gt;="&amp;ABS($I735),'Key Numbers'!$A$2:$A$71,"&lt;="&amp;ABS($H735)),
IF(AND(LEFT(J735,1)="F",K735&lt;0),-1*SUMIFS('Key Numbers'!$C$2:$C$71,'Key Numbers'!$A$2:$A$71,"&gt;="&amp;ABS($I735),'Key Numbers'!$A$2:$A$71,"&lt;="&amp;ABS($H735)),
IF(AND(LEFT(J735,1)="F",K735&gt;0),SUMIFS('Key Numbers'!$C$2:$C$71,'Key Numbers'!$A$2:$A$71,"&lt;="&amp;ABS($I735),'Key Numbers'!$A$2:$A$71,"&gt;="&amp;ABS($H735)),
IF(AND(LEFT(J735,1)="D",K735&lt;0),-1*SUMIFS('Key Numbers'!$C$2:$C$71,'Key Numbers'!$A$2:$A$71,"&lt;="&amp;ABS($I735),'Key Numbers'!$A$2:$A$71,"&gt;="&amp;ABS($H735)),
SUMIFS('Key Numbers'!$C$2:$C$71,'Key Numbers'!$A$2:$A$71,"&gt;="&amp;ABS($I735),'Key Numbers'!$A$2:$A$71,"&lt;="&amp;ABS($H735))))))))))</f>
        <v>-4.1284403669724773E-2</v>
      </c>
      <c r="M735" s="6" cm="1">
        <f t="array" ref="M735">IFERROR(INDEX(DVOA!$E$2:$E$20095,MATCH($F735&amp;$A735-1&amp;$B735,DVOA!$C$2:$C$20095&amp;DVOA!$A$2:$A20821&amp;DVOA!$B$2:$B$20095,0)),0)</f>
        <v>-7.7740000000000004E-2</v>
      </c>
      <c r="N735" s="6" cm="1">
        <f t="array" ref="N735">IFERROR(INDEX(WDVOA!$W$2:$W$1616,MATCH($F735&amp;$A735-1&amp;$B735,WDVOA!$U$2:$U$19616&amp;WDVOA!$V$2:$V$19616&amp;WDVOA!$B$2:$B$19616,0)),0)</f>
        <v>0</v>
      </c>
      <c r="O735" s="6" cm="1">
        <f t="array" ref="O735">IFERROR(INDEX(DVOA!$AC$2:$AC$20095,MATCH($F735&amp;$A735-1&amp;$B735,DVOA!$C$2:$C$20095&amp;DVOA!$A$2:$A$20095&amp;DVOA!$B$2:$B$20095,0)
),0)</f>
        <v>0.123267</v>
      </c>
      <c r="P735" s="6" cm="1">
        <f t="array" ref="P735">IFERROR(INDEX(DVOA!$E$2:$E$20095,MATCH($G735&amp;$A735-1&amp;$B735,DVOA!$C$2:$C$20095&amp;DVOA!$A$2:$A20821&amp;DVOA!$B$2:$B$20095,0)),0)</f>
        <v>0</v>
      </c>
      <c r="Q735" s="6" cm="1">
        <f t="array" ref="Q735">IFERROR(INDEX(WDVOA!$W$2:$W$1616,MATCH($G735&amp;$A735-1&amp;$B735,WDVOA!$U$2:$U$19616&amp;WDVOA!$V$2:$V$19616&amp;WDVOA!$B$2:$B$19616,0)),0)</f>
        <v>0</v>
      </c>
      <c r="R735" s="6" cm="1">
        <f t="array" ref="R735">IFERROR(INDEX(DVOA!$AC$2:$AC$20095,MATCH($G735&amp;$A735-1&amp;$B735,DVOA!$C$2:$C$20095&amp;DVOA!$A$2:$A$20095&amp;DVOA!$B$2:$B$20095,0)
),0)</f>
        <v>0</v>
      </c>
      <c r="S735" s="6">
        <f t="shared" si="146"/>
        <v>6.1633500000000001E-2</v>
      </c>
      <c r="T735" s="104">
        <f t="shared" si="154"/>
        <v>-7.7740000000000004E-2</v>
      </c>
      <c r="U735" s="104" t="str">
        <f t="shared" si="155"/>
        <v/>
      </c>
      <c r="V735" s="26" t="str" cm="1">
        <f t="array" ref="V735">IFERROR(IF(E735="H",INDEX('DVOA Pred'!$G$2:$G$1000,MATCH($F735&amp;$B735&amp;$A735,'DVOA Pred'!$C$2:$C$1000&amp;'DVOA Pred'!$A$2:$A$1000&amp;'DVOA Pred'!$B$2:$B$1000,0)),
INDEX('DVOA Pred'!$H$2:$H$1000,MATCH($F735&amp;$B735&amp;$A735,'DVOA Pred'!$D$2:$D$1000&amp;'DVOA Pred'!$A$2:$A$1000&amp;'DVOA Pred'!$B$2:$B$1000,0))),"")</f>
        <v/>
      </c>
      <c r="W735" s="26" t="str">
        <f t="shared" si="147"/>
        <v/>
      </c>
      <c r="X735" s="26" t="str">
        <f t="shared" si="148"/>
        <v/>
      </c>
      <c r="Y735" s="6" t="str">
        <f>IFERROR((PERCENTRANK($L$2:$L$20355,L735)*Multiples!$B$3)+((PERCENTRANK($W$2:$W$20355,W735)*(1-Multiples!$B$3))),"")</f>
        <v/>
      </c>
      <c r="Z735" s="64">
        <v>14</v>
      </c>
      <c r="AA735" s="64">
        <v>34</v>
      </c>
      <c r="AB735" s="24">
        <f t="shared" si="149"/>
        <v>-20</v>
      </c>
      <c r="AC735" s="24">
        <f t="shared" si="150"/>
        <v>-13.5</v>
      </c>
      <c r="AD735" s="24">
        <f t="shared" si="151"/>
        <v>-13</v>
      </c>
      <c r="AE735" s="99" t="str">
        <f t="shared" si="152"/>
        <v>No</v>
      </c>
      <c r="AF735" s="99" t="str">
        <f t="shared" si="153"/>
        <v>No</v>
      </c>
      <c r="AG735" s="64"/>
      <c r="AH735" s="105"/>
      <c r="AI735" s="105"/>
      <c r="AJ735" s="66"/>
    </row>
    <row r="736" spans="1:36" customFormat="1" x14ac:dyDescent="0.25">
      <c r="A736" s="7">
        <v>11</v>
      </c>
      <c r="B736" s="5">
        <v>2023</v>
      </c>
      <c r="C736" s="5" t="str">
        <f t="shared" si="143"/>
        <v>2023 W11</v>
      </c>
      <c r="D736" s="5">
        <v>369</v>
      </c>
      <c r="E736" s="5" t="s">
        <v>649</v>
      </c>
      <c r="F736" s="5" t="s">
        <v>23</v>
      </c>
      <c r="G736" s="5" t="s">
        <v>49</v>
      </c>
      <c r="H736" s="5">
        <v>4.5</v>
      </c>
      <c r="I736" s="61">
        <v>5.5</v>
      </c>
      <c r="J736" s="62" t="str">
        <f t="shared" si="144"/>
        <v>D-1</v>
      </c>
      <c r="K736" s="61">
        <f t="shared" si="145"/>
        <v>-1</v>
      </c>
      <c r="L736" s="228">
        <f>IF(K736=0,0,
IF(J736="D0.5",0.5*SUMIFS('Key Numbers'!$C$2:$C$71,'Key Numbers'!$A$2:$A$71,"&gt;="&amp;ABS($I736),'Key Numbers'!$A$2:$A$71,"&lt;="&amp;ABS($H736)),
IF(J736="D-0.5",0.5*-1*SUMIFS('Key Numbers'!$C$2:$C$71,'Key Numbers'!$A$2:$A$71,"&lt;="&amp;ABS($I736),'Key Numbers'!$A$2:$A$71,"&gt;="&amp;ABS($H736)),
IF(J736="F0.5",0.5*SUMIFS('Key Numbers'!$C$2:$C$71,'Key Numbers'!$A$2:$A$71,"&lt;="&amp;ABS($I736),'Key Numbers'!$A$2:$A$71,"&gt;="&amp;ABS($H736)),
IF(J736="F-0.5",0.5*-1*SUMIFS('Key Numbers'!$C$2:$C$71,'Key Numbers'!$A$2:$A$71,"&gt;="&amp;ABS($I736),'Key Numbers'!$A$2:$A$71,"&lt;="&amp;ABS($H736)),
IF(AND(LEFT(J736,1)="F",K736&lt;0),-1*SUMIFS('Key Numbers'!$C$2:$C$71,'Key Numbers'!$A$2:$A$71,"&gt;="&amp;ABS($I736),'Key Numbers'!$A$2:$A$71,"&lt;="&amp;ABS($H736)),
IF(AND(LEFT(J736,1)="F",K736&gt;0),SUMIFS('Key Numbers'!$C$2:$C$71,'Key Numbers'!$A$2:$A$71,"&lt;="&amp;ABS($I736),'Key Numbers'!$A$2:$A$71,"&gt;="&amp;ABS($H736)),
IF(AND(LEFT(J736,1)="D",K736&lt;0),-1*SUMIFS('Key Numbers'!$C$2:$C$71,'Key Numbers'!$A$2:$A$71,"&lt;="&amp;ABS($I736),'Key Numbers'!$A$2:$A$71,"&gt;="&amp;ABS($H736)),
SUMIFS('Key Numbers'!$C$2:$C$71,'Key Numbers'!$A$2:$A$71,"&gt;="&amp;ABS($I736),'Key Numbers'!$A$2:$A$71,"&lt;="&amp;ABS($H736))))))))))</f>
        <v>-4.9541284403669728E-2</v>
      </c>
      <c r="M736" s="6" cm="1">
        <f t="array" ref="M736">IFERROR(INDEX(DVOA!$E$2:$E$20095,MATCH($F736&amp;$A736-1&amp;$B736,DVOA!$C$2:$C$20095&amp;DVOA!$A$2:$A20822&amp;DVOA!$B$2:$B$20095,0)),0)</f>
        <v>-0.25185999999999997</v>
      </c>
      <c r="N736" s="6" cm="1">
        <f t="array" ref="N736">IFERROR(INDEX(WDVOA!$W$2:$W$1616,MATCH($F736&amp;$A736-1&amp;$B736,WDVOA!$U$2:$U$19616&amp;WDVOA!$V$2:$V$19616&amp;WDVOA!$B$2:$B$19616,0)),0)</f>
        <v>0</v>
      </c>
      <c r="O736" s="6" cm="1">
        <f t="array" ref="O736">IFERROR(INDEX(DVOA!$AC$2:$AC$20095,MATCH($F736&amp;$A736-1&amp;$B736,DVOA!$C$2:$C$20095&amp;DVOA!$A$2:$A$20095&amp;DVOA!$B$2:$B$20095,0)
),0)</f>
        <v>0.21244499999999999</v>
      </c>
      <c r="P736" s="6" cm="1">
        <f t="array" ref="P736">IFERROR(INDEX(DVOA!$E$2:$E$20095,MATCH($G736&amp;$A736-1&amp;$B736,DVOA!$C$2:$C$20095&amp;DVOA!$A$2:$A20822&amp;DVOA!$B$2:$B$20095,0)),0)</f>
        <v>0.10122100000000001</v>
      </c>
      <c r="Q736" s="6" cm="1">
        <f t="array" ref="Q736">IFERROR(INDEX(WDVOA!$W$2:$W$1616,MATCH($G736&amp;$A736-1&amp;$B736,WDVOA!$U$2:$U$19616&amp;WDVOA!$V$2:$V$19616&amp;WDVOA!$B$2:$B$19616,0)),0)</f>
        <v>0</v>
      </c>
      <c r="R736" s="6" cm="1">
        <f t="array" ref="R736">IFERROR(INDEX(DVOA!$AC$2:$AC$20095,MATCH($G736&amp;$A736-1&amp;$B736,DVOA!$C$2:$C$20095&amp;DVOA!$A$2:$A$20095&amp;DVOA!$B$2:$B$20095,0)
),0)</f>
        <v>0.175153</v>
      </c>
      <c r="S736" s="6">
        <f t="shared" si="146"/>
        <v>0.193799</v>
      </c>
      <c r="T736" s="104">
        <f t="shared" si="154"/>
        <v>-0.35308099999999998</v>
      </c>
      <c r="U736" s="104" t="str">
        <f t="shared" si="155"/>
        <v/>
      </c>
      <c r="V736" s="26" t="str" cm="1">
        <f t="array" ref="V736">IFERROR(IF(E736="H",INDEX('DVOA Pred'!$G$2:$G$1000,MATCH($F736&amp;$B736&amp;$A736,'DVOA Pred'!$C$2:$C$1000&amp;'DVOA Pred'!$A$2:$A$1000&amp;'DVOA Pred'!$B$2:$B$1000,0)),
INDEX('DVOA Pred'!$H$2:$H$1000,MATCH($F736&amp;$B736&amp;$A736,'DVOA Pred'!$D$2:$D$1000&amp;'DVOA Pred'!$A$2:$A$1000&amp;'DVOA Pred'!$B$2:$B$1000,0))),"")</f>
        <v/>
      </c>
      <c r="W736" s="26" t="str">
        <f t="shared" si="147"/>
        <v/>
      </c>
      <c r="X736" s="26" t="str">
        <f t="shared" si="148"/>
        <v/>
      </c>
      <c r="Y736" s="6" t="str">
        <f>IFERROR((PERCENTRANK($L$2:$L$20355,L736)*Multiples!$B$3)+((PERCENTRANK($W$2:$W$20355,W736)*(1-Multiples!$B$3))),"")</f>
        <v/>
      </c>
      <c r="Z736" s="64">
        <v>16</v>
      </c>
      <c r="AA736" s="64">
        <v>21</v>
      </c>
      <c r="AB736" s="24">
        <f t="shared" si="149"/>
        <v>-5</v>
      </c>
      <c r="AC736" s="24">
        <f t="shared" si="150"/>
        <v>-0.5</v>
      </c>
      <c r="AD736" s="24">
        <f t="shared" si="151"/>
        <v>0.5</v>
      </c>
      <c r="AE736" s="99" t="str">
        <f t="shared" si="152"/>
        <v>No</v>
      </c>
      <c r="AF736" s="99" t="str">
        <f t="shared" si="153"/>
        <v>Yes</v>
      </c>
      <c r="AG736" s="64"/>
      <c r="AH736" s="105"/>
      <c r="AI736" s="105"/>
      <c r="AJ736" s="66"/>
    </row>
    <row r="737" spans="1:36" customFormat="1" x14ac:dyDescent="0.25">
      <c r="A737" s="7">
        <v>11</v>
      </c>
      <c r="B737" s="5">
        <v>2023</v>
      </c>
      <c r="C737" s="5" t="str">
        <f t="shared" si="143"/>
        <v>2023 W11</v>
      </c>
      <c r="D737" s="5">
        <v>369</v>
      </c>
      <c r="E737" s="5" t="s">
        <v>651</v>
      </c>
      <c r="F737" s="5" t="s">
        <v>49</v>
      </c>
      <c r="G737" s="5" t="s">
        <v>23</v>
      </c>
      <c r="H737" s="5">
        <v>-4.5</v>
      </c>
      <c r="I737" s="61">
        <v>-5.5</v>
      </c>
      <c r="J737" s="62" t="str">
        <f t="shared" si="144"/>
        <v>F1</v>
      </c>
      <c r="K737" s="61">
        <f t="shared" si="145"/>
        <v>1</v>
      </c>
      <c r="L737" s="228">
        <f>IF(K737=0,0,
IF(J737="D0.5",0.5*SUMIFS('Key Numbers'!$C$2:$C$71,'Key Numbers'!$A$2:$A$71,"&gt;="&amp;ABS($I737),'Key Numbers'!$A$2:$A$71,"&lt;="&amp;ABS($H737)),
IF(J737="D-0.5",0.5*-1*SUMIFS('Key Numbers'!$C$2:$C$71,'Key Numbers'!$A$2:$A$71,"&lt;="&amp;ABS($I737),'Key Numbers'!$A$2:$A$71,"&gt;="&amp;ABS($H737)),
IF(J737="F0.5",0.5*SUMIFS('Key Numbers'!$C$2:$C$71,'Key Numbers'!$A$2:$A$71,"&lt;="&amp;ABS($I737),'Key Numbers'!$A$2:$A$71,"&gt;="&amp;ABS($H737)),
IF(J737="F-0.5",0.5*-1*SUMIFS('Key Numbers'!$C$2:$C$71,'Key Numbers'!$A$2:$A$71,"&gt;="&amp;ABS($I737),'Key Numbers'!$A$2:$A$71,"&lt;="&amp;ABS($H737)),
IF(AND(LEFT(J737,1)="F",K737&lt;0),-1*SUMIFS('Key Numbers'!$C$2:$C$71,'Key Numbers'!$A$2:$A$71,"&gt;="&amp;ABS($I737),'Key Numbers'!$A$2:$A$71,"&lt;="&amp;ABS($H737)),
IF(AND(LEFT(J737,1)="F",K737&gt;0),SUMIFS('Key Numbers'!$C$2:$C$71,'Key Numbers'!$A$2:$A$71,"&lt;="&amp;ABS($I737),'Key Numbers'!$A$2:$A$71,"&gt;="&amp;ABS($H737)),
IF(AND(LEFT(J737,1)="D",K737&lt;0),-1*SUMIFS('Key Numbers'!$C$2:$C$71,'Key Numbers'!$A$2:$A$71,"&lt;="&amp;ABS($I737),'Key Numbers'!$A$2:$A$71,"&gt;="&amp;ABS($H737)),
SUMIFS('Key Numbers'!$C$2:$C$71,'Key Numbers'!$A$2:$A$71,"&gt;="&amp;ABS($I737),'Key Numbers'!$A$2:$A$71,"&lt;="&amp;ABS($H737))))))))))</f>
        <v>4.9541284403669728E-2</v>
      </c>
      <c r="M737" s="6" cm="1">
        <f t="array" ref="M737">IFERROR(INDEX(DVOA!$E$2:$E$20095,MATCH($F737&amp;$A737-1&amp;$B737,DVOA!$C$2:$C$20095&amp;DVOA!$A$2:$A20823&amp;DVOA!$B$2:$B$20095,0)),0)</f>
        <v>0.10122100000000001</v>
      </c>
      <c r="N737" s="6" cm="1">
        <f t="array" ref="N737">IFERROR(INDEX(WDVOA!$W$2:$W$1616,MATCH($F737&amp;$A737-1&amp;$B737,WDVOA!$U$2:$U$19616&amp;WDVOA!$V$2:$V$19616&amp;WDVOA!$B$2:$B$19616,0)),0)</f>
        <v>0</v>
      </c>
      <c r="O737" s="6" cm="1">
        <f t="array" ref="O737">IFERROR(INDEX(DVOA!$AC$2:$AC$20095,MATCH($F737&amp;$A737-1&amp;$B737,DVOA!$C$2:$C$20095&amp;DVOA!$A$2:$A$20095&amp;DVOA!$B$2:$B$20095,0)
),0)</f>
        <v>0.175153</v>
      </c>
      <c r="P737" s="6" cm="1">
        <f t="array" ref="P737">IFERROR(INDEX(DVOA!$E$2:$E$20095,MATCH($G737&amp;$A737-1&amp;$B737,DVOA!$C$2:$C$20095&amp;DVOA!$A$2:$A20823&amp;DVOA!$B$2:$B$20095,0)),0)</f>
        <v>-0.25185999999999997</v>
      </c>
      <c r="Q737" s="6" cm="1">
        <f t="array" ref="Q737">IFERROR(INDEX(WDVOA!$W$2:$W$1616,MATCH($G737&amp;$A737-1&amp;$B737,WDVOA!$U$2:$U$19616&amp;WDVOA!$V$2:$V$19616&amp;WDVOA!$B$2:$B$19616,0)),0)</f>
        <v>0</v>
      </c>
      <c r="R737" s="6" cm="1">
        <f t="array" ref="R737">IFERROR(INDEX(DVOA!$AC$2:$AC$20095,MATCH($G737&amp;$A737-1&amp;$B737,DVOA!$C$2:$C$20095&amp;DVOA!$A$2:$A$20095&amp;DVOA!$B$2:$B$20095,0)
),0)</f>
        <v>0.21244499999999999</v>
      </c>
      <c r="S737" s="6">
        <f t="shared" si="146"/>
        <v>0.193799</v>
      </c>
      <c r="T737" s="104">
        <f t="shared" si="154"/>
        <v>0.35308099999999998</v>
      </c>
      <c r="U737" s="104" t="str">
        <f t="shared" si="155"/>
        <v/>
      </c>
      <c r="V737" s="26" t="str" cm="1">
        <f t="array" ref="V737">IFERROR(IF(E737="H",INDEX('DVOA Pred'!$G$2:$G$1000,MATCH($F737&amp;$B737&amp;$A737,'DVOA Pred'!$C$2:$C$1000&amp;'DVOA Pred'!$A$2:$A$1000&amp;'DVOA Pred'!$B$2:$B$1000,0)),
INDEX('DVOA Pred'!$H$2:$H$1000,MATCH($F737&amp;$B737&amp;$A737,'DVOA Pred'!$D$2:$D$1000&amp;'DVOA Pred'!$A$2:$A$1000&amp;'DVOA Pred'!$B$2:$B$1000,0))),"")</f>
        <v/>
      </c>
      <c r="W737" s="26" t="str">
        <f t="shared" si="147"/>
        <v/>
      </c>
      <c r="X737" s="26" t="str">
        <f t="shared" si="148"/>
        <v/>
      </c>
      <c r="Y737" s="6" t="str">
        <f>IFERROR((PERCENTRANK($L$2:$L$20355,L737)*Multiples!$B$3)+((PERCENTRANK($W$2:$W$20355,W737)*(1-Multiples!$B$3))),"")</f>
        <v/>
      </c>
      <c r="Z737" s="64">
        <v>21</v>
      </c>
      <c r="AA737" s="64">
        <v>16</v>
      </c>
      <c r="AB737" s="24">
        <f t="shared" si="149"/>
        <v>5</v>
      </c>
      <c r="AC737" s="24">
        <f t="shared" si="150"/>
        <v>0.5</v>
      </c>
      <c r="AD737" s="24">
        <f t="shared" si="151"/>
        <v>-0.5</v>
      </c>
      <c r="AE737" s="99" t="str">
        <f t="shared" si="152"/>
        <v>Yes</v>
      </c>
      <c r="AF737" s="99" t="str">
        <f t="shared" si="153"/>
        <v>No</v>
      </c>
      <c r="AG737" s="64" t="s">
        <v>652</v>
      </c>
      <c r="AH737" s="105"/>
      <c r="AI737" s="105"/>
      <c r="AJ737" s="66"/>
    </row>
    <row r="738" spans="1:36" customFormat="1" x14ac:dyDescent="0.25">
      <c r="A738" s="7">
        <v>11</v>
      </c>
      <c r="B738" s="5">
        <v>2023</v>
      </c>
      <c r="C738" s="5" t="str">
        <f t="shared" si="143"/>
        <v>2023 W11</v>
      </c>
      <c r="D738" s="5">
        <v>370</v>
      </c>
      <c r="E738" s="5" t="s">
        <v>651</v>
      </c>
      <c r="F738" s="5" t="s">
        <v>20</v>
      </c>
      <c r="G738" s="5" t="s">
        <v>28</v>
      </c>
      <c r="H738" s="5">
        <v>3.5</v>
      </c>
      <c r="I738" s="61">
        <v>3</v>
      </c>
      <c r="J738" s="62" t="str">
        <f t="shared" si="144"/>
        <v>D0.5</v>
      </c>
      <c r="K738" s="61">
        <f t="shared" si="145"/>
        <v>0.5</v>
      </c>
      <c r="L738" s="228">
        <f>IF(K738=0,0,
IF(J738="D0.5",0.5*SUMIFS('Key Numbers'!$C$2:$C$71,'Key Numbers'!$A$2:$A$71,"&gt;="&amp;ABS($I738),'Key Numbers'!$A$2:$A$71,"&lt;="&amp;ABS($H738)),
IF(J738="D-0.5",0.5*-1*SUMIFS('Key Numbers'!$C$2:$C$71,'Key Numbers'!$A$2:$A$71,"&lt;="&amp;ABS($I738),'Key Numbers'!$A$2:$A$71,"&gt;="&amp;ABS($H738)),
IF(J738="F0.5",0.5*SUMIFS('Key Numbers'!$C$2:$C$71,'Key Numbers'!$A$2:$A$71,"&lt;="&amp;ABS($I738),'Key Numbers'!$A$2:$A$71,"&gt;="&amp;ABS($H738)),
IF(J738="F-0.5",0.5*-1*SUMIFS('Key Numbers'!$C$2:$C$71,'Key Numbers'!$A$2:$A$71,"&gt;="&amp;ABS($I738),'Key Numbers'!$A$2:$A$71,"&lt;="&amp;ABS($H738)),
IF(AND(LEFT(J738,1)="F",K738&lt;0),-1*SUMIFS('Key Numbers'!$C$2:$C$71,'Key Numbers'!$A$2:$A$71,"&gt;="&amp;ABS($I738),'Key Numbers'!$A$2:$A$71,"&lt;="&amp;ABS($H738)),
IF(AND(LEFT(J738,1)="F",K738&gt;0),SUMIFS('Key Numbers'!$C$2:$C$71,'Key Numbers'!$A$2:$A$71,"&lt;="&amp;ABS($I738),'Key Numbers'!$A$2:$A$71,"&gt;="&amp;ABS($H738)),
IF(AND(LEFT(J738,1)="D",K738&lt;0),-1*SUMIFS('Key Numbers'!$C$2:$C$71,'Key Numbers'!$A$2:$A$71,"&lt;="&amp;ABS($I738),'Key Numbers'!$A$2:$A$71,"&gt;="&amp;ABS($H738)),
SUMIFS('Key Numbers'!$C$2:$C$71,'Key Numbers'!$A$2:$A$71,"&gt;="&amp;ABS($I738),'Key Numbers'!$A$2:$A$71,"&lt;="&amp;ABS($H738))))))))))</f>
        <v>7.247706422018349E-2</v>
      </c>
      <c r="M738" s="6" cm="1">
        <f t="array" ref="M738">IFERROR(INDEX(DVOA!$E$2:$E$20095,MATCH($F738&amp;$A738-1&amp;$B738,DVOA!$C$2:$C$20095&amp;DVOA!$A$2:$A20824&amp;DVOA!$B$2:$B$20095,0)),0)</f>
        <v>-0.10594000000000001</v>
      </c>
      <c r="N738" s="6" cm="1">
        <f t="array" ref="N738">IFERROR(INDEX(WDVOA!$W$2:$W$1616,MATCH($F738&amp;$A738-1&amp;$B738,WDVOA!$U$2:$U$19616&amp;WDVOA!$V$2:$V$19616&amp;WDVOA!$B$2:$B$19616,0)),0)</f>
        <v>0</v>
      </c>
      <c r="O738" s="6" cm="1">
        <f t="array" ref="O738">IFERROR(INDEX(DVOA!$AC$2:$AC$20095,MATCH($F738&amp;$A738-1&amp;$B738,DVOA!$C$2:$C$20095&amp;DVOA!$A$2:$A$20095&amp;DVOA!$B$2:$B$20095,0)
),0)</f>
        <v>0.114804</v>
      </c>
      <c r="P738" s="6" cm="1">
        <f t="array" ref="P738">IFERROR(INDEX(DVOA!$E$2:$E$20095,MATCH($G738&amp;$A738-1&amp;$B738,DVOA!$C$2:$C$20095&amp;DVOA!$A$2:$A20824&amp;DVOA!$B$2:$B$20095,0)),0)</f>
        <v>7.1133000000000002E-2</v>
      </c>
      <c r="Q738" s="6" cm="1">
        <f t="array" ref="Q738">IFERROR(INDEX(WDVOA!$W$2:$W$1616,MATCH($G738&amp;$A738-1&amp;$B738,WDVOA!$U$2:$U$19616&amp;WDVOA!$V$2:$V$19616&amp;WDVOA!$B$2:$B$19616,0)),0)</f>
        <v>0</v>
      </c>
      <c r="R738" s="6" cm="1">
        <f t="array" ref="R738">IFERROR(INDEX(DVOA!$AC$2:$AC$20095,MATCH($G738&amp;$A738-1&amp;$B738,DVOA!$C$2:$C$20095&amp;DVOA!$A$2:$A$20095&amp;DVOA!$B$2:$B$20095,0)
),0)</f>
        <v>4.4402999999999998E-2</v>
      </c>
      <c r="S738" s="6">
        <f t="shared" si="146"/>
        <v>7.9603499999999994E-2</v>
      </c>
      <c r="T738" s="104">
        <f t="shared" si="154"/>
        <v>-0.17707300000000001</v>
      </c>
      <c r="U738" s="104" t="str">
        <f t="shared" si="155"/>
        <v/>
      </c>
      <c r="V738" s="26" t="str" cm="1">
        <f t="array" ref="V738">IFERROR(IF(E738="H",INDEX('DVOA Pred'!$G$2:$G$1000,MATCH($F738&amp;$B738&amp;$A738,'DVOA Pred'!$C$2:$C$1000&amp;'DVOA Pred'!$A$2:$A$1000&amp;'DVOA Pred'!$B$2:$B$1000,0)),
INDEX('DVOA Pred'!$H$2:$H$1000,MATCH($F738&amp;$B738&amp;$A738,'DVOA Pred'!$D$2:$D$1000&amp;'DVOA Pred'!$A$2:$A$1000&amp;'DVOA Pred'!$B$2:$B$1000,0))),"")</f>
        <v/>
      </c>
      <c r="W738" s="26" t="str">
        <f t="shared" si="147"/>
        <v/>
      </c>
      <c r="X738" s="26" t="str">
        <f t="shared" si="148"/>
        <v/>
      </c>
      <c r="Y738" s="6" t="str">
        <f>IFERROR((PERCENTRANK($L$2:$L$20355,L738)*Multiples!$B$3)+((PERCENTRANK($W$2:$W$20355,W738)*(1-Multiples!$B$3))),"")</f>
        <v/>
      </c>
      <c r="Z738" s="64">
        <v>23</v>
      </c>
      <c r="AA738" s="64">
        <v>20</v>
      </c>
      <c r="AB738" s="24">
        <f t="shared" si="149"/>
        <v>3</v>
      </c>
      <c r="AC738" s="24">
        <f t="shared" si="150"/>
        <v>6.5</v>
      </c>
      <c r="AD738" s="24">
        <f t="shared" si="151"/>
        <v>6</v>
      </c>
      <c r="AE738" s="99" t="str">
        <f t="shared" si="152"/>
        <v>Yes</v>
      </c>
      <c r="AF738" s="99" t="str">
        <f t="shared" si="153"/>
        <v>Yes</v>
      </c>
      <c r="AG738" s="64"/>
      <c r="AH738" s="105"/>
      <c r="AI738" s="105"/>
      <c r="AJ738" s="66"/>
    </row>
    <row r="739" spans="1:36" customFormat="1" x14ac:dyDescent="0.25">
      <c r="A739" s="7">
        <v>11</v>
      </c>
      <c r="B739" s="5">
        <v>2023</v>
      </c>
      <c r="C739" s="5" t="str">
        <f t="shared" si="143"/>
        <v>2023 W11</v>
      </c>
      <c r="D739" s="5">
        <v>370</v>
      </c>
      <c r="E739" s="5" t="s">
        <v>649</v>
      </c>
      <c r="F739" s="5" t="s">
        <v>28</v>
      </c>
      <c r="G739" s="5" t="s">
        <v>20</v>
      </c>
      <c r="H739" s="5">
        <v>-3.5</v>
      </c>
      <c r="I739" s="61">
        <v>-3</v>
      </c>
      <c r="J739" s="62" t="str">
        <f t="shared" si="144"/>
        <v>F-0.5</v>
      </c>
      <c r="K739" s="61">
        <f t="shared" si="145"/>
        <v>-0.5</v>
      </c>
      <c r="L739" s="228">
        <f>IF(K739=0,0,
IF(J739="D0.5",0.5*SUMIFS('Key Numbers'!$C$2:$C$71,'Key Numbers'!$A$2:$A$71,"&gt;="&amp;ABS($I739),'Key Numbers'!$A$2:$A$71,"&lt;="&amp;ABS($H739)),
IF(J739="D-0.5",0.5*-1*SUMIFS('Key Numbers'!$C$2:$C$71,'Key Numbers'!$A$2:$A$71,"&lt;="&amp;ABS($I739),'Key Numbers'!$A$2:$A$71,"&gt;="&amp;ABS($H739)),
IF(J739="F0.5",0.5*SUMIFS('Key Numbers'!$C$2:$C$71,'Key Numbers'!$A$2:$A$71,"&lt;="&amp;ABS($I739),'Key Numbers'!$A$2:$A$71,"&gt;="&amp;ABS($H739)),
IF(J739="F-0.5",0.5*-1*SUMIFS('Key Numbers'!$C$2:$C$71,'Key Numbers'!$A$2:$A$71,"&gt;="&amp;ABS($I739),'Key Numbers'!$A$2:$A$71,"&lt;="&amp;ABS($H739)),
IF(AND(LEFT(J739,1)="F",K739&lt;0),-1*SUMIFS('Key Numbers'!$C$2:$C$71,'Key Numbers'!$A$2:$A$71,"&gt;="&amp;ABS($I739),'Key Numbers'!$A$2:$A$71,"&lt;="&amp;ABS($H739)),
IF(AND(LEFT(J739,1)="F",K739&gt;0),SUMIFS('Key Numbers'!$C$2:$C$71,'Key Numbers'!$A$2:$A$71,"&lt;="&amp;ABS($I739),'Key Numbers'!$A$2:$A$71,"&gt;="&amp;ABS($H739)),
IF(AND(LEFT(J739,1)="D",K739&lt;0),-1*SUMIFS('Key Numbers'!$C$2:$C$71,'Key Numbers'!$A$2:$A$71,"&lt;="&amp;ABS($I739),'Key Numbers'!$A$2:$A$71,"&gt;="&amp;ABS($H739)),
SUMIFS('Key Numbers'!$C$2:$C$71,'Key Numbers'!$A$2:$A$71,"&gt;="&amp;ABS($I739),'Key Numbers'!$A$2:$A$71,"&lt;="&amp;ABS($H739))))))))))</f>
        <v>-7.247706422018349E-2</v>
      </c>
      <c r="M739" s="6" cm="1">
        <f t="array" ref="M739">IFERROR(INDEX(DVOA!$E$2:$E$20095,MATCH($F739&amp;$A739-1&amp;$B739,DVOA!$C$2:$C$20095&amp;DVOA!$A$2:$A20825&amp;DVOA!$B$2:$B$20095,0)),0)</f>
        <v>7.1133000000000002E-2</v>
      </c>
      <c r="N739" s="6" cm="1">
        <f t="array" ref="N739">IFERROR(INDEX(WDVOA!$W$2:$W$1616,MATCH($F739&amp;$A739-1&amp;$B739,WDVOA!$U$2:$U$19616&amp;WDVOA!$V$2:$V$19616&amp;WDVOA!$B$2:$B$19616,0)),0)</f>
        <v>0</v>
      </c>
      <c r="O739" s="6" cm="1">
        <f t="array" ref="O739">IFERROR(INDEX(DVOA!$AC$2:$AC$20095,MATCH($F739&amp;$A739-1&amp;$B739,DVOA!$C$2:$C$20095&amp;DVOA!$A$2:$A$20095&amp;DVOA!$B$2:$B$20095,0)
),0)</f>
        <v>4.4402999999999998E-2</v>
      </c>
      <c r="P739" s="6" cm="1">
        <f t="array" ref="P739">IFERROR(INDEX(DVOA!$E$2:$E$20095,MATCH($G739&amp;$A739-1&amp;$B739,DVOA!$C$2:$C$20095&amp;DVOA!$A$2:$A20825&amp;DVOA!$B$2:$B$20095,0)),0)</f>
        <v>-0.10594000000000001</v>
      </c>
      <c r="Q739" s="6" cm="1">
        <f t="array" ref="Q739">IFERROR(INDEX(WDVOA!$W$2:$W$1616,MATCH($G739&amp;$A739-1&amp;$B739,WDVOA!$U$2:$U$19616&amp;WDVOA!$V$2:$V$19616&amp;WDVOA!$B$2:$B$19616,0)),0)</f>
        <v>0</v>
      </c>
      <c r="R739" s="6" cm="1">
        <f t="array" ref="R739">IFERROR(INDEX(DVOA!$AC$2:$AC$20095,MATCH($G739&amp;$A739-1&amp;$B739,DVOA!$C$2:$C$20095&amp;DVOA!$A$2:$A$20095&amp;DVOA!$B$2:$B$20095,0)
),0)</f>
        <v>0.114804</v>
      </c>
      <c r="S739" s="6">
        <f t="shared" si="146"/>
        <v>7.9603499999999994E-2</v>
      </c>
      <c r="T739" s="104">
        <f t="shared" si="154"/>
        <v>0.17707300000000001</v>
      </c>
      <c r="U739" s="104" t="str">
        <f t="shared" si="155"/>
        <v/>
      </c>
      <c r="V739" s="26" t="str" cm="1">
        <f t="array" ref="V739">IFERROR(IF(E739="H",INDEX('DVOA Pred'!$G$2:$G$1000,MATCH($F739&amp;$B739&amp;$A739,'DVOA Pred'!$C$2:$C$1000&amp;'DVOA Pred'!$A$2:$A$1000&amp;'DVOA Pred'!$B$2:$B$1000,0)),
INDEX('DVOA Pred'!$H$2:$H$1000,MATCH($F739&amp;$B739&amp;$A739,'DVOA Pred'!$D$2:$D$1000&amp;'DVOA Pred'!$A$2:$A$1000&amp;'DVOA Pred'!$B$2:$B$1000,0))),"")</f>
        <v/>
      </c>
      <c r="W739" s="26" t="str">
        <f t="shared" si="147"/>
        <v/>
      </c>
      <c r="X739" s="26" t="str">
        <f t="shared" si="148"/>
        <v/>
      </c>
      <c r="Y739" s="6" t="str">
        <f>IFERROR((PERCENTRANK($L$2:$L$20355,L739)*Multiples!$B$3)+((PERCENTRANK($W$2:$W$20355,W739)*(1-Multiples!$B$3))),"")</f>
        <v/>
      </c>
      <c r="Z739" s="64">
        <v>20</v>
      </c>
      <c r="AA739" s="64">
        <v>23</v>
      </c>
      <c r="AB739" s="24">
        <f t="shared" si="149"/>
        <v>-3</v>
      </c>
      <c r="AC739" s="24">
        <f t="shared" si="150"/>
        <v>-6.5</v>
      </c>
      <c r="AD739" s="24">
        <f t="shared" si="151"/>
        <v>-6</v>
      </c>
      <c r="AE739" s="99" t="str">
        <f t="shared" si="152"/>
        <v>No</v>
      </c>
      <c r="AF739" s="99" t="str">
        <f t="shared" si="153"/>
        <v>No</v>
      </c>
      <c r="AG739" s="64"/>
      <c r="AH739" s="105"/>
      <c r="AI739" s="105"/>
      <c r="AJ739" s="66"/>
    </row>
    <row r="740" spans="1:36" customFormat="1" x14ac:dyDescent="0.25">
      <c r="A740" s="7">
        <v>11</v>
      </c>
      <c r="B740" s="5">
        <v>2023</v>
      </c>
      <c r="C740" s="5" t="str">
        <f t="shared" si="143"/>
        <v>2023 W11</v>
      </c>
      <c r="D740" s="5">
        <v>371</v>
      </c>
      <c r="E740" s="5" t="s">
        <v>651</v>
      </c>
      <c r="F740" s="5" t="s">
        <v>39</v>
      </c>
      <c r="G740" s="5" t="s">
        <v>46</v>
      </c>
      <c r="H740" s="5">
        <v>-1.5</v>
      </c>
      <c r="I740" s="61">
        <v>-2.5</v>
      </c>
      <c r="J740" s="62" t="str">
        <f t="shared" si="144"/>
        <v>F1</v>
      </c>
      <c r="K740" s="61">
        <f t="shared" si="145"/>
        <v>1</v>
      </c>
      <c r="L740" s="228">
        <f>IF(K740=0,0,
IF(J740="D0.5",0.5*SUMIFS('Key Numbers'!$C$2:$C$71,'Key Numbers'!$A$2:$A$71,"&gt;="&amp;ABS($I740),'Key Numbers'!$A$2:$A$71,"&lt;="&amp;ABS($H740)),
IF(J740="D-0.5",0.5*-1*SUMIFS('Key Numbers'!$C$2:$C$71,'Key Numbers'!$A$2:$A$71,"&lt;="&amp;ABS($I740),'Key Numbers'!$A$2:$A$71,"&gt;="&amp;ABS($H740)),
IF(J740="F0.5",0.5*SUMIFS('Key Numbers'!$C$2:$C$71,'Key Numbers'!$A$2:$A$71,"&lt;="&amp;ABS($I740),'Key Numbers'!$A$2:$A$71,"&gt;="&amp;ABS($H740)),
IF(J740="F-0.5",0.5*-1*SUMIFS('Key Numbers'!$C$2:$C$71,'Key Numbers'!$A$2:$A$71,"&gt;="&amp;ABS($I740),'Key Numbers'!$A$2:$A$71,"&lt;="&amp;ABS($H740)),
IF(AND(LEFT(J740,1)="F",K740&lt;0),-1*SUMIFS('Key Numbers'!$C$2:$C$71,'Key Numbers'!$A$2:$A$71,"&gt;="&amp;ABS($I740),'Key Numbers'!$A$2:$A$71,"&lt;="&amp;ABS($H740)),
IF(AND(LEFT(J740,1)="F",K740&gt;0),SUMIFS('Key Numbers'!$C$2:$C$71,'Key Numbers'!$A$2:$A$71,"&lt;="&amp;ABS($I740),'Key Numbers'!$A$2:$A$71,"&gt;="&amp;ABS($H740)),
IF(AND(LEFT(J740,1)="D",K740&lt;0),-1*SUMIFS('Key Numbers'!$C$2:$C$71,'Key Numbers'!$A$2:$A$71,"&lt;="&amp;ABS($I740),'Key Numbers'!$A$2:$A$71,"&gt;="&amp;ABS($H740)),
SUMIFS('Key Numbers'!$C$2:$C$71,'Key Numbers'!$A$2:$A$71,"&gt;="&amp;ABS($I740),'Key Numbers'!$A$2:$A$71,"&lt;="&amp;ABS($H740))))))))))</f>
        <v>5.6880733944954132E-2</v>
      </c>
      <c r="M740" s="6" cm="1">
        <f t="array" ref="M740">IFERROR(INDEX(DVOA!$E$2:$E$20095,MATCH($F740&amp;$A740-1&amp;$B740,DVOA!$C$2:$C$20095&amp;DVOA!$A$2:$A20826&amp;DVOA!$B$2:$B$20095,0)),0)</f>
        <v>-0.17741000000000001</v>
      </c>
      <c r="N740" s="6" cm="1">
        <f t="array" ref="N740">IFERROR(INDEX(WDVOA!$W$2:$W$1616,MATCH($F740&amp;$A740-1&amp;$B740,WDVOA!$U$2:$U$19616&amp;WDVOA!$V$2:$V$19616&amp;WDVOA!$B$2:$B$19616,0)),0)</f>
        <v>0</v>
      </c>
      <c r="O740" s="6" cm="1">
        <f t="array" ref="O740">IFERROR(INDEX(DVOA!$AC$2:$AC$20095,MATCH($F740&amp;$A740-1&amp;$B740,DVOA!$C$2:$C$20095&amp;DVOA!$A$2:$A$20095&amp;DVOA!$B$2:$B$20095,0)
),0)</f>
        <v>0.104439</v>
      </c>
      <c r="P740" s="6" cm="1">
        <f t="array" ref="P740">IFERROR(INDEX(DVOA!$E$2:$E$20095,MATCH($G740&amp;$A740-1&amp;$B740,DVOA!$C$2:$C$20095&amp;DVOA!$A$2:$A20826&amp;DVOA!$B$2:$B$20095,0)),0)</f>
        <v>5.9749999999999998E-2</v>
      </c>
      <c r="Q740" s="6" cm="1">
        <f t="array" ref="Q740">IFERROR(INDEX(WDVOA!$W$2:$W$1616,MATCH($G740&amp;$A740-1&amp;$B740,WDVOA!$U$2:$U$19616&amp;WDVOA!$V$2:$V$19616&amp;WDVOA!$B$2:$B$19616,0)),0)</f>
        <v>0</v>
      </c>
      <c r="R740" s="6" cm="1">
        <f t="array" ref="R740">IFERROR(INDEX(DVOA!$AC$2:$AC$20095,MATCH($G740&amp;$A740-1&amp;$B740,DVOA!$C$2:$C$20095&amp;DVOA!$A$2:$A$20095&amp;DVOA!$B$2:$B$20095,0)
),0)</f>
        <v>4.2124000000000002E-2</v>
      </c>
      <c r="S740" s="6">
        <f t="shared" si="146"/>
        <v>7.3281499999999999E-2</v>
      </c>
      <c r="T740" s="104">
        <f t="shared" si="154"/>
        <v>-0.23716000000000001</v>
      </c>
      <c r="U740" s="104" t="str">
        <f t="shared" si="155"/>
        <v/>
      </c>
      <c r="V740" s="26" t="str" cm="1">
        <f t="array" ref="V740">IFERROR(IF(E740="H",INDEX('DVOA Pred'!$G$2:$G$1000,MATCH($F740&amp;$B740&amp;$A740,'DVOA Pred'!$C$2:$C$1000&amp;'DVOA Pred'!$A$2:$A$1000&amp;'DVOA Pred'!$B$2:$B$1000,0)),
INDEX('DVOA Pred'!$H$2:$H$1000,MATCH($F740&amp;$B740&amp;$A740,'DVOA Pred'!$D$2:$D$1000&amp;'DVOA Pred'!$A$2:$A$1000&amp;'DVOA Pred'!$B$2:$B$1000,0))),"")</f>
        <v/>
      </c>
      <c r="W740" s="26" t="str">
        <f t="shared" si="147"/>
        <v/>
      </c>
      <c r="X740" s="26" t="str">
        <f t="shared" si="148"/>
        <v/>
      </c>
      <c r="Y740" s="6" t="str">
        <f>IFERROR((PERCENTRANK($L$2:$L$20355,L740)*Multiples!$B$3)+((PERCENTRANK($W$2:$W$20355,W740)*(1-Multiples!$B$3))),"")</f>
        <v/>
      </c>
      <c r="Z740" s="64">
        <v>21</v>
      </c>
      <c r="AA740" s="64">
        <v>20</v>
      </c>
      <c r="AB740" s="24">
        <f t="shared" si="149"/>
        <v>1</v>
      </c>
      <c r="AC740" s="24">
        <f t="shared" si="150"/>
        <v>-0.5</v>
      </c>
      <c r="AD740" s="24">
        <f t="shared" si="151"/>
        <v>-1.5</v>
      </c>
      <c r="AE740" s="99" t="str">
        <f t="shared" si="152"/>
        <v>No</v>
      </c>
      <c r="AF740" s="99" t="str">
        <f t="shared" si="153"/>
        <v>No</v>
      </c>
      <c r="AG740" s="64"/>
      <c r="AH740" s="105"/>
      <c r="AI740" s="105"/>
      <c r="AJ740" s="66"/>
    </row>
    <row r="741" spans="1:36" customFormat="1" x14ac:dyDescent="0.25">
      <c r="A741" s="7">
        <v>11</v>
      </c>
      <c r="B741" s="5">
        <v>2023</v>
      </c>
      <c r="C741" s="5" t="str">
        <f t="shared" si="143"/>
        <v>2023 W11</v>
      </c>
      <c r="D741" s="5">
        <v>371</v>
      </c>
      <c r="E741" s="5" t="s">
        <v>649</v>
      </c>
      <c r="F741" s="5" t="s">
        <v>46</v>
      </c>
      <c r="G741" s="5" t="s">
        <v>39</v>
      </c>
      <c r="H741" s="5">
        <v>1.5</v>
      </c>
      <c r="I741" s="61">
        <v>2.5</v>
      </c>
      <c r="J741" s="62" t="str">
        <f t="shared" si="144"/>
        <v>D-1</v>
      </c>
      <c r="K741" s="61">
        <f t="shared" si="145"/>
        <v>-1</v>
      </c>
      <c r="L741" s="228">
        <f>IF(K741=0,0,
IF(J741="D0.5",0.5*SUMIFS('Key Numbers'!$C$2:$C$71,'Key Numbers'!$A$2:$A$71,"&gt;="&amp;ABS($I741),'Key Numbers'!$A$2:$A$71,"&lt;="&amp;ABS($H741)),
IF(J741="D-0.5",0.5*-1*SUMIFS('Key Numbers'!$C$2:$C$71,'Key Numbers'!$A$2:$A$71,"&lt;="&amp;ABS($I741),'Key Numbers'!$A$2:$A$71,"&gt;="&amp;ABS($H741)),
IF(J741="F0.5",0.5*SUMIFS('Key Numbers'!$C$2:$C$71,'Key Numbers'!$A$2:$A$71,"&lt;="&amp;ABS($I741),'Key Numbers'!$A$2:$A$71,"&gt;="&amp;ABS($H741)),
IF(J741="F-0.5",0.5*-1*SUMIFS('Key Numbers'!$C$2:$C$71,'Key Numbers'!$A$2:$A$71,"&gt;="&amp;ABS($I741),'Key Numbers'!$A$2:$A$71,"&lt;="&amp;ABS($H741)),
IF(AND(LEFT(J741,1)="F",K741&lt;0),-1*SUMIFS('Key Numbers'!$C$2:$C$71,'Key Numbers'!$A$2:$A$71,"&gt;="&amp;ABS($I741),'Key Numbers'!$A$2:$A$71,"&lt;="&amp;ABS($H741)),
IF(AND(LEFT(J741,1)="F",K741&gt;0),SUMIFS('Key Numbers'!$C$2:$C$71,'Key Numbers'!$A$2:$A$71,"&lt;="&amp;ABS($I741),'Key Numbers'!$A$2:$A$71,"&gt;="&amp;ABS($H741)),
IF(AND(LEFT(J741,1)="D",K741&lt;0),-1*SUMIFS('Key Numbers'!$C$2:$C$71,'Key Numbers'!$A$2:$A$71,"&lt;="&amp;ABS($I741),'Key Numbers'!$A$2:$A$71,"&gt;="&amp;ABS($H741)),
SUMIFS('Key Numbers'!$C$2:$C$71,'Key Numbers'!$A$2:$A$71,"&gt;="&amp;ABS($I741),'Key Numbers'!$A$2:$A$71,"&lt;="&amp;ABS($H741))))))))))</f>
        <v>-5.6880733944954132E-2</v>
      </c>
      <c r="M741" s="6" cm="1">
        <f t="array" ref="M741">IFERROR(INDEX(DVOA!$E$2:$E$20095,MATCH($F741&amp;$A741-1&amp;$B741,DVOA!$C$2:$C$20095&amp;DVOA!$A$2:$A20827&amp;DVOA!$B$2:$B$20095,0)),0)</f>
        <v>5.9749999999999998E-2</v>
      </c>
      <c r="N741" s="6" cm="1">
        <f t="array" ref="N741">IFERROR(INDEX(WDVOA!$W$2:$W$1616,MATCH($F741&amp;$A741-1&amp;$B741,WDVOA!$U$2:$U$19616&amp;WDVOA!$V$2:$V$19616&amp;WDVOA!$B$2:$B$19616,0)),0)</f>
        <v>0</v>
      </c>
      <c r="O741" s="6" cm="1">
        <f t="array" ref="O741">IFERROR(INDEX(DVOA!$AC$2:$AC$20095,MATCH($F741&amp;$A741-1&amp;$B741,DVOA!$C$2:$C$20095&amp;DVOA!$A$2:$A$20095&amp;DVOA!$B$2:$B$20095,0)
),0)</f>
        <v>4.2124000000000002E-2</v>
      </c>
      <c r="P741" s="6" cm="1">
        <f t="array" ref="P741">IFERROR(INDEX(DVOA!$E$2:$E$20095,MATCH($G741&amp;$A741-1&amp;$B741,DVOA!$C$2:$C$20095&amp;DVOA!$A$2:$A20827&amp;DVOA!$B$2:$B$20095,0)),0)</f>
        <v>-0.17741000000000001</v>
      </c>
      <c r="Q741" s="6" cm="1">
        <f t="array" ref="Q741">IFERROR(INDEX(WDVOA!$W$2:$W$1616,MATCH($G741&amp;$A741-1&amp;$B741,WDVOA!$U$2:$U$19616&amp;WDVOA!$V$2:$V$19616&amp;WDVOA!$B$2:$B$19616,0)),0)</f>
        <v>0</v>
      </c>
      <c r="R741" s="6" cm="1">
        <f t="array" ref="R741">IFERROR(INDEX(DVOA!$AC$2:$AC$20095,MATCH($G741&amp;$A741-1&amp;$B741,DVOA!$C$2:$C$20095&amp;DVOA!$A$2:$A$20095&amp;DVOA!$B$2:$B$20095,0)
),0)</f>
        <v>0.104439</v>
      </c>
      <c r="S741" s="6">
        <f t="shared" si="146"/>
        <v>7.3281499999999999E-2</v>
      </c>
      <c r="T741" s="104">
        <f t="shared" si="154"/>
        <v>0.23716000000000001</v>
      </c>
      <c r="U741" s="104" t="str">
        <f t="shared" si="155"/>
        <v/>
      </c>
      <c r="V741" s="26" t="str" cm="1">
        <f t="array" ref="V741">IFERROR(IF(E741="H",INDEX('DVOA Pred'!$G$2:$G$1000,MATCH($F741&amp;$B741&amp;$A741,'DVOA Pred'!$C$2:$C$1000&amp;'DVOA Pred'!$A$2:$A$1000&amp;'DVOA Pred'!$B$2:$B$1000,0)),
INDEX('DVOA Pred'!$H$2:$H$1000,MATCH($F741&amp;$B741&amp;$A741,'DVOA Pred'!$D$2:$D$1000&amp;'DVOA Pred'!$A$2:$A$1000&amp;'DVOA Pred'!$B$2:$B$1000,0))),"")</f>
        <v/>
      </c>
      <c r="W741" s="26" t="str">
        <f t="shared" si="147"/>
        <v/>
      </c>
      <c r="X741" s="26" t="str">
        <f t="shared" si="148"/>
        <v/>
      </c>
      <c r="Y741" s="6" t="str">
        <f>IFERROR((PERCENTRANK($L$2:$L$20355,L741)*Multiples!$B$3)+((PERCENTRANK($W$2:$W$20355,W741)*(1-Multiples!$B$3))),"")</f>
        <v/>
      </c>
      <c r="Z741" s="64">
        <v>20</v>
      </c>
      <c r="AA741" s="64">
        <v>21</v>
      </c>
      <c r="AB741" s="24">
        <f t="shared" si="149"/>
        <v>-1</v>
      </c>
      <c r="AC741" s="24">
        <f t="shared" si="150"/>
        <v>0.5</v>
      </c>
      <c r="AD741" s="24">
        <f t="shared" si="151"/>
        <v>1.5</v>
      </c>
      <c r="AE741" s="99" t="str">
        <f t="shared" si="152"/>
        <v>Yes</v>
      </c>
      <c r="AF741" s="99" t="str">
        <f t="shared" si="153"/>
        <v>Yes</v>
      </c>
      <c r="AG741" s="64"/>
      <c r="AH741" s="105"/>
      <c r="AI741" s="105"/>
      <c r="AJ741" s="66"/>
    </row>
    <row r="742" spans="1:36" customFormat="1" x14ac:dyDescent="0.25">
      <c r="A742" s="7">
        <v>11</v>
      </c>
      <c r="B742" s="5">
        <v>2023</v>
      </c>
      <c r="C742" s="5" t="str">
        <f t="shared" si="143"/>
        <v>2023 W11</v>
      </c>
      <c r="D742" s="5">
        <v>372</v>
      </c>
      <c r="E742" s="5" t="s">
        <v>651</v>
      </c>
      <c r="F742" s="5" t="s">
        <v>42</v>
      </c>
      <c r="G742" s="5" t="s">
        <v>30</v>
      </c>
      <c r="H742" s="5">
        <v>0.5</v>
      </c>
      <c r="I742" s="61">
        <v>-1.5</v>
      </c>
      <c r="J742" s="62" t="str">
        <f t="shared" si="144"/>
        <v>F2</v>
      </c>
      <c r="K742" s="61">
        <f t="shared" si="145"/>
        <v>2</v>
      </c>
      <c r="L742" s="228">
        <f>IF(K742=0,0,
IF(J742="D0.5",0.5*SUMIFS('Key Numbers'!$C$2:$C$71,'Key Numbers'!$A$2:$A$71,"&gt;="&amp;ABS($I742),'Key Numbers'!$A$2:$A$71,"&lt;="&amp;ABS($H742)),
IF(J742="D-0.5",0.5*-1*SUMIFS('Key Numbers'!$C$2:$C$71,'Key Numbers'!$A$2:$A$71,"&lt;="&amp;ABS($I742),'Key Numbers'!$A$2:$A$71,"&gt;="&amp;ABS($H742)),
IF(J742="F0.5",0.5*SUMIFS('Key Numbers'!$C$2:$C$71,'Key Numbers'!$A$2:$A$71,"&lt;="&amp;ABS($I742),'Key Numbers'!$A$2:$A$71,"&gt;="&amp;ABS($H742)),
IF(J742="F-0.5",0.5*-1*SUMIFS('Key Numbers'!$C$2:$C$71,'Key Numbers'!$A$2:$A$71,"&gt;="&amp;ABS($I742),'Key Numbers'!$A$2:$A$71,"&lt;="&amp;ABS($H742)),
IF(AND(LEFT(J742,1)="F",K742&lt;0),-1*SUMIFS('Key Numbers'!$C$2:$C$71,'Key Numbers'!$A$2:$A$71,"&gt;="&amp;ABS($I742),'Key Numbers'!$A$2:$A$71,"&lt;="&amp;ABS($H742)),
IF(AND(LEFT(J742,1)="F",K742&gt;0),SUMIFS('Key Numbers'!$C$2:$C$71,'Key Numbers'!$A$2:$A$71,"&lt;="&amp;ABS($I742),'Key Numbers'!$A$2:$A$71,"&gt;="&amp;ABS($H742)),
IF(AND(LEFT(J742,1)="D",K742&lt;0),-1*SUMIFS('Key Numbers'!$C$2:$C$71,'Key Numbers'!$A$2:$A$71,"&lt;="&amp;ABS($I742),'Key Numbers'!$A$2:$A$71,"&gt;="&amp;ABS($H742)),
SUMIFS('Key Numbers'!$C$2:$C$71,'Key Numbers'!$A$2:$A$71,"&gt;="&amp;ABS($I742),'Key Numbers'!$A$2:$A$71,"&lt;="&amp;ABS($H742))))))))))</f>
        <v>5.321100917431193E-2</v>
      </c>
      <c r="M742" s="6" cm="1">
        <f t="array" ref="M742">IFERROR(INDEX(DVOA!$E$2:$E$20095,MATCH($F742&amp;$A742-1&amp;$B742,DVOA!$C$2:$C$20095&amp;DVOA!$A$2:$A20828&amp;DVOA!$B$2:$B$20095,0)),0)</f>
        <v>-0.12077</v>
      </c>
      <c r="N742" s="6" cm="1">
        <f t="array" ref="N742">IFERROR(INDEX(WDVOA!$W$2:$W$1616,MATCH($F742&amp;$A742-1&amp;$B742,WDVOA!$U$2:$U$19616&amp;WDVOA!$V$2:$V$19616&amp;WDVOA!$B$2:$B$19616,0)),0)</f>
        <v>0</v>
      </c>
      <c r="O742" s="6" cm="1">
        <f t="array" ref="O742">IFERROR(INDEX(DVOA!$AC$2:$AC$20095,MATCH($F742&amp;$A742-1&amp;$B742,DVOA!$C$2:$C$20095&amp;DVOA!$A$2:$A$20095&amp;DVOA!$B$2:$B$20095,0)
),0)</f>
        <v>0.15125</v>
      </c>
      <c r="P742" s="6" cm="1">
        <f t="array" ref="P742">IFERROR(INDEX(DVOA!$E$2:$E$20095,MATCH($G742&amp;$A742-1&amp;$B742,DVOA!$C$2:$C$20095&amp;DVOA!$A$2:$A20828&amp;DVOA!$B$2:$B$20095,0)),0)</f>
        <v>1.7217E-2</v>
      </c>
      <c r="Q742" s="6" cm="1">
        <f t="array" ref="Q742">IFERROR(INDEX(WDVOA!$W$2:$W$1616,MATCH($G742&amp;$A742-1&amp;$B742,WDVOA!$U$2:$U$19616&amp;WDVOA!$V$2:$V$19616&amp;WDVOA!$B$2:$B$19616,0)),0)</f>
        <v>0</v>
      </c>
      <c r="R742" s="6" cm="1">
        <f t="array" ref="R742">IFERROR(INDEX(DVOA!$AC$2:$AC$20095,MATCH($G742&amp;$A742-1&amp;$B742,DVOA!$C$2:$C$20095&amp;DVOA!$A$2:$A$20095&amp;DVOA!$B$2:$B$20095,0)
),0)</f>
        <v>9.3526999999999999E-2</v>
      </c>
      <c r="S742" s="6">
        <f t="shared" si="146"/>
        <v>0.1223885</v>
      </c>
      <c r="T742" s="104">
        <f t="shared" si="154"/>
        <v>-0.137987</v>
      </c>
      <c r="U742" s="104" t="str">
        <f t="shared" si="155"/>
        <v/>
      </c>
      <c r="V742" s="26" t="str" cm="1">
        <f t="array" ref="V742">IFERROR(IF(E742="H",INDEX('DVOA Pred'!$G$2:$G$1000,MATCH($F742&amp;$B742&amp;$A742,'DVOA Pred'!$C$2:$C$1000&amp;'DVOA Pred'!$A$2:$A$1000&amp;'DVOA Pred'!$B$2:$B$1000,0)),
INDEX('DVOA Pred'!$H$2:$H$1000,MATCH($F742&amp;$B742&amp;$A742,'DVOA Pred'!$D$2:$D$1000&amp;'DVOA Pred'!$A$2:$A$1000&amp;'DVOA Pred'!$B$2:$B$1000,0))),"")</f>
        <v/>
      </c>
      <c r="W742" s="26" t="str">
        <f t="shared" si="147"/>
        <v/>
      </c>
      <c r="X742" s="26" t="str">
        <f t="shared" si="148"/>
        <v/>
      </c>
      <c r="Y742" s="6" t="str">
        <f>IFERROR((PERCENTRANK($L$2:$L$20355,L742)*Multiples!$B$3)+((PERCENTRANK($W$2:$W$20355,W742)*(1-Multiples!$B$3))),"")</f>
        <v/>
      </c>
      <c r="Z742" s="64">
        <v>17</v>
      </c>
      <c r="AA742" s="64">
        <v>16</v>
      </c>
      <c r="AB742" s="24">
        <f t="shared" si="149"/>
        <v>1</v>
      </c>
      <c r="AC742" s="24">
        <f t="shared" si="150"/>
        <v>1.5</v>
      </c>
      <c r="AD742" s="24">
        <f t="shared" si="151"/>
        <v>-0.5</v>
      </c>
      <c r="AE742" s="99" t="str">
        <f t="shared" si="152"/>
        <v>Yes</v>
      </c>
      <c r="AF742" s="99" t="str">
        <f t="shared" si="153"/>
        <v>No</v>
      </c>
      <c r="AG742" s="64"/>
      <c r="AH742" s="105"/>
      <c r="AI742" s="105"/>
      <c r="AJ742" s="66"/>
    </row>
    <row r="743" spans="1:36" customFormat="1" x14ac:dyDescent="0.25">
      <c r="A743" s="7">
        <v>11</v>
      </c>
      <c r="B743" s="5">
        <v>2023</v>
      </c>
      <c r="C743" s="5" t="str">
        <f t="shared" si="143"/>
        <v>2023 W11</v>
      </c>
      <c r="D743" s="5">
        <v>372</v>
      </c>
      <c r="E743" s="5" t="s">
        <v>649</v>
      </c>
      <c r="F743" s="5" t="s">
        <v>30</v>
      </c>
      <c r="G743" s="5" t="s">
        <v>42</v>
      </c>
      <c r="H743" s="5">
        <v>-0.5</v>
      </c>
      <c r="I743" s="61">
        <v>1.5</v>
      </c>
      <c r="J743" s="62" t="str">
        <f t="shared" si="144"/>
        <v>D-2</v>
      </c>
      <c r="K743" s="61">
        <f t="shared" si="145"/>
        <v>-2</v>
      </c>
      <c r="L743" s="228">
        <f>IF(K743=0,0,
IF(J743="D0.5",0.5*SUMIFS('Key Numbers'!$C$2:$C$71,'Key Numbers'!$A$2:$A$71,"&gt;="&amp;ABS($I743),'Key Numbers'!$A$2:$A$71,"&lt;="&amp;ABS($H743)),
IF(J743="D-0.5",0.5*-1*SUMIFS('Key Numbers'!$C$2:$C$71,'Key Numbers'!$A$2:$A$71,"&lt;="&amp;ABS($I743),'Key Numbers'!$A$2:$A$71,"&gt;="&amp;ABS($H743)),
IF(J743="F0.5",0.5*SUMIFS('Key Numbers'!$C$2:$C$71,'Key Numbers'!$A$2:$A$71,"&lt;="&amp;ABS($I743),'Key Numbers'!$A$2:$A$71,"&gt;="&amp;ABS($H743)),
IF(J743="F-0.5",0.5*-1*SUMIFS('Key Numbers'!$C$2:$C$71,'Key Numbers'!$A$2:$A$71,"&gt;="&amp;ABS($I743),'Key Numbers'!$A$2:$A$71,"&lt;="&amp;ABS($H743)),
IF(AND(LEFT(J743,1)="F",K743&lt;0),-1*SUMIFS('Key Numbers'!$C$2:$C$71,'Key Numbers'!$A$2:$A$71,"&gt;="&amp;ABS($I743),'Key Numbers'!$A$2:$A$71,"&lt;="&amp;ABS($H743)),
IF(AND(LEFT(J743,1)="F",K743&gt;0),SUMIFS('Key Numbers'!$C$2:$C$71,'Key Numbers'!$A$2:$A$71,"&lt;="&amp;ABS($I743),'Key Numbers'!$A$2:$A$71,"&gt;="&amp;ABS($H743)),
IF(AND(LEFT(J743,1)="D",K743&lt;0),-1*SUMIFS('Key Numbers'!$C$2:$C$71,'Key Numbers'!$A$2:$A$71,"&lt;="&amp;ABS($I743),'Key Numbers'!$A$2:$A$71,"&gt;="&amp;ABS($H743)),
SUMIFS('Key Numbers'!$C$2:$C$71,'Key Numbers'!$A$2:$A$71,"&gt;="&amp;ABS($I743),'Key Numbers'!$A$2:$A$71,"&lt;="&amp;ABS($H743))))))))))</f>
        <v>-5.321100917431193E-2</v>
      </c>
      <c r="M743" s="6" cm="1">
        <f t="array" ref="M743">IFERROR(INDEX(DVOA!$E$2:$E$20095,MATCH($F743&amp;$A743-1&amp;$B743,DVOA!$C$2:$C$20095&amp;DVOA!$A$2:$A20829&amp;DVOA!$B$2:$B$20095,0)),0)</f>
        <v>1.7217E-2</v>
      </c>
      <c r="N743" s="6" cm="1">
        <f t="array" ref="N743">IFERROR(INDEX(WDVOA!$W$2:$W$1616,MATCH($F743&amp;$A743-1&amp;$B743,WDVOA!$U$2:$U$19616&amp;WDVOA!$V$2:$V$19616&amp;WDVOA!$B$2:$B$19616,0)),0)</f>
        <v>0</v>
      </c>
      <c r="O743" s="6" cm="1">
        <f t="array" ref="O743">IFERROR(INDEX(DVOA!$AC$2:$AC$20095,MATCH($F743&amp;$A743-1&amp;$B743,DVOA!$C$2:$C$20095&amp;DVOA!$A$2:$A$20095&amp;DVOA!$B$2:$B$20095,0)
),0)</f>
        <v>9.3526999999999999E-2</v>
      </c>
      <c r="P743" s="6" cm="1">
        <f t="array" ref="P743">IFERROR(INDEX(DVOA!$E$2:$E$20095,MATCH($G743&amp;$A743-1&amp;$B743,DVOA!$C$2:$C$20095&amp;DVOA!$A$2:$A20829&amp;DVOA!$B$2:$B$20095,0)),0)</f>
        <v>-0.12077</v>
      </c>
      <c r="Q743" s="6" cm="1">
        <f t="array" ref="Q743">IFERROR(INDEX(WDVOA!$W$2:$W$1616,MATCH($G743&amp;$A743-1&amp;$B743,WDVOA!$U$2:$U$19616&amp;WDVOA!$V$2:$V$19616&amp;WDVOA!$B$2:$B$19616,0)),0)</f>
        <v>0</v>
      </c>
      <c r="R743" s="6" cm="1">
        <f t="array" ref="R743">IFERROR(INDEX(DVOA!$AC$2:$AC$20095,MATCH($G743&amp;$A743-1&amp;$B743,DVOA!$C$2:$C$20095&amp;DVOA!$A$2:$A$20095&amp;DVOA!$B$2:$B$20095,0)
),0)</f>
        <v>0.15125</v>
      </c>
      <c r="S743" s="6">
        <f t="shared" si="146"/>
        <v>0.1223885</v>
      </c>
      <c r="T743" s="104">
        <f t="shared" si="154"/>
        <v>0.137987</v>
      </c>
      <c r="U743" s="104" t="str">
        <f t="shared" si="155"/>
        <v/>
      </c>
      <c r="V743" s="26" t="str" cm="1">
        <f t="array" ref="V743">IFERROR(IF(E743="H",INDEX('DVOA Pred'!$G$2:$G$1000,MATCH($F743&amp;$B743&amp;$A743,'DVOA Pred'!$C$2:$C$1000&amp;'DVOA Pred'!$A$2:$A$1000&amp;'DVOA Pred'!$B$2:$B$1000,0)),
INDEX('DVOA Pred'!$H$2:$H$1000,MATCH($F743&amp;$B743&amp;$A743,'DVOA Pred'!$D$2:$D$1000&amp;'DVOA Pred'!$A$2:$A$1000&amp;'DVOA Pred'!$B$2:$B$1000,0))),"")</f>
        <v/>
      </c>
      <c r="W743" s="26" t="str">
        <f t="shared" si="147"/>
        <v/>
      </c>
      <c r="X743" s="26" t="str">
        <f t="shared" si="148"/>
        <v/>
      </c>
      <c r="Y743" s="6" t="str">
        <f>IFERROR((PERCENTRANK($L$2:$L$20355,L743)*Multiples!$B$3)+((PERCENTRANK($W$2:$W$20355,W743)*(1-Multiples!$B$3))),"")</f>
        <v/>
      </c>
      <c r="Z743" s="64">
        <v>16</v>
      </c>
      <c r="AA743" s="64">
        <v>17</v>
      </c>
      <c r="AB743" s="24">
        <f t="shared" si="149"/>
        <v>-1</v>
      </c>
      <c r="AC743" s="24">
        <f t="shared" si="150"/>
        <v>-1.5</v>
      </c>
      <c r="AD743" s="24">
        <f t="shared" si="151"/>
        <v>0.5</v>
      </c>
      <c r="AE743" s="99" t="str">
        <f t="shared" si="152"/>
        <v>No</v>
      </c>
      <c r="AF743" s="99" t="str">
        <f t="shared" si="153"/>
        <v>Yes</v>
      </c>
      <c r="AG743" s="64"/>
      <c r="AH743" s="105"/>
      <c r="AI743" s="105"/>
      <c r="AJ743" s="66"/>
    </row>
    <row r="744" spans="1:36" customFormat="1" x14ac:dyDescent="0.25">
      <c r="A744" s="7">
        <v>11</v>
      </c>
      <c r="B744" s="5">
        <v>2023</v>
      </c>
      <c r="C744" s="5" t="str">
        <f t="shared" si="143"/>
        <v>2023 W11</v>
      </c>
      <c r="D744" s="5">
        <v>373</v>
      </c>
      <c r="E744" s="5" t="s">
        <v>649</v>
      </c>
      <c r="F744" s="5" t="s">
        <v>15</v>
      </c>
      <c r="G744" s="5" t="s">
        <v>26</v>
      </c>
      <c r="H744" s="5">
        <v>9.5</v>
      </c>
      <c r="I744" s="61">
        <v>9</v>
      </c>
      <c r="J744" s="62" t="str">
        <f t="shared" si="144"/>
        <v>D0.5</v>
      </c>
      <c r="K744" s="61">
        <f t="shared" si="145"/>
        <v>0.5</v>
      </c>
      <c r="L744" s="228">
        <f>IF(K744=0,0,
IF(J744="D0.5",0.5*SUMIFS('Key Numbers'!$C$2:$C$71,'Key Numbers'!$A$2:$A$71,"&gt;="&amp;ABS($I744),'Key Numbers'!$A$2:$A$71,"&lt;="&amp;ABS($H744)),
IF(J744="D-0.5",0.5*-1*SUMIFS('Key Numbers'!$C$2:$C$71,'Key Numbers'!$A$2:$A$71,"&lt;="&amp;ABS($I744),'Key Numbers'!$A$2:$A$71,"&gt;="&amp;ABS($H744)),
IF(J744="F0.5",0.5*SUMIFS('Key Numbers'!$C$2:$C$71,'Key Numbers'!$A$2:$A$71,"&lt;="&amp;ABS($I744),'Key Numbers'!$A$2:$A$71,"&gt;="&amp;ABS($H744)),
IF(J744="F-0.5",0.5*-1*SUMIFS('Key Numbers'!$C$2:$C$71,'Key Numbers'!$A$2:$A$71,"&gt;="&amp;ABS($I744),'Key Numbers'!$A$2:$A$71,"&lt;="&amp;ABS($H744)),
IF(AND(LEFT(J744,1)="F",K744&lt;0),-1*SUMIFS('Key Numbers'!$C$2:$C$71,'Key Numbers'!$A$2:$A$71,"&gt;="&amp;ABS($I744),'Key Numbers'!$A$2:$A$71,"&lt;="&amp;ABS($H744)),
IF(AND(LEFT(J744,1)="F",K744&gt;0),SUMIFS('Key Numbers'!$C$2:$C$71,'Key Numbers'!$A$2:$A$71,"&lt;="&amp;ABS($I744),'Key Numbers'!$A$2:$A$71,"&gt;="&amp;ABS($H744)),
IF(AND(LEFT(J744,1)="D",K744&lt;0),-1*SUMIFS('Key Numbers'!$C$2:$C$71,'Key Numbers'!$A$2:$A$71,"&lt;="&amp;ABS($I744),'Key Numbers'!$A$2:$A$71,"&gt;="&amp;ABS($H744)),
SUMIFS('Key Numbers'!$C$2:$C$71,'Key Numbers'!$A$2:$A$71,"&gt;="&amp;ABS($I744),'Key Numbers'!$A$2:$A$71,"&lt;="&amp;ABS($H744))))))))))</f>
        <v>8.2568807339449546E-3</v>
      </c>
      <c r="M744" s="6" cm="1">
        <f t="array" ref="M744">IFERROR(INDEX(DVOA!$E$2:$E$20095,MATCH($F744&amp;$A744-1&amp;$B744,DVOA!$C$2:$C$20095&amp;DVOA!$A$2:$A20830&amp;DVOA!$B$2:$B$20095,0)),0)</f>
        <v>-0.47316999999999998</v>
      </c>
      <c r="N744" s="6" cm="1">
        <f t="array" ref="N744">IFERROR(INDEX(WDVOA!$W$2:$W$1616,MATCH($F744&amp;$A744-1&amp;$B744,WDVOA!$U$2:$U$19616&amp;WDVOA!$V$2:$V$19616&amp;WDVOA!$B$2:$B$19616,0)),0)</f>
        <v>0</v>
      </c>
      <c r="O744" s="6" cm="1">
        <f t="array" ref="O744">IFERROR(INDEX(DVOA!$AC$2:$AC$20095,MATCH($F744&amp;$A744-1&amp;$B744,DVOA!$C$2:$C$20095&amp;DVOA!$A$2:$A$20095&amp;DVOA!$B$2:$B$20095,0)
),0)</f>
        <v>0.12241200000000001</v>
      </c>
      <c r="P744" s="6" cm="1">
        <f t="array" ref="P744">IFERROR(INDEX(DVOA!$E$2:$E$20095,MATCH($G744&amp;$A744-1&amp;$B744,DVOA!$C$2:$C$20095&amp;DVOA!$A$2:$A20830&amp;DVOA!$B$2:$B$20095,0)),0)</f>
        <v>-0.17366999999999999</v>
      </c>
      <c r="Q744" s="6" cm="1">
        <f t="array" ref="Q744">IFERROR(INDEX(WDVOA!$W$2:$W$1616,MATCH($G744&amp;$A744-1&amp;$B744,WDVOA!$U$2:$U$19616&amp;WDVOA!$V$2:$V$19616&amp;WDVOA!$B$2:$B$19616,0)),0)</f>
        <v>0</v>
      </c>
      <c r="R744" s="6" cm="1">
        <f t="array" ref="R744">IFERROR(INDEX(DVOA!$AC$2:$AC$20095,MATCH($G744&amp;$A744-1&amp;$B744,DVOA!$C$2:$C$20095&amp;DVOA!$A$2:$A$20095&amp;DVOA!$B$2:$B$20095,0)
),0)</f>
        <v>0.13161</v>
      </c>
      <c r="S744" s="6">
        <f t="shared" si="146"/>
        <v>0.12701100000000001</v>
      </c>
      <c r="T744" s="104">
        <f t="shared" si="154"/>
        <v>-0.29949999999999999</v>
      </c>
      <c r="U744" s="104" t="str">
        <f t="shared" si="155"/>
        <v/>
      </c>
      <c r="V744" s="26" t="str" cm="1">
        <f t="array" ref="V744">IFERROR(IF(E744="H",INDEX('DVOA Pred'!$G$2:$G$1000,MATCH($F744&amp;$B744&amp;$A744,'DVOA Pred'!$C$2:$C$1000&amp;'DVOA Pred'!$A$2:$A$1000&amp;'DVOA Pred'!$B$2:$B$1000,0)),
INDEX('DVOA Pred'!$H$2:$H$1000,MATCH($F744&amp;$B744&amp;$A744,'DVOA Pred'!$D$2:$D$1000&amp;'DVOA Pred'!$A$2:$A$1000&amp;'DVOA Pred'!$B$2:$B$1000,0))),"")</f>
        <v/>
      </c>
      <c r="W744" s="26" t="str">
        <f t="shared" si="147"/>
        <v/>
      </c>
      <c r="X744" s="26" t="str">
        <f t="shared" si="148"/>
        <v/>
      </c>
      <c r="Y744" s="6" t="str">
        <f>IFERROR((PERCENTRANK($L$2:$L$20355,L744)*Multiples!$B$3)+((PERCENTRANK($W$2:$W$20355,W744)*(1-Multiples!$B$3))),"")</f>
        <v/>
      </c>
      <c r="Z744" s="64">
        <v>31</v>
      </c>
      <c r="AA744" s="64">
        <v>19</v>
      </c>
      <c r="AB744" s="24">
        <f t="shared" si="149"/>
        <v>12</v>
      </c>
      <c r="AC744" s="24">
        <f t="shared" si="150"/>
        <v>21.5</v>
      </c>
      <c r="AD744" s="24">
        <f t="shared" si="151"/>
        <v>21</v>
      </c>
      <c r="AE744" s="99" t="str">
        <f t="shared" si="152"/>
        <v>Yes</v>
      </c>
      <c r="AF744" s="99" t="str">
        <f t="shared" si="153"/>
        <v>Yes</v>
      </c>
      <c r="AG744" s="64"/>
      <c r="AH744" s="105"/>
      <c r="AI744" s="105"/>
      <c r="AJ744" s="66"/>
    </row>
    <row r="745" spans="1:36" customFormat="1" x14ac:dyDescent="0.25">
      <c r="A745" s="7">
        <v>11</v>
      </c>
      <c r="B745" s="5">
        <v>2023</v>
      </c>
      <c r="C745" s="5" t="str">
        <f t="shared" si="143"/>
        <v>2023 W11</v>
      </c>
      <c r="D745" s="5">
        <v>373</v>
      </c>
      <c r="E745" s="5" t="s">
        <v>651</v>
      </c>
      <c r="F745" s="5" t="s">
        <v>26</v>
      </c>
      <c r="G745" s="5" t="s">
        <v>15</v>
      </c>
      <c r="H745" s="5">
        <v>-9.5</v>
      </c>
      <c r="I745" s="61">
        <v>-9</v>
      </c>
      <c r="J745" s="62" t="str">
        <f t="shared" si="144"/>
        <v>F-0.5</v>
      </c>
      <c r="K745" s="61">
        <f t="shared" si="145"/>
        <v>-0.5</v>
      </c>
      <c r="L745" s="228">
        <f>IF(K745=0,0,
IF(J745="D0.5",0.5*SUMIFS('Key Numbers'!$C$2:$C$71,'Key Numbers'!$A$2:$A$71,"&gt;="&amp;ABS($I745),'Key Numbers'!$A$2:$A$71,"&lt;="&amp;ABS($H745)),
IF(J745="D-0.5",0.5*-1*SUMIFS('Key Numbers'!$C$2:$C$71,'Key Numbers'!$A$2:$A$71,"&lt;="&amp;ABS($I745),'Key Numbers'!$A$2:$A$71,"&gt;="&amp;ABS($H745)),
IF(J745="F0.5",0.5*SUMIFS('Key Numbers'!$C$2:$C$71,'Key Numbers'!$A$2:$A$71,"&lt;="&amp;ABS($I745),'Key Numbers'!$A$2:$A$71,"&gt;="&amp;ABS($H745)),
IF(J745="F-0.5",0.5*-1*SUMIFS('Key Numbers'!$C$2:$C$71,'Key Numbers'!$A$2:$A$71,"&gt;="&amp;ABS($I745),'Key Numbers'!$A$2:$A$71,"&lt;="&amp;ABS($H745)),
IF(AND(LEFT(J745,1)="F",K745&lt;0),-1*SUMIFS('Key Numbers'!$C$2:$C$71,'Key Numbers'!$A$2:$A$71,"&gt;="&amp;ABS($I745),'Key Numbers'!$A$2:$A$71,"&lt;="&amp;ABS($H745)),
IF(AND(LEFT(J745,1)="F",K745&gt;0),SUMIFS('Key Numbers'!$C$2:$C$71,'Key Numbers'!$A$2:$A$71,"&lt;="&amp;ABS($I745),'Key Numbers'!$A$2:$A$71,"&gt;="&amp;ABS($H745)),
IF(AND(LEFT(J745,1)="D",K745&lt;0),-1*SUMIFS('Key Numbers'!$C$2:$C$71,'Key Numbers'!$A$2:$A$71,"&lt;="&amp;ABS($I745),'Key Numbers'!$A$2:$A$71,"&gt;="&amp;ABS($H745)),
SUMIFS('Key Numbers'!$C$2:$C$71,'Key Numbers'!$A$2:$A$71,"&gt;="&amp;ABS($I745),'Key Numbers'!$A$2:$A$71,"&lt;="&amp;ABS($H745))))))))))</f>
        <v>-8.2568807339449546E-3</v>
      </c>
      <c r="M745" s="6" cm="1">
        <f t="array" ref="M745">IFERROR(INDEX(DVOA!$E$2:$E$20095,MATCH($F745&amp;$A745-1&amp;$B745,DVOA!$C$2:$C$20095&amp;DVOA!$A$2:$A20831&amp;DVOA!$B$2:$B$20095,0)),0)</f>
        <v>-0.17366999999999999</v>
      </c>
      <c r="N745" s="6" cm="1">
        <f t="array" ref="N745">IFERROR(INDEX(WDVOA!$W$2:$W$1616,MATCH($F745&amp;$A745-1&amp;$B745,WDVOA!$U$2:$U$19616&amp;WDVOA!$V$2:$V$19616&amp;WDVOA!$B$2:$B$19616,0)),0)</f>
        <v>0</v>
      </c>
      <c r="O745" s="6" cm="1">
        <f t="array" ref="O745">IFERROR(INDEX(DVOA!$AC$2:$AC$20095,MATCH($F745&amp;$A745-1&amp;$B745,DVOA!$C$2:$C$20095&amp;DVOA!$A$2:$A$20095&amp;DVOA!$B$2:$B$20095,0)
),0)</f>
        <v>0.13161</v>
      </c>
      <c r="P745" s="6" cm="1">
        <f t="array" ref="P745">IFERROR(INDEX(DVOA!$E$2:$E$20095,MATCH($G745&amp;$A745-1&amp;$B745,DVOA!$C$2:$C$20095&amp;DVOA!$A$2:$A20831&amp;DVOA!$B$2:$B$20095,0)),0)</f>
        <v>-0.47316999999999998</v>
      </c>
      <c r="Q745" s="6" cm="1">
        <f t="array" ref="Q745">IFERROR(INDEX(WDVOA!$W$2:$W$1616,MATCH($G745&amp;$A745-1&amp;$B745,WDVOA!$U$2:$U$19616&amp;WDVOA!$V$2:$V$19616&amp;WDVOA!$B$2:$B$19616,0)),0)</f>
        <v>0</v>
      </c>
      <c r="R745" s="6" cm="1">
        <f t="array" ref="R745">IFERROR(INDEX(DVOA!$AC$2:$AC$20095,MATCH($G745&amp;$A745-1&amp;$B745,DVOA!$C$2:$C$20095&amp;DVOA!$A$2:$A$20095&amp;DVOA!$B$2:$B$20095,0)
),0)</f>
        <v>0.12241200000000001</v>
      </c>
      <c r="S745" s="6">
        <f t="shared" si="146"/>
        <v>0.12701100000000001</v>
      </c>
      <c r="T745" s="104">
        <f t="shared" si="154"/>
        <v>0.29949999999999999</v>
      </c>
      <c r="U745" s="104" t="str">
        <f t="shared" si="155"/>
        <v/>
      </c>
      <c r="V745" s="26" t="str" cm="1">
        <f t="array" ref="V745">IFERROR(IF(E745="H",INDEX('DVOA Pred'!$G$2:$G$1000,MATCH($F745&amp;$B745&amp;$A745,'DVOA Pred'!$C$2:$C$1000&amp;'DVOA Pred'!$A$2:$A$1000&amp;'DVOA Pred'!$B$2:$B$1000,0)),
INDEX('DVOA Pred'!$H$2:$H$1000,MATCH($F745&amp;$B745&amp;$A745,'DVOA Pred'!$D$2:$D$1000&amp;'DVOA Pred'!$A$2:$A$1000&amp;'DVOA Pred'!$B$2:$B$1000,0))),"")</f>
        <v/>
      </c>
      <c r="W745" s="26" t="str">
        <f t="shared" si="147"/>
        <v/>
      </c>
      <c r="X745" s="26" t="str">
        <f t="shared" si="148"/>
        <v/>
      </c>
      <c r="Y745" s="6" t="str">
        <f>IFERROR((PERCENTRANK($L$2:$L$20355,L745)*Multiples!$B$3)+((PERCENTRANK($W$2:$W$20355,W745)*(1-Multiples!$B$3))),"")</f>
        <v/>
      </c>
      <c r="Z745" s="64">
        <v>19</v>
      </c>
      <c r="AA745" s="64">
        <v>31</v>
      </c>
      <c r="AB745" s="24">
        <f t="shared" si="149"/>
        <v>-12</v>
      </c>
      <c r="AC745" s="24">
        <f t="shared" si="150"/>
        <v>-21.5</v>
      </c>
      <c r="AD745" s="24">
        <f t="shared" si="151"/>
        <v>-21</v>
      </c>
      <c r="AE745" s="99" t="str">
        <f t="shared" si="152"/>
        <v>No</v>
      </c>
      <c r="AF745" s="99" t="str">
        <f t="shared" si="153"/>
        <v>No</v>
      </c>
      <c r="AG745" s="64"/>
      <c r="AH745" s="105"/>
      <c r="AI745" s="105"/>
      <c r="AJ745" s="66"/>
    </row>
    <row r="746" spans="1:36" customFormat="1" x14ac:dyDescent="0.25">
      <c r="A746" s="7">
        <v>12</v>
      </c>
      <c r="B746" s="5">
        <v>2023</v>
      </c>
      <c r="C746" s="5" t="str">
        <f t="shared" si="143"/>
        <v>2023 W12</v>
      </c>
      <c r="D746" s="5">
        <v>374</v>
      </c>
      <c r="E746" s="5" t="s">
        <v>651</v>
      </c>
      <c r="F746" s="5" t="s">
        <v>21</v>
      </c>
      <c r="G746" s="5" t="s">
        <v>20</v>
      </c>
      <c r="H746" s="47">
        <v>-7.5</v>
      </c>
      <c r="I746" s="61">
        <v>-7.5</v>
      </c>
      <c r="J746" s="62" t="str">
        <f t="shared" si="144"/>
        <v>F0</v>
      </c>
      <c r="K746" s="61">
        <f t="shared" si="145"/>
        <v>0</v>
      </c>
      <c r="L746" s="228">
        <f>IF(K746=0,0,
IF(J746="D0.5",0.5*SUMIFS('Key Numbers'!$C$2:$C$71,'Key Numbers'!$A$2:$A$71,"&gt;="&amp;ABS($I746),'Key Numbers'!$A$2:$A$71,"&lt;="&amp;ABS($H746)),
IF(J746="D-0.5",0.5*-1*SUMIFS('Key Numbers'!$C$2:$C$71,'Key Numbers'!$A$2:$A$71,"&lt;="&amp;ABS($I746),'Key Numbers'!$A$2:$A$71,"&gt;="&amp;ABS($H746)),
IF(J746="F0.5",0.5*SUMIFS('Key Numbers'!$C$2:$C$71,'Key Numbers'!$A$2:$A$71,"&lt;="&amp;ABS($I746),'Key Numbers'!$A$2:$A$71,"&gt;="&amp;ABS($H746)),
IF(J746="F-0.5",0.5*-1*SUMIFS('Key Numbers'!$C$2:$C$71,'Key Numbers'!$A$2:$A$71,"&gt;="&amp;ABS($I746),'Key Numbers'!$A$2:$A$71,"&lt;="&amp;ABS($H746)),
IF(AND(LEFT(J746,1)="F",K746&lt;0),-1*SUMIFS('Key Numbers'!$C$2:$C$71,'Key Numbers'!$A$2:$A$71,"&gt;="&amp;ABS($I746),'Key Numbers'!$A$2:$A$71,"&lt;="&amp;ABS($H746)),
IF(AND(LEFT(J746,1)="F",K746&gt;0),SUMIFS('Key Numbers'!$C$2:$C$71,'Key Numbers'!$A$2:$A$71,"&lt;="&amp;ABS($I746),'Key Numbers'!$A$2:$A$71,"&gt;="&amp;ABS($H746)),
IF(AND(LEFT(J746,1)="D",K746&lt;0),-1*SUMIFS('Key Numbers'!$C$2:$C$71,'Key Numbers'!$A$2:$A$71,"&lt;="&amp;ABS($I746),'Key Numbers'!$A$2:$A$71,"&gt;="&amp;ABS($H746)),
SUMIFS('Key Numbers'!$C$2:$C$71,'Key Numbers'!$A$2:$A$71,"&gt;="&amp;ABS($I746),'Key Numbers'!$A$2:$A$71,"&lt;="&amp;ABS($H746))))))))))</f>
        <v>0</v>
      </c>
      <c r="M746" s="6" cm="1">
        <f t="array" ref="M746">IFERROR(INDEX(DVOA!$E$2:$E$20095,MATCH($F746&amp;$A746-1&amp;$B746,DVOA!$C$2:$C$20095&amp;DVOA!$A$2:$A20772&amp;DVOA!$B$2:$B$20095,0)),0)</f>
        <v>0.23466600000000001</v>
      </c>
      <c r="N746" s="6" cm="1">
        <f t="array" ref="N746">IFERROR(INDEX(WDVOA!$W$2:$W$1616,MATCH($F746&amp;$A746-1&amp;$B746,WDVOA!$U$2:$U$19616&amp;WDVOA!$V$2:$V$19616&amp;WDVOA!$B$2:$B$19616,0)),0)</f>
        <v>0</v>
      </c>
      <c r="O746" s="6" cm="1">
        <f t="array" ref="O746">IFERROR(INDEX(DVOA!$AC$2:$AC$20095,MATCH($F746&amp;$A746-1&amp;$B746,DVOA!$C$2:$C$20095&amp;DVOA!$A$2:$A$20095&amp;DVOA!$B$2:$B$20095,0)
),0)</f>
        <v>0.136215</v>
      </c>
      <c r="P746" s="6" cm="1">
        <f t="array" ref="P746">IFERROR(INDEX(DVOA!$E$2:$E$20095,MATCH($G746&amp;$A746-1&amp;$B746,DVOA!$C$2:$C$20095&amp;DVOA!$A$2:$A20772&amp;DVOA!$B$2:$B$20095,0)),0)</f>
        <v>-9.9470000000000003E-2</v>
      </c>
      <c r="Q746" s="6" cm="1">
        <f t="array" ref="Q746">IFERROR(INDEX(WDVOA!$W$2:$W$1616,MATCH($G746&amp;$A746-1&amp;$B746,WDVOA!$U$2:$U$19616&amp;WDVOA!$V$2:$V$19616&amp;WDVOA!$B$2:$B$19616,0)),0)</f>
        <v>0</v>
      </c>
      <c r="R746" s="6" cm="1">
        <f t="array" ref="R746">IFERROR(INDEX(DVOA!$AC$2:$AC$20095,MATCH($G746&amp;$A746-1&amp;$B746,DVOA!$C$2:$C$20095&amp;DVOA!$A$2:$A$20095&amp;DVOA!$B$2:$B$20095,0)
),0)</f>
        <v>0.106557</v>
      </c>
      <c r="S746" s="6">
        <f t="shared" si="146"/>
        <v>0.12138599999999999</v>
      </c>
      <c r="T746" s="104">
        <f t="shared" si="154"/>
        <v>0.33413599999999999</v>
      </c>
      <c r="U746" s="104" t="str">
        <f t="shared" si="155"/>
        <v/>
      </c>
      <c r="V746" s="26" t="str" cm="1">
        <f t="array" ref="V746">IFERROR(IF(E746="H",INDEX('DVOA Pred'!$G$2:$G$1000,MATCH($F746&amp;$B746&amp;$A746,'DVOA Pred'!$C$2:$C$1000&amp;'DVOA Pred'!$A$2:$A$1000&amp;'DVOA Pred'!$B$2:$B$1000,0)),
INDEX('DVOA Pred'!$H$2:$H$1000,MATCH($F746&amp;$B746&amp;$A746,'DVOA Pred'!$D$2:$D$1000&amp;'DVOA Pred'!$A$2:$A$1000&amp;'DVOA Pred'!$B$2:$B$1000,0))),"")</f>
        <v/>
      </c>
      <c r="W746" s="26" t="str">
        <f t="shared" si="147"/>
        <v/>
      </c>
      <c r="X746" s="26" t="str">
        <f t="shared" si="148"/>
        <v/>
      </c>
      <c r="Y746" s="6" t="str">
        <f>IFERROR((PERCENTRANK($L$2:$L$20355,L746)*Multiples!$B$3)+((PERCENTRANK($W$2:$W$20355,W746)*(1-Multiples!$B$3))),"")</f>
        <v/>
      </c>
      <c r="Z746" s="64">
        <v>22</v>
      </c>
      <c r="AA746" s="64">
        <v>29</v>
      </c>
      <c r="AB746" s="24">
        <f t="shared" si="149"/>
        <v>-7</v>
      </c>
      <c r="AC746" s="24">
        <f t="shared" si="150"/>
        <v>-14.5</v>
      </c>
      <c r="AD746" s="24">
        <f t="shared" si="151"/>
        <v>-14.5</v>
      </c>
      <c r="AE746" s="99" t="str">
        <f t="shared" si="152"/>
        <v>No</v>
      </c>
      <c r="AF746" s="99" t="str">
        <f t="shared" si="153"/>
        <v>No</v>
      </c>
      <c r="AG746" s="64"/>
      <c r="AH746" s="105"/>
      <c r="AI746" s="105"/>
      <c r="AJ746" s="66"/>
    </row>
    <row r="747" spans="1:36" customFormat="1" x14ac:dyDescent="0.25">
      <c r="A747" s="7">
        <v>12</v>
      </c>
      <c r="B747" s="5">
        <v>2023</v>
      </c>
      <c r="C747" s="5" t="str">
        <f t="shared" si="143"/>
        <v>2023 W12</v>
      </c>
      <c r="D747" s="5">
        <v>374</v>
      </c>
      <c r="E747" s="5" t="s">
        <v>649</v>
      </c>
      <c r="F747" s="5" t="s">
        <v>20</v>
      </c>
      <c r="G747" s="5" t="s">
        <v>21</v>
      </c>
      <c r="H747" s="47">
        <v>7.5</v>
      </c>
      <c r="I747" s="61">
        <v>7.5</v>
      </c>
      <c r="J747" s="62" t="str">
        <f t="shared" si="144"/>
        <v>D0</v>
      </c>
      <c r="K747" s="61">
        <f t="shared" si="145"/>
        <v>0</v>
      </c>
      <c r="L747" s="228">
        <f>IF(K747=0,0,
IF(J747="D0.5",0.5*SUMIFS('Key Numbers'!$C$2:$C$71,'Key Numbers'!$A$2:$A$71,"&gt;="&amp;ABS($I747),'Key Numbers'!$A$2:$A$71,"&lt;="&amp;ABS($H747)),
IF(J747="D-0.5",0.5*-1*SUMIFS('Key Numbers'!$C$2:$C$71,'Key Numbers'!$A$2:$A$71,"&lt;="&amp;ABS($I747),'Key Numbers'!$A$2:$A$71,"&gt;="&amp;ABS($H747)),
IF(J747="F0.5",0.5*SUMIFS('Key Numbers'!$C$2:$C$71,'Key Numbers'!$A$2:$A$71,"&lt;="&amp;ABS($I747),'Key Numbers'!$A$2:$A$71,"&gt;="&amp;ABS($H747)),
IF(J747="F-0.5",0.5*-1*SUMIFS('Key Numbers'!$C$2:$C$71,'Key Numbers'!$A$2:$A$71,"&gt;="&amp;ABS($I747),'Key Numbers'!$A$2:$A$71,"&lt;="&amp;ABS($H747)),
IF(AND(LEFT(J747,1)="F",K747&lt;0),-1*SUMIFS('Key Numbers'!$C$2:$C$71,'Key Numbers'!$A$2:$A$71,"&gt;="&amp;ABS($I747),'Key Numbers'!$A$2:$A$71,"&lt;="&amp;ABS($H747)),
IF(AND(LEFT(J747,1)="F",K747&gt;0),SUMIFS('Key Numbers'!$C$2:$C$71,'Key Numbers'!$A$2:$A$71,"&lt;="&amp;ABS($I747),'Key Numbers'!$A$2:$A$71,"&gt;="&amp;ABS($H747)),
IF(AND(LEFT(J747,1)="D",K747&lt;0),-1*SUMIFS('Key Numbers'!$C$2:$C$71,'Key Numbers'!$A$2:$A$71,"&lt;="&amp;ABS($I747),'Key Numbers'!$A$2:$A$71,"&gt;="&amp;ABS($H747)),
SUMIFS('Key Numbers'!$C$2:$C$71,'Key Numbers'!$A$2:$A$71,"&gt;="&amp;ABS($I747),'Key Numbers'!$A$2:$A$71,"&lt;="&amp;ABS($H747))))))))))</f>
        <v>0</v>
      </c>
      <c r="M747" s="6" cm="1">
        <f t="array" ref="M747">IFERROR(INDEX(DVOA!$E$2:$E$20095,MATCH($F747&amp;$A747-1&amp;$B747,DVOA!$C$2:$C$20095&amp;DVOA!$A$2:$A20773&amp;DVOA!$B$2:$B$20095,0)),0)</f>
        <v>-9.9470000000000003E-2</v>
      </c>
      <c r="N747" s="6" cm="1">
        <f t="array" ref="N747">IFERROR(INDEX(WDVOA!$W$2:$W$1616,MATCH($F747&amp;$A747-1&amp;$B747,WDVOA!$U$2:$U$19616&amp;WDVOA!$V$2:$V$19616&amp;WDVOA!$B$2:$B$19616,0)),0)</f>
        <v>0</v>
      </c>
      <c r="O747" s="6" cm="1">
        <f t="array" ref="O747">IFERROR(INDEX(DVOA!$AC$2:$AC$20095,MATCH($F747&amp;$A747-1&amp;$B747,DVOA!$C$2:$C$20095&amp;DVOA!$A$2:$A$20095&amp;DVOA!$B$2:$B$20095,0)
),0)</f>
        <v>0.106557</v>
      </c>
      <c r="P747" s="6" cm="1">
        <f t="array" ref="P747">IFERROR(INDEX(DVOA!$E$2:$E$20095,MATCH($G747&amp;$A747-1&amp;$B747,DVOA!$C$2:$C$20095&amp;DVOA!$A$2:$A20773&amp;DVOA!$B$2:$B$20095,0)),0)</f>
        <v>0.23466600000000001</v>
      </c>
      <c r="Q747" s="6" cm="1">
        <f t="array" ref="Q747">IFERROR(INDEX(WDVOA!$W$2:$W$1616,MATCH($G747&amp;$A747-1&amp;$B747,WDVOA!$U$2:$U$19616&amp;WDVOA!$V$2:$V$19616&amp;WDVOA!$B$2:$B$19616,0)),0)</f>
        <v>0</v>
      </c>
      <c r="R747" s="6" cm="1">
        <f t="array" ref="R747">IFERROR(INDEX(DVOA!$AC$2:$AC$20095,MATCH($G747&amp;$A747-1&amp;$B747,DVOA!$C$2:$C$20095&amp;DVOA!$A$2:$A$20095&amp;DVOA!$B$2:$B$20095,0)
),0)</f>
        <v>0.136215</v>
      </c>
      <c r="S747" s="6">
        <f t="shared" si="146"/>
        <v>0.12138599999999999</v>
      </c>
      <c r="T747" s="104">
        <f t="shared" si="154"/>
        <v>-0.33413599999999999</v>
      </c>
      <c r="U747" s="104" t="str">
        <f t="shared" si="155"/>
        <v/>
      </c>
      <c r="V747" s="26" t="str" cm="1">
        <f t="array" ref="V747">IFERROR(IF(E747="H",INDEX('DVOA Pred'!$G$2:$G$1000,MATCH($F747&amp;$B747&amp;$A747,'DVOA Pred'!$C$2:$C$1000&amp;'DVOA Pred'!$A$2:$A$1000&amp;'DVOA Pred'!$B$2:$B$1000,0)),
INDEX('DVOA Pred'!$H$2:$H$1000,MATCH($F747&amp;$B747&amp;$A747,'DVOA Pred'!$D$2:$D$1000&amp;'DVOA Pred'!$A$2:$A$1000&amp;'DVOA Pred'!$B$2:$B$1000,0))),"")</f>
        <v/>
      </c>
      <c r="W747" s="26" t="str">
        <f t="shared" si="147"/>
        <v/>
      </c>
      <c r="X747" s="26" t="str">
        <f t="shared" si="148"/>
        <v/>
      </c>
      <c r="Y747" s="6" t="str">
        <f>IFERROR((PERCENTRANK($L$2:$L$20355,L747)*Multiples!$B$3)+((PERCENTRANK($W$2:$W$20355,W747)*(1-Multiples!$B$3))),"")</f>
        <v/>
      </c>
      <c r="Z747" s="64">
        <v>29</v>
      </c>
      <c r="AA747" s="64">
        <v>22</v>
      </c>
      <c r="AB747" s="24">
        <f t="shared" si="149"/>
        <v>7</v>
      </c>
      <c r="AC747" s="24">
        <f t="shared" si="150"/>
        <v>14.5</v>
      </c>
      <c r="AD747" s="24">
        <f t="shared" si="151"/>
        <v>14.5</v>
      </c>
      <c r="AE747" s="99" t="str">
        <f t="shared" si="152"/>
        <v>Yes</v>
      </c>
      <c r="AF747" s="99" t="str">
        <f t="shared" si="153"/>
        <v>Yes</v>
      </c>
      <c r="AG747" s="64"/>
      <c r="AH747" s="105"/>
      <c r="AI747" s="105"/>
      <c r="AJ747" s="66"/>
    </row>
    <row r="748" spans="1:36" customFormat="1" x14ac:dyDescent="0.25">
      <c r="A748" s="7">
        <v>12</v>
      </c>
      <c r="B748" s="5">
        <v>2023</v>
      </c>
      <c r="C748" s="5" t="str">
        <f t="shared" si="143"/>
        <v>2023 W12</v>
      </c>
      <c r="D748" s="5">
        <v>375</v>
      </c>
      <c r="E748" s="5" t="s">
        <v>651</v>
      </c>
      <c r="F748" s="5" t="s">
        <v>3</v>
      </c>
      <c r="G748" s="5" t="s">
        <v>26</v>
      </c>
      <c r="H748" s="47">
        <v>-10.5</v>
      </c>
      <c r="I748" s="61">
        <v>-11</v>
      </c>
      <c r="J748" s="62" t="str">
        <f t="shared" si="144"/>
        <v>F0.5</v>
      </c>
      <c r="K748" s="61">
        <f t="shared" si="145"/>
        <v>0.5</v>
      </c>
      <c r="L748" s="228">
        <f>IF(K748=0,0,
IF(J748="D0.5",0.5*SUMIFS('Key Numbers'!$C$2:$C$71,'Key Numbers'!$A$2:$A$71,"&gt;="&amp;ABS($I748),'Key Numbers'!$A$2:$A$71,"&lt;="&amp;ABS($H748)),
IF(J748="D-0.5",0.5*-1*SUMIFS('Key Numbers'!$C$2:$C$71,'Key Numbers'!$A$2:$A$71,"&lt;="&amp;ABS($I748),'Key Numbers'!$A$2:$A$71,"&gt;="&amp;ABS($H748)),
IF(J748="F0.5",0.5*SUMIFS('Key Numbers'!$C$2:$C$71,'Key Numbers'!$A$2:$A$71,"&lt;="&amp;ABS($I748),'Key Numbers'!$A$2:$A$71,"&gt;="&amp;ABS($H748)),
IF(J748="F-0.5",0.5*-1*SUMIFS('Key Numbers'!$C$2:$C$71,'Key Numbers'!$A$2:$A$71,"&gt;="&amp;ABS($I748),'Key Numbers'!$A$2:$A$71,"&lt;="&amp;ABS($H748)),
IF(AND(LEFT(J748,1)="F",K748&lt;0),-1*SUMIFS('Key Numbers'!$C$2:$C$71,'Key Numbers'!$A$2:$A$71,"&gt;="&amp;ABS($I748),'Key Numbers'!$A$2:$A$71,"&lt;="&amp;ABS($H748)),
IF(AND(LEFT(J748,1)="F",K748&gt;0),SUMIFS('Key Numbers'!$C$2:$C$71,'Key Numbers'!$A$2:$A$71,"&lt;="&amp;ABS($I748),'Key Numbers'!$A$2:$A$71,"&gt;="&amp;ABS($H748)),
IF(AND(LEFT(J748,1)="D",K748&lt;0),-1*SUMIFS('Key Numbers'!$C$2:$C$71,'Key Numbers'!$A$2:$A$71,"&lt;="&amp;ABS($I748),'Key Numbers'!$A$2:$A$71,"&gt;="&amp;ABS($H748)),
SUMIFS('Key Numbers'!$C$2:$C$71,'Key Numbers'!$A$2:$A$71,"&gt;="&amp;ABS($I748),'Key Numbers'!$A$2:$A$71,"&lt;="&amp;ABS($H748))))))))))</f>
        <v>6.4220183486238536E-3</v>
      </c>
      <c r="M748" s="6" cm="1">
        <f t="array" ref="M748">IFERROR(INDEX(DVOA!$E$2:$E$20095,MATCH($F748&amp;$A748-1&amp;$B748,DVOA!$C$2:$C$20095&amp;DVOA!$A$2:$A20774&amp;DVOA!$B$2:$B$20095,0)),0)</f>
        <v>0.21116299999999999</v>
      </c>
      <c r="N748" s="6" cm="1">
        <f t="array" ref="N748">IFERROR(INDEX(WDVOA!$W$2:$W$1616,MATCH($F748&amp;$A748-1&amp;$B748,WDVOA!$U$2:$U$19616&amp;WDVOA!$V$2:$V$19616&amp;WDVOA!$B$2:$B$19616,0)),0)</f>
        <v>0</v>
      </c>
      <c r="O748" s="6" cm="1">
        <f t="array" ref="O748">IFERROR(INDEX(DVOA!$AC$2:$AC$20095,MATCH($F748&amp;$A748-1&amp;$B748,DVOA!$C$2:$C$20095&amp;DVOA!$A$2:$A$20095&amp;DVOA!$B$2:$B$20095,0)
),0)</f>
        <v>0.190471</v>
      </c>
      <c r="P748" s="6" cm="1">
        <f t="array" ref="P748">IFERROR(INDEX(DVOA!$E$2:$E$20095,MATCH($G748&amp;$A748-1&amp;$B748,DVOA!$C$2:$C$20095&amp;DVOA!$A$2:$A20774&amp;DVOA!$B$2:$B$20095,0)),0)</f>
        <v>-0.18944</v>
      </c>
      <c r="Q748" s="6" cm="1">
        <f t="array" ref="Q748">IFERROR(INDEX(WDVOA!$W$2:$W$1616,MATCH($G748&amp;$A748-1&amp;$B748,WDVOA!$U$2:$U$19616&amp;WDVOA!$V$2:$V$19616&amp;WDVOA!$B$2:$B$19616,0)),0)</f>
        <v>0</v>
      </c>
      <c r="R748" s="6" cm="1">
        <f t="array" ref="R748">IFERROR(INDEX(DVOA!$AC$2:$AC$20095,MATCH($G748&amp;$A748-1&amp;$B748,DVOA!$C$2:$C$20095&amp;DVOA!$A$2:$A$20095&amp;DVOA!$B$2:$B$20095,0)
),0)</f>
        <v>0.118493</v>
      </c>
      <c r="S748" s="6">
        <f t="shared" si="146"/>
        <v>0.15448200000000001</v>
      </c>
      <c r="T748" s="104">
        <f t="shared" si="154"/>
        <v>0.40060299999999999</v>
      </c>
      <c r="U748" s="104" t="str">
        <f t="shared" si="155"/>
        <v/>
      </c>
      <c r="V748" s="26" t="str" cm="1">
        <f t="array" ref="V748">IFERROR(IF(E748="H",INDEX('DVOA Pred'!$G$2:$G$1000,MATCH($F748&amp;$B748&amp;$A748,'DVOA Pred'!$C$2:$C$1000&amp;'DVOA Pred'!$A$2:$A$1000&amp;'DVOA Pred'!$B$2:$B$1000,0)),
INDEX('DVOA Pred'!$H$2:$H$1000,MATCH($F748&amp;$B748&amp;$A748,'DVOA Pred'!$D$2:$D$1000&amp;'DVOA Pred'!$A$2:$A$1000&amp;'DVOA Pred'!$B$2:$B$1000,0))),"")</f>
        <v/>
      </c>
      <c r="W748" s="26" t="str">
        <f t="shared" si="147"/>
        <v/>
      </c>
      <c r="X748" s="26" t="str">
        <f t="shared" si="148"/>
        <v/>
      </c>
      <c r="Y748" s="6" t="str">
        <f>IFERROR((PERCENTRANK($L$2:$L$20355,L748)*Multiples!$B$3)+((PERCENTRANK($W$2:$W$20355,W748)*(1-Multiples!$B$3))),"")</f>
        <v/>
      </c>
      <c r="Z748" s="64">
        <v>45</v>
      </c>
      <c r="AA748" s="64">
        <v>10</v>
      </c>
      <c r="AB748" s="24">
        <f t="shared" si="149"/>
        <v>35</v>
      </c>
      <c r="AC748" s="24">
        <f t="shared" si="150"/>
        <v>24.5</v>
      </c>
      <c r="AD748" s="24">
        <f t="shared" si="151"/>
        <v>24</v>
      </c>
      <c r="AE748" s="99" t="str">
        <f t="shared" si="152"/>
        <v>Yes</v>
      </c>
      <c r="AF748" s="99" t="str">
        <f t="shared" si="153"/>
        <v>Yes</v>
      </c>
      <c r="AG748" s="64"/>
      <c r="AH748" s="105"/>
      <c r="AI748" s="105"/>
      <c r="AJ748" s="66"/>
    </row>
    <row r="749" spans="1:36" customFormat="1" x14ac:dyDescent="0.25">
      <c r="A749" s="7">
        <v>12</v>
      </c>
      <c r="B749" s="5">
        <v>2023</v>
      </c>
      <c r="C749" s="5" t="str">
        <f t="shared" si="143"/>
        <v>2023 W12</v>
      </c>
      <c r="D749" s="5">
        <v>375</v>
      </c>
      <c r="E749" s="5" t="s">
        <v>649</v>
      </c>
      <c r="F749" s="5" t="s">
        <v>26</v>
      </c>
      <c r="G749" s="5" t="s">
        <v>3</v>
      </c>
      <c r="H749" s="47">
        <v>10.5</v>
      </c>
      <c r="I749" s="61">
        <v>11</v>
      </c>
      <c r="J749" s="62" t="str">
        <f t="shared" si="144"/>
        <v>D-0.5</v>
      </c>
      <c r="K749" s="61">
        <f t="shared" si="145"/>
        <v>-0.5</v>
      </c>
      <c r="L749" s="228">
        <f>IF(K749=0,0,
IF(J749="D0.5",0.5*SUMIFS('Key Numbers'!$C$2:$C$71,'Key Numbers'!$A$2:$A$71,"&gt;="&amp;ABS($I749),'Key Numbers'!$A$2:$A$71,"&lt;="&amp;ABS($H749)),
IF(J749="D-0.5",0.5*-1*SUMIFS('Key Numbers'!$C$2:$C$71,'Key Numbers'!$A$2:$A$71,"&lt;="&amp;ABS($I749),'Key Numbers'!$A$2:$A$71,"&gt;="&amp;ABS($H749)),
IF(J749="F0.5",0.5*SUMIFS('Key Numbers'!$C$2:$C$71,'Key Numbers'!$A$2:$A$71,"&lt;="&amp;ABS($I749),'Key Numbers'!$A$2:$A$71,"&gt;="&amp;ABS($H749)),
IF(J749="F-0.5",0.5*-1*SUMIFS('Key Numbers'!$C$2:$C$71,'Key Numbers'!$A$2:$A$71,"&gt;="&amp;ABS($I749),'Key Numbers'!$A$2:$A$71,"&lt;="&amp;ABS($H749)),
IF(AND(LEFT(J749,1)="F",K749&lt;0),-1*SUMIFS('Key Numbers'!$C$2:$C$71,'Key Numbers'!$A$2:$A$71,"&gt;="&amp;ABS($I749),'Key Numbers'!$A$2:$A$71,"&lt;="&amp;ABS($H749)),
IF(AND(LEFT(J749,1)="F",K749&gt;0),SUMIFS('Key Numbers'!$C$2:$C$71,'Key Numbers'!$A$2:$A$71,"&lt;="&amp;ABS($I749),'Key Numbers'!$A$2:$A$71,"&gt;="&amp;ABS($H749)),
IF(AND(LEFT(J749,1)="D",K749&lt;0),-1*SUMIFS('Key Numbers'!$C$2:$C$71,'Key Numbers'!$A$2:$A$71,"&lt;="&amp;ABS($I749),'Key Numbers'!$A$2:$A$71,"&gt;="&amp;ABS($H749)),
SUMIFS('Key Numbers'!$C$2:$C$71,'Key Numbers'!$A$2:$A$71,"&gt;="&amp;ABS($I749),'Key Numbers'!$A$2:$A$71,"&lt;="&amp;ABS($H749))))))))))</f>
        <v>-6.4220183486238536E-3</v>
      </c>
      <c r="M749" s="6" cm="1">
        <f t="array" ref="M749">IFERROR(INDEX(DVOA!$E$2:$E$20095,MATCH($F749&amp;$A749-1&amp;$B749,DVOA!$C$2:$C$20095&amp;DVOA!$A$2:$A20775&amp;DVOA!$B$2:$B$20095,0)),0)</f>
        <v>-0.18944</v>
      </c>
      <c r="N749" s="6" cm="1">
        <f t="array" ref="N749">IFERROR(INDEX(WDVOA!$W$2:$W$1616,MATCH($F749&amp;$A749-1&amp;$B749,WDVOA!$U$2:$U$19616&amp;WDVOA!$V$2:$V$19616&amp;WDVOA!$B$2:$B$19616,0)),0)</f>
        <v>0</v>
      </c>
      <c r="O749" s="6" cm="1">
        <f t="array" ref="O749">IFERROR(INDEX(DVOA!$AC$2:$AC$20095,MATCH($F749&amp;$A749-1&amp;$B749,DVOA!$C$2:$C$20095&amp;DVOA!$A$2:$A$20095&amp;DVOA!$B$2:$B$20095,0)
),0)</f>
        <v>0.118493</v>
      </c>
      <c r="P749" s="6" cm="1">
        <f t="array" ref="P749">IFERROR(INDEX(DVOA!$E$2:$E$20095,MATCH($G749&amp;$A749-1&amp;$B749,DVOA!$C$2:$C$20095&amp;DVOA!$A$2:$A20775&amp;DVOA!$B$2:$B$20095,0)),0)</f>
        <v>0.21116299999999999</v>
      </c>
      <c r="Q749" s="6" cm="1">
        <f t="array" ref="Q749">IFERROR(INDEX(WDVOA!$W$2:$W$1616,MATCH($G749&amp;$A749-1&amp;$B749,WDVOA!$U$2:$U$19616&amp;WDVOA!$V$2:$V$19616&amp;WDVOA!$B$2:$B$19616,0)),0)</f>
        <v>0</v>
      </c>
      <c r="R749" s="6" cm="1">
        <f t="array" ref="R749">IFERROR(INDEX(DVOA!$AC$2:$AC$20095,MATCH($G749&amp;$A749-1&amp;$B749,DVOA!$C$2:$C$20095&amp;DVOA!$A$2:$A$20095&amp;DVOA!$B$2:$B$20095,0)
),0)</f>
        <v>0.190471</v>
      </c>
      <c r="S749" s="6">
        <f t="shared" si="146"/>
        <v>0.15448200000000001</v>
      </c>
      <c r="T749" s="104">
        <f t="shared" si="154"/>
        <v>-0.40060299999999999</v>
      </c>
      <c r="U749" s="104" t="str">
        <f t="shared" si="155"/>
        <v/>
      </c>
      <c r="V749" s="26" t="str" cm="1">
        <f t="array" ref="V749">IFERROR(IF(E749="H",INDEX('DVOA Pred'!$G$2:$G$1000,MATCH($F749&amp;$B749&amp;$A749,'DVOA Pred'!$C$2:$C$1000&amp;'DVOA Pred'!$A$2:$A$1000&amp;'DVOA Pred'!$B$2:$B$1000,0)),
INDEX('DVOA Pred'!$H$2:$H$1000,MATCH($F749&amp;$B749&amp;$A749,'DVOA Pred'!$D$2:$D$1000&amp;'DVOA Pred'!$A$2:$A$1000&amp;'DVOA Pred'!$B$2:$B$1000,0))),"")</f>
        <v/>
      </c>
      <c r="W749" s="26" t="str">
        <f t="shared" si="147"/>
        <v/>
      </c>
      <c r="X749" s="26" t="str">
        <f t="shared" si="148"/>
        <v/>
      </c>
      <c r="Y749" s="6" t="str">
        <f>IFERROR((PERCENTRANK($L$2:$L$20355,L749)*Multiples!$B$3)+((PERCENTRANK($W$2:$W$20355,W749)*(1-Multiples!$B$3))),"")</f>
        <v/>
      </c>
      <c r="Z749" s="64">
        <v>10</v>
      </c>
      <c r="AA749" s="64">
        <v>45</v>
      </c>
      <c r="AB749" s="24">
        <f t="shared" si="149"/>
        <v>-35</v>
      </c>
      <c r="AC749" s="24">
        <f t="shared" si="150"/>
        <v>-24.5</v>
      </c>
      <c r="AD749" s="24">
        <f t="shared" si="151"/>
        <v>-24</v>
      </c>
      <c r="AE749" s="99" t="str">
        <f t="shared" si="152"/>
        <v>No</v>
      </c>
      <c r="AF749" s="99" t="str">
        <f t="shared" si="153"/>
        <v>No</v>
      </c>
      <c r="AG749" s="64"/>
      <c r="AH749" s="105"/>
      <c r="AI749" s="105"/>
      <c r="AJ749" s="66"/>
    </row>
    <row r="750" spans="1:36" customFormat="1" x14ac:dyDescent="0.25">
      <c r="A750" s="7">
        <v>12</v>
      </c>
      <c r="B750" s="5">
        <v>2023</v>
      </c>
      <c r="C750" s="5" t="str">
        <f t="shared" si="143"/>
        <v>2023 W12</v>
      </c>
      <c r="D750" s="5">
        <v>376</v>
      </c>
      <c r="E750" s="5" t="s">
        <v>651</v>
      </c>
      <c r="F750" s="5" t="s">
        <v>30</v>
      </c>
      <c r="G750" s="5" t="s">
        <v>1</v>
      </c>
      <c r="H750" s="47">
        <v>6.5</v>
      </c>
      <c r="I750" s="61">
        <v>7</v>
      </c>
      <c r="J750" s="62" t="str">
        <f t="shared" si="144"/>
        <v>D-0.5</v>
      </c>
      <c r="K750" s="61">
        <f t="shared" si="145"/>
        <v>-0.5</v>
      </c>
      <c r="L750" s="228">
        <f>IF(K750=0,0,
IF(J750="D0.5",0.5*SUMIFS('Key Numbers'!$C$2:$C$71,'Key Numbers'!$A$2:$A$71,"&gt;="&amp;ABS($I750),'Key Numbers'!$A$2:$A$71,"&lt;="&amp;ABS($H750)),
IF(J750="D-0.5",0.5*-1*SUMIFS('Key Numbers'!$C$2:$C$71,'Key Numbers'!$A$2:$A$71,"&lt;="&amp;ABS($I750),'Key Numbers'!$A$2:$A$71,"&gt;="&amp;ABS($H750)),
IF(J750="F0.5",0.5*SUMIFS('Key Numbers'!$C$2:$C$71,'Key Numbers'!$A$2:$A$71,"&lt;="&amp;ABS($I750),'Key Numbers'!$A$2:$A$71,"&gt;="&amp;ABS($H750)),
IF(J750="F-0.5",0.5*-1*SUMIFS('Key Numbers'!$C$2:$C$71,'Key Numbers'!$A$2:$A$71,"&gt;="&amp;ABS($I750),'Key Numbers'!$A$2:$A$71,"&lt;="&amp;ABS($H750)),
IF(AND(LEFT(J750,1)="F",K750&lt;0),-1*SUMIFS('Key Numbers'!$C$2:$C$71,'Key Numbers'!$A$2:$A$71,"&gt;="&amp;ABS($I750),'Key Numbers'!$A$2:$A$71,"&lt;="&amp;ABS($H750)),
IF(AND(LEFT(J750,1)="F",K750&gt;0),SUMIFS('Key Numbers'!$C$2:$C$71,'Key Numbers'!$A$2:$A$71,"&lt;="&amp;ABS($I750),'Key Numbers'!$A$2:$A$71,"&gt;="&amp;ABS($H750)),
IF(AND(LEFT(J750,1)="D",K750&lt;0),-1*SUMIFS('Key Numbers'!$C$2:$C$71,'Key Numbers'!$A$2:$A$71,"&lt;="&amp;ABS($I750),'Key Numbers'!$A$2:$A$71,"&gt;="&amp;ABS($H750)),
SUMIFS('Key Numbers'!$C$2:$C$71,'Key Numbers'!$A$2:$A$71,"&gt;="&amp;ABS($I750),'Key Numbers'!$A$2:$A$71,"&lt;="&amp;ABS($H750))))))))))</f>
        <v>-4.1284403669724773E-2</v>
      </c>
      <c r="M750" s="6" cm="1">
        <f t="array" ref="M750">IFERROR(INDEX(DVOA!$E$2:$E$20095,MATCH($F750&amp;$A750-1&amp;$B750,DVOA!$C$2:$C$20095&amp;DVOA!$A$2:$A20776&amp;DVOA!$B$2:$B$20095,0)),0)</f>
        <v>1.9840000000000001E-3</v>
      </c>
      <c r="N750" s="6" cm="1">
        <f t="array" ref="N750">IFERROR(INDEX(WDVOA!$W$2:$W$1616,MATCH($F750&amp;$A750-1&amp;$B750,WDVOA!$U$2:$U$19616&amp;WDVOA!$V$2:$V$19616&amp;WDVOA!$B$2:$B$19616,0)),0)</f>
        <v>0</v>
      </c>
      <c r="O750" s="6" cm="1">
        <f t="array" ref="O750">IFERROR(INDEX(DVOA!$AC$2:$AC$20095,MATCH($F750&amp;$A750-1&amp;$B750,DVOA!$C$2:$C$20095&amp;DVOA!$A$2:$A$20095&amp;DVOA!$B$2:$B$20095,0)
),0)</f>
        <v>8.4808999999999996E-2</v>
      </c>
      <c r="P750" s="6" cm="1">
        <f t="array" ref="P750">IFERROR(INDEX(DVOA!$E$2:$E$20095,MATCH($G750&amp;$A750-1&amp;$B750,DVOA!$C$2:$C$20095&amp;DVOA!$A$2:$A20776&amp;DVOA!$B$2:$B$20095,0)),0)</f>
        <v>0.39239299999999999</v>
      </c>
      <c r="Q750" s="6" cm="1">
        <f t="array" ref="Q750">IFERROR(INDEX(WDVOA!$W$2:$W$1616,MATCH($G750&amp;$A750-1&amp;$B750,WDVOA!$U$2:$U$19616&amp;WDVOA!$V$2:$V$19616&amp;WDVOA!$B$2:$B$19616,0)),0)</f>
        <v>0</v>
      </c>
      <c r="R750" s="6" cm="1">
        <f t="array" ref="R750">IFERROR(INDEX(DVOA!$AC$2:$AC$20095,MATCH($G750&amp;$A750-1&amp;$B750,DVOA!$C$2:$C$20095&amp;DVOA!$A$2:$A$20095&amp;DVOA!$B$2:$B$20095,0)
),0)</f>
        <v>0.153553</v>
      </c>
      <c r="S750" s="6">
        <f t="shared" si="146"/>
        <v>0.119181</v>
      </c>
      <c r="T750" s="104">
        <f t="shared" si="154"/>
        <v>-0.39040900000000001</v>
      </c>
      <c r="U750" s="104" t="str">
        <f t="shared" si="155"/>
        <v/>
      </c>
      <c r="V750" s="26" t="str" cm="1">
        <f t="array" ref="V750">IFERROR(IF(E750="H",INDEX('DVOA Pred'!$G$2:$G$1000,MATCH($F750&amp;$B750&amp;$A750,'DVOA Pred'!$C$2:$C$1000&amp;'DVOA Pred'!$A$2:$A$1000&amp;'DVOA Pred'!$B$2:$B$1000,0)),
INDEX('DVOA Pred'!$H$2:$H$1000,MATCH($F750&amp;$B750&amp;$A750,'DVOA Pred'!$D$2:$D$1000&amp;'DVOA Pred'!$A$2:$A$1000&amp;'DVOA Pred'!$B$2:$B$1000,0))),"")</f>
        <v/>
      </c>
      <c r="W750" s="26" t="str">
        <f t="shared" si="147"/>
        <v/>
      </c>
      <c r="X750" s="26" t="str">
        <f t="shared" si="148"/>
        <v/>
      </c>
      <c r="Y750" s="6" t="str">
        <f>IFERROR((PERCENTRANK($L$2:$L$20355,L750)*Multiples!$B$3)+((PERCENTRANK($W$2:$W$20355,W750)*(1-Multiples!$B$3))),"")</f>
        <v/>
      </c>
      <c r="Z750" s="64">
        <v>13</v>
      </c>
      <c r="AA750" s="64">
        <v>31</v>
      </c>
      <c r="AB750" s="24">
        <f t="shared" si="149"/>
        <v>-18</v>
      </c>
      <c r="AC750" s="24">
        <f t="shared" si="150"/>
        <v>-11.5</v>
      </c>
      <c r="AD750" s="24">
        <f t="shared" si="151"/>
        <v>-11</v>
      </c>
      <c r="AE750" s="99" t="str">
        <f t="shared" si="152"/>
        <v>No</v>
      </c>
      <c r="AF750" s="99" t="str">
        <f t="shared" si="153"/>
        <v>No</v>
      </c>
      <c r="AG750" s="64"/>
      <c r="AH750" s="105"/>
      <c r="AI750" s="105"/>
      <c r="AJ750" s="66"/>
    </row>
    <row r="751" spans="1:36" customFormat="1" x14ac:dyDescent="0.25">
      <c r="A751" s="7">
        <v>12</v>
      </c>
      <c r="B751" s="5">
        <v>2023</v>
      </c>
      <c r="C751" s="5" t="str">
        <f t="shared" si="143"/>
        <v>2023 W12</v>
      </c>
      <c r="D751" s="5">
        <v>376</v>
      </c>
      <c r="E751" s="5" t="s">
        <v>649</v>
      </c>
      <c r="F751" s="5" t="s">
        <v>1</v>
      </c>
      <c r="G751" s="5" t="s">
        <v>30</v>
      </c>
      <c r="H751" s="47">
        <v>-6.5</v>
      </c>
      <c r="I751" s="61">
        <v>-7</v>
      </c>
      <c r="J751" s="62" t="str">
        <f t="shared" si="144"/>
        <v>F0.5</v>
      </c>
      <c r="K751" s="61">
        <f t="shared" si="145"/>
        <v>0.5</v>
      </c>
      <c r="L751" s="228">
        <f>IF(K751=0,0,
IF(J751="D0.5",0.5*SUMIFS('Key Numbers'!$C$2:$C$71,'Key Numbers'!$A$2:$A$71,"&gt;="&amp;ABS($I751),'Key Numbers'!$A$2:$A$71,"&lt;="&amp;ABS($H751)),
IF(J751="D-0.5",0.5*-1*SUMIFS('Key Numbers'!$C$2:$C$71,'Key Numbers'!$A$2:$A$71,"&lt;="&amp;ABS($I751),'Key Numbers'!$A$2:$A$71,"&gt;="&amp;ABS($H751)),
IF(J751="F0.5",0.5*SUMIFS('Key Numbers'!$C$2:$C$71,'Key Numbers'!$A$2:$A$71,"&lt;="&amp;ABS($I751),'Key Numbers'!$A$2:$A$71,"&gt;="&amp;ABS($H751)),
IF(J751="F-0.5",0.5*-1*SUMIFS('Key Numbers'!$C$2:$C$71,'Key Numbers'!$A$2:$A$71,"&gt;="&amp;ABS($I751),'Key Numbers'!$A$2:$A$71,"&lt;="&amp;ABS($H751)),
IF(AND(LEFT(J751,1)="F",K751&lt;0),-1*SUMIFS('Key Numbers'!$C$2:$C$71,'Key Numbers'!$A$2:$A$71,"&gt;="&amp;ABS($I751),'Key Numbers'!$A$2:$A$71,"&lt;="&amp;ABS($H751)),
IF(AND(LEFT(J751,1)="F",K751&gt;0),SUMIFS('Key Numbers'!$C$2:$C$71,'Key Numbers'!$A$2:$A$71,"&lt;="&amp;ABS($I751),'Key Numbers'!$A$2:$A$71,"&gt;="&amp;ABS($H751)),
IF(AND(LEFT(J751,1)="D",K751&lt;0),-1*SUMIFS('Key Numbers'!$C$2:$C$71,'Key Numbers'!$A$2:$A$71,"&lt;="&amp;ABS($I751),'Key Numbers'!$A$2:$A$71,"&gt;="&amp;ABS($H751)),
SUMIFS('Key Numbers'!$C$2:$C$71,'Key Numbers'!$A$2:$A$71,"&gt;="&amp;ABS($I751),'Key Numbers'!$A$2:$A$71,"&lt;="&amp;ABS($H751))))))))))</f>
        <v>4.1284403669724773E-2</v>
      </c>
      <c r="M751" s="6" cm="1">
        <f t="array" ref="M751">IFERROR(INDEX(DVOA!$E$2:$E$20095,MATCH($F751&amp;$A751-1&amp;$B751,DVOA!$C$2:$C$20095&amp;DVOA!$A$2:$A20777&amp;DVOA!$B$2:$B$20095,0)),0)</f>
        <v>0.39239299999999999</v>
      </c>
      <c r="N751" s="6" cm="1">
        <f t="array" ref="N751">IFERROR(INDEX(WDVOA!$W$2:$W$1616,MATCH($F751&amp;$A751-1&amp;$B751,WDVOA!$U$2:$U$19616&amp;WDVOA!$V$2:$V$19616&amp;WDVOA!$B$2:$B$19616,0)),0)</f>
        <v>0</v>
      </c>
      <c r="O751" s="6" cm="1">
        <f t="array" ref="O751">IFERROR(INDEX(DVOA!$AC$2:$AC$20095,MATCH($F751&amp;$A751-1&amp;$B751,DVOA!$C$2:$C$20095&amp;DVOA!$A$2:$A$20095&amp;DVOA!$B$2:$B$20095,0)
),0)</f>
        <v>0.153553</v>
      </c>
      <c r="P751" s="6" cm="1">
        <f t="array" ref="P751">IFERROR(INDEX(DVOA!$E$2:$E$20095,MATCH($G751&amp;$A751-1&amp;$B751,DVOA!$C$2:$C$20095&amp;DVOA!$A$2:$A20777&amp;DVOA!$B$2:$B$20095,0)),0)</f>
        <v>1.9840000000000001E-3</v>
      </c>
      <c r="Q751" s="6" cm="1">
        <f t="array" ref="Q751">IFERROR(INDEX(WDVOA!$W$2:$W$1616,MATCH($G751&amp;$A751-1&amp;$B751,WDVOA!$U$2:$U$19616&amp;WDVOA!$V$2:$V$19616&amp;WDVOA!$B$2:$B$19616,0)),0)</f>
        <v>0</v>
      </c>
      <c r="R751" s="6" cm="1">
        <f t="array" ref="R751">IFERROR(INDEX(DVOA!$AC$2:$AC$20095,MATCH($G751&amp;$A751-1&amp;$B751,DVOA!$C$2:$C$20095&amp;DVOA!$A$2:$A$20095&amp;DVOA!$B$2:$B$20095,0)
),0)</f>
        <v>8.4808999999999996E-2</v>
      </c>
      <c r="S751" s="6">
        <f t="shared" si="146"/>
        <v>0.119181</v>
      </c>
      <c r="T751" s="104">
        <f t="shared" si="154"/>
        <v>0.39040900000000001</v>
      </c>
      <c r="U751" s="104" t="str">
        <f t="shared" si="155"/>
        <v/>
      </c>
      <c r="V751" s="26" t="str" cm="1">
        <f t="array" ref="V751">IFERROR(IF(E751="H",INDEX('DVOA Pred'!$G$2:$G$1000,MATCH($F751&amp;$B751&amp;$A751,'DVOA Pred'!$C$2:$C$1000&amp;'DVOA Pred'!$A$2:$A$1000&amp;'DVOA Pred'!$B$2:$B$1000,0)),
INDEX('DVOA Pred'!$H$2:$H$1000,MATCH($F751&amp;$B751&amp;$A751,'DVOA Pred'!$D$2:$D$1000&amp;'DVOA Pred'!$A$2:$A$1000&amp;'DVOA Pred'!$B$2:$B$1000,0))),"")</f>
        <v/>
      </c>
      <c r="W751" s="26" t="str">
        <f t="shared" si="147"/>
        <v/>
      </c>
      <c r="X751" s="26" t="str">
        <f t="shared" si="148"/>
        <v/>
      </c>
      <c r="Y751" s="6" t="str">
        <f>IFERROR((PERCENTRANK($L$2:$L$20355,L751)*Multiples!$B$3)+((PERCENTRANK($W$2:$W$20355,W751)*(1-Multiples!$B$3))),"")</f>
        <v/>
      </c>
      <c r="Z751" s="64">
        <v>31</v>
      </c>
      <c r="AA751" s="64">
        <v>13</v>
      </c>
      <c r="AB751" s="24">
        <f t="shared" si="149"/>
        <v>18</v>
      </c>
      <c r="AC751" s="24">
        <f t="shared" si="150"/>
        <v>11.5</v>
      </c>
      <c r="AD751" s="24">
        <f t="shared" si="151"/>
        <v>11</v>
      </c>
      <c r="AE751" s="99" t="str">
        <f t="shared" si="152"/>
        <v>Yes</v>
      </c>
      <c r="AF751" s="99" t="str">
        <f t="shared" si="153"/>
        <v>Yes</v>
      </c>
      <c r="AG751" s="64"/>
      <c r="AH751" s="105"/>
      <c r="AI751" s="105"/>
      <c r="AJ751" s="66"/>
    </row>
    <row r="752" spans="1:36" customFormat="1" x14ac:dyDescent="0.25">
      <c r="A752" s="7">
        <v>12</v>
      </c>
      <c r="B752" s="5">
        <v>2023</v>
      </c>
      <c r="C752" s="5" t="str">
        <f t="shared" si="143"/>
        <v>2023 W12</v>
      </c>
      <c r="D752" s="5">
        <v>377</v>
      </c>
      <c r="E752" s="5" t="s">
        <v>649</v>
      </c>
      <c r="F752" s="5" t="s">
        <v>4</v>
      </c>
      <c r="G752" s="5" t="s">
        <v>9</v>
      </c>
      <c r="H752" s="47">
        <v>-10</v>
      </c>
      <c r="I752" s="61">
        <v>-9.5</v>
      </c>
      <c r="J752" s="62" t="str">
        <f t="shared" si="144"/>
        <v>F-0.5</v>
      </c>
      <c r="K752" s="61">
        <f t="shared" si="145"/>
        <v>-0.5</v>
      </c>
      <c r="L752" s="228">
        <f>IF(K752=0,0,
IF(J752="D0.5",0.5*SUMIFS('Key Numbers'!$C$2:$C$71,'Key Numbers'!$A$2:$A$71,"&gt;="&amp;ABS($I752),'Key Numbers'!$A$2:$A$71,"&lt;="&amp;ABS($H752)),
IF(J752="D-0.5",0.5*-1*SUMIFS('Key Numbers'!$C$2:$C$71,'Key Numbers'!$A$2:$A$71,"&lt;="&amp;ABS($I752),'Key Numbers'!$A$2:$A$71,"&gt;="&amp;ABS($H752)),
IF(J752="F0.5",0.5*SUMIFS('Key Numbers'!$C$2:$C$71,'Key Numbers'!$A$2:$A$71,"&lt;="&amp;ABS($I752),'Key Numbers'!$A$2:$A$71,"&gt;="&amp;ABS($H752)),
IF(J752="F-0.5",0.5*-1*SUMIFS('Key Numbers'!$C$2:$C$71,'Key Numbers'!$A$2:$A$71,"&gt;="&amp;ABS($I752),'Key Numbers'!$A$2:$A$71,"&lt;="&amp;ABS($H752)),
IF(AND(LEFT(J752,1)="F",K752&lt;0),-1*SUMIFS('Key Numbers'!$C$2:$C$71,'Key Numbers'!$A$2:$A$71,"&gt;="&amp;ABS($I752),'Key Numbers'!$A$2:$A$71,"&lt;="&amp;ABS($H752)),
IF(AND(LEFT(J752,1)="F",K752&gt;0),SUMIFS('Key Numbers'!$C$2:$C$71,'Key Numbers'!$A$2:$A$71,"&lt;="&amp;ABS($I752),'Key Numbers'!$A$2:$A$71,"&gt;="&amp;ABS($H752)),
IF(AND(LEFT(J752,1)="D",K752&lt;0),-1*SUMIFS('Key Numbers'!$C$2:$C$71,'Key Numbers'!$A$2:$A$71,"&lt;="&amp;ABS($I752),'Key Numbers'!$A$2:$A$71,"&gt;="&amp;ABS($H752)),
SUMIFS('Key Numbers'!$C$2:$C$71,'Key Numbers'!$A$2:$A$71,"&gt;="&amp;ABS($I752),'Key Numbers'!$A$2:$A$71,"&lt;="&amp;ABS($H752))))))))))</f>
        <v>-2.4770642201834864E-2</v>
      </c>
      <c r="M752" s="6" cm="1">
        <f t="array" ref="M752">IFERROR(INDEX(DVOA!$E$2:$E$20095,MATCH($F752&amp;$A752-1&amp;$B752,DVOA!$C$2:$C$20095&amp;DVOA!$A$2:$A20778&amp;DVOA!$B$2:$B$20095,0)),0)</f>
        <v>0.18238199999999999</v>
      </c>
      <c r="N752" s="6" cm="1">
        <f t="array" ref="N752">IFERROR(INDEX(WDVOA!$W$2:$W$1616,MATCH($F752&amp;$A752-1&amp;$B752,WDVOA!$U$2:$U$19616&amp;WDVOA!$V$2:$V$19616&amp;WDVOA!$B$2:$B$19616,0)),0)</f>
        <v>0</v>
      </c>
      <c r="O752" s="6" cm="1">
        <f t="array" ref="O752">IFERROR(INDEX(DVOA!$AC$2:$AC$20095,MATCH($F752&amp;$A752-1&amp;$B752,DVOA!$C$2:$C$20095&amp;DVOA!$A$2:$A$20095&amp;DVOA!$B$2:$B$20095,0)
),0)</f>
        <v>0.15118400000000001</v>
      </c>
      <c r="P752" s="6" cm="1">
        <f t="array" ref="P752">IFERROR(INDEX(DVOA!$E$2:$E$20095,MATCH($G752&amp;$A752-1&amp;$B752,DVOA!$C$2:$C$20095&amp;DVOA!$A$2:$A20778&amp;DVOA!$B$2:$B$20095,0)),0)</f>
        <v>-0.1449</v>
      </c>
      <c r="Q752" s="6" cm="1">
        <f t="array" ref="Q752">IFERROR(INDEX(WDVOA!$W$2:$W$1616,MATCH($G752&amp;$A752-1&amp;$B752,WDVOA!$U$2:$U$19616&amp;WDVOA!$V$2:$V$19616&amp;WDVOA!$B$2:$B$19616,0)),0)</f>
        <v>0</v>
      </c>
      <c r="R752" s="6" cm="1">
        <f t="array" ref="R752">IFERROR(INDEX(DVOA!$AC$2:$AC$20095,MATCH($G752&amp;$A752-1&amp;$B752,DVOA!$C$2:$C$20095&amp;DVOA!$A$2:$A$20095&amp;DVOA!$B$2:$B$20095,0)
),0)</f>
        <v>0.101727</v>
      </c>
      <c r="S752" s="6">
        <f t="shared" si="146"/>
        <v>0.1264555</v>
      </c>
      <c r="T752" s="104">
        <f t="shared" si="154"/>
        <v>0.32728199999999996</v>
      </c>
      <c r="U752" s="104" t="str">
        <f t="shared" si="155"/>
        <v/>
      </c>
      <c r="V752" s="26" t="str" cm="1">
        <f t="array" ref="V752">IFERROR(IF(E752="H",INDEX('DVOA Pred'!$G$2:$G$1000,MATCH($F752&amp;$B752&amp;$A752,'DVOA Pred'!$C$2:$C$1000&amp;'DVOA Pred'!$A$2:$A$1000&amp;'DVOA Pred'!$B$2:$B$1000,0)),
INDEX('DVOA Pred'!$H$2:$H$1000,MATCH($F752&amp;$B752&amp;$A752,'DVOA Pred'!$D$2:$D$1000&amp;'DVOA Pred'!$A$2:$A$1000&amp;'DVOA Pred'!$B$2:$B$1000,0))),"")</f>
        <v/>
      </c>
      <c r="W752" s="26" t="str">
        <f t="shared" si="147"/>
        <v/>
      </c>
      <c r="X752" s="26" t="str">
        <f t="shared" si="148"/>
        <v/>
      </c>
      <c r="Y752" s="6" t="str">
        <f>IFERROR((PERCENTRANK($L$2:$L$20355,L752)*Multiples!$B$3)+((PERCENTRANK($W$2:$W$20355,W752)*(1-Multiples!$B$3))),"")</f>
        <v/>
      </c>
      <c r="Z752" s="64">
        <v>34</v>
      </c>
      <c r="AA752" s="64">
        <v>13</v>
      </c>
      <c r="AB752" s="24">
        <f t="shared" si="149"/>
        <v>21</v>
      </c>
      <c r="AC752" s="24">
        <f t="shared" si="150"/>
        <v>11</v>
      </c>
      <c r="AD752" s="24">
        <f t="shared" si="151"/>
        <v>11.5</v>
      </c>
      <c r="AE752" s="99" t="str">
        <f t="shared" si="152"/>
        <v>Yes</v>
      </c>
      <c r="AF752" s="99" t="str">
        <f t="shared" si="153"/>
        <v>Yes</v>
      </c>
      <c r="AG752" s="64"/>
      <c r="AH752" s="105"/>
      <c r="AI752" s="105"/>
      <c r="AJ752" s="66"/>
    </row>
    <row r="753" spans="1:36" customFormat="1" x14ac:dyDescent="0.25">
      <c r="A753" s="7">
        <v>12</v>
      </c>
      <c r="B753" s="5">
        <v>2023</v>
      </c>
      <c r="C753" s="5" t="str">
        <f t="shared" si="143"/>
        <v>2023 W12</v>
      </c>
      <c r="D753" s="5">
        <v>377</v>
      </c>
      <c r="E753" s="5" t="s">
        <v>651</v>
      </c>
      <c r="F753" s="5" t="s">
        <v>9</v>
      </c>
      <c r="G753" s="5" t="s">
        <v>4</v>
      </c>
      <c r="H753" s="47">
        <v>10</v>
      </c>
      <c r="I753" s="61">
        <v>9.5</v>
      </c>
      <c r="J753" s="62" t="str">
        <f t="shared" si="144"/>
        <v>D0.5</v>
      </c>
      <c r="K753" s="61">
        <f t="shared" si="145"/>
        <v>0.5</v>
      </c>
      <c r="L753" s="228">
        <f>IF(K753=0,0,
IF(J753="D0.5",0.5*SUMIFS('Key Numbers'!$C$2:$C$71,'Key Numbers'!$A$2:$A$71,"&gt;="&amp;ABS($I753),'Key Numbers'!$A$2:$A$71,"&lt;="&amp;ABS($H753)),
IF(J753="D-0.5",0.5*-1*SUMIFS('Key Numbers'!$C$2:$C$71,'Key Numbers'!$A$2:$A$71,"&lt;="&amp;ABS($I753),'Key Numbers'!$A$2:$A$71,"&gt;="&amp;ABS($H753)),
IF(J753="F0.5",0.5*SUMIFS('Key Numbers'!$C$2:$C$71,'Key Numbers'!$A$2:$A$71,"&lt;="&amp;ABS($I753),'Key Numbers'!$A$2:$A$71,"&gt;="&amp;ABS($H753)),
IF(J753="F-0.5",0.5*-1*SUMIFS('Key Numbers'!$C$2:$C$71,'Key Numbers'!$A$2:$A$71,"&gt;="&amp;ABS($I753),'Key Numbers'!$A$2:$A$71,"&lt;="&amp;ABS($H753)),
IF(AND(LEFT(J753,1)="F",K753&lt;0),-1*SUMIFS('Key Numbers'!$C$2:$C$71,'Key Numbers'!$A$2:$A$71,"&gt;="&amp;ABS($I753),'Key Numbers'!$A$2:$A$71,"&lt;="&amp;ABS($H753)),
IF(AND(LEFT(J753,1)="F",K753&gt;0),SUMIFS('Key Numbers'!$C$2:$C$71,'Key Numbers'!$A$2:$A$71,"&lt;="&amp;ABS($I753),'Key Numbers'!$A$2:$A$71,"&gt;="&amp;ABS($H753)),
IF(AND(LEFT(J753,1)="D",K753&lt;0),-1*SUMIFS('Key Numbers'!$C$2:$C$71,'Key Numbers'!$A$2:$A$71,"&lt;="&amp;ABS($I753),'Key Numbers'!$A$2:$A$71,"&gt;="&amp;ABS($H753)),
SUMIFS('Key Numbers'!$C$2:$C$71,'Key Numbers'!$A$2:$A$71,"&gt;="&amp;ABS($I753),'Key Numbers'!$A$2:$A$71,"&lt;="&amp;ABS($H753))))))))))</f>
        <v>2.4770642201834864E-2</v>
      </c>
      <c r="M753" s="6" cm="1">
        <f t="array" ref="M753">IFERROR(INDEX(DVOA!$E$2:$E$20095,MATCH($F753&amp;$A753-1&amp;$B753,DVOA!$C$2:$C$20095&amp;DVOA!$A$2:$A20779&amp;DVOA!$B$2:$B$20095,0)),0)</f>
        <v>-0.1449</v>
      </c>
      <c r="N753" s="6" cm="1">
        <f t="array" ref="N753">IFERROR(INDEX(WDVOA!$W$2:$W$1616,MATCH($F753&amp;$A753-1&amp;$B753,WDVOA!$U$2:$U$19616&amp;WDVOA!$V$2:$V$19616&amp;WDVOA!$B$2:$B$19616,0)),0)</f>
        <v>0</v>
      </c>
      <c r="O753" s="6" cm="1">
        <f t="array" ref="O753">IFERROR(INDEX(DVOA!$AC$2:$AC$20095,MATCH($F753&amp;$A753-1&amp;$B753,DVOA!$C$2:$C$20095&amp;DVOA!$A$2:$A$20095&amp;DVOA!$B$2:$B$20095,0)
),0)</f>
        <v>0.101727</v>
      </c>
      <c r="P753" s="6" cm="1">
        <f t="array" ref="P753">IFERROR(INDEX(DVOA!$E$2:$E$20095,MATCH($G753&amp;$A753-1&amp;$B753,DVOA!$C$2:$C$20095&amp;DVOA!$A$2:$A20779&amp;DVOA!$B$2:$B$20095,0)),0)</f>
        <v>0.18238199999999999</v>
      </c>
      <c r="Q753" s="6" cm="1">
        <f t="array" ref="Q753">IFERROR(INDEX(WDVOA!$W$2:$W$1616,MATCH($G753&amp;$A753-1&amp;$B753,WDVOA!$U$2:$U$19616&amp;WDVOA!$V$2:$V$19616&amp;WDVOA!$B$2:$B$19616,0)),0)</f>
        <v>0</v>
      </c>
      <c r="R753" s="6" cm="1">
        <f t="array" ref="R753">IFERROR(INDEX(DVOA!$AC$2:$AC$20095,MATCH($G753&amp;$A753-1&amp;$B753,DVOA!$C$2:$C$20095&amp;DVOA!$A$2:$A$20095&amp;DVOA!$B$2:$B$20095,0)
),0)</f>
        <v>0.15118400000000001</v>
      </c>
      <c r="S753" s="6">
        <f t="shared" si="146"/>
        <v>0.1264555</v>
      </c>
      <c r="T753" s="104">
        <f t="shared" si="154"/>
        <v>-0.32728199999999996</v>
      </c>
      <c r="U753" s="104" t="str">
        <f t="shared" si="155"/>
        <v/>
      </c>
      <c r="V753" s="26" t="str" cm="1">
        <f t="array" ref="V753">IFERROR(IF(E753="H",INDEX('DVOA Pred'!$G$2:$G$1000,MATCH($F753&amp;$B753&amp;$A753,'DVOA Pred'!$C$2:$C$1000&amp;'DVOA Pred'!$A$2:$A$1000&amp;'DVOA Pred'!$B$2:$B$1000,0)),
INDEX('DVOA Pred'!$H$2:$H$1000,MATCH($F753&amp;$B753&amp;$A753,'DVOA Pred'!$D$2:$D$1000&amp;'DVOA Pred'!$A$2:$A$1000&amp;'DVOA Pred'!$B$2:$B$1000,0))),"")</f>
        <v/>
      </c>
      <c r="W753" s="26" t="str">
        <f t="shared" si="147"/>
        <v/>
      </c>
      <c r="X753" s="26" t="str">
        <f t="shared" si="148"/>
        <v/>
      </c>
      <c r="Y753" s="6" t="str">
        <f>IFERROR((PERCENTRANK($L$2:$L$20355,L753)*Multiples!$B$3)+((PERCENTRANK($W$2:$W$20355,W753)*(1-Multiples!$B$3))),"")</f>
        <v/>
      </c>
      <c r="Z753" s="64">
        <v>13</v>
      </c>
      <c r="AA753" s="64">
        <v>34</v>
      </c>
      <c r="AB753" s="24">
        <f t="shared" si="149"/>
        <v>-21</v>
      </c>
      <c r="AC753" s="24">
        <f t="shared" si="150"/>
        <v>-11</v>
      </c>
      <c r="AD753" s="24">
        <f t="shared" si="151"/>
        <v>-11.5</v>
      </c>
      <c r="AE753" s="99" t="str">
        <f t="shared" si="152"/>
        <v>No</v>
      </c>
      <c r="AF753" s="99" t="str">
        <f t="shared" si="153"/>
        <v>No</v>
      </c>
      <c r="AG753" s="64"/>
      <c r="AH753" s="105"/>
      <c r="AI753" s="105"/>
      <c r="AJ753" s="66"/>
    </row>
    <row r="754" spans="1:36" customFormat="1" x14ac:dyDescent="0.25">
      <c r="A754" s="7">
        <v>12</v>
      </c>
      <c r="B754" s="5">
        <v>2023</v>
      </c>
      <c r="C754" s="5" t="str">
        <f t="shared" si="143"/>
        <v>2023 W12</v>
      </c>
      <c r="D754" s="5">
        <v>378</v>
      </c>
      <c r="E754" s="5" t="s">
        <v>649</v>
      </c>
      <c r="F754" s="5" t="s">
        <v>17</v>
      </c>
      <c r="G754" s="5" t="s">
        <v>15</v>
      </c>
      <c r="H754" s="47">
        <v>-3.5</v>
      </c>
      <c r="I754" s="61">
        <v>-4.5</v>
      </c>
      <c r="J754" s="62" t="str">
        <f t="shared" si="144"/>
        <v>F1</v>
      </c>
      <c r="K754" s="61">
        <f t="shared" si="145"/>
        <v>1</v>
      </c>
      <c r="L754" s="228">
        <f>IF(K754=0,0,
IF(J754="D0.5",0.5*SUMIFS('Key Numbers'!$C$2:$C$71,'Key Numbers'!$A$2:$A$71,"&gt;="&amp;ABS($I754),'Key Numbers'!$A$2:$A$71,"&lt;="&amp;ABS($H754)),
IF(J754="D-0.5",0.5*-1*SUMIFS('Key Numbers'!$C$2:$C$71,'Key Numbers'!$A$2:$A$71,"&lt;="&amp;ABS($I754),'Key Numbers'!$A$2:$A$71,"&gt;="&amp;ABS($H754)),
IF(J754="F0.5",0.5*SUMIFS('Key Numbers'!$C$2:$C$71,'Key Numbers'!$A$2:$A$71,"&lt;="&amp;ABS($I754),'Key Numbers'!$A$2:$A$71,"&gt;="&amp;ABS($H754)),
IF(J754="F-0.5",0.5*-1*SUMIFS('Key Numbers'!$C$2:$C$71,'Key Numbers'!$A$2:$A$71,"&gt;="&amp;ABS($I754),'Key Numbers'!$A$2:$A$71,"&lt;="&amp;ABS($H754)),
IF(AND(LEFT(J754,1)="F",K754&lt;0),-1*SUMIFS('Key Numbers'!$C$2:$C$71,'Key Numbers'!$A$2:$A$71,"&gt;="&amp;ABS($I754),'Key Numbers'!$A$2:$A$71,"&lt;="&amp;ABS($H754)),
IF(AND(LEFT(J754,1)="F",K754&gt;0),SUMIFS('Key Numbers'!$C$2:$C$71,'Key Numbers'!$A$2:$A$71,"&lt;="&amp;ABS($I754),'Key Numbers'!$A$2:$A$71,"&gt;="&amp;ABS($H754)),
IF(AND(LEFT(J754,1)="D",K754&lt;0),-1*SUMIFS('Key Numbers'!$C$2:$C$71,'Key Numbers'!$A$2:$A$71,"&lt;="&amp;ABS($I754),'Key Numbers'!$A$2:$A$71,"&gt;="&amp;ABS($H754)),
SUMIFS('Key Numbers'!$C$2:$C$71,'Key Numbers'!$A$2:$A$71,"&gt;="&amp;ABS($I754),'Key Numbers'!$A$2:$A$71,"&lt;="&amp;ABS($H754))))))))))</f>
        <v>5.8715596330275233E-2</v>
      </c>
      <c r="M754" s="6" cm="1">
        <f t="array" ref="M754">IFERROR(INDEX(DVOA!$E$2:$E$20095,MATCH($F754&amp;$A754-1&amp;$B754,DVOA!$C$2:$C$20095&amp;DVOA!$A$2:$A20780&amp;DVOA!$B$2:$B$20095,0)),0)</f>
        <v>-0.14491000000000001</v>
      </c>
      <c r="N754" s="6" cm="1">
        <f t="array" ref="N754">IFERROR(INDEX(WDVOA!$W$2:$W$1616,MATCH($F754&amp;$A754-1&amp;$B754,WDVOA!$U$2:$U$19616&amp;WDVOA!$V$2:$V$19616&amp;WDVOA!$B$2:$B$19616,0)),0)</f>
        <v>0</v>
      </c>
      <c r="O754" s="6" cm="1">
        <f t="array" ref="O754">IFERROR(INDEX(DVOA!$AC$2:$AC$20095,MATCH($F754&amp;$A754-1&amp;$B754,DVOA!$C$2:$C$20095&amp;DVOA!$A$2:$A$20095&amp;DVOA!$B$2:$B$20095,0)
),0)</f>
        <v>0.18377399999999999</v>
      </c>
      <c r="P754" s="6" cm="1">
        <f t="array" ref="P754">IFERROR(INDEX(DVOA!$E$2:$E$20095,MATCH($G754&amp;$A754-1&amp;$B754,DVOA!$C$2:$C$20095&amp;DVOA!$A$2:$A20780&amp;DVOA!$B$2:$B$20095,0)),0)</f>
        <v>-0.42143000000000003</v>
      </c>
      <c r="Q754" s="6" cm="1">
        <f t="array" ref="Q754">IFERROR(INDEX(WDVOA!$W$2:$W$1616,MATCH($G754&amp;$A754-1&amp;$B754,WDVOA!$U$2:$U$19616&amp;WDVOA!$V$2:$V$19616&amp;WDVOA!$B$2:$B$19616,0)),0)</f>
        <v>0</v>
      </c>
      <c r="R754" s="6" cm="1">
        <f t="array" ref="R754">IFERROR(INDEX(DVOA!$AC$2:$AC$20095,MATCH($G754&amp;$A754-1&amp;$B754,DVOA!$C$2:$C$20095&amp;DVOA!$A$2:$A$20095&amp;DVOA!$B$2:$B$20095,0)
),0)</f>
        <v>0.132359</v>
      </c>
      <c r="S754" s="6">
        <f t="shared" si="146"/>
        <v>0.1580665</v>
      </c>
      <c r="T754" s="104">
        <f t="shared" si="154"/>
        <v>0.27651999999999999</v>
      </c>
      <c r="U754" s="104" t="str">
        <f t="shared" si="155"/>
        <v/>
      </c>
      <c r="V754" s="26" t="str" cm="1">
        <f t="array" ref="V754">IFERROR(IF(E754="H",INDEX('DVOA Pred'!$G$2:$G$1000,MATCH($F754&amp;$B754&amp;$A754,'DVOA Pred'!$C$2:$C$1000&amp;'DVOA Pred'!$A$2:$A$1000&amp;'DVOA Pred'!$B$2:$B$1000,0)),
INDEX('DVOA Pred'!$H$2:$H$1000,MATCH($F754&amp;$B754&amp;$A754,'DVOA Pred'!$D$2:$D$1000&amp;'DVOA Pred'!$A$2:$A$1000&amp;'DVOA Pred'!$B$2:$B$1000,0))),"")</f>
        <v/>
      </c>
      <c r="W754" s="26" t="str">
        <f t="shared" si="147"/>
        <v/>
      </c>
      <c r="X754" s="26" t="str">
        <f t="shared" si="148"/>
        <v/>
      </c>
      <c r="Y754" s="6" t="str">
        <f>IFERROR((PERCENTRANK($L$2:$L$20355,L754)*Multiples!$B$3)+((PERCENTRANK($W$2:$W$20355,W754)*(1-Multiples!$B$3))),"")</f>
        <v/>
      </c>
      <c r="Z754" s="64">
        <v>7</v>
      </c>
      <c r="AA754" s="64">
        <v>10</v>
      </c>
      <c r="AB754" s="24">
        <f t="shared" si="149"/>
        <v>-3</v>
      </c>
      <c r="AC754" s="24">
        <f t="shared" si="150"/>
        <v>-6.5</v>
      </c>
      <c r="AD754" s="24">
        <f t="shared" si="151"/>
        <v>-7.5</v>
      </c>
      <c r="AE754" s="99" t="str">
        <f t="shared" si="152"/>
        <v>No</v>
      </c>
      <c r="AF754" s="99" t="str">
        <f t="shared" si="153"/>
        <v>No</v>
      </c>
      <c r="AG754" s="64" t="s">
        <v>652</v>
      </c>
      <c r="AH754" s="105"/>
      <c r="AI754" s="105">
        <v>3</v>
      </c>
      <c r="AJ754" s="66"/>
    </row>
    <row r="755" spans="1:36" customFormat="1" x14ac:dyDescent="0.25">
      <c r="A755" s="7">
        <v>12</v>
      </c>
      <c r="B755" s="5">
        <v>2023</v>
      </c>
      <c r="C755" s="5" t="str">
        <f t="shared" si="143"/>
        <v>2023 W12</v>
      </c>
      <c r="D755" s="5">
        <v>378</v>
      </c>
      <c r="E755" s="5" t="s">
        <v>651</v>
      </c>
      <c r="F755" s="5" t="s">
        <v>15</v>
      </c>
      <c r="G755" s="5" t="s">
        <v>17</v>
      </c>
      <c r="H755" s="47">
        <v>3.5</v>
      </c>
      <c r="I755" s="61">
        <v>4.5</v>
      </c>
      <c r="J755" s="62" t="str">
        <f t="shared" si="144"/>
        <v>D-1</v>
      </c>
      <c r="K755" s="61">
        <f t="shared" si="145"/>
        <v>-1</v>
      </c>
      <c r="L755" s="228">
        <f>IF(K755=0,0,
IF(J755="D0.5",0.5*SUMIFS('Key Numbers'!$C$2:$C$71,'Key Numbers'!$A$2:$A$71,"&gt;="&amp;ABS($I755),'Key Numbers'!$A$2:$A$71,"&lt;="&amp;ABS($H755)),
IF(J755="D-0.5",0.5*-1*SUMIFS('Key Numbers'!$C$2:$C$71,'Key Numbers'!$A$2:$A$71,"&lt;="&amp;ABS($I755),'Key Numbers'!$A$2:$A$71,"&gt;="&amp;ABS($H755)),
IF(J755="F0.5",0.5*SUMIFS('Key Numbers'!$C$2:$C$71,'Key Numbers'!$A$2:$A$71,"&lt;="&amp;ABS($I755),'Key Numbers'!$A$2:$A$71,"&gt;="&amp;ABS($H755)),
IF(J755="F-0.5",0.5*-1*SUMIFS('Key Numbers'!$C$2:$C$71,'Key Numbers'!$A$2:$A$71,"&gt;="&amp;ABS($I755),'Key Numbers'!$A$2:$A$71,"&lt;="&amp;ABS($H755)),
IF(AND(LEFT(J755,1)="F",K755&lt;0),-1*SUMIFS('Key Numbers'!$C$2:$C$71,'Key Numbers'!$A$2:$A$71,"&gt;="&amp;ABS($I755),'Key Numbers'!$A$2:$A$71,"&lt;="&amp;ABS($H755)),
IF(AND(LEFT(J755,1)="F",K755&gt;0),SUMIFS('Key Numbers'!$C$2:$C$71,'Key Numbers'!$A$2:$A$71,"&lt;="&amp;ABS($I755),'Key Numbers'!$A$2:$A$71,"&gt;="&amp;ABS($H755)),
IF(AND(LEFT(J755,1)="D",K755&lt;0),-1*SUMIFS('Key Numbers'!$C$2:$C$71,'Key Numbers'!$A$2:$A$71,"&lt;="&amp;ABS($I755),'Key Numbers'!$A$2:$A$71,"&gt;="&amp;ABS($H755)),
SUMIFS('Key Numbers'!$C$2:$C$71,'Key Numbers'!$A$2:$A$71,"&gt;="&amp;ABS($I755),'Key Numbers'!$A$2:$A$71,"&lt;="&amp;ABS($H755))))))))))</f>
        <v>-5.8715596330275233E-2</v>
      </c>
      <c r="M755" s="6" cm="1">
        <f t="array" ref="M755">IFERROR(INDEX(DVOA!$E$2:$E$20095,MATCH($F755&amp;$A755-1&amp;$B755,DVOA!$C$2:$C$20095&amp;DVOA!$A$2:$A20781&amp;DVOA!$B$2:$B$20095,0)),0)</f>
        <v>-0.42143000000000003</v>
      </c>
      <c r="N755" s="6" cm="1">
        <f t="array" ref="N755">IFERROR(INDEX(WDVOA!$W$2:$W$1616,MATCH($F755&amp;$A755-1&amp;$B755,WDVOA!$U$2:$U$19616&amp;WDVOA!$V$2:$V$19616&amp;WDVOA!$B$2:$B$19616,0)),0)</f>
        <v>0</v>
      </c>
      <c r="O755" s="6" cm="1">
        <f t="array" ref="O755">IFERROR(INDEX(DVOA!$AC$2:$AC$20095,MATCH($F755&amp;$A755-1&amp;$B755,DVOA!$C$2:$C$20095&amp;DVOA!$A$2:$A$20095&amp;DVOA!$B$2:$B$20095,0)
),0)</f>
        <v>0.132359</v>
      </c>
      <c r="P755" s="6" cm="1">
        <f t="array" ref="P755">IFERROR(INDEX(DVOA!$E$2:$E$20095,MATCH($G755&amp;$A755-1&amp;$B755,DVOA!$C$2:$C$20095&amp;DVOA!$A$2:$A20781&amp;DVOA!$B$2:$B$20095,0)),0)</f>
        <v>-0.14491000000000001</v>
      </c>
      <c r="Q755" s="6" cm="1">
        <f t="array" ref="Q755">IFERROR(INDEX(WDVOA!$W$2:$W$1616,MATCH($G755&amp;$A755-1&amp;$B755,WDVOA!$U$2:$U$19616&amp;WDVOA!$V$2:$V$19616&amp;WDVOA!$B$2:$B$19616,0)),0)</f>
        <v>0</v>
      </c>
      <c r="R755" s="6" cm="1">
        <f t="array" ref="R755">IFERROR(INDEX(DVOA!$AC$2:$AC$20095,MATCH($G755&amp;$A755-1&amp;$B755,DVOA!$C$2:$C$20095&amp;DVOA!$A$2:$A$20095&amp;DVOA!$B$2:$B$20095,0)
),0)</f>
        <v>0.18377399999999999</v>
      </c>
      <c r="S755" s="6">
        <f t="shared" si="146"/>
        <v>0.1580665</v>
      </c>
      <c r="T755" s="104">
        <f t="shared" si="154"/>
        <v>-0.27651999999999999</v>
      </c>
      <c r="U755" s="104" t="str">
        <f t="shared" si="155"/>
        <v/>
      </c>
      <c r="V755" s="26" t="str" cm="1">
        <f t="array" ref="V755">IFERROR(IF(E755="H",INDEX('DVOA Pred'!$G$2:$G$1000,MATCH($F755&amp;$B755&amp;$A755,'DVOA Pred'!$C$2:$C$1000&amp;'DVOA Pred'!$A$2:$A$1000&amp;'DVOA Pred'!$B$2:$B$1000,0)),
INDEX('DVOA Pred'!$H$2:$H$1000,MATCH($F755&amp;$B755&amp;$A755,'DVOA Pred'!$D$2:$D$1000&amp;'DVOA Pred'!$A$2:$A$1000&amp;'DVOA Pred'!$B$2:$B$1000,0))),"")</f>
        <v/>
      </c>
      <c r="W755" s="26" t="str">
        <f t="shared" si="147"/>
        <v/>
      </c>
      <c r="X755" s="26" t="str">
        <f t="shared" si="148"/>
        <v/>
      </c>
      <c r="Y755" s="6" t="str">
        <f>IFERROR((PERCENTRANK($L$2:$L$20355,L755)*Multiples!$B$3)+((PERCENTRANK($W$2:$W$20355,W755)*(1-Multiples!$B$3))),"")</f>
        <v/>
      </c>
      <c r="Z755" s="64">
        <v>10</v>
      </c>
      <c r="AA755" s="64">
        <v>7</v>
      </c>
      <c r="AB755" s="24">
        <f t="shared" si="149"/>
        <v>3</v>
      </c>
      <c r="AC755" s="24">
        <f t="shared" si="150"/>
        <v>6.5</v>
      </c>
      <c r="AD755" s="24">
        <f t="shared" si="151"/>
        <v>7.5</v>
      </c>
      <c r="AE755" s="99" t="str">
        <f t="shared" si="152"/>
        <v>Yes</v>
      </c>
      <c r="AF755" s="99" t="str">
        <f t="shared" si="153"/>
        <v>Yes</v>
      </c>
      <c r="AG755" s="64"/>
      <c r="AH755" s="105"/>
      <c r="AI755" s="105"/>
      <c r="AJ755" s="66"/>
    </row>
    <row r="756" spans="1:36" customFormat="1" x14ac:dyDescent="0.25">
      <c r="A756" s="7">
        <v>12</v>
      </c>
      <c r="B756" s="5">
        <v>2023</v>
      </c>
      <c r="C756" s="5" t="str">
        <f t="shared" si="143"/>
        <v>2023 W12</v>
      </c>
      <c r="D756" s="5">
        <v>379</v>
      </c>
      <c r="E756" s="5" t="s">
        <v>651</v>
      </c>
      <c r="F756" s="5" t="s">
        <v>35</v>
      </c>
      <c r="G756" s="5" t="s">
        <v>38</v>
      </c>
      <c r="H756" s="47">
        <v>-2.5</v>
      </c>
      <c r="I756" s="61">
        <v>-3</v>
      </c>
      <c r="J756" s="62" t="str">
        <f t="shared" si="144"/>
        <v>F0.5</v>
      </c>
      <c r="K756" s="61">
        <f t="shared" si="145"/>
        <v>0.5</v>
      </c>
      <c r="L756" s="228">
        <f>IF(K756=0,0,
IF(J756="D0.5",0.5*SUMIFS('Key Numbers'!$C$2:$C$71,'Key Numbers'!$A$2:$A$71,"&gt;="&amp;ABS($I756),'Key Numbers'!$A$2:$A$71,"&lt;="&amp;ABS($H756)),
IF(J756="D-0.5",0.5*-1*SUMIFS('Key Numbers'!$C$2:$C$71,'Key Numbers'!$A$2:$A$71,"&lt;="&amp;ABS($I756),'Key Numbers'!$A$2:$A$71,"&gt;="&amp;ABS($H756)),
IF(J756="F0.5",0.5*SUMIFS('Key Numbers'!$C$2:$C$71,'Key Numbers'!$A$2:$A$71,"&lt;="&amp;ABS($I756),'Key Numbers'!$A$2:$A$71,"&gt;="&amp;ABS($H756)),
IF(J756="F-0.5",0.5*-1*SUMIFS('Key Numbers'!$C$2:$C$71,'Key Numbers'!$A$2:$A$71,"&gt;="&amp;ABS($I756),'Key Numbers'!$A$2:$A$71,"&lt;="&amp;ABS($H756)),
IF(AND(LEFT(J756,1)="F",K756&lt;0),-1*SUMIFS('Key Numbers'!$C$2:$C$71,'Key Numbers'!$A$2:$A$71,"&gt;="&amp;ABS($I756),'Key Numbers'!$A$2:$A$71,"&lt;="&amp;ABS($H756)),
IF(AND(LEFT(J756,1)="F",K756&gt;0),SUMIFS('Key Numbers'!$C$2:$C$71,'Key Numbers'!$A$2:$A$71,"&lt;="&amp;ABS($I756),'Key Numbers'!$A$2:$A$71,"&gt;="&amp;ABS($H756)),
IF(AND(LEFT(J756,1)="D",K756&lt;0),-1*SUMIFS('Key Numbers'!$C$2:$C$71,'Key Numbers'!$A$2:$A$71,"&lt;="&amp;ABS($I756),'Key Numbers'!$A$2:$A$71,"&gt;="&amp;ABS($H756)),
SUMIFS('Key Numbers'!$C$2:$C$71,'Key Numbers'!$A$2:$A$71,"&gt;="&amp;ABS($I756),'Key Numbers'!$A$2:$A$71,"&lt;="&amp;ABS($H756))))))))))</f>
        <v>7.247706422018349E-2</v>
      </c>
      <c r="M756" s="6" cm="1">
        <f t="array" ref="M756">IFERROR(INDEX(DVOA!$E$2:$E$20095,MATCH($F756&amp;$A756-1&amp;$B756,DVOA!$C$2:$C$20095&amp;DVOA!$A$2:$A20782&amp;DVOA!$B$2:$B$20095,0)),0)</f>
        <v>1.6299999999999999E-3</v>
      </c>
      <c r="N756" s="6" cm="1">
        <f t="array" ref="N756">IFERROR(INDEX(WDVOA!$W$2:$W$1616,MATCH($F756&amp;$A756-1&amp;$B756,WDVOA!$U$2:$U$19616&amp;WDVOA!$V$2:$V$19616&amp;WDVOA!$B$2:$B$19616,0)),0)</f>
        <v>0</v>
      </c>
      <c r="O756" s="6" cm="1">
        <f t="array" ref="O756">IFERROR(INDEX(DVOA!$AC$2:$AC$20095,MATCH($F756&amp;$A756-1&amp;$B756,DVOA!$C$2:$C$20095&amp;DVOA!$A$2:$A$20095&amp;DVOA!$B$2:$B$20095,0)
),0)</f>
        <v>0.13454099999999999</v>
      </c>
      <c r="P756" s="6" cm="1">
        <f t="array" ref="P756">IFERROR(INDEX(DVOA!$E$2:$E$20095,MATCH($G756&amp;$A756-1&amp;$B756,DVOA!$C$2:$C$20095&amp;DVOA!$A$2:$A20782&amp;DVOA!$B$2:$B$20095,0)),0)</f>
        <v>-5.1459999999999999E-2</v>
      </c>
      <c r="Q756" s="6" cm="1">
        <f t="array" ref="Q756">IFERROR(INDEX(WDVOA!$W$2:$W$1616,MATCH($G756&amp;$A756-1&amp;$B756,WDVOA!$U$2:$U$19616&amp;WDVOA!$V$2:$V$19616&amp;WDVOA!$B$2:$B$19616,0)),0)</f>
        <v>0</v>
      </c>
      <c r="R756" s="6" cm="1">
        <f t="array" ref="R756">IFERROR(INDEX(DVOA!$AC$2:$AC$20095,MATCH($G756&amp;$A756-1&amp;$B756,DVOA!$C$2:$C$20095&amp;DVOA!$A$2:$A$20095&amp;DVOA!$B$2:$B$20095,0)
),0)</f>
        <v>0.12862100000000001</v>
      </c>
      <c r="S756" s="6">
        <f t="shared" si="146"/>
        <v>0.131581</v>
      </c>
      <c r="T756" s="104">
        <f t="shared" si="154"/>
        <v>5.3089999999999998E-2</v>
      </c>
      <c r="U756" s="104" t="str">
        <f t="shared" si="155"/>
        <v/>
      </c>
      <c r="V756" s="26" t="str" cm="1">
        <f t="array" ref="V756">IFERROR(IF(E756="H",INDEX('DVOA Pred'!$G$2:$G$1000,MATCH($F756&amp;$B756&amp;$A756,'DVOA Pred'!$C$2:$C$1000&amp;'DVOA Pred'!$A$2:$A$1000&amp;'DVOA Pred'!$B$2:$B$1000,0)),
INDEX('DVOA Pred'!$H$2:$H$1000,MATCH($F756&amp;$B756&amp;$A756,'DVOA Pred'!$D$2:$D$1000&amp;'DVOA Pred'!$A$2:$A$1000&amp;'DVOA Pred'!$B$2:$B$1000,0))),"")</f>
        <v/>
      </c>
      <c r="W756" s="26" t="str">
        <f t="shared" si="147"/>
        <v/>
      </c>
      <c r="X756" s="26" t="str">
        <f t="shared" si="148"/>
        <v/>
      </c>
      <c r="Y756" s="6" t="str">
        <f>IFERROR((PERCENTRANK($L$2:$L$20355,L756)*Multiples!$B$3)+((PERCENTRANK($W$2:$W$20355,W756)*(1-Multiples!$B$3))),"")</f>
        <v/>
      </c>
      <c r="Z756" s="64">
        <v>27</v>
      </c>
      <c r="AA756" s="64">
        <v>20</v>
      </c>
      <c r="AB756" s="24">
        <f t="shared" si="149"/>
        <v>7</v>
      </c>
      <c r="AC756" s="24">
        <f t="shared" si="150"/>
        <v>4.5</v>
      </c>
      <c r="AD756" s="24">
        <f t="shared" si="151"/>
        <v>4</v>
      </c>
      <c r="AE756" s="99" t="str">
        <f t="shared" si="152"/>
        <v>Yes</v>
      </c>
      <c r="AF756" s="99" t="str">
        <f t="shared" si="153"/>
        <v>Yes</v>
      </c>
      <c r="AG756" s="64"/>
      <c r="AH756" s="105"/>
      <c r="AI756" s="105"/>
      <c r="AJ756" s="66"/>
    </row>
    <row r="757" spans="1:36" customFormat="1" x14ac:dyDescent="0.25">
      <c r="A757" s="7">
        <v>12</v>
      </c>
      <c r="B757" s="5">
        <v>2023</v>
      </c>
      <c r="C757" s="5" t="str">
        <f t="shared" si="143"/>
        <v>2023 W12</v>
      </c>
      <c r="D757" s="5">
        <v>379</v>
      </c>
      <c r="E757" s="5" t="s">
        <v>649</v>
      </c>
      <c r="F757" s="5" t="s">
        <v>38</v>
      </c>
      <c r="G757" s="5" t="s">
        <v>35</v>
      </c>
      <c r="H757" s="47">
        <v>2.5</v>
      </c>
      <c r="I757" s="61">
        <v>3</v>
      </c>
      <c r="J757" s="62" t="str">
        <f t="shared" si="144"/>
        <v>D-0.5</v>
      </c>
      <c r="K757" s="61">
        <f t="shared" si="145"/>
        <v>-0.5</v>
      </c>
      <c r="L757" s="228">
        <f>IF(K757=0,0,
IF(J757="D0.5",0.5*SUMIFS('Key Numbers'!$C$2:$C$71,'Key Numbers'!$A$2:$A$71,"&gt;="&amp;ABS($I757),'Key Numbers'!$A$2:$A$71,"&lt;="&amp;ABS($H757)),
IF(J757="D-0.5",0.5*-1*SUMIFS('Key Numbers'!$C$2:$C$71,'Key Numbers'!$A$2:$A$71,"&lt;="&amp;ABS($I757),'Key Numbers'!$A$2:$A$71,"&gt;="&amp;ABS($H757)),
IF(J757="F0.5",0.5*SUMIFS('Key Numbers'!$C$2:$C$71,'Key Numbers'!$A$2:$A$71,"&lt;="&amp;ABS($I757),'Key Numbers'!$A$2:$A$71,"&gt;="&amp;ABS($H757)),
IF(J757="F-0.5",0.5*-1*SUMIFS('Key Numbers'!$C$2:$C$71,'Key Numbers'!$A$2:$A$71,"&gt;="&amp;ABS($I757),'Key Numbers'!$A$2:$A$71,"&lt;="&amp;ABS($H757)),
IF(AND(LEFT(J757,1)="F",K757&lt;0),-1*SUMIFS('Key Numbers'!$C$2:$C$71,'Key Numbers'!$A$2:$A$71,"&gt;="&amp;ABS($I757),'Key Numbers'!$A$2:$A$71,"&lt;="&amp;ABS($H757)),
IF(AND(LEFT(J757,1)="F",K757&gt;0),SUMIFS('Key Numbers'!$C$2:$C$71,'Key Numbers'!$A$2:$A$71,"&lt;="&amp;ABS($I757),'Key Numbers'!$A$2:$A$71,"&gt;="&amp;ABS($H757)),
IF(AND(LEFT(J757,1)="D",K757&lt;0),-1*SUMIFS('Key Numbers'!$C$2:$C$71,'Key Numbers'!$A$2:$A$71,"&lt;="&amp;ABS($I757),'Key Numbers'!$A$2:$A$71,"&gt;="&amp;ABS($H757)),
SUMIFS('Key Numbers'!$C$2:$C$71,'Key Numbers'!$A$2:$A$71,"&gt;="&amp;ABS($I757),'Key Numbers'!$A$2:$A$71,"&lt;="&amp;ABS($H757))))))))))</f>
        <v>-7.247706422018349E-2</v>
      </c>
      <c r="M757" s="6" cm="1">
        <f t="array" ref="M757">IFERROR(INDEX(DVOA!$E$2:$E$20095,MATCH($F757&amp;$A757-1&amp;$B757,DVOA!$C$2:$C$20095&amp;DVOA!$A$2:$A20783&amp;DVOA!$B$2:$B$20095,0)),0)</f>
        <v>-5.1459999999999999E-2</v>
      </c>
      <c r="N757" s="6" cm="1">
        <f t="array" ref="N757">IFERROR(INDEX(WDVOA!$W$2:$W$1616,MATCH($F757&amp;$A757-1&amp;$B757,WDVOA!$U$2:$U$19616&amp;WDVOA!$V$2:$V$19616&amp;WDVOA!$B$2:$B$19616,0)),0)</f>
        <v>0</v>
      </c>
      <c r="O757" s="6" cm="1">
        <f t="array" ref="O757">IFERROR(INDEX(DVOA!$AC$2:$AC$20095,MATCH($F757&amp;$A757-1&amp;$B757,DVOA!$C$2:$C$20095&amp;DVOA!$A$2:$A$20095&amp;DVOA!$B$2:$B$20095,0)
),0)</f>
        <v>0.12862100000000001</v>
      </c>
      <c r="P757" s="6" cm="1">
        <f t="array" ref="P757">IFERROR(INDEX(DVOA!$E$2:$E$20095,MATCH($G757&amp;$A757-1&amp;$B757,DVOA!$C$2:$C$20095&amp;DVOA!$A$2:$A20783&amp;DVOA!$B$2:$B$20095,0)),0)</f>
        <v>1.6299999999999999E-3</v>
      </c>
      <c r="Q757" s="6" cm="1">
        <f t="array" ref="Q757">IFERROR(INDEX(WDVOA!$W$2:$W$1616,MATCH($G757&amp;$A757-1&amp;$B757,WDVOA!$U$2:$U$19616&amp;WDVOA!$V$2:$V$19616&amp;WDVOA!$B$2:$B$19616,0)),0)</f>
        <v>0</v>
      </c>
      <c r="R757" s="6" cm="1">
        <f t="array" ref="R757">IFERROR(INDEX(DVOA!$AC$2:$AC$20095,MATCH($G757&amp;$A757-1&amp;$B757,DVOA!$C$2:$C$20095&amp;DVOA!$A$2:$A$20095&amp;DVOA!$B$2:$B$20095,0)
),0)</f>
        <v>0.13454099999999999</v>
      </c>
      <c r="S757" s="6">
        <f t="shared" si="146"/>
        <v>0.131581</v>
      </c>
      <c r="T757" s="104">
        <f t="shared" si="154"/>
        <v>-5.3089999999999998E-2</v>
      </c>
      <c r="U757" s="104" t="str">
        <f t="shared" si="155"/>
        <v/>
      </c>
      <c r="V757" s="26" t="str" cm="1">
        <f t="array" ref="V757">IFERROR(IF(E757="H",INDEX('DVOA Pred'!$G$2:$G$1000,MATCH($F757&amp;$B757&amp;$A757,'DVOA Pred'!$C$2:$C$1000&amp;'DVOA Pred'!$A$2:$A$1000&amp;'DVOA Pred'!$B$2:$B$1000,0)),
INDEX('DVOA Pred'!$H$2:$H$1000,MATCH($F757&amp;$B757&amp;$A757,'DVOA Pred'!$D$2:$D$1000&amp;'DVOA Pred'!$A$2:$A$1000&amp;'DVOA Pred'!$B$2:$B$1000,0))),"")</f>
        <v/>
      </c>
      <c r="W757" s="26" t="str">
        <f t="shared" si="147"/>
        <v/>
      </c>
      <c r="X757" s="26" t="str">
        <f t="shared" si="148"/>
        <v/>
      </c>
      <c r="Y757" s="6" t="str">
        <f>IFERROR((PERCENTRANK($L$2:$L$20355,L757)*Multiples!$B$3)+((PERCENTRANK($W$2:$W$20355,W757)*(1-Multiples!$B$3))),"")</f>
        <v/>
      </c>
      <c r="Z757" s="64">
        <v>20</v>
      </c>
      <c r="AA757" s="64">
        <v>27</v>
      </c>
      <c r="AB757" s="24">
        <f t="shared" si="149"/>
        <v>-7</v>
      </c>
      <c r="AC757" s="24">
        <f t="shared" si="150"/>
        <v>-4.5</v>
      </c>
      <c r="AD757" s="24">
        <f t="shared" si="151"/>
        <v>-4</v>
      </c>
      <c r="AE757" s="99" t="str">
        <f t="shared" si="152"/>
        <v>No</v>
      </c>
      <c r="AF757" s="99" t="str">
        <f t="shared" si="153"/>
        <v>No</v>
      </c>
      <c r="AG757" s="64"/>
      <c r="AH757" s="105"/>
      <c r="AI757" s="105"/>
      <c r="AJ757" s="66"/>
    </row>
    <row r="758" spans="1:36" customFormat="1" x14ac:dyDescent="0.25">
      <c r="A758" s="7">
        <v>12</v>
      </c>
      <c r="B758" s="5">
        <v>2023</v>
      </c>
      <c r="C758" s="5" t="str">
        <f t="shared" si="143"/>
        <v>2023 W12</v>
      </c>
      <c r="D758" s="5">
        <v>380</v>
      </c>
      <c r="E758" s="5" t="s">
        <v>651</v>
      </c>
      <c r="F758" s="5" t="s">
        <v>43</v>
      </c>
      <c r="G758" s="5" t="s">
        <v>27</v>
      </c>
      <c r="H758" s="47">
        <v>-0.5</v>
      </c>
      <c r="I758" s="61">
        <v>2</v>
      </c>
      <c r="J758" s="62" t="str">
        <f t="shared" si="144"/>
        <v>D-2.5</v>
      </c>
      <c r="K758" s="61">
        <f t="shared" si="145"/>
        <v>-2.5</v>
      </c>
      <c r="L758" s="228">
        <f>IF(K758=0,0,
IF(J758="D0.5",0.5*SUMIFS('Key Numbers'!$C$2:$C$71,'Key Numbers'!$A$2:$A$71,"&gt;="&amp;ABS($I758),'Key Numbers'!$A$2:$A$71,"&lt;="&amp;ABS($H758)),
IF(J758="D-0.5",0.5*-1*SUMIFS('Key Numbers'!$C$2:$C$71,'Key Numbers'!$A$2:$A$71,"&lt;="&amp;ABS($I758),'Key Numbers'!$A$2:$A$71,"&gt;="&amp;ABS($H758)),
IF(J758="F0.5",0.5*SUMIFS('Key Numbers'!$C$2:$C$71,'Key Numbers'!$A$2:$A$71,"&lt;="&amp;ABS($I758),'Key Numbers'!$A$2:$A$71,"&gt;="&amp;ABS($H758)),
IF(J758="F-0.5",0.5*-1*SUMIFS('Key Numbers'!$C$2:$C$71,'Key Numbers'!$A$2:$A$71,"&gt;="&amp;ABS($I758),'Key Numbers'!$A$2:$A$71,"&lt;="&amp;ABS($H758)),
IF(AND(LEFT(J758,1)="F",K758&lt;0),-1*SUMIFS('Key Numbers'!$C$2:$C$71,'Key Numbers'!$A$2:$A$71,"&gt;="&amp;ABS($I758),'Key Numbers'!$A$2:$A$71,"&lt;="&amp;ABS($H758)),
IF(AND(LEFT(J758,1)="F",K758&gt;0),SUMIFS('Key Numbers'!$C$2:$C$71,'Key Numbers'!$A$2:$A$71,"&lt;="&amp;ABS($I758),'Key Numbers'!$A$2:$A$71,"&gt;="&amp;ABS($H758)),
IF(AND(LEFT(J758,1)="D",K758&lt;0),-1*SUMIFS('Key Numbers'!$C$2:$C$71,'Key Numbers'!$A$2:$A$71,"&lt;="&amp;ABS($I758),'Key Numbers'!$A$2:$A$71,"&gt;="&amp;ABS($H758)),
SUMIFS('Key Numbers'!$C$2:$C$71,'Key Numbers'!$A$2:$A$71,"&gt;="&amp;ABS($I758),'Key Numbers'!$A$2:$A$71,"&lt;="&amp;ABS($H758))))))))))</f>
        <v>-0.11009174311926606</v>
      </c>
      <c r="M758" s="6" cm="1">
        <f t="array" ref="M758">IFERROR(INDEX(DVOA!$E$2:$E$20095,MATCH($F758&amp;$A758-1&amp;$B758,DVOA!$C$2:$C$20095&amp;DVOA!$A$2:$A20784&amp;DVOA!$B$2:$B$20095,0)),0)</f>
        <v>-0.20635999999999999</v>
      </c>
      <c r="N758" s="6" cm="1">
        <f t="array" ref="N758">IFERROR(INDEX(WDVOA!$W$2:$W$1616,MATCH($F758&amp;$A758-1&amp;$B758,WDVOA!$U$2:$U$19616&amp;WDVOA!$V$2:$V$19616&amp;WDVOA!$B$2:$B$19616,0)),0)</f>
        <v>0</v>
      </c>
      <c r="O758" s="6" cm="1">
        <f t="array" ref="O758">IFERROR(INDEX(DVOA!$AC$2:$AC$20095,MATCH($F758&amp;$A758-1&amp;$B758,DVOA!$C$2:$C$20095&amp;DVOA!$A$2:$A$20095&amp;DVOA!$B$2:$B$20095,0)
),0)</f>
        <v>8.2851999999999995E-2</v>
      </c>
      <c r="P758" s="6" cm="1">
        <f t="array" ref="P758">IFERROR(INDEX(DVOA!$E$2:$E$20095,MATCH($G758&amp;$A758-1&amp;$B758,DVOA!$C$2:$C$20095&amp;DVOA!$A$2:$A20784&amp;DVOA!$B$2:$B$20095,0)),0)</f>
        <v>-8.2100000000000003E-3</v>
      </c>
      <c r="Q758" s="6" cm="1">
        <f t="array" ref="Q758">IFERROR(INDEX(WDVOA!$W$2:$W$1616,MATCH($G758&amp;$A758-1&amp;$B758,WDVOA!$U$2:$U$19616&amp;WDVOA!$V$2:$V$19616&amp;WDVOA!$B$2:$B$19616,0)),0)</f>
        <v>0</v>
      </c>
      <c r="R758" s="6" cm="1">
        <f t="array" ref="R758">IFERROR(INDEX(DVOA!$AC$2:$AC$20095,MATCH($G758&amp;$A758-1&amp;$B758,DVOA!$C$2:$C$20095&amp;DVOA!$A$2:$A$20095&amp;DVOA!$B$2:$B$20095,0)
),0)</f>
        <v>0.115159</v>
      </c>
      <c r="S758" s="6">
        <f t="shared" si="146"/>
        <v>9.9005499999999996E-2</v>
      </c>
      <c r="T758" s="104">
        <f t="shared" si="154"/>
        <v>-0.19814999999999999</v>
      </c>
      <c r="U758" s="104" t="str">
        <f t="shared" si="155"/>
        <v/>
      </c>
      <c r="V758" s="26" t="str" cm="1">
        <f t="array" ref="V758">IFERROR(IF(E758="H",INDEX('DVOA Pred'!$G$2:$G$1000,MATCH($F758&amp;$B758&amp;$A758,'DVOA Pred'!$C$2:$C$1000&amp;'DVOA Pred'!$A$2:$A$1000&amp;'DVOA Pred'!$B$2:$B$1000,0)),
INDEX('DVOA Pred'!$H$2:$H$1000,MATCH($F758&amp;$B758&amp;$A758,'DVOA Pred'!$D$2:$D$1000&amp;'DVOA Pred'!$A$2:$A$1000&amp;'DVOA Pred'!$B$2:$B$1000,0))),"")</f>
        <v/>
      </c>
      <c r="W758" s="26" t="str">
        <f t="shared" si="147"/>
        <v/>
      </c>
      <c r="X758" s="26" t="str">
        <f t="shared" si="148"/>
        <v/>
      </c>
      <c r="Y758" s="6" t="str">
        <f>IFERROR((PERCENTRANK($L$2:$L$20355,L758)*Multiples!$B$3)+((PERCENTRANK($W$2:$W$20355,W758)*(1-Multiples!$B$3))),"")</f>
        <v/>
      </c>
      <c r="Z758" s="64">
        <v>24</v>
      </c>
      <c r="AA758" s="64">
        <v>15</v>
      </c>
      <c r="AB758" s="24">
        <f t="shared" si="149"/>
        <v>9</v>
      </c>
      <c r="AC758" s="24">
        <f t="shared" si="150"/>
        <v>8.5</v>
      </c>
      <c r="AD758" s="24">
        <f t="shared" si="151"/>
        <v>11</v>
      </c>
      <c r="AE758" s="99" t="str">
        <f t="shared" si="152"/>
        <v>Yes</v>
      </c>
      <c r="AF758" s="99" t="str">
        <f t="shared" si="153"/>
        <v>Yes</v>
      </c>
      <c r="AG758" s="64"/>
      <c r="AH758" s="105"/>
      <c r="AI758" s="105"/>
      <c r="AJ758" s="66"/>
    </row>
    <row r="759" spans="1:36" customFormat="1" x14ac:dyDescent="0.25">
      <c r="A759" s="7">
        <v>12</v>
      </c>
      <c r="B759" s="5">
        <v>2023</v>
      </c>
      <c r="C759" s="5" t="str">
        <f t="shared" si="143"/>
        <v>2023 W12</v>
      </c>
      <c r="D759" s="5">
        <v>380</v>
      </c>
      <c r="E759" s="5" t="s">
        <v>649</v>
      </c>
      <c r="F759" s="5" t="s">
        <v>27</v>
      </c>
      <c r="G759" s="5" t="s">
        <v>43</v>
      </c>
      <c r="H759" s="47">
        <v>0.5</v>
      </c>
      <c r="I759" s="61">
        <v>-2</v>
      </c>
      <c r="J759" s="62" t="str">
        <f t="shared" si="144"/>
        <v>F2.5</v>
      </c>
      <c r="K759" s="61">
        <f t="shared" si="145"/>
        <v>2.5</v>
      </c>
      <c r="L759" s="228">
        <f>IF(K759=0,0,
IF(J759="D0.5",0.5*SUMIFS('Key Numbers'!$C$2:$C$71,'Key Numbers'!$A$2:$A$71,"&gt;="&amp;ABS($I759),'Key Numbers'!$A$2:$A$71,"&lt;="&amp;ABS($H759)),
IF(J759="D-0.5",0.5*-1*SUMIFS('Key Numbers'!$C$2:$C$71,'Key Numbers'!$A$2:$A$71,"&lt;="&amp;ABS($I759),'Key Numbers'!$A$2:$A$71,"&gt;="&amp;ABS($H759)),
IF(J759="F0.5",0.5*SUMIFS('Key Numbers'!$C$2:$C$71,'Key Numbers'!$A$2:$A$71,"&lt;="&amp;ABS($I759),'Key Numbers'!$A$2:$A$71,"&gt;="&amp;ABS($H759)),
IF(J759="F-0.5",0.5*-1*SUMIFS('Key Numbers'!$C$2:$C$71,'Key Numbers'!$A$2:$A$71,"&gt;="&amp;ABS($I759),'Key Numbers'!$A$2:$A$71,"&lt;="&amp;ABS($H759)),
IF(AND(LEFT(J759,1)="F",K759&lt;0),-1*SUMIFS('Key Numbers'!$C$2:$C$71,'Key Numbers'!$A$2:$A$71,"&gt;="&amp;ABS($I759),'Key Numbers'!$A$2:$A$71,"&lt;="&amp;ABS($H759)),
IF(AND(LEFT(J759,1)="F",K759&gt;0),SUMIFS('Key Numbers'!$C$2:$C$71,'Key Numbers'!$A$2:$A$71,"&lt;="&amp;ABS($I759),'Key Numbers'!$A$2:$A$71,"&gt;="&amp;ABS($H759)),
IF(AND(LEFT(J759,1)="D",K759&lt;0),-1*SUMIFS('Key Numbers'!$C$2:$C$71,'Key Numbers'!$A$2:$A$71,"&lt;="&amp;ABS($I759),'Key Numbers'!$A$2:$A$71,"&gt;="&amp;ABS($H759)),
SUMIFS('Key Numbers'!$C$2:$C$71,'Key Numbers'!$A$2:$A$71,"&gt;="&amp;ABS($I759),'Key Numbers'!$A$2:$A$71,"&lt;="&amp;ABS($H759))))))))))</f>
        <v>0.11009174311926606</v>
      </c>
      <c r="M759" s="6" cm="1">
        <f t="array" ref="M759">IFERROR(INDEX(DVOA!$E$2:$E$20095,MATCH($F759&amp;$A759-1&amp;$B759,DVOA!$C$2:$C$20095&amp;DVOA!$A$2:$A20785&amp;DVOA!$B$2:$B$20095,0)),0)</f>
        <v>-8.2100000000000003E-3</v>
      </c>
      <c r="N759" s="6" cm="1">
        <f t="array" ref="N759">IFERROR(INDEX(WDVOA!$W$2:$W$1616,MATCH($F759&amp;$A759-1&amp;$B759,WDVOA!$U$2:$U$19616&amp;WDVOA!$V$2:$V$19616&amp;WDVOA!$B$2:$B$19616,0)),0)</f>
        <v>0</v>
      </c>
      <c r="O759" s="6" cm="1">
        <f t="array" ref="O759">IFERROR(INDEX(DVOA!$AC$2:$AC$20095,MATCH($F759&amp;$A759-1&amp;$B759,DVOA!$C$2:$C$20095&amp;DVOA!$A$2:$A$20095&amp;DVOA!$B$2:$B$20095,0)
),0)</f>
        <v>0.115159</v>
      </c>
      <c r="P759" s="6" cm="1">
        <f t="array" ref="P759">IFERROR(INDEX(DVOA!$E$2:$E$20095,MATCH($G759&amp;$A759-1&amp;$B759,DVOA!$C$2:$C$20095&amp;DVOA!$A$2:$A20785&amp;DVOA!$B$2:$B$20095,0)),0)</f>
        <v>-0.20635999999999999</v>
      </c>
      <c r="Q759" s="6" cm="1">
        <f t="array" ref="Q759">IFERROR(INDEX(WDVOA!$W$2:$W$1616,MATCH($G759&amp;$A759-1&amp;$B759,WDVOA!$U$2:$U$19616&amp;WDVOA!$V$2:$V$19616&amp;WDVOA!$B$2:$B$19616,0)),0)</f>
        <v>0</v>
      </c>
      <c r="R759" s="6" cm="1">
        <f t="array" ref="R759">IFERROR(INDEX(DVOA!$AC$2:$AC$20095,MATCH($G759&amp;$A759-1&amp;$B759,DVOA!$C$2:$C$20095&amp;DVOA!$A$2:$A$20095&amp;DVOA!$B$2:$B$20095,0)
),0)</f>
        <v>8.2851999999999995E-2</v>
      </c>
      <c r="S759" s="6">
        <f t="shared" si="146"/>
        <v>9.9005499999999996E-2</v>
      </c>
      <c r="T759" s="104">
        <f t="shared" si="154"/>
        <v>0.19814999999999999</v>
      </c>
      <c r="U759" s="104" t="str">
        <f t="shared" si="155"/>
        <v/>
      </c>
      <c r="V759" s="26" t="str" cm="1">
        <f t="array" ref="V759">IFERROR(IF(E759="H",INDEX('DVOA Pred'!$G$2:$G$1000,MATCH($F759&amp;$B759&amp;$A759,'DVOA Pred'!$C$2:$C$1000&amp;'DVOA Pred'!$A$2:$A$1000&amp;'DVOA Pred'!$B$2:$B$1000,0)),
INDEX('DVOA Pred'!$H$2:$H$1000,MATCH($F759&amp;$B759&amp;$A759,'DVOA Pred'!$D$2:$D$1000&amp;'DVOA Pred'!$A$2:$A$1000&amp;'DVOA Pred'!$B$2:$B$1000,0))),"")</f>
        <v/>
      </c>
      <c r="W759" s="26" t="str">
        <f t="shared" si="147"/>
        <v/>
      </c>
      <c r="X759" s="26" t="str">
        <f t="shared" si="148"/>
        <v/>
      </c>
      <c r="Y759" s="6" t="str">
        <f>IFERROR((PERCENTRANK($L$2:$L$20355,L759)*Multiples!$B$3)+((PERCENTRANK($W$2:$W$20355,W759)*(1-Multiples!$B$3))),"")</f>
        <v/>
      </c>
      <c r="Z759" s="64">
        <v>15</v>
      </c>
      <c r="AA759" s="64">
        <v>24</v>
      </c>
      <c r="AB759" s="24">
        <f t="shared" si="149"/>
        <v>-9</v>
      </c>
      <c r="AC759" s="24">
        <f t="shared" si="150"/>
        <v>-8.5</v>
      </c>
      <c r="AD759" s="24">
        <f t="shared" si="151"/>
        <v>-11</v>
      </c>
      <c r="AE759" s="99" t="str">
        <f t="shared" si="152"/>
        <v>No</v>
      </c>
      <c r="AF759" s="99" t="str">
        <f t="shared" si="153"/>
        <v>No</v>
      </c>
      <c r="AG759" s="64" t="s">
        <v>652</v>
      </c>
      <c r="AH759" s="105"/>
      <c r="AI759" s="105">
        <v>4</v>
      </c>
      <c r="AJ759" s="66"/>
    </row>
    <row r="760" spans="1:36" customFormat="1" x14ac:dyDescent="0.25">
      <c r="A760" s="7">
        <v>12</v>
      </c>
      <c r="B760" s="5">
        <v>2023</v>
      </c>
      <c r="C760" s="5" t="str">
        <f t="shared" si="143"/>
        <v>2023 W12</v>
      </c>
      <c r="D760" s="5">
        <v>381</v>
      </c>
      <c r="E760" s="5" t="s">
        <v>649</v>
      </c>
      <c r="F760" s="5" t="s">
        <v>51</v>
      </c>
      <c r="G760" s="5" t="s">
        <v>45</v>
      </c>
      <c r="H760" s="47">
        <v>3.5</v>
      </c>
      <c r="I760" s="61">
        <v>3.5</v>
      </c>
      <c r="J760" s="62" t="str">
        <f t="shared" si="144"/>
        <v>D0</v>
      </c>
      <c r="K760" s="61">
        <f t="shared" si="145"/>
        <v>0</v>
      </c>
      <c r="L760" s="228">
        <f>IF(K760=0,0,
IF(J760="D0.5",0.5*SUMIFS('Key Numbers'!$C$2:$C$71,'Key Numbers'!$A$2:$A$71,"&gt;="&amp;ABS($I760),'Key Numbers'!$A$2:$A$71,"&lt;="&amp;ABS($H760)),
IF(J760="D-0.5",0.5*-1*SUMIFS('Key Numbers'!$C$2:$C$71,'Key Numbers'!$A$2:$A$71,"&lt;="&amp;ABS($I760),'Key Numbers'!$A$2:$A$71,"&gt;="&amp;ABS($H760)),
IF(J760="F0.5",0.5*SUMIFS('Key Numbers'!$C$2:$C$71,'Key Numbers'!$A$2:$A$71,"&lt;="&amp;ABS($I760),'Key Numbers'!$A$2:$A$71,"&gt;="&amp;ABS($H760)),
IF(J760="F-0.5",0.5*-1*SUMIFS('Key Numbers'!$C$2:$C$71,'Key Numbers'!$A$2:$A$71,"&gt;="&amp;ABS($I760),'Key Numbers'!$A$2:$A$71,"&lt;="&amp;ABS($H760)),
IF(AND(LEFT(J760,1)="F",K760&lt;0),-1*SUMIFS('Key Numbers'!$C$2:$C$71,'Key Numbers'!$A$2:$A$71,"&gt;="&amp;ABS($I760),'Key Numbers'!$A$2:$A$71,"&lt;="&amp;ABS($H760)),
IF(AND(LEFT(J760,1)="F",K760&gt;0),SUMIFS('Key Numbers'!$C$2:$C$71,'Key Numbers'!$A$2:$A$71,"&lt;="&amp;ABS($I760),'Key Numbers'!$A$2:$A$71,"&gt;="&amp;ABS($H760)),
IF(AND(LEFT(J760,1)="D",K760&lt;0),-1*SUMIFS('Key Numbers'!$C$2:$C$71,'Key Numbers'!$A$2:$A$71,"&lt;="&amp;ABS($I760),'Key Numbers'!$A$2:$A$71,"&gt;="&amp;ABS($H760)),
SUMIFS('Key Numbers'!$C$2:$C$71,'Key Numbers'!$A$2:$A$71,"&gt;="&amp;ABS($I760),'Key Numbers'!$A$2:$A$71,"&lt;="&amp;ABS($H760))))))))))</f>
        <v>0</v>
      </c>
      <c r="M760" s="6" cm="1">
        <f t="array" ref="M760">IFERROR(INDEX(DVOA!$E$2:$E$20095,MATCH($F760&amp;$A760-1&amp;$B760,DVOA!$C$2:$C$20095&amp;DVOA!$A$2:$A20786&amp;DVOA!$B$2:$B$20095,0)),0)</f>
        <v>-0.34853000000000001</v>
      </c>
      <c r="N760" s="6" cm="1">
        <f t="array" ref="N760">IFERROR(INDEX(WDVOA!$W$2:$W$1616,MATCH($F760&amp;$A760-1&amp;$B760,WDVOA!$U$2:$U$19616&amp;WDVOA!$V$2:$V$19616&amp;WDVOA!$B$2:$B$19616,0)),0)</f>
        <v>0</v>
      </c>
      <c r="O760" s="6" cm="1">
        <f t="array" ref="O760">IFERROR(INDEX(DVOA!$AC$2:$AC$20095,MATCH($F760&amp;$A760-1&amp;$B760,DVOA!$C$2:$C$20095&amp;DVOA!$A$2:$A$20095&amp;DVOA!$B$2:$B$20095,0)
),0)</f>
        <v>1.9584000000000001E-2</v>
      </c>
      <c r="P760" s="6" cm="1">
        <f t="array" ref="P760">IFERROR(INDEX(DVOA!$E$2:$E$20095,MATCH($G760&amp;$A760-1&amp;$B760,DVOA!$C$2:$C$20095&amp;DVOA!$A$2:$A20786&amp;DVOA!$B$2:$B$20095,0)),0)</f>
        <v>-0.10584</v>
      </c>
      <c r="Q760" s="6" cm="1">
        <f t="array" ref="Q760">IFERROR(INDEX(WDVOA!$W$2:$W$1616,MATCH($G760&amp;$A760-1&amp;$B760,WDVOA!$U$2:$U$19616&amp;WDVOA!$V$2:$V$19616&amp;WDVOA!$B$2:$B$19616,0)),0)</f>
        <v>0</v>
      </c>
      <c r="R760" s="6" cm="1">
        <f t="array" ref="R760">IFERROR(INDEX(DVOA!$AC$2:$AC$20095,MATCH($G760&amp;$A760-1&amp;$B760,DVOA!$C$2:$C$20095&amp;DVOA!$A$2:$A$20095&amp;DVOA!$B$2:$B$20095,0)
),0)</f>
        <v>0.114745</v>
      </c>
      <c r="S760" s="6">
        <f t="shared" si="146"/>
        <v>6.7164500000000002E-2</v>
      </c>
      <c r="T760" s="104">
        <f t="shared" si="154"/>
        <v>-0.24269000000000002</v>
      </c>
      <c r="U760" s="104" t="str">
        <f t="shared" si="155"/>
        <v/>
      </c>
      <c r="V760" s="26" t="str" cm="1">
        <f t="array" ref="V760">IFERROR(IF(E760="H",INDEX('DVOA Pred'!$G$2:$G$1000,MATCH($F760&amp;$B760&amp;$A760,'DVOA Pred'!$C$2:$C$1000&amp;'DVOA Pred'!$A$2:$A$1000&amp;'DVOA Pred'!$B$2:$B$1000,0)),
INDEX('DVOA Pred'!$H$2:$H$1000,MATCH($F760&amp;$B760&amp;$A760,'DVOA Pred'!$D$2:$D$1000&amp;'DVOA Pred'!$A$2:$A$1000&amp;'DVOA Pred'!$B$2:$B$1000,0))),"")</f>
        <v/>
      </c>
      <c r="W760" s="26" t="str">
        <f t="shared" si="147"/>
        <v/>
      </c>
      <c r="X760" s="26" t="str">
        <f t="shared" si="148"/>
        <v/>
      </c>
      <c r="Y760" s="6" t="str">
        <f>IFERROR((PERCENTRANK($L$2:$L$20355,L760)*Multiples!$B$3)+((PERCENTRANK($W$2:$W$20355,W760)*(1-Multiples!$B$3))),"")</f>
        <v/>
      </c>
      <c r="Z760" s="64">
        <v>10</v>
      </c>
      <c r="AA760" s="64">
        <v>17</v>
      </c>
      <c r="AB760" s="24">
        <f t="shared" si="149"/>
        <v>-7</v>
      </c>
      <c r="AC760" s="24">
        <f t="shared" si="150"/>
        <v>-3.5</v>
      </c>
      <c r="AD760" s="24">
        <f t="shared" si="151"/>
        <v>-3.5</v>
      </c>
      <c r="AE760" s="99" t="str">
        <f t="shared" si="152"/>
        <v>No</v>
      </c>
      <c r="AF760" s="99" t="str">
        <f t="shared" si="153"/>
        <v>No</v>
      </c>
      <c r="AG760" s="64"/>
      <c r="AH760" s="105"/>
      <c r="AI760" s="105"/>
      <c r="AJ760" s="66"/>
    </row>
    <row r="761" spans="1:36" customFormat="1" x14ac:dyDescent="0.25">
      <c r="A761" s="7">
        <v>12</v>
      </c>
      <c r="B761" s="5">
        <v>2023</v>
      </c>
      <c r="C761" s="5" t="str">
        <f t="shared" si="143"/>
        <v>2023 W12</v>
      </c>
      <c r="D761" s="5">
        <v>381</v>
      </c>
      <c r="E761" s="5" t="s">
        <v>651</v>
      </c>
      <c r="F761" s="5" t="s">
        <v>45</v>
      </c>
      <c r="G761" s="5" t="s">
        <v>51</v>
      </c>
      <c r="H761" s="47">
        <v>-3.5</v>
      </c>
      <c r="I761" s="61">
        <v>-3.5</v>
      </c>
      <c r="J761" s="62" t="str">
        <f t="shared" si="144"/>
        <v>F0</v>
      </c>
      <c r="K761" s="61">
        <f t="shared" si="145"/>
        <v>0</v>
      </c>
      <c r="L761" s="228">
        <f>IF(K761=0,0,
IF(J761="D0.5",0.5*SUMIFS('Key Numbers'!$C$2:$C$71,'Key Numbers'!$A$2:$A$71,"&gt;="&amp;ABS($I761),'Key Numbers'!$A$2:$A$71,"&lt;="&amp;ABS($H761)),
IF(J761="D-0.5",0.5*-1*SUMIFS('Key Numbers'!$C$2:$C$71,'Key Numbers'!$A$2:$A$71,"&lt;="&amp;ABS($I761),'Key Numbers'!$A$2:$A$71,"&gt;="&amp;ABS($H761)),
IF(J761="F0.5",0.5*SUMIFS('Key Numbers'!$C$2:$C$71,'Key Numbers'!$A$2:$A$71,"&lt;="&amp;ABS($I761),'Key Numbers'!$A$2:$A$71,"&gt;="&amp;ABS($H761)),
IF(J761="F-0.5",0.5*-1*SUMIFS('Key Numbers'!$C$2:$C$71,'Key Numbers'!$A$2:$A$71,"&gt;="&amp;ABS($I761),'Key Numbers'!$A$2:$A$71,"&lt;="&amp;ABS($H761)),
IF(AND(LEFT(J761,1)="F",K761&lt;0),-1*SUMIFS('Key Numbers'!$C$2:$C$71,'Key Numbers'!$A$2:$A$71,"&gt;="&amp;ABS($I761),'Key Numbers'!$A$2:$A$71,"&lt;="&amp;ABS($H761)),
IF(AND(LEFT(J761,1)="F",K761&gt;0),SUMIFS('Key Numbers'!$C$2:$C$71,'Key Numbers'!$A$2:$A$71,"&lt;="&amp;ABS($I761),'Key Numbers'!$A$2:$A$71,"&gt;="&amp;ABS($H761)),
IF(AND(LEFT(J761,1)="D",K761&lt;0),-1*SUMIFS('Key Numbers'!$C$2:$C$71,'Key Numbers'!$A$2:$A$71,"&lt;="&amp;ABS($I761),'Key Numbers'!$A$2:$A$71,"&gt;="&amp;ABS($H761)),
SUMIFS('Key Numbers'!$C$2:$C$71,'Key Numbers'!$A$2:$A$71,"&gt;="&amp;ABS($I761),'Key Numbers'!$A$2:$A$71,"&lt;="&amp;ABS($H761))))))))))</f>
        <v>0</v>
      </c>
      <c r="M761" s="6" cm="1">
        <f t="array" ref="M761">IFERROR(INDEX(DVOA!$E$2:$E$20095,MATCH($F761&amp;$A761-1&amp;$B761,DVOA!$C$2:$C$20095&amp;DVOA!$A$2:$A20787&amp;DVOA!$B$2:$B$20095,0)),0)</f>
        <v>-0.10584</v>
      </c>
      <c r="N761" s="6" cm="1">
        <f t="array" ref="N761">IFERROR(INDEX(WDVOA!$W$2:$W$1616,MATCH($F761&amp;$A761-1&amp;$B761,WDVOA!$U$2:$U$19616&amp;WDVOA!$V$2:$V$19616&amp;WDVOA!$B$2:$B$19616,0)),0)</f>
        <v>0</v>
      </c>
      <c r="O761" s="6" cm="1">
        <f t="array" ref="O761">IFERROR(INDEX(DVOA!$AC$2:$AC$20095,MATCH($F761&amp;$A761-1&amp;$B761,DVOA!$C$2:$C$20095&amp;DVOA!$A$2:$A$20095&amp;DVOA!$B$2:$B$20095,0)
),0)</f>
        <v>0.114745</v>
      </c>
      <c r="P761" s="6" cm="1">
        <f t="array" ref="P761">IFERROR(INDEX(DVOA!$E$2:$E$20095,MATCH($G761&amp;$A761-1&amp;$B761,DVOA!$C$2:$C$20095&amp;DVOA!$A$2:$A20787&amp;DVOA!$B$2:$B$20095,0)),0)</f>
        <v>-0.34853000000000001</v>
      </c>
      <c r="Q761" s="6" cm="1">
        <f t="array" ref="Q761">IFERROR(INDEX(WDVOA!$W$2:$W$1616,MATCH($G761&amp;$A761-1&amp;$B761,WDVOA!$U$2:$U$19616&amp;WDVOA!$V$2:$V$19616&amp;WDVOA!$B$2:$B$19616,0)),0)</f>
        <v>0</v>
      </c>
      <c r="R761" s="6" cm="1">
        <f t="array" ref="R761">IFERROR(INDEX(DVOA!$AC$2:$AC$20095,MATCH($G761&amp;$A761-1&amp;$B761,DVOA!$C$2:$C$20095&amp;DVOA!$A$2:$A$20095&amp;DVOA!$B$2:$B$20095,0)
),0)</f>
        <v>1.9584000000000001E-2</v>
      </c>
      <c r="S761" s="6">
        <f t="shared" si="146"/>
        <v>6.7164500000000002E-2</v>
      </c>
      <c r="T761" s="104">
        <f t="shared" si="154"/>
        <v>0.24269000000000002</v>
      </c>
      <c r="U761" s="104" t="str">
        <f t="shared" si="155"/>
        <v/>
      </c>
      <c r="V761" s="26" t="str" cm="1">
        <f t="array" ref="V761">IFERROR(IF(E761="H",INDEX('DVOA Pred'!$G$2:$G$1000,MATCH($F761&amp;$B761&amp;$A761,'DVOA Pred'!$C$2:$C$1000&amp;'DVOA Pred'!$A$2:$A$1000&amp;'DVOA Pred'!$B$2:$B$1000,0)),
INDEX('DVOA Pred'!$H$2:$H$1000,MATCH($F761&amp;$B761&amp;$A761,'DVOA Pred'!$D$2:$D$1000&amp;'DVOA Pred'!$A$2:$A$1000&amp;'DVOA Pred'!$B$2:$B$1000,0))),"")</f>
        <v/>
      </c>
      <c r="W761" s="26" t="str">
        <f t="shared" si="147"/>
        <v/>
      </c>
      <c r="X761" s="26" t="str">
        <f t="shared" si="148"/>
        <v/>
      </c>
      <c r="Y761" s="6" t="str">
        <f>IFERROR((PERCENTRANK($L$2:$L$20355,L761)*Multiples!$B$3)+((PERCENTRANK($W$2:$W$20355,W761)*(1-Multiples!$B$3))),"")</f>
        <v/>
      </c>
      <c r="Z761" s="64">
        <v>17</v>
      </c>
      <c r="AA761" s="64">
        <v>10</v>
      </c>
      <c r="AB761" s="24">
        <f t="shared" si="149"/>
        <v>7</v>
      </c>
      <c r="AC761" s="24">
        <f t="shared" si="150"/>
        <v>3.5</v>
      </c>
      <c r="AD761" s="24">
        <f t="shared" si="151"/>
        <v>3.5</v>
      </c>
      <c r="AE761" s="99" t="str">
        <f t="shared" si="152"/>
        <v>Yes</v>
      </c>
      <c r="AF761" s="99" t="str">
        <f t="shared" si="153"/>
        <v>Yes</v>
      </c>
      <c r="AG761" s="64"/>
      <c r="AH761" s="105"/>
      <c r="AI761" s="105"/>
      <c r="AJ761" s="66"/>
    </row>
    <row r="762" spans="1:36" customFormat="1" x14ac:dyDescent="0.25">
      <c r="A762" s="7">
        <v>12</v>
      </c>
      <c r="B762" s="5">
        <v>2023</v>
      </c>
      <c r="C762" s="5" t="str">
        <f t="shared" si="143"/>
        <v>2023 W12</v>
      </c>
      <c r="D762" s="5">
        <v>382</v>
      </c>
      <c r="E762" s="5" t="s">
        <v>651</v>
      </c>
      <c r="F762" s="5" t="s">
        <v>24</v>
      </c>
      <c r="G762" s="5" t="s">
        <v>32</v>
      </c>
      <c r="H762" s="47">
        <v>0.5</v>
      </c>
      <c r="I762" s="61">
        <v>2.5</v>
      </c>
      <c r="J762" s="62" t="str">
        <f t="shared" si="144"/>
        <v>D-2</v>
      </c>
      <c r="K762" s="61">
        <f t="shared" si="145"/>
        <v>-2</v>
      </c>
      <c r="L762" s="228">
        <f>IF(K762=0,0,
IF(J762="D0.5",0.5*SUMIFS('Key Numbers'!$C$2:$C$71,'Key Numbers'!$A$2:$A$71,"&gt;="&amp;ABS($I762),'Key Numbers'!$A$2:$A$71,"&lt;="&amp;ABS($H762)),
IF(J762="D-0.5",0.5*-1*SUMIFS('Key Numbers'!$C$2:$C$71,'Key Numbers'!$A$2:$A$71,"&lt;="&amp;ABS($I762),'Key Numbers'!$A$2:$A$71,"&gt;="&amp;ABS($H762)),
IF(J762="F0.5",0.5*SUMIFS('Key Numbers'!$C$2:$C$71,'Key Numbers'!$A$2:$A$71,"&lt;="&amp;ABS($I762),'Key Numbers'!$A$2:$A$71,"&gt;="&amp;ABS($H762)),
IF(J762="F-0.5",0.5*-1*SUMIFS('Key Numbers'!$C$2:$C$71,'Key Numbers'!$A$2:$A$71,"&gt;="&amp;ABS($I762),'Key Numbers'!$A$2:$A$71,"&lt;="&amp;ABS($H762)),
IF(AND(LEFT(J762,1)="F",K762&lt;0),-1*SUMIFS('Key Numbers'!$C$2:$C$71,'Key Numbers'!$A$2:$A$71,"&gt;="&amp;ABS($I762),'Key Numbers'!$A$2:$A$71,"&lt;="&amp;ABS($H762)),
IF(AND(LEFT(J762,1)="F",K762&gt;0),SUMIFS('Key Numbers'!$C$2:$C$71,'Key Numbers'!$A$2:$A$71,"&lt;="&amp;ABS($I762),'Key Numbers'!$A$2:$A$71,"&gt;="&amp;ABS($H762)),
IF(AND(LEFT(J762,1)="D",K762&lt;0),-1*SUMIFS('Key Numbers'!$C$2:$C$71,'Key Numbers'!$A$2:$A$71,"&lt;="&amp;ABS($I762),'Key Numbers'!$A$2:$A$71,"&gt;="&amp;ABS($H762)),
SUMIFS('Key Numbers'!$C$2:$C$71,'Key Numbers'!$A$2:$A$71,"&gt;="&amp;ABS($I762),'Key Numbers'!$A$2:$A$71,"&lt;="&amp;ABS($H762))))))))))</f>
        <v>-0.11009174311926606</v>
      </c>
      <c r="M762" s="6" cm="1">
        <f t="array" ref="M762">IFERROR(INDEX(DVOA!$E$2:$E$20095,MATCH($F762&amp;$A762-1&amp;$B762,DVOA!$C$2:$C$20095&amp;DVOA!$A$2:$A20788&amp;DVOA!$B$2:$B$20095,0)),0)</f>
        <v>1.9210000000000001E-2</v>
      </c>
      <c r="N762" s="6" cm="1">
        <f t="array" ref="N762">IFERROR(INDEX(WDVOA!$W$2:$W$1616,MATCH($F762&amp;$A762-1&amp;$B762,WDVOA!$U$2:$U$19616&amp;WDVOA!$V$2:$V$19616&amp;WDVOA!$B$2:$B$19616,0)),0)</f>
        <v>0</v>
      </c>
      <c r="O762" s="6" cm="1">
        <f t="array" ref="O762">IFERROR(INDEX(DVOA!$AC$2:$AC$20095,MATCH($F762&amp;$A762-1&amp;$B762,DVOA!$C$2:$C$20095&amp;DVOA!$A$2:$A$20095&amp;DVOA!$B$2:$B$20095,0)
),0)</f>
        <v>0.215256</v>
      </c>
      <c r="P762" s="6" cm="1">
        <f t="array" ref="P762">IFERROR(INDEX(DVOA!$E$2:$E$20095,MATCH($G762&amp;$A762-1&amp;$B762,DVOA!$C$2:$C$20095&amp;DVOA!$A$2:$A20788&amp;DVOA!$B$2:$B$20095,0)),0)</f>
        <v>0.102607</v>
      </c>
      <c r="Q762" s="6" cm="1">
        <f t="array" ref="Q762">IFERROR(INDEX(WDVOA!$W$2:$W$1616,MATCH($G762&amp;$A762-1&amp;$B762,WDVOA!$U$2:$U$19616&amp;WDVOA!$V$2:$V$19616&amp;WDVOA!$B$2:$B$19616,0)),0)</f>
        <v>0</v>
      </c>
      <c r="R762" s="6" cm="1">
        <f t="array" ref="R762">IFERROR(INDEX(DVOA!$AC$2:$AC$20095,MATCH($G762&amp;$A762-1&amp;$B762,DVOA!$C$2:$C$20095&amp;DVOA!$A$2:$A$20095&amp;DVOA!$B$2:$B$20095,0)
),0)</f>
        <v>0.116095</v>
      </c>
      <c r="S762" s="6">
        <f t="shared" si="146"/>
        <v>0.1656755</v>
      </c>
      <c r="T762" s="104">
        <f t="shared" si="154"/>
        <v>-8.3396999999999999E-2</v>
      </c>
      <c r="U762" s="104" t="str">
        <f t="shared" si="155"/>
        <v/>
      </c>
      <c r="V762" s="26" t="str" cm="1">
        <f t="array" ref="V762">IFERROR(IF(E762="H",INDEX('DVOA Pred'!$G$2:$G$1000,MATCH($F762&amp;$B762&amp;$A762,'DVOA Pred'!$C$2:$C$1000&amp;'DVOA Pred'!$A$2:$A$1000&amp;'DVOA Pred'!$B$2:$B$1000,0)),
INDEX('DVOA Pred'!$H$2:$H$1000,MATCH($F762&amp;$B762&amp;$A762,'DVOA Pred'!$D$2:$D$1000&amp;'DVOA Pred'!$A$2:$A$1000&amp;'DVOA Pred'!$B$2:$B$1000,0))),"")</f>
        <v/>
      </c>
      <c r="W762" s="26" t="str">
        <f t="shared" si="147"/>
        <v/>
      </c>
      <c r="X762" s="26" t="str">
        <f t="shared" si="148"/>
        <v/>
      </c>
      <c r="Y762" s="6" t="str">
        <f>IFERROR((PERCENTRANK($L$2:$L$20355,L762)*Multiples!$B$3)+((PERCENTRANK($W$2:$W$20355,W762)*(1-Multiples!$B$3))),"")</f>
        <v/>
      </c>
      <c r="Z762" s="64">
        <v>10</v>
      </c>
      <c r="AA762" s="64">
        <v>16</v>
      </c>
      <c r="AB762" s="24">
        <f t="shared" si="149"/>
        <v>-6</v>
      </c>
      <c r="AC762" s="24">
        <f t="shared" si="150"/>
        <v>-5.5</v>
      </c>
      <c r="AD762" s="24">
        <f t="shared" si="151"/>
        <v>-3.5</v>
      </c>
      <c r="AE762" s="99" t="str">
        <f t="shared" si="152"/>
        <v>No</v>
      </c>
      <c r="AF762" s="99" t="str">
        <f t="shared" si="153"/>
        <v>No</v>
      </c>
      <c r="AG762" s="64"/>
      <c r="AH762" s="105"/>
      <c r="AI762" s="105"/>
      <c r="AJ762" s="66"/>
    </row>
    <row r="763" spans="1:36" customFormat="1" x14ac:dyDescent="0.25">
      <c r="A763" s="7">
        <v>12</v>
      </c>
      <c r="B763" s="5">
        <v>2023</v>
      </c>
      <c r="C763" s="5" t="str">
        <f t="shared" si="143"/>
        <v>2023 W12</v>
      </c>
      <c r="D763" s="5">
        <v>382</v>
      </c>
      <c r="E763" s="5" t="s">
        <v>649</v>
      </c>
      <c r="F763" s="5" t="s">
        <v>32</v>
      </c>
      <c r="G763" s="5" t="s">
        <v>24</v>
      </c>
      <c r="H763" s="47">
        <v>-0.5</v>
      </c>
      <c r="I763" s="61">
        <v>-2.5</v>
      </c>
      <c r="J763" s="62" t="str">
        <f t="shared" si="144"/>
        <v>F2</v>
      </c>
      <c r="K763" s="61">
        <f t="shared" si="145"/>
        <v>2</v>
      </c>
      <c r="L763" s="228">
        <f>IF(K763=0,0,
IF(J763="D0.5",0.5*SUMIFS('Key Numbers'!$C$2:$C$71,'Key Numbers'!$A$2:$A$71,"&gt;="&amp;ABS($I763),'Key Numbers'!$A$2:$A$71,"&lt;="&amp;ABS($H763)),
IF(J763="D-0.5",0.5*-1*SUMIFS('Key Numbers'!$C$2:$C$71,'Key Numbers'!$A$2:$A$71,"&lt;="&amp;ABS($I763),'Key Numbers'!$A$2:$A$71,"&gt;="&amp;ABS($H763)),
IF(J763="F0.5",0.5*SUMIFS('Key Numbers'!$C$2:$C$71,'Key Numbers'!$A$2:$A$71,"&lt;="&amp;ABS($I763),'Key Numbers'!$A$2:$A$71,"&gt;="&amp;ABS($H763)),
IF(J763="F-0.5",0.5*-1*SUMIFS('Key Numbers'!$C$2:$C$71,'Key Numbers'!$A$2:$A$71,"&gt;="&amp;ABS($I763),'Key Numbers'!$A$2:$A$71,"&lt;="&amp;ABS($H763)),
IF(AND(LEFT(J763,1)="F",K763&lt;0),-1*SUMIFS('Key Numbers'!$C$2:$C$71,'Key Numbers'!$A$2:$A$71,"&gt;="&amp;ABS($I763),'Key Numbers'!$A$2:$A$71,"&lt;="&amp;ABS($H763)),
IF(AND(LEFT(J763,1)="F",K763&gt;0),SUMIFS('Key Numbers'!$C$2:$C$71,'Key Numbers'!$A$2:$A$71,"&lt;="&amp;ABS($I763),'Key Numbers'!$A$2:$A$71,"&gt;="&amp;ABS($H763)),
IF(AND(LEFT(J763,1)="D",K763&lt;0),-1*SUMIFS('Key Numbers'!$C$2:$C$71,'Key Numbers'!$A$2:$A$71,"&lt;="&amp;ABS($I763),'Key Numbers'!$A$2:$A$71,"&gt;="&amp;ABS($H763)),
SUMIFS('Key Numbers'!$C$2:$C$71,'Key Numbers'!$A$2:$A$71,"&gt;="&amp;ABS($I763),'Key Numbers'!$A$2:$A$71,"&lt;="&amp;ABS($H763))))))))))</f>
        <v>0.11009174311926606</v>
      </c>
      <c r="M763" s="6" cm="1">
        <f t="array" ref="M763">IFERROR(INDEX(DVOA!$E$2:$E$20095,MATCH($F763&amp;$A763-1&amp;$B763,DVOA!$C$2:$C$20095&amp;DVOA!$A$2:$A20789&amp;DVOA!$B$2:$B$20095,0)),0)</f>
        <v>0.102607</v>
      </c>
      <c r="N763" s="6" cm="1">
        <f t="array" ref="N763">IFERROR(INDEX(WDVOA!$W$2:$W$1616,MATCH($F763&amp;$A763-1&amp;$B763,WDVOA!$U$2:$U$19616&amp;WDVOA!$V$2:$V$19616&amp;WDVOA!$B$2:$B$19616,0)),0)</f>
        <v>0</v>
      </c>
      <c r="O763" s="6" cm="1">
        <f t="array" ref="O763">IFERROR(INDEX(DVOA!$AC$2:$AC$20095,MATCH($F763&amp;$A763-1&amp;$B763,DVOA!$C$2:$C$20095&amp;DVOA!$A$2:$A$20095&amp;DVOA!$B$2:$B$20095,0)
),0)</f>
        <v>0.116095</v>
      </c>
      <c r="P763" s="6" cm="1">
        <f t="array" ref="P763">IFERROR(INDEX(DVOA!$E$2:$E$20095,MATCH($G763&amp;$A763-1&amp;$B763,DVOA!$C$2:$C$20095&amp;DVOA!$A$2:$A20789&amp;DVOA!$B$2:$B$20095,0)),0)</f>
        <v>1.9210000000000001E-2</v>
      </c>
      <c r="Q763" s="6" cm="1">
        <f t="array" ref="Q763">IFERROR(INDEX(WDVOA!$W$2:$W$1616,MATCH($G763&amp;$A763-1&amp;$B763,WDVOA!$U$2:$U$19616&amp;WDVOA!$V$2:$V$19616&amp;WDVOA!$B$2:$B$19616,0)),0)</f>
        <v>0</v>
      </c>
      <c r="R763" s="6" cm="1">
        <f t="array" ref="R763">IFERROR(INDEX(DVOA!$AC$2:$AC$20095,MATCH($G763&amp;$A763-1&amp;$B763,DVOA!$C$2:$C$20095&amp;DVOA!$A$2:$A$20095&amp;DVOA!$B$2:$B$20095,0)
),0)</f>
        <v>0.215256</v>
      </c>
      <c r="S763" s="6">
        <f t="shared" si="146"/>
        <v>0.1656755</v>
      </c>
      <c r="T763" s="104">
        <f t="shared" si="154"/>
        <v>8.3396999999999999E-2</v>
      </c>
      <c r="U763" s="104" t="str">
        <f t="shared" si="155"/>
        <v/>
      </c>
      <c r="V763" s="26" t="str" cm="1">
        <f t="array" ref="V763">IFERROR(IF(E763="H",INDEX('DVOA Pred'!$G$2:$G$1000,MATCH($F763&amp;$B763&amp;$A763,'DVOA Pred'!$C$2:$C$1000&amp;'DVOA Pred'!$A$2:$A$1000&amp;'DVOA Pred'!$B$2:$B$1000,0)),
INDEX('DVOA Pred'!$H$2:$H$1000,MATCH($F763&amp;$B763&amp;$A763,'DVOA Pred'!$D$2:$D$1000&amp;'DVOA Pred'!$A$2:$A$1000&amp;'DVOA Pred'!$B$2:$B$1000,0))),"")</f>
        <v/>
      </c>
      <c r="W763" s="26" t="str">
        <f t="shared" si="147"/>
        <v/>
      </c>
      <c r="X763" s="26" t="str">
        <f t="shared" si="148"/>
        <v/>
      </c>
      <c r="Y763" s="6" t="str">
        <f>IFERROR((PERCENTRANK($L$2:$L$20355,L763)*Multiples!$B$3)+((PERCENTRANK($W$2:$W$20355,W763)*(1-Multiples!$B$3))),"")</f>
        <v/>
      </c>
      <c r="Z763" s="64">
        <v>16</v>
      </c>
      <c r="AA763" s="64">
        <v>10</v>
      </c>
      <c r="AB763" s="24">
        <f t="shared" si="149"/>
        <v>6</v>
      </c>
      <c r="AC763" s="24">
        <f t="shared" si="150"/>
        <v>5.5</v>
      </c>
      <c r="AD763" s="24">
        <f t="shared" si="151"/>
        <v>3.5</v>
      </c>
      <c r="AE763" s="99" t="str">
        <f t="shared" si="152"/>
        <v>Yes</v>
      </c>
      <c r="AF763" s="99" t="str">
        <f t="shared" si="153"/>
        <v>Yes</v>
      </c>
      <c r="AG763" s="64" t="s">
        <v>652</v>
      </c>
      <c r="AH763" s="105"/>
      <c r="AI763" s="105">
        <v>2</v>
      </c>
      <c r="AJ763" s="66"/>
    </row>
    <row r="764" spans="1:36" customFormat="1" x14ac:dyDescent="0.25">
      <c r="A764" s="7">
        <v>12</v>
      </c>
      <c r="B764" s="5">
        <v>2023</v>
      </c>
      <c r="C764" s="5" t="str">
        <f t="shared" si="143"/>
        <v>2023 W12</v>
      </c>
      <c r="D764" s="5">
        <v>383</v>
      </c>
      <c r="E764" s="5" t="s">
        <v>651</v>
      </c>
      <c r="F764" s="5" t="s">
        <v>49</v>
      </c>
      <c r="G764" s="5" t="s">
        <v>12</v>
      </c>
      <c r="H764" s="47">
        <v>1.5</v>
      </c>
      <c r="I764" s="61">
        <v>1.5</v>
      </c>
      <c r="J764" s="62" t="str">
        <f t="shared" si="144"/>
        <v>D0</v>
      </c>
      <c r="K764" s="61">
        <f t="shared" si="145"/>
        <v>0</v>
      </c>
      <c r="L764" s="228">
        <f>IF(K764=0,0,
IF(J764="D0.5",0.5*SUMIFS('Key Numbers'!$C$2:$C$71,'Key Numbers'!$A$2:$A$71,"&gt;="&amp;ABS($I764),'Key Numbers'!$A$2:$A$71,"&lt;="&amp;ABS($H764)),
IF(J764="D-0.5",0.5*-1*SUMIFS('Key Numbers'!$C$2:$C$71,'Key Numbers'!$A$2:$A$71,"&lt;="&amp;ABS($I764),'Key Numbers'!$A$2:$A$71,"&gt;="&amp;ABS($H764)),
IF(J764="F0.5",0.5*SUMIFS('Key Numbers'!$C$2:$C$71,'Key Numbers'!$A$2:$A$71,"&lt;="&amp;ABS($I764),'Key Numbers'!$A$2:$A$71,"&gt;="&amp;ABS($H764)),
IF(J764="F-0.5",0.5*-1*SUMIFS('Key Numbers'!$C$2:$C$71,'Key Numbers'!$A$2:$A$71,"&gt;="&amp;ABS($I764),'Key Numbers'!$A$2:$A$71,"&lt;="&amp;ABS($H764)),
IF(AND(LEFT(J764,1)="F",K764&lt;0),-1*SUMIFS('Key Numbers'!$C$2:$C$71,'Key Numbers'!$A$2:$A$71,"&gt;="&amp;ABS($I764),'Key Numbers'!$A$2:$A$71,"&lt;="&amp;ABS($H764)),
IF(AND(LEFT(J764,1)="F",K764&gt;0),SUMIFS('Key Numbers'!$C$2:$C$71,'Key Numbers'!$A$2:$A$71,"&lt;="&amp;ABS($I764),'Key Numbers'!$A$2:$A$71,"&gt;="&amp;ABS($H764)),
IF(AND(LEFT(J764,1)="D",K764&lt;0),-1*SUMIFS('Key Numbers'!$C$2:$C$71,'Key Numbers'!$A$2:$A$71,"&lt;="&amp;ABS($I764),'Key Numbers'!$A$2:$A$71,"&gt;="&amp;ABS($H764)),
SUMIFS('Key Numbers'!$C$2:$C$71,'Key Numbers'!$A$2:$A$71,"&gt;="&amp;ABS($I764),'Key Numbers'!$A$2:$A$71,"&lt;="&amp;ABS($H764))))))))))</f>
        <v>0</v>
      </c>
      <c r="M764" s="6" cm="1">
        <f t="array" ref="M764">IFERROR(INDEX(DVOA!$E$2:$E$20095,MATCH($F764&amp;$A764-1&amp;$B764,DVOA!$C$2:$C$20095&amp;DVOA!$A$2:$A20790&amp;DVOA!$B$2:$B$20095,0)),0)</f>
        <v>7.1189000000000002E-2</v>
      </c>
      <c r="N764" s="6" cm="1">
        <f t="array" ref="N764">IFERROR(INDEX(WDVOA!$W$2:$W$1616,MATCH($F764&amp;$A764-1&amp;$B764,WDVOA!$U$2:$U$19616&amp;WDVOA!$V$2:$V$19616&amp;WDVOA!$B$2:$B$19616,0)),0)</f>
        <v>0</v>
      </c>
      <c r="O764" s="6" cm="1">
        <f t="array" ref="O764">IFERROR(INDEX(DVOA!$AC$2:$AC$20095,MATCH($F764&amp;$A764-1&amp;$B764,DVOA!$C$2:$C$20095&amp;DVOA!$A$2:$A$20095&amp;DVOA!$B$2:$B$20095,0)
),0)</f>
        <v>0.16769000000000001</v>
      </c>
      <c r="P764" s="6" cm="1">
        <f t="array" ref="P764">IFERROR(INDEX(DVOA!$E$2:$E$20095,MATCH($G764&amp;$A764-1&amp;$B764,DVOA!$C$2:$C$20095&amp;DVOA!$A$2:$A20790&amp;DVOA!$B$2:$B$20095,0)),0)</f>
        <v>0.150204</v>
      </c>
      <c r="Q764" s="6" cm="1">
        <f t="array" ref="Q764">IFERROR(INDEX(WDVOA!$W$2:$W$1616,MATCH($G764&amp;$A764-1&amp;$B764,WDVOA!$U$2:$U$19616&amp;WDVOA!$V$2:$V$19616&amp;WDVOA!$B$2:$B$19616,0)),0)</f>
        <v>0</v>
      </c>
      <c r="R764" s="6" cm="1">
        <f t="array" ref="R764">IFERROR(INDEX(DVOA!$AC$2:$AC$20095,MATCH($G764&amp;$A764-1&amp;$B764,DVOA!$C$2:$C$20095&amp;DVOA!$A$2:$A$20095&amp;DVOA!$B$2:$B$20095,0)
),0)</f>
        <v>0.178978</v>
      </c>
      <c r="S764" s="6">
        <f t="shared" si="146"/>
        <v>0.17333399999999999</v>
      </c>
      <c r="T764" s="104">
        <f t="shared" si="154"/>
        <v>-7.9015000000000002E-2</v>
      </c>
      <c r="U764" s="104" t="str">
        <f t="shared" si="155"/>
        <v/>
      </c>
      <c r="V764" s="26" t="str" cm="1">
        <f t="array" ref="V764">IFERROR(IF(E764="H",INDEX('DVOA Pred'!$G$2:$G$1000,MATCH($F764&amp;$B764&amp;$A764,'DVOA Pred'!$C$2:$C$1000&amp;'DVOA Pred'!$A$2:$A$1000&amp;'DVOA Pred'!$B$2:$B$1000,0)),
INDEX('DVOA Pred'!$H$2:$H$1000,MATCH($F764&amp;$B764&amp;$A764,'DVOA Pred'!$D$2:$D$1000&amp;'DVOA Pred'!$A$2:$A$1000&amp;'DVOA Pred'!$B$2:$B$1000,0))),"")</f>
        <v/>
      </c>
      <c r="W764" s="26" t="str">
        <f t="shared" si="147"/>
        <v/>
      </c>
      <c r="X764" s="26" t="str">
        <f t="shared" si="148"/>
        <v/>
      </c>
      <c r="Y764" s="6" t="str">
        <f>IFERROR((PERCENTRANK($L$2:$L$20355,L764)*Multiples!$B$3)+((PERCENTRANK($W$2:$W$20355,W764)*(1-Multiples!$B$3))),"")</f>
        <v/>
      </c>
      <c r="Z764" s="64">
        <v>21</v>
      </c>
      <c r="AA764" s="64">
        <v>24</v>
      </c>
      <c r="AB764" s="24">
        <f t="shared" si="149"/>
        <v>-3</v>
      </c>
      <c r="AC764" s="24">
        <f t="shared" si="150"/>
        <v>-1.5</v>
      </c>
      <c r="AD764" s="24">
        <f t="shared" si="151"/>
        <v>-1.5</v>
      </c>
      <c r="AE764" s="99" t="str">
        <f t="shared" si="152"/>
        <v>No</v>
      </c>
      <c r="AF764" s="99" t="str">
        <f t="shared" si="153"/>
        <v>No</v>
      </c>
      <c r="AG764" s="64"/>
      <c r="AH764" s="105"/>
      <c r="AI764" s="105"/>
      <c r="AJ764" s="66"/>
    </row>
    <row r="765" spans="1:36" customFormat="1" x14ac:dyDescent="0.25">
      <c r="A765" s="7">
        <v>12</v>
      </c>
      <c r="B765" s="5">
        <v>2023</v>
      </c>
      <c r="C765" s="5" t="str">
        <f t="shared" si="143"/>
        <v>2023 W12</v>
      </c>
      <c r="D765" s="5">
        <v>383</v>
      </c>
      <c r="E765" s="5" t="s">
        <v>649</v>
      </c>
      <c r="F765" s="5" t="s">
        <v>12</v>
      </c>
      <c r="G765" s="5" t="s">
        <v>49</v>
      </c>
      <c r="H765" s="47">
        <v>-1.5</v>
      </c>
      <c r="I765" s="61">
        <v>-1.5</v>
      </c>
      <c r="J765" s="62" t="str">
        <f t="shared" si="144"/>
        <v>F0</v>
      </c>
      <c r="K765" s="61">
        <f t="shared" si="145"/>
        <v>0</v>
      </c>
      <c r="L765" s="228">
        <f>IF(K765=0,0,
IF(J765="D0.5",0.5*SUMIFS('Key Numbers'!$C$2:$C$71,'Key Numbers'!$A$2:$A$71,"&gt;="&amp;ABS($I765),'Key Numbers'!$A$2:$A$71,"&lt;="&amp;ABS($H765)),
IF(J765="D-0.5",0.5*-1*SUMIFS('Key Numbers'!$C$2:$C$71,'Key Numbers'!$A$2:$A$71,"&lt;="&amp;ABS($I765),'Key Numbers'!$A$2:$A$71,"&gt;="&amp;ABS($H765)),
IF(J765="F0.5",0.5*SUMIFS('Key Numbers'!$C$2:$C$71,'Key Numbers'!$A$2:$A$71,"&lt;="&amp;ABS($I765),'Key Numbers'!$A$2:$A$71,"&gt;="&amp;ABS($H765)),
IF(J765="F-0.5",0.5*-1*SUMIFS('Key Numbers'!$C$2:$C$71,'Key Numbers'!$A$2:$A$71,"&gt;="&amp;ABS($I765),'Key Numbers'!$A$2:$A$71,"&lt;="&amp;ABS($H765)),
IF(AND(LEFT(J765,1)="F",K765&lt;0),-1*SUMIFS('Key Numbers'!$C$2:$C$71,'Key Numbers'!$A$2:$A$71,"&gt;="&amp;ABS($I765),'Key Numbers'!$A$2:$A$71,"&lt;="&amp;ABS($H765)),
IF(AND(LEFT(J765,1)="F",K765&gt;0),SUMIFS('Key Numbers'!$C$2:$C$71,'Key Numbers'!$A$2:$A$71,"&lt;="&amp;ABS($I765),'Key Numbers'!$A$2:$A$71,"&gt;="&amp;ABS($H765)),
IF(AND(LEFT(J765,1)="D",K765&lt;0),-1*SUMIFS('Key Numbers'!$C$2:$C$71,'Key Numbers'!$A$2:$A$71,"&lt;="&amp;ABS($I765),'Key Numbers'!$A$2:$A$71,"&gt;="&amp;ABS($H765)),
SUMIFS('Key Numbers'!$C$2:$C$71,'Key Numbers'!$A$2:$A$71,"&gt;="&amp;ABS($I765),'Key Numbers'!$A$2:$A$71,"&lt;="&amp;ABS($H765))))))))))</f>
        <v>0</v>
      </c>
      <c r="M765" s="6" cm="1">
        <f t="array" ref="M765">IFERROR(INDEX(DVOA!$E$2:$E$20095,MATCH($F765&amp;$A765-1&amp;$B765,DVOA!$C$2:$C$20095&amp;DVOA!$A$2:$A20791&amp;DVOA!$B$2:$B$20095,0)),0)</f>
        <v>0.150204</v>
      </c>
      <c r="N765" s="6" cm="1">
        <f t="array" ref="N765">IFERROR(INDEX(WDVOA!$W$2:$W$1616,MATCH($F765&amp;$A765-1&amp;$B765,WDVOA!$U$2:$U$19616&amp;WDVOA!$V$2:$V$19616&amp;WDVOA!$B$2:$B$19616,0)),0)</f>
        <v>0</v>
      </c>
      <c r="O765" s="6" cm="1">
        <f t="array" ref="O765">IFERROR(INDEX(DVOA!$AC$2:$AC$20095,MATCH($F765&amp;$A765-1&amp;$B765,DVOA!$C$2:$C$20095&amp;DVOA!$A$2:$A$20095&amp;DVOA!$B$2:$B$20095,0)
),0)</f>
        <v>0.178978</v>
      </c>
      <c r="P765" s="6" cm="1">
        <f t="array" ref="P765">IFERROR(INDEX(DVOA!$E$2:$E$20095,MATCH($G765&amp;$A765-1&amp;$B765,DVOA!$C$2:$C$20095&amp;DVOA!$A$2:$A20791&amp;DVOA!$B$2:$B$20095,0)),0)</f>
        <v>7.1189000000000002E-2</v>
      </c>
      <c r="Q765" s="6" cm="1">
        <f t="array" ref="Q765">IFERROR(INDEX(WDVOA!$W$2:$W$1616,MATCH($G765&amp;$A765-1&amp;$B765,WDVOA!$U$2:$U$19616&amp;WDVOA!$V$2:$V$19616&amp;WDVOA!$B$2:$B$19616,0)),0)</f>
        <v>0</v>
      </c>
      <c r="R765" s="6" cm="1">
        <f t="array" ref="R765">IFERROR(INDEX(DVOA!$AC$2:$AC$20095,MATCH($G765&amp;$A765-1&amp;$B765,DVOA!$C$2:$C$20095&amp;DVOA!$A$2:$A$20095&amp;DVOA!$B$2:$B$20095,0)
),0)</f>
        <v>0.16769000000000001</v>
      </c>
      <c r="S765" s="6">
        <f t="shared" si="146"/>
        <v>0.17333399999999999</v>
      </c>
      <c r="T765" s="104">
        <f t="shared" si="154"/>
        <v>7.9015000000000002E-2</v>
      </c>
      <c r="U765" s="104" t="str">
        <f t="shared" si="155"/>
        <v/>
      </c>
      <c r="V765" s="26" t="str" cm="1">
        <f t="array" ref="V765">IFERROR(IF(E765="H",INDEX('DVOA Pred'!$G$2:$G$1000,MATCH($F765&amp;$B765&amp;$A765,'DVOA Pred'!$C$2:$C$1000&amp;'DVOA Pred'!$A$2:$A$1000&amp;'DVOA Pred'!$B$2:$B$1000,0)),
INDEX('DVOA Pred'!$H$2:$H$1000,MATCH($F765&amp;$B765&amp;$A765,'DVOA Pred'!$D$2:$D$1000&amp;'DVOA Pred'!$A$2:$A$1000&amp;'DVOA Pred'!$B$2:$B$1000,0))),"")</f>
        <v/>
      </c>
      <c r="W765" s="26" t="str">
        <f t="shared" si="147"/>
        <v/>
      </c>
      <c r="X765" s="26" t="str">
        <f t="shared" si="148"/>
        <v/>
      </c>
      <c r="Y765" s="6" t="str">
        <f>IFERROR((PERCENTRANK($L$2:$L$20355,L765)*Multiples!$B$3)+((PERCENTRANK($W$2:$W$20355,W765)*(1-Multiples!$B$3))),"")</f>
        <v/>
      </c>
      <c r="Z765" s="64">
        <v>24</v>
      </c>
      <c r="AA765" s="64">
        <v>21</v>
      </c>
      <c r="AB765" s="24">
        <f t="shared" si="149"/>
        <v>3</v>
      </c>
      <c r="AC765" s="24">
        <f t="shared" si="150"/>
        <v>1.5</v>
      </c>
      <c r="AD765" s="24">
        <f t="shared" si="151"/>
        <v>1.5</v>
      </c>
      <c r="AE765" s="99" t="str">
        <f t="shared" si="152"/>
        <v>Yes</v>
      </c>
      <c r="AF765" s="99" t="str">
        <f t="shared" si="153"/>
        <v>Yes</v>
      </c>
      <c r="AG765" s="64"/>
      <c r="AH765" s="105"/>
      <c r="AI765" s="105">
        <v>6</v>
      </c>
      <c r="AJ765" s="66"/>
    </row>
    <row r="766" spans="1:36" customFormat="1" x14ac:dyDescent="0.25">
      <c r="A766" s="7">
        <v>12</v>
      </c>
      <c r="B766" s="5">
        <v>2023</v>
      </c>
      <c r="C766" s="5" t="str">
        <f t="shared" si="143"/>
        <v>2023 W12</v>
      </c>
      <c r="D766" s="5">
        <v>384</v>
      </c>
      <c r="E766" s="5" t="s">
        <v>651</v>
      </c>
      <c r="F766" s="5" t="s">
        <v>23</v>
      </c>
      <c r="G766" s="5" t="s">
        <v>42</v>
      </c>
      <c r="H766" s="47">
        <v>0.5</v>
      </c>
      <c r="I766" s="61">
        <v>3</v>
      </c>
      <c r="J766" s="62" t="str">
        <f t="shared" si="144"/>
        <v>D-2.5</v>
      </c>
      <c r="K766" s="61">
        <f t="shared" si="145"/>
        <v>-2.5</v>
      </c>
      <c r="L766" s="228">
        <f>IF(K766=0,0,
IF(J766="D0.5",0.5*SUMIFS('Key Numbers'!$C$2:$C$71,'Key Numbers'!$A$2:$A$71,"&gt;="&amp;ABS($I766),'Key Numbers'!$A$2:$A$71,"&lt;="&amp;ABS($H766)),
IF(J766="D-0.5",0.5*-1*SUMIFS('Key Numbers'!$C$2:$C$71,'Key Numbers'!$A$2:$A$71,"&lt;="&amp;ABS($I766),'Key Numbers'!$A$2:$A$71,"&gt;="&amp;ABS($H766)),
IF(J766="F0.5",0.5*SUMIFS('Key Numbers'!$C$2:$C$71,'Key Numbers'!$A$2:$A$71,"&lt;="&amp;ABS($I766),'Key Numbers'!$A$2:$A$71,"&gt;="&amp;ABS($H766)),
IF(J766="F-0.5",0.5*-1*SUMIFS('Key Numbers'!$C$2:$C$71,'Key Numbers'!$A$2:$A$71,"&gt;="&amp;ABS($I766),'Key Numbers'!$A$2:$A$71,"&lt;="&amp;ABS($H766)),
IF(AND(LEFT(J766,1)="F",K766&lt;0),-1*SUMIFS('Key Numbers'!$C$2:$C$71,'Key Numbers'!$A$2:$A$71,"&gt;="&amp;ABS($I766),'Key Numbers'!$A$2:$A$71,"&lt;="&amp;ABS($H766)),
IF(AND(LEFT(J766,1)="F",K766&gt;0),SUMIFS('Key Numbers'!$C$2:$C$71,'Key Numbers'!$A$2:$A$71,"&lt;="&amp;ABS($I766),'Key Numbers'!$A$2:$A$71,"&gt;="&amp;ABS($H766)),
IF(AND(LEFT(J766,1)="D",K766&lt;0),-1*SUMIFS('Key Numbers'!$C$2:$C$71,'Key Numbers'!$A$2:$A$71,"&lt;="&amp;ABS($I766),'Key Numbers'!$A$2:$A$71,"&gt;="&amp;ABS($H766)),
SUMIFS('Key Numbers'!$C$2:$C$71,'Key Numbers'!$A$2:$A$71,"&gt;="&amp;ABS($I766),'Key Numbers'!$A$2:$A$71,"&lt;="&amp;ABS($H766))))))))))</f>
        <v>-0.25504587155963304</v>
      </c>
      <c r="M766" s="6" cm="1">
        <f t="array" ref="M766">IFERROR(INDEX(DVOA!$E$2:$E$20095,MATCH($F766&amp;$A766-1&amp;$B766,DVOA!$C$2:$C$20095&amp;DVOA!$A$2:$A20792&amp;DVOA!$B$2:$B$20095,0)),0)</f>
        <v>-0.22821</v>
      </c>
      <c r="N766" s="6" cm="1">
        <f t="array" ref="N766">IFERROR(INDEX(WDVOA!$W$2:$W$1616,MATCH($F766&amp;$A766-1&amp;$B766,WDVOA!$U$2:$U$19616&amp;WDVOA!$V$2:$V$19616&amp;WDVOA!$B$2:$B$19616,0)),0)</f>
        <v>0</v>
      </c>
      <c r="O766" s="6" cm="1">
        <f t="array" ref="O766">IFERROR(INDEX(DVOA!$AC$2:$AC$20095,MATCH($F766&amp;$A766-1&amp;$B766,DVOA!$C$2:$C$20095&amp;DVOA!$A$2:$A$20095&amp;DVOA!$B$2:$B$20095,0)
),0)</f>
        <v>0.19792599999999999</v>
      </c>
      <c r="P766" s="6" cm="1">
        <f t="array" ref="P766">IFERROR(INDEX(DVOA!$E$2:$E$20095,MATCH($G766&amp;$A766-1&amp;$B766,DVOA!$C$2:$C$20095&amp;DVOA!$A$2:$A20792&amp;DVOA!$B$2:$B$20095,0)),0)</f>
        <v>-9.3020000000000005E-2</v>
      </c>
      <c r="Q766" s="6" cm="1">
        <f t="array" ref="Q766">IFERROR(INDEX(WDVOA!$W$2:$W$1616,MATCH($G766&amp;$A766-1&amp;$B766,WDVOA!$U$2:$U$19616&amp;WDVOA!$V$2:$V$19616&amp;WDVOA!$B$2:$B$19616,0)),0)</f>
        <v>0</v>
      </c>
      <c r="R766" s="6" cm="1">
        <f t="array" ref="R766">IFERROR(INDEX(DVOA!$AC$2:$AC$20095,MATCH($G766&amp;$A766-1&amp;$B766,DVOA!$C$2:$C$20095&amp;DVOA!$A$2:$A$20095&amp;DVOA!$B$2:$B$20095,0)
),0)</f>
        <v>0.13966000000000001</v>
      </c>
      <c r="S766" s="6">
        <f t="shared" si="146"/>
        <v>0.168793</v>
      </c>
      <c r="T766" s="104">
        <f t="shared" si="154"/>
        <v>-0.13518999999999998</v>
      </c>
      <c r="U766" s="104" t="str">
        <f t="shared" si="155"/>
        <v/>
      </c>
      <c r="V766" s="26" t="str" cm="1">
        <f t="array" ref="V766">IFERROR(IF(E766="H",INDEX('DVOA Pred'!$G$2:$G$1000,MATCH($F766&amp;$B766&amp;$A766,'DVOA Pred'!$C$2:$C$1000&amp;'DVOA Pred'!$A$2:$A$1000&amp;'DVOA Pred'!$B$2:$B$1000,0)),
INDEX('DVOA Pred'!$H$2:$H$1000,MATCH($F766&amp;$B766&amp;$A766,'DVOA Pred'!$D$2:$D$1000&amp;'DVOA Pred'!$A$2:$A$1000&amp;'DVOA Pred'!$B$2:$B$1000,0))),"")</f>
        <v/>
      </c>
      <c r="W766" s="26" t="str">
        <f t="shared" si="147"/>
        <v/>
      </c>
      <c r="X766" s="26" t="str">
        <f t="shared" si="148"/>
        <v/>
      </c>
      <c r="Y766" s="6" t="str">
        <f>IFERROR((PERCENTRANK($L$2:$L$20355,L766)*Multiples!$B$3)+((PERCENTRANK($W$2:$W$20355,W766)*(1-Multiples!$B$3))),"")</f>
        <v/>
      </c>
      <c r="Z766" s="64">
        <v>14</v>
      </c>
      <c r="AA766" s="64">
        <v>37</v>
      </c>
      <c r="AB766" s="24">
        <f t="shared" si="149"/>
        <v>-23</v>
      </c>
      <c r="AC766" s="24">
        <f t="shared" si="150"/>
        <v>-22.5</v>
      </c>
      <c r="AD766" s="24">
        <f t="shared" si="151"/>
        <v>-20</v>
      </c>
      <c r="AE766" s="99" t="str">
        <f t="shared" si="152"/>
        <v>No</v>
      </c>
      <c r="AF766" s="99" t="str">
        <f t="shared" si="153"/>
        <v>No</v>
      </c>
      <c r="AG766" s="64"/>
      <c r="AH766" s="105"/>
      <c r="AI766" s="105"/>
      <c r="AJ766" s="66"/>
    </row>
    <row r="767" spans="1:36" customFormat="1" x14ac:dyDescent="0.25">
      <c r="A767" s="7">
        <v>12</v>
      </c>
      <c r="B767" s="5">
        <v>2023</v>
      </c>
      <c r="C767" s="5" t="str">
        <f t="shared" si="143"/>
        <v>2023 W12</v>
      </c>
      <c r="D767" s="5">
        <v>384</v>
      </c>
      <c r="E767" s="5" t="s">
        <v>649</v>
      </c>
      <c r="F767" s="5" t="s">
        <v>42</v>
      </c>
      <c r="G767" s="5" t="s">
        <v>23</v>
      </c>
      <c r="H767" s="47">
        <v>-0.5</v>
      </c>
      <c r="I767" s="61">
        <v>-3</v>
      </c>
      <c r="J767" s="62" t="str">
        <f t="shared" si="144"/>
        <v>F2.5</v>
      </c>
      <c r="K767" s="61">
        <f t="shared" si="145"/>
        <v>2.5</v>
      </c>
      <c r="L767" s="228">
        <f>IF(K767=0,0,
IF(J767="D0.5",0.5*SUMIFS('Key Numbers'!$C$2:$C$71,'Key Numbers'!$A$2:$A$71,"&gt;="&amp;ABS($I767),'Key Numbers'!$A$2:$A$71,"&lt;="&amp;ABS($H767)),
IF(J767="D-0.5",0.5*-1*SUMIFS('Key Numbers'!$C$2:$C$71,'Key Numbers'!$A$2:$A$71,"&lt;="&amp;ABS($I767),'Key Numbers'!$A$2:$A$71,"&gt;="&amp;ABS($H767)),
IF(J767="F0.5",0.5*SUMIFS('Key Numbers'!$C$2:$C$71,'Key Numbers'!$A$2:$A$71,"&lt;="&amp;ABS($I767),'Key Numbers'!$A$2:$A$71,"&gt;="&amp;ABS($H767)),
IF(J767="F-0.5",0.5*-1*SUMIFS('Key Numbers'!$C$2:$C$71,'Key Numbers'!$A$2:$A$71,"&gt;="&amp;ABS($I767),'Key Numbers'!$A$2:$A$71,"&lt;="&amp;ABS($H767)),
IF(AND(LEFT(J767,1)="F",K767&lt;0),-1*SUMIFS('Key Numbers'!$C$2:$C$71,'Key Numbers'!$A$2:$A$71,"&gt;="&amp;ABS($I767),'Key Numbers'!$A$2:$A$71,"&lt;="&amp;ABS($H767)),
IF(AND(LEFT(J767,1)="F",K767&gt;0),SUMIFS('Key Numbers'!$C$2:$C$71,'Key Numbers'!$A$2:$A$71,"&lt;="&amp;ABS($I767),'Key Numbers'!$A$2:$A$71,"&gt;="&amp;ABS($H767)),
IF(AND(LEFT(J767,1)="D",K767&lt;0),-1*SUMIFS('Key Numbers'!$C$2:$C$71,'Key Numbers'!$A$2:$A$71,"&lt;="&amp;ABS($I767),'Key Numbers'!$A$2:$A$71,"&gt;="&amp;ABS($H767)),
SUMIFS('Key Numbers'!$C$2:$C$71,'Key Numbers'!$A$2:$A$71,"&gt;="&amp;ABS($I767),'Key Numbers'!$A$2:$A$71,"&lt;="&amp;ABS($H767))))))))))</f>
        <v>0.25504587155963304</v>
      </c>
      <c r="M767" s="6" cm="1">
        <f t="array" ref="M767">IFERROR(INDEX(DVOA!$E$2:$E$20095,MATCH($F767&amp;$A767-1&amp;$B767,DVOA!$C$2:$C$20095&amp;DVOA!$A$2:$A20793&amp;DVOA!$B$2:$B$20095,0)),0)</f>
        <v>-9.3020000000000005E-2</v>
      </c>
      <c r="N767" s="6" cm="1">
        <f t="array" ref="N767">IFERROR(INDEX(WDVOA!$W$2:$W$1616,MATCH($F767&amp;$A767-1&amp;$B767,WDVOA!$U$2:$U$19616&amp;WDVOA!$V$2:$V$19616&amp;WDVOA!$B$2:$B$19616,0)),0)</f>
        <v>0</v>
      </c>
      <c r="O767" s="6" cm="1">
        <f t="array" ref="O767">IFERROR(INDEX(DVOA!$AC$2:$AC$20095,MATCH($F767&amp;$A767-1&amp;$B767,DVOA!$C$2:$C$20095&amp;DVOA!$A$2:$A$20095&amp;DVOA!$B$2:$B$20095,0)
),0)</f>
        <v>0.13966000000000001</v>
      </c>
      <c r="P767" s="6" cm="1">
        <f t="array" ref="P767">IFERROR(INDEX(DVOA!$E$2:$E$20095,MATCH($G767&amp;$A767-1&amp;$B767,DVOA!$C$2:$C$20095&amp;DVOA!$A$2:$A20793&amp;DVOA!$B$2:$B$20095,0)),0)</f>
        <v>-0.22821</v>
      </c>
      <c r="Q767" s="6" cm="1">
        <f t="array" ref="Q767">IFERROR(INDEX(WDVOA!$W$2:$W$1616,MATCH($G767&amp;$A767-1&amp;$B767,WDVOA!$U$2:$U$19616&amp;WDVOA!$V$2:$V$19616&amp;WDVOA!$B$2:$B$19616,0)),0)</f>
        <v>0</v>
      </c>
      <c r="R767" s="6" cm="1">
        <f t="array" ref="R767">IFERROR(INDEX(DVOA!$AC$2:$AC$20095,MATCH($G767&amp;$A767-1&amp;$B767,DVOA!$C$2:$C$20095&amp;DVOA!$A$2:$A$20095&amp;DVOA!$B$2:$B$20095,0)
),0)</f>
        <v>0.19792599999999999</v>
      </c>
      <c r="S767" s="6">
        <f t="shared" si="146"/>
        <v>0.168793</v>
      </c>
      <c r="T767" s="104">
        <f t="shared" si="154"/>
        <v>0.13518999999999998</v>
      </c>
      <c r="U767" s="104" t="str">
        <f t="shared" si="155"/>
        <v/>
      </c>
      <c r="V767" s="26" t="str" cm="1">
        <f t="array" ref="V767">IFERROR(IF(E767="H",INDEX('DVOA Pred'!$G$2:$G$1000,MATCH($F767&amp;$B767&amp;$A767,'DVOA Pred'!$C$2:$C$1000&amp;'DVOA Pred'!$A$2:$A$1000&amp;'DVOA Pred'!$B$2:$B$1000,0)),
INDEX('DVOA Pred'!$H$2:$H$1000,MATCH($F767&amp;$B767&amp;$A767,'DVOA Pred'!$D$2:$D$1000&amp;'DVOA Pred'!$A$2:$A$1000&amp;'DVOA Pred'!$B$2:$B$1000,0))),"")</f>
        <v/>
      </c>
      <c r="W767" s="26" t="str">
        <f t="shared" si="147"/>
        <v/>
      </c>
      <c r="X767" s="26" t="str">
        <f t="shared" si="148"/>
        <v/>
      </c>
      <c r="Y767" s="6" t="str">
        <f>IFERROR((PERCENTRANK($L$2:$L$20355,L767)*Multiples!$B$3)+((PERCENTRANK($W$2:$W$20355,W767)*(1-Multiples!$B$3))),"")</f>
        <v/>
      </c>
      <c r="Z767" s="64">
        <v>37</v>
      </c>
      <c r="AA767" s="64">
        <v>14</v>
      </c>
      <c r="AB767" s="24">
        <f t="shared" si="149"/>
        <v>23</v>
      </c>
      <c r="AC767" s="24">
        <f t="shared" si="150"/>
        <v>22.5</v>
      </c>
      <c r="AD767" s="24">
        <f t="shared" si="151"/>
        <v>20</v>
      </c>
      <c r="AE767" s="99" t="str">
        <f t="shared" si="152"/>
        <v>Yes</v>
      </c>
      <c r="AF767" s="99" t="str">
        <f t="shared" si="153"/>
        <v>Yes</v>
      </c>
      <c r="AG767" s="64" t="s">
        <v>652</v>
      </c>
      <c r="AH767" s="105"/>
      <c r="AI767" s="105">
        <v>1</v>
      </c>
      <c r="AJ767" s="66"/>
    </row>
    <row r="768" spans="1:36" customFormat="1" x14ac:dyDescent="0.25">
      <c r="A768" s="7">
        <v>12</v>
      </c>
      <c r="B768" s="5">
        <v>2023</v>
      </c>
      <c r="C768" s="5" t="str">
        <f t="shared" si="143"/>
        <v>2023 W12</v>
      </c>
      <c r="D768" s="5">
        <v>385</v>
      </c>
      <c r="E768" s="5" t="s">
        <v>649</v>
      </c>
      <c r="F768" s="5" t="s">
        <v>10</v>
      </c>
      <c r="G768" s="5" t="s">
        <v>39</v>
      </c>
      <c r="H768" s="47">
        <v>2.5</v>
      </c>
      <c r="I768" s="61">
        <v>1.5</v>
      </c>
      <c r="J768" s="62" t="str">
        <f t="shared" si="144"/>
        <v>D1</v>
      </c>
      <c r="K768" s="61">
        <f t="shared" si="145"/>
        <v>1</v>
      </c>
      <c r="L768" s="228">
        <f>IF(K768=0,0,
IF(J768="D0.5",0.5*SUMIFS('Key Numbers'!$C$2:$C$71,'Key Numbers'!$A$2:$A$71,"&gt;="&amp;ABS($I768),'Key Numbers'!$A$2:$A$71,"&lt;="&amp;ABS($H768)),
IF(J768="D-0.5",0.5*-1*SUMIFS('Key Numbers'!$C$2:$C$71,'Key Numbers'!$A$2:$A$71,"&lt;="&amp;ABS($I768),'Key Numbers'!$A$2:$A$71,"&gt;="&amp;ABS($H768)),
IF(J768="F0.5",0.5*SUMIFS('Key Numbers'!$C$2:$C$71,'Key Numbers'!$A$2:$A$71,"&lt;="&amp;ABS($I768),'Key Numbers'!$A$2:$A$71,"&gt;="&amp;ABS($H768)),
IF(J768="F-0.5",0.5*-1*SUMIFS('Key Numbers'!$C$2:$C$71,'Key Numbers'!$A$2:$A$71,"&gt;="&amp;ABS($I768),'Key Numbers'!$A$2:$A$71,"&lt;="&amp;ABS($H768)),
IF(AND(LEFT(J768,1)="F",K768&lt;0),-1*SUMIFS('Key Numbers'!$C$2:$C$71,'Key Numbers'!$A$2:$A$71,"&gt;="&amp;ABS($I768),'Key Numbers'!$A$2:$A$71,"&lt;="&amp;ABS($H768)),
IF(AND(LEFT(J768,1)="F",K768&gt;0),SUMIFS('Key Numbers'!$C$2:$C$71,'Key Numbers'!$A$2:$A$71,"&lt;="&amp;ABS($I768),'Key Numbers'!$A$2:$A$71,"&gt;="&amp;ABS($H768)),
IF(AND(LEFT(J768,1)="D",K768&lt;0),-1*SUMIFS('Key Numbers'!$C$2:$C$71,'Key Numbers'!$A$2:$A$71,"&lt;="&amp;ABS($I768),'Key Numbers'!$A$2:$A$71,"&gt;="&amp;ABS($H768)),
SUMIFS('Key Numbers'!$C$2:$C$71,'Key Numbers'!$A$2:$A$71,"&gt;="&amp;ABS($I768),'Key Numbers'!$A$2:$A$71,"&lt;="&amp;ABS($H768))))))))))</f>
        <v>5.6880733944954132E-2</v>
      </c>
      <c r="M768" s="6" cm="1">
        <f t="array" ref="M768">IFERROR(INDEX(DVOA!$E$2:$E$20095,MATCH($F768&amp;$A768-1&amp;$B768,DVOA!$C$2:$C$20095&amp;DVOA!$A$2:$A20794&amp;DVOA!$B$2:$B$20095,0)),0)</f>
        <v>0.17808499999999999</v>
      </c>
      <c r="N768" s="6" cm="1">
        <f t="array" ref="N768">IFERROR(INDEX(WDVOA!$W$2:$W$1616,MATCH($F768&amp;$A768-1&amp;$B768,WDVOA!$U$2:$U$19616&amp;WDVOA!$V$2:$V$19616&amp;WDVOA!$B$2:$B$19616,0)),0)</f>
        <v>0</v>
      </c>
      <c r="O768" s="6" cm="1">
        <f t="array" ref="O768">IFERROR(INDEX(DVOA!$AC$2:$AC$20095,MATCH($F768&amp;$A768-1&amp;$B768,DVOA!$C$2:$C$20095&amp;DVOA!$A$2:$A$20095&amp;DVOA!$B$2:$B$20095,0)
),0)</f>
        <v>0.12617900000000001</v>
      </c>
      <c r="P768" s="6" cm="1">
        <f t="array" ref="P768">IFERROR(INDEX(DVOA!$E$2:$E$20095,MATCH($G768&amp;$A768-1&amp;$B768,DVOA!$C$2:$C$20095&amp;DVOA!$A$2:$A20794&amp;DVOA!$B$2:$B$20095,0)),0)</f>
        <v>-0.14563999999999999</v>
      </c>
      <c r="Q768" s="6" cm="1">
        <f t="array" ref="Q768">IFERROR(INDEX(WDVOA!$W$2:$W$1616,MATCH($G768&amp;$A768-1&amp;$B768,WDVOA!$U$2:$U$19616&amp;WDVOA!$V$2:$V$19616&amp;WDVOA!$B$2:$B$19616,0)),0)</f>
        <v>0</v>
      </c>
      <c r="R768" s="6" cm="1">
        <f t="array" ref="R768">IFERROR(INDEX(DVOA!$AC$2:$AC$20095,MATCH($G768&amp;$A768-1&amp;$B768,DVOA!$C$2:$C$20095&amp;DVOA!$A$2:$A$20095&amp;DVOA!$B$2:$B$20095,0)
),0)</f>
        <v>9.9906999999999996E-2</v>
      </c>
      <c r="S768" s="6">
        <f t="shared" si="146"/>
        <v>0.113043</v>
      </c>
      <c r="T768" s="104">
        <f t="shared" si="154"/>
        <v>0.32372499999999998</v>
      </c>
      <c r="U768" s="104" t="str">
        <f t="shared" si="155"/>
        <v/>
      </c>
      <c r="V768" s="26" t="str" cm="1">
        <f t="array" ref="V768">IFERROR(IF(E768="H",INDEX('DVOA Pred'!$G$2:$G$1000,MATCH($F768&amp;$B768&amp;$A768,'DVOA Pred'!$C$2:$C$1000&amp;'DVOA Pred'!$A$2:$A$1000&amp;'DVOA Pred'!$B$2:$B$1000,0)),
INDEX('DVOA Pred'!$H$2:$H$1000,MATCH($F768&amp;$B768&amp;$A768,'DVOA Pred'!$D$2:$D$1000&amp;'DVOA Pred'!$A$2:$A$1000&amp;'DVOA Pred'!$B$2:$B$1000,0))),"")</f>
        <v/>
      </c>
      <c r="W768" s="26" t="str">
        <f t="shared" si="147"/>
        <v/>
      </c>
      <c r="X768" s="26" t="str">
        <f t="shared" si="148"/>
        <v/>
      </c>
      <c r="Y768" s="6" t="str">
        <f>IFERROR((PERCENTRANK($L$2:$L$20355,L768)*Multiples!$B$3)+((PERCENTRANK($W$2:$W$20355,W768)*(1-Multiples!$B$3))),"")</f>
        <v/>
      </c>
      <c r="Z768" s="64">
        <v>12</v>
      </c>
      <c r="AA768" s="64">
        <v>29</v>
      </c>
      <c r="AB768" s="24">
        <f t="shared" si="149"/>
        <v>-17</v>
      </c>
      <c r="AC768" s="24">
        <f t="shared" si="150"/>
        <v>-14.5</v>
      </c>
      <c r="AD768" s="24">
        <f t="shared" si="151"/>
        <v>-15.5</v>
      </c>
      <c r="AE768" s="99" t="str">
        <f t="shared" si="152"/>
        <v>No</v>
      </c>
      <c r="AF768" s="99" t="str">
        <f t="shared" si="153"/>
        <v>No</v>
      </c>
      <c r="AG768" s="64"/>
      <c r="AH768" s="105"/>
      <c r="AI768" s="105">
        <v>6</v>
      </c>
      <c r="AJ768" s="66"/>
    </row>
    <row r="769" spans="1:36" customFormat="1" x14ac:dyDescent="0.25">
      <c r="A769" s="7">
        <v>12</v>
      </c>
      <c r="B769" s="5">
        <v>2023</v>
      </c>
      <c r="C769" s="5" t="str">
        <f t="shared" si="143"/>
        <v>2023 W12</v>
      </c>
      <c r="D769" s="5">
        <v>385</v>
      </c>
      <c r="E769" s="5" t="s">
        <v>651</v>
      </c>
      <c r="F769" s="5" t="s">
        <v>39</v>
      </c>
      <c r="G769" s="5" t="s">
        <v>10</v>
      </c>
      <c r="H769" s="47">
        <v>-2.5</v>
      </c>
      <c r="I769" s="61">
        <v>-1.5</v>
      </c>
      <c r="J769" s="62" t="str">
        <f t="shared" si="144"/>
        <v>F-1</v>
      </c>
      <c r="K769" s="61">
        <f t="shared" si="145"/>
        <v>-1</v>
      </c>
      <c r="L769" s="228">
        <f>IF(K769=0,0,
IF(J769="D0.5",0.5*SUMIFS('Key Numbers'!$C$2:$C$71,'Key Numbers'!$A$2:$A$71,"&gt;="&amp;ABS($I769),'Key Numbers'!$A$2:$A$71,"&lt;="&amp;ABS($H769)),
IF(J769="D-0.5",0.5*-1*SUMIFS('Key Numbers'!$C$2:$C$71,'Key Numbers'!$A$2:$A$71,"&lt;="&amp;ABS($I769),'Key Numbers'!$A$2:$A$71,"&gt;="&amp;ABS($H769)),
IF(J769="F0.5",0.5*SUMIFS('Key Numbers'!$C$2:$C$71,'Key Numbers'!$A$2:$A$71,"&lt;="&amp;ABS($I769),'Key Numbers'!$A$2:$A$71,"&gt;="&amp;ABS($H769)),
IF(J769="F-0.5",0.5*-1*SUMIFS('Key Numbers'!$C$2:$C$71,'Key Numbers'!$A$2:$A$71,"&gt;="&amp;ABS($I769),'Key Numbers'!$A$2:$A$71,"&lt;="&amp;ABS($H769)),
IF(AND(LEFT(J769,1)="F",K769&lt;0),-1*SUMIFS('Key Numbers'!$C$2:$C$71,'Key Numbers'!$A$2:$A$71,"&gt;="&amp;ABS($I769),'Key Numbers'!$A$2:$A$71,"&lt;="&amp;ABS($H769)),
IF(AND(LEFT(J769,1)="F",K769&gt;0),SUMIFS('Key Numbers'!$C$2:$C$71,'Key Numbers'!$A$2:$A$71,"&lt;="&amp;ABS($I769),'Key Numbers'!$A$2:$A$71,"&gt;="&amp;ABS($H769)),
IF(AND(LEFT(J769,1)="D",K769&lt;0),-1*SUMIFS('Key Numbers'!$C$2:$C$71,'Key Numbers'!$A$2:$A$71,"&lt;="&amp;ABS($I769),'Key Numbers'!$A$2:$A$71,"&gt;="&amp;ABS($H769)),
SUMIFS('Key Numbers'!$C$2:$C$71,'Key Numbers'!$A$2:$A$71,"&gt;="&amp;ABS($I769),'Key Numbers'!$A$2:$A$71,"&lt;="&amp;ABS($H769))))))))))</f>
        <v>-5.6880733944954132E-2</v>
      </c>
      <c r="M769" s="6" cm="1">
        <f t="array" ref="M769">IFERROR(INDEX(DVOA!$E$2:$E$20095,MATCH($F769&amp;$A769-1&amp;$B769,DVOA!$C$2:$C$20095&amp;DVOA!$A$2:$A20795&amp;DVOA!$B$2:$B$20095,0)),0)</f>
        <v>-0.14563999999999999</v>
      </c>
      <c r="N769" s="6" cm="1">
        <f t="array" ref="N769">IFERROR(INDEX(WDVOA!$W$2:$W$1616,MATCH($F769&amp;$A769-1&amp;$B769,WDVOA!$U$2:$U$19616&amp;WDVOA!$V$2:$V$19616&amp;WDVOA!$B$2:$B$19616,0)),0)</f>
        <v>0</v>
      </c>
      <c r="O769" s="6" cm="1">
        <f t="array" ref="O769">IFERROR(INDEX(DVOA!$AC$2:$AC$20095,MATCH($F769&amp;$A769-1&amp;$B769,DVOA!$C$2:$C$20095&amp;DVOA!$A$2:$A$20095&amp;DVOA!$B$2:$B$20095,0)
),0)</f>
        <v>9.9906999999999996E-2</v>
      </c>
      <c r="P769" s="6" cm="1">
        <f t="array" ref="P769">IFERROR(INDEX(DVOA!$E$2:$E$20095,MATCH($G769&amp;$A769-1&amp;$B769,DVOA!$C$2:$C$20095&amp;DVOA!$A$2:$A20795&amp;DVOA!$B$2:$B$20095,0)),0)</f>
        <v>0.17808499999999999</v>
      </c>
      <c r="Q769" s="6" cm="1">
        <f t="array" ref="Q769">IFERROR(INDEX(WDVOA!$W$2:$W$1616,MATCH($G769&amp;$A769-1&amp;$B769,WDVOA!$U$2:$U$19616&amp;WDVOA!$V$2:$V$19616&amp;WDVOA!$B$2:$B$19616,0)),0)</f>
        <v>0</v>
      </c>
      <c r="R769" s="6" cm="1">
        <f t="array" ref="R769">IFERROR(INDEX(DVOA!$AC$2:$AC$20095,MATCH($G769&amp;$A769-1&amp;$B769,DVOA!$C$2:$C$20095&amp;DVOA!$A$2:$A$20095&amp;DVOA!$B$2:$B$20095,0)
),0)</f>
        <v>0.12617900000000001</v>
      </c>
      <c r="S769" s="6">
        <f t="shared" si="146"/>
        <v>0.113043</v>
      </c>
      <c r="T769" s="104">
        <f t="shared" si="154"/>
        <v>-0.32372499999999998</v>
      </c>
      <c r="U769" s="104" t="str">
        <f t="shared" si="155"/>
        <v/>
      </c>
      <c r="V769" s="26" t="str" cm="1">
        <f t="array" ref="V769">IFERROR(IF(E769="H",INDEX('DVOA Pred'!$G$2:$G$1000,MATCH($F769&amp;$B769&amp;$A769,'DVOA Pred'!$C$2:$C$1000&amp;'DVOA Pred'!$A$2:$A$1000&amp;'DVOA Pred'!$B$2:$B$1000,0)),
INDEX('DVOA Pred'!$H$2:$H$1000,MATCH($F769&amp;$B769&amp;$A769,'DVOA Pred'!$D$2:$D$1000&amp;'DVOA Pred'!$A$2:$A$1000&amp;'DVOA Pred'!$B$2:$B$1000,0))),"")</f>
        <v/>
      </c>
      <c r="W769" s="26" t="str">
        <f t="shared" si="147"/>
        <v/>
      </c>
      <c r="X769" s="26" t="str">
        <f t="shared" si="148"/>
        <v/>
      </c>
      <c r="Y769" s="6" t="str">
        <f>IFERROR((PERCENTRANK($L$2:$L$20355,L769)*Multiples!$B$3)+((PERCENTRANK($W$2:$W$20355,W769)*(1-Multiples!$B$3))),"")</f>
        <v/>
      </c>
      <c r="Z769" s="64">
        <v>29</v>
      </c>
      <c r="AA769" s="64">
        <v>12</v>
      </c>
      <c r="AB769" s="24">
        <f t="shared" si="149"/>
        <v>17</v>
      </c>
      <c r="AC769" s="24">
        <f t="shared" si="150"/>
        <v>14.5</v>
      </c>
      <c r="AD769" s="24">
        <f t="shared" si="151"/>
        <v>15.5</v>
      </c>
      <c r="AE769" s="99" t="str">
        <f t="shared" si="152"/>
        <v>Yes</v>
      </c>
      <c r="AF769" s="99" t="str">
        <f t="shared" si="153"/>
        <v>Yes</v>
      </c>
      <c r="AG769" s="64"/>
      <c r="AH769" s="105"/>
      <c r="AI769" s="105"/>
      <c r="AJ769" s="66"/>
    </row>
    <row r="770" spans="1:36" customFormat="1" x14ac:dyDescent="0.25">
      <c r="A770" s="7">
        <v>12</v>
      </c>
      <c r="B770" s="5">
        <v>2023</v>
      </c>
      <c r="C770" s="5" t="str">
        <f t="shared" ref="C770:C833" si="156">B770&amp;" "&amp;"W"&amp;A770</f>
        <v>2023 W12</v>
      </c>
      <c r="D770" s="5">
        <v>386</v>
      </c>
      <c r="E770" s="5" t="s">
        <v>649</v>
      </c>
      <c r="F770" s="5" t="s">
        <v>5</v>
      </c>
      <c r="G770" s="5" t="s">
        <v>53</v>
      </c>
      <c r="H770" s="47">
        <v>-9.5</v>
      </c>
      <c r="I770" s="61">
        <v>-9</v>
      </c>
      <c r="J770" s="62" t="str">
        <f t="shared" ref="J770:J833" si="157">IF(I770&gt;0,"D","F")&amp;K770</f>
        <v>F-0.5</v>
      </c>
      <c r="K770" s="61">
        <f t="shared" ref="K770:K833" si="158">H770-I770</f>
        <v>-0.5</v>
      </c>
      <c r="L770" s="228">
        <f>IF(K770=0,0,
IF(J770="D0.5",0.5*SUMIFS('Key Numbers'!$C$2:$C$71,'Key Numbers'!$A$2:$A$71,"&gt;="&amp;ABS($I770),'Key Numbers'!$A$2:$A$71,"&lt;="&amp;ABS($H770)),
IF(J770="D-0.5",0.5*-1*SUMIFS('Key Numbers'!$C$2:$C$71,'Key Numbers'!$A$2:$A$71,"&lt;="&amp;ABS($I770),'Key Numbers'!$A$2:$A$71,"&gt;="&amp;ABS($H770)),
IF(J770="F0.5",0.5*SUMIFS('Key Numbers'!$C$2:$C$71,'Key Numbers'!$A$2:$A$71,"&lt;="&amp;ABS($I770),'Key Numbers'!$A$2:$A$71,"&gt;="&amp;ABS($H770)),
IF(J770="F-0.5",0.5*-1*SUMIFS('Key Numbers'!$C$2:$C$71,'Key Numbers'!$A$2:$A$71,"&gt;="&amp;ABS($I770),'Key Numbers'!$A$2:$A$71,"&lt;="&amp;ABS($H770)),
IF(AND(LEFT(J770,1)="F",K770&lt;0),-1*SUMIFS('Key Numbers'!$C$2:$C$71,'Key Numbers'!$A$2:$A$71,"&gt;="&amp;ABS($I770),'Key Numbers'!$A$2:$A$71,"&lt;="&amp;ABS($H770)),
IF(AND(LEFT(J770,1)="F",K770&gt;0),SUMIFS('Key Numbers'!$C$2:$C$71,'Key Numbers'!$A$2:$A$71,"&lt;="&amp;ABS($I770),'Key Numbers'!$A$2:$A$71,"&gt;="&amp;ABS($H770)),
IF(AND(LEFT(J770,1)="D",K770&lt;0),-1*SUMIFS('Key Numbers'!$C$2:$C$71,'Key Numbers'!$A$2:$A$71,"&lt;="&amp;ABS($I770),'Key Numbers'!$A$2:$A$71,"&gt;="&amp;ABS($H770)),
SUMIFS('Key Numbers'!$C$2:$C$71,'Key Numbers'!$A$2:$A$71,"&gt;="&amp;ABS($I770),'Key Numbers'!$A$2:$A$71,"&lt;="&amp;ABS($H770))))))))))</f>
        <v>-8.2568807339449546E-3</v>
      </c>
      <c r="M770" s="6" cm="1">
        <f t="array" ref="M770">IFERROR(INDEX(DVOA!$E$2:$E$20095,MATCH($F770&amp;$A770-1&amp;$B770,DVOA!$C$2:$C$20095&amp;DVOA!$A$2:$A20796&amp;DVOA!$B$2:$B$20095,0)),0)</f>
        <v>0.266453</v>
      </c>
      <c r="N770" s="6" cm="1">
        <f t="array" ref="N770">IFERROR(INDEX(WDVOA!$W$2:$W$1616,MATCH($F770&amp;$A770-1&amp;$B770,WDVOA!$U$2:$U$19616&amp;WDVOA!$V$2:$V$19616&amp;WDVOA!$B$2:$B$19616,0)),0)</f>
        <v>0</v>
      </c>
      <c r="O770" s="6" cm="1">
        <f t="array" ref="O770">IFERROR(INDEX(DVOA!$AC$2:$AC$20095,MATCH($F770&amp;$A770-1&amp;$B770,DVOA!$C$2:$C$20095&amp;DVOA!$A$2:$A$20095&amp;DVOA!$B$2:$B$20095,0)
),0)</f>
        <v>0.128028</v>
      </c>
      <c r="P770" s="6" cm="1">
        <f t="array" ref="P770">IFERROR(INDEX(DVOA!$E$2:$E$20095,MATCH($G770&amp;$A770-1&amp;$B770,DVOA!$C$2:$C$20095&amp;DVOA!$A$2:$A20796&amp;DVOA!$B$2:$B$20095,0)),0)</f>
        <v>-0.19886999999999999</v>
      </c>
      <c r="Q770" s="6" cm="1">
        <f t="array" ref="Q770">IFERROR(INDEX(WDVOA!$W$2:$W$1616,MATCH($G770&amp;$A770-1&amp;$B770,WDVOA!$U$2:$U$19616&amp;WDVOA!$V$2:$V$19616&amp;WDVOA!$B$2:$B$19616,0)),0)</f>
        <v>0</v>
      </c>
      <c r="R770" s="6" cm="1">
        <f t="array" ref="R770">IFERROR(INDEX(DVOA!$AC$2:$AC$20095,MATCH($G770&amp;$A770-1&amp;$B770,DVOA!$C$2:$C$20095&amp;DVOA!$A$2:$A$20095&amp;DVOA!$B$2:$B$20095,0)
),0)</f>
        <v>7.5013999999999997E-2</v>
      </c>
      <c r="S770" s="6">
        <f t="shared" ref="S770:S833" si="159">IF(O770=0,"",AVERAGE(O770,R770))</f>
        <v>0.101521</v>
      </c>
      <c r="T770" s="104">
        <f t="shared" si="154"/>
        <v>0.46532299999999999</v>
      </c>
      <c r="U770" s="104" t="str">
        <f t="shared" si="155"/>
        <v/>
      </c>
      <c r="V770" s="26" t="str" cm="1">
        <f t="array" ref="V770">IFERROR(IF(E770="H",INDEX('DVOA Pred'!$G$2:$G$1000,MATCH($F770&amp;$B770&amp;$A770,'DVOA Pred'!$C$2:$C$1000&amp;'DVOA Pred'!$A$2:$A$1000&amp;'DVOA Pred'!$B$2:$B$1000,0)),
INDEX('DVOA Pred'!$H$2:$H$1000,MATCH($F770&amp;$B770&amp;$A770,'DVOA Pred'!$D$2:$D$1000&amp;'DVOA Pred'!$A$2:$A$1000&amp;'DVOA Pred'!$B$2:$B$1000,0))),"")</f>
        <v/>
      </c>
      <c r="W770" s="26" t="str">
        <f t="shared" ref="W770:W833" si="160">IFERROR(H770-V770,"")</f>
        <v/>
      </c>
      <c r="X770" s="26" t="str">
        <f t="shared" ref="X770:X833" si="161">IFERROR(I770-V770,"")</f>
        <v/>
      </c>
      <c r="Y770" s="6" t="str">
        <f>IFERROR((PERCENTRANK($L$2:$L$20355,L770)*Multiples!$B$3)+((PERCENTRANK($W$2:$W$20355,W770)*(1-Multiples!$B$3))),"")</f>
        <v/>
      </c>
      <c r="Z770" s="64">
        <v>31</v>
      </c>
      <c r="AA770" s="64">
        <v>17</v>
      </c>
      <c r="AB770" s="24">
        <f t="shared" ref="AB770:AB833" si="162">IF(Z770&lt;&gt;"",Z770-AA770,"")</f>
        <v>14</v>
      </c>
      <c r="AC770" s="24">
        <f t="shared" ref="AC770:AC833" si="163">IF(Z770&lt;&gt;"",Z770+H770-AA770,"")</f>
        <v>4.5</v>
      </c>
      <c r="AD770" s="24">
        <f t="shared" ref="AD770:AD833" si="164">IF(Z770&lt;&gt;"",Z770+I770-AA770,"")</f>
        <v>5</v>
      </c>
      <c r="AE770" s="99" t="str">
        <f t="shared" ref="AE770:AE833" si="165">IF(Z770&lt;&gt;"",IF(AC770&gt;0,"Yes","No"),"")</f>
        <v>Yes</v>
      </c>
      <c r="AF770" s="99" t="str">
        <f t="shared" ref="AF770:AF833" si="166">IF(AA770&lt;&gt;"",IF(AD770&gt;0,"Yes","No"),"")</f>
        <v>Yes</v>
      </c>
      <c r="AG770" s="64"/>
      <c r="AH770" s="105"/>
      <c r="AI770" s="105"/>
      <c r="AJ770" s="66"/>
    </row>
    <row r="771" spans="1:36" customFormat="1" x14ac:dyDescent="0.25">
      <c r="A771" s="7">
        <v>12</v>
      </c>
      <c r="B771" s="5">
        <v>2023</v>
      </c>
      <c r="C771" s="5" t="str">
        <f t="shared" si="156"/>
        <v>2023 W12</v>
      </c>
      <c r="D771" s="5">
        <v>386</v>
      </c>
      <c r="E771" s="5" t="s">
        <v>651</v>
      </c>
      <c r="F771" s="5" t="s">
        <v>53</v>
      </c>
      <c r="G771" s="5" t="s">
        <v>5</v>
      </c>
      <c r="H771" s="47">
        <v>9.5</v>
      </c>
      <c r="I771" s="61">
        <v>9</v>
      </c>
      <c r="J771" s="62" t="str">
        <f t="shared" si="157"/>
        <v>D0.5</v>
      </c>
      <c r="K771" s="61">
        <f t="shared" si="158"/>
        <v>0.5</v>
      </c>
      <c r="L771" s="228">
        <f>IF(K771=0,0,
IF(J771="D0.5",0.5*SUMIFS('Key Numbers'!$C$2:$C$71,'Key Numbers'!$A$2:$A$71,"&gt;="&amp;ABS($I771),'Key Numbers'!$A$2:$A$71,"&lt;="&amp;ABS($H771)),
IF(J771="D-0.5",0.5*-1*SUMIFS('Key Numbers'!$C$2:$C$71,'Key Numbers'!$A$2:$A$71,"&lt;="&amp;ABS($I771),'Key Numbers'!$A$2:$A$71,"&gt;="&amp;ABS($H771)),
IF(J771="F0.5",0.5*SUMIFS('Key Numbers'!$C$2:$C$71,'Key Numbers'!$A$2:$A$71,"&lt;="&amp;ABS($I771),'Key Numbers'!$A$2:$A$71,"&gt;="&amp;ABS($H771)),
IF(J771="F-0.5",0.5*-1*SUMIFS('Key Numbers'!$C$2:$C$71,'Key Numbers'!$A$2:$A$71,"&gt;="&amp;ABS($I771),'Key Numbers'!$A$2:$A$71,"&lt;="&amp;ABS($H771)),
IF(AND(LEFT(J771,1)="F",K771&lt;0),-1*SUMIFS('Key Numbers'!$C$2:$C$71,'Key Numbers'!$A$2:$A$71,"&gt;="&amp;ABS($I771),'Key Numbers'!$A$2:$A$71,"&lt;="&amp;ABS($H771)),
IF(AND(LEFT(J771,1)="F",K771&gt;0),SUMIFS('Key Numbers'!$C$2:$C$71,'Key Numbers'!$A$2:$A$71,"&lt;="&amp;ABS($I771),'Key Numbers'!$A$2:$A$71,"&gt;="&amp;ABS($H771)),
IF(AND(LEFT(J771,1)="D",K771&lt;0),-1*SUMIFS('Key Numbers'!$C$2:$C$71,'Key Numbers'!$A$2:$A$71,"&lt;="&amp;ABS($I771),'Key Numbers'!$A$2:$A$71,"&gt;="&amp;ABS($H771)),
SUMIFS('Key Numbers'!$C$2:$C$71,'Key Numbers'!$A$2:$A$71,"&gt;="&amp;ABS($I771),'Key Numbers'!$A$2:$A$71,"&lt;="&amp;ABS($H771))))))))))</f>
        <v>8.2568807339449546E-3</v>
      </c>
      <c r="M771" s="6" cm="1">
        <f t="array" ref="M771">IFERROR(INDEX(DVOA!$E$2:$E$20095,MATCH($F771&amp;$A771-1&amp;$B771,DVOA!$C$2:$C$20095&amp;DVOA!$A$2:$A20797&amp;DVOA!$B$2:$B$20095,0)),0)</f>
        <v>-0.19886999999999999</v>
      </c>
      <c r="N771" s="6" cm="1">
        <f t="array" ref="N771">IFERROR(INDEX(WDVOA!$W$2:$W$1616,MATCH($F771&amp;$A771-1&amp;$B771,WDVOA!$U$2:$U$19616&amp;WDVOA!$V$2:$V$19616&amp;WDVOA!$B$2:$B$19616,0)),0)</f>
        <v>0</v>
      </c>
      <c r="O771" s="6" cm="1">
        <f t="array" ref="O771">IFERROR(INDEX(DVOA!$AC$2:$AC$20095,MATCH($F771&amp;$A771-1&amp;$B771,DVOA!$C$2:$C$20095&amp;DVOA!$A$2:$A$20095&amp;DVOA!$B$2:$B$20095,0)
),0)</f>
        <v>7.5013999999999997E-2</v>
      </c>
      <c r="P771" s="6" cm="1">
        <f t="array" ref="P771">IFERROR(INDEX(DVOA!$E$2:$E$20095,MATCH($G771&amp;$A771-1&amp;$B771,DVOA!$C$2:$C$20095&amp;DVOA!$A$2:$A20797&amp;DVOA!$B$2:$B$20095,0)),0)</f>
        <v>0.266453</v>
      </c>
      <c r="Q771" s="6" cm="1">
        <f t="array" ref="Q771">IFERROR(INDEX(WDVOA!$W$2:$W$1616,MATCH($G771&amp;$A771-1&amp;$B771,WDVOA!$U$2:$U$19616&amp;WDVOA!$V$2:$V$19616&amp;WDVOA!$B$2:$B$19616,0)),0)</f>
        <v>0</v>
      </c>
      <c r="R771" s="6" cm="1">
        <f t="array" ref="R771">IFERROR(INDEX(DVOA!$AC$2:$AC$20095,MATCH($G771&amp;$A771-1&amp;$B771,DVOA!$C$2:$C$20095&amp;DVOA!$A$2:$A$20095&amp;DVOA!$B$2:$B$20095,0)
),0)</f>
        <v>0.128028</v>
      </c>
      <c r="S771" s="6">
        <f t="shared" si="159"/>
        <v>0.101521</v>
      </c>
      <c r="T771" s="104">
        <f t="shared" ref="T771:T834" si="167">IF(A771=1,"",M771-P771)</f>
        <v>-0.46532299999999999</v>
      </c>
      <c r="U771" s="104" t="str">
        <f t="shared" ref="U771:U834" si="168">IF(N771=0,"",N771-Q771)</f>
        <v/>
      </c>
      <c r="V771" s="26" t="str" cm="1">
        <f t="array" ref="V771">IFERROR(IF(E771="H",INDEX('DVOA Pred'!$G$2:$G$1000,MATCH($F771&amp;$B771&amp;$A771,'DVOA Pred'!$C$2:$C$1000&amp;'DVOA Pred'!$A$2:$A$1000&amp;'DVOA Pred'!$B$2:$B$1000,0)),
INDEX('DVOA Pred'!$H$2:$H$1000,MATCH($F771&amp;$B771&amp;$A771,'DVOA Pred'!$D$2:$D$1000&amp;'DVOA Pred'!$A$2:$A$1000&amp;'DVOA Pred'!$B$2:$B$1000,0))),"")</f>
        <v/>
      </c>
      <c r="W771" s="26" t="str">
        <f t="shared" si="160"/>
        <v/>
      </c>
      <c r="X771" s="26" t="str">
        <f t="shared" si="161"/>
        <v/>
      </c>
      <c r="Y771" s="6" t="str">
        <f>IFERROR((PERCENTRANK($L$2:$L$20355,L771)*Multiples!$B$3)+((PERCENTRANK($W$2:$W$20355,W771)*(1-Multiples!$B$3))),"")</f>
        <v/>
      </c>
      <c r="Z771" s="64">
        <v>17</v>
      </c>
      <c r="AA771" s="64">
        <v>31</v>
      </c>
      <c r="AB771" s="24">
        <f t="shared" si="162"/>
        <v>-14</v>
      </c>
      <c r="AC771" s="24">
        <f t="shared" si="163"/>
        <v>-4.5</v>
      </c>
      <c r="AD771" s="24">
        <f t="shared" si="164"/>
        <v>-5</v>
      </c>
      <c r="AE771" s="99" t="str">
        <f t="shared" si="165"/>
        <v>No</v>
      </c>
      <c r="AF771" s="99" t="str">
        <f t="shared" si="166"/>
        <v>No</v>
      </c>
      <c r="AG771" s="64" t="s">
        <v>652</v>
      </c>
      <c r="AH771" s="105"/>
      <c r="AI771" s="105">
        <v>5</v>
      </c>
      <c r="AJ771" s="66"/>
    </row>
    <row r="772" spans="1:36" customFormat="1" x14ac:dyDescent="0.25">
      <c r="A772" s="7">
        <v>12</v>
      </c>
      <c r="B772" s="5">
        <v>2023</v>
      </c>
      <c r="C772" s="5" t="str">
        <f t="shared" si="156"/>
        <v>2023 W12</v>
      </c>
      <c r="D772" s="5">
        <v>387</v>
      </c>
      <c r="E772" s="5" t="s">
        <v>649</v>
      </c>
      <c r="F772" s="5" t="s">
        <v>0</v>
      </c>
      <c r="G772" s="5" t="s">
        <v>7</v>
      </c>
      <c r="H772" s="47">
        <v>3.5</v>
      </c>
      <c r="I772" s="61">
        <v>3</v>
      </c>
      <c r="J772" s="62" t="str">
        <f t="shared" si="157"/>
        <v>D0.5</v>
      </c>
      <c r="K772" s="61">
        <f t="shared" si="158"/>
        <v>0.5</v>
      </c>
      <c r="L772" s="228">
        <f>IF(K772=0,0,
IF(J772="D0.5",0.5*SUMIFS('Key Numbers'!$C$2:$C$71,'Key Numbers'!$A$2:$A$71,"&gt;="&amp;ABS($I772),'Key Numbers'!$A$2:$A$71,"&lt;="&amp;ABS($H772)),
IF(J772="D-0.5",0.5*-1*SUMIFS('Key Numbers'!$C$2:$C$71,'Key Numbers'!$A$2:$A$71,"&lt;="&amp;ABS($I772),'Key Numbers'!$A$2:$A$71,"&gt;="&amp;ABS($H772)),
IF(J772="F0.5",0.5*SUMIFS('Key Numbers'!$C$2:$C$71,'Key Numbers'!$A$2:$A$71,"&lt;="&amp;ABS($I772),'Key Numbers'!$A$2:$A$71,"&gt;="&amp;ABS($H772)),
IF(J772="F-0.5",0.5*-1*SUMIFS('Key Numbers'!$C$2:$C$71,'Key Numbers'!$A$2:$A$71,"&gt;="&amp;ABS($I772),'Key Numbers'!$A$2:$A$71,"&lt;="&amp;ABS($H772)),
IF(AND(LEFT(J772,1)="F",K772&lt;0),-1*SUMIFS('Key Numbers'!$C$2:$C$71,'Key Numbers'!$A$2:$A$71,"&gt;="&amp;ABS($I772),'Key Numbers'!$A$2:$A$71,"&lt;="&amp;ABS($H772)),
IF(AND(LEFT(J772,1)="F",K772&gt;0),SUMIFS('Key Numbers'!$C$2:$C$71,'Key Numbers'!$A$2:$A$71,"&lt;="&amp;ABS($I772),'Key Numbers'!$A$2:$A$71,"&gt;="&amp;ABS($H772)),
IF(AND(LEFT(J772,1)="D",K772&lt;0),-1*SUMIFS('Key Numbers'!$C$2:$C$71,'Key Numbers'!$A$2:$A$71,"&lt;="&amp;ABS($I772),'Key Numbers'!$A$2:$A$71,"&gt;="&amp;ABS($H772)),
SUMIFS('Key Numbers'!$C$2:$C$71,'Key Numbers'!$A$2:$A$71,"&gt;="&amp;ABS($I772),'Key Numbers'!$A$2:$A$71,"&lt;="&amp;ABS($H772))))))))))</f>
        <v>7.247706422018349E-2</v>
      </c>
      <c r="M772" s="6" cm="1">
        <f t="array" ref="M772">IFERROR(INDEX(DVOA!$E$2:$E$20095,MATCH($F772&amp;$A772-1&amp;$B772,DVOA!$C$2:$C$20095&amp;DVOA!$A$2:$A20798&amp;DVOA!$B$2:$B$20095,0)),0)</f>
        <v>0.230383</v>
      </c>
      <c r="N772" s="6" cm="1">
        <f t="array" ref="N772">IFERROR(INDEX(WDVOA!$W$2:$W$1616,MATCH($F772&amp;$A772-1&amp;$B772,WDVOA!$U$2:$U$19616&amp;WDVOA!$V$2:$V$19616&amp;WDVOA!$B$2:$B$19616,0)),0)</f>
        <v>0</v>
      </c>
      <c r="O772" s="6" cm="1">
        <f t="array" ref="O772">IFERROR(INDEX(DVOA!$AC$2:$AC$20095,MATCH($F772&amp;$A772-1&amp;$B772,DVOA!$C$2:$C$20095&amp;DVOA!$A$2:$A$20095&amp;DVOA!$B$2:$B$20095,0)
),0)</f>
        <v>0.22845299999999999</v>
      </c>
      <c r="P772" s="6" cm="1">
        <f t="array" ref="P772">IFERROR(INDEX(DVOA!$E$2:$E$20095,MATCH($G772&amp;$A772-1&amp;$B772,DVOA!$C$2:$C$20095&amp;DVOA!$A$2:$A20798&amp;DVOA!$B$2:$B$20095,0)),0)</f>
        <v>0.14530499999999999</v>
      </c>
      <c r="Q772" s="6" cm="1">
        <f t="array" ref="Q772">IFERROR(INDEX(WDVOA!$W$2:$W$1616,MATCH($G772&amp;$A772-1&amp;$B772,WDVOA!$U$2:$U$19616&amp;WDVOA!$V$2:$V$19616&amp;WDVOA!$B$2:$B$19616,0)),0)</f>
        <v>0</v>
      </c>
      <c r="R772" s="6" cm="1">
        <f t="array" ref="R772">IFERROR(INDEX(DVOA!$AC$2:$AC$20095,MATCH($G772&amp;$A772-1&amp;$B772,DVOA!$C$2:$C$20095&amp;DVOA!$A$2:$A$20095&amp;DVOA!$B$2:$B$20095,0)
),0)</f>
        <v>8.5827000000000001E-2</v>
      </c>
      <c r="S772" s="6">
        <f t="shared" si="159"/>
        <v>0.15714</v>
      </c>
      <c r="T772" s="104">
        <f t="shared" si="167"/>
        <v>8.5078000000000015E-2</v>
      </c>
      <c r="U772" s="104" t="str">
        <f t="shared" si="168"/>
        <v/>
      </c>
      <c r="V772" s="26" t="str" cm="1">
        <f t="array" ref="V772">IFERROR(IF(E772="H",INDEX('DVOA Pred'!$G$2:$G$1000,MATCH($F772&amp;$B772&amp;$A772,'DVOA Pred'!$C$2:$C$1000&amp;'DVOA Pred'!$A$2:$A$1000&amp;'DVOA Pred'!$B$2:$B$1000,0)),
INDEX('DVOA Pred'!$H$2:$H$1000,MATCH($F772&amp;$B772&amp;$A772,'DVOA Pred'!$D$2:$D$1000&amp;'DVOA Pred'!$A$2:$A$1000&amp;'DVOA Pred'!$B$2:$B$1000,0))),"")</f>
        <v/>
      </c>
      <c r="W772" s="26" t="str">
        <f t="shared" si="160"/>
        <v/>
      </c>
      <c r="X772" s="26" t="str">
        <f t="shared" si="161"/>
        <v/>
      </c>
      <c r="Y772" s="6" t="str">
        <f>IFERROR((PERCENTRANK($L$2:$L$20355,L772)*Multiples!$B$3)+((PERCENTRANK($W$2:$W$20355,W772)*(1-Multiples!$B$3))),"")</f>
        <v/>
      </c>
      <c r="Z772" s="64">
        <v>34</v>
      </c>
      <c r="AA772" s="64">
        <v>37</v>
      </c>
      <c r="AB772" s="24">
        <f t="shared" si="162"/>
        <v>-3</v>
      </c>
      <c r="AC772" s="24">
        <f t="shared" si="163"/>
        <v>0.5</v>
      </c>
      <c r="AD772" s="24">
        <f t="shared" si="164"/>
        <v>0</v>
      </c>
      <c r="AE772" s="99" t="str">
        <f t="shared" si="165"/>
        <v>Yes</v>
      </c>
      <c r="AF772" s="99" t="str">
        <f t="shared" si="166"/>
        <v>No</v>
      </c>
      <c r="AG772" s="64"/>
      <c r="AH772" s="105"/>
      <c r="AI772" s="105"/>
      <c r="AJ772" s="66"/>
    </row>
    <row r="773" spans="1:36" customFormat="1" x14ac:dyDescent="0.25">
      <c r="A773" s="7">
        <v>12</v>
      </c>
      <c r="B773" s="5">
        <v>2023</v>
      </c>
      <c r="C773" s="5" t="str">
        <f t="shared" si="156"/>
        <v>2023 W12</v>
      </c>
      <c r="D773" s="5">
        <v>387</v>
      </c>
      <c r="E773" s="5" t="s">
        <v>651</v>
      </c>
      <c r="F773" s="5" t="s">
        <v>7</v>
      </c>
      <c r="G773" s="5" t="s">
        <v>0</v>
      </c>
      <c r="H773" s="47">
        <v>-3.5</v>
      </c>
      <c r="I773" s="61">
        <v>-3</v>
      </c>
      <c r="J773" s="62" t="str">
        <f t="shared" si="157"/>
        <v>F-0.5</v>
      </c>
      <c r="K773" s="61">
        <f t="shared" si="158"/>
        <v>-0.5</v>
      </c>
      <c r="L773" s="228">
        <f>IF(K773=0,0,
IF(J773="D0.5",0.5*SUMIFS('Key Numbers'!$C$2:$C$71,'Key Numbers'!$A$2:$A$71,"&gt;="&amp;ABS($I773),'Key Numbers'!$A$2:$A$71,"&lt;="&amp;ABS($H773)),
IF(J773="D-0.5",0.5*-1*SUMIFS('Key Numbers'!$C$2:$C$71,'Key Numbers'!$A$2:$A$71,"&lt;="&amp;ABS($I773),'Key Numbers'!$A$2:$A$71,"&gt;="&amp;ABS($H773)),
IF(J773="F0.5",0.5*SUMIFS('Key Numbers'!$C$2:$C$71,'Key Numbers'!$A$2:$A$71,"&lt;="&amp;ABS($I773),'Key Numbers'!$A$2:$A$71,"&gt;="&amp;ABS($H773)),
IF(J773="F-0.5",0.5*-1*SUMIFS('Key Numbers'!$C$2:$C$71,'Key Numbers'!$A$2:$A$71,"&gt;="&amp;ABS($I773),'Key Numbers'!$A$2:$A$71,"&lt;="&amp;ABS($H773)),
IF(AND(LEFT(J773,1)="F",K773&lt;0),-1*SUMIFS('Key Numbers'!$C$2:$C$71,'Key Numbers'!$A$2:$A$71,"&gt;="&amp;ABS($I773),'Key Numbers'!$A$2:$A$71,"&lt;="&amp;ABS($H773)),
IF(AND(LEFT(J773,1)="F",K773&gt;0),SUMIFS('Key Numbers'!$C$2:$C$71,'Key Numbers'!$A$2:$A$71,"&lt;="&amp;ABS($I773),'Key Numbers'!$A$2:$A$71,"&gt;="&amp;ABS($H773)),
IF(AND(LEFT(J773,1)="D",K773&lt;0),-1*SUMIFS('Key Numbers'!$C$2:$C$71,'Key Numbers'!$A$2:$A$71,"&lt;="&amp;ABS($I773),'Key Numbers'!$A$2:$A$71,"&gt;="&amp;ABS($H773)),
SUMIFS('Key Numbers'!$C$2:$C$71,'Key Numbers'!$A$2:$A$71,"&gt;="&amp;ABS($I773),'Key Numbers'!$A$2:$A$71,"&lt;="&amp;ABS($H773))))))))))</f>
        <v>-7.247706422018349E-2</v>
      </c>
      <c r="M773" s="6" cm="1">
        <f t="array" ref="M773">IFERROR(INDEX(DVOA!$E$2:$E$20095,MATCH($F773&amp;$A773-1&amp;$B773,DVOA!$C$2:$C$20095&amp;DVOA!$A$2:$A20799&amp;DVOA!$B$2:$B$20095,0)),0)</f>
        <v>0.14530499999999999</v>
      </c>
      <c r="N773" s="6" cm="1">
        <f t="array" ref="N773">IFERROR(INDEX(WDVOA!$W$2:$W$1616,MATCH($F773&amp;$A773-1&amp;$B773,WDVOA!$U$2:$U$19616&amp;WDVOA!$V$2:$V$19616&amp;WDVOA!$B$2:$B$19616,0)),0)</f>
        <v>0</v>
      </c>
      <c r="O773" s="6" cm="1">
        <f t="array" ref="O773">IFERROR(INDEX(DVOA!$AC$2:$AC$20095,MATCH($F773&amp;$A773-1&amp;$B773,DVOA!$C$2:$C$20095&amp;DVOA!$A$2:$A$20095&amp;DVOA!$B$2:$B$20095,0)
),0)</f>
        <v>8.5827000000000001E-2</v>
      </c>
      <c r="P773" s="6" cm="1">
        <f t="array" ref="P773">IFERROR(INDEX(DVOA!$E$2:$E$20095,MATCH($G773&amp;$A773-1&amp;$B773,DVOA!$C$2:$C$20095&amp;DVOA!$A$2:$A20799&amp;DVOA!$B$2:$B$20095,0)),0)</f>
        <v>0.230383</v>
      </c>
      <c r="Q773" s="6" cm="1">
        <f t="array" ref="Q773">IFERROR(INDEX(WDVOA!$W$2:$W$1616,MATCH($G773&amp;$A773-1&amp;$B773,WDVOA!$U$2:$U$19616&amp;WDVOA!$V$2:$V$19616&amp;WDVOA!$B$2:$B$19616,0)),0)</f>
        <v>0</v>
      </c>
      <c r="R773" s="6" cm="1">
        <f t="array" ref="R773">IFERROR(INDEX(DVOA!$AC$2:$AC$20095,MATCH($G773&amp;$A773-1&amp;$B773,DVOA!$C$2:$C$20095&amp;DVOA!$A$2:$A$20095&amp;DVOA!$B$2:$B$20095,0)
),0)</f>
        <v>0.22845299999999999</v>
      </c>
      <c r="S773" s="6">
        <f t="shared" si="159"/>
        <v>0.15714</v>
      </c>
      <c r="T773" s="104">
        <f t="shared" si="167"/>
        <v>-8.5078000000000015E-2</v>
      </c>
      <c r="U773" s="104" t="str">
        <f t="shared" si="168"/>
        <v/>
      </c>
      <c r="V773" s="26" t="str" cm="1">
        <f t="array" ref="V773">IFERROR(IF(E773="H",INDEX('DVOA Pred'!$G$2:$G$1000,MATCH($F773&amp;$B773&amp;$A773,'DVOA Pred'!$C$2:$C$1000&amp;'DVOA Pred'!$A$2:$A$1000&amp;'DVOA Pred'!$B$2:$B$1000,0)),
INDEX('DVOA Pred'!$H$2:$H$1000,MATCH($F773&amp;$B773&amp;$A773,'DVOA Pred'!$D$2:$D$1000&amp;'DVOA Pred'!$A$2:$A$1000&amp;'DVOA Pred'!$B$2:$B$1000,0))),"")</f>
        <v/>
      </c>
      <c r="W773" s="26" t="str">
        <f t="shared" si="160"/>
        <v/>
      </c>
      <c r="X773" s="26" t="str">
        <f t="shared" si="161"/>
        <v/>
      </c>
      <c r="Y773" s="6" t="str">
        <f>IFERROR((PERCENTRANK($L$2:$L$20355,L773)*Multiples!$B$3)+((PERCENTRANK($W$2:$W$20355,W773)*(1-Multiples!$B$3))),"")</f>
        <v/>
      </c>
      <c r="Z773" s="64">
        <v>37</v>
      </c>
      <c r="AA773" s="64">
        <v>34</v>
      </c>
      <c r="AB773" s="24">
        <f t="shared" si="162"/>
        <v>3</v>
      </c>
      <c r="AC773" s="24">
        <f t="shared" si="163"/>
        <v>-0.5</v>
      </c>
      <c r="AD773" s="24">
        <f t="shared" si="164"/>
        <v>0</v>
      </c>
      <c r="AE773" s="99" t="str">
        <f t="shared" si="165"/>
        <v>No</v>
      </c>
      <c r="AF773" s="99" t="str">
        <f t="shared" si="166"/>
        <v>No</v>
      </c>
      <c r="AG773" s="64"/>
      <c r="AH773" s="105"/>
      <c r="AI773" s="105"/>
      <c r="AJ773" s="66"/>
    </row>
    <row r="774" spans="1:36" customFormat="1" x14ac:dyDescent="0.25">
      <c r="A774" s="7">
        <v>12</v>
      </c>
      <c r="B774" s="5">
        <v>2023</v>
      </c>
      <c r="C774" s="5" t="str">
        <f t="shared" si="156"/>
        <v>2023 W12</v>
      </c>
      <c r="D774" s="5">
        <v>388</v>
      </c>
      <c r="E774" s="5" t="s">
        <v>649</v>
      </c>
      <c r="F774" s="5" t="s">
        <v>18</v>
      </c>
      <c r="G774" s="5" t="s">
        <v>28</v>
      </c>
      <c r="H774" s="47">
        <v>-3.5</v>
      </c>
      <c r="I774" s="61">
        <v>-3</v>
      </c>
      <c r="J774" s="62" t="str">
        <f t="shared" si="157"/>
        <v>F-0.5</v>
      </c>
      <c r="K774" s="61">
        <f t="shared" si="158"/>
        <v>-0.5</v>
      </c>
      <c r="L774" s="228">
        <f>IF(K774=0,0,
IF(J774="D0.5",0.5*SUMIFS('Key Numbers'!$C$2:$C$71,'Key Numbers'!$A$2:$A$71,"&gt;="&amp;ABS($I774),'Key Numbers'!$A$2:$A$71,"&lt;="&amp;ABS($H774)),
IF(J774="D-0.5",0.5*-1*SUMIFS('Key Numbers'!$C$2:$C$71,'Key Numbers'!$A$2:$A$71,"&lt;="&amp;ABS($I774),'Key Numbers'!$A$2:$A$71,"&gt;="&amp;ABS($H774)),
IF(J774="F0.5",0.5*SUMIFS('Key Numbers'!$C$2:$C$71,'Key Numbers'!$A$2:$A$71,"&lt;="&amp;ABS($I774),'Key Numbers'!$A$2:$A$71,"&gt;="&amp;ABS($H774)),
IF(J774="F-0.5",0.5*-1*SUMIFS('Key Numbers'!$C$2:$C$71,'Key Numbers'!$A$2:$A$71,"&gt;="&amp;ABS($I774),'Key Numbers'!$A$2:$A$71,"&lt;="&amp;ABS($H774)),
IF(AND(LEFT(J774,1)="F",K774&lt;0),-1*SUMIFS('Key Numbers'!$C$2:$C$71,'Key Numbers'!$A$2:$A$71,"&gt;="&amp;ABS($I774),'Key Numbers'!$A$2:$A$71,"&lt;="&amp;ABS($H774)),
IF(AND(LEFT(J774,1)="F",K774&gt;0),SUMIFS('Key Numbers'!$C$2:$C$71,'Key Numbers'!$A$2:$A$71,"&lt;="&amp;ABS($I774),'Key Numbers'!$A$2:$A$71,"&gt;="&amp;ABS($H774)),
IF(AND(LEFT(J774,1)="D",K774&lt;0),-1*SUMIFS('Key Numbers'!$C$2:$C$71,'Key Numbers'!$A$2:$A$71,"&lt;="&amp;ABS($I774),'Key Numbers'!$A$2:$A$71,"&gt;="&amp;ABS($H774)),
SUMIFS('Key Numbers'!$C$2:$C$71,'Key Numbers'!$A$2:$A$71,"&gt;="&amp;ABS($I774),'Key Numbers'!$A$2:$A$71,"&lt;="&amp;ABS($H774))))))))))</f>
        <v>-7.247706422018349E-2</v>
      </c>
      <c r="M774" s="6" cm="1">
        <f t="array" ref="M774">IFERROR(INDEX(DVOA!$E$2:$E$20095,MATCH($F774&amp;$A774-1&amp;$B774,DVOA!$C$2:$C$20095&amp;DVOA!$A$2:$A20800&amp;DVOA!$B$2:$B$20095,0)),0)</f>
        <v>0.43134</v>
      </c>
      <c r="N774" s="6" cm="1">
        <f t="array" ref="N774">IFERROR(INDEX(WDVOA!$W$2:$W$1616,MATCH($F774&amp;$A774-1&amp;$B774,WDVOA!$U$2:$U$19616&amp;WDVOA!$V$2:$V$19616&amp;WDVOA!$B$2:$B$19616,0)),0)</f>
        <v>0</v>
      </c>
      <c r="O774" s="6" cm="1">
        <f t="array" ref="O774">IFERROR(INDEX(DVOA!$AC$2:$AC$20095,MATCH($F774&amp;$A774-1&amp;$B774,DVOA!$C$2:$C$20095&amp;DVOA!$A$2:$A$20095&amp;DVOA!$B$2:$B$20095,0)
),0)</f>
        <v>0.178118</v>
      </c>
      <c r="P774" s="6" cm="1">
        <f t="array" ref="P774">IFERROR(INDEX(DVOA!$E$2:$E$20095,MATCH($G774&amp;$A774-1&amp;$B774,DVOA!$C$2:$C$20095&amp;DVOA!$A$2:$A20800&amp;DVOA!$B$2:$B$20095,0)),0)</f>
        <v>3.1210999999999999E-2</v>
      </c>
      <c r="Q774" s="6" cm="1">
        <f t="array" ref="Q774">IFERROR(INDEX(WDVOA!$W$2:$W$1616,MATCH($G774&amp;$A774-1&amp;$B774,WDVOA!$U$2:$U$19616&amp;WDVOA!$V$2:$V$19616&amp;WDVOA!$B$2:$B$19616,0)),0)</f>
        <v>0</v>
      </c>
      <c r="R774" s="6" cm="1">
        <f t="array" ref="R774">IFERROR(INDEX(DVOA!$AC$2:$AC$20095,MATCH($G774&amp;$A774-1&amp;$B774,DVOA!$C$2:$C$20095&amp;DVOA!$A$2:$A$20095&amp;DVOA!$B$2:$B$20095,0)
),0)</f>
        <v>4.5322000000000001E-2</v>
      </c>
      <c r="S774" s="6">
        <f t="shared" si="159"/>
        <v>0.11172</v>
      </c>
      <c r="T774" s="104">
        <f t="shared" si="167"/>
        <v>0.40012900000000001</v>
      </c>
      <c r="U774" s="104" t="str">
        <f t="shared" si="168"/>
        <v/>
      </c>
      <c r="V774" s="26" t="str" cm="1">
        <f t="array" ref="V774">IFERROR(IF(E774="H",INDEX('DVOA Pred'!$G$2:$G$1000,MATCH($F774&amp;$B774&amp;$A774,'DVOA Pred'!$C$2:$C$1000&amp;'DVOA Pred'!$A$2:$A$1000&amp;'DVOA Pred'!$B$2:$B$1000,0)),
INDEX('DVOA Pred'!$H$2:$H$1000,MATCH($F774&amp;$B774&amp;$A774,'DVOA Pred'!$D$2:$D$1000&amp;'DVOA Pred'!$A$2:$A$1000&amp;'DVOA Pred'!$B$2:$B$1000,0))),"")</f>
        <v/>
      </c>
      <c r="W774" s="26" t="str">
        <f t="shared" si="160"/>
        <v/>
      </c>
      <c r="X774" s="26" t="str">
        <f t="shared" si="161"/>
        <v/>
      </c>
      <c r="Y774" s="6" t="str">
        <f>IFERROR((PERCENTRANK($L$2:$L$20355,L774)*Multiples!$B$3)+((PERCENTRANK($W$2:$W$20355,W774)*(1-Multiples!$B$3))),"")</f>
        <v/>
      </c>
      <c r="Z774" s="64">
        <v>20</v>
      </c>
      <c r="AA774" s="64">
        <v>10</v>
      </c>
      <c r="AB774" s="24">
        <f t="shared" si="162"/>
        <v>10</v>
      </c>
      <c r="AC774" s="24">
        <f t="shared" si="163"/>
        <v>6.5</v>
      </c>
      <c r="AD774" s="24">
        <f t="shared" si="164"/>
        <v>7</v>
      </c>
      <c r="AE774" s="99" t="str">
        <f t="shared" si="165"/>
        <v>Yes</v>
      </c>
      <c r="AF774" s="99" t="str">
        <f t="shared" si="166"/>
        <v>Yes</v>
      </c>
      <c r="AG774" s="64"/>
      <c r="AH774" s="105"/>
      <c r="AI774" s="105"/>
      <c r="AJ774" s="66"/>
    </row>
    <row r="775" spans="1:36" customFormat="1" x14ac:dyDescent="0.25">
      <c r="A775" s="7">
        <v>12</v>
      </c>
      <c r="B775" s="5">
        <v>2023</v>
      </c>
      <c r="C775" s="5" t="str">
        <f t="shared" si="156"/>
        <v>2023 W12</v>
      </c>
      <c r="D775" s="5">
        <v>388</v>
      </c>
      <c r="E775" s="5" t="s">
        <v>651</v>
      </c>
      <c r="F775" s="5" t="s">
        <v>28</v>
      </c>
      <c r="G775" s="5" t="s">
        <v>18</v>
      </c>
      <c r="H775" s="47">
        <v>3.5</v>
      </c>
      <c r="I775" s="61">
        <v>3</v>
      </c>
      <c r="J775" s="62" t="str">
        <f t="shared" si="157"/>
        <v>D0.5</v>
      </c>
      <c r="K775" s="61">
        <f t="shared" si="158"/>
        <v>0.5</v>
      </c>
      <c r="L775" s="228">
        <f>IF(K775=0,0,
IF(J775="D0.5",0.5*SUMIFS('Key Numbers'!$C$2:$C$71,'Key Numbers'!$A$2:$A$71,"&gt;="&amp;ABS($I775),'Key Numbers'!$A$2:$A$71,"&lt;="&amp;ABS($H775)),
IF(J775="D-0.5",0.5*-1*SUMIFS('Key Numbers'!$C$2:$C$71,'Key Numbers'!$A$2:$A$71,"&lt;="&amp;ABS($I775),'Key Numbers'!$A$2:$A$71,"&gt;="&amp;ABS($H775)),
IF(J775="F0.5",0.5*SUMIFS('Key Numbers'!$C$2:$C$71,'Key Numbers'!$A$2:$A$71,"&lt;="&amp;ABS($I775),'Key Numbers'!$A$2:$A$71,"&gt;="&amp;ABS($H775)),
IF(J775="F-0.5",0.5*-1*SUMIFS('Key Numbers'!$C$2:$C$71,'Key Numbers'!$A$2:$A$71,"&gt;="&amp;ABS($I775),'Key Numbers'!$A$2:$A$71,"&lt;="&amp;ABS($H775)),
IF(AND(LEFT(J775,1)="F",K775&lt;0),-1*SUMIFS('Key Numbers'!$C$2:$C$71,'Key Numbers'!$A$2:$A$71,"&gt;="&amp;ABS($I775),'Key Numbers'!$A$2:$A$71,"&lt;="&amp;ABS($H775)),
IF(AND(LEFT(J775,1)="F",K775&gt;0),SUMIFS('Key Numbers'!$C$2:$C$71,'Key Numbers'!$A$2:$A$71,"&lt;="&amp;ABS($I775),'Key Numbers'!$A$2:$A$71,"&gt;="&amp;ABS($H775)),
IF(AND(LEFT(J775,1)="D",K775&lt;0),-1*SUMIFS('Key Numbers'!$C$2:$C$71,'Key Numbers'!$A$2:$A$71,"&lt;="&amp;ABS($I775),'Key Numbers'!$A$2:$A$71,"&gt;="&amp;ABS($H775)),
SUMIFS('Key Numbers'!$C$2:$C$71,'Key Numbers'!$A$2:$A$71,"&gt;="&amp;ABS($I775),'Key Numbers'!$A$2:$A$71,"&lt;="&amp;ABS($H775))))))))))</f>
        <v>7.247706422018349E-2</v>
      </c>
      <c r="M775" s="6" cm="1">
        <f t="array" ref="M775">IFERROR(INDEX(DVOA!$E$2:$E$20095,MATCH($F775&amp;$A775-1&amp;$B775,DVOA!$C$2:$C$20095&amp;DVOA!$A$2:$A20801&amp;DVOA!$B$2:$B$20095,0)),0)</f>
        <v>3.1210999999999999E-2</v>
      </c>
      <c r="N775" s="6" cm="1">
        <f t="array" ref="N775">IFERROR(INDEX(WDVOA!$W$2:$W$1616,MATCH($F775&amp;$A775-1&amp;$B775,WDVOA!$U$2:$U$19616&amp;WDVOA!$V$2:$V$19616&amp;WDVOA!$B$2:$B$19616,0)),0)</f>
        <v>0</v>
      </c>
      <c r="O775" s="6" cm="1">
        <f t="array" ref="O775">IFERROR(INDEX(DVOA!$AC$2:$AC$20095,MATCH($F775&amp;$A775-1&amp;$B775,DVOA!$C$2:$C$20095&amp;DVOA!$A$2:$A$20095&amp;DVOA!$B$2:$B$20095,0)
),0)</f>
        <v>4.5322000000000001E-2</v>
      </c>
      <c r="P775" s="6" cm="1">
        <f t="array" ref="P775">IFERROR(INDEX(DVOA!$E$2:$E$20095,MATCH($G775&amp;$A775-1&amp;$B775,DVOA!$C$2:$C$20095&amp;DVOA!$A$2:$A20801&amp;DVOA!$B$2:$B$20095,0)),0)</f>
        <v>0.43134</v>
      </c>
      <c r="Q775" s="6" cm="1">
        <f t="array" ref="Q775">IFERROR(INDEX(WDVOA!$W$2:$W$1616,MATCH($G775&amp;$A775-1&amp;$B775,WDVOA!$U$2:$U$19616&amp;WDVOA!$V$2:$V$19616&amp;WDVOA!$B$2:$B$19616,0)),0)</f>
        <v>0</v>
      </c>
      <c r="R775" s="6" cm="1">
        <f t="array" ref="R775">IFERROR(INDEX(DVOA!$AC$2:$AC$20095,MATCH($G775&amp;$A775-1&amp;$B775,DVOA!$C$2:$C$20095&amp;DVOA!$A$2:$A$20095&amp;DVOA!$B$2:$B$20095,0)
),0)</f>
        <v>0.178118</v>
      </c>
      <c r="S775" s="6">
        <f t="shared" si="159"/>
        <v>0.11172</v>
      </c>
      <c r="T775" s="104">
        <f t="shared" si="167"/>
        <v>-0.40012900000000001</v>
      </c>
      <c r="U775" s="104" t="str">
        <f t="shared" si="168"/>
        <v/>
      </c>
      <c r="V775" s="26" t="str" cm="1">
        <f t="array" ref="V775">IFERROR(IF(E775="H",INDEX('DVOA Pred'!$G$2:$G$1000,MATCH($F775&amp;$B775&amp;$A775,'DVOA Pred'!$C$2:$C$1000&amp;'DVOA Pred'!$A$2:$A$1000&amp;'DVOA Pred'!$B$2:$B$1000,0)),
INDEX('DVOA Pred'!$H$2:$H$1000,MATCH($F775&amp;$B775&amp;$A775,'DVOA Pred'!$D$2:$D$1000&amp;'DVOA Pred'!$A$2:$A$1000&amp;'DVOA Pred'!$B$2:$B$1000,0))),"")</f>
        <v/>
      </c>
      <c r="W775" s="26" t="str">
        <f t="shared" si="160"/>
        <v/>
      </c>
      <c r="X775" s="26" t="str">
        <f t="shared" si="161"/>
        <v/>
      </c>
      <c r="Y775" s="6" t="str">
        <f>IFERROR((PERCENTRANK($L$2:$L$20355,L775)*Multiples!$B$3)+((PERCENTRANK($W$2:$W$20355,W775)*(1-Multiples!$B$3))),"")</f>
        <v/>
      </c>
      <c r="Z775" s="64">
        <v>10</v>
      </c>
      <c r="AA775" s="64">
        <v>20</v>
      </c>
      <c r="AB775" s="24">
        <f t="shared" si="162"/>
        <v>-10</v>
      </c>
      <c r="AC775" s="24">
        <f t="shared" si="163"/>
        <v>-6.5</v>
      </c>
      <c r="AD775" s="24">
        <f t="shared" si="164"/>
        <v>-7</v>
      </c>
      <c r="AE775" s="99" t="str">
        <f t="shared" si="165"/>
        <v>No</v>
      </c>
      <c r="AF775" s="99" t="str">
        <f t="shared" si="166"/>
        <v>No</v>
      </c>
      <c r="AG775" s="64"/>
      <c r="AH775" s="105"/>
      <c r="AI775" s="105"/>
      <c r="AJ775" s="66"/>
    </row>
    <row r="776" spans="1:36" customFormat="1" x14ac:dyDescent="0.25">
      <c r="A776" s="7">
        <v>12</v>
      </c>
      <c r="B776" s="5">
        <v>2023</v>
      </c>
      <c r="C776" s="5" t="str">
        <f t="shared" si="156"/>
        <v>2023 W12</v>
      </c>
      <c r="D776" s="5">
        <v>389</v>
      </c>
      <c r="E776" s="5" t="s">
        <v>649</v>
      </c>
      <c r="F776" s="5" t="s">
        <v>64</v>
      </c>
      <c r="G776" s="5" t="s">
        <v>46</v>
      </c>
      <c r="H776" s="47">
        <v>3.5</v>
      </c>
      <c r="I776" s="61">
        <v>3</v>
      </c>
      <c r="J776" s="62" t="str">
        <f t="shared" si="157"/>
        <v>D0.5</v>
      </c>
      <c r="K776" s="61">
        <f t="shared" si="158"/>
        <v>0.5</v>
      </c>
      <c r="L776" s="228">
        <f>IF(K776=0,0,
IF(J776="D0.5",0.5*SUMIFS('Key Numbers'!$C$2:$C$71,'Key Numbers'!$A$2:$A$71,"&gt;="&amp;ABS($I776),'Key Numbers'!$A$2:$A$71,"&lt;="&amp;ABS($H776)),
IF(J776="D-0.5",0.5*-1*SUMIFS('Key Numbers'!$C$2:$C$71,'Key Numbers'!$A$2:$A$71,"&lt;="&amp;ABS($I776),'Key Numbers'!$A$2:$A$71,"&gt;="&amp;ABS($H776)),
IF(J776="F0.5",0.5*SUMIFS('Key Numbers'!$C$2:$C$71,'Key Numbers'!$A$2:$A$71,"&lt;="&amp;ABS($I776),'Key Numbers'!$A$2:$A$71,"&gt;="&amp;ABS($H776)),
IF(J776="F-0.5",0.5*-1*SUMIFS('Key Numbers'!$C$2:$C$71,'Key Numbers'!$A$2:$A$71,"&gt;="&amp;ABS($I776),'Key Numbers'!$A$2:$A$71,"&lt;="&amp;ABS($H776)),
IF(AND(LEFT(J776,1)="F",K776&lt;0),-1*SUMIFS('Key Numbers'!$C$2:$C$71,'Key Numbers'!$A$2:$A$71,"&gt;="&amp;ABS($I776),'Key Numbers'!$A$2:$A$71,"&lt;="&amp;ABS($H776)),
IF(AND(LEFT(J776,1)="F",K776&gt;0),SUMIFS('Key Numbers'!$C$2:$C$71,'Key Numbers'!$A$2:$A$71,"&lt;="&amp;ABS($I776),'Key Numbers'!$A$2:$A$71,"&gt;="&amp;ABS($H776)),
IF(AND(LEFT(J776,1)="D",K776&lt;0),-1*SUMIFS('Key Numbers'!$C$2:$C$71,'Key Numbers'!$A$2:$A$71,"&lt;="&amp;ABS($I776),'Key Numbers'!$A$2:$A$71,"&gt;="&amp;ABS($H776)),
SUMIFS('Key Numbers'!$C$2:$C$71,'Key Numbers'!$A$2:$A$71,"&gt;="&amp;ABS($I776),'Key Numbers'!$A$2:$A$71,"&lt;="&amp;ABS($H776))))))))))</f>
        <v>7.247706422018349E-2</v>
      </c>
      <c r="M776" s="6" cm="1">
        <f t="array" ref="M776">IFERROR(INDEX(DVOA!$E$2:$E$20095,MATCH($F776&amp;$A776-1&amp;$B776,DVOA!$C$2:$C$20095&amp;DVOA!$A$2:$A20802&amp;DVOA!$B$2:$B$20095,0)),0)</f>
        <v>-0.16991999999999999</v>
      </c>
      <c r="N776" s="6" cm="1">
        <f t="array" ref="N776">IFERROR(INDEX(WDVOA!$W$2:$W$1616,MATCH($F776&amp;$A776-1&amp;$B776,WDVOA!$U$2:$U$19616&amp;WDVOA!$V$2:$V$19616&amp;WDVOA!$B$2:$B$19616,0)),0)</f>
        <v>0</v>
      </c>
      <c r="O776" s="6" cm="1">
        <f t="array" ref="O776">IFERROR(INDEX(DVOA!$AC$2:$AC$20095,MATCH($F776&amp;$A776-1&amp;$B776,DVOA!$C$2:$C$20095&amp;DVOA!$A$2:$A$20095&amp;DVOA!$B$2:$B$20095,0)
),0)</f>
        <v>9.4073000000000004E-2</v>
      </c>
      <c r="P776" s="6" cm="1">
        <f t="array" ref="P776">IFERROR(INDEX(DVOA!$E$2:$E$20095,MATCH($G776&amp;$A776-1&amp;$B776,DVOA!$C$2:$C$20095&amp;DVOA!$A$2:$A20802&amp;DVOA!$B$2:$B$20095,0)),0)</f>
        <v>3.3045999999999999E-2</v>
      </c>
      <c r="Q776" s="6" cm="1">
        <f t="array" ref="Q776">IFERROR(INDEX(WDVOA!$W$2:$W$1616,MATCH($G776&amp;$A776-1&amp;$B776,WDVOA!$U$2:$U$19616&amp;WDVOA!$V$2:$V$19616&amp;WDVOA!$B$2:$B$19616,0)),0)</f>
        <v>0</v>
      </c>
      <c r="R776" s="6" cm="1">
        <f t="array" ref="R776">IFERROR(INDEX(DVOA!$AC$2:$AC$20095,MATCH($G776&amp;$A776-1&amp;$B776,DVOA!$C$2:$C$20095&amp;DVOA!$A$2:$A$20095&amp;DVOA!$B$2:$B$20095,0)
),0)</f>
        <v>5.1015999999999999E-2</v>
      </c>
      <c r="S776" s="6">
        <f t="shared" si="159"/>
        <v>7.2544499999999998E-2</v>
      </c>
      <c r="T776" s="104">
        <f t="shared" si="167"/>
        <v>-0.20296599999999998</v>
      </c>
      <c r="U776" s="104" t="str">
        <f t="shared" si="168"/>
        <v/>
      </c>
      <c r="V776" s="26" t="str" cm="1">
        <f t="array" ref="V776">IFERROR(IF(E776="H",INDEX('DVOA Pred'!$G$2:$G$1000,MATCH($F776&amp;$B776&amp;$A776,'DVOA Pred'!$C$2:$C$1000&amp;'DVOA Pred'!$A$2:$A$1000&amp;'DVOA Pred'!$B$2:$B$1000,0)),
INDEX('DVOA Pred'!$H$2:$H$1000,MATCH($F776&amp;$B776&amp;$A776,'DVOA Pred'!$D$2:$D$1000&amp;'DVOA Pred'!$A$2:$A$1000&amp;'DVOA Pred'!$B$2:$B$1000,0))),"")</f>
        <v/>
      </c>
      <c r="W776" s="26" t="str">
        <f t="shared" si="160"/>
        <v/>
      </c>
      <c r="X776" s="26" t="str">
        <f t="shared" si="161"/>
        <v/>
      </c>
      <c r="Y776" s="6" t="str">
        <f>IFERROR((PERCENTRANK($L$2:$L$20355,L776)*Multiples!$B$3)+((PERCENTRANK($W$2:$W$20355,W776)*(1-Multiples!$B$3))),"")</f>
        <v/>
      </c>
      <c r="Z776" s="64">
        <v>12</v>
      </c>
      <c r="AA776" s="64">
        <v>10</v>
      </c>
      <c r="AB776" s="24">
        <f t="shared" si="162"/>
        <v>2</v>
      </c>
      <c r="AC776" s="24">
        <f t="shared" si="163"/>
        <v>5.5</v>
      </c>
      <c r="AD776" s="24">
        <f t="shared" si="164"/>
        <v>5</v>
      </c>
      <c r="AE776" s="99" t="str">
        <f t="shared" si="165"/>
        <v>Yes</v>
      </c>
      <c r="AF776" s="99" t="str">
        <f t="shared" si="166"/>
        <v>Yes</v>
      </c>
      <c r="AG776" s="64"/>
      <c r="AH776" s="105"/>
      <c r="AI776" s="105"/>
      <c r="AJ776" s="66"/>
    </row>
    <row r="777" spans="1:36" customFormat="1" x14ac:dyDescent="0.25">
      <c r="A777" s="7">
        <v>12</v>
      </c>
      <c r="B777" s="5">
        <v>2023</v>
      </c>
      <c r="C777" s="5" t="str">
        <f t="shared" si="156"/>
        <v>2023 W12</v>
      </c>
      <c r="D777" s="5">
        <v>389</v>
      </c>
      <c r="E777" s="5" t="s">
        <v>651</v>
      </c>
      <c r="F777" s="5" t="s">
        <v>46</v>
      </c>
      <c r="G777" s="5" t="s">
        <v>64</v>
      </c>
      <c r="H777" s="47">
        <v>-3.5</v>
      </c>
      <c r="I777" s="61">
        <v>-3</v>
      </c>
      <c r="J777" s="62" t="str">
        <f t="shared" si="157"/>
        <v>F-0.5</v>
      </c>
      <c r="K777" s="61">
        <f t="shared" si="158"/>
        <v>-0.5</v>
      </c>
      <c r="L777" s="228">
        <f>IF(K777=0,0,
IF(J777="D0.5",0.5*SUMIFS('Key Numbers'!$C$2:$C$71,'Key Numbers'!$A$2:$A$71,"&gt;="&amp;ABS($I777),'Key Numbers'!$A$2:$A$71,"&lt;="&amp;ABS($H777)),
IF(J777="D-0.5",0.5*-1*SUMIFS('Key Numbers'!$C$2:$C$71,'Key Numbers'!$A$2:$A$71,"&lt;="&amp;ABS($I777),'Key Numbers'!$A$2:$A$71,"&gt;="&amp;ABS($H777)),
IF(J777="F0.5",0.5*SUMIFS('Key Numbers'!$C$2:$C$71,'Key Numbers'!$A$2:$A$71,"&lt;="&amp;ABS($I777),'Key Numbers'!$A$2:$A$71,"&gt;="&amp;ABS($H777)),
IF(J777="F-0.5",0.5*-1*SUMIFS('Key Numbers'!$C$2:$C$71,'Key Numbers'!$A$2:$A$71,"&gt;="&amp;ABS($I777),'Key Numbers'!$A$2:$A$71,"&lt;="&amp;ABS($H777)),
IF(AND(LEFT(J777,1)="F",K777&lt;0),-1*SUMIFS('Key Numbers'!$C$2:$C$71,'Key Numbers'!$A$2:$A$71,"&gt;="&amp;ABS($I777),'Key Numbers'!$A$2:$A$71,"&lt;="&amp;ABS($H777)),
IF(AND(LEFT(J777,1)="F",K777&gt;0),SUMIFS('Key Numbers'!$C$2:$C$71,'Key Numbers'!$A$2:$A$71,"&lt;="&amp;ABS($I777),'Key Numbers'!$A$2:$A$71,"&gt;="&amp;ABS($H777)),
IF(AND(LEFT(J777,1)="D",K777&lt;0),-1*SUMIFS('Key Numbers'!$C$2:$C$71,'Key Numbers'!$A$2:$A$71,"&lt;="&amp;ABS($I777),'Key Numbers'!$A$2:$A$71,"&gt;="&amp;ABS($H777)),
SUMIFS('Key Numbers'!$C$2:$C$71,'Key Numbers'!$A$2:$A$71,"&gt;="&amp;ABS($I777),'Key Numbers'!$A$2:$A$71,"&lt;="&amp;ABS($H777))))))))))</f>
        <v>-7.247706422018349E-2</v>
      </c>
      <c r="M777" s="6" cm="1">
        <f t="array" ref="M777">IFERROR(INDEX(DVOA!$E$2:$E$20095,MATCH($F777&amp;$A777-1&amp;$B777,DVOA!$C$2:$C$20095&amp;DVOA!$A$2:$A20803&amp;DVOA!$B$2:$B$20095,0)),0)</f>
        <v>3.3045999999999999E-2</v>
      </c>
      <c r="N777" s="6" cm="1">
        <f t="array" ref="N777">IFERROR(INDEX(WDVOA!$W$2:$W$1616,MATCH($F777&amp;$A777-1&amp;$B777,WDVOA!$U$2:$U$19616&amp;WDVOA!$V$2:$V$19616&amp;WDVOA!$B$2:$B$19616,0)),0)</f>
        <v>0</v>
      </c>
      <c r="O777" s="6" cm="1">
        <f t="array" ref="O777">IFERROR(INDEX(DVOA!$AC$2:$AC$20095,MATCH($F777&amp;$A777-1&amp;$B777,DVOA!$C$2:$C$20095&amp;DVOA!$A$2:$A$20095&amp;DVOA!$B$2:$B$20095,0)
),0)</f>
        <v>5.1015999999999999E-2</v>
      </c>
      <c r="P777" s="6" cm="1">
        <f t="array" ref="P777">IFERROR(INDEX(DVOA!$E$2:$E$20095,MATCH($G777&amp;$A777-1&amp;$B777,DVOA!$C$2:$C$20095&amp;DVOA!$A$2:$A20803&amp;DVOA!$B$2:$B$20095,0)),0)</f>
        <v>-0.16991999999999999</v>
      </c>
      <c r="Q777" s="6" cm="1">
        <f t="array" ref="Q777">IFERROR(INDEX(WDVOA!$W$2:$W$1616,MATCH($G777&amp;$A777-1&amp;$B777,WDVOA!$U$2:$U$19616&amp;WDVOA!$V$2:$V$19616&amp;WDVOA!$B$2:$B$19616,0)),0)</f>
        <v>0</v>
      </c>
      <c r="R777" s="6" cm="1">
        <f t="array" ref="R777">IFERROR(INDEX(DVOA!$AC$2:$AC$20095,MATCH($G777&amp;$A777-1&amp;$B777,DVOA!$C$2:$C$20095&amp;DVOA!$A$2:$A$20095&amp;DVOA!$B$2:$B$20095,0)
),0)</f>
        <v>9.4073000000000004E-2</v>
      </c>
      <c r="S777" s="6">
        <f t="shared" si="159"/>
        <v>7.2544499999999998E-2</v>
      </c>
      <c r="T777" s="104">
        <f t="shared" si="167"/>
        <v>0.20296599999999998</v>
      </c>
      <c r="U777" s="104" t="str">
        <f t="shared" si="168"/>
        <v/>
      </c>
      <c r="V777" s="26" t="str" cm="1">
        <f t="array" ref="V777">IFERROR(IF(E777="H",INDEX('DVOA Pred'!$G$2:$G$1000,MATCH($F777&amp;$B777&amp;$A777,'DVOA Pred'!$C$2:$C$1000&amp;'DVOA Pred'!$A$2:$A$1000&amp;'DVOA Pred'!$B$2:$B$1000,0)),
INDEX('DVOA Pred'!$H$2:$H$1000,MATCH($F777&amp;$B777&amp;$A777,'DVOA Pred'!$D$2:$D$1000&amp;'DVOA Pred'!$A$2:$A$1000&amp;'DVOA Pred'!$B$2:$B$1000,0))),"")</f>
        <v/>
      </c>
      <c r="W777" s="26" t="str">
        <f t="shared" si="160"/>
        <v/>
      </c>
      <c r="X777" s="26" t="str">
        <f t="shared" si="161"/>
        <v/>
      </c>
      <c r="Y777" s="6" t="str">
        <f>IFERROR((PERCENTRANK($L$2:$L$20355,L777)*Multiples!$B$3)+((PERCENTRANK($W$2:$W$20355,W777)*(1-Multiples!$B$3))),"")</f>
        <v/>
      </c>
      <c r="Z777" s="64">
        <v>10</v>
      </c>
      <c r="AA777" s="64">
        <v>12</v>
      </c>
      <c r="AB777" s="24">
        <f t="shared" si="162"/>
        <v>-2</v>
      </c>
      <c r="AC777" s="24">
        <f t="shared" si="163"/>
        <v>-5.5</v>
      </c>
      <c r="AD777" s="24">
        <f t="shared" si="164"/>
        <v>-5</v>
      </c>
      <c r="AE777" s="99" t="str">
        <f t="shared" si="165"/>
        <v>No</v>
      </c>
      <c r="AF777" s="99" t="str">
        <f t="shared" si="166"/>
        <v>No</v>
      </c>
      <c r="AG777" s="64"/>
      <c r="AH777" s="105"/>
      <c r="AI777" s="105"/>
      <c r="AJ777" s="66"/>
    </row>
    <row r="778" spans="1:36" customFormat="1" x14ac:dyDescent="0.25">
      <c r="A778" s="7">
        <v>13</v>
      </c>
      <c r="B778" s="5">
        <v>2023</v>
      </c>
      <c r="C778" s="5" t="str">
        <f t="shared" si="156"/>
        <v>2023 W13</v>
      </c>
      <c r="D778" s="5">
        <v>390</v>
      </c>
      <c r="E778" s="5" t="s">
        <v>651</v>
      </c>
      <c r="F778" s="5" t="s">
        <v>3</v>
      </c>
      <c r="G778" s="5" t="s">
        <v>30</v>
      </c>
      <c r="H778" s="5">
        <v>-8.5</v>
      </c>
      <c r="I778" s="61">
        <v>-9</v>
      </c>
      <c r="J778" s="62" t="str">
        <f t="shared" si="157"/>
        <v>F0.5</v>
      </c>
      <c r="K778" s="61">
        <f t="shared" si="158"/>
        <v>0.5</v>
      </c>
      <c r="L778" s="228">
        <f>IF(K778=0,0,
IF(J778="D0.5",0.5*SUMIFS('Key Numbers'!$C$2:$C$71,'Key Numbers'!$A$2:$A$71,"&gt;="&amp;ABS($I778),'Key Numbers'!$A$2:$A$71,"&lt;="&amp;ABS($H778)),
IF(J778="D-0.5",0.5*-1*SUMIFS('Key Numbers'!$C$2:$C$71,'Key Numbers'!$A$2:$A$71,"&lt;="&amp;ABS($I778),'Key Numbers'!$A$2:$A$71,"&gt;="&amp;ABS($H778)),
IF(J778="F0.5",0.5*SUMIFS('Key Numbers'!$C$2:$C$71,'Key Numbers'!$A$2:$A$71,"&lt;="&amp;ABS($I778),'Key Numbers'!$A$2:$A$71,"&gt;="&amp;ABS($H778)),
IF(J778="F-0.5",0.5*-1*SUMIFS('Key Numbers'!$C$2:$C$71,'Key Numbers'!$A$2:$A$71,"&gt;="&amp;ABS($I778),'Key Numbers'!$A$2:$A$71,"&lt;="&amp;ABS($H778)),
IF(AND(LEFT(J778,1)="F",K778&lt;0),-1*SUMIFS('Key Numbers'!$C$2:$C$71,'Key Numbers'!$A$2:$A$71,"&gt;="&amp;ABS($I778),'Key Numbers'!$A$2:$A$71,"&lt;="&amp;ABS($H778)),
IF(AND(LEFT(J778,1)="F",K778&gt;0),SUMIFS('Key Numbers'!$C$2:$C$71,'Key Numbers'!$A$2:$A$71,"&lt;="&amp;ABS($I778),'Key Numbers'!$A$2:$A$71,"&gt;="&amp;ABS($H778)),
IF(AND(LEFT(J778,1)="D",K778&lt;0),-1*SUMIFS('Key Numbers'!$C$2:$C$71,'Key Numbers'!$A$2:$A$71,"&lt;="&amp;ABS($I778),'Key Numbers'!$A$2:$A$71,"&gt;="&amp;ABS($H778)),
SUMIFS('Key Numbers'!$C$2:$C$71,'Key Numbers'!$A$2:$A$71,"&gt;="&amp;ABS($I778),'Key Numbers'!$A$2:$A$71,"&lt;="&amp;ABS($H778))))))))))</f>
        <v>8.2568807339449546E-3</v>
      </c>
      <c r="M778" s="6" cm="1">
        <f t="array" ref="M778">IFERROR(INDEX(DVOA!$E$2:$E$20095,MATCH($F778&amp;$A778-1&amp;$B778,DVOA!$C$2:$C$20095&amp;DVOA!$A$2:$A20746&amp;DVOA!$B$2:$B$20095,0)),0)</f>
        <v>0.23092477145188001</v>
      </c>
      <c r="N778" s="6" cm="1">
        <f t="array" ref="N778">IFERROR(INDEX(WDVOA!$W$2:$W$1616,MATCH($F778&amp;$A778-1&amp;$B778,WDVOA!$U$2:$U$19616&amp;WDVOA!$V$2:$V$19616&amp;WDVOA!$B$2:$B$19616,0)),0)</f>
        <v>0</v>
      </c>
      <c r="O778" s="6" cm="1">
        <f t="array" ref="O778">IFERROR(INDEX(DVOA!$AC$2:$AC$20095,MATCH($F778&amp;$A778-1&amp;$B778,DVOA!$C$2:$C$20095&amp;DVOA!$A$2:$A$20095&amp;DVOA!$B$2:$B$20095,0)
),0)</f>
        <v>0.179803557481236</v>
      </c>
      <c r="P778" s="6" cm="1">
        <f t="array" ref="P778">IFERROR(INDEX(DVOA!$E$2:$E$20095,MATCH($G778&amp;$A778-1&amp;$B778,DVOA!$C$2:$C$20095&amp;DVOA!$A$2:$A20746&amp;DVOA!$B$2:$B$20095,0)),0)</f>
        <v>-2.0882151543474999E-2</v>
      </c>
      <c r="Q778" s="6" cm="1">
        <f t="array" ref="Q778">IFERROR(INDEX(WDVOA!$W$2:$W$1616,MATCH($G778&amp;$A778-1&amp;$B778,WDVOA!$U$2:$U$19616&amp;WDVOA!$V$2:$V$19616&amp;WDVOA!$B$2:$B$19616,0)),0)</f>
        <v>0</v>
      </c>
      <c r="R778" s="6" cm="1">
        <f t="array" ref="R778">IFERROR(INDEX(DVOA!$AC$2:$AC$20095,MATCH($G778&amp;$A778-1&amp;$B778,DVOA!$C$2:$C$20095&amp;DVOA!$A$2:$A$20095&amp;DVOA!$B$2:$B$20095,0)
),0)</f>
        <v>7.3955899777672598E-2</v>
      </c>
      <c r="S778" s="6">
        <f t="shared" si="159"/>
        <v>0.12687972862945429</v>
      </c>
      <c r="T778" s="104">
        <f t="shared" si="167"/>
        <v>0.25180692299535501</v>
      </c>
      <c r="U778" s="104" t="str">
        <f t="shared" si="168"/>
        <v/>
      </c>
      <c r="V778" s="26" t="str" cm="1">
        <f t="array" ref="V778">IFERROR(IF(E778="H",INDEX('DVOA Pred'!$G$2:$G$1000,MATCH($F778&amp;$B778&amp;$A778,'DVOA Pred'!$C$2:$C$1000&amp;'DVOA Pred'!$A$2:$A$1000&amp;'DVOA Pred'!$B$2:$B$1000,0)),
INDEX('DVOA Pred'!$H$2:$H$1000,MATCH($F778&amp;$B778&amp;$A778,'DVOA Pred'!$D$2:$D$1000&amp;'DVOA Pred'!$A$2:$A$1000&amp;'DVOA Pred'!$B$2:$B$1000,0))),"")</f>
        <v/>
      </c>
      <c r="W778" s="26" t="str">
        <f t="shared" si="160"/>
        <v/>
      </c>
      <c r="X778" s="26" t="str">
        <f t="shared" si="161"/>
        <v/>
      </c>
      <c r="Y778" s="6" t="str">
        <f>IFERROR((PERCENTRANK($L$2:$L$20355,L778)*Multiples!$B$3)+((PERCENTRANK($W$2:$W$20355,W778)*(1-Multiples!$B$3))),"")</f>
        <v/>
      </c>
      <c r="Z778" s="64">
        <v>41</v>
      </c>
      <c r="AA778" s="64">
        <v>35</v>
      </c>
      <c r="AB778" s="24">
        <f t="shared" si="162"/>
        <v>6</v>
      </c>
      <c r="AC778" s="24">
        <f t="shared" si="163"/>
        <v>-2.5</v>
      </c>
      <c r="AD778" s="24">
        <f t="shared" si="164"/>
        <v>-3</v>
      </c>
      <c r="AE778" s="99" t="str">
        <f t="shared" si="165"/>
        <v>No</v>
      </c>
      <c r="AF778" s="99" t="str">
        <f t="shared" si="166"/>
        <v>No</v>
      </c>
      <c r="AG778" s="64"/>
      <c r="AH778" s="105"/>
      <c r="AI778" s="105"/>
      <c r="AJ778" s="66"/>
    </row>
    <row r="779" spans="1:36" customFormat="1" x14ac:dyDescent="0.25">
      <c r="A779" s="7">
        <v>13</v>
      </c>
      <c r="B779" s="5">
        <v>2023</v>
      </c>
      <c r="C779" s="5" t="str">
        <f t="shared" si="156"/>
        <v>2023 W13</v>
      </c>
      <c r="D779" s="5">
        <v>390</v>
      </c>
      <c r="E779" s="5" t="s">
        <v>649</v>
      </c>
      <c r="F779" s="5" t="s">
        <v>30</v>
      </c>
      <c r="G779" s="5" t="s">
        <v>3</v>
      </c>
      <c r="H779" s="5">
        <v>8.5</v>
      </c>
      <c r="I779" s="61">
        <v>9</v>
      </c>
      <c r="J779" s="62" t="str">
        <f t="shared" si="157"/>
        <v>D-0.5</v>
      </c>
      <c r="K779" s="61">
        <f t="shared" si="158"/>
        <v>-0.5</v>
      </c>
      <c r="L779" s="228">
        <f>IF(K779=0,0,
IF(J779="D0.5",0.5*SUMIFS('Key Numbers'!$C$2:$C$71,'Key Numbers'!$A$2:$A$71,"&gt;="&amp;ABS($I779),'Key Numbers'!$A$2:$A$71,"&lt;="&amp;ABS($H779)),
IF(J779="D-0.5",0.5*-1*SUMIFS('Key Numbers'!$C$2:$C$71,'Key Numbers'!$A$2:$A$71,"&lt;="&amp;ABS($I779),'Key Numbers'!$A$2:$A$71,"&gt;="&amp;ABS($H779)),
IF(J779="F0.5",0.5*SUMIFS('Key Numbers'!$C$2:$C$71,'Key Numbers'!$A$2:$A$71,"&lt;="&amp;ABS($I779),'Key Numbers'!$A$2:$A$71,"&gt;="&amp;ABS($H779)),
IF(J779="F-0.5",0.5*-1*SUMIFS('Key Numbers'!$C$2:$C$71,'Key Numbers'!$A$2:$A$71,"&gt;="&amp;ABS($I779),'Key Numbers'!$A$2:$A$71,"&lt;="&amp;ABS($H779)),
IF(AND(LEFT(J779,1)="F",K779&lt;0),-1*SUMIFS('Key Numbers'!$C$2:$C$71,'Key Numbers'!$A$2:$A$71,"&gt;="&amp;ABS($I779),'Key Numbers'!$A$2:$A$71,"&lt;="&amp;ABS($H779)),
IF(AND(LEFT(J779,1)="F",K779&gt;0),SUMIFS('Key Numbers'!$C$2:$C$71,'Key Numbers'!$A$2:$A$71,"&lt;="&amp;ABS($I779),'Key Numbers'!$A$2:$A$71,"&gt;="&amp;ABS($H779)),
IF(AND(LEFT(J779,1)="D",K779&lt;0),-1*SUMIFS('Key Numbers'!$C$2:$C$71,'Key Numbers'!$A$2:$A$71,"&lt;="&amp;ABS($I779),'Key Numbers'!$A$2:$A$71,"&gt;="&amp;ABS($H779)),
SUMIFS('Key Numbers'!$C$2:$C$71,'Key Numbers'!$A$2:$A$71,"&gt;="&amp;ABS($I779),'Key Numbers'!$A$2:$A$71,"&lt;="&amp;ABS($H779))))))))))</f>
        <v>-8.2568807339449546E-3</v>
      </c>
      <c r="M779" s="6" cm="1">
        <f t="array" ref="M779">IFERROR(INDEX(DVOA!$E$2:$E$20095,MATCH($F779&amp;$A779-1&amp;$B779,DVOA!$C$2:$C$20095&amp;DVOA!$A$2:$A20747&amp;DVOA!$B$2:$B$20095,0)),0)</f>
        <v>-2.0882151543474999E-2</v>
      </c>
      <c r="N779" s="6" cm="1">
        <f t="array" ref="N779">IFERROR(INDEX(WDVOA!$W$2:$W$1616,MATCH($F779&amp;$A779-1&amp;$B779,WDVOA!$U$2:$U$19616&amp;WDVOA!$V$2:$V$19616&amp;WDVOA!$B$2:$B$19616,0)),0)</f>
        <v>0</v>
      </c>
      <c r="O779" s="6" cm="1">
        <f t="array" ref="O779">IFERROR(INDEX(DVOA!$AC$2:$AC$20095,MATCH($F779&amp;$A779-1&amp;$B779,DVOA!$C$2:$C$20095&amp;DVOA!$A$2:$A$20095&amp;DVOA!$B$2:$B$20095,0)
),0)</f>
        <v>7.3955899777672598E-2</v>
      </c>
      <c r="P779" s="6" cm="1">
        <f t="array" ref="P779">IFERROR(INDEX(DVOA!$E$2:$E$20095,MATCH($G779&amp;$A779-1&amp;$B779,DVOA!$C$2:$C$20095&amp;DVOA!$A$2:$A20747&amp;DVOA!$B$2:$B$20095,0)),0)</f>
        <v>0.23092477145188001</v>
      </c>
      <c r="Q779" s="6" cm="1">
        <f t="array" ref="Q779">IFERROR(INDEX(WDVOA!$W$2:$W$1616,MATCH($G779&amp;$A779-1&amp;$B779,WDVOA!$U$2:$U$19616&amp;WDVOA!$V$2:$V$19616&amp;WDVOA!$B$2:$B$19616,0)),0)</f>
        <v>0</v>
      </c>
      <c r="R779" s="6" cm="1">
        <f t="array" ref="R779">IFERROR(INDEX(DVOA!$AC$2:$AC$20095,MATCH($G779&amp;$A779-1&amp;$B779,DVOA!$C$2:$C$20095&amp;DVOA!$A$2:$A$20095&amp;DVOA!$B$2:$B$20095,0)
),0)</f>
        <v>0.179803557481236</v>
      </c>
      <c r="S779" s="6">
        <f t="shared" si="159"/>
        <v>0.12687972862945429</v>
      </c>
      <c r="T779" s="104">
        <f t="shared" si="167"/>
        <v>-0.25180692299535501</v>
      </c>
      <c r="U779" s="104" t="str">
        <f t="shared" si="168"/>
        <v/>
      </c>
      <c r="V779" s="26" t="str" cm="1">
        <f t="array" ref="V779">IFERROR(IF(E779="H",INDEX('DVOA Pred'!$G$2:$G$1000,MATCH($F779&amp;$B779&amp;$A779,'DVOA Pred'!$C$2:$C$1000&amp;'DVOA Pred'!$A$2:$A$1000&amp;'DVOA Pred'!$B$2:$B$1000,0)),
INDEX('DVOA Pred'!$H$2:$H$1000,MATCH($F779&amp;$B779&amp;$A779,'DVOA Pred'!$D$2:$D$1000&amp;'DVOA Pred'!$A$2:$A$1000&amp;'DVOA Pred'!$B$2:$B$1000,0))),"")</f>
        <v/>
      </c>
      <c r="W779" s="26" t="str">
        <f t="shared" si="160"/>
        <v/>
      </c>
      <c r="X779" s="26" t="str">
        <f t="shared" si="161"/>
        <v/>
      </c>
      <c r="Y779" s="6" t="str">
        <f>IFERROR((PERCENTRANK($L$2:$L$20355,L779)*Multiples!$B$3)+((PERCENTRANK($W$2:$W$20355,W779)*(1-Multiples!$B$3))),"")</f>
        <v/>
      </c>
      <c r="Z779" s="64">
        <v>35</v>
      </c>
      <c r="AA779" s="64">
        <v>41</v>
      </c>
      <c r="AB779" s="24">
        <f t="shared" si="162"/>
        <v>-6</v>
      </c>
      <c r="AC779" s="24">
        <f t="shared" si="163"/>
        <v>2.5</v>
      </c>
      <c r="AD779" s="24">
        <f t="shared" si="164"/>
        <v>3</v>
      </c>
      <c r="AE779" s="99" t="str">
        <f t="shared" si="165"/>
        <v>Yes</v>
      </c>
      <c r="AF779" s="99" t="str">
        <f t="shared" si="166"/>
        <v>Yes</v>
      </c>
      <c r="AG779" s="64"/>
      <c r="AH779" s="105"/>
      <c r="AI779" s="105"/>
      <c r="AJ779" s="66"/>
    </row>
    <row r="780" spans="1:36" customFormat="1" x14ac:dyDescent="0.25">
      <c r="A780" s="7">
        <v>13</v>
      </c>
      <c r="B780" s="5">
        <v>2023</v>
      </c>
      <c r="C780" s="5" t="str">
        <f t="shared" si="156"/>
        <v>2023 W13</v>
      </c>
      <c r="D780" s="5">
        <v>391</v>
      </c>
      <c r="E780" s="5" t="s">
        <v>649</v>
      </c>
      <c r="F780" s="5" t="s">
        <v>4</v>
      </c>
      <c r="G780" s="5" t="s">
        <v>26</v>
      </c>
      <c r="H780" s="5">
        <v>-9.5</v>
      </c>
      <c r="I780" s="61">
        <v>-9</v>
      </c>
      <c r="J780" s="62" t="str">
        <f t="shared" si="157"/>
        <v>F-0.5</v>
      </c>
      <c r="K780" s="61">
        <f t="shared" si="158"/>
        <v>-0.5</v>
      </c>
      <c r="L780" s="228">
        <f>IF(K780=0,0,
IF(J780="D0.5",0.5*SUMIFS('Key Numbers'!$C$2:$C$71,'Key Numbers'!$A$2:$A$71,"&gt;="&amp;ABS($I780),'Key Numbers'!$A$2:$A$71,"&lt;="&amp;ABS($H780)),
IF(J780="D-0.5",0.5*-1*SUMIFS('Key Numbers'!$C$2:$C$71,'Key Numbers'!$A$2:$A$71,"&lt;="&amp;ABS($I780),'Key Numbers'!$A$2:$A$71,"&gt;="&amp;ABS($H780)),
IF(J780="F0.5",0.5*SUMIFS('Key Numbers'!$C$2:$C$71,'Key Numbers'!$A$2:$A$71,"&lt;="&amp;ABS($I780),'Key Numbers'!$A$2:$A$71,"&gt;="&amp;ABS($H780)),
IF(J780="F-0.5",0.5*-1*SUMIFS('Key Numbers'!$C$2:$C$71,'Key Numbers'!$A$2:$A$71,"&gt;="&amp;ABS($I780),'Key Numbers'!$A$2:$A$71,"&lt;="&amp;ABS($H780)),
IF(AND(LEFT(J780,1)="F",K780&lt;0),-1*SUMIFS('Key Numbers'!$C$2:$C$71,'Key Numbers'!$A$2:$A$71,"&gt;="&amp;ABS($I780),'Key Numbers'!$A$2:$A$71,"&lt;="&amp;ABS($H780)),
IF(AND(LEFT(J780,1)="F",K780&gt;0),SUMIFS('Key Numbers'!$C$2:$C$71,'Key Numbers'!$A$2:$A$71,"&lt;="&amp;ABS($I780),'Key Numbers'!$A$2:$A$71,"&gt;="&amp;ABS($H780)),
IF(AND(LEFT(J780,1)="D",K780&lt;0),-1*SUMIFS('Key Numbers'!$C$2:$C$71,'Key Numbers'!$A$2:$A$71,"&lt;="&amp;ABS($I780),'Key Numbers'!$A$2:$A$71,"&gt;="&amp;ABS($H780)),
SUMIFS('Key Numbers'!$C$2:$C$71,'Key Numbers'!$A$2:$A$71,"&gt;="&amp;ABS($I780),'Key Numbers'!$A$2:$A$71,"&lt;="&amp;ABS($H780))))))))))</f>
        <v>-8.2568807339449546E-3</v>
      </c>
      <c r="M780" s="6" cm="1">
        <f t="array" ref="M780">IFERROR(INDEX(DVOA!$E$2:$E$20095,MATCH($F780&amp;$A780-1&amp;$B780,DVOA!$C$2:$C$20095&amp;DVOA!$A$2:$A20748&amp;DVOA!$B$2:$B$20095,0)),0)</f>
        <v>0.19424860473621799</v>
      </c>
      <c r="N780" s="6" cm="1">
        <f t="array" ref="N780">IFERROR(INDEX(WDVOA!$W$2:$W$1616,MATCH($F780&amp;$A780-1&amp;$B780,WDVOA!$U$2:$U$19616&amp;WDVOA!$V$2:$V$19616&amp;WDVOA!$B$2:$B$19616,0)),0)</f>
        <v>0</v>
      </c>
      <c r="O780" s="6" cm="1">
        <f t="array" ref="O780">IFERROR(INDEX(DVOA!$AC$2:$AC$20095,MATCH($F780&amp;$A780-1&amp;$B780,DVOA!$C$2:$C$20095&amp;DVOA!$A$2:$A$20095&amp;DVOA!$B$2:$B$20095,0)
),0)</f>
        <v>0.15320871777790501</v>
      </c>
      <c r="P780" s="6" cm="1">
        <f t="array" ref="P780">IFERROR(INDEX(DVOA!$E$2:$E$20095,MATCH($G780&amp;$A780-1&amp;$B780,DVOA!$C$2:$C$20095&amp;DVOA!$A$2:$A20748&amp;DVOA!$B$2:$B$20095,0)),0)</f>
        <v>-0.20927911948203001</v>
      </c>
      <c r="Q780" s="6" cm="1">
        <f t="array" ref="Q780">IFERROR(INDEX(WDVOA!$W$2:$W$1616,MATCH($G780&amp;$A780-1&amp;$B780,WDVOA!$U$2:$U$19616&amp;WDVOA!$V$2:$V$19616&amp;WDVOA!$B$2:$B$19616,0)),0)</f>
        <v>0</v>
      </c>
      <c r="R780" s="6" cm="1">
        <f t="array" ref="R780">IFERROR(INDEX(DVOA!$AC$2:$AC$20095,MATCH($G780&amp;$A780-1&amp;$B780,DVOA!$C$2:$C$20095&amp;DVOA!$A$2:$A$20095&amp;DVOA!$B$2:$B$20095,0)
),0)</f>
        <v>0.115005948568338</v>
      </c>
      <c r="S780" s="6">
        <f t="shared" si="159"/>
        <v>0.13410733317312151</v>
      </c>
      <c r="T780" s="104">
        <f t="shared" si="167"/>
        <v>0.40352772421824801</v>
      </c>
      <c r="U780" s="104" t="str">
        <f t="shared" si="168"/>
        <v/>
      </c>
      <c r="V780" s="26" t="str" cm="1">
        <f t="array" ref="V780">IFERROR(IF(E780="H",INDEX('DVOA Pred'!$G$2:$G$1000,MATCH($F780&amp;$B780&amp;$A780,'DVOA Pred'!$C$2:$C$1000&amp;'DVOA Pred'!$A$2:$A$1000&amp;'DVOA Pred'!$B$2:$B$1000,0)),
INDEX('DVOA Pred'!$H$2:$H$1000,MATCH($F780&amp;$B780&amp;$A780,'DVOA Pred'!$D$2:$D$1000&amp;'DVOA Pred'!$A$2:$A$1000&amp;'DVOA Pred'!$B$2:$B$1000,0))),"")</f>
        <v/>
      </c>
      <c r="W780" s="26" t="str">
        <f t="shared" si="160"/>
        <v/>
      </c>
      <c r="X780" s="26" t="str">
        <f t="shared" si="161"/>
        <v/>
      </c>
      <c r="Y780" s="6" t="str">
        <f>IFERROR((PERCENTRANK($L$2:$L$20355,L780)*Multiples!$B$3)+((PERCENTRANK($W$2:$W$20355,W780)*(1-Multiples!$B$3))),"")</f>
        <v/>
      </c>
      <c r="Z780" s="64">
        <v>45</v>
      </c>
      <c r="AA780" s="64">
        <v>15</v>
      </c>
      <c r="AB780" s="24">
        <f t="shared" si="162"/>
        <v>30</v>
      </c>
      <c r="AC780" s="24">
        <f t="shared" si="163"/>
        <v>20.5</v>
      </c>
      <c r="AD780" s="24">
        <f t="shared" si="164"/>
        <v>21</v>
      </c>
      <c r="AE780" s="99" t="str">
        <f t="shared" si="165"/>
        <v>Yes</v>
      </c>
      <c r="AF780" s="99" t="str">
        <f t="shared" si="166"/>
        <v>Yes</v>
      </c>
      <c r="AG780" s="64"/>
      <c r="AH780" s="105"/>
      <c r="AI780" s="105"/>
      <c r="AJ780" s="66"/>
    </row>
    <row r="781" spans="1:36" customFormat="1" x14ac:dyDescent="0.25">
      <c r="A781" s="7">
        <v>13</v>
      </c>
      <c r="B781" s="5">
        <v>2023</v>
      </c>
      <c r="C781" s="5" t="str">
        <f t="shared" si="156"/>
        <v>2023 W13</v>
      </c>
      <c r="D781" s="5">
        <v>391</v>
      </c>
      <c r="E781" s="5" t="s">
        <v>651</v>
      </c>
      <c r="F781" s="5" t="s">
        <v>26</v>
      </c>
      <c r="G781" s="5" t="s">
        <v>4</v>
      </c>
      <c r="H781" s="5">
        <v>9.5</v>
      </c>
      <c r="I781" s="61">
        <v>9</v>
      </c>
      <c r="J781" s="62" t="str">
        <f t="shared" si="157"/>
        <v>D0.5</v>
      </c>
      <c r="K781" s="61">
        <f t="shared" si="158"/>
        <v>0.5</v>
      </c>
      <c r="L781" s="228">
        <f>IF(K781=0,0,
IF(J781="D0.5",0.5*SUMIFS('Key Numbers'!$C$2:$C$71,'Key Numbers'!$A$2:$A$71,"&gt;="&amp;ABS($I781),'Key Numbers'!$A$2:$A$71,"&lt;="&amp;ABS($H781)),
IF(J781="D-0.5",0.5*-1*SUMIFS('Key Numbers'!$C$2:$C$71,'Key Numbers'!$A$2:$A$71,"&lt;="&amp;ABS($I781),'Key Numbers'!$A$2:$A$71,"&gt;="&amp;ABS($H781)),
IF(J781="F0.5",0.5*SUMIFS('Key Numbers'!$C$2:$C$71,'Key Numbers'!$A$2:$A$71,"&lt;="&amp;ABS($I781),'Key Numbers'!$A$2:$A$71,"&gt;="&amp;ABS($H781)),
IF(J781="F-0.5",0.5*-1*SUMIFS('Key Numbers'!$C$2:$C$71,'Key Numbers'!$A$2:$A$71,"&gt;="&amp;ABS($I781),'Key Numbers'!$A$2:$A$71,"&lt;="&amp;ABS($H781)),
IF(AND(LEFT(J781,1)="F",K781&lt;0),-1*SUMIFS('Key Numbers'!$C$2:$C$71,'Key Numbers'!$A$2:$A$71,"&gt;="&amp;ABS($I781),'Key Numbers'!$A$2:$A$71,"&lt;="&amp;ABS($H781)),
IF(AND(LEFT(J781,1)="F",K781&gt;0),SUMIFS('Key Numbers'!$C$2:$C$71,'Key Numbers'!$A$2:$A$71,"&lt;="&amp;ABS($I781),'Key Numbers'!$A$2:$A$71,"&gt;="&amp;ABS($H781)),
IF(AND(LEFT(J781,1)="D",K781&lt;0),-1*SUMIFS('Key Numbers'!$C$2:$C$71,'Key Numbers'!$A$2:$A$71,"&lt;="&amp;ABS($I781),'Key Numbers'!$A$2:$A$71,"&gt;="&amp;ABS($H781)),
SUMIFS('Key Numbers'!$C$2:$C$71,'Key Numbers'!$A$2:$A$71,"&gt;="&amp;ABS($I781),'Key Numbers'!$A$2:$A$71,"&lt;="&amp;ABS($H781))))))))))</f>
        <v>8.2568807339449546E-3</v>
      </c>
      <c r="M781" s="6" cm="1">
        <f t="array" ref="M781">IFERROR(INDEX(DVOA!$E$2:$E$20095,MATCH($F781&amp;$A781-1&amp;$B781,DVOA!$C$2:$C$20095&amp;DVOA!$A$2:$A20749&amp;DVOA!$B$2:$B$20095,0)),0)</f>
        <v>-0.20927911948203001</v>
      </c>
      <c r="N781" s="6" cm="1">
        <f t="array" ref="N781">IFERROR(INDEX(WDVOA!$W$2:$W$1616,MATCH($F781&amp;$A781-1&amp;$B781,WDVOA!$U$2:$U$19616&amp;WDVOA!$V$2:$V$19616&amp;WDVOA!$B$2:$B$19616,0)),0)</f>
        <v>0</v>
      </c>
      <c r="O781" s="6" cm="1">
        <f t="array" ref="O781">IFERROR(INDEX(DVOA!$AC$2:$AC$20095,MATCH($F781&amp;$A781-1&amp;$B781,DVOA!$C$2:$C$20095&amp;DVOA!$A$2:$A$20095&amp;DVOA!$B$2:$B$20095,0)
),0)</f>
        <v>0.115005948568338</v>
      </c>
      <c r="P781" s="6" cm="1">
        <f t="array" ref="P781">IFERROR(INDEX(DVOA!$E$2:$E$20095,MATCH($G781&amp;$A781-1&amp;$B781,DVOA!$C$2:$C$20095&amp;DVOA!$A$2:$A20749&amp;DVOA!$B$2:$B$20095,0)),0)</f>
        <v>0.19424860473621799</v>
      </c>
      <c r="Q781" s="6" cm="1">
        <f t="array" ref="Q781">IFERROR(INDEX(WDVOA!$W$2:$W$1616,MATCH($G781&amp;$A781-1&amp;$B781,WDVOA!$U$2:$U$19616&amp;WDVOA!$V$2:$V$19616&amp;WDVOA!$B$2:$B$19616,0)),0)</f>
        <v>0</v>
      </c>
      <c r="R781" s="6" cm="1">
        <f t="array" ref="R781">IFERROR(INDEX(DVOA!$AC$2:$AC$20095,MATCH($G781&amp;$A781-1&amp;$B781,DVOA!$C$2:$C$20095&amp;DVOA!$A$2:$A$20095&amp;DVOA!$B$2:$B$20095,0)
),0)</f>
        <v>0.15320871777790501</v>
      </c>
      <c r="S781" s="6">
        <f t="shared" si="159"/>
        <v>0.13410733317312151</v>
      </c>
      <c r="T781" s="104">
        <f t="shared" si="167"/>
        <v>-0.40352772421824801</v>
      </c>
      <c r="U781" s="104" t="str">
        <f t="shared" si="168"/>
        <v/>
      </c>
      <c r="V781" s="26" t="str" cm="1">
        <f t="array" ref="V781">IFERROR(IF(E781="H",INDEX('DVOA Pred'!$G$2:$G$1000,MATCH($F781&amp;$B781&amp;$A781,'DVOA Pred'!$C$2:$C$1000&amp;'DVOA Pred'!$A$2:$A$1000&amp;'DVOA Pred'!$B$2:$B$1000,0)),
INDEX('DVOA Pred'!$H$2:$H$1000,MATCH($F781&amp;$B781&amp;$A781,'DVOA Pred'!$D$2:$D$1000&amp;'DVOA Pred'!$A$2:$A$1000&amp;'DVOA Pred'!$B$2:$B$1000,0))),"")</f>
        <v/>
      </c>
      <c r="W781" s="26" t="str">
        <f t="shared" si="160"/>
        <v/>
      </c>
      <c r="X781" s="26" t="str">
        <f t="shared" si="161"/>
        <v/>
      </c>
      <c r="Y781" s="6" t="str">
        <f>IFERROR((PERCENTRANK($L$2:$L$20355,L781)*Multiples!$B$3)+((PERCENTRANK($W$2:$W$20355,W781)*(1-Multiples!$B$3))),"")</f>
        <v/>
      </c>
      <c r="Z781" s="64">
        <v>15</v>
      </c>
      <c r="AA781" s="64">
        <v>45</v>
      </c>
      <c r="AB781" s="24">
        <f t="shared" si="162"/>
        <v>-30</v>
      </c>
      <c r="AC781" s="24">
        <f t="shared" si="163"/>
        <v>-20.5</v>
      </c>
      <c r="AD781" s="24">
        <f t="shared" si="164"/>
        <v>-21</v>
      </c>
      <c r="AE781" s="99" t="str">
        <f t="shared" si="165"/>
        <v>No</v>
      </c>
      <c r="AF781" s="99" t="str">
        <f t="shared" si="166"/>
        <v>No</v>
      </c>
      <c r="AG781" s="64"/>
      <c r="AH781" s="105"/>
      <c r="AI781" s="105"/>
      <c r="AJ781" s="66"/>
    </row>
    <row r="782" spans="1:36" customFormat="1" x14ac:dyDescent="0.25">
      <c r="A782" s="7">
        <v>13</v>
      </c>
      <c r="B782" s="5">
        <v>2023</v>
      </c>
      <c r="C782" s="5" t="str">
        <f t="shared" si="156"/>
        <v>2023 W13</v>
      </c>
      <c r="D782" s="5">
        <v>392</v>
      </c>
      <c r="E782" s="5" t="s">
        <v>649</v>
      </c>
      <c r="F782" s="5" t="s">
        <v>35</v>
      </c>
      <c r="G782" s="5" t="s">
        <v>45</v>
      </c>
      <c r="H782" s="5">
        <v>-1.5</v>
      </c>
      <c r="I782" s="61">
        <v>-1.5</v>
      </c>
      <c r="J782" s="62" t="str">
        <f t="shared" si="157"/>
        <v>F0</v>
      </c>
      <c r="K782" s="61">
        <f t="shared" si="158"/>
        <v>0</v>
      </c>
      <c r="L782" s="228">
        <f>IF(K782=0,0,
IF(J782="D0.5",0.5*SUMIFS('Key Numbers'!$C$2:$C$71,'Key Numbers'!$A$2:$A$71,"&gt;="&amp;ABS($I782),'Key Numbers'!$A$2:$A$71,"&lt;="&amp;ABS($H782)),
IF(J782="D-0.5",0.5*-1*SUMIFS('Key Numbers'!$C$2:$C$71,'Key Numbers'!$A$2:$A$71,"&lt;="&amp;ABS($I782),'Key Numbers'!$A$2:$A$71,"&gt;="&amp;ABS($H782)),
IF(J782="F0.5",0.5*SUMIFS('Key Numbers'!$C$2:$C$71,'Key Numbers'!$A$2:$A$71,"&lt;="&amp;ABS($I782),'Key Numbers'!$A$2:$A$71,"&gt;="&amp;ABS($H782)),
IF(J782="F-0.5",0.5*-1*SUMIFS('Key Numbers'!$C$2:$C$71,'Key Numbers'!$A$2:$A$71,"&gt;="&amp;ABS($I782),'Key Numbers'!$A$2:$A$71,"&lt;="&amp;ABS($H782)),
IF(AND(LEFT(J782,1)="F",K782&lt;0),-1*SUMIFS('Key Numbers'!$C$2:$C$71,'Key Numbers'!$A$2:$A$71,"&gt;="&amp;ABS($I782),'Key Numbers'!$A$2:$A$71,"&lt;="&amp;ABS($H782)),
IF(AND(LEFT(J782,1)="F",K782&gt;0),SUMIFS('Key Numbers'!$C$2:$C$71,'Key Numbers'!$A$2:$A$71,"&lt;="&amp;ABS($I782),'Key Numbers'!$A$2:$A$71,"&gt;="&amp;ABS($H782)),
IF(AND(LEFT(J782,1)="D",K782&lt;0),-1*SUMIFS('Key Numbers'!$C$2:$C$71,'Key Numbers'!$A$2:$A$71,"&lt;="&amp;ABS($I782),'Key Numbers'!$A$2:$A$71,"&gt;="&amp;ABS($H782)),
SUMIFS('Key Numbers'!$C$2:$C$71,'Key Numbers'!$A$2:$A$71,"&gt;="&amp;ABS($I782),'Key Numbers'!$A$2:$A$71,"&lt;="&amp;ABS($H782))))))))))</f>
        <v>0</v>
      </c>
      <c r="M782" s="6" cm="1">
        <f t="array" ref="M782">IFERROR(INDEX(DVOA!$E$2:$E$20095,MATCH($F782&amp;$A782-1&amp;$B782,DVOA!$C$2:$C$20095&amp;DVOA!$A$2:$A20750&amp;DVOA!$B$2:$B$20095,0)),0)</f>
        <v>3.0253851681788901E-2</v>
      </c>
      <c r="N782" s="6" cm="1">
        <f t="array" ref="N782">IFERROR(INDEX(WDVOA!$W$2:$W$1616,MATCH($F782&amp;$A782-1&amp;$B782,WDVOA!$U$2:$U$19616&amp;WDVOA!$V$2:$V$19616&amp;WDVOA!$B$2:$B$19616,0)),0)</f>
        <v>0</v>
      </c>
      <c r="O782" s="6" cm="1">
        <f t="array" ref="O782">IFERROR(INDEX(DVOA!$AC$2:$AC$20095,MATCH($F782&amp;$A782-1&amp;$B782,DVOA!$C$2:$C$20095&amp;DVOA!$A$2:$A$20095&amp;DVOA!$B$2:$B$20095,0)
),0)</f>
        <v>0.12841107552817799</v>
      </c>
      <c r="P782" s="6" cm="1">
        <f t="array" ref="P782">IFERROR(INDEX(DVOA!$E$2:$E$20095,MATCH($G782&amp;$A782-1&amp;$B782,DVOA!$C$2:$C$20095&amp;DVOA!$A$2:$A20750&amp;DVOA!$B$2:$B$20095,0)),0)</f>
        <v>-9.9150040875046794E-2</v>
      </c>
      <c r="Q782" s="6" cm="1">
        <f t="array" ref="Q782">IFERROR(INDEX(WDVOA!$W$2:$W$1616,MATCH($G782&amp;$A782-1&amp;$B782,WDVOA!$U$2:$U$19616&amp;WDVOA!$V$2:$V$19616&amp;WDVOA!$B$2:$B$19616,0)),0)</f>
        <v>0</v>
      </c>
      <c r="R782" s="6" cm="1">
        <f t="array" ref="R782">IFERROR(INDEX(DVOA!$AC$2:$AC$20095,MATCH($G782&amp;$A782-1&amp;$B782,DVOA!$C$2:$C$20095&amp;DVOA!$A$2:$A$20095&amp;DVOA!$B$2:$B$20095,0)
),0)</f>
        <v>0.113895618240083</v>
      </c>
      <c r="S782" s="6">
        <f t="shared" si="159"/>
        <v>0.12115334688413049</v>
      </c>
      <c r="T782" s="104">
        <f t="shared" si="167"/>
        <v>0.12940389255683571</v>
      </c>
      <c r="U782" s="104" t="str">
        <f t="shared" si="168"/>
        <v/>
      </c>
      <c r="V782" s="26" t="str" cm="1">
        <f t="array" ref="V782">IFERROR(IF(E782="H",INDEX('DVOA Pred'!$G$2:$G$1000,MATCH($F782&amp;$B782&amp;$A782,'DVOA Pred'!$C$2:$C$1000&amp;'DVOA Pred'!$A$2:$A$1000&amp;'DVOA Pred'!$B$2:$B$1000,0)),
INDEX('DVOA Pred'!$H$2:$H$1000,MATCH($F782&amp;$B782&amp;$A782,'DVOA Pred'!$D$2:$D$1000&amp;'DVOA Pred'!$A$2:$A$1000&amp;'DVOA Pred'!$B$2:$B$1000,0))),"")</f>
        <v/>
      </c>
      <c r="W782" s="26" t="str">
        <f t="shared" si="160"/>
        <v/>
      </c>
      <c r="X782" s="26" t="str">
        <f t="shared" si="161"/>
        <v/>
      </c>
      <c r="Y782" s="6" t="str">
        <f>IFERROR((PERCENTRANK($L$2:$L$20355,L782)*Multiples!$B$3)+((PERCENTRANK($W$2:$W$20355,W782)*(1-Multiples!$B$3))),"")</f>
        <v/>
      </c>
      <c r="Z782" s="64">
        <v>31</v>
      </c>
      <c r="AA782" s="64">
        <v>28</v>
      </c>
      <c r="AB782" s="24">
        <f t="shared" si="162"/>
        <v>3</v>
      </c>
      <c r="AC782" s="24">
        <f t="shared" si="163"/>
        <v>1.5</v>
      </c>
      <c r="AD782" s="24">
        <f t="shared" si="164"/>
        <v>1.5</v>
      </c>
      <c r="AE782" s="99" t="str">
        <f t="shared" si="165"/>
        <v>Yes</v>
      </c>
      <c r="AF782" s="99" t="str">
        <f t="shared" si="166"/>
        <v>Yes</v>
      </c>
      <c r="AG782" s="64"/>
      <c r="AH782" s="105"/>
      <c r="AI782" s="105" t="s">
        <v>656</v>
      </c>
      <c r="AJ782" s="66"/>
    </row>
    <row r="783" spans="1:36" customFormat="1" x14ac:dyDescent="0.25">
      <c r="A783" s="7">
        <v>13</v>
      </c>
      <c r="B783" s="5">
        <v>2023</v>
      </c>
      <c r="C783" s="5" t="str">
        <f t="shared" si="156"/>
        <v>2023 W13</v>
      </c>
      <c r="D783" s="5">
        <v>392</v>
      </c>
      <c r="E783" s="5" t="s">
        <v>651</v>
      </c>
      <c r="F783" s="5" t="s">
        <v>45</v>
      </c>
      <c r="G783" s="5" t="s">
        <v>35</v>
      </c>
      <c r="H783" s="5">
        <v>1.5</v>
      </c>
      <c r="I783" s="61">
        <v>1.5</v>
      </c>
      <c r="J783" s="62" t="str">
        <f t="shared" si="157"/>
        <v>D0</v>
      </c>
      <c r="K783" s="61">
        <f t="shared" si="158"/>
        <v>0</v>
      </c>
      <c r="L783" s="228">
        <f>IF(K783=0,0,
IF(J783="D0.5",0.5*SUMIFS('Key Numbers'!$C$2:$C$71,'Key Numbers'!$A$2:$A$71,"&gt;="&amp;ABS($I783),'Key Numbers'!$A$2:$A$71,"&lt;="&amp;ABS($H783)),
IF(J783="D-0.5",0.5*-1*SUMIFS('Key Numbers'!$C$2:$C$71,'Key Numbers'!$A$2:$A$71,"&lt;="&amp;ABS($I783),'Key Numbers'!$A$2:$A$71,"&gt;="&amp;ABS($H783)),
IF(J783="F0.5",0.5*SUMIFS('Key Numbers'!$C$2:$C$71,'Key Numbers'!$A$2:$A$71,"&lt;="&amp;ABS($I783),'Key Numbers'!$A$2:$A$71,"&gt;="&amp;ABS($H783)),
IF(J783="F-0.5",0.5*-1*SUMIFS('Key Numbers'!$C$2:$C$71,'Key Numbers'!$A$2:$A$71,"&gt;="&amp;ABS($I783),'Key Numbers'!$A$2:$A$71,"&lt;="&amp;ABS($H783)),
IF(AND(LEFT(J783,1)="F",K783&lt;0),-1*SUMIFS('Key Numbers'!$C$2:$C$71,'Key Numbers'!$A$2:$A$71,"&gt;="&amp;ABS($I783),'Key Numbers'!$A$2:$A$71,"&lt;="&amp;ABS($H783)),
IF(AND(LEFT(J783,1)="F",K783&gt;0),SUMIFS('Key Numbers'!$C$2:$C$71,'Key Numbers'!$A$2:$A$71,"&lt;="&amp;ABS($I783),'Key Numbers'!$A$2:$A$71,"&gt;="&amp;ABS($H783)),
IF(AND(LEFT(J783,1)="D",K783&lt;0),-1*SUMIFS('Key Numbers'!$C$2:$C$71,'Key Numbers'!$A$2:$A$71,"&lt;="&amp;ABS($I783),'Key Numbers'!$A$2:$A$71,"&gt;="&amp;ABS($H783)),
SUMIFS('Key Numbers'!$C$2:$C$71,'Key Numbers'!$A$2:$A$71,"&gt;="&amp;ABS($I783),'Key Numbers'!$A$2:$A$71,"&lt;="&amp;ABS($H783))))))))))</f>
        <v>0</v>
      </c>
      <c r="M783" s="6" cm="1">
        <f t="array" ref="M783">IFERROR(INDEX(DVOA!$E$2:$E$20095,MATCH($F783&amp;$A783-1&amp;$B783,DVOA!$C$2:$C$20095&amp;DVOA!$A$2:$A20751&amp;DVOA!$B$2:$B$20095,0)),0)</f>
        <v>-9.9150040875046794E-2</v>
      </c>
      <c r="N783" s="6" cm="1">
        <f t="array" ref="N783">IFERROR(INDEX(WDVOA!$W$2:$W$1616,MATCH($F783&amp;$A783-1&amp;$B783,WDVOA!$U$2:$U$19616&amp;WDVOA!$V$2:$V$19616&amp;WDVOA!$B$2:$B$19616,0)),0)</f>
        <v>0</v>
      </c>
      <c r="O783" s="6" cm="1">
        <f t="array" ref="O783">IFERROR(INDEX(DVOA!$AC$2:$AC$20095,MATCH($F783&amp;$A783-1&amp;$B783,DVOA!$C$2:$C$20095&amp;DVOA!$A$2:$A$20095&amp;DVOA!$B$2:$B$20095,0)
),0)</f>
        <v>0.113895618240083</v>
      </c>
      <c r="P783" s="6" cm="1">
        <f t="array" ref="P783">IFERROR(INDEX(DVOA!$E$2:$E$20095,MATCH($G783&amp;$A783-1&amp;$B783,DVOA!$C$2:$C$20095&amp;DVOA!$A$2:$A20751&amp;DVOA!$B$2:$B$20095,0)),0)</f>
        <v>3.0253851681788901E-2</v>
      </c>
      <c r="Q783" s="6" cm="1">
        <f t="array" ref="Q783">IFERROR(INDEX(WDVOA!$W$2:$W$1616,MATCH($G783&amp;$A783-1&amp;$B783,WDVOA!$U$2:$U$19616&amp;WDVOA!$V$2:$V$19616&amp;WDVOA!$B$2:$B$19616,0)),0)</f>
        <v>0</v>
      </c>
      <c r="R783" s="6" cm="1">
        <f t="array" ref="R783">IFERROR(INDEX(DVOA!$AC$2:$AC$20095,MATCH($G783&amp;$A783-1&amp;$B783,DVOA!$C$2:$C$20095&amp;DVOA!$A$2:$A$20095&amp;DVOA!$B$2:$B$20095,0)
),0)</f>
        <v>0.12841107552817799</v>
      </c>
      <c r="S783" s="6">
        <f t="shared" si="159"/>
        <v>0.12115334688413049</v>
      </c>
      <c r="T783" s="104">
        <f t="shared" si="167"/>
        <v>-0.12940389255683571</v>
      </c>
      <c r="U783" s="104" t="str">
        <f t="shared" si="168"/>
        <v/>
      </c>
      <c r="V783" s="26" t="str" cm="1">
        <f t="array" ref="V783">IFERROR(IF(E783="H",INDEX('DVOA Pred'!$G$2:$G$1000,MATCH($F783&amp;$B783&amp;$A783,'DVOA Pred'!$C$2:$C$1000&amp;'DVOA Pred'!$A$2:$A$1000&amp;'DVOA Pred'!$B$2:$B$1000,0)),
INDEX('DVOA Pred'!$H$2:$H$1000,MATCH($F783&amp;$B783&amp;$A783,'DVOA Pred'!$D$2:$D$1000&amp;'DVOA Pred'!$A$2:$A$1000&amp;'DVOA Pred'!$B$2:$B$1000,0))),"")</f>
        <v/>
      </c>
      <c r="W783" s="26" t="str">
        <f t="shared" si="160"/>
        <v/>
      </c>
      <c r="X783" s="26" t="str">
        <f t="shared" si="161"/>
        <v/>
      </c>
      <c r="Y783" s="6" t="str">
        <f>IFERROR((PERCENTRANK($L$2:$L$20355,L783)*Multiples!$B$3)+((PERCENTRANK($W$2:$W$20355,W783)*(1-Multiples!$B$3))),"")</f>
        <v/>
      </c>
      <c r="Z783" s="64">
        <v>28</v>
      </c>
      <c r="AA783" s="64">
        <v>31</v>
      </c>
      <c r="AB783" s="24">
        <f t="shared" si="162"/>
        <v>-3</v>
      </c>
      <c r="AC783" s="24">
        <f t="shared" si="163"/>
        <v>-1.5</v>
      </c>
      <c r="AD783" s="24">
        <f t="shared" si="164"/>
        <v>-1.5</v>
      </c>
      <c r="AE783" s="99" t="str">
        <f t="shared" si="165"/>
        <v>No</v>
      </c>
      <c r="AF783" s="99" t="str">
        <f t="shared" si="166"/>
        <v>No</v>
      </c>
      <c r="AG783" s="64"/>
      <c r="AH783" s="105"/>
      <c r="AI783" s="105"/>
      <c r="AJ783" s="66"/>
    </row>
    <row r="784" spans="1:36" customFormat="1" x14ac:dyDescent="0.25">
      <c r="A784" s="7">
        <v>13</v>
      </c>
      <c r="B784" s="5">
        <v>2023</v>
      </c>
      <c r="C784" s="5" t="str">
        <f t="shared" si="156"/>
        <v>2023 W13</v>
      </c>
      <c r="D784" s="5">
        <v>393</v>
      </c>
      <c r="E784" s="5" t="s">
        <v>649</v>
      </c>
      <c r="F784" s="5" t="s">
        <v>51</v>
      </c>
      <c r="G784" s="5" t="s">
        <v>38</v>
      </c>
      <c r="H784" s="5">
        <v>5.5</v>
      </c>
      <c r="I784" s="61">
        <v>3.5</v>
      </c>
      <c r="J784" s="62" t="str">
        <f t="shared" si="157"/>
        <v>D2</v>
      </c>
      <c r="K784" s="61">
        <f t="shared" si="158"/>
        <v>2</v>
      </c>
      <c r="L784" s="228">
        <f>IF(K784=0,0,
IF(J784="D0.5",0.5*SUMIFS('Key Numbers'!$C$2:$C$71,'Key Numbers'!$A$2:$A$71,"&gt;="&amp;ABS($I784),'Key Numbers'!$A$2:$A$71,"&lt;="&amp;ABS($H784)),
IF(J784="D-0.5",0.5*-1*SUMIFS('Key Numbers'!$C$2:$C$71,'Key Numbers'!$A$2:$A$71,"&lt;="&amp;ABS($I784),'Key Numbers'!$A$2:$A$71,"&gt;="&amp;ABS($H784)),
IF(J784="F0.5",0.5*SUMIFS('Key Numbers'!$C$2:$C$71,'Key Numbers'!$A$2:$A$71,"&lt;="&amp;ABS($I784),'Key Numbers'!$A$2:$A$71,"&gt;="&amp;ABS($H784)),
IF(J784="F-0.5",0.5*-1*SUMIFS('Key Numbers'!$C$2:$C$71,'Key Numbers'!$A$2:$A$71,"&gt;="&amp;ABS($I784),'Key Numbers'!$A$2:$A$71,"&lt;="&amp;ABS($H784)),
IF(AND(LEFT(J784,1)="F",K784&lt;0),-1*SUMIFS('Key Numbers'!$C$2:$C$71,'Key Numbers'!$A$2:$A$71,"&gt;="&amp;ABS($I784),'Key Numbers'!$A$2:$A$71,"&lt;="&amp;ABS($H784)),
IF(AND(LEFT(J784,1)="F",K784&gt;0),SUMIFS('Key Numbers'!$C$2:$C$71,'Key Numbers'!$A$2:$A$71,"&lt;="&amp;ABS($I784),'Key Numbers'!$A$2:$A$71,"&gt;="&amp;ABS($H784)),
IF(AND(LEFT(J784,1)="D",K784&lt;0),-1*SUMIFS('Key Numbers'!$C$2:$C$71,'Key Numbers'!$A$2:$A$71,"&lt;="&amp;ABS($I784),'Key Numbers'!$A$2:$A$71,"&gt;="&amp;ABS($H784)),
SUMIFS('Key Numbers'!$C$2:$C$71,'Key Numbers'!$A$2:$A$71,"&gt;="&amp;ABS($I784),'Key Numbers'!$A$2:$A$71,"&lt;="&amp;ABS($H784))))))))))</f>
        <v>0.10825688073394496</v>
      </c>
      <c r="M784" s="6" cm="1">
        <f t="array" ref="M784">IFERROR(INDEX(DVOA!$E$2:$E$20095,MATCH($F784&amp;$A784-1&amp;$B784,DVOA!$C$2:$C$20095&amp;DVOA!$A$2:$A20752&amp;DVOA!$B$2:$B$20095,0)),0)</f>
        <v>-0.35849408834186902</v>
      </c>
      <c r="N784" s="6" cm="1">
        <f t="array" ref="N784">IFERROR(INDEX(WDVOA!$W$2:$W$1616,MATCH($F784&amp;$A784-1&amp;$B784,WDVOA!$U$2:$U$19616&amp;WDVOA!$V$2:$V$19616&amp;WDVOA!$B$2:$B$19616,0)),0)</f>
        <v>0</v>
      </c>
      <c r="O784" s="6" cm="1">
        <f t="array" ref="O784">IFERROR(INDEX(DVOA!$AC$2:$AC$20095,MATCH($F784&amp;$A784-1&amp;$B784,DVOA!$C$2:$C$20095&amp;DVOA!$A$2:$A$20095&amp;DVOA!$B$2:$B$20095,0)
),0)</f>
        <v>1.99954208469846E-2</v>
      </c>
      <c r="P784" s="6" cm="1">
        <f t="array" ref="P784">IFERROR(INDEX(DVOA!$E$2:$E$20095,MATCH($G784&amp;$A784-1&amp;$B784,DVOA!$C$2:$C$20095&amp;DVOA!$A$2:$A20752&amp;DVOA!$B$2:$B$20095,0)),0)</f>
        <v>-8.2639687048714106E-2</v>
      </c>
      <c r="Q784" s="6" cm="1">
        <f t="array" ref="Q784">IFERROR(INDEX(WDVOA!$W$2:$W$1616,MATCH($G784&amp;$A784-1&amp;$B784,WDVOA!$U$2:$U$19616&amp;WDVOA!$V$2:$V$19616&amp;WDVOA!$B$2:$B$19616,0)),0)</f>
        <v>0</v>
      </c>
      <c r="R784" s="6" cm="1">
        <f t="array" ref="R784">IFERROR(INDEX(DVOA!$AC$2:$AC$20095,MATCH($G784&amp;$A784-1&amp;$B784,DVOA!$C$2:$C$20095&amp;DVOA!$A$2:$A$20095&amp;DVOA!$B$2:$B$20095,0)
),0)</f>
        <v>0.125774300098457</v>
      </c>
      <c r="S784" s="6">
        <f t="shared" si="159"/>
        <v>7.2884860472720803E-2</v>
      </c>
      <c r="T784" s="104">
        <f t="shared" si="167"/>
        <v>-0.27585440129315492</v>
      </c>
      <c r="U784" s="104" t="str">
        <f t="shared" si="168"/>
        <v/>
      </c>
      <c r="V784" s="26" t="str" cm="1">
        <f t="array" ref="V784">IFERROR(IF(E784="H",INDEX('DVOA Pred'!$G$2:$G$1000,MATCH($F784&amp;$B784&amp;$A784,'DVOA Pred'!$C$2:$C$1000&amp;'DVOA Pred'!$A$2:$A$1000&amp;'DVOA Pred'!$B$2:$B$1000,0)),
INDEX('DVOA Pred'!$H$2:$H$1000,MATCH($F784&amp;$B784&amp;$A784,'DVOA Pred'!$D$2:$D$1000&amp;'DVOA Pred'!$A$2:$A$1000&amp;'DVOA Pred'!$B$2:$B$1000,0))),"")</f>
        <v/>
      </c>
      <c r="W784" s="26" t="str">
        <f t="shared" si="160"/>
        <v/>
      </c>
      <c r="X784" s="26" t="str">
        <f t="shared" si="161"/>
        <v/>
      </c>
      <c r="Y784" s="6" t="str">
        <f>IFERROR((PERCENTRANK($L$2:$L$20355,L784)*Multiples!$B$3)+((PERCENTRANK($W$2:$W$20355,W784)*(1-Multiples!$B$3))),"")</f>
        <v/>
      </c>
      <c r="Z784" s="64">
        <v>18</v>
      </c>
      <c r="AA784" s="64">
        <v>21</v>
      </c>
      <c r="AB784" s="24">
        <f t="shared" si="162"/>
        <v>-3</v>
      </c>
      <c r="AC784" s="24">
        <f t="shared" si="163"/>
        <v>2.5</v>
      </c>
      <c r="AD784" s="24">
        <f t="shared" si="164"/>
        <v>0.5</v>
      </c>
      <c r="AE784" s="99" t="str">
        <f t="shared" si="165"/>
        <v>Yes</v>
      </c>
      <c r="AF784" s="99" t="str">
        <f t="shared" si="166"/>
        <v>Yes</v>
      </c>
      <c r="AG784" s="64" t="s">
        <v>652</v>
      </c>
      <c r="AH784" s="105"/>
      <c r="AI784" s="105">
        <v>3</v>
      </c>
      <c r="AJ784" s="66"/>
    </row>
    <row r="785" spans="1:36" customFormat="1" x14ac:dyDescent="0.25">
      <c r="A785" s="7">
        <v>13</v>
      </c>
      <c r="B785" s="5">
        <v>2023</v>
      </c>
      <c r="C785" s="5" t="str">
        <f t="shared" si="156"/>
        <v>2023 W13</v>
      </c>
      <c r="D785" s="5">
        <v>393</v>
      </c>
      <c r="E785" s="5" t="s">
        <v>651</v>
      </c>
      <c r="F785" s="5" t="s">
        <v>38</v>
      </c>
      <c r="G785" s="5" t="s">
        <v>51</v>
      </c>
      <c r="H785" s="5">
        <v>-5.5</v>
      </c>
      <c r="I785" s="61">
        <v>-3.5</v>
      </c>
      <c r="J785" s="62" t="str">
        <f t="shared" si="157"/>
        <v>F-2</v>
      </c>
      <c r="K785" s="61">
        <f t="shared" si="158"/>
        <v>-2</v>
      </c>
      <c r="L785" s="228">
        <f>IF(K785=0,0,
IF(J785="D0.5",0.5*SUMIFS('Key Numbers'!$C$2:$C$71,'Key Numbers'!$A$2:$A$71,"&gt;="&amp;ABS($I785),'Key Numbers'!$A$2:$A$71,"&lt;="&amp;ABS($H785)),
IF(J785="D-0.5",0.5*-1*SUMIFS('Key Numbers'!$C$2:$C$71,'Key Numbers'!$A$2:$A$71,"&lt;="&amp;ABS($I785),'Key Numbers'!$A$2:$A$71,"&gt;="&amp;ABS($H785)),
IF(J785="F0.5",0.5*SUMIFS('Key Numbers'!$C$2:$C$71,'Key Numbers'!$A$2:$A$71,"&lt;="&amp;ABS($I785),'Key Numbers'!$A$2:$A$71,"&gt;="&amp;ABS($H785)),
IF(J785="F-0.5",0.5*-1*SUMIFS('Key Numbers'!$C$2:$C$71,'Key Numbers'!$A$2:$A$71,"&gt;="&amp;ABS($I785),'Key Numbers'!$A$2:$A$71,"&lt;="&amp;ABS($H785)),
IF(AND(LEFT(J785,1)="F",K785&lt;0),-1*SUMIFS('Key Numbers'!$C$2:$C$71,'Key Numbers'!$A$2:$A$71,"&gt;="&amp;ABS($I785),'Key Numbers'!$A$2:$A$71,"&lt;="&amp;ABS($H785)),
IF(AND(LEFT(J785,1)="F",K785&gt;0),SUMIFS('Key Numbers'!$C$2:$C$71,'Key Numbers'!$A$2:$A$71,"&lt;="&amp;ABS($I785),'Key Numbers'!$A$2:$A$71,"&gt;="&amp;ABS($H785)),
IF(AND(LEFT(J785,1)="D",K785&lt;0),-1*SUMIFS('Key Numbers'!$C$2:$C$71,'Key Numbers'!$A$2:$A$71,"&lt;="&amp;ABS($I785),'Key Numbers'!$A$2:$A$71,"&gt;="&amp;ABS($H785)),
SUMIFS('Key Numbers'!$C$2:$C$71,'Key Numbers'!$A$2:$A$71,"&gt;="&amp;ABS($I785),'Key Numbers'!$A$2:$A$71,"&lt;="&amp;ABS($H785))))))))))</f>
        <v>-0.10825688073394496</v>
      </c>
      <c r="M785" s="6" cm="1">
        <f t="array" ref="M785">IFERROR(INDEX(DVOA!$E$2:$E$20095,MATCH($F785&amp;$A785-1&amp;$B785,DVOA!$C$2:$C$20095&amp;DVOA!$A$2:$A20753&amp;DVOA!$B$2:$B$20095,0)),0)</f>
        <v>-8.2639687048714106E-2</v>
      </c>
      <c r="N785" s="6" cm="1">
        <f t="array" ref="N785">IFERROR(INDEX(WDVOA!$W$2:$W$1616,MATCH($F785&amp;$A785-1&amp;$B785,WDVOA!$U$2:$U$19616&amp;WDVOA!$V$2:$V$19616&amp;WDVOA!$B$2:$B$19616,0)),0)</f>
        <v>0</v>
      </c>
      <c r="O785" s="6" cm="1">
        <f t="array" ref="O785">IFERROR(INDEX(DVOA!$AC$2:$AC$20095,MATCH($F785&amp;$A785-1&amp;$B785,DVOA!$C$2:$C$20095&amp;DVOA!$A$2:$A$20095&amp;DVOA!$B$2:$B$20095,0)
),0)</f>
        <v>0.125774300098457</v>
      </c>
      <c r="P785" s="6" cm="1">
        <f t="array" ref="P785">IFERROR(INDEX(DVOA!$E$2:$E$20095,MATCH($G785&amp;$A785-1&amp;$B785,DVOA!$C$2:$C$20095&amp;DVOA!$A$2:$A20753&amp;DVOA!$B$2:$B$20095,0)),0)</f>
        <v>-0.35849408834186902</v>
      </c>
      <c r="Q785" s="6" cm="1">
        <f t="array" ref="Q785">IFERROR(INDEX(WDVOA!$W$2:$W$1616,MATCH($G785&amp;$A785-1&amp;$B785,WDVOA!$U$2:$U$19616&amp;WDVOA!$V$2:$V$19616&amp;WDVOA!$B$2:$B$19616,0)),0)</f>
        <v>0</v>
      </c>
      <c r="R785" s="6" cm="1">
        <f t="array" ref="R785">IFERROR(INDEX(DVOA!$AC$2:$AC$20095,MATCH($G785&amp;$A785-1&amp;$B785,DVOA!$C$2:$C$20095&amp;DVOA!$A$2:$A$20095&amp;DVOA!$B$2:$B$20095,0)
),0)</f>
        <v>1.99954208469846E-2</v>
      </c>
      <c r="S785" s="6">
        <f t="shared" si="159"/>
        <v>7.2884860472720803E-2</v>
      </c>
      <c r="T785" s="104">
        <f t="shared" si="167"/>
        <v>0.27585440129315492</v>
      </c>
      <c r="U785" s="104" t="str">
        <f t="shared" si="168"/>
        <v/>
      </c>
      <c r="V785" s="26" t="str" cm="1">
        <f t="array" ref="V785">IFERROR(IF(E785="H",INDEX('DVOA Pred'!$G$2:$G$1000,MATCH($F785&amp;$B785&amp;$A785,'DVOA Pred'!$C$2:$C$1000&amp;'DVOA Pred'!$A$2:$A$1000&amp;'DVOA Pred'!$B$2:$B$1000,0)),
INDEX('DVOA Pred'!$H$2:$H$1000,MATCH($F785&amp;$B785&amp;$A785,'DVOA Pred'!$D$2:$D$1000&amp;'DVOA Pred'!$A$2:$A$1000&amp;'DVOA Pred'!$B$2:$B$1000,0))),"")</f>
        <v/>
      </c>
      <c r="W785" s="26" t="str">
        <f t="shared" si="160"/>
        <v/>
      </c>
      <c r="X785" s="26" t="str">
        <f t="shared" si="161"/>
        <v/>
      </c>
      <c r="Y785" s="6" t="str">
        <f>IFERROR((PERCENTRANK($L$2:$L$20355,L785)*Multiples!$B$3)+((PERCENTRANK($W$2:$W$20355,W785)*(1-Multiples!$B$3))),"")</f>
        <v/>
      </c>
      <c r="Z785" s="64">
        <v>21</v>
      </c>
      <c r="AA785" s="64">
        <v>18</v>
      </c>
      <c r="AB785" s="24">
        <f t="shared" si="162"/>
        <v>3</v>
      </c>
      <c r="AC785" s="24">
        <f t="shared" si="163"/>
        <v>-2.5</v>
      </c>
      <c r="AD785" s="24">
        <f t="shared" si="164"/>
        <v>-0.5</v>
      </c>
      <c r="AE785" s="99" t="str">
        <f t="shared" si="165"/>
        <v>No</v>
      </c>
      <c r="AF785" s="99" t="str">
        <f t="shared" si="166"/>
        <v>No</v>
      </c>
      <c r="AG785" s="64"/>
      <c r="AH785" s="105"/>
      <c r="AI785" s="105"/>
      <c r="AJ785" s="66"/>
    </row>
    <row r="786" spans="1:36" customFormat="1" x14ac:dyDescent="0.25">
      <c r="A786" s="7">
        <v>13</v>
      </c>
      <c r="B786" s="5">
        <v>2023</v>
      </c>
      <c r="C786" s="5" t="str">
        <f t="shared" si="156"/>
        <v>2023 W13</v>
      </c>
      <c r="D786" s="5">
        <v>394</v>
      </c>
      <c r="E786" s="5" t="s">
        <v>649</v>
      </c>
      <c r="F786" s="5" t="s">
        <v>43</v>
      </c>
      <c r="G786" s="5" t="s">
        <v>9</v>
      </c>
      <c r="H786" s="5">
        <v>-2.5</v>
      </c>
      <c r="I786" s="61">
        <v>-2</v>
      </c>
      <c r="J786" s="62" t="str">
        <f t="shared" si="157"/>
        <v>F-0.5</v>
      </c>
      <c r="K786" s="61">
        <f t="shared" si="158"/>
        <v>-0.5</v>
      </c>
      <c r="L786" s="228">
        <f>IF(K786=0,0,
IF(J786="D0.5",0.5*SUMIFS('Key Numbers'!$C$2:$C$71,'Key Numbers'!$A$2:$A$71,"&gt;="&amp;ABS($I786),'Key Numbers'!$A$2:$A$71,"&lt;="&amp;ABS($H786)),
IF(J786="D-0.5",0.5*-1*SUMIFS('Key Numbers'!$C$2:$C$71,'Key Numbers'!$A$2:$A$71,"&lt;="&amp;ABS($I786),'Key Numbers'!$A$2:$A$71,"&gt;="&amp;ABS($H786)),
IF(J786="F0.5",0.5*SUMIFS('Key Numbers'!$C$2:$C$71,'Key Numbers'!$A$2:$A$71,"&lt;="&amp;ABS($I786),'Key Numbers'!$A$2:$A$71,"&gt;="&amp;ABS($H786)),
IF(J786="F-0.5",0.5*-1*SUMIFS('Key Numbers'!$C$2:$C$71,'Key Numbers'!$A$2:$A$71,"&gt;="&amp;ABS($I786),'Key Numbers'!$A$2:$A$71,"&lt;="&amp;ABS($H786)),
IF(AND(LEFT(J786,1)="F",K786&lt;0),-1*SUMIFS('Key Numbers'!$C$2:$C$71,'Key Numbers'!$A$2:$A$71,"&gt;="&amp;ABS($I786),'Key Numbers'!$A$2:$A$71,"&lt;="&amp;ABS($H786)),
IF(AND(LEFT(J786,1)="F",K786&gt;0),SUMIFS('Key Numbers'!$C$2:$C$71,'Key Numbers'!$A$2:$A$71,"&lt;="&amp;ABS($I786),'Key Numbers'!$A$2:$A$71,"&gt;="&amp;ABS($H786)),
IF(AND(LEFT(J786,1)="D",K786&lt;0),-1*SUMIFS('Key Numbers'!$C$2:$C$71,'Key Numbers'!$A$2:$A$71,"&lt;="&amp;ABS($I786),'Key Numbers'!$A$2:$A$71,"&gt;="&amp;ABS($H786)),
SUMIFS('Key Numbers'!$C$2:$C$71,'Key Numbers'!$A$2:$A$71,"&gt;="&amp;ABS($I786),'Key Numbers'!$A$2:$A$71,"&lt;="&amp;ABS($H786))))))))))</f>
        <v>-2.8440366972477066E-2</v>
      </c>
      <c r="M786" s="6" cm="1">
        <f t="array" ref="M786">IFERROR(INDEX(DVOA!$E$2:$E$20095,MATCH($F786&amp;$A786-1&amp;$B786,DVOA!$C$2:$C$20095&amp;DVOA!$A$2:$A20754&amp;DVOA!$B$2:$B$20095,0)),0)</f>
        <v>-0.179630093190319</v>
      </c>
      <c r="N786" s="6" cm="1">
        <f t="array" ref="N786">IFERROR(INDEX(WDVOA!$W$2:$W$1616,MATCH($F786&amp;$A786-1&amp;$B786,WDVOA!$U$2:$U$19616&amp;WDVOA!$V$2:$V$19616&amp;WDVOA!$B$2:$B$19616,0)),0)</f>
        <v>0</v>
      </c>
      <c r="O786" s="6" cm="1">
        <f t="array" ref="O786">IFERROR(INDEX(DVOA!$AC$2:$AC$20095,MATCH($F786&amp;$A786-1&amp;$B786,DVOA!$C$2:$C$20095&amp;DVOA!$A$2:$A$20095&amp;DVOA!$B$2:$B$20095,0)
),0)</f>
        <v>9.2918877240807093E-2</v>
      </c>
      <c r="P786" s="6" cm="1">
        <f t="array" ref="P786">IFERROR(INDEX(DVOA!$E$2:$E$20095,MATCH($G786&amp;$A786-1&amp;$B786,DVOA!$C$2:$C$20095&amp;DVOA!$A$2:$A20754&amp;DVOA!$B$2:$B$20095,0)),0)</f>
        <v>-0.18003617863685401</v>
      </c>
      <c r="Q786" s="6" cm="1">
        <f t="array" ref="Q786">IFERROR(INDEX(WDVOA!$W$2:$W$1616,MATCH($G786&amp;$A786-1&amp;$B786,WDVOA!$U$2:$U$19616&amp;WDVOA!$V$2:$V$19616&amp;WDVOA!$B$2:$B$19616,0)),0)</f>
        <v>0</v>
      </c>
      <c r="R786" s="6" cm="1">
        <f t="array" ref="R786">IFERROR(INDEX(DVOA!$AC$2:$AC$20095,MATCH($G786&amp;$A786-1&amp;$B786,DVOA!$C$2:$C$20095&amp;DVOA!$A$2:$A$20095&amp;DVOA!$B$2:$B$20095,0)
),0)</f>
        <v>0.11378664962487001</v>
      </c>
      <c r="S786" s="6">
        <f t="shared" si="159"/>
        <v>0.10335276343283856</v>
      </c>
      <c r="T786" s="104">
        <f t="shared" si="167"/>
        <v>4.0608544653500389E-4</v>
      </c>
      <c r="U786" s="104" t="str">
        <f t="shared" si="168"/>
        <v/>
      </c>
      <c r="V786" s="26" t="str" cm="1">
        <f t="array" ref="V786">IFERROR(IF(E786="H",INDEX('DVOA Pred'!$G$2:$G$1000,MATCH($F786&amp;$B786&amp;$A786,'DVOA Pred'!$C$2:$C$1000&amp;'DVOA Pred'!$A$2:$A$1000&amp;'DVOA Pred'!$B$2:$B$1000,0)),
INDEX('DVOA Pred'!$H$2:$H$1000,MATCH($F786&amp;$B786&amp;$A786,'DVOA Pred'!$D$2:$D$1000&amp;'DVOA Pred'!$A$2:$A$1000&amp;'DVOA Pred'!$B$2:$B$1000,0))),"")</f>
        <v/>
      </c>
      <c r="W786" s="26" t="str">
        <f t="shared" si="160"/>
        <v/>
      </c>
      <c r="X786" s="26" t="str">
        <f t="shared" si="161"/>
        <v/>
      </c>
      <c r="Y786" s="6" t="str">
        <f>IFERROR((PERCENTRANK($L$2:$L$20355,L786)*Multiples!$B$3)+((PERCENTRANK($W$2:$W$20355,W786)*(1-Multiples!$B$3))),"")</f>
        <v/>
      </c>
      <c r="Z786" s="64">
        <v>13</v>
      </c>
      <c r="AA786" s="64">
        <v>8</v>
      </c>
      <c r="AB786" s="24">
        <f t="shared" si="162"/>
        <v>5</v>
      </c>
      <c r="AC786" s="24">
        <f t="shared" si="163"/>
        <v>2.5</v>
      </c>
      <c r="AD786" s="24">
        <f t="shared" si="164"/>
        <v>3</v>
      </c>
      <c r="AE786" s="99" t="str">
        <f t="shared" si="165"/>
        <v>Yes</v>
      </c>
      <c r="AF786" s="99" t="str">
        <f t="shared" si="166"/>
        <v>Yes</v>
      </c>
      <c r="AG786" s="64"/>
      <c r="AH786" s="105"/>
      <c r="AI786" s="105"/>
      <c r="AJ786" s="66"/>
    </row>
    <row r="787" spans="1:36" customFormat="1" x14ac:dyDescent="0.25">
      <c r="A787" s="7">
        <v>13</v>
      </c>
      <c r="B787" s="5">
        <v>2023</v>
      </c>
      <c r="C787" s="5" t="str">
        <f t="shared" si="156"/>
        <v>2023 W13</v>
      </c>
      <c r="D787" s="5">
        <v>394</v>
      </c>
      <c r="E787" s="5" t="s">
        <v>651</v>
      </c>
      <c r="F787" s="5" t="s">
        <v>9</v>
      </c>
      <c r="G787" s="5" t="s">
        <v>43</v>
      </c>
      <c r="H787" s="5">
        <v>2.5</v>
      </c>
      <c r="I787" s="61">
        <v>2</v>
      </c>
      <c r="J787" s="62" t="str">
        <f t="shared" si="157"/>
        <v>D0.5</v>
      </c>
      <c r="K787" s="61">
        <f t="shared" si="158"/>
        <v>0.5</v>
      </c>
      <c r="L787" s="228">
        <f>IF(K787=0,0,
IF(J787="D0.5",0.5*SUMIFS('Key Numbers'!$C$2:$C$71,'Key Numbers'!$A$2:$A$71,"&gt;="&amp;ABS($I787),'Key Numbers'!$A$2:$A$71,"&lt;="&amp;ABS($H787)),
IF(J787="D-0.5",0.5*-1*SUMIFS('Key Numbers'!$C$2:$C$71,'Key Numbers'!$A$2:$A$71,"&lt;="&amp;ABS($I787),'Key Numbers'!$A$2:$A$71,"&gt;="&amp;ABS($H787)),
IF(J787="F0.5",0.5*SUMIFS('Key Numbers'!$C$2:$C$71,'Key Numbers'!$A$2:$A$71,"&lt;="&amp;ABS($I787),'Key Numbers'!$A$2:$A$71,"&gt;="&amp;ABS($H787)),
IF(J787="F-0.5",0.5*-1*SUMIFS('Key Numbers'!$C$2:$C$71,'Key Numbers'!$A$2:$A$71,"&gt;="&amp;ABS($I787),'Key Numbers'!$A$2:$A$71,"&lt;="&amp;ABS($H787)),
IF(AND(LEFT(J787,1)="F",K787&lt;0),-1*SUMIFS('Key Numbers'!$C$2:$C$71,'Key Numbers'!$A$2:$A$71,"&gt;="&amp;ABS($I787),'Key Numbers'!$A$2:$A$71,"&lt;="&amp;ABS($H787)),
IF(AND(LEFT(J787,1)="F",K787&gt;0),SUMIFS('Key Numbers'!$C$2:$C$71,'Key Numbers'!$A$2:$A$71,"&lt;="&amp;ABS($I787),'Key Numbers'!$A$2:$A$71,"&gt;="&amp;ABS($H787)),
IF(AND(LEFT(J787,1)="D",K787&lt;0),-1*SUMIFS('Key Numbers'!$C$2:$C$71,'Key Numbers'!$A$2:$A$71,"&lt;="&amp;ABS($I787),'Key Numbers'!$A$2:$A$71,"&gt;="&amp;ABS($H787)),
SUMIFS('Key Numbers'!$C$2:$C$71,'Key Numbers'!$A$2:$A$71,"&gt;="&amp;ABS($I787),'Key Numbers'!$A$2:$A$71,"&lt;="&amp;ABS($H787))))))))))</f>
        <v>2.8440366972477066E-2</v>
      </c>
      <c r="M787" s="6" cm="1">
        <f t="array" ref="M787">IFERROR(INDEX(DVOA!$E$2:$E$20095,MATCH($F787&amp;$A787-1&amp;$B787,DVOA!$C$2:$C$20095&amp;DVOA!$A$2:$A20755&amp;DVOA!$B$2:$B$20095,0)),0)</f>
        <v>-0.18003617863685401</v>
      </c>
      <c r="N787" s="6" cm="1">
        <f t="array" ref="N787">IFERROR(INDEX(WDVOA!$W$2:$W$1616,MATCH($F787&amp;$A787-1&amp;$B787,WDVOA!$U$2:$U$19616&amp;WDVOA!$V$2:$V$19616&amp;WDVOA!$B$2:$B$19616,0)),0)</f>
        <v>0</v>
      </c>
      <c r="O787" s="6" cm="1">
        <f t="array" ref="O787">IFERROR(INDEX(DVOA!$AC$2:$AC$20095,MATCH($F787&amp;$A787-1&amp;$B787,DVOA!$C$2:$C$20095&amp;DVOA!$A$2:$A$20095&amp;DVOA!$B$2:$B$20095,0)
),0)</f>
        <v>0.11378664962487001</v>
      </c>
      <c r="P787" s="6" cm="1">
        <f t="array" ref="P787">IFERROR(INDEX(DVOA!$E$2:$E$20095,MATCH($G787&amp;$A787-1&amp;$B787,DVOA!$C$2:$C$20095&amp;DVOA!$A$2:$A20755&amp;DVOA!$B$2:$B$20095,0)),0)</f>
        <v>-0.179630093190319</v>
      </c>
      <c r="Q787" s="6" cm="1">
        <f t="array" ref="Q787">IFERROR(INDEX(WDVOA!$W$2:$W$1616,MATCH($G787&amp;$A787-1&amp;$B787,WDVOA!$U$2:$U$19616&amp;WDVOA!$V$2:$V$19616&amp;WDVOA!$B$2:$B$19616,0)),0)</f>
        <v>0</v>
      </c>
      <c r="R787" s="6" cm="1">
        <f t="array" ref="R787">IFERROR(INDEX(DVOA!$AC$2:$AC$20095,MATCH($G787&amp;$A787-1&amp;$B787,DVOA!$C$2:$C$20095&amp;DVOA!$A$2:$A$20095&amp;DVOA!$B$2:$B$20095,0)
),0)</f>
        <v>9.2918877240807093E-2</v>
      </c>
      <c r="S787" s="6">
        <f t="shared" si="159"/>
        <v>0.10335276343283856</v>
      </c>
      <c r="T787" s="104">
        <f t="shared" si="167"/>
        <v>-4.0608544653500389E-4</v>
      </c>
      <c r="U787" s="104" t="str">
        <f t="shared" si="168"/>
        <v/>
      </c>
      <c r="V787" s="26" t="str" cm="1">
        <f t="array" ref="V787">IFERROR(IF(E787="H",INDEX('DVOA Pred'!$G$2:$G$1000,MATCH($F787&amp;$B787&amp;$A787,'DVOA Pred'!$C$2:$C$1000&amp;'DVOA Pred'!$A$2:$A$1000&amp;'DVOA Pred'!$B$2:$B$1000,0)),
INDEX('DVOA Pred'!$H$2:$H$1000,MATCH($F787&amp;$B787&amp;$A787,'DVOA Pred'!$D$2:$D$1000&amp;'DVOA Pred'!$A$2:$A$1000&amp;'DVOA Pred'!$B$2:$B$1000,0))),"")</f>
        <v/>
      </c>
      <c r="W787" s="26" t="str">
        <f t="shared" si="160"/>
        <v/>
      </c>
      <c r="X787" s="26" t="str">
        <f t="shared" si="161"/>
        <v/>
      </c>
      <c r="Y787" s="6" t="str">
        <f>IFERROR((PERCENTRANK($L$2:$L$20355,L787)*Multiples!$B$3)+((PERCENTRANK($W$2:$W$20355,W787)*(1-Multiples!$B$3))),"")</f>
        <v/>
      </c>
      <c r="Z787" s="64">
        <v>8</v>
      </c>
      <c r="AA787" s="64">
        <v>13</v>
      </c>
      <c r="AB787" s="24">
        <f t="shared" si="162"/>
        <v>-5</v>
      </c>
      <c r="AC787" s="24">
        <f t="shared" si="163"/>
        <v>-2.5</v>
      </c>
      <c r="AD787" s="24">
        <f t="shared" si="164"/>
        <v>-3</v>
      </c>
      <c r="AE787" s="99" t="str">
        <f t="shared" si="165"/>
        <v>No</v>
      </c>
      <c r="AF787" s="99" t="str">
        <f t="shared" si="166"/>
        <v>No</v>
      </c>
      <c r="AG787" s="64"/>
      <c r="AH787" s="105"/>
      <c r="AI787" s="105"/>
      <c r="AJ787" s="66"/>
    </row>
    <row r="788" spans="1:36" customFormat="1" x14ac:dyDescent="0.25">
      <c r="A788" s="7">
        <v>13</v>
      </c>
      <c r="B788" s="5">
        <v>2023</v>
      </c>
      <c r="C788" s="5" t="str">
        <f t="shared" si="156"/>
        <v>2023 W13</v>
      </c>
      <c r="D788" s="5">
        <v>395</v>
      </c>
      <c r="E788" s="5" t="s">
        <v>649</v>
      </c>
      <c r="F788" s="5" t="s">
        <v>23</v>
      </c>
      <c r="G788" s="5" t="s">
        <v>32</v>
      </c>
      <c r="H788" s="5">
        <v>5.5</v>
      </c>
      <c r="I788" s="61">
        <v>6.5</v>
      </c>
      <c r="J788" s="62" t="str">
        <f t="shared" si="157"/>
        <v>D-1</v>
      </c>
      <c r="K788" s="61">
        <f t="shared" si="158"/>
        <v>-1</v>
      </c>
      <c r="L788" s="228">
        <f>IF(K788=0,0,
IF(J788="D0.5",0.5*SUMIFS('Key Numbers'!$C$2:$C$71,'Key Numbers'!$A$2:$A$71,"&gt;="&amp;ABS($I788),'Key Numbers'!$A$2:$A$71,"&lt;="&amp;ABS($H788)),
IF(J788="D-0.5",0.5*-1*SUMIFS('Key Numbers'!$C$2:$C$71,'Key Numbers'!$A$2:$A$71,"&lt;="&amp;ABS($I788),'Key Numbers'!$A$2:$A$71,"&gt;="&amp;ABS($H788)),
IF(J788="F0.5",0.5*SUMIFS('Key Numbers'!$C$2:$C$71,'Key Numbers'!$A$2:$A$71,"&lt;="&amp;ABS($I788),'Key Numbers'!$A$2:$A$71,"&gt;="&amp;ABS($H788)),
IF(J788="F-0.5",0.5*-1*SUMIFS('Key Numbers'!$C$2:$C$71,'Key Numbers'!$A$2:$A$71,"&gt;="&amp;ABS($I788),'Key Numbers'!$A$2:$A$71,"&lt;="&amp;ABS($H788)),
IF(AND(LEFT(J788,1)="F",K788&lt;0),-1*SUMIFS('Key Numbers'!$C$2:$C$71,'Key Numbers'!$A$2:$A$71,"&gt;="&amp;ABS($I788),'Key Numbers'!$A$2:$A$71,"&lt;="&amp;ABS($H788)),
IF(AND(LEFT(J788,1)="F",K788&gt;0),SUMIFS('Key Numbers'!$C$2:$C$71,'Key Numbers'!$A$2:$A$71,"&lt;="&amp;ABS($I788),'Key Numbers'!$A$2:$A$71,"&gt;="&amp;ABS($H788)),
IF(AND(LEFT(J788,1)="D",K788&lt;0),-1*SUMIFS('Key Numbers'!$C$2:$C$71,'Key Numbers'!$A$2:$A$71,"&lt;="&amp;ABS($I788),'Key Numbers'!$A$2:$A$71,"&gt;="&amp;ABS($H788)),
SUMIFS('Key Numbers'!$C$2:$C$71,'Key Numbers'!$A$2:$A$71,"&gt;="&amp;ABS($I788),'Key Numbers'!$A$2:$A$71,"&lt;="&amp;ABS($H788))))))))))</f>
        <v>-7.3394495412844041E-2</v>
      </c>
      <c r="M788" s="6" cm="1">
        <f t="array" ref="M788">IFERROR(INDEX(DVOA!$E$2:$E$20095,MATCH($F788&amp;$A788-1&amp;$B788,DVOA!$C$2:$C$20095&amp;DVOA!$A$2:$A20756&amp;DVOA!$B$2:$B$20095,0)),0)</f>
        <v>-0.26627268780489</v>
      </c>
      <c r="N788" s="6" cm="1">
        <f t="array" ref="N788">IFERROR(INDEX(WDVOA!$W$2:$W$1616,MATCH($F788&amp;$A788-1&amp;$B788,WDVOA!$U$2:$U$19616&amp;WDVOA!$V$2:$V$19616&amp;WDVOA!$B$2:$B$19616,0)),0)</f>
        <v>0</v>
      </c>
      <c r="O788" s="6" cm="1">
        <f t="array" ref="O788">IFERROR(INDEX(DVOA!$AC$2:$AC$20095,MATCH($F788&amp;$A788-1&amp;$B788,DVOA!$C$2:$C$20095&amp;DVOA!$A$2:$A$20095&amp;DVOA!$B$2:$B$20095,0)
),0)</f>
        <v>0.206262101443241</v>
      </c>
      <c r="P788" s="6" cm="1">
        <f t="array" ref="P788">IFERROR(INDEX(DVOA!$E$2:$E$20095,MATCH($G788&amp;$A788-1&amp;$B788,DVOA!$C$2:$C$20095&amp;DVOA!$A$2:$A20756&amp;DVOA!$B$2:$B$20095,0)),0)</f>
        <v>0.12788796123499199</v>
      </c>
      <c r="Q788" s="6" cm="1">
        <f t="array" ref="Q788">IFERROR(INDEX(WDVOA!$W$2:$W$1616,MATCH($G788&amp;$A788-1&amp;$B788,WDVOA!$U$2:$U$19616&amp;WDVOA!$V$2:$V$19616&amp;WDVOA!$B$2:$B$19616,0)),0)</f>
        <v>0</v>
      </c>
      <c r="R788" s="6" cm="1">
        <f t="array" ref="R788">IFERROR(INDEX(DVOA!$AC$2:$AC$20095,MATCH($G788&amp;$A788-1&amp;$B788,DVOA!$C$2:$C$20095&amp;DVOA!$A$2:$A$20095&amp;DVOA!$B$2:$B$20095,0)
),0)</f>
        <v>0.121024159275614</v>
      </c>
      <c r="S788" s="6">
        <f t="shared" si="159"/>
        <v>0.16364313035942751</v>
      </c>
      <c r="T788" s="104">
        <f t="shared" si="167"/>
        <v>-0.39416064903988202</v>
      </c>
      <c r="U788" s="104" t="str">
        <f t="shared" si="168"/>
        <v/>
      </c>
      <c r="V788" s="26" t="str" cm="1">
        <f t="array" ref="V788">IFERROR(IF(E788="H",INDEX('DVOA Pred'!$G$2:$G$1000,MATCH($F788&amp;$B788&amp;$A788,'DVOA Pred'!$C$2:$C$1000&amp;'DVOA Pred'!$A$2:$A$1000&amp;'DVOA Pred'!$B$2:$B$1000,0)),
INDEX('DVOA Pred'!$H$2:$H$1000,MATCH($F788&amp;$B788&amp;$A788,'DVOA Pred'!$D$2:$D$1000&amp;'DVOA Pred'!$A$2:$A$1000&amp;'DVOA Pred'!$B$2:$B$1000,0))),"")</f>
        <v/>
      </c>
      <c r="W788" s="26" t="str">
        <f t="shared" si="160"/>
        <v/>
      </c>
      <c r="X788" s="26" t="str">
        <f t="shared" si="161"/>
        <v/>
      </c>
      <c r="Y788" s="6" t="str">
        <f>IFERROR((PERCENTRANK($L$2:$L$20355,L788)*Multiples!$B$3)+((PERCENTRANK($W$2:$W$20355,W788)*(1-Multiples!$B$3))),"")</f>
        <v/>
      </c>
      <c r="Z788" s="64">
        <v>24</v>
      </c>
      <c r="AA788" s="64">
        <v>10</v>
      </c>
      <c r="AB788" s="24">
        <f t="shared" si="162"/>
        <v>14</v>
      </c>
      <c r="AC788" s="24">
        <f t="shared" si="163"/>
        <v>19.5</v>
      </c>
      <c r="AD788" s="24">
        <f t="shared" si="164"/>
        <v>20.5</v>
      </c>
      <c r="AE788" s="99" t="str">
        <f t="shared" si="165"/>
        <v>Yes</v>
      </c>
      <c r="AF788" s="99" t="str">
        <f t="shared" si="166"/>
        <v>Yes</v>
      </c>
      <c r="AG788" s="64"/>
      <c r="AH788" s="105"/>
      <c r="AI788" s="105"/>
      <c r="AJ788" s="66"/>
    </row>
    <row r="789" spans="1:36" customFormat="1" x14ac:dyDescent="0.25">
      <c r="A789" s="7">
        <v>13</v>
      </c>
      <c r="B789" s="5">
        <v>2023</v>
      </c>
      <c r="C789" s="5" t="str">
        <f t="shared" si="156"/>
        <v>2023 W13</v>
      </c>
      <c r="D789" s="5">
        <v>395</v>
      </c>
      <c r="E789" s="5" t="s">
        <v>651</v>
      </c>
      <c r="F789" s="5" t="s">
        <v>32</v>
      </c>
      <c r="G789" s="5" t="s">
        <v>23</v>
      </c>
      <c r="H789" s="5">
        <v>-5.5</v>
      </c>
      <c r="I789" s="61">
        <v>-6.5</v>
      </c>
      <c r="J789" s="62" t="str">
        <f t="shared" si="157"/>
        <v>F1</v>
      </c>
      <c r="K789" s="61">
        <f t="shared" si="158"/>
        <v>1</v>
      </c>
      <c r="L789" s="228">
        <f>IF(K789=0,0,
IF(J789="D0.5",0.5*SUMIFS('Key Numbers'!$C$2:$C$71,'Key Numbers'!$A$2:$A$71,"&gt;="&amp;ABS($I789),'Key Numbers'!$A$2:$A$71,"&lt;="&amp;ABS($H789)),
IF(J789="D-0.5",0.5*-1*SUMIFS('Key Numbers'!$C$2:$C$71,'Key Numbers'!$A$2:$A$71,"&lt;="&amp;ABS($I789),'Key Numbers'!$A$2:$A$71,"&gt;="&amp;ABS($H789)),
IF(J789="F0.5",0.5*SUMIFS('Key Numbers'!$C$2:$C$71,'Key Numbers'!$A$2:$A$71,"&lt;="&amp;ABS($I789),'Key Numbers'!$A$2:$A$71,"&gt;="&amp;ABS($H789)),
IF(J789="F-0.5",0.5*-1*SUMIFS('Key Numbers'!$C$2:$C$71,'Key Numbers'!$A$2:$A$71,"&gt;="&amp;ABS($I789),'Key Numbers'!$A$2:$A$71,"&lt;="&amp;ABS($H789)),
IF(AND(LEFT(J789,1)="F",K789&lt;0),-1*SUMIFS('Key Numbers'!$C$2:$C$71,'Key Numbers'!$A$2:$A$71,"&gt;="&amp;ABS($I789),'Key Numbers'!$A$2:$A$71,"&lt;="&amp;ABS($H789)),
IF(AND(LEFT(J789,1)="F",K789&gt;0),SUMIFS('Key Numbers'!$C$2:$C$71,'Key Numbers'!$A$2:$A$71,"&lt;="&amp;ABS($I789),'Key Numbers'!$A$2:$A$71,"&gt;="&amp;ABS($H789)),
IF(AND(LEFT(J789,1)="D",K789&lt;0),-1*SUMIFS('Key Numbers'!$C$2:$C$71,'Key Numbers'!$A$2:$A$71,"&lt;="&amp;ABS($I789),'Key Numbers'!$A$2:$A$71,"&gt;="&amp;ABS($H789)),
SUMIFS('Key Numbers'!$C$2:$C$71,'Key Numbers'!$A$2:$A$71,"&gt;="&amp;ABS($I789),'Key Numbers'!$A$2:$A$71,"&lt;="&amp;ABS($H789))))))))))</f>
        <v>7.3394495412844041E-2</v>
      </c>
      <c r="M789" s="6" cm="1">
        <f t="array" ref="M789">IFERROR(INDEX(DVOA!$E$2:$E$20095,MATCH($F789&amp;$A789-1&amp;$B789,DVOA!$C$2:$C$20095&amp;DVOA!$A$2:$A20757&amp;DVOA!$B$2:$B$20095,0)),0)</f>
        <v>0.12788796123499199</v>
      </c>
      <c r="N789" s="6" cm="1">
        <f t="array" ref="N789">IFERROR(INDEX(WDVOA!$W$2:$W$1616,MATCH($F789&amp;$A789-1&amp;$B789,WDVOA!$U$2:$U$19616&amp;WDVOA!$V$2:$V$19616&amp;WDVOA!$B$2:$B$19616,0)),0)</f>
        <v>0</v>
      </c>
      <c r="O789" s="6" cm="1">
        <f t="array" ref="O789">IFERROR(INDEX(DVOA!$AC$2:$AC$20095,MATCH($F789&amp;$A789-1&amp;$B789,DVOA!$C$2:$C$20095&amp;DVOA!$A$2:$A$20095&amp;DVOA!$B$2:$B$20095,0)
),0)</f>
        <v>0.121024159275614</v>
      </c>
      <c r="P789" s="6" cm="1">
        <f t="array" ref="P789">IFERROR(INDEX(DVOA!$E$2:$E$20095,MATCH($G789&amp;$A789-1&amp;$B789,DVOA!$C$2:$C$20095&amp;DVOA!$A$2:$A20757&amp;DVOA!$B$2:$B$20095,0)),0)</f>
        <v>-0.26627268780489</v>
      </c>
      <c r="Q789" s="6" cm="1">
        <f t="array" ref="Q789">IFERROR(INDEX(WDVOA!$W$2:$W$1616,MATCH($G789&amp;$A789-1&amp;$B789,WDVOA!$U$2:$U$19616&amp;WDVOA!$V$2:$V$19616&amp;WDVOA!$B$2:$B$19616,0)),0)</f>
        <v>0</v>
      </c>
      <c r="R789" s="6" cm="1">
        <f t="array" ref="R789">IFERROR(INDEX(DVOA!$AC$2:$AC$20095,MATCH($G789&amp;$A789-1&amp;$B789,DVOA!$C$2:$C$20095&amp;DVOA!$A$2:$A$20095&amp;DVOA!$B$2:$B$20095,0)
),0)</f>
        <v>0.206262101443241</v>
      </c>
      <c r="S789" s="6">
        <f t="shared" si="159"/>
        <v>0.16364313035942751</v>
      </c>
      <c r="T789" s="104">
        <f t="shared" si="167"/>
        <v>0.39416064903988202</v>
      </c>
      <c r="U789" s="104" t="str">
        <f t="shared" si="168"/>
        <v/>
      </c>
      <c r="V789" s="26" t="str" cm="1">
        <f t="array" ref="V789">IFERROR(IF(E789="H",INDEX('DVOA Pred'!$G$2:$G$1000,MATCH($F789&amp;$B789&amp;$A789,'DVOA Pred'!$C$2:$C$1000&amp;'DVOA Pred'!$A$2:$A$1000&amp;'DVOA Pred'!$B$2:$B$1000,0)),
INDEX('DVOA Pred'!$H$2:$H$1000,MATCH($F789&amp;$B789&amp;$A789,'DVOA Pred'!$D$2:$D$1000&amp;'DVOA Pred'!$A$2:$A$1000&amp;'DVOA Pred'!$B$2:$B$1000,0))),"")</f>
        <v/>
      </c>
      <c r="W789" s="26" t="str">
        <f t="shared" si="160"/>
        <v/>
      </c>
      <c r="X789" s="26" t="str">
        <f t="shared" si="161"/>
        <v/>
      </c>
      <c r="Y789" s="6" t="str">
        <f>IFERROR((PERCENTRANK($L$2:$L$20355,L789)*Multiples!$B$3)+((PERCENTRANK($W$2:$W$20355,W789)*(1-Multiples!$B$3))),"")</f>
        <v/>
      </c>
      <c r="Z789" s="64">
        <v>10</v>
      </c>
      <c r="AA789" s="64">
        <v>24</v>
      </c>
      <c r="AB789" s="24">
        <f t="shared" si="162"/>
        <v>-14</v>
      </c>
      <c r="AC789" s="24">
        <f t="shared" si="163"/>
        <v>-19.5</v>
      </c>
      <c r="AD789" s="24">
        <f t="shared" si="164"/>
        <v>-20.5</v>
      </c>
      <c r="AE789" s="99" t="str">
        <f t="shared" si="165"/>
        <v>No</v>
      </c>
      <c r="AF789" s="99" t="str">
        <f t="shared" si="166"/>
        <v>No</v>
      </c>
      <c r="AG789" s="64"/>
      <c r="AH789" s="105"/>
      <c r="AI789" s="105"/>
      <c r="AJ789" s="66"/>
    </row>
    <row r="790" spans="1:36" customFormat="1" x14ac:dyDescent="0.25">
      <c r="A790" s="7">
        <v>13</v>
      </c>
      <c r="B790" s="5">
        <v>2023</v>
      </c>
      <c r="C790" s="5" t="str">
        <f t="shared" si="156"/>
        <v>2023 W13</v>
      </c>
      <c r="D790" s="5">
        <v>396</v>
      </c>
      <c r="E790" s="5" t="s">
        <v>649</v>
      </c>
      <c r="F790" s="5" t="s">
        <v>21</v>
      </c>
      <c r="G790" s="5" t="s">
        <v>27</v>
      </c>
      <c r="H790" s="5">
        <v>-3.5</v>
      </c>
      <c r="I790" s="61">
        <v>-4</v>
      </c>
      <c r="J790" s="62" t="str">
        <f t="shared" si="157"/>
        <v>F0.5</v>
      </c>
      <c r="K790" s="61">
        <f t="shared" si="158"/>
        <v>0.5</v>
      </c>
      <c r="L790" s="228">
        <f>IF(K790=0,0,
IF(J790="D0.5",0.5*SUMIFS('Key Numbers'!$C$2:$C$71,'Key Numbers'!$A$2:$A$71,"&gt;="&amp;ABS($I790),'Key Numbers'!$A$2:$A$71,"&lt;="&amp;ABS($H790)),
IF(J790="D-0.5",0.5*-1*SUMIFS('Key Numbers'!$C$2:$C$71,'Key Numbers'!$A$2:$A$71,"&lt;="&amp;ABS($I790),'Key Numbers'!$A$2:$A$71,"&gt;="&amp;ABS($H790)),
IF(J790="F0.5",0.5*SUMIFS('Key Numbers'!$C$2:$C$71,'Key Numbers'!$A$2:$A$71,"&lt;="&amp;ABS($I790),'Key Numbers'!$A$2:$A$71,"&gt;="&amp;ABS($H790)),
IF(J790="F-0.5",0.5*-1*SUMIFS('Key Numbers'!$C$2:$C$71,'Key Numbers'!$A$2:$A$71,"&gt;="&amp;ABS($I790),'Key Numbers'!$A$2:$A$71,"&lt;="&amp;ABS($H790)),
IF(AND(LEFT(J790,1)="F",K790&lt;0),-1*SUMIFS('Key Numbers'!$C$2:$C$71,'Key Numbers'!$A$2:$A$71,"&gt;="&amp;ABS($I790),'Key Numbers'!$A$2:$A$71,"&lt;="&amp;ABS($H790)),
IF(AND(LEFT(J790,1)="F",K790&gt;0),SUMIFS('Key Numbers'!$C$2:$C$71,'Key Numbers'!$A$2:$A$71,"&lt;="&amp;ABS($I790),'Key Numbers'!$A$2:$A$71,"&gt;="&amp;ABS($H790)),
IF(AND(LEFT(J790,1)="D",K790&lt;0),-1*SUMIFS('Key Numbers'!$C$2:$C$71,'Key Numbers'!$A$2:$A$71,"&lt;="&amp;ABS($I790),'Key Numbers'!$A$2:$A$71,"&gt;="&amp;ABS($H790)),
SUMIFS('Key Numbers'!$C$2:$C$71,'Key Numbers'!$A$2:$A$71,"&gt;="&amp;ABS($I790),'Key Numbers'!$A$2:$A$71,"&lt;="&amp;ABS($H790))))))))))</f>
        <v>2.9357798165137616E-2</v>
      </c>
      <c r="M790" s="6" cm="1">
        <f t="array" ref="M790">IFERROR(INDEX(DVOA!$E$2:$E$20095,MATCH($F790&amp;$A790-1&amp;$B790,DVOA!$C$2:$C$20095&amp;DVOA!$A$2:$A20758&amp;DVOA!$B$2:$B$20095,0)),0)</f>
        <v>0.180493629682418</v>
      </c>
      <c r="N790" s="6" cm="1">
        <f t="array" ref="N790">IFERROR(INDEX(WDVOA!$W$2:$W$1616,MATCH($F790&amp;$A790-1&amp;$B790,WDVOA!$U$2:$U$19616&amp;WDVOA!$V$2:$V$19616&amp;WDVOA!$B$2:$B$19616,0)),0)</f>
        <v>0</v>
      </c>
      <c r="O790" s="6" cm="1">
        <f t="array" ref="O790">IFERROR(INDEX(DVOA!$AC$2:$AC$20095,MATCH($F790&amp;$A790-1&amp;$B790,DVOA!$C$2:$C$20095&amp;DVOA!$A$2:$A$20095&amp;DVOA!$B$2:$B$20095,0)
),0)</f>
        <v>0.164487379357837</v>
      </c>
      <c r="P790" s="6" cm="1">
        <f t="array" ref="P790">IFERROR(INDEX(DVOA!$E$2:$E$20095,MATCH($G790&amp;$A790-1&amp;$B790,DVOA!$C$2:$C$20095&amp;DVOA!$A$2:$A20758&amp;DVOA!$B$2:$B$20095,0)),0)</f>
        <v>-3.4397443161995299E-2</v>
      </c>
      <c r="Q790" s="6" cm="1">
        <f t="array" ref="Q790">IFERROR(INDEX(WDVOA!$W$2:$W$1616,MATCH($G790&amp;$A790-1&amp;$B790,WDVOA!$U$2:$U$19616&amp;WDVOA!$V$2:$V$19616&amp;WDVOA!$B$2:$B$19616,0)),0)</f>
        <v>0</v>
      </c>
      <c r="R790" s="6" cm="1">
        <f t="array" ref="R790">IFERROR(INDEX(DVOA!$AC$2:$AC$20095,MATCH($G790&amp;$A790-1&amp;$B790,DVOA!$C$2:$C$20095&amp;DVOA!$A$2:$A$20095&amp;DVOA!$B$2:$B$20095,0)
),0)</f>
        <v>0.11299077267237601</v>
      </c>
      <c r="S790" s="6">
        <f t="shared" si="159"/>
        <v>0.13873907601510649</v>
      </c>
      <c r="T790" s="104">
        <f t="shared" si="167"/>
        <v>0.21489107284441331</v>
      </c>
      <c r="U790" s="104" t="str">
        <f t="shared" si="168"/>
        <v/>
      </c>
      <c r="V790" s="26" t="str" cm="1">
        <f t="array" ref="V790">IFERROR(IF(E790="H",INDEX('DVOA Pred'!$G$2:$G$1000,MATCH($F790&amp;$B790&amp;$A790,'DVOA Pred'!$C$2:$C$1000&amp;'DVOA Pred'!$A$2:$A$1000&amp;'DVOA Pred'!$B$2:$B$1000,0)),
INDEX('DVOA Pred'!$H$2:$H$1000,MATCH($F790&amp;$B790&amp;$A790,'DVOA Pred'!$D$2:$D$1000&amp;'DVOA Pred'!$A$2:$A$1000&amp;'DVOA Pred'!$B$2:$B$1000,0))),"")</f>
        <v/>
      </c>
      <c r="W790" s="26" t="str">
        <f t="shared" si="160"/>
        <v/>
      </c>
      <c r="X790" s="26" t="str">
        <f t="shared" si="161"/>
        <v/>
      </c>
      <c r="Y790" s="6" t="str">
        <f>IFERROR((PERCENTRANK($L$2:$L$20355,L790)*Multiples!$B$3)+((PERCENTRANK($W$2:$W$20355,W790)*(1-Multiples!$B$3))),"")</f>
        <v/>
      </c>
      <c r="Z790" s="64">
        <v>33</v>
      </c>
      <c r="AA790" s="64">
        <v>28</v>
      </c>
      <c r="AB790" s="24">
        <f t="shared" si="162"/>
        <v>5</v>
      </c>
      <c r="AC790" s="24">
        <f t="shared" si="163"/>
        <v>1.5</v>
      </c>
      <c r="AD790" s="24">
        <f t="shared" si="164"/>
        <v>1</v>
      </c>
      <c r="AE790" s="99" t="str">
        <f t="shared" si="165"/>
        <v>Yes</v>
      </c>
      <c r="AF790" s="99" t="str">
        <f t="shared" si="166"/>
        <v>Yes</v>
      </c>
      <c r="AG790" s="64" t="s">
        <v>652</v>
      </c>
      <c r="AH790" s="105"/>
      <c r="AI790" s="105">
        <v>2</v>
      </c>
      <c r="AJ790" s="66"/>
    </row>
    <row r="791" spans="1:36" customFormat="1" x14ac:dyDescent="0.25">
      <c r="A791" s="7">
        <v>13</v>
      </c>
      <c r="B791" s="5">
        <v>2023</v>
      </c>
      <c r="C791" s="5" t="str">
        <f t="shared" si="156"/>
        <v>2023 W13</v>
      </c>
      <c r="D791" s="5">
        <v>396</v>
      </c>
      <c r="E791" s="5" t="s">
        <v>651</v>
      </c>
      <c r="F791" s="5" t="s">
        <v>27</v>
      </c>
      <c r="G791" s="5" t="s">
        <v>21</v>
      </c>
      <c r="H791" s="5">
        <v>3.5</v>
      </c>
      <c r="I791" s="61">
        <v>4</v>
      </c>
      <c r="J791" s="62" t="str">
        <f t="shared" si="157"/>
        <v>D-0.5</v>
      </c>
      <c r="K791" s="61">
        <f t="shared" si="158"/>
        <v>-0.5</v>
      </c>
      <c r="L791" s="228">
        <f>IF(K791=0,0,
IF(J791="D0.5",0.5*SUMIFS('Key Numbers'!$C$2:$C$71,'Key Numbers'!$A$2:$A$71,"&gt;="&amp;ABS($I791),'Key Numbers'!$A$2:$A$71,"&lt;="&amp;ABS($H791)),
IF(J791="D-0.5",0.5*-1*SUMIFS('Key Numbers'!$C$2:$C$71,'Key Numbers'!$A$2:$A$71,"&lt;="&amp;ABS($I791),'Key Numbers'!$A$2:$A$71,"&gt;="&amp;ABS($H791)),
IF(J791="F0.5",0.5*SUMIFS('Key Numbers'!$C$2:$C$71,'Key Numbers'!$A$2:$A$71,"&lt;="&amp;ABS($I791),'Key Numbers'!$A$2:$A$71,"&gt;="&amp;ABS($H791)),
IF(J791="F-0.5",0.5*-1*SUMIFS('Key Numbers'!$C$2:$C$71,'Key Numbers'!$A$2:$A$71,"&gt;="&amp;ABS($I791),'Key Numbers'!$A$2:$A$71,"&lt;="&amp;ABS($H791)),
IF(AND(LEFT(J791,1)="F",K791&lt;0),-1*SUMIFS('Key Numbers'!$C$2:$C$71,'Key Numbers'!$A$2:$A$71,"&gt;="&amp;ABS($I791),'Key Numbers'!$A$2:$A$71,"&lt;="&amp;ABS($H791)),
IF(AND(LEFT(J791,1)="F",K791&gt;0),SUMIFS('Key Numbers'!$C$2:$C$71,'Key Numbers'!$A$2:$A$71,"&lt;="&amp;ABS($I791),'Key Numbers'!$A$2:$A$71,"&gt;="&amp;ABS($H791)),
IF(AND(LEFT(J791,1)="D",K791&lt;0),-1*SUMIFS('Key Numbers'!$C$2:$C$71,'Key Numbers'!$A$2:$A$71,"&lt;="&amp;ABS($I791),'Key Numbers'!$A$2:$A$71,"&gt;="&amp;ABS($H791)),
SUMIFS('Key Numbers'!$C$2:$C$71,'Key Numbers'!$A$2:$A$71,"&gt;="&amp;ABS($I791),'Key Numbers'!$A$2:$A$71,"&lt;="&amp;ABS($H791))))))))))</f>
        <v>-2.9357798165137616E-2</v>
      </c>
      <c r="M791" s="6" cm="1">
        <f t="array" ref="M791">IFERROR(INDEX(DVOA!$E$2:$E$20095,MATCH($F791&amp;$A791-1&amp;$B791,DVOA!$C$2:$C$20095&amp;DVOA!$A$2:$A20759&amp;DVOA!$B$2:$B$20095,0)),0)</f>
        <v>-3.4397443161995299E-2</v>
      </c>
      <c r="N791" s="6" cm="1">
        <f t="array" ref="N791">IFERROR(INDEX(WDVOA!$W$2:$W$1616,MATCH($F791&amp;$A791-1&amp;$B791,WDVOA!$U$2:$U$19616&amp;WDVOA!$V$2:$V$19616&amp;WDVOA!$B$2:$B$19616,0)),0)</f>
        <v>0</v>
      </c>
      <c r="O791" s="6" cm="1">
        <f t="array" ref="O791">IFERROR(INDEX(DVOA!$AC$2:$AC$20095,MATCH($F791&amp;$A791-1&amp;$B791,DVOA!$C$2:$C$20095&amp;DVOA!$A$2:$A$20095&amp;DVOA!$B$2:$B$20095,0)
),0)</f>
        <v>0.11299077267237601</v>
      </c>
      <c r="P791" s="6" cm="1">
        <f t="array" ref="P791">IFERROR(INDEX(DVOA!$E$2:$E$20095,MATCH($G791&amp;$A791-1&amp;$B791,DVOA!$C$2:$C$20095&amp;DVOA!$A$2:$A20759&amp;DVOA!$B$2:$B$20095,0)),0)</f>
        <v>0.180493629682418</v>
      </c>
      <c r="Q791" s="6" cm="1">
        <f t="array" ref="Q791">IFERROR(INDEX(WDVOA!$W$2:$W$1616,MATCH($G791&amp;$A791-1&amp;$B791,WDVOA!$U$2:$U$19616&amp;WDVOA!$V$2:$V$19616&amp;WDVOA!$B$2:$B$19616,0)),0)</f>
        <v>0</v>
      </c>
      <c r="R791" s="6" cm="1">
        <f t="array" ref="R791">IFERROR(INDEX(DVOA!$AC$2:$AC$20095,MATCH($G791&amp;$A791-1&amp;$B791,DVOA!$C$2:$C$20095&amp;DVOA!$A$2:$A$20095&amp;DVOA!$B$2:$B$20095,0)
),0)</f>
        <v>0.164487379357837</v>
      </c>
      <c r="S791" s="6">
        <f t="shared" si="159"/>
        <v>0.13873907601510649</v>
      </c>
      <c r="T791" s="104">
        <f t="shared" si="167"/>
        <v>-0.21489107284441331</v>
      </c>
      <c r="U791" s="104" t="str">
        <f t="shared" si="168"/>
        <v/>
      </c>
      <c r="V791" s="26" t="str" cm="1">
        <f t="array" ref="V791">IFERROR(IF(E791="H",INDEX('DVOA Pred'!$G$2:$G$1000,MATCH($F791&amp;$B791&amp;$A791,'DVOA Pred'!$C$2:$C$1000&amp;'DVOA Pred'!$A$2:$A$1000&amp;'DVOA Pred'!$B$2:$B$1000,0)),
INDEX('DVOA Pred'!$H$2:$H$1000,MATCH($F791&amp;$B791&amp;$A791,'DVOA Pred'!$D$2:$D$1000&amp;'DVOA Pred'!$A$2:$A$1000&amp;'DVOA Pred'!$B$2:$B$1000,0))),"")</f>
        <v/>
      </c>
      <c r="W791" s="26" t="str">
        <f t="shared" si="160"/>
        <v/>
      </c>
      <c r="X791" s="26" t="str">
        <f t="shared" si="161"/>
        <v/>
      </c>
      <c r="Y791" s="6" t="str">
        <f>IFERROR((PERCENTRANK($L$2:$L$20355,L791)*Multiples!$B$3)+((PERCENTRANK($W$2:$W$20355,W791)*(1-Multiples!$B$3))),"")</f>
        <v/>
      </c>
      <c r="Z791" s="64">
        <v>28</v>
      </c>
      <c r="AA791" s="64">
        <v>33</v>
      </c>
      <c r="AB791" s="24">
        <f t="shared" si="162"/>
        <v>-5</v>
      </c>
      <c r="AC791" s="24">
        <f t="shared" si="163"/>
        <v>-1.5</v>
      </c>
      <c r="AD791" s="24">
        <f t="shared" si="164"/>
        <v>-1</v>
      </c>
      <c r="AE791" s="99" t="str">
        <f t="shared" si="165"/>
        <v>No</v>
      </c>
      <c r="AF791" s="99" t="str">
        <f t="shared" si="166"/>
        <v>No</v>
      </c>
      <c r="AG791" s="64"/>
      <c r="AH791" s="105"/>
      <c r="AI791" s="105"/>
      <c r="AJ791" s="66"/>
    </row>
    <row r="792" spans="1:36" customFormat="1" x14ac:dyDescent="0.25">
      <c r="A792" s="7">
        <v>13</v>
      </c>
      <c r="B792" s="5">
        <v>2023</v>
      </c>
      <c r="C792" s="5" t="str">
        <f t="shared" si="156"/>
        <v>2023 W13</v>
      </c>
      <c r="D792" s="5">
        <v>397</v>
      </c>
      <c r="E792" s="5" t="s">
        <v>649</v>
      </c>
      <c r="F792" s="5" t="s">
        <v>28</v>
      </c>
      <c r="G792" s="5" t="s">
        <v>17</v>
      </c>
      <c r="H792" s="5">
        <v>-5.5</v>
      </c>
      <c r="I792" s="61">
        <v>-5</v>
      </c>
      <c r="J792" s="62" t="str">
        <f t="shared" si="157"/>
        <v>F-0.5</v>
      </c>
      <c r="K792" s="61">
        <f t="shared" si="158"/>
        <v>-0.5</v>
      </c>
      <c r="L792" s="228">
        <f>IF(K792=0,0,
IF(J792="D0.5",0.5*SUMIFS('Key Numbers'!$C$2:$C$71,'Key Numbers'!$A$2:$A$71,"&gt;="&amp;ABS($I792),'Key Numbers'!$A$2:$A$71,"&lt;="&amp;ABS($H792)),
IF(J792="D-0.5",0.5*-1*SUMIFS('Key Numbers'!$C$2:$C$71,'Key Numbers'!$A$2:$A$71,"&lt;="&amp;ABS($I792),'Key Numbers'!$A$2:$A$71,"&gt;="&amp;ABS($H792)),
IF(J792="F0.5",0.5*SUMIFS('Key Numbers'!$C$2:$C$71,'Key Numbers'!$A$2:$A$71,"&lt;="&amp;ABS($I792),'Key Numbers'!$A$2:$A$71,"&gt;="&amp;ABS($H792)),
IF(J792="F-0.5",0.5*-1*SUMIFS('Key Numbers'!$C$2:$C$71,'Key Numbers'!$A$2:$A$71,"&gt;="&amp;ABS($I792),'Key Numbers'!$A$2:$A$71,"&lt;="&amp;ABS($H792)),
IF(AND(LEFT(J792,1)="F",K792&lt;0),-1*SUMIFS('Key Numbers'!$C$2:$C$71,'Key Numbers'!$A$2:$A$71,"&gt;="&amp;ABS($I792),'Key Numbers'!$A$2:$A$71,"&lt;="&amp;ABS($H792)),
IF(AND(LEFT(J792,1)="F",K792&gt;0),SUMIFS('Key Numbers'!$C$2:$C$71,'Key Numbers'!$A$2:$A$71,"&lt;="&amp;ABS($I792),'Key Numbers'!$A$2:$A$71,"&gt;="&amp;ABS($H792)),
IF(AND(LEFT(J792,1)="D",K792&lt;0),-1*SUMIFS('Key Numbers'!$C$2:$C$71,'Key Numbers'!$A$2:$A$71,"&lt;="&amp;ABS($I792),'Key Numbers'!$A$2:$A$71,"&gt;="&amp;ABS($H792)),
SUMIFS('Key Numbers'!$C$2:$C$71,'Key Numbers'!$A$2:$A$71,"&gt;="&amp;ABS($I792),'Key Numbers'!$A$2:$A$71,"&lt;="&amp;ABS($H792))))))))))</f>
        <v>-2.4770642201834864E-2</v>
      </c>
      <c r="M792" s="6" cm="1">
        <f t="array" ref="M792">IFERROR(INDEX(DVOA!$E$2:$E$20095,MATCH($F792&amp;$A792-1&amp;$B792,DVOA!$C$2:$C$20095&amp;DVOA!$A$2:$A20760&amp;DVOA!$B$2:$B$20095,0)),0)</f>
        <v>4.7992806040925401E-2</v>
      </c>
      <c r="N792" s="6" cm="1">
        <f t="array" ref="N792">IFERROR(INDEX(WDVOA!$W$2:$W$1616,MATCH($F792&amp;$A792-1&amp;$B792,WDVOA!$U$2:$U$19616&amp;WDVOA!$V$2:$V$19616&amp;WDVOA!$B$2:$B$19616,0)),0)</f>
        <v>0</v>
      </c>
      <c r="O792" s="6" cm="1">
        <f t="array" ref="O792">IFERROR(INDEX(DVOA!$AC$2:$AC$20095,MATCH($F792&amp;$A792-1&amp;$B792,DVOA!$C$2:$C$20095&amp;DVOA!$A$2:$A$20095&amp;DVOA!$B$2:$B$20095,0)
),0)</f>
        <v>4.22646110620108E-2</v>
      </c>
      <c r="P792" s="6" cm="1">
        <f t="array" ref="P792">IFERROR(INDEX(DVOA!$E$2:$E$20095,MATCH($G792&amp;$A792-1&amp;$B792,DVOA!$C$2:$C$20095&amp;DVOA!$A$2:$A20760&amp;DVOA!$B$2:$B$20095,0)),0)</f>
        <v>-0.17727728046798799</v>
      </c>
      <c r="Q792" s="6" cm="1">
        <f t="array" ref="Q792">IFERROR(INDEX(WDVOA!$W$2:$W$1616,MATCH($G792&amp;$A792-1&amp;$B792,WDVOA!$U$2:$U$19616&amp;WDVOA!$V$2:$V$19616&amp;WDVOA!$B$2:$B$19616,0)),0)</f>
        <v>0</v>
      </c>
      <c r="R792" s="6" cm="1">
        <f t="array" ref="R792">IFERROR(INDEX(DVOA!$AC$2:$AC$20095,MATCH($G792&amp;$A792-1&amp;$B792,DVOA!$C$2:$C$20095&amp;DVOA!$A$2:$A$20095&amp;DVOA!$B$2:$B$20095,0)
),0)</f>
        <v>0.18373957434483201</v>
      </c>
      <c r="S792" s="6">
        <f t="shared" si="159"/>
        <v>0.1130020927034214</v>
      </c>
      <c r="T792" s="104">
        <f t="shared" si="167"/>
        <v>0.22527008650891339</v>
      </c>
      <c r="U792" s="104" t="str">
        <f t="shared" si="168"/>
        <v/>
      </c>
      <c r="V792" s="26" t="str" cm="1">
        <f t="array" ref="V792">IFERROR(IF(E792="H",INDEX('DVOA Pred'!$G$2:$G$1000,MATCH($F792&amp;$B792&amp;$A792,'DVOA Pred'!$C$2:$C$1000&amp;'DVOA Pred'!$A$2:$A$1000&amp;'DVOA Pred'!$B$2:$B$1000,0)),
INDEX('DVOA Pred'!$H$2:$H$1000,MATCH($F792&amp;$B792&amp;$A792,'DVOA Pred'!$D$2:$D$1000&amp;'DVOA Pred'!$A$2:$A$1000&amp;'DVOA Pred'!$B$2:$B$1000,0))),"")</f>
        <v/>
      </c>
      <c r="W792" s="26" t="str">
        <f t="shared" si="160"/>
        <v/>
      </c>
      <c r="X792" s="26" t="str">
        <f t="shared" si="161"/>
        <v/>
      </c>
      <c r="Y792" s="6" t="str">
        <f>IFERROR((PERCENTRANK($L$2:$L$20355,L792)*Multiples!$B$3)+((PERCENTRANK($W$2:$W$20355,W792)*(1-Multiples!$B$3))),"")</f>
        <v/>
      </c>
      <c r="Z792" s="64">
        <v>6</v>
      </c>
      <c r="AA792" s="64">
        <v>0</v>
      </c>
      <c r="AB792" s="24">
        <f t="shared" si="162"/>
        <v>6</v>
      </c>
      <c r="AC792" s="24">
        <f t="shared" si="163"/>
        <v>0.5</v>
      </c>
      <c r="AD792" s="24">
        <f t="shared" si="164"/>
        <v>1</v>
      </c>
      <c r="AE792" s="99" t="str">
        <f t="shared" si="165"/>
        <v>Yes</v>
      </c>
      <c r="AF792" s="99" t="str">
        <f t="shared" si="166"/>
        <v>Yes</v>
      </c>
      <c r="AG792" s="64" t="s">
        <v>652</v>
      </c>
      <c r="AH792" s="105"/>
      <c r="AI792" s="105">
        <v>5</v>
      </c>
      <c r="AJ792" s="66"/>
    </row>
    <row r="793" spans="1:36" customFormat="1" x14ac:dyDescent="0.25">
      <c r="A793" s="7">
        <v>13</v>
      </c>
      <c r="B793" s="5">
        <v>2023</v>
      </c>
      <c r="C793" s="5" t="str">
        <f t="shared" si="156"/>
        <v>2023 W13</v>
      </c>
      <c r="D793" s="5">
        <v>397</v>
      </c>
      <c r="E793" s="5" t="s">
        <v>651</v>
      </c>
      <c r="F793" s="5" t="s">
        <v>17</v>
      </c>
      <c r="G793" s="5" t="s">
        <v>28</v>
      </c>
      <c r="H793" s="5">
        <v>5.5</v>
      </c>
      <c r="I793" s="61">
        <v>5</v>
      </c>
      <c r="J793" s="62" t="str">
        <f t="shared" si="157"/>
        <v>D0.5</v>
      </c>
      <c r="K793" s="61">
        <f t="shared" si="158"/>
        <v>0.5</v>
      </c>
      <c r="L793" s="228">
        <f>IF(K793=0,0,
IF(J793="D0.5",0.5*SUMIFS('Key Numbers'!$C$2:$C$71,'Key Numbers'!$A$2:$A$71,"&gt;="&amp;ABS($I793),'Key Numbers'!$A$2:$A$71,"&lt;="&amp;ABS($H793)),
IF(J793="D-0.5",0.5*-1*SUMIFS('Key Numbers'!$C$2:$C$71,'Key Numbers'!$A$2:$A$71,"&lt;="&amp;ABS($I793),'Key Numbers'!$A$2:$A$71,"&gt;="&amp;ABS($H793)),
IF(J793="F0.5",0.5*SUMIFS('Key Numbers'!$C$2:$C$71,'Key Numbers'!$A$2:$A$71,"&lt;="&amp;ABS($I793),'Key Numbers'!$A$2:$A$71,"&gt;="&amp;ABS($H793)),
IF(J793="F-0.5",0.5*-1*SUMIFS('Key Numbers'!$C$2:$C$71,'Key Numbers'!$A$2:$A$71,"&gt;="&amp;ABS($I793),'Key Numbers'!$A$2:$A$71,"&lt;="&amp;ABS($H793)),
IF(AND(LEFT(J793,1)="F",K793&lt;0),-1*SUMIFS('Key Numbers'!$C$2:$C$71,'Key Numbers'!$A$2:$A$71,"&gt;="&amp;ABS($I793),'Key Numbers'!$A$2:$A$71,"&lt;="&amp;ABS($H793)),
IF(AND(LEFT(J793,1)="F",K793&gt;0),SUMIFS('Key Numbers'!$C$2:$C$71,'Key Numbers'!$A$2:$A$71,"&lt;="&amp;ABS($I793),'Key Numbers'!$A$2:$A$71,"&gt;="&amp;ABS($H793)),
IF(AND(LEFT(J793,1)="D",K793&lt;0),-1*SUMIFS('Key Numbers'!$C$2:$C$71,'Key Numbers'!$A$2:$A$71,"&lt;="&amp;ABS($I793),'Key Numbers'!$A$2:$A$71,"&gt;="&amp;ABS($H793)),
SUMIFS('Key Numbers'!$C$2:$C$71,'Key Numbers'!$A$2:$A$71,"&gt;="&amp;ABS($I793),'Key Numbers'!$A$2:$A$71,"&lt;="&amp;ABS($H793))))))))))</f>
        <v>2.4770642201834864E-2</v>
      </c>
      <c r="M793" s="6" cm="1">
        <f t="array" ref="M793">IFERROR(INDEX(DVOA!$E$2:$E$20095,MATCH($F793&amp;$A793-1&amp;$B793,DVOA!$C$2:$C$20095&amp;DVOA!$A$2:$A20761&amp;DVOA!$B$2:$B$20095,0)),0)</f>
        <v>-0.17727728046798799</v>
      </c>
      <c r="N793" s="6" cm="1">
        <f t="array" ref="N793">IFERROR(INDEX(WDVOA!$W$2:$W$1616,MATCH($F793&amp;$A793-1&amp;$B793,WDVOA!$U$2:$U$19616&amp;WDVOA!$V$2:$V$19616&amp;WDVOA!$B$2:$B$19616,0)),0)</f>
        <v>0</v>
      </c>
      <c r="O793" s="6" cm="1">
        <f t="array" ref="O793">IFERROR(INDEX(DVOA!$AC$2:$AC$20095,MATCH($F793&amp;$A793-1&amp;$B793,DVOA!$C$2:$C$20095&amp;DVOA!$A$2:$A$20095&amp;DVOA!$B$2:$B$20095,0)
),0)</f>
        <v>0.18373957434483201</v>
      </c>
      <c r="P793" s="6" cm="1">
        <f t="array" ref="P793">IFERROR(INDEX(DVOA!$E$2:$E$20095,MATCH($G793&amp;$A793-1&amp;$B793,DVOA!$C$2:$C$20095&amp;DVOA!$A$2:$A20761&amp;DVOA!$B$2:$B$20095,0)),0)</f>
        <v>4.7992806040925401E-2</v>
      </c>
      <c r="Q793" s="6" cm="1">
        <f t="array" ref="Q793">IFERROR(INDEX(WDVOA!$W$2:$W$1616,MATCH($G793&amp;$A793-1&amp;$B793,WDVOA!$U$2:$U$19616&amp;WDVOA!$V$2:$V$19616&amp;WDVOA!$B$2:$B$19616,0)),0)</f>
        <v>0</v>
      </c>
      <c r="R793" s="6" cm="1">
        <f t="array" ref="R793">IFERROR(INDEX(DVOA!$AC$2:$AC$20095,MATCH($G793&amp;$A793-1&amp;$B793,DVOA!$C$2:$C$20095&amp;DVOA!$A$2:$A$20095&amp;DVOA!$B$2:$B$20095,0)
),0)</f>
        <v>4.22646110620108E-2</v>
      </c>
      <c r="S793" s="6">
        <f t="shared" si="159"/>
        <v>0.1130020927034214</v>
      </c>
      <c r="T793" s="104">
        <f t="shared" si="167"/>
        <v>-0.22527008650891339</v>
      </c>
      <c r="U793" s="104" t="str">
        <f t="shared" si="168"/>
        <v/>
      </c>
      <c r="V793" s="26" t="str" cm="1">
        <f t="array" ref="V793">IFERROR(IF(E793="H",INDEX('DVOA Pred'!$G$2:$G$1000,MATCH($F793&amp;$B793&amp;$A793,'DVOA Pred'!$C$2:$C$1000&amp;'DVOA Pred'!$A$2:$A$1000&amp;'DVOA Pred'!$B$2:$B$1000,0)),
INDEX('DVOA Pred'!$H$2:$H$1000,MATCH($F793&amp;$B793&amp;$A793,'DVOA Pred'!$D$2:$D$1000&amp;'DVOA Pred'!$A$2:$A$1000&amp;'DVOA Pred'!$B$2:$B$1000,0))),"")</f>
        <v/>
      </c>
      <c r="W793" s="26" t="str">
        <f t="shared" si="160"/>
        <v/>
      </c>
      <c r="X793" s="26" t="str">
        <f t="shared" si="161"/>
        <v/>
      </c>
      <c r="Y793" s="6" t="str">
        <f>IFERROR((PERCENTRANK($L$2:$L$20355,L793)*Multiples!$B$3)+((PERCENTRANK($W$2:$W$20355,W793)*(1-Multiples!$B$3))),"")</f>
        <v/>
      </c>
      <c r="Z793" s="64">
        <v>0</v>
      </c>
      <c r="AA793" s="64">
        <v>6</v>
      </c>
      <c r="AB793" s="24">
        <f t="shared" si="162"/>
        <v>-6</v>
      </c>
      <c r="AC793" s="24">
        <f t="shared" si="163"/>
        <v>-0.5</v>
      </c>
      <c r="AD793" s="24">
        <f t="shared" si="164"/>
        <v>-1</v>
      </c>
      <c r="AE793" s="99" t="str">
        <f t="shared" si="165"/>
        <v>No</v>
      </c>
      <c r="AF793" s="99" t="str">
        <f t="shared" si="166"/>
        <v>No</v>
      </c>
      <c r="AG793" s="64"/>
      <c r="AH793" s="105"/>
      <c r="AI793" s="105"/>
      <c r="AJ793" s="66"/>
    </row>
    <row r="794" spans="1:36" customFormat="1" x14ac:dyDescent="0.25">
      <c r="A794" s="7">
        <v>13</v>
      </c>
      <c r="B794" s="5">
        <v>2023</v>
      </c>
      <c r="C794" s="5" t="str">
        <f t="shared" si="156"/>
        <v>2023 W13</v>
      </c>
      <c r="D794" s="5">
        <v>398</v>
      </c>
      <c r="E794" s="5" t="s">
        <v>649</v>
      </c>
      <c r="F794" s="5" t="s">
        <v>39</v>
      </c>
      <c r="G794" s="5" t="s">
        <v>49</v>
      </c>
      <c r="H794" s="5">
        <v>3.5</v>
      </c>
      <c r="I794" s="61">
        <v>3</v>
      </c>
      <c r="J794" s="62" t="str">
        <f t="shared" si="157"/>
        <v>D0.5</v>
      </c>
      <c r="K794" s="61">
        <f t="shared" si="158"/>
        <v>0.5</v>
      </c>
      <c r="L794" s="228">
        <f>IF(K794=0,0,
IF(J794="D0.5",0.5*SUMIFS('Key Numbers'!$C$2:$C$71,'Key Numbers'!$A$2:$A$71,"&gt;="&amp;ABS($I794),'Key Numbers'!$A$2:$A$71,"&lt;="&amp;ABS($H794)),
IF(J794="D-0.5",0.5*-1*SUMIFS('Key Numbers'!$C$2:$C$71,'Key Numbers'!$A$2:$A$71,"&lt;="&amp;ABS($I794),'Key Numbers'!$A$2:$A$71,"&gt;="&amp;ABS($H794)),
IF(J794="F0.5",0.5*SUMIFS('Key Numbers'!$C$2:$C$71,'Key Numbers'!$A$2:$A$71,"&lt;="&amp;ABS($I794),'Key Numbers'!$A$2:$A$71,"&gt;="&amp;ABS($H794)),
IF(J794="F-0.5",0.5*-1*SUMIFS('Key Numbers'!$C$2:$C$71,'Key Numbers'!$A$2:$A$71,"&gt;="&amp;ABS($I794),'Key Numbers'!$A$2:$A$71,"&lt;="&amp;ABS($H794)),
IF(AND(LEFT(J794,1)="F",K794&lt;0),-1*SUMIFS('Key Numbers'!$C$2:$C$71,'Key Numbers'!$A$2:$A$71,"&gt;="&amp;ABS($I794),'Key Numbers'!$A$2:$A$71,"&lt;="&amp;ABS($H794)),
IF(AND(LEFT(J794,1)="F",K794&gt;0),SUMIFS('Key Numbers'!$C$2:$C$71,'Key Numbers'!$A$2:$A$71,"&lt;="&amp;ABS($I794),'Key Numbers'!$A$2:$A$71,"&gt;="&amp;ABS($H794)),
IF(AND(LEFT(J794,1)="D",K794&lt;0),-1*SUMIFS('Key Numbers'!$C$2:$C$71,'Key Numbers'!$A$2:$A$71,"&lt;="&amp;ABS($I794),'Key Numbers'!$A$2:$A$71,"&gt;="&amp;ABS($H794)),
SUMIFS('Key Numbers'!$C$2:$C$71,'Key Numbers'!$A$2:$A$71,"&gt;="&amp;ABS($I794),'Key Numbers'!$A$2:$A$71,"&lt;="&amp;ABS($H794))))))))))</f>
        <v>7.247706422018349E-2</v>
      </c>
      <c r="M794" s="6" cm="1">
        <f t="array" ref="M794">IFERROR(INDEX(DVOA!$E$2:$E$20095,MATCH($F794&amp;$A794-1&amp;$B794,DVOA!$C$2:$C$20095&amp;DVOA!$A$2:$A20762&amp;DVOA!$B$2:$B$20095,0)),0)</f>
        <v>-8.6045804016476796E-2</v>
      </c>
      <c r="N794" s="6" cm="1">
        <f t="array" ref="N794">IFERROR(INDEX(WDVOA!$W$2:$W$1616,MATCH($F794&amp;$A794-1&amp;$B794,WDVOA!$U$2:$U$19616&amp;WDVOA!$V$2:$V$19616&amp;WDVOA!$B$2:$B$19616,0)),0)</f>
        <v>0</v>
      </c>
      <c r="O794" s="6" cm="1">
        <f t="array" ref="O794">IFERROR(INDEX(DVOA!$AC$2:$AC$20095,MATCH($F794&amp;$A794-1&amp;$B794,DVOA!$C$2:$C$20095&amp;DVOA!$A$2:$A$20095&amp;DVOA!$B$2:$B$20095,0)
),0)</f>
        <v>0.12190117793387199</v>
      </c>
      <c r="P794" s="6" cm="1">
        <f t="array" ref="P794">IFERROR(INDEX(DVOA!$E$2:$E$20095,MATCH($G794&amp;$A794-1&amp;$B794,DVOA!$C$2:$C$20095&amp;DVOA!$A$2:$A20762&amp;DVOA!$B$2:$B$20095,0)),0)</f>
        <v>6.4567465500849006E-2</v>
      </c>
      <c r="Q794" s="6" cm="1">
        <f t="array" ref="Q794">IFERROR(INDEX(WDVOA!$W$2:$W$1616,MATCH($G794&amp;$A794-1&amp;$B794,WDVOA!$U$2:$U$19616&amp;WDVOA!$V$2:$V$19616&amp;WDVOA!$B$2:$B$19616,0)),0)</f>
        <v>0</v>
      </c>
      <c r="R794" s="6" cm="1">
        <f t="array" ref="R794">IFERROR(INDEX(DVOA!$AC$2:$AC$20095,MATCH($G794&amp;$A794-1&amp;$B794,DVOA!$C$2:$C$20095&amp;DVOA!$A$2:$A$20095&amp;DVOA!$B$2:$B$20095,0)
),0)</f>
        <v>0.15054313337886799</v>
      </c>
      <c r="S794" s="6">
        <f t="shared" si="159"/>
        <v>0.13622215565637</v>
      </c>
      <c r="T794" s="104">
        <f t="shared" si="167"/>
        <v>-0.15061326951732579</v>
      </c>
      <c r="U794" s="104" t="str">
        <f t="shared" si="168"/>
        <v/>
      </c>
      <c r="V794" s="26" t="str" cm="1">
        <f t="array" ref="V794">IFERROR(IF(E794="H",INDEX('DVOA Pred'!$G$2:$G$1000,MATCH($F794&amp;$B794&amp;$A794,'DVOA Pred'!$C$2:$C$1000&amp;'DVOA Pred'!$A$2:$A$1000&amp;'DVOA Pred'!$B$2:$B$1000,0)),
INDEX('DVOA Pred'!$H$2:$H$1000,MATCH($F794&amp;$B794&amp;$A794,'DVOA Pred'!$D$2:$D$1000&amp;'DVOA Pred'!$A$2:$A$1000&amp;'DVOA Pred'!$B$2:$B$1000,0))),"")</f>
        <v/>
      </c>
      <c r="W794" s="26" t="str">
        <f t="shared" si="160"/>
        <v/>
      </c>
      <c r="X794" s="26" t="str">
        <f t="shared" si="161"/>
        <v/>
      </c>
      <c r="Y794" s="6" t="str">
        <f>IFERROR((PERCENTRANK($L$2:$L$20355,L794)*Multiples!$B$3)+((PERCENTRANK($W$2:$W$20355,W794)*(1-Multiples!$B$3))),"")</f>
        <v/>
      </c>
      <c r="Z794" s="64">
        <v>17</v>
      </c>
      <c r="AA794" s="64">
        <v>22</v>
      </c>
      <c r="AB794" s="24">
        <f t="shared" si="162"/>
        <v>-5</v>
      </c>
      <c r="AC794" s="24">
        <f t="shared" si="163"/>
        <v>-1.5</v>
      </c>
      <c r="AD794" s="24">
        <f t="shared" si="164"/>
        <v>-2</v>
      </c>
      <c r="AE794" s="99" t="str">
        <f t="shared" si="165"/>
        <v>No</v>
      </c>
      <c r="AF794" s="99" t="str">
        <f t="shared" si="166"/>
        <v>No</v>
      </c>
      <c r="AG794" s="64"/>
      <c r="AH794" s="105"/>
      <c r="AI794" s="105">
        <v>7</v>
      </c>
      <c r="AJ794" s="66"/>
    </row>
    <row r="795" spans="1:36" customFormat="1" x14ac:dyDescent="0.25">
      <c r="A795" s="7">
        <v>13</v>
      </c>
      <c r="B795" s="5">
        <v>2023</v>
      </c>
      <c r="C795" s="5" t="str">
        <f t="shared" si="156"/>
        <v>2023 W13</v>
      </c>
      <c r="D795" s="5">
        <v>398</v>
      </c>
      <c r="E795" s="5" t="s">
        <v>651</v>
      </c>
      <c r="F795" s="5" t="s">
        <v>49</v>
      </c>
      <c r="G795" s="5" t="s">
        <v>39</v>
      </c>
      <c r="H795" s="5">
        <v>-3.5</v>
      </c>
      <c r="I795" s="61">
        <v>-3</v>
      </c>
      <c r="J795" s="62" t="str">
        <f t="shared" si="157"/>
        <v>F-0.5</v>
      </c>
      <c r="K795" s="61">
        <f t="shared" si="158"/>
        <v>-0.5</v>
      </c>
      <c r="L795" s="228">
        <f>IF(K795=0,0,
IF(J795="D0.5",0.5*SUMIFS('Key Numbers'!$C$2:$C$71,'Key Numbers'!$A$2:$A$71,"&gt;="&amp;ABS($I795),'Key Numbers'!$A$2:$A$71,"&lt;="&amp;ABS($H795)),
IF(J795="D-0.5",0.5*-1*SUMIFS('Key Numbers'!$C$2:$C$71,'Key Numbers'!$A$2:$A$71,"&lt;="&amp;ABS($I795),'Key Numbers'!$A$2:$A$71,"&gt;="&amp;ABS($H795)),
IF(J795="F0.5",0.5*SUMIFS('Key Numbers'!$C$2:$C$71,'Key Numbers'!$A$2:$A$71,"&lt;="&amp;ABS($I795),'Key Numbers'!$A$2:$A$71,"&gt;="&amp;ABS($H795)),
IF(J795="F-0.5",0.5*-1*SUMIFS('Key Numbers'!$C$2:$C$71,'Key Numbers'!$A$2:$A$71,"&gt;="&amp;ABS($I795),'Key Numbers'!$A$2:$A$71,"&lt;="&amp;ABS($H795)),
IF(AND(LEFT(J795,1)="F",K795&lt;0),-1*SUMIFS('Key Numbers'!$C$2:$C$71,'Key Numbers'!$A$2:$A$71,"&gt;="&amp;ABS($I795),'Key Numbers'!$A$2:$A$71,"&lt;="&amp;ABS($H795)),
IF(AND(LEFT(J795,1)="F",K795&gt;0),SUMIFS('Key Numbers'!$C$2:$C$71,'Key Numbers'!$A$2:$A$71,"&lt;="&amp;ABS($I795),'Key Numbers'!$A$2:$A$71,"&gt;="&amp;ABS($H795)),
IF(AND(LEFT(J795,1)="D",K795&lt;0),-1*SUMIFS('Key Numbers'!$C$2:$C$71,'Key Numbers'!$A$2:$A$71,"&lt;="&amp;ABS($I795),'Key Numbers'!$A$2:$A$71,"&gt;="&amp;ABS($H795)),
SUMIFS('Key Numbers'!$C$2:$C$71,'Key Numbers'!$A$2:$A$71,"&gt;="&amp;ABS($I795),'Key Numbers'!$A$2:$A$71,"&lt;="&amp;ABS($H795))))))))))</f>
        <v>-7.247706422018349E-2</v>
      </c>
      <c r="M795" s="6" cm="1">
        <f t="array" ref="M795">IFERROR(INDEX(DVOA!$E$2:$E$20095,MATCH($F795&amp;$A795-1&amp;$B795,DVOA!$C$2:$C$20095&amp;DVOA!$A$2:$A20763&amp;DVOA!$B$2:$B$20095,0)),0)</f>
        <v>6.4567465500849006E-2</v>
      </c>
      <c r="N795" s="6" cm="1">
        <f t="array" ref="N795">IFERROR(INDEX(WDVOA!$W$2:$W$1616,MATCH($F795&amp;$A795-1&amp;$B795,WDVOA!$U$2:$U$19616&amp;WDVOA!$V$2:$V$19616&amp;WDVOA!$B$2:$B$19616,0)),0)</f>
        <v>0</v>
      </c>
      <c r="O795" s="6" cm="1">
        <f t="array" ref="O795">IFERROR(INDEX(DVOA!$AC$2:$AC$20095,MATCH($F795&amp;$A795-1&amp;$B795,DVOA!$C$2:$C$20095&amp;DVOA!$A$2:$A$20095&amp;DVOA!$B$2:$B$20095,0)
),0)</f>
        <v>0.15054313337886799</v>
      </c>
      <c r="P795" s="6" cm="1">
        <f t="array" ref="P795">IFERROR(INDEX(DVOA!$E$2:$E$20095,MATCH($G795&amp;$A795-1&amp;$B795,DVOA!$C$2:$C$20095&amp;DVOA!$A$2:$A20763&amp;DVOA!$B$2:$B$20095,0)),0)</f>
        <v>-8.6045804016476796E-2</v>
      </c>
      <c r="Q795" s="6" cm="1">
        <f t="array" ref="Q795">IFERROR(INDEX(WDVOA!$W$2:$W$1616,MATCH($G795&amp;$A795-1&amp;$B795,WDVOA!$U$2:$U$19616&amp;WDVOA!$V$2:$V$19616&amp;WDVOA!$B$2:$B$19616,0)),0)</f>
        <v>0</v>
      </c>
      <c r="R795" s="6" cm="1">
        <f t="array" ref="R795">IFERROR(INDEX(DVOA!$AC$2:$AC$20095,MATCH($G795&amp;$A795-1&amp;$B795,DVOA!$C$2:$C$20095&amp;DVOA!$A$2:$A$20095&amp;DVOA!$B$2:$B$20095,0)
),0)</f>
        <v>0.12190117793387199</v>
      </c>
      <c r="S795" s="6">
        <f t="shared" si="159"/>
        <v>0.13622215565637</v>
      </c>
      <c r="T795" s="104">
        <f t="shared" si="167"/>
        <v>0.15061326951732579</v>
      </c>
      <c r="U795" s="104" t="str">
        <f t="shared" si="168"/>
        <v/>
      </c>
      <c r="V795" s="26" t="str" cm="1">
        <f t="array" ref="V795">IFERROR(IF(E795="H",INDEX('DVOA Pred'!$G$2:$G$1000,MATCH($F795&amp;$B795&amp;$A795,'DVOA Pred'!$C$2:$C$1000&amp;'DVOA Pred'!$A$2:$A$1000&amp;'DVOA Pred'!$B$2:$B$1000,0)),
INDEX('DVOA Pred'!$H$2:$H$1000,MATCH($F795&amp;$B795&amp;$A795,'DVOA Pred'!$D$2:$D$1000&amp;'DVOA Pred'!$A$2:$A$1000&amp;'DVOA Pred'!$B$2:$B$1000,0))),"")</f>
        <v/>
      </c>
      <c r="W795" s="26" t="str">
        <f t="shared" si="160"/>
        <v/>
      </c>
      <c r="X795" s="26" t="str">
        <f t="shared" si="161"/>
        <v/>
      </c>
      <c r="Y795" s="6" t="str">
        <f>IFERROR((PERCENTRANK($L$2:$L$20355,L795)*Multiples!$B$3)+((PERCENTRANK($W$2:$W$20355,W795)*(1-Multiples!$B$3))),"")</f>
        <v/>
      </c>
      <c r="Z795" s="64">
        <v>22</v>
      </c>
      <c r="AA795" s="64">
        <v>17</v>
      </c>
      <c r="AB795" s="24">
        <f t="shared" si="162"/>
        <v>5</v>
      </c>
      <c r="AC795" s="24">
        <f t="shared" si="163"/>
        <v>1.5</v>
      </c>
      <c r="AD795" s="24">
        <f t="shared" si="164"/>
        <v>2</v>
      </c>
      <c r="AE795" s="99" t="str">
        <f t="shared" si="165"/>
        <v>Yes</v>
      </c>
      <c r="AF795" s="99" t="str">
        <f t="shared" si="166"/>
        <v>Yes</v>
      </c>
      <c r="AG795" s="64"/>
      <c r="AH795" s="105"/>
      <c r="AI795" s="105"/>
      <c r="AJ795" s="66"/>
    </row>
    <row r="796" spans="1:36" customFormat="1" x14ac:dyDescent="0.25">
      <c r="A796" s="7">
        <v>13</v>
      </c>
      <c r="B796" s="5">
        <v>2023</v>
      </c>
      <c r="C796" s="5" t="str">
        <f t="shared" si="156"/>
        <v>2023 W13</v>
      </c>
      <c r="D796" s="5">
        <v>399</v>
      </c>
      <c r="E796" s="5" t="s">
        <v>651</v>
      </c>
      <c r="F796" s="5" t="s">
        <v>7</v>
      </c>
      <c r="G796" s="5" t="s">
        <v>1</v>
      </c>
      <c r="H796" s="5">
        <v>2.5</v>
      </c>
      <c r="I796" s="61">
        <v>3</v>
      </c>
      <c r="J796" s="62" t="str">
        <f t="shared" si="157"/>
        <v>D-0.5</v>
      </c>
      <c r="K796" s="61">
        <f t="shared" si="158"/>
        <v>-0.5</v>
      </c>
      <c r="L796" s="228">
        <f>IF(K796=0,0,
IF(J796="D0.5",0.5*SUMIFS('Key Numbers'!$C$2:$C$71,'Key Numbers'!$A$2:$A$71,"&gt;="&amp;ABS($I796),'Key Numbers'!$A$2:$A$71,"&lt;="&amp;ABS($H796)),
IF(J796="D-0.5",0.5*-1*SUMIFS('Key Numbers'!$C$2:$C$71,'Key Numbers'!$A$2:$A$71,"&lt;="&amp;ABS($I796),'Key Numbers'!$A$2:$A$71,"&gt;="&amp;ABS($H796)),
IF(J796="F0.5",0.5*SUMIFS('Key Numbers'!$C$2:$C$71,'Key Numbers'!$A$2:$A$71,"&lt;="&amp;ABS($I796),'Key Numbers'!$A$2:$A$71,"&gt;="&amp;ABS($H796)),
IF(J796="F-0.5",0.5*-1*SUMIFS('Key Numbers'!$C$2:$C$71,'Key Numbers'!$A$2:$A$71,"&gt;="&amp;ABS($I796),'Key Numbers'!$A$2:$A$71,"&lt;="&amp;ABS($H796)),
IF(AND(LEFT(J796,1)="F",K796&lt;0),-1*SUMIFS('Key Numbers'!$C$2:$C$71,'Key Numbers'!$A$2:$A$71,"&gt;="&amp;ABS($I796),'Key Numbers'!$A$2:$A$71,"&lt;="&amp;ABS($H796)),
IF(AND(LEFT(J796,1)="F",K796&gt;0),SUMIFS('Key Numbers'!$C$2:$C$71,'Key Numbers'!$A$2:$A$71,"&lt;="&amp;ABS($I796),'Key Numbers'!$A$2:$A$71,"&gt;="&amp;ABS($H796)),
IF(AND(LEFT(J796,1)="D",K796&lt;0),-1*SUMIFS('Key Numbers'!$C$2:$C$71,'Key Numbers'!$A$2:$A$71,"&lt;="&amp;ABS($I796),'Key Numbers'!$A$2:$A$71,"&gt;="&amp;ABS($H796)),
SUMIFS('Key Numbers'!$C$2:$C$71,'Key Numbers'!$A$2:$A$71,"&gt;="&amp;ABS($I796),'Key Numbers'!$A$2:$A$71,"&lt;="&amp;ABS($H796))))))))))</f>
        <v>-7.247706422018349E-2</v>
      </c>
      <c r="M796" s="6" cm="1">
        <f t="array" ref="M796">IFERROR(INDEX(DVOA!$E$2:$E$20095,MATCH($F796&amp;$A796-1&amp;$B796,DVOA!$C$2:$C$20095&amp;DVOA!$A$2:$A20764&amp;DVOA!$B$2:$B$20095,0)),0)</f>
        <v>0.155970823233018</v>
      </c>
      <c r="N796" s="6" cm="1">
        <f t="array" ref="N796">IFERROR(INDEX(WDVOA!$W$2:$W$1616,MATCH($F796&amp;$A796-1&amp;$B796,WDVOA!$U$2:$U$19616&amp;WDVOA!$V$2:$V$19616&amp;WDVOA!$B$2:$B$19616,0)),0)</f>
        <v>0</v>
      </c>
      <c r="O796" s="6" cm="1">
        <f t="array" ref="O796">IFERROR(INDEX(DVOA!$AC$2:$AC$20095,MATCH($F796&amp;$A796-1&amp;$B796,DVOA!$C$2:$C$20095&amp;DVOA!$A$2:$A$20095&amp;DVOA!$B$2:$B$20095,0)
),0)</f>
        <v>7.8124886402305305E-2</v>
      </c>
      <c r="P796" s="6" cm="1">
        <f t="array" ref="P796">IFERROR(INDEX(DVOA!$E$2:$E$20095,MATCH($G796&amp;$A796-1&amp;$B796,DVOA!$C$2:$C$20095&amp;DVOA!$A$2:$A20764&amp;DVOA!$B$2:$B$20095,0)),0)</f>
        <v>0.39749364683827798</v>
      </c>
      <c r="Q796" s="6" cm="1">
        <f t="array" ref="Q796">IFERROR(INDEX(WDVOA!$W$2:$W$1616,MATCH($G796&amp;$A796-1&amp;$B796,WDVOA!$U$2:$U$19616&amp;WDVOA!$V$2:$V$19616&amp;WDVOA!$B$2:$B$19616,0)),0)</f>
        <v>0</v>
      </c>
      <c r="R796" s="6" cm="1">
        <f t="array" ref="R796">IFERROR(INDEX(DVOA!$AC$2:$AC$20095,MATCH($G796&amp;$A796-1&amp;$B796,DVOA!$C$2:$C$20095&amp;DVOA!$A$2:$A$20095&amp;DVOA!$B$2:$B$20095,0)
),0)</f>
        <v>0.151557744430101</v>
      </c>
      <c r="S796" s="6">
        <f t="shared" si="159"/>
        <v>0.11484131541620315</v>
      </c>
      <c r="T796" s="104">
        <f t="shared" si="167"/>
        <v>-0.24152282360525998</v>
      </c>
      <c r="U796" s="104" t="str">
        <f t="shared" si="168"/>
        <v/>
      </c>
      <c r="V796" s="26" t="str" cm="1">
        <f t="array" ref="V796">IFERROR(IF(E796="H",INDEX('DVOA Pred'!$G$2:$G$1000,MATCH($F796&amp;$B796&amp;$A796,'DVOA Pred'!$C$2:$C$1000&amp;'DVOA Pred'!$A$2:$A$1000&amp;'DVOA Pred'!$B$2:$B$1000,0)),
INDEX('DVOA Pred'!$H$2:$H$1000,MATCH($F796&amp;$B796&amp;$A796,'DVOA Pred'!$D$2:$D$1000&amp;'DVOA Pred'!$A$2:$A$1000&amp;'DVOA Pred'!$B$2:$B$1000,0))),"")</f>
        <v/>
      </c>
      <c r="W796" s="26" t="str">
        <f t="shared" si="160"/>
        <v/>
      </c>
      <c r="X796" s="26" t="str">
        <f t="shared" si="161"/>
        <v/>
      </c>
      <c r="Y796" s="6" t="str">
        <f>IFERROR((PERCENTRANK($L$2:$L$20355,L796)*Multiples!$B$3)+((PERCENTRANK($W$2:$W$20355,W796)*(1-Multiples!$B$3))),"")</f>
        <v/>
      </c>
      <c r="Z796" s="64">
        <v>19</v>
      </c>
      <c r="AA796" s="64">
        <v>42</v>
      </c>
      <c r="AB796" s="24">
        <f t="shared" si="162"/>
        <v>-23</v>
      </c>
      <c r="AC796" s="24">
        <f t="shared" si="163"/>
        <v>-20.5</v>
      </c>
      <c r="AD796" s="24">
        <f t="shared" si="164"/>
        <v>-20</v>
      </c>
      <c r="AE796" s="99" t="str">
        <f t="shared" si="165"/>
        <v>No</v>
      </c>
      <c r="AF796" s="99" t="str">
        <f t="shared" si="166"/>
        <v>No</v>
      </c>
      <c r="AG796" s="64"/>
      <c r="AH796" s="105"/>
      <c r="AI796" s="105"/>
      <c r="AJ796" s="66"/>
    </row>
    <row r="797" spans="1:36" customFormat="1" x14ac:dyDescent="0.25">
      <c r="A797" s="7">
        <v>13</v>
      </c>
      <c r="B797" s="5">
        <v>2023</v>
      </c>
      <c r="C797" s="5" t="str">
        <f t="shared" si="156"/>
        <v>2023 W13</v>
      </c>
      <c r="D797" s="5">
        <v>399</v>
      </c>
      <c r="E797" s="5" t="s">
        <v>649</v>
      </c>
      <c r="F797" s="5" t="s">
        <v>1</v>
      </c>
      <c r="G797" s="5" t="s">
        <v>7</v>
      </c>
      <c r="H797" s="5">
        <v>-2.5</v>
      </c>
      <c r="I797" s="61">
        <v>-3</v>
      </c>
      <c r="J797" s="62" t="str">
        <f t="shared" si="157"/>
        <v>F0.5</v>
      </c>
      <c r="K797" s="61">
        <f t="shared" si="158"/>
        <v>0.5</v>
      </c>
      <c r="L797" s="228">
        <f>IF(K797=0,0,
IF(J797="D0.5",0.5*SUMIFS('Key Numbers'!$C$2:$C$71,'Key Numbers'!$A$2:$A$71,"&gt;="&amp;ABS($I797),'Key Numbers'!$A$2:$A$71,"&lt;="&amp;ABS($H797)),
IF(J797="D-0.5",0.5*-1*SUMIFS('Key Numbers'!$C$2:$C$71,'Key Numbers'!$A$2:$A$71,"&lt;="&amp;ABS($I797),'Key Numbers'!$A$2:$A$71,"&gt;="&amp;ABS($H797)),
IF(J797="F0.5",0.5*SUMIFS('Key Numbers'!$C$2:$C$71,'Key Numbers'!$A$2:$A$71,"&lt;="&amp;ABS($I797),'Key Numbers'!$A$2:$A$71,"&gt;="&amp;ABS($H797)),
IF(J797="F-0.5",0.5*-1*SUMIFS('Key Numbers'!$C$2:$C$71,'Key Numbers'!$A$2:$A$71,"&gt;="&amp;ABS($I797),'Key Numbers'!$A$2:$A$71,"&lt;="&amp;ABS($H797)),
IF(AND(LEFT(J797,1)="F",K797&lt;0),-1*SUMIFS('Key Numbers'!$C$2:$C$71,'Key Numbers'!$A$2:$A$71,"&gt;="&amp;ABS($I797),'Key Numbers'!$A$2:$A$71,"&lt;="&amp;ABS($H797)),
IF(AND(LEFT(J797,1)="F",K797&gt;0),SUMIFS('Key Numbers'!$C$2:$C$71,'Key Numbers'!$A$2:$A$71,"&lt;="&amp;ABS($I797),'Key Numbers'!$A$2:$A$71,"&gt;="&amp;ABS($H797)),
IF(AND(LEFT(J797,1)="D",K797&lt;0),-1*SUMIFS('Key Numbers'!$C$2:$C$71,'Key Numbers'!$A$2:$A$71,"&lt;="&amp;ABS($I797),'Key Numbers'!$A$2:$A$71,"&gt;="&amp;ABS($H797)),
SUMIFS('Key Numbers'!$C$2:$C$71,'Key Numbers'!$A$2:$A$71,"&gt;="&amp;ABS($I797),'Key Numbers'!$A$2:$A$71,"&lt;="&amp;ABS($H797))))))))))</f>
        <v>7.247706422018349E-2</v>
      </c>
      <c r="M797" s="6" cm="1">
        <f t="array" ref="M797">IFERROR(INDEX(DVOA!$E$2:$E$20095,MATCH($F797&amp;$A797-1&amp;$B797,DVOA!$C$2:$C$20095&amp;DVOA!$A$2:$A20765&amp;DVOA!$B$2:$B$20095,0)),0)</f>
        <v>0.39749364683827798</v>
      </c>
      <c r="N797" s="6" cm="1">
        <f t="array" ref="N797">IFERROR(INDEX(WDVOA!$W$2:$W$1616,MATCH($F797&amp;$A797-1&amp;$B797,WDVOA!$U$2:$U$19616&amp;WDVOA!$V$2:$V$19616&amp;WDVOA!$B$2:$B$19616,0)),0)</f>
        <v>0</v>
      </c>
      <c r="O797" s="6" cm="1">
        <f t="array" ref="O797">IFERROR(INDEX(DVOA!$AC$2:$AC$20095,MATCH($F797&amp;$A797-1&amp;$B797,DVOA!$C$2:$C$20095&amp;DVOA!$A$2:$A$20095&amp;DVOA!$B$2:$B$20095,0)
),0)</f>
        <v>0.151557744430101</v>
      </c>
      <c r="P797" s="6" cm="1">
        <f t="array" ref="P797">IFERROR(INDEX(DVOA!$E$2:$E$20095,MATCH($G797&amp;$A797-1&amp;$B797,DVOA!$C$2:$C$20095&amp;DVOA!$A$2:$A20765&amp;DVOA!$B$2:$B$20095,0)),0)</f>
        <v>0.155970823233018</v>
      </c>
      <c r="Q797" s="6" cm="1">
        <f t="array" ref="Q797">IFERROR(INDEX(WDVOA!$W$2:$W$1616,MATCH($G797&amp;$A797-1&amp;$B797,WDVOA!$U$2:$U$19616&amp;WDVOA!$V$2:$V$19616&amp;WDVOA!$B$2:$B$19616,0)),0)</f>
        <v>0</v>
      </c>
      <c r="R797" s="6" cm="1">
        <f t="array" ref="R797">IFERROR(INDEX(DVOA!$AC$2:$AC$20095,MATCH($G797&amp;$A797-1&amp;$B797,DVOA!$C$2:$C$20095&amp;DVOA!$A$2:$A$20095&amp;DVOA!$B$2:$B$20095,0)
),0)</f>
        <v>7.8124886402305305E-2</v>
      </c>
      <c r="S797" s="6">
        <f t="shared" si="159"/>
        <v>0.11484131541620315</v>
      </c>
      <c r="T797" s="104">
        <f t="shared" si="167"/>
        <v>0.24152282360525998</v>
      </c>
      <c r="U797" s="104" t="str">
        <f t="shared" si="168"/>
        <v/>
      </c>
      <c r="V797" s="26" t="str" cm="1">
        <f t="array" ref="V797">IFERROR(IF(E797="H",INDEX('DVOA Pred'!$G$2:$G$1000,MATCH($F797&amp;$B797&amp;$A797,'DVOA Pred'!$C$2:$C$1000&amp;'DVOA Pred'!$A$2:$A$1000&amp;'DVOA Pred'!$B$2:$B$1000,0)),
INDEX('DVOA Pred'!$H$2:$H$1000,MATCH($F797&amp;$B797&amp;$A797,'DVOA Pred'!$D$2:$D$1000&amp;'DVOA Pred'!$A$2:$A$1000&amp;'DVOA Pred'!$B$2:$B$1000,0))),"")</f>
        <v/>
      </c>
      <c r="W797" s="26" t="str">
        <f t="shared" si="160"/>
        <v/>
      </c>
      <c r="X797" s="26" t="str">
        <f t="shared" si="161"/>
        <v/>
      </c>
      <c r="Y797" s="6" t="str">
        <f>IFERROR((PERCENTRANK($L$2:$L$20355,L797)*Multiples!$B$3)+((PERCENTRANK($W$2:$W$20355,W797)*(1-Multiples!$B$3))),"")</f>
        <v/>
      </c>
      <c r="Z797" s="64">
        <v>42</v>
      </c>
      <c r="AA797" s="64">
        <v>19</v>
      </c>
      <c r="AB797" s="24">
        <f t="shared" si="162"/>
        <v>23</v>
      </c>
      <c r="AC797" s="24">
        <f t="shared" si="163"/>
        <v>20.5</v>
      </c>
      <c r="AD797" s="24">
        <f t="shared" si="164"/>
        <v>20</v>
      </c>
      <c r="AE797" s="99" t="str">
        <f t="shared" si="165"/>
        <v>Yes</v>
      </c>
      <c r="AF797" s="99" t="str">
        <f t="shared" si="166"/>
        <v>Yes</v>
      </c>
      <c r="AG797" s="64" t="s">
        <v>652</v>
      </c>
      <c r="AH797" s="105"/>
      <c r="AI797" s="105">
        <v>6</v>
      </c>
      <c r="AJ797" s="66"/>
    </row>
    <row r="798" spans="1:36" customFormat="1" x14ac:dyDescent="0.25">
      <c r="A798" s="7">
        <v>13</v>
      </c>
      <c r="B798" s="5">
        <v>2023</v>
      </c>
      <c r="C798" s="5" t="str">
        <f t="shared" si="156"/>
        <v>2023 W13</v>
      </c>
      <c r="D798" s="5">
        <v>400</v>
      </c>
      <c r="E798" s="5" t="s">
        <v>649</v>
      </c>
      <c r="F798" s="5" t="s">
        <v>10</v>
      </c>
      <c r="G798" s="5" t="s">
        <v>42</v>
      </c>
      <c r="H798" s="5">
        <v>3.5</v>
      </c>
      <c r="I798" s="61">
        <v>3.5</v>
      </c>
      <c r="J798" s="62" t="str">
        <f t="shared" si="157"/>
        <v>D0</v>
      </c>
      <c r="K798" s="61">
        <f t="shared" si="158"/>
        <v>0</v>
      </c>
      <c r="L798" s="228">
        <f>IF(K798=0,0,
IF(J798="D0.5",0.5*SUMIFS('Key Numbers'!$C$2:$C$71,'Key Numbers'!$A$2:$A$71,"&gt;="&amp;ABS($I798),'Key Numbers'!$A$2:$A$71,"&lt;="&amp;ABS($H798)),
IF(J798="D-0.5",0.5*-1*SUMIFS('Key Numbers'!$C$2:$C$71,'Key Numbers'!$A$2:$A$71,"&lt;="&amp;ABS($I798),'Key Numbers'!$A$2:$A$71,"&gt;="&amp;ABS($H798)),
IF(J798="F0.5",0.5*SUMIFS('Key Numbers'!$C$2:$C$71,'Key Numbers'!$A$2:$A$71,"&lt;="&amp;ABS($I798),'Key Numbers'!$A$2:$A$71,"&gt;="&amp;ABS($H798)),
IF(J798="F-0.5",0.5*-1*SUMIFS('Key Numbers'!$C$2:$C$71,'Key Numbers'!$A$2:$A$71,"&gt;="&amp;ABS($I798),'Key Numbers'!$A$2:$A$71,"&lt;="&amp;ABS($H798)),
IF(AND(LEFT(J798,1)="F",K798&lt;0),-1*SUMIFS('Key Numbers'!$C$2:$C$71,'Key Numbers'!$A$2:$A$71,"&gt;="&amp;ABS($I798),'Key Numbers'!$A$2:$A$71,"&lt;="&amp;ABS($H798)),
IF(AND(LEFT(J798,1)="F",K798&gt;0),SUMIFS('Key Numbers'!$C$2:$C$71,'Key Numbers'!$A$2:$A$71,"&lt;="&amp;ABS($I798),'Key Numbers'!$A$2:$A$71,"&gt;="&amp;ABS($H798)),
IF(AND(LEFT(J798,1)="D",K798&lt;0),-1*SUMIFS('Key Numbers'!$C$2:$C$71,'Key Numbers'!$A$2:$A$71,"&lt;="&amp;ABS($I798),'Key Numbers'!$A$2:$A$71,"&gt;="&amp;ABS($H798)),
SUMIFS('Key Numbers'!$C$2:$C$71,'Key Numbers'!$A$2:$A$71,"&gt;="&amp;ABS($I798),'Key Numbers'!$A$2:$A$71,"&lt;="&amp;ABS($H798))))))))))</f>
        <v>0</v>
      </c>
      <c r="M798" s="6" cm="1">
        <f t="array" ref="M798">IFERROR(INDEX(DVOA!$E$2:$E$20095,MATCH($F798&amp;$A798-1&amp;$B798,DVOA!$C$2:$C$20095&amp;DVOA!$A$2:$A20766&amp;DVOA!$B$2:$B$20095,0)),0)</f>
        <v>8.9077566861621396E-2</v>
      </c>
      <c r="N798" s="6" cm="1">
        <f t="array" ref="N798">IFERROR(INDEX(WDVOA!$W$2:$W$1616,MATCH($F798&amp;$A798-1&amp;$B798,WDVOA!$U$2:$U$19616&amp;WDVOA!$V$2:$V$19616&amp;WDVOA!$B$2:$B$19616,0)),0)</f>
        <v>0</v>
      </c>
      <c r="O798" s="6" cm="1">
        <f t="array" ref="O798">IFERROR(INDEX(DVOA!$AC$2:$AC$20095,MATCH($F798&amp;$A798-1&amp;$B798,DVOA!$C$2:$C$20095&amp;DVOA!$A$2:$A$20095&amp;DVOA!$B$2:$B$20095,0)
),0)</f>
        <v>0.18307773409598599</v>
      </c>
      <c r="P798" s="6" cm="1">
        <f t="array" ref="P798">IFERROR(INDEX(DVOA!$E$2:$E$20095,MATCH($G798&amp;$A798-1&amp;$B798,DVOA!$C$2:$C$20095&amp;DVOA!$A$2:$A20766&amp;DVOA!$B$2:$B$20095,0)),0)</f>
        <v>-4.9949851138611501E-2</v>
      </c>
      <c r="Q798" s="6" cm="1">
        <f t="array" ref="Q798">IFERROR(INDEX(WDVOA!$W$2:$W$1616,MATCH($G798&amp;$A798-1&amp;$B798,WDVOA!$U$2:$U$19616&amp;WDVOA!$V$2:$V$19616&amp;WDVOA!$B$2:$B$19616,0)),0)</f>
        <v>0</v>
      </c>
      <c r="R798" s="6" cm="1">
        <f t="array" ref="R798">IFERROR(INDEX(DVOA!$AC$2:$AC$20095,MATCH($G798&amp;$A798-1&amp;$B798,DVOA!$C$2:$C$20095&amp;DVOA!$A$2:$A$20095&amp;DVOA!$B$2:$B$20095,0)
),0)</f>
        <v>0.12802280659519599</v>
      </c>
      <c r="S798" s="6">
        <f t="shared" si="159"/>
        <v>0.15555027034559099</v>
      </c>
      <c r="T798" s="104">
        <f t="shared" si="167"/>
        <v>0.13902741800023288</v>
      </c>
      <c r="U798" s="104" t="str">
        <f t="shared" si="168"/>
        <v/>
      </c>
      <c r="V798" s="26" t="str" cm="1">
        <f t="array" ref="V798">IFERROR(IF(E798="H",INDEX('DVOA Pred'!$G$2:$G$1000,MATCH($F798&amp;$B798&amp;$A798,'DVOA Pred'!$C$2:$C$1000&amp;'DVOA Pred'!$A$2:$A$1000&amp;'DVOA Pred'!$B$2:$B$1000,0)),
INDEX('DVOA Pred'!$H$2:$H$1000,MATCH($F798&amp;$B798&amp;$A798,'DVOA Pred'!$D$2:$D$1000&amp;'DVOA Pred'!$A$2:$A$1000&amp;'DVOA Pred'!$B$2:$B$1000,0))),"")</f>
        <v/>
      </c>
      <c r="W798" s="26" t="str">
        <f t="shared" si="160"/>
        <v/>
      </c>
      <c r="X798" s="26" t="str">
        <f t="shared" si="161"/>
        <v/>
      </c>
      <c r="Y798" s="6" t="str">
        <f>IFERROR((PERCENTRANK($L$2:$L$20355,L798)*Multiples!$B$3)+((PERCENTRANK($W$2:$W$20355,W798)*(1-Multiples!$B$3))),"")</f>
        <v/>
      </c>
      <c r="Z798" s="64">
        <v>19</v>
      </c>
      <c r="AA798" s="64">
        <v>36</v>
      </c>
      <c r="AB798" s="24">
        <f t="shared" si="162"/>
        <v>-17</v>
      </c>
      <c r="AC798" s="24">
        <f t="shared" si="163"/>
        <v>-13.5</v>
      </c>
      <c r="AD798" s="24">
        <f t="shared" si="164"/>
        <v>-13.5</v>
      </c>
      <c r="AE798" s="99" t="str">
        <f t="shared" si="165"/>
        <v>No</v>
      </c>
      <c r="AF798" s="99" t="str">
        <f t="shared" si="166"/>
        <v>No</v>
      </c>
      <c r="AG798" s="64"/>
      <c r="AH798" s="105"/>
      <c r="AI798" s="105"/>
      <c r="AJ798" s="66"/>
    </row>
    <row r="799" spans="1:36" customFormat="1" x14ac:dyDescent="0.25">
      <c r="A799" s="7">
        <v>13</v>
      </c>
      <c r="B799" s="5">
        <v>2023</v>
      </c>
      <c r="C799" s="5" t="str">
        <f t="shared" si="156"/>
        <v>2023 W13</v>
      </c>
      <c r="D799" s="5">
        <v>400</v>
      </c>
      <c r="E799" s="5" t="s">
        <v>651</v>
      </c>
      <c r="F799" s="5" t="s">
        <v>42</v>
      </c>
      <c r="G799" s="5" t="s">
        <v>10</v>
      </c>
      <c r="H799" s="5">
        <v>-3.5</v>
      </c>
      <c r="I799" s="61">
        <v>-3.5</v>
      </c>
      <c r="J799" s="62" t="str">
        <f t="shared" si="157"/>
        <v>F0</v>
      </c>
      <c r="K799" s="61">
        <f t="shared" si="158"/>
        <v>0</v>
      </c>
      <c r="L799" s="228">
        <f>IF(K799=0,0,
IF(J799="D0.5",0.5*SUMIFS('Key Numbers'!$C$2:$C$71,'Key Numbers'!$A$2:$A$71,"&gt;="&amp;ABS($I799),'Key Numbers'!$A$2:$A$71,"&lt;="&amp;ABS($H799)),
IF(J799="D-0.5",0.5*-1*SUMIFS('Key Numbers'!$C$2:$C$71,'Key Numbers'!$A$2:$A$71,"&lt;="&amp;ABS($I799),'Key Numbers'!$A$2:$A$71,"&gt;="&amp;ABS($H799)),
IF(J799="F0.5",0.5*SUMIFS('Key Numbers'!$C$2:$C$71,'Key Numbers'!$A$2:$A$71,"&lt;="&amp;ABS($I799),'Key Numbers'!$A$2:$A$71,"&gt;="&amp;ABS($H799)),
IF(J799="F-0.5",0.5*-1*SUMIFS('Key Numbers'!$C$2:$C$71,'Key Numbers'!$A$2:$A$71,"&gt;="&amp;ABS($I799),'Key Numbers'!$A$2:$A$71,"&lt;="&amp;ABS($H799)),
IF(AND(LEFT(J799,1)="F",K799&lt;0),-1*SUMIFS('Key Numbers'!$C$2:$C$71,'Key Numbers'!$A$2:$A$71,"&gt;="&amp;ABS($I799),'Key Numbers'!$A$2:$A$71,"&lt;="&amp;ABS($H799)),
IF(AND(LEFT(J799,1)="F",K799&gt;0),SUMIFS('Key Numbers'!$C$2:$C$71,'Key Numbers'!$A$2:$A$71,"&lt;="&amp;ABS($I799),'Key Numbers'!$A$2:$A$71,"&gt;="&amp;ABS($H799)),
IF(AND(LEFT(J799,1)="D",K799&lt;0),-1*SUMIFS('Key Numbers'!$C$2:$C$71,'Key Numbers'!$A$2:$A$71,"&lt;="&amp;ABS($I799),'Key Numbers'!$A$2:$A$71,"&gt;="&amp;ABS($H799)),
SUMIFS('Key Numbers'!$C$2:$C$71,'Key Numbers'!$A$2:$A$71,"&gt;="&amp;ABS($I799),'Key Numbers'!$A$2:$A$71,"&lt;="&amp;ABS($H799))))))))))</f>
        <v>0</v>
      </c>
      <c r="M799" s="6" cm="1">
        <f t="array" ref="M799">IFERROR(INDEX(DVOA!$E$2:$E$20095,MATCH($F799&amp;$A799-1&amp;$B799,DVOA!$C$2:$C$20095&amp;DVOA!$A$2:$A20767&amp;DVOA!$B$2:$B$20095,0)),0)</f>
        <v>-4.9949851138611501E-2</v>
      </c>
      <c r="N799" s="6" cm="1">
        <f t="array" ref="N799">IFERROR(INDEX(WDVOA!$W$2:$W$1616,MATCH($F799&amp;$A799-1&amp;$B799,WDVOA!$U$2:$U$19616&amp;WDVOA!$V$2:$V$19616&amp;WDVOA!$B$2:$B$19616,0)),0)</f>
        <v>0</v>
      </c>
      <c r="O799" s="6" cm="1">
        <f t="array" ref="O799">IFERROR(INDEX(DVOA!$AC$2:$AC$20095,MATCH($F799&amp;$A799-1&amp;$B799,DVOA!$C$2:$C$20095&amp;DVOA!$A$2:$A$20095&amp;DVOA!$B$2:$B$20095,0)
),0)</f>
        <v>0.12802280659519599</v>
      </c>
      <c r="P799" s="6" cm="1">
        <f t="array" ref="P799">IFERROR(INDEX(DVOA!$E$2:$E$20095,MATCH($G799&amp;$A799-1&amp;$B799,DVOA!$C$2:$C$20095&amp;DVOA!$A$2:$A20767&amp;DVOA!$B$2:$B$20095,0)),0)</f>
        <v>8.9077566861621396E-2</v>
      </c>
      <c r="Q799" s="6" cm="1">
        <f t="array" ref="Q799">IFERROR(INDEX(WDVOA!$W$2:$W$1616,MATCH($G799&amp;$A799-1&amp;$B799,WDVOA!$U$2:$U$19616&amp;WDVOA!$V$2:$V$19616&amp;WDVOA!$B$2:$B$19616,0)),0)</f>
        <v>0</v>
      </c>
      <c r="R799" s="6" cm="1">
        <f t="array" ref="R799">IFERROR(INDEX(DVOA!$AC$2:$AC$20095,MATCH($G799&amp;$A799-1&amp;$B799,DVOA!$C$2:$C$20095&amp;DVOA!$A$2:$A$20095&amp;DVOA!$B$2:$B$20095,0)
),0)</f>
        <v>0.18307773409598599</v>
      </c>
      <c r="S799" s="6">
        <f t="shared" si="159"/>
        <v>0.15555027034559099</v>
      </c>
      <c r="T799" s="104">
        <f t="shared" si="167"/>
        <v>-0.13902741800023288</v>
      </c>
      <c r="U799" s="104" t="str">
        <f t="shared" si="168"/>
        <v/>
      </c>
      <c r="V799" s="26" t="str" cm="1">
        <f t="array" ref="V799">IFERROR(IF(E799="H",INDEX('DVOA Pred'!$G$2:$G$1000,MATCH($F799&amp;$B799&amp;$A799,'DVOA Pred'!$C$2:$C$1000&amp;'DVOA Pred'!$A$2:$A$1000&amp;'DVOA Pred'!$B$2:$B$1000,0)),
INDEX('DVOA Pred'!$H$2:$H$1000,MATCH($F799&amp;$B799&amp;$A799,'DVOA Pred'!$D$2:$D$1000&amp;'DVOA Pred'!$A$2:$A$1000&amp;'DVOA Pred'!$B$2:$B$1000,0))),"")</f>
        <v/>
      </c>
      <c r="W799" s="26" t="str">
        <f t="shared" si="160"/>
        <v/>
      </c>
      <c r="X799" s="26" t="str">
        <f t="shared" si="161"/>
        <v/>
      </c>
      <c r="Y799" s="6" t="str">
        <f>IFERROR((PERCENTRANK($L$2:$L$20355,L799)*Multiples!$B$3)+((PERCENTRANK($W$2:$W$20355,W799)*(1-Multiples!$B$3))),"")</f>
        <v/>
      </c>
      <c r="Z799" s="64">
        <v>36</v>
      </c>
      <c r="AA799" s="64">
        <v>19</v>
      </c>
      <c r="AB799" s="24">
        <f t="shared" si="162"/>
        <v>17</v>
      </c>
      <c r="AC799" s="24">
        <f t="shared" si="163"/>
        <v>13.5</v>
      </c>
      <c r="AD799" s="24">
        <f t="shared" si="164"/>
        <v>13.5</v>
      </c>
      <c r="AE799" s="99" t="str">
        <f t="shared" si="165"/>
        <v>Yes</v>
      </c>
      <c r="AF799" s="99" t="str">
        <f t="shared" si="166"/>
        <v>Yes</v>
      </c>
      <c r="AG799" s="64"/>
      <c r="AH799" s="105"/>
      <c r="AI799" s="105"/>
      <c r="AJ799" s="66"/>
    </row>
    <row r="800" spans="1:36" customFormat="1" x14ac:dyDescent="0.25">
      <c r="A800" s="7">
        <v>13</v>
      </c>
      <c r="B800" s="5">
        <v>2023</v>
      </c>
      <c r="C800" s="5" t="str">
        <f t="shared" si="156"/>
        <v>2023 W13</v>
      </c>
      <c r="D800" s="5">
        <v>401</v>
      </c>
      <c r="E800" s="5" t="s">
        <v>651</v>
      </c>
      <c r="F800" s="5" t="s">
        <v>20</v>
      </c>
      <c r="G800" s="5" t="s">
        <v>5</v>
      </c>
      <c r="H800" s="5">
        <v>6.5</v>
      </c>
      <c r="I800" s="61">
        <v>6</v>
      </c>
      <c r="J800" s="62" t="str">
        <f t="shared" si="157"/>
        <v>D0.5</v>
      </c>
      <c r="K800" s="61">
        <f t="shared" si="158"/>
        <v>0.5</v>
      </c>
      <c r="L800" s="228">
        <f>IF(K800=0,0,
IF(J800="D0.5",0.5*SUMIFS('Key Numbers'!$C$2:$C$71,'Key Numbers'!$A$2:$A$71,"&gt;="&amp;ABS($I800),'Key Numbers'!$A$2:$A$71,"&lt;="&amp;ABS($H800)),
IF(J800="D-0.5",0.5*-1*SUMIFS('Key Numbers'!$C$2:$C$71,'Key Numbers'!$A$2:$A$71,"&lt;="&amp;ABS($I800),'Key Numbers'!$A$2:$A$71,"&gt;="&amp;ABS($H800)),
IF(J800="F0.5",0.5*SUMIFS('Key Numbers'!$C$2:$C$71,'Key Numbers'!$A$2:$A$71,"&lt;="&amp;ABS($I800),'Key Numbers'!$A$2:$A$71,"&gt;="&amp;ABS($H800)),
IF(J800="F-0.5",0.5*-1*SUMIFS('Key Numbers'!$C$2:$C$71,'Key Numbers'!$A$2:$A$71,"&gt;="&amp;ABS($I800),'Key Numbers'!$A$2:$A$71,"&lt;="&amp;ABS($H800)),
IF(AND(LEFT(J800,1)="F",K800&lt;0),-1*SUMIFS('Key Numbers'!$C$2:$C$71,'Key Numbers'!$A$2:$A$71,"&gt;="&amp;ABS($I800),'Key Numbers'!$A$2:$A$71,"&lt;="&amp;ABS($H800)),
IF(AND(LEFT(J800,1)="F",K800&gt;0),SUMIFS('Key Numbers'!$C$2:$C$71,'Key Numbers'!$A$2:$A$71,"&lt;="&amp;ABS($I800),'Key Numbers'!$A$2:$A$71,"&gt;="&amp;ABS($H800)),
IF(AND(LEFT(J800,1)="D",K800&lt;0),-1*SUMIFS('Key Numbers'!$C$2:$C$71,'Key Numbers'!$A$2:$A$71,"&lt;="&amp;ABS($I800),'Key Numbers'!$A$2:$A$71,"&gt;="&amp;ABS($H800)),
SUMIFS('Key Numbers'!$C$2:$C$71,'Key Numbers'!$A$2:$A$71,"&gt;="&amp;ABS($I800),'Key Numbers'!$A$2:$A$71,"&lt;="&amp;ABS($H800))))))))))</f>
        <v>3.669724770642202E-2</v>
      </c>
      <c r="M800" s="6" cm="1">
        <f t="array" ref="M800">IFERROR(INDEX(DVOA!$E$2:$E$20095,MATCH($F800&amp;$A800-1&amp;$B800,DVOA!$C$2:$C$20095&amp;DVOA!$A$2:$A20768&amp;DVOA!$B$2:$B$20095,0)),0)</f>
        <v>-4.01937464059796E-2</v>
      </c>
      <c r="N800" s="6" cm="1">
        <f t="array" ref="N800">IFERROR(INDEX(WDVOA!$W$2:$W$1616,MATCH($F800&amp;$A800-1&amp;$B800,WDVOA!$U$2:$U$19616&amp;WDVOA!$V$2:$V$19616&amp;WDVOA!$B$2:$B$19616,0)),0)</f>
        <v>0</v>
      </c>
      <c r="O800" s="6" cm="1">
        <f t="array" ref="O800">IFERROR(INDEX(DVOA!$AC$2:$AC$20095,MATCH($F800&amp;$A800-1&amp;$B800,DVOA!$C$2:$C$20095&amp;DVOA!$A$2:$A$20095&amp;DVOA!$B$2:$B$20095,0)
),0)</f>
        <v>0.13437192258540001</v>
      </c>
      <c r="P800" s="6" cm="1">
        <f t="array" ref="P800">IFERROR(INDEX(DVOA!$E$2:$E$20095,MATCH($G800&amp;$A800-1&amp;$B800,DVOA!$C$2:$C$20095&amp;DVOA!$A$2:$A20768&amp;DVOA!$B$2:$B$20095,0)),0)</f>
        <v>0.27315365171243799</v>
      </c>
      <c r="Q800" s="6" cm="1">
        <f t="array" ref="Q800">IFERROR(INDEX(WDVOA!$W$2:$W$1616,MATCH($G800&amp;$A800-1&amp;$B800,WDVOA!$U$2:$U$19616&amp;WDVOA!$V$2:$V$19616&amp;WDVOA!$B$2:$B$19616,0)),0)</f>
        <v>0</v>
      </c>
      <c r="R800" s="6" cm="1">
        <f t="array" ref="R800">IFERROR(INDEX(DVOA!$AC$2:$AC$20095,MATCH($G800&amp;$A800-1&amp;$B800,DVOA!$C$2:$C$20095&amp;DVOA!$A$2:$A$20095&amp;DVOA!$B$2:$B$20095,0)
),0)</f>
        <v>0.11340339940887301</v>
      </c>
      <c r="S800" s="6">
        <f t="shared" si="159"/>
        <v>0.12388766099713651</v>
      </c>
      <c r="T800" s="104">
        <f t="shared" si="167"/>
        <v>-0.31334739811841761</v>
      </c>
      <c r="U800" s="104" t="str">
        <f t="shared" si="168"/>
        <v/>
      </c>
      <c r="V800" s="26" t="str" cm="1">
        <f t="array" ref="V800">IFERROR(IF(E800="H",INDEX('DVOA Pred'!$G$2:$G$1000,MATCH($F800&amp;$B800&amp;$A800,'DVOA Pred'!$C$2:$C$1000&amp;'DVOA Pred'!$A$2:$A$1000&amp;'DVOA Pred'!$B$2:$B$1000,0)),
INDEX('DVOA Pred'!$H$2:$H$1000,MATCH($F800&amp;$B800&amp;$A800,'DVOA Pred'!$D$2:$D$1000&amp;'DVOA Pred'!$A$2:$A$1000&amp;'DVOA Pred'!$B$2:$B$1000,0))),"")</f>
        <v/>
      </c>
      <c r="W800" s="26" t="str">
        <f t="shared" si="160"/>
        <v/>
      </c>
      <c r="X800" s="26" t="str">
        <f t="shared" si="161"/>
        <v/>
      </c>
      <c r="Y800" s="6" t="str">
        <f>IFERROR((PERCENTRANK($L$2:$L$20355,L800)*Multiples!$B$3)+((PERCENTRANK($W$2:$W$20355,W800)*(1-Multiples!$B$3))),"")</f>
        <v/>
      </c>
      <c r="Z800" s="64"/>
      <c r="AA800" s="64"/>
      <c r="AB800" s="24" t="str">
        <f t="shared" si="162"/>
        <v/>
      </c>
      <c r="AC800" s="24" t="str">
        <f t="shared" si="163"/>
        <v/>
      </c>
      <c r="AD800" s="24" t="str">
        <f t="shared" si="164"/>
        <v/>
      </c>
      <c r="AE800" s="99" t="str">
        <f t="shared" si="165"/>
        <v/>
      </c>
      <c r="AF800" s="99" t="str">
        <f t="shared" si="166"/>
        <v/>
      </c>
      <c r="AG800" s="64"/>
      <c r="AH800" s="105"/>
      <c r="AI800" s="105"/>
      <c r="AJ800" s="66"/>
    </row>
    <row r="801" spans="1:36" customFormat="1" x14ac:dyDescent="0.25">
      <c r="A801" s="7">
        <v>13</v>
      </c>
      <c r="B801" s="5">
        <v>2023</v>
      </c>
      <c r="C801" s="5" t="str">
        <f t="shared" si="156"/>
        <v>2023 W13</v>
      </c>
      <c r="D801" s="5">
        <v>401</v>
      </c>
      <c r="E801" s="5" t="s">
        <v>649</v>
      </c>
      <c r="F801" s="5" t="s">
        <v>5</v>
      </c>
      <c r="G801" s="5" t="s">
        <v>20</v>
      </c>
      <c r="H801" s="5">
        <v>-6.5</v>
      </c>
      <c r="I801" s="61">
        <v>-6</v>
      </c>
      <c r="J801" s="62" t="str">
        <f t="shared" si="157"/>
        <v>F-0.5</v>
      </c>
      <c r="K801" s="61">
        <f t="shared" si="158"/>
        <v>-0.5</v>
      </c>
      <c r="L801" s="228">
        <f>IF(K801=0,0,
IF(J801="D0.5",0.5*SUMIFS('Key Numbers'!$C$2:$C$71,'Key Numbers'!$A$2:$A$71,"&gt;="&amp;ABS($I801),'Key Numbers'!$A$2:$A$71,"&lt;="&amp;ABS($H801)),
IF(J801="D-0.5",0.5*-1*SUMIFS('Key Numbers'!$C$2:$C$71,'Key Numbers'!$A$2:$A$71,"&lt;="&amp;ABS($I801),'Key Numbers'!$A$2:$A$71,"&gt;="&amp;ABS($H801)),
IF(J801="F0.5",0.5*SUMIFS('Key Numbers'!$C$2:$C$71,'Key Numbers'!$A$2:$A$71,"&lt;="&amp;ABS($I801),'Key Numbers'!$A$2:$A$71,"&gt;="&amp;ABS($H801)),
IF(J801="F-0.5",0.5*-1*SUMIFS('Key Numbers'!$C$2:$C$71,'Key Numbers'!$A$2:$A$71,"&gt;="&amp;ABS($I801),'Key Numbers'!$A$2:$A$71,"&lt;="&amp;ABS($H801)),
IF(AND(LEFT(J801,1)="F",K801&lt;0),-1*SUMIFS('Key Numbers'!$C$2:$C$71,'Key Numbers'!$A$2:$A$71,"&gt;="&amp;ABS($I801),'Key Numbers'!$A$2:$A$71,"&lt;="&amp;ABS($H801)),
IF(AND(LEFT(J801,1)="F",K801&gt;0),SUMIFS('Key Numbers'!$C$2:$C$71,'Key Numbers'!$A$2:$A$71,"&lt;="&amp;ABS($I801),'Key Numbers'!$A$2:$A$71,"&gt;="&amp;ABS($H801)),
IF(AND(LEFT(J801,1)="D",K801&lt;0),-1*SUMIFS('Key Numbers'!$C$2:$C$71,'Key Numbers'!$A$2:$A$71,"&lt;="&amp;ABS($I801),'Key Numbers'!$A$2:$A$71,"&gt;="&amp;ABS($H801)),
SUMIFS('Key Numbers'!$C$2:$C$71,'Key Numbers'!$A$2:$A$71,"&gt;="&amp;ABS($I801),'Key Numbers'!$A$2:$A$71,"&lt;="&amp;ABS($H801))))))))))</f>
        <v>-3.669724770642202E-2</v>
      </c>
      <c r="M801" s="6" cm="1">
        <f t="array" ref="M801">IFERROR(INDEX(DVOA!$E$2:$E$20095,MATCH($F801&amp;$A801-1&amp;$B801,DVOA!$C$2:$C$20095&amp;DVOA!$A$2:$A20769&amp;DVOA!$B$2:$B$20095,0)),0)</f>
        <v>0.27315365171243799</v>
      </c>
      <c r="N801" s="6" cm="1">
        <f t="array" ref="N801">IFERROR(INDEX(WDVOA!$W$2:$W$1616,MATCH($F801&amp;$A801-1&amp;$B801,WDVOA!$U$2:$U$19616&amp;WDVOA!$V$2:$V$19616&amp;WDVOA!$B$2:$B$19616,0)),0)</f>
        <v>0</v>
      </c>
      <c r="O801" s="6" cm="1">
        <f t="array" ref="O801">IFERROR(INDEX(DVOA!$AC$2:$AC$20095,MATCH($F801&amp;$A801-1&amp;$B801,DVOA!$C$2:$C$20095&amp;DVOA!$A$2:$A$20095&amp;DVOA!$B$2:$B$20095,0)
),0)</f>
        <v>0.11340339940887301</v>
      </c>
      <c r="P801" s="6" cm="1">
        <f t="array" ref="P801">IFERROR(INDEX(DVOA!$E$2:$E$20095,MATCH($G801&amp;$A801-1&amp;$B801,DVOA!$C$2:$C$20095&amp;DVOA!$A$2:$A20769&amp;DVOA!$B$2:$B$20095,0)),0)</f>
        <v>-4.01937464059796E-2</v>
      </c>
      <c r="Q801" s="6" cm="1">
        <f t="array" ref="Q801">IFERROR(INDEX(WDVOA!$W$2:$W$1616,MATCH($G801&amp;$A801-1&amp;$B801,WDVOA!$U$2:$U$19616&amp;WDVOA!$V$2:$V$19616&amp;WDVOA!$B$2:$B$19616,0)),0)</f>
        <v>0</v>
      </c>
      <c r="R801" s="6" cm="1">
        <f t="array" ref="R801">IFERROR(INDEX(DVOA!$AC$2:$AC$20095,MATCH($G801&amp;$A801-1&amp;$B801,DVOA!$C$2:$C$20095&amp;DVOA!$A$2:$A$20095&amp;DVOA!$B$2:$B$20095,0)
),0)</f>
        <v>0.13437192258540001</v>
      </c>
      <c r="S801" s="6">
        <f t="shared" si="159"/>
        <v>0.12388766099713651</v>
      </c>
      <c r="T801" s="104">
        <f t="shared" si="167"/>
        <v>0.31334739811841761</v>
      </c>
      <c r="U801" s="104" t="str">
        <f t="shared" si="168"/>
        <v/>
      </c>
      <c r="V801" s="26" t="str" cm="1">
        <f t="array" ref="V801">IFERROR(IF(E801="H",INDEX('DVOA Pred'!$G$2:$G$1000,MATCH($F801&amp;$B801&amp;$A801,'DVOA Pred'!$C$2:$C$1000&amp;'DVOA Pred'!$A$2:$A$1000&amp;'DVOA Pred'!$B$2:$B$1000,0)),
INDEX('DVOA Pred'!$H$2:$H$1000,MATCH($F801&amp;$B801&amp;$A801,'DVOA Pred'!$D$2:$D$1000&amp;'DVOA Pred'!$A$2:$A$1000&amp;'DVOA Pred'!$B$2:$B$1000,0))),"")</f>
        <v/>
      </c>
      <c r="W801" s="26" t="str">
        <f t="shared" si="160"/>
        <v/>
      </c>
      <c r="X801" s="26" t="str">
        <f t="shared" si="161"/>
        <v/>
      </c>
      <c r="Y801" s="6" t="str">
        <f>IFERROR((PERCENTRANK($L$2:$L$20355,L801)*Multiples!$B$3)+((PERCENTRANK($W$2:$W$20355,W801)*(1-Multiples!$B$3))),"")</f>
        <v/>
      </c>
      <c r="Z801" s="64"/>
      <c r="AA801" s="64"/>
      <c r="AB801" s="24" t="str">
        <f t="shared" si="162"/>
        <v/>
      </c>
      <c r="AC801" s="24" t="str">
        <f t="shared" si="163"/>
        <v/>
      </c>
      <c r="AD801" s="24" t="str">
        <f t="shared" si="164"/>
        <v/>
      </c>
      <c r="AE801" s="99" t="str">
        <f t="shared" si="165"/>
        <v/>
      </c>
      <c r="AF801" s="99" t="str">
        <f t="shared" si="166"/>
        <v/>
      </c>
      <c r="AG801" s="64"/>
      <c r="AH801" s="105"/>
      <c r="AI801" s="105"/>
      <c r="AJ801" s="66"/>
    </row>
    <row r="802" spans="1:36" customFormat="1" x14ac:dyDescent="0.25">
      <c r="A802" s="7">
        <v>13</v>
      </c>
      <c r="B802" s="5">
        <v>2023</v>
      </c>
      <c r="C802" s="5" t="str">
        <f t="shared" si="156"/>
        <v>2023 W13</v>
      </c>
      <c r="D802" s="5">
        <v>402</v>
      </c>
      <c r="E802" s="5" t="s">
        <v>649</v>
      </c>
      <c r="F802" s="5" t="s">
        <v>24</v>
      </c>
      <c r="G802" s="5" t="s">
        <v>12</v>
      </c>
      <c r="H802" s="5">
        <v>8.5</v>
      </c>
      <c r="I802" s="61">
        <v>10</v>
      </c>
      <c r="J802" s="62" t="str">
        <f t="shared" si="157"/>
        <v>D-1.5</v>
      </c>
      <c r="K802" s="61">
        <f t="shared" si="158"/>
        <v>-1.5</v>
      </c>
      <c r="L802" s="228">
        <f>IF(K802=0,0,
IF(J802="D0.5",0.5*SUMIFS('Key Numbers'!$C$2:$C$71,'Key Numbers'!$A$2:$A$71,"&gt;="&amp;ABS($I802),'Key Numbers'!$A$2:$A$71,"&lt;="&amp;ABS($H802)),
IF(J802="D-0.5",0.5*-1*SUMIFS('Key Numbers'!$C$2:$C$71,'Key Numbers'!$A$2:$A$71,"&lt;="&amp;ABS($I802),'Key Numbers'!$A$2:$A$71,"&gt;="&amp;ABS($H802)),
IF(J802="F0.5",0.5*SUMIFS('Key Numbers'!$C$2:$C$71,'Key Numbers'!$A$2:$A$71,"&lt;="&amp;ABS($I802),'Key Numbers'!$A$2:$A$71,"&gt;="&amp;ABS($H802)),
IF(J802="F-0.5",0.5*-1*SUMIFS('Key Numbers'!$C$2:$C$71,'Key Numbers'!$A$2:$A$71,"&gt;="&amp;ABS($I802),'Key Numbers'!$A$2:$A$71,"&lt;="&amp;ABS($H802)),
IF(AND(LEFT(J802,1)="F",K802&lt;0),-1*SUMIFS('Key Numbers'!$C$2:$C$71,'Key Numbers'!$A$2:$A$71,"&gt;="&amp;ABS($I802),'Key Numbers'!$A$2:$A$71,"&lt;="&amp;ABS($H802)),
IF(AND(LEFT(J802,1)="F",K802&gt;0),SUMIFS('Key Numbers'!$C$2:$C$71,'Key Numbers'!$A$2:$A$71,"&lt;="&amp;ABS($I802),'Key Numbers'!$A$2:$A$71,"&gt;="&amp;ABS($H802)),
IF(AND(LEFT(J802,1)="D",K802&lt;0),-1*SUMIFS('Key Numbers'!$C$2:$C$71,'Key Numbers'!$A$2:$A$71,"&lt;="&amp;ABS($I802),'Key Numbers'!$A$2:$A$71,"&gt;="&amp;ABS($H802)),
SUMIFS('Key Numbers'!$C$2:$C$71,'Key Numbers'!$A$2:$A$71,"&gt;="&amp;ABS($I802),'Key Numbers'!$A$2:$A$71,"&lt;="&amp;ABS($H802))))))))))</f>
        <v>-6.6055045871559637E-2</v>
      </c>
      <c r="M802" s="6" cm="1">
        <f t="array" ref="M802">IFERROR(INDEX(DVOA!$E$2:$E$20095,MATCH($F802&amp;$A802-1&amp;$B802,DVOA!$C$2:$C$20095&amp;DVOA!$A$2:$A20770&amp;DVOA!$B$2:$B$20095,0)),0)</f>
        <v>-1.48598200313607E-2</v>
      </c>
      <c r="N802" s="6" cm="1">
        <f t="array" ref="N802">IFERROR(INDEX(WDVOA!$W$2:$W$1616,MATCH($F802&amp;$A802-1&amp;$B802,WDVOA!$U$2:$U$19616&amp;WDVOA!$V$2:$V$19616&amp;WDVOA!$B$2:$B$19616,0)),0)</f>
        <v>0</v>
      </c>
      <c r="O802" s="6" cm="1">
        <f t="array" ref="O802">IFERROR(INDEX(DVOA!$AC$2:$AC$20095,MATCH($F802&amp;$A802-1&amp;$B802,DVOA!$C$2:$C$20095&amp;DVOA!$A$2:$A$20095&amp;DVOA!$B$2:$B$20095,0)
),0)</f>
        <v>0.21442595910180801</v>
      </c>
      <c r="P802" s="6" cm="1">
        <f t="array" ref="P802">IFERROR(INDEX(DVOA!$E$2:$E$20095,MATCH($G802&amp;$A802-1&amp;$B802,DVOA!$C$2:$C$20095&amp;DVOA!$A$2:$A20770&amp;DVOA!$B$2:$B$20095,0)),0)</f>
        <v>0.15610285713831501</v>
      </c>
      <c r="Q802" s="6" cm="1">
        <f t="array" ref="Q802">IFERROR(INDEX(WDVOA!$W$2:$W$1616,MATCH($G802&amp;$A802-1&amp;$B802,WDVOA!$U$2:$U$19616&amp;WDVOA!$V$2:$V$19616&amp;WDVOA!$B$2:$B$19616,0)),0)</f>
        <v>0</v>
      </c>
      <c r="R802" s="6" cm="1">
        <f t="array" ref="R802">IFERROR(INDEX(DVOA!$AC$2:$AC$20095,MATCH($G802&amp;$A802-1&amp;$B802,DVOA!$C$2:$C$20095&amp;DVOA!$A$2:$A$20095&amp;DVOA!$B$2:$B$20095,0)
),0)</f>
        <v>0.16341211873880199</v>
      </c>
      <c r="S802" s="6">
        <f t="shared" si="159"/>
        <v>0.18891903892030498</v>
      </c>
      <c r="T802" s="104">
        <f t="shared" si="167"/>
        <v>-0.1709626771696757</v>
      </c>
      <c r="U802" s="104" t="str">
        <f t="shared" si="168"/>
        <v/>
      </c>
      <c r="V802" s="26" t="str" cm="1">
        <f t="array" ref="V802">IFERROR(IF(E802="H",INDEX('DVOA Pred'!$G$2:$G$1000,MATCH($F802&amp;$B802&amp;$A802,'DVOA Pred'!$C$2:$C$1000&amp;'DVOA Pred'!$A$2:$A$1000&amp;'DVOA Pred'!$B$2:$B$1000,0)),
INDEX('DVOA Pred'!$H$2:$H$1000,MATCH($F802&amp;$B802&amp;$A802,'DVOA Pred'!$D$2:$D$1000&amp;'DVOA Pred'!$A$2:$A$1000&amp;'DVOA Pred'!$B$2:$B$1000,0))),"")</f>
        <v/>
      </c>
      <c r="W802" s="26" t="str">
        <f t="shared" si="160"/>
        <v/>
      </c>
      <c r="X802" s="26" t="str">
        <f t="shared" si="161"/>
        <v/>
      </c>
      <c r="Y802" s="6" t="str">
        <f>IFERROR((PERCENTRANK($L$2:$L$20355,L802)*Multiples!$B$3)+((PERCENTRANK($W$2:$W$20355,W802)*(1-Multiples!$B$3))),"")</f>
        <v/>
      </c>
      <c r="Z802" s="64"/>
      <c r="AA802" s="64"/>
      <c r="AB802" s="24" t="str">
        <f t="shared" si="162"/>
        <v/>
      </c>
      <c r="AC802" s="24" t="str">
        <f t="shared" si="163"/>
        <v/>
      </c>
      <c r="AD802" s="24" t="str">
        <f t="shared" si="164"/>
        <v/>
      </c>
      <c r="AE802" s="99" t="str">
        <f t="shared" si="165"/>
        <v/>
      </c>
      <c r="AF802" s="99" t="str">
        <f t="shared" si="166"/>
        <v/>
      </c>
      <c r="AG802" s="64"/>
      <c r="AH802" s="105"/>
      <c r="AI802" s="105"/>
      <c r="AJ802" s="66"/>
    </row>
    <row r="803" spans="1:36" customFormat="1" x14ac:dyDescent="0.25">
      <c r="A803" s="7">
        <v>13</v>
      </c>
      <c r="B803" s="5">
        <v>2023</v>
      </c>
      <c r="C803" s="5" t="str">
        <f t="shared" si="156"/>
        <v>2023 W13</v>
      </c>
      <c r="D803" s="5">
        <v>402</v>
      </c>
      <c r="E803" s="5" t="s">
        <v>651</v>
      </c>
      <c r="F803" s="5" t="s">
        <v>12</v>
      </c>
      <c r="G803" s="5" t="s">
        <v>24</v>
      </c>
      <c r="H803" s="5">
        <v>-8.5</v>
      </c>
      <c r="I803" s="61">
        <v>-10</v>
      </c>
      <c r="J803" s="62" t="str">
        <f t="shared" si="157"/>
        <v>F1.5</v>
      </c>
      <c r="K803" s="61">
        <f t="shared" si="158"/>
        <v>1.5</v>
      </c>
      <c r="L803" s="228">
        <f>IF(K803=0,0,
IF(J803="D0.5",0.5*SUMIFS('Key Numbers'!$C$2:$C$71,'Key Numbers'!$A$2:$A$71,"&gt;="&amp;ABS($I803),'Key Numbers'!$A$2:$A$71,"&lt;="&amp;ABS($H803)),
IF(J803="D-0.5",0.5*-1*SUMIFS('Key Numbers'!$C$2:$C$71,'Key Numbers'!$A$2:$A$71,"&lt;="&amp;ABS($I803),'Key Numbers'!$A$2:$A$71,"&gt;="&amp;ABS($H803)),
IF(J803="F0.5",0.5*SUMIFS('Key Numbers'!$C$2:$C$71,'Key Numbers'!$A$2:$A$71,"&lt;="&amp;ABS($I803),'Key Numbers'!$A$2:$A$71,"&gt;="&amp;ABS($H803)),
IF(J803="F-0.5",0.5*-1*SUMIFS('Key Numbers'!$C$2:$C$71,'Key Numbers'!$A$2:$A$71,"&gt;="&amp;ABS($I803),'Key Numbers'!$A$2:$A$71,"&lt;="&amp;ABS($H803)),
IF(AND(LEFT(J803,1)="F",K803&lt;0),-1*SUMIFS('Key Numbers'!$C$2:$C$71,'Key Numbers'!$A$2:$A$71,"&gt;="&amp;ABS($I803),'Key Numbers'!$A$2:$A$71,"&lt;="&amp;ABS($H803)),
IF(AND(LEFT(J803,1)="F",K803&gt;0),SUMIFS('Key Numbers'!$C$2:$C$71,'Key Numbers'!$A$2:$A$71,"&lt;="&amp;ABS($I803),'Key Numbers'!$A$2:$A$71,"&gt;="&amp;ABS($H803)),
IF(AND(LEFT(J803,1)="D",K803&lt;0),-1*SUMIFS('Key Numbers'!$C$2:$C$71,'Key Numbers'!$A$2:$A$71,"&lt;="&amp;ABS($I803),'Key Numbers'!$A$2:$A$71,"&gt;="&amp;ABS($H803)),
SUMIFS('Key Numbers'!$C$2:$C$71,'Key Numbers'!$A$2:$A$71,"&gt;="&amp;ABS($I803),'Key Numbers'!$A$2:$A$71,"&lt;="&amp;ABS($H803))))))))))</f>
        <v>6.6055045871559637E-2</v>
      </c>
      <c r="M803" s="6" cm="1">
        <f t="array" ref="M803">IFERROR(INDEX(DVOA!$E$2:$E$20095,MATCH($F803&amp;$A803-1&amp;$B803,DVOA!$C$2:$C$20095&amp;DVOA!$A$2:$A20771&amp;DVOA!$B$2:$B$20095,0)),0)</f>
        <v>0.15610285713831501</v>
      </c>
      <c r="N803" s="6" cm="1">
        <f t="array" ref="N803">IFERROR(INDEX(WDVOA!$W$2:$W$1616,MATCH($F803&amp;$A803-1&amp;$B803,WDVOA!$U$2:$U$19616&amp;WDVOA!$V$2:$V$19616&amp;WDVOA!$B$2:$B$19616,0)),0)</f>
        <v>0</v>
      </c>
      <c r="O803" s="6" cm="1">
        <f t="array" ref="O803">IFERROR(INDEX(DVOA!$AC$2:$AC$20095,MATCH($F803&amp;$A803-1&amp;$B803,DVOA!$C$2:$C$20095&amp;DVOA!$A$2:$A$20095&amp;DVOA!$B$2:$B$20095,0)
),0)</f>
        <v>0.16341211873880199</v>
      </c>
      <c r="P803" s="6" cm="1">
        <f t="array" ref="P803">IFERROR(INDEX(DVOA!$E$2:$E$20095,MATCH($G803&amp;$A803-1&amp;$B803,DVOA!$C$2:$C$20095&amp;DVOA!$A$2:$A20771&amp;DVOA!$B$2:$B$20095,0)),0)</f>
        <v>-1.48598200313607E-2</v>
      </c>
      <c r="Q803" s="6" cm="1">
        <f t="array" ref="Q803">IFERROR(INDEX(WDVOA!$W$2:$W$1616,MATCH($G803&amp;$A803-1&amp;$B803,WDVOA!$U$2:$U$19616&amp;WDVOA!$V$2:$V$19616&amp;WDVOA!$B$2:$B$19616,0)),0)</f>
        <v>0</v>
      </c>
      <c r="R803" s="6" cm="1">
        <f t="array" ref="R803">IFERROR(INDEX(DVOA!$AC$2:$AC$20095,MATCH($G803&amp;$A803-1&amp;$B803,DVOA!$C$2:$C$20095&amp;DVOA!$A$2:$A$20095&amp;DVOA!$B$2:$B$20095,0)
),0)</f>
        <v>0.21442595910180801</v>
      </c>
      <c r="S803" s="6">
        <f t="shared" si="159"/>
        <v>0.18891903892030498</v>
      </c>
      <c r="T803" s="104">
        <f t="shared" si="167"/>
        <v>0.1709626771696757</v>
      </c>
      <c r="U803" s="104" t="str">
        <f t="shared" si="168"/>
        <v/>
      </c>
      <c r="V803" s="26" t="str" cm="1">
        <f t="array" ref="V803">IFERROR(IF(E803="H",INDEX('DVOA Pred'!$G$2:$G$1000,MATCH($F803&amp;$B803&amp;$A803,'DVOA Pred'!$C$2:$C$1000&amp;'DVOA Pred'!$A$2:$A$1000&amp;'DVOA Pred'!$B$2:$B$1000,0)),
INDEX('DVOA Pred'!$H$2:$H$1000,MATCH($F803&amp;$B803&amp;$A803,'DVOA Pred'!$D$2:$D$1000&amp;'DVOA Pred'!$A$2:$A$1000&amp;'DVOA Pred'!$B$2:$B$1000,0))),"")</f>
        <v/>
      </c>
      <c r="W803" s="26" t="str">
        <f t="shared" si="160"/>
        <v/>
      </c>
      <c r="X803" s="26" t="str">
        <f t="shared" si="161"/>
        <v/>
      </c>
      <c r="Y803" s="6" t="str">
        <f>IFERROR((PERCENTRANK($L$2:$L$20355,L803)*Multiples!$B$3)+((PERCENTRANK($W$2:$W$20355,W803)*(1-Multiples!$B$3))),"")</f>
        <v/>
      </c>
      <c r="Z803" s="64"/>
      <c r="AA803" s="64"/>
      <c r="AB803" s="24" t="str">
        <f t="shared" si="162"/>
        <v/>
      </c>
      <c r="AC803" s="24" t="str">
        <f t="shared" si="163"/>
        <v/>
      </c>
      <c r="AD803" s="24" t="str">
        <f t="shared" si="164"/>
        <v/>
      </c>
      <c r="AE803" s="99" t="str">
        <f t="shared" si="165"/>
        <v/>
      </c>
      <c r="AF803" s="99" t="str">
        <f t="shared" si="166"/>
        <v/>
      </c>
      <c r="AG803" s="64" t="s">
        <v>652</v>
      </c>
      <c r="AH803" s="105"/>
      <c r="AI803" s="105">
        <v>4</v>
      </c>
      <c r="AJ803" s="66"/>
    </row>
    <row r="804" spans="1:36" customFormat="1" x14ac:dyDescent="0.25">
      <c r="A804" s="7">
        <v>14</v>
      </c>
      <c r="B804" s="5">
        <v>2023</v>
      </c>
      <c r="C804" s="5" t="str">
        <f t="shared" si="156"/>
        <v>2023 W14</v>
      </c>
      <c r="D804" s="5">
        <v>403</v>
      </c>
      <c r="E804" s="5" t="s">
        <v>649</v>
      </c>
      <c r="F804" s="5" t="s">
        <v>30</v>
      </c>
      <c r="G804" s="5" t="s">
        <v>1</v>
      </c>
      <c r="H804" s="47">
        <v>10.5</v>
      </c>
      <c r="I804" s="61">
        <v>13.5</v>
      </c>
      <c r="J804" s="62" t="str">
        <f t="shared" si="157"/>
        <v>D-3</v>
      </c>
      <c r="K804" s="61">
        <f t="shared" si="158"/>
        <v>-3</v>
      </c>
      <c r="L804" s="228">
        <f>IF(K804=0,0,
IF(J804="D0.5",0.5*SUMIFS('Key Numbers'!$C$2:$C$71,'Key Numbers'!$A$2:$A$71,"&gt;="&amp;ABS($I804),'Key Numbers'!$A$2:$A$71,"&lt;="&amp;ABS($H804)),
IF(J804="D-0.5",0.5*-1*SUMIFS('Key Numbers'!$C$2:$C$71,'Key Numbers'!$A$2:$A$71,"&lt;="&amp;ABS($I804),'Key Numbers'!$A$2:$A$71,"&gt;="&amp;ABS($H804)),
IF(J804="F0.5",0.5*SUMIFS('Key Numbers'!$C$2:$C$71,'Key Numbers'!$A$2:$A$71,"&lt;="&amp;ABS($I804),'Key Numbers'!$A$2:$A$71,"&gt;="&amp;ABS($H804)),
IF(J804="F-0.5",0.5*-1*SUMIFS('Key Numbers'!$C$2:$C$71,'Key Numbers'!$A$2:$A$71,"&gt;="&amp;ABS($I804),'Key Numbers'!$A$2:$A$71,"&lt;="&amp;ABS($H804)),
IF(AND(LEFT(J804,1)="F",K804&lt;0),-1*SUMIFS('Key Numbers'!$C$2:$C$71,'Key Numbers'!$A$2:$A$71,"&gt;="&amp;ABS($I804),'Key Numbers'!$A$2:$A$71,"&lt;="&amp;ABS($H804)),
IF(AND(LEFT(J804,1)="F",K804&gt;0),SUMIFS('Key Numbers'!$C$2:$C$71,'Key Numbers'!$A$2:$A$71,"&lt;="&amp;ABS($I804),'Key Numbers'!$A$2:$A$71,"&gt;="&amp;ABS($H804)),
IF(AND(LEFT(J804,1)="D",K804&lt;0),-1*SUMIFS('Key Numbers'!$C$2:$C$71,'Key Numbers'!$A$2:$A$71,"&lt;="&amp;ABS($I804),'Key Numbers'!$A$2:$A$71,"&gt;="&amp;ABS($H804)),
SUMIFS('Key Numbers'!$C$2:$C$71,'Key Numbers'!$A$2:$A$71,"&gt;="&amp;ABS($I804),'Key Numbers'!$A$2:$A$71,"&lt;="&amp;ABS($H804))))))))))</f>
        <v>-5.1376146788990829E-2</v>
      </c>
      <c r="M804" s="6" cm="1">
        <f t="array" ref="M804">IFERROR(INDEX(DVOA!$E$2:$E$20095,MATCH($F804&amp;$A804-1&amp;$B804,DVOA!$C$2:$C$20095&amp;DVOA!$A$2:$A20716&amp;DVOA!$B$2:$B$20095,0)),0)</f>
        <v>-6.43E-3</v>
      </c>
      <c r="N804" s="6" cm="1">
        <f t="array" ref="N804">IFERROR(INDEX(WDVOA!$W$2:$W$1616,MATCH($F804&amp;$A804-1&amp;$B804,WDVOA!$U$2:$U$19616&amp;WDVOA!$V$2:$V$19616&amp;WDVOA!$B$2:$B$19616,0)),0)</f>
        <v>0</v>
      </c>
      <c r="O804" s="6" cm="1">
        <f t="array" ref="O804">IFERROR(INDEX(DVOA!$AC$2:$AC$20095,MATCH($F804&amp;$A804-1&amp;$B804,DVOA!$C$2:$C$20095&amp;DVOA!$A$2:$A$20095&amp;DVOA!$B$2:$B$20095,0)
),0)</f>
        <v>6.3868999999999995E-2</v>
      </c>
      <c r="P804" s="6" cm="1">
        <f t="array" ref="P804">IFERROR(INDEX(DVOA!$E$2:$E$20095,MATCH($G804&amp;$A804-1&amp;$B804,DVOA!$C$2:$C$20095&amp;DVOA!$A$2:$A20716&amp;DVOA!$B$2:$B$20095,0)),0)</f>
        <v>0.43010399999999999</v>
      </c>
      <c r="Q804" s="6" cm="1">
        <f t="array" ref="Q804">IFERROR(INDEX(WDVOA!$W$2:$W$1616,MATCH($G804&amp;$A804-1&amp;$B804,WDVOA!$U$2:$U$19616&amp;WDVOA!$V$2:$V$19616&amp;WDVOA!$B$2:$B$19616,0)),0)</f>
        <v>0</v>
      </c>
      <c r="R804" s="6" cm="1">
        <f t="array" ref="R804">IFERROR(INDEX(DVOA!$AC$2:$AC$20095,MATCH($G804&amp;$A804-1&amp;$B804,DVOA!$C$2:$C$20095&amp;DVOA!$A$2:$A$20095&amp;DVOA!$B$2:$B$20095,0)
),0)</f>
        <v>0.148558</v>
      </c>
      <c r="S804" s="6">
        <f t="shared" si="159"/>
        <v>0.10621349999999999</v>
      </c>
      <c r="T804" s="104">
        <f t="shared" si="167"/>
        <v>-0.43653399999999998</v>
      </c>
      <c r="U804" s="104" t="str">
        <f t="shared" si="168"/>
        <v/>
      </c>
      <c r="V804" s="26" t="str" cm="1">
        <f t="array" ref="V804">IFERROR(IF(E804="H",INDEX('DVOA Pred'!$G$2:$G$1000,MATCH($F804&amp;$B804&amp;$A804,'DVOA Pred'!$C$2:$C$1000&amp;'DVOA Pred'!$A$2:$A$1000&amp;'DVOA Pred'!$B$2:$B$1000,0)),
INDEX('DVOA Pred'!$H$2:$H$1000,MATCH($F804&amp;$B804&amp;$A804,'DVOA Pred'!$D$2:$D$1000&amp;'DVOA Pred'!$A$2:$A$1000&amp;'DVOA Pred'!$B$2:$B$1000,0))),"")</f>
        <v/>
      </c>
      <c r="W804" s="26" t="str">
        <f t="shared" si="160"/>
        <v/>
      </c>
      <c r="X804" s="26" t="str">
        <f t="shared" si="161"/>
        <v/>
      </c>
      <c r="Y804" s="6" t="str">
        <f>IFERROR((PERCENTRANK($L$2:$L$20355,L804)*Multiples!$B$3)+((PERCENTRANK($W$2:$W$20355,W804)*(1-Multiples!$B$3))),"")</f>
        <v/>
      </c>
      <c r="Z804" s="64">
        <v>16</v>
      </c>
      <c r="AA804" s="64">
        <v>28</v>
      </c>
      <c r="AB804" s="24">
        <f t="shared" si="162"/>
        <v>-12</v>
      </c>
      <c r="AC804" s="24">
        <f t="shared" si="163"/>
        <v>-1.5</v>
      </c>
      <c r="AD804" s="24">
        <f t="shared" si="164"/>
        <v>1.5</v>
      </c>
      <c r="AE804" s="99" t="str">
        <f t="shared" si="165"/>
        <v>No</v>
      </c>
      <c r="AF804" s="99" t="str">
        <f t="shared" si="166"/>
        <v>Yes</v>
      </c>
      <c r="AG804" s="64"/>
      <c r="AH804" s="105"/>
      <c r="AI804" s="105"/>
      <c r="AJ804" s="66"/>
    </row>
    <row r="805" spans="1:36" customFormat="1" x14ac:dyDescent="0.25">
      <c r="A805" s="7">
        <v>14</v>
      </c>
      <c r="B805" s="5">
        <v>2023</v>
      </c>
      <c r="C805" s="5" t="str">
        <f t="shared" si="156"/>
        <v>2023 W14</v>
      </c>
      <c r="D805" s="5">
        <v>403</v>
      </c>
      <c r="E805" s="5" t="s">
        <v>651</v>
      </c>
      <c r="F805" s="5" t="s">
        <v>1</v>
      </c>
      <c r="G805" s="5" t="s">
        <v>30</v>
      </c>
      <c r="H805" s="47">
        <v>-10.5</v>
      </c>
      <c r="I805" s="61">
        <v>-13.5</v>
      </c>
      <c r="J805" s="62" t="str">
        <f t="shared" si="157"/>
        <v>F3</v>
      </c>
      <c r="K805" s="61">
        <f t="shared" si="158"/>
        <v>3</v>
      </c>
      <c r="L805" s="228">
        <f>IF(K805=0,0,
IF(J805="D0.5",0.5*SUMIFS('Key Numbers'!$C$2:$C$71,'Key Numbers'!$A$2:$A$71,"&gt;="&amp;ABS($I805),'Key Numbers'!$A$2:$A$71,"&lt;="&amp;ABS($H805)),
IF(J805="D-0.5",0.5*-1*SUMIFS('Key Numbers'!$C$2:$C$71,'Key Numbers'!$A$2:$A$71,"&lt;="&amp;ABS($I805),'Key Numbers'!$A$2:$A$71,"&gt;="&amp;ABS($H805)),
IF(J805="F0.5",0.5*SUMIFS('Key Numbers'!$C$2:$C$71,'Key Numbers'!$A$2:$A$71,"&lt;="&amp;ABS($I805),'Key Numbers'!$A$2:$A$71,"&gt;="&amp;ABS($H805)),
IF(J805="F-0.5",0.5*-1*SUMIFS('Key Numbers'!$C$2:$C$71,'Key Numbers'!$A$2:$A$71,"&gt;="&amp;ABS($I805),'Key Numbers'!$A$2:$A$71,"&lt;="&amp;ABS($H805)),
IF(AND(LEFT(J805,1)="F",K805&lt;0),-1*SUMIFS('Key Numbers'!$C$2:$C$71,'Key Numbers'!$A$2:$A$71,"&gt;="&amp;ABS($I805),'Key Numbers'!$A$2:$A$71,"&lt;="&amp;ABS($H805)),
IF(AND(LEFT(J805,1)="F",K805&gt;0),SUMIFS('Key Numbers'!$C$2:$C$71,'Key Numbers'!$A$2:$A$71,"&lt;="&amp;ABS($I805),'Key Numbers'!$A$2:$A$71,"&gt;="&amp;ABS($H805)),
IF(AND(LEFT(J805,1)="D",K805&lt;0),-1*SUMIFS('Key Numbers'!$C$2:$C$71,'Key Numbers'!$A$2:$A$71,"&lt;="&amp;ABS($I805),'Key Numbers'!$A$2:$A$71,"&gt;="&amp;ABS($H805)),
SUMIFS('Key Numbers'!$C$2:$C$71,'Key Numbers'!$A$2:$A$71,"&gt;="&amp;ABS($I805),'Key Numbers'!$A$2:$A$71,"&lt;="&amp;ABS($H805))))))))))</f>
        <v>5.1376146788990829E-2</v>
      </c>
      <c r="M805" s="6" cm="1">
        <f t="array" ref="M805">IFERROR(INDEX(DVOA!$E$2:$E$20095,MATCH($F805&amp;$A805-1&amp;$B805,DVOA!$C$2:$C$20095&amp;DVOA!$A$2:$A20717&amp;DVOA!$B$2:$B$20095,0)),0)</f>
        <v>0.43010399999999999</v>
      </c>
      <c r="N805" s="6" cm="1">
        <f t="array" ref="N805">IFERROR(INDEX(WDVOA!$W$2:$W$1616,MATCH($F805&amp;$A805-1&amp;$B805,WDVOA!$U$2:$U$19616&amp;WDVOA!$V$2:$V$19616&amp;WDVOA!$B$2:$B$19616,0)),0)</f>
        <v>0</v>
      </c>
      <c r="O805" s="6" cm="1">
        <f t="array" ref="O805">IFERROR(INDEX(DVOA!$AC$2:$AC$20095,MATCH($F805&amp;$A805-1&amp;$B805,DVOA!$C$2:$C$20095&amp;DVOA!$A$2:$A$20095&amp;DVOA!$B$2:$B$20095,0)
),0)</f>
        <v>0.148558</v>
      </c>
      <c r="P805" s="6" cm="1">
        <f t="array" ref="P805">IFERROR(INDEX(DVOA!$E$2:$E$20095,MATCH($G805&amp;$A805-1&amp;$B805,DVOA!$C$2:$C$20095&amp;DVOA!$A$2:$A20717&amp;DVOA!$B$2:$B$20095,0)),0)</f>
        <v>-6.43E-3</v>
      </c>
      <c r="Q805" s="6" cm="1">
        <f t="array" ref="Q805">IFERROR(INDEX(WDVOA!$W$2:$W$1616,MATCH($G805&amp;$A805-1&amp;$B805,WDVOA!$U$2:$U$19616&amp;WDVOA!$V$2:$V$19616&amp;WDVOA!$B$2:$B$19616,0)),0)</f>
        <v>0</v>
      </c>
      <c r="R805" s="6" cm="1">
        <f t="array" ref="R805">IFERROR(INDEX(DVOA!$AC$2:$AC$20095,MATCH($G805&amp;$A805-1&amp;$B805,DVOA!$C$2:$C$20095&amp;DVOA!$A$2:$A$20095&amp;DVOA!$B$2:$B$20095,0)
),0)</f>
        <v>6.3868999999999995E-2</v>
      </c>
      <c r="S805" s="6">
        <f t="shared" si="159"/>
        <v>0.10621349999999999</v>
      </c>
      <c r="T805" s="104">
        <f t="shared" si="167"/>
        <v>0.43653399999999998</v>
      </c>
      <c r="U805" s="104" t="str">
        <f t="shared" si="168"/>
        <v/>
      </c>
      <c r="V805" s="26" t="str" cm="1">
        <f t="array" ref="V805">IFERROR(IF(E805="H",INDEX('DVOA Pred'!$G$2:$G$1000,MATCH($F805&amp;$B805&amp;$A805,'DVOA Pred'!$C$2:$C$1000&amp;'DVOA Pred'!$A$2:$A$1000&amp;'DVOA Pred'!$B$2:$B$1000,0)),
INDEX('DVOA Pred'!$H$2:$H$1000,MATCH($F805&amp;$B805&amp;$A805,'DVOA Pred'!$D$2:$D$1000&amp;'DVOA Pred'!$A$2:$A$1000&amp;'DVOA Pred'!$B$2:$B$1000,0))),"")</f>
        <v/>
      </c>
      <c r="W805" s="26" t="str">
        <f t="shared" si="160"/>
        <v/>
      </c>
      <c r="X805" s="26" t="str">
        <f t="shared" si="161"/>
        <v/>
      </c>
      <c r="Y805" s="6" t="str">
        <f>IFERROR((PERCENTRANK($L$2:$L$20355,L805)*Multiples!$B$3)+((PERCENTRANK($W$2:$W$20355,W805)*(1-Multiples!$B$3))),"")</f>
        <v/>
      </c>
      <c r="Z805" s="64">
        <v>28</v>
      </c>
      <c r="AA805" s="64">
        <v>16</v>
      </c>
      <c r="AB805" s="24">
        <f t="shared" si="162"/>
        <v>12</v>
      </c>
      <c r="AC805" s="24">
        <f t="shared" si="163"/>
        <v>1.5</v>
      </c>
      <c r="AD805" s="24">
        <f t="shared" si="164"/>
        <v>-1.5</v>
      </c>
      <c r="AE805" s="99" t="str">
        <f t="shared" si="165"/>
        <v>Yes</v>
      </c>
      <c r="AF805" s="99" t="str">
        <f t="shared" si="166"/>
        <v>No</v>
      </c>
      <c r="AG805" s="64" t="s">
        <v>652</v>
      </c>
      <c r="AH805" s="105"/>
      <c r="AI805" s="105">
        <v>1</v>
      </c>
      <c r="AJ805" s="66"/>
    </row>
    <row r="806" spans="1:36" customFormat="1" x14ac:dyDescent="0.25">
      <c r="A806" s="7">
        <v>14</v>
      </c>
      <c r="B806" s="5">
        <v>2023</v>
      </c>
      <c r="C806" s="5" t="str">
        <f t="shared" si="156"/>
        <v>2023 W14</v>
      </c>
      <c r="D806" s="5">
        <v>404</v>
      </c>
      <c r="E806" s="5" t="s">
        <v>651</v>
      </c>
      <c r="F806" s="5" t="s">
        <v>18</v>
      </c>
      <c r="G806" s="5" t="s">
        <v>42</v>
      </c>
      <c r="H806" s="47">
        <v>-7.5</v>
      </c>
      <c r="I806" s="61">
        <v>-7.5</v>
      </c>
      <c r="J806" s="62" t="str">
        <f t="shared" si="157"/>
        <v>F0</v>
      </c>
      <c r="K806" s="61">
        <f t="shared" si="158"/>
        <v>0</v>
      </c>
      <c r="L806" s="228">
        <f>IF(K806=0,0,
IF(J806="D0.5",0.5*SUMIFS('Key Numbers'!$C$2:$C$71,'Key Numbers'!$A$2:$A$71,"&gt;="&amp;ABS($I806),'Key Numbers'!$A$2:$A$71,"&lt;="&amp;ABS($H806)),
IF(J806="D-0.5",0.5*-1*SUMIFS('Key Numbers'!$C$2:$C$71,'Key Numbers'!$A$2:$A$71,"&lt;="&amp;ABS($I806),'Key Numbers'!$A$2:$A$71,"&gt;="&amp;ABS($H806)),
IF(J806="F0.5",0.5*SUMIFS('Key Numbers'!$C$2:$C$71,'Key Numbers'!$A$2:$A$71,"&lt;="&amp;ABS($I806),'Key Numbers'!$A$2:$A$71,"&gt;="&amp;ABS($H806)),
IF(J806="F-0.5",0.5*-1*SUMIFS('Key Numbers'!$C$2:$C$71,'Key Numbers'!$A$2:$A$71,"&gt;="&amp;ABS($I806),'Key Numbers'!$A$2:$A$71,"&lt;="&amp;ABS($H806)),
IF(AND(LEFT(J806,1)="F",K806&lt;0),-1*SUMIFS('Key Numbers'!$C$2:$C$71,'Key Numbers'!$A$2:$A$71,"&gt;="&amp;ABS($I806),'Key Numbers'!$A$2:$A$71,"&lt;="&amp;ABS($H806)),
IF(AND(LEFT(J806,1)="F",K806&gt;0),SUMIFS('Key Numbers'!$C$2:$C$71,'Key Numbers'!$A$2:$A$71,"&lt;="&amp;ABS($I806),'Key Numbers'!$A$2:$A$71,"&gt;="&amp;ABS($H806)),
IF(AND(LEFT(J806,1)="D",K806&lt;0),-1*SUMIFS('Key Numbers'!$C$2:$C$71,'Key Numbers'!$A$2:$A$71,"&lt;="&amp;ABS($I806),'Key Numbers'!$A$2:$A$71,"&gt;="&amp;ABS($H806)),
SUMIFS('Key Numbers'!$C$2:$C$71,'Key Numbers'!$A$2:$A$71,"&gt;="&amp;ABS($I806),'Key Numbers'!$A$2:$A$71,"&lt;="&amp;ABS($H806))))))))))</f>
        <v>0</v>
      </c>
      <c r="M806" s="6" cm="1">
        <f t="array" ref="M806">IFERROR(INDEX(DVOA!$E$2:$E$20095,MATCH($F806&amp;$A806-1&amp;$B806,DVOA!$C$2:$C$20095&amp;DVOA!$A$2:$A20718&amp;DVOA!$B$2:$B$20095,0)),0)</f>
        <v>0.41215299999999999</v>
      </c>
      <c r="N806" s="6" cm="1">
        <f t="array" ref="N806">IFERROR(INDEX(WDVOA!$W$2:$W$1616,MATCH($F806&amp;$A806-1&amp;$B806,WDVOA!$U$2:$U$19616&amp;WDVOA!$V$2:$V$19616&amp;WDVOA!$B$2:$B$19616,0)),0)</f>
        <v>0</v>
      </c>
      <c r="O806" s="6" cm="1">
        <f t="array" ref="O806">IFERROR(INDEX(DVOA!$AC$2:$AC$20095,MATCH($F806&amp;$A806-1&amp;$B806,DVOA!$C$2:$C$20095&amp;DVOA!$A$2:$A$20095&amp;DVOA!$B$2:$B$20095,0)
),0)</f>
        <v>0.15734500000000001</v>
      </c>
      <c r="P806" s="6" cm="1">
        <f t="array" ref="P806">IFERROR(INDEX(DVOA!$E$2:$E$20095,MATCH($G806&amp;$A806-1&amp;$B806,DVOA!$C$2:$C$20095&amp;DVOA!$A$2:$A20718&amp;DVOA!$B$2:$B$20095,0)),0)</f>
        <v>-1.41E-2</v>
      </c>
      <c r="Q806" s="6" cm="1">
        <f t="array" ref="Q806">IFERROR(INDEX(WDVOA!$W$2:$W$1616,MATCH($G806&amp;$A806-1&amp;$B806,WDVOA!$U$2:$U$19616&amp;WDVOA!$V$2:$V$19616&amp;WDVOA!$B$2:$B$19616,0)),0)</f>
        <v>0</v>
      </c>
      <c r="R806" s="6" cm="1">
        <f t="array" ref="R806">IFERROR(INDEX(DVOA!$AC$2:$AC$20095,MATCH($G806&amp;$A806-1&amp;$B806,DVOA!$C$2:$C$20095&amp;DVOA!$A$2:$A$20095&amp;DVOA!$B$2:$B$20095,0)
),0)</f>
        <v>0.128159</v>
      </c>
      <c r="S806" s="6">
        <f t="shared" si="159"/>
        <v>0.14275199999999999</v>
      </c>
      <c r="T806" s="104">
        <f t="shared" si="167"/>
        <v>0.42625299999999999</v>
      </c>
      <c r="U806" s="104" t="str">
        <f t="shared" si="168"/>
        <v/>
      </c>
      <c r="V806" s="26" t="str" cm="1">
        <f t="array" ref="V806">IFERROR(IF(E806="H",INDEX('DVOA Pred'!$G$2:$G$1000,MATCH($F806&amp;$B806&amp;$A806,'DVOA Pred'!$C$2:$C$1000&amp;'DVOA Pred'!$A$2:$A$1000&amp;'DVOA Pred'!$B$2:$B$1000,0)),
INDEX('DVOA Pred'!$H$2:$H$1000,MATCH($F806&amp;$B806&amp;$A806,'DVOA Pred'!$D$2:$D$1000&amp;'DVOA Pred'!$A$2:$A$1000&amp;'DVOA Pred'!$B$2:$B$1000,0))),"")</f>
        <v/>
      </c>
      <c r="W806" s="26" t="str">
        <f t="shared" si="160"/>
        <v/>
      </c>
      <c r="X806" s="26" t="str">
        <f t="shared" si="161"/>
        <v/>
      </c>
      <c r="Y806" s="6" t="str">
        <f>IFERROR((PERCENTRANK($L$2:$L$20355,L806)*Multiples!$B$3)+((PERCENTRANK($W$2:$W$20355,W806)*(1-Multiples!$B$3))),"")</f>
        <v/>
      </c>
      <c r="Z806" s="64">
        <v>37</v>
      </c>
      <c r="AA806" s="64">
        <v>31</v>
      </c>
      <c r="AB806" s="24">
        <f t="shared" si="162"/>
        <v>6</v>
      </c>
      <c r="AC806" s="24">
        <f t="shared" si="163"/>
        <v>-1.5</v>
      </c>
      <c r="AD806" s="24">
        <f t="shared" si="164"/>
        <v>-1.5</v>
      </c>
      <c r="AE806" s="99" t="str">
        <f t="shared" si="165"/>
        <v>No</v>
      </c>
      <c r="AF806" s="99" t="str">
        <f t="shared" si="166"/>
        <v>No</v>
      </c>
      <c r="AG806" s="64" t="s">
        <v>652</v>
      </c>
      <c r="AH806" s="105"/>
      <c r="AI806" s="105"/>
      <c r="AJ806" s="66"/>
    </row>
    <row r="807" spans="1:36" customFormat="1" x14ac:dyDescent="0.25">
      <c r="A807" s="7">
        <v>14</v>
      </c>
      <c r="B807" s="5">
        <v>2023</v>
      </c>
      <c r="C807" s="5" t="str">
        <f t="shared" si="156"/>
        <v>2023 W14</v>
      </c>
      <c r="D807" s="5">
        <v>404</v>
      </c>
      <c r="E807" s="5" t="s">
        <v>651</v>
      </c>
      <c r="F807" s="5" t="s">
        <v>42</v>
      </c>
      <c r="G807" s="5" t="s">
        <v>18</v>
      </c>
      <c r="H807" s="47">
        <v>7.5</v>
      </c>
      <c r="I807" s="61">
        <v>7.5</v>
      </c>
      <c r="J807" s="62" t="str">
        <f t="shared" si="157"/>
        <v>D0</v>
      </c>
      <c r="K807" s="61">
        <f t="shared" si="158"/>
        <v>0</v>
      </c>
      <c r="L807" s="228">
        <f>IF(K807=0,0,
IF(J807="D0.5",0.5*SUMIFS('Key Numbers'!$C$2:$C$71,'Key Numbers'!$A$2:$A$71,"&gt;="&amp;ABS($I807),'Key Numbers'!$A$2:$A$71,"&lt;="&amp;ABS($H807)),
IF(J807="D-0.5",0.5*-1*SUMIFS('Key Numbers'!$C$2:$C$71,'Key Numbers'!$A$2:$A$71,"&lt;="&amp;ABS($I807),'Key Numbers'!$A$2:$A$71,"&gt;="&amp;ABS($H807)),
IF(J807="F0.5",0.5*SUMIFS('Key Numbers'!$C$2:$C$71,'Key Numbers'!$A$2:$A$71,"&lt;="&amp;ABS($I807),'Key Numbers'!$A$2:$A$71,"&gt;="&amp;ABS($H807)),
IF(J807="F-0.5",0.5*-1*SUMIFS('Key Numbers'!$C$2:$C$71,'Key Numbers'!$A$2:$A$71,"&gt;="&amp;ABS($I807),'Key Numbers'!$A$2:$A$71,"&lt;="&amp;ABS($H807)),
IF(AND(LEFT(J807,1)="F",K807&lt;0),-1*SUMIFS('Key Numbers'!$C$2:$C$71,'Key Numbers'!$A$2:$A$71,"&gt;="&amp;ABS($I807),'Key Numbers'!$A$2:$A$71,"&lt;="&amp;ABS($H807)),
IF(AND(LEFT(J807,1)="F",K807&gt;0),SUMIFS('Key Numbers'!$C$2:$C$71,'Key Numbers'!$A$2:$A$71,"&lt;="&amp;ABS($I807),'Key Numbers'!$A$2:$A$71,"&gt;="&amp;ABS($H807)),
IF(AND(LEFT(J807,1)="D",K807&lt;0),-1*SUMIFS('Key Numbers'!$C$2:$C$71,'Key Numbers'!$A$2:$A$71,"&lt;="&amp;ABS($I807),'Key Numbers'!$A$2:$A$71,"&gt;="&amp;ABS($H807)),
SUMIFS('Key Numbers'!$C$2:$C$71,'Key Numbers'!$A$2:$A$71,"&gt;="&amp;ABS($I807),'Key Numbers'!$A$2:$A$71,"&lt;="&amp;ABS($H807))))))))))</f>
        <v>0</v>
      </c>
      <c r="M807" s="6" cm="1">
        <f t="array" ref="M807">IFERROR(INDEX(DVOA!$E$2:$E$20095,MATCH($F807&amp;$A807-1&amp;$B807,DVOA!$C$2:$C$20095&amp;DVOA!$A$2:$A20719&amp;DVOA!$B$2:$B$20095,0)),0)</f>
        <v>-1.41E-2</v>
      </c>
      <c r="N807" s="6" cm="1">
        <f t="array" ref="N807">IFERROR(INDEX(WDVOA!$W$2:$W$1616,MATCH($F807&amp;$A807-1&amp;$B807,WDVOA!$U$2:$U$19616&amp;WDVOA!$V$2:$V$19616&amp;WDVOA!$B$2:$B$19616,0)),0)</f>
        <v>0</v>
      </c>
      <c r="O807" s="6" cm="1">
        <f t="array" ref="O807">IFERROR(INDEX(DVOA!$AC$2:$AC$20095,MATCH($F807&amp;$A807-1&amp;$B807,DVOA!$C$2:$C$20095&amp;DVOA!$A$2:$A$20095&amp;DVOA!$B$2:$B$20095,0)
),0)</f>
        <v>0.128159</v>
      </c>
      <c r="P807" s="6" cm="1">
        <f t="array" ref="P807">IFERROR(INDEX(DVOA!$E$2:$E$20095,MATCH($G807&amp;$A807-1&amp;$B807,DVOA!$C$2:$C$20095&amp;DVOA!$A$2:$A20719&amp;DVOA!$B$2:$B$20095,0)),0)</f>
        <v>0.41215299999999999</v>
      </c>
      <c r="Q807" s="6" cm="1">
        <f t="array" ref="Q807">IFERROR(INDEX(WDVOA!$W$2:$W$1616,MATCH($G807&amp;$A807-1&amp;$B807,WDVOA!$U$2:$U$19616&amp;WDVOA!$V$2:$V$19616&amp;WDVOA!$B$2:$B$19616,0)),0)</f>
        <v>0</v>
      </c>
      <c r="R807" s="6" cm="1">
        <f t="array" ref="R807">IFERROR(INDEX(DVOA!$AC$2:$AC$20095,MATCH($G807&amp;$A807-1&amp;$B807,DVOA!$C$2:$C$20095&amp;DVOA!$A$2:$A$20095&amp;DVOA!$B$2:$B$20095,0)
),0)</f>
        <v>0.15734500000000001</v>
      </c>
      <c r="S807" s="6">
        <f t="shared" si="159"/>
        <v>0.14275199999999999</v>
      </c>
      <c r="T807" s="104">
        <f t="shared" si="167"/>
        <v>-0.42625299999999999</v>
      </c>
      <c r="U807" s="104" t="str">
        <f t="shared" si="168"/>
        <v/>
      </c>
      <c r="V807" s="26" t="str" cm="1">
        <f t="array" ref="V807">IFERROR(IF(E807="H",INDEX('DVOA Pred'!$G$2:$G$1000,MATCH($F807&amp;$B807&amp;$A807,'DVOA Pred'!$C$2:$C$1000&amp;'DVOA Pred'!$A$2:$A$1000&amp;'DVOA Pred'!$B$2:$B$1000,0)),
INDEX('DVOA Pred'!$H$2:$H$1000,MATCH($F807&amp;$B807&amp;$A807,'DVOA Pred'!$D$2:$D$1000&amp;'DVOA Pred'!$A$2:$A$1000&amp;'DVOA Pred'!$B$2:$B$1000,0))),"")</f>
        <v/>
      </c>
      <c r="W807" s="26" t="str">
        <f t="shared" si="160"/>
        <v/>
      </c>
      <c r="X807" s="26" t="str">
        <f t="shared" si="161"/>
        <v/>
      </c>
      <c r="Y807" s="6" t="str">
        <f>IFERROR((PERCENTRANK($L$2:$L$20355,L807)*Multiples!$B$3)+((PERCENTRANK($W$2:$W$20355,W807)*(1-Multiples!$B$3))),"")</f>
        <v/>
      </c>
      <c r="Z807" s="64">
        <v>31</v>
      </c>
      <c r="AA807" s="64">
        <v>37</v>
      </c>
      <c r="AB807" s="24">
        <f t="shared" si="162"/>
        <v>-6</v>
      </c>
      <c r="AC807" s="24">
        <f t="shared" si="163"/>
        <v>1.5</v>
      </c>
      <c r="AD807" s="24">
        <f t="shared" si="164"/>
        <v>1.5</v>
      </c>
      <c r="AE807" s="99" t="str">
        <f t="shared" si="165"/>
        <v>Yes</v>
      </c>
      <c r="AF807" s="99" t="str">
        <f t="shared" si="166"/>
        <v>Yes</v>
      </c>
      <c r="AG807" s="64"/>
      <c r="AH807" s="105"/>
      <c r="AI807" s="105"/>
      <c r="AJ807" s="66"/>
    </row>
    <row r="808" spans="1:36" customFormat="1" x14ac:dyDescent="0.25">
      <c r="A808" s="7">
        <v>14</v>
      </c>
      <c r="B808" s="5">
        <v>2023</v>
      </c>
      <c r="C808" s="5" t="str">
        <f t="shared" si="156"/>
        <v>2023 W14</v>
      </c>
      <c r="D808" s="5">
        <v>405</v>
      </c>
      <c r="E808" s="5" t="s">
        <v>649</v>
      </c>
      <c r="F808" s="5" t="s">
        <v>0</v>
      </c>
      <c r="G808" s="5" t="s">
        <v>5</v>
      </c>
      <c r="H808" s="47">
        <v>2.5</v>
      </c>
      <c r="I808" s="61">
        <v>1.5</v>
      </c>
      <c r="J808" s="62" t="str">
        <f t="shared" si="157"/>
        <v>D1</v>
      </c>
      <c r="K808" s="61">
        <f t="shared" si="158"/>
        <v>1</v>
      </c>
      <c r="L808" s="228">
        <f>IF(K808=0,0,
IF(J808="D0.5",0.5*SUMIFS('Key Numbers'!$C$2:$C$71,'Key Numbers'!$A$2:$A$71,"&gt;="&amp;ABS($I808),'Key Numbers'!$A$2:$A$71,"&lt;="&amp;ABS($H808)),
IF(J808="D-0.5",0.5*-1*SUMIFS('Key Numbers'!$C$2:$C$71,'Key Numbers'!$A$2:$A$71,"&lt;="&amp;ABS($I808),'Key Numbers'!$A$2:$A$71,"&gt;="&amp;ABS($H808)),
IF(J808="F0.5",0.5*SUMIFS('Key Numbers'!$C$2:$C$71,'Key Numbers'!$A$2:$A$71,"&lt;="&amp;ABS($I808),'Key Numbers'!$A$2:$A$71,"&gt;="&amp;ABS($H808)),
IF(J808="F-0.5",0.5*-1*SUMIFS('Key Numbers'!$C$2:$C$71,'Key Numbers'!$A$2:$A$71,"&gt;="&amp;ABS($I808),'Key Numbers'!$A$2:$A$71,"&lt;="&amp;ABS($H808)),
IF(AND(LEFT(J808,1)="F",K808&lt;0),-1*SUMIFS('Key Numbers'!$C$2:$C$71,'Key Numbers'!$A$2:$A$71,"&gt;="&amp;ABS($I808),'Key Numbers'!$A$2:$A$71,"&lt;="&amp;ABS($H808)),
IF(AND(LEFT(J808,1)="F",K808&gt;0),SUMIFS('Key Numbers'!$C$2:$C$71,'Key Numbers'!$A$2:$A$71,"&lt;="&amp;ABS($I808),'Key Numbers'!$A$2:$A$71,"&gt;="&amp;ABS($H808)),
IF(AND(LEFT(J808,1)="D",K808&lt;0),-1*SUMIFS('Key Numbers'!$C$2:$C$71,'Key Numbers'!$A$2:$A$71,"&lt;="&amp;ABS($I808),'Key Numbers'!$A$2:$A$71,"&gt;="&amp;ABS($H808)),
SUMIFS('Key Numbers'!$C$2:$C$71,'Key Numbers'!$A$2:$A$71,"&gt;="&amp;ABS($I808),'Key Numbers'!$A$2:$A$71,"&lt;="&amp;ABS($H808))))))))))</f>
        <v>5.6880733944954132E-2</v>
      </c>
      <c r="M808" s="6" cm="1">
        <f t="array" ref="M808">IFERROR(INDEX(DVOA!$E$2:$E$20095,MATCH($F808&amp;$A808-1&amp;$B808,DVOA!$C$2:$C$20095&amp;DVOA!$A$2:$A20720&amp;DVOA!$B$2:$B$20095,0)),0)</f>
        <v>0.19511400000000001</v>
      </c>
      <c r="N808" s="6" cm="1">
        <f t="array" ref="N808">IFERROR(INDEX(WDVOA!$W$2:$W$1616,MATCH($F808&amp;$A808-1&amp;$B808,WDVOA!$U$2:$U$19616&amp;WDVOA!$V$2:$V$19616&amp;WDVOA!$B$2:$B$19616,0)),0)</f>
        <v>0</v>
      </c>
      <c r="O808" s="6" cm="1">
        <f t="array" ref="O808">IFERROR(INDEX(DVOA!$AC$2:$AC$20095,MATCH($F808&amp;$A808-1&amp;$B808,DVOA!$C$2:$C$20095&amp;DVOA!$A$2:$A$20095&amp;DVOA!$B$2:$B$20095,0)
),0)</f>
        <v>0.219636</v>
      </c>
      <c r="P808" s="6" cm="1">
        <f t="array" ref="P808">IFERROR(INDEX(DVOA!$E$2:$E$20095,MATCH($G808&amp;$A808-1&amp;$B808,DVOA!$C$2:$C$20095&amp;DVOA!$A$2:$A20720&amp;DVOA!$B$2:$B$20095,0)),0)</f>
        <v>0.23738699999999999</v>
      </c>
      <c r="Q808" s="6" cm="1">
        <f t="array" ref="Q808">IFERROR(INDEX(WDVOA!$W$2:$W$1616,MATCH($G808&amp;$A808-1&amp;$B808,WDVOA!$U$2:$U$19616&amp;WDVOA!$V$2:$V$19616&amp;WDVOA!$B$2:$B$19616,0)),0)</f>
        <v>0</v>
      </c>
      <c r="R808" s="6" cm="1">
        <f t="array" ref="R808">IFERROR(INDEX(DVOA!$AC$2:$AC$20095,MATCH($G808&amp;$A808-1&amp;$B808,DVOA!$C$2:$C$20095&amp;DVOA!$A$2:$A$20095&amp;DVOA!$B$2:$B$20095,0)
),0)</f>
        <v>0.11430800000000001</v>
      </c>
      <c r="S808" s="6">
        <f t="shared" si="159"/>
        <v>0.16697200000000001</v>
      </c>
      <c r="T808" s="104">
        <f t="shared" si="167"/>
        <v>-4.2272999999999977E-2</v>
      </c>
      <c r="U808" s="104" t="str">
        <f t="shared" si="168"/>
        <v/>
      </c>
      <c r="V808" s="26" t="str" cm="1">
        <f t="array" ref="V808">IFERROR(IF(E808="H",INDEX('DVOA Pred'!$G$2:$G$1000,MATCH($F808&amp;$B808&amp;$A808,'DVOA Pred'!$C$2:$C$1000&amp;'DVOA Pred'!$A$2:$A$1000&amp;'DVOA Pred'!$B$2:$B$1000,0)),
INDEX('DVOA Pred'!$H$2:$H$1000,MATCH($F808&amp;$B808&amp;$A808,'DVOA Pred'!$D$2:$D$1000&amp;'DVOA Pred'!$A$2:$A$1000&amp;'DVOA Pred'!$B$2:$B$1000,0))),"")</f>
        <v/>
      </c>
      <c r="W808" s="26" t="str">
        <f t="shared" si="160"/>
        <v/>
      </c>
      <c r="X808" s="26" t="str">
        <f t="shared" si="161"/>
        <v/>
      </c>
      <c r="Y808" s="6" t="str">
        <f>IFERROR((PERCENTRANK($L$2:$L$20355,L808)*Multiples!$B$3)+((PERCENTRANK($W$2:$W$20355,W808)*(1-Multiples!$B$3))),"")</f>
        <v/>
      </c>
      <c r="Z808" s="64">
        <v>20</v>
      </c>
      <c r="AA808" s="64">
        <v>17</v>
      </c>
      <c r="AB808" s="24">
        <f t="shared" si="162"/>
        <v>3</v>
      </c>
      <c r="AC808" s="24">
        <f t="shared" si="163"/>
        <v>5.5</v>
      </c>
      <c r="AD808" s="24">
        <f t="shared" si="164"/>
        <v>4.5</v>
      </c>
      <c r="AE808" s="99" t="str">
        <f t="shared" si="165"/>
        <v>Yes</v>
      </c>
      <c r="AF808" s="99" t="str">
        <f t="shared" si="166"/>
        <v>Yes</v>
      </c>
      <c r="AG808" s="64"/>
      <c r="AH808" s="105"/>
      <c r="AI808" s="105"/>
      <c r="AJ808" s="66"/>
    </row>
    <row r="809" spans="1:36" customFormat="1" x14ac:dyDescent="0.25">
      <c r="A809" s="7">
        <v>14</v>
      </c>
      <c r="B809" s="5">
        <v>2023</v>
      </c>
      <c r="C809" s="5" t="str">
        <f t="shared" si="156"/>
        <v>2023 W14</v>
      </c>
      <c r="D809" s="5">
        <v>405</v>
      </c>
      <c r="E809" s="5" t="s">
        <v>651</v>
      </c>
      <c r="F809" s="5" t="s">
        <v>5</v>
      </c>
      <c r="G809" s="5" t="s">
        <v>0</v>
      </c>
      <c r="H809" s="47">
        <v>-2.5</v>
      </c>
      <c r="I809" s="61">
        <v>-1.5</v>
      </c>
      <c r="J809" s="62" t="str">
        <f t="shared" si="157"/>
        <v>F-1</v>
      </c>
      <c r="K809" s="61">
        <f t="shared" si="158"/>
        <v>-1</v>
      </c>
      <c r="L809" s="228">
        <f>IF(K809=0,0,
IF(J809="D0.5",0.5*SUMIFS('Key Numbers'!$C$2:$C$71,'Key Numbers'!$A$2:$A$71,"&gt;="&amp;ABS($I809),'Key Numbers'!$A$2:$A$71,"&lt;="&amp;ABS($H809)),
IF(J809="D-0.5",0.5*-1*SUMIFS('Key Numbers'!$C$2:$C$71,'Key Numbers'!$A$2:$A$71,"&lt;="&amp;ABS($I809),'Key Numbers'!$A$2:$A$71,"&gt;="&amp;ABS($H809)),
IF(J809="F0.5",0.5*SUMIFS('Key Numbers'!$C$2:$C$71,'Key Numbers'!$A$2:$A$71,"&lt;="&amp;ABS($I809),'Key Numbers'!$A$2:$A$71,"&gt;="&amp;ABS($H809)),
IF(J809="F-0.5",0.5*-1*SUMIFS('Key Numbers'!$C$2:$C$71,'Key Numbers'!$A$2:$A$71,"&gt;="&amp;ABS($I809),'Key Numbers'!$A$2:$A$71,"&lt;="&amp;ABS($H809)),
IF(AND(LEFT(J809,1)="F",K809&lt;0),-1*SUMIFS('Key Numbers'!$C$2:$C$71,'Key Numbers'!$A$2:$A$71,"&gt;="&amp;ABS($I809),'Key Numbers'!$A$2:$A$71,"&lt;="&amp;ABS($H809)),
IF(AND(LEFT(J809,1)="F",K809&gt;0),SUMIFS('Key Numbers'!$C$2:$C$71,'Key Numbers'!$A$2:$A$71,"&lt;="&amp;ABS($I809),'Key Numbers'!$A$2:$A$71,"&gt;="&amp;ABS($H809)),
IF(AND(LEFT(J809,1)="D",K809&lt;0),-1*SUMIFS('Key Numbers'!$C$2:$C$71,'Key Numbers'!$A$2:$A$71,"&lt;="&amp;ABS($I809),'Key Numbers'!$A$2:$A$71,"&gt;="&amp;ABS($H809)),
SUMIFS('Key Numbers'!$C$2:$C$71,'Key Numbers'!$A$2:$A$71,"&gt;="&amp;ABS($I809),'Key Numbers'!$A$2:$A$71,"&lt;="&amp;ABS($H809))))))))))</f>
        <v>-5.6880733944954132E-2</v>
      </c>
      <c r="M809" s="6" cm="1">
        <f t="array" ref="M809">IFERROR(INDEX(DVOA!$E$2:$E$20095,MATCH($F809&amp;$A809-1&amp;$B809,DVOA!$C$2:$C$20095&amp;DVOA!$A$2:$A20721&amp;DVOA!$B$2:$B$20095,0)),0)</f>
        <v>0.23738699999999999</v>
      </c>
      <c r="N809" s="6" cm="1">
        <f t="array" ref="N809">IFERROR(INDEX(WDVOA!$W$2:$W$1616,MATCH($F809&amp;$A809-1&amp;$B809,WDVOA!$U$2:$U$19616&amp;WDVOA!$V$2:$V$19616&amp;WDVOA!$B$2:$B$19616,0)),0)</f>
        <v>0</v>
      </c>
      <c r="O809" s="6" cm="1">
        <f t="array" ref="O809">IFERROR(INDEX(DVOA!$AC$2:$AC$20095,MATCH($F809&amp;$A809-1&amp;$B809,DVOA!$C$2:$C$20095&amp;DVOA!$A$2:$A$20095&amp;DVOA!$B$2:$B$20095,0)
),0)</f>
        <v>0.11430800000000001</v>
      </c>
      <c r="P809" s="6" cm="1">
        <f t="array" ref="P809">IFERROR(INDEX(DVOA!$E$2:$E$20095,MATCH($G809&amp;$A809-1&amp;$B809,DVOA!$C$2:$C$20095&amp;DVOA!$A$2:$A20721&amp;DVOA!$B$2:$B$20095,0)),0)</f>
        <v>0.19511400000000001</v>
      </c>
      <c r="Q809" s="6" cm="1">
        <f t="array" ref="Q809">IFERROR(INDEX(WDVOA!$W$2:$W$1616,MATCH($G809&amp;$A809-1&amp;$B809,WDVOA!$U$2:$U$19616&amp;WDVOA!$V$2:$V$19616&amp;WDVOA!$B$2:$B$19616,0)),0)</f>
        <v>0</v>
      </c>
      <c r="R809" s="6" cm="1">
        <f t="array" ref="R809">IFERROR(INDEX(DVOA!$AC$2:$AC$20095,MATCH($G809&amp;$A809-1&amp;$B809,DVOA!$C$2:$C$20095&amp;DVOA!$A$2:$A$20095&amp;DVOA!$B$2:$B$20095,0)
),0)</f>
        <v>0.219636</v>
      </c>
      <c r="S809" s="6">
        <f t="shared" si="159"/>
        <v>0.16697200000000001</v>
      </c>
      <c r="T809" s="104">
        <f t="shared" si="167"/>
        <v>4.2272999999999977E-2</v>
      </c>
      <c r="U809" s="104" t="str">
        <f t="shared" si="168"/>
        <v/>
      </c>
      <c r="V809" s="26" t="str" cm="1">
        <f t="array" ref="V809">IFERROR(IF(E809="H",INDEX('DVOA Pred'!$G$2:$G$1000,MATCH($F809&amp;$B809&amp;$A809,'DVOA Pred'!$C$2:$C$1000&amp;'DVOA Pred'!$A$2:$A$1000&amp;'DVOA Pred'!$B$2:$B$1000,0)),
INDEX('DVOA Pred'!$H$2:$H$1000,MATCH($F809&amp;$B809&amp;$A809,'DVOA Pred'!$D$2:$D$1000&amp;'DVOA Pred'!$A$2:$A$1000&amp;'DVOA Pred'!$B$2:$B$1000,0))),"")</f>
        <v/>
      </c>
      <c r="W809" s="26" t="str">
        <f t="shared" si="160"/>
        <v/>
      </c>
      <c r="X809" s="26" t="str">
        <f t="shared" si="161"/>
        <v/>
      </c>
      <c r="Y809" s="6" t="str">
        <f>IFERROR((PERCENTRANK($L$2:$L$20355,L809)*Multiples!$B$3)+((PERCENTRANK($W$2:$W$20355,W809)*(1-Multiples!$B$3))),"")</f>
        <v/>
      </c>
      <c r="Z809" s="64">
        <v>17</v>
      </c>
      <c r="AA809" s="64">
        <v>20</v>
      </c>
      <c r="AB809" s="24">
        <f t="shared" si="162"/>
        <v>-3</v>
      </c>
      <c r="AC809" s="24">
        <f t="shared" si="163"/>
        <v>-5.5</v>
      </c>
      <c r="AD809" s="24">
        <f t="shared" si="164"/>
        <v>-4.5</v>
      </c>
      <c r="AE809" s="99" t="str">
        <f t="shared" si="165"/>
        <v>No</v>
      </c>
      <c r="AF809" s="99" t="str">
        <f t="shared" si="166"/>
        <v>No</v>
      </c>
      <c r="AG809" s="64"/>
      <c r="AH809" s="105"/>
      <c r="AI809" s="105"/>
      <c r="AJ809" s="66"/>
    </row>
    <row r="810" spans="1:36" customFormat="1" x14ac:dyDescent="0.25">
      <c r="A810" s="7">
        <v>14</v>
      </c>
      <c r="B810" s="5">
        <v>2023</v>
      </c>
      <c r="C810" s="5" t="str">
        <f t="shared" si="156"/>
        <v>2023 W14</v>
      </c>
      <c r="D810" s="5">
        <v>406</v>
      </c>
      <c r="E810" s="5" t="s">
        <v>651</v>
      </c>
      <c r="F810" s="5" t="s">
        <v>4</v>
      </c>
      <c r="G810" s="5" t="s">
        <v>45</v>
      </c>
      <c r="H810" s="47">
        <v>-13.5</v>
      </c>
      <c r="I810" s="61">
        <v>-13</v>
      </c>
      <c r="J810" s="62" t="str">
        <f t="shared" si="157"/>
        <v>F-0.5</v>
      </c>
      <c r="K810" s="61">
        <f t="shared" si="158"/>
        <v>-0.5</v>
      </c>
      <c r="L810" s="228">
        <f>IF(K810=0,0,
IF(J810="D0.5",0.5*SUMIFS('Key Numbers'!$C$2:$C$71,'Key Numbers'!$A$2:$A$71,"&gt;="&amp;ABS($I810),'Key Numbers'!$A$2:$A$71,"&lt;="&amp;ABS($H810)),
IF(J810="D-0.5",0.5*-1*SUMIFS('Key Numbers'!$C$2:$C$71,'Key Numbers'!$A$2:$A$71,"&lt;="&amp;ABS($I810),'Key Numbers'!$A$2:$A$71,"&gt;="&amp;ABS($H810)),
IF(J810="F0.5",0.5*SUMIFS('Key Numbers'!$C$2:$C$71,'Key Numbers'!$A$2:$A$71,"&lt;="&amp;ABS($I810),'Key Numbers'!$A$2:$A$71,"&gt;="&amp;ABS($H810)),
IF(J810="F-0.5",0.5*-1*SUMIFS('Key Numbers'!$C$2:$C$71,'Key Numbers'!$A$2:$A$71,"&gt;="&amp;ABS($I810),'Key Numbers'!$A$2:$A$71,"&lt;="&amp;ABS($H810)),
IF(AND(LEFT(J810,1)="F",K810&lt;0),-1*SUMIFS('Key Numbers'!$C$2:$C$71,'Key Numbers'!$A$2:$A$71,"&gt;="&amp;ABS($I810),'Key Numbers'!$A$2:$A$71,"&lt;="&amp;ABS($H810)),
IF(AND(LEFT(J810,1)="F",K810&gt;0),SUMIFS('Key Numbers'!$C$2:$C$71,'Key Numbers'!$A$2:$A$71,"&lt;="&amp;ABS($I810),'Key Numbers'!$A$2:$A$71,"&gt;="&amp;ABS($H810)),
IF(AND(LEFT(J810,1)="D",K810&lt;0),-1*SUMIFS('Key Numbers'!$C$2:$C$71,'Key Numbers'!$A$2:$A$71,"&lt;="&amp;ABS($I810),'Key Numbers'!$A$2:$A$71,"&gt;="&amp;ABS($H810)),
SUMIFS('Key Numbers'!$C$2:$C$71,'Key Numbers'!$A$2:$A$71,"&gt;="&amp;ABS($I810),'Key Numbers'!$A$2:$A$71,"&lt;="&amp;ABS($H810))))))))))</f>
        <v>-1.0091743119266056E-2</v>
      </c>
      <c r="M810" s="6" cm="1">
        <f t="array" ref="M810">IFERROR(INDEX(DVOA!$E$2:$E$20095,MATCH($F810&amp;$A810-1&amp;$B810,DVOA!$C$2:$C$20095&amp;DVOA!$A$2:$A20722&amp;DVOA!$B$2:$B$20095,0)),0)</f>
        <v>0.230125</v>
      </c>
      <c r="N810" s="6" cm="1">
        <f t="array" ref="N810">IFERROR(INDEX(WDVOA!$W$2:$W$1616,MATCH($F810&amp;$A810-1&amp;$B810,WDVOA!$U$2:$U$19616&amp;WDVOA!$V$2:$V$19616&amp;WDVOA!$B$2:$B$19616,0)),0)</f>
        <v>0</v>
      </c>
      <c r="O810" s="6" cm="1">
        <f t="array" ref="O810">IFERROR(INDEX(DVOA!$AC$2:$AC$20095,MATCH($F810&amp;$A810-1&amp;$B810,DVOA!$C$2:$C$20095&amp;DVOA!$A$2:$A$20095&amp;DVOA!$B$2:$B$20095,0)
),0)</f>
        <v>0.17052999999999999</v>
      </c>
      <c r="P810" s="6" cm="1">
        <f t="array" ref="P810">IFERROR(INDEX(DVOA!$E$2:$E$20095,MATCH($G810&amp;$A810-1&amp;$B810,DVOA!$C$2:$C$20095&amp;DVOA!$A$2:$A20722&amp;DVOA!$B$2:$B$20095,0)),0)</f>
        <v>-0.11967999999999999</v>
      </c>
      <c r="Q810" s="6" cm="1">
        <f t="array" ref="Q810">IFERROR(INDEX(WDVOA!$W$2:$W$1616,MATCH($G810&amp;$A810-1&amp;$B810,WDVOA!$U$2:$U$19616&amp;WDVOA!$V$2:$V$19616&amp;WDVOA!$B$2:$B$19616,0)),0)</f>
        <v>0</v>
      </c>
      <c r="R810" s="6" cm="1">
        <f t="array" ref="R810">IFERROR(INDEX(DVOA!$AC$2:$AC$20095,MATCH($G810&amp;$A810-1&amp;$B810,DVOA!$C$2:$C$20095&amp;DVOA!$A$2:$A$20095&amp;DVOA!$B$2:$B$20095,0)
),0)</f>
        <v>0.11787499999999999</v>
      </c>
      <c r="S810" s="6">
        <f t="shared" si="159"/>
        <v>0.14420249999999998</v>
      </c>
      <c r="T810" s="104">
        <f t="shared" si="167"/>
        <v>0.34980499999999998</v>
      </c>
      <c r="U810" s="104" t="str">
        <f t="shared" si="168"/>
        <v/>
      </c>
      <c r="V810" s="26" t="str" cm="1">
        <f t="array" ref="V810">IFERROR(IF(E810="H",INDEX('DVOA Pred'!$G$2:$G$1000,MATCH($F810&amp;$B810&amp;$A810,'DVOA Pred'!$C$2:$C$1000&amp;'DVOA Pred'!$A$2:$A$1000&amp;'DVOA Pred'!$B$2:$B$1000,0)),
INDEX('DVOA Pred'!$H$2:$H$1000,MATCH($F810&amp;$B810&amp;$A810,'DVOA Pred'!$D$2:$D$1000&amp;'DVOA Pred'!$A$2:$A$1000&amp;'DVOA Pred'!$B$2:$B$1000,0))),"")</f>
        <v/>
      </c>
      <c r="W810" s="26" t="str">
        <f t="shared" si="160"/>
        <v/>
      </c>
      <c r="X810" s="26" t="str">
        <f t="shared" si="161"/>
        <v/>
      </c>
      <c r="Y810" s="6" t="str">
        <f>IFERROR((PERCENTRANK($L$2:$L$20355,L810)*Multiples!$B$3)+((PERCENTRANK($W$2:$W$20355,W810)*(1-Multiples!$B$3))),"")</f>
        <v/>
      </c>
      <c r="Z810" s="64">
        <v>27</v>
      </c>
      <c r="AA810" s="64">
        <v>28</v>
      </c>
      <c r="AB810" s="24">
        <f t="shared" si="162"/>
        <v>-1</v>
      </c>
      <c r="AC810" s="24">
        <f t="shared" si="163"/>
        <v>-14.5</v>
      </c>
      <c r="AD810" s="24">
        <f t="shared" si="164"/>
        <v>-14</v>
      </c>
      <c r="AE810" s="99" t="str">
        <f t="shared" si="165"/>
        <v>No</v>
      </c>
      <c r="AF810" s="99" t="str">
        <f t="shared" si="166"/>
        <v>No</v>
      </c>
      <c r="AG810" s="64" t="s">
        <v>652</v>
      </c>
      <c r="AH810" s="105"/>
      <c r="AI810" s="105">
        <v>4</v>
      </c>
      <c r="AJ810" s="66"/>
    </row>
    <row r="811" spans="1:36" customFormat="1" x14ac:dyDescent="0.25">
      <c r="A811" s="7">
        <v>14</v>
      </c>
      <c r="B811" s="5">
        <v>2023</v>
      </c>
      <c r="C811" s="5" t="str">
        <f t="shared" si="156"/>
        <v>2023 W14</v>
      </c>
      <c r="D811" s="5">
        <v>406</v>
      </c>
      <c r="E811" s="5" t="s">
        <v>649</v>
      </c>
      <c r="F811" s="5" t="s">
        <v>45</v>
      </c>
      <c r="G811" s="5" t="s">
        <v>4</v>
      </c>
      <c r="H811" s="47">
        <v>13.5</v>
      </c>
      <c r="I811" s="61">
        <v>13</v>
      </c>
      <c r="J811" s="62" t="str">
        <f t="shared" si="157"/>
        <v>D0.5</v>
      </c>
      <c r="K811" s="61">
        <f t="shared" si="158"/>
        <v>0.5</v>
      </c>
      <c r="L811" s="228">
        <f>IF(K811=0,0,
IF(J811="D0.5",0.5*SUMIFS('Key Numbers'!$C$2:$C$71,'Key Numbers'!$A$2:$A$71,"&gt;="&amp;ABS($I811),'Key Numbers'!$A$2:$A$71,"&lt;="&amp;ABS($H811)),
IF(J811="D-0.5",0.5*-1*SUMIFS('Key Numbers'!$C$2:$C$71,'Key Numbers'!$A$2:$A$71,"&lt;="&amp;ABS($I811),'Key Numbers'!$A$2:$A$71,"&gt;="&amp;ABS($H811)),
IF(J811="F0.5",0.5*SUMIFS('Key Numbers'!$C$2:$C$71,'Key Numbers'!$A$2:$A$71,"&lt;="&amp;ABS($I811),'Key Numbers'!$A$2:$A$71,"&gt;="&amp;ABS($H811)),
IF(J811="F-0.5",0.5*-1*SUMIFS('Key Numbers'!$C$2:$C$71,'Key Numbers'!$A$2:$A$71,"&gt;="&amp;ABS($I811),'Key Numbers'!$A$2:$A$71,"&lt;="&amp;ABS($H811)),
IF(AND(LEFT(J811,1)="F",K811&lt;0),-1*SUMIFS('Key Numbers'!$C$2:$C$71,'Key Numbers'!$A$2:$A$71,"&gt;="&amp;ABS($I811),'Key Numbers'!$A$2:$A$71,"&lt;="&amp;ABS($H811)),
IF(AND(LEFT(J811,1)="F",K811&gt;0),SUMIFS('Key Numbers'!$C$2:$C$71,'Key Numbers'!$A$2:$A$71,"&lt;="&amp;ABS($I811),'Key Numbers'!$A$2:$A$71,"&gt;="&amp;ABS($H811)),
IF(AND(LEFT(J811,1)="D",K811&lt;0),-1*SUMIFS('Key Numbers'!$C$2:$C$71,'Key Numbers'!$A$2:$A$71,"&lt;="&amp;ABS($I811),'Key Numbers'!$A$2:$A$71,"&gt;="&amp;ABS($H811)),
SUMIFS('Key Numbers'!$C$2:$C$71,'Key Numbers'!$A$2:$A$71,"&gt;="&amp;ABS($I811),'Key Numbers'!$A$2:$A$71,"&lt;="&amp;ABS($H811))))))))))</f>
        <v>1.0091743119266056E-2</v>
      </c>
      <c r="M811" s="6" cm="1">
        <f t="array" ref="M811">IFERROR(INDEX(DVOA!$E$2:$E$20095,MATCH($F811&amp;$A811-1&amp;$B811,DVOA!$C$2:$C$20095&amp;DVOA!$A$2:$A20723&amp;DVOA!$B$2:$B$20095,0)),0)</f>
        <v>-0.11967999999999999</v>
      </c>
      <c r="N811" s="6" cm="1">
        <f t="array" ref="N811">IFERROR(INDEX(WDVOA!$W$2:$W$1616,MATCH($F811&amp;$A811-1&amp;$B811,WDVOA!$U$2:$U$19616&amp;WDVOA!$V$2:$V$19616&amp;WDVOA!$B$2:$B$19616,0)),0)</f>
        <v>0</v>
      </c>
      <c r="O811" s="6" cm="1">
        <f t="array" ref="O811">IFERROR(INDEX(DVOA!$AC$2:$AC$20095,MATCH($F811&amp;$A811-1&amp;$B811,DVOA!$C$2:$C$20095&amp;DVOA!$A$2:$A$20095&amp;DVOA!$B$2:$B$20095,0)
),0)</f>
        <v>0.11787499999999999</v>
      </c>
      <c r="P811" s="6" cm="1">
        <f t="array" ref="P811">IFERROR(INDEX(DVOA!$E$2:$E$20095,MATCH($G811&amp;$A811-1&amp;$B811,DVOA!$C$2:$C$20095&amp;DVOA!$A$2:$A20723&amp;DVOA!$B$2:$B$20095,0)),0)</f>
        <v>0.230125</v>
      </c>
      <c r="Q811" s="6" cm="1">
        <f t="array" ref="Q811">IFERROR(INDEX(WDVOA!$W$2:$W$1616,MATCH($G811&amp;$A811-1&amp;$B811,WDVOA!$U$2:$U$19616&amp;WDVOA!$V$2:$V$19616&amp;WDVOA!$B$2:$B$19616,0)),0)</f>
        <v>0</v>
      </c>
      <c r="R811" s="6" cm="1">
        <f t="array" ref="R811">IFERROR(INDEX(DVOA!$AC$2:$AC$20095,MATCH($G811&amp;$A811-1&amp;$B811,DVOA!$C$2:$C$20095&amp;DVOA!$A$2:$A$20095&amp;DVOA!$B$2:$B$20095,0)
),0)</f>
        <v>0.17052999999999999</v>
      </c>
      <c r="S811" s="6">
        <f t="shared" si="159"/>
        <v>0.14420249999999998</v>
      </c>
      <c r="T811" s="104">
        <f t="shared" si="167"/>
        <v>-0.34980499999999998</v>
      </c>
      <c r="U811" s="104" t="str">
        <f t="shared" si="168"/>
        <v/>
      </c>
      <c r="V811" s="26" t="str" cm="1">
        <f t="array" ref="V811">IFERROR(IF(E811="H",INDEX('DVOA Pred'!$G$2:$G$1000,MATCH($F811&amp;$B811&amp;$A811,'DVOA Pred'!$C$2:$C$1000&amp;'DVOA Pred'!$A$2:$A$1000&amp;'DVOA Pred'!$B$2:$B$1000,0)),
INDEX('DVOA Pred'!$H$2:$H$1000,MATCH($F811&amp;$B811&amp;$A811,'DVOA Pred'!$D$2:$D$1000&amp;'DVOA Pred'!$A$2:$A$1000&amp;'DVOA Pred'!$B$2:$B$1000,0))),"")</f>
        <v/>
      </c>
      <c r="W811" s="26" t="str">
        <f t="shared" si="160"/>
        <v/>
      </c>
      <c r="X811" s="26" t="str">
        <f t="shared" si="161"/>
        <v/>
      </c>
      <c r="Y811" s="6" t="str">
        <f>IFERROR((PERCENTRANK($L$2:$L$20355,L811)*Multiples!$B$3)+((PERCENTRANK($W$2:$W$20355,W811)*(1-Multiples!$B$3))),"")</f>
        <v/>
      </c>
      <c r="Z811" s="64">
        <v>28</v>
      </c>
      <c r="AA811" s="64">
        <v>27</v>
      </c>
      <c r="AB811" s="24">
        <f t="shared" si="162"/>
        <v>1</v>
      </c>
      <c r="AC811" s="24">
        <f t="shared" si="163"/>
        <v>14.5</v>
      </c>
      <c r="AD811" s="24">
        <f t="shared" si="164"/>
        <v>14</v>
      </c>
      <c r="AE811" s="99" t="str">
        <f t="shared" si="165"/>
        <v>Yes</v>
      </c>
      <c r="AF811" s="99" t="str">
        <f t="shared" si="166"/>
        <v>Yes</v>
      </c>
      <c r="AG811" s="64"/>
      <c r="AH811" s="105"/>
      <c r="AI811" s="105"/>
      <c r="AJ811" s="66"/>
    </row>
    <row r="812" spans="1:36" customFormat="1" x14ac:dyDescent="0.25">
      <c r="A812" s="7">
        <v>14</v>
      </c>
      <c r="B812" s="5">
        <v>2023</v>
      </c>
      <c r="C812" s="5" t="str">
        <f t="shared" si="156"/>
        <v>2023 W14</v>
      </c>
      <c r="D812" s="5">
        <v>407</v>
      </c>
      <c r="E812" s="5" t="s">
        <v>651</v>
      </c>
      <c r="F812" s="5" t="s">
        <v>3</v>
      </c>
      <c r="G812" s="5" t="s">
        <v>7</v>
      </c>
      <c r="H812" s="47">
        <v>-3.5</v>
      </c>
      <c r="I812" s="61">
        <v>-3.5</v>
      </c>
      <c r="J812" s="62" t="str">
        <f t="shared" si="157"/>
        <v>F0</v>
      </c>
      <c r="K812" s="61">
        <f t="shared" si="158"/>
        <v>0</v>
      </c>
      <c r="L812" s="228">
        <f>IF(K812=0,0,
IF(J812="D0.5",0.5*SUMIFS('Key Numbers'!$C$2:$C$71,'Key Numbers'!$A$2:$A$71,"&gt;="&amp;ABS($I812),'Key Numbers'!$A$2:$A$71,"&lt;="&amp;ABS($H812)),
IF(J812="D-0.5",0.5*-1*SUMIFS('Key Numbers'!$C$2:$C$71,'Key Numbers'!$A$2:$A$71,"&lt;="&amp;ABS($I812),'Key Numbers'!$A$2:$A$71,"&gt;="&amp;ABS($H812)),
IF(J812="F0.5",0.5*SUMIFS('Key Numbers'!$C$2:$C$71,'Key Numbers'!$A$2:$A$71,"&lt;="&amp;ABS($I812),'Key Numbers'!$A$2:$A$71,"&gt;="&amp;ABS($H812)),
IF(J812="F-0.5",0.5*-1*SUMIFS('Key Numbers'!$C$2:$C$71,'Key Numbers'!$A$2:$A$71,"&gt;="&amp;ABS($I812),'Key Numbers'!$A$2:$A$71,"&lt;="&amp;ABS($H812)),
IF(AND(LEFT(J812,1)="F",K812&lt;0),-1*SUMIFS('Key Numbers'!$C$2:$C$71,'Key Numbers'!$A$2:$A$71,"&gt;="&amp;ABS($I812),'Key Numbers'!$A$2:$A$71,"&lt;="&amp;ABS($H812)),
IF(AND(LEFT(J812,1)="F",K812&gt;0),SUMIFS('Key Numbers'!$C$2:$C$71,'Key Numbers'!$A$2:$A$71,"&lt;="&amp;ABS($I812),'Key Numbers'!$A$2:$A$71,"&gt;="&amp;ABS($H812)),
IF(AND(LEFT(J812,1)="D",K812&lt;0),-1*SUMIFS('Key Numbers'!$C$2:$C$71,'Key Numbers'!$A$2:$A$71,"&lt;="&amp;ABS($I812),'Key Numbers'!$A$2:$A$71,"&gt;="&amp;ABS($H812)),
SUMIFS('Key Numbers'!$C$2:$C$71,'Key Numbers'!$A$2:$A$71,"&gt;="&amp;ABS($I812),'Key Numbers'!$A$2:$A$71,"&lt;="&amp;ABS($H812))))))))))</f>
        <v>0</v>
      </c>
      <c r="M812" s="6" cm="1">
        <f t="array" ref="M812">IFERROR(INDEX(DVOA!$E$2:$E$20095,MATCH($F812&amp;$A812-1&amp;$B812,DVOA!$C$2:$C$20095&amp;DVOA!$A$2:$A20724&amp;DVOA!$B$2:$B$20095,0)),0)</f>
        <v>0.20732200000000001</v>
      </c>
      <c r="N812" s="6" cm="1">
        <f t="array" ref="N812">IFERROR(INDEX(WDVOA!$W$2:$W$1616,MATCH($F812&amp;$A812-1&amp;$B812,WDVOA!$U$2:$U$19616&amp;WDVOA!$V$2:$V$19616&amp;WDVOA!$B$2:$B$19616,0)),0)</f>
        <v>0</v>
      </c>
      <c r="O812" s="6" cm="1">
        <f t="array" ref="O812">IFERROR(INDEX(DVOA!$AC$2:$AC$20095,MATCH($F812&amp;$A812-1&amp;$B812,DVOA!$C$2:$C$20095&amp;DVOA!$A$2:$A$20095&amp;DVOA!$B$2:$B$20095,0)
),0)</f>
        <v>0.15488099999999999</v>
      </c>
      <c r="P812" s="6" cm="1">
        <f t="array" ref="P812">IFERROR(INDEX(DVOA!$E$2:$E$20095,MATCH($G812&amp;$A812-1&amp;$B812,DVOA!$C$2:$C$20095&amp;DVOA!$A$2:$A20724&amp;DVOA!$B$2:$B$20095,0)),0)</f>
        <v>0.117857</v>
      </c>
      <c r="Q812" s="6" cm="1">
        <f t="array" ref="Q812">IFERROR(INDEX(WDVOA!$W$2:$W$1616,MATCH($G812&amp;$A812-1&amp;$B812,WDVOA!$U$2:$U$19616&amp;WDVOA!$V$2:$V$19616&amp;WDVOA!$B$2:$B$19616,0)),0)</f>
        <v>0</v>
      </c>
      <c r="R812" s="6" cm="1">
        <f t="array" ref="R812">IFERROR(INDEX(DVOA!$AC$2:$AC$20095,MATCH($G812&amp;$A812-1&amp;$B812,DVOA!$C$2:$C$20095&amp;DVOA!$A$2:$A$20095&amp;DVOA!$B$2:$B$20095,0)
),0)</f>
        <v>8.9187000000000002E-2</v>
      </c>
      <c r="S812" s="6">
        <f t="shared" si="159"/>
        <v>0.122034</v>
      </c>
      <c r="T812" s="104">
        <f t="shared" si="167"/>
        <v>8.9465000000000003E-2</v>
      </c>
      <c r="U812" s="104" t="str">
        <f t="shared" si="168"/>
        <v/>
      </c>
      <c r="V812" s="26" t="str" cm="1">
        <f t="array" ref="V812">IFERROR(IF(E812="H",INDEX('DVOA Pred'!$G$2:$G$1000,MATCH($F812&amp;$B812&amp;$A812,'DVOA Pred'!$C$2:$C$1000&amp;'DVOA Pred'!$A$2:$A$1000&amp;'DVOA Pred'!$B$2:$B$1000,0)),
INDEX('DVOA Pred'!$H$2:$H$1000,MATCH($F812&amp;$B812&amp;$A812,'DVOA Pred'!$D$2:$D$1000&amp;'DVOA Pred'!$A$2:$A$1000&amp;'DVOA Pred'!$B$2:$B$1000,0))),"")</f>
        <v/>
      </c>
      <c r="W812" s="26" t="str">
        <f t="shared" si="160"/>
        <v/>
      </c>
      <c r="X812" s="26" t="str">
        <f t="shared" si="161"/>
        <v/>
      </c>
      <c r="Y812" s="6" t="str">
        <f>IFERROR((PERCENTRANK($L$2:$L$20355,L812)*Multiples!$B$3)+((PERCENTRANK($W$2:$W$20355,W812)*(1-Multiples!$B$3))),"")</f>
        <v/>
      </c>
      <c r="Z812" s="64">
        <v>33</v>
      </c>
      <c r="AA812" s="64">
        <v>13</v>
      </c>
      <c r="AB812" s="24">
        <f t="shared" si="162"/>
        <v>20</v>
      </c>
      <c r="AC812" s="24">
        <f t="shared" si="163"/>
        <v>16.5</v>
      </c>
      <c r="AD812" s="24">
        <f t="shared" si="164"/>
        <v>16.5</v>
      </c>
      <c r="AE812" s="99" t="str">
        <f t="shared" si="165"/>
        <v>Yes</v>
      </c>
      <c r="AF812" s="99" t="str">
        <f t="shared" si="166"/>
        <v>Yes</v>
      </c>
      <c r="AG812" s="64"/>
      <c r="AH812" s="105"/>
      <c r="AI812" s="105"/>
      <c r="AJ812" s="66"/>
    </row>
    <row r="813" spans="1:36" customFormat="1" x14ac:dyDescent="0.25">
      <c r="A813" s="7">
        <v>14</v>
      </c>
      <c r="B813" s="5">
        <v>2023</v>
      </c>
      <c r="C813" s="5" t="str">
        <f t="shared" si="156"/>
        <v>2023 W14</v>
      </c>
      <c r="D813" s="5">
        <v>407</v>
      </c>
      <c r="E813" s="5" t="s">
        <v>649</v>
      </c>
      <c r="F813" s="5" t="s">
        <v>7</v>
      </c>
      <c r="G813" s="5" t="s">
        <v>3</v>
      </c>
      <c r="H813" s="47">
        <v>3.5</v>
      </c>
      <c r="I813" s="61">
        <v>3.5</v>
      </c>
      <c r="J813" s="62" t="str">
        <f t="shared" si="157"/>
        <v>D0</v>
      </c>
      <c r="K813" s="61">
        <f t="shared" si="158"/>
        <v>0</v>
      </c>
      <c r="L813" s="228">
        <f>IF(K813=0,0,
IF(J813="D0.5",0.5*SUMIFS('Key Numbers'!$C$2:$C$71,'Key Numbers'!$A$2:$A$71,"&gt;="&amp;ABS($I813),'Key Numbers'!$A$2:$A$71,"&lt;="&amp;ABS($H813)),
IF(J813="D-0.5",0.5*-1*SUMIFS('Key Numbers'!$C$2:$C$71,'Key Numbers'!$A$2:$A$71,"&lt;="&amp;ABS($I813),'Key Numbers'!$A$2:$A$71,"&gt;="&amp;ABS($H813)),
IF(J813="F0.5",0.5*SUMIFS('Key Numbers'!$C$2:$C$71,'Key Numbers'!$A$2:$A$71,"&lt;="&amp;ABS($I813),'Key Numbers'!$A$2:$A$71,"&gt;="&amp;ABS($H813)),
IF(J813="F-0.5",0.5*-1*SUMIFS('Key Numbers'!$C$2:$C$71,'Key Numbers'!$A$2:$A$71,"&gt;="&amp;ABS($I813),'Key Numbers'!$A$2:$A$71,"&lt;="&amp;ABS($H813)),
IF(AND(LEFT(J813,1)="F",K813&lt;0),-1*SUMIFS('Key Numbers'!$C$2:$C$71,'Key Numbers'!$A$2:$A$71,"&gt;="&amp;ABS($I813),'Key Numbers'!$A$2:$A$71,"&lt;="&amp;ABS($H813)),
IF(AND(LEFT(J813,1)="F",K813&gt;0),SUMIFS('Key Numbers'!$C$2:$C$71,'Key Numbers'!$A$2:$A$71,"&lt;="&amp;ABS($I813),'Key Numbers'!$A$2:$A$71,"&gt;="&amp;ABS($H813)),
IF(AND(LEFT(J813,1)="D",K813&lt;0),-1*SUMIFS('Key Numbers'!$C$2:$C$71,'Key Numbers'!$A$2:$A$71,"&lt;="&amp;ABS($I813),'Key Numbers'!$A$2:$A$71,"&gt;="&amp;ABS($H813)),
SUMIFS('Key Numbers'!$C$2:$C$71,'Key Numbers'!$A$2:$A$71,"&gt;="&amp;ABS($I813),'Key Numbers'!$A$2:$A$71,"&lt;="&amp;ABS($H813))))))))))</f>
        <v>0</v>
      </c>
      <c r="M813" s="6" cm="1">
        <f t="array" ref="M813">IFERROR(INDEX(DVOA!$E$2:$E$20095,MATCH($F813&amp;$A813-1&amp;$B813,DVOA!$C$2:$C$20095&amp;DVOA!$A$2:$A20725&amp;DVOA!$B$2:$B$20095,0)),0)</f>
        <v>0.117857</v>
      </c>
      <c r="N813" s="6" cm="1">
        <f t="array" ref="N813">IFERROR(INDEX(WDVOA!$W$2:$W$1616,MATCH($F813&amp;$A813-1&amp;$B813,WDVOA!$U$2:$U$19616&amp;WDVOA!$V$2:$V$19616&amp;WDVOA!$B$2:$B$19616,0)),0)</f>
        <v>0</v>
      </c>
      <c r="O813" s="6" cm="1">
        <f t="array" ref="O813">IFERROR(INDEX(DVOA!$AC$2:$AC$20095,MATCH($F813&amp;$A813-1&amp;$B813,DVOA!$C$2:$C$20095&amp;DVOA!$A$2:$A$20095&amp;DVOA!$B$2:$B$20095,0)
),0)</f>
        <v>8.9187000000000002E-2</v>
      </c>
      <c r="P813" s="6" cm="1">
        <f t="array" ref="P813">IFERROR(INDEX(DVOA!$E$2:$E$20095,MATCH($G813&amp;$A813-1&amp;$B813,DVOA!$C$2:$C$20095&amp;DVOA!$A$2:$A20725&amp;DVOA!$B$2:$B$20095,0)),0)</f>
        <v>0.20732200000000001</v>
      </c>
      <c r="Q813" s="6" cm="1">
        <f t="array" ref="Q813">IFERROR(INDEX(WDVOA!$W$2:$W$1616,MATCH($G813&amp;$A813-1&amp;$B813,WDVOA!$U$2:$U$19616&amp;WDVOA!$V$2:$V$19616&amp;WDVOA!$B$2:$B$19616,0)),0)</f>
        <v>0</v>
      </c>
      <c r="R813" s="6" cm="1">
        <f t="array" ref="R813">IFERROR(INDEX(DVOA!$AC$2:$AC$20095,MATCH($G813&amp;$A813-1&amp;$B813,DVOA!$C$2:$C$20095&amp;DVOA!$A$2:$A$20095&amp;DVOA!$B$2:$B$20095,0)
),0)</f>
        <v>0.15488099999999999</v>
      </c>
      <c r="S813" s="6">
        <f t="shared" si="159"/>
        <v>0.122034</v>
      </c>
      <c r="T813" s="104">
        <f t="shared" si="167"/>
        <v>-8.9465000000000003E-2</v>
      </c>
      <c r="U813" s="104" t="str">
        <f t="shared" si="168"/>
        <v/>
      </c>
      <c r="V813" s="26" t="str" cm="1">
        <f t="array" ref="V813">IFERROR(IF(E813="H",INDEX('DVOA Pred'!$G$2:$G$1000,MATCH($F813&amp;$B813&amp;$A813,'DVOA Pred'!$C$2:$C$1000&amp;'DVOA Pred'!$A$2:$A$1000&amp;'DVOA Pred'!$B$2:$B$1000,0)),
INDEX('DVOA Pred'!$H$2:$H$1000,MATCH($F813&amp;$B813&amp;$A813,'DVOA Pred'!$D$2:$D$1000&amp;'DVOA Pred'!$A$2:$A$1000&amp;'DVOA Pred'!$B$2:$B$1000,0))),"")</f>
        <v/>
      </c>
      <c r="W813" s="26" t="str">
        <f t="shared" si="160"/>
        <v/>
      </c>
      <c r="X813" s="26" t="str">
        <f t="shared" si="161"/>
        <v/>
      </c>
      <c r="Y813" s="6" t="str">
        <f>IFERROR((PERCENTRANK($L$2:$L$20355,L813)*Multiples!$B$3)+((PERCENTRANK($W$2:$W$20355,W813)*(1-Multiples!$B$3))),"")</f>
        <v/>
      </c>
      <c r="Z813" s="64">
        <v>13</v>
      </c>
      <c r="AA813" s="64">
        <v>33</v>
      </c>
      <c r="AB813" s="24">
        <f t="shared" si="162"/>
        <v>-20</v>
      </c>
      <c r="AC813" s="24">
        <f t="shared" si="163"/>
        <v>-16.5</v>
      </c>
      <c r="AD813" s="24">
        <f t="shared" si="164"/>
        <v>-16.5</v>
      </c>
      <c r="AE813" s="99" t="str">
        <f t="shared" si="165"/>
        <v>No</v>
      </c>
      <c r="AF813" s="99" t="str">
        <f t="shared" si="166"/>
        <v>No</v>
      </c>
      <c r="AG813" s="64"/>
      <c r="AH813" s="105"/>
      <c r="AI813" s="105"/>
      <c r="AJ813" s="66"/>
    </row>
    <row r="814" spans="1:36" customFormat="1" x14ac:dyDescent="0.25">
      <c r="A814" s="7">
        <v>14</v>
      </c>
      <c r="B814" s="5">
        <v>2023</v>
      </c>
      <c r="C814" s="5" t="str">
        <f t="shared" si="156"/>
        <v>2023 W14</v>
      </c>
      <c r="D814" s="5">
        <v>408</v>
      </c>
      <c r="E814" s="5" t="s">
        <v>651</v>
      </c>
      <c r="F814" s="5" t="s">
        <v>64</v>
      </c>
      <c r="G814" s="5" t="s">
        <v>21</v>
      </c>
      <c r="H814" s="47">
        <v>3.5</v>
      </c>
      <c r="I814" s="61">
        <v>3</v>
      </c>
      <c r="J814" s="62" t="str">
        <f t="shared" si="157"/>
        <v>D0.5</v>
      </c>
      <c r="K814" s="61">
        <f t="shared" si="158"/>
        <v>0.5</v>
      </c>
      <c r="L814" s="228">
        <f>IF(K814=0,0,
IF(J814="D0.5",0.5*SUMIFS('Key Numbers'!$C$2:$C$71,'Key Numbers'!$A$2:$A$71,"&gt;="&amp;ABS($I814),'Key Numbers'!$A$2:$A$71,"&lt;="&amp;ABS($H814)),
IF(J814="D-0.5",0.5*-1*SUMIFS('Key Numbers'!$C$2:$C$71,'Key Numbers'!$A$2:$A$71,"&lt;="&amp;ABS($I814),'Key Numbers'!$A$2:$A$71,"&gt;="&amp;ABS($H814)),
IF(J814="F0.5",0.5*SUMIFS('Key Numbers'!$C$2:$C$71,'Key Numbers'!$A$2:$A$71,"&lt;="&amp;ABS($I814),'Key Numbers'!$A$2:$A$71,"&gt;="&amp;ABS($H814)),
IF(J814="F-0.5",0.5*-1*SUMIFS('Key Numbers'!$C$2:$C$71,'Key Numbers'!$A$2:$A$71,"&gt;="&amp;ABS($I814),'Key Numbers'!$A$2:$A$71,"&lt;="&amp;ABS($H814)),
IF(AND(LEFT(J814,1)="F",K814&lt;0),-1*SUMIFS('Key Numbers'!$C$2:$C$71,'Key Numbers'!$A$2:$A$71,"&gt;="&amp;ABS($I814),'Key Numbers'!$A$2:$A$71,"&lt;="&amp;ABS($H814)),
IF(AND(LEFT(J814,1)="F",K814&gt;0),SUMIFS('Key Numbers'!$C$2:$C$71,'Key Numbers'!$A$2:$A$71,"&lt;="&amp;ABS($I814),'Key Numbers'!$A$2:$A$71,"&gt;="&amp;ABS($H814)),
IF(AND(LEFT(J814,1)="D",K814&lt;0),-1*SUMIFS('Key Numbers'!$C$2:$C$71,'Key Numbers'!$A$2:$A$71,"&lt;="&amp;ABS($I814),'Key Numbers'!$A$2:$A$71,"&gt;="&amp;ABS($H814)),
SUMIFS('Key Numbers'!$C$2:$C$71,'Key Numbers'!$A$2:$A$71,"&gt;="&amp;ABS($I814),'Key Numbers'!$A$2:$A$71,"&lt;="&amp;ABS($H814))))))))))</f>
        <v>7.247706422018349E-2</v>
      </c>
      <c r="M814" s="6" cm="1">
        <f t="array" ref="M814">IFERROR(INDEX(DVOA!$E$2:$E$20095,MATCH($F814&amp;$A814-1&amp;$B814,DVOA!$C$2:$C$20095&amp;DVOA!$A$2:$A20726&amp;DVOA!$B$2:$B$20095,0)),0)</f>
        <v>-0.15018000000000001</v>
      </c>
      <c r="N814" s="6" cm="1">
        <f t="array" ref="N814">IFERROR(INDEX(WDVOA!$W$2:$W$1616,MATCH($F814&amp;$A814-1&amp;$B814,WDVOA!$U$2:$U$19616&amp;WDVOA!$V$2:$V$19616&amp;WDVOA!$B$2:$B$19616,0)),0)</f>
        <v>0</v>
      </c>
      <c r="O814" s="6" cm="1">
        <f t="array" ref="O814">IFERROR(INDEX(DVOA!$AC$2:$AC$20095,MATCH($F814&amp;$A814-1&amp;$B814,DVOA!$C$2:$C$20095&amp;DVOA!$A$2:$A$20095&amp;DVOA!$B$2:$B$20095,0)
),0)</f>
        <v>9.5685000000000006E-2</v>
      </c>
      <c r="P814" s="6" cm="1">
        <f t="array" ref="P814">IFERROR(INDEX(DVOA!$E$2:$E$20095,MATCH($G814&amp;$A814-1&amp;$B814,DVOA!$C$2:$C$20095&amp;DVOA!$A$2:$A20726&amp;DVOA!$B$2:$B$20095,0)),0)</f>
        <v>0.184583</v>
      </c>
      <c r="Q814" s="6" cm="1">
        <f t="array" ref="Q814">IFERROR(INDEX(WDVOA!$W$2:$W$1616,MATCH($G814&amp;$A814-1&amp;$B814,WDVOA!$U$2:$U$19616&amp;WDVOA!$V$2:$V$19616&amp;WDVOA!$B$2:$B$19616,0)),0)</f>
        <v>0</v>
      </c>
      <c r="R814" s="6" cm="1">
        <f t="array" ref="R814">IFERROR(INDEX(DVOA!$AC$2:$AC$20095,MATCH($G814&amp;$A814-1&amp;$B814,DVOA!$C$2:$C$20095&amp;DVOA!$A$2:$A$20095&amp;DVOA!$B$2:$B$20095,0)
),0)</f>
        <v>0.14907000000000001</v>
      </c>
      <c r="S814" s="6">
        <f t="shared" si="159"/>
        <v>0.1223775</v>
      </c>
      <c r="T814" s="104">
        <f t="shared" si="167"/>
        <v>-0.33476300000000003</v>
      </c>
      <c r="U814" s="104" t="str">
        <f t="shared" si="168"/>
        <v/>
      </c>
      <c r="V814" s="26" t="str" cm="1">
        <f t="array" ref="V814">IFERROR(IF(E814="H",INDEX('DVOA Pred'!$G$2:$G$1000,MATCH($F814&amp;$B814&amp;$A814,'DVOA Pred'!$C$2:$C$1000&amp;'DVOA Pred'!$A$2:$A$1000&amp;'DVOA Pred'!$B$2:$B$1000,0)),
INDEX('DVOA Pred'!$H$2:$H$1000,MATCH($F814&amp;$B814&amp;$A814,'DVOA Pred'!$D$2:$D$1000&amp;'DVOA Pred'!$A$2:$A$1000&amp;'DVOA Pred'!$B$2:$B$1000,0))),"")</f>
        <v/>
      </c>
      <c r="W814" s="26" t="str">
        <f t="shared" si="160"/>
        <v/>
      </c>
      <c r="X814" s="26" t="str">
        <f t="shared" si="161"/>
        <v/>
      </c>
      <c r="Y814" s="6" t="str">
        <f>IFERROR((PERCENTRANK($L$2:$L$20355,L814)*Multiples!$B$3)+((PERCENTRANK($W$2:$W$20355,W814)*(1-Multiples!$B$3))),"")</f>
        <v/>
      </c>
      <c r="Z814" s="64">
        <v>28</v>
      </c>
      <c r="AA814" s="64">
        <v>13</v>
      </c>
      <c r="AB814" s="24">
        <f t="shared" si="162"/>
        <v>15</v>
      </c>
      <c r="AC814" s="24">
        <f t="shared" si="163"/>
        <v>18.5</v>
      </c>
      <c r="AD814" s="24">
        <f t="shared" si="164"/>
        <v>18</v>
      </c>
      <c r="AE814" s="99" t="str">
        <f t="shared" si="165"/>
        <v>Yes</v>
      </c>
      <c r="AF814" s="99" t="str">
        <f t="shared" si="166"/>
        <v>Yes</v>
      </c>
      <c r="AG814" s="64" t="s">
        <v>652</v>
      </c>
      <c r="AH814" s="105"/>
      <c r="AI814" s="105">
        <v>5</v>
      </c>
      <c r="AJ814" s="66"/>
    </row>
    <row r="815" spans="1:36" customFormat="1" x14ac:dyDescent="0.25">
      <c r="A815" s="7">
        <v>14</v>
      </c>
      <c r="B815" s="5">
        <v>2023</v>
      </c>
      <c r="C815" s="5" t="str">
        <f t="shared" si="156"/>
        <v>2023 W14</v>
      </c>
      <c r="D815" s="5">
        <v>408</v>
      </c>
      <c r="E815" s="5" t="s">
        <v>649</v>
      </c>
      <c r="F815" s="5" t="s">
        <v>21</v>
      </c>
      <c r="G815" s="5" t="s">
        <v>64</v>
      </c>
      <c r="H815" s="47">
        <v>-3.5</v>
      </c>
      <c r="I815" s="61">
        <v>-3</v>
      </c>
      <c r="J815" s="62" t="str">
        <f t="shared" si="157"/>
        <v>F-0.5</v>
      </c>
      <c r="K815" s="61">
        <f t="shared" si="158"/>
        <v>-0.5</v>
      </c>
      <c r="L815" s="228">
        <f>IF(K815=0,0,
IF(J815="D0.5",0.5*SUMIFS('Key Numbers'!$C$2:$C$71,'Key Numbers'!$A$2:$A$71,"&gt;="&amp;ABS($I815),'Key Numbers'!$A$2:$A$71,"&lt;="&amp;ABS($H815)),
IF(J815="D-0.5",0.5*-1*SUMIFS('Key Numbers'!$C$2:$C$71,'Key Numbers'!$A$2:$A$71,"&lt;="&amp;ABS($I815),'Key Numbers'!$A$2:$A$71,"&gt;="&amp;ABS($H815)),
IF(J815="F0.5",0.5*SUMIFS('Key Numbers'!$C$2:$C$71,'Key Numbers'!$A$2:$A$71,"&lt;="&amp;ABS($I815),'Key Numbers'!$A$2:$A$71,"&gt;="&amp;ABS($H815)),
IF(J815="F-0.5",0.5*-1*SUMIFS('Key Numbers'!$C$2:$C$71,'Key Numbers'!$A$2:$A$71,"&gt;="&amp;ABS($I815),'Key Numbers'!$A$2:$A$71,"&lt;="&amp;ABS($H815)),
IF(AND(LEFT(J815,1)="F",K815&lt;0),-1*SUMIFS('Key Numbers'!$C$2:$C$71,'Key Numbers'!$A$2:$A$71,"&gt;="&amp;ABS($I815),'Key Numbers'!$A$2:$A$71,"&lt;="&amp;ABS($H815)),
IF(AND(LEFT(J815,1)="F",K815&gt;0),SUMIFS('Key Numbers'!$C$2:$C$71,'Key Numbers'!$A$2:$A$71,"&lt;="&amp;ABS($I815),'Key Numbers'!$A$2:$A$71,"&gt;="&amp;ABS($H815)),
IF(AND(LEFT(J815,1)="D",K815&lt;0),-1*SUMIFS('Key Numbers'!$C$2:$C$71,'Key Numbers'!$A$2:$A$71,"&lt;="&amp;ABS($I815),'Key Numbers'!$A$2:$A$71,"&gt;="&amp;ABS($H815)),
SUMIFS('Key Numbers'!$C$2:$C$71,'Key Numbers'!$A$2:$A$71,"&gt;="&amp;ABS($I815),'Key Numbers'!$A$2:$A$71,"&lt;="&amp;ABS($H815))))))))))</f>
        <v>-7.247706422018349E-2</v>
      </c>
      <c r="M815" s="6" cm="1">
        <f t="array" ref="M815">IFERROR(INDEX(DVOA!$E$2:$E$20095,MATCH($F815&amp;$A815-1&amp;$B815,DVOA!$C$2:$C$20095&amp;DVOA!$A$2:$A20727&amp;DVOA!$B$2:$B$20095,0)),0)</f>
        <v>0.184583</v>
      </c>
      <c r="N815" s="6" cm="1">
        <f t="array" ref="N815">IFERROR(INDEX(WDVOA!$W$2:$W$1616,MATCH($F815&amp;$A815-1&amp;$B815,WDVOA!$U$2:$U$19616&amp;WDVOA!$V$2:$V$19616&amp;WDVOA!$B$2:$B$19616,0)),0)</f>
        <v>0</v>
      </c>
      <c r="O815" s="6" cm="1">
        <f t="array" ref="O815">IFERROR(INDEX(DVOA!$AC$2:$AC$20095,MATCH($F815&amp;$A815-1&amp;$B815,DVOA!$C$2:$C$20095&amp;DVOA!$A$2:$A$20095&amp;DVOA!$B$2:$B$20095,0)
),0)</f>
        <v>0.14907000000000001</v>
      </c>
      <c r="P815" s="6" cm="1">
        <f t="array" ref="P815">IFERROR(INDEX(DVOA!$E$2:$E$20095,MATCH($G815&amp;$A815-1&amp;$B815,DVOA!$C$2:$C$20095&amp;DVOA!$A$2:$A20727&amp;DVOA!$B$2:$B$20095,0)),0)</f>
        <v>-0.15018000000000001</v>
      </c>
      <c r="Q815" s="6" cm="1">
        <f t="array" ref="Q815">IFERROR(INDEX(WDVOA!$W$2:$W$1616,MATCH($G815&amp;$A815-1&amp;$B815,WDVOA!$U$2:$U$19616&amp;WDVOA!$V$2:$V$19616&amp;WDVOA!$B$2:$B$19616,0)),0)</f>
        <v>0</v>
      </c>
      <c r="R815" s="6" cm="1">
        <f t="array" ref="R815">IFERROR(INDEX(DVOA!$AC$2:$AC$20095,MATCH($G815&amp;$A815-1&amp;$B815,DVOA!$C$2:$C$20095&amp;DVOA!$A$2:$A$20095&amp;DVOA!$B$2:$B$20095,0)
),0)</f>
        <v>9.5685000000000006E-2</v>
      </c>
      <c r="S815" s="6">
        <f t="shared" si="159"/>
        <v>0.1223775</v>
      </c>
      <c r="T815" s="104">
        <f t="shared" si="167"/>
        <v>0.33476300000000003</v>
      </c>
      <c r="U815" s="104" t="str">
        <f t="shared" si="168"/>
        <v/>
      </c>
      <c r="V815" s="26" t="str" cm="1">
        <f t="array" ref="V815">IFERROR(IF(E815="H",INDEX('DVOA Pred'!$G$2:$G$1000,MATCH($F815&amp;$B815&amp;$A815,'DVOA Pred'!$C$2:$C$1000&amp;'DVOA Pred'!$A$2:$A$1000&amp;'DVOA Pred'!$B$2:$B$1000,0)),
INDEX('DVOA Pred'!$H$2:$H$1000,MATCH($F815&amp;$B815&amp;$A815,'DVOA Pred'!$D$2:$D$1000&amp;'DVOA Pred'!$A$2:$A$1000&amp;'DVOA Pred'!$B$2:$B$1000,0))),"")</f>
        <v/>
      </c>
      <c r="W815" s="26" t="str">
        <f t="shared" si="160"/>
        <v/>
      </c>
      <c r="X815" s="26" t="str">
        <f t="shared" si="161"/>
        <v/>
      </c>
      <c r="Y815" s="6" t="str">
        <f>IFERROR((PERCENTRANK($L$2:$L$20355,L815)*Multiples!$B$3)+((PERCENTRANK($W$2:$W$20355,W815)*(1-Multiples!$B$3))),"")</f>
        <v/>
      </c>
      <c r="Z815" s="64">
        <v>13</v>
      </c>
      <c r="AA815" s="64">
        <v>28</v>
      </c>
      <c r="AB815" s="24">
        <f t="shared" si="162"/>
        <v>-15</v>
      </c>
      <c r="AC815" s="24">
        <f t="shared" si="163"/>
        <v>-18.5</v>
      </c>
      <c r="AD815" s="24">
        <f t="shared" si="164"/>
        <v>-18</v>
      </c>
      <c r="AE815" s="99" t="str">
        <f t="shared" si="165"/>
        <v>No</v>
      </c>
      <c r="AF815" s="99" t="str">
        <f t="shared" si="166"/>
        <v>No</v>
      </c>
      <c r="AG815" s="64"/>
      <c r="AH815" s="105"/>
      <c r="AI815" s="105"/>
      <c r="AJ815" s="66"/>
    </row>
    <row r="816" spans="1:36" customFormat="1" x14ac:dyDescent="0.25">
      <c r="A816" s="7">
        <v>14</v>
      </c>
      <c r="B816" s="5">
        <v>2023</v>
      </c>
      <c r="C816" s="5" t="str">
        <f t="shared" si="156"/>
        <v>2023 W14</v>
      </c>
      <c r="D816" s="5">
        <v>409</v>
      </c>
      <c r="E816" s="5" t="s">
        <v>651</v>
      </c>
      <c r="F816" s="5" t="s">
        <v>10</v>
      </c>
      <c r="G816" s="5" t="s">
        <v>12</v>
      </c>
      <c r="H816" s="47">
        <v>-3.5</v>
      </c>
      <c r="I816" s="61">
        <v>-1.5</v>
      </c>
      <c r="J816" s="62" t="str">
        <f t="shared" si="157"/>
        <v>F-2</v>
      </c>
      <c r="K816" s="61">
        <f t="shared" si="158"/>
        <v>-2</v>
      </c>
      <c r="L816" s="228">
        <f>IF(K816=0,0,
IF(J816="D0.5",0.5*SUMIFS('Key Numbers'!$C$2:$C$71,'Key Numbers'!$A$2:$A$71,"&gt;="&amp;ABS($I816),'Key Numbers'!$A$2:$A$71,"&lt;="&amp;ABS($H816)),
IF(J816="D-0.5",0.5*-1*SUMIFS('Key Numbers'!$C$2:$C$71,'Key Numbers'!$A$2:$A$71,"&lt;="&amp;ABS($I816),'Key Numbers'!$A$2:$A$71,"&gt;="&amp;ABS($H816)),
IF(J816="F0.5",0.5*SUMIFS('Key Numbers'!$C$2:$C$71,'Key Numbers'!$A$2:$A$71,"&lt;="&amp;ABS($I816),'Key Numbers'!$A$2:$A$71,"&gt;="&amp;ABS($H816)),
IF(J816="F-0.5",0.5*-1*SUMIFS('Key Numbers'!$C$2:$C$71,'Key Numbers'!$A$2:$A$71,"&gt;="&amp;ABS($I816),'Key Numbers'!$A$2:$A$71,"&lt;="&amp;ABS($H816)),
IF(AND(LEFT(J816,1)="F",K816&lt;0),-1*SUMIFS('Key Numbers'!$C$2:$C$71,'Key Numbers'!$A$2:$A$71,"&gt;="&amp;ABS($I816),'Key Numbers'!$A$2:$A$71,"&lt;="&amp;ABS($H816)),
IF(AND(LEFT(J816,1)="F",K816&gt;0),SUMIFS('Key Numbers'!$C$2:$C$71,'Key Numbers'!$A$2:$A$71,"&lt;="&amp;ABS($I816),'Key Numbers'!$A$2:$A$71,"&gt;="&amp;ABS($H816)),
IF(AND(LEFT(J816,1)="D",K816&lt;0),-1*SUMIFS('Key Numbers'!$C$2:$C$71,'Key Numbers'!$A$2:$A$71,"&lt;="&amp;ABS($I816),'Key Numbers'!$A$2:$A$71,"&gt;="&amp;ABS($H816)),
SUMIFS('Key Numbers'!$C$2:$C$71,'Key Numbers'!$A$2:$A$71,"&gt;="&amp;ABS($I816),'Key Numbers'!$A$2:$A$71,"&lt;="&amp;ABS($H816))))))))))</f>
        <v>-0.20183486238532111</v>
      </c>
      <c r="M816" s="6" cm="1">
        <f t="array" ref="M816">IFERROR(INDEX(DVOA!$E$2:$E$20095,MATCH($F816&amp;$A816-1&amp;$B816,DVOA!$C$2:$C$20095&amp;DVOA!$A$2:$A20728&amp;DVOA!$B$2:$B$20095,0)),0)</f>
        <v>6.0603999999999998E-2</v>
      </c>
      <c r="N816" s="6" cm="1">
        <f t="array" ref="N816">IFERROR(INDEX(WDVOA!$W$2:$W$1616,MATCH($F816&amp;$A816-1&amp;$B816,WDVOA!$U$2:$U$19616&amp;WDVOA!$V$2:$V$19616&amp;WDVOA!$B$2:$B$19616,0)),0)</f>
        <v>0</v>
      </c>
      <c r="O816" s="6" cm="1">
        <f t="array" ref="O816">IFERROR(INDEX(DVOA!$AC$2:$AC$20095,MATCH($F816&amp;$A816-1&amp;$B816,DVOA!$C$2:$C$20095&amp;DVOA!$A$2:$A$20095&amp;DVOA!$B$2:$B$20095,0)
),0)</f>
        <v>0.19045300000000001</v>
      </c>
      <c r="P816" s="6" cm="1">
        <f t="array" ref="P816">IFERROR(INDEX(DVOA!$E$2:$E$20095,MATCH($G816&amp;$A816-1&amp;$B816,DVOA!$C$2:$C$20095&amp;DVOA!$A$2:$A20728&amp;DVOA!$B$2:$B$20095,0)),0)</f>
        <v>0.113898</v>
      </c>
      <c r="Q816" s="6" cm="1">
        <f t="array" ref="Q816">IFERROR(INDEX(WDVOA!$W$2:$W$1616,MATCH($G816&amp;$A816-1&amp;$B816,WDVOA!$U$2:$U$19616&amp;WDVOA!$V$2:$V$19616&amp;WDVOA!$B$2:$B$19616,0)),0)</f>
        <v>0</v>
      </c>
      <c r="R816" s="6" cm="1">
        <f t="array" ref="R816">IFERROR(INDEX(DVOA!$AC$2:$AC$20095,MATCH($G816&amp;$A816-1&amp;$B816,DVOA!$C$2:$C$20095&amp;DVOA!$A$2:$A$20095&amp;DVOA!$B$2:$B$20095,0)
),0)</f>
        <v>0.16217100000000001</v>
      </c>
      <c r="S816" s="6">
        <f t="shared" si="159"/>
        <v>0.17631200000000002</v>
      </c>
      <c r="T816" s="104">
        <f t="shared" si="167"/>
        <v>-5.3294000000000001E-2</v>
      </c>
      <c r="U816" s="104" t="str">
        <f t="shared" si="168"/>
        <v/>
      </c>
      <c r="V816" s="26" t="str" cm="1">
        <f t="array" ref="V816">IFERROR(IF(E816="H",INDEX('DVOA Pred'!$G$2:$G$1000,MATCH($F816&amp;$B816&amp;$A816,'DVOA Pred'!$C$2:$C$1000&amp;'DVOA Pred'!$A$2:$A$1000&amp;'DVOA Pred'!$B$2:$B$1000,0)),
INDEX('DVOA Pred'!$H$2:$H$1000,MATCH($F816&amp;$B816&amp;$A816,'DVOA Pred'!$D$2:$D$1000&amp;'DVOA Pred'!$A$2:$A$1000&amp;'DVOA Pred'!$B$2:$B$1000,0))),"")</f>
        <v/>
      </c>
      <c r="W816" s="26" t="str">
        <f t="shared" si="160"/>
        <v/>
      </c>
      <c r="X816" s="26" t="str">
        <f t="shared" si="161"/>
        <v/>
      </c>
      <c r="Y816" s="6" t="str">
        <f>IFERROR((PERCENTRANK($L$2:$L$20355,L816)*Multiples!$B$3)+((PERCENTRANK($W$2:$W$20355,W816)*(1-Multiples!$B$3))),"")</f>
        <v/>
      </c>
      <c r="Z816" s="64">
        <v>31</v>
      </c>
      <c r="AA816" s="64">
        <v>27</v>
      </c>
      <c r="AB816" s="24">
        <f t="shared" si="162"/>
        <v>4</v>
      </c>
      <c r="AC816" s="24">
        <f t="shared" si="163"/>
        <v>0.5</v>
      </c>
      <c r="AD816" s="24">
        <f t="shared" si="164"/>
        <v>2.5</v>
      </c>
      <c r="AE816" s="99" t="str">
        <f t="shared" si="165"/>
        <v>Yes</v>
      </c>
      <c r="AF816" s="99" t="str">
        <f t="shared" si="166"/>
        <v>Yes</v>
      </c>
      <c r="AG816" s="64"/>
      <c r="AH816" s="105"/>
      <c r="AI816" s="105"/>
      <c r="AJ816" s="66"/>
    </row>
    <row r="817" spans="1:36" customFormat="1" x14ac:dyDescent="0.25">
      <c r="A817" s="7">
        <v>14</v>
      </c>
      <c r="B817" s="5">
        <v>2023</v>
      </c>
      <c r="C817" s="5" t="str">
        <f t="shared" si="156"/>
        <v>2023 W14</v>
      </c>
      <c r="D817" s="5">
        <v>409</v>
      </c>
      <c r="E817" s="5" t="s">
        <v>649</v>
      </c>
      <c r="F817" s="5" t="s">
        <v>12</v>
      </c>
      <c r="G817" s="5" t="s">
        <v>10</v>
      </c>
      <c r="H817" s="47">
        <v>3.5</v>
      </c>
      <c r="I817" s="61">
        <v>1.5</v>
      </c>
      <c r="J817" s="62" t="str">
        <f t="shared" si="157"/>
        <v>D2</v>
      </c>
      <c r="K817" s="61">
        <f t="shared" si="158"/>
        <v>2</v>
      </c>
      <c r="L817" s="228">
        <f>IF(K817=0,0,
IF(J817="D0.5",0.5*SUMIFS('Key Numbers'!$C$2:$C$71,'Key Numbers'!$A$2:$A$71,"&gt;="&amp;ABS($I817),'Key Numbers'!$A$2:$A$71,"&lt;="&amp;ABS($H817)),
IF(J817="D-0.5",0.5*-1*SUMIFS('Key Numbers'!$C$2:$C$71,'Key Numbers'!$A$2:$A$71,"&lt;="&amp;ABS($I817),'Key Numbers'!$A$2:$A$71,"&gt;="&amp;ABS($H817)),
IF(J817="F0.5",0.5*SUMIFS('Key Numbers'!$C$2:$C$71,'Key Numbers'!$A$2:$A$71,"&lt;="&amp;ABS($I817),'Key Numbers'!$A$2:$A$71,"&gt;="&amp;ABS($H817)),
IF(J817="F-0.5",0.5*-1*SUMIFS('Key Numbers'!$C$2:$C$71,'Key Numbers'!$A$2:$A$71,"&gt;="&amp;ABS($I817),'Key Numbers'!$A$2:$A$71,"&lt;="&amp;ABS($H817)),
IF(AND(LEFT(J817,1)="F",K817&lt;0),-1*SUMIFS('Key Numbers'!$C$2:$C$71,'Key Numbers'!$A$2:$A$71,"&gt;="&amp;ABS($I817),'Key Numbers'!$A$2:$A$71,"&lt;="&amp;ABS($H817)),
IF(AND(LEFT(J817,1)="F",K817&gt;0),SUMIFS('Key Numbers'!$C$2:$C$71,'Key Numbers'!$A$2:$A$71,"&lt;="&amp;ABS($I817),'Key Numbers'!$A$2:$A$71,"&gt;="&amp;ABS($H817)),
IF(AND(LEFT(J817,1)="D",K817&lt;0),-1*SUMIFS('Key Numbers'!$C$2:$C$71,'Key Numbers'!$A$2:$A$71,"&lt;="&amp;ABS($I817),'Key Numbers'!$A$2:$A$71,"&gt;="&amp;ABS($H817)),
SUMIFS('Key Numbers'!$C$2:$C$71,'Key Numbers'!$A$2:$A$71,"&gt;="&amp;ABS($I817),'Key Numbers'!$A$2:$A$71,"&lt;="&amp;ABS($H817))))))))))</f>
        <v>0.20183486238532111</v>
      </c>
      <c r="M817" s="6" cm="1">
        <f t="array" ref="M817">IFERROR(INDEX(DVOA!$E$2:$E$20095,MATCH($F817&amp;$A817-1&amp;$B817,DVOA!$C$2:$C$20095&amp;DVOA!$A$2:$A20729&amp;DVOA!$B$2:$B$20095,0)),0)</f>
        <v>0.113898</v>
      </c>
      <c r="N817" s="6" cm="1">
        <f t="array" ref="N817">IFERROR(INDEX(WDVOA!$W$2:$W$1616,MATCH($F817&amp;$A817-1&amp;$B817,WDVOA!$U$2:$U$19616&amp;WDVOA!$V$2:$V$19616&amp;WDVOA!$B$2:$B$19616,0)),0)</f>
        <v>0</v>
      </c>
      <c r="O817" s="6" cm="1">
        <f t="array" ref="O817">IFERROR(INDEX(DVOA!$AC$2:$AC$20095,MATCH($F817&amp;$A817-1&amp;$B817,DVOA!$C$2:$C$20095&amp;DVOA!$A$2:$A$20095&amp;DVOA!$B$2:$B$20095,0)
),0)</f>
        <v>0.16217100000000001</v>
      </c>
      <c r="P817" s="6" cm="1">
        <f t="array" ref="P817">IFERROR(INDEX(DVOA!$E$2:$E$20095,MATCH($G817&amp;$A817-1&amp;$B817,DVOA!$C$2:$C$20095&amp;DVOA!$A$2:$A20729&amp;DVOA!$B$2:$B$20095,0)),0)</f>
        <v>6.0603999999999998E-2</v>
      </c>
      <c r="Q817" s="6" cm="1">
        <f t="array" ref="Q817">IFERROR(INDEX(WDVOA!$W$2:$W$1616,MATCH($G817&amp;$A817-1&amp;$B817,WDVOA!$U$2:$U$19616&amp;WDVOA!$V$2:$V$19616&amp;WDVOA!$B$2:$B$19616,0)),0)</f>
        <v>0</v>
      </c>
      <c r="R817" s="6" cm="1">
        <f t="array" ref="R817">IFERROR(INDEX(DVOA!$AC$2:$AC$20095,MATCH($G817&amp;$A817-1&amp;$B817,DVOA!$C$2:$C$20095&amp;DVOA!$A$2:$A$20095&amp;DVOA!$B$2:$B$20095,0)
),0)</f>
        <v>0.19045300000000001</v>
      </c>
      <c r="S817" s="6">
        <f t="shared" si="159"/>
        <v>0.17631200000000002</v>
      </c>
      <c r="T817" s="104">
        <f t="shared" si="167"/>
        <v>5.3294000000000001E-2</v>
      </c>
      <c r="U817" s="104" t="str">
        <f t="shared" si="168"/>
        <v/>
      </c>
      <c r="V817" s="26" t="str" cm="1">
        <f t="array" ref="V817">IFERROR(IF(E817="H",INDEX('DVOA Pred'!$G$2:$G$1000,MATCH($F817&amp;$B817&amp;$A817,'DVOA Pred'!$C$2:$C$1000&amp;'DVOA Pred'!$A$2:$A$1000&amp;'DVOA Pred'!$B$2:$B$1000,0)),
INDEX('DVOA Pred'!$H$2:$H$1000,MATCH($F817&amp;$B817&amp;$A817,'DVOA Pred'!$D$2:$D$1000&amp;'DVOA Pred'!$A$2:$A$1000&amp;'DVOA Pred'!$B$2:$B$1000,0))),"")</f>
        <v/>
      </c>
      <c r="W817" s="26" t="str">
        <f t="shared" si="160"/>
        <v/>
      </c>
      <c r="X817" s="26" t="str">
        <f t="shared" si="161"/>
        <v/>
      </c>
      <c r="Y817" s="6" t="str">
        <f>IFERROR((PERCENTRANK($L$2:$L$20355,L817)*Multiples!$B$3)+((PERCENTRANK($W$2:$W$20355,W817)*(1-Multiples!$B$3))),"")</f>
        <v/>
      </c>
      <c r="Z817" s="64">
        <v>27</v>
      </c>
      <c r="AA817" s="64">
        <v>31</v>
      </c>
      <c r="AB817" s="24">
        <f t="shared" si="162"/>
        <v>-4</v>
      </c>
      <c r="AC817" s="24">
        <f t="shared" si="163"/>
        <v>-0.5</v>
      </c>
      <c r="AD817" s="24">
        <f t="shared" si="164"/>
        <v>-2.5</v>
      </c>
      <c r="AE817" s="99" t="str">
        <f t="shared" si="165"/>
        <v>No</v>
      </c>
      <c r="AF817" s="99" t="str">
        <f t="shared" si="166"/>
        <v>No</v>
      </c>
      <c r="AG817" s="64"/>
      <c r="AH817" s="105"/>
      <c r="AI817" s="105"/>
      <c r="AJ817" s="66"/>
    </row>
    <row r="818" spans="1:36" customFormat="1" x14ac:dyDescent="0.25">
      <c r="A818" s="7">
        <v>14</v>
      </c>
      <c r="B818" s="5">
        <v>2023</v>
      </c>
      <c r="C818" s="5" t="str">
        <f t="shared" si="156"/>
        <v>2023 W14</v>
      </c>
      <c r="D818" s="5">
        <v>410</v>
      </c>
      <c r="E818" s="5" t="s">
        <v>649</v>
      </c>
      <c r="F818" s="5" t="s">
        <v>17</v>
      </c>
      <c r="G818" s="5" t="s">
        <v>32</v>
      </c>
      <c r="H818" s="47">
        <v>5.5</v>
      </c>
      <c r="I818" s="61">
        <v>5.5</v>
      </c>
      <c r="J818" s="62" t="str">
        <f t="shared" si="157"/>
        <v>D0</v>
      </c>
      <c r="K818" s="61">
        <f t="shared" si="158"/>
        <v>0</v>
      </c>
      <c r="L818" s="228">
        <f>IF(K818=0,0,
IF(J818="D0.5",0.5*SUMIFS('Key Numbers'!$C$2:$C$71,'Key Numbers'!$A$2:$A$71,"&gt;="&amp;ABS($I818),'Key Numbers'!$A$2:$A$71,"&lt;="&amp;ABS($H818)),
IF(J818="D-0.5",0.5*-1*SUMIFS('Key Numbers'!$C$2:$C$71,'Key Numbers'!$A$2:$A$71,"&lt;="&amp;ABS($I818),'Key Numbers'!$A$2:$A$71,"&gt;="&amp;ABS($H818)),
IF(J818="F0.5",0.5*SUMIFS('Key Numbers'!$C$2:$C$71,'Key Numbers'!$A$2:$A$71,"&lt;="&amp;ABS($I818),'Key Numbers'!$A$2:$A$71,"&gt;="&amp;ABS($H818)),
IF(J818="F-0.5",0.5*-1*SUMIFS('Key Numbers'!$C$2:$C$71,'Key Numbers'!$A$2:$A$71,"&gt;="&amp;ABS($I818),'Key Numbers'!$A$2:$A$71,"&lt;="&amp;ABS($H818)),
IF(AND(LEFT(J818,1)="F",K818&lt;0),-1*SUMIFS('Key Numbers'!$C$2:$C$71,'Key Numbers'!$A$2:$A$71,"&gt;="&amp;ABS($I818),'Key Numbers'!$A$2:$A$71,"&lt;="&amp;ABS($H818)),
IF(AND(LEFT(J818,1)="F",K818&gt;0),SUMIFS('Key Numbers'!$C$2:$C$71,'Key Numbers'!$A$2:$A$71,"&lt;="&amp;ABS($I818),'Key Numbers'!$A$2:$A$71,"&gt;="&amp;ABS($H818)),
IF(AND(LEFT(J818,1)="D",K818&lt;0),-1*SUMIFS('Key Numbers'!$C$2:$C$71,'Key Numbers'!$A$2:$A$71,"&lt;="&amp;ABS($I818),'Key Numbers'!$A$2:$A$71,"&gt;="&amp;ABS($H818)),
SUMIFS('Key Numbers'!$C$2:$C$71,'Key Numbers'!$A$2:$A$71,"&gt;="&amp;ABS($I818),'Key Numbers'!$A$2:$A$71,"&lt;="&amp;ABS($H818))))))))))</f>
        <v>0</v>
      </c>
      <c r="M818" s="6" cm="1">
        <f t="array" ref="M818">IFERROR(INDEX(DVOA!$E$2:$E$20095,MATCH($F818&amp;$A818-1&amp;$B818,DVOA!$C$2:$C$20095&amp;DVOA!$A$2:$A20730&amp;DVOA!$B$2:$B$20095,0)),0)</f>
        <v>-0.18912999999999999</v>
      </c>
      <c r="N818" s="6" cm="1">
        <f t="array" ref="N818">IFERROR(INDEX(WDVOA!$W$2:$W$1616,MATCH($F818&amp;$A818-1&amp;$B818,WDVOA!$U$2:$U$19616&amp;WDVOA!$V$2:$V$19616&amp;WDVOA!$B$2:$B$19616,0)),0)</f>
        <v>0</v>
      </c>
      <c r="O818" s="6" cm="1">
        <f t="array" ref="O818">IFERROR(INDEX(DVOA!$AC$2:$AC$20095,MATCH($F818&amp;$A818-1&amp;$B818,DVOA!$C$2:$C$20095&amp;DVOA!$A$2:$A$20095&amp;DVOA!$B$2:$B$20095,0)
),0)</f>
        <v>0.16878000000000001</v>
      </c>
      <c r="P818" s="6" cm="1">
        <f t="array" ref="P818">IFERROR(INDEX(DVOA!$E$2:$E$20095,MATCH($G818&amp;$A818-1&amp;$B818,DVOA!$C$2:$C$20095&amp;DVOA!$A$2:$A20730&amp;DVOA!$B$2:$B$20095,0)),0)</f>
        <v>9.1986999999999999E-2</v>
      </c>
      <c r="Q818" s="6" cm="1">
        <f t="array" ref="Q818">IFERROR(INDEX(WDVOA!$W$2:$W$1616,MATCH($G818&amp;$A818-1&amp;$B818,WDVOA!$U$2:$U$19616&amp;WDVOA!$V$2:$V$19616&amp;WDVOA!$B$2:$B$19616,0)),0)</f>
        <v>0</v>
      </c>
      <c r="R818" s="6" cm="1">
        <f t="array" ref="R818">IFERROR(INDEX(DVOA!$AC$2:$AC$20095,MATCH($G818&amp;$A818-1&amp;$B818,DVOA!$C$2:$C$20095&amp;DVOA!$A$2:$A$20095&amp;DVOA!$B$2:$B$20095,0)
),0)</f>
        <v>0.13838300000000001</v>
      </c>
      <c r="S818" s="6">
        <f t="shared" si="159"/>
        <v>0.15358150000000001</v>
      </c>
      <c r="T818" s="104">
        <f t="shared" si="167"/>
        <v>-0.28111700000000001</v>
      </c>
      <c r="U818" s="104" t="str">
        <f t="shared" si="168"/>
        <v/>
      </c>
      <c r="V818" s="26" t="str" cm="1">
        <f t="array" ref="V818">IFERROR(IF(E818="H",INDEX('DVOA Pred'!$G$2:$G$1000,MATCH($F818&amp;$B818&amp;$A818,'DVOA Pred'!$C$2:$C$1000&amp;'DVOA Pred'!$A$2:$A$1000&amp;'DVOA Pred'!$B$2:$B$1000,0)),
INDEX('DVOA Pred'!$H$2:$H$1000,MATCH($F818&amp;$B818&amp;$A818,'DVOA Pred'!$D$2:$D$1000&amp;'DVOA Pred'!$A$2:$A$1000&amp;'DVOA Pred'!$B$2:$B$1000,0))),"")</f>
        <v/>
      </c>
      <c r="W818" s="26" t="str">
        <f t="shared" si="160"/>
        <v/>
      </c>
      <c r="X818" s="26" t="str">
        <f t="shared" si="161"/>
        <v/>
      </c>
      <c r="Y818" s="6" t="str">
        <f>IFERROR((PERCENTRANK($L$2:$L$20355,L818)*Multiples!$B$3)+((PERCENTRANK($W$2:$W$20355,W818)*(1-Multiples!$B$3))),"")</f>
        <v/>
      </c>
      <c r="Z818" s="64">
        <v>21</v>
      </c>
      <c r="AA818" s="64">
        <v>18</v>
      </c>
      <c r="AB818" s="24">
        <f t="shared" si="162"/>
        <v>3</v>
      </c>
      <c r="AC818" s="24">
        <f t="shared" si="163"/>
        <v>8.5</v>
      </c>
      <c r="AD818" s="24">
        <f t="shared" si="164"/>
        <v>8.5</v>
      </c>
      <c r="AE818" s="99" t="str">
        <f t="shared" si="165"/>
        <v>Yes</v>
      </c>
      <c r="AF818" s="99" t="str">
        <f t="shared" si="166"/>
        <v>Yes</v>
      </c>
      <c r="AG818" s="64"/>
      <c r="AH818" s="105"/>
      <c r="AI818" s="105"/>
      <c r="AJ818" s="66"/>
    </row>
    <row r="819" spans="1:36" customFormat="1" x14ac:dyDescent="0.25">
      <c r="A819" s="7">
        <v>14</v>
      </c>
      <c r="B819" s="5">
        <v>2023</v>
      </c>
      <c r="C819" s="5" t="str">
        <f t="shared" si="156"/>
        <v>2023 W14</v>
      </c>
      <c r="D819" s="5">
        <v>410</v>
      </c>
      <c r="E819" s="5" t="s">
        <v>649</v>
      </c>
      <c r="F819" s="5" t="s">
        <v>32</v>
      </c>
      <c r="G819" s="5" t="s">
        <v>17</v>
      </c>
      <c r="H819" s="47">
        <v>-5.5</v>
      </c>
      <c r="I819" s="61">
        <v>-5.5</v>
      </c>
      <c r="J819" s="62" t="str">
        <f t="shared" si="157"/>
        <v>F0</v>
      </c>
      <c r="K819" s="61">
        <f t="shared" si="158"/>
        <v>0</v>
      </c>
      <c r="L819" s="228">
        <f>IF(K819=0,0,
IF(J819="D0.5",0.5*SUMIFS('Key Numbers'!$C$2:$C$71,'Key Numbers'!$A$2:$A$71,"&gt;="&amp;ABS($I819),'Key Numbers'!$A$2:$A$71,"&lt;="&amp;ABS($H819)),
IF(J819="D-0.5",0.5*-1*SUMIFS('Key Numbers'!$C$2:$C$71,'Key Numbers'!$A$2:$A$71,"&lt;="&amp;ABS($I819),'Key Numbers'!$A$2:$A$71,"&gt;="&amp;ABS($H819)),
IF(J819="F0.5",0.5*SUMIFS('Key Numbers'!$C$2:$C$71,'Key Numbers'!$A$2:$A$71,"&lt;="&amp;ABS($I819),'Key Numbers'!$A$2:$A$71,"&gt;="&amp;ABS($H819)),
IF(J819="F-0.5",0.5*-1*SUMIFS('Key Numbers'!$C$2:$C$71,'Key Numbers'!$A$2:$A$71,"&gt;="&amp;ABS($I819),'Key Numbers'!$A$2:$A$71,"&lt;="&amp;ABS($H819)),
IF(AND(LEFT(J819,1)="F",K819&lt;0),-1*SUMIFS('Key Numbers'!$C$2:$C$71,'Key Numbers'!$A$2:$A$71,"&gt;="&amp;ABS($I819),'Key Numbers'!$A$2:$A$71,"&lt;="&amp;ABS($H819)),
IF(AND(LEFT(J819,1)="F",K819&gt;0),SUMIFS('Key Numbers'!$C$2:$C$71,'Key Numbers'!$A$2:$A$71,"&lt;="&amp;ABS($I819),'Key Numbers'!$A$2:$A$71,"&gt;="&amp;ABS($H819)),
IF(AND(LEFT(J819,1)="D",K819&lt;0),-1*SUMIFS('Key Numbers'!$C$2:$C$71,'Key Numbers'!$A$2:$A$71,"&lt;="&amp;ABS($I819),'Key Numbers'!$A$2:$A$71,"&gt;="&amp;ABS($H819)),
SUMIFS('Key Numbers'!$C$2:$C$71,'Key Numbers'!$A$2:$A$71,"&gt;="&amp;ABS($I819),'Key Numbers'!$A$2:$A$71,"&lt;="&amp;ABS($H819))))))))))</f>
        <v>0</v>
      </c>
      <c r="M819" s="6" cm="1">
        <f t="array" ref="M819">IFERROR(INDEX(DVOA!$E$2:$E$20095,MATCH($F819&amp;$A819-1&amp;$B819,DVOA!$C$2:$C$20095&amp;DVOA!$A$2:$A20731&amp;DVOA!$B$2:$B$20095,0)),0)</f>
        <v>9.1986999999999999E-2</v>
      </c>
      <c r="N819" s="6" cm="1">
        <f t="array" ref="N819">IFERROR(INDEX(WDVOA!$W$2:$W$1616,MATCH($F819&amp;$A819-1&amp;$B819,WDVOA!$U$2:$U$19616&amp;WDVOA!$V$2:$V$19616&amp;WDVOA!$B$2:$B$19616,0)),0)</f>
        <v>0</v>
      </c>
      <c r="O819" s="6" cm="1">
        <f t="array" ref="O819">IFERROR(INDEX(DVOA!$AC$2:$AC$20095,MATCH($F819&amp;$A819-1&amp;$B819,DVOA!$C$2:$C$20095&amp;DVOA!$A$2:$A$20095&amp;DVOA!$B$2:$B$20095,0)
),0)</f>
        <v>0.13838300000000001</v>
      </c>
      <c r="P819" s="6" cm="1">
        <f t="array" ref="P819">IFERROR(INDEX(DVOA!$E$2:$E$20095,MATCH($G819&amp;$A819-1&amp;$B819,DVOA!$C$2:$C$20095&amp;DVOA!$A$2:$A20731&amp;DVOA!$B$2:$B$20095,0)),0)</f>
        <v>-0.18912999999999999</v>
      </c>
      <c r="Q819" s="6" cm="1">
        <f t="array" ref="Q819">IFERROR(INDEX(WDVOA!$W$2:$W$1616,MATCH($G819&amp;$A819-1&amp;$B819,WDVOA!$U$2:$U$19616&amp;WDVOA!$V$2:$V$19616&amp;WDVOA!$B$2:$B$19616,0)),0)</f>
        <v>0</v>
      </c>
      <c r="R819" s="6" cm="1">
        <f t="array" ref="R819">IFERROR(INDEX(DVOA!$AC$2:$AC$20095,MATCH($G819&amp;$A819-1&amp;$B819,DVOA!$C$2:$C$20095&amp;DVOA!$A$2:$A$20095&amp;DVOA!$B$2:$B$20095,0)
),0)</f>
        <v>0.16878000000000001</v>
      </c>
      <c r="S819" s="6">
        <f t="shared" si="159"/>
        <v>0.15358150000000001</v>
      </c>
      <c r="T819" s="104">
        <f t="shared" si="167"/>
        <v>0.28111700000000001</v>
      </c>
      <c r="U819" s="104" t="str">
        <f t="shared" si="168"/>
        <v/>
      </c>
      <c r="V819" s="26" t="str" cm="1">
        <f t="array" ref="V819">IFERROR(IF(E819="H",INDEX('DVOA Pred'!$G$2:$G$1000,MATCH($F819&amp;$B819&amp;$A819,'DVOA Pred'!$C$2:$C$1000&amp;'DVOA Pred'!$A$2:$A$1000&amp;'DVOA Pred'!$B$2:$B$1000,0)),
INDEX('DVOA Pred'!$H$2:$H$1000,MATCH($F819&amp;$B819&amp;$A819,'DVOA Pred'!$D$2:$D$1000&amp;'DVOA Pred'!$A$2:$A$1000&amp;'DVOA Pred'!$B$2:$B$1000,0))),"")</f>
        <v/>
      </c>
      <c r="W819" s="26" t="str">
        <f t="shared" si="160"/>
        <v/>
      </c>
      <c r="X819" s="26" t="str">
        <f t="shared" si="161"/>
        <v/>
      </c>
      <c r="Y819" s="6" t="str">
        <f>IFERROR((PERCENTRANK($L$2:$L$20355,L819)*Multiples!$B$3)+((PERCENTRANK($W$2:$W$20355,W819)*(1-Multiples!$B$3))),"")</f>
        <v/>
      </c>
      <c r="Z819" s="64">
        <v>18</v>
      </c>
      <c r="AA819" s="64">
        <v>21</v>
      </c>
      <c r="AB819" s="24">
        <f t="shared" si="162"/>
        <v>-3</v>
      </c>
      <c r="AC819" s="24">
        <f t="shared" si="163"/>
        <v>-8.5</v>
      </c>
      <c r="AD819" s="24">
        <f t="shared" si="164"/>
        <v>-8.5</v>
      </c>
      <c r="AE819" s="99" t="str">
        <f t="shared" si="165"/>
        <v>No</v>
      </c>
      <c r="AF819" s="99" t="str">
        <f t="shared" si="166"/>
        <v>No</v>
      </c>
      <c r="AG819" s="64"/>
      <c r="AH819" s="105"/>
      <c r="AI819" s="105"/>
      <c r="AJ819" s="66"/>
    </row>
    <row r="820" spans="1:36" customFormat="1" x14ac:dyDescent="0.25">
      <c r="A820" s="7">
        <v>14</v>
      </c>
      <c r="B820" s="5">
        <v>2023</v>
      </c>
      <c r="C820" s="5" t="str">
        <f t="shared" si="156"/>
        <v>2023 W14</v>
      </c>
      <c r="D820" s="5">
        <v>411</v>
      </c>
      <c r="E820" s="5" t="s">
        <v>649</v>
      </c>
      <c r="F820" s="5" t="s">
        <v>49</v>
      </c>
      <c r="G820" s="5" t="s">
        <v>9</v>
      </c>
      <c r="H820" s="47">
        <v>-5.5</v>
      </c>
      <c r="I820" s="61">
        <v>-3.5</v>
      </c>
      <c r="J820" s="62" t="str">
        <f t="shared" si="157"/>
        <v>F-2</v>
      </c>
      <c r="K820" s="61">
        <f t="shared" si="158"/>
        <v>-2</v>
      </c>
      <c r="L820" s="228">
        <f>IF(K820=0,0,
IF(J820="D0.5",0.5*SUMIFS('Key Numbers'!$C$2:$C$71,'Key Numbers'!$A$2:$A$71,"&gt;="&amp;ABS($I820),'Key Numbers'!$A$2:$A$71,"&lt;="&amp;ABS($H820)),
IF(J820="D-0.5",0.5*-1*SUMIFS('Key Numbers'!$C$2:$C$71,'Key Numbers'!$A$2:$A$71,"&lt;="&amp;ABS($I820),'Key Numbers'!$A$2:$A$71,"&gt;="&amp;ABS($H820)),
IF(J820="F0.5",0.5*SUMIFS('Key Numbers'!$C$2:$C$71,'Key Numbers'!$A$2:$A$71,"&lt;="&amp;ABS($I820),'Key Numbers'!$A$2:$A$71,"&gt;="&amp;ABS($H820)),
IF(J820="F-0.5",0.5*-1*SUMIFS('Key Numbers'!$C$2:$C$71,'Key Numbers'!$A$2:$A$71,"&gt;="&amp;ABS($I820),'Key Numbers'!$A$2:$A$71,"&lt;="&amp;ABS($H820)),
IF(AND(LEFT(J820,1)="F",K820&lt;0),-1*SUMIFS('Key Numbers'!$C$2:$C$71,'Key Numbers'!$A$2:$A$71,"&gt;="&amp;ABS($I820),'Key Numbers'!$A$2:$A$71,"&lt;="&amp;ABS($H820)),
IF(AND(LEFT(J820,1)="F",K820&gt;0),SUMIFS('Key Numbers'!$C$2:$C$71,'Key Numbers'!$A$2:$A$71,"&lt;="&amp;ABS($I820),'Key Numbers'!$A$2:$A$71,"&gt;="&amp;ABS($H820)),
IF(AND(LEFT(J820,1)="D",K820&lt;0),-1*SUMIFS('Key Numbers'!$C$2:$C$71,'Key Numbers'!$A$2:$A$71,"&lt;="&amp;ABS($I820),'Key Numbers'!$A$2:$A$71,"&gt;="&amp;ABS($H820)),
SUMIFS('Key Numbers'!$C$2:$C$71,'Key Numbers'!$A$2:$A$71,"&gt;="&amp;ABS($I820),'Key Numbers'!$A$2:$A$71,"&lt;="&amp;ABS($H820))))))))))</f>
        <v>-0.10825688073394496</v>
      </c>
      <c r="M820" s="6" cm="1">
        <f t="array" ref="M820">IFERROR(INDEX(DVOA!$E$2:$E$20095,MATCH($F820&amp;$A820-1&amp;$B820,DVOA!$C$2:$C$20095&amp;DVOA!$A$2:$A20732&amp;DVOA!$B$2:$B$20095,0)),0)</f>
        <v>7.4651999999999996E-2</v>
      </c>
      <c r="N820" s="6" cm="1">
        <f t="array" ref="N820">IFERROR(INDEX(WDVOA!$W$2:$W$1616,MATCH($F820&amp;$A820-1&amp;$B820,WDVOA!$U$2:$U$19616&amp;WDVOA!$V$2:$V$19616&amp;WDVOA!$B$2:$B$19616,0)),0)</f>
        <v>0</v>
      </c>
      <c r="O820" s="6" cm="1">
        <f t="array" ref="O820">IFERROR(INDEX(DVOA!$AC$2:$AC$20095,MATCH($F820&amp;$A820-1&amp;$B820,DVOA!$C$2:$C$20095&amp;DVOA!$A$2:$A$20095&amp;DVOA!$B$2:$B$20095,0)
),0)</f>
        <v>0.13706599999999999</v>
      </c>
      <c r="P820" s="6" cm="1">
        <f t="array" ref="P820">IFERROR(INDEX(DVOA!$E$2:$E$20095,MATCH($G820&amp;$A820-1&amp;$B820,DVOA!$C$2:$C$20095&amp;DVOA!$A$2:$A20732&amp;DVOA!$B$2:$B$20095,0)),0)</f>
        <v>-0.20585000000000001</v>
      </c>
      <c r="Q820" s="6" cm="1">
        <f t="array" ref="Q820">IFERROR(INDEX(WDVOA!$W$2:$W$1616,MATCH($G820&amp;$A820-1&amp;$B820,WDVOA!$U$2:$U$19616&amp;WDVOA!$V$2:$V$19616&amp;WDVOA!$B$2:$B$19616,0)),0)</f>
        <v>0</v>
      </c>
      <c r="R820" s="6" cm="1">
        <f t="array" ref="R820">IFERROR(INDEX(DVOA!$AC$2:$AC$20095,MATCH($G820&amp;$A820-1&amp;$B820,DVOA!$C$2:$C$20095&amp;DVOA!$A$2:$A$20095&amp;DVOA!$B$2:$B$20095,0)
),0)</f>
        <v>0.10083</v>
      </c>
      <c r="S820" s="6">
        <f t="shared" si="159"/>
        <v>0.118948</v>
      </c>
      <c r="T820" s="104">
        <f t="shared" si="167"/>
        <v>0.28050200000000003</v>
      </c>
      <c r="U820" s="104" t="str">
        <f t="shared" si="168"/>
        <v/>
      </c>
      <c r="V820" s="26" t="str" cm="1">
        <f t="array" ref="V820">IFERROR(IF(E820="H",INDEX('DVOA Pred'!$G$2:$G$1000,MATCH($F820&amp;$B820&amp;$A820,'DVOA Pred'!$C$2:$C$1000&amp;'DVOA Pred'!$A$2:$A$1000&amp;'DVOA Pred'!$B$2:$B$1000,0)),
INDEX('DVOA Pred'!$H$2:$H$1000,MATCH($F820&amp;$B820&amp;$A820,'DVOA Pred'!$D$2:$D$1000&amp;'DVOA Pred'!$A$2:$A$1000&amp;'DVOA Pred'!$B$2:$B$1000,0))),"")</f>
        <v/>
      </c>
      <c r="W820" s="26" t="str">
        <f t="shared" si="160"/>
        <v/>
      </c>
      <c r="X820" s="26" t="str">
        <f t="shared" si="161"/>
        <v/>
      </c>
      <c r="Y820" s="6" t="str">
        <f>IFERROR((PERCENTRANK($L$2:$L$20355,L820)*Multiples!$B$3)+((PERCENTRANK($W$2:$W$20355,W820)*(1-Multiples!$B$3))),"")</f>
        <v/>
      </c>
      <c r="Z820" s="64">
        <v>6</v>
      </c>
      <c r="AA820" s="64">
        <v>30</v>
      </c>
      <c r="AB820" s="24">
        <f t="shared" si="162"/>
        <v>-24</v>
      </c>
      <c r="AC820" s="24">
        <f t="shared" si="163"/>
        <v>-29.5</v>
      </c>
      <c r="AD820" s="24">
        <f t="shared" si="164"/>
        <v>-27.5</v>
      </c>
      <c r="AE820" s="99" t="str">
        <f t="shared" si="165"/>
        <v>No</v>
      </c>
      <c r="AF820" s="99" t="str">
        <f t="shared" si="166"/>
        <v>No</v>
      </c>
      <c r="AG820" s="64"/>
      <c r="AH820" s="105"/>
      <c r="AI820" s="105"/>
      <c r="AJ820" s="66"/>
    </row>
    <row r="821" spans="1:36" customFormat="1" x14ac:dyDescent="0.25">
      <c r="A821" s="7">
        <v>14</v>
      </c>
      <c r="B821" s="5">
        <v>2023</v>
      </c>
      <c r="C821" s="5" t="str">
        <f t="shared" si="156"/>
        <v>2023 W14</v>
      </c>
      <c r="D821" s="5">
        <v>411</v>
      </c>
      <c r="E821" s="5" t="s">
        <v>651</v>
      </c>
      <c r="F821" s="5" t="s">
        <v>9</v>
      </c>
      <c r="G821" s="5" t="s">
        <v>49</v>
      </c>
      <c r="H821" s="47">
        <v>5.5</v>
      </c>
      <c r="I821" s="61">
        <v>3</v>
      </c>
      <c r="J821" s="62" t="str">
        <f t="shared" si="157"/>
        <v>D2.5</v>
      </c>
      <c r="K821" s="61">
        <f t="shared" si="158"/>
        <v>2.5</v>
      </c>
      <c r="L821" s="228">
        <f>IF(K821=0,0,
IF(J821="D0.5",0.5*SUMIFS('Key Numbers'!$C$2:$C$71,'Key Numbers'!$A$2:$A$71,"&gt;="&amp;ABS($I821),'Key Numbers'!$A$2:$A$71,"&lt;="&amp;ABS($H821)),
IF(J821="D-0.5",0.5*-1*SUMIFS('Key Numbers'!$C$2:$C$71,'Key Numbers'!$A$2:$A$71,"&lt;="&amp;ABS($I821),'Key Numbers'!$A$2:$A$71,"&gt;="&amp;ABS($H821)),
IF(J821="F0.5",0.5*SUMIFS('Key Numbers'!$C$2:$C$71,'Key Numbers'!$A$2:$A$71,"&lt;="&amp;ABS($I821),'Key Numbers'!$A$2:$A$71,"&gt;="&amp;ABS($H821)),
IF(J821="F-0.5",0.5*-1*SUMIFS('Key Numbers'!$C$2:$C$71,'Key Numbers'!$A$2:$A$71,"&gt;="&amp;ABS($I821),'Key Numbers'!$A$2:$A$71,"&lt;="&amp;ABS($H821)),
IF(AND(LEFT(J821,1)="F",K821&lt;0),-1*SUMIFS('Key Numbers'!$C$2:$C$71,'Key Numbers'!$A$2:$A$71,"&gt;="&amp;ABS($I821),'Key Numbers'!$A$2:$A$71,"&lt;="&amp;ABS($H821)),
IF(AND(LEFT(J821,1)="F",K821&gt;0),SUMIFS('Key Numbers'!$C$2:$C$71,'Key Numbers'!$A$2:$A$71,"&lt;="&amp;ABS($I821),'Key Numbers'!$A$2:$A$71,"&gt;="&amp;ABS($H821)),
IF(AND(LEFT(J821,1)="D",K821&lt;0),-1*SUMIFS('Key Numbers'!$C$2:$C$71,'Key Numbers'!$A$2:$A$71,"&lt;="&amp;ABS($I821),'Key Numbers'!$A$2:$A$71,"&gt;="&amp;ABS($H821)),
SUMIFS('Key Numbers'!$C$2:$C$71,'Key Numbers'!$A$2:$A$71,"&gt;="&amp;ABS($I821),'Key Numbers'!$A$2:$A$71,"&lt;="&amp;ABS($H821))))))))))</f>
        <v>0.25321100917431194</v>
      </c>
      <c r="M821" s="6" cm="1">
        <f t="array" ref="M821">IFERROR(INDEX(DVOA!$E$2:$E$20095,MATCH($F821&amp;$A821-1&amp;$B821,DVOA!$C$2:$C$20095&amp;DVOA!$A$2:$A20733&amp;DVOA!$B$2:$B$20095,0)),0)</f>
        <v>-0.20585000000000001</v>
      </c>
      <c r="N821" s="6" cm="1">
        <f t="array" ref="N821">IFERROR(INDEX(WDVOA!$W$2:$W$1616,MATCH($F821&amp;$A821-1&amp;$B821,WDVOA!$U$2:$U$19616&amp;WDVOA!$V$2:$V$19616&amp;WDVOA!$B$2:$B$19616,0)),0)</f>
        <v>0</v>
      </c>
      <c r="O821" s="6" cm="1">
        <f t="array" ref="O821">IFERROR(INDEX(DVOA!$AC$2:$AC$20095,MATCH($F821&amp;$A821-1&amp;$B821,DVOA!$C$2:$C$20095&amp;DVOA!$A$2:$A$20095&amp;DVOA!$B$2:$B$20095,0)
),0)</f>
        <v>0.10083</v>
      </c>
      <c r="P821" s="6" cm="1">
        <f t="array" ref="P821">IFERROR(INDEX(DVOA!$E$2:$E$20095,MATCH($G821&amp;$A821-1&amp;$B821,DVOA!$C$2:$C$20095&amp;DVOA!$A$2:$A20733&amp;DVOA!$B$2:$B$20095,0)),0)</f>
        <v>7.4651999999999996E-2</v>
      </c>
      <c r="Q821" s="6" cm="1">
        <f t="array" ref="Q821">IFERROR(INDEX(WDVOA!$W$2:$W$1616,MATCH($G821&amp;$A821-1&amp;$B821,WDVOA!$U$2:$U$19616&amp;WDVOA!$V$2:$V$19616&amp;WDVOA!$B$2:$B$19616,0)),0)</f>
        <v>0</v>
      </c>
      <c r="R821" s="6" cm="1">
        <f t="array" ref="R821">IFERROR(INDEX(DVOA!$AC$2:$AC$20095,MATCH($G821&amp;$A821-1&amp;$B821,DVOA!$C$2:$C$20095&amp;DVOA!$A$2:$A$20095&amp;DVOA!$B$2:$B$20095,0)
),0)</f>
        <v>0.13706599999999999</v>
      </c>
      <c r="S821" s="6">
        <f t="shared" si="159"/>
        <v>0.118948</v>
      </c>
      <c r="T821" s="104">
        <f t="shared" si="167"/>
        <v>-0.28050200000000003</v>
      </c>
      <c r="U821" s="104" t="str">
        <f t="shared" si="168"/>
        <v/>
      </c>
      <c r="V821" s="26" t="str" cm="1">
        <f t="array" ref="V821">IFERROR(IF(E821="H",INDEX('DVOA Pred'!$G$2:$G$1000,MATCH($F821&amp;$B821&amp;$A821,'DVOA Pred'!$C$2:$C$1000&amp;'DVOA Pred'!$A$2:$A$1000&amp;'DVOA Pred'!$B$2:$B$1000,0)),
INDEX('DVOA Pred'!$H$2:$H$1000,MATCH($F821&amp;$B821&amp;$A821,'DVOA Pred'!$D$2:$D$1000&amp;'DVOA Pred'!$A$2:$A$1000&amp;'DVOA Pred'!$B$2:$B$1000,0))),"")</f>
        <v/>
      </c>
      <c r="W821" s="26" t="str">
        <f t="shared" si="160"/>
        <v/>
      </c>
      <c r="X821" s="26" t="str">
        <f t="shared" si="161"/>
        <v/>
      </c>
      <c r="Y821" s="6" t="str">
        <f>IFERROR((PERCENTRANK($L$2:$L$20355,L821)*Multiples!$B$3)+((PERCENTRANK($W$2:$W$20355,W821)*(1-Multiples!$B$3))),"")</f>
        <v/>
      </c>
      <c r="Z821" s="64">
        <v>30</v>
      </c>
      <c r="AA821" s="64">
        <v>6</v>
      </c>
      <c r="AB821" s="24">
        <f t="shared" si="162"/>
        <v>24</v>
      </c>
      <c r="AC821" s="24">
        <f t="shared" si="163"/>
        <v>29.5</v>
      </c>
      <c r="AD821" s="24">
        <f t="shared" si="164"/>
        <v>27</v>
      </c>
      <c r="AE821" s="99" t="str">
        <f t="shared" si="165"/>
        <v>Yes</v>
      </c>
      <c r="AF821" s="99" t="str">
        <f t="shared" si="166"/>
        <v>Yes</v>
      </c>
      <c r="AG821" s="64" t="s">
        <v>652</v>
      </c>
      <c r="AH821" s="105"/>
      <c r="AI821" s="105"/>
      <c r="AJ821" s="66"/>
    </row>
    <row r="822" spans="1:36" customFormat="1" x14ac:dyDescent="0.25">
      <c r="A822" s="7">
        <v>14</v>
      </c>
      <c r="B822" s="5">
        <v>2023</v>
      </c>
      <c r="C822" s="5" t="str">
        <f t="shared" si="156"/>
        <v>2023 W14</v>
      </c>
      <c r="D822" s="5">
        <v>412</v>
      </c>
      <c r="E822" s="5" t="s">
        <v>649</v>
      </c>
      <c r="F822" s="5" t="s">
        <v>39</v>
      </c>
      <c r="G822" s="5" t="s">
        <v>28</v>
      </c>
      <c r="H822" s="47">
        <v>2.5</v>
      </c>
      <c r="I822" s="61">
        <v>3</v>
      </c>
      <c r="J822" s="62" t="str">
        <f t="shared" si="157"/>
        <v>D-0.5</v>
      </c>
      <c r="K822" s="61">
        <f t="shared" si="158"/>
        <v>-0.5</v>
      </c>
      <c r="L822" s="228">
        <f>IF(K822=0,0,
IF(J822="D0.5",0.5*SUMIFS('Key Numbers'!$C$2:$C$71,'Key Numbers'!$A$2:$A$71,"&gt;="&amp;ABS($I822),'Key Numbers'!$A$2:$A$71,"&lt;="&amp;ABS($H822)),
IF(J822="D-0.5",0.5*-1*SUMIFS('Key Numbers'!$C$2:$C$71,'Key Numbers'!$A$2:$A$71,"&lt;="&amp;ABS($I822),'Key Numbers'!$A$2:$A$71,"&gt;="&amp;ABS($H822)),
IF(J822="F0.5",0.5*SUMIFS('Key Numbers'!$C$2:$C$71,'Key Numbers'!$A$2:$A$71,"&lt;="&amp;ABS($I822),'Key Numbers'!$A$2:$A$71,"&gt;="&amp;ABS($H822)),
IF(J822="F-0.5",0.5*-1*SUMIFS('Key Numbers'!$C$2:$C$71,'Key Numbers'!$A$2:$A$71,"&gt;="&amp;ABS($I822),'Key Numbers'!$A$2:$A$71,"&lt;="&amp;ABS($H822)),
IF(AND(LEFT(J822,1)="F",K822&lt;0),-1*SUMIFS('Key Numbers'!$C$2:$C$71,'Key Numbers'!$A$2:$A$71,"&gt;="&amp;ABS($I822),'Key Numbers'!$A$2:$A$71,"&lt;="&amp;ABS($H822)),
IF(AND(LEFT(J822,1)="F",K822&gt;0),SUMIFS('Key Numbers'!$C$2:$C$71,'Key Numbers'!$A$2:$A$71,"&lt;="&amp;ABS($I822),'Key Numbers'!$A$2:$A$71,"&gt;="&amp;ABS($H822)),
IF(AND(LEFT(J822,1)="D",K822&lt;0),-1*SUMIFS('Key Numbers'!$C$2:$C$71,'Key Numbers'!$A$2:$A$71,"&lt;="&amp;ABS($I822),'Key Numbers'!$A$2:$A$71,"&gt;="&amp;ABS($H822)),
SUMIFS('Key Numbers'!$C$2:$C$71,'Key Numbers'!$A$2:$A$71,"&gt;="&amp;ABS($I822),'Key Numbers'!$A$2:$A$71,"&lt;="&amp;ABS($H822))))))))))</f>
        <v>-7.247706422018349E-2</v>
      </c>
      <c r="M822" s="6" cm="1">
        <f t="array" ref="M822">IFERROR(INDEX(DVOA!$E$2:$E$20095,MATCH($F822&amp;$A822-1&amp;$B822,DVOA!$C$2:$C$20095&amp;DVOA!$A$2:$A20734&amp;DVOA!$B$2:$B$20095,0)),0)</f>
        <v>-9.8659999999999998E-2</v>
      </c>
      <c r="N822" s="6" cm="1">
        <f t="array" ref="N822">IFERROR(INDEX(WDVOA!$W$2:$W$1616,MATCH($F822&amp;$A822-1&amp;$B822,WDVOA!$U$2:$U$19616&amp;WDVOA!$V$2:$V$19616&amp;WDVOA!$B$2:$B$19616,0)),0)</f>
        <v>0</v>
      </c>
      <c r="O822" s="6" cm="1">
        <f t="array" ref="O822">IFERROR(INDEX(DVOA!$AC$2:$AC$20095,MATCH($F822&amp;$A822-1&amp;$B822,DVOA!$C$2:$C$20095&amp;DVOA!$A$2:$A$20095&amp;DVOA!$B$2:$B$20095,0)
),0)</f>
        <v>0.105797</v>
      </c>
      <c r="P822" s="6" cm="1">
        <f t="array" ref="P822">IFERROR(INDEX(DVOA!$E$2:$E$20095,MATCH($G822&amp;$A822-1&amp;$B822,DVOA!$C$2:$C$20095&amp;DVOA!$A$2:$A20734&amp;DVOA!$B$2:$B$20095,0)),0)</f>
        <v>5.8081000000000001E-2</v>
      </c>
      <c r="Q822" s="6" cm="1">
        <f t="array" ref="Q822">IFERROR(INDEX(WDVOA!$W$2:$W$1616,MATCH($G822&amp;$A822-1&amp;$B822,WDVOA!$U$2:$U$19616&amp;WDVOA!$V$2:$V$19616&amp;WDVOA!$B$2:$B$19616,0)),0)</f>
        <v>0</v>
      </c>
      <c r="R822" s="6" cm="1">
        <f t="array" ref="R822">IFERROR(INDEX(DVOA!$AC$2:$AC$20095,MATCH($G822&amp;$A822-1&amp;$B822,DVOA!$C$2:$C$20095&amp;DVOA!$A$2:$A$20095&amp;DVOA!$B$2:$B$20095,0)
),0)</f>
        <v>3.9470999999999999E-2</v>
      </c>
      <c r="S822" s="6">
        <f t="shared" si="159"/>
        <v>7.2634000000000004E-2</v>
      </c>
      <c r="T822" s="104">
        <f t="shared" si="167"/>
        <v>-0.15674099999999999</v>
      </c>
      <c r="U822" s="104" t="str">
        <f t="shared" si="168"/>
        <v/>
      </c>
      <c r="V822" s="26" t="str" cm="1">
        <f t="array" ref="V822">IFERROR(IF(E822="H",INDEX('DVOA Pred'!$G$2:$G$1000,MATCH($F822&amp;$B822&amp;$A822,'DVOA Pred'!$C$2:$C$1000&amp;'DVOA Pred'!$A$2:$A$1000&amp;'DVOA Pred'!$B$2:$B$1000,0)),
INDEX('DVOA Pred'!$H$2:$H$1000,MATCH($F822&amp;$B822&amp;$A822,'DVOA Pred'!$D$2:$D$1000&amp;'DVOA Pred'!$A$2:$A$1000&amp;'DVOA Pred'!$B$2:$B$1000,0))),"")</f>
        <v/>
      </c>
      <c r="W822" s="26" t="str">
        <f t="shared" si="160"/>
        <v/>
      </c>
      <c r="X822" s="26" t="str">
        <f t="shared" si="161"/>
        <v/>
      </c>
      <c r="Y822" s="6" t="str">
        <f>IFERROR((PERCENTRANK($L$2:$L$20355,L822)*Multiples!$B$3)+((PERCENTRANK($W$2:$W$20355,W822)*(1-Multiples!$B$3))),"")</f>
        <v/>
      </c>
      <c r="Z822" s="64">
        <v>24</v>
      </c>
      <c r="AA822" s="64">
        <v>7</v>
      </c>
      <c r="AB822" s="24">
        <f t="shared" si="162"/>
        <v>17</v>
      </c>
      <c r="AC822" s="24">
        <f t="shared" si="163"/>
        <v>19.5</v>
      </c>
      <c r="AD822" s="24">
        <f t="shared" si="164"/>
        <v>20</v>
      </c>
      <c r="AE822" s="99" t="str">
        <f t="shared" si="165"/>
        <v>Yes</v>
      </c>
      <c r="AF822" s="99" t="str">
        <f t="shared" si="166"/>
        <v>Yes</v>
      </c>
      <c r="AG822" s="64"/>
      <c r="AH822" s="105"/>
      <c r="AI822" s="105"/>
      <c r="AJ822" s="66"/>
    </row>
    <row r="823" spans="1:36" customFormat="1" x14ac:dyDescent="0.25">
      <c r="A823" s="7">
        <v>14</v>
      </c>
      <c r="B823" s="5">
        <v>2023</v>
      </c>
      <c r="C823" s="5" t="str">
        <f t="shared" si="156"/>
        <v>2023 W14</v>
      </c>
      <c r="D823" s="5">
        <v>412</v>
      </c>
      <c r="E823" s="5" t="s">
        <v>651</v>
      </c>
      <c r="F823" s="5" t="s">
        <v>28</v>
      </c>
      <c r="G823" s="5" t="s">
        <v>39</v>
      </c>
      <c r="H823" s="47">
        <v>-2.5</v>
      </c>
      <c r="I823" s="61">
        <v>-3</v>
      </c>
      <c r="J823" s="62" t="str">
        <f t="shared" si="157"/>
        <v>F0.5</v>
      </c>
      <c r="K823" s="61">
        <f t="shared" si="158"/>
        <v>0.5</v>
      </c>
      <c r="L823" s="228">
        <f>IF(K823=0,0,
IF(J823="D0.5",0.5*SUMIFS('Key Numbers'!$C$2:$C$71,'Key Numbers'!$A$2:$A$71,"&gt;="&amp;ABS($I823),'Key Numbers'!$A$2:$A$71,"&lt;="&amp;ABS($H823)),
IF(J823="D-0.5",0.5*-1*SUMIFS('Key Numbers'!$C$2:$C$71,'Key Numbers'!$A$2:$A$71,"&lt;="&amp;ABS($I823),'Key Numbers'!$A$2:$A$71,"&gt;="&amp;ABS($H823)),
IF(J823="F0.5",0.5*SUMIFS('Key Numbers'!$C$2:$C$71,'Key Numbers'!$A$2:$A$71,"&lt;="&amp;ABS($I823),'Key Numbers'!$A$2:$A$71,"&gt;="&amp;ABS($H823)),
IF(J823="F-0.5",0.5*-1*SUMIFS('Key Numbers'!$C$2:$C$71,'Key Numbers'!$A$2:$A$71,"&gt;="&amp;ABS($I823),'Key Numbers'!$A$2:$A$71,"&lt;="&amp;ABS($H823)),
IF(AND(LEFT(J823,1)="F",K823&lt;0),-1*SUMIFS('Key Numbers'!$C$2:$C$71,'Key Numbers'!$A$2:$A$71,"&gt;="&amp;ABS($I823),'Key Numbers'!$A$2:$A$71,"&lt;="&amp;ABS($H823)),
IF(AND(LEFT(J823,1)="F",K823&gt;0),SUMIFS('Key Numbers'!$C$2:$C$71,'Key Numbers'!$A$2:$A$71,"&lt;="&amp;ABS($I823),'Key Numbers'!$A$2:$A$71,"&gt;="&amp;ABS($H823)),
IF(AND(LEFT(J823,1)="D",K823&lt;0),-1*SUMIFS('Key Numbers'!$C$2:$C$71,'Key Numbers'!$A$2:$A$71,"&lt;="&amp;ABS($I823),'Key Numbers'!$A$2:$A$71,"&gt;="&amp;ABS($H823)),
SUMIFS('Key Numbers'!$C$2:$C$71,'Key Numbers'!$A$2:$A$71,"&gt;="&amp;ABS($I823),'Key Numbers'!$A$2:$A$71,"&lt;="&amp;ABS($H823))))))))))</f>
        <v>7.247706422018349E-2</v>
      </c>
      <c r="M823" s="6" cm="1">
        <f t="array" ref="M823">IFERROR(INDEX(DVOA!$E$2:$E$20095,MATCH($F823&amp;$A823-1&amp;$B823,DVOA!$C$2:$C$20095&amp;DVOA!$A$2:$A20735&amp;DVOA!$B$2:$B$20095,0)),0)</f>
        <v>5.8081000000000001E-2</v>
      </c>
      <c r="N823" s="6" cm="1">
        <f t="array" ref="N823">IFERROR(INDEX(WDVOA!$W$2:$W$1616,MATCH($F823&amp;$A823-1&amp;$B823,WDVOA!$U$2:$U$19616&amp;WDVOA!$V$2:$V$19616&amp;WDVOA!$B$2:$B$19616,0)),0)</f>
        <v>0</v>
      </c>
      <c r="O823" s="6" cm="1">
        <f t="array" ref="O823">IFERROR(INDEX(DVOA!$AC$2:$AC$20095,MATCH($F823&amp;$A823-1&amp;$B823,DVOA!$C$2:$C$20095&amp;DVOA!$A$2:$A$20095&amp;DVOA!$B$2:$B$20095,0)
),0)</f>
        <v>3.9470999999999999E-2</v>
      </c>
      <c r="P823" s="6" cm="1">
        <f t="array" ref="P823">IFERROR(INDEX(DVOA!$E$2:$E$20095,MATCH($G823&amp;$A823-1&amp;$B823,DVOA!$C$2:$C$20095&amp;DVOA!$A$2:$A20735&amp;DVOA!$B$2:$B$20095,0)),0)</f>
        <v>-9.8659999999999998E-2</v>
      </c>
      <c r="Q823" s="6" cm="1">
        <f t="array" ref="Q823">IFERROR(INDEX(WDVOA!$W$2:$W$1616,MATCH($G823&amp;$A823-1&amp;$B823,WDVOA!$U$2:$U$19616&amp;WDVOA!$V$2:$V$19616&amp;WDVOA!$B$2:$B$19616,0)),0)</f>
        <v>0</v>
      </c>
      <c r="R823" s="6" cm="1">
        <f t="array" ref="R823">IFERROR(INDEX(DVOA!$AC$2:$AC$20095,MATCH($G823&amp;$A823-1&amp;$B823,DVOA!$C$2:$C$20095&amp;DVOA!$A$2:$A$20095&amp;DVOA!$B$2:$B$20095,0)
),0)</f>
        <v>0.105797</v>
      </c>
      <c r="S823" s="6">
        <f t="shared" si="159"/>
        <v>7.2634000000000004E-2</v>
      </c>
      <c r="T823" s="104">
        <f t="shared" si="167"/>
        <v>0.15674099999999999</v>
      </c>
      <c r="U823" s="104" t="str">
        <f t="shared" si="168"/>
        <v/>
      </c>
      <c r="V823" s="26" t="str" cm="1">
        <f t="array" ref="V823">IFERROR(IF(E823="H",INDEX('DVOA Pred'!$G$2:$G$1000,MATCH($F823&amp;$B823&amp;$A823,'DVOA Pred'!$C$2:$C$1000&amp;'DVOA Pred'!$A$2:$A$1000&amp;'DVOA Pred'!$B$2:$B$1000,0)),
INDEX('DVOA Pred'!$H$2:$H$1000,MATCH($F823&amp;$B823&amp;$A823,'DVOA Pred'!$D$2:$D$1000&amp;'DVOA Pred'!$A$2:$A$1000&amp;'DVOA Pred'!$B$2:$B$1000,0))),"")</f>
        <v/>
      </c>
      <c r="W823" s="26" t="str">
        <f t="shared" si="160"/>
        <v/>
      </c>
      <c r="X823" s="26" t="str">
        <f t="shared" si="161"/>
        <v/>
      </c>
      <c r="Y823" s="6" t="str">
        <f>IFERROR((PERCENTRANK($L$2:$L$20355,L823)*Multiples!$B$3)+((PERCENTRANK($W$2:$W$20355,W823)*(1-Multiples!$B$3))),"")</f>
        <v/>
      </c>
      <c r="Z823" s="64">
        <v>7</v>
      </c>
      <c r="AA823" s="64">
        <v>24</v>
      </c>
      <c r="AB823" s="24">
        <f t="shared" si="162"/>
        <v>-17</v>
      </c>
      <c r="AC823" s="24">
        <f t="shared" si="163"/>
        <v>-19.5</v>
      </c>
      <c r="AD823" s="24">
        <f t="shared" si="164"/>
        <v>-20</v>
      </c>
      <c r="AE823" s="99" t="str">
        <f t="shared" si="165"/>
        <v>No</v>
      </c>
      <c r="AF823" s="99" t="str">
        <f t="shared" si="166"/>
        <v>No</v>
      </c>
      <c r="AG823" s="64"/>
      <c r="AH823" s="105"/>
      <c r="AI823" s="105"/>
      <c r="AJ823" s="66"/>
    </row>
    <row r="824" spans="1:36" customFormat="1" x14ac:dyDescent="0.25">
      <c r="A824" s="7">
        <v>14</v>
      </c>
      <c r="B824" s="5">
        <v>2023</v>
      </c>
      <c r="C824" s="5" t="str">
        <f t="shared" si="156"/>
        <v>2023 W14</v>
      </c>
      <c r="D824" s="5">
        <v>413</v>
      </c>
      <c r="E824" s="5" t="s">
        <v>651</v>
      </c>
      <c r="F824" s="5" t="s">
        <v>24</v>
      </c>
      <c r="G824" s="5" t="s">
        <v>35</v>
      </c>
      <c r="H824" s="47">
        <v>1.5</v>
      </c>
      <c r="I824" s="61">
        <v>-2.5</v>
      </c>
      <c r="J824" s="62" t="str">
        <f t="shared" si="157"/>
        <v>F4</v>
      </c>
      <c r="K824" s="61">
        <f t="shared" si="158"/>
        <v>4</v>
      </c>
      <c r="L824" s="228">
        <f>IF(K824=0,0,
IF(J824="D0.5",0.5*SUMIFS('Key Numbers'!$C$2:$C$71,'Key Numbers'!$A$2:$A$71,"&gt;="&amp;ABS($I824),'Key Numbers'!$A$2:$A$71,"&lt;="&amp;ABS($H824)),
IF(J824="D-0.5",0.5*-1*SUMIFS('Key Numbers'!$C$2:$C$71,'Key Numbers'!$A$2:$A$71,"&lt;="&amp;ABS($I824),'Key Numbers'!$A$2:$A$71,"&gt;="&amp;ABS($H824)),
IF(J824="F0.5",0.5*SUMIFS('Key Numbers'!$C$2:$C$71,'Key Numbers'!$A$2:$A$71,"&lt;="&amp;ABS($I824),'Key Numbers'!$A$2:$A$71,"&gt;="&amp;ABS($H824)),
IF(J824="F-0.5",0.5*-1*SUMIFS('Key Numbers'!$C$2:$C$71,'Key Numbers'!$A$2:$A$71,"&gt;="&amp;ABS($I824),'Key Numbers'!$A$2:$A$71,"&lt;="&amp;ABS($H824)),
IF(AND(LEFT(J824,1)="F",K824&lt;0),-1*SUMIFS('Key Numbers'!$C$2:$C$71,'Key Numbers'!$A$2:$A$71,"&gt;="&amp;ABS($I824),'Key Numbers'!$A$2:$A$71,"&lt;="&amp;ABS($H824)),
IF(AND(LEFT(J824,1)="F",K824&gt;0),SUMIFS('Key Numbers'!$C$2:$C$71,'Key Numbers'!$A$2:$A$71,"&lt;="&amp;ABS($I824),'Key Numbers'!$A$2:$A$71,"&gt;="&amp;ABS($H824)),
IF(AND(LEFT(J824,1)="D",K824&lt;0),-1*SUMIFS('Key Numbers'!$C$2:$C$71,'Key Numbers'!$A$2:$A$71,"&lt;="&amp;ABS($I824),'Key Numbers'!$A$2:$A$71,"&gt;="&amp;ABS($H824)),
SUMIFS('Key Numbers'!$C$2:$C$71,'Key Numbers'!$A$2:$A$71,"&gt;="&amp;ABS($I824),'Key Numbers'!$A$2:$A$71,"&lt;="&amp;ABS($H824))))))))))</f>
        <v>5.6880733944954132E-2</v>
      </c>
      <c r="M824" s="6" cm="1">
        <f t="array" ref="M824">IFERROR(INDEX(DVOA!$E$2:$E$20095,MATCH($F824&amp;$A824-1&amp;$B824,DVOA!$C$2:$C$20095&amp;DVOA!$A$2:$A20736&amp;DVOA!$B$2:$B$20095,0)),0)</f>
        <v>1.8402999999999999E-2</v>
      </c>
      <c r="N824" s="6" cm="1">
        <f t="array" ref="N824">IFERROR(INDEX(WDVOA!$W$2:$W$1616,MATCH($F824&amp;$A824-1&amp;$B824,WDVOA!$U$2:$U$19616&amp;WDVOA!$V$2:$V$19616&amp;WDVOA!$B$2:$B$19616,0)),0)</f>
        <v>0</v>
      </c>
      <c r="O824" s="6" cm="1">
        <f t="array" ref="O824">IFERROR(INDEX(DVOA!$AC$2:$AC$20095,MATCH($F824&amp;$A824-1&amp;$B824,DVOA!$C$2:$C$20095&amp;DVOA!$A$2:$A$20095&amp;DVOA!$B$2:$B$20095,0)
),0)</f>
        <v>0.20655599999999999</v>
      </c>
      <c r="P824" s="6" cm="1">
        <f t="array" ref="P824">IFERROR(INDEX(DVOA!$E$2:$E$20095,MATCH($G824&amp;$A824-1&amp;$B824,DVOA!$C$2:$C$20095&amp;DVOA!$A$2:$A20736&amp;DVOA!$B$2:$B$20095,0)),0)</f>
        <v>1.1043000000000001E-2</v>
      </c>
      <c r="Q824" s="6" cm="1">
        <f t="array" ref="Q824">IFERROR(INDEX(WDVOA!$W$2:$W$1616,MATCH($G824&amp;$A824-1&amp;$B824,WDVOA!$U$2:$U$19616&amp;WDVOA!$V$2:$V$19616&amp;WDVOA!$B$2:$B$19616,0)),0)</f>
        <v>0</v>
      </c>
      <c r="R824" s="6" cm="1">
        <f t="array" ref="R824">IFERROR(INDEX(DVOA!$AC$2:$AC$20095,MATCH($G824&amp;$A824-1&amp;$B824,DVOA!$C$2:$C$20095&amp;DVOA!$A$2:$A$20095&amp;DVOA!$B$2:$B$20095,0)
),0)</f>
        <v>0.12232999999999999</v>
      </c>
      <c r="S824" s="6">
        <f t="shared" si="159"/>
        <v>0.16444300000000001</v>
      </c>
      <c r="T824" s="104">
        <f t="shared" si="167"/>
        <v>7.3599999999999985E-3</v>
      </c>
      <c r="U824" s="104" t="str">
        <f t="shared" si="168"/>
        <v/>
      </c>
      <c r="V824" s="26" t="str" cm="1">
        <f t="array" ref="V824">IFERROR(IF(E824="H",INDEX('DVOA Pred'!$G$2:$G$1000,MATCH($F824&amp;$B824&amp;$A824,'DVOA Pred'!$C$2:$C$1000&amp;'DVOA Pred'!$A$2:$A$1000&amp;'DVOA Pred'!$B$2:$B$1000,0)),
INDEX('DVOA Pred'!$H$2:$H$1000,MATCH($F824&amp;$B824&amp;$A824,'DVOA Pred'!$D$2:$D$1000&amp;'DVOA Pred'!$A$2:$A$1000&amp;'DVOA Pred'!$B$2:$B$1000,0))),"")</f>
        <v/>
      </c>
      <c r="W824" s="26" t="str">
        <f t="shared" si="160"/>
        <v/>
      </c>
      <c r="X824" s="26" t="str">
        <f t="shared" si="161"/>
        <v/>
      </c>
      <c r="Y824" s="6" t="str">
        <f>IFERROR((PERCENTRANK($L$2:$L$20355,L824)*Multiples!$B$3)+((PERCENTRANK($W$2:$W$20355,W824)*(1-Multiples!$B$3))),"")</f>
        <v/>
      </c>
      <c r="Z824" s="64">
        <v>34</v>
      </c>
      <c r="AA824" s="64">
        <v>14</v>
      </c>
      <c r="AB824" s="24">
        <f t="shared" si="162"/>
        <v>20</v>
      </c>
      <c r="AC824" s="24">
        <f t="shared" si="163"/>
        <v>21.5</v>
      </c>
      <c r="AD824" s="24">
        <f t="shared" si="164"/>
        <v>17.5</v>
      </c>
      <c r="AE824" s="99" t="str">
        <f t="shared" si="165"/>
        <v>Yes</v>
      </c>
      <c r="AF824" s="99" t="str">
        <f t="shared" si="166"/>
        <v>Yes</v>
      </c>
      <c r="AG824" s="64"/>
      <c r="AH824" s="105"/>
      <c r="AI824" s="105">
        <v>2</v>
      </c>
      <c r="AJ824" s="66"/>
    </row>
    <row r="825" spans="1:36" customFormat="1" x14ac:dyDescent="0.25">
      <c r="A825" s="7">
        <v>14</v>
      </c>
      <c r="B825" s="5">
        <v>2023</v>
      </c>
      <c r="C825" s="5" t="str">
        <f t="shared" si="156"/>
        <v>2023 W14</v>
      </c>
      <c r="D825" s="5">
        <v>413</v>
      </c>
      <c r="E825" s="5" t="s">
        <v>649</v>
      </c>
      <c r="F825" s="5" t="s">
        <v>35</v>
      </c>
      <c r="G825" s="5" t="s">
        <v>24</v>
      </c>
      <c r="H825" s="47">
        <v>-1.5</v>
      </c>
      <c r="I825" s="61">
        <v>2.5</v>
      </c>
      <c r="J825" s="62" t="str">
        <f t="shared" si="157"/>
        <v>D-4</v>
      </c>
      <c r="K825" s="61">
        <f t="shared" si="158"/>
        <v>-4</v>
      </c>
      <c r="L825" s="228">
        <f>IF(K825=0,0,
IF(J825="D0.5",0.5*SUMIFS('Key Numbers'!$C$2:$C$71,'Key Numbers'!$A$2:$A$71,"&gt;="&amp;ABS($I825),'Key Numbers'!$A$2:$A$71,"&lt;="&amp;ABS($H825)),
IF(J825="D-0.5",0.5*-1*SUMIFS('Key Numbers'!$C$2:$C$71,'Key Numbers'!$A$2:$A$71,"&lt;="&amp;ABS($I825),'Key Numbers'!$A$2:$A$71,"&gt;="&amp;ABS($H825)),
IF(J825="F0.5",0.5*SUMIFS('Key Numbers'!$C$2:$C$71,'Key Numbers'!$A$2:$A$71,"&lt;="&amp;ABS($I825),'Key Numbers'!$A$2:$A$71,"&gt;="&amp;ABS($H825)),
IF(J825="F-0.5",0.5*-1*SUMIFS('Key Numbers'!$C$2:$C$71,'Key Numbers'!$A$2:$A$71,"&gt;="&amp;ABS($I825),'Key Numbers'!$A$2:$A$71,"&lt;="&amp;ABS($H825)),
IF(AND(LEFT(J825,1)="F",K825&lt;0),-1*SUMIFS('Key Numbers'!$C$2:$C$71,'Key Numbers'!$A$2:$A$71,"&gt;="&amp;ABS($I825),'Key Numbers'!$A$2:$A$71,"&lt;="&amp;ABS($H825)),
IF(AND(LEFT(J825,1)="F",K825&gt;0),SUMIFS('Key Numbers'!$C$2:$C$71,'Key Numbers'!$A$2:$A$71,"&lt;="&amp;ABS($I825),'Key Numbers'!$A$2:$A$71,"&gt;="&amp;ABS($H825)),
IF(AND(LEFT(J825,1)="D",K825&lt;0),-1*SUMIFS('Key Numbers'!$C$2:$C$71,'Key Numbers'!$A$2:$A$71,"&lt;="&amp;ABS($I825),'Key Numbers'!$A$2:$A$71,"&gt;="&amp;ABS($H825)),
SUMIFS('Key Numbers'!$C$2:$C$71,'Key Numbers'!$A$2:$A$71,"&gt;="&amp;ABS($I825),'Key Numbers'!$A$2:$A$71,"&lt;="&amp;ABS($H825))))))))))</f>
        <v>-5.6880733944954132E-2</v>
      </c>
      <c r="M825" s="6" cm="1">
        <f t="array" ref="M825">IFERROR(INDEX(DVOA!$E$2:$E$20095,MATCH($F825&amp;$A825-1&amp;$B825,DVOA!$C$2:$C$20095&amp;DVOA!$A$2:$A20737&amp;DVOA!$B$2:$B$20095,0)),0)</f>
        <v>1.1043000000000001E-2</v>
      </c>
      <c r="N825" s="6" cm="1">
        <f t="array" ref="N825">IFERROR(INDEX(WDVOA!$W$2:$W$1616,MATCH($F825&amp;$A825-1&amp;$B825,WDVOA!$U$2:$U$19616&amp;WDVOA!$V$2:$V$19616&amp;WDVOA!$B$2:$B$19616,0)),0)</f>
        <v>0</v>
      </c>
      <c r="O825" s="6" cm="1">
        <f t="array" ref="O825">IFERROR(INDEX(DVOA!$AC$2:$AC$20095,MATCH($F825&amp;$A825-1&amp;$B825,DVOA!$C$2:$C$20095&amp;DVOA!$A$2:$A$20095&amp;DVOA!$B$2:$B$20095,0)
),0)</f>
        <v>0.12232999999999999</v>
      </c>
      <c r="P825" s="6" cm="1">
        <f t="array" ref="P825">IFERROR(INDEX(DVOA!$E$2:$E$20095,MATCH($G825&amp;$A825-1&amp;$B825,DVOA!$C$2:$C$20095&amp;DVOA!$A$2:$A20737&amp;DVOA!$B$2:$B$20095,0)),0)</f>
        <v>1.8402999999999999E-2</v>
      </c>
      <c r="Q825" s="6" cm="1">
        <f t="array" ref="Q825">IFERROR(INDEX(WDVOA!$W$2:$W$1616,MATCH($G825&amp;$A825-1&amp;$B825,WDVOA!$U$2:$U$19616&amp;WDVOA!$V$2:$V$19616&amp;WDVOA!$B$2:$B$19616,0)),0)</f>
        <v>0</v>
      </c>
      <c r="R825" s="6" cm="1">
        <f t="array" ref="R825">IFERROR(INDEX(DVOA!$AC$2:$AC$20095,MATCH($G825&amp;$A825-1&amp;$B825,DVOA!$C$2:$C$20095&amp;DVOA!$A$2:$A$20095&amp;DVOA!$B$2:$B$20095,0)
),0)</f>
        <v>0.20655599999999999</v>
      </c>
      <c r="S825" s="6">
        <f t="shared" si="159"/>
        <v>0.16444300000000001</v>
      </c>
      <c r="T825" s="104">
        <f t="shared" si="167"/>
        <v>-7.3599999999999985E-3</v>
      </c>
      <c r="U825" s="104" t="str">
        <f t="shared" si="168"/>
        <v/>
      </c>
      <c r="V825" s="26" t="str" cm="1">
        <f t="array" ref="V825">IFERROR(IF(E825="H",INDEX('DVOA Pred'!$G$2:$G$1000,MATCH($F825&amp;$B825&amp;$A825,'DVOA Pred'!$C$2:$C$1000&amp;'DVOA Pred'!$A$2:$A$1000&amp;'DVOA Pred'!$B$2:$B$1000,0)),
INDEX('DVOA Pred'!$H$2:$H$1000,MATCH($F825&amp;$B825&amp;$A825,'DVOA Pred'!$D$2:$D$1000&amp;'DVOA Pred'!$A$2:$A$1000&amp;'DVOA Pred'!$B$2:$B$1000,0))),"")</f>
        <v/>
      </c>
      <c r="W825" s="26" t="str">
        <f t="shared" si="160"/>
        <v/>
      </c>
      <c r="X825" s="26" t="str">
        <f t="shared" si="161"/>
        <v/>
      </c>
      <c r="Y825" s="6" t="str">
        <f>IFERROR((PERCENTRANK($L$2:$L$20355,L825)*Multiples!$B$3)+((PERCENTRANK($W$2:$W$20355,W825)*(1-Multiples!$B$3))),"")</f>
        <v/>
      </c>
      <c r="Z825" s="64">
        <v>14</v>
      </c>
      <c r="AA825" s="64">
        <v>34</v>
      </c>
      <c r="AB825" s="24">
        <f t="shared" si="162"/>
        <v>-20</v>
      </c>
      <c r="AC825" s="24">
        <f t="shared" si="163"/>
        <v>-21.5</v>
      </c>
      <c r="AD825" s="24">
        <f t="shared" si="164"/>
        <v>-17.5</v>
      </c>
      <c r="AE825" s="99" t="str">
        <f t="shared" si="165"/>
        <v>No</v>
      </c>
      <c r="AF825" s="99" t="str">
        <f t="shared" si="166"/>
        <v>No</v>
      </c>
      <c r="AG825" s="64"/>
      <c r="AH825" s="105"/>
      <c r="AI825" s="105"/>
      <c r="AJ825" s="66"/>
    </row>
    <row r="826" spans="1:36" customFormat="1" x14ac:dyDescent="0.25">
      <c r="A826" s="7">
        <v>14</v>
      </c>
      <c r="B826" s="5">
        <v>2023</v>
      </c>
      <c r="C826" s="5" t="str">
        <f t="shared" si="156"/>
        <v>2023 W14</v>
      </c>
      <c r="D826" s="5">
        <v>414</v>
      </c>
      <c r="E826" s="5" t="s">
        <v>651</v>
      </c>
      <c r="F826" s="5" t="s">
        <v>53</v>
      </c>
      <c r="G826" s="5" t="s">
        <v>46</v>
      </c>
      <c r="H826" s="47">
        <v>2.5</v>
      </c>
      <c r="I826" s="61">
        <v>3</v>
      </c>
      <c r="J826" s="62" t="str">
        <f t="shared" si="157"/>
        <v>D-0.5</v>
      </c>
      <c r="K826" s="61">
        <f t="shared" si="158"/>
        <v>-0.5</v>
      </c>
      <c r="L826" s="228">
        <f>IF(K826=0,0,
IF(J826="D0.5",0.5*SUMIFS('Key Numbers'!$C$2:$C$71,'Key Numbers'!$A$2:$A$71,"&gt;="&amp;ABS($I826),'Key Numbers'!$A$2:$A$71,"&lt;="&amp;ABS($H826)),
IF(J826="D-0.5",0.5*-1*SUMIFS('Key Numbers'!$C$2:$C$71,'Key Numbers'!$A$2:$A$71,"&lt;="&amp;ABS($I826),'Key Numbers'!$A$2:$A$71,"&gt;="&amp;ABS($H826)),
IF(J826="F0.5",0.5*SUMIFS('Key Numbers'!$C$2:$C$71,'Key Numbers'!$A$2:$A$71,"&lt;="&amp;ABS($I826),'Key Numbers'!$A$2:$A$71,"&gt;="&amp;ABS($H826)),
IF(J826="F-0.5",0.5*-1*SUMIFS('Key Numbers'!$C$2:$C$71,'Key Numbers'!$A$2:$A$71,"&gt;="&amp;ABS($I826),'Key Numbers'!$A$2:$A$71,"&lt;="&amp;ABS($H826)),
IF(AND(LEFT(J826,1)="F",K826&lt;0),-1*SUMIFS('Key Numbers'!$C$2:$C$71,'Key Numbers'!$A$2:$A$71,"&gt;="&amp;ABS($I826),'Key Numbers'!$A$2:$A$71,"&lt;="&amp;ABS($H826)),
IF(AND(LEFT(J826,1)="F",K826&gt;0),SUMIFS('Key Numbers'!$C$2:$C$71,'Key Numbers'!$A$2:$A$71,"&lt;="&amp;ABS($I826),'Key Numbers'!$A$2:$A$71,"&gt;="&amp;ABS($H826)),
IF(AND(LEFT(J826,1)="D",K826&lt;0),-1*SUMIFS('Key Numbers'!$C$2:$C$71,'Key Numbers'!$A$2:$A$71,"&lt;="&amp;ABS($I826),'Key Numbers'!$A$2:$A$71,"&gt;="&amp;ABS($H826)),
SUMIFS('Key Numbers'!$C$2:$C$71,'Key Numbers'!$A$2:$A$71,"&gt;="&amp;ABS($I826),'Key Numbers'!$A$2:$A$71,"&lt;="&amp;ABS($H826))))))))))</f>
        <v>-7.247706422018349E-2</v>
      </c>
      <c r="M826" s="6" cm="1">
        <f t="array" ref="M826">IFERROR(INDEX(DVOA!$E$2:$E$20095,MATCH($F826&amp;$A826-1&amp;$B826,DVOA!$C$2:$C$20095&amp;DVOA!$A$2:$A20738&amp;DVOA!$B$2:$B$20095,0)),0)</f>
        <v>-0.19125</v>
      </c>
      <c r="N826" s="6" cm="1">
        <f t="array" ref="N826">IFERROR(INDEX(WDVOA!$W$2:$W$1616,MATCH($F826&amp;$A826-1&amp;$B826,WDVOA!$U$2:$U$19616&amp;WDVOA!$V$2:$V$19616&amp;WDVOA!$B$2:$B$19616,0)),0)</f>
        <v>0</v>
      </c>
      <c r="O826" s="6" cm="1">
        <f t="array" ref="O826">IFERROR(INDEX(DVOA!$AC$2:$AC$20095,MATCH($F826&amp;$A826-1&amp;$B826,DVOA!$C$2:$C$20095&amp;DVOA!$A$2:$A$20095&amp;DVOA!$B$2:$B$20095,0)
),0)</f>
        <v>6.9787000000000002E-2</v>
      </c>
      <c r="P826" s="6" cm="1">
        <f t="array" ref="P826">IFERROR(INDEX(DVOA!$E$2:$E$20095,MATCH($G826&amp;$A826-1&amp;$B826,DVOA!$C$2:$C$20095&amp;DVOA!$A$2:$A20738&amp;DVOA!$B$2:$B$20095,0)),0)</f>
        <v>1.5362000000000001E-2</v>
      </c>
      <c r="Q826" s="6" cm="1">
        <f t="array" ref="Q826">IFERROR(INDEX(WDVOA!$W$2:$W$1616,MATCH($G826&amp;$A826-1&amp;$B826,WDVOA!$U$2:$U$19616&amp;WDVOA!$V$2:$V$19616&amp;WDVOA!$B$2:$B$19616,0)),0)</f>
        <v>0</v>
      </c>
      <c r="R826" s="6" cm="1">
        <f t="array" ref="R826">IFERROR(INDEX(DVOA!$AC$2:$AC$20095,MATCH($G826&amp;$A826-1&amp;$B826,DVOA!$C$2:$C$20095&amp;DVOA!$A$2:$A$20095&amp;DVOA!$B$2:$B$20095,0)
),0)</f>
        <v>6.6998000000000002E-2</v>
      </c>
      <c r="S826" s="6">
        <f t="shared" si="159"/>
        <v>6.8392499999999995E-2</v>
      </c>
      <c r="T826" s="104">
        <f t="shared" si="167"/>
        <v>-0.20661200000000002</v>
      </c>
      <c r="U826" s="104" t="str">
        <f t="shared" si="168"/>
        <v/>
      </c>
      <c r="V826" s="26" t="str" cm="1">
        <f t="array" ref="V826">IFERROR(IF(E826="H",INDEX('DVOA Pred'!$G$2:$G$1000,MATCH($F826&amp;$B826&amp;$A826,'DVOA Pred'!$C$2:$C$1000&amp;'DVOA Pred'!$A$2:$A$1000&amp;'DVOA Pred'!$B$2:$B$1000,0)),
INDEX('DVOA Pred'!$H$2:$H$1000,MATCH($F826&amp;$B826&amp;$A826,'DVOA Pred'!$D$2:$D$1000&amp;'DVOA Pred'!$A$2:$A$1000&amp;'DVOA Pred'!$B$2:$B$1000,0))),"")</f>
        <v/>
      </c>
      <c r="W826" s="26" t="str">
        <f t="shared" si="160"/>
        <v/>
      </c>
      <c r="X826" s="26" t="str">
        <f t="shared" si="161"/>
        <v/>
      </c>
      <c r="Y826" s="6" t="str">
        <f>IFERROR((PERCENTRANK($L$2:$L$20355,L826)*Multiples!$B$3)+((PERCENTRANK($W$2:$W$20355,W826)*(1-Multiples!$B$3))),"")</f>
        <v/>
      </c>
      <c r="Z826" s="64">
        <v>0</v>
      </c>
      <c r="AA826" s="64">
        <v>3</v>
      </c>
      <c r="AB826" s="24">
        <f t="shared" si="162"/>
        <v>-3</v>
      </c>
      <c r="AC826" s="24">
        <f t="shared" si="163"/>
        <v>-0.5</v>
      </c>
      <c r="AD826" s="24">
        <f t="shared" si="164"/>
        <v>0</v>
      </c>
      <c r="AE826" s="99" t="str">
        <f t="shared" si="165"/>
        <v>No</v>
      </c>
      <c r="AF826" s="99" t="str">
        <f t="shared" si="166"/>
        <v>No</v>
      </c>
      <c r="AG826" s="64"/>
      <c r="AH826" s="105"/>
      <c r="AI826" s="105"/>
      <c r="AJ826" s="66"/>
    </row>
    <row r="827" spans="1:36" customFormat="1" x14ac:dyDescent="0.25">
      <c r="A827" s="7">
        <v>14</v>
      </c>
      <c r="B827" s="5">
        <v>2023</v>
      </c>
      <c r="C827" s="5" t="str">
        <f t="shared" si="156"/>
        <v>2023 W14</v>
      </c>
      <c r="D827" s="5">
        <v>414</v>
      </c>
      <c r="E827" s="5" t="s">
        <v>649</v>
      </c>
      <c r="F827" s="5" t="s">
        <v>46</v>
      </c>
      <c r="G827" s="5" t="s">
        <v>53</v>
      </c>
      <c r="H827" s="47">
        <v>-2.5</v>
      </c>
      <c r="I827" s="61">
        <v>-3</v>
      </c>
      <c r="J827" s="62" t="str">
        <f t="shared" si="157"/>
        <v>F0.5</v>
      </c>
      <c r="K827" s="61">
        <f t="shared" si="158"/>
        <v>0.5</v>
      </c>
      <c r="L827" s="228">
        <f>IF(K827=0,0,
IF(J827="D0.5",0.5*SUMIFS('Key Numbers'!$C$2:$C$71,'Key Numbers'!$A$2:$A$71,"&gt;="&amp;ABS($I827),'Key Numbers'!$A$2:$A$71,"&lt;="&amp;ABS($H827)),
IF(J827="D-0.5",0.5*-1*SUMIFS('Key Numbers'!$C$2:$C$71,'Key Numbers'!$A$2:$A$71,"&lt;="&amp;ABS($I827),'Key Numbers'!$A$2:$A$71,"&gt;="&amp;ABS($H827)),
IF(J827="F0.5",0.5*SUMIFS('Key Numbers'!$C$2:$C$71,'Key Numbers'!$A$2:$A$71,"&lt;="&amp;ABS($I827),'Key Numbers'!$A$2:$A$71,"&gt;="&amp;ABS($H827)),
IF(J827="F-0.5",0.5*-1*SUMIFS('Key Numbers'!$C$2:$C$71,'Key Numbers'!$A$2:$A$71,"&gt;="&amp;ABS($I827),'Key Numbers'!$A$2:$A$71,"&lt;="&amp;ABS($H827)),
IF(AND(LEFT(J827,1)="F",K827&lt;0),-1*SUMIFS('Key Numbers'!$C$2:$C$71,'Key Numbers'!$A$2:$A$71,"&gt;="&amp;ABS($I827),'Key Numbers'!$A$2:$A$71,"&lt;="&amp;ABS($H827)),
IF(AND(LEFT(J827,1)="F",K827&gt;0),SUMIFS('Key Numbers'!$C$2:$C$71,'Key Numbers'!$A$2:$A$71,"&lt;="&amp;ABS($I827),'Key Numbers'!$A$2:$A$71,"&gt;="&amp;ABS($H827)),
IF(AND(LEFT(J827,1)="D",K827&lt;0),-1*SUMIFS('Key Numbers'!$C$2:$C$71,'Key Numbers'!$A$2:$A$71,"&lt;="&amp;ABS($I827),'Key Numbers'!$A$2:$A$71,"&gt;="&amp;ABS($H827)),
SUMIFS('Key Numbers'!$C$2:$C$71,'Key Numbers'!$A$2:$A$71,"&gt;="&amp;ABS($I827),'Key Numbers'!$A$2:$A$71,"&lt;="&amp;ABS($H827))))))))))</f>
        <v>7.247706422018349E-2</v>
      </c>
      <c r="M827" s="6" cm="1">
        <f t="array" ref="M827">IFERROR(INDEX(DVOA!$E$2:$E$20095,MATCH($F827&amp;$A827-1&amp;$B827,DVOA!$C$2:$C$20095&amp;DVOA!$A$2:$A20739&amp;DVOA!$B$2:$B$20095,0)),0)</f>
        <v>1.5362000000000001E-2</v>
      </c>
      <c r="N827" s="6" cm="1">
        <f t="array" ref="N827">IFERROR(INDEX(WDVOA!$W$2:$W$1616,MATCH($F827&amp;$A827-1&amp;$B827,WDVOA!$U$2:$U$19616&amp;WDVOA!$V$2:$V$19616&amp;WDVOA!$B$2:$B$19616,0)),0)</f>
        <v>0</v>
      </c>
      <c r="O827" s="6" cm="1">
        <f t="array" ref="O827">IFERROR(INDEX(DVOA!$AC$2:$AC$20095,MATCH($F827&amp;$A827-1&amp;$B827,DVOA!$C$2:$C$20095&amp;DVOA!$A$2:$A$20095&amp;DVOA!$B$2:$B$20095,0)
),0)</f>
        <v>6.6998000000000002E-2</v>
      </c>
      <c r="P827" s="6" cm="1">
        <f t="array" ref="P827">IFERROR(INDEX(DVOA!$E$2:$E$20095,MATCH($G827&amp;$A827-1&amp;$B827,DVOA!$C$2:$C$20095&amp;DVOA!$A$2:$A20739&amp;DVOA!$B$2:$B$20095,0)),0)</f>
        <v>-0.19125</v>
      </c>
      <c r="Q827" s="6" cm="1">
        <f t="array" ref="Q827">IFERROR(INDEX(WDVOA!$W$2:$W$1616,MATCH($G827&amp;$A827-1&amp;$B827,WDVOA!$U$2:$U$19616&amp;WDVOA!$V$2:$V$19616&amp;WDVOA!$B$2:$B$19616,0)),0)</f>
        <v>0</v>
      </c>
      <c r="R827" s="6" cm="1">
        <f t="array" ref="R827">IFERROR(INDEX(DVOA!$AC$2:$AC$20095,MATCH($G827&amp;$A827-1&amp;$B827,DVOA!$C$2:$C$20095&amp;DVOA!$A$2:$A$20095&amp;DVOA!$B$2:$B$20095,0)
),0)</f>
        <v>6.9787000000000002E-2</v>
      </c>
      <c r="S827" s="6">
        <f t="shared" si="159"/>
        <v>6.8392499999999995E-2</v>
      </c>
      <c r="T827" s="104">
        <f t="shared" si="167"/>
        <v>0.20661200000000002</v>
      </c>
      <c r="U827" s="104" t="str">
        <f t="shared" si="168"/>
        <v/>
      </c>
      <c r="V827" s="26" t="str" cm="1">
        <f t="array" ref="V827">IFERROR(IF(E827="H",INDEX('DVOA Pred'!$G$2:$G$1000,MATCH($F827&amp;$B827&amp;$A827,'DVOA Pred'!$C$2:$C$1000&amp;'DVOA Pred'!$A$2:$A$1000&amp;'DVOA Pred'!$B$2:$B$1000,0)),
INDEX('DVOA Pred'!$H$2:$H$1000,MATCH($F827&amp;$B827&amp;$A827,'DVOA Pred'!$D$2:$D$1000&amp;'DVOA Pred'!$A$2:$A$1000&amp;'DVOA Pred'!$B$2:$B$1000,0))),"")</f>
        <v/>
      </c>
      <c r="W827" s="26" t="str">
        <f t="shared" si="160"/>
        <v/>
      </c>
      <c r="X827" s="26" t="str">
        <f t="shared" si="161"/>
        <v/>
      </c>
      <c r="Y827" s="6" t="str">
        <f>IFERROR((PERCENTRANK($L$2:$L$20355,L827)*Multiples!$B$3)+((PERCENTRANK($W$2:$W$20355,W827)*(1-Multiples!$B$3))),"")</f>
        <v/>
      </c>
      <c r="Z827" s="64">
        <v>3</v>
      </c>
      <c r="AA827" s="64">
        <v>0</v>
      </c>
      <c r="AB827" s="24">
        <f t="shared" si="162"/>
        <v>3</v>
      </c>
      <c r="AC827" s="24">
        <f t="shared" si="163"/>
        <v>0.5</v>
      </c>
      <c r="AD827" s="24">
        <f t="shared" si="164"/>
        <v>0</v>
      </c>
      <c r="AE827" s="99" t="str">
        <f t="shared" si="165"/>
        <v>Yes</v>
      </c>
      <c r="AF827" s="99" t="str">
        <f t="shared" si="166"/>
        <v>No</v>
      </c>
      <c r="AG827" s="64"/>
      <c r="AH827" s="105"/>
      <c r="AI827" s="105"/>
      <c r="AJ827" s="66"/>
    </row>
    <row r="828" spans="1:36" customFormat="1" x14ac:dyDescent="0.25">
      <c r="A828" s="7">
        <v>14</v>
      </c>
      <c r="B828" s="5">
        <v>2023</v>
      </c>
      <c r="C828" s="5" t="str">
        <f t="shared" si="156"/>
        <v>2023 W14</v>
      </c>
      <c r="D828" s="5">
        <v>415</v>
      </c>
      <c r="E828" s="5" t="s">
        <v>649</v>
      </c>
      <c r="F828" s="5" t="s">
        <v>20</v>
      </c>
      <c r="G828" s="5" t="s">
        <v>15</v>
      </c>
      <c r="H828" s="47">
        <v>-6.5</v>
      </c>
      <c r="I828" s="61">
        <v>-6.5</v>
      </c>
      <c r="J828" s="62" t="str">
        <f t="shared" si="157"/>
        <v>F0</v>
      </c>
      <c r="K828" s="61">
        <f t="shared" si="158"/>
        <v>0</v>
      </c>
      <c r="L828" s="228">
        <f>IF(K828=0,0,
IF(J828="D0.5",0.5*SUMIFS('Key Numbers'!$C$2:$C$71,'Key Numbers'!$A$2:$A$71,"&gt;="&amp;ABS($I828),'Key Numbers'!$A$2:$A$71,"&lt;="&amp;ABS($H828)),
IF(J828="D-0.5",0.5*-1*SUMIFS('Key Numbers'!$C$2:$C$71,'Key Numbers'!$A$2:$A$71,"&lt;="&amp;ABS($I828),'Key Numbers'!$A$2:$A$71,"&gt;="&amp;ABS($H828)),
IF(J828="F0.5",0.5*SUMIFS('Key Numbers'!$C$2:$C$71,'Key Numbers'!$A$2:$A$71,"&lt;="&amp;ABS($I828),'Key Numbers'!$A$2:$A$71,"&gt;="&amp;ABS($H828)),
IF(J828="F-0.5",0.5*-1*SUMIFS('Key Numbers'!$C$2:$C$71,'Key Numbers'!$A$2:$A$71,"&gt;="&amp;ABS($I828),'Key Numbers'!$A$2:$A$71,"&lt;="&amp;ABS($H828)),
IF(AND(LEFT(J828,1)="F",K828&lt;0),-1*SUMIFS('Key Numbers'!$C$2:$C$71,'Key Numbers'!$A$2:$A$71,"&gt;="&amp;ABS($I828),'Key Numbers'!$A$2:$A$71,"&lt;="&amp;ABS($H828)),
IF(AND(LEFT(J828,1)="F",K828&gt;0),SUMIFS('Key Numbers'!$C$2:$C$71,'Key Numbers'!$A$2:$A$71,"&lt;="&amp;ABS($I828),'Key Numbers'!$A$2:$A$71,"&gt;="&amp;ABS($H828)),
IF(AND(LEFT(J828,1)="D",K828&lt;0),-1*SUMIFS('Key Numbers'!$C$2:$C$71,'Key Numbers'!$A$2:$A$71,"&lt;="&amp;ABS($I828),'Key Numbers'!$A$2:$A$71,"&gt;="&amp;ABS($H828)),
SUMIFS('Key Numbers'!$C$2:$C$71,'Key Numbers'!$A$2:$A$71,"&gt;="&amp;ABS($I828),'Key Numbers'!$A$2:$A$71,"&lt;="&amp;ABS($H828))))))))))</f>
        <v>0</v>
      </c>
      <c r="M828" s="6" cm="1">
        <f t="array" ref="M828">IFERROR(INDEX(DVOA!$E$2:$E$20095,MATCH($F828&amp;$A828-1&amp;$B828,DVOA!$C$2:$C$20095&amp;DVOA!$A$2:$A20740&amp;DVOA!$B$2:$B$20095,0)),0)</f>
        <v>6.9150000000000001E-3</v>
      </c>
      <c r="N828" s="6" cm="1">
        <f t="array" ref="N828">IFERROR(INDEX(WDVOA!$W$2:$W$1616,MATCH($F828&amp;$A828-1&amp;$B828,WDVOA!$U$2:$U$19616&amp;WDVOA!$V$2:$V$19616&amp;WDVOA!$B$2:$B$19616,0)),0)</f>
        <v>0</v>
      </c>
      <c r="O828" s="6" cm="1">
        <f t="array" ref="O828">IFERROR(INDEX(DVOA!$AC$2:$AC$20095,MATCH($F828&amp;$A828-1&amp;$B828,DVOA!$C$2:$C$20095&amp;DVOA!$A$2:$A$20095&amp;DVOA!$B$2:$B$20095,0)
),0)</f>
        <v>0.14662</v>
      </c>
      <c r="P828" s="6" cm="1">
        <f t="array" ref="P828">IFERROR(INDEX(DVOA!$E$2:$E$20095,MATCH($G828&amp;$A828-1&amp;$B828,DVOA!$C$2:$C$20095&amp;DVOA!$A$2:$A20740&amp;DVOA!$B$2:$B$20095,0)),0)</f>
        <v>-0.38547999999999999</v>
      </c>
      <c r="Q828" s="6" cm="1">
        <f t="array" ref="Q828">IFERROR(INDEX(WDVOA!$W$2:$W$1616,MATCH($G828&amp;$A828-1&amp;$B828,WDVOA!$U$2:$U$19616&amp;WDVOA!$V$2:$V$19616&amp;WDVOA!$B$2:$B$19616,0)),0)</f>
        <v>0</v>
      </c>
      <c r="R828" s="6" cm="1">
        <f t="array" ref="R828">IFERROR(INDEX(DVOA!$AC$2:$AC$20095,MATCH($G828&amp;$A828-1&amp;$B828,DVOA!$C$2:$C$20095&amp;DVOA!$A$2:$A$20095&amp;DVOA!$B$2:$B$20095,0)
),0)</f>
        <v>0.135295</v>
      </c>
      <c r="S828" s="6">
        <f t="shared" si="159"/>
        <v>0.14095750000000001</v>
      </c>
      <c r="T828" s="104">
        <f t="shared" si="167"/>
        <v>0.39239499999999999</v>
      </c>
      <c r="U828" s="104" t="str">
        <f t="shared" si="168"/>
        <v/>
      </c>
      <c r="V828" s="26" t="str" cm="1">
        <f t="array" ref="V828">IFERROR(IF(E828="H",INDEX('DVOA Pred'!$G$2:$G$1000,MATCH($F828&amp;$B828&amp;$A828,'DVOA Pred'!$C$2:$C$1000&amp;'DVOA Pred'!$A$2:$A$1000&amp;'DVOA Pred'!$B$2:$B$1000,0)),
INDEX('DVOA Pred'!$H$2:$H$1000,MATCH($F828&amp;$B828&amp;$A828,'DVOA Pred'!$D$2:$D$1000&amp;'DVOA Pred'!$A$2:$A$1000&amp;'DVOA Pred'!$B$2:$B$1000,0))),"")</f>
        <v/>
      </c>
      <c r="W828" s="26" t="str">
        <f t="shared" si="160"/>
        <v/>
      </c>
      <c r="X828" s="26" t="str">
        <f t="shared" si="161"/>
        <v/>
      </c>
      <c r="Y828" s="6" t="str">
        <f>IFERROR((PERCENTRANK($L$2:$L$20355,L828)*Multiples!$B$3)+((PERCENTRANK($W$2:$W$20355,W828)*(1-Multiples!$B$3))),"")</f>
        <v/>
      </c>
      <c r="Z828" s="64">
        <v>22</v>
      </c>
      <c r="AA828" s="64">
        <v>24</v>
      </c>
      <c r="AB828" s="24">
        <f t="shared" si="162"/>
        <v>-2</v>
      </c>
      <c r="AC828" s="24">
        <f t="shared" si="163"/>
        <v>-8.5</v>
      </c>
      <c r="AD828" s="24">
        <f t="shared" si="164"/>
        <v>-8.5</v>
      </c>
      <c r="AE828" s="99" t="str">
        <f t="shared" si="165"/>
        <v>No</v>
      </c>
      <c r="AF828" s="99" t="str">
        <f t="shared" si="166"/>
        <v>No</v>
      </c>
      <c r="AG828" s="64" t="s">
        <v>657</v>
      </c>
      <c r="AH828" s="105"/>
      <c r="AI828" s="105"/>
      <c r="AJ828" s="66"/>
    </row>
    <row r="829" spans="1:36" customFormat="1" x14ac:dyDescent="0.25">
      <c r="A829" s="7">
        <v>14</v>
      </c>
      <c r="B829" s="5">
        <v>2023</v>
      </c>
      <c r="C829" s="5" t="str">
        <f t="shared" si="156"/>
        <v>2023 W14</v>
      </c>
      <c r="D829" s="5">
        <v>415</v>
      </c>
      <c r="E829" s="5" t="s">
        <v>651</v>
      </c>
      <c r="F829" s="5" t="s">
        <v>15</v>
      </c>
      <c r="G829" s="5" t="s">
        <v>20</v>
      </c>
      <c r="H829" s="47">
        <v>6.5</v>
      </c>
      <c r="I829" s="61">
        <v>6.5</v>
      </c>
      <c r="J829" s="62" t="str">
        <f t="shared" si="157"/>
        <v>D0</v>
      </c>
      <c r="K829" s="61">
        <f t="shared" si="158"/>
        <v>0</v>
      </c>
      <c r="L829" s="228">
        <f>IF(K829=0,0,
IF(J829="D0.5",0.5*SUMIFS('Key Numbers'!$C$2:$C$71,'Key Numbers'!$A$2:$A$71,"&gt;="&amp;ABS($I829),'Key Numbers'!$A$2:$A$71,"&lt;="&amp;ABS($H829)),
IF(J829="D-0.5",0.5*-1*SUMIFS('Key Numbers'!$C$2:$C$71,'Key Numbers'!$A$2:$A$71,"&lt;="&amp;ABS($I829),'Key Numbers'!$A$2:$A$71,"&gt;="&amp;ABS($H829)),
IF(J829="F0.5",0.5*SUMIFS('Key Numbers'!$C$2:$C$71,'Key Numbers'!$A$2:$A$71,"&lt;="&amp;ABS($I829),'Key Numbers'!$A$2:$A$71,"&gt;="&amp;ABS($H829)),
IF(J829="F-0.5",0.5*-1*SUMIFS('Key Numbers'!$C$2:$C$71,'Key Numbers'!$A$2:$A$71,"&gt;="&amp;ABS($I829),'Key Numbers'!$A$2:$A$71,"&lt;="&amp;ABS($H829)),
IF(AND(LEFT(J829,1)="F",K829&lt;0),-1*SUMIFS('Key Numbers'!$C$2:$C$71,'Key Numbers'!$A$2:$A$71,"&gt;="&amp;ABS($I829),'Key Numbers'!$A$2:$A$71,"&lt;="&amp;ABS($H829)),
IF(AND(LEFT(J829,1)="F",K829&gt;0),SUMIFS('Key Numbers'!$C$2:$C$71,'Key Numbers'!$A$2:$A$71,"&lt;="&amp;ABS($I829),'Key Numbers'!$A$2:$A$71,"&gt;="&amp;ABS($H829)),
IF(AND(LEFT(J829,1)="D",K829&lt;0),-1*SUMIFS('Key Numbers'!$C$2:$C$71,'Key Numbers'!$A$2:$A$71,"&lt;="&amp;ABS($I829),'Key Numbers'!$A$2:$A$71,"&gt;="&amp;ABS($H829)),
SUMIFS('Key Numbers'!$C$2:$C$71,'Key Numbers'!$A$2:$A$71,"&gt;="&amp;ABS($I829),'Key Numbers'!$A$2:$A$71,"&lt;="&amp;ABS($H829))))))))))</f>
        <v>0</v>
      </c>
      <c r="M829" s="6" cm="1">
        <f t="array" ref="M829">IFERROR(INDEX(DVOA!$E$2:$E$20095,MATCH($F829&amp;$A829-1&amp;$B829,DVOA!$C$2:$C$20095&amp;DVOA!$A$2:$A20741&amp;DVOA!$B$2:$B$20095,0)),0)</f>
        <v>-0.38547999999999999</v>
      </c>
      <c r="N829" s="6" cm="1">
        <f t="array" ref="N829">IFERROR(INDEX(WDVOA!$W$2:$W$1616,MATCH($F829&amp;$A829-1&amp;$B829,WDVOA!$U$2:$U$19616&amp;WDVOA!$V$2:$V$19616&amp;WDVOA!$B$2:$B$19616,0)),0)</f>
        <v>0</v>
      </c>
      <c r="O829" s="6" cm="1">
        <f t="array" ref="O829">IFERROR(INDEX(DVOA!$AC$2:$AC$20095,MATCH($F829&amp;$A829-1&amp;$B829,DVOA!$C$2:$C$20095&amp;DVOA!$A$2:$A$20095&amp;DVOA!$B$2:$B$20095,0)
),0)</f>
        <v>0.135295</v>
      </c>
      <c r="P829" s="6" cm="1">
        <f t="array" ref="P829">IFERROR(INDEX(DVOA!$E$2:$E$20095,MATCH($G829&amp;$A829-1&amp;$B829,DVOA!$C$2:$C$20095&amp;DVOA!$A$2:$A20741&amp;DVOA!$B$2:$B$20095,0)),0)</f>
        <v>6.9150000000000001E-3</v>
      </c>
      <c r="Q829" s="6" cm="1">
        <f t="array" ref="Q829">IFERROR(INDEX(WDVOA!$W$2:$W$1616,MATCH($G829&amp;$A829-1&amp;$B829,WDVOA!$U$2:$U$19616&amp;WDVOA!$V$2:$V$19616&amp;WDVOA!$B$2:$B$19616,0)),0)</f>
        <v>0</v>
      </c>
      <c r="R829" s="6" cm="1">
        <f t="array" ref="R829">IFERROR(INDEX(DVOA!$AC$2:$AC$20095,MATCH($G829&amp;$A829-1&amp;$B829,DVOA!$C$2:$C$20095&amp;DVOA!$A$2:$A$20095&amp;DVOA!$B$2:$B$20095,0)
),0)</f>
        <v>0.14662</v>
      </c>
      <c r="S829" s="6">
        <f t="shared" si="159"/>
        <v>0.14095750000000001</v>
      </c>
      <c r="T829" s="104">
        <f t="shared" si="167"/>
        <v>-0.39239499999999999</v>
      </c>
      <c r="U829" s="104" t="str">
        <f t="shared" si="168"/>
        <v/>
      </c>
      <c r="V829" s="26" t="str" cm="1">
        <f t="array" ref="V829">IFERROR(IF(E829="H",INDEX('DVOA Pred'!$G$2:$G$1000,MATCH($F829&amp;$B829&amp;$A829,'DVOA Pred'!$C$2:$C$1000&amp;'DVOA Pred'!$A$2:$A$1000&amp;'DVOA Pred'!$B$2:$B$1000,0)),
INDEX('DVOA Pred'!$H$2:$H$1000,MATCH($F829&amp;$B829&amp;$A829,'DVOA Pred'!$D$2:$D$1000&amp;'DVOA Pred'!$A$2:$A$1000&amp;'DVOA Pred'!$B$2:$B$1000,0))),"")</f>
        <v/>
      </c>
      <c r="W829" s="26" t="str">
        <f t="shared" si="160"/>
        <v/>
      </c>
      <c r="X829" s="26" t="str">
        <f t="shared" si="161"/>
        <v/>
      </c>
      <c r="Y829" s="6" t="str">
        <f>IFERROR((PERCENTRANK($L$2:$L$20355,L829)*Multiples!$B$3)+((PERCENTRANK($W$2:$W$20355,W829)*(1-Multiples!$B$3))),"")</f>
        <v/>
      </c>
      <c r="Z829" s="64">
        <v>24</v>
      </c>
      <c r="AA829" s="64">
        <v>22</v>
      </c>
      <c r="AB829" s="24">
        <f t="shared" si="162"/>
        <v>2</v>
      </c>
      <c r="AC829" s="24">
        <f t="shared" si="163"/>
        <v>8.5</v>
      </c>
      <c r="AD829" s="24">
        <f t="shared" si="164"/>
        <v>8.5</v>
      </c>
      <c r="AE829" s="99" t="str">
        <f t="shared" si="165"/>
        <v>Yes</v>
      </c>
      <c r="AF829" s="99" t="str">
        <f t="shared" si="166"/>
        <v>Yes</v>
      </c>
      <c r="AG829" s="64"/>
      <c r="AH829" s="105"/>
      <c r="AI829" s="105"/>
      <c r="AJ829" s="66"/>
    </row>
    <row r="830" spans="1:36" customFormat="1" x14ac:dyDescent="0.25">
      <c r="A830" s="7">
        <v>14</v>
      </c>
      <c r="B830" s="5">
        <v>2023</v>
      </c>
      <c r="C830" s="5" t="str">
        <f t="shared" si="156"/>
        <v>2023 W14</v>
      </c>
      <c r="D830" s="5">
        <v>416</v>
      </c>
      <c r="E830" s="5" t="s">
        <v>649</v>
      </c>
      <c r="F830" s="5" t="s">
        <v>51</v>
      </c>
      <c r="G830" s="5" t="s">
        <v>27</v>
      </c>
      <c r="H830" s="47">
        <v>5.5</v>
      </c>
      <c r="I830" s="61">
        <v>6</v>
      </c>
      <c r="J830" s="62" t="str">
        <f t="shared" si="157"/>
        <v>D-0.5</v>
      </c>
      <c r="K830" s="61">
        <f t="shared" si="158"/>
        <v>-0.5</v>
      </c>
      <c r="L830" s="228">
        <f>IF(K830=0,0,
IF(J830="D0.5",0.5*SUMIFS('Key Numbers'!$C$2:$C$71,'Key Numbers'!$A$2:$A$71,"&gt;="&amp;ABS($I830),'Key Numbers'!$A$2:$A$71,"&lt;="&amp;ABS($H830)),
IF(J830="D-0.5",0.5*-1*SUMIFS('Key Numbers'!$C$2:$C$71,'Key Numbers'!$A$2:$A$71,"&lt;="&amp;ABS($I830),'Key Numbers'!$A$2:$A$71,"&gt;="&amp;ABS($H830)),
IF(J830="F0.5",0.5*SUMIFS('Key Numbers'!$C$2:$C$71,'Key Numbers'!$A$2:$A$71,"&lt;="&amp;ABS($I830),'Key Numbers'!$A$2:$A$71,"&gt;="&amp;ABS($H830)),
IF(J830="F-0.5",0.5*-1*SUMIFS('Key Numbers'!$C$2:$C$71,'Key Numbers'!$A$2:$A$71,"&gt;="&amp;ABS($I830),'Key Numbers'!$A$2:$A$71,"&lt;="&amp;ABS($H830)),
IF(AND(LEFT(J830,1)="F",K830&lt;0),-1*SUMIFS('Key Numbers'!$C$2:$C$71,'Key Numbers'!$A$2:$A$71,"&gt;="&amp;ABS($I830),'Key Numbers'!$A$2:$A$71,"&lt;="&amp;ABS($H830)),
IF(AND(LEFT(J830,1)="F",K830&gt;0),SUMIFS('Key Numbers'!$C$2:$C$71,'Key Numbers'!$A$2:$A$71,"&lt;="&amp;ABS($I830),'Key Numbers'!$A$2:$A$71,"&gt;="&amp;ABS($H830)),
IF(AND(LEFT(J830,1)="D",K830&lt;0),-1*SUMIFS('Key Numbers'!$C$2:$C$71,'Key Numbers'!$A$2:$A$71,"&lt;="&amp;ABS($I830),'Key Numbers'!$A$2:$A$71,"&gt;="&amp;ABS($H830)),
SUMIFS('Key Numbers'!$C$2:$C$71,'Key Numbers'!$A$2:$A$71,"&gt;="&amp;ABS($I830),'Key Numbers'!$A$2:$A$71,"&lt;="&amp;ABS($H830))))))))))</f>
        <v>-3.669724770642202E-2</v>
      </c>
      <c r="M830" s="6" cm="1">
        <f t="array" ref="M830">IFERROR(INDEX(DVOA!$E$2:$E$20095,MATCH($F830&amp;$A830-1&amp;$B830,DVOA!$C$2:$C$20095&amp;DVOA!$A$2:$A20742&amp;DVOA!$B$2:$B$20095,0)),0)</f>
        <v>-0.34732000000000002</v>
      </c>
      <c r="N830" s="6" cm="1">
        <f t="array" ref="N830">IFERROR(INDEX(WDVOA!$W$2:$W$1616,MATCH($F830&amp;$A830-1&amp;$B830,WDVOA!$U$2:$U$19616&amp;WDVOA!$V$2:$V$19616&amp;WDVOA!$B$2:$B$19616,0)),0)</f>
        <v>0</v>
      </c>
      <c r="O830" s="6" cm="1">
        <f t="array" ref="O830">IFERROR(INDEX(DVOA!$AC$2:$AC$20095,MATCH($F830&amp;$A830-1&amp;$B830,DVOA!$C$2:$C$20095&amp;DVOA!$A$2:$A$20095&amp;DVOA!$B$2:$B$20095,0)
),0)</f>
        <v>1.6532999999999999E-2</v>
      </c>
      <c r="P830" s="6" cm="1">
        <f t="array" ref="P830">IFERROR(INDEX(DVOA!$E$2:$E$20095,MATCH($G830&amp;$A830-1&amp;$B830,DVOA!$C$2:$C$20095&amp;DVOA!$A$2:$A20742&amp;DVOA!$B$2:$B$20095,0)),0)</f>
        <v>-4.206E-2</v>
      </c>
      <c r="Q830" s="6" cm="1">
        <f t="array" ref="Q830">IFERROR(INDEX(WDVOA!$W$2:$W$1616,MATCH($G830&amp;$A830-1&amp;$B830,WDVOA!$U$2:$U$19616&amp;WDVOA!$V$2:$V$19616&amp;WDVOA!$B$2:$B$19616,0)),0)</f>
        <v>0</v>
      </c>
      <c r="R830" s="6" cm="1">
        <f t="array" ref="R830">IFERROR(INDEX(DVOA!$AC$2:$AC$20095,MATCH($G830&amp;$A830-1&amp;$B830,DVOA!$C$2:$C$20095&amp;DVOA!$A$2:$A$20095&amp;DVOA!$B$2:$B$20095,0)
),0)</f>
        <v>0.104652</v>
      </c>
      <c r="S830" s="6">
        <f t="shared" si="159"/>
        <v>6.0592499999999994E-2</v>
      </c>
      <c r="T830" s="104">
        <f t="shared" si="167"/>
        <v>-0.30526000000000003</v>
      </c>
      <c r="U830" s="104" t="str">
        <f t="shared" si="168"/>
        <v/>
      </c>
      <c r="V830" s="26" t="str" cm="1">
        <f t="array" ref="V830">IFERROR(IF(E830="H",INDEX('DVOA Pred'!$G$2:$G$1000,MATCH($F830&amp;$B830&amp;$A830,'DVOA Pred'!$C$2:$C$1000&amp;'DVOA Pred'!$A$2:$A$1000&amp;'DVOA Pred'!$B$2:$B$1000,0)),
INDEX('DVOA Pred'!$H$2:$H$1000,MATCH($F830&amp;$B830&amp;$A830,'DVOA Pred'!$D$2:$D$1000&amp;'DVOA Pred'!$A$2:$A$1000&amp;'DVOA Pred'!$B$2:$B$1000,0))),"")</f>
        <v/>
      </c>
      <c r="W830" s="26" t="str">
        <f t="shared" si="160"/>
        <v/>
      </c>
      <c r="X830" s="26" t="str">
        <f t="shared" si="161"/>
        <v/>
      </c>
      <c r="Y830" s="6" t="str">
        <f>IFERROR((PERCENTRANK($L$2:$L$20355,L830)*Multiples!$B$3)+((PERCENTRANK($W$2:$W$20355,W830)*(1-Multiples!$B$3))),"")</f>
        <v/>
      </c>
      <c r="Z830" s="64">
        <v>6</v>
      </c>
      <c r="AA830" s="64">
        <v>28</v>
      </c>
      <c r="AB830" s="24">
        <f t="shared" si="162"/>
        <v>-22</v>
      </c>
      <c r="AC830" s="24">
        <f t="shared" si="163"/>
        <v>-16.5</v>
      </c>
      <c r="AD830" s="24">
        <f t="shared" si="164"/>
        <v>-16</v>
      </c>
      <c r="AE830" s="99" t="str">
        <f t="shared" si="165"/>
        <v>No</v>
      </c>
      <c r="AF830" s="99" t="str">
        <f t="shared" si="166"/>
        <v>No</v>
      </c>
      <c r="AG830" s="64"/>
      <c r="AH830" s="105"/>
      <c r="AI830" s="105"/>
      <c r="AJ830" s="66"/>
    </row>
    <row r="831" spans="1:36" customFormat="1" x14ac:dyDescent="0.25">
      <c r="A831" s="7">
        <v>14</v>
      </c>
      <c r="B831" s="5">
        <v>2023</v>
      </c>
      <c r="C831" s="5" t="str">
        <f t="shared" si="156"/>
        <v>2023 W14</v>
      </c>
      <c r="D831" s="5">
        <v>416</v>
      </c>
      <c r="E831" s="5" t="s">
        <v>651</v>
      </c>
      <c r="F831" s="5" t="s">
        <v>27</v>
      </c>
      <c r="G831" s="5" t="s">
        <v>51</v>
      </c>
      <c r="H831" s="47">
        <v>-5.5</v>
      </c>
      <c r="I831" s="61">
        <v>-6</v>
      </c>
      <c r="J831" s="62" t="str">
        <f t="shared" si="157"/>
        <v>F0.5</v>
      </c>
      <c r="K831" s="61">
        <f t="shared" si="158"/>
        <v>0.5</v>
      </c>
      <c r="L831" s="228">
        <f>IF(K831=0,0,
IF(J831="D0.5",0.5*SUMIFS('Key Numbers'!$C$2:$C$71,'Key Numbers'!$A$2:$A$71,"&gt;="&amp;ABS($I831),'Key Numbers'!$A$2:$A$71,"&lt;="&amp;ABS($H831)),
IF(J831="D-0.5",0.5*-1*SUMIFS('Key Numbers'!$C$2:$C$71,'Key Numbers'!$A$2:$A$71,"&lt;="&amp;ABS($I831),'Key Numbers'!$A$2:$A$71,"&gt;="&amp;ABS($H831)),
IF(J831="F0.5",0.5*SUMIFS('Key Numbers'!$C$2:$C$71,'Key Numbers'!$A$2:$A$71,"&lt;="&amp;ABS($I831),'Key Numbers'!$A$2:$A$71,"&gt;="&amp;ABS($H831)),
IF(J831="F-0.5",0.5*-1*SUMIFS('Key Numbers'!$C$2:$C$71,'Key Numbers'!$A$2:$A$71,"&gt;="&amp;ABS($I831),'Key Numbers'!$A$2:$A$71,"&lt;="&amp;ABS($H831)),
IF(AND(LEFT(J831,1)="F",K831&lt;0),-1*SUMIFS('Key Numbers'!$C$2:$C$71,'Key Numbers'!$A$2:$A$71,"&gt;="&amp;ABS($I831),'Key Numbers'!$A$2:$A$71,"&lt;="&amp;ABS($H831)),
IF(AND(LEFT(J831,1)="F",K831&gt;0),SUMIFS('Key Numbers'!$C$2:$C$71,'Key Numbers'!$A$2:$A$71,"&lt;="&amp;ABS($I831),'Key Numbers'!$A$2:$A$71,"&gt;="&amp;ABS($H831)),
IF(AND(LEFT(J831,1)="D",K831&lt;0),-1*SUMIFS('Key Numbers'!$C$2:$C$71,'Key Numbers'!$A$2:$A$71,"&lt;="&amp;ABS($I831),'Key Numbers'!$A$2:$A$71,"&gt;="&amp;ABS($H831)),
SUMIFS('Key Numbers'!$C$2:$C$71,'Key Numbers'!$A$2:$A$71,"&gt;="&amp;ABS($I831),'Key Numbers'!$A$2:$A$71,"&lt;="&amp;ABS($H831))))))))))</f>
        <v>3.669724770642202E-2</v>
      </c>
      <c r="M831" s="6" cm="1">
        <f t="array" ref="M831">IFERROR(INDEX(DVOA!$E$2:$E$20095,MATCH($F831&amp;$A831-1&amp;$B831,DVOA!$C$2:$C$20095&amp;DVOA!$A$2:$A20743&amp;DVOA!$B$2:$B$20095,0)),0)</f>
        <v>-4.206E-2</v>
      </c>
      <c r="N831" s="6" cm="1">
        <f t="array" ref="N831">IFERROR(INDEX(WDVOA!$W$2:$W$1616,MATCH($F831&amp;$A831-1&amp;$B831,WDVOA!$U$2:$U$19616&amp;WDVOA!$V$2:$V$19616&amp;WDVOA!$B$2:$B$19616,0)),0)</f>
        <v>0</v>
      </c>
      <c r="O831" s="6" cm="1">
        <f t="array" ref="O831">IFERROR(INDEX(DVOA!$AC$2:$AC$20095,MATCH($F831&amp;$A831-1&amp;$B831,DVOA!$C$2:$C$20095&amp;DVOA!$A$2:$A$20095&amp;DVOA!$B$2:$B$20095,0)
),0)</f>
        <v>0.104652</v>
      </c>
      <c r="P831" s="6" cm="1">
        <f t="array" ref="P831">IFERROR(INDEX(DVOA!$E$2:$E$20095,MATCH($G831&amp;$A831-1&amp;$B831,DVOA!$C$2:$C$20095&amp;DVOA!$A$2:$A20743&amp;DVOA!$B$2:$B$20095,0)),0)</f>
        <v>-0.34732000000000002</v>
      </c>
      <c r="Q831" s="6" cm="1">
        <f t="array" ref="Q831">IFERROR(INDEX(WDVOA!$W$2:$W$1616,MATCH($G831&amp;$A831-1&amp;$B831,WDVOA!$U$2:$U$19616&amp;WDVOA!$V$2:$V$19616&amp;WDVOA!$B$2:$B$19616,0)),0)</f>
        <v>0</v>
      </c>
      <c r="R831" s="6" cm="1">
        <f t="array" ref="R831">IFERROR(INDEX(DVOA!$AC$2:$AC$20095,MATCH($G831&amp;$A831-1&amp;$B831,DVOA!$C$2:$C$20095&amp;DVOA!$A$2:$A$20095&amp;DVOA!$B$2:$B$20095,0)
),0)</f>
        <v>1.6532999999999999E-2</v>
      </c>
      <c r="S831" s="6">
        <f t="shared" si="159"/>
        <v>6.0592499999999994E-2</v>
      </c>
      <c r="T831" s="104">
        <f t="shared" si="167"/>
        <v>0.30526000000000003</v>
      </c>
      <c r="U831" s="104" t="str">
        <f t="shared" si="168"/>
        <v/>
      </c>
      <c r="V831" s="26" t="str" cm="1">
        <f t="array" ref="V831">IFERROR(IF(E831="H",INDEX('DVOA Pred'!$G$2:$G$1000,MATCH($F831&amp;$B831&amp;$A831,'DVOA Pred'!$C$2:$C$1000&amp;'DVOA Pred'!$A$2:$A$1000&amp;'DVOA Pred'!$B$2:$B$1000,0)),
INDEX('DVOA Pred'!$H$2:$H$1000,MATCH($F831&amp;$B831&amp;$A831,'DVOA Pred'!$D$2:$D$1000&amp;'DVOA Pred'!$A$2:$A$1000&amp;'DVOA Pred'!$B$2:$B$1000,0))),"")</f>
        <v/>
      </c>
      <c r="W831" s="26" t="str">
        <f t="shared" si="160"/>
        <v/>
      </c>
      <c r="X831" s="26" t="str">
        <f t="shared" si="161"/>
        <v/>
      </c>
      <c r="Y831" s="6" t="str">
        <f>IFERROR((PERCENTRANK($L$2:$L$20355,L831)*Multiples!$B$3)+((PERCENTRANK($W$2:$W$20355,W831)*(1-Multiples!$B$3))),"")</f>
        <v/>
      </c>
      <c r="Z831" s="64">
        <v>28</v>
      </c>
      <c r="AA831" s="64">
        <v>6</v>
      </c>
      <c r="AB831" s="24">
        <f t="shared" si="162"/>
        <v>22</v>
      </c>
      <c r="AC831" s="24">
        <f t="shared" si="163"/>
        <v>16.5</v>
      </c>
      <c r="AD831" s="24">
        <f t="shared" si="164"/>
        <v>16</v>
      </c>
      <c r="AE831" s="99" t="str">
        <f t="shared" si="165"/>
        <v>Yes</v>
      </c>
      <c r="AF831" s="99" t="str">
        <f t="shared" si="166"/>
        <v>Yes</v>
      </c>
      <c r="AG831" s="64"/>
      <c r="AH831" s="105"/>
      <c r="AI831" s="105"/>
      <c r="AJ831" s="66"/>
    </row>
    <row r="832" spans="1:36" customFormat="1" x14ac:dyDescent="0.25">
      <c r="A832" s="7">
        <v>14</v>
      </c>
      <c r="B832" s="5">
        <v>2023</v>
      </c>
      <c r="C832" s="5" t="str">
        <f t="shared" si="156"/>
        <v>2023 W14</v>
      </c>
      <c r="D832" s="5">
        <v>417</v>
      </c>
      <c r="E832" s="5" t="s">
        <v>651</v>
      </c>
      <c r="F832" s="5" t="s">
        <v>43</v>
      </c>
      <c r="G832" s="5" t="s">
        <v>38</v>
      </c>
      <c r="H832" s="47">
        <v>-2.5</v>
      </c>
      <c r="I832" s="61">
        <v>-1.5</v>
      </c>
      <c r="J832" s="62" t="str">
        <f t="shared" si="157"/>
        <v>F-1</v>
      </c>
      <c r="K832" s="61">
        <f t="shared" si="158"/>
        <v>-1</v>
      </c>
      <c r="L832" s="228">
        <f>IF(K832=0,0,
IF(J832="D0.5",0.5*SUMIFS('Key Numbers'!$C$2:$C$71,'Key Numbers'!$A$2:$A$71,"&gt;="&amp;ABS($I832),'Key Numbers'!$A$2:$A$71,"&lt;="&amp;ABS($H832)),
IF(J832="D-0.5",0.5*-1*SUMIFS('Key Numbers'!$C$2:$C$71,'Key Numbers'!$A$2:$A$71,"&lt;="&amp;ABS($I832),'Key Numbers'!$A$2:$A$71,"&gt;="&amp;ABS($H832)),
IF(J832="F0.5",0.5*SUMIFS('Key Numbers'!$C$2:$C$71,'Key Numbers'!$A$2:$A$71,"&lt;="&amp;ABS($I832),'Key Numbers'!$A$2:$A$71,"&gt;="&amp;ABS($H832)),
IF(J832="F-0.5",0.5*-1*SUMIFS('Key Numbers'!$C$2:$C$71,'Key Numbers'!$A$2:$A$71,"&gt;="&amp;ABS($I832),'Key Numbers'!$A$2:$A$71,"&lt;="&amp;ABS($H832)),
IF(AND(LEFT(J832,1)="F",K832&lt;0),-1*SUMIFS('Key Numbers'!$C$2:$C$71,'Key Numbers'!$A$2:$A$71,"&gt;="&amp;ABS($I832),'Key Numbers'!$A$2:$A$71,"&lt;="&amp;ABS($H832)),
IF(AND(LEFT(J832,1)="F",K832&gt;0),SUMIFS('Key Numbers'!$C$2:$C$71,'Key Numbers'!$A$2:$A$71,"&lt;="&amp;ABS($I832),'Key Numbers'!$A$2:$A$71,"&gt;="&amp;ABS($H832)),
IF(AND(LEFT(J832,1)="D",K832&lt;0),-1*SUMIFS('Key Numbers'!$C$2:$C$71,'Key Numbers'!$A$2:$A$71,"&lt;="&amp;ABS($I832),'Key Numbers'!$A$2:$A$71,"&gt;="&amp;ABS($H832)),
SUMIFS('Key Numbers'!$C$2:$C$71,'Key Numbers'!$A$2:$A$71,"&gt;="&amp;ABS($I832),'Key Numbers'!$A$2:$A$71,"&lt;="&amp;ABS($H832))))))))))</f>
        <v>-5.6880733944954132E-2</v>
      </c>
      <c r="M832" s="6" cm="1">
        <f t="array" ref="M832">IFERROR(INDEX(DVOA!$E$2:$E$20095,MATCH($F832&amp;$A832-1&amp;$B832,DVOA!$C$2:$C$20095&amp;DVOA!$A$2:$A20744&amp;DVOA!$B$2:$B$20095,0)),0)</f>
        <v>-0.15459999999999999</v>
      </c>
      <c r="N832" s="6" cm="1">
        <f t="array" ref="N832">IFERROR(INDEX(WDVOA!$W$2:$W$1616,MATCH($F832&amp;$A832-1&amp;$B832,WDVOA!$U$2:$U$19616&amp;WDVOA!$V$2:$V$19616&amp;WDVOA!$B$2:$B$19616,0)),0)</f>
        <v>0</v>
      </c>
      <c r="O832" s="6" cm="1">
        <f t="array" ref="O832">IFERROR(INDEX(DVOA!$AC$2:$AC$20095,MATCH($F832&amp;$A832-1&amp;$B832,DVOA!$C$2:$C$20095&amp;DVOA!$A$2:$A$20095&amp;DVOA!$B$2:$B$20095,0)
),0)</f>
        <v>8.7952000000000002E-2</v>
      </c>
      <c r="P832" s="6" cm="1">
        <f t="array" ref="P832">IFERROR(INDEX(DVOA!$E$2:$E$20095,MATCH($G832&amp;$A832-1&amp;$B832,DVOA!$C$2:$C$20095&amp;DVOA!$A$2:$A20744&amp;DVOA!$B$2:$B$20095,0)),0)</f>
        <v>-6.1800000000000001E-2</v>
      </c>
      <c r="Q832" s="6" cm="1">
        <f t="array" ref="Q832">IFERROR(INDEX(WDVOA!$W$2:$W$1616,MATCH($G832&amp;$A832-1&amp;$B832,WDVOA!$U$2:$U$19616&amp;WDVOA!$V$2:$V$19616&amp;WDVOA!$B$2:$B$19616,0)),0)</f>
        <v>0</v>
      </c>
      <c r="R832" s="6" cm="1">
        <f t="array" ref="R832">IFERROR(INDEX(DVOA!$AC$2:$AC$20095,MATCH($G832&amp;$A832-1&amp;$B832,DVOA!$C$2:$C$20095&amp;DVOA!$A$2:$A$20095&amp;DVOA!$B$2:$B$20095,0)
),0)</f>
        <v>0.12249400000000001</v>
      </c>
      <c r="S832" s="6">
        <f t="shared" si="159"/>
        <v>0.10522300000000001</v>
      </c>
      <c r="T832" s="104">
        <f t="shared" si="167"/>
        <v>-9.2799999999999994E-2</v>
      </c>
      <c r="U832" s="104" t="str">
        <f t="shared" si="168"/>
        <v/>
      </c>
      <c r="V832" s="26" t="str" cm="1">
        <f t="array" ref="V832">IFERROR(IF(E832="H",INDEX('DVOA Pred'!$G$2:$G$1000,MATCH($F832&amp;$B832&amp;$A832,'DVOA Pred'!$C$2:$C$1000&amp;'DVOA Pred'!$A$2:$A$1000&amp;'DVOA Pred'!$B$2:$B$1000,0)),
INDEX('DVOA Pred'!$H$2:$H$1000,MATCH($F832&amp;$B832&amp;$A832,'DVOA Pred'!$D$2:$D$1000&amp;'DVOA Pred'!$A$2:$A$1000&amp;'DVOA Pred'!$B$2:$B$1000,0))),"")</f>
        <v/>
      </c>
      <c r="W832" s="26" t="str">
        <f t="shared" si="160"/>
        <v/>
      </c>
      <c r="X832" s="26" t="str">
        <f t="shared" si="161"/>
        <v/>
      </c>
      <c r="Y832" s="6" t="str">
        <f>IFERROR((PERCENTRANK($L$2:$L$20355,L832)*Multiples!$B$3)+((PERCENTRANK($W$2:$W$20355,W832)*(1-Multiples!$B$3))),"")</f>
        <v/>
      </c>
      <c r="Z832" s="64">
        <v>25</v>
      </c>
      <c r="AA832" s="64">
        <v>29</v>
      </c>
      <c r="AB832" s="24">
        <f t="shared" si="162"/>
        <v>-4</v>
      </c>
      <c r="AC832" s="24">
        <f t="shared" si="163"/>
        <v>-6.5</v>
      </c>
      <c r="AD832" s="24">
        <f t="shared" si="164"/>
        <v>-5.5</v>
      </c>
      <c r="AE832" s="99" t="str">
        <f t="shared" si="165"/>
        <v>No</v>
      </c>
      <c r="AF832" s="99" t="str">
        <f t="shared" si="166"/>
        <v>No</v>
      </c>
      <c r="AG832" s="64"/>
      <c r="AH832" s="105"/>
      <c r="AI832" s="105"/>
      <c r="AJ832" s="66"/>
    </row>
    <row r="833" spans="1:36" customFormat="1" x14ac:dyDescent="0.25">
      <c r="A833" s="7">
        <v>14</v>
      </c>
      <c r="B833" s="5">
        <v>2023</v>
      </c>
      <c r="C833" s="5" t="str">
        <f t="shared" si="156"/>
        <v>2023 W14</v>
      </c>
      <c r="D833" s="5">
        <v>417</v>
      </c>
      <c r="E833" s="5" t="s">
        <v>649</v>
      </c>
      <c r="F833" s="5" t="s">
        <v>38</v>
      </c>
      <c r="G833" s="5" t="s">
        <v>43</v>
      </c>
      <c r="H833" s="47">
        <v>2.5</v>
      </c>
      <c r="I833" s="61">
        <v>1.5</v>
      </c>
      <c r="J833" s="62" t="str">
        <f t="shared" si="157"/>
        <v>D1</v>
      </c>
      <c r="K833" s="61">
        <f t="shared" si="158"/>
        <v>1</v>
      </c>
      <c r="L833" s="228">
        <f>IF(K833=0,0,
IF(J833="D0.5",0.5*SUMIFS('Key Numbers'!$C$2:$C$71,'Key Numbers'!$A$2:$A$71,"&gt;="&amp;ABS($I833),'Key Numbers'!$A$2:$A$71,"&lt;="&amp;ABS($H833)),
IF(J833="D-0.5",0.5*-1*SUMIFS('Key Numbers'!$C$2:$C$71,'Key Numbers'!$A$2:$A$71,"&lt;="&amp;ABS($I833),'Key Numbers'!$A$2:$A$71,"&gt;="&amp;ABS($H833)),
IF(J833="F0.5",0.5*SUMIFS('Key Numbers'!$C$2:$C$71,'Key Numbers'!$A$2:$A$71,"&lt;="&amp;ABS($I833),'Key Numbers'!$A$2:$A$71,"&gt;="&amp;ABS($H833)),
IF(J833="F-0.5",0.5*-1*SUMIFS('Key Numbers'!$C$2:$C$71,'Key Numbers'!$A$2:$A$71,"&gt;="&amp;ABS($I833),'Key Numbers'!$A$2:$A$71,"&lt;="&amp;ABS($H833)),
IF(AND(LEFT(J833,1)="F",K833&lt;0),-1*SUMIFS('Key Numbers'!$C$2:$C$71,'Key Numbers'!$A$2:$A$71,"&gt;="&amp;ABS($I833),'Key Numbers'!$A$2:$A$71,"&lt;="&amp;ABS($H833)),
IF(AND(LEFT(J833,1)="F",K833&gt;0),SUMIFS('Key Numbers'!$C$2:$C$71,'Key Numbers'!$A$2:$A$71,"&lt;="&amp;ABS($I833),'Key Numbers'!$A$2:$A$71,"&gt;="&amp;ABS($H833)),
IF(AND(LEFT(J833,1)="D",K833&lt;0),-1*SUMIFS('Key Numbers'!$C$2:$C$71,'Key Numbers'!$A$2:$A$71,"&lt;="&amp;ABS($I833),'Key Numbers'!$A$2:$A$71,"&gt;="&amp;ABS($H833)),
SUMIFS('Key Numbers'!$C$2:$C$71,'Key Numbers'!$A$2:$A$71,"&gt;="&amp;ABS($I833),'Key Numbers'!$A$2:$A$71,"&lt;="&amp;ABS($H833))))))))))</f>
        <v>5.6880733944954132E-2</v>
      </c>
      <c r="M833" s="6" cm="1">
        <f t="array" ref="M833">IFERROR(INDEX(DVOA!$E$2:$E$20095,MATCH($F833&amp;$A833-1&amp;$B833,DVOA!$C$2:$C$20095&amp;DVOA!$A$2:$A20745&amp;DVOA!$B$2:$B$20095,0)),0)</f>
        <v>-6.1800000000000001E-2</v>
      </c>
      <c r="N833" s="6" cm="1">
        <f t="array" ref="N833">IFERROR(INDEX(WDVOA!$W$2:$W$1616,MATCH($F833&amp;$A833-1&amp;$B833,WDVOA!$U$2:$U$19616&amp;WDVOA!$V$2:$V$19616&amp;WDVOA!$B$2:$B$19616,0)),0)</f>
        <v>0</v>
      </c>
      <c r="O833" s="6" cm="1">
        <f t="array" ref="O833">IFERROR(INDEX(DVOA!$AC$2:$AC$20095,MATCH($F833&amp;$A833-1&amp;$B833,DVOA!$C$2:$C$20095&amp;DVOA!$A$2:$A$20095&amp;DVOA!$B$2:$B$20095,0)
),0)</f>
        <v>0.12249400000000001</v>
      </c>
      <c r="P833" s="6" cm="1">
        <f t="array" ref="P833">IFERROR(INDEX(DVOA!$E$2:$E$20095,MATCH($G833&amp;$A833-1&amp;$B833,DVOA!$C$2:$C$20095&amp;DVOA!$A$2:$A20745&amp;DVOA!$B$2:$B$20095,0)),0)</f>
        <v>-0.15459999999999999</v>
      </c>
      <c r="Q833" s="6" cm="1">
        <f t="array" ref="Q833">IFERROR(INDEX(WDVOA!$W$2:$W$1616,MATCH($G833&amp;$A833-1&amp;$B833,WDVOA!$U$2:$U$19616&amp;WDVOA!$V$2:$V$19616&amp;WDVOA!$B$2:$B$19616,0)),0)</f>
        <v>0</v>
      </c>
      <c r="R833" s="6" cm="1">
        <f t="array" ref="R833">IFERROR(INDEX(DVOA!$AC$2:$AC$20095,MATCH($G833&amp;$A833-1&amp;$B833,DVOA!$C$2:$C$20095&amp;DVOA!$A$2:$A$20095&amp;DVOA!$B$2:$B$20095,0)
),0)</f>
        <v>8.7952000000000002E-2</v>
      </c>
      <c r="S833" s="6">
        <f t="shared" si="159"/>
        <v>0.10522300000000001</v>
      </c>
      <c r="T833" s="104">
        <f t="shared" si="167"/>
        <v>9.2799999999999994E-2</v>
      </c>
      <c r="U833" s="104" t="str">
        <f t="shared" si="168"/>
        <v/>
      </c>
      <c r="V833" s="26" t="str" cm="1">
        <f t="array" ref="V833">IFERROR(IF(E833="H",INDEX('DVOA Pred'!$G$2:$G$1000,MATCH($F833&amp;$B833&amp;$A833,'DVOA Pred'!$C$2:$C$1000&amp;'DVOA Pred'!$A$2:$A$1000&amp;'DVOA Pred'!$B$2:$B$1000,0)),
INDEX('DVOA Pred'!$H$2:$H$1000,MATCH($F833&amp;$B833&amp;$A833,'DVOA Pred'!$D$2:$D$1000&amp;'DVOA Pred'!$A$2:$A$1000&amp;'DVOA Pred'!$B$2:$B$1000,0))),"")</f>
        <v/>
      </c>
      <c r="W833" s="26" t="str">
        <f t="shared" si="160"/>
        <v/>
      </c>
      <c r="X833" s="26" t="str">
        <f t="shared" si="161"/>
        <v/>
      </c>
      <c r="Y833" s="6" t="str">
        <f>IFERROR((PERCENTRANK($L$2:$L$20355,L833)*Multiples!$B$3)+((PERCENTRANK($W$2:$W$20355,W833)*(1-Multiples!$B$3))),"")</f>
        <v/>
      </c>
      <c r="Z833" s="64">
        <v>29</v>
      </c>
      <c r="AA833" s="64">
        <v>25</v>
      </c>
      <c r="AB833" s="24">
        <f t="shared" si="162"/>
        <v>4</v>
      </c>
      <c r="AC833" s="24">
        <f t="shared" si="163"/>
        <v>6.5</v>
      </c>
      <c r="AD833" s="24">
        <f t="shared" si="164"/>
        <v>5.5</v>
      </c>
      <c r="AE833" s="99" t="str">
        <f t="shared" si="165"/>
        <v>Yes</v>
      </c>
      <c r="AF833" s="99" t="str">
        <f t="shared" si="166"/>
        <v>Yes</v>
      </c>
      <c r="AG833" s="64"/>
      <c r="AH833" s="105"/>
      <c r="AI833" s="105"/>
      <c r="AJ833" s="66"/>
    </row>
    <row r="834" spans="1:36" customFormat="1" x14ac:dyDescent="0.25">
      <c r="A834" s="7">
        <v>15</v>
      </c>
      <c r="B834" s="5">
        <v>2023</v>
      </c>
      <c r="C834" s="5" t="str">
        <f t="shared" ref="C834:C897" si="169">B834&amp;" "&amp;"W"&amp;A834</f>
        <v>2023 W15</v>
      </c>
      <c r="D834" s="5">
        <v>418</v>
      </c>
      <c r="E834" s="5" t="s">
        <v>651</v>
      </c>
      <c r="F834" s="5" t="s">
        <v>23</v>
      </c>
      <c r="G834" s="5" t="s">
        <v>1</v>
      </c>
      <c r="H834" s="5">
        <v>13.5</v>
      </c>
      <c r="I834" s="61">
        <v>12.5</v>
      </c>
      <c r="J834" s="62" t="str">
        <f t="shared" ref="J834:J897" si="170">IF(I834&gt;0,"D","F")&amp;K834</f>
        <v>D1</v>
      </c>
      <c r="K834" s="61">
        <f t="shared" ref="K834:K897" si="171">H834-I834</f>
        <v>1</v>
      </c>
      <c r="L834" s="228">
        <f>IF(K834=0,0,
IF(J834="D0.5",0.5*SUMIFS('Key Numbers'!$C$2:$C$71,'Key Numbers'!$A$2:$A$71,"&gt;="&amp;ABS($I834),'Key Numbers'!$A$2:$A$71,"&lt;="&amp;ABS($H834)),
IF(J834="D-0.5",0.5*-1*SUMIFS('Key Numbers'!$C$2:$C$71,'Key Numbers'!$A$2:$A$71,"&lt;="&amp;ABS($I834),'Key Numbers'!$A$2:$A$71,"&gt;="&amp;ABS($H834)),
IF(J834="F0.5",0.5*SUMIFS('Key Numbers'!$C$2:$C$71,'Key Numbers'!$A$2:$A$71,"&lt;="&amp;ABS($I834),'Key Numbers'!$A$2:$A$71,"&gt;="&amp;ABS($H834)),
IF(J834="F-0.5",0.5*-1*SUMIFS('Key Numbers'!$C$2:$C$71,'Key Numbers'!$A$2:$A$71,"&gt;="&amp;ABS($I834),'Key Numbers'!$A$2:$A$71,"&lt;="&amp;ABS($H834)),
IF(AND(LEFT(J834,1)="F",K834&lt;0),-1*SUMIFS('Key Numbers'!$C$2:$C$71,'Key Numbers'!$A$2:$A$71,"&gt;="&amp;ABS($I834),'Key Numbers'!$A$2:$A$71,"&lt;="&amp;ABS($H834)),
IF(AND(LEFT(J834,1)="F",K834&gt;0),SUMIFS('Key Numbers'!$C$2:$C$71,'Key Numbers'!$A$2:$A$71,"&lt;="&amp;ABS($I834),'Key Numbers'!$A$2:$A$71,"&gt;="&amp;ABS($H834)),
IF(AND(LEFT(J834,1)="D",K834&lt;0),-1*SUMIFS('Key Numbers'!$C$2:$C$71,'Key Numbers'!$A$2:$A$71,"&lt;="&amp;ABS($I834),'Key Numbers'!$A$2:$A$71,"&gt;="&amp;ABS($H834)),
SUMIFS('Key Numbers'!$C$2:$C$71,'Key Numbers'!$A$2:$A$71,"&gt;="&amp;ABS($I834),'Key Numbers'!$A$2:$A$71,"&lt;="&amp;ABS($H834))))))))))</f>
        <v>2.0183486238532111E-2</v>
      </c>
      <c r="M834" s="6" cm="1">
        <f t="array" ref="M834">IFERROR(INDEX(DVOA!$E$2:$E$20095,MATCH($F834&amp;$A834-1&amp;$B834,DVOA!$C$2:$C$20095&amp;DVOA!$A$2:$A20684&amp;DVOA!$B$2:$B$20095,0)),0)</f>
        <v>-0.231310776</v>
      </c>
      <c r="N834" s="6" cm="1">
        <f t="array" ref="N834">IFERROR(INDEX(WDVOA!$W$2:$W$1616,MATCH($F834&amp;$A834-1&amp;$B834,WDVOA!$U$2:$U$19616&amp;WDVOA!$V$2:$V$19616&amp;WDVOA!$B$2:$B$19616,0)),0)</f>
        <v>0</v>
      </c>
      <c r="O834" s="6" cm="1">
        <f t="array" ref="O834">IFERROR(INDEX(DVOA!$AC$2:$AC$20095,MATCH($F834&amp;$A834-1&amp;$B834,DVOA!$C$2:$C$20095&amp;DVOA!$A$2:$A$20095&amp;DVOA!$B$2:$B$20095,0)
),0)</f>
        <v>0.203705573</v>
      </c>
      <c r="P834" s="6" cm="1">
        <f t="array" ref="P834">IFERROR(INDEX(DVOA!$E$2:$E$20095,MATCH($G834&amp;$A834-1&amp;$B834,DVOA!$C$2:$C$20095&amp;DVOA!$A$2:$A20684&amp;DVOA!$B$2:$B$20095,0)),0)</f>
        <v>0.45260999400000002</v>
      </c>
      <c r="Q834" s="6" cm="1">
        <f t="array" ref="Q834">IFERROR(INDEX(WDVOA!$W$2:$W$1616,MATCH($G834&amp;$A834-1&amp;$B834,WDVOA!$U$2:$U$19616&amp;WDVOA!$V$2:$V$19616&amp;WDVOA!$B$2:$B$19616,0)),0)</f>
        <v>0</v>
      </c>
      <c r="R834" s="6" cm="1">
        <f t="array" ref="R834">IFERROR(INDEX(DVOA!$AC$2:$AC$20095,MATCH($G834&amp;$A834-1&amp;$B834,DVOA!$C$2:$C$20095&amp;DVOA!$A$2:$A$20095&amp;DVOA!$B$2:$B$20095,0)
),0)</f>
        <v>0.137176718</v>
      </c>
      <c r="S834" s="6">
        <f t="shared" ref="S834:S897" si="172">IF(O834=0,"",AVERAGE(O834,R834))</f>
        <v>0.1704411455</v>
      </c>
      <c r="T834" s="104">
        <f t="shared" si="167"/>
        <v>-0.68392077000000007</v>
      </c>
      <c r="U834" s="104" t="str">
        <f t="shared" si="168"/>
        <v/>
      </c>
      <c r="V834" s="26" t="str" cm="1">
        <f t="array" ref="V834">IFERROR(IF(E834="H",INDEX('DVOA Pred'!$G$2:$G$1000,MATCH($F834&amp;$B834&amp;$A834,'DVOA Pred'!$C$2:$C$1000&amp;'DVOA Pred'!$A$2:$A$1000&amp;'DVOA Pred'!$B$2:$B$1000,0)),
INDEX('DVOA Pred'!$H$2:$H$1000,MATCH($F834&amp;$B834&amp;$A834,'DVOA Pred'!$D$2:$D$1000&amp;'DVOA Pred'!$A$2:$A$1000&amp;'DVOA Pred'!$B$2:$B$1000,0))),"")</f>
        <v/>
      </c>
      <c r="W834" s="26" t="str">
        <f t="shared" ref="W834:W897" si="173">IFERROR(H834-V834,"")</f>
        <v/>
      </c>
      <c r="X834" s="26" t="str">
        <f t="shared" ref="X834:X897" si="174">IFERROR(I834-V834,"")</f>
        <v/>
      </c>
      <c r="Y834" s="6" t="str">
        <f>IFERROR((PERCENTRANK($L$2:$L$20355,L834)*Multiples!$B$3)+((PERCENTRANK($W$2:$W$20355,W834)*(1-Multiples!$B$3))),"")</f>
        <v/>
      </c>
      <c r="Z834" s="64">
        <v>29</v>
      </c>
      <c r="AA834" s="64">
        <v>45</v>
      </c>
      <c r="AB834" s="24">
        <f t="shared" ref="AB834:AB897" si="175">IF(Z834&lt;&gt;"",Z834-AA834,"")</f>
        <v>-16</v>
      </c>
      <c r="AC834" s="24">
        <f t="shared" ref="AC834:AC897" si="176">IF(Z834&lt;&gt;"",Z834+H834-AA834,"")</f>
        <v>-2.5</v>
      </c>
      <c r="AD834" s="24">
        <f t="shared" ref="AD834:AD897" si="177">IF(Z834&lt;&gt;"",Z834+I834-AA834,"")</f>
        <v>-3.5</v>
      </c>
      <c r="AE834" s="99" t="str">
        <f t="shared" ref="AE834:AE897" si="178">IF(Z834&lt;&gt;"",IF(AC834&gt;0,"Yes","No"),"")</f>
        <v>No</v>
      </c>
      <c r="AF834" s="99" t="str">
        <f t="shared" ref="AF834:AF897" si="179">IF(AA834&lt;&gt;"",IF(AD834&gt;0,"Yes","No"),"")</f>
        <v>No</v>
      </c>
      <c r="AG834" s="64"/>
      <c r="AH834" s="105"/>
      <c r="AI834" s="105"/>
      <c r="AJ834" s="66"/>
    </row>
    <row r="835" spans="1:36" customFormat="1" x14ac:dyDescent="0.25">
      <c r="A835" s="7">
        <v>15</v>
      </c>
      <c r="B835" s="5">
        <v>2023</v>
      </c>
      <c r="C835" s="5" t="str">
        <f t="shared" si="169"/>
        <v>2023 W15</v>
      </c>
      <c r="D835" s="5">
        <v>418</v>
      </c>
      <c r="E835" s="5" t="s">
        <v>649</v>
      </c>
      <c r="F835" s="5" t="s">
        <v>1</v>
      </c>
      <c r="G835" s="5" t="s">
        <v>23</v>
      </c>
      <c r="H835" s="5">
        <v>-13.5</v>
      </c>
      <c r="I835" s="61">
        <v>-12.5</v>
      </c>
      <c r="J835" s="62" t="str">
        <f t="shared" si="170"/>
        <v>F-1</v>
      </c>
      <c r="K835" s="61">
        <f t="shared" si="171"/>
        <v>-1</v>
      </c>
      <c r="L835" s="228">
        <f>IF(K835=0,0,
IF(J835="D0.5",0.5*SUMIFS('Key Numbers'!$C$2:$C$71,'Key Numbers'!$A$2:$A$71,"&gt;="&amp;ABS($I835),'Key Numbers'!$A$2:$A$71,"&lt;="&amp;ABS($H835)),
IF(J835="D-0.5",0.5*-1*SUMIFS('Key Numbers'!$C$2:$C$71,'Key Numbers'!$A$2:$A$71,"&lt;="&amp;ABS($I835),'Key Numbers'!$A$2:$A$71,"&gt;="&amp;ABS($H835)),
IF(J835="F0.5",0.5*SUMIFS('Key Numbers'!$C$2:$C$71,'Key Numbers'!$A$2:$A$71,"&lt;="&amp;ABS($I835),'Key Numbers'!$A$2:$A$71,"&gt;="&amp;ABS($H835)),
IF(J835="F-0.5",0.5*-1*SUMIFS('Key Numbers'!$C$2:$C$71,'Key Numbers'!$A$2:$A$71,"&gt;="&amp;ABS($I835),'Key Numbers'!$A$2:$A$71,"&lt;="&amp;ABS($H835)),
IF(AND(LEFT(J835,1)="F",K835&lt;0),-1*SUMIFS('Key Numbers'!$C$2:$C$71,'Key Numbers'!$A$2:$A$71,"&gt;="&amp;ABS($I835),'Key Numbers'!$A$2:$A$71,"&lt;="&amp;ABS($H835)),
IF(AND(LEFT(J835,1)="F",K835&gt;0),SUMIFS('Key Numbers'!$C$2:$C$71,'Key Numbers'!$A$2:$A$71,"&lt;="&amp;ABS($I835),'Key Numbers'!$A$2:$A$71,"&gt;="&amp;ABS($H835)),
IF(AND(LEFT(J835,1)="D",K835&lt;0),-1*SUMIFS('Key Numbers'!$C$2:$C$71,'Key Numbers'!$A$2:$A$71,"&lt;="&amp;ABS($I835),'Key Numbers'!$A$2:$A$71,"&gt;="&amp;ABS($H835)),
SUMIFS('Key Numbers'!$C$2:$C$71,'Key Numbers'!$A$2:$A$71,"&gt;="&amp;ABS($I835),'Key Numbers'!$A$2:$A$71,"&lt;="&amp;ABS($H835))))))))))</f>
        <v>-2.0183486238532111E-2</v>
      </c>
      <c r="M835" s="6" cm="1">
        <f t="array" ref="M835">IFERROR(INDEX(DVOA!$E$2:$E$20095,MATCH($F835&amp;$A835-1&amp;$B835,DVOA!$C$2:$C$20095&amp;DVOA!$A$2:$A20685&amp;DVOA!$B$2:$B$20095,0)),0)</f>
        <v>0.45260999400000002</v>
      </c>
      <c r="N835" s="6" cm="1">
        <f t="array" ref="N835">IFERROR(INDEX(WDVOA!$W$2:$W$1616,MATCH($F835&amp;$A835-1&amp;$B835,WDVOA!$U$2:$U$19616&amp;WDVOA!$V$2:$V$19616&amp;WDVOA!$B$2:$B$19616,0)),0)</f>
        <v>0</v>
      </c>
      <c r="O835" s="6" cm="1">
        <f t="array" ref="O835">IFERROR(INDEX(DVOA!$AC$2:$AC$20095,MATCH($F835&amp;$A835-1&amp;$B835,DVOA!$C$2:$C$20095&amp;DVOA!$A$2:$A$20095&amp;DVOA!$B$2:$B$20095,0)
),0)</f>
        <v>0.137176718</v>
      </c>
      <c r="P835" s="6" cm="1">
        <f t="array" ref="P835">IFERROR(INDEX(DVOA!$E$2:$E$20095,MATCH($G835&amp;$A835-1&amp;$B835,DVOA!$C$2:$C$20095&amp;DVOA!$A$2:$A20685&amp;DVOA!$B$2:$B$20095,0)),0)</f>
        <v>-0.231310776</v>
      </c>
      <c r="Q835" s="6" cm="1">
        <f t="array" ref="Q835">IFERROR(INDEX(WDVOA!$W$2:$W$1616,MATCH($G835&amp;$A835-1&amp;$B835,WDVOA!$U$2:$U$19616&amp;WDVOA!$V$2:$V$19616&amp;WDVOA!$B$2:$B$19616,0)),0)</f>
        <v>0</v>
      </c>
      <c r="R835" s="6" cm="1">
        <f t="array" ref="R835">IFERROR(INDEX(DVOA!$AC$2:$AC$20095,MATCH($G835&amp;$A835-1&amp;$B835,DVOA!$C$2:$C$20095&amp;DVOA!$A$2:$A$20095&amp;DVOA!$B$2:$B$20095,0)
),0)</f>
        <v>0.203705573</v>
      </c>
      <c r="S835" s="6">
        <f t="shared" si="172"/>
        <v>0.1704411455</v>
      </c>
      <c r="T835" s="104">
        <f t="shared" ref="T835:T898" si="180">IF(A835=1,"",M835-P835)</f>
        <v>0.68392077000000007</v>
      </c>
      <c r="U835" s="104" t="str">
        <f t="shared" ref="U835:U898" si="181">IF(N835=0,"",N835-Q835)</f>
        <v/>
      </c>
      <c r="V835" s="26" t="str" cm="1">
        <f t="array" ref="V835">IFERROR(IF(E835="H",INDEX('DVOA Pred'!$G$2:$G$1000,MATCH($F835&amp;$B835&amp;$A835,'DVOA Pred'!$C$2:$C$1000&amp;'DVOA Pred'!$A$2:$A$1000&amp;'DVOA Pred'!$B$2:$B$1000,0)),
INDEX('DVOA Pred'!$H$2:$H$1000,MATCH($F835&amp;$B835&amp;$A835,'DVOA Pred'!$D$2:$D$1000&amp;'DVOA Pred'!$A$2:$A$1000&amp;'DVOA Pred'!$B$2:$B$1000,0))),"")</f>
        <v/>
      </c>
      <c r="W835" s="26" t="str">
        <f t="shared" si="173"/>
        <v/>
      </c>
      <c r="X835" s="26" t="str">
        <f t="shared" si="174"/>
        <v/>
      </c>
      <c r="Y835" s="6" t="str">
        <f>IFERROR((PERCENTRANK($L$2:$L$20355,L835)*Multiples!$B$3)+((PERCENTRANK($W$2:$W$20355,W835)*(1-Multiples!$B$3))),"")</f>
        <v/>
      </c>
      <c r="Z835" s="64">
        <v>45</v>
      </c>
      <c r="AA835" s="64">
        <v>29</v>
      </c>
      <c r="AB835" s="24">
        <f t="shared" si="175"/>
        <v>16</v>
      </c>
      <c r="AC835" s="24">
        <f t="shared" si="176"/>
        <v>2.5</v>
      </c>
      <c r="AD835" s="24">
        <f t="shared" si="177"/>
        <v>3.5</v>
      </c>
      <c r="AE835" s="99" t="str">
        <f t="shared" si="178"/>
        <v>Yes</v>
      </c>
      <c r="AF835" s="99" t="str">
        <f t="shared" si="179"/>
        <v>Yes</v>
      </c>
      <c r="AG835" s="64"/>
      <c r="AH835" s="105"/>
      <c r="AI835" s="105"/>
      <c r="AJ835" s="66"/>
    </row>
    <row r="836" spans="1:36" customFormat="1" x14ac:dyDescent="0.25">
      <c r="A836" s="7">
        <v>15</v>
      </c>
      <c r="B836" s="5">
        <v>2023</v>
      </c>
      <c r="C836" s="5" t="str">
        <f t="shared" si="169"/>
        <v>2023 W15</v>
      </c>
      <c r="D836" s="5">
        <v>419</v>
      </c>
      <c r="E836" s="5" t="s">
        <v>649</v>
      </c>
      <c r="F836" s="5" t="s">
        <v>18</v>
      </c>
      <c r="G836" s="5" t="s">
        <v>12</v>
      </c>
      <c r="H836" s="5">
        <v>-3.5</v>
      </c>
      <c r="I836" s="61">
        <v>-3.5</v>
      </c>
      <c r="J836" s="62" t="str">
        <f t="shared" si="170"/>
        <v>F0</v>
      </c>
      <c r="K836" s="61">
        <f t="shared" si="171"/>
        <v>0</v>
      </c>
      <c r="L836" s="228">
        <f>IF(K836=0,0,
IF(J836="D0.5",0.5*SUMIFS('Key Numbers'!$C$2:$C$71,'Key Numbers'!$A$2:$A$71,"&gt;="&amp;ABS($I836),'Key Numbers'!$A$2:$A$71,"&lt;="&amp;ABS($H836)),
IF(J836="D-0.5",0.5*-1*SUMIFS('Key Numbers'!$C$2:$C$71,'Key Numbers'!$A$2:$A$71,"&lt;="&amp;ABS($I836),'Key Numbers'!$A$2:$A$71,"&gt;="&amp;ABS($H836)),
IF(J836="F0.5",0.5*SUMIFS('Key Numbers'!$C$2:$C$71,'Key Numbers'!$A$2:$A$71,"&lt;="&amp;ABS($I836),'Key Numbers'!$A$2:$A$71,"&gt;="&amp;ABS($H836)),
IF(J836="F-0.5",0.5*-1*SUMIFS('Key Numbers'!$C$2:$C$71,'Key Numbers'!$A$2:$A$71,"&gt;="&amp;ABS($I836),'Key Numbers'!$A$2:$A$71,"&lt;="&amp;ABS($H836)),
IF(AND(LEFT(J836,1)="F",K836&lt;0),-1*SUMIFS('Key Numbers'!$C$2:$C$71,'Key Numbers'!$A$2:$A$71,"&gt;="&amp;ABS($I836),'Key Numbers'!$A$2:$A$71,"&lt;="&amp;ABS($H836)),
IF(AND(LEFT(J836,1)="F",K836&gt;0),SUMIFS('Key Numbers'!$C$2:$C$71,'Key Numbers'!$A$2:$A$71,"&lt;="&amp;ABS($I836),'Key Numbers'!$A$2:$A$71,"&gt;="&amp;ABS($H836)),
IF(AND(LEFT(J836,1)="D",K836&lt;0),-1*SUMIFS('Key Numbers'!$C$2:$C$71,'Key Numbers'!$A$2:$A$71,"&lt;="&amp;ABS($I836),'Key Numbers'!$A$2:$A$71,"&gt;="&amp;ABS($H836)),
SUMIFS('Key Numbers'!$C$2:$C$71,'Key Numbers'!$A$2:$A$71,"&gt;="&amp;ABS($I836),'Key Numbers'!$A$2:$A$71,"&lt;="&amp;ABS($H836))))))))))</f>
        <v>0</v>
      </c>
      <c r="M836" s="6" cm="1">
        <f t="array" ref="M836">IFERROR(INDEX(DVOA!$E$2:$E$20095,MATCH($F836&amp;$A836-1&amp;$B836,DVOA!$C$2:$C$20095&amp;DVOA!$A$2:$A20686&amp;DVOA!$B$2:$B$20095,0)),0)</f>
        <v>0.39910758200000002</v>
      </c>
      <c r="N836" s="6" cm="1">
        <f t="array" ref="N836">IFERROR(INDEX(WDVOA!$W$2:$W$1616,MATCH($F836&amp;$A836-1&amp;$B836,WDVOA!$U$2:$U$19616&amp;WDVOA!$V$2:$V$19616&amp;WDVOA!$B$2:$B$19616,0)),0)</f>
        <v>0</v>
      </c>
      <c r="O836" s="6" cm="1">
        <f t="array" ref="O836">IFERROR(INDEX(DVOA!$AC$2:$AC$20095,MATCH($F836&amp;$A836-1&amp;$B836,DVOA!$C$2:$C$20095&amp;DVOA!$A$2:$A$20095&amp;DVOA!$B$2:$B$20095,0)
),0)</f>
        <v>0.142099744</v>
      </c>
      <c r="P836" s="6" cm="1">
        <f t="array" ref="P836">IFERROR(INDEX(DVOA!$E$2:$E$20095,MATCH($G836&amp;$A836-1&amp;$B836,DVOA!$C$2:$C$20095&amp;DVOA!$A$2:$A20686&amp;DVOA!$B$2:$B$20095,0)),0)</f>
        <v>8.4334244000000003E-2</v>
      </c>
      <c r="Q836" s="6" cm="1">
        <f t="array" ref="Q836">IFERROR(INDEX(WDVOA!$W$2:$W$1616,MATCH($G836&amp;$A836-1&amp;$B836,WDVOA!$U$2:$U$19616&amp;WDVOA!$V$2:$V$19616&amp;WDVOA!$B$2:$B$19616,0)),0)</f>
        <v>0</v>
      </c>
      <c r="R836" s="6" cm="1">
        <f t="array" ref="R836">IFERROR(INDEX(DVOA!$AC$2:$AC$20095,MATCH($G836&amp;$A836-1&amp;$B836,DVOA!$C$2:$C$20095&amp;DVOA!$A$2:$A$20095&amp;DVOA!$B$2:$B$20095,0)
),0)</f>
        <v>0.151915252</v>
      </c>
      <c r="S836" s="6">
        <f t="shared" si="172"/>
        <v>0.14700749800000001</v>
      </c>
      <c r="T836" s="104">
        <f t="shared" si="180"/>
        <v>0.31477333800000001</v>
      </c>
      <c r="U836" s="104" t="str">
        <f t="shared" si="181"/>
        <v/>
      </c>
      <c r="V836" s="26" t="str" cm="1">
        <f t="array" ref="V836">IFERROR(IF(E836="H",INDEX('DVOA Pred'!$G$2:$G$1000,MATCH($F836&amp;$B836&amp;$A836,'DVOA Pred'!$C$2:$C$1000&amp;'DVOA Pred'!$A$2:$A$1000&amp;'DVOA Pred'!$B$2:$B$1000,0)),
INDEX('DVOA Pred'!$H$2:$H$1000,MATCH($F836&amp;$B836&amp;$A836,'DVOA Pred'!$D$2:$D$1000&amp;'DVOA Pred'!$A$2:$A$1000&amp;'DVOA Pred'!$B$2:$B$1000,0))),"")</f>
        <v/>
      </c>
      <c r="W836" s="26" t="str">
        <f t="shared" si="173"/>
        <v/>
      </c>
      <c r="X836" s="26" t="str">
        <f t="shared" si="174"/>
        <v/>
      </c>
      <c r="Y836" s="6" t="str">
        <f>IFERROR((PERCENTRANK($L$2:$L$20355,L836)*Multiples!$B$3)+((PERCENTRANK($W$2:$W$20355,W836)*(1-Multiples!$B$3))),"")</f>
        <v/>
      </c>
      <c r="Z836" s="64">
        <v>23</v>
      </c>
      <c r="AA836" s="64">
        <v>7</v>
      </c>
      <c r="AB836" s="24">
        <f t="shared" si="175"/>
        <v>16</v>
      </c>
      <c r="AC836" s="24">
        <f t="shared" si="176"/>
        <v>12.5</v>
      </c>
      <c r="AD836" s="24">
        <f t="shared" si="177"/>
        <v>12.5</v>
      </c>
      <c r="AE836" s="99" t="str">
        <f t="shared" si="178"/>
        <v>Yes</v>
      </c>
      <c r="AF836" s="99" t="str">
        <f t="shared" si="179"/>
        <v>Yes</v>
      </c>
      <c r="AG836" s="64" t="s">
        <v>652</v>
      </c>
      <c r="AH836" s="105"/>
      <c r="AI836" s="105"/>
      <c r="AJ836" s="66"/>
    </row>
    <row r="837" spans="1:36" customFormat="1" x14ac:dyDescent="0.25">
      <c r="A837" s="7">
        <v>15</v>
      </c>
      <c r="B837" s="5">
        <v>2023</v>
      </c>
      <c r="C837" s="5" t="str">
        <f t="shared" si="169"/>
        <v>2023 W15</v>
      </c>
      <c r="D837" s="5">
        <v>419</v>
      </c>
      <c r="E837" s="5" t="s">
        <v>651</v>
      </c>
      <c r="F837" s="5" t="s">
        <v>12</v>
      </c>
      <c r="G837" s="5" t="s">
        <v>18</v>
      </c>
      <c r="H837" s="5">
        <v>3.5</v>
      </c>
      <c r="I837" s="61">
        <v>3.5</v>
      </c>
      <c r="J837" s="62" t="str">
        <f t="shared" si="170"/>
        <v>D0</v>
      </c>
      <c r="K837" s="61">
        <f t="shared" si="171"/>
        <v>0</v>
      </c>
      <c r="L837" s="228">
        <f>IF(K837=0,0,
IF(J837="D0.5",0.5*SUMIFS('Key Numbers'!$C$2:$C$71,'Key Numbers'!$A$2:$A$71,"&gt;="&amp;ABS($I837),'Key Numbers'!$A$2:$A$71,"&lt;="&amp;ABS($H837)),
IF(J837="D-0.5",0.5*-1*SUMIFS('Key Numbers'!$C$2:$C$71,'Key Numbers'!$A$2:$A$71,"&lt;="&amp;ABS($I837),'Key Numbers'!$A$2:$A$71,"&gt;="&amp;ABS($H837)),
IF(J837="F0.5",0.5*SUMIFS('Key Numbers'!$C$2:$C$71,'Key Numbers'!$A$2:$A$71,"&lt;="&amp;ABS($I837),'Key Numbers'!$A$2:$A$71,"&gt;="&amp;ABS($H837)),
IF(J837="F-0.5",0.5*-1*SUMIFS('Key Numbers'!$C$2:$C$71,'Key Numbers'!$A$2:$A$71,"&gt;="&amp;ABS($I837),'Key Numbers'!$A$2:$A$71,"&lt;="&amp;ABS($H837)),
IF(AND(LEFT(J837,1)="F",K837&lt;0),-1*SUMIFS('Key Numbers'!$C$2:$C$71,'Key Numbers'!$A$2:$A$71,"&gt;="&amp;ABS($I837),'Key Numbers'!$A$2:$A$71,"&lt;="&amp;ABS($H837)),
IF(AND(LEFT(J837,1)="F",K837&gt;0),SUMIFS('Key Numbers'!$C$2:$C$71,'Key Numbers'!$A$2:$A$71,"&lt;="&amp;ABS($I837),'Key Numbers'!$A$2:$A$71,"&gt;="&amp;ABS($H837)),
IF(AND(LEFT(J837,1)="D",K837&lt;0),-1*SUMIFS('Key Numbers'!$C$2:$C$71,'Key Numbers'!$A$2:$A$71,"&lt;="&amp;ABS($I837),'Key Numbers'!$A$2:$A$71,"&gt;="&amp;ABS($H837)),
SUMIFS('Key Numbers'!$C$2:$C$71,'Key Numbers'!$A$2:$A$71,"&gt;="&amp;ABS($I837),'Key Numbers'!$A$2:$A$71,"&lt;="&amp;ABS($H837))))))))))</f>
        <v>0</v>
      </c>
      <c r="M837" s="6" cm="1">
        <f t="array" ref="M837">IFERROR(INDEX(DVOA!$E$2:$E$20095,MATCH($F837&amp;$A837-1&amp;$B837,DVOA!$C$2:$C$20095&amp;DVOA!$A$2:$A20687&amp;DVOA!$B$2:$B$20095,0)),0)</f>
        <v>8.4334244000000003E-2</v>
      </c>
      <c r="N837" s="6" cm="1">
        <f t="array" ref="N837">IFERROR(INDEX(WDVOA!$W$2:$W$1616,MATCH($F837&amp;$A837-1&amp;$B837,WDVOA!$U$2:$U$19616&amp;WDVOA!$V$2:$V$19616&amp;WDVOA!$B$2:$B$19616,0)),0)</f>
        <v>0</v>
      </c>
      <c r="O837" s="6" cm="1">
        <f t="array" ref="O837">IFERROR(INDEX(DVOA!$AC$2:$AC$20095,MATCH($F837&amp;$A837-1&amp;$B837,DVOA!$C$2:$C$20095&amp;DVOA!$A$2:$A$20095&amp;DVOA!$B$2:$B$20095,0)
),0)</f>
        <v>0.151915252</v>
      </c>
      <c r="P837" s="6" cm="1">
        <f t="array" ref="P837">IFERROR(INDEX(DVOA!$E$2:$E$20095,MATCH($G837&amp;$A837-1&amp;$B837,DVOA!$C$2:$C$20095&amp;DVOA!$A$2:$A20687&amp;DVOA!$B$2:$B$20095,0)),0)</f>
        <v>0.39910758200000002</v>
      </c>
      <c r="Q837" s="6" cm="1">
        <f t="array" ref="Q837">IFERROR(INDEX(WDVOA!$W$2:$W$1616,MATCH($G837&amp;$A837-1&amp;$B837,WDVOA!$U$2:$U$19616&amp;WDVOA!$V$2:$V$19616&amp;WDVOA!$B$2:$B$19616,0)),0)</f>
        <v>0</v>
      </c>
      <c r="R837" s="6" cm="1">
        <f t="array" ref="R837">IFERROR(INDEX(DVOA!$AC$2:$AC$20095,MATCH($G837&amp;$A837-1&amp;$B837,DVOA!$C$2:$C$20095&amp;DVOA!$A$2:$A$20095&amp;DVOA!$B$2:$B$20095,0)
),0)</f>
        <v>0.142099744</v>
      </c>
      <c r="S837" s="6">
        <f t="shared" si="172"/>
        <v>0.14700749800000001</v>
      </c>
      <c r="T837" s="104">
        <f t="shared" si="180"/>
        <v>-0.31477333800000001</v>
      </c>
      <c r="U837" s="104" t="str">
        <f t="shared" si="181"/>
        <v/>
      </c>
      <c r="V837" s="26" t="str" cm="1">
        <f t="array" ref="V837">IFERROR(IF(E837="H",INDEX('DVOA Pred'!$G$2:$G$1000,MATCH($F837&amp;$B837&amp;$A837,'DVOA Pred'!$C$2:$C$1000&amp;'DVOA Pred'!$A$2:$A$1000&amp;'DVOA Pred'!$B$2:$B$1000,0)),
INDEX('DVOA Pred'!$H$2:$H$1000,MATCH($F837&amp;$B837&amp;$A837,'DVOA Pred'!$D$2:$D$1000&amp;'DVOA Pred'!$A$2:$A$1000&amp;'DVOA Pred'!$B$2:$B$1000,0))),"")</f>
        <v/>
      </c>
      <c r="W837" s="26" t="str">
        <f t="shared" si="173"/>
        <v/>
      </c>
      <c r="X837" s="26" t="str">
        <f t="shared" si="174"/>
        <v/>
      </c>
      <c r="Y837" s="6" t="str">
        <f>IFERROR((PERCENTRANK($L$2:$L$20355,L837)*Multiples!$B$3)+((PERCENTRANK($W$2:$W$20355,W837)*(1-Multiples!$B$3))),"")</f>
        <v/>
      </c>
      <c r="Z837" s="64">
        <v>7</v>
      </c>
      <c r="AA837" s="64">
        <v>23</v>
      </c>
      <c r="AB837" s="24">
        <f t="shared" si="175"/>
        <v>-16</v>
      </c>
      <c r="AC837" s="24">
        <f t="shared" si="176"/>
        <v>-12.5</v>
      </c>
      <c r="AD837" s="24">
        <f t="shared" si="177"/>
        <v>-12.5</v>
      </c>
      <c r="AE837" s="99" t="str">
        <f t="shared" si="178"/>
        <v>No</v>
      </c>
      <c r="AF837" s="99" t="str">
        <f t="shared" si="179"/>
        <v>No</v>
      </c>
      <c r="AG837" s="64"/>
      <c r="AH837" s="105"/>
      <c r="AI837" s="105"/>
      <c r="AJ837" s="66"/>
    </row>
    <row r="838" spans="1:36" customFormat="1" x14ac:dyDescent="0.25">
      <c r="A838" s="7">
        <v>15</v>
      </c>
      <c r="B838" s="5">
        <v>2023</v>
      </c>
      <c r="C838" s="5" t="str">
        <f t="shared" si="169"/>
        <v>2023 W15</v>
      </c>
      <c r="D838" s="5">
        <v>420</v>
      </c>
      <c r="E838" s="5" t="s">
        <v>649</v>
      </c>
      <c r="F838" s="5" t="s">
        <v>5</v>
      </c>
      <c r="G838" s="5" t="s">
        <v>17</v>
      </c>
      <c r="H838" s="5">
        <v>-9.5</v>
      </c>
      <c r="I838" s="61">
        <v>-8.5</v>
      </c>
      <c r="J838" s="62" t="str">
        <f t="shared" si="170"/>
        <v>F-1</v>
      </c>
      <c r="K838" s="61">
        <f t="shared" si="171"/>
        <v>-1</v>
      </c>
      <c r="L838" s="228">
        <f>IF(K838=0,0,
IF(J838="D0.5",0.5*SUMIFS('Key Numbers'!$C$2:$C$71,'Key Numbers'!$A$2:$A$71,"&gt;="&amp;ABS($I838),'Key Numbers'!$A$2:$A$71,"&lt;="&amp;ABS($H838)),
IF(J838="D-0.5",0.5*-1*SUMIFS('Key Numbers'!$C$2:$C$71,'Key Numbers'!$A$2:$A$71,"&lt;="&amp;ABS($I838),'Key Numbers'!$A$2:$A$71,"&gt;="&amp;ABS($H838)),
IF(J838="F0.5",0.5*SUMIFS('Key Numbers'!$C$2:$C$71,'Key Numbers'!$A$2:$A$71,"&lt;="&amp;ABS($I838),'Key Numbers'!$A$2:$A$71,"&gt;="&amp;ABS($H838)),
IF(J838="F-0.5",0.5*-1*SUMIFS('Key Numbers'!$C$2:$C$71,'Key Numbers'!$A$2:$A$71,"&gt;="&amp;ABS($I838),'Key Numbers'!$A$2:$A$71,"&lt;="&amp;ABS($H838)),
IF(AND(LEFT(J838,1)="F",K838&lt;0),-1*SUMIFS('Key Numbers'!$C$2:$C$71,'Key Numbers'!$A$2:$A$71,"&gt;="&amp;ABS($I838),'Key Numbers'!$A$2:$A$71,"&lt;="&amp;ABS($H838)),
IF(AND(LEFT(J838,1)="F",K838&gt;0),SUMIFS('Key Numbers'!$C$2:$C$71,'Key Numbers'!$A$2:$A$71,"&lt;="&amp;ABS($I838),'Key Numbers'!$A$2:$A$71,"&gt;="&amp;ABS($H838)),
IF(AND(LEFT(J838,1)="D",K838&lt;0),-1*SUMIFS('Key Numbers'!$C$2:$C$71,'Key Numbers'!$A$2:$A$71,"&lt;="&amp;ABS($I838),'Key Numbers'!$A$2:$A$71,"&gt;="&amp;ABS($H838)),
SUMIFS('Key Numbers'!$C$2:$C$71,'Key Numbers'!$A$2:$A$71,"&gt;="&amp;ABS($I838),'Key Numbers'!$A$2:$A$71,"&lt;="&amp;ABS($H838))))))))))</f>
        <v>-1.6513761467889909E-2</v>
      </c>
      <c r="M838" s="6" cm="1">
        <f t="array" ref="M838">IFERROR(INDEX(DVOA!$E$2:$E$20095,MATCH($F838&amp;$A838-1&amp;$B838,DVOA!$C$2:$C$20095&amp;DVOA!$A$2:$A20688&amp;DVOA!$B$2:$B$20095,0)),0)</f>
        <v>0.245074765</v>
      </c>
      <c r="N838" s="6" cm="1">
        <f t="array" ref="N838">IFERROR(INDEX(WDVOA!$W$2:$W$1616,MATCH($F838&amp;$A838-1&amp;$B838,WDVOA!$U$2:$U$19616&amp;WDVOA!$V$2:$V$19616&amp;WDVOA!$B$2:$B$19616,0)),0)</f>
        <v>0</v>
      </c>
      <c r="O838" s="6" cm="1">
        <f t="array" ref="O838">IFERROR(INDEX(DVOA!$AC$2:$AC$20095,MATCH($F838&amp;$A838-1&amp;$B838,DVOA!$C$2:$C$20095&amp;DVOA!$A$2:$A$20095&amp;DVOA!$B$2:$B$20095,0)
),0)</f>
        <v>0.101021895</v>
      </c>
      <c r="P838" s="6" cm="1">
        <f t="array" ref="P838">IFERROR(INDEX(DVOA!$E$2:$E$20095,MATCH($G838&amp;$A838-1&amp;$B838,DVOA!$C$2:$C$20095&amp;DVOA!$A$2:$A20688&amp;DVOA!$B$2:$B$20095,0)),0)</f>
        <v>-0.153964243</v>
      </c>
      <c r="Q838" s="6" cm="1">
        <f t="array" ref="Q838">IFERROR(INDEX(WDVOA!$W$2:$W$1616,MATCH($G838&amp;$A838-1&amp;$B838,WDVOA!$U$2:$U$19616&amp;WDVOA!$V$2:$V$19616&amp;WDVOA!$B$2:$B$19616,0)),0)</f>
        <v>0</v>
      </c>
      <c r="R838" s="6" cm="1">
        <f t="array" ref="R838">IFERROR(INDEX(DVOA!$AC$2:$AC$20095,MATCH($G838&amp;$A838-1&amp;$B838,DVOA!$C$2:$C$20095&amp;DVOA!$A$2:$A$20095&amp;DVOA!$B$2:$B$20095,0)
),0)</f>
        <v>0.17384040100000001</v>
      </c>
      <c r="S838" s="6">
        <f t="shared" si="172"/>
        <v>0.137431148</v>
      </c>
      <c r="T838" s="104">
        <f t="shared" si="180"/>
        <v>0.39903900800000003</v>
      </c>
      <c r="U838" s="104" t="str">
        <f t="shared" si="181"/>
        <v/>
      </c>
      <c r="V838" s="26" t="str" cm="1">
        <f t="array" ref="V838">IFERROR(IF(E838="H",INDEX('DVOA Pred'!$G$2:$G$1000,MATCH($F838&amp;$B838&amp;$A838,'DVOA Pred'!$C$2:$C$1000&amp;'DVOA Pred'!$A$2:$A$1000&amp;'DVOA Pred'!$B$2:$B$1000,0)),
INDEX('DVOA Pred'!$H$2:$H$1000,MATCH($F838&amp;$B838&amp;$A838,'DVOA Pred'!$D$2:$D$1000&amp;'DVOA Pred'!$A$2:$A$1000&amp;'DVOA Pred'!$B$2:$B$1000,0))),"")</f>
        <v/>
      </c>
      <c r="W838" s="26" t="str">
        <f t="shared" si="173"/>
        <v/>
      </c>
      <c r="X838" s="26" t="str">
        <f t="shared" si="174"/>
        <v/>
      </c>
      <c r="Y838" s="6" t="str">
        <f>IFERROR((PERCENTRANK($L$2:$L$20355,L838)*Multiples!$B$3)+((PERCENTRANK($W$2:$W$20355,W838)*(1-Multiples!$B$3))),"")</f>
        <v/>
      </c>
      <c r="Z838" s="64">
        <v>27</v>
      </c>
      <c r="AA838" s="64">
        <v>17</v>
      </c>
      <c r="AB838" s="24">
        <f t="shared" si="175"/>
        <v>10</v>
      </c>
      <c r="AC838" s="24">
        <f t="shared" si="176"/>
        <v>0.5</v>
      </c>
      <c r="AD838" s="24">
        <f t="shared" si="177"/>
        <v>1.5</v>
      </c>
      <c r="AE838" s="99" t="str">
        <f t="shared" si="178"/>
        <v>Yes</v>
      </c>
      <c r="AF838" s="99" t="str">
        <f t="shared" si="179"/>
        <v>Yes</v>
      </c>
      <c r="AG838" s="64"/>
      <c r="AH838" s="105"/>
      <c r="AI838" s="105"/>
      <c r="AJ838" s="66"/>
    </row>
    <row r="839" spans="1:36" customFormat="1" x14ac:dyDescent="0.25">
      <c r="A839" s="7">
        <v>15</v>
      </c>
      <c r="B839" s="5">
        <v>2023</v>
      </c>
      <c r="C839" s="5" t="str">
        <f t="shared" si="169"/>
        <v>2023 W15</v>
      </c>
      <c r="D839" s="5">
        <v>420</v>
      </c>
      <c r="E839" s="5" t="s">
        <v>651</v>
      </c>
      <c r="F839" s="5" t="s">
        <v>17</v>
      </c>
      <c r="G839" s="5" t="s">
        <v>5</v>
      </c>
      <c r="H839" s="5">
        <v>9.5</v>
      </c>
      <c r="I839" s="61">
        <v>8.5</v>
      </c>
      <c r="J839" s="62" t="str">
        <f t="shared" si="170"/>
        <v>D1</v>
      </c>
      <c r="K839" s="61">
        <f t="shared" si="171"/>
        <v>1</v>
      </c>
      <c r="L839" s="228">
        <f>IF(K839=0,0,
IF(J839="D0.5",0.5*SUMIFS('Key Numbers'!$C$2:$C$71,'Key Numbers'!$A$2:$A$71,"&gt;="&amp;ABS($I839),'Key Numbers'!$A$2:$A$71,"&lt;="&amp;ABS($H839)),
IF(J839="D-0.5",0.5*-1*SUMIFS('Key Numbers'!$C$2:$C$71,'Key Numbers'!$A$2:$A$71,"&lt;="&amp;ABS($I839),'Key Numbers'!$A$2:$A$71,"&gt;="&amp;ABS($H839)),
IF(J839="F0.5",0.5*SUMIFS('Key Numbers'!$C$2:$C$71,'Key Numbers'!$A$2:$A$71,"&lt;="&amp;ABS($I839),'Key Numbers'!$A$2:$A$71,"&gt;="&amp;ABS($H839)),
IF(J839="F-0.5",0.5*-1*SUMIFS('Key Numbers'!$C$2:$C$71,'Key Numbers'!$A$2:$A$71,"&gt;="&amp;ABS($I839),'Key Numbers'!$A$2:$A$71,"&lt;="&amp;ABS($H839)),
IF(AND(LEFT(J839,1)="F",K839&lt;0),-1*SUMIFS('Key Numbers'!$C$2:$C$71,'Key Numbers'!$A$2:$A$71,"&gt;="&amp;ABS($I839),'Key Numbers'!$A$2:$A$71,"&lt;="&amp;ABS($H839)),
IF(AND(LEFT(J839,1)="F",K839&gt;0),SUMIFS('Key Numbers'!$C$2:$C$71,'Key Numbers'!$A$2:$A$71,"&lt;="&amp;ABS($I839),'Key Numbers'!$A$2:$A$71,"&gt;="&amp;ABS($H839)),
IF(AND(LEFT(J839,1)="D",K839&lt;0),-1*SUMIFS('Key Numbers'!$C$2:$C$71,'Key Numbers'!$A$2:$A$71,"&lt;="&amp;ABS($I839),'Key Numbers'!$A$2:$A$71,"&gt;="&amp;ABS($H839)),
SUMIFS('Key Numbers'!$C$2:$C$71,'Key Numbers'!$A$2:$A$71,"&gt;="&amp;ABS($I839),'Key Numbers'!$A$2:$A$71,"&lt;="&amp;ABS($H839))))))))))</f>
        <v>1.6513761467889909E-2</v>
      </c>
      <c r="M839" s="6" cm="1">
        <f t="array" ref="M839">IFERROR(INDEX(DVOA!$E$2:$E$20095,MATCH($F839&amp;$A839-1&amp;$B839,DVOA!$C$2:$C$20095&amp;DVOA!$A$2:$A20689&amp;DVOA!$B$2:$B$20095,0)),0)</f>
        <v>-0.153964243</v>
      </c>
      <c r="N839" s="6" cm="1">
        <f t="array" ref="N839">IFERROR(INDEX(WDVOA!$W$2:$W$1616,MATCH($F839&amp;$A839-1&amp;$B839,WDVOA!$U$2:$U$19616&amp;WDVOA!$V$2:$V$19616&amp;WDVOA!$B$2:$B$19616,0)),0)</f>
        <v>0</v>
      </c>
      <c r="O839" s="6" cm="1">
        <f t="array" ref="O839">IFERROR(INDEX(DVOA!$AC$2:$AC$20095,MATCH($F839&amp;$A839-1&amp;$B839,DVOA!$C$2:$C$20095&amp;DVOA!$A$2:$A$20095&amp;DVOA!$B$2:$B$20095,0)
),0)</f>
        <v>0.17384040100000001</v>
      </c>
      <c r="P839" s="6" cm="1">
        <f t="array" ref="P839">IFERROR(INDEX(DVOA!$E$2:$E$20095,MATCH($G839&amp;$A839-1&amp;$B839,DVOA!$C$2:$C$20095&amp;DVOA!$A$2:$A20689&amp;DVOA!$B$2:$B$20095,0)),0)</f>
        <v>0.245074765</v>
      </c>
      <c r="Q839" s="6" cm="1">
        <f t="array" ref="Q839">IFERROR(INDEX(WDVOA!$W$2:$W$1616,MATCH($G839&amp;$A839-1&amp;$B839,WDVOA!$U$2:$U$19616&amp;WDVOA!$V$2:$V$19616&amp;WDVOA!$B$2:$B$19616,0)),0)</f>
        <v>0</v>
      </c>
      <c r="R839" s="6" cm="1">
        <f t="array" ref="R839">IFERROR(INDEX(DVOA!$AC$2:$AC$20095,MATCH($G839&amp;$A839-1&amp;$B839,DVOA!$C$2:$C$20095&amp;DVOA!$A$2:$A$20095&amp;DVOA!$B$2:$B$20095,0)
),0)</f>
        <v>0.101021895</v>
      </c>
      <c r="S839" s="6">
        <f t="shared" si="172"/>
        <v>0.137431148</v>
      </c>
      <c r="T839" s="104">
        <f t="shared" si="180"/>
        <v>-0.39903900800000003</v>
      </c>
      <c r="U839" s="104" t="str">
        <f t="shared" si="181"/>
        <v/>
      </c>
      <c r="V839" s="26" t="str" cm="1">
        <f t="array" ref="V839">IFERROR(IF(E839="H",INDEX('DVOA Pred'!$G$2:$G$1000,MATCH($F839&amp;$B839&amp;$A839,'DVOA Pred'!$C$2:$C$1000&amp;'DVOA Pred'!$A$2:$A$1000&amp;'DVOA Pred'!$B$2:$B$1000,0)),
INDEX('DVOA Pred'!$H$2:$H$1000,MATCH($F839&amp;$B839&amp;$A839,'DVOA Pred'!$D$2:$D$1000&amp;'DVOA Pred'!$A$2:$A$1000&amp;'DVOA Pred'!$B$2:$B$1000,0))),"")</f>
        <v/>
      </c>
      <c r="W839" s="26" t="str">
        <f t="shared" si="173"/>
        <v/>
      </c>
      <c r="X839" s="26" t="str">
        <f t="shared" si="174"/>
        <v/>
      </c>
      <c r="Y839" s="6" t="str">
        <f>IFERROR((PERCENTRANK($L$2:$L$20355,L839)*Multiples!$B$3)+((PERCENTRANK($W$2:$W$20355,W839)*(1-Multiples!$B$3))),"")</f>
        <v/>
      </c>
      <c r="Z839" s="64">
        <v>17</v>
      </c>
      <c r="AA839" s="64">
        <v>27</v>
      </c>
      <c r="AB839" s="24">
        <f t="shared" si="175"/>
        <v>-10</v>
      </c>
      <c r="AC839" s="24">
        <f t="shared" si="176"/>
        <v>-0.5</v>
      </c>
      <c r="AD839" s="24">
        <f t="shared" si="177"/>
        <v>-1.5</v>
      </c>
      <c r="AE839" s="99" t="str">
        <f t="shared" si="178"/>
        <v>No</v>
      </c>
      <c r="AF839" s="99" t="str">
        <f t="shared" si="179"/>
        <v>No</v>
      </c>
      <c r="AG839" s="64"/>
      <c r="AH839" s="105"/>
      <c r="AI839" s="105"/>
      <c r="AJ839" s="66"/>
    </row>
    <row r="840" spans="1:36" customFormat="1" x14ac:dyDescent="0.25">
      <c r="A840" s="7">
        <v>15</v>
      </c>
      <c r="B840" s="5">
        <v>2023</v>
      </c>
      <c r="C840" s="5" t="str">
        <f t="shared" si="169"/>
        <v>2023 W15</v>
      </c>
      <c r="D840" s="5">
        <v>421</v>
      </c>
      <c r="E840" s="5" t="s">
        <v>651</v>
      </c>
      <c r="F840" s="5" t="s">
        <v>0</v>
      </c>
      <c r="G840" s="5" t="s">
        <v>3</v>
      </c>
      <c r="H840" s="5">
        <v>-2.5</v>
      </c>
      <c r="I840" s="61">
        <v>-2</v>
      </c>
      <c r="J840" s="62" t="str">
        <f t="shared" si="170"/>
        <v>F-0.5</v>
      </c>
      <c r="K840" s="61">
        <f t="shared" si="171"/>
        <v>-0.5</v>
      </c>
      <c r="L840" s="228">
        <f>IF(K840=0,0,
IF(J840="D0.5",0.5*SUMIFS('Key Numbers'!$C$2:$C$71,'Key Numbers'!$A$2:$A$71,"&gt;="&amp;ABS($I840),'Key Numbers'!$A$2:$A$71,"&lt;="&amp;ABS($H840)),
IF(J840="D-0.5",0.5*-1*SUMIFS('Key Numbers'!$C$2:$C$71,'Key Numbers'!$A$2:$A$71,"&lt;="&amp;ABS($I840),'Key Numbers'!$A$2:$A$71,"&gt;="&amp;ABS($H840)),
IF(J840="F0.5",0.5*SUMIFS('Key Numbers'!$C$2:$C$71,'Key Numbers'!$A$2:$A$71,"&lt;="&amp;ABS($I840),'Key Numbers'!$A$2:$A$71,"&gt;="&amp;ABS($H840)),
IF(J840="F-0.5",0.5*-1*SUMIFS('Key Numbers'!$C$2:$C$71,'Key Numbers'!$A$2:$A$71,"&gt;="&amp;ABS($I840),'Key Numbers'!$A$2:$A$71,"&lt;="&amp;ABS($H840)),
IF(AND(LEFT(J840,1)="F",K840&lt;0),-1*SUMIFS('Key Numbers'!$C$2:$C$71,'Key Numbers'!$A$2:$A$71,"&gt;="&amp;ABS($I840),'Key Numbers'!$A$2:$A$71,"&lt;="&amp;ABS($H840)),
IF(AND(LEFT(J840,1)="F",K840&gt;0),SUMIFS('Key Numbers'!$C$2:$C$71,'Key Numbers'!$A$2:$A$71,"&lt;="&amp;ABS($I840),'Key Numbers'!$A$2:$A$71,"&gt;="&amp;ABS($H840)),
IF(AND(LEFT(J840,1)="D",K840&lt;0),-1*SUMIFS('Key Numbers'!$C$2:$C$71,'Key Numbers'!$A$2:$A$71,"&lt;="&amp;ABS($I840),'Key Numbers'!$A$2:$A$71,"&gt;="&amp;ABS($H840)),
SUMIFS('Key Numbers'!$C$2:$C$71,'Key Numbers'!$A$2:$A$71,"&gt;="&amp;ABS($I840),'Key Numbers'!$A$2:$A$71,"&lt;="&amp;ABS($H840))))))))))</f>
        <v>-2.8440366972477066E-2</v>
      </c>
      <c r="M840" s="6" cm="1">
        <f t="array" ref="M840">IFERROR(INDEX(DVOA!$E$2:$E$20095,MATCH($F840&amp;$A840-1&amp;$B840,DVOA!$C$2:$C$20095&amp;DVOA!$A$2:$A20690&amp;DVOA!$B$2:$B$20095,0)),0)</f>
        <v>0.204548851</v>
      </c>
      <c r="N840" s="6" cm="1">
        <f t="array" ref="N840">IFERROR(INDEX(WDVOA!$W$2:$W$1616,MATCH($F840&amp;$A840-1&amp;$B840,WDVOA!$U$2:$U$19616&amp;WDVOA!$V$2:$V$19616&amp;WDVOA!$B$2:$B$19616,0)),0)</f>
        <v>0</v>
      </c>
      <c r="O840" s="6" cm="1">
        <f t="array" ref="O840">IFERROR(INDEX(DVOA!$AC$2:$AC$20095,MATCH($F840&amp;$A840-1&amp;$B840,DVOA!$C$2:$C$20095&amp;DVOA!$A$2:$A$20095&amp;DVOA!$B$2:$B$20095,0)
),0)</f>
        <v>0.194516305</v>
      </c>
      <c r="P840" s="6" cm="1">
        <f t="array" ref="P840">IFERROR(INDEX(DVOA!$E$2:$E$20095,MATCH($G840&amp;$A840-1&amp;$B840,DVOA!$C$2:$C$20095&amp;DVOA!$A$2:$A20690&amp;DVOA!$B$2:$B$20095,0)),0)</f>
        <v>0.244368533</v>
      </c>
      <c r="Q840" s="6" cm="1">
        <f t="array" ref="Q840">IFERROR(INDEX(WDVOA!$W$2:$W$1616,MATCH($G840&amp;$A840-1&amp;$B840,WDVOA!$U$2:$U$19616&amp;WDVOA!$V$2:$V$19616&amp;WDVOA!$B$2:$B$19616,0)),0)</f>
        <v>0</v>
      </c>
      <c r="R840" s="6" cm="1">
        <f t="array" ref="R840">IFERROR(INDEX(DVOA!$AC$2:$AC$20095,MATCH($G840&amp;$A840-1&amp;$B840,DVOA!$C$2:$C$20095&amp;DVOA!$A$2:$A$20095&amp;DVOA!$B$2:$B$20095,0)
),0)</f>
        <v>0.15830350100000001</v>
      </c>
      <c r="S840" s="6">
        <f t="shared" si="172"/>
        <v>0.17640990300000001</v>
      </c>
      <c r="T840" s="104">
        <f t="shared" si="180"/>
        <v>-3.9819681999999995E-2</v>
      </c>
      <c r="U840" s="104" t="str">
        <f t="shared" si="181"/>
        <v/>
      </c>
      <c r="V840" s="26" t="str" cm="1">
        <f t="array" ref="V840">IFERROR(IF(E840="H",INDEX('DVOA Pred'!$G$2:$G$1000,MATCH($F840&amp;$B840&amp;$A840,'DVOA Pred'!$C$2:$C$1000&amp;'DVOA Pred'!$A$2:$A$1000&amp;'DVOA Pred'!$B$2:$B$1000,0)),
INDEX('DVOA Pred'!$H$2:$H$1000,MATCH($F840&amp;$B840&amp;$A840,'DVOA Pred'!$D$2:$D$1000&amp;'DVOA Pred'!$A$2:$A$1000&amp;'DVOA Pred'!$B$2:$B$1000,0))),"")</f>
        <v/>
      </c>
      <c r="W840" s="26" t="str">
        <f t="shared" si="173"/>
        <v/>
      </c>
      <c r="X840" s="26" t="str">
        <f t="shared" si="174"/>
        <v/>
      </c>
      <c r="Y840" s="6" t="str">
        <f>IFERROR((PERCENTRANK($L$2:$L$20355,L840)*Multiples!$B$3)+((PERCENTRANK($W$2:$W$20355,W840)*(1-Multiples!$B$3))),"")</f>
        <v/>
      </c>
      <c r="Z840" s="64">
        <v>31</v>
      </c>
      <c r="AA840" s="64">
        <v>10</v>
      </c>
      <c r="AB840" s="24">
        <f t="shared" si="175"/>
        <v>21</v>
      </c>
      <c r="AC840" s="24">
        <f t="shared" si="176"/>
        <v>18.5</v>
      </c>
      <c r="AD840" s="24">
        <f t="shared" si="177"/>
        <v>19</v>
      </c>
      <c r="AE840" s="99" t="str">
        <f t="shared" si="178"/>
        <v>Yes</v>
      </c>
      <c r="AF840" s="99" t="str">
        <f t="shared" si="179"/>
        <v>Yes</v>
      </c>
      <c r="AG840" s="64"/>
      <c r="AH840" s="105"/>
      <c r="AI840" s="105"/>
      <c r="AJ840" s="66"/>
    </row>
    <row r="841" spans="1:36" customFormat="1" x14ac:dyDescent="0.25">
      <c r="A841" s="7">
        <v>15</v>
      </c>
      <c r="B841" s="5">
        <v>2023</v>
      </c>
      <c r="C841" s="5" t="str">
        <f t="shared" si="169"/>
        <v>2023 W15</v>
      </c>
      <c r="D841" s="5">
        <v>421</v>
      </c>
      <c r="E841" s="5" t="s">
        <v>649</v>
      </c>
      <c r="F841" s="5" t="s">
        <v>3</v>
      </c>
      <c r="G841" s="5" t="s">
        <v>0</v>
      </c>
      <c r="H841" s="5">
        <v>2.5</v>
      </c>
      <c r="I841" s="61">
        <v>2</v>
      </c>
      <c r="J841" s="62" t="str">
        <f t="shared" si="170"/>
        <v>D0.5</v>
      </c>
      <c r="K841" s="61">
        <f t="shared" si="171"/>
        <v>0.5</v>
      </c>
      <c r="L841" s="228">
        <f>IF(K841=0,0,
IF(J841="D0.5",0.5*SUMIFS('Key Numbers'!$C$2:$C$71,'Key Numbers'!$A$2:$A$71,"&gt;="&amp;ABS($I841),'Key Numbers'!$A$2:$A$71,"&lt;="&amp;ABS($H841)),
IF(J841="D-0.5",0.5*-1*SUMIFS('Key Numbers'!$C$2:$C$71,'Key Numbers'!$A$2:$A$71,"&lt;="&amp;ABS($I841),'Key Numbers'!$A$2:$A$71,"&gt;="&amp;ABS($H841)),
IF(J841="F0.5",0.5*SUMIFS('Key Numbers'!$C$2:$C$71,'Key Numbers'!$A$2:$A$71,"&lt;="&amp;ABS($I841),'Key Numbers'!$A$2:$A$71,"&gt;="&amp;ABS($H841)),
IF(J841="F-0.5",0.5*-1*SUMIFS('Key Numbers'!$C$2:$C$71,'Key Numbers'!$A$2:$A$71,"&gt;="&amp;ABS($I841),'Key Numbers'!$A$2:$A$71,"&lt;="&amp;ABS($H841)),
IF(AND(LEFT(J841,1)="F",K841&lt;0),-1*SUMIFS('Key Numbers'!$C$2:$C$71,'Key Numbers'!$A$2:$A$71,"&gt;="&amp;ABS($I841),'Key Numbers'!$A$2:$A$71,"&lt;="&amp;ABS($H841)),
IF(AND(LEFT(J841,1)="F",K841&gt;0),SUMIFS('Key Numbers'!$C$2:$C$71,'Key Numbers'!$A$2:$A$71,"&lt;="&amp;ABS($I841),'Key Numbers'!$A$2:$A$71,"&gt;="&amp;ABS($H841)),
IF(AND(LEFT(J841,1)="D",K841&lt;0),-1*SUMIFS('Key Numbers'!$C$2:$C$71,'Key Numbers'!$A$2:$A$71,"&lt;="&amp;ABS($I841),'Key Numbers'!$A$2:$A$71,"&gt;="&amp;ABS($H841)),
SUMIFS('Key Numbers'!$C$2:$C$71,'Key Numbers'!$A$2:$A$71,"&gt;="&amp;ABS($I841),'Key Numbers'!$A$2:$A$71,"&lt;="&amp;ABS($H841))))))))))</f>
        <v>2.8440366972477066E-2</v>
      </c>
      <c r="M841" s="6" cm="1">
        <f t="array" ref="M841">IFERROR(INDEX(DVOA!$E$2:$E$20095,MATCH($F841&amp;$A841-1&amp;$B841,DVOA!$C$2:$C$20095&amp;DVOA!$A$2:$A20691&amp;DVOA!$B$2:$B$20095,0)),0)</f>
        <v>0.244368533</v>
      </c>
      <c r="N841" s="6" cm="1">
        <f t="array" ref="N841">IFERROR(INDEX(WDVOA!$W$2:$W$1616,MATCH($F841&amp;$A841-1&amp;$B841,WDVOA!$U$2:$U$19616&amp;WDVOA!$V$2:$V$19616&amp;WDVOA!$B$2:$B$19616,0)),0)</f>
        <v>0</v>
      </c>
      <c r="O841" s="6" cm="1">
        <f t="array" ref="O841">IFERROR(INDEX(DVOA!$AC$2:$AC$20095,MATCH($F841&amp;$A841-1&amp;$B841,DVOA!$C$2:$C$20095&amp;DVOA!$A$2:$A$20095&amp;DVOA!$B$2:$B$20095,0)
),0)</f>
        <v>0.15830350100000001</v>
      </c>
      <c r="P841" s="6" cm="1">
        <f t="array" ref="P841">IFERROR(INDEX(DVOA!$E$2:$E$20095,MATCH($G841&amp;$A841-1&amp;$B841,DVOA!$C$2:$C$20095&amp;DVOA!$A$2:$A20691&amp;DVOA!$B$2:$B$20095,0)),0)</f>
        <v>0.204548851</v>
      </c>
      <c r="Q841" s="6" cm="1">
        <f t="array" ref="Q841">IFERROR(INDEX(WDVOA!$W$2:$W$1616,MATCH($G841&amp;$A841-1&amp;$B841,WDVOA!$U$2:$U$19616&amp;WDVOA!$V$2:$V$19616&amp;WDVOA!$B$2:$B$19616,0)),0)</f>
        <v>0</v>
      </c>
      <c r="R841" s="6" cm="1">
        <f t="array" ref="R841">IFERROR(INDEX(DVOA!$AC$2:$AC$20095,MATCH($G841&amp;$A841-1&amp;$B841,DVOA!$C$2:$C$20095&amp;DVOA!$A$2:$A$20095&amp;DVOA!$B$2:$B$20095,0)
),0)</f>
        <v>0.194516305</v>
      </c>
      <c r="S841" s="6">
        <f t="shared" si="172"/>
        <v>0.17640990300000001</v>
      </c>
      <c r="T841" s="104">
        <f t="shared" si="180"/>
        <v>3.9819681999999995E-2</v>
      </c>
      <c r="U841" s="104" t="str">
        <f t="shared" si="181"/>
        <v/>
      </c>
      <c r="V841" s="26" t="str" cm="1">
        <f t="array" ref="V841">IFERROR(IF(E841="H",INDEX('DVOA Pred'!$G$2:$G$1000,MATCH($F841&amp;$B841&amp;$A841,'DVOA Pred'!$C$2:$C$1000&amp;'DVOA Pred'!$A$2:$A$1000&amp;'DVOA Pred'!$B$2:$B$1000,0)),
INDEX('DVOA Pred'!$H$2:$H$1000,MATCH($F841&amp;$B841&amp;$A841,'DVOA Pred'!$D$2:$D$1000&amp;'DVOA Pred'!$A$2:$A$1000&amp;'DVOA Pred'!$B$2:$B$1000,0))),"")</f>
        <v/>
      </c>
      <c r="W841" s="26" t="str">
        <f t="shared" si="173"/>
        <v/>
      </c>
      <c r="X841" s="26" t="str">
        <f t="shared" si="174"/>
        <v/>
      </c>
      <c r="Y841" s="6" t="str">
        <f>IFERROR((PERCENTRANK($L$2:$L$20355,L841)*Multiples!$B$3)+((PERCENTRANK($W$2:$W$20355,W841)*(1-Multiples!$B$3))),"")</f>
        <v/>
      </c>
      <c r="Z841" s="64">
        <v>10</v>
      </c>
      <c r="AA841" s="64">
        <v>31</v>
      </c>
      <c r="AB841" s="24">
        <f t="shared" si="175"/>
        <v>-21</v>
      </c>
      <c r="AC841" s="24">
        <f t="shared" si="176"/>
        <v>-18.5</v>
      </c>
      <c r="AD841" s="24">
        <f t="shared" si="177"/>
        <v>-19</v>
      </c>
      <c r="AE841" s="99" t="str">
        <f t="shared" si="178"/>
        <v>No</v>
      </c>
      <c r="AF841" s="99" t="str">
        <f t="shared" si="179"/>
        <v>No</v>
      </c>
      <c r="AG841" s="64"/>
      <c r="AH841" s="105"/>
      <c r="AI841" s="105"/>
      <c r="AJ841" s="66"/>
    </row>
    <row r="842" spans="1:36" customFormat="1" x14ac:dyDescent="0.25">
      <c r="A842" s="7">
        <v>15</v>
      </c>
      <c r="B842" s="5">
        <v>2023</v>
      </c>
      <c r="C842" s="5" t="str">
        <f t="shared" si="169"/>
        <v>2023 W15</v>
      </c>
      <c r="D842" s="5">
        <v>422</v>
      </c>
      <c r="E842" s="5" t="s">
        <v>651</v>
      </c>
      <c r="F842" s="5" t="s">
        <v>4</v>
      </c>
      <c r="G842" s="5" t="s">
        <v>9</v>
      </c>
      <c r="H842" s="5">
        <v>-8.5</v>
      </c>
      <c r="I842" s="61">
        <v>-7</v>
      </c>
      <c r="J842" s="62" t="str">
        <f t="shared" si="170"/>
        <v>F-1.5</v>
      </c>
      <c r="K842" s="61">
        <f t="shared" si="171"/>
        <v>-1.5</v>
      </c>
      <c r="L842" s="228">
        <f>IF(K842=0,0,
IF(J842="D0.5",0.5*SUMIFS('Key Numbers'!$C$2:$C$71,'Key Numbers'!$A$2:$A$71,"&gt;="&amp;ABS($I842),'Key Numbers'!$A$2:$A$71,"&lt;="&amp;ABS($H842)),
IF(J842="D-0.5",0.5*-1*SUMIFS('Key Numbers'!$C$2:$C$71,'Key Numbers'!$A$2:$A$71,"&lt;="&amp;ABS($I842),'Key Numbers'!$A$2:$A$71,"&gt;="&amp;ABS($H842)),
IF(J842="F0.5",0.5*SUMIFS('Key Numbers'!$C$2:$C$71,'Key Numbers'!$A$2:$A$71,"&lt;="&amp;ABS($I842),'Key Numbers'!$A$2:$A$71,"&gt;="&amp;ABS($H842)),
IF(J842="F-0.5",0.5*-1*SUMIFS('Key Numbers'!$C$2:$C$71,'Key Numbers'!$A$2:$A$71,"&gt;="&amp;ABS($I842),'Key Numbers'!$A$2:$A$71,"&lt;="&amp;ABS($H842)),
IF(AND(LEFT(J842,1)="F",K842&lt;0),-1*SUMIFS('Key Numbers'!$C$2:$C$71,'Key Numbers'!$A$2:$A$71,"&gt;="&amp;ABS($I842),'Key Numbers'!$A$2:$A$71,"&lt;="&amp;ABS($H842)),
IF(AND(LEFT(J842,1)="F",K842&gt;0),SUMIFS('Key Numbers'!$C$2:$C$71,'Key Numbers'!$A$2:$A$71,"&lt;="&amp;ABS($I842),'Key Numbers'!$A$2:$A$71,"&gt;="&amp;ABS($H842)),
IF(AND(LEFT(J842,1)="D",K842&lt;0),-1*SUMIFS('Key Numbers'!$C$2:$C$71,'Key Numbers'!$A$2:$A$71,"&lt;="&amp;ABS($I842),'Key Numbers'!$A$2:$A$71,"&gt;="&amp;ABS($H842)),
SUMIFS('Key Numbers'!$C$2:$C$71,'Key Numbers'!$A$2:$A$71,"&gt;="&amp;ABS($I842),'Key Numbers'!$A$2:$A$71,"&lt;="&amp;ABS($H842))))))))))</f>
        <v>-0.12110091743119267</v>
      </c>
      <c r="M842" s="6" cm="1">
        <f t="array" ref="M842">IFERROR(INDEX(DVOA!$E$2:$E$20095,MATCH($F842&amp;$A842-1&amp;$B842,DVOA!$C$2:$C$20095&amp;DVOA!$A$2:$A20692&amp;DVOA!$B$2:$B$20095,0)),0)</f>
        <v>0.22492656799999999</v>
      </c>
      <c r="N842" s="6" cm="1">
        <f t="array" ref="N842">IFERROR(INDEX(WDVOA!$W$2:$W$1616,MATCH($F842&amp;$A842-1&amp;$B842,WDVOA!$U$2:$U$19616&amp;WDVOA!$V$2:$V$19616&amp;WDVOA!$B$2:$B$19616,0)),0)</f>
        <v>0</v>
      </c>
      <c r="O842" s="6" cm="1">
        <f t="array" ref="O842">IFERROR(INDEX(DVOA!$AC$2:$AC$20095,MATCH($F842&amp;$A842-1&amp;$B842,DVOA!$C$2:$C$20095&amp;DVOA!$A$2:$A$20095&amp;DVOA!$B$2:$B$20095,0)
),0)</f>
        <v>0.165606963</v>
      </c>
      <c r="P842" s="6" cm="1">
        <f t="array" ref="P842">IFERROR(INDEX(DVOA!$E$2:$E$20095,MATCH($G842&amp;$A842-1&amp;$B842,DVOA!$C$2:$C$20095&amp;DVOA!$A$2:$A20692&amp;DVOA!$B$2:$B$20095,0)),0)</f>
        <v>-0.122242604</v>
      </c>
      <c r="Q842" s="6" cm="1">
        <f t="array" ref="Q842">IFERROR(INDEX(WDVOA!$W$2:$W$1616,MATCH($G842&amp;$A842-1&amp;$B842,WDVOA!$U$2:$U$19616&amp;WDVOA!$V$2:$V$19616&amp;WDVOA!$B$2:$B$19616,0)),0)</f>
        <v>0</v>
      </c>
      <c r="R842" s="6" cm="1">
        <f t="array" ref="R842">IFERROR(INDEX(DVOA!$AC$2:$AC$20095,MATCH($G842&amp;$A842-1&amp;$B842,DVOA!$C$2:$C$20095&amp;DVOA!$A$2:$A$20095&amp;DVOA!$B$2:$B$20095,0)
),0)</f>
        <v>0.177215926</v>
      </c>
      <c r="S842" s="6">
        <f t="shared" si="172"/>
        <v>0.17141144450000001</v>
      </c>
      <c r="T842" s="104">
        <f t="shared" si="180"/>
        <v>0.34716917199999997</v>
      </c>
      <c r="U842" s="104" t="str">
        <f t="shared" si="181"/>
        <v/>
      </c>
      <c r="V842" s="26" t="str" cm="1">
        <f t="array" ref="V842">IFERROR(IF(E842="H",INDEX('DVOA Pred'!$G$2:$G$1000,MATCH($F842&amp;$B842&amp;$A842,'DVOA Pred'!$C$2:$C$1000&amp;'DVOA Pred'!$A$2:$A$1000&amp;'DVOA Pred'!$B$2:$B$1000,0)),
INDEX('DVOA Pred'!$H$2:$H$1000,MATCH($F842&amp;$B842&amp;$A842,'DVOA Pred'!$D$2:$D$1000&amp;'DVOA Pred'!$A$2:$A$1000&amp;'DVOA Pred'!$B$2:$B$1000,0))),"")</f>
        <v/>
      </c>
      <c r="W842" s="26" t="str">
        <f t="shared" si="173"/>
        <v/>
      </c>
      <c r="X842" s="26" t="str">
        <f t="shared" si="174"/>
        <v/>
      </c>
      <c r="Y842" s="6" t="str">
        <f>IFERROR((PERCENTRANK($L$2:$L$20355,L842)*Multiples!$B$3)+((PERCENTRANK($W$2:$W$20355,W842)*(1-Multiples!$B$3))),"")</f>
        <v/>
      </c>
      <c r="Z842" s="64">
        <v>30</v>
      </c>
      <c r="AA842" s="64">
        <v>0</v>
      </c>
      <c r="AB842" s="24">
        <f t="shared" si="175"/>
        <v>30</v>
      </c>
      <c r="AC842" s="24">
        <f t="shared" si="176"/>
        <v>21.5</v>
      </c>
      <c r="AD842" s="24">
        <f t="shared" si="177"/>
        <v>23</v>
      </c>
      <c r="AE842" s="99" t="str">
        <f t="shared" si="178"/>
        <v>Yes</v>
      </c>
      <c r="AF842" s="99" t="str">
        <f t="shared" si="179"/>
        <v>Yes</v>
      </c>
      <c r="AG842" s="64"/>
      <c r="AH842" s="105"/>
      <c r="AI842" s="105"/>
      <c r="AJ842" s="66"/>
    </row>
    <row r="843" spans="1:36" customFormat="1" x14ac:dyDescent="0.25">
      <c r="A843" s="7">
        <v>15</v>
      </c>
      <c r="B843" s="5">
        <v>2023</v>
      </c>
      <c r="C843" s="5" t="str">
        <f t="shared" si="169"/>
        <v>2023 W15</v>
      </c>
      <c r="D843" s="5">
        <v>422</v>
      </c>
      <c r="E843" s="5" t="s">
        <v>649</v>
      </c>
      <c r="F843" s="5" t="s">
        <v>9</v>
      </c>
      <c r="G843" s="5" t="s">
        <v>4</v>
      </c>
      <c r="H843" s="5">
        <v>8.5</v>
      </c>
      <c r="I843" s="61">
        <v>7</v>
      </c>
      <c r="J843" s="62" t="str">
        <f t="shared" si="170"/>
        <v>D1.5</v>
      </c>
      <c r="K843" s="61">
        <f t="shared" si="171"/>
        <v>1.5</v>
      </c>
      <c r="L843" s="228">
        <f>IF(K843=0,0,
IF(J843="D0.5",0.5*SUMIFS('Key Numbers'!$C$2:$C$71,'Key Numbers'!$A$2:$A$71,"&gt;="&amp;ABS($I843),'Key Numbers'!$A$2:$A$71,"&lt;="&amp;ABS($H843)),
IF(J843="D-0.5",0.5*-1*SUMIFS('Key Numbers'!$C$2:$C$71,'Key Numbers'!$A$2:$A$71,"&lt;="&amp;ABS($I843),'Key Numbers'!$A$2:$A$71,"&gt;="&amp;ABS($H843)),
IF(J843="F0.5",0.5*SUMIFS('Key Numbers'!$C$2:$C$71,'Key Numbers'!$A$2:$A$71,"&lt;="&amp;ABS($I843),'Key Numbers'!$A$2:$A$71,"&gt;="&amp;ABS($H843)),
IF(J843="F-0.5",0.5*-1*SUMIFS('Key Numbers'!$C$2:$C$71,'Key Numbers'!$A$2:$A$71,"&gt;="&amp;ABS($I843),'Key Numbers'!$A$2:$A$71,"&lt;="&amp;ABS($H843)),
IF(AND(LEFT(J843,1)="F",K843&lt;0),-1*SUMIFS('Key Numbers'!$C$2:$C$71,'Key Numbers'!$A$2:$A$71,"&gt;="&amp;ABS($I843),'Key Numbers'!$A$2:$A$71,"&lt;="&amp;ABS($H843)),
IF(AND(LEFT(J843,1)="F",K843&gt;0),SUMIFS('Key Numbers'!$C$2:$C$71,'Key Numbers'!$A$2:$A$71,"&lt;="&amp;ABS($I843),'Key Numbers'!$A$2:$A$71,"&gt;="&amp;ABS($H843)),
IF(AND(LEFT(J843,1)="D",K843&lt;0),-1*SUMIFS('Key Numbers'!$C$2:$C$71,'Key Numbers'!$A$2:$A$71,"&lt;="&amp;ABS($I843),'Key Numbers'!$A$2:$A$71,"&gt;="&amp;ABS($H843)),
SUMIFS('Key Numbers'!$C$2:$C$71,'Key Numbers'!$A$2:$A$71,"&gt;="&amp;ABS($I843),'Key Numbers'!$A$2:$A$71,"&lt;="&amp;ABS($H843))))))))))</f>
        <v>0.12110091743119267</v>
      </c>
      <c r="M843" s="6" cm="1">
        <f t="array" ref="M843">IFERROR(INDEX(DVOA!$E$2:$E$20095,MATCH($F843&amp;$A843-1&amp;$B843,DVOA!$C$2:$C$20095&amp;DVOA!$A$2:$A20693&amp;DVOA!$B$2:$B$20095,0)),0)</f>
        <v>-0.122242604</v>
      </c>
      <c r="N843" s="6" cm="1">
        <f t="array" ref="N843">IFERROR(INDEX(WDVOA!$W$2:$W$1616,MATCH($F843&amp;$A843-1&amp;$B843,WDVOA!$U$2:$U$19616&amp;WDVOA!$V$2:$V$19616&amp;WDVOA!$B$2:$B$19616,0)),0)</f>
        <v>0</v>
      </c>
      <c r="O843" s="6" cm="1">
        <f t="array" ref="O843">IFERROR(INDEX(DVOA!$AC$2:$AC$20095,MATCH($F843&amp;$A843-1&amp;$B843,DVOA!$C$2:$C$20095&amp;DVOA!$A$2:$A$20095&amp;DVOA!$B$2:$B$20095,0)
),0)</f>
        <v>0.177215926</v>
      </c>
      <c r="P843" s="6" cm="1">
        <f t="array" ref="P843">IFERROR(INDEX(DVOA!$E$2:$E$20095,MATCH($G843&amp;$A843-1&amp;$B843,DVOA!$C$2:$C$20095&amp;DVOA!$A$2:$A20693&amp;DVOA!$B$2:$B$20095,0)),0)</f>
        <v>0.22492656799999999</v>
      </c>
      <c r="Q843" s="6" cm="1">
        <f t="array" ref="Q843">IFERROR(INDEX(WDVOA!$W$2:$W$1616,MATCH($G843&amp;$A843-1&amp;$B843,WDVOA!$U$2:$U$19616&amp;WDVOA!$V$2:$V$19616&amp;WDVOA!$B$2:$B$19616,0)),0)</f>
        <v>0</v>
      </c>
      <c r="R843" s="6" cm="1">
        <f t="array" ref="R843">IFERROR(INDEX(DVOA!$AC$2:$AC$20095,MATCH($G843&amp;$A843-1&amp;$B843,DVOA!$C$2:$C$20095&amp;DVOA!$A$2:$A$20095&amp;DVOA!$B$2:$B$20095,0)
),0)</f>
        <v>0.165606963</v>
      </c>
      <c r="S843" s="6">
        <f t="shared" si="172"/>
        <v>0.17141144450000001</v>
      </c>
      <c r="T843" s="104">
        <f t="shared" si="180"/>
        <v>-0.34716917199999997</v>
      </c>
      <c r="U843" s="104" t="str">
        <f t="shared" si="181"/>
        <v/>
      </c>
      <c r="V843" s="26" t="str" cm="1">
        <f t="array" ref="V843">IFERROR(IF(E843="H",INDEX('DVOA Pred'!$G$2:$G$1000,MATCH($F843&amp;$B843&amp;$A843,'DVOA Pred'!$C$2:$C$1000&amp;'DVOA Pred'!$A$2:$A$1000&amp;'DVOA Pred'!$B$2:$B$1000,0)),
INDEX('DVOA Pred'!$H$2:$H$1000,MATCH($F843&amp;$B843&amp;$A843,'DVOA Pred'!$D$2:$D$1000&amp;'DVOA Pred'!$A$2:$A$1000&amp;'DVOA Pred'!$B$2:$B$1000,0))),"")</f>
        <v/>
      </c>
      <c r="W843" s="26" t="str">
        <f t="shared" si="173"/>
        <v/>
      </c>
      <c r="X843" s="26" t="str">
        <f t="shared" si="174"/>
        <v/>
      </c>
      <c r="Y843" s="6" t="str">
        <f>IFERROR((PERCENTRANK($L$2:$L$20355,L843)*Multiples!$B$3)+((PERCENTRANK($W$2:$W$20355,W843)*(1-Multiples!$B$3))),"")</f>
        <v/>
      </c>
      <c r="Z843" s="64">
        <v>0</v>
      </c>
      <c r="AA843" s="64">
        <v>30</v>
      </c>
      <c r="AB843" s="24">
        <f t="shared" si="175"/>
        <v>-30</v>
      </c>
      <c r="AC843" s="24">
        <f t="shared" si="176"/>
        <v>-21.5</v>
      </c>
      <c r="AD843" s="24">
        <f t="shared" si="177"/>
        <v>-23</v>
      </c>
      <c r="AE843" s="99" t="str">
        <f t="shared" si="178"/>
        <v>No</v>
      </c>
      <c r="AF843" s="99" t="str">
        <f t="shared" si="179"/>
        <v>No</v>
      </c>
      <c r="AG843" s="64" t="s">
        <v>652</v>
      </c>
      <c r="AH843" s="105"/>
      <c r="AI843" s="105">
        <v>3</v>
      </c>
      <c r="AJ843" s="66"/>
    </row>
    <row r="844" spans="1:36" customFormat="1" x14ac:dyDescent="0.25">
      <c r="A844" s="7">
        <v>15</v>
      </c>
      <c r="B844" s="5">
        <v>2023</v>
      </c>
      <c r="C844" s="5" t="str">
        <f t="shared" si="169"/>
        <v>2023 W15</v>
      </c>
      <c r="D844" s="5">
        <v>423</v>
      </c>
      <c r="E844" s="5" t="s">
        <v>649</v>
      </c>
      <c r="F844" s="5" t="s">
        <v>39</v>
      </c>
      <c r="G844" s="5" t="s">
        <v>21</v>
      </c>
      <c r="H844" s="5">
        <v>4.5</v>
      </c>
      <c r="I844" s="61">
        <v>4.5</v>
      </c>
      <c r="J844" s="62" t="str">
        <f t="shared" si="170"/>
        <v>D0</v>
      </c>
      <c r="K844" s="61">
        <f t="shared" si="171"/>
        <v>0</v>
      </c>
      <c r="L844" s="228">
        <f>IF(K844=0,0,
IF(J844="D0.5",0.5*SUMIFS('Key Numbers'!$C$2:$C$71,'Key Numbers'!$A$2:$A$71,"&gt;="&amp;ABS($I844),'Key Numbers'!$A$2:$A$71,"&lt;="&amp;ABS($H844)),
IF(J844="D-0.5",0.5*-1*SUMIFS('Key Numbers'!$C$2:$C$71,'Key Numbers'!$A$2:$A$71,"&lt;="&amp;ABS($I844),'Key Numbers'!$A$2:$A$71,"&gt;="&amp;ABS($H844)),
IF(J844="F0.5",0.5*SUMIFS('Key Numbers'!$C$2:$C$71,'Key Numbers'!$A$2:$A$71,"&lt;="&amp;ABS($I844),'Key Numbers'!$A$2:$A$71,"&gt;="&amp;ABS($H844)),
IF(J844="F-0.5",0.5*-1*SUMIFS('Key Numbers'!$C$2:$C$71,'Key Numbers'!$A$2:$A$71,"&gt;="&amp;ABS($I844),'Key Numbers'!$A$2:$A$71,"&lt;="&amp;ABS($H844)),
IF(AND(LEFT(J844,1)="F",K844&lt;0),-1*SUMIFS('Key Numbers'!$C$2:$C$71,'Key Numbers'!$A$2:$A$71,"&gt;="&amp;ABS($I844),'Key Numbers'!$A$2:$A$71,"&lt;="&amp;ABS($H844)),
IF(AND(LEFT(J844,1)="F",K844&gt;0),SUMIFS('Key Numbers'!$C$2:$C$71,'Key Numbers'!$A$2:$A$71,"&lt;="&amp;ABS($I844),'Key Numbers'!$A$2:$A$71,"&gt;="&amp;ABS($H844)),
IF(AND(LEFT(J844,1)="D",K844&lt;0),-1*SUMIFS('Key Numbers'!$C$2:$C$71,'Key Numbers'!$A$2:$A$71,"&lt;="&amp;ABS($I844),'Key Numbers'!$A$2:$A$71,"&gt;="&amp;ABS($H844)),
SUMIFS('Key Numbers'!$C$2:$C$71,'Key Numbers'!$A$2:$A$71,"&gt;="&amp;ABS($I844),'Key Numbers'!$A$2:$A$71,"&lt;="&amp;ABS($H844))))))))))</f>
        <v>0</v>
      </c>
      <c r="M844" s="6" cm="1">
        <f t="array" ref="M844">IFERROR(INDEX(DVOA!$E$2:$E$20095,MATCH($F844&amp;$A844-1&amp;$B844,DVOA!$C$2:$C$20095&amp;DVOA!$A$2:$A20694&amp;DVOA!$B$2:$B$20095,0)),0)</f>
        <v>-3.4207148999999999E-2</v>
      </c>
      <c r="N844" s="6" cm="1">
        <f t="array" ref="N844">IFERROR(INDEX(WDVOA!$W$2:$W$1616,MATCH($F844&amp;$A844-1&amp;$B844,WDVOA!$U$2:$U$19616&amp;WDVOA!$V$2:$V$19616&amp;WDVOA!$B$2:$B$19616,0)),0)</f>
        <v>0</v>
      </c>
      <c r="O844" s="6" cm="1">
        <f t="array" ref="O844">IFERROR(INDEX(DVOA!$AC$2:$AC$20095,MATCH($F844&amp;$A844-1&amp;$B844,DVOA!$C$2:$C$20095&amp;DVOA!$A$2:$A$20095&amp;DVOA!$B$2:$B$20095,0)
),0)</f>
        <v>0.133027496</v>
      </c>
      <c r="P844" s="6" cm="1">
        <f t="array" ref="P844">IFERROR(INDEX(DVOA!$E$2:$E$20095,MATCH($G844&amp;$A844-1&amp;$B844,DVOA!$C$2:$C$20095&amp;DVOA!$A$2:$A20694&amp;DVOA!$B$2:$B$20095,0)),0)</f>
        <v>0.115073075</v>
      </c>
      <c r="Q844" s="6" cm="1">
        <f t="array" ref="Q844">IFERROR(INDEX(WDVOA!$W$2:$W$1616,MATCH($G844&amp;$A844-1&amp;$B844,WDVOA!$U$2:$U$19616&amp;WDVOA!$V$2:$V$19616&amp;WDVOA!$B$2:$B$19616,0)),0)</f>
        <v>0</v>
      </c>
      <c r="R844" s="6" cm="1">
        <f t="array" ref="R844">IFERROR(INDEX(DVOA!$AC$2:$AC$20095,MATCH($G844&amp;$A844-1&amp;$B844,DVOA!$C$2:$C$20095&amp;DVOA!$A$2:$A$20095&amp;DVOA!$B$2:$B$20095,0)
),0)</f>
        <v>0.19205566900000001</v>
      </c>
      <c r="S844" s="6">
        <f t="shared" si="172"/>
        <v>0.1625415825</v>
      </c>
      <c r="T844" s="104">
        <f t="shared" si="180"/>
        <v>-0.14928022399999999</v>
      </c>
      <c r="U844" s="104" t="str">
        <f t="shared" si="181"/>
        <v/>
      </c>
      <c r="V844" s="26" t="str" cm="1">
        <f t="array" ref="V844">IFERROR(IF(E844="H",INDEX('DVOA Pred'!$G$2:$G$1000,MATCH($F844&amp;$B844&amp;$A844,'DVOA Pred'!$C$2:$C$1000&amp;'DVOA Pred'!$A$2:$A$1000&amp;'DVOA Pred'!$B$2:$B$1000,0)),
INDEX('DVOA Pred'!$H$2:$H$1000,MATCH($F844&amp;$B844&amp;$A844,'DVOA Pred'!$D$2:$D$1000&amp;'DVOA Pred'!$A$2:$A$1000&amp;'DVOA Pred'!$B$2:$B$1000,0))),"")</f>
        <v/>
      </c>
      <c r="W844" s="26" t="str">
        <f t="shared" si="173"/>
        <v/>
      </c>
      <c r="X844" s="26" t="str">
        <f t="shared" si="174"/>
        <v/>
      </c>
      <c r="Y844" s="6" t="str">
        <f>IFERROR((PERCENTRANK($L$2:$L$20355,L844)*Multiples!$B$3)+((PERCENTRANK($W$2:$W$20355,W844)*(1-Multiples!$B$3))),"")</f>
        <v/>
      </c>
      <c r="Z844" s="64">
        <v>17</v>
      </c>
      <c r="AA844" s="64">
        <v>42</v>
      </c>
      <c r="AB844" s="24">
        <f t="shared" si="175"/>
        <v>-25</v>
      </c>
      <c r="AC844" s="24">
        <f t="shared" si="176"/>
        <v>-20.5</v>
      </c>
      <c r="AD844" s="24">
        <f t="shared" si="177"/>
        <v>-20.5</v>
      </c>
      <c r="AE844" s="99" t="str">
        <f t="shared" si="178"/>
        <v>No</v>
      </c>
      <c r="AF844" s="99" t="str">
        <f t="shared" si="179"/>
        <v>No</v>
      </c>
      <c r="AG844" s="64"/>
      <c r="AH844" s="105"/>
      <c r="AI844" s="105"/>
      <c r="AJ844" s="66"/>
    </row>
    <row r="845" spans="1:36" customFormat="1" x14ac:dyDescent="0.25">
      <c r="A845" s="7">
        <v>15</v>
      </c>
      <c r="B845" s="5">
        <v>2023</v>
      </c>
      <c r="C845" s="5" t="str">
        <f t="shared" si="169"/>
        <v>2023 W15</v>
      </c>
      <c r="D845" s="5">
        <v>423</v>
      </c>
      <c r="E845" s="5" t="s">
        <v>651</v>
      </c>
      <c r="F845" s="5" t="s">
        <v>21</v>
      </c>
      <c r="G845" s="5" t="s">
        <v>39</v>
      </c>
      <c r="H845" s="5">
        <v>-4.5</v>
      </c>
      <c r="I845" s="61">
        <v>-4.5</v>
      </c>
      <c r="J845" s="62" t="str">
        <f t="shared" si="170"/>
        <v>F0</v>
      </c>
      <c r="K845" s="61">
        <f t="shared" si="171"/>
        <v>0</v>
      </c>
      <c r="L845" s="228">
        <f>IF(K845=0,0,
IF(J845="D0.5",0.5*SUMIFS('Key Numbers'!$C$2:$C$71,'Key Numbers'!$A$2:$A$71,"&gt;="&amp;ABS($I845),'Key Numbers'!$A$2:$A$71,"&lt;="&amp;ABS($H845)),
IF(J845="D-0.5",0.5*-1*SUMIFS('Key Numbers'!$C$2:$C$71,'Key Numbers'!$A$2:$A$71,"&lt;="&amp;ABS($I845),'Key Numbers'!$A$2:$A$71,"&gt;="&amp;ABS($H845)),
IF(J845="F0.5",0.5*SUMIFS('Key Numbers'!$C$2:$C$71,'Key Numbers'!$A$2:$A$71,"&lt;="&amp;ABS($I845),'Key Numbers'!$A$2:$A$71,"&gt;="&amp;ABS($H845)),
IF(J845="F-0.5",0.5*-1*SUMIFS('Key Numbers'!$C$2:$C$71,'Key Numbers'!$A$2:$A$71,"&gt;="&amp;ABS($I845),'Key Numbers'!$A$2:$A$71,"&lt;="&amp;ABS($H845)),
IF(AND(LEFT(J845,1)="F",K845&lt;0),-1*SUMIFS('Key Numbers'!$C$2:$C$71,'Key Numbers'!$A$2:$A$71,"&gt;="&amp;ABS($I845),'Key Numbers'!$A$2:$A$71,"&lt;="&amp;ABS($H845)),
IF(AND(LEFT(J845,1)="F",K845&gt;0),SUMIFS('Key Numbers'!$C$2:$C$71,'Key Numbers'!$A$2:$A$71,"&lt;="&amp;ABS($I845),'Key Numbers'!$A$2:$A$71,"&gt;="&amp;ABS($H845)),
IF(AND(LEFT(J845,1)="D",K845&lt;0),-1*SUMIFS('Key Numbers'!$C$2:$C$71,'Key Numbers'!$A$2:$A$71,"&lt;="&amp;ABS($I845),'Key Numbers'!$A$2:$A$71,"&gt;="&amp;ABS($H845)),
SUMIFS('Key Numbers'!$C$2:$C$71,'Key Numbers'!$A$2:$A$71,"&gt;="&amp;ABS($I845),'Key Numbers'!$A$2:$A$71,"&lt;="&amp;ABS($H845))))))))))</f>
        <v>0</v>
      </c>
      <c r="M845" s="6" cm="1">
        <f t="array" ref="M845">IFERROR(INDEX(DVOA!$E$2:$E$20095,MATCH($F845&amp;$A845-1&amp;$B845,DVOA!$C$2:$C$20095&amp;DVOA!$A$2:$A20695&amp;DVOA!$B$2:$B$20095,0)),0)</f>
        <v>0.115073075</v>
      </c>
      <c r="N845" s="6" cm="1">
        <f t="array" ref="N845">IFERROR(INDEX(WDVOA!$W$2:$W$1616,MATCH($F845&amp;$A845-1&amp;$B845,WDVOA!$U$2:$U$19616&amp;WDVOA!$V$2:$V$19616&amp;WDVOA!$B$2:$B$19616,0)),0)</f>
        <v>0</v>
      </c>
      <c r="O845" s="6" cm="1">
        <f t="array" ref="O845">IFERROR(INDEX(DVOA!$AC$2:$AC$20095,MATCH($F845&amp;$A845-1&amp;$B845,DVOA!$C$2:$C$20095&amp;DVOA!$A$2:$A$20095&amp;DVOA!$B$2:$B$20095,0)
),0)</f>
        <v>0.19205566900000001</v>
      </c>
      <c r="P845" s="6" cm="1">
        <f t="array" ref="P845">IFERROR(INDEX(DVOA!$E$2:$E$20095,MATCH($G845&amp;$A845-1&amp;$B845,DVOA!$C$2:$C$20095&amp;DVOA!$A$2:$A20695&amp;DVOA!$B$2:$B$20095,0)),0)</f>
        <v>-3.4207148999999999E-2</v>
      </c>
      <c r="Q845" s="6" cm="1">
        <f t="array" ref="Q845">IFERROR(INDEX(WDVOA!$W$2:$W$1616,MATCH($G845&amp;$A845-1&amp;$B845,WDVOA!$U$2:$U$19616&amp;WDVOA!$V$2:$V$19616&amp;WDVOA!$B$2:$B$19616,0)),0)</f>
        <v>0</v>
      </c>
      <c r="R845" s="6" cm="1">
        <f t="array" ref="R845">IFERROR(INDEX(DVOA!$AC$2:$AC$20095,MATCH($G845&amp;$A845-1&amp;$B845,DVOA!$C$2:$C$20095&amp;DVOA!$A$2:$A$20095&amp;DVOA!$B$2:$B$20095,0)
),0)</f>
        <v>0.133027496</v>
      </c>
      <c r="S845" s="6">
        <f t="shared" si="172"/>
        <v>0.1625415825</v>
      </c>
      <c r="T845" s="104">
        <f t="shared" si="180"/>
        <v>0.14928022399999999</v>
      </c>
      <c r="U845" s="104" t="str">
        <f t="shared" si="181"/>
        <v/>
      </c>
      <c r="V845" s="26" t="str" cm="1">
        <f t="array" ref="V845">IFERROR(IF(E845="H",INDEX('DVOA Pred'!$G$2:$G$1000,MATCH($F845&amp;$B845&amp;$A845,'DVOA Pred'!$C$2:$C$1000&amp;'DVOA Pred'!$A$2:$A$1000&amp;'DVOA Pred'!$B$2:$B$1000,0)),
INDEX('DVOA Pred'!$H$2:$H$1000,MATCH($F845&amp;$B845&amp;$A845,'DVOA Pred'!$D$2:$D$1000&amp;'DVOA Pred'!$A$2:$A$1000&amp;'DVOA Pred'!$B$2:$B$1000,0))),"")</f>
        <v/>
      </c>
      <c r="W845" s="26" t="str">
        <f t="shared" si="173"/>
        <v/>
      </c>
      <c r="X845" s="26" t="str">
        <f t="shared" si="174"/>
        <v/>
      </c>
      <c r="Y845" s="6" t="str">
        <f>IFERROR((PERCENTRANK($L$2:$L$20355,L845)*Multiples!$B$3)+((PERCENTRANK($W$2:$W$20355,W845)*(1-Multiples!$B$3))),"")</f>
        <v/>
      </c>
      <c r="Z845" s="64">
        <v>42</v>
      </c>
      <c r="AA845" s="64">
        <v>17</v>
      </c>
      <c r="AB845" s="24">
        <f t="shared" si="175"/>
        <v>25</v>
      </c>
      <c r="AC845" s="24">
        <f t="shared" si="176"/>
        <v>20.5</v>
      </c>
      <c r="AD845" s="24">
        <f t="shared" si="177"/>
        <v>20.5</v>
      </c>
      <c r="AE845" s="99" t="str">
        <f t="shared" si="178"/>
        <v>Yes</v>
      </c>
      <c r="AF845" s="99" t="str">
        <f t="shared" si="179"/>
        <v>Yes</v>
      </c>
      <c r="AG845" s="64"/>
      <c r="AH845" s="105"/>
      <c r="AI845" s="105"/>
      <c r="AJ845" s="66"/>
    </row>
    <row r="846" spans="1:36" customFormat="1" x14ac:dyDescent="0.25">
      <c r="A846" s="7">
        <v>15</v>
      </c>
      <c r="B846" s="5">
        <v>2023</v>
      </c>
      <c r="C846" s="5" t="str">
        <f t="shared" si="169"/>
        <v>2023 W15</v>
      </c>
      <c r="D846" s="5">
        <v>424</v>
      </c>
      <c r="E846" s="5" t="s">
        <v>649</v>
      </c>
      <c r="F846" s="5" t="s">
        <v>7</v>
      </c>
      <c r="G846" s="5" t="s">
        <v>30</v>
      </c>
      <c r="H846" s="5">
        <v>-3.5</v>
      </c>
      <c r="I846" s="61">
        <v>-2.5</v>
      </c>
      <c r="J846" s="62" t="str">
        <f t="shared" si="170"/>
        <v>F-1</v>
      </c>
      <c r="K846" s="61">
        <f t="shared" si="171"/>
        <v>-1</v>
      </c>
      <c r="L846" s="228">
        <f>IF(K846=0,0,
IF(J846="D0.5",0.5*SUMIFS('Key Numbers'!$C$2:$C$71,'Key Numbers'!$A$2:$A$71,"&gt;="&amp;ABS($I846),'Key Numbers'!$A$2:$A$71,"&lt;="&amp;ABS($H846)),
IF(J846="D-0.5",0.5*-1*SUMIFS('Key Numbers'!$C$2:$C$71,'Key Numbers'!$A$2:$A$71,"&lt;="&amp;ABS($I846),'Key Numbers'!$A$2:$A$71,"&gt;="&amp;ABS($H846)),
IF(J846="F0.5",0.5*SUMIFS('Key Numbers'!$C$2:$C$71,'Key Numbers'!$A$2:$A$71,"&lt;="&amp;ABS($I846),'Key Numbers'!$A$2:$A$71,"&gt;="&amp;ABS($H846)),
IF(J846="F-0.5",0.5*-1*SUMIFS('Key Numbers'!$C$2:$C$71,'Key Numbers'!$A$2:$A$71,"&gt;="&amp;ABS($I846),'Key Numbers'!$A$2:$A$71,"&lt;="&amp;ABS($H846)),
IF(AND(LEFT(J846,1)="F",K846&lt;0),-1*SUMIFS('Key Numbers'!$C$2:$C$71,'Key Numbers'!$A$2:$A$71,"&gt;="&amp;ABS($I846),'Key Numbers'!$A$2:$A$71,"&lt;="&amp;ABS($H846)),
IF(AND(LEFT(J846,1)="F",K846&gt;0),SUMIFS('Key Numbers'!$C$2:$C$71,'Key Numbers'!$A$2:$A$71,"&lt;="&amp;ABS($I846),'Key Numbers'!$A$2:$A$71,"&gt;="&amp;ABS($H846)),
IF(AND(LEFT(J846,1)="D",K846&lt;0),-1*SUMIFS('Key Numbers'!$C$2:$C$71,'Key Numbers'!$A$2:$A$71,"&lt;="&amp;ABS($I846),'Key Numbers'!$A$2:$A$71,"&gt;="&amp;ABS($H846)),
SUMIFS('Key Numbers'!$C$2:$C$71,'Key Numbers'!$A$2:$A$71,"&gt;="&amp;ABS($I846),'Key Numbers'!$A$2:$A$71,"&lt;="&amp;ABS($H846))))))))))</f>
        <v>-0.14495412844036698</v>
      </c>
      <c r="M846" s="6" cm="1">
        <f t="array" ref="M846">IFERROR(INDEX(DVOA!$E$2:$E$20095,MATCH($F846&amp;$A846-1&amp;$B846,DVOA!$C$2:$C$20095&amp;DVOA!$A$2:$A20696&amp;DVOA!$B$2:$B$20095,0)),0)</f>
        <v>0.110285704</v>
      </c>
      <c r="N846" s="6" cm="1">
        <f t="array" ref="N846">IFERROR(INDEX(WDVOA!$W$2:$W$1616,MATCH($F846&amp;$A846-1&amp;$B846,WDVOA!$U$2:$U$19616&amp;WDVOA!$V$2:$V$19616&amp;WDVOA!$B$2:$B$19616,0)),0)</f>
        <v>0</v>
      </c>
      <c r="O846" s="6" cm="1">
        <f t="array" ref="O846">IFERROR(INDEX(DVOA!$AC$2:$AC$20095,MATCH($F846&amp;$A846-1&amp;$B846,DVOA!$C$2:$C$20095&amp;DVOA!$A$2:$A$20095&amp;DVOA!$B$2:$B$20095,0)
),0)</f>
        <v>8.1499911999999994E-2</v>
      </c>
      <c r="P846" s="6" cm="1">
        <f t="array" ref="P846">IFERROR(INDEX(DVOA!$E$2:$E$20095,MATCH($G846&amp;$A846-1&amp;$B846,DVOA!$C$2:$C$20095&amp;DVOA!$A$2:$A20696&amp;DVOA!$B$2:$B$20095,0)),0)</f>
        <v>-6.6490819999999997E-3</v>
      </c>
      <c r="Q846" s="6" cm="1">
        <f t="array" ref="Q846">IFERROR(INDEX(WDVOA!$W$2:$W$1616,MATCH($G846&amp;$A846-1&amp;$B846,WDVOA!$U$2:$U$19616&amp;WDVOA!$V$2:$V$19616&amp;WDVOA!$B$2:$B$19616,0)),0)</f>
        <v>0</v>
      </c>
      <c r="R846" s="6" cm="1">
        <f t="array" ref="R846">IFERROR(INDEX(DVOA!$AC$2:$AC$20095,MATCH($G846&amp;$A846-1&amp;$B846,DVOA!$C$2:$C$20095&amp;DVOA!$A$2:$A$20095&amp;DVOA!$B$2:$B$20095,0)
),0)</f>
        <v>6.6598839000000007E-2</v>
      </c>
      <c r="S846" s="6">
        <f t="shared" si="172"/>
        <v>7.40493755E-2</v>
      </c>
      <c r="T846" s="104">
        <f t="shared" si="180"/>
        <v>0.116934786</v>
      </c>
      <c r="U846" s="104" t="str">
        <f t="shared" si="181"/>
        <v/>
      </c>
      <c r="V846" s="26" t="str" cm="1">
        <f t="array" ref="V846">IFERROR(IF(E846="H",INDEX('DVOA Pred'!$G$2:$G$1000,MATCH($F846&amp;$B846&amp;$A846,'DVOA Pred'!$C$2:$C$1000&amp;'DVOA Pred'!$A$2:$A$1000&amp;'DVOA Pred'!$B$2:$B$1000,0)),
INDEX('DVOA Pred'!$H$2:$H$1000,MATCH($F846&amp;$B846&amp;$A846,'DVOA Pred'!$D$2:$D$1000&amp;'DVOA Pred'!$A$2:$A$1000&amp;'DVOA Pred'!$B$2:$B$1000,0))),"")</f>
        <v/>
      </c>
      <c r="W846" s="26" t="str">
        <f t="shared" si="173"/>
        <v/>
      </c>
      <c r="X846" s="26" t="str">
        <f t="shared" si="174"/>
        <v/>
      </c>
      <c r="Y846" s="6" t="str">
        <f>IFERROR((PERCENTRANK($L$2:$L$20355,L846)*Multiples!$B$3)+((PERCENTRANK($W$2:$W$20355,W846)*(1-Multiples!$B$3))),"")</f>
        <v/>
      </c>
      <c r="Z846" s="64">
        <v>17</v>
      </c>
      <c r="AA846" s="64">
        <v>20</v>
      </c>
      <c r="AB846" s="24">
        <f t="shared" si="175"/>
        <v>-3</v>
      </c>
      <c r="AC846" s="24">
        <f t="shared" si="176"/>
        <v>-6.5</v>
      </c>
      <c r="AD846" s="24">
        <f t="shared" si="177"/>
        <v>-5.5</v>
      </c>
      <c r="AE846" s="99" t="str">
        <f t="shared" si="178"/>
        <v>No</v>
      </c>
      <c r="AF846" s="99" t="str">
        <f t="shared" si="179"/>
        <v>No</v>
      </c>
      <c r="AG846" s="64"/>
      <c r="AH846" s="105"/>
      <c r="AI846" s="105"/>
      <c r="AJ846" s="66"/>
    </row>
    <row r="847" spans="1:36" customFormat="1" x14ac:dyDescent="0.25">
      <c r="A847" s="7">
        <v>15</v>
      </c>
      <c r="B847" s="5">
        <v>2023</v>
      </c>
      <c r="C847" s="5" t="str">
        <f t="shared" si="169"/>
        <v>2023 W15</v>
      </c>
      <c r="D847" s="5">
        <v>424</v>
      </c>
      <c r="E847" s="5" t="s">
        <v>651</v>
      </c>
      <c r="F847" s="5" t="s">
        <v>30</v>
      </c>
      <c r="G847" s="5" t="s">
        <v>7</v>
      </c>
      <c r="H847" s="5">
        <v>3.5</v>
      </c>
      <c r="I847" s="61">
        <v>2.5</v>
      </c>
      <c r="J847" s="62" t="str">
        <f t="shared" si="170"/>
        <v>D1</v>
      </c>
      <c r="K847" s="61">
        <f t="shared" si="171"/>
        <v>1</v>
      </c>
      <c r="L847" s="228">
        <f>IF(K847=0,0,
IF(J847="D0.5",0.5*SUMIFS('Key Numbers'!$C$2:$C$71,'Key Numbers'!$A$2:$A$71,"&gt;="&amp;ABS($I847),'Key Numbers'!$A$2:$A$71,"&lt;="&amp;ABS($H847)),
IF(J847="D-0.5",0.5*-1*SUMIFS('Key Numbers'!$C$2:$C$71,'Key Numbers'!$A$2:$A$71,"&lt;="&amp;ABS($I847),'Key Numbers'!$A$2:$A$71,"&gt;="&amp;ABS($H847)),
IF(J847="F0.5",0.5*SUMIFS('Key Numbers'!$C$2:$C$71,'Key Numbers'!$A$2:$A$71,"&lt;="&amp;ABS($I847),'Key Numbers'!$A$2:$A$71,"&gt;="&amp;ABS($H847)),
IF(J847="F-0.5",0.5*-1*SUMIFS('Key Numbers'!$C$2:$C$71,'Key Numbers'!$A$2:$A$71,"&gt;="&amp;ABS($I847),'Key Numbers'!$A$2:$A$71,"&lt;="&amp;ABS($H847)),
IF(AND(LEFT(J847,1)="F",K847&lt;0),-1*SUMIFS('Key Numbers'!$C$2:$C$71,'Key Numbers'!$A$2:$A$71,"&gt;="&amp;ABS($I847),'Key Numbers'!$A$2:$A$71,"&lt;="&amp;ABS($H847)),
IF(AND(LEFT(J847,1)="F",K847&gt;0),SUMIFS('Key Numbers'!$C$2:$C$71,'Key Numbers'!$A$2:$A$71,"&lt;="&amp;ABS($I847),'Key Numbers'!$A$2:$A$71,"&gt;="&amp;ABS($H847)),
IF(AND(LEFT(J847,1)="D",K847&lt;0),-1*SUMIFS('Key Numbers'!$C$2:$C$71,'Key Numbers'!$A$2:$A$71,"&lt;="&amp;ABS($I847),'Key Numbers'!$A$2:$A$71,"&gt;="&amp;ABS($H847)),
SUMIFS('Key Numbers'!$C$2:$C$71,'Key Numbers'!$A$2:$A$71,"&gt;="&amp;ABS($I847),'Key Numbers'!$A$2:$A$71,"&lt;="&amp;ABS($H847))))))))))</f>
        <v>0.14495412844036698</v>
      </c>
      <c r="M847" s="6" cm="1">
        <f t="array" ref="M847">IFERROR(INDEX(DVOA!$E$2:$E$20095,MATCH($F847&amp;$A847-1&amp;$B847,DVOA!$C$2:$C$20095&amp;DVOA!$A$2:$A20697&amp;DVOA!$B$2:$B$20095,0)),0)</f>
        <v>-6.6490819999999997E-3</v>
      </c>
      <c r="N847" s="6" cm="1">
        <f t="array" ref="N847">IFERROR(INDEX(WDVOA!$W$2:$W$1616,MATCH($F847&amp;$A847-1&amp;$B847,WDVOA!$U$2:$U$19616&amp;WDVOA!$V$2:$V$19616&amp;WDVOA!$B$2:$B$19616,0)),0)</f>
        <v>0</v>
      </c>
      <c r="O847" s="6" cm="1">
        <f t="array" ref="O847">IFERROR(INDEX(DVOA!$AC$2:$AC$20095,MATCH($F847&amp;$A847-1&amp;$B847,DVOA!$C$2:$C$20095&amp;DVOA!$A$2:$A$20095&amp;DVOA!$B$2:$B$20095,0)
),0)</f>
        <v>6.6598839000000007E-2</v>
      </c>
      <c r="P847" s="6" cm="1">
        <f t="array" ref="P847">IFERROR(INDEX(DVOA!$E$2:$E$20095,MATCH($G847&amp;$A847-1&amp;$B847,DVOA!$C$2:$C$20095&amp;DVOA!$A$2:$A20697&amp;DVOA!$B$2:$B$20095,0)),0)</f>
        <v>0.110285704</v>
      </c>
      <c r="Q847" s="6" cm="1">
        <f t="array" ref="Q847">IFERROR(INDEX(WDVOA!$W$2:$W$1616,MATCH($G847&amp;$A847-1&amp;$B847,WDVOA!$U$2:$U$19616&amp;WDVOA!$V$2:$V$19616&amp;WDVOA!$B$2:$B$19616,0)),0)</f>
        <v>0</v>
      </c>
      <c r="R847" s="6" cm="1">
        <f t="array" ref="R847">IFERROR(INDEX(DVOA!$AC$2:$AC$20095,MATCH($G847&amp;$A847-1&amp;$B847,DVOA!$C$2:$C$20095&amp;DVOA!$A$2:$A$20095&amp;DVOA!$B$2:$B$20095,0)
),0)</f>
        <v>8.1499911999999994E-2</v>
      </c>
      <c r="S847" s="6">
        <f t="shared" si="172"/>
        <v>7.40493755E-2</v>
      </c>
      <c r="T847" s="104">
        <f t="shared" si="180"/>
        <v>-0.116934786</v>
      </c>
      <c r="U847" s="104" t="str">
        <f t="shared" si="181"/>
        <v/>
      </c>
      <c r="V847" s="26" t="str" cm="1">
        <f t="array" ref="V847">IFERROR(IF(E847="H",INDEX('DVOA Pred'!$G$2:$G$1000,MATCH($F847&amp;$B847&amp;$A847,'DVOA Pred'!$C$2:$C$1000&amp;'DVOA Pred'!$A$2:$A$1000&amp;'DVOA Pred'!$B$2:$B$1000,0)),
INDEX('DVOA Pred'!$H$2:$H$1000,MATCH($F847&amp;$B847&amp;$A847,'DVOA Pred'!$D$2:$D$1000&amp;'DVOA Pred'!$A$2:$A$1000&amp;'DVOA Pred'!$B$2:$B$1000,0))),"")</f>
        <v/>
      </c>
      <c r="W847" s="26" t="str">
        <f t="shared" si="173"/>
        <v/>
      </c>
      <c r="X847" s="26" t="str">
        <f t="shared" si="174"/>
        <v/>
      </c>
      <c r="Y847" s="6" t="str">
        <f>IFERROR((PERCENTRANK($L$2:$L$20355,L847)*Multiples!$B$3)+((PERCENTRANK($W$2:$W$20355,W847)*(1-Multiples!$B$3))),"")</f>
        <v/>
      </c>
      <c r="Z847" s="64">
        <v>20</v>
      </c>
      <c r="AA847" s="64">
        <v>17</v>
      </c>
      <c r="AB847" s="24">
        <f t="shared" si="175"/>
        <v>3</v>
      </c>
      <c r="AC847" s="24">
        <f t="shared" si="176"/>
        <v>6.5</v>
      </c>
      <c r="AD847" s="24">
        <f t="shared" si="177"/>
        <v>5.5</v>
      </c>
      <c r="AE847" s="99" t="str">
        <f t="shared" si="178"/>
        <v>Yes</v>
      </c>
      <c r="AF847" s="99" t="str">
        <f t="shared" si="179"/>
        <v>Yes</v>
      </c>
      <c r="AG847" s="64"/>
      <c r="AH847" s="105"/>
      <c r="AI847" s="105"/>
      <c r="AJ847" s="66"/>
    </row>
    <row r="848" spans="1:36" customFormat="1" x14ac:dyDescent="0.25">
      <c r="A848" s="7">
        <v>15</v>
      </c>
      <c r="B848" s="5">
        <v>2023</v>
      </c>
      <c r="C848" s="5" t="str">
        <f t="shared" si="169"/>
        <v>2023 W15</v>
      </c>
      <c r="D848" s="5">
        <v>425</v>
      </c>
      <c r="E848" s="5" t="s">
        <v>649</v>
      </c>
      <c r="F848" s="5" t="s">
        <v>64</v>
      </c>
      <c r="G848" s="5" t="s">
        <v>10</v>
      </c>
      <c r="H848" s="5">
        <v>3.5</v>
      </c>
      <c r="I848" s="61">
        <v>2.5</v>
      </c>
      <c r="J848" s="62" t="str">
        <f t="shared" si="170"/>
        <v>D1</v>
      </c>
      <c r="K848" s="61">
        <f t="shared" si="171"/>
        <v>1</v>
      </c>
      <c r="L848" s="228">
        <f>IF(K848=0,0,
IF(J848="D0.5",0.5*SUMIFS('Key Numbers'!$C$2:$C$71,'Key Numbers'!$A$2:$A$71,"&gt;="&amp;ABS($I848),'Key Numbers'!$A$2:$A$71,"&lt;="&amp;ABS($H848)),
IF(J848="D-0.5",0.5*-1*SUMIFS('Key Numbers'!$C$2:$C$71,'Key Numbers'!$A$2:$A$71,"&lt;="&amp;ABS($I848),'Key Numbers'!$A$2:$A$71,"&gt;="&amp;ABS($H848)),
IF(J848="F0.5",0.5*SUMIFS('Key Numbers'!$C$2:$C$71,'Key Numbers'!$A$2:$A$71,"&lt;="&amp;ABS($I848),'Key Numbers'!$A$2:$A$71,"&gt;="&amp;ABS($H848)),
IF(J848="F-0.5",0.5*-1*SUMIFS('Key Numbers'!$C$2:$C$71,'Key Numbers'!$A$2:$A$71,"&gt;="&amp;ABS($I848),'Key Numbers'!$A$2:$A$71,"&lt;="&amp;ABS($H848)),
IF(AND(LEFT(J848,1)="F",K848&lt;0),-1*SUMIFS('Key Numbers'!$C$2:$C$71,'Key Numbers'!$A$2:$A$71,"&gt;="&amp;ABS($I848),'Key Numbers'!$A$2:$A$71,"&lt;="&amp;ABS($H848)),
IF(AND(LEFT(J848,1)="F",K848&gt;0),SUMIFS('Key Numbers'!$C$2:$C$71,'Key Numbers'!$A$2:$A$71,"&lt;="&amp;ABS($I848),'Key Numbers'!$A$2:$A$71,"&gt;="&amp;ABS($H848)),
IF(AND(LEFT(J848,1)="D",K848&lt;0),-1*SUMIFS('Key Numbers'!$C$2:$C$71,'Key Numbers'!$A$2:$A$71,"&lt;="&amp;ABS($I848),'Key Numbers'!$A$2:$A$71,"&gt;="&amp;ABS($H848)),
SUMIFS('Key Numbers'!$C$2:$C$71,'Key Numbers'!$A$2:$A$71,"&gt;="&amp;ABS($I848),'Key Numbers'!$A$2:$A$71,"&lt;="&amp;ABS($H848))))))))))</f>
        <v>0.14495412844036698</v>
      </c>
      <c r="M848" s="6" cm="1">
        <f t="array" ref="M848">IFERROR(INDEX(DVOA!$E$2:$E$20095,MATCH($F848&amp;$A848-1&amp;$B848,DVOA!$C$2:$C$20095&amp;DVOA!$A$2:$A20698&amp;DVOA!$B$2:$B$20095,0)),0)</f>
        <v>-0.111214091</v>
      </c>
      <c r="N848" s="6" cm="1">
        <f t="array" ref="N848">IFERROR(INDEX(WDVOA!$W$2:$W$1616,MATCH($F848&amp;$A848-1&amp;$B848,WDVOA!$U$2:$U$19616&amp;WDVOA!$V$2:$V$19616&amp;WDVOA!$B$2:$B$19616,0)),0)</f>
        <v>0</v>
      </c>
      <c r="O848" s="6" cm="1">
        <f t="array" ref="O848">IFERROR(INDEX(DVOA!$AC$2:$AC$20095,MATCH($F848&amp;$A848-1&amp;$B848,DVOA!$C$2:$C$20095&amp;DVOA!$A$2:$A$20095&amp;DVOA!$B$2:$B$20095,0)
),0)</f>
        <v>0.12349148</v>
      </c>
      <c r="P848" s="6" cm="1">
        <f t="array" ref="P848">IFERROR(INDEX(DVOA!$E$2:$E$20095,MATCH($G848&amp;$A848-1&amp;$B848,DVOA!$C$2:$C$20095&amp;DVOA!$A$2:$A20698&amp;DVOA!$B$2:$B$20095,0)),0)</f>
        <v>9.4823704999999994E-2</v>
      </c>
      <c r="Q848" s="6" cm="1">
        <f t="array" ref="Q848">IFERROR(INDEX(WDVOA!$W$2:$W$1616,MATCH($G848&amp;$A848-1&amp;$B848,WDVOA!$U$2:$U$19616&amp;WDVOA!$V$2:$V$19616&amp;WDVOA!$B$2:$B$19616,0)),0)</f>
        <v>0</v>
      </c>
      <c r="R848" s="6" cm="1">
        <f t="array" ref="R848">IFERROR(INDEX(DVOA!$AC$2:$AC$20095,MATCH($G848&amp;$A848-1&amp;$B848,DVOA!$C$2:$C$20095&amp;DVOA!$A$2:$A$20095&amp;DVOA!$B$2:$B$20095,0)
),0)</f>
        <v>0.183897858</v>
      </c>
      <c r="S848" s="6">
        <f t="shared" si="172"/>
        <v>0.15369466900000001</v>
      </c>
      <c r="T848" s="104">
        <f t="shared" si="180"/>
        <v>-0.206037796</v>
      </c>
      <c r="U848" s="104" t="str">
        <f t="shared" si="181"/>
        <v/>
      </c>
      <c r="V848" s="26" t="str" cm="1">
        <f t="array" ref="V848">IFERROR(IF(E848="H",INDEX('DVOA Pred'!$G$2:$G$1000,MATCH($F848&amp;$B848&amp;$A848,'DVOA Pred'!$C$2:$C$1000&amp;'DVOA Pred'!$A$2:$A$1000&amp;'DVOA Pred'!$B$2:$B$1000,0)),
INDEX('DVOA Pred'!$H$2:$H$1000,MATCH($F848&amp;$B848&amp;$A848,'DVOA Pred'!$D$2:$D$1000&amp;'DVOA Pred'!$A$2:$A$1000&amp;'DVOA Pred'!$B$2:$B$1000,0))),"")</f>
        <v/>
      </c>
      <c r="W848" s="26" t="str">
        <f t="shared" si="173"/>
        <v/>
      </c>
      <c r="X848" s="26" t="str">
        <f t="shared" si="174"/>
        <v/>
      </c>
      <c r="Y848" s="6" t="str">
        <f>IFERROR((PERCENTRANK($L$2:$L$20355,L848)*Multiples!$B$3)+((PERCENTRANK($W$2:$W$20355,W848)*(1-Multiples!$B$3))),"")</f>
        <v/>
      </c>
      <c r="Z848" s="64">
        <v>17</v>
      </c>
      <c r="AA848" s="64">
        <v>20</v>
      </c>
      <c r="AB848" s="24">
        <f t="shared" si="175"/>
        <v>-3</v>
      </c>
      <c r="AC848" s="24">
        <f t="shared" si="176"/>
        <v>0.5</v>
      </c>
      <c r="AD848" s="24">
        <f t="shared" si="177"/>
        <v>-0.5</v>
      </c>
      <c r="AE848" s="99" t="str">
        <f t="shared" si="178"/>
        <v>Yes</v>
      </c>
      <c r="AF848" s="99" t="str">
        <f t="shared" si="179"/>
        <v>No</v>
      </c>
      <c r="AG848" s="64" t="s">
        <v>658</v>
      </c>
      <c r="AH848" s="105"/>
      <c r="AI848" s="105"/>
      <c r="AJ848" s="66"/>
    </row>
    <row r="849" spans="1:36" customFormat="1" x14ac:dyDescent="0.25">
      <c r="A849" s="7">
        <v>15</v>
      </c>
      <c r="B849" s="5">
        <v>2023</v>
      </c>
      <c r="C849" s="5" t="str">
        <f t="shared" si="169"/>
        <v>2023 W15</v>
      </c>
      <c r="D849" s="5">
        <v>425</v>
      </c>
      <c r="E849" s="5" t="s">
        <v>651</v>
      </c>
      <c r="F849" s="5" t="s">
        <v>10</v>
      </c>
      <c r="G849" s="5" t="s">
        <v>64</v>
      </c>
      <c r="H849" s="5">
        <v>-3.5</v>
      </c>
      <c r="I849" s="61">
        <v>-2.5</v>
      </c>
      <c r="J849" s="62" t="str">
        <f t="shared" si="170"/>
        <v>F-1</v>
      </c>
      <c r="K849" s="61">
        <f t="shared" si="171"/>
        <v>-1</v>
      </c>
      <c r="L849" s="228">
        <f>IF(K849=0,0,
IF(J849="D0.5",0.5*SUMIFS('Key Numbers'!$C$2:$C$71,'Key Numbers'!$A$2:$A$71,"&gt;="&amp;ABS($I849),'Key Numbers'!$A$2:$A$71,"&lt;="&amp;ABS($H849)),
IF(J849="D-0.5",0.5*-1*SUMIFS('Key Numbers'!$C$2:$C$71,'Key Numbers'!$A$2:$A$71,"&lt;="&amp;ABS($I849),'Key Numbers'!$A$2:$A$71,"&gt;="&amp;ABS($H849)),
IF(J849="F0.5",0.5*SUMIFS('Key Numbers'!$C$2:$C$71,'Key Numbers'!$A$2:$A$71,"&lt;="&amp;ABS($I849),'Key Numbers'!$A$2:$A$71,"&gt;="&amp;ABS($H849)),
IF(J849="F-0.5",0.5*-1*SUMIFS('Key Numbers'!$C$2:$C$71,'Key Numbers'!$A$2:$A$71,"&gt;="&amp;ABS($I849),'Key Numbers'!$A$2:$A$71,"&lt;="&amp;ABS($H849)),
IF(AND(LEFT(J849,1)="F",K849&lt;0),-1*SUMIFS('Key Numbers'!$C$2:$C$71,'Key Numbers'!$A$2:$A$71,"&gt;="&amp;ABS($I849),'Key Numbers'!$A$2:$A$71,"&lt;="&amp;ABS($H849)),
IF(AND(LEFT(J849,1)="F",K849&gt;0),SUMIFS('Key Numbers'!$C$2:$C$71,'Key Numbers'!$A$2:$A$71,"&lt;="&amp;ABS($I849),'Key Numbers'!$A$2:$A$71,"&gt;="&amp;ABS($H849)),
IF(AND(LEFT(J849,1)="D",K849&lt;0),-1*SUMIFS('Key Numbers'!$C$2:$C$71,'Key Numbers'!$A$2:$A$71,"&lt;="&amp;ABS($I849),'Key Numbers'!$A$2:$A$71,"&gt;="&amp;ABS($H849)),
SUMIFS('Key Numbers'!$C$2:$C$71,'Key Numbers'!$A$2:$A$71,"&gt;="&amp;ABS($I849),'Key Numbers'!$A$2:$A$71,"&lt;="&amp;ABS($H849))))))))))</f>
        <v>-0.14495412844036698</v>
      </c>
      <c r="M849" s="6" cm="1">
        <f t="array" ref="M849">IFERROR(INDEX(DVOA!$E$2:$E$20095,MATCH($F849&amp;$A849-1&amp;$B849,DVOA!$C$2:$C$20095&amp;DVOA!$A$2:$A20699&amp;DVOA!$B$2:$B$20095,0)),0)</f>
        <v>9.4823704999999994E-2</v>
      </c>
      <c r="N849" s="6" cm="1">
        <f t="array" ref="N849">IFERROR(INDEX(WDVOA!$W$2:$W$1616,MATCH($F849&amp;$A849-1&amp;$B849,WDVOA!$U$2:$U$19616&amp;WDVOA!$V$2:$V$19616&amp;WDVOA!$B$2:$B$19616,0)),0)</f>
        <v>0</v>
      </c>
      <c r="O849" s="6" cm="1">
        <f t="array" ref="O849">IFERROR(INDEX(DVOA!$AC$2:$AC$20095,MATCH($F849&amp;$A849-1&amp;$B849,DVOA!$C$2:$C$20095&amp;DVOA!$A$2:$A$20095&amp;DVOA!$B$2:$B$20095,0)
),0)</f>
        <v>0.183897858</v>
      </c>
      <c r="P849" s="6" cm="1">
        <f t="array" ref="P849">IFERROR(INDEX(DVOA!$E$2:$E$20095,MATCH($G849&amp;$A849-1&amp;$B849,DVOA!$C$2:$C$20095&amp;DVOA!$A$2:$A20699&amp;DVOA!$B$2:$B$20095,0)),0)</f>
        <v>-0.111214091</v>
      </c>
      <c r="Q849" s="6" cm="1">
        <f t="array" ref="Q849">IFERROR(INDEX(WDVOA!$W$2:$W$1616,MATCH($G849&amp;$A849-1&amp;$B849,WDVOA!$U$2:$U$19616&amp;WDVOA!$V$2:$V$19616&amp;WDVOA!$B$2:$B$19616,0)),0)</f>
        <v>0</v>
      </c>
      <c r="R849" s="6" cm="1">
        <f t="array" ref="R849">IFERROR(INDEX(DVOA!$AC$2:$AC$20095,MATCH($G849&amp;$A849-1&amp;$B849,DVOA!$C$2:$C$20095&amp;DVOA!$A$2:$A$20095&amp;DVOA!$B$2:$B$20095,0)
),0)</f>
        <v>0.12349148</v>
      </c>
      <c r="S849" s="6">
        <f t="shared" si="172"/>
        <v>0.15369466900000001</v>
      </c>
      <c r="T849" s="104">
        <f t="shared" si="180"/>
        <v>0.206037796</v>
      </c>
      <c r="U849" s="104" t="str">
        <f t="shared" si="181"/>
        <v/>
      </c>
      <c r="V849" s="26" t="str" cm="1">
        <f t="array" ref="V849">IFERROR(IF(E849="H",INDEX('DVOA Pred'!$G$2:$G$1000,MATCH($F849&amp;$B849&amp;$A849,'DVOA Pred'!$C$2:$C$1000&amp;'DVOA Pred'!$A$2:$A$1000&amp;'DVOA Pred'!$B$2:$B$1000,0)),
INDEX('DVOA Pred'!$H$2:$H$1000,MATCH($F849&amp;$B849&amp;$A849,'DVOA Pred'!$D$2:$D$1000&amp;'DVOA Pred'!$A$2:$A$1000&amp;'DVOA Pred'!$B$2:$B$1000,0))),"")</f>
        <v/>
      </c>
      <c r="W849" s="26" t="str">
        <f t="shared" si="173"/>
        <v/>
      </c>
      <c r="X849" s="26" t="str">
        <f t="shared" si="174"/>
        <v/>
      </c>
      <c r="Y849" s="6" t="str">
        <f>IFERROR((PERCENTRANK($L$2:$L$20355,L849)*Multiples!$B$3)+((PERCENTRANK($W$2:$W$20355,W849)*(1-Multiples!$B$3))),"")</f>
        <v/>
      </c>
      <c r="Z849" s="64">
        <v>20</v>
      </c>
      <c r="AA849" s="64">
        <v>17</v>
      </c>
      <c r="AB849" s="24">
        <f t="shared" si="175"/>
        <v>3</v>
      </c>
      <c r="AC849" s="24">
        <f t="shared" si="176"/>
        <v>-0.5</v>
      </c>
      <c r="AD849" s="24">
        <f t="shared" si="177"/>
        <v>0.5</v>
      </c>
      <c r="AE849" s="99" t="str">
        <f t="shared" si="178"/>
        <v>No</v>
      </c>
      <c r="AF849" s="99" t="str">
        <f t="shared" si="179"/>
        <v>Yes</v>
      </c>
      <c r="AG849" s="64"/>
      <c r="AH849" s="105"/>
      <c r="AI849" s="105"/>
      <c r="AJ849" s="66"/>
    </row>
    <row r="850" spans="1:36" customFormat="1" x14ac:dyDescent="0.25">
      <c r="A850" s="7">
        <v>15</v>
      </c>
      <c r="B850" s="5">
        <v>2023</v>
      </c>
      <c r="C850" s="5" t="str">
        <f t="shared" si="169"/>
        <v>2023 W15</v>
      </c>
      <c r="D850" s="5">
        <v>426</v>
      </c>
      <c r="E850" s="5" t="s">
        <v>651</v>
      </c>
      <c r="F850" s="5" t="s">
        <v>35</v>
      </c>
      <c r="G850" s="5" t="s">
        <v>32</v>
      </c>
      <c r="H850" s="5">
        <v>-2.5</v>
      </c>
      <c r="I850" s="61">
        <v>-1.5</v>
      </c>
      <c r="J850" s="62" t="str">
        <f t="shared" si="170"/>
        <v>F-1</v>
      </c>
      <c r="K850" s="61">
        <f t="shared" si="171"/>
        <v>-1</v>
      </c>
      <c r="L850" s="228">
        <f>IF(K850=0,0,
IF(J850="D0.5",0.5*SUMIFS('Key Numbers'!$C$2:$C$71,'Key Numbers'!$A$2:$A$71,"&gt;="&amp;ABS($I850),'Key Numbers'!$A$2:$A$71,"&lt;="&amp;ABS($H850)),
IF(J850="D-0.5",0.5*-1*SUMIFS('Key Numbers'!$C$2:$C$71,'Key Numbers'!$A$2:$A$71,"&lt;="&amp;ABS($I850),'Key Numbers'!$A$2:$A$71,"&gt;="&amp;ABS($H850)),
IF(J850="F0.5",0.5*SUMIFS('Key Numbers'!$C$2:$C$71,'Key Numbers'!$A$2:$A$71,"&lt;="&amp;ABS($I850),'Key Numbers'!$A$2:$A$71,"&gt;="&amp;ABS($H850)),
IF(J850="F-0.5",0.5*-1*SUMIFS('Key Numbers'!$C$2:$C$71,'Key Numbers'!$A$2:$A$71,"&gt;="&amp;ABS($I850),'Key Numbers'!$A$2:$A$71,"&lt;="&amp;ABS($H850)),
IF(AND(LEFT(J850,1)="F",K850&lt;0),-1*SUMIFS('Key Numbers'!$C$2:$C$71,'Key Numbers'!$A$2:$A$71,"&gt;="&amp;ABS($I850),'Key Numbers'!$A$2:$A$71,"&lt;="&amp;ABS($H850)),
IF(AND(LEFT(J850,1)="F",K850&gt;0),SUMIFS('Key Numbers'!$C$2:$C$71,'Key Numbers'!$A$2:$A$71,"&lt;="&amp;ABS($I850),'Key Numbers'!$A$2:$A$71,"&gt;="&amp;ABS($H850)),
IF(AND(LEFT(J850,1)="D",K850&lt;0),-1*SUMIFS('Key Numbers'!$C$2:$C$71,'Key Numbers'!$A$2:$A$71,"&lt;="&amp;ABS($I850),'Key Numbers'!$A$2:$A$71,"&gt;="&amp;ABS($H850)),
SUMIFS('Key Numbers'!$C$2:$C$71,'Key Numbers'!$A$2:$A$71,"&gt;="&amp;ABS($I850),'Key Numbers'!$A$2:$A$71,"&lt;="&amp;ABS($H850))))))))))</f>
        <v>-5.6880733944954132E-2</v>
      </c>
      <c r="M850" s="6" cm="1">
        <f t="array" ref="M850">IFERROR(INDEX(DVOA!$E$2:$E$20095,MATCH($F850&amp;$A850-1&amp;$B850,DVOA!$C$2:$C$20095&amp;DVOA!$A$2:$A20700&amp;DVOA!$B$2:$B$20095,0)),0)</f>
        <v>-4.0949700999999998E-2</v>
      </c>
      <c r="N850" s="6" cm="1">
        <f t="array" ref="N850">IFERROR(INDEX(WDVOA!$W$2:$W$1616,MATCH($F850&amp;$A850-1&amp;$B850,WDVOA!$U$2:$U$19616&amp;WDVOA!$V$2:$V$19616&amp;WDVOA!$B$2:$B$19616,0)),0)</f>
        <v>0</v>
      </c>
      <c r="O850" s="6" cm="1">
        <f t="array" ref="O850">IFERROR(INDEX(DVOA!$AC$2:$AC$20095,MATCH($F850&amp;$A850-1&amp;$B850,DVOA!$C$2:$C$20095&amp;DVOA!$A$2:$A$20095&amp;DVOA!$B$2:$B$20095,0)
),0)</f>
        <v>0.13600788899999999</v>
      </c>
      <c r="P850" s="6" cm="1">
        <f t="array" ref="P850">IFERROR(INDEX(DVOA!$E$2:$E$20095,MATCH($G850&amp;$A850-1&amp;$B850,DVOA!$C$2:$C$20095&amp;DVOA!$A$2:$A20700&amp;DVOA!$B$2:$B$20095,0)),0)</f>
        <v>5.7688655999999998E-2</v>
      </c>
      <c r="Q850" s="6" cm="1">
        <f t="array" ref="Q850">IFERROR(INDEX(WDVOA!$W$2:$W$1616,MATCH($G850&amp;$A850-1&amp;$B850,WDVOA!$U$2:$U$19616&amp;WDVOA!$V$2:$V$19616&amp;WDVOA!$B$2:$B$19616,0)),0)</f>
        <v>0</v>
      </c>
      <c r="R850" s="6" cm="1">
        <f t="array" ref="R850">IFERROR(INDEX(DVOA!$AC$2:$AC$20095,MATCH($G850&amp;$A850-1&amp;$B850,DVOA!$C$2:$C$20095&amp;DVOA!$A$2:$A$20095&amp;DVOA!$B$2:$B$20095,0)
),0)</f>
        <v>0.14485884099999999</v>
      </c>
      <c r="S850" s="6">
        <f t="shared" si="172"/>
        <v>0.14043336499999998</v>
      </c>
      <c r="T850" s="104">
        <f t="shared" si="180"/>
        <v>-9.8638356999999996E-2</v>
      </c>
      <c r="U850" s="104" t="str">
        <f t="shared" si="181"/>
        <v/>
      </c>
      <c r="V850" s="26" t="str" cm="1">
        <f t="array" ref="V850">IFERROR(IF(E850="H",INDEX('DVOA Pred'!$G$2:$G$1000,MATCH($F850&amp;$B850&amp;$A850,'DVOA Pred'!$C$2:$C$1000&amp;'DVOA Pred'!$A$2:$A$1000&amp;'DVOA Pred'!$B$2:$B$1000,0)),
INDEX('DVOA Pred'!$H$2:$H$1000,MATCH($F850&amp;$B850&amp;$A850,'DVOA Pred'!$D$2:$D$1000&amp;'DVOA Pred'!$A$2:$A$1000&amp;'DVOA Pred'!$B$2:$B$1000,0))),"")</f>
        <v/>
      </c>
      <c r="W850" s="26" t="str">
        <f t="shared" si="173"/>
        <v/>
      </c>
      <c r="X850" s="26" t="str">
        <f t="shared" si="174"/>
        <v/>
      </c>
      <c r="Y850" s="6" t="str">
        <f>IFERROR((PERCENTRANK($L$2:$L$20355,L850)*Multiples!$B$3)+((PERCENTRANK($W$2:$W$20355,W850)*(1-Multiples!$B$3))),"")</f>
        <v/>
      </c>
      <c r="Z850" s="64">
        <v>30</v>
      </c>
      <c r="AA850" s="64">
        <v>13</v>
      </c>
      <c r="AB850" s="24">
        <f t="shared" si="175"/>
        <v>17</v>
      </c>
      <c r="AC850" s="24">
        <f t="shared" si="176"/>
        <v>14.5</v>
      </c>
      <c r="AD850" s="24">
        <f t="shared" si="177"/>
        <v>15.5</v>
      </c>
      <c r="AE850" s="99" t="str">
        <f t="shared" si="178"/>
        <v>Yes</v>
      </c>
      <c r="AF850" s="99" t="str">
        <f t="shared" si="179"/>
        <v>Yes</v>
      </c>
      <c r="AG850" s="64"/>
      <c r="AH850" s="105"/>
      <c r="AI850" s="105"/>
      <c r="AJ850" s="66"/>
    </row>
    <row r="851" spans="1:36" customFormat="1" x14ac:dyDescent="0.25">
      <c r="A851" s="7">
        <v>15</v>
      </c>
      <c r="B851" s="5">
        <v>2023</v>
      </c>
      <c r="C851" s="5" t="str">
        <f t="shared" si="169"/>
        <v>2023 W15</v>
      </c>
      <c r="D851" s="5">
        <v>426</v>
      </c>
      <c r="E851" s="5" t="s">
        <v>649</v>
      </c>
      <c r="F851" s="5" t="s">
        <v>32</v>
      </c>
      <c r="G851" s="5" t="s">
        <v>35</v>
      </c>
      <c r="H851" s="5">
        <v>2.5</v>
      </c>
      <c r="I851" s="61">
        <v>1.5</v>
      </c>
      <c r="J851" s="62" t="str">
        <f t="shared" si="170"/>
        <v>D1</v>
      </c>
      <c r="K851" s="61">
        <f t="shared" si="171"/>
        <v>1</v>
      </c>
      <c r="L851" s="228">
        <f>IF(K851=0,0,
IF(J851="D0.5",0.5*SUMIFS('Key Numbers'!$C$2:$C$71,'Key Numbers'!$A$2:$A$71,"&gt;="&amp;ABS($I851),'Key Numbers'!$A$2:$A$71,"&lt;="&amp;ABS($H851)),
IF(J851="D-0.5",0.5*-1*SUMIFS('Key Numbers'!$C$2:$C$71,'Key Numbers'!$A$2:$A$71,"&lt;="&amp;ABS($I851),'Key Numbers'!$A$2:$A$71,"&gt;="&amp;ABS($H851)),
IF(J851="F0.5",0.5*SUMIFS('Key Numbers'!$C$2:$C$71,'Key Numbers'!$A$2:$A$71,"&lt;="&amp;ABS($I851),'Key Numbers'!$A$2:$A$71,"&gt;="&amp;ABS($H851)),
IF(J851="F-0.5",0.5*-1*SUMIFS('Key Numbers'!$C$2:$C$71,'Key Numbers'!$A$2:$A$71,"&gt;="&amp;ABS($I851),'Key Numbers'!$A$2:$A$71,"&lt;="&amp;ABS($H851)),
IF(AND(LEFT(J851,1)="F",K851&lt;0),-1*SUMIFS('Key Numbers'!$C$2:$C$71,'Key Numbers'!$A$2:$A$71,"&gt;="&amp;ABS($I851),'Key Numbers'!$A$2:$A$71,"&lt;="&amp;ABS($H851)),
IF(AND(LEFT(J851,1)="F",K851&gt;0),SUMIFS('Key Numbers'!$C$2:$C$71,'Key Numbers'!$A$2:$A$71,"&lt;="&amp;ABS($I851),'Key Numbers'!$A$2:$A$71,"&gt;="&amp;ABS($H851)),
IF(AND(LEFT(J851,1)="D",K851&lt;0),-1*SUMIFS('Key Numbers'!$C$2:$C$71,'Key Numbers'!$A$2:$A$71,"&lt;="&amp;ABS($I851),'Key Numbers'!$A$2:$A$71,"&gt;="&amp;ABS($H851)),
SUMIFS('Key Numbers'!$C$2:$C$71,'Key Numbers'!$A$2:$A$71,"&gt;="&amp;ABS($I851),'Key Numbers'!$A$2:$A$71,"&lt;="&amp;ABS($H851))))))))))</f>
        <v>5.6880733944954132E-2</v>
      </c>
      <c r="M851" s="6" cm="1">
        <f t="array" ref="M851">IFERROR(INDEX(DVOA!$E$2:$E$20095,MATCH($F851&amp;$A851-1&amp;$B851,DVOA!$C$2:$C$20095&amp;DVOA!$A$2:$A20701&amp;DVOA!$B$2:$B$20095,0)),0)</f>
        <v>5.7688655999999998E-2</v>
      </c>
      <c r="N851" s="6" cm="1">
        <f t="array" ref="N851">IFERROR(INDEX(WDVOA!$W$2:$W$1616,MATCH($F851&amp;$A851-1&amp;$B851,WDVOA!$U$2:$U$19616&amp;WDVOA!$V$2:$V$19616&amp;WDVOA!$B$2:$B$19616,0)),0)</f>
        <v>0</v>
      </c>
      <c r="O851" s="6" cm="1">
        <f t="array" ref="O851">IFERROR(INDEX(DVOA!$AC$2:$AC$20095,MATCH($F851&amp;$A851-1&amp;$B851,DVOA!$C$2:$C$20095&amp;DVOA!$A$2:$A$20095&amp;DVOA!$B$2:$B$20095,0)
),0)</f>
        <v>0.14485884099999999</v>
      </c>
      <c r="P851" s="6" cm="1">
        <f t="array" ref="P851">IFERROR(INDEX(DVOA!$E$2:$E$20095,MATCH($G851&amp;$A851-1&amp;$B851,DVOA!$C$2:$C$20095&amp;DVOA!$A$2:$A20701&amp;DVOA!$B$2:$B$20095,0)),0)</f>
        <v>-4.0949700999999998E-2</v>
      </c>
      <c r="Q851" s="6" cm="1">
        <f t="array" ref="Q851">IFERROR(INDEX(WDVOA!$W$2:$W$1616,MATCH($G851&amp;$A851-1&amp;$B851,WDVOA!$U$2:$U$19616&amp;WDVOA!$V$2:$V$19616&amp;WDVOA!$B$2:$B$19616,0)),0)</f>
        <v>0</v>
      </c>
      <c r="R851" s="6" cm="1">
        <f t="array" ref="R851">IFERROR(INDEX(DVOA!$AC$2:$AC$20095,MATCH($G851&amp;$A851-1&amp;$B851,DVOA!$C$2:$C$20095&amp;DVOA!$A$2:$A$20095&amp;DVOA!$B$2:$B$20095,0)
),0)</f>
        <v>0.13600788899999999</v>
      </c>
      <c r="S851" s="6">
        <f t="shared" si="172"/>
        <v>0.14043336499999998</v>
      </c>
      <c r="T851" s="104">
        <f t="shared" si="180"/>
        <v>9.8638356999999996E-2</v>
      </c>
      <c r="U851" s="104" t="str">
        <f t="shared" si="181"/>
        <v/>
      </c>
      <c r="V851" s="26" t="str" cm="1">
        <f t="array" ref="V851">IFERROR(IF(E851="H",INDEX('DVOA Pred'!$G$2:$G$1000,MATCH($F851&amp;$B851&amp;$A851,'DVOA Pred'!$C$2:$C$1000&amp;'DVOA Pred'!$A$2:$A$1000&amp;'DVOA Pred'!$B$2:$B$1000,0)),
INDEX('DVOA Pred'!$H$2:$H$1000,MATCH($F851&amp;$B851&amp;$A851,'DVOA Pred'!$D$2:$D$1000&amp;'DVOA Pred'!$A$2:$A$1000&amp;'DVOA Pred'!$B$2:$B$1000,0))),"")</f>
        <v/>
      </c>
      <c r="W851" s="26" t="str">
        <f t="shared" si="173"/>
        <v/>
      </c>
      <c r="X851" s="26" t="str">
        <f t="shared" si="174"/>
        <v/>
      </c>
      <c r="Y851" s="6" t="str">
        <f>IFERROR((PERCENTRANK($L$2:$L$20355,L851)*Multiples!$B$3)+((PERCENTRANK($W$2:$W$20355,W851)*(1-Multiples!$B$3))),"")</f>
        <v/>
      </c>
      <c r="Z851" s="64">
        <v>13</v>
      </c>
      <c r="AA851" s="64">
        <v>30</v>
      </c>
      <c r="AB851" s="24">
        <f t="shared" si="175"/>
        <v>-17</v>
      </c>
      <c r="AC851" s="24">
        <f t="shared" si="176"/>
        <v>-14.5</v>
      </c>
      <c r="AD851" s="24">
        <f t="shared" si="177"/>
        <v>-15.5</v>
      </c>
      <c r="AE851" s="99" t="str">
        <f t="shared" si="178"/>
        <v>No</v>
      </c>
      <c r="AF851" s="99" t="str">
        <f t="shared" si="179"/>
        <v>No</v>
      </c>
      <c r="AG851" s="64"/>
      <c r="AH851" s="105"/>
      <c r="AI851" s="105"/>
      <c r="AJ851" s="66"/>
    </row>
    <row r="852" spans="1:36" customFormat="1" x14ac:dyDescent="0.25">
      <c r="A852" s="7">
        <v>15</v>
      </c>
      <c r="B852" s="5">
        <v>2023</v>
      </c>
      <c r="C852" s="5" t="str">
        <f t="shared" si="169"/>
        <v>2023 W15</v>
      </c>
      <c r="D852" s="5">
        <v>427</v>
      </c>
      <c r="E852" s="5" t="s">
        <v>651</v>
      </c>
      <c r="F852" s="5" t="s">
        <v>24</v>
      </c>
      <c r="G852" s="5" t="s">
        <v>46</v>
      </c>
      <c r="H852" s="5">
        <v>-3.5</v>
      </c>
      <c r="I852" s="61">
        <v>-3</v>
      </c>
      <c r="J852" s="62" t="str">
        <f t="shared" si="170"/>
        <v>F-0.5</v>
      </c>
      <c r="K852" s="61">
        <f t="shared" si="171"/>
        <v>-0.5</v>
      </c>
      <c r="L852" s="228">
        <f>IF(K852=0,0,
IF(J852="D0.5",0.5*SUMIFS('Key Numbers'!$C$2:$C$71,'Key Numbers'!$A$2:$A$71,"&gt;="&amp;ABS($I852),'Key Numbers'!$A$2:$A$71,"&lt;="&amp;ABS($H852)),
IF(J852="D-0.5",0.5*-1*SUMIFS('Key Numbers'!$C$2:$C$71,'Key Numbers'!$A$2:$A$71,"&lt;="&amp;ABS($I852),'Key Numbers'!$A$2:$A$71,"&gt;="&amp;ABS($H852)),
IF(J852="F0.5",0.5*SUMIFS('Key Numbers'!$C$2:$C$71,'Key Numbers'!$A$2:$A$71,"&lt;="&amp;ABS($I852),'Key Numbers'!$A$2:$A$71,"&gt;="&amp;ABS($H852)),
IF(J852="F-0.5",0.5*-1*SUMIFS('Key Numbers'!$C$2:$C$71,'Key Numbers'!$A$2:$A$71,"&gt;="&amp;ABS($I852),'Key Numbers'!$A$2:$A$71,"&lt;="&amp;ABS($H852)),
IF(AND(LEFT(J852,1)="F",K852&lt;0),-1*SUMIFS('Key Numbers'!$C$2:$C$71,'Key Numbers'!$A$2:$A$71,"&gt;="&amp;ABS($I852),'Key Numbers'!$A$2:$A$71,"&lt;="&amp;ABS($H852)),
IF(AND(LEFT(J852,1)="F",K852&gt;0),SUMIFS('Key Numbers'!$C$2:$C$71,'Key Numbers'!$A$2:$A$71,"&lt;="&amp;ABS($I852),'Key Numbers'!$A$2:$A$71,"&gt;="&amp;ABS($H852)),
IF(AND(LEFT(J852,1)="D",K852&lt;0),-1*SUMIFS('Key Numbers'!$C$2:$C$71,'Key Numbers'!$A$2:$A$71,"&lt;="&amp;ABS($I852),'Key Numbers'!$A$2:$A$71,"&gt;="&amp;ABS($H852)),
SUMIFS('Key Numbers'!$C$2:$C$71,'Key Numbers'!$A$2:$A$71,"&gt;="&amp;ABS($I852),'Key Numbers'!$A$2:$A$71,"&lt;="&amp;ABS($H852))))))))))</f>
        <v>-7.247706422018349E-2</v>
      </c>
      <c r="M852" s="6" cm="1">
        <f t="array" ref="M852">IFERROR(INDEX(DVOA!$E$2:$E$20095,MATCH($F852&amp;$A852-1&amp;$B852,DVOA!$C$2:$C$20095&amp;DVOA!$A$2:$A20702&amp;DVOA!$B$2:$B$20095,0)),0)</f>
        <v>2.7732329999999999E-2</v>
      </c>
      <c r="N852" s="6" cm="1">
        <f t="array" ref="N852">IFERROR(INDEX(WDVOA!$W$2:$W$1616,MATCH($F852&amp;$A852-1&amp;$B852,WDVOA!$U$2:$U$19616&amp;WDVOA!$V$2:$V$19616&amp;WDVOA!$B$2:$B$19616,0)),0)</f>
        <v>0</v>
      </c>
      <c r="O852" s="6" cm="1">
        <f t="array" ref="O852">IFERROR(INDEX(DVOA!$AC$2:$AC$20095,MATCH($F852&amp;$A852-1&amp;$B852,DVOA!$C$2:$C$20095&amp;DVOA!$A$2:$A$20095&amp;DVOA!$B$2:$B$20095,0)
),0)</f>
        <v>0.19975268199999999</v>
      </c>
      <c r="P852" s="6" cm="1">
        <f t="array" ref="P852">IFERROR(INDEX(DVOA!$E$2:$E$20095,MATCH($G852&amp;$A852-1&amp;$B852,DVOA!$C$2:$C$20095&amp;DVOA!$A$2:$A20702&amp;DVOA!$B$2:$B$20095,0)),0)</f>
        <v>4.9920100000000001E-4</v>
      </c>
      <c r="Q852" s="6" cm="1">
        <f t="array" ref="Q852">IFERROR(INDEX(WDVOA!$W$2:$W$1616,MATCH($G852&amp;$A852-1&amp;$B852,WDVOA!$U$2:$U$19616&amp;WDVOA!$V$2:$V$19616&amp;WDVOA!$B$2:$B$19616,0)),0)</f>
        <v>0</v>
      </c>
      <c r="R852" s="6" cm="1">
        <f t="array" ref="R852">IFERROR(INDEX(DVOA!$AC$2:$AC$20095,MATCH($G852&amp;$A852-1&amp;$B852,DVOA!$C$2:$C$20095&amp;DVOA!$A$2:$A$20095&amp;DVOA!$B$2:$B$20095,0)
),0)</f>
        <v>5.7978066000000002E-2</v>
      </c>
      <c r="S852" s="6">
        <f t="shared" si="172"/>
        <v>0.128865374</v>
      </c>
      <c r="T852" s="104">
        <f t="shared" si="180"/>
        <v>2.7233128999999998E-2</v>
      </c>
      <c r="U852" s="104" t="str">
        <f t="shared" si="181"/>
        <v/>
      </c>
      <c r="V852" s="26" t="str" cm="1">
        <f t="array" ref="V852">IFERROR(IF(E852="H",INDEX('DVOA Pred'!$G$2:$G$1000,MATCH($F852&amp;$B852&amp;$A852,'DVOA Pred'!$C$2:$C$1000&amp;'DVOA Pred'!$A$2:$A$1000&amp;'DVOA Pred'!$B$2:$B$1000,0)),
INDEX('DVOA Pred'!$H$2:$H$1000,MATCH($F852&amp;$B852&amp;$A852,'DVOA Pred'!$D$2:$D$1000&amp;'DVOA Pred'!$A$2:$A$1000&amp;'DVOA Pred'!$B$2:$B$1000,0))),"")</f>
        <v/>
      </c>
      <c r="W852" s="26" t="str">
        <f t="shared" si="173"/>
        <v/>
      </c>
      <c r="X852" s="26" t="str">
        <f t="shared" si="174"/>
        <v/>
      </c>
      <c r="Y852" s="6" t="str">
        <f>IFERROR((PERCENTRANK($L$2:$L$20355,L852)*Multiples!$B$3)+((PERCENTRANK($W$2:$W$20355,W852)*(1-Multiples!$B$3))),"")</f>
        <v/>
      </c>
      <c r="Z852" s="64">
        <v>27</v>
      </c>
      <c r="AA852" s="64">
        <v>24</v>
      </c>
      <c r="AB852" s="24">
        <f t="shared" si="175"/>
        <v>3</v>
      </c>
      <c r="AC852" s="24">
        <f t="shared" si="176"/>
        <v>-0.5</v>
      </c>
      <c r="AD852" s="24">
        <f t="shared" si="177"/>
        <v>0</v>
      </c>
      <c r="AE852" s="99" t="str">
        <f t="shared" si="178"/>
        <v>No</v>
      </c>
      <c r="AF852" s="99" t="str">
        <f t="shared" si="179"/>
        <v>No</v>
      </c>
      <c r="AG852" s="64"/>
      <c r="AH852" s="105"/>
      <c r="AI852" s="105"/>
      <c r="AJ852" s="66"/>
    </row>
    <row r="853" spans="1:36" customFormat="1" x14ac:dyDescent="0.25">
      <c r="A853" s="7">
        <v>15</v>
      </c>
      <c r="B853" s="5">
        <v>2023</v>
      </c>
      <c r="C853" s="5" t="str">
        <f t="shared" si="169"/>
        <v>2023 W15</v>
      </c>
      <c r="D853" s="5">
        <v>427</v>
      </c>
      <c r="E853" s="5" t="s">
        <v>649</v>
      </c>
      <c r="F853" s="5" t="s">
        <v>46</v>
      </c>
      <c r="G853" s="5" t="s">
        <v>24</v>
      </c>
      <c r="H853" s="5">
        <v>3.5</v>
      </c>
      <c r="I853" s="61">
        <v>3</v>
      </c>
      <c r="J853" s="62" t="str">
        <f t="shared" si="170"/>
        <v>D0.5</v>
      </c>
      <c r="K853" s="61">
        <f t="shared" si="171"/>
        <v>0.5</v>
      </c>
      <c r="L853" s="228">
        <f>IF(K853=0,0,
IF(J853="D0.5",0.5*SUMIFS('Key Numbers'!$C$2:$C$71,'Key Numbers'!$A$2:$A$71,"&gt;="&amp;ABS($I853),'Key Numbers'!$A$2:$A$71,"&lt;="&amp;ABS($H853)),
IF(J853="D-0.5",0.5*-1*SUMIFS('Key Numbers'!$C$2:$C$71,'Key Numbers'!$A$2:$A$71,"&lt;="&amp;ABS($I853),'Key Numbers'!$A$2:$A$71,"&gt;="&amp;ABS($H853)),
IF(J853="F0.5",0.5*SUMIFS('Key Numbers'!$C$2:$C$71,'Key Numbers'!$A$2:$A$71,"&lt;="&amp;ABS($I853),'Key Numbers'!$A$2:$A$71,"&gt;="&amp;ABS($H853)),
IF(J853="F-0.5",0.5*-1*SUMIFS('Key Numbers'!$C$2:$C$71,'Key Numbers'!$A$2:$A$71,"&gt;="&amp;ABS($I853),'Key Numbers'!$A$2:$A$71,"&lt;="&amp;ABS($H853)),
IF(AND(LEFT(J853,1)="F",K853&lt;0),-1*SUMIFS('Key Numbers'!$C$2:$C$71,'Key Numbers'!$A$2:$A$71,"&gt;="&amp;ABS($I853),'Key Numbers'!$A$2:$A$71,"&lt;="&amp;ABS($H853)),
IF(AND(LEFT(J853,1)="F",K853&gt;0),SUMIFS('Key Numbers'!$C$2:$C$71,'Key Numbers'!$A$2:$A$71,"&lt;="&amp;ABS($I853),'Key Numbers'!$A$2:$A$71,"&gt;="&amp;ABS($H853)),
IF(AND(LEFT(J853,1)="D",K853&lt;0),-1*SUMIFS('Key Numbers'!$C$2:$C$71,'Key Numbers'!$A$2:$A$71,"&lt;="&amp;ABS($I853),'Key Numbers'!$A$2:$A$71,"&gt;="&amp;ABS($H853)),
SUMIFS('Key Numbers'!$C$2:$C$71,'Key Numbers'!$A$2:$A$71,"&gt;="&amp;ABS($I853),'Key Numbers'!$A$2:$A$71,"&lt;="&amp;ABS($H853))))))))))</f>
        <v>7.247706422018349E-2</v>
      </c>
      <c r="M853" s="6" cm="1">
        <f t="array" ref="M853">IFERROR(INDEX(DVOA!$E$2:$E$20095,MATCH($F853&amp;$A853-1&amp;$B853,DVOA!$C$2:$C$20095&amp;DVOA!$A$2:$A20703&amp;DVOA!$B$2:$B$20095,0)),0)</f>
        <v>4.9920100000000001E-4</v>
      </c>
      <c r="N853" s="6" cm="1">
        <f t="array" ref="N853">IFERROR(INDEX(WDVOA!$W$2:$W$1616,MATCH($F853&amp;$A853-1&amp;$B853,WDVOA!$U$2:$U$19616&amp;WDVOA!$V$2:$V$19616&amp;WDVOA!$B$2:$B$19616,0)),0)</f>
        <v>0</v>
      </c>
      <c r="O853" s="6" cm="1">
        <f t="array" ref="O853">IFERROR(INDEX(DVOA!$AC$2:$AC$20095,MATCH($F853&amp;$A853-1&amp;$B853,DVOA!$C$2:$C$20095&amp;DVOA!$A$2:$A$20095&amp;DVOA!$B$2:$B$20095,0)
),0)</f>
        <v>5.7978066000000002E-2</v>
      </c>
      <c r="P853" s="6" cm="1">
        <f t="array" ref="P853">IFERROR(INDEX(DVOA!$E$2:$E$20095,MATCH($G853&amp;$A853-1&amp;$B853,DVOA!$C$2:$C$20095&amp;DVOA!$A$2:$A20703&amp;DVOA!$B$2:$B$20095,0)),0)</f>
        <v>2.7732329999999999E-2</v>
      </c>
      <c r="Q853" s="6" cm="1">
        <f t="array" ref="Q853">IFERROR(INDEX(WDVOA!$W$2:$W$1616,MATCH($G853&amp;$A853-1&amp;$B853,WDVOA!$U$2:$U$19616&amp;WDVOA!$V$2:$V$19616&amp;WDVOA!$B$2:$B$19616,0)),0)</f>
        <v>0</v>
      </c>
      <c r="R853" s="6" cm="1">
        <f t="array" ref="R853">IFERROR(INDEX(DVOA!$AC$2:$AC$20095,MATCH($G853&amp;$A853-1&amp;$B853,DVOA!$C$2:$C$20095&amp;DVOA!$A$2:$A$20095&amp;DVOA!$B$2:$B$20095,0)
),0)</f>
        <v>0.19975268199999999</v>
      </c>
      <c r="S853" s="6">
        <f t="shared" si="172"/>
        <v>0.128865374</v>
      </c>
      <c r="T853" s="104">
        <f t="shared" si="180"/>
        <v>-2.7233128999999998E-2</v>
      </c>
      <c r="U853" s="104" t="str">
        <f t="shared" si="181"/>
        <v/>
      </c>
      <c r="V853" s="26" t="str" cm="1">
        <f t="array" ref="V853">IFERROR(IF(E853="H",INDEX('DVOA Pred'!$G$2:$G$1000,MATCH($F853&amp;$B853&amp;$A853,'DVOA Pred'!$C$2:$C$1000&amp;'DVOA Pred'!$A$2:$A$1000&amp;'DVOA Pred'!$B$2:$B$1000,0)),
INDEX('DVOA Pred'!$H$2:$H$1000,MATCH($F853&amp;$B853&amp;$A853,'DVOA Pred'!$D$2:$D$1000&amp;'DVOA Pred'!$A$2:$A$1000&amp;'DVOA Pred'!$B$2:$B$1000,0))),"")</f>
        <v/>
      </c>
      <c r="W853" s="26" t="str">
        <f t="shared" si="173"/>
        <v/>
      </c>
      <c r="X853" s="26" t="str">
        <f t="shared" si="174"/>
        <v/>
      </c>
      <c r="Y853" s="6" t="str">
        <f>IFERROR((PERCENTRANK($L$2:$L$20355,L853)*Multiples!$B$3)+((PERCENTRANK($W$2:$W$20355,W853)*(1-Multiples!$B$3))),"")</f>
        <v/>
      </c>
      <c r="Z853" s="64">
        <v>24</v>
      </c>
      <c r="AA853" s="64">
        <v>27</v>
      </c>
      <c r="AB853" s="24">
        <f t="shared" si="175"/>
        <v>-3</v>
      </c>
      <c r="AC853" s="24">
        <f t="shared" si="176"/>
        <v>0.5</v>
      </c>
      <c r="AD853" s="24">
        <f t="shared" si="177"/>
        <v>0</v>
      </c>
      <c r="AE853" s="99" t="str">
        <f t="shared" si="178"/>
        <v>Yes</v>
      </c>
      <c r="AF853" s="99" t="str">
        <f t="shared" si="179"/>
        <v>No</v>
      </c>
      <c r="AG853" s="64"/>
      <c r="AH853" s="105"/>
      <c r="AI853" s="105"/>
      <c r="AJ853" s="66"/>
    </row>
    <row r="854" spans="1:36" customFormat="1" x14ac:dyDescent="0.25">
      <c r="A854" s="7">
        <v>15</v>
      </c>
      <c r="B854" s="5">
        <v>2023</v>
      </c>
      <c r="C854" s="5" t="str">
        <f t="shared" si="169"/>
        <v>2023 W15</v>
      </c>
      <c r="D854" s="5">
        <v>428</v>
      </c>
      <c r="E854" s="5" t="s">
        <v>649</v>
      </c>
      <c r="F854" s="5" t="s">
        <v>28</v>
      </c>
      <c r="G854" s="5" t="s">
        <v>53</v>
      </c>
      <c r="H854" s="5">
        <v>2.5</v>
      </c>
      <c r="I854" s="61">
        <v>3</v>
      </c>
      <c r="J854" s="62" t="str">
        <f t="shared" si="170"/>
        <v>D-0.5</v>
      </c>
      <c r="K854" s="61">
        <f t="shared" si="171"/>
        <v>-0.5</v>
      </c>
      <c r="L854" s="228">
        <f>IF(K854=0,0,
IF(J854="D0.5",0.5*SUMIFS('Key Numbers'!$C$2:$C$71,'Key Numbers'!$A$2:$A$71,"&gt;="&amp;ABS($I854),'Key Numbers'!$A$2:$A$71,"&lt;="&amp;ABS($H854)),
IF(J854="D-0.5",0.5*-1*SUMIFS('Key Numbers'!$C$2:$C$71,'Key Numbers'!$A$2:$A$71,"&lt;="&amp;ABS($I854),'Key Numbers'!$A$2:$A$71,"&gt;="&amp;ABS($H854)),
IF(J854="F0.5",0.5*SUMIFS('Key Numbers'!$C$2:$C$71,'Key Numbers'!$A$2:$A$71,"&lt;="&amp;ABS($I854),'Key Numbers'!$A$2:$A$71,"&gt;="&amp;ABS($H854)),
IF(J854="F-0.5",0.5*-1*SUMIFS('Key Numbers'!$C$2:$C$71,'Key Numbers'!$A$2:$A$71,"&gt;="&amp;ABS($I854),'Key Numbers'!$A$2:$A$71,"&lt;="&amp;ABS($H854)),
IF(AND(LEFT(J854,1)="F",K854&lt;0),-1*SUMIFS('Key Numbers'!$C$2:$C$71,'Key Numbers'!$A$2:$A$71,"&gt;="&amp;ABS($I854),'Key Numbers'!$A$2:$A$71,"&lt;="&amp;ABS($H854)),
IF(AND(LEFT(J854,1)="F",K854&gt;0),SUMIFS('Key Numbers'!$C$2:$C$71,'Key Numbers'!$A$2:$A$71,"&lt;="&amp;ABS($I854),'Key Numbers'!$A$2:$A$71,"&gt;="&amp;ABS($H854)),
IF(AND(LEFT(J854,1)="D",K854&lt;0),-1*SUMIFS('Key Numbers'!$C$2:$C$71,'Key Numbers'!$A$2:$A$71,"&lt;="&amp;ABS($I854),'Key Numbers'!$A$2:$A$71,"&gt;="&amp;ABS($H854)),
SUMIFS('Key Numbers'!$C$2:$C$71,'Key Numbers'!$A$2:$A$71,"&gt;="&amp;ABS($I854),'Key Numbers'!$A$2:$A$71,"&lt;="&amp;ABS($H854))))))))))</f>
        <v>-7.247706422018349E-2</v>
      </c>
      <c r="M854" s="6" cm="1">
        <f t="array" ref="M854">IFERROR(INDEX(DVOA!$E$2:$E$20095,MATCH($F854&amp;$A854-1&amp;$B854,DVOA!$C$2:$C$20095&amp;DVOA!$A$2:$A20704&amp;DVOA!$B$2:$B$20095,0)),0)</f>
        <v>1.5167646E-2</v>
      </c>
      <c r="N854" s="6" cm="1">
        <f t="array" ref="N854">IFERROR(INDEX(WDVOA!$W$2:$W$1616,MATCH($F854&amp;$A854-1&amp;$B854,WDVOA!$U$2:$U$19616&amp;WDVOA!$V$2:$V$19616&amp;WDVOA!$B$2:$B$19616,0)),0)</f>
        <v>0</v>
      </c>
      <c r="O854" s="6" cm="1">
        <f t="array" ref="O854">IFERROR(INDEX(DVOA!$AC$2:$AC$20095,MATCH($F854&amp;$A854-1&amp;$B854,DVOA!$C$2:$C$20095&amp;DVOA!$A$2:$A$20095&amp;DVOA!$B$2:$B$20095,0)
),0)</f>
        <v>6.7486089999999999E-2</v>
      </c>
      <c r="P854" s="6" cm="1">
        <f t="array" ref="P854">IFERROR(INDEX(DVOA!$E$2:$E$20095,MATCH($G854&amp;$A854-1&amp;$B854,DVOA!$C$2:$C$20095&amp;DVOA!$A$2:$A20704&amp;DVOA!$B$2:$B$20095,0)),0)</f>
        <v>-0.17664365400000001</v>
      </c>
      <c r="Q854" s="6" cm="1">
        <f t="array" ref="Q854">IFERROR(INDEX(WDVOA!$W$2:$W$1616,MATCH($G854&amp;$A854-1&amp;$B854,WDVOA!$U$2:$U$19616&amp;WDVOA!$V$2:$V$19616&amp;WDVOA!$B$2:$B$19616,0)),0)</f>
        <v>0</v>
      </c>
      <c r="R854" s="6" cm="1">
        <f t="array" ref="R854">IFERROR(INDEX(DVOA!$AC$2:$AC$20095,MATCH($G854&amp;$A854-1&amp;$B854,DVOA!$C$2:$C$20095&amp;DVOA!$A$2:$A$20095&amp;DVOA!$B$2:$B$20095,0)
),0)</f>
        <v>7.0713101E-2</v>
      </c>
      <c r="S854" s="6">
        <f t="shared" si="172"/>
        <v>6.90995955E-2</v>
      </c>
      <c r="T854" s="104">
        <f t="shared" si="180"/>
        <v>0.19181130000000002</v>
      </c>
      <c r="U854" s="104" t="str">
        <f t="shared" si="181"/>
        <v/>
      </c>
      <c r="V854" s="26" t="str" cm="1">
        <f t="array" ref="V854">IFERROR(IF(E854="H",INDEX('DVOA Pred'!$G$2:$G$1000,MATCH($F854&amp;$B854&amp;$A854,'DVOA Pred'!$C$2:$C$1000&amp;'DVOA Pred'!$A$2:$A$1000&amp;'DVOA Pred'!$B$2:$B$1000,0)),
INDEX('DVOA Pred'!$H$2:$H$1000,MATCH($F854&amp;$B854&amp;$A854,'DVOA Pred'!$D$2:$D$1000&amp;'DVOA Pred'!$A$2:$A$1000&amp;'DVOA Pred'!$B$2:$B$1000,0))),"")</f>
        <v/>
      </c>
      <c r="W854" s="26" t="str">
        <f t="shared" si="173"/>
        <v/>
      </c>
      <c r="X854" s="26" t="str">
        <f t="shared" si="174"/>
        <v/>
      </c>
      <c r="Y854" s="6" t="str">
        <f>IFERROR((PERCENTRANK($L$2:$L$20355,L854)*Multiples!$B$3)+((PERCENTRANK($W$2:$W$20355,W854)*(1-Multiples!$B$3))),"")</f>
        <v/>
      </c>
      <c r="Z854" s="64">
        <v>21</v>
      </c>
      <c r="AA854" s="64">
        <v>63</v>
      </c>
      <c r="AB854" s="24">
        <f t="shared" si="175"/>
        <v>-42</v>
      </c>
      <c r="AC854" s="24">
        <f t="shared" si="176"/>
        <v>-39.5</v>
      </c>
      <c r="AD854" s="24">
        <f t="shared" si="177"/>
        <v>-39</v>
      </c>
      <c r="AE854" s="99" t="str">
        <f t="shared" si="178"/>
        <v>No</v>
      </c>
      <c r="AF854" s="99" t="str">
        <f t="shared" si="179"/>
        <v>No</v>
      </c>
      <c r="AG854" s="64"/>
      <c r="AH854" s="105"/>
      <c r="AI854" s="105"/>
      <c r="AJ854" s="66"/>
    </row>
    <row r="855" spans="1:36" customFormat="1" x14ac:dyDescent="0.25">
      <c r="A855" s="7">
        <v>15</v>
      </c>
      <c r="B855" s="5">
        <v>2023</v>
      </c>
      <c r="C855" s="5" t="str">
        <f t="shared" si="169"/>
        <v>2023 W15</v>
      </c>
      <c r="D855" s="5">
        <v>428</v>
      </c>
      <c r="E855" s="5" t="s">
        <v>651</v>
      </c>
      <c r="F855" s="5" t="s">
        <v>53</v>
      </c>
      <c r="G855" s="5" t="s">
        <v>28</v>
      </c>
      <c r="H855" s="5">
        <v>-2.5</v>
      </c>
      <c r="I855" s="61">
        <v>-3</v>
      </c>
      <c r="J855" s="62" t="str">
        <f t="shared" si="170"/>
        <v>F0.5</v>
      </c>
      <c r="K855" s="61">
        <f t="shared" si="171"/>
        <v>0.5</v>
      </c>
      <c r="L855" s="228">
        <f>IF(K855=0,0,
IF(J855="D0.5",0.5*SUMIFS('Key Numbers'!$C$2:$C$71,'Key Numbers'!$A$2:$A$71,"&gt;="&amp;ABS($I855),'Key Numbers'!$A$2:$A$71,"&lt;="&amp;ABS($H855)),
IF(J855="D-0.5",0.5*-1*SUMIFS('Key Numbers'!$C$2:$C$71,'Key Numbers'!$A$2:$A$71,"&lt;="&amp;ABS($I855),'Key Numbers'!$A$2:$A$71,"&gt;="&amp;ABS($H855)),
IF(J855="F0.5",0.5*SUMIFS('Key Numbers'!$C$2:$C$71,'Key Numbers'!$A$2:$A$71,"&lt;="&amp;ABS($I855),'Key Numbers'!$A$2:$A$71,"&gt;="&amp;ABS($H855)),
IF(J855="F-0.5",0.5*-1*SUMIFS('Key Numbers'!$C$2:$C$71,'Key Numbers'!$A$2:$A$71,"&gt;="&amp;ABS($I855),'Key Numbers'!$A$2:$A$71,"&lt;="&amp;ABS($H855)),
IF(AND(LEFT(J855,1)="F",K855&lt;0),-1*SUMIFS('Key Numbers'!$C$2:$C$71,'Key Numbers'!$A$2:$A$71,"&gt;="&amp;ABS($I855),'Key Numbers'!$A$2:$A$71,"&lt;="&amp;ABS($H855)),
IF(AND(LEFT(J855,1)="F",K855&gt;0),SUMIFS('Key Numbers'!$C$2:$C$71,'Key Numbers'!$A$2:$A$71,"&lt;="&amp;ABS($I855),'Key Numbers'!$A$2:$A$71,"&gt;="&amp;ABS($H855)),
IF(AND(LEFT(J855,1)="D",K855&lt;0),-1*SUMIFS('Key Numbers'!$C$2:$C$71,'Key Numbers'!$A$2:$A$71,"&lt;="&amp;ABS($I855),'Key Numbers'!$A$2:$A$71,"&gt;="&amp;ABS($H855)),
SUMIFS('Key Numbers'!$C$2:$C$71,'Key Numbers'!$A$2:$A$71,"&gt;="&amp;ABS($I855),'Key Numbers'!$A$2:$A$71,"&lt;="&amp;ABS($H855))))))))))</f>
        <v>7.247706422018349E-2</v>
      </c>
      <c r="M855" s="6" cm="1">
        <f t="array" ref="M855">IFERROR(INDEX(DVOA!$E$2:$E$20095,MATCH($F855&amp;$A855-1&amp;$B855,DVOA!$C$2:$C$20095&amp;DVOA!$A$2:$A20705&amp;DVOA!$B$2:$B$20095,0)),0)</f>
        <v>-0.17664365400000001</v>
      </c>
      <c r="N855" s="6" cm="1">
        <f t="array" ref="N855">IFERROR(INDEX(WDVOA!$W$2:$W$1616,MATCH($F855&amp;$A855-1&amp;$B855,WDVOA!$U$2:$U$19616&amp;WDVOA!$V$2:$V$19616&amp;WDVOA!$B$2:$B$19616,0)),0)</f>
        <v>0</v>
      </c>
      <c r="O855" s="6" cm="1">
        <f t="array" ref="O855">IFERROR(INDEX(DVOA!$AC$2:$AC$20095,MATCH($F855&amp;$A855-1&amp;$B855,DVOA!$C$2:$C$20095&amp;DVOA!$A$2:$A$20095&amp;DVOA!$B$2:$B$20095,0)
),0)</f>
        <v>7.0713101E-2</v>
      </c>
      <c r="P855" s="6" cm="1">
        <f t="array" ref="P855">IFERROR(INDEX(DVOA!$E$2:$E$20095,MATCH($G855&amp;$A855-1&amp;$B855,DVOA!$C$2:$C$20095&amp;DVOA!$A$2:$A20705&amp;DVOA!$B$2:$B$20095,0)),0)</f>
        <v>1.5167646E-2</v>
      </c>
      <c r="Q855" s="6" cm="1">
        <f t="array" ref="Q855">IFERROR(INDEX(WDVOA!$W$2:$W$1616,MATCH($G855&amp;$A855-1&amp;$B855,WDVOA!$U$2:$U$19616&amp;WDVOA!$V$2:$V$19616&amp;WDVOA!$B$2:$B$19616,0)),0)</f>
        <v>0</v>
      </c>
      <c r="R855" s="6" cm="1">
        <f t="array" ref="R855">IFERROR(INDEX(DVOA!$AC$2:$AC$20095,MATCH($G855&amp;$A855-1&amp;$B855,DVOA!$C$2:$C$20095&amp;DVOA!$A$2:$A$20095&amp;DVOA!$B$2:$B$20095,0)
),0)</f>
        <v>6.7486089999999999E-2</v>
      </c>
      <c r="S855" s="6">
        <f t="shared" si="172"/>
        <v>6.90995955E-2</v>
      </c>
      <c r="T855" s="104">
        <f t="shared" si="180"/>
        <v>-0.19181130000000002</v>
      </c>
      <c r="U855" s="104" t="str">
        <f t="shared" si="181"/>
        <v/>
      </c>
      <c r="V855" s="26" t="str" cm="1">
        <f t="array" ref="V855">IFERROR(IF(E855="H",INDEX('DVOA Pred'!$G$2:$G$1000,MATCH($F855&amp;$B855&amp;$A855,'DVOA Pred'!$C$2:$C$1000&amp;'DVOA Pred'!$A$2:$A$1000&amp;'DVOA Pred'!$B$2:$B$1000,0)),
INDEX('DVOA Pred'!$H$2:$H$1000,MATCH($F855&amp;$B855&amp;$A855,'DVOA Pred'!$D$2:$D$1000&amp;'DVOA Pred'!$A$2:$A$1000&amp;'DVOA Pred'!$B$2:$B$1000,0))),"")</f>
        <v/>
      </c>
      <c r="W855" s="26" t="str">
        <f t="shared" si="173"/>
        <v/>
      </c>
      <c r="X855" s="26" t="str">
        <f t="shared" si="174"/>
        <v/>
      </c>
      <c r="Y855" s="6" t="str">
        <f>IFERROR((PERCENTRANK($L$2:$L$20355,L855)*Multiples!$B$3)+((PERCENTRANK($W$2:$W$20355,W855)*(1-Multiples!$B$3))),"")</f>
        <v/>
      </c>
      <c r="Z855" s="64">
        <v>63</v>
      </c>
      <c r="AA855" s="64">
        <v>21</v>
      </c>
      <c r="AB855" s="24">
        <f t="shared" si="175"/>
        <v>42</v>
      </c>
      <c r="AC855" s="24">
        <f t="shared" si="176"/>
        <v>39.5</v>
      </c>
      <c r="AD855" s="24">
        <f t="shared" si="177"/>
        <v>39</v>
      </c>
      <c r="AE855" s="99" t="str">
        <f t="shared" si="178"/>
        <v>Yes</v>
      </c>
      <c r="AF855" s="99" t="str">
        <f t="shared" si="179"/>
        <v>Yes</v>
      </c>
      <c r="AG855" s="64"/>
      <c r="AH855" s="105"/>
      <c r="AI855" s="105"/>
      <c r="AJ855" s="66"/>
    </row>
    <row r="856" spans="1:36" customFormat="1" x14ac:dyDescent="0.25">
      <c r="A856" s="7">
        <v>15</v>
      </c>
      <c r="B856" s="5">
        <v>2023</v>
      </c>
      <c r="C856" s="5" t="str">
        <f t="shared" si="169"/>
        <v>2023 W15</v>
      </c>
      <c r="D856" s="5">
        <v>429</v>
      </c>
      <c r="E856" s="5" t="s">
        <v>649</v>
      </c>
      <c r="F856" s="5" t="s">
        <v>49</v>
      </c>
      <c r="G856" s="5" t="s">
        <v>45</v>
      </c>
      <c r="H856" s="5">
        <v>2.5</v>
      </c>
      <c r="I856" s="61">
        <v>3.5</v>
      </c>
      <c r="J856" s="62" t="str">
        <f t="shared" si="170"/>
        <v>D-1</v>
      </c>
      <c r="K856" s="61">
        <f t="shared" si="171"/>
        <v>-1</v>
      </c>
      <c r="L856" s="228">
        <f>IF(K856=0,0,
IF(J856="D0.5",0.5*SUMIFS('Key Numbers'!$C$2:$C$71,'Key Numbers'!$A$2:$A$71,"&gt;="&amp;ABS($I856),'Key Numbers'!$A$2:$A$71,"&lt;="&amp;ABS($H856)),
IF(J856="D-0.5",0.5*-1*SUMIFS('Key Numbers'!$C$2:$C$71,'Key Numbers'!$A$2:$A$71,"&lt;="&amp;ABS($I856),'Key Numbers'!$A$2:$A$71,"&gt;="&amp;ABS($H856)),
IF(J856="F0.5",0.5*SUMIFS('Key Numbers'!$C$2:$C$71,'Key Numbers'!$A$2:$A$71,"&lt;="&amp;ABS($I856),'Key Numbers'!$A$2:$A$71,"&gt;="&amp;ABS($H856)),
IF(J856="F-0.5",0.5*-1*SUMIFS('Key Numbers'!$C$2:$C$71,'Key Numbers'!$A$2:$A$71,"&gt;="&amp;ABS($I856),'Key Numbers'!$A$2:$A$71,"&lt;="&amp;ABS($H856)),
IF(AND(LEFT(J856,1)="F",K856&lt;0),-1*SUMIFS('Key Numbers'!$C$2:$C$71,'Key Numbers'!$A$2:$A$71,"&gt;="&amp;ABS($I856),'Key Numbers'!$A$2:$A$71,"&lt;="&amp;ABS($H856)),
IF(AND(LEFT(J856,1)="F",K856&gt;0),SUMIFS('Key Numbers'!$C$2:$C$71,'Key Numbers'!$A$2:$A$71,"&lt;="&amp;ABS($I856),'Key Numbers'!$A$2:$A$71,"&gt;="&amp;ABS($H856)),
IF(AND(LEFT(J856,1)="D",K856&lt;0),-1*SUMIFS('Key Numbers'!$C$2:$C$71,'Key Numbers'!$A$2:$A$71,"&lt;="&amp;ABS($I856),'Key Numbers'!$A$2:$A$71,"&gt;="&amp;ABS($H856)),
SUMIFS('Key Numbers'!$C$2:$C$71,'Key Numbers'!$A$2:$A$71,"&gt;="&amp;ABS($I856),'Key Numbers'!$A$2:$A$71,"&lt;="&amp;ABS($H856))))))))))</f>
        <v>-0.14495412844036698</v>
      </c>
      <c r="M856" s="6" cm="1">
        <f t="array" ref="M856">IFERROR(INDEX(DVOA!$E$2:$E$20095,MATCH($F856&amp;$A856-1&amp;$B856,DVOA!$C$2:$C$20095&amp;DVOA!$A$2:$A20706&amp;DVOA!$B$2:$B$20095,0)),0)</f>
        <v>4.6936479999999999E-3</v>
      </c>
      <c r="N856" s="6" cm="1">
        <f t="array" ref="N856">IFERROR(INDEX(WDVOA!$W$2:$W$1616,MATCH($F856&amp;$A856-1&amp;$B856,WDVOA!$U$2:$U$19616&amp;WDVOA!$V$2:$V$19616&amp;WDVOA!$B$2:$B$19616,0)),0)</f>
        <v>0</v>
      </c>
      <c r="O856" s="6" cm="1">
        <f t="array" ref="O856">IFERROR(INDEX(DVOA!$AC$2:$AC$20095,MATCH($F856&amp;$A856-1&amp;$B856,DVOA!$C$2:$C$20095&amp;DVOA!$A$2:$A$20095&amp;DVOA!$B$2:$B$20095,0)
),0)</f>
        <v>0.186558371</v>
      </c>
      <c r="P856" s="6" cm="1">
        <f t="array" ref="P856">IFERROR(INDEX(DVOA!$E$2:$E$20095,MATCH($G856&amp;$A856-1&amp;$B856,DVOA!$C$2:$C$20095&amp;DVOA!$A$2:$A20706&amp;DVOA!$B$2:$B$20095,0)),0)</f>
        <v>-0.117329956</v>
      </c>
      <c r="Q856" s="6" cm="1">
        <f t="array" ref="Q856">IFERROR(INDEX(WDVOA!$W$2:$W$1616,MATCH($G856&amp;$A856-1&amp;$B856,WDVOA!$U$2:$U$19616&amp;WDVOA!$V$2:$V$19616&amp;WDVOA!$B$2:$B$19616,0)),0)</f>
        <v>0</v>
      </c>
      <c r="R856" s="6" cm="1">
        <f t="array" ref="R856">IFERROR(INDEX(DVOA!$AC$2:$AC$20095,MATCH($G856&amp;$A856-1&amp;$B856,DVOA!$C$2:$C$20095&amp;DVOA!$A$2:$A$20095&amp;DVOA!$B$2:$B$20095,0)
),0)</f>
        <v>0.11504458100000001</v>
      </c>
      <c r="S856" s="6">
        <f t="shared" si="172"/>
        <v>0.15080147599999999</v>
      </c>
      <c r="T856" s="104">
        <f t="shared" si="180"/>
        <v>0.12202360399999999</v>
      </c>
      <c r="U856" s="104" t="str">
        <f t="shared" si="181"/>
        <v/>
      </c>
      <c r="V856" s="26" t="str" cm="1">
        <f t="array" ref="V856">IFERROR(IF(E856="H",INDEX('DVOA Pred'!$G$2:$G$1000,MATCH($F856&amp;$B856&amp;$A856,'DVOA Pred'!$C$2:$C$1000&amp;'DVOA Pred'!$A$2:$A$1000&amp;'DVOA Pred'!$B$2:$B$1000,0)),
INDEX('DVOA Pred'!$H$2:$H$1000,MATCH($F856&amp;$B856&amp;$A856,'DVOA Pred'!$D$2:$D$1000&amp;'DVOA Pred'!$A$2:$A$1000&amp;'DVOA Pred'!$B$2:$B$1000,0))),"")</f>
        <v/>
      </c>
      <c r="W856" s="26" t="str">
        <f t="shared" si="173"/>
        <v/>
      </c>
      <c r="X856" s="26" t="str">
        <f t="shared" si="174"/>
        <v/>
      </c>
      <c r="Y856" s="6" t="str">
        <f>IFERROR((PERCENTRANK($L$2:$L$20355,L856)*Multiples!$B$3)+((PERCENTRANK($W$2:$W$20355,W856)*(1-Multiples!$B$3))),"")</f>
        <v/>
      </c>
      <c r="Z856" s="64">
        <v>19</v>
      </c>
      <c r="AA856" s="64">
        <v>16</v>
      </c>
      <c r="AB856" s="24">
        <f t="shared" si="175"/>
        <v>3</v>
      </c>
      <c r="AC856" s="24">
        <f t="shared" si="176"/>
        <v>5.5</v>
      </c>
      <c r="AD856" s="24">
        <f t="shared" si="177"/>
        <v>6.5</v>
      </c>
      <c r="AE856" s="99" t="str">
        <f t="shared" si="178"/>
        <v>Yes</v>
      </c>
      <c r="AF856" s="99" t="str">
        <f t="shared" si="179"/>
        <v>Yes</v>
      </c>
      <c r="AG856" s="64"/>
      <c r="AH856" s="105"/>
      <c r="AI856" s="105"/>
      <c r="AJ856" s="66"/>
    </row>
    <row r="857" spans="1:36" customFormat="1" x14ac:dyDescent="0.25">
      <c r="A857" s="7">
        <v>15</v>
      </c>
      <c r="B857" s="5">
        <v>2023</v>
      </c>
      <c r="C857" s="5" t="str">
        <f t="shared" si="169"/>
        <v>2023 W15</v>
      </c>
      <c r="D857" s="5">
        <v>429</v>
      </c>
      <c r="E857" s="5" t="s">
        <v>651</v>
      </c>
      <c r="F857" s="5" t="s">
        <v>45</v>
      </c>
      <c r="G857" s="5" t="s">
        <v>49</v>
      </c>
      <c r="H857" s="5">
        <v>-2.5</v>
      </c>
      <c r="I857" s="61">
        <v>-3.5</v>
      </c>
      <c r="J857" s="62" t="str">
        <f t="shared" si="170"/>
        <v>F1</v>
      </c>
      <c r="K857" s="61">
        <f t="shared" si="171"/>
        <v>1</v>
      </c>
      <c r="L857" s="228">
        <f>IF(K857=0,0,
IF(J857="D0.5",0.5*SUMIFS('Key Numbers'!$C$2:$C$71,'Key Numbers'!$A$2:$A$71,"&gt;="&amp;ABS($I857),'Key Numbers'!$A$2:$A$71,"&lt;="&amp;ABS($H857)),
IF(J857="D-0.5",0.5*-1*SUMIFS('Key Numbers'!$C$2:$C$71,'Key Numbers'!$A$2:$A$71,"&lt;="&amp;ABS($I857),'Key Numbers'!$A$2:$A$71,"&gt;="&amp;ABS($H857)),
IF(J857="F0.5",0.5*SUMIFS('Key Numbers'!$C$2:$C$71,'Key Numbers'!$A$2:$A$71,"&lt;="&amp;ABS($I857),'Key Numbers'!$A$2:$A$71,"&gt;="&amp;ABS($H857)),
IF(J857="F-0.5",0.5*-1*SUMIFS('Key Numbers'!$C$2:$C$71,'Key Numbers'!$A$2:$A$71,"&gt;="&amp;ABS($I857),'Key Numbers'!$A$2:$A$71,"&lt;="&amp;ABS($H857)),
IF(AND(LEFT(J857,1)="F",K857&lt;0),-1*SUMIFS('Key Numbers'!$C$2:$C$71,'Key Numbers'!$A$2:$A$71,"&gt;="&amp;ABS($I857),'Key Numbers'!$A$2:$A$71,"&lt;="&amp;ABS($H857)),
IF(AND(LEFT(J857,1)="F",K857&gt;0),SUMIFS('Key Numbers'!$C$2:$C$71,'Key Numbers'!$A$2:$A$71,"&lt;="&amp;ABS($I857),'Key Numbers'!$A$2:$A$71,"&gt;="&amp;ABS($H857)),
IF(AND(LEFT(J857,1)="D",K857&lt;0),-1*SUMIFS('Key Numbers'!$C$2:$C$71,'Key Numbers'!$A$2:$A$71,"&lt;="&amp;ABS($I857),'Key Numbers'!$A$2:$A$71,"&gt;="&amp;ABS($H857)),
SUMIFS('Key Numbers'!$C$2:$C$71,'Key Numbers'!$A$2:$A$71,"&gt;="&amp;ABS($I857),'Key Numbers'!$A$2:$A$71,"&lt;="&amp;ABS($H857))))))))))</f>
        <v>0.14495412844036698</v>
      </c>
      <c r="M857" s="6" cm="1">
        <f t="array" ref="M857">IFERROR(INDEX(DVOA!$E$2:$E$20095,MATCH($F857&amp;$A857-1&amp;$B857,DVOA!$C$2:$C$20095&amp;DVOA!$A$2:$A20707&amp;DVOA!$B$2:$B$20095,0)),0)</f>
        <v>-0.117329956</v>
      </c>
      <c r="N857" s="6" cm="1">
        <f t="array" ref="N857">IFERROR(INDEX(WDVOA!$W$2:$W$1616,MATCH($F857&amp;$A857-1&amp;$B857,WDVOA!$U$2:$U$19616&amp;WDVOA!$V$2:$V$19616&amp;WDVOA!$B$2:$B$19616,0)),0)</f>
        <v>0</v>
      </c>
      <c r="O857" s="6" cm="1">
        <f t="array" ref="O857">IFERROR(INDEX(DVOA!$AC$2:$AC$20095,MATCH($F857&amp;$A857-1&amp;$B857,DVOA!$C$2:$C$20095&amp;DVOA!$A$2:$A$20095&amp;DVOA!$B$2:$B$20095,0)
),0)</f>
        <v>0.11504458100000001</v>
      </c>
      <c r="P857" s="6" cm="1">
        <f t="array" ref="P857">IFERROR(INDEX(DVOA!$E$2:$E$20095,MATCH($G857&amp;$A857-1&amp;$B857,DVOA!$C$2:$C$20095&amp;DVOA!$A$2:$A20707&amp;DVOA!$B$2:$B$20095,0)),0)</f>
        <v>4.6936479999999999E-3</v>
      </c>
      <c r="Q857" s="6" cm="1">
        <f t="array" ref="Q857">IFERROR(INDEX(WDVOA!$W$2:$W$1616,MATCH($G857&amp;$A857-1&amp;$B857,WDVOA!$U$2:$U$19616&amp;WDVOA!$V$2:$V$19616&amp;WDVOA!$B$2:$B$19616,0)),0)</f>
        <v>0</v>
      </c>
      <c r="R857" s="6" cm="1">
        <f t="array" ref="R857">IFERROR(INDEX(DVOA!$AC$2:$AC$20095,MATCH($G857&amp;$A857-1&amp;$B857,DVOA!$C$2:$C$20095&amp;DVOA!$A$2:$A$20095&amp;DVOA!$B$2:$B$20095,0)
),0)</f>
        <v>0.186558371</v>
      </c>
      <c r="S857" s="6">
        <f t="shared" si="172"/>
        <v>0.15080147599999999</v>
      </c>
      <c r="T857" s="104">
        <f t="shared" si="180"/>
        <v>-0.12202360399999999</v>
      </c>
      <c r="U857" s="104" t="str">
        <f t="shared" si="181"/>
        <v/>
      </c>
      <c r="V857" s="26" t="str" cm="1">
        <f t="array" ref="V857">IFERROR(IF(E857="H",INDEX('DVOA Pred'!$G$2:$G$1000,MATCH($F857&amp;$B857&amp;$A857,'DVOA Pred'!$C$2:$C$1000&amp;'DVOA Pred'!$A$2:$A$1000&amp;'DVOA Pred'!$B$2:$B$1000,0)),
INDEX('DVOA Pred'!$H$2:$H$1000,MATCH($F857&amp;$B857&amp;$A857,'DVOA Pred'!$D$2:$D$1000&amp;'DVOA Pred'!$A$2:$A$1000&amp;'DVOA Pred'!$B$2:$B$1000,0))),"")</f>
        <v/>
      </c>
      <c r="W857" s="26" t="str">
        <f t="shared" si="173"/>
        <v/>
      </c>
      <c r="X857" s="26" t="str">
        <f t="shared" si="174"/>
        <v/>
      </c>
      <c r="Y857" s="6" t="str">
        <f>IFERROR((PERCENTRANK($L$2:$L$20355,L857)*Multiples!$B$3)+((PERCENTRANK($W$2:$W$20355,W857)*(1-Multiples!$B$3))),"")</f>
        <v/>
      </c>
      <c r="Z857" s="64">
        <v>16</v>
      </c>
      <c r="AA857" s="64">
        <v>19</v>
      </c>
      <c r="AB857" s="24">
        <f t="shared" si="175"/>
        <v>-3</v>
      </c>
      <c r="AC857" s="24">
        <f t="shared" si="176"/>
        <v>-5.5</v>
      </c>
      <c r="AD857" s="24">
        <f t="shared" si="177"/>
        <v>-6.5</v>
      </c>
      <c r="AE857" s="99" t="str">
        <f t="shared" si="178"/>
        <v>No</v>
      </c>
      <c r="AF857" s="99" t="str">
        <f t="shared" si="179"/>
        <v>No</v>
      </c>
      <c r="AG857" s="64" t="s">
        <v>652</v>
      </c>
      <c r="AH857" s="105"/>
      <c r="AI857" s="105"/>
      <c r="AJ857" s="66"/>
    </row>
    <row r="858" spans="1:36" customFormat="1" x14ac:dyDescent="0.25">
      <c r="A858" s="7">
        <v>15</v>
      </c>
      <c r="B858" s="5">
        <v>2023</v>
      </c>
      <c r="C858" s="5" t="str">
        <f t="shared" si="169"/>
        <v>2023 W15</v>
      </c>
      <c r="D858" s="5">
        <v>430</v>
      </c>
      <c r="E858" s="5" t="s">
        <v>651</v>
      </c>
      <c r="F858" s="5" t="s">
        <v>42</v>
      </c>
      <c r="G858" s="5" t="s">
        <v>26</v>
      </c>
      <c r="H858" s="5">
        <v>-6.5</v>
      </c>
      <c r="I858" s="61">
        <v>-6.5</v>
      </c>
      <c r="J858" s="62" t="str">
        <f t="shared" si="170"/>
        <v>F0</v>
      </c>
      <c r="K858" s="61">
        <f t="shared" si="171"/>
        <v>0</v>
      </c>
      <c r="L858" s="228">
        <f>IF(K858=0,0,
IF(J858="D0.5",0.5*SUMIFS('Key Numbers'!$C$2:$C$71,'Key Numbers'!$A$2:$A$71,"&gt;="&amp;ABS($I858),'Key Numbers'!$A$2:$A$71,"&lt;="&amp;ABS($H858)),
IF(J858="D-0.5",0.5*-1*SUMIFS('Key Numbers'!$C$2:$C$71,'Key Numbers'!$A$2:$A$71,"&lt;="&amp;ABS($I858),'Key Numbers'!$A$2:$A$71,"&gt;="&amp;ABS($H858)),
IF(J858="F0.5",0.5*SUMIFS('Key Numbers'!$C$2:$C$71,'Key Numbers'!$A$2:$A$71,"&lt;="&amp;ABS($I858),'Key Numbers'!$A$2:$A$71,"&gt;="&amp;ABS($H858)),
IF(J858="F-0.5",0.5*-1*SUMIFS('Key Numbers'!$C$2:$C$71,'Key Numbers'!$A$2:$A$71,"&gt;="&amp;ABS($I858),'Key Numbers'!$A$2:$A$71,"&lt;="&amp;ABS($H858)),
IF(AND(LEFT(J858,1)="F",K858&lt;0),-1*SUMIFS('Key Numbers'!$C$2:$C$71,'Key Numbers'!$A$2:$A$71,"&gt;="&amp;ABS($I858),'Key Numbers'!$A$2:$A$71,"&lt;="&amp;ABS($H858)),
IF(AND(LEFT(J858,1)="F",K858&gt;0),SUMIFS('Key Numbers'!$C$2:$C$71,'Key Numbers'!$A$2:$A$71,"&lt;="&amp;ABS($I858),'Key Numbers'!$A$2:$A$71,"&gt;="&amp;ABS($H858)),
IF(AND(LEFT(J858,1)="D",K858&lt;0),-1*SUMIFS('Key Numbers'!$C$2:$C$71,'Key Numbers'!$A$2:$A$71,"&lt;="&amp;ABS($I858),'Key Numbers'!$A$2:$A$71,"&gt;="&amp;ABS($H858)),
SUMIFS('Key Numbers'!$C$2:$C$71,'Key Numbers'!$A$2:$A$71,"&gt;="&amp;ABS($I858),'Key Numbers'!$A$2:$A$71,"&lt;="&amp;ABS($H858))))))))))</f>
        <v>0</v>
      </c>
      <c r="M858" s="6" cm="1">
        <f t="array" ref="M858">IFERROR(INDEX(DVOA!$E$2:$E$20095,MATCH($F858&amp;$A858-1&amp;$B858,DVOA!$C$2:$C$20095&amp;DVOA!$A$2:$A20708&amp;DVOA!$B$2:$B$20095,0)),0)</f>
        <v>-2.4212923000000001E-2</v>
      </c>
      <c r="N858" s="6" cm="1">
        <f t="array" ref="N858">IFERROR(INDEX(WDVOA!$W$2:$W$1616,MATCH($F858&amp;$A858-1&amp;$B858,WDVOA!$U$2:$U$19616&amp;WDVOA!$V$2:$V$19616&amp;WDVOA!$B$2:$B$19616,0)),0)</f>
        <v>0</v>
      </c>
      <c r="O858" s="6" cm="1">
        <f t="array" ref="O858">IFERROR(INDEX(DVOA!$AC$2:$AC$20095,MATCH($F858&amp;$A858-1&amp;$B858,DVOA!$C$2:$C$20095&amp;DVOA!$A$2:$A$20095&amp;DVOA!$B$2:$B$20095,0)
),0)</f>
        <v>0.12263007400000001</v>
      </c>
      <c r="P858" s="6" cm="1">
        <f t="array" ref="P858">IFERROR(INDEX(DVOA!$E$2:$E$20095,MATCH($G858&amp;$A858-1&amp;$B858,DVOA!$C$2:$C$20095&amp;DVOA!$A$2:$A20708&amp;DVOA!$B$2:$B$20095,0)),0)</f>
        <v>-0.21679146899999999</v>
      </c>
      <c r="Q858" s="6" cm="1">
        <f t="array" ref="Q858">IFERROR(INDEX(WDVOA!$W$2:$W$1616,MATCH($G858&amp;$A858-1&amp;$B858,WDVOA!$U$2:$U$19616&amp;WDVOA!$V$2:$V$19616&amp;WDVOA!$B$2:$B$19616,0)),0)</f>
        <v>0</v>
      </c>
      <c r="R858" s="6" cm="1">
        <f t="array" ref="R858">IFERROR(INDEX(DVOA!$AC$2:$AC$20095,MATCH($G858&amp;$A858-1&amp;$B858,DVOA!$C$2:$C$20095&amp;DVOA!$A$2:$A$20095&amp;DVOA!$B$2:$B$20095,0)
),0)</f>
        <v>0.103265125</v>
      </c>
      <c r="S858" s="6">
        <f t="shared" si="172"/>
        <v>0.1129475995</v>
      </c>
      <c r="T858" s="104">
        <f t="shared" si="180"/>
        <v>0.19257854599999999</v>
      </c>
      <c r="U858" s="104" t="str">
        <f t="shared" si="181"/>
        <v/>
      </c>
      <c r="V858" s="26" t="str" cm="1">
        <f t="array" ref="V858">IFERROR(IF(E858="H",INDEX('DVOA Pred'!$G$2:$G$1000,MATCH($F858&amp;$B858&amp;$A858,'DVOA Pred'!$C$2:$C$1000&amp;'DVOA Pred'!$A$2:$A$1000&amp;'DVOA Pred'!$B$2:$B$1000,0)),
INDEX('DVOA Pred'!$H$2:$H$1000,MATCH($F858&amp;$B858&amp;$A858,'DVOA Pred'!$D$2:$D$1000&amp;'DVOA Pred'!$A$2:$A$1000&amp;'DVOA Pred'!$B$2:$B$1000,0))),"")</f>
        <v/>
      </c>
      <c r="W858" s="26" t="str">
        <f t="shared" si="173"/>
        <v/>
      </c>
      <c r="X858" s="26" t="str">
        <f t="shared" si="174"/>
        <v/>
      </c>
      <c r="Y858" s="6" t="str">
        <f>IFERROR((PERCENTRANK($L$2:$L$20355,L858)*Multiples!$B$3)+((PERCENTRANK($W$2:$W$20355,W858)*(1-Multiples!$B$3))),"")</f>
        <v/>
      </c>
      <c r="Z858" s="64">
        <v>28</v>
      </c>
      <c r="AA858" s="64">
        <v>20</v>
      </c>
      <c r="AB858" s="24">
        <f t="shared" si="175"/>
        <v>8</v>
      </c>
      <c r="AC858" s="24">
        <f t="shared" si="176"/>
        <v>1.5</v>
      </c>
      <c r="AD858" s="24">
        <f t="shared" si="177"/>
        <v>1.5</v>
      </c>
      <c r="AE858" s="99" t="str">
        <f t="shared" si="178"/>
        <v>Yes</v>
      </c>
      <c r="AF858" s="99" t="str">
        <f t="shared" si="179"/>
        <v>Yes</v>
      </c>
      <c r="AG858" s="64"/>
      <c r="AH858" s="105"/>
      <c r="AI858" s="105"/>
      <c r="AJ858" s="66"/>
    </row>
    <row r="859" spans="1:36" customFormat="1" x14ac:dyDescent="0.25">
      <c r="A859" s="7">
        <v>15</v>
      </c>
      <c r="B859" s="5">
        <v>2023</v>
      </c>
      <c r="C859" s="5" t="str">
        <f t="shared" si="169"/>
        <v>2023 W15</v>
      </c>
      <c r="D859" s="5">
        <v>430</v>
      </c>
      <c r="E859" s="5" t="s">
        <v>649</v>
      </c>
      <c r="F859" s="5" t="s">
        <v>26</v>
      </c>
      <c r="G859" s="5" t="s">
        <v>42</v>
      </c>
      <c r="H859" s="5">
        <v>6.5</v>
      </c>
      <c r="I859" s="61">
        <v>6.5</v>
      </c>
      <c r="J859" s="62" t="str">
        <f t="shared" si="170"/>
        <v>D0</v>
      </c>
      <c r="K859" s="61">
        <f t="shared" si="171"/>
        <v>0</v>
      </c>
      <c r="L859" s="228">
        <f>IF(K859=0,0,
IF(J859="D0.5",0.5*SUMIFS('Key Numbers'!$C$2:$C$71,'Key Numbers'!$A$2:$A$71,"&gt;="&amp;ABS($I859),'Key Numbers'!$A$2:$A$71,"&lt;="&amp;ABS($H859)),
IF(J859="D-0.5",0.5*-1*SUMIFS('Key Numbers'!$C$2:$C$71,'Key Numbers'!$A$2:$A$71,"&lt;="&amp;ABS($I859),'Key Numbers'!$A$2:$A$71,"&gt;="&amp;ABS($H859)),
IF(J859="F0.5",0.5*SUMIFS('Key Numbers'!$C$2:$C$71,'Key Numbers'!$A$2:$A$71,"&lt;="&amp;ABS($I859),'Key Numbers'!$A$2:$A$71,"&gt;="&amp;ABS($H859)),
IF(J859="F-0.5",0.5*-1*SUMIFS('Key Numbers'!$C$2:$C$71,'Key Numbers'!$A$2:$A$71,"&gt;="&amp;ABS($I859),'Key Numbers'!$A$2:$A$71,"&lt;="&amp;ABS($H859)),
IF(AND(LEFT(J859,1)="F",K859&lt;0),-1*SUMIFS('Key Numbers'!$C$2:$C$71,'Key Numbers'!$A$2:$A$71,"&gt;="&amp;ABS($I859),'Key Numbers'!$A$2:$A$71,"&lt;="&amp;ABS($H859)),
IF(AND(LEFT(J859,1)="F",K859&gt;0),SUMIFS('Key Numbers'!$C$2:$C$71,'Key Numbers'!$A$2:$A$71,"&lt;="&amp;ABS($I859),'Key Numbers'!$A$2:$A$71,"&gt;="&amp;ABS($H859)),
IF(AND(LEFT(J859,1)="D",K859&lt;0),-1*SUMIFS('Key Numbers'!$C$2:$C$71,'Key Numbers'!$A$2:$A$71,"&lt;="&amp;ABS($I859),'Key Numbers'!$A$2:$A$71,"&gt;="&amp;ABS($H859)),
SUMIFS('Key Numbers'!$C$2:$C$71,'Key Numbers'!$A$2:$A$71,"&gt;="&amp;ABS($I859),'Key Numbers'!$A$2:$A$71,"&lt;="&amp;ABS($H859))))))))))</f>
        <v>0</v>
      </c>
      <c r="M859" s="6" cm="1">
        <f t="array" ref="M859">IFERROR(INDEX(DVOA!$E$2:$E$20095,MATCH($F859&amp;$A859-1&amp;$B859,DVOA!$C$2:$C$20095&amp;DVOA!$A$2:$A20709&amp;DVOA!$B$2:$B$20095,0)),0)</f>
        <v>-0.21679146899999999</v>
      </c>
      <c r="N859" s="6" cm="1">
        <f t="array" ref="N859">IFERROR(INDEX(WDVOA!$W$2:$W$1616,MATCH($F859&amp;$A859-1&amp;$B859,WDVOA!$U$2:$U$19616&amp;WDVOA!$V$2:$V$19616&amp;WDVOA!$B$2:$B$19616,0)),0)</f>
        <v>0</v>
      </c>
      <c r="O859" s="6" cm="1">
        <f t="array" ref="O859">IFERROR(INDEX(DVOA!$AC$2:$AC$20095,MATCH($F859&amp;$A859-1&amp;$B859,DVOA!$C$2:$C$20095&amp;DVOA!$A$2:$A$20095&amp;DVOA!$B$2:$B$20095,0)
),0)</f>
        <v>0.103265125</v>
      </c>
      <c r="P859" s="6" cm="1">
        <f t="array" ref="P859">IFERROR(INDEX(DVOA!$E$2:$E$20095,MATCH($G859&amp;$A859-1&amp;$B859,DVOA!$C$2:$C$20095&amp;DVOA!$A$2:$A20709&amp;DVOA!$B$2:$B$20095,0)),0)</f>
        <v>-2.4212923000000001E-2</v>
      </c>
      <c r="Q859" s="6" cm="1">
        <f t="array" ref="Q859">IFERROR(INDEX(WDVOA!$W$2:$W$1616,MATCH($G859&amp;$A859-1&amp;$B859,WDVOA!$U$2:$U$19616&amp;WDVOA!$V$2:$V$19616&amp;WDVOA!$B$2:$B$19616,0)),0)</f>
        <v>0</v>
      </c>
      <c r="R859" s="6" cm="1">
        <f t="array" ref="R859">IFERROR(INDEX(DVOA!$AC$2:$AC$20095,MATCH($G859&amp;$A859-1&amp;$B859,DVOA!$C$2:$C$20095&amp;DVOA!$A$2:$A$20095&amp;DVOA!$B$2:$B$20095,0)
),0)</f>
        <v>0.12263007400000001</v>
      </c>
      <c r="S859" s="6">
        <f t="shared" si="172"/>
        <v>0.1129475995</v>
      </c>
      <c r="T859" s="104">
        <f t="shared" si="180"/>
        <v>-0.19257854599999999</v>
      </c>
      <c r="U859" s="104" t="str">
        <f t="shared" si="181"/>
        <v/>
      </c>
      <c r="V859" s="26" t="str" cm="1">
        <f t="array" ref="V859">IFERROR(IF(E859="H",INDEX('DVOA Pred'!$G$2:$G$1000,MATCH($F859&amp;$B859&amp;$A859,'DVOA Pred'!$C$2:$C$1000&amp;'DVOA Pred'!$A$2:$A$1000&amp;'DVOA Pred'!$B$2:$B$1000,0)),
INDEX('DVOA Pred'!$H$2:$H$1000,MATCH($F859&amp;$B859&amp;$A859,'DVOA Pred'!$D$2:$D$1000&amp;'DVOA Pred'!$A$2:$A$1000&amp;'DVOA Pred'!$B$2:$B$1000,0))),"")</f>
        <v/>
      </c>
      <c r="W859" s="26" t="str">
        <f t="shared" si="173"/>
        <v/>
      </c>
      <c r="X859" s="26" t="str">
        <f t="shared" si="174"/>
        <v/>
      </c>
      <c r="Y859" s="6" t="str">
        <f>IFERROR((PERCENTRANK($L$2:$L$20355,L859)*Multiples!$B$3)+((PERCENTRANK($W$2:$W$20355,W859)*(1-Multiples!$B$3))),"")</f>
        <v/>
      </c>
      <c r="Z859" s="64">
        <v>20</v>
      </c>
      <c r="AA859" s="64">
        <v>28</v>
      </c>
      <c r="AB859" s="24">
        <f t="shared" si="175"/>
        <v>-8</v>
      </c>
      <c r="AC859" s="24">
        <f t="shared" si="176"/>
        <v>-1.5</v>
      </c>
      <c r="AD859" s="24">
        <f t="shared" si="177"/>
        <v>-1.5</v>
      </c>
      <c r="AE859" s="99" t="str">
        <f t="shared" si="178"/>
        <v>No</v>
      </c>
      <c r="AF859" s="99" t="str">
        <f t="shared" si="179"/>
        <v>No</v>
      </c>
      <c r="AG859" s="64"/>
      <c r="AH859" s="105"/>
      <c r="AI859" s="105"/>
      <c r="AJ859" s="66"/>
    </row>
    <row r="860" spans="1:36" customFormat="1" x14ac:dyDescent="0.25">
      <c r="A860" s="7">
        <v>15</v>
      </c>
      <c r="B860" s="5">
        <v>2023</v>
      </c>
      <c r="C860" s="5" t="str">
        <f t="shared" si="169"/>
        <v>2023 W15</v>
      </c>
      <c r="D860" s="5">
        <v>431</v>
      </c>
      <c r="E860" s="5" t="s">
        <v>651</v>
      </c>
      <c r="F860" s="5" t="s">
        <v>20</v>
      </c>
      <c r="G860" s="5" t="s">
        <v>38</v>
      </c>
      <c r="H860" s="5">
        <v>-3.5</v>
      </c>
      <c r="I860" s="61">
        <v>-3.5</v>
      </c>
      <c r="J860" s="62" t="str">
        <f t="shared" si="170"/>
        <v>F0</v>
      </c>
      <c r="K860" s="61">
        <f t="shared" si="171"/>
        <v>0</v>
      </c>
      <c r="L860" s="228">
        <f>IF(K860=0,0,
IF(J860="D0.5",0.5*SUMIFS('Key Numbers'!$C$2:$C$71,'Key Numbers'!$A$2:$A$71,"&gt;="&amp;ABS($I860),'Key Numbers'!$A$2:$A$71,"&lt;="&amp;ABS($H860)),
IF(J860="D-0.5",0.5*-1*SUMIFS('Key Numbers'!$C$2:$C$71,'Key Numbers'!$A$2:$A$71,"&lt;="&amp;ABS($I860),'Key Numbers'!$A$2:$A$71,"&gt;="&amp;ABS($H860)),
IF(J860="F0.5",0.5*SUMIFS('Key Numbers'!$C$2:$C$71,'Key Numbers'!$A$2:$A$71,"&lt;="&amp;ABS($I860),'Key Numbers'!$A$2:$A$71,"&gt;="&amp;ABS($H860)),
IF(J860="F-0.5",0.5*-1*SUMIFS('Key Numbers'!$C$2:$C$71,'Key Numbers'!$A$2:$A$71,"&gt;="&amp;ABS($I860),'Key Numbers'!$A$2:$A$71,"&lt;="&amp;ABS($H860)),
IF(AND(LEFT(J860,1)="F",K860&lt;0),-1*SUMIFS('Key Numbers'!$C$2:$C$71,'Key Numbers'!$A$2:$A$71,"&gt;="&amp;ABS($I860),'Key Numbers'!$A$2:$A$71,"&lt;="&amp;ABS($H860)),
IF(AND(LEFT(J860,1)="F",K860&gt;0),SUMIFS('Key Numbers'!$C$2:$C$71,'Key Numbers'!$A$2:$A$71,"&lt;="&amp;ABS($I860),'Key Numbers'!$A$2:$A$71,"&gt;="&amp;ABS($H860)),
IF(AND(LEFT(J860,1)="D",K860&lt;0),-1*SUMIFS('Key Numbers'!$C$2:$C$71,'Key Numbers'!$A$2:$A$71,"&lt;="&amp;ABS($I860),'Key Numbers'!$A$2:$A$71,"&gt;="&amp;ABS($H860)),
SUMIFS('Key Numbers'!$C$2:$C$71,'Key Numbers'!$A$2:$A$71,"&gt;="&amp;ABS($I860),'Key Numbers'!$A$2:$A$71,"&lt;="&amp;ABS($H860))))))))))</f>
        <v>0</v>
      </c>
      <c r="M860" s="6" cm="1">
        <f t="array" ref="M860">IFERROR(INDEX(DVOA!$E$2:$E$20095,MATCH($F860&amp;$A860-1&amp;$B860,DVOA!$C$2:$C$20095&amp;DVOA!$A$2:$A20710&amp;DVOA!$B$2:$B$20095,0)),0)</f>
        <v>-3.7356309999999997E-2</v>
      </c>
      <c r="N860" s="6" cm="1">
        <f t="array" ref="N860">IFERROR(INDEX(WDVOA!$W$2:$W$1616,MATCH($F860&amp;$A860-1&amp;$B860,WDVOA!$U$2:$U$19616&amp;WDVOA!$V$2:$V$19616&amp;WDVOA!$B$2:$B$19616,0)),0)</f>
        <v>0</v>
      </c>
      <c r="O860" s="6" cm="1">
        <f t="array" ref="O860">IFERROR(INDEX(DVOA!$AC$2:$AC$20095,MATCH($F860&amp;$A860-1&amp;$B860,DVOA!$C$2:$C$20095&amp;DVOA!$A$2:$A$20095&amp;DVOA!$B$2:$B$20095,0)
),0)</f>
        <v>0.159911102</v>
      </c>
      <c r="P860" s="6" cm="1">
        <f t="array" ref="P860">IFERROR(INDEX(DVOA!$E$2:$E$20095,MATCH($G860&amp;$A860-1&amp;$B860,DVOA!$C$2:$C$20095&amp;DVOA!$A$2:$A20710&amp;DVOA!$B$2:$B$20095,0)),0)</f>
        <v>-7.0365838E-2</v>
      </c>
      <c r="Q860" s="6" cm="1">
        <f t="array" ref="Q860">IFERROR(INDEX(WDVOA!$W$2:$W$1616,MATCH($G860&amp;$A860-1&amp;$B860,WDVOA!$U$2:$U$19616&amp;WDVOA!$V$2:$V$19616&amp;WDVOA!$B$2:$B$19616,0)),0)</f>
        <v>0</v>
      </c>
      <c r="R860" s="6" cm="1">
        <f t="array" ref="R860">IFERROR(INDEX(DVOA!$AC$2:$AC$20095,MATCH($G860&amp;$A860-1&amp;$B860,DVOA!$C$2:$C$20095&amp;DVOA!$A$2:$A$20095&amp;DVOA!$B$2:$B$20095,0)
),0)</f>
        <v>0.12277357799999999</v>
      </c>
      <c r="S860" s="6">
        <f t="shared" si="172"/>
        <v>0.14134234000000001</v>
      </c>
      <c r="T860" s="104">
        <f t="shared" si="180"/>
        <v>3.3009528000000003E-2</v>
      </c>
      <c r="U860" s="104" t="str">
        <f t="shared" si="181"/>
        <v/>
      </c>
      <c r="V860" s="26" t="str" cm="1">
        <f t="array" ref="V860">IFERROR(IF(E860="H",INDEX('DVOA Pred'!$G$2:$G$1000,MATCH($F860&amp;$B860&amp;$A860,'DVOA Pred'!$C$2:$C$1000&amp;'DVOA Pred'!$A$2:$A$1000&amp;'DVOA Pred'!$B$2:$B$1000,0)),
INDEX('DVOA Pred'!$H$2:$H$1000,MATCH($F860&amp;$B860&amp;$A860,'DVOA Pred'!$D$2:$D$1000&amp;'DVOA Pred'!$A$2:$A$1000&amp;'DVOA Pred'!$B$2:$B$1000,0))),"")</f>
        <v/>
      </c>
      <c r="W860" s="26" t="str">
        <f t="shared" si="173"/>
        <v/>
      </c>
      <c r="X860" s="26" t="str">
        <f t="shared" si="174"/>
        <v/>
      </c>
      <c r="Y860" s="6" t="str">
        <f>IFERROR((PERCENTRANK($L$2:$L$20355,L860)*Multiples!$B$3)+((PERCENTRANK($W$2:$W$20355,W860)*(1-Multiples!$B$3))),"")</f>
        <v/>
      </c>
      <c r="Z860" s="64">
        <v>20</v>
      </c>
      <c r="AA860" s="64">
        <v>34</v>
      </c>
      <c r="AB860" s="24">
        <f t="shared" si="175"/>
        <v>-14</v>
      </c>
      <c r="AC860" s="24">
        <f t="shared" si="176"/>
        <v>-17.5</v>
      </c>
      <c r="AD860" s="24">
        <f t="shared" si="177"/>
        <v>-17.5</v>
      </c>
      <c r="AE860" s="99" t="str">
        <f t="shared" si="178"/>
        <v>No</v>
      </c>
      <c r="AF860" s="99" t="str">
        <f t="shared" si="179"/>
        <v>No</v>
      </c>
      <c r="AG860" s="64"/>
      <c r="AH860" s="105"/>
      <c r="AI860" s="105"/>
      <c r="AJ860" s="66"/>
    </row>
    <row r="861" spans="1:36" customFormat="1" x14ac:dyDescent="0.25">
      <c r="A861" s="7">
        <v>15</v>
      </c>
      <c r="B861" s="5">
        <v>2023</v>
      </c>
      <c r="C861" s="5" t="str">
        <f t="shared" si="169"/>
        <v>2023 W15</v>
      </c>
      <c r="D861" s="5">
        <v>431</v>
      </c>
      <c r="E861" s="5" t="s">
        <v>649</v>
      </c>
      <c r="F861" s="5" t="s">
        <v>38</v>
      </c>
      <c r="G861" s="5" t="s">
        <v>20</v>
      </c>
      <c r="H861" s="5">
        <v>3.5</v>
      </c>
      <c r="I861" s="61">
        <v>3.5</v>
      </c>
      <c r="J861" s="62" t="str">
        <f t="shared" si="170"/>
        <v>D0</v>
      </c>
      <c r="K861" s="61">
        <f t="shared" si="171"/>
        <v>0</v>
      </c>
      <c r="L861" s="228">
        <f>IF(K861=0,0,
IF(J861="D0.5",0.5*SUMIFS('Key Numbers'!$C$2:$C$71,'Key Numbers'!$A$2:$A$71,"&gt;="&amp;ABS($I861),'Key Numbers'!$A$2:$A$71,"&lt;="&amp;ABS($H861)),
IF(J861="D-0.5",0.5*-1*SUMIFS('Key Numbers'!$C$2:$C$71,'Key Numbers'!$A$2:$A$71,"&lt;="&amp;ABS($I861),'Key Numbers'!$A$2:$A$71,"&gt;="&amp;ABS($H861)),
IF(J861="F0.5",0.5*SUMIFS('Key Numbers'!$C$2:$C$71,'Key Numbers'!$A$2:$A$71,"&lt;="&amp;ABS($I861),'Key Numbers'!$A$2:$A$71,"&gt;="&amp;ABS($H861)),
IF(J861="F-0.5",0.5*-1*SUMIFS('Key Numbers'!$C$2:$C$71,'Key Numbers'!$A$2:$A$71,"&gt;="&amp;ABS($I861),'Key Numbers'!$A$2:$A$71,"&lt;="&amp;ABS($H861)),
IF(AND(LEFT(J861,1)="F",K861&lt;0),-1*SUMIFS('Key Numbers'!$C$2:$C$71,'Key Numbers'!$A$2:$A$71,"&gt;="&amp;ABS($I861),'Key Numbers'!$A$2:$A$71,"&lt;="&amp;ABS($H861)),
IF(AND(LEFT(J861,1)="F",K861&gt;0),SUMIFS('Key Numbers'!$C$2:$C$71,'Key Numbers'!$A$2:$A$71,"&lt;="&amp;ABS($I861),'Key Numbers'!$A$2:$A$71,"&gt;="&amp;ABS($H861)),
IF(AND(LEFT(J861,1)="D",K861&lt;0),-1*SUMIFS('Key Numbers'!$C$2:$C$71,'Key Numbers'!$A$2:$A$71,"&lt;="&amp;ABS($I861),'Key Numbers'!$A$2:$A$71,"&gt;="&amp;ABS($H861)),
SUMIFS('Key Numbers'!$C$2:$C$71,'Key Numbers'!$A$2:$A$71,"&gt;="&amp;ABS($I861),'Key Numbers'!$A$2:$A$71,"&lt;="&amp;ABS($H861))))))))))</f>
        <v>0</v>
      </c>
      <c r="M861" s="6" cm="1">
        <f t="array" ref="M861">IFERROR(INDEX(DVOA!$E$2:$E$20095,MATCH($F861&amp;$A861-1&amp;$B861,DVOA!$C$2:$C$20095&amp;DVOA!$A$2:$A20711&amp;DVOA!$B$2:$B$20095,0)),0)</f>
        <v>-7.0365838E-2</v>
      </c>
      <c r="N861" s="6" cm="1">
        <f t="array" ref="N861">IFERROR(INDEX(WDVOA!$W$2:$W$1616,MATCH($F861&amp;$A861-1&amp;$B861,WDVOA!$U$2:$U$19616&amp;WDVOA!$V$2:$V$19616&amp;WDVOA!$B$2:$B$19616,0)),0)</f>
        <v>0</v>
      </c>
      <c r="O861" s="6" cm="1">
        <f t="array" ref="O861">IFERROR(INDEX(DVOA!$AC$2:$AC$20095,MATCH($F861&amp;$A861-1&amp;$B861,DVOA!$C$2:$C$20095&amp;DVOA!$A$2:$A$20095&amp;DVOA!$B$2:$B$20095,0)
),0)</f>
        <v>0.12277357799999999</v>
      </c>
      <c r="P861" s="6" cm="1">
        <f t="array" ref="P861">IFERROR(INDEX(DVOA!$E$2:$E$20095,MATCH($G861&amp;$A861-1&amp;$B861,DVOA!$C$2:$C$20095&amp;DVOA!$A$2:$A20711&amp;DVOA!$B$2:$B$20095,0)),0)</f>
        <v>-3.7356309999999997E-2</v>
      </c>
      <c r="Q861" s="6" cm="1">
        <f t="array" ref="Q861">IFERROR(INDEX(WDVOA!$W$2:$W$1616,MATCH($G861&amp;$A861-1&amp;$B861,WDVOA!$U$2:$U$19616&amp;WDVOA!$V$2:$V$19616&amp;WDVOA!$B$2:$B$19616,0)),0)</f>
        <v>0</v>
      </c>
      <c r="R861" s="6" cm="1">
        <f t="array" ref="R861">IFERROR(INDEX(DVOA!$AC$2:$AC$20095,MATCH($G861&amp;$A861-1&amp;$B861,DVOA!$C$2:$C$20095&amp;DVOA!$A$2:$A$20095&amp;DVOA!$B$2:$B$20095,0)
),0)</f>
        <v>0.159911102</v>
      </c>
      <c r="S861" s="6">
        <f t="shared" si="172"/>
        <v>0.14134234000000001</v>
      </c>
      <c r="T861" s="104">
        <f t="shared" si="180"/>
        <v>-3.3009528000000003E-2</v>
      </c>
      <c r="U861" s="104" t="str">
        <f t="shared" si="181"/>
        <v/>
      </c>
      <c r="V861" s="26" t="str" cm="1">
        <f t="array" ref="V861">IFERROR(IF(E861="H",INDEX('DVOA Pred'!$G$2:$G$1000,MATCH($F861&amp;$B861&amp;$A861,'DVOA Pred'!$C$2:$C$1000&amp;'DVOA Pred'!$A$2:$A$1000&amp;'DVOA Pred'!$B$2:$B$1000,0)),
INDEX('DVOA Pred'!$H$2:$H$1000,MATCH($F861&amp;$B861&amp;$A861,'DVOA Pred'!$D$2:$D$1000&amp;'DVOA Pred'!$A$2:$A$1000&amp;'DVOA Pred'!$B$2:$B$1000,0))),"")</f>
        <v/>
      </c>
      <c r="W861" s="26" t="str">
        <f t="shared" si="173"/>
        <v/>
      </c>
      <c r="X861" s="26" t="str">
        <f t="shared" si="174"/>
        <v/>
      </c>
      <c r="Y861" s="6" t="str">
        <f>IFERROR((PERCENTRANK($L$2:$L$20355,L861)*Multiples!$B$3)+((PERCENTRANK($W$2:$W$20355,W861)*(1-Multiples!$B$3))),"")</f>
        <v/>
      </c>
      <c r="Z861" s="64">
        <v>34</v>
      </c>
      <c r="AA861" s="64">
        <v>20</v>
      </c>
      <c r="AB861" s="24">
        <f t="shared" si="175"/>
        <v>14</v>
      </c>
      <c r="AC861" s="24">
        <f t="shared" si="176"/>
        <v>17.5</v>
      </c>
      <c r="AD861" s="24">
        <f t="shared" si="177"/>
        <v>17.5</v>
      </c>
      <c r="AE861" s="99" t="str">
        <f t="shared" si="178"/>
        <v>Yes</v>
      </c>
      <c r="AF861" s="99" t="str">
        <f t="shared" si="179"/>
        <v>Yes</v>
      </c>
      <c r="AG861" s="64"/>
      <c r="AH861" s="105"/>
      <c r="AI861" s="105"/>
      <c r="AJ861" s="66"/>
    </row>
    <row r="862" spans="1:36" customFormat="1" x14ac:dyDescent="0.25">
      <c r="A862" s="7">
        <v>15</v>
      </c>
      <c r="B862" s="5">
        <v>2023</v>
      </c>
      <c r="C862" s="5" t="str">
        <f t="shared" si="169"/>
        <v>2023 W15</v>
      </c>
      <c r="D862" s="5">
        <v>432</v>
      </c>
      <c r="E862" s="5" t="s">
        <v>651</v>
      </c>
      <c r="F862" s="5" t="s">
        <v>27</v>
      </c>
      <c r="G862" s="5" t="s">
        <v>15</v>
      </c>
      <c r="H862" s="5">
        <v>-5.5</v>
      </c>
      <c r="I862" s="61">
        <v>-5.5</v>
      </c>
      <c r="J862" s="62" t="str">
        <f t="shared" si="170"/>
        <v>F0</v>
      </c>
      <c r="K862" s="61">
        <f t="shared" si="171"/>
        <v>0</v>
      </c>
      <c r="L862" s="228">
        <f>IF(K862=0,0,
IF(J862="D0.5",0.5*SUMIFS('Key Numbers'!$C$2:$C$71,'Key Numbers'!$A$2:$A$71,"&gt;="&amp;ABS($I862),'Key Numbers'!$A$2:$A$71,"&lt;="&amp;ABS($H862)),
IF(J862="D-0.5",0.5*-1*SUMIFS('Key Numbers'!$C$2:$C$71,'Key Numbers'!$A$2:$A$71,"&lt;="&amp;ABS($I862),'Key Numbers'!$A$2:$A$71,"&gt;="&amp;ABS($H862)),
IF(J862="F0.5",0.5*SUMIFS('Key Numbers'!$C$2:$C$71,'Key Numbers'!$A$2:$A$71,"&lt;="&amp;ABS($I862),'Key Numbers'!$A$2:$A$71,"&gt;="&amp;ABS($H862)),
IF(J862="F-0.5",0.5*-1*SUMIFS('Key Numbers'!$C$2:$C$71,'Key Numbers'!$A$2:$A$71,"&gt;="&amp;ABS($I862),'Key Numbers'!$A$2:$A$71,"&lt;="&amp;ABS($H862)),
IF(AND(LEFT(J862,1)="F",K862&lt;0),-1*SUMIFS('Key Numbers'!$C$2:$C$71,'Key Numbers'!$A$2:$A$71,"&gt;="&amp;ABS($I862),'Key Numbers'!$A$2:$A$71,"&lt;="&amp;ABS($H862)),
IF(AND(LEFT(J862,1)="F",K862&gt;0),SUMIFS('Key Numbers'!$C$2:$C$71,'Key Numbers'!$A$2:$A$71,"&lt;="&amp;ABS($I862),'Key Numbers'!$A$2:$A$71,"&gt;="&amp;ABS($H862)),
IF(AND(LEFT(J862,1)="D",K862&lt;0),-1*SUMIFS('Key Numbers'!$C$2:$C$71,'Key Numbers'!$A$2:$A$71,"&lt;="&amp;ABS($I862),'Key Numbers'!$A$2:$A$71,"&gt;="&amp;ABS($H862)),
SUMIFS('Key Numbers'!$C$2:$C$71,'Key Numbers'!$A$2:$A$71,"&gt;="&amp;ABS($I862),'Key Numbers'!$A$2:$A$71,"&lt;="&amp;ABS($H862))))))))))</f>
        <v>0</v>
      </c>
      <c r="M862" s="6" cm="1">
        <f t="array" ref="M862">IFERROR(INDEX(DVOA!$E$2:$E$20095,MATCH($F862&amp;$A862-1&amp;$B862,DVOA!$C$2:$C$20095&amp;DVOA!$A$2:$A20712&amp;DVOA!$B$2:$B$20095,0)),0)</f>
        <v>-4.5503795E-2</v>
      </c>
      <c r="N862" s="6" cm="1">
        <f t="array" ref="N862">IFERROR(INDEX(WDVOA!$W$2:$W$1616,MATCH($F862&amp;$A862-1&amp;$B862,WDVOA!$U$2:$U$19616&amp;WDVOA!$V$2:$V$19616&amp;WDVOA!$B$2:$B$19616,0)),0)</f>
        <v>0</v>
      </c>
      <c r="O862" s="6" cm="1">
        <f t="array" ref="O862">IFERROR(INDEX(DVOA!$AC$2:$AC$20095,MATCH($F862&amp;$A862-1&amp;$B862,DVOA!$C$2:$C$20095&amp;DVOA!$A$2:$A$20095&amp;DVOA!$B$2:$B$20095,0)
),0)</f>
        <v>0.102146507</v>
      </c>
      <c r="P862" s="6" cm="1">
        <f t="array" ref="P862">IFERROR(INDEX(DVOA!$E$2:$E$20095,MATCH($G862&amp;$A862-1&amp;$B862,DVOA!$C$2:$C$20095&amp;DVOA!$A$2:$A20712&amp;DVOA!$B$2:$B$20095,0)),0)</f>
        <v>-0.326804598</v>
      </c>
      <c r="Q862" s="6" cm="1">
        <f t="array" ref="Q862">IFERROR(INDEX(WDVOA!$W$2:$W$1616,MATCH($G862&amp;$A862-1&amp;$B862,WDVOA!$U$2:$U$19616&amp;WDVOA!$V$2:$V$19616&amp;WDVOA!$B$2:$B$19616,0)),0)</f>
        <v>0</v>
      </c>
      <c r="R862" s="6" cm="1">
        <f t="array" ref="R862">IFERROR(INDEX(DVOA!$AC$2:$AC$20095,MATCH($G862&amp;$A862-1&amp;$B862,DVOA!$C$2:$C$20095&amp;DVOA!$A$2:$A$20095&amp;DVOA!$B$2:$B$20095,0)
),0)</f>
        <v>0.14045228900000001</v>
      </c>
      <c r="S862" s="6">
        <f t="shared" si="172"/>
        <v>0.121299398</v>
      </c>
      <c r="T862" s="104">
        <f t="shared" si="180"/>
        <v>0.28130080299999999</v>
      </c>
      <c r="U862" s="104" t="str">
        <f t="shared" si="181"/>
        <v/>
      </c>
      <c r="V862" s="26" t="str" cm="1">
        <f t="array" ref="V862">IFERROR(IF(E862="H",INDEX('DVOA Pred'!$G$2:$G$1000,MATCH($F862&amp;$B862&amp;$A862,'DVOA Pred'!$C$2:$C$1000&amp;'DVOA Pred'!$A$2:$A$1000&amp;'DVOA Pred'!$B$2:$B$1000,0)),
INDEX('DVOA Pred'!$H$2:$H$1000,MATCH($F862&amp;$B862&amp;$A862,'DVOA Pred'!$D$2:$D$1000&amp;'DVOA Pred'!$A$2:$A$1000&amp;'DVOA Pred'!$B$2:$B$1000,0))),"")</f>
        <v/>
      </c>
      <c r="W862" s="26" t="str">
        <f t="shared" si="173"/>
        <v/>
      </c>
      <c r="X862" s="26" t="str">
        <f t="shared" si="174"/>
        <v/>
      </c>
      <c r="Y862" s="6" t="str">
        <f>IFERROR((PERCENTRANK($L$2:$L$20355,L862)*Multiples!$B$3)+((PERCENTRANK($W$2:$W$20355,W862)*(1-Multiples!$B$3))),"")</f>
        <v/>
      </c>
      <c r="Z862" s="64">
        <v>24</v>
      </c>
      <c r="AA862" s="64">
        <v>6</v>
      </c>
      <c r="AB862" s="24">
        <f t="shared" si="175"/>
        <v>18</v>
      </c>
      <c r="AC862" s="24">
        <f t="shared" si="176"/>
        <v>12.5</v>
      </c>
      <c r="AD862" s="24">
        <f t="shared" si="177"/>
        <v>12.5</v>
      </c>
      <c r="AE862" s="99" t="str">
        <f t="shared" si="178"/>
        <v>Yes</v>
      </c>
      <c r="AF862" s="99" t="str">
        <f t="shared" si="179"/>
        <v>Yes</v>
      </c>
      <c r="AG862" s="64"/>
      <c r="AH862" s="105"/>
      <c r="AI862" s="105"/>
      <c r="AJ862" s="66"/>
    </row>
    <row r="863" spans="1:36" customFormat="1" x14ac:dyDescent="0.25">
      <c r="A863" s="7">
        <v>15</v>
      </c>
      <c r="B863" s="5">
        <v>2023</v>
      </c>
      <c r="C863" s="5" t="str">
        <f t="shared" si="169"/>
        <v>2023 W15</v>
      </c>
      <c r="D863" s="5">
        <v>432</v>
      </c>
      <c r="E863" s="5" t="s">
        <v>649</v>
      </c>
      <c r="F863" s="5" t="s">
        <v>15</v>
      </c>
      <c r="G863" s="5" t="s">
        <v>27</v>
      </c>
      <c r="H863" s="5">
        <v>5.5</v>
      </c>
      <c r="I863" s="61">
        <v>5.5</v>
      </c>
      <c r="J863" s="62" t="str">
        <f t="shared" si="170"/>
        <v>D0</v>
      </c>
      <c r="K863" s="61">
        <f t="shared" si="171"/>
        <v>0</v>
      </c>
      <c r="L863" s="228">
        <f>IF(K863=0,0,
IF(J863="D0.5",0.5*SUMIFS('Key Numbers'!$C$2:$C$71,'Key Numbers'!$A$2:$A$71,"&gt;="&amp;ABS($I863),'Key Numbers'!$A$2:$A$71,"&lt;="&amp;ABS($H863)),
IF(J863="D-0.5",0.5*-1*SUMIFS('Key Numbers'!$C$2:$C$71,'Key Numbers'!$A$2:$A$71,"&lt;="&amp;ABS($I863),'Key Numbers'!$A$2:$A$71,"&gt;="&amp;ABS($H863)),
IF(J863="F0.5",0.5*SUMIFS('Key Numbers'!$C$2:$C$71,'Key Numbers'!$A$2:$A$71,"&lt;="&amp;ABS($I863),'Key Numbers'!$A$2:$A$71,"&gt;="&amp;ABS($H863)),
IF(J863="F-0.5",0.5*-1*SUMIFS('Key Numbers'!$C$2:$C$71,'Key Numbers'!$A$2:$A$71,"&gt;="&amp;ABS($I863),'Key Numbers'!$A$2:$A$71,"&lt;="&amp;ABS($H863)),
IF(AND(LEFT(J863,1)="F",K863&lt;0),-1*SUMIFS('Key Numbers'!$C$2:$C$71,'Key Numbers'!$A$2:$A$71,"&gt;="&amp;ABS($I863),'Key Numbers'!$A$2:$A$71,"&lt;="&amp;ABS($H863)),
IF(AND(LEFT(J863,1)="F",K863&gt;0),SUMIFS('Key Numbers'!$C$2:$C$71,'Key Numbers'!$A$2:$A$71,"&lt;="&amp;ABS($I863),'Key Numbers'!$A$2:$A$71,"&gt;="&amp;ABS($H863)),
IF(AND(LEFT(J863,1)="D",K863&lt;0),-1*SUMIFS('Key Numbers'!$C$2:$C$71,'Key Numbers'!$A$2:$A$71,"&lt;="&amp;ABS($I863),'Key Numbers'!$A$2:$A$71,"&gt;="&amp;ABS($H863)),
SUMIFS('Key Numbers'!$C$2:$C$71,'Key Numbers'!$A$2:$A$71,"&gt;="&amp;ABS($I863),'Key Numbers'!$A$2:$A$71,"&lt;="&amp;ABS($H863))))))))))</f>
        <v>0</v>
      </c>
      <c r="M863" s="6" cm="1">
        <f t="array" ref="M863">IFERROR(INDEX(DVOA!$E$2:$E$20095,MATCH($F863&amp;$A863-1&amp;$B863,DVOA!$C$2:$C$20095&amp;DVOA!$A$2:$A20713&amp;DVOA!$B$2:$B$20095,0)),0)</f>
        <v>-0.326804598</v>
      </c>
      <c r="N863" s="6" cm="1">
        <f t="array" ref="N863">IFERROR(INDEX(WDVOA!$W$2:$W$1616,MATCH($F863&amp;$A863-1&amp;$B863,WDVOA!$U$2:$U$19616&amp;WDVOA!$V$2:$V$19616&amp;WDVOA!$B$2:$B$19616,0)),0)</f>
        <v>0</v>
      </c>
      <c r="O863" s="6" cm="1">
        <f t="array" ref="O863">IFERROR(INDEX(DVOA!$AC$2:$AC$20095,MATCH($F863&amp;$A863-1&amp;$B863,DVOA!$C$2:$C$20095&amp;DVOA!$A$2:$A$20095&amp;DVOA!$B$2:$B$20095,0)
),0)</f>
        <v>0.14045228900000001</v>
      </c>
      <c r="P863" s="6" cm="1">
        <f t="array" ref="P863">IFERROR(INDEX(DVOA!$E$2:$E$20095,MATCH($G863&amp;$A863-1&amp;$B863,DVOA!$C$2:$C$20095&amp;DVOA!$A$2:$A20713&amp;DVOA!$B$2:$B$20095,0)),0)</f>
        <v>-4.5503795E-2</v>
      </c>
      <c r="Q863" s="6" cm="1">
        <f t="array" ref="Q863">IFERROR(INDEX(WDVOA!$W$2:$W$1616,MATCH($G863&amp;$A863-1&amp;$B863,WDVOA!$U$2:$U$19616&amp;WDVOA!$V$2:$V$19616&amp;WDVOA!$B$2:$B$19616,0)),0)</f>
        <v>0</v>
      </c>
      <c r="R863" s="6" cm="1">
        <f t="array" ref="R863">IFERROR(INDEX(DVOA!$AC$2:$AC$20095,MATCH($G863&amp;$A863-1&amp;$B863,DVOA!$C$2:$C$20095&amp;DVOA!$A$2:$A$20095&amp;DVOA!$B$2:$B$20095,0)
),0)</f>
        <v>0.102146507</v>
      </c>
      <c r="S863" s="6">
        <f t="shared" si="172"/>
        <v>0.121299398</v>
      </c>
      <c r="T863" s="104">
        <f t="shared" si="180"/>
        <v>-0.28130080299999999</v>
      </c>
      <c r="U863" s="104" t="str">
        <f t="shared" si="181"/>
        <v/>
      </c>
      <c r="V863" s="26" t="str" cm="1">
        <f t="array" ref="V863">IFERROR(IF(E863="H",INDEX('DVOA Pred'!$G$2:$G$1000,MATCH($F863&amp;$B863&amp;$A863,'DVOA Pred'!$C$2:$C$1000&amp;'DVOA Pred'!$A$2:$A$1000&amp;'DVOA Pred'!$B$2:$B$1000,0)),
INDEX('DVOA Pred'!$H$2:$H$1000,MATCH($F863&amp;$B863&amp;$A863,'DVOA Pred'!$D$2:$D$1000&amp;'DVOA Pred'!$A$2:$A$1000&amp;'DVOA Pred'!$B$2:$B$1000,0))),"")</f>
        <v/>
      </c>
      <c r="W863" s="26" t="str">
        <f t="shared" si="173"/>
        <v/>
      </c>
      <c r="X863" s="26" t="str">
        <f t="shared" si="174"/>
        <v/>
      </c>
      <c r="Y863" s="6" t="str">
        <f>IFERROR((PERCENTRANK($L$2:$L$20355,L863)*Multiples!$B$3)+((PERCENTRANK($W$2:$W$20355,W863)*(1-Multiples!$B$3))),"")</f>
        <v/>
      </c>
      <c r="Z863" s="64">
        <v>6</v>
      </c>
      <c r="AA863" s="64">
        <v>24</v>
      </c>
      <c r="AB863" s="24">
        <f t="shared" si="175"/>
        <v>-18</v>
      </c>
      <c r="AC863" s="24">
        <f t="shared" si="176"/>
        <v>-12.5</v>
      </c>
      <c r="AD863" s="24">
        <f t="shared" si="177"/>
        <v>-12.5</v>
      </c>
      <c r="AE863" s="99" t="str">
        <f t="shared" si="178"/>
        <v>No</v>
      </c>
      <c r="AF863" s="99" t="str">
        <f t="shared" si="179"/>
        <v>No</v>
      </c>
      <c r="AG863" s="64"/>
      <c r="AH863" s="105"/>
      <c r="AI863" s="105"/>
      <c r="AJ863" s="66"/>
    </row>
    <row r="864" spans="1:36" customFormat="1" x14ac:dyDescent="0.25">
      <c r="A864" s="7">
        <v>15</v>
      </c>
      <c r="B864" s="5">
        <v>2023</v>
      </c>
      <c r="C864" s="5" t="str">
        <f t="shared" si="169"/>
        <v>2023 W15</v>
      </c>
      <c r="D864" s="5">
        <v>433</v>
      </c>
      <c r="E864" s="5" t="s">
        <v>649</v>
      </c>
      <c r="F864" s="5" t="s">
        <v>43</v>
      </c>
      <c r="G864" s="5" t="s">
        <v>51</v>
      </c>
      <c r="H864" s="5">
        <v>-3.5</v>
      </c>
      <c r="I864" s="61">
        <v>-3</v>
      </c>
      <c r="J864" s="62" t="str">
        <f t="shared" si="170"/>
        <v>F-0.5</v>
      </c>
      <c r="K864" s="61">
        <f t="shared" si="171"/>
        <v>-0.5</v>
      </c>
      <c r="L864" s="228">
        <f>IF(K864=0,0,
IF(J864="D0.5",0.5*SUMIFS('Key Numbers'!$C$2:$C$71,'Key Numbers'!$A$2:$A$71,"&gt;="&amp;ABS($I864),'Key Numbers'!$A$2:$A$71,"&lt;="&amp;ABS($H864)),
IF(J864="D-0.5",0.5*-1*SUMIFS('Key Numbers'!$C$2:$C$71,'Key Numbers'!$A$2:$A$71,"&lt;="&amp;ABS($I864),'Key Numbers'!$A$2:$A$71,"&gt;="&amp;ABS($H864)),
IF(J864="F0.5",0.5*SUMIFS('Key Numbers'!$C$2:$C$71,'Key Numbers'!$A$2:$A$71,"&lt;="&amp;ABS($I864),'Key Numbers'!$A$2:$A$71,"&gt;="&amp;ABS($H864)),
IF(J864="F-0.5",0.5*-1*SUMIFS('Key Numbers'!$C$2:$C$71,'Key Numbers'!$A$2:$A$71,"&gt;="&amp;ABS($I864),'Key Numbers'!$A$2:$A$71,"&lt;="&amp;ABS($H864)),
IF(AND(LEFT(J864,1)="F",K864&lt;0),-1*SUMIFS('Key Numbers'!$C$2:$C$71,'Key Numbers'!$A$2:$A$71,"&gt;="&amp;ABS($I864),'Key Numbers'!$A$2:$A$71,"&lt;="&amp;ABS($H864)),
IF(AND(LEFT(J864,1)="F",K864&gt;0),SUMIFS('Key Numbers'!$C$2:$C$71,'Key Numbers'!$A$2:$A$71,"&lt;="&amp;ABS($I864),'Key Numbers'!$A$2:$A$71,"&gt;="&amp;ABS($H864)),
IF(AND(LEFT(J864,1)="D",K864&lt;0),-1*SUMIFS('Key Numbers'!$C$2:$C$71,'Key Numbers'!$A$2:$A$71,"&lt;="&amp;ABS($I864),'Key Numbers'!$A$2:$A$71,"&gt;="&amp;ABS($H864)),
SUMIFS('Key Numbers'!$C$2:$C$71,'Key Numbers'!$A$2:$A$71,"&gt;="&amp;ABS($I864),'Key Numbers'!$A$2:$A$71,"&lt;="&amp;ABS($H864))))))))))</f>
        <v>-7.247706422018349E-2</v>
      </c>
      <c r="M864" s="6" cm="1">
        <f t="array" ref="M864">IFERROR(INDEX(DVOA!$E$2:$E$20095,MATCH($F864&amp;$A864-1&amp;$B864,DVOA!$C$2:$C$20095&amp;DVOA!$A$2:$A20714&amp;DVOA!$B$2:$B$20095,0)),0)</f>
        <v>-0.15814940899999999</v>
      </c>
      <c r="N864" s="6" cm="1">
        <f t="array" ref="N864">IFERROR(INDEX(WDVOA!$W$2:$W$1616,MATCH($F864&amp;$A864-1&amp;$B864,WDVOA!$U$2:$U$19616&amp;WDVOA!$V$2:$V$19616&amp;WDVOA!$B$2:$B$19616,0)),0)</f>
        <v>0</v>
      </c>
      <c r="O864" s="6" cm="1">
        <f t="array" ref="O864">IFERROR(INDEX(DVOA!$AC$2:$AC$20095,MATCH($F864&amp;$A864-1&amp;$B864,DVOA!$C$2:$C$20095&amp;DVOA!$A$2:$A$20095&amp;DVOA!$B$2:$B$20095,0)
),0)</f>
        <v>8.4330098000000006E-2</v>
      </c>
      <c r="P864" s="6" cm="1">
        <f t="array" ref="P864">IFERROR(INDEX(DVOA!$E$2:$E$20095,MATCH($G864&amp;$A864-1&amp;$B864,DVOA!$C$2:$C$20095&amp;DVOA!$A$2:$A20714&amp;DVOA!$B$2:$B$20095,0)),0)</f>
        <v>-0.37935756999999998</v>
      </c>
      <c r="Q864" s="6" cm="1">
        <f t="array" ref="Q864">IFERROR(INDEX(WDVOA!$W$2:$W$1616,MATCH($G864&amp;$A864-1&amp;$B864,WDVOA!$U$2:$U$19616&amp;WDVOA!$V$2:$V$19616&amp;WDVOA!$B$2:$B$19616,0)),0)</f>
        <v>0</v>
      </c>
      <c r="R864" s="6" cm="1">
        <f t="array" ref="R864">IFERROR(INDEX(DVOA!$AC$2:$AC$20095,MATCH($G864&amp;$A864-1&amp;$B864,DVOA!$C$2:$C$20095&amp;DVOA!$A$2:$A$20095&amp;DVOA!$B$2:$B$20095,0)
),0)</f>
        <v>2.0812158000000001E-2</v>
      </c>
      <c r="S864" s="6">
        <f t="shared" si="172"/>
        <v>5.2571128000000002E-2</v>
      </c>
      <c r="T864" s="104">
        <f t="shared" si="180"/>
        <v>0.22120816099999999</v>
      </c>
      <c r="U864" s="104" t="str">
        <f t="shared" si="181"/>
        <v/>
      </c>
      <c r="V864" s="26" t="str" cm="1">
        <f t="array" ref="V864">IFERROR(IF(E864="H",INDEX('DVOA Pred'!$G$2:$G$1000,MATCH($F864&amp;$B864&amp;$A864,'DVOA Pred'!$C$2:$C$1000&amp;'DVOA Pred'!$A$2:$A$1000&amp;'DVOA Pred'!$B$2:$B$1000,0)),
INDEX('DVOA Pred'!$H$2:$H$1000,MATCH($F864&amp;$B864&amp;$A864,'DVOA Pred'!$D$2:$D$1000&amp;'DVOA Pred'!$A$2:$A$1000&amp;'DVOA Pred'!$B$2:$B$1000,0))),"")</f>
        <v/>
      </c>
      <c r="W864" s="26" t="str">
        <f t="shared" si="173"/>
        <v/>
      </c>
      <c r="X864" s="26" t="str">
        <f t="shared" si="174"/>
        <v/>
      </c>
      <c r="Y864" s="6" t="str">
        <f>IFERROR((PERCENTRANK($L$2:$L$20355,L864)*Multiples!$B$3)+((PERCENTRANK($W$2:$W$20355,W864)*(1-Multiples!$B$3))),"")</f>
        <v/>
      </c>
      <c r="Z864" s="64">
        <v>7</v>
      </c>
      <c r="AA864" s="64">
        <v>9</v>
      </c>
      <c r="AB864" s="24">
        <f t="shared" si="175"/>
        <v>-2</v>
      </c>
      <c r="AC864" s="24">
        <f t="shared" si="176"/>
        <v>-5.5</v>
      </c>
      <c r="AD864" s="24">
        <f t="shared" si="177"/>
        <v>-5</v>
      </c>
      <c r="AE864" s="99" t="str">
        <f t="shared" si="178"/>
        <v>No</v>
      </c>
      <c r="AF864" s="99" t="str">
        <f t="shared" si="179"/>
        <v>No</v>
      </c>
      <c r="AG864" s="64" t="s">
        <v>652</v>
      </c>
      <c r="AH864" s="105"/>
      <c r="AI864" s="105"/>
      <c r="AJ864" s="66"/>
    </row>
    <row r="865" spans="1:36" customFormat="1" x14ac:dyDescent="0.25">
      <c r="A865" s="7">
        <v>15</v>
      </c>
      <c r="B865" s="5">
        <v>2023</v>
      </c>
      <c r="C865" s="5" t="str">
        <f t="shared" si="169"/>
        <v>2023 W15</v>
      </c>
      <c r="D865" s="5">
        <v>433</v>
      </c>
      <c r="E865" s="5" t="s">
        <v>651</v>
      </c>
      <c r="F865" s="5" t="s">
        <v>51</v>
      </c>
      <c r="G865" s="5" t="s">
        <v>43</v>
      </c>
      <c r="H865" s="5">
        <v>3.5</v>
      </c>
      <c r="I865" s="61">
        <v>3</v>
      </c>
      <c r="J865" s="62" t="str">
        <f t="shared" si="170"/>
        <v>D0.5</v>
      </c>
      <c r="K865" s="61">
        <f t="shared" si="171"/>
        <v>0.5</v>
      </c>
      <c r="L865" s="228">
        <f>IF(K865=0,0,
IF(J865="D0.5",0.5*SUMIFS('Key Numbers'!$C$2:$C$71,'Key Numbers'!$A$2:$A$71,"&gt;="&amp;ABS($I865),'Key Numbers'!$A$2:$A$71,"&lt;="&amp;ABS($H865)),
IF(J865="D-0.5",0.5*-1*SUMIFS('Key Numbers'!$C$2:$C$71,'Key Numbers'!$A$2:$A$71,"&lt;="&amp;ABS($I865),'Key Numbers'!$A$2:$A$71,"&gt;="&amp;ABS($H865)),
IF(J865="F0.5",0.5*SUMIFS('Key Numbers'!$C$2:$C$71,'Key Numbers'!$A$2:$A$71,"&lt;="&amp;ABS($I865),'Key Numbers'!$A$2:$A$71,"&gt;="&amp;ABS($H865)),
IF(J865="F-0.5",0.5*-1*SUMIFS('Key Numbers'!$C$2:$C$71,'Key Numbers'!$A$2:$A$71,"&gt;="&amp;ABS($I865),'Key Numbers'!$A$2:$A$71,"&lt;="&amp;ABS($H865)),
IF(AND(LEFT(J865,1)="F",K865&lt;0),-1*SUMIFS('Key Numbers'!$C$2:$C$71,'Key Numbers'!$A$2:$A$71,"&gt;="&amp;ABS($I865),'Key Numbers'!$A$2:$A$71,"&lt;="&amp;ABS($H865)),
IF(AND(LEFT(J865,1)="F",K865&gt;0),SUMIFS('Key Numbers'!$C$2:$C$71,'Key Numbers'!$A$2:$A$71,"&lt;="&amp;ABS($I865),'Key Numbers'!$A$2:$A$71,"&gt;="&amp;ABS($H865)),
IF(AND(LEFT(J865,1)="D",K865&lt;0),-1*SUMIFS('Key Numbers'!$C$2:$C$71,'Key Numbers'!$A$2:$A$71,"&lt;="&amp;ABS($I865),'Key Numbers'!$A$2:$A$71,"&gt;="&amp;ABS($H865)),
SUMIFS('Key Numbers'!$C$2:$C$71,'Key Numbers'!$A$2:$A$71,"&gt;="&amp;ABS($I865),'Key Numbers'!$A$2:$A$71,"&lt;="&amp;ABS($H865))))))))))</f>
        <v>7.247706422018349E-2</v>
      </c>
      <c r="M865" s="6" cm="1">
        <f t="array" ref="M865">IFERROR(INDEX(DVOA!$E$2:$E$20095,MATCH($F865&amp;$A865-1&amp;$B865,DVOA!$C$2:$C$20095&amp;DVOA!$A$2:$A20715&amp;DVOA!$B$2:$B$20095,0)),0)</f>
        <v>-0.37935756999999998</v>
      </c>
      <c r="N865" s="6" cm="1">
        <f t="array" ref="N865">IFERROR(INDEX(WDVOA!$W$2:$W$1616,MATCH($F865&amp;$A865-1&amp;$B865,WDVOA!$U$2:$U$19616&amp;WDVOA!$V$2:$V$19616&amp;WDVOA!$B$2:$B$19616,0)),0)</f>
        <v>0</v>
      </c>
      <c r="O865" s="6" cm="1">
        <f t="array" ref="O865">IFERROR(INDEX(DVOA!$AC$2:$AC$20095,MATCH($F865&amp;$A865-1&amp;$B865,DVOA!$C$2:$C$20095&amp;DVOA!$A$2:$A$20095&amp;DVOA!$B$2:$B$20095,0)
),0)</f>
        <v>2.0812158000000001E-2</v>
      </c>
      <c r="P865" s="6" cm="1">
        <f t="array" ref="P865">IFERROR(INDEX(DVOA!$E$2:$E$20095,MATCH($G865&amp;$A865-1&amp;$B865,DVOA!$C$2:$C$20095&amp;DVOA!$A$2:$A20715&amp;DVOA!$B$2:$B$20095,0)),0)</f>
        <v>-0.15814940899999999</v>
      </c>
      <c r="Q865" s="6" cm="1">
        <f t="array" ref="Q865">IFERROR(INDEX(WDVOA!$W$2:$W$1616,MATCH($G865&amp;$A865-1&amp;$B865,WDVOA!$U$2:$U$19616&amp;WDVOA!$V$2:$V$19616&amp;WDVOA!$B$2:$B$19616,0)),0)</f>
        <v>0</v>
      </c>
      <c r="R865" s="6" cm="1">
        <f t="array" ref="R865">IFERROR(INDEX(DVOA!$AC$2:$AC$20095,MATCH($G865&amp;$A865-1&amp;$B865,DVOA!$C$2:$C$20095&amp;DVOA!$A$2:$A$20095&amp;DVOA!$B$2:$B$20095,0)
),0)</f>
        <v>8.4330098000000006E-2</v>
      </c>
      <c r="S865" s="6">
        <f t="shared" si="172"/>
        <v>5.2571128000000002E-2</v>
      </c>
      <c r="T865" s="104">
        <f t="shared" si="180"/>
        <v>-0.22120816099999999</v>
      </c>
      <c r="U865" s="104" t="str">
        <f t="shared" si="181"/>
        <v/>
      </c>
      <c r="V865" s="26" t="str" cm="1">
        <f t="array" ref="V865">IFERROR(IF(E865="H",INDEX('DVOA Pred'!$G$2:$G$1000,MATCH($F865&amp;$B865&amp;$A865,'DVOA Pred'!$C$2:$C$1000&amp;'DVOA Pred'!$A$2:$A$1000&amp;'DVOA Pred'!$B$2:$B$1000,0)),
INDEX('DVOA Pred'!$H$2:$H$1000,MATCH($F865&amp;$B865&amp;$A865,'DVOA Pred'!$D$2:$D$1000&amp;'DVOA Pred'!$A$2:$A$1000&amp;'DVOA Pred'!$B$2:$B$1000,0))),"")</f>
        <v/>
      </c>
      <c r="W865" s="26" t="str">
        <f t="shared" si="173"/>
        <v/>
      </c>
      <c r="X865" s="26" t="str">
        <f t="shared" si="174"/>
        <v/>
      </c>
      <c r="Y865" s="6" t="str">
        <f>IFERROR((PERCENTRANK($L$2:$L$20355,L865)*Multiples!$B$3)+((PERCENTRANK($W$2:$W$20355,W865)*(1-Multiples!$B$3))),"")</f>
        <v/>
      </c>
      <c r="Z865" s="64">
        <v>9</v>
      </c>
      <c r="AA865" s="64">
        <v>7</v>
      </c>
      <c r="AB865" s="24">
        <f t="shared" si="175"/>
        <v>2</v>
      </c>
      <c r="AC865" s="24">
        <f t="shared" si="176"/>
        <v>5.5</v>
      </c>
      <c r="AD865" s="24">
        <f t="shared" si="177"/>
        <v>5</v>
      </c>
      <c r="AE865" s="99" t="str">
        <f t="shared" si="178"/>
        <v>Yes</v>
      </c>
      <c r="AF865" s="99" t="str">
        <f t="shared" si="179"/>
        <v>Yes</v>
      </c>
      <c r="AG865" s="64"/>
      <c r="AH865" s="105"/>
      <c r="AI865" s="105"/>
      <c r="AJ865" s="66"/>
    </row>
    <row r="866" spans="1:36" customFormat="1" x14ac:dyDescent="0.25">
      <c r="A866" s="7">
        <v>16</v>
      </c>
      <c r="B866" s="5">
        <v>2023</v>
      </c>
      <c r="C866" s="5" t="str">
        <f t="shared" si="169"/>
        <v>2023 W16</v>
      </c>
      <c r="D866" s="5">
        <v>434</v>
      </c>
      <c r="E866" s="5" t="s">
        <v>649</v>
      </c>
      <c r="F866" s="5" t="s">
        <v>18</v>
      </c>
      <c r="G866" s="5" t="s">
        <v>1</v>
      </c>
      <c r="H866" s="5">
        <v>5.5</v>
      </c>
      <c r="I866" s="61">
        <v>6</v>
      </c>
      <c r="J866" s="62" t="str">
        <f t="shared" si="170"/>
        <v>D-0.5</v>
      </c>
      <c r="K866" s="61">
        <f t="shared" si="171"/>
        <v>-0.5</v>
      </c>
      <c r="L866" s="228">
        <f>IF(K866=0,0,
IF(J866="D0.5",0.5*SUMIFS('Key Numbers'!$C$2:$C$71,'Key Numbers'!$A$2:$A$71,"&gt;="&amp;ABS($I866),'Key Numbers'!$A$2:$A$71,"&lt;="&amp;ABS($H866)),
IF(J866="D-0.5",0.5*-1*SUMIFS('Key Numbers'!$C$2:$C$71,'Key Numbers'!$A$2:$A$71,"&lt;="&amp;ABS($I866),'Key Numbers'!$A$2:$A$71,"&gt;="&amp;ABS($H866)),
IF(J866="F0.5",0.5*SUMIFS('Key Numbers'!$C$2:$C$71,'Key Numbers'!$A$2:$A$71,"&lt;="&amp;ABS($I866),'Key Numbers'!$A$2:$A$71,"&gt;="&amp;ABS($H866)),
IF(J866="F-0.5",0.5*-1*SUMIFS('Key Numbers'!$C$2:$C$71,'Key Numbers'!$A$2:$A$71,"&gt;="&amp;ABS($I866),'Key Numbers'!$A$2:$A$71,"&lt;="&amp;ABS($H866)),
IF(AND(LEFT(J866,1)="F",K866&lt;0),-1*SUMIFS('Key Numbers'!$C$2:$C$71,'Key Numbers'!$A$2:$A$71,"&gt;="&amp;ABS($I866),'Key Numbers'!$A$2:$A$71,"&lt;="&amp;ABS($H866)),
IF(AND(LEFT(J866,1)="F",K866&gt;0),SUMIFS('Key Numbers'!$C$2:$C$71,'Key Numbers'!$A$2:$A$71,"&lt;="&amp;ABS($I866),'Key Numbers'!$A$2:$A$71,"&gt;="&amp;ABS($H866)),
IF(AND(LEFT(J866,1)="D",K866&lt;0),-1*SUMIFS('Key Numbers'!$C$2:$C$71,'Key Numbers'!$A$2:$A$71,"&lt;="&amp;ABS($I866),'Key Numbers'!$A$2:$A$71,"&gt;="&amp;ABS($H866)),
SUMIFS('Key Numbers'!$C$2:$C$71,'Key Numbers'!$A$2:$A$71,"&gt;="&amp;ABS($I866),'Key Numbers'!$A$2:$A$71,"&lt;="&amp;ABS($H866))))))))))</f>
        <v>-3.669724770642202E-2</v>
      </c>
      <c r="M866" s="6" cm="1">
        <f t="array" ref="M866">IFERROR(INDEX(DVOA!$E$2:$E$20095,MATCH($F866&amp;$A866-1&amp;$B866,DVOA!$C$2:$C$20095&amp;DVOA!$A$2:$A20652&amp;DVOA!$B$2:$B$20095,0)),0)</f>
        <v>0.38798919700000001</v>
      </c>
      <c r="N866" s="6" cm="1">
        <f t="array" ref="N866">IFERROR(INDEX(WDVOA!$W$2:$W$1616,MATCH($F866&amp;$A866-1&amp;$B866,WDVOA!$U$2:$U$19616&amp;WDVOA!$V$2:$V$19616&amp;WDVOA!$B$2:$B$19616,0)),0)</f>
        <v>0.35418098849639029</v>
      </c>
      <c r="O866" s="6" cm="1">
        <f t="array" ref="O866">IFERROR(INDEX(DVOA!$AC$2:$AC$20095,MATCH($F866&amp;$A866-1&amp;$B866,DVOA!$C$2:$C$20095&amp;DVOA!$A$2:$A$20095&amp;DVOA!$B$2:$B$20095,0)
),0)</f>
        <v>0.142371733</v>
      </c>
      <c r="P866" s="6" cm="1">
        <f t="array" ref="P866">IFERROR(INDEX(DVOA!$E$2:$E$20095,MATCH($G866&amp;$A866-1&amp;$B866,DVOA!$C$2:$C$20095&amp;DVOA!$A$2:$A20652&amp;DVOA!$B$2:$B$20095,0)),0)</f>
        <v>0.46716327899999999</v>
      </c>
      <c r="Q866" s="6" cm="1">
        <f t="array" ref="Q866">IFERROR(INDEX(WDVOA!$W$2:$W$1616,MATCH($G866&amp;$A866-1&amp;$B866,WDVOA!$U$2:$U$19616&amp;WDVOA!$V$2:$V$19616&amp;WDVOA!$B$2:$B$19616,0)),0)</f>
        <v>0.71995794937059476</v>
      </c>
      <c r="R866" s="6" cm="1">
        <f t="array" ref="R866">IFERROR(INDEX(DVOA!$AC$2:$AC$20095,MATCH($G866&amp;$A866-1&amp;$B866,DVOA!$C$2:$C$20095&amp;DVOA!$A$2:$A$20095&amp;DVOA!$B$2:$B$20095,0)
),0)</f>
        <v>0.134301421</v>
      </c>
      <c r="S866" s="6">
        <f t="shared" si="172"/>
        <v>0.13833657700000002</v>
      </c>
      <c r="T866" s="104">
        <f t="shared" si="180"/>
        <v>-7.9174081999999979E-2</v>
      </c>
      <c r="U866" s="104">
        <f t="shared" si="181"/>
        <v>-0.36577696087420447</v>
      </c>
      <c r="V866" s="26" t="str" cm="1">
        <f t="array" ref="V866">IFERROR(IF(E866="H",INDEX('DVOA Pred'!$G$2:$G$1000,MATCH($F866&amp;$B866&amp;$A866,'DVOA Pred'!$C$2:$C$1000&amp;'DVOA Pred'!$A$2:$A$1000&amp;'DVOA Pred'!$B$2:$B$1000,0)),
INDEX('DVOA Pred'!$H$2:$H$1000,MATCH($F866&amp;$B866&amp;$A866,'DVOA Pred'!$D$2:$D$1000&amp;'DVOA Pred'!$A$2:$A$1000&amp;'DVOA Pred'!$B$2:$B$1000,0))),"")</f>
        <v/>
      </c>
      <c r="W866" s="26" t="str">
        <f t="shared" si="173"/>
        <v/>
      </c>
      <c r="X866" s="26" t="str">
        <f t="shared" si="174"/>
        <v/>
      </c>
      <c r="Y866" s="6" t="str">
        <f>IFERROR((PERCENTRANK($L$2:$L$20355,L866)*Multiples!$B$3)+((PERCENTRANK($W$2:$W$20355,W866)*(1-Multiples!$B$3))),"")</f>
        <v/>
      </c>
      <c r="Z866" s="64">
        <v>33</v>
      </c>
      <c r="AA866" s="64">
        <v>19</v>
      </c>
      <c r="AB866" s="24">
        <f t="shared" si="175"/>
        <v>14</v>
      </c>
      <c r="AC866" s="24">
        <f t="shared" si="176"/>
        <v>19.5</v>
      </c>
      <c r="AD866" s="24">
        <f t="shared" si="177"/>
        <v>20</v>
      </c>
      <c r="AE866" s="99" t="str">
        <f t="shared" si="178"/>
        <v>Yes</v>
      </c>
      <c r="AF866" s="99" t="str">
        <f t="shared" si="179"/>
        <v>Yes</v>
      </c>
      <c r="AG866" s="64"/>
      <c r="AH866" s="105"/>
      <c r="AI866" s="105"/>
      <c r="AJ866" s="66"/>
    </row>
    <row r="867" spans="1:36" customFormat="1" x14ac:dyDescent="0.25">
      <c r="A867" s="7">
        <v>16</v>
      </c>
      <c r="B867" s="5">
        <v>2023</v>
      </c>
      <c r="C867" s="5" t="str">
        <f t="shared" si="169"/>
        <v>2023 W16</v>
      </c>
      <c r="D867" s="5">
        <v>434</v>
      </c>
      <c r="E867" s="5" t="s">
        <v>651</v>
      </c>
      <c r="F867" s="5" t="s">
        <v>1</v>
      </c>
      <c r="G867" s="5" t="s">
        <v>18</v>
      </c>
      <c r="H867" s="5">
        <v>-5.5</v>
      </c>
      <c r="I867" s="61">
        <v>-6</v>
      </c>
      <c r="J867" s="62" t="str">
        <f t="shared" si="170"/>
        <v>F0.5</v>
      </c>
      <c r="K867" s="61">
        <f t="shared" si="171"/>
        <v>0.5</v>
      </c>
      <c r="L867" s="228">
        <f>IF(K867=0,0,
IF(J867="D0.5",0.5*SUMIFS('Key Numbers'!$C$2:$C$71,'Key Numbers'!$A$2:$A$71,"&gt;="&amp;ABS($I867),'Key Numbers'!$A$2:$A$71,"&lt;="&amp;ABS($H867)),
IF(J867="D-0.5",0.5*-1*SUMIFS('Key Numbers'!$C$2:$C$71,'Key Numbers'!$A$2:$A$71,"&lt;="&amp;ABS($I867),'Key Numbers'!$A$2:$A$71,"&gt;="&amp;ABS($H867)),
IF(J867="F0.5",0.5*SUMIFS('Key Numbers'!$C$2:$C$71,'Key Numbers'!$A$2:$A$71,"&lt;="&amp;ABS($I867),'Key Numbers'!$A$2:$A$71,"&gt;="&amp;ABS($H867)),
IF(J867="F-0.5",0.5*-1*SUMIFS('Key Numbers'!$C$2:$C$71,'Key Numbers'!$A$2:$A$71,"&gt;="&amp;ABS($I867),'Key Numbers'!$A$2:$A$71,"&lt;="&amp;ABS($H867)),
IF(AND(LEFT(J867,1)="F",K867&lt;0),-1*SUMIFS('Key Numbers'!$C$2:$C$71,'Key Numbers'!$A$2:$A$71,"&gt;="&amp;ABS($I867),'Key Numbers'!$A$2:$A$71,"&lt;="&amp;ABS($H867)),
IF(AND(LEFT(J867,1)="F",K867&gt;0),SUMIFS('Key Numbers'!$C$2:$C$71,'Key Numbers'!$A$2:$A$71,"&lt;="&amp;ABS($I867),'Key Numbers'!$A$2:$A$71,"&gt;="&amp;ABS($H867)),
IF(AND(LEFT(J867,1)="D",K867&lt;0),-1*SUMIFS('Key Numbers'!$C$2:$C$71,'Key Numbers'!$A$2:$A$71,"&lt;="&amp;ABS($I867),'Key Numbers'!$A$2:$A$71,"&gt;="&amp;ABS($H867)),
SUMIFS('Key Numbers'!$C$2:$C$71,'Key Numbers'!$A$2:$A$71,"&gt;="&amp;ABS($I867),'Key Numbers'!$A$2:$A$71,"&lt;="&amp;ABS($H867))))))))))</f>
        <v>3.669724770642202E-2</v>
      </c>
      <c r="M867" s="6" cm="1">
        <f t="array" ref="M867">IFERROR(INDEX(DVOA!$E$2:$E$20095,MATCH($F867&amp;$A867-1&amp;$B867,DVOA!$C$2:$C$20095&amp;DVOA!$A$2:$A20653&amp;DVOA!$B$2:$B$20095,0)),0)</f>
        <v>0.46716327899999999</v>
      </c>
      <c r="N867" s="6" cm="1">
        <f t="array" ref="N867">IFERROR(INDEX(WDVOA!$W$2:$W$1616,MATCH($F867&amp;$A867-1&amp;$B867,WDVOA!$U$2:$U$19616&amp;WDVOA!$V$2:$V$19616&amp;WDVOA!$B$2:$B$19616,0)),0)</f>
        <v>0.71995794937059476</v>
      </c>
      <c r="O867" s="6" cm="1">
        <f t="array" ref="O867">IFERROR(INDEX(DVOA!$AC$2:$AC$20095,MATCH($F867&amp;$A867-1&amp;$B867,DVOA!$C$2:$C$20095&amp;DVOA!$A$2:$A$20095&amp;DVOA!$B$2:$B$20095,0)
),0)</f>
        <v>0.134301421</v>
      </c>
      <c r="P867" s="6" cm="1">
        <f t="array" ref="P867">IFERROR(INDEX(DVOA!$E$2:$E$20095,MATCH($G867&amp;$A867-1&amp;$B867,DVOA!$C$2:$C$20095&amp;DVOA!$A$2:$A20653&amp;DVOA!$B$2:$B$20095,0)),0)</f>
        <v>0.38798919700000001</v>
      </c>
      <c r="Q867" s="6" cm="1">
        <f t="array" ref="Q867">IFERROR(INDEX(WDVOA!$W$2:$W$1616,MATCH($G867&amp;$A867-1&amp;$B867,WDVOA!$U$2:$U$19616&amp;WDVOA!$V$2:$V$19616&amp;WDVOA!$B$2:$B$19616,0)),0)</f>
        <v>0.35418098849639029</v>
      </c>
      <c r="R867" s="6" cm="1">
        <f t="array" ref="R867">IFERROR(INDEX(DVOA!$AC$2:$AC$20095,MATCH($G867&amp;$A867-1&amp;$B867,DVOA!$C$2:$C$20095&amp;DVOA!$A$2:$A$20095&amp;DVOA!$B$2:$B$20095,0)
),0)</f>
        <v>0.142371733</v>
      </c>
      <c r="S867" s="6">
        <f t="shared" si="172"/>
        <v>0.13833657700000002</v>
      </c>
      <c r="T867" s="104">
        <f t="shared" si="180"/>
        <v>7.9174081999999979E-2</v>
      </c>
      <c r="U867" s="104">
        <f t="shared" si="181"/>
        <v>0.36577696087420447</v>
      </c>
      <c r="V867" s="26" t="str" cm="1">
        <f t="array" ref="V867">IFERROR(IF(E867="H",INDEX('DVOA Pred'!$G$2:$G$1000,MATCH($F867&amp;$B867&amp;$A867,'DVOA Pred'!$C$2:$C$1000&amp;'DVOA Pred'!$A$2:$A$1000&amp;'DVOA Pred'!$B$2:$B$1000,0)),
INDEX('DVOA Pred'!$H$2:$H$1000,MATCH($F867&amp;$B867&amp;$A867,'DVOA Pred'!$D$2:$D$1000&amp;'DVOA Pred'!$A$2:$A$1000&amp;'DVOA Pred'!$B$2:$B$1000,0))),"")</f>
        <v/>
      </c>
      <c r="W867" s="26" t="str">
        <f t="shared" si="173"/>
        <v/>
      </c>
      <c r="X867" s="26" t="str">
        <f t="shared" si="174"/>
        <v/>
      </c>
      <c r="Y867" s="6" t="str">
        <f>IFERROR((PERCENTRANK($L$2:$L$20355,L867)*Multiples!$B$3)+((PERCENTRANK($W$2:$W$20355,W867)*(1-Multiples!$B$3))),"")</f>
        <v/>
      </c>
      <c r="Z867" s="64">
        <v>19</v>
      </c>
      <c r="AA867" s="64">
        <v>33</v>
      </c>
      <c r="AB867" s="24">
        <f t="shared" si="175"/>
        <v>-14</v>
      </c>
      <c r="AC867" s="24">
        <f t="shared" si="176"/>
        <v>-19.5</v>
      </c>
      <c r="AD867" s="24">
        <f t="shared" si="177"/>
        <v>-20</v>
      </c>
      <c r="AE867" s="99" t="str">
        <f t="shared" si="178"/>
        <v>No</v>
      </c>
      <c r="AF867" s="99" t="str">
        <f t="shared" si="179"/>
        <v>No</v>
      </c>
      <c r="AG867" s="64" t="s">
        <v>652</v>
      </c>
      <c r="AH867" s="105"/>
      <c r="AI867" s="105"/>
      <c r="AJ867" s="66"/>
    </row>
    <row r="868" spans="1:36" customFormat="1" x14ac:dyDescent="0.25">
      <c r="A868" s="7">
        <v>16</v>
      </c>
      <c r="B868" s="5">
        <v>2023</v>
      </c>
      <c r="C868" s="5" t="str">
        <f t="shared" si="169"/>
        <v>2023 W16</v>
      </c>
      <c r="D868" s="5">
        <v>435</v>
      </c>
      <c r="E868" s="5" t="s">
        <v>649</v>
      </c>
      <c r="F868" s="5" t="s">
        <v>0</v>
      </c>
      <c r="G868" s="5" t="s">
        <v>28</v>
      </c>
      <c r="H868" s="5">
        <v>-11.5</v>
      </c>
      <c r="I868" s="61">
        <v>-12.5</v>
      </c>
      <c r="J868" s="62" t="str">
        <f t="shared" si="170"/>
        <v>F1</v>
      </c>
      <c r="K868" s="61">
        <f t="shared" si="171"/>
        <v>1</v>
      </c>
      <c r="L868" s="228">
        <f>IF(K868=0,0,
IF(J868="D0.5",0.5*SUMIFS('Key Numbers'!$C$2:$C$71,'Key Numbers'!$A$2:$A$71,"&gt;="&amp;ABS($I868),'Key Numbers'!$A$2:$A$71,"&lt;="&amp;ABS($H868)),
IF(J868="D-0.5",0.5*-1*SUMIFS('Key Numbers'!$C$2:$C$71,'Key Numbers'!$A$2:$A$71,"&lt;="&amp;ABS($I868),'Key Numbers'!$A$2:$A$71,"&gt;="&amp;ABS($H868)),
IF(J868="F0.5",0.5*SUMIFS('Key Numbers'!$C$2:$C$71,'Key Numbers'!$A$2:$A$71,"&lt;="&amp;ABS($I868),'Key Numbers'!$A$2:$A$71,"&gt;="&amp;ABS($H868)),
IF(J868="F-0.5",0.5*-1*SUMIFS('Key Numbers'!$C$2:$C$71,'Key Numbers'!$A$2:$A$71,"&gt;="&amp;ABS($I868),'Key Numbers'!$A$2:$A$71,"&lt;="&amp;ABS($H868)),
IF(AND(LEFT(J868,1)="F",K868&lt;0),-1*SUMIFS('Key Numbers'!$C$2:$C$71,'Key Numbers'!$A$2:$A$71,"&gt;="&amp;ABS($I868),'Key Numbers'!$A$2:$A$71,"&lt;="&amp;ABS($H868)),
IF(AND(LEFT(J868,1)="F",K868&gt;0),SUMIFS('Key Numbers'!$C$2:$C$71,'Key Numbers'!$A$2:$A$71,"&lt;="&amp;ABS($I868),'Key Numbers'!$A$2:$A$71,"&gt;="&amp;ABS($H868)),
IF(AND(LEFT(J868,1)="D",K868&lt;0),-1*SUMIFS('Key Numbers'!$C$2:$C$71,'Key Numbers'!$A$2:$A$71,"&lt;="&amp;ABS($I868),'Key Numbers'!$A$2:$A$71,"&gt;="&amp;ABS($H868)),
SUMIFS('Key Numbers'!$C$2:$C$71,'Key Numbers'!$A$2:$A$71,"&gt;="&amp;ABS($I868),'Key Numbers'!$A$2:$A$71,"&lt;="&amp;ABS($H868))))))))))</f>
        <v>1.834862385321101E-2</v>
      </c>
      <c r="M868" s="6" cm="1">
        <f t="array" ref="M868">IFERROR(INDEX(DVOA!$E$2:$E$20095,MATCH($F868&amp;$A868-1&amp;$B868,DVOA!$C$2:$C$20095&amp;DVOA!$A$2:$A20654&amp;DVOA!$B$2:$B$20095,0)),0)</f>
        <v>0.24678467600000001</v>
      </c>
      <c r="N868" s="6" cm="1">
        <f t="array" ref="N868">IFERROR(INDEX(WDVOA!$W$2:$W$1616,MATCH($F868&amp;$A868-1&amp;$B868,WDVOA!$U$2:$U$19616&amp;WDVOA!$V$2:$V$19616&amp;WDVOA!$B$2:$B$19616,0)),0)</f>
        <v>0.27741684389163201</v>
      </c>
      <c r="O868" s="6" cm="1">
        <f t="array" ref="O868">IFERROR(INDEX(DVOA!$AC$2:$AC$20095,MATCH($F868&amp;$A868-1&amp;$B868,DVOA!$C$2:$C$20095&amp;DVOA!$A$2:$A$20095&amp;DVOA!$B$2:$B$20095,0)
),0)</f>
        <v>0.20585687499999999</v>
      </c>
      <c r="P868" s="6" cm="1">
        <f t="array" ref="P868">IFERROR(INDEX(DVOA!$E$2:$E$20095,MATCH($G868&amp;$A868-1&amp;$B868,DVOA!$C$2:$C$20095&amp;DVOA!$A$2:$A20654&amp;DVOA!$B$2:$B$20095,0)),0)</f>
        <v>-5.1608398E-2</v>
      </c>
      <c r="Q868" s="6" cm="1">
        <f t="array" ref="Q868">IFERROR(INDEX(WDVOA!$W$2:$W$1616,MATCH($G868&amp;$A868-1&amp;$B868,WDVOA!$U$2:$U$19616&amp;WDVOA!$V$2:$V$19616&amp;WDVOA!$B$2:$B$19616,0)),0)</f>
        <v>-0.28002369793828524</v>
      </c>
      <c r="R868" s="6" cm="1">
        <f t="array" ref="R868">IFERROR(INDEX(DVOA!$AC$2:$AC$20095,MATCH($G868&amp;$A868-1&amp;$B868,DVOA!$C$2:$C$20095&amp;DVOA!$A$2:$A$20095&amp;DVOA!$B$2:$B$20095,0)
),0)</f>
        <v>0.117644149</v>
      </c>
      <c r="S868" s="6">
        <f t="shared" si="172"/>
        <v>0.16175051200000001</v>
      </c>
      <c r="T868" s="104">
        <f t="shared" si="180"/>
        <v>0.29839307400000004</v>
      </c>
      <c r="U868" s="104">
        <f t="shared" si="181"/>
        <v>0.55744054182991731</v>
      </c>
      <c r="V868" s="26" t="str" cm="1">
        <f t="array" ref="V868">IFERROR(IF(E868="H",INDEX('DVOA Pred'!$G$2:$G$1000,MATCH($F868&amp;$B868&amp;$A868,'DVOA Pred'!$C$2:$C$1000&amp;'DVOA Pred'!$A$2:$A$1000&amp;'DVOA Pred'!$B$2:$B$1000,0)),
INDEX('DVOA Pred'!$H$2:$H$1000,MATCH($F868&amp;$B868&amp;$A868,'DVOA Pred'!$D$2:$D$1000&amp;'DVOA Pred'!$A$2:$A$1000&amp;'DVOA Pred'!$B$2:$B$1000,0))),"")</f>
        <v/>
      </c>
      <c r="W868" s="26" t="str">
        <f t="shared" si="173"/>
        <v/>
      </c>
      <c r="X868" s="26" t="str">
        <f t="shared" si="174"/>
        <v/>
      </c>
      <c r="Y868" s="6" t="str">
        <f>IFERROR((PERCENTRANK($L$2:$L$20355,L868)*Multiples!$B$3)+((PERCENTRANK($W$2:$W$20355,W868)*(1-Multiples!$B$3))),"")</f>
        <v/>
      </c>
      <c r="Z868" s="64">
        <v>24</v>
      </c>
      <c r="AA868" s="64">
        <v>22</v>
      </c>
      <c r="AB868" s="24">
        <f t="shared" si="175"/>
        <v>2</v>
      </c>
      <c r="AC868" s="24">
        <f t="shared" si="176"/>
        <v>-9.5</v>
      </c>
      <c r="AD868" s="24">
        <f t="shared" si="177"/>
        <v>-10.5</v>
      </c>
      <c r="AE868" s="99" t="str">
        <f t="shared" si="178"/>
        <v>No</v>
      </c>
      <c r="AF868" s="99" t="str">
        <f t="shared" si="179"/>
        <v>No</v>
      </c>
      <c r="AG868" s="64"/>
      <c r="AH868" s="105"/>
      <c r="AI868" s="105"/>
      <c r="AJ868" s="66"/>
    </row>
    <row r="869" spans="1:36" customFormat="1" x14ac:dyDescent="0.25">
      <c r="A869" s="7">
        <v>16</v>
      </c>
      <c r="B869" s="5">
        <v>2023</v>
      </c>
      <c r="C869" s="5" t="str">
        <f t="shared" si="169"/>
        <v>2023 W16</v>
      </c>
      <c r="D869" s="5">
        <v>435</v>
      </c>
      <c r="E869" s="5" t="s">
        <v>651</v>
      </c>
      <c r="F869" s="5" t="s">
        <v>28</v>
      </c>
      <c r="G869" s="5" t="s">
        <v>0</v>
      </c>
      <c r="H869" s="5">
        <v>11.5</v>
      </c>
      <c r="I869" s="61">
        <v>12.5</v>
      </c>
      <c r="J869" s="62" t="str">
        <f t="shared" si="170"/>
        <v>D-1</v>
      </c>
      <c r="K869" s="61">
        <f t="shared" si="171"/>
        <v>-1</v>
      </c>
      <c r="L869" s="228">
        <f>IF(K869=0,0,
IF(J869="D0.5",0.5*SUMIFS('Key Numbers'!$C$2:$C$71,'Key Numbers'!$A$2:$A$71,"&gt;="&amp;ABS($I869),'Key Numbers'!$A$2:$A$71,"&lt;="&amp;ABS($H869)),
IF(J869="D-0.5",0.5*-1*SUMIFS('Key Numbers'!$C$2:$C$71,'Key Numbers'!$A$2:$A$71,"&lt;="&amp;ABS($I869),'Key Numbers'!$A$2:$A$71,"&gt;="&amp;ABS($H869)),
IF(J869="F0.5",0.5*SUMIFS('Key Numbers'!$C$2:$C$71,'Key Numbers'!$A$2:$A$71,"&lt;="&amp;ABS($I869),'Key Numbers'!$A$2:$A$71,"&gt;="&amp;ABS($H869)),
IF(J869="F-0.5",0.5*-1*SUMIFS('Key Numbers'!$C$2:$C$71,'Key Numbers'!$A$2:$A$71,"&gt;="&amp;ABS($I869),'Key Numbers'!$A$2:$A$71,"&lt;="&amp;ABS($H869)),
IF(AND(LEFT(J869,1)="F",K869&lt;0),-1*SUMIFS('Key Numbers'!$C$2:$C$71,'Key Numbers'!$A$2:$A$71,"&gt;="&amp;ABS($I869),'Key Numbers'!$A$2:$A$71,"&lt;="&amp;ABS($H869)),
IF(AND(LEFT(J869,1)="F",K869&gt;0),SUMIFS('Key Numbers'!$C$2:$C$71,'Key Numbers'!$A$2:$A$71,"&lt;="&amp;ABS($I869),'Key Numbers'!$A$2:$A$71,"&gt;="&amp;ABS($H869)),
IF(AND(LEFT(J869,1)="D",K869&lt;0),-1*SUMIFS('Key Numbers'!$C$2:$C$71,'Key Numbers'!$A$2:$A$71,"&lt;="&amp;ABS($I869),'Key Numbers'!$A$2:$A$71,"&gt;="&amp;ABS($H869)),
SUMIFS('Key Numbers'!$C$2:$C$71,'Key Numbers'!$A$2:$A$71,"&gt;="&amp;ABS($I869),'Key Numbers'!$A$2:$A$71,"&lt;="&amp;ABS($H869))))))))))</f>
        <v>-1.834862385321101E-2</v>
      </c>
      <c r="M869" s="6" cm="1">
        <f t="array" ref="M869">IFERROR(INDEX(DVOA!$E$2:$E$20095,MATCH($F869&amp;$A869-1&amp;$B869,DVOA!$C$2:$C$20095&amp;DVOA!$A$2:$A20655&amp;DVOA!$B$2:$B$20095,0)),0)</f>
        <v>-5.1608398E-2</v>
      </c>
      <c r="N869" s="6" cm="1">
        <f t="array" ref="N869">IFERROR(INDEX(WDVOA!$W$2:$W$1616,MATCH($F869&amp;$A869-1&amp;$B869,WDVOA!$U$2:$U$19616&amp;WDVOA!$V$2:$V$19616&amp;WDVOA!$B$2:$B$19616,0)),0)</f>
        <v>-0.28002369793828524</v>
      </c>
      <c r="O869" s="6" cm="1">
        <f t="array" ref="O869">IFERROR(INDEX(DVOA!$AC$2:$AC$20095,MATCH($F869&amp;$A869-1&amp;$B869,DVOA!$C$2:$C$20095&amp;DVOA!$A$2:$A$20095&amp;DVOA!$B$2:$B$20095,0)
),0)</f>
        <v>0.117644149</v>
      </c>
      <c r="P869" s="6" cm="1">
        <f t="array" ref="P869">IFERROR(INDEX(DVOA!$E$2:$E$20095,MATCH($G869&amp;$A869-1&amp;$B869,DVOA!$C$2:$C$20095&amp;DVOA!$A$2:$A20655&amp;DVOA!$B$2:$B$20095,0)),0)</f>
        <v>0.24678467600000001</v>
      </c>
      <c r="Q869" s="6" cm="1">
        <f t="array" ref="Q869">IFERROR(INDEX(WDVOA!$W$2:$W$1616,MATCH($G869&amp;$A869-1&amp;$B869,WDVOA!$U$2:$U$19616&amp;WDVOA!$V$2:$V$19616&amp;WDVOA!$B$2:$B$19616,0)),0)</f>
        <v>0.27741684389163201</v>
      </c>
      <c r="R869" s="6" cm="1">
        <f t="array" ref="R869">IFERROR(INDEX(DVOA!$AC$2:$AC$20095,MATCH($G869&amp;$A869-1&amp;$B869,DVOA!$C$2:$C$20095&amp;DVOA!$A$2:$A$20095&amp;DVOA!$B$2:$B$20095,0)
),0)</f>
        <v>0.20585687499999999</v>
      </c>
      <c r="S869" s="6">
        <f t="shared" si="172"/>
        <v>0.16175051200000001</v>
      </c>
      <c r="T869" s="104">
        <f t="shared" si="180"/>
        <v>-0.29839307400000004</v>
      </c>
      <c r="U869" s="104">
        <f t="shared" si="181"/>
        <v>-0.55744054182991731</v>
      </c>
      <c r="V869" s="26" t="str" cm="1">
        <f t="array" ref="V869">IFERROR(IF(E869="H",INDEX('DVOA Pred'!$G$2:$G$1000,MATCH($F869&amp;$B869&amp;$A869,'DVOA Pred'!$C$2:$C$1000&amp;'DVOA Pred'!$A$2:$A$1000&amp;'DVOA Pred'!$B$2:$B$1000,0)),
INDEX('DVOA Pred'!$H$2:$H$1000,MATCH($F869&amp;$B869&amp;$A869,'DVOA Pred'!$D$2:$D$1000&amp;'DVOA Pred'!$A$2:$A$1000&amp;'DVOA Pred'!$B$2:$B$1000,0))),"")</f>
        <v/>
      </c>
      <c r="W869" s="26" t="str">
        <f t="shared" si="173"/>
        <v/>
      </c>
      <c r="X869" s="26" t="str">
        <f t="shared" si="174"/>
        <v/>
      </c>
      <c r="Y869" s="6" t="str">
        <f>IFERROR((PERCENTRANK($L$2:$L$20355,L869)*Multiples!$B$3)+((PERCENTRANK($W$2:$W$20355,W869)*(1-Multiples!$B$3))),"")</f>
        <v/>
      </c>
      <c r="Z869" s="64">
        <v>22</v>
      </c>
      <c r="AA869" s="64">
        <v>24</v>
      </c>
      <c r="AB869" s="24">
        <f t="shared" si="175"/>
        <v>-2</v>
      </c>
      <c r="AC869" s="24">
        <f t="shared" si="176"/>
        <v>9.5</v>
      </c>
      <c r="AD869" s="24">
        <f t="shared" si="177"/>
        <v>10.5</v>
      </c>
      <c r="AE869" s="99" t="str">
        <f t="shared" si="178"/>
        <v>Yes</v>
      </c>
      <c r="AF869" s="99" t="str">
        <f t="shared" si="179"/>
        <v>Yes</v>
      </c>
      <c r="AG869" s="64"/>
      <c r="AH869" s="105"/>
      <c r="AI869" s="105"/>
      <c r="AJ869" s="66"/>
    </row>
    <row r="870" spans="1:36" customFormat="1" x14ac:dyDescent="0.25">
      <c r="A870" s="7">
        <v>16</v>
      </c>
      <c r="B870" s="5">
        <v>2023</v>
      </c>
      <c r="C870" s="5" t="str">
        <f t="shared" si="169"/>
        <v>2023 W16</v>
      </c>
      <c r="D870" s="5">
        <v>436</v>
      </c>
      <c r="E870" s="5" t="s">
        <v>649</v>
      </c>
      <c r="F870" s="5" t="s">
        <v>3</v>
      </c>
      <c r="G870" s="5" t="s">
        <v>4</v>
      </c>
      <c r="H870" s="5">
        <v>1.5</v>
      </c>
      <c r="I870" s="61">
        <v>1.5</v>
      </c>
      <c r="J870" s="62" t="str">
        <f t="shared" si="170"/>
        <v>D0</v>
      </c>
      <c r="K870" s="61">
        <f t="shared" si="171"/>
        <v>0</v>
      </c>
      <c r="L870" s="228">
        <f>IF(K870=0,0,
IF(J870="D0.5",0.5*SUMIFS('Key Numbers'!$C$2:$C$71,'Key Numbers'!$A$2:$A$71,"&gt;="&amp;ABS($I870),'Key Numbers'!$A$2:$A$71,"&lt;="&amp;ABS($H870)),
IF(J870="D-0.5",0.5*-1*SUMIFS('Key Numbers'!$C$2:$C$71,'Key Numbers'!$A$2:$A$71,"&lt;="&amp;ABS($I870),'Key Numbers'!$A$2:$A$71,"&gt;="&amp;ABS($H870)),
IF(J870="F0.5",0.5*SUMIFS('Key Numbers'!$C$2:$C$71,'Key Numbers'!$A$2:$A$71,"&lt;="&amp;ABS($I870),'Key Numbers'!$A$2:$A$71,"&gt;="&amp;ABS($H870)),
IF(J870="F-0.5",0.5*-1*SUMIFS('Key Numbers'!$C$2:$C$71,'Key Numbers'!$A$2:$A$71,"&gt;="&amp;ABS($I870),'Key Numbers'!$A$2:$A$71,"&lt;="&amp;ABS($H870)),
IF(AND(LEFT(J870,1)="F",K870&lt;0),-1*SUMIFS('Key Numbers'!$C$2:$C$71,'Key Numbers'!$A$2:$A$71,"&gt;="&amp;ABS($I870),'Key Numbers'!$A$2:$A$71,"&lt;="&amp;ABS($H870)),
IF(AND(LEFT(J870,1)="F",K870&gt;0),SUMIFS('Key Numbers'!$C$2:$C$71,'Key Numbers'!$A$2:$A$71,"&lt;="&amp;ABS($I870),'Key Numbers'!$A$2:$A$71,"&gt;="&amp;ABS($H870)),
IF(AND(LEFT(J870,1)="D",K870&lt;0),-1*SUMIFS('Key Numbers'!$C$2:$C$71,'Key Numbers'!$A$2:$A$71,"&lt;="&amp;ABS($I870),'Key Numbers'!$A$2:$A$71,"&gt;="&amp;ABS($H870)),
SUMIFS('Key Numbers'!$C$2:$C$71,'Key Numbers'!$A$2:$A$71,"&gt;="&amp;ABS($I870),'Key Numbers'!$A$2:$A$71,"&lt;="&amp;ABS($H870))))))))))</f>
        <v>0</v>
      </c>
      <c r="M870" s="6" cm="1">
        <f t="array" ref="M870">IFERROR(INDEX(DVOA!$E$2:$E$20095,MATCH($F870&amp;$A870-1&amp;$B870,DVOA!$C$2:$C$20095&amp;DVOA!$A$2:$A20656&amp;DVOA!$B$2:$B$20095,0)),0)</f>
        <v>0.18899998000000001</v>
      </c>
      <c r="N870" s="6" cm="1">
        <f t="array" ref="N870">IFERROR(INDEX(WDVOA!$W$2:$W$1616,MATCH($F870&amp;$A870-1&amp;$B870,WDVOA!$U$2:$U$19616&amp;WDVOA!$V$2:$V$19616&amp;WDVOA!$B$2:$B$19616,0)),0)</f>
        <v>0.16177904778443752</v>
      </c>
      <c r="O870" s="6" cm="1">
        <f t="array" ref="O870">IFERROR(INDEX(DVOA!$AC$2:$AC$20095,MATCH($F870&amp;$A870-1&amp;$B870,DVOA!$C$2:$C$20095&amp;DVOA!$A$2:$A$20095&amp;DVOA!$B$2:$B$20095,0)
),0)</f>
        <v>0.16866707</v>
      </c>
      <c r="P870" s="6" cm="1">
        <f t="array" ref="P870">IFERROR(INDEX(DVOA!$E$2:$E$20095,MATCH($G870&amp;$A870-1&amp;$B870,DVOA!$C$2:$C$20095&amp;DVOA!$A$2:$A20656&amp;DVOA!$B$2:$B$20095,0)),0)</f>
        <v>0.24376177199999999</v>
      </c>
      <c r="Q870" s="6" cm="1">
        <f t="array" ref="Q870">IFERROR(INDEX(WDVOA!$W$2:$W$1616,MATCH($G870&amp;$A870-1&amp;$B870,WDVOA!$U$2:$U$19616&amp;WDVOA!$V$2:$V$19616&amp;WDVOA!$B$2:$B$19616,0)),0)</f>
        <v>0.46992775202310233</v>
      </c>
      <c r="R870" s="6" cm="1">
        <f t="array" ref="R870">IFERROR(INDEX(DVOA!$AC$2:$AC$20095,MATCH($G870&amp;$A870-1&amp;$B870,DVOA!$C$2:$C$20095&amp;DVOA!$A$2:$A$20095&amp;DVOA!$B$2:$B$20095,0)
),0)</f>
        <v>0.153784585</v>
      </c>
      <c r="S870" s="6">
        <f t="shared" si="172"/>
        <v>0.1612258275</v>
      </c>
      <c r="T870" s="104">
        <f t="shared" si="180"/>
        <v>-5.4761791999999976E-2</v>
      </c>
      <c r="U870" s="104">
        <f t="shared" si="181"/>
        <v>-0.30814870423866481</v>
      </c>
      <c r="V870" s="26" t="str" cm="1">
        <f t="array" ref="V870">IFERROR(IF(E870="H",INDEX('DVOA Pred'!$G$2:$G$1000,MATCH($F870&amp;$B870&amp;$A870,'DVOA Pred'!$C$2:$C$1000&amp;'DVOA Pred'!$A$2:$A$1000&amp;'DVOA Pred'!$B$2:$B$1000,0)),
INDEX('DVOA Pred'!$H$2:$H$1000,MATCH($F870&amp;$B870&amp;$A870,'DVOA Pred'!$D$2:$D$1000&amp;'DVOA Pred'!$A$2:$A$1000&amp;'DVOA Pred'!$B$2:$B$1000,0))),"")</f>
        <v/>
      </c>
      <c r="W870" s="26" t="str">
        <f t="shared" si="173"/>
        <v/>
      </c>
      <c r="X870" s="26" t="str">
        <f t="shared" si="174"/>
        <v/>
      </c>
      <c r="Y870" s="6" t="str">
        <f>IFERROR((PERCENTRANK($L$2:$L$20355,L870)*Multiples!$B$3)+((PERCENTRANK($W$2:$W$20355,W870)*(1-Multiples!$B$3))),"")</f>
        <v/>
      </c>
      <c r="Z870" s="64">
        <v>20</v>
      </c>
      <c r="AA870" s="64">
        <v>22</v>
      </c>
      <c r="AB870" s="24">
        <f t="shared" si="175"/>
        <v>-2</v>
      </c>
      <c r="AC870" s="24">
        <f t="shared" si="176"/>
        <v>-0.5</v>
      </c>
      <c r="AD870" s="24">
        <f t="shared" si="177"/>
        <v>-0.5</v>
      </c>
      <c r="AE870" s="99" t="str">
        <f t="shared" si="178"/>
        <v>No</v>
      </c>
      <c r="AF870" s="99" t="str">
        <f t="shared" si="179"/>
        <v>No</v>
      </c>
      <c r="AG870" s="64"/>
      <c r="AH870" s="105"/>
      <c r="AI870" s="105"/>
      <c r="AJ870" s="66"/>
    </row>
    <row r="871" spans="1:36" customFormat="1" x14ac:dyDescent="0.25">
      <c r="A871" s="7">
        <v>16</v>
      </c>
      <c r="B871" s="5">
        <v>2023</v>
      </c>
      <c r="C871" s="5" t="str">
        <f t="shared" si="169"/>
        <v>2023 W16</v>
      </c>
      <c r="D871" s="5">
        <v>436</v>
      </c>
      <c r="E871" s="5" t="s">
        <v>651</v>
      </c>
      <c r="F871" s="5" t="s">
        <v>4</v>
      </c>
      <c r="G871" s="5" t="s">
        <v>3</v>
      </c>
      <c r="H871" s="5">
        <v>-1.5</v>
      </c>
      <c r="I871" s="61">
        <v>-1.5</v>
      </c>
      <c r="J871" s="62" t="str">
        <f t="shared" si="170"/>
        <v>F0</v>
      </c>
      <c r="K871" s="61">
        <f t="shared" si="171"/>
        <v>0</v>
      </c>
      <c r="L871" s="228">
        <f>IF(K871=0,0,
IF(J871="D0.5",0.5*SUMIFS('Key Numbers'!$C$2:$C$71,'Key Numbers'!$A$2:$A$71,"&gt;="&amp;ABS($I871),'Key Numbers'!$A$2:$A$71,"&lt;="&amp;ABS($H871)),
IF(J871="D-0.5",0.5*-1*SUMIFS('Key Numbers'!$C$2:$C$71,'Key Numbers'!$A$2:$A$71,"&lt;="&amp;ABS($I871),'Key Numbers'!$A$2:$A$71,"&gt;="&amp;ABS($H871)),
IF(J871="F0.5",0.5*SUMIFS('Key Numbers'!$C$2:$C$71,'Key Numbers'!$A$2:$A$71,"&lt;="&amp;ABS($I871),'Key Numbers'!$A$2:$A$71,"&gt;="&amp;ABS($H871)),
IF(J871="F-0.5",0.5*-1*SUMIFS('Key Numbers'!$C$2:$C$71,'Key Numbers'!$A$2:$A$71,"&gt;="&amp;ABS($I871),'Key Numbers'!$A$2:$A$71,"&lt;="&amp;ABS($H871)),
IF(AND(LEFT(J871,1)="F",K871&lt;0),-1*SUMIFS('Key Numbers'!$C$2:$C$71,'Key Numbers'!$A$2:$A$71,"&gt;="&amp;ABS($I871),'Key Numbers'!$A$2:$A$71,"&lt;="&amp;ABS($H871)),
IF(AND(LEFT(J871,1)="F",K871&gt;0),SUMIFS('Key Numbers'!$C$2:$C$71,'Key Numbers'!$A$2:$A$71,"&lt;="&amp;ABS($I871),'Key Numbers'!$A$2:$A$71,"&gt;="&amp;ABS($H871)),
IF(AND(LEFT(J871,1)="D",K871&lt;0),-1*SUMIFS('Key Numbers'!$C$2:$C$71,'Key Numbers'!$A$2:$A$71,"&lt;="&amp;ABS($I871),'Key Numbers'!$A$2:$A$71,"&gt;="&amp;ABS($H871)),
SUMIFS('Key Numbers'!$C$2:$C$71,'Key Numbers'!$A$2:$A$71,"&gt;="&amp;ABS($I871),'Key Numbers'!$A$2:$A$71,"&lt;="&amp;ABS($H871))))))))))</f>
        <v>0</v>
      </c>
      <c r="M871" s="6" cm="1">
        <f t="array" ref="M871">IFERROR(INDEX(DVOA!$E$2:$E$20095,MATCH($F871&amp;$A871-1&amp;$B871,DVOA!$C$2:$C$20095&amp;DVOA!$A$2:$A20657&amp;DVOA!$B$2:$B$20095,0)),0)</f>
        <v>0.24376177199999999</v>
      </c>
      <c r="N871" s="6" cm="1">
        <f t="array" ref="N871">IFERROR(INDEX(WDVOA!$W$2:$W$1616,MATCH($F871&amp;$A871-1&amp;$B871,WDVOA!$U$2:$U$19616&amp;WDVOA!$V$2:$V$19616&amp;WDVOA!$B$2:$B$19616,0)),0)</f>
        <v>0.46992775202310233</v>
      </c>
      <c r="O871" s="6" cm="1">
        <f t="array" ref="O871">IFERROR(INDEX(DVOA!$AC$2:$AC$20095,MATCH($F871&amp;$A871-1&amp;$B871,DVOA!$C$2:$C$20095&amp;DVOA!$A$2:$A$20095&amp;DVOA!$B$2:$B$20095,0)
),0)</f>
        <v>0.153784585</v>
      </c>
      <c r="P871" s="6" cm="1">
        <f t="array" ref="P871">IFERROR(INDEX(DVOA!$E$2:$E$20095,MATCH($G871&amp;$A871-1&amp;$B871,DVOA!$C$2:$C$20095&amp;DVOA!$A$2:$A20657&amp;DVOA!$B$2:$B$20095,0)),0)</f>
        <v>0.18899998000000001</v>
      </c>
      <c r="Q871" s="6" cm="1">
        <f t="array" ref="Q871">IFERROR(INDEX(WDVOA!$W$2:$W$1616,MATCH($G871&amp;$A871-1&amp;$B871,WDVOA!$U$2:$U$19616&amp;WDVOA!$V$2:$V$19616&amp;WDVOA!$B$2:$B$19616,0)),0)</f>
        <v>0.16177904778443752</v>
      </c>
      <c r="R871" s="6" cm="1">
        <f t="array" ref="R871">IFERROR(INDEX(DVOA!$AC$2:$AC$20095,MATCH($G871&amp;$A871-1&amp;$B871,DVOA!$C$2:$C$20095&amp;DVOA!$A$2:$A$20095&amp;DVOA!$B$2:$B$20095,0)
),0)</f>
        <v>0.16866707</v>
      </c>
      <c r="S871" s="6">
        <f t="shared" si="172"/>
        <v>0.1612258275</v>
      </c>
      <c r="T871" s="104">
        <f t="shared" si="180"/>
        <v>5.4761791999999976E-2</v>
      </c>
      <c r="U871" s="104">
        <f t="shared" si="181"/>
        <v>0.30814870423866481</v>
      </c>
      <c r="V871" s="26" t="str" cm="1">
        <f t="array" ref="V871">IFERROR(IF(E871="H",INDEX('DVOA Pred'!$G$2:$G$1000,MATCH($F871&amp;$B871&amp;$A871,'DVOA Pred'!$C$2:$C$1000&amp;'DVOA Pred'!$A$2:$A$1000&amp;'DVOA Pred'!$B$2:$B$1000,0)),
INDEX('DVOA Pred'!$H$2:$H$1000,MATCH($F871&amp;$B871&amp;$A871,'DVOA Pred'!$D$2:$D$1000&amp;'DVOA Pred'!$A$2:$A$1000&amp;'DVOA Pred'!$B$2:$B$1000,0))),"")</f>
        <v/>
      </c>
      <c r="W871" s="26" t="str">
        <f t="shared" si="173"/>
        <v/>
      </c>
      <c r="X871" s="26" t="str">
        <f t="shared" si="174"/>
        <v/>
      </c>
      <c r="Y871" s="6" t="str">
        <f>IFERROR((PERCENTRANK($L$2:$L$20355,L871)*Multiples!$B$3)+((PERCENTRANK($W$2:$W$20355,W871)*(1-Multiples!$B$3))),"")</f>
        <v/>
      </c>
      <c r="Z871" s="64">
        <v>22</v>
      </c>
      <c r="AA871" s="64">
        <v>20</v>
      </c>
      <c r="AB871" s="24">
        <f t="shared" si="175"/>
        <v>2</v>
      </c>
      <c r="AC871" s="24">
        <f t="shared" si="176"/>
        <v>0.5</v>
      </c>
      <c r="AD871" s="24">
        <f t="shared" si="177"/>
        <v>0.5</v>
      </c>
      <c r="AE871" s="99" t="str">
        <f t="shared" si="178"/>
        <v>Yes</v>
      </c>
      <c r="AF871" s="99" t="str">
        <f t="shared" si="179"/>
        <v>Yes</v>
      </c>
      <c r="AG871" s="64"/>
      <c r="AH871" s="105"/>
      <c r="AI871" s="105"/>
      <c r="AJ871" s="66"/>
    </row>
    <row r="872" spans="1:36" customFormat="1" x14ac:dyDescent="0.25">
      <c r="A872" s="7">
        <v>16</v>
      </c>
      <c r="B872" s="5">
        <v>2023</v>
      </c>
      <c r="C872" s="5" t="str">
        <f t="shared" si="169"/>
        <v>2023 W16</v>
      </c>
      <c r="D872" s="5">
        <v>437</v>
      </c>
      <c r="E872" s="5" t="s">
        <v>651</v>
      </c>
      <c r="F872" s="5" t="s">
        <v>5</v>
      </c>
      <c r="G872" s="5" t="s">
        <v>53</v>
      </c>
      <c r="H872" s="5">
        <v>-10.5</v>
      </c>
      <c r="I872" s="61">
        <v>-10</v>
      </c>
      <c r="J872" s="62" t="str">
        <f t="shared" si="170"/>
        <v>F-0.5</v>
      </c>
      <c r="K872" s="61">
        <f t="shared" si="171"/>
        <v>-0.5</v>
      </c>
      <c r="L872" s="228">
        <f>IF(K872=0,0,
IF(J872="D0.5",0.5*SUMIFS('Key Numbers'!$C$2:$C$71,'Key Numbers'!$A$2:$A$71,"&gt;="&amp;ABS($I872),'Key Numbers'!$A$2:$A$71,"&lt;="&amp;ABS($H872)),
IF(J872="D-0.5",0.5*-1*SUMIFS('Key Numbers'!$C$2:$C$71,'Key Numbers'!$A$2:$A$71,"&lt;="&amp;ABS($I872),'Key Numbers'!$A$2:$A$71,"&gt;="&amp;ABS($H872)),
IF(J872="F0.5",0.5*SUMIFS('Key Numbers'!$C$2:$C$71,'Key Numbers'!$A$2:$A$71,"&lt;="&amp;ABS($I872),'Key Numbers'!$A$2:$A$71,"&gt;="&amp;ABS($H872)),
IF(J872="F-0.5",0.5*-1*SUMIFS('Key Numbers'!$C$2:$C$71,'Key Numbers'!$A$2:$A$71,"&gt;="&amp;ABS($I872),'Key Numbers'!$A$2:$A$71,"&lt;="&amp;ABS($H872)),
IF(AND(LEFT(J872,1)="F",K872&lt;0),-1*SUMIFS('Key Numbers'!$C$2:$C$71,'Key Numbers'!$A$2:$A$71,"&gt;="&amp;ABS($I872),'Key Numbers'!$A$2:$A$71,"&lt;="&amp;ABS($H872)),
IF(AND(LEFT(J872,1)="F",K872&gt;0),SUMIFS('Key Numbers'!$C$2:$C$71,'Key Numbers'!$A$2:$A$71,"&lt;="&amp;ABS($I872),'Key Numbers'!$A$2:$A$71,"&gt;="&amp;ABS($H872)),
IF(AND(LEFT(J872,1)="D",K872&lt;0),-1*SUMIFS('Key Numbers'!$C$2:$C$71,'Key Numbers'!$A$2:$A$71,"&lt;="&amp;ABS($I872),'Key Numbers'!$A$2:$A$71,"&gt;="&amp;ABS($H872)),
SUMIFS('Key Numbers'!$C$2:$C$71,'Key Numbers'!$A$2:$A$71,"&gt;="&amp;ABS($I872),'Key Numbers'!$A$2:$A$71,"&lt;="&amp;ABS($H872))))))))))</f>
        <v>-2.4770642201834864E-2</v>
      </c>
      <c r="M872" s="6" cm="1">
        <f t="array" ref="M872">IFERROR(INDEX(DVOA!$E$2:$E$20095,MATCH($F872&amp;$A872-1&amp;$B872,DVOA!$C$2:$C$20095&amp;DVOA!$A$2:$A20658&amp;DVOA!$B$2:$B$20095,0)),0)</f>
        <v>0.23793389000000001</v>
      </c>
      <c r="N872" s="6" cm="1">
        <f t="array" ref="N872">IFERROR(INDEX(WDVOA!$W$2:$W$1616,MATCH($F872&amp;$A872-1&amp;$B872,WDVOA!$U$2:$U$19616&amp;WDVOA!$V$2:$V$19616&amp;WDVOA!$B$2:$B$19616,0)),0)</f>
        <v>0.19746729874903224</v>
      </c>
      <c r="O872" s="6" cm="1">
        <f t="array" ref="O872">IFERROR(INDEX(DVOA!$AC$2:$AC$20095,MATCH($F872&amp;$A872-1&amp;$B872,DVOA!$C$2:$C$20095&amp;DVOA!$A$2:$A$20095&amp;DVOA!$B$2:$B$20095,0)
),0)</f>
        <v>9.6954606999999998E-2</v>
      </c>
      <c r="P872" s="6" cm="1">
        <f t="array" ref="P872">IFERROR(INDEX(DVOA!$E$2:$E$20095,MATCH($G872&amp;$A872-1&amp;$B872,DVOA!$C$2:$C$20095&amp;DVOA!$A$2:$A20658&amp;DVOA!$B$2:$B$20095,0)),0)</f>
        <v>-0.114435353</v>
      </c>
      <c r="Q872" s="6" cm="1">
        <f t="array" ref="Q872">IFERROR(INDEX(WDVOA!$W$2:$W$1616,MATCH($G872&amp;$A872-1&amp;$B872,WDVOA!$U$2:$U$19616&amp;WDVOA!$V$2:$V$19616&amp;WDVOA!$B$2:$B$19616,0)),0)</f>
        <v>0.13488134458419565</v>
      </c>
      <c r="R872" s="6" cm="1">
        <f t="array" ref="R872">IFERROR(INDEX(DVOA!$AC$2:$AC$20095,MATCH($G872&amp;$A872-1&amp;$B872,DVOA!$C$2:$C$20095&amp;DVOA!$A$2:$A$20095&amp;DVOA!$B$2:$B$20095,0)
),0)</f>
        <v>0.11926513399999999</v>
      </c>
      <c r="S872" s="6">
        <f t="shared" si="172"/>
        <v>0.1081098705</v>
      </c>
      <c r="T872" s="104">
        <f t="shared" si="180"/>
        <v>0.352369243</v>
      </c>
      <c r="U872" s="104">
        <f t="shared" si="181"/>
        <v>6.2585954164836588E-2</v>
      </c>
      <c r="V872" s="26" t="str" cm="1">
        <f t="array" ref="V872">IFERROR(IF(E872="H",INDEX('DVOA Pred'!$G$2:$G$1000,MATCH($F872&amp;$B872&amp;$A872,'DVOA Pred'!$C$2:$C$1000&amp;'DVOA Pred'!$A$2:$A$1000&amp;'DVOA Pred'!$B$2:$B$1000,0)),
INDEX('DVOA Pred'!$H$2:$H$1000,MATCH($F872&amp;$B872&amp;$A872,'DVOA Pred'!$D$2:$D$1000&amp;'DVOA Pred'!$A$2:$A$1000&amp;'DVOA Pred'!$B$2:$B$1000,0))),"")</f>
        <v/>
      </c>
      <c r="W872" s="26" t="str">
        <f t="shared" si="173"/>
        <v/>
      </c>
      <c r="X872" s="26" t="str">
        <f t="shared" si="174"/>
        <v/>
      </c>
      <c r="Y872" s="6" t="str">
        <f>IFERROR((PERCENTRANK($L$2:$L$20355,L872)*Multiples!$B$3)+((PERCENTRANK($W$2:$W$20355,W872)*(1-Multiples!$B$3))),"")</f>
        <v/>
      </c>
      <c r="Z872" s="64">
        <v>14</v>
      </c>
      <c r="AA872" s="64">
        <v>20</v>
      </c>
      <c r="AB872" s="24">
        <f t="shared" si="175"/>
        <v>-6</v>
      </c>
      <c r="AC872" s="24">
        <f t="shared" si="176"/>
        <v>-16.5</v>
      </c>
      <c r="AD872" s="24">
        <f t="shared" si="177"/>
        <v>-16</v>
      </c>
      <c r="AE872" s="99" t="str">
        <f t="shared" si="178"/>
        <v>No</v>
      </c>
      <c r="AF872" s="99" t="str">
        <f t="shared" si="179"/>
        <v>No</v>
      </c>
      <c r="AG872" s="64"/>
      <c r="AH872" s="105"/>
      <c r="AI872" s="105"/>
      <c r="AJ872" s="66"/>
    </row>
    <row r="873" spans="1:36" customFormat="1" x14ac:dyDescent="0.25">
      <c r="A873" s="7">
        <v>16</v>
      </c>
      <c r="B873" s="5">
        <v>2023</v>
      </c>
      <c r="C873" s="5" t="str">
        <f t="shared" si="169"/>
        <v>2023 W16</v>
      </c>
      <c r="D873" s="5">
        <v>437</v>
      </c>
      <c r="E873" s="5" t="s">
        <v>649</v>
      </c>
      <c r="F873" s="5" t="s">
        <v>53</v>
      </c>
      <c r="G873" s="5" t="s">
        <v>5</v>
      </c>
      <c r="H873" s="5">
        <v>10.5</v>
      </c>
      <c r="I873" s="61">
        <v>10</v>
      </c>
      <c r="J873" s="62" t="str">
        <f t="shared" si="170"/>
        <v>D0.5</v>
      </c>
      <c r="K873" s="61">
        <f t="shared" si="171"/>
        <v>0.5</v>
      </c>
      <c r="L873" s="228">
        <f>IF(K873=0,0,
IF(J873="D0.5",0.5*SUMIFS('Key Numbers'!$C$2:$C$71,'Key Numbers'!$A$2:$A$71,"&gt;="&amp;ABS($I873),'Key Numbers'!$A$2:$A$71,"&lt;="&amp;ABS($H873)),
IF(J873="D-0.5",0.5*-1*SUMIFS('Key Numbers'!$C$2:$C$71,'Key Numbers'!$A$2:$A$71,"&lt;="&amp;ABS($I873),'Key Numbers'!$A$2:$A$71,"&gt;="&amp;ABS($H873)),
IF(J873="F0.5",0.5*SUMIFS('Key Numbers'!$C$2:$C$71,'Key Numbers'!$A$2:$A$71,"&lt;="&amp;ABS($I873),'Key Numbers'!$A$2:$A$71,"&gt;="&amp;ABS($H873)),
IF(J873="F-0.5",0.5*-1*SUMIFS('Key Numbers'!$C$2:$C$71,'Key Numbers'!$A$2:$A$71,"&gt;="&amp;ABS($I873),'Key Numbers'!$A$2:$A$71,"&lt;="&amp;ABS($H873)),
IF(AND(LEFT(J873,1)="F",K873&lt;0),-1*SUMIFS('Key Numbers'!$C$2:$C$71,'Key Numbers'!$A$2:$A$71,"&gt;="&amp;ABS($I873),'Key Numbers'!$A$2:$A$71,"&lt;="&amp;ABS($H873)),
IF(AND(LEFT(J873,1)="F",K873&gt;0),SUMIFS('Key Numbers'!$C$2:$C$71,'Key Numbers'!$A$2:$A$71,"&lt;="&amp;ABS($I873),'Key Numbers'!$A$2:$A$71,"&gt;="&amp;ABS($H873)),
IF(AND(LEFT(J873,1)="D",K873&lt;0),-1*SUMIFS('Key Numbers'!$C$2:$C$71,'Key Numbers'!$A$2:$A$71,"&lt;="&amp;ABS($I873),'Key Numbers'!$A$2:$A$71,"&gt;="&amp;ABS($H873)),
SUMIFS('Key Numbers'!$C$2:$C$71,'Key Numbers'!$A$2:$A$71,"&gt;="&amp;ABS($I873),'Key Numbers'!$A$2:$A$71,"&lt;="&amp;ABS($H873))))))))))</f>
        <v>2.4770642201834864E-2</v>
      </c>
      <c r="M873" s="6" cm="1">
        <f t="array" ref="M873">IFERROR(INDEX(DVOA!$E$2:$E$20095,MATCH($F873&amp;$A873-1&amp;$B873,DVOA!$C$2:$C$20095&amp;DVOA!$A$2:$A20659&amp;DVOA!$B$2:$B$20095,0)),0)</f>
        <v>-0.114435353</v>
      </c>
      <c r="N873" s="6" cm="1">
        <f t="array" ref="N873">IFERROR(INDEX(WDVOA!$W$2:$W$1616,MATCH($F873&amp;$A873-1&amp;$B873,WDVOA!$U$2:$U$19616&amp;WDVOA!$V$2:$V$19616&amp;WDVOA!$B$2:$B$19616,0)),0)</f>
        <v>0.13488134458419565</v>
      </c>
      <c r="O873" s="6" cm="1">
        <f t="array" ref="O873">IFERROR(INDEX(DVOA!$AC$2:$AC$20095,MATCH($F873&amp;$A873-1&amp;$B873,DVOA!$C$2:$C$20095&amp;DVOA!$A$2:$A$20095&amp;DVOA!$B$2:$B$20095,0)
),0)</f>
        <v>0.11926513399999999</v>
      </c>
      <c r="P873" s="6" cm="1">
        <f t="array" ref="P873">IFERROR(INDEX(DVOA!$E$2:$E$20095,MATCH($G873&amp;$A873-1&amp;$B873,DVOA!$C$2:$C$20095&amp;DVOA!$A$2:$A20659&amp;DVOA!$B$2:$B$20095,0)),0)</f>
        <v>0.23793389000000001</v>
      </c>
      <c r="Q873" s="6" cm="1">
        <f t="array" ref="Q873">IFERROR(INDEX(WDVOA!$W$2:$W$1616,MATCH($G873&amp;$A873-1&amp;$B873,WDVOA!$U$2:$U$19616&amp;WDVOA!$V$2:$V$19616&amp;WDVOA!$B$2:$B$19616,0)),0)</f>
        <v>0.19746729874903224</v>
      </c>
      <c r="R873" s="6" cm="1">
        <f t="array" ref="R873">IFERROR(INDEX(DVOA!$AC$2:$AC$20095,MATCH($G873&amp;$A873-1&amp;$B873,DVOA!$C$2:$C$20095&amp;DVOA!$A$2:$A$20095&amp;DVOA!$B$2:$B$20095,0)
),0)</f>
        <v>9.6954606999999998E-2</v>
      </c>
      <c r="S873" s="6">
        <f t="shared" si="172"/>
        <v>0.1081098705</v>
      </c>
      <c r="T873" s="104">
        <f t="shared" si="180"/>
        <v>-0.352369243</v>
      </c>
      <c r="U873" s="104">
        <f t="shared" si="181"/>
        <v>-6.2585954164836588E-2</v>
      </c>
      <c r="V873" s="26" t="str" cm="1">
        <f t="array" ref="V873">IFERROR(IF(E873="H",INDEX('DVOA Pred'!$G$2:$G$1000,MATCH($F873&amp;$B873&amp;$A873,'DVOA Pred'!$C$2:$C$1000&amp;'DVOA Pred'!$A$2:$A$1000&amp;'DVOA Pred'!$B$2:$B$1000,0)),
INDEX('DVOA Pred'!$H$2:$H$1000,MATCH($F873&amp;$B873&amp;$A873,'DVOA Pred'!$D$2:$D$1000&amp;'DVOA Pred'!$A$2:$A$1000&amp;'DVOA Pred'!$B$2:$B$1000,0))),"")</f>
        <v/>
      </c>
      <c r="W873" s="26" t="str">
        <f t="shared" si="173"/>
        <v/>
      </c>
      <c r="X873" s="26" t="str">
        <f t="shared" si="174"/>
        <v/>
      </c>
      <c r="Y873" s="6" t="str">
        <f>IFERROR((PERCENTRANK($L$2:$L$20355,L873)*Multiples!$B$3)+((PERCENTRANK($W$2:$W$20355,W873)*(1-Multiples!$B$3))),"")</f>
        <v/>
      </c>
      <c r="Z873" s="64">
        <v>20</v>
      </c>
      <c r="AA873" s="64">
        <v>14</v>
      </c>
      <c r="AB873" s="24">
        <f t="shared" si="175"/>
        <v>6</v>
      </c>
      <c r="AC873" s="24">
        <f t="shared" si="176"/>
        <v>16.5</v>
      </c>
      <c r="AD873" s="24">
        <f t="shared" si="177"/>
        <v>16</v>
      </c>
      <c r="AE873" s="99" t="str">
        <f t="shared" si="178"/>
        <v>Yes</v>
      </c>
      <c r="AF873" s="99" t="str">
        <f t="shared" si="179"/>
        <v>Yes</v>
      </c>
      <c r="AG873" s="64"/>
      <c r="AH873" s="105"/>
      <c r="AI873" s="105"/>
      <c r="AJ873" s="66"/>
    </row>
    <row r="874" spans="1:36" customFormat="1" x14ac:dyDescent="0.25">
      <c r="A874" s="7">
        <v>16</v>
      </c>
      <c r="B874" s="5">
        <v>2023</v>
      </c>
      <c r="C874" s="5" t="str">
        <f t="shared" si="169"/>
        <v>2023 W16</v>
      </c>
      <c r="D874" s="5">
        <v>438</v>
      </c>
      <c r="E874" s="5" t="s">
        <v>649</v>
      </c>
      <c r="F874" s="5" t="s">
        <v>21</v>
      </c>
      <c r="G874" s="5" t="s">
        <v>46</v>
      </c>
      <c r="H874" s="5">
        <v>-3.5</v>
      </c>
      <c r="I874" s="61">
        <v>-3</v>
      </c>
      <c r="J874" s="62" t="str">
        <f t="shared" si="170"/>
        <v>F-0.5</v>
      </c>
      <c r="K874" s="61">
        <f t="shared" si="171"/>
        <v>-0.5</v>
      </c>
      <c r="L874" s="228">
        <f>IF(K874=0,0,
IF(J874="D0.5",0.5*SUMIFS('Key Numbers'!$C$2:$C$71,'Key Numbers'!$A$2:$A$71,"&gt;="&amp;ABS($I874),'Key Numbers'!$A$2:$A$71,"&lt;="&amp;ABS($H874)),
IF(J874="D-0.5",0.5*-1*SUMIFS('Key Numbers'!$C$2:$C$71,'Key Numbers'!$A$2:$A$71,"&lt;="&amp;ABS($I874),'Key Numbers'!$A$2:$A$71,"&gt;="&amp;ABS($H874)),
IF(J874="F0.5",0.5*SUMIFS('Key Numbers'!$C$2:$C$71,'Key Numbers'!$A$2:$A$71,"&lt;="&amp;ABS($I874),'Key Numbers'!$A$2:$A$71,"&gt;="&amp;ABS($H874)),
IF(J874="F-0.5",0.5*-1*SUMIFS('Key Numbers'!$C$2:$C$71,'Key Numbers'!$A$2:$A$71,"&gt;="&amp;ABS($I874),'Key Numbers'!$A$2:$A$71,"&lt;="&amp;ABS($H874)),
IF(AND(LEFT(J874,1)="F",K874&lt;0),-1*SUMIFS('Key Numbers'!$C$2:$C$71,'Key Numbers'!$A$2:$A$71,"&gt;="&amp;ABS($I874),'Key Numbers'!$A$2:$A$71,"&lt;="&amp;ABS($H874)),
IF(AND(LEFT(J874,1)="F",K874&gt;0),SUMIFS('Key Numbers'!$C$2:$C$71,'Key Numbers'!$A$2:$A$71,"&lt;="&amp;ABS($I874),'Key Numbers'!$A$2:$A$71,"&gt;="&amp;ABS($H874)),
IF(AND(LEFT(J874,1)="D",K874&lt;0),-1*SUMIFS('Key Numbers'!$C$2:$C$71,'Key Numbers'!$A$2:$A$71,"&lt;="&amp;ABS($I874),'Key Numbers'!$A$2:$A$71,"&gt;="&amp;ABS($H874)),
SUMIFS('Key Numbers'!$C$2:$C$71,'Key Numbers'!$A$2:$A$71,"&gt;="&amp;ABS($I874),'Key Numbers'!$A$2:$A$71,"&lt;="&amp;ABS($H874))))))))))</f>
        <v>-7.247706422018349E-2</v>
      </c>
      <c r="M874" s="6" cm="1">
        <f t="array" ref="M874">IFERROR(INDEX(DVOA!$E$2:$E$20095,MATCH($F874&amp;$A874-1&amp;$B874,DVOA!$C$2:$C$20095&amp;DVOA!$A$2:$A20660&amp;DVOA!$B$2:$B$20095,0)),0)</f>
        <v>0.14248276800000001</v>
      </c>
      <c r="N874" s="6" cm="1">
        <f t="array" ref="N874">IFERROR(INDEX(WDVOA!$W$2:$W$1616,MATCH($F874&amp;$A874-1&amp;$B874,WDVOA!$U$2:$U$19616&amp;WDVOA!$V$2:$V$19616&amp;WDVOA!$B$2:$B$19616,0)),0)</f>
        <v>-7.8321166699961267E-2</v>
      </c>
      <c r="O874" s="6" cm="1">
        <f t="array" ref="O874">IFERROR(INDEX(DVOA!$AC$2:$AC$20095,MATCH($F874&amp;$A874-1&amp;$B874,DVOA!$C$2:$C$20095&amp;DVOA!$A$2:$A$20095&amp;DVOA!$B$2:$B$20095,0)
),0)</f>
        <v>0.185198539</v>
      </c>
      <c r="P874" s="6" cm="1">
        <f t="array" ref="P874">IFERROR(INDEX(DVOA!$E$2:$E$20095,MATCH($G874&amp;$A874-1&amp;$B874,DVOA!$C$2:$C$20095&amp;DVOA!$A$2:$A20660&amp;DVOA!$B$2:$B$20095,0)),0)</f>
        <v>-2.1050930000000002E-3</v>
      </c>
      <c r="Q874" s="6" cm="1">
        <f t="array" ref="Q874">IFERROR(INDEX(WDVOA!$W$2:$W$1616,MATCH($G874&amp;$A874-1&amp;$B874,WDVOA!$U$2:$U$19616&amp;WDVOA!$V$2:$V$19616&amp;WDVOA!$B$2:$B$19616,0)),0)</f>
        <v>-0.1525486036341504</v>
      </c>
      <c r="R874" s="6" cm="1">
        <f t="array" ref="R874">IFERROR(INDEX(DVOA!$AC$2:$AC$20095,MATCH($G874&amp;$A874-1&amp;$B874,DVOA!$C$2:$C$20095&amp;DVOA!$A$2:$A$20095&amp;DVOA!$B$2:$B$20095,0)
),0)</f>
        <v>5.5019165000000002E-2</v>
      </c>
      <c r="S874" s="6">
        <f t="shared" si="172"/>
        <v>0.120108852</v>
      </c>
      <c r="T874" s="104">
        <f t="shared" si="180"/>
        <v>0.14458786100000001</v>
      </c>
      <c r="U874" s="104">
        <f t="shared" si="181"/>
        <v>7.4227436934189137E-2</v>
      </c>
      <c r="V874" s="26" t="str" cm="1">
        <f t="array" ref="V874">IFERROR(IF(E874="H",INDEX('DVOA Pred'!$G$2:$G$1000,MATCH($F874&amp;$B874&amp;$A874,'DVOA Pred'!$C$2:$C$1000&amp;'DVOA Pred'!$A$2:$A$1000&amp;'DVOA Pred'!$B$2:$B$1000,0)),
INDEX('DVOA Pred'!$H$2:$H$1000,MATCH($F874&amp;$B874&amp;$A874,'DVOA Pred'!$D$2:$D$1000&amp;'DVOA Pred'!$A$2:$A$1000&amp;'DVOA Pred'!$B$2:$B$1000,0))),"")</f>
        <v/>
      </c>
      <c r="W874" s="26" t="str">
        <f t="shared" si="173"/>
        <v/>
      </c>
      <c r="X874" s="26" t="str">
        <f t="shared" si="174"/>
        <v/>
      </c>
      <c r="Y874" s="6" t="str">
        <f>IFERROR((PERCENTRANK($L$2:$L$20355,L874)*Multiples!$B$3)+((PERCENTRANK($W$2:$W$20355,W874)*(1-Multiples!$B$3))),"")</f>
        <v/>
      </c>
      <c r="Z874" s="64">
        <v>30</v>
      </c>
      <c r="AA874" s="64">
        <v>24</v>
      </c>
      <c r="AB874" s="24">
        <f t="shared" si="175"/>
        <v>6</v>
      </c>
      <c r="AC874" s="24">
        <f t="shared" si="176"/>
        <v>2.5</v>
      </c>
      <c r="AD874" s="24">
        <f t="shared" si="177"/>
        <v>3</v>
      </c>
      <c r="AE874" s="99" t="str">
        <f t="shared" si="178"/>
        <v>Yes</v>
      </c>
      <c r="AF874" s="99" t="str">
        <f t="shared" si="179"/>
        <v>Yes</v>
      </c>
      <c r="AG874" s="64"/>
      <c r="AH874" s="105"/>
      <c r="AI874" s="105"/>
      <c r="AJ874" s="66"/>
    </row>
    <row r="875" spans="1:36" customFormat="1" x14ac:dyDescent="0.25">
      <c r="A875" s="7">
        <v>16</v>
      </c>
      <c r="B875" s="5">
        <v>2023</v>
      </c>
      <c r="C875" s="5" t="str">
        <f t="shared" si="169"/>
        <v>2023 W16</v>
      </c>
      <c r="D875" s="5">
        <v>438</v>
      </c>
      <c r="E875" s="5" t="s">
        <v>651</v>
      </c>
      <c r="F875" s="5" t="s">
        <v>46</v>
      </c>
      <c r="G875" s="5" t="s">
        <v>21</v>
      </c>
      <c r="H875" s="5">
        <v>3.5</v>
      </c>
      <c r="I875" s="61">
        <v>3</v>
      </c>
      <c r="J875" s="62" t="str">
        <f t="shared" si="170"/>
        <v>D0.5</v>
      </c>
      <c r="K875" s="61">
        <f t="shared" si="171"/>
        <v>0.5</v>
      </c>
      <c r="L875" s="228">
        <f>IF(K875=0,0,
IF(J875="D0.5",0.5*SUMIFS('Key Numbers'!$C$2:$C$71,'Key Numbers'!$A$2:$A$71,"&gt;="&amp;ABS($I875),'Key Numbers'!$A$2:$A$71,"&lt;="&amp;ABS($H875)),
IF(J875="D-0.5",0.5*-1*SUMIFS('Key Numbers'!$C$2:$C$71,'Key Numbers'!$A$2:$A$71,"&lt;="&amp;ABS($I875),'Key Numbers'!$A$2:$A$71,"&gt;="&amp;ABS($H875)),
IF(J875="F0.5",0.5*SUMIFS('Key Numbers'!$C$2:$C$71,'Key Numbers'!$A$2:$A$71,"&lt;="&amp;ABS($I875),'Key Numbers'!$A$2:$A$71,"&gt;="&amp;ABS($H875)),
IF(J875="F-0.5",0.5*-1*SUMIFS('Key Numbers'!$C$2:$C$71,'Key Numbers'!$A$2:$A$71,"&gt;="&amp;ABS($I875),'Key Numbers'!$A$2:$A$71,"&lt;="&amp;ABS($H875)),
IF(AND(LEFT(J875,1)="F",K875&lt;0),-1*SUMIFS('Key Numbers'!$C$2:$C$71,'Key Numbers'!$A$2:$A$71,"&gt;="&amp;ABS($I875),'Key Numbers'!$A$2:$A$71,"&lt;="&amp;ABS($H875)),
IF(AND(LEFT(J875,1)="F",K875&gt;0),SUMIFS('Key Numbers'!$C$2:$C$71,'Key Numbers'!$A$2:$A$71,"&lt;="&amp;ABS($I875),'Key Numbers'!$A$2:$A$71,"&gt;="&amp;ABS($H875)),
IF(AND(LEFT(J875,1)="D",K875&lt;0),-1*SUMIFS('Key Numbers'!$C$2:$C$71,'Key Numbers'!$A$2:$A$71,"&lt;="&amp;ABS($I875),'Key Numbers'!$A$2:$A$71,"&gt;="&amp;ABS($H875)),
SUMIFS('Key Numbers'!$C$2:$C$71,'Key Numbers'!$A$2:$A$71,"&gt;="&amp;ABS($I875),'Key Numbers'!$A$2:$A$71,"&lt;="&amp;ABS($H875))))))))))</f>
        <v>7.247706422018349E-2</v>
      </c>
      <c r="M875" s="6" cm="1">
        <f t="array" ref="M875">IFERROR(INDEX(DVOA!$E$2:$E$20095,MATCH($F875&amp;$A875-1&amp;$B875,DVOA!$C$2:$C$20095&amp;DVOA!$A$2:$A20661&amp;DVOA!$B$2:$B$20095,0)),0)</f>
        <v>-2.1050930000000002E-3</v>
      </c>
      <c r="N875" s="6" cm="1">
        <f t="array" ref="N875">IFERROR(INDEX(WDVOA!$W$2:$W$1616,MATCH($F875&amp;$A875-1&amp;$B875,WDVOA!$U$2:$U$19616&amp;WDVOA!$V$2:$V$19616&amp;WDVOA!$B$2:$B$19616,0)),0)</f>
        <v>-0.1525486036341504</v>
      </c>
      <c r="O875" s="6" cm="1">
        <f t="array" ref="O875">IFERROR(INDEX(DVOA!$AC$2:$AC$20095,MATCH($F875&amp;$A875-1&amp;$B875,DVOA!$C$2:$C$20095&amp;DVOA!$A$2:$A$20095&amp;DVOA!$B$2:$B$20095,0)
),0)</f>
        <v>5.5019165000000002E-2</v>
      </c>
      <c r="P875" s="6" cm="1">
        <f t="array" ref="P875">IFERROR(INDEX(DVOA!$E$2:$E$20095,MATCH($G875&amp;$A875-1&amp;$B875,DVOA!$C$2:$C$20095&amp;DVOA!$A$2:$A20661&amp;DVOA!$B$2:$B$20095,0)),0)</f>
        <v>0.14248276800000001</v>
      </c>
      <c r="Q875" s="6" cm="1">
        <f t="array" ref="Q875">IFERROR(INDEX(WDVOA!$W$2:$W$1616,MATCH($G875&amp;$A875-1&amp;$B875,WDVOA!$U$2:$U$19616&amp;WDVOA!$V$2:$V$19616&amp;WDVOA!$B$2:$B$19616,0)),0)</f>
        <v>-7.8321166699961267E-2</v>
      </c>
      <c r="R875" s="6" cm="1">
        <f t="array" ref="R875">IFERROR(INDEX(DVOA!$AC$2:$AC$20095,MATCH($G875&amp;$A875-1&amp;$B875,DVOA!$C$2:$C$20095&amp;DVOA!$A$2:$A$20095&amp;DVOA!$B$2:$B$20095,0)
),0)</f>
        <v>0.185198539</v>
      </c>
      <c r="S875" s="6">
        <f t="shared" si="172"/>
        <v>0.120108852</v>
      </c>
      <c r="T875" s="104">
        <f t="shared" si="180"/>
        <v>-0.14458786100000001</v>
      </c>
      <c r="U875" s="104">
        <f t="shared" si="181"/>
        <v>-7.4227436934189137E-2</v>
      </c>
      <c r="V875" s="26" t="str" cm="1">
        <f t="array" ref="V875">IFERROR(IF(E875="H",INDEX('DVOA Pred'!$G$2:$G$1000,MATCH($F875&amp;$B875&amp;$A875,'DVOA Pred'!$C$2:$C$1000&amp;'DVOA Pred'!$A$2:$A$1000&amp;'DVOA Pred'!$B$2:$B$1000,0)),
INDEX('DVOA Pred'!$H$2:$H$1000,MATCH($F875&amp;$B875&amp;$A875,'DVOA Pred'!$D$2:$D$1000&amp;'DVOA Pred'!$A$2:$A$1000&amp;'DVOA Pred'!$B$2:$B$1000,0))),"")</f>
        <v/>
      </c>
      <c r="W875" s="26" t="str">
        <f t="shared" si="173"/>
        <v/>
      </c>
      <c r="X875" s="26" t="str">
        <f t="shared" si="174"/>
        <v/>
      </c>
      <c r="Y875" s="6" t="str">
        <f>IFERROR((PERCENTRANK($L$2:$L$20355,L875)*Multiples!$B$3)+((PERCENTRANK($W$2:$W$20355,W875)*(1-Multiples!$B$3))),"")</f>
        <v/>
      </c>
      <c r="Z875" s="64">
        <v>24</v>
      </c>
      <c r="AA875" s="64">
        <v>30</v>
      </c>
      <c r="AB875" s="24">
        <f t="shared" si="175"/>
        <v>-6</v>
      </c>
      <c r="AC875" s="24">
        <f t="shared" si="176"/>
        <v>-2.5</v>
      </c>
      <c r="AD875" s="24">
        <f t="shared" si="177"/>
        <v>-3</v>
      </c>
      <c r="AE875" s="99" t="str">
        <f t="shared" si="178"/>
        <v>No</v>
      </c>
      <c r="AF875" s="99" t="str">
        <f t="shared" si="179"/>
        <v>No</v>
      </c>
      <c r="AG875" s="64"/>
      <c r="AH875" s="105"/>
      <c r="AI875" s="105"/>
      <c r="AJ875" s="66"/>
    </row>
    <row r="876" spans="1:36" customFormat="1" x14ac:dyDescent="0.25">
      <c r="A876" s="7">
        <v>16</v>
      </c>
      <c r="B876" s="5">
        <v>2023</v>
      </c>
      <c r="C876" s="5" t="str">
        <f t="shared" si="169"/>
        <v>2023 W16</v>
      </c>
      <c r="D876" s="5">
        <v>439</v>
      </c>
      <c r="E876" s="5" t="s">
        <v>649</v>
      </c>
      <c r="F876" s="5" t="s">
        <v>10</v>
      </c>
      <c r="G876" s="5" t="s">
        <v>49</v>
      </c>
      <c r="H876" s="5">
        <v>-2.5</v>
      </c>
      <c r="I876" s="61">
        <v>-3</v>
      </c>
      <c r="J876" s="62" t="str">
        <f t="shared" si="170"/>
        <v>F0.5</v>
      </c>
      <c r="K876" s="61">
        <f t="shared" si="171"/>
        <v>0.5</v>
      </c>
      <c r="L876" s="228">
        <f>IF(K876=0,0,
IF(J876="D0.5",0.5*SUMIFS('Key Numbers'!$C$2:$C$71,'Key Numbers'!$A$2:$A$71,"&gt;="&amp;ABS($I876),'Key Numbers'!$A$2:$A$71,"&lt;="&amp;ABS($H876)),
IF(J876="D-0.5",0.5*-1*SUMIFS('Key Numbers'!$C$2:$C$71,'Key Numbers'!$A$2:$A$71,"&lt;="&amp;ABS($I876),'Key Numbers'!$A$2:$A$71,"&gt;="&amp;ABS($H876)),
IF(J876="F0.5",0.5*SUMIFS('Key Numbers'!$C$2:$C$71,'Key Numbers'!$A$2:$A$71,"&lt;="&amp;ABS($I876),'Key Numbers'!$A$2:$A$71,"&gt;="&amp;ABS($H876)),
IF(J876="F-0.5",0.5*-1*SUMIFS('Key Numbers'!$C$2:$C$71,'Key Numbers'!$A$2:$A$71,"&gt;="&amp;ABS($I876),'Key Numbers'!$A$2:$A$71,"&lt;="&amp;ABS($H876)),
IF(AND(LEFT(J876,1)="F",K876&lt;0),-1*SUMIFS('Key Numbers'!$C$2:$C$71,'Key Numbers'!$A$2:$A$71,"&gt;="&amp;ABS($I876),'Key Numbers'!$A$2:$A$71,"&lt;="&amp;ABS($H876)),
IF(AND(LEFT(J876,1)="F",K876&gt;0),SUMIFS('Key Numbers'!$C$2:$C$71,'Key Numbers'!$A$2:$A$71,"&lt;="&amp;ABS($I876),'Key Numbers'!$A$2:$A$71,"&gt;="&amp;ABS($H876)),
IF(AND(LEFT(J876,1)="D",K876&lt;0),-1*SUMIFS('Key Numbers'!$C$2:$C$71,'Key Numbers'!$A$2:$A$71,"&lt;="&amp;ABS($I876),'Key Numbers'!$A$2:$A$71,"&gt;="&amp;ABS($H876)),
SUMIFS('Key Numbers'!$C$2:$C$71,'Key Numbers'!$A$2:$A$71,"&gt;="&amp;ABS($I876),'Key Numbers'!$A$2:$A$71,"&lt;="&amp;ABS($H876))))))))))</f>
        <v>7.247706422018349E-2</v>
      </c>
      <c r="M876" s="6" cm="1">
        <f t="array" ref="M876">IFERROR(INDEX(DVOA!$E$2:$E$20095,MATCH($F876&amp;$A876-1&amp;$B876,DVOA!$C$2:$C$20095&amp;DVOA!$A$2:$A20662&amp;DVOA!$B$2:$B$20095,0)),0)</f>
        <v>9.4370774000000004E-2</v>
      </c>
      <c r="N876" s="6" cm="1">
        <f t="array" ref="N876">IFERROR(INDEX(WDVOA!$W$2:$W$1616,MATCH($F876&amp;$A876-1&amp;$B876,WDVOA!$U$2:$U$19616&amp;WDVOA!$V$2:$V$19616&amp;WDVOA!$B$2:$B$19616,0)),0)</f>
        <v>-8.9772882582877384E-2</v>
      </c>
      <c r="O876" s="6" cm="1">
        <f t="array" ref="O876">IFERROR(INDEX(DVOA!$AC$2:$AC$20095,MATCH($F876&amp;$A876-1&amp;$B876,DVOA!$C$2:$C$20095&amp;DVOA!$A$2:$A$20095&amp;DVOA!$B$2:$B$20095,0)
),0)</f>
        <v>0.169487412</v>
      </c>
      <c r="P876" s="6" cm="1">
        <f t="array" ref="P876">IFERROR(INDEX(DVOA!$E$2:$E$20095,MATCH($G876&amp;$A876-1&amp;$B876,DVOA!$C$2:$C$20095&amp;DVOA!$A$2:$A20662&amp;DVOA!$B$2:$B$20095,0)),0)</f>
        <v>2.7415309999999998E-2</v>
      </c>
      <c r="Q876" s="6" cm="1">
        <f t="array" ref="Q876">IFERROR(INDEX(WDVOA!$W$2:$W$1616,MATCH($G876&amp;$A876-1&amp;$B876,WDVOA!$U$2:$U$19616&amp;WDVOA!$V$2:$V$19616&amp;WDVOA!$B$2:$B$19616,0)),0)</f>
        <v>-5.9610113539756218E-2</v>
      </c>
      <c r="R876" s="6" cm="1">
        <f t="array" ref="R876">IFERROR(INDEX(DVOA!$AC$2:$AC$20095,MATCH($G876&amp;$A876-1&amp;$B876,DVOA!$C$2:$C$20095&amp;DVOA!$A$2:$A$20095&amp;DVOA!$B$2:$B$20095,0)
),0)</f>
        <v>0.17892356100000001</v>
      </c>
      <c r="S876" s="6">
        <f t="shared" si="172"/>
        <v>0.17420548650000001</v>
      </c>
      <c r="T876" s="104">
        <f t="shared" si="180"/>
        <v>6.6955464000000006E-2</v>
      </c>
      <c r="U876" s="104">
        <f t="shared" si="181"/>
        <v>-3.0162769043121165E-2</v>
      </c>
      <c r="V876" s="26" t="str" cm="1">
        <f t="array" ref="V876">IFERROR(IF(E876="H",INDEX('DVOA Pred'!$G$2:$G$1000,MATCH($F876&amp;$B876&amp;$A876,'DVOA Pred'!$C$2:$C$1000&amp;'DVOA Pred'!$A$2:$A$1000&amp;'DVOA Pred'!$B$2:$B$1000,0)),
INDEX('DVOA Pred'!$H$2:$H$1000,MATCH($F876&amp;$B876&amp;$A876,'DVOA Pred'!$D$2:$D$1000&amp;'DVOA Pred'!$A$2:$A$1000&amp;'DVOA Pred'!$B$2:$B$1000,0))),"")</f>
        <v/>
      </c>
      <c r="W876" s="26" t="str">
        <f t="shared" si="173"/>
        <v/>
      </c>
      <c r="X876" s="26" t="str">
        <f t="shared" si="174"/>
        <v/>
      </c>
      <c r="Y876" s="6" t="str">
        <f>IFERROR((PERCENTRANK($L$2:$L$20355,L876)*Multiples!$B$3)+((PERCENTRANK($W$2:$W$20355,W876)*(1-Multiples!$B$3))),"")</f>
        <v/>
      </c>
      <c r="Z876" s="64">
        <v>36</v>
      </c>
      <c r="AA876" s="64">
        <v>22</v>
      </c>
      <c r="AB876" s="24">
        <f t="shared" si="175"/>
        <v>14</v>
      </c>
      <c r="AC876" s="24">
        <f t="shared" si="176"/>
        <v>11.5</v>
      </c>
      <c r="AD876" s="24">
        <f t="shared" si="177"/>
        <v>11</v>
      </c>
      <c r="AE876" s="99" t="str">
        <f t="shared" si="178"/>
        <v>Yes</v>
      </c>
      <c r="AF876" s="99" t="str">
        <f t="shared" si="179"/>
        <v>Yes</v>
      </c>
      <c r="AG876" s="64" t="s">
        <v>652</v>
      </c>
      <c r="AH876" s="105"/>
      <c r="AI876" s="105"/>
      <c r="AJ876" s="66"/>
    </row>
    <row r="877" spans="1:36" customFormat="1" x14ac:dyDescent="0.25">
      <c r="A877" s="7">
        <v>16</v>
      </c>
      <c r="B877" s="5">
        <v>2023</v>
      </c>
      <c r="C877" s="5" t="str">
        <f t="shared" si="169"/>
        <v>2023 W16</v>
      </c>
      <c r="D877" s="5">
        <v>439</v>
      </c>
      <c r="E877" s="5" t="s">
        <v>651</v>
      </c>
      <c r="F877" s="5" t="s">
        <v>49</v>
      </c>
      <c r="G877" s="5" t="s">
        <v>10</v>
      </c>
      <c r="H877" s="5">
        <v>2.5</v>
      </c>
      <c r="I877" s="61">
        <v>3</v>
      </c>
      <c r="J877" s="62" t="str">
        <f t="shared" si="170"/>
        <v>D-0.5</v>
      </c>
      <c r="K877" s="61">
        <f t="shared" si="171"/>
        <v>-0.5</v>
      </c>
      <c r="L877" s="228">
        <f>IF(K877=0,0,
IF(J877="D0.5",0.5*SUMIFS('Key Numbers'!$C$2:$C$71,'Key Numbers'!$A$2:$A$71,"&gt;="&amp;ABS($I877),'Key Numbers'!$A$2:$A$71,"&lt;="&amp;ABS($H877)),
IF(J877="D-0.5",0.5*-1*SUMIFS('Key Numbers'!$C$2:$C$71,'Key Numbers'!$A$2:$A$71,"&lt;="&amp;ABS($I877),'Key Numbers'!$A$2:$A$71,"&gt;="&amp;ABS($H877)),
IF(J877="F0.5",0.5*SUMIFS('Key Numbers'!$C$2:$C$71,'Key Numbers'!$A$2:$A$71,"&lt;="&amp;ABS($I877),'Key Numbers'!$A$2:$A$71,"&gt;="&amp;ABS($H877)),
IF(J877="F-0.5",0.5*-1*SUMIFS('Key Numbers'!$C$2:$C$71,'Key Numbers'!$A$2:$A$71,"&gt;="&amp;ABS($I877),'Key Numbers'!$A$2:$A$71,"&lt;="&amp;ABS($H877)),
IF(AND(LEFT(J877,1)="F",K877&lt;0),-1*SUMIFS('Key Numbers'!$C$2:$C$71,'Key Numbers'!$A$2:$A$71,"&gt;="&amp;ABS($I877),'Key Numbers'!$A$2:$A$71,"&lt;="&amp;ABS($H877)),
IF(AND(LEFT(J877,1)="F",K877&gt;0),SUMIFS('Key Numbers'!$C$2:$C$71,'Key Numbers'!$A$2:$A$71,"&lt;="&amp;ABS($I877),'Key Numbers'!$A$2:$A$71,"&gt;="&amp;ABS($H877)),
IF(AND(LEFT(J877,1)="D",K877&lt;0),-1*SUMIFS('Key Numbers'!$C$2:$C$71,'Key Numbers'!$A$2:$A$71,"&lt;="&amp;ABS($I877),'Key Numbers'!$A$2:$A$71,"&gt;="&amp;ABS($H877)),
SUMIFS('Key Numbers'!$C$2:$C$71,'Key Numbers'!$A$2:$A$71,"&gt;="&amp;ABS($I877),'Key Numbers'!$A$2:$A$71,"&lt;="&amp;ABS($H877))))))))))</f>
        <v>-7.247706422018349E-2</v>
      </c>
      <c r="M877" s="6" cm="1">
        <f t="array" ref="M877">IFERROR(INDEX(DVOA!$E$2:$E$20095,MATCH($F877&amp;$A877-1&amp;$B877,DVOA!$C$2:$C$20095&amp;DVOA!$A$2:$A20663&amp;DVOA!$B$2:$B$20095,0)),0)</f>
        <v>2.7415309999999998E-2</v>
      </c>
      <c r="N877" s="6" cm="1">
        <f t="array" ref="N877">IFERROR(INDEX(WDVOA!$W$2:$W$1616,MATCH($F877&amp;$A877-1&amp;$B877,WDVOA!$U$2:$U$19616&amp;WDVOA!$V$2:$V$19616&amp;WDVOA!$B$2:$B$19616,0)),0)</f>
        <v>-5.9610113539756218E-2</v>
      </c>
      <c r="O877" s="6" cm="1">
        <f t="array" ref="O877">IFERROR(INDEX(DVOA!$AC$2:$AC$20095,MATCH($F877&amp;$A877-1&amp;$B877,DVOA!$C$2:$C$20095&amp;DVOA!$A$2:$A$20095&amp;DVOA!$B$2:$B$20095,0)
),0)</f>
        <v>0.17892356100000001</v>
      </c>
      <c r="P877" s="6" cm="1">
        <f t="array" ref="P877">IFERROR(INDEX(DVOA!$E$2:$E$20095,MATCH($G877&amp;$A877-1&amp;$B877,DVOA!$C$2:$C$20095&amp;DVOA!$A$2:$A20663&amp;DVOA!$B$2:$B$20095,0)),0)</f>
        <v>9.4370774000000004E-2</v>
      </c>
      <c r="Q877" s="6" cm="1">
        <f t="array" ref="Q877">IFERROR(INDEX(WDVOA!$W$2:$W$1616,MATCH($G877&amp;$A877-1&amp;$B877,WDVOA!$U$2:$U$19616&amp;WDVOA!$V$2:$V$19616&amp;WDVOA!$B$2:$B$19616,0)),0)</f>
        <v>-8.9772882582877384E-2</v>
      </c>
      <c r="R877" s="6" cm="1">
        <f t="array" ref="R877">IFERROR(INDEX(DVOA!$AC$2:$AC$20095,MATCH($G877&amp;$A877-1&amp;$B877,DVOA!$C$2:$C$20095&amp;DVOA!$A$2:$A$20095&amp;DVOA!$B$2:$B$20095,0)
),0)</f>
        <v>0.169487412</v>
      </c>
      <c r="S877" s="6">
        <f t="shared" si="172"/>
        <v>0.17420548650000001</v>
      </c>
      <c r="T877" s="104">
        <f t="shared" si="180"/>
        <v>-6.6955464000000006E-2</v>
      </c>
      <c r="U877" s="104">
        <f t="shared" si="181"/>
        <v>3.0162769043121165E-2</v>
      </c>
      <c r="V877" s="26" t="str" cm="1">
        <f t="array" ref="V877">IFERROR(IF(E877="H",INDEX('DVOA Pred'!$G$2:$G$1000,MATCH($F877&amp;$B877&amp;$A877,'DVOA Pred'!$C$2:$C$1000&amp;'DVOA Pred'!$A$2:$A$1000&amp;'DVOA Pred'!$B$2:$B$1000,0)),
INDEX('DVOA Pred'!$H$2:$H$1000,MATCH($F877&amp;$B877&amp;$A877,'DVOA Pred'!$D$2:$D$1000&amp;'DVOA Pred'!$A$2:$A$1000&amp;'DVOA Pred'!$B$2:$B$1000,0))),"")</f>
        <v/>
      </c>
      <c r="W877" s="26" t="str">
        <f t="shared" si="173"/>
        <v/>
      </c>
      <c r="X877" s="26" t="str">
        <f t="shared" si="174"/>
        <v/>
      </c>
      <c r="Y877" s="6" t="str">
        <f>IFERROR((PERCENTRANK($L$2:$L$20355,L877)*Multiples!$B$3)+((PERCENTRANK($W$2:$W$20355,W877)*(1-Multiples!$B$3))),"")</f>
        <v/>
      </c>
      <c r="Z877" s="64">
        <v>22</v>
      </c>
      <c r="AA877" s="64">
        <v>36</v>
      </c>
      <c r="AB877" s="24">
        <f t="shared" si="175"/>
        <v>-14</v>
      </c>
      <c r="AC877" s="24">
        <f t="shared" si="176"/>
        <v>-11.5</v>
      </c>
      <c r="AD877" s="24">
        <f t="shared" si="177"/>
        <v>-11</v>
      </c>
      <c r="AE877" s="99" t="str">
        <f t="shared" si="178"/>
        <v>No</v>
      </c>
      <c r="AF877" s="99" t="str">
        <f t="shared" si="179"/>
        <v>No</v>
      </c>
      <c r="AG877" s="64"/>
      <c r="AH877" s="105"/>
      <c r="AI877" s="105"/>
      <c r="AJ877" s="66"/>
    </row>
    <row r="878" spans="1:36" customFormat="1" x14ac:dyDescent="0.25">
      <c r="A878" s="7">
        <v>16</v>
      </c>
      <c r="B878" s="5">
        <v>2023</v>
      </c>
      <c r="C878" s="5" t="str">
        <f t="shared" si="169"/>
        <v>2023 W16</v>
      </c>
      <c r="D878" s="5">
        <v>440</v>
      </c>
      <c r="E878" s="5" t="s">
        <v>649</v>
      </c>
      <c r="F878" s="5" t="s">
        <v>12</v>
      </c>
      <c r="G878" s="5" t="s">
        <v>38</v>
      </c>
      <c r="H878" s="5">
        <v>0.5</v>
      </c>
      <c r="I878" s="61">
        <v>1.5</v>
      </c>
      <c r="J878" s="62" t="str">
        <f t="shared" si="170"/>
        <v>D-1</v>
      </c>
      <c r="K878" s="61">
        <f t="shared" si="171"/>
        <v>-1</v>
      </c>
      <c r="L878" s="228">
        <f>IF(K878=0,0,
IF(J878="D0.5",0.5*SUMIFS('Key Numbers'!$C$2:$C$71,'Key Numbers'!$A$2:$A$71,"&gt;="&amp;ABS($I878),'Key Numbers'!$A$2:$A$71,"&lt;="&amp;ABS($H878)),
IF(J878="D-0.5",0.5*-1*SUMIFS('Key Numbers'!$C$2:$C$71,'Key Numbers'!$A$2:$A$71,"&lt;="&amp;ABS($I878),'Key Numbers'!$A$2:$A$71,"&gt;="&amp;ABS($H878)),
IF(J878="F0.5",0.5*SUMIFS('Key Numbers'!$C$2:$C$71,'Key Numbers'!$A$2:$A$71,"&lt;="&amp;ABS($I878),'Key Numbers'!$A$2:$A$71,"&gt;="&amp;ABS($H878)),
IF(J878="F-0.5",0.5*-1*SUMIFS('Key Numbers'!$C$2:$C$71,'Key Numbers'!$A$2:$A$71,"&gt;="&amp;ABS($I878),'Key Numbers'!$A$2:$A$71,"&lt;="&amp;ABS($H878)),
IF(AND(LEFT(J878,1)="F",K878&lt;0),-1*SUMIFS('Key Numbers'!$C$2:$C$71,'Key Numbers'!$A$2:$A$71,"&gt;="&amp;ABS($I878),'Key Numbers'!$A$2:$A$71,"&lt;="&amp;ABS($H878)),
IF(AND(LEFT(J878,1)="F",K878&gt;0),SUMIFS('Key Numbers'!$C$2:$C$71,'Key Numbers'!$A$2:$A$71,"&lt;="&amp;ABS($I878),'Key Numbers'!$A$2:$A$71,"&gt;="&amp;ABS($H878)),
IF(AND(LEFT(J878,1)="D",K878&lt;0),-1*SUMIFS('Key Numbers'!$C$2:$C$71,'Key Numbers'!$A$2:$A$71,"&lt;="&amp;ABS($I878),'Key Numbers'!$A$2:$A$71,"&gt;="&amp;ABS($H878)),
SUMIFS('Key Numbers'!$C$2:$C$71,'Key Numbers'!$A$2:$A$71,"&gt;="&amp;ABS($I878),'Key Numbers'!$A$2:$A$71,"&lt;="&amp;ABS($H878))))))))))</f>
        <v>-5.321100917431193E-2</v>
      </c>
      <c r="M878" s="6" cm="1">
        <f t="array" ref="M878">IFERROR(INDEX(DVOA!$E$2:$E$20095,MATCH($F878&amp;$A878-1&amp;$B878,DVOA!$C$2:$C$20095&amp;DVOA!$A$2:$A20664&amp;DVOA!$B$2:$B$20095,0)),0)</f>
        <v>8.9477417000000004E-2</v>
      </c>
      <c r="N878" s="6" cm="1">
        <f t="array" ref="N878">IFERROR(INDEX(WDVOA!$W$2:$W$1616,MATCH($F878&amp;$A878-1&amp;$B878,WDVOA!$U$2:$U$19616&amp;WDVOA!$V$2:$V$19616&amp;WDVOA!$B$2:$B$19616,0)),0)</f>
        <v>0</v>
      </c>
      <c r="O878" s="6" cm="1">
        <f t="array" ref="O878">IFERROR(INDEX(DVOA!$AC$2:$AC$20095,MATCH($F878&amp;$A878-1&amp;$B878,DVOA!$C$2:$C$20095&amp;DVOA!$A$2:$A$20095&amp;DVOA!$B$2:$B$20095,0)
),0)</f>
        <v>0.144196875</v>
      </c>
      <c r="P878" s="6" cm="1">
        <f t="array" ref="P878">IFERROR(INDEX(DVOA!$E$2:$E$20095,MATCH($G878&amp;$A878-1&amp;$B878,DVOA!$C$2:$C$20095&amp;DVOA!$A$2:$A20664&amp;DVOA!$B$2:$B$20095,0)),0)</f>
        <v>-1.0902267E-2</v>
      </c>
      <c r="Q878" s="6" cm="1">
        <f t="array" ref="Q878">IFERROR(INDEX(WDVOA!$W$2:$W$1616,MATCH($G878&amp;$A878-1&amp;$B878,WDVOA!$U$2:$U$19616&amp;WDVOA!$V$2:$V$19616&amp;WDVOA!$B$2:$B$19616,0)),0)</f>
        <v>8.0874650053279096E-2</v>
      </c>
      <c r="R878" s="6" cm="1">
        <f t="array" ref="R878">IFERROR(INDEX(DVOA!$AC$2:$AC$20095,MATCH($G878&amp;$A878-1&amp;$B878,DVOA!$C$2:$C$20095&amp;DVOA!$A$2:$A$20095&amp;DVOA!$B$2:$B$20095,0)
),0)</f>
        <v>0.15427418500000001</v>
      </c>
      <c r="S878" s="6">
        <f t="shared" si="172"/>
        <v>0.14923553000000001</v>
      </c>
      <c r="T878" s="104">
        <f t="shared" si="180"/>
        <v>0.100379684</v>
      </c>
      <c r="U878" s="104" t="str">
        <f t="shared" si="181"/>
        <v/>
      </c>
      <c r="V878" s="26" t="str" cm="1">
        <f t="array" ref="V878">IFERROR(IF(E878="H",INDEX('DVOA Pred'!$G$2:$G$1000,MATCH($F878&amp;$B878&amp;$A878,'DVOA Pred'!$C$2:$C$1000&amp;'DVOA Pred'!$A$2:$A$1000&amp;'DVOA Pred'!$B$2:$B$1000,0)),
INDEX('DVOA Pred'!$H$2:$H$1000,MATCH($F878&amp;$B878&amp;$A878,'DVOA Pred'!$D$2:$D$1000&amp;'DVOA Pred'!$A$2:$A$1000&amp;'DVOA Pred'!$B$2:$B$1000,0))),"")</f>
        <v/>
      </c>
      <c r="W878" s="26" t="str">
        <f t="shared" si="173"/>
        <v/>
      </c>
      <c r="X878" s="26" t="str">
        <f t="shared" si="174"/>
        <v/>
      </c>
      <c r="Y878" s="6" t="str">
        <f>IFERROR((PERCENTRANK($L$2:$L$20355,L878)*Multiples!$B$3)+((PERCENTRANK($W$2:$W$20355,W878)*(1-Multiples!$B$3))),"")</f>
        <v/>
      </c>
      <c r="Z878" s="64">
        <v>12</v>
      </c>
      <c r="AA878" s="64">
        <v>30</v>
      </c>
      <c r="AB878" s="24">
        <f t="shared" si="175"/>
        <v>-18</v>
      </c>
      <c r="AC878" s="24">
        <f t="shared" si="176"/>
        <v>-17.5</v>
      </c>
      <c r="AD878" s="24">
        <f t="shared" si="177"/>
        <v>-16.5</v>
      </c>
      <c r="AE878" s="99" t="str">
        <f t="shared" si="178"/>
        <v>No</v>
      </c>
      <c r="AF878" s="99" t="str">
        <f t="shared" si="179"/>
        <v>No</v>
      </c>
      <c r="AG878" s="64"/>
      <c r="AH878" s="105"/>
      <c r="AI878" s="105"/>
      <c r="AJ878" s="66"/>
    </row>
    <row r="879" spans="1:36" customFormat="1" x14ac:dyDescent="0.25">
      <c r="A879" s="7">
        <v>16</v>
      </c>
      <c r="B879" s="5">
        <v>2023</v>
      </c>
      <c r="C879" s="5" t="str">
        <f t="shared" si="169"/>
        <v>2023 W16</v>
      </c>
      <c r="D879" s="5">
        <v>440</v>
      </c>
      <c r="E879" s="5" t="s">
        <v>651</v>
      </c>
      <c r="F879" s="5" t="s">
        <v>38</v>
      </c>
      <c r="G879" s="5" t="s">
        <v>12</v>
      </c>
      <c r="H879" s="5">
        <v>-0.5</v>
      </c>
      <c r="I879" s="61">
        <v>-1.5</v>
      </c>
      <c r="J879" s="62" t="str">
        <f t="shared" si="170"/>
        <v>F1</v>
      </c>
      <c r="K879" s="61">
        <f t="shared" si="171"/>
        <v>1</v>
      </c>
      <c r="L879" s="228">
        <f>IF(K879=0,0,
IF(J879="D0.5",0.5*SUMIFS('Key Numbers'!$C$2:$C$71,'Key Numbers'!$A$2:$A$71,"&gt;="&amp;ABS($I879),'Key Numbers'!$A$2:$A$71,"&lt;="&amp;ABS($H879)),
IF(J879="D-0.5",0.5*-1*SUMIFS('Key Numbers'!$C$2:$C$71,'Key Numbers'!$A$2:$A$71,"&lt;="&amp;ABS($I879),'Key Numbers'!$A$2:$A$71,"&gt;="&amp;ABS($H879)),
IF(J879="F0.5",0.5*SUMIFS('Key Numbers'!$C$2:$C$71,'Key Numbers'!$A$2:$A$71,"&lt;="&amp;ABS($I879),'Key Numbers'!$A$2:$A$71,"&gt;="&amp;ABS($H879)),
IF(J879="F-0.5",0.5*-1*SUMIFS('Key Numbers'!$C$2:$C$71,'Key Numbers'!$A$2:$A$71,"&gt;="&amp;ABS($I879),'Key Numbers'!$A$2:$A$71,"&lt;="&amp;ABS($H879)),
IF(AND(LEFT(J879,1)="F",K879&lt;0),-1*SUMIFS('Key Numbers'!$C$2:$C$71,'Key Numbers'!$A$2:$A$71,"&gt;="&amp;ABS($I879),'Key Numbers'!$A$2:$A$71,"&lt;="&amp;ABS($H879)),
IF(AND(LEFT(J879,1)="F",K879&gt;0),SUMIFS('Key Numbers'!$C$2:$C$71,'Key Numbers'!$A$2:$A$71,"&lt;="&amp;ABS($I879),'Key Numbers'!$A$2:$A$71,"&gt;="&amp;ABS($H879)),
IF(AND(LEFT(J879,1)="D",K879&lt;0),-1*SUMIFS('Key Numbers'!$C$2:$C$71,'Key Numbers'!$A$2:$A$71,"&lt;="&amp;ABS($I879),'Key Numbers'!$A$2:$A$71,"&gt;="&amp;ABS($H879)),
SUMIFS('Key Numbers'!$C$2:$C$71,'Key Numbers'!$A$2:$A$71,"&gt;="&amp;ABS($I879),'Key Numbers'!$A$2:$A$71,"&lt;="&amp;ABS($H879))))))))))</f>
        <v>5.321100917431193E-2</v>
      </c>
      <c r="M879" s="6" cm="1">
        <f t="array" ref="M879">IFERROR(INDEX(DVOA!$E$2:$E$20095,MATCH($F879&amp;$A879-1&amp;$B879,DVOA!$C$2:$C$20095&amp;DVOA!$A$2:$A20665&amp;DVOA!$B$2:$B$20095,0)),0)</f>
        <v>-1.0902267E-2</v>
      </c>
      <c r="N879" s="6" cm="1">
        <f t="array" ref="N879">IFERROR(INDEX(WDVOA!$W$2:$W$1616,MATCH($F879&amp;$A879-1&amp;$B879,WDVOA!$U$2:$U$19616&amp;WDVOA!$V$2:$V$19616&amp;WDVOA!$B$2:$B$19616,0)),0)</f>
        <v>8.0874650053279096E-2</v>
      </c>
      <c r="O879" s="6" cm="1">
        <f t="array" ref="O879">IFERROR(INDEX(DVOA!$AC$2:$AC$20095,MATCH($F879&amp;$A879-1&amp;$B879,DVOA!$C$2:$C$20095&amp;DVOA!$A$2:$A$20095&amp;DVOA!$B$2:$B$20095,0)
),0)</f>
        <v>0.15427418500000001</v>
      </c>
      <c r="P879" s="6" cm="1">
        <f t="array" ref="P879">IFERROR(INDEX(DVOA!$E$2:$E$20095,MATCH($G879&amp;$A879-1&amp;$B879,DVOA!$C$2:$C$20095&amp;DVOA!$A$2:$A20665&amp;DVOA!$B$2:$B$20095,0)),0)</f>
        <v>8.9477417000000004E-2</v>
      </c>
      <c r="Q879" s="6" cm="1">
        <f t="array" ref="Q879">IFERROR(INDEX(WDVOA!$W$2:$W$1616,MATCH($G879&amp;$A879-1&amp;$B879,WDVOA!$U$2:$U$19616&amp;WDVOA!$V$2:$V$19616&amp;WDVOA!$B$2:$B$19616,0)),0)</f>
        <v>0</v>
      </c>
      <c r="R879" s="6" cm="1">
        <f t="array" ref="R879">IFERROR(INDEX(DVOA!$AC$2:$AC$20095,MATCH($G879&amp;$A879-1&amp;$B879,DVOA!$C$2:$C$20095&amp;DVOA!$A$2:$A$20095&amp;DVOA!$B$2:$B$20095,0)
),0)</f>
        <v>0.144196875</v>
      </c>
      <c r="S879" s="6">
        <f t="shared" si="172"/>
        <v>0.14923553000000001</v>
      </c>
      <c r="T879" s="104">
        <f t="shared" si="180"/>
        <v>-0.100379684</v>
      </c>
      <c r="U879" s="104">
        <f t="shared" si="181"/>
        <v>8.0874650053279096E-2</v>
      </c>
      <c r="V879" s="26" t="str" cm="1">
        <f t="array" ref="V879">IFERROR(IF(E879="H",INDEX('DVOA Pred'!$G$2:$G$1000,MATCH($F879&amp;$B879&amp;$A879,'DVOA Pred'!$C$2:$C$1000&amp;'DVOA Pred'!$A$2:$A$1000&amp;'DVOA Pred'!$B$2:$B$1000,0)),
INDEX('DVOA Pred'!$H$2:$H$1000,MATCH($F879&amp;$B879&amp;$A879,'DVOA Pred'!$D$2:$D$1000&amp;'DVOA Pred'!$A$2:$A$1000&amp;'DVOA Pred'!$B$2:$B$1000,0))),"")</f>
        <v/>
      </c>
      <c r="W879" s="26" t="str">
        <f t="shared" si="173"/>
        <v/>
      </c>
      <c r="X879" s="26" t="str">
        <f t="shared" si="174"/>
        <v/>
      </c>
      <c r="Y879" s="6" t="str">
        <f>IFERROR((PERCENTRANK($L$2:$L$20355,L879)*Multiples!$B$3)+((PERCENTRANK($W$2:$W$20355,W879)*(1-Multiples!$B$3))),"")</f>
        <v/>
      </c>
      <c r="Z879" s="64">
        <v>30</v>
      </c>
      <c r="AA879" s="64">
        <v>12</v>
      </c>
      <c r="AB879" s="24">
        <f t="shared" si="175"/>
        <v>18</v>
      </c>
      <c r="AC879" s="24">
        <f t="shared" si="176"/>
        <v>17.5</v>
      </c>
      <c r="AD879" s="24">
        <f t="shared" si="177"/>
        <v>16.5</v>
      </c>
      <c r="AE879" s="99" t="str">
        <f t="shared" si="178"/>
        <v>Yes</v>
      </c>
      <c r="AF879" s="99" t="str">
        <f t="shared" si="179"/>
        <v>Yes</v>
      </c>
      <c r="AG879" s="64" t="s">
        <v>652</v>
      </c>
      <c r="AH879" s="105"/>
      <c r="AI879" s="105"/>
      <c r="AJ879" s="66"/>
    </row>
    <row r="880" spans="1:36" customFormat="1" x14ac:dyDescent="0.25">
      <c r="A880" s="7">
        <v>16</v>
      </c>
      <c r="B880" s="5">
        <v>2023</v>
      </c>
      <c r="C880" s="5" t="str">
        <f t="shared" si="169"/>
        <v>2023 W16</v>
      </c>
      <c r="D880" s="5">
        <v>441</v>
      </c>
      <c r="E880" s="5" t="s">
        <v>649</v>
      </c>
      <c r="F880" s="5" t="s">
        <v>15</v>
      </c>
      <c r="G880" s="5" t="s">
        <v>7</v>
      </c>
      <c r="H880" s="5">
        <v>11.5</v>
      </c>
      <c r="I880" s="61">
        <v>13.5</v>
      </c>
      <c r="J880" s="62" t="str">
        <f t="shared" si="170"/>
        <v>D-2</v>
      </c>
      <c r="K880" s="61">
        <f t="shared" si="171"/>
        <v>-2</v>
      </c>
      <c r="L880" s="228">
        <f>IF(K880=0,0,
IF(J880="D0.5",0.5*SUMIFS('Key Numbers'!$C$2:$C$71,'Key Numbers'!$A$2:$A$71,"&gt;="&amp;ABS($I880),'Key Numbers'!$A$2:$A$71,"&lt;="&amp;ABS($H880)),
IF(J880="D-0.5",0.5*-1*SUMIFS('Key Numbers'!$C$2:$C$71,'Key Numbers'!$A$2:$A$71,"&lt;="&amp;ABS($I880),'Key Numbers'!$A$2:$A$71,"&gt;="&amp;ABS($H880)),
IF(J880="F0.5",0.5*SUMIFS('Key Numbers'!$C$2:$C$71,'Key Numbers'!$A$2:$A$71,"&lt;="&amp;ABS($I880),'Key Numbers'!$A$2:$A$71,"&gt;="&amp;ABS($H880)),
IF(J880="F-0.5",0.5*-1*SUMIFS('Key Numbers'!$C$2:$C$71,'Key Numbers'!$A$2:$A$71,"&gt;="&amp;ABS($I880),'Key Numbers'!$A$2:$A$71,"&lt;="&amp;ABS($H880)),
IF(AND(LEFT(J880,1)="F",K880&lt;0),-1*SUMIFS('Key Numbers'!$C$2:$C$71,'Key Numbers'!$A$2:$A$71,"&gt;="&amp;ABS($I880),'Key Numbers'!$A$2:$A$71,"&lt;="&amp;ABS($H880)),
IF(AND(LEFT(J880,1)="F",K880&gt;0),SUMIFS('Key Numbers'!$C$2:$C$71,'Key Numbers'!$A$2:$A$71,"&lt;="&amp;ABS($I880),'Key Numbers'!$A$2:$A$71,"&gt;="&amp;ABS($H880)),
IF(AND(LEFT(J880,1)="D",K880&lt;0),-1*SUMIFS('Key Numbers'!$C$2:$C$71,'Key Numbers'!$A$2:$A$71,"&lt;="&amp;ABS($I880),'Key Numbers'!$A$2:$A$71,"&gt;="&amp;ABS($H880)),
SUMIFS('Key Numbers'!$C$2:$C$71,'Key Numbers'!$A$2:$A$71,"&gt;="&amp;ABS($I880),'Key Numbers'!$A$2:$A$71,"&lt;="&amp;ABS($H880))))))))))</f>
        <v>-3.8532110091743121E-2</v>
      </c>
      <c r="M880" s="6" cm="1">
        <f t="array" ref="M880">IFERROR(INDEX(DVOA!$E$2:$E$20095,MATCH($F880&amp;$A880-1&amp;$B880,DVOA!$C$2:$C$20095&amp;DVOA!$A$2:$A20666&amp;DVOA!$B$2:$B$20095,0)),0)</f>
        <v>-0.36011808299999998</v>
      </c>
      <c r="N880" s="6" cm="1">
        <f t="array" ref="N880">IFERROR(INDEX(WDVOA!$W$2:$W$1616,MATCH($F880&amp;$A880-1&amp;$B880,WDVOA!$U$2:$U$19616&amp;WDVOA!$V$2:$V$19616&amp;WDVOA!$B$2:$B$19616,0)),0)</f>
        <v>-0.2032477986789287</v>
      </c>
      <c r="O880" s="6" cm="1">
        <f t="array" ref="O880">IFERROR(INDEX(DVOA!$AC$2:$AC$20095,MATCH($F880&amp;$A880-1&amp;$B880,DVOA!$C$2:$C$20095&amp;DVOA!$A$2:$A$20095&amp;DVOA!$B$2:$B$20095,0)
),0)</f>
        <v>0.14446814399999999</v>
      </c>
      <c r="P880" s="6" cm="1">
        <f t="array" ref="P880">IFERROR(INDEX(DVOA!$E$2:$E$20095,MATCH($G880&amp;$A880-1&amp;$B880,DVOA!$C$2:$C$20095&amp;DVOA!$A$2:$A20666&amp;DVOA!$B$2:$B$20095,0)),0)</f>
        <v>8.8730455999999999E-2</v>
      </c>
      <c r="Q880" s="6" cm="1">
        <f t="array" ref="Q880">IFERROR(INDEX(WDVOA!$W$2:$W$1616,MATCH($G880&amp;$A880-1&amp;$B880,WDVOA!$U$2:$U$19616&amp;WDVOA!$V$2:$V$19616&amp;WDVOA!$B$2:$B$19616,0)),0)</f>
        <v>-3.571663803202936E-2</v>
      </c>
      <c r="R880" s="6" cm="1">
        <f t="array" ref="R880">IFERROR(INDEX(DVOA!$AC$2:$AC$20095,MATCH($G880&amp;$A880-1&amp;$B880,DVOA!$C$2:$C$20095&amp;DVOA!$A$2:$A$20095&amp;DVOA!$B$2:$B$20095,0)
),0)</f>
        <v>8.8774810999999995E-2</v>
      </c>
      <c r="S880" s="6">
        <f t="shared" si="172"/>
        <v>0.11662147749999999</v>
      </c>
      <c r="T880" s="104">
        <f t="shared" si="180"/>
        <v>-0.44884853899999999</v>
      </c>
      <c r="U880" s="104">
        <f t="shared" si="181"/>
        <v>-0.16753116064689932</v>
      </c>
      <c r="V880" s="26" t="str" cm="1">
        <f t="array" ref="V880">IFERROR(IF(E880="H",INDEX('DVOA Pred'!$G$2:$G$1000,MATCH($F880&amp;$B880&amp;$A880,'DVOA Pred'!$C$2:$C$1000&amp;'DVOA Pred'!$A$2:$A$1000&amp;'DVOA Pred'!$B$2:$B$1000,0)),
INDEX('DVOA Pred'!$H$2:$H$1000,MATCH($F880&amp;$B880&amp;$A880,'DVOA Pred'!$D$2:$D$1000&amp;'DVOA Pred'!$A$2:$A$1000&amp;'DVOA Pred'!$B$2:$B$1000,0))),"")</f>
        <v/>
      </c>
      <c r="W880" s="26" t="str">
        <f t="shared" si="173"/>
        <v/>
      </c>
      <c r="X880" s="26" t="str">
        <f t="shared" si="174"/>
        <v/>
      </c>
      <c r="Y880" s="6" t="str">
        <f>IFERROR((PERCENTRANK($L$2:$L$20355,L880)*Multiples!$B$3)+((PERCENTRANK($W$2:$W$20355,W880)*(1-Multiples!$B$3))),"")</f>
        <v/>
      </c>
      <c r="Z880" s="64">
        <v>25</v>
      </c>
      <c r="AA880" s="64">
        <v>33</v>
      </c>
      <c r="AB880" s="24">
        <f t="shared" si="175"/>
        <v>-8</v>
      </c>
      <c r="AC880" s="24">
        <f t="shared" si="176"/>
        <v>3.5</v>
      </c>
      <c r="AD880" s="24">
        <f t="shared" si="177"/>
        <v>5.5</v>
      </c>
      <c r="AE880" s="99" t="str">
        <f t="shared" si="178"/>
        <v>Yes</v>
      </c>
      <c r="AF880" s="99" t="str">
        <f t="shared" si="179"/>
        <v>Yes</v>
      </c>
      <c r="AG880" s="64"/>
      <c r="AH880" s="105"/>
      <c r="AI880" s="105"/>
      <c r="AJ880" s="66"/>
    </row>
    <row r="881" spans="1:36" customFormat="1" x14ac:dyDescent="0.25">
      <c r="A881" s="7">
        <v>16</v>
      </c>
      <c r="B881" s="5">
        <v>2023</v>
      </c>
      <c r="C881" s="5" t="str">
        <f t="shared" si="169"/>
        <v>2023 W16</v>
      </c>
      <c r="D881" s="5">
        <v>441</v>
      </c>
      <c r="E881" s="5" t="s">
        <v>651</v>
      </c>
      <c r="F881" s="5" t="s">
        <v>7</v>
      </c>
      <c r="G881" s="5" t="s">
        <v>15</v>
      </c>
      <c r="H881" s="5">
        <v>-11.5</v>
      </c>
      <c r="I881" s="61">
        <v>-13.5</v>
      </c>
      <c r="J881" s="62" t="str">
        <f t="shared" si="170"/>
        <v>F2</v>
      </c>
      <c r="K881" s="61">
        <f t="shared" si="171"/>
        <v>2</v>
      </c>
      <c r="L881" s="228">
        <f>IF(K881=0,0,
IF(J881="D0.5",0.5*SUMIFS('Key Numbers'!$C$2:$C$71,'Key Numbers'!$A$2:$A$71,"&gt;="&amp;ABS($I881),'Key Numbers'!$A$2:$A$71,"&lt;="&amp;ABS($H881)),
IF(J881="D-0.5",0.5*-1*SUMIFS('Key Numbers'!$C$2:$C$71,'Key Numbers'!$A$2:$A$71,"&lt;="&amp;ABS($I881),'Key Numbers'!$A$2:$A$71,"&gt;="&amp;ABS($H881)),
IF(J881="F0.5",0.5*SUMIFS('Key Numbers'!$C$2:$C$71,'Key Numbers'!$A$2:$A$71,"&lt;="&amp;ABS($I881),'Key Numbers'!$A$2:$A$71,"&gt;="&amp;ABS($H881)),
IF(J881="F-0.5",0.5*-1*SUMIFS('Key Numbers'!$C$2:$C$71,'Key Numbers'!$A$2:$A$71,"&gt;="&amp;ABS($I881),'Key Numbers'!$A$2:$A$71,"&lt;="&amp;ABS($H881)),
IF(AND(LEFT(J881,1)="F",K881&lt;0),-1*SUMIFS('Key Numbers'!$C$2:$C$71,'Key Numbers'!$A$2:$A$71,"&gt;="&amp;ABS($I881),'Key Numbers'!$A$2:$A$71,"&lt;="&amp;ABS($H881)),
IF(AND(LEFT(J881,1)="F",K881&gt;0),SUMIFS('Key Numbers'!$C$2:$C$71,'Key Numbers'!$A$2:$A$71,"&lt;="&amp;ABS($I881),'Key Numbers'!$A$2:$A$71,"&gt;="&amp;ABS($H881)),
IF(AND(LEFT(J881,1)="D",K881&lt;0),-1*SUMIFS('Key Numbers'!$C$2:$C$71,'Key Numbers'!$A$2:$A$71,"&lt;="&amp;ABS($I881),'Key Numbers'!$A$2:$A$71,"&gt;="&amp;ABS($H881)),
SUMIFS('Key Numbers'!$C$2:$C$71,'Key Numbers'!$A$2:$A$71,"&gt;="&amp;ABS($I881),'Key Numbers'!$A$2:$A$71,"&lt;="&amp;ABS($H881))))))))))</f>
        <v>3.8532110091743121E-2</v>
      </c>
      <c r="M881" s="6" cm="1">
        <f t="array" ref="M881">IFERROR(INDEX(DVOA!$E$2:$E$20095,MATCH($F881&amp;$A881-1&amp;$B881,DVOA!$C$2:$C$20095&amp;DVOA!$A$2:$A20667&amp;DVOA!$B$2:$B$20095,0)),0)</f>
        <v>8.8730455999999999E-2</v>
      </c>
      <c r="N881" s="6" cm="1">
        <f t="array" ref="N881">IFERROR(INDEX(WDVOA!$W$2:$W$1616,MATCH($F881&amp;$A881-1&amp;$B881,WDVOA!$U$2:$U$19616&amp;WDVOA!$V$2:$V$19616&amp;WDVOA!$B$2:$B$19616,0)),0)</f>
        <v>-3.571663803202936E-2</v>
      </c>
      <c r="O881" s="6" cm="1">
        <f t="array" ref="O881">IFERROR(INDEX(DVOA!$AC$2:$AC$20095,MATCH($F881&amp;$A881-1&amp;$B881,DVOA!$C$2:$C$20095&amp;DVOA!$A$2:$A$20095&amp;DVOA!$B$2:$B$20095,0)
),0)</f>
        <v>8.8774810999999995E-2</v>
      </c>
      <c r="P881" s="6" cm="1">
        <f t="array" ref="P881">IFERROR(INDEX(DVOA!$E$2:$E$20095,MATCH($G881&amp;$A881-1&amp;$B881,DVOA!$C$2:$C$20095&amp;DVOA!$A$2:$A20667&amp;DVOA!$B$2:$B$20095,0)),0)</f>
        <v>-0.36011808299999998</v>
      </c>
      <c r="Q881" s="6" cm="1">
        <f t="array" ref="Q881">IFERROR(INDEX(WDVOA!$W$2:$W$1616,MATCH($G881&amp;$A881-1&amp;$B881,WDVOA!$U$2:$U$19616&amp;WDVOA!$V$2:$V$19616&amp;WDVOA!$B$2:$B$19616,0)),0)</f>
        <v>-0.2032477986789287</v>
      </c>
      <c r="R881" s="6" cm="1">
        <f t="array" ref="R881">IFERROR(INDEX(DVOA!$AC$2:$AC$20095,MATCH($G881&amp;$A881-1&amp;$B881,DVOA!$C$2:$C$20095&amp;DVOA!$A$2:$A$20095&amp;DVOA!$B$2:$B$20095,0)
),0)</f>
        <v>0.14446814399999999</v>
      </c>
      <c r="S881" s="6">
        <f t="shared" si="172"/>
        <v>0.11662147749999999</v>
      </c>
      <c r="T881" s="104">
        <f t="shared" si="180"/>
        <v>0.44884853899999999</v>
      </c>
      <c r="U881" s="104">
        <f t="shared" si="181"/>
        <v>0.16753116064689932</v>
      </c>
      <c r="V881" s="26" t="str" cm="1">
        <f t="array" ref="V881">IFERROR(IF(E881="H",INDEX('DVOA Pred'!$G$2:$G$1000,MATCH($F881&amp;$B881&amp;$A881,'DVOA Pred'!$C$2:$C$1000&amp;'DVOA Pred'!$A$2:$A$1000&amp;'DVOA Pred'!$B$2:$B$1000,0)),
INDEX('DVOA Pred'!$H$2:$H$1000,MATCH($F881&amp;$B881&amp;$A881,'DVOA Pred'!$D$2:$D$1000&amp;'DVOA Pred'!$A$2:$A$1000&amp;'DVOA Pred'!$B$2:$B$1000,0))),"")</f>
        <v/>
      </c>
      <c r="W881" s="26" t="str">
        <f t="shared" si="173"/>
        <v/>
      </c>
      <c r="X881" s="26" t="str">
        <f t="shared" si="174"/>
        <v/>
      </c>
      <c r="Y881" s="6" t="str">
        <f>IFERROR((PERCENTRANK($L$2:$L$20355,L881)*Multiples!$B$3)+((PERCENTRANK($W$2:$W$20355,W881)*(1-Multiples!$B$3))),"")</f>
        <v/>
      </c>
      <c r="Z881" s="64">
        <v>33</v>
      </c>
      <c r="AA881" s="64">
        <v>25</v>
      </c>
      <c r="AB881" s="24">
        <f t="shared" si="175"/>
        <v>8</v>
      </c>
      <c r="AC881" s="24">
        <f t="shared" si="176"/>
        <v>-3.5</v>
      </c>
      <c r="AD881" s="24">
        <f t="shared" si="177"/>
        <v>-5.5</v>
      </c>
      <c r="AE881" s="99" t="str">
        <f t="shared" si="178"/>
        <v>No</v>
      </c>
      <c r="AF881" s="99" t="str">
        <f t="shared" si="179"/>
        <v>No</v>
      </c>
      <c r="AG881" s="64"/>
      <c r="AH881" s="105"/>
      <c r="AI881" s="105"/>
      <c r="AJ881" s="66"/>
    </row>
    <row r="882" spans="1:36" customFormat="1" x14ac:dyDescent="0.25">
      <c r="A882" s="7">
        <v>16</v>
      </c>
      <c r="B882" s="5">
        <v>2023</v>
      </c>
      <c r="C882" s="5" t="str">
        <f t="shared" si="169"/>
        <v>2023 W16</v>
      </c>
      <c r="D882" s="5">
        <v>442</v>
      </c>
      <c r="E882" s="5" t="s">
        <v>649</v>
      </c>
      <c r="F882" s="5" t="s">
        <v>24</v>
      </c>
      <c r="G882" s="5" t="s">
        <v>32</v>
      </c>
      <c r="H882" s="5">
        <v>-1.5</v>
      </c>
      <c r="I882" s="61">
        <v>-3</v>
      </c>
      <c r="J882" s="62" t="str">
        <f t="shared" si="170"/>
        <v>F1.5</v>
      </c>
      <c r="K882" s="61">
        <f t="shared" si="171"/>
        <v>1.5</v>
      </c>
      <c r="L882" s="228">
        <f>IF(K882=0,0,
IF(J882="D0.5",0.5*SUMIFS('Key Numbers'!$C$2:$C$71,'Key Numbers'!$A$2:$A$71,"&gt;="&amp;ABS($I882),'Key Numbers'!$A$2:$A$71,"&lt;="&amp;ABS($H882)),
IF(J882="D-0.5",0.5*-1*SUMIFS('Key Numbers'!$C$2:$C$71,'Key Numbers'!$A$2:$A$71,"&lt;="&amp;ABS($I882),'Key Numbers'!$A$2:$A$71,"&gt;="&amp;ABS($H882)),
IF(J882="F0.5",0.5*SUMIFS('Key Numbers'!$C$2:$C$71,'Key Numbers'!$A$2:$A$71,"&lt;="&amp;ABS($I882),'Key Numbers'!$A$2:$A$71,"&gt;="&amp;ABS($H882)),
IF(J882="F-0.5",0.5*-1*SUMIFS('Key Numbers'!$C$2:$C$71,'Key Numbers'!$A$2:$A$71,"&gt;="&amp;ABS($I882),'Key Numbers'!$A$2:$A$71,"&lt;="&amp;ABS($H882)),
IF(AND(LEFT(J882,1)="F",K882&lt;0),-1*SUMIFS('Key Numbers'!$C$2:$C$71,'Key Numbers'!$A$2:$A$71,"&gt;="&amp;ABS($I882),'Key Numbers'!$A$2:$A$71,"&lt;="&amp;ABS($H882)),
IF(AND(LEFT(J882,1)="F",K882&gt;0),SUMIFS('Key Numbers'!$C$2:$C$71,'Key Numbers'!$A$2:$A$71,"&lt;="&amp;ABS($I882),'Key Numbers'!$A$2:$A$71,"&gt;="&amp;ABS($H882)),
IF(AND(LEFT(J882,1)="D",K882&lt;0),-1*SUMIFS('Key Numbers'!$C$2:$C$71,'Key Numbers'!$A$2:$A$71,"&lt;="&amp;ABS($I882),'Key Numbers'!$A$2:$A$71,"&gt;="&amp;ABS($H882)),
SUMIFS('Key Numbers'!$C$2:$C$71,'Key Numbers'!$A$2:$A$71,"&gt;="&amp;ABS($I882),'Key Numbers'!$A$2:$A$71,"&lt;="&amp;ABS($H882))))))))))</f>
        <v>0.20183486238532111</v>
      </c>
      <c r="M882" s="6" cm="1">
        <f t="array" ref="M882">IFERROR(INDEX(DVOA!$E$2:$E$20095,MATCH($F882&amp;$A882-1&amp;$B882,DVOA!$C$2:$C$20095&amp;DVOA!$A$2:$A20668&amp;DVOA!$B$2:$B$20095,0)),0)</f>
        <v>4.2221887999999999E-2</v>
      </c>
      <c r="N882" s="6" cm="1">
        <f t="array" ref="N882">IFERROR(INDEX(WDVOA!$W$2:$W$1616,MATCH($F882&amp;$A882-1&amp;$B882,WDVOA!$U$2:$U$19616&amp;WDVOA!$V$2:$V$19616&amp;WDVOA!$B$2:$B$19616,0)),0)</f>
        <v>8.2846769377866503E-2</v>
      </c>
      <c r="O882" s="6" cm="1">
        <f t="array" ref="O882">IFERROR(INDEX(DVOA!$AC$2:$AC$20095,MATCH($F882&amp;$A882-1&amp;$B882,DVOA!$C$2:$C$20095&amp;DVOA!$A$2:$A$20095&amp;DVOA!$B$2:$B$20095,0)
),0)</f>
        <v>0.19486578600000001</v>
      </c>
      <c r="P882" s="6" cm="1">
        <f t="array" ref="P882">IFERROR(INDEX(DVOA!$E$2:$E$20095,MATCH($G882&amp;$A882-1&amp;$B882,DVOA!$C$2:$C$20095&amp;DVOA!$A$2:$A20668&amp;DVOA!$B$2:$B$20095,0)),0)</f>
        <v>6.9057479999999997E-3</v>
      </c>
      <c r="Q882" s="6" cm="1">
        <f t="array" ref="Q882">IFERROR(INDEX(WDVOA!$W$2:$W$1616,MATCH($G882&amp;$A882-1&amp;$B882,WDVOA!$U$2:$U$19616&amp;WDVOA!$V$2:$V$19616&amp;WDVOA!$B$2:$B$19616,0)),0)</f>
        <v>-0.21691233560337453</v>
      </c>
      <c r="R882" s="6" cm="1">
        <f t="array" ref="R882">IFERROR(INDEX(DVOA!$AC$2:$AC$20095,MATCH($G882&amp;$A882-1&amp;$B882,DVOA!$C$2:$C$20095&amp;DVOA!$A$2:$A$20095&amp;DVOA!$B$2:$B$20095,0)
),0)</f>
        <v>0.17238811900000001</v>
      </c>
      <c r="S882" s="6">
        <f t="shared" si="172"/>
        <v>0.1836269525</v>
      </c>
      <c r="T882" s="104">
        <f t="shared" si="180"/>
        <v>3.5316139999999996E-2</v>
      </c>
      <c r="U882" s="104">
        <f t="shared" si="181"/>
        <v>0.29975910498124103</v>
      </c>
      <c r="V882" s="26" t="str" cm="1">
        <f t="array" ref="V882">IFERROR(IF(E882="H",INDEX('DVOA Pred'!$G$2:$G$1000,MATCH($F882&amp;$B882&amp;$A882,'DVOA Pred'!$C$2:$C$1000&amp;'DVOA Pred'!$A$2:$A$1000&amp;'DVOA Pred'!$B$2:$B$1000,0)),
INDEX('DVOA Pred'!$H$2:$H$1000,MATCH($F882&amp;$B882&amp;$A882,'DVOA Pred'!$D$2:$D$1000&amp;'DVOA Pred'!$A$2:$A$1000&amp;'DVOA Pred'!$B$2:$B$1000,0))),"")</f>
        <v/>
      </c>
      <c r="W882" s="26" t="str">
        <f t="shared" si="173"/>
        <v/>
      </c>
      <c r="X882" s="26" t="str">
        <f t="shared" si="174"/>
        <v/>
      </c>
      <c r="Y882" s="6" t="str">
        <f>IFERROR((PERCENTRANK($L$2:$L$20355,L882)*Multiples!$B$3)+((PERCENTRANK($W$2:$W$20355,W882)*(1-Multiples!$B$3))),"")</f>
        <v/>
      </c>
      <c r="Z882" s="64">
        <v>11</v>
      </c>
      <c r="AA882" s="64">
        <v>34</v>
      </c>
      <c r="AB882" s="24">
        <f t="shared" si="175"/>
        <v>-23</v>
      </c>
      <c r="AC882" s="24">
        <f t="shared" si="176"/>
        <v>-24.5</v>
      </c>
      <c r="AD882" s="24">
        <f t="shared" si="177"/>
        <v>-26</v>
      </c>
      <c r="AE882" s="99" t="str">
        <f t="shared" si="178"/>
        <v>No</v>
      </c>
      <c r="AF882" s="99" t="str">
        <f t="shared" si="179"/>
        <v>No</v>
      </c>
      <c r="AG882" s="64" t="s">
        <v>652</v>
      </c>
      <c r="AH882" s="105"/>
      <c r="AI882" s="105"/>
      <c r="AJ882" s="66"/>
    </row>
    <row r="883" spans="1:36" customFormat="1" x14ac:dyDescent="0.25">
      <c r="A883" s="7">
        <v>16</v>
      </c>
      <c r="B883" s="5">
        <v>2023</v>
      </c>
      <c r="C883" s="5" t="str">
        <f t="shared" si="169"/>
        <v>2023 W16</v>
      </c>
      <c r="D883" s="5">
        <v>442</v>
      </c>
      <c r="E883" s="5" t="s">
        <v>651</v>
      </c>
      <c r="F883" s="5" t="s">
        <v>32</v>
      </c>
      <c r="G883" s="5" t="s">
        <v>24</v>
      </c>
      <c r="H883" s="5">
        <v>1.5</v>
      </c>
      <c r="I883" s="61">
        <v>3</v>
      </c>
      <c r="J883" s="62" t="str">
        <f t="shared" si="170"/>
        <v>D-1.5</v>
      </c>
      <c r="K883" s="61">
        <f t="shared" si="171"/>
        <v>-1.5</v>
      </c>
      <c r="L883" s="228">
        <f>IF(K883=0,0,
IF(J883="D0.5",0.5*SUMIFS('Key Numbers'!$C$2:$C$71,'Key Numbers'!$A$2:$A$71,"&gt;="&amp;ABS($I883),'Key Numbers'!$A$2:$A$71,"&lt;="&amp;ABS($H883)),
IF(J883="D-0.5",0.5*-1*SUMIFS('Key Numbers'!$C$2:$C$71,'Key Numbers'!$A$2:$A$71,"&lt;="&amp;ABS($I883),'Key Numbers'!$A$2:$A$71,"&gt;="&amp;ABS($H883)),
IF(J883="F0.5",0.5*SUMIFS('Key Numbers'!$C$2:$C$71,'Key Numbers'!$A$2:$A$71,"&lt;="&amp;ABS($I883),'Key Numbers'!$A$2:$A$71,"&gt;="&amp;ABS($H883)),
IF(J883="F-0.5",0.5*-1*SUMIFS('Key Numbers'!$C$2:$C$71,'Key Numbers'!$A$2:$A$71,"&gt;="&amp;ABS($I883),'Key Numbers'!$A$2:$A$71,"&lt;="&amp;ABS($H883)),
IF(AND(LEFT(J883,1)="F",K883&lt;0),-1*SUMIFS('Key Numbers'!$C$2:$C$71,'Key Numbers'!$A$2:$A$71,"&gt;="&amp;ABS($I883),'Key Numbers'!$A$2:$A$71,"&lt;="&amp;ABS($H883)),
IF(AND(LEFT(J883,1)="F",K883&gt;0),SUMIFS('Key Numbers'!$C$2:$C$71,'Key Numbers'!$A$2:$A$71,"&lt;="&amp;ABS($I883),'Key Numbers'!$A$2:$A$71,"&gt;="&amp;ABS($H883)),
IF(AND(LEFT(J883,1)="D",K883&lt;0),-1*SUMIFS('Key Numbers'!$C$2:$C$71,'Key Numbers'!$A$2:$A$71,"&lt;="&amp;ABS($I883),'Key Numbers'!$A$2:$A$71,"&gt;="&amp;ABS($H883)),
SUMIFS('Key Numbers'!$C$2:$C$71,'Key Numbers'!$A$2:$A$71,"&gt;="&amp;ABS($I883),'Key Numbers'!$A$2:$A$71,"&lt;="&amp;ABS($H883))))))))))</f>
        <v>-0.20183486238532111</v>
      </c>
      <c r="M883" s="6" cm="1">
        <f t="array" ref="M883">IFERROR(INDEX(DVOA!$E$2:$E$20095,MATCH($F883&amp;$A883-1&amp;$B883,DVOA!$C$2:$C$20095&amp;DVOA!$A$2:$A20669&amp;DVOA!$B$2:$B$20095,0)),0)</f>
        <v>6.9057479999999997E-3</v>
      </c>
      <c r="N883" s="6" cm="1">
        <f t="array" ref="N883">IFERROR(INDEX(WDVOA!$W$2:$W$1616,MATCH($F883&amp;$A883-1&amp;$B883,WDVOA!$U$2:$U$19616&amp;WDVOA!$V$2:$V$19616&amp;WDVOA!$B$2:$B$19616,0)),0)</f>
        <v>-0.21691233560337453</v>
      </c>
      <c r="O883" s="6" cm="1">
        <f t="array" ref="O883">IFERROR(INDEX(DVOA!$AC$2:$AC$20095,MATCH($F883&amp;$A883-1&amp;$B883,DVOA!$C$2:$C$20095&amp;DVOA!$A$2:$A$20095&amp;DVOA!$B$2:$B$20095,0)
),0)</f>
        <v>0.17238811900000001</v>
      </c>
      <c r="P883" s="6" cm="1">
        <f t="array" ref="P883">IFERROR(INDEX(DVOA!$E$2:$E$20095,MATCH($G883&amp;$A883-1&amp;$B883,DVOA!$C$2:$C$20095&amp;DVOA!$A$2:$A20669&amp;DVOA!$B$2:$B$20095,0)),0)</f>
        <v>4.2221887999999999E-2</v>
      </c>
      <c r="Q883" s="6" cm="1">
        <f t="array" ref="Q883">IFERROR(INDEX(WDVOA!$W$2:$W$1616,MATCH($G883&amp;$A883-1&amp;$B883,WDVOA!$U$2:$U$19616&amp;WDVOA!$V$2:$V$19616&amp;WDVOA!$B$2:$B$19616,0)),0)</f>
        <v>8.2846769377866503E-2</v>
      </c>
      <c r="R883" s="6" cm="1">
        <f t="array" ref="R883">IFERROR(INDEX(DVOA!$AC$2:$AC$20095,MATCH($G883&amp;$A883-1&amp;$B883,DVOA!$C$2:$C$20095&amp;DVOA!$A$2:$A$20095&amp;DVOA!$B$2:$B$20095,0)
),0)</f>
        <v>0.19486578600000001</v>
      </c>
      <c r="S883" s="6">
        <f t="shared" si="172"/>
        <v>0.1836269525</v>
      </c>
      <c r="T883" s="104">
        <f t="shared" si="180"/>
        <v>-3.5316139999999996E-2</v>
      </c>
      <c r="U883" s="104">
        <f t="shared" si="181"/>
        <v>-0.29975910498124103</v>
      </c>
      <c r="V883" s="26" t="str" cm="1">
        <f t="array" ref="V883">IFERROR(IF(E883="H",INDEX('DVOA Pred'!$G$2:$G$1000,MATCH($F883&amp;$B883&amp;$A883,'DVOA Pred'!$C$2:$C$1000&amp;'DVOA Pred'!$A$2:$A$1000&amp;'DVOA Pred'!$B$2:$B$1000,0)),
INDEX('DVOA Pred'!$H$2:$H$1000,MATCH($F883&amp;$B883&amp;$A883,'DVOA Pred'!$D$2:$D$1000&amp;'DVOA Pred'!$A$2:$A$1000&amp;'DVOA Pred'!$B$2:$B$1000,0))),"")</f>
        <v/>
      </c>
      <c r="W883" s="26" t="str">
        <f t="shared" si="173"/>
        <v/>
      </c>
      <c r="X883" s="26" t="str">
        <f t="shared" si="174"/>
        <v/>
      </c>
      <c r="Y883" s="6" t="str">
        <f>IFERROR((PERCENTRANK($L$2:$L$20355,L883)*Multiples!$B$3)+((PERCENTRANK($W$2:$W$20355,W883)*(1-Multiples!$B$3))),"")</f>
        <v/>
      </c>
      <c r="Z883" s="64">
        <v>34</v>
      </c>
      <c r="AA883" s="64">
        <v>11</v>
      </c>
      <c r="AB883" s="24">
        <f t="shared" si="175"/>
        <v>23</v>
      </c>
      <c r="AC883" s="24">
        <f t="shared" si="176"/>
        <v>24.5</v>
      </c>
      <c r="AD883" s="24">
        <f t="shared" si="177"/>
        <v>26</v>
      </c>
      <c r="AE883" s="99" t="str">
        <f t="shared" si="178"/>
        <v>Yes</v>
      </c>
      <c r="AF883" s="99" t="str">
        <f t="shared" si="179"/>
        <v>Yes</v>
      </c>
      <c r="AG883" s="64"/>
      <c r="AH883" s="105"/>
      <c r="AI883" s="105"/>
      <c r="AJ883" s="66"/>
    </row>
    <row r="884" spans="1:36" customFormat="1" x14ac:dyDescent="0.25">
      <c r="A884" s="7">
        <v>16</v>
      </c>
      <c r="B884" s="5">
        <v>2023</v>
      </c>
      <c r="C884" s="5" t="str">
        <f t="shared" si="169"/>
        <v>2023 W16</v>
      </c>
      <c r="D884" s="5">
        <v>443</v>
      </c>
      <c r="E884" s="5" t="s">
        <v>649</v>
      </c>
      <c r="F884" s="5" t="s">
        <v>30</v>
      </c>
      <c r="G884" s="5" t="s">
        <v>45</v>
      </c>
      <c r="H884" s="5">
        <v>-2.5</v>
      </c>
      <c r="I884" s="61">
        <v>-3.5</v>
      </c>
      <c r="J884" s="62" t="str">
        <f t="shared" si="170"/>
        <v>F1</v>
      </c>
      <c r="K884" s="61">
        <f t="shared" si="171"/>
        <v>1</v>
      </c>
      <c r="L884" s="228">
        <f>IF(K884=0,0,
IF(J884="D0.5",0.5*SUMIFS('Key Numbers'!$C$2:$C$71,'Key Numbers'!$A$2:$A$71,"&gt;="&amp;ABS($I884),'Key Numbers'!$A$2:$A$71,"&lt;="&amp;ABS($H884)),
IF(J884="D-0.5",0.5*-1*SUMIFS('Key Numbers'!$C$2:$C$71,'Key Numbers'!$A$2:$A$71,"&lt;="&amp;ABS($I884),'Key Numbers'!$A$2:$A$71,"&gt;="&amp;ABS($H884)),
IF(J884="F0.5",0.5*SUMIFS('Key Numbers'!$C$2:$C$71,'Key Numbers'!$A$2:$A$71,"&lt;="&amp;ABS($I884),'Key Numbers'!$A$2:$A$71,"&gt;="&amp;ABS($H884)),
IF(J884="F-0.5",0.5*-1*SUMIFS('Key Numbers'!$C$2:$C$71,'Key Numbers'!$A$2:$A$71,"&gt;="&amp;ABS($I884),'Key Numbers'!$A$2:$A$71,"&lt;="&amp;ABS($H884)),
IF(AND(LEFT(J884,1)="F",K884&lt;0),-1*SUMIFS('Key Numbers'!$C$2:$C$71,'Key Numbers'!$A$2:$A$71,"&gt;="&amp;ABS($I884),'Key Numbers'!$A$2:$A$71,"&lt;="&amp;ABS($H884)),
IF(AND(LEFT(J884,1)="F",K884&gt;0),SUMIFS('Key Numbers'!$C$2:$C$71,'Key Numbers'!$A$2:$A$71,"&lt;="&amp;ABS($I884),'Key Numbers'!$A$2:$A$71,"&gt;="&amp;ABS($H884)),
IF(AND(LEFT(J884,1)="D",K884&lt;0),-1*SUMIFS('Key Numbers'!$C$2:$C$71,'Key Numbers'!$A$2:$A$71,"&lt;="&amp;ABS($I884),'Key Numbers'!$A$2:$A$71,"&gt;="&amp;ABS($H884)),
SUMIFS('Key Numbers'!$C$2:$C$71,'Key Numbers'!$A$2:$A$71,"&gt;="&amp;ABS($I884),'Key Numbers'!$A$2:$A$71,"&lt;="&amp;ABS($H884))))))))))</f>
        <v>0.14495412844036698</v>
      </c>
      <c r="M884" s="6" cm="1">
        <f t="array" ref="M884">IFERROR(INDEX(DVOA!$E$2:$E$20095,MATCH($F884&amp;$A884-1&amp;$B884,DVOA!$C$2:$C$20095&amp;DVOA!$A$2:$A20670&amp;DVOA!$B$2:$B$20095,0)),0)</f>
        <v>8.0322410000000007E-3</v>
      </c>
      <c r="N884" s="6" cm="1">
        <f t="array" ref="N884">IFERROR(INDEX(WDVOA!$W$2:$W$1616,MATCH($F884&amp;$A884-1&amp;$B884,WDVOA!$U$2:$U$19616&amp;WDVOA!$V$2:$V$19616&amp;WDVOA!$B$2:$B$19616,0)),0)</f>
        <v>3.0303880595053078E-2</v>
      </c>
      <c r="O884" s="6" cm="1">
        <f t="array" ref="O884">IFERROR(INDEX(DVOA!$AC$2:$AC$20095,MATCH($F884&amp;$A884-1&amp;$B884,DVOA!$C$2:$C$20095&amp;DVOA!$A$2:$A$20095&amp;DVOA!$B$2:$B$20095,0)
),0)</f>
        <v>6.3962837999999994E-2</v>
      </c>
      <c r="P884" s="6" cm="1">
        <f t="array" ref="P884">IFERROR(INDEX(DVOA!$E$2:$E$20095,MATCH($G884&amp;$A884-1&amp;$B884,DVOA!$C$2:$C$20095&amp;DVOA!$A$2:$A20670&amp;DVOA!$B$2:$B$20095,0)),0)</f>
        <v>-0.13241683200000001</v>
      </c>
      <c r="Q884" s="6" cm="1">
        <f t="array" ref="Q884">IFERROR(INDEX(WDVOA!$W$2:$W$1616,MATCH($G884&amp;$A884-1&amp;$B884,WDVOA!$U$2:$U$19616&amp;WDVOA!$V$2:$V$19616&amp;WDVOA!$B$2:$B$19616,0)),0)</f>
        <v>-0.15618172176430395</v>
      </c>
      <c r="R884" s="6" cm="1">
        <f t="array" ref="R884">IFERROR(INDEX(DVOA!$AC$2:$AC$20095,MATCH($G884&amp;$A884-1&amp;$B884,DVOA!$C$2:$C$20095&amp;DVOA!$A$2:$A$20095&amp;DVOA!$B$2:$B$20095,0)
),0)</f>
        <v>0.109679094</v>
      </c>
      <c r="S884" s="6">
        <f t="shared" si="172"/>
        <v>8.6820965999999999E-2</v>
      </c>
      <c r="T884" s="104">
        <f t="shared" si="180"/>
        <v>0.14044907300000001</v>
      </c>
      <c r="U884" s="104">
        <f t="shared" si="181"/>
        <v>0.18648560235935702</v>
      </c>
      <c r="V884" s="26" t="str" cm="1">
        <f t="array" ref="V884">IFERROR(IF(E884="H",INDEX('DVOA Pred'!$G$2:$G$1000,MATCH($F884&amp;$B884&amp;$A884,'DVOA Pred'!$C$2:$C$1000&amp;'DVOA Pred'!$A$2:$A$1000&amp;'DVOA Pred'!$B$2:$B$1000,0)),
INDEX('DVOA Pred'!$H$2:$H$1000,MATCH($F884&amp;$B884&amp;$A884,'DVOA Pred'!$D$2:$D$1000&amp;'DVOA Pred'!$A$2:$A$1000&amp;'DVOA Pred'!$B$2:$B$1000,0))),"")</f>
        <v/>
      </c>
      <c r="W884" s="26" t="str">
        <f t="shared" si="173"/>
        <v/>
      </c>
      <c r="X884" s="26" t="str">
        <f t="shared" si="174"/>
        <v/>
      </c>
      <c r="Y884" s="6" t="str">
        <f>IFERROR((PERCENTRANK($L$2:$L$20355,L884)*Multiples!$B$3)+((PERCENTRANK($W$2:$W$20355,W884)*(1-Multiples!$B$3))),"")</f>
        <v/>
      </c>
      <c r="Z884" s="64">
        <v>20</v>
      </c>
      <c r="AA884" s="64">
        <v>17</v>
      </c>
      <c r="AB884" s="24">
        <f t="shared" si="175"/>
        <v>3</v>
      </c>
      <c r="AC884" s="24">
        <f t="shared" si="176"/>
        <v>0.5</v>
      </c>
      <c r="AD884" s="24">
        <f t="shared" si="177"/>
        <v>-0.5</v>
      </c>
      <c r="AE884" s="99" t="str">
        <f t="shared" si="178"/>
        <v>Yes</v>
      </c>
      <c r="AF884" s="99" t="str">
        <f t="shared" si="179"/>
        <v>No</v>
      </c>
      <c r="AG884" s="64"/>
      <c r="AH884" s="105"/>
      <c r="AI884" s="105"/>
      <c r="AJ884" s="66"/>
    </row>
    <row r="885" spans="1:36" customFormat="1" x14ac:dyDescent="0.25">
      <c r="A885" s="7">
        <v>16</v>
      </c>
      <c r="B885" s="5">
        <v>2023</v>
      </c>
      <c r="C885" s="5" t="str">
        <f t="shared" si="169"/>
        <v>2023 W16</v>
      </c>
      <c r="D885" s="5">
        <v>443</v>
      </c>
      <c r="E885" s="5" t="s">
        <v>651</v>
      </c>
      <c r="F885" s="5" t="s">
        <v>45</v>
      </c>
      <c r="G885" s="5" t="s">
        <v>30</v>
      </c>
      <c r="H885" s="5">
        <v>2.5</v>
      </c>
      <c r="I885" s="61">
        <v>3.5</v>
      </c>
      <c r="J885" s="62" t="str">
        <f t="shared" si="170"/>
        <v>D-1</v>
      </c>
      <c r="K885" s="61">
        <f t="shared" si="171"/>
        <v>-1</v>
      </c>
      <c r="L885" s="228">
        <f>IF(K885=0,0,
IF(J885="D0.5",0.5*SUMIFS('Key Numbers'!$C$2:$C$71,'Key Numbers'!$A$2:$A$71,"&gt;="&amp;ABS($I885),'Key Numbers'!$A$2:$A$71,"&lt;="&amp;ABS($H885)),
IF(J885="D-0.5",0.5*-1*SUMIFS('Key Numbers'!$C$2:$C$71,'Key Numbers'!$A$2:$A$71,"&lt;="&amp;ABS($I885),'Key Numbers'!$A$2:$A$71,"&gt;="&amp;ABS($H885)),
IF(J885="F0.5",0.5*SUMIFS('Key Numbers'!$C$2:$C$71,'Key Numbers'!$A$2:$A$71,"&lt;="&amp;ABS($I885),'Key Numbers'!$A$2:$A$71,"&gt;="&amp;ABS($H885)),
IF(J885="F-0.5",0.5*-1*SUMIFS('Key Numbers'!$C$2:$C$71,'Key Numbers'!$A$2:$A$71,"&gt;="&amp;ABS($I885),'Key Numbers'!$A$2:$A$71,"&lt;="&amp;ABS($H885)),
IF(AND(LEFT(J885,1)="F",K885&lt;0),-1*SUMIFS('Key Numbers'!$C$2:$C$71,'Key Numbers'!$A$2:$A$71,"&gt;="&amp;ABS($I885),'Key Numbers'!$A$2:$A$71,"&lt;="&amp;ABS($H885)),
IF(AND(LEFT(J885,1)="F",K885&gt;0),SUMIFS('Key Numbers'!$C$2:$C$71,'Key Numbers'!$A$2:$A$71,"&lt;="&amp;ABS($I885),'Key Numbers'!$A$2:$A$71,"&gt;="&amp;ABS($H885)),
IF(AND(LEFT(J885,1)="D",K885&lt;0),-1*SUMIFS('Key Numbers'!$C$2:$C$71,'Key Numbers'!$A$2:$A$71,"&lt;="&amp;ABS($I885),'Key Numbers'!$A$2:$A$71,"&gt;="&amp;ABS($H885)),
SUMIFS('Key Numbers'!$C$2:$C$71,'Key Numbers'!$A$2:$A$71,"&gt;="&amp;ABS($I885),'Key Numbers'!$A$2:$A$71,"&lt;="&amp;ABS($H885))))))))))</f>
        <v>-0.14495412844036698</v>
      </c>
      <c r="M885" s="6" cm="1">
        <f t="array" ref="M885">IFERROR(INDEX(DVOA!$E$2:$E$20095,MATCH($F885&amp;$A885-1&amp;$B885,DVOA!$C$2:$C$20095&amp;DVOA!$A$2:$A20671&amp;DVOA!$B$2:$B$20095,0)),0)</f>
        <v>-0.13241683200000001</v>
      </c>
      <c r="N885" s="6" cm="1">
        <f t="array" ref="N885">IFERROR(INDEX(WDVOA!$W$2:$W$1616,MATCH($F885&amp;$A885-1&amp;$B885,WDVOA!$U$2:$U$19616&amp;WDVOA!$V$2:$V$19616&amp;WDVOA!$B$2:$B$19616,0)),0)</f>
        <v>-0.15618172176430395</v>
      </c>
      <c r="O885" s="6" cm="1">
        <f t="array" ref="O885">IFERROR(INDEX(DVOA!$AC$2:$AC$20095,MATCH($F885&amp;$A885-1&amp;$B885,DVOA!$C$2:$C$20095&amp;DVOA!$A$2:$A$20095&amp;DVOA!$B$2:$B$20095,0)
),0)</f>
        <v>0.109679094</v>
      </c>
      <c r="P885" s="6" cm="1">
        <f t="array" ref="P885">IFERROR(INDEX(DVOA!$E$2:$E$20095,MATCH($G885&amp;$A885-1&amp;$B885,DVOA!$C$2:$C$20095&amp;DVOA!$A$2:$A20671&amp;DVOA!$B$2:$B$20095,0)),0)</f>
        <v>8.0322410000000007E-3</v>
      </c>
      <c r="Q885" s="6" cm="1">
        <f t="array" ref="Q885">IFERROR(INDEX(WDVOA!$W$2:$W$1616,MATCH($G885&amp;$A885-1&amp;$B885,WDVOA!$U$2:$U$19616&amp;WDVOA!$V$2:$V$19616&amp;WDVOA!$B$2:$B$19616,0)),0)</f>
        <v>3.0303880595053078E-2</v>
      </c>
      <c r="R885" s="6" cm="1">
        <f t="array" ref="R885">IFERROR(INDEX(DVOA!$AC$2:$AC$20095,MATCH($G885&amp;$A885-1&amp;$B885,DVOA!$C$2:$C$20095&amp;DVOA!$A$2:$A$20095&amp;DVOA!$B$2:$B$20095,0)
),0)</f>
        <v>6.3962837999999994E-2</v>
      </c>
      <c r="S885" s="6">
        <f t="shared" si="172"/>
        <v>8.6820965999999999E-2</v>
      </c>
      <c r="T885" s="104">
        <f t="shared" si="180"/>
        <v>-0.14044907300000001</v>
      </c>
      <c r="U885" s="104">
        <f t="shared" si="181"/>
        <v>-0.18648560235935702</v>
      </c>
      <c r="V885" s="26" t="str" cm="1">
        <f t="array" ref="V885">IFERROR(IF(E885="H",INDEX('DVOA Pred'!$G$2:$G$1000,MATCH($F885&amp;$B885&amp;$A885,'DVOA Pred'!$C$2:$C$1000&amp;'DVOA Pred'!$A$2:$A$1000&amp;'DVOA Pred'!$B$2:$B$1000,0)),
INDEX('DVOA Pred'!$H$2:$H$1000,MATCH($F885&amp;$B885&amp;$A885,'DVOA Pred'!$D$2:$D$1000&amp;'DVOA Pred'!$A$2:$A$1000&amp;'DVOA Pred'!$B$2:$B$1000,0))),"")</f>
        <v/>
      </c>
      <c r="W885" s="26" t="str">
        <f t="shared" si="173"/>
        <v/>
      </c>
      <c r="X885" s="26" t="str">
        <f t="shared" si="174"/>
        <v/>
      </c>
      <c r="Y885" s="6" t="str">
        <f>IFERROR((PERCENTRANK($L$2:$L$20355,L885)*Multiples!$B$3)+((PERCENTRANK($W$2:$W$20355,W885)*(1-Multiples!$B$3))),"")</f>
        <v/>
      </c>
      <c r="Z885" s="64">
        <v>17</v>
      </c>
      <c r="AA885" s="64">
        <v>20</v>
      </c>
      <c r="AB885" s="24">
        <f t="shared" si="175"/>
        <v>-3</v>
      </c>
      <c r="AC885" s="24">
        <f t="shared" si="176"/>
        <v>-0.5</v>
      </c>
      <c r="AD885" s="24">
        <f t="shared" si="177"/>
        <v>0.5</v>
      </c>
      <c r="AE885" s="99" t="str">
        <f t="shared" si="178"/>
        <v>No</v>
      </c>
      <c r="AF885" s="99" t="str">
        <f t="shared" si="179"/>
        <v>Yes</v>
      </c>
      <c r="AG885" s="64"/>
      <c r="AH885" s="105"/>
      <c r="AI885" s="105"/>
      <c r="AJ885" s="66"/>
    </row>
    <row r="886" spans="1:36" customFormat="1" x14ac:dyDescent="0.25">
      <c r="A886" s="7">
        <v>16</v>
      </c>
      <c r="B886" s="5">
        <v>2023</v>
      </c>
      <c r="C886" s="5" t="str">
        <f t="shared" si="169"/>
        <v>2023 W16</v>
      </c>
      <c r="D886" s="5">
        <v>444</v>
      </c>
      <c r="E886" s="5" t="s">
        <v>651</v>
      </c>
      <c r="F886" s="5" t="s">
        <v>42</v>
      </c>
      <c r="G886" s="5" t="s">
        <v>27</v>
      </c>
      <c r="H886" s="5">
        <v>-3.5</v>
      </c>
      <c r="I886" s="61">
        <v>-4</v>
      </c>
      <c r="J886" s="62" t="str">
        <f t="shared" si="170"/>
        <v>F0.5</v>
      </c>
      <c r="K886" s="61">
        <f t="shared" si="171"/>
        <v>0.5</v>
      </c>
      <c r="L886" s="228">
        <f>IF(K886=0,0,
IF(J886="D0.5",0.5*SUMIFS('Key Numbers'!$C$2:$C$71,'Key Numbers'!$A$2:$A$71,"&gt;="&amp;ABS($I886),'Key Numbers'!$A$2:$A$71,"&lt;="&amp;ABS($H886)),
IF(J886="D-0.5",0.5*-1*SUMIFS('Key Numbers'!$C$2:$C$71,'Key Numbers'!$A$2:$A$71,"&lt;="&amp;ABS($I886),'Key Numbers'!$A$2:$A$71,"&gt;="&amp;ABS($H886)),
IF(J886="F0.5",0.5*SUMIFS('Key Numbers'!$C$2:$C$71,'Key Numbers'!$A$2:$A$71,"&lt;="&amp;ABS($I886),'Key Numbers'!$A$2:$A$71,"&gt;="&amp;ABS($H886)),
IF(J886="F-0.5",0.5*-1*SUMIFS('Key Numbers'!$C$2:$C$71,'Key Numbers'!$A$2:$A$71,"&gt;="&amp;ABS($I886),'Key Numbers'!$A$2:$A$71,"&lt;="&amp;ABS($H886)),
IF(AND(LEFT(J886,1)="F",K886&lt;0),-1*SUMIFS('Key Numbers'!$C$2:$C$71,'Key Numbers'!$A$2:$A$71,"&gt;="&amp;ABS($I886),'Key Numbers'!$A$2:$A$71,"&lt;="&amp;ABS($H886)),
IF(AND(LEFT(J886,1)="F",K886&gt;0),SUMIFS('Key Numbers'!$C$2:$C$71,'Key Numbers'!$A$2:$A$71,"&lt;="&amp;ABS($I886),'Key Numbers'!$A$2:$A$71,"&gt;="&amp;ABS($H886)),
IF(AND(LEFT(J886,1)="D",K886&lt;0),-1*SUMIFS('Key Numbers'!$C$2:$C$71,'Key Numbers'!$A$2:$A$71,"&lt;="&amp;ABS($I886),'Key Numbers'!$A$2:$A$71,"&gt;="&amp;ABS($H886)),
SUMIFS('Key Numbers'!$C$2:$C$71,'Key Numbers'!$A$2:$A$71,"&gt;="&amp;ABS($I886),'Key Numbers'!$A$2:$A$71,"&lt;="&amp;ABS($H886))))))))))</f>
        <v>2.9357798165137616E-2</v>
      </c>
      <c r="M886" s="6" cm="1">
        <f t="array" ref="M886">IFERROR(INDEX(DVOA!$E$2:$E$20095,MATCH($F886&amp;$A886-1&amp;$B886,DVOA!$C$2:$C$20095&amp;DVOA!$A$2:$A20672&amp;DVOA!$B$2:$B$20095,0)),0)</f>
        <v>-1.8080131999999999E-2</v>
      </c>
      <c r="N886" s="6" cm="1">
        <f t="array" ref="N886">IFERROR(INDEX(WDVOA!$W$2:$W$1616,MATCH($F886&amp;$A886-1&amp;$B886,WDVOA!$U$2:$U$19616&amp;WDVOA!$V$2:$V$19616&amp;WDVOA!$B$2:$B$19616,0)),0)</f>
        <v>0</v>
      </c>
      <c r="O886" s="6" cm="1">
        <f t="array" ref="O886">IFERROR(INDEX(DVOA!$AC$2:$AC$20095,MATCH($F886&amp;$A886-1&amp;$B886,DVOA!$C$2:$C$20095&amp;DVOA!$A$2:$A$20095&amp;DVOA!$B$2:$B$20095,0)
),0)</f>
        <v>0.12535549500000001</v>
      </c>
      <c r="P886" s="6" cm="1">
        <f t="array" ref="P886">IFERROR(INDEX(DVOA!$E$2:$E$20095,MATCH($G886&amp;$A886-1&amp;$B886,DVOA!$C$2:$C$20095&amp;DVOA!$A$2:$A20672&amp;DVOA!$B$2:$B$20095,0)),0)</f>
        <v>-1.1739090000000001E-3</v>
      </c>
      <c r="Q886" s="6" cm="1">
        <f t="array" ref="Q886">IFERROR(INDEX(WDVOA!$W$2:$W$1616,MATCH($G886&amp;$A886-1&amp;$B886,WDVOA!$U$2:$U$19616&amp;WDVOA!$V$2:$V$19616&amp;WDVOA!$B$2:$B$19616,0)),0)</f>
        <v>-1.9265093794343047E-2</v>
      </c>
      <c r="R886" s="6" cm="1">
        <f t="array" ref="R886">IFERROR(INDEX(DVOA!$AC$2:$AC$20095,MATCH($G886&amp;$A886-1&amp;$B886,DVOA!$C$2:$C$20095&amp;DVOA!$A$2:$A$20095&amp;DVOA!$B$2:$B$20095,0)
),0)</f>
        <v>0.11490370799999999</v>
      </c>
      <c r="S886" s="6">
        <f t="shared" si="172"/>
        <v>0.1201296015</v>
      </c>
      <c r="T886" s="104">
        <f t="shared" si="180"/>
        <v>-1.6906222999999998E-2</v>
      </c>
      <c r="U886" s="104" t="str">
        <f t="shared" si="181"/>
        <v/>
      </c>
      <c r="V886" s="26" t="str" cm="1">
        <f t="array" ref="V886">IFERROR(IF(E886="H",INDEX('DVOA Pred'!$G$2:$G$1000,MATCH($F886&amp;$B886&amp;$A886,'DVOA Pred'!$C$2:$C$1000&amp;'DVOA Pred'!$A$2:$A$1000&amp;'DVOA Pred'!$B$2:$B$1000,0)),
INDEX('DVOA Pred'!$H$2:$H$1000,MATCH($F886&amp;$B886&amp;$A886,'DVOA Pred'!$D$2:$D$1000&amp;'DVOA Pred'!$A$2:$A$1000&amp;'DVOA Pred'!$B$2:$B$1000,0))),"")</f>
        <v/>
      </c>
      <c r="W886" s="26" t="str">
        <f t="shared" si="173"/>
        <v/>
      </c>
      <c r="X886" s="26" t="str">
        <f t="shared" si="174"/>
        <v/>
      </c>
      <c r="Y886" s="6" t="str">
        <f>IFERROR((PERCENTRANK($L$2:$L$20355,L886)*Multiples!$B$3)+((PERCENTRANK($W$2:$W$20355,W886)*(1-Multiples!$B$3))),"")</f>
        <v/>
      </c>
      <c r="Z886" s="64">
        <v>30</v>
      </c>
      <c r="AA886" s="64">
        <v>22</v>
      </c>
      <c r="AB886" s="24">
        <f t="shared" si="175"/>
        <v>8</v>
      </c>
      <c r="AC886" s="24">
        <f t="shared" si="176"/>
        <v>4.5</v>
      </c>
      <c r="AD886" s="24">
        <f t="shared" si="177"/>
        <v>4</v>
      </c>
      <c r="AE886" s="99" t="str">
        <f t="shared" si="178"/>
        <v>Yes</v>
      </c>
      <c r="AF886" s="99" t="str">
        <f t="shared" si="179"/>
        <v>Yes</v>
      </c>
      <c r="AG886" s="64"/>
      <c r="AH886" s="105"/>
      <c r="AI886" s="105"/>
      <c r="AJ886" s="66"/>
    </row>
    <row r="887" spans="1:36" customFormat="1" x14ac:dyDescent="0.25">
      <c r="A887" s="7">
        <v>16</v>
      </c>
      <c r="B887" s="5">
        <v>2023</v>
      </c>
      <c r="C887" s="5" t="str">
        <f t="shared" si="169"/>
        <v>2023 W16</v>
      </c>
      <c r="D887" s="5">
        <v>444</v>
      </c>
      <c r="E887" s="5" t="s">
        <v>649</v>
      </c>
      <c r="F887" s="5" t="s">
        <v>27</v>
      </c>
      <c r="G887" s="5" t="s">
        <v>42</v>
      </c>
      <c r="H887" s="5">
        <v>3.5</v>
      </c>
      <c r="I887" s="61">
        <v>4</v>
      </c>
      <c r="J887" s="62" t="str">
        <f t="shared" si="170"/>
        <v>D-0.5</v>
      </c>
      <c r="K887" s="61">
        <f t="shared" si="171"/>
        <v>-0.5</v>
      </c>
      <c r="L887" s="228">
        <f>IF(K887=0,0,
IF(J887="D0.5",0.5*SUMIFS('Key Numbers'!$C$2:$C$71,'Key Numbers'!$A$2:$A$71,"&gt;="&amp;ABS($I887),'Key Numbers'!$A$2:$A$71,"&lt;="&amp;ABS($H887)),
IF(J887="D-0.5",0.5*-1*SUMIFS('Key Numbers'!$C$2:$C$71,'Key Numbers'!$A$2:$A$71,"&lt;="&amp;ABS($I887),'Key Numbers'!$A$2:$A$71,"&gt;="&amp;ABS($H887)),
IF(J887="F0.5",0.5*SUMIFS('Key Numbers'!$C$2:$C$71,'Key Numbers'!$A$2:$A$71,"&lt;="&amp;ABS($I887),'Key Numbers'!$A$2:$A$71,"&gt;="&amp;ABS($H887)),
IF(J887="F-0.5",0.5*-1*SUMIFS('Key Numbers'!$C$2:$C$71,'Key Numbers'!$A$2:$A$71,"&gt;="&amp;ABS($I887),'Key Numbers'!$A$2:$A$71,"&lt;="&amp;ABS($H887)),
IF(AND(LEFT(J887,1)="F",K887&lt;0),-1*SUMIFS('Key Numbers'!$C$2:$C$71,'Key Numbers'!$A$2:$A$71,"&gt;="&amp;ABS($I887),'Key Numbers'!$A$2:$A$71,"&lt;="&amp;ABS($H887)),
IF(AND(LEFT(J887,1)="F",K887&gt;0),SUMIFS('Key Numbers'!$C$2:$C$71,'Key Numbers'!$A$2:$A$71,"&lt;="&amp;ABS($I887),'Key Numbers'!$A$2:$A$71,"&gt;="&amp;ABS($H887)),
IF(AND(LEFT(J887,1)="D",K887&lt;0),-1*SUMIFS('Key Numbers'!$C$2:$C$71,'Key Numbers'!$A$2:$A$71,"&lt;="&amp;ABS($I887),'Key Numbers'!$A$2:$A$71,"&gt;="&amp;ABS($H887)),
SUMIFS('Key Numbers'!$C$2:$C$71,'Key Numbers'!$A$2:$A$71,"&gt;="&amp;ABS($I887),'Key Numbers'!$A$2:$A$71,"&lt;="&amp;ABS($H887))))))))))</f>
        <v>-2.9357798165137616E-2</v>
      </c>
      <c r="M887" s="6" cm="1">
        <f t="array" ref="M887">IFERROR(INDEX(DVOA!$E$2:$E$20095,MATCH($F887&amp;$A887-1&amp;$B887,DVOA!$C$2:$C$20095&amp;DVOA!$A$2:$A20673&amp;DVOA!$B$2:$B$20095,0)),0)</f>
        <v>-1.1739090000000001E-3</v>
      </c>
      <c r="N887" s="6" cm="1">
        <f t="array" ref="N887">IFERROR(INDEX(WDVOA!$W$2:$W$1616,MATCH($F887&amp;$A887-1&amp;$B887,WDVOA!$U$2:$U$19616&amp;WDVOA!$V$2:$V$19616&amp;WDVOA!$B$2:$B$19616,0)),0)</f>
        <v>-1.9265093794343047E-2</v>
      </c>
      <c r="O887" s="6" cm="1">
        <f t="array" ref="O887">IFERROR(INDEX(DVOA!$AC$2:$AC$20095,MATCH($F887&amp;$A887-1&amp;$B887,DVOA!$C$2:$C$20095&amp;DVOA!$A$2:$A$20095&amp;DVOA!$B$2:$B$20095,0)
),0)</f>
        <v>0.11490370799999999</v>
      </c>
      <c r="P887" s="6" cm="1">
        <f t="array" ref="P887">IFERROR(INDEX(DVOA!$E$2:$E$20095,MATCH($G887&amp;$A887-1&amp;$B887,DVOA!$C$2:$C$20095&amp;DVOA!$A$2:$A20673&amp;DVOA!$B$2:$B$20095,0)),0)</f>
        <v>-1.8080131999999999E-2</v>
      </c>
      <c r="Q887" s="6" cm="1">
        <f t="array" ref="Q887">IFERROR(INDEX(WDVOA!$W$2:$W$1616,MATCH($G887&amp;$A887-1&amp;$B887,WDVOA!$U$2:$U$19616&amp;WDVOA!$V$2:$V$19616&amp;WDVOA!$B$2:$B$19616,0)),0)</f>
        <v>0</v>
      </c>
      <c r="R887" s="6" cm="1">
        <f t="array" ref="R887">IFERROR(INDEX(DVOA!$AC$2:$AC$20095,MATCH($G887&amp;$A887-1&amp;$B887,DVOA!$C$2:$C$20095&amp;DVOA!$A$2:$A$20095&amp;DVOA!$B$2:$B$20095,0)
),0)</f>
        <v>0.12535549500000001</v>
      </c>
      <c r="S887" s="6">
        <f t="shared" si="172"/>
        <v>0.1201296015</v>
      </c>
      <c r="T887" s="104">
        <f t="shared" si="180"/>
        <v>1.6906222999999998E-2</v>
      </c>
      <c r="U887" s="104">
        <f t="shared" si="181"/>
        <v>-1.9265093794343047E-2</v>
      </c>
      <c r="V887" s="26" t="str" cm="1">
        <f t="array" ref="V887">IFERROR(IF(E887="H",INDEX('DVOA Pred'!$G$2:$G$1000,MATCH($F887&amp;$B887&amp;$A887,'DVOA Pred'!$C$2:$C$1000&amp;'DVOA Pred'!$A$2:$A$1000&amp;'DVOA Pred'!$B$2:$B$1000,0)),
INDEX('DVOA Pred'!$H$2:$H$1000,MATCH($F887&amp;$B887&amp;$A887,'DVOA Pred'!$D$2:$D$1000&amp;'DVOA Pred'!$A$2:$A$1000&amp;'DVOA Pred'!$B$2:$B$1000,0))),"")</f>
        <v/>
      </c>
      <c r="W887" s="26" t="str">
        <f t="shared" si="173"/>
        <v/>
      </c>
      <c r="X887" s="26" t="str">
        <f t="shared" si="174"/>
        <v/>
      </c>
      <c r="Y887" s="6" t="str">
        <f>IFERROR((PERCENTRANK($L$2:$L$20355,L887)*Multiples!$B$3)+((PERCENTRANK($W$2:$W$20355,W887)*(1-Multiples!$B$3))),"")</f>
        <v/>
      </c>
      <c r="Z887" s="64">
        <v>22</v>
      </c>
      <c r="AA887" s="64">
        <v>30</v>
      </c>
      <c r="AB887" s="24">
        <f t="shared" si="175"/>
        <v>-8</v>
      </c>
      <c r="AC887" s="24">
        <f t="shared" si="176"/>
        <v>-4.5</v>
      </c>
      <c r="AD887" s="24">
        <f t="shared" si="177"/>
        <v>-4</v>
      </c>
      <c r="AE887" s="99" t="str">
        <f t="shared" si="178"/>
        <v>No</v>
      </c>
      <c r="AF887" s="99" t="str">
        <f t="shared" si="179"/>
        <v>No</v>
      </c>
      <c r="AG887" s="64"/>
      <c r="AH887" s="105"/>
      <c r="AI887" s="105"/>
      <c r="AJ887" s="66"/>
    </row>
    <row r="888" spans="1:36" customFormat="1" x14ac:dyDescent="0.25">
      <c r="A888" s="7">
        <v>16</v>
      </c>
      <c r="B888" s="5">
        <v>2023</v>
      </c>
      <c r="C888" s="5" t="str">
        <f t="shared" si="169"/>
        <v>2023 W16</v>
      </c>
      <c r="D888" s="5">
        <v>445</v>
      </c>
      <c r="E888" s="5" t="s">
        <v>651</v>
      </c>
      <c r="F888" s="5" t="s">
        <v>43</v>
      </c>
      <c r="G888" s="5" t="s">
        <v>35</v>
      </c>
      <c r="H888" s="5">
        <v>-0.5</v>
      </c>
      <c r="I888" s="61">
        <v>-2.5</v>
      </c>
      <c r="J888" s="62" t="str">
        <f t="shared" si="170"/>
        <v>F2</v>
      </c>
      <c r="K888" s="61">
        <f t="shared" si="171"/>
        <v>2</v>
      </c>
      <c r="L888" s="228">
        <f>IF(K888=0,0,
IF(J888="D0.5",0.5*SUMIFS('Key Numbers'!$C$2:$C$71,'Key Numbers'!$A$2:$A$71,"&gt;="&amp;ABS($I888),'Key Numbers'!$A$2:$A$71,"&lt;="&amp;ABS($H888)),
IF(J888="D-0.5",0.5*-1*SUMIFS('Key Numbers'!$C$2:$C$71,'Key Numbers'!$A$2:$A$71,"&lt;="&amp;ABS($I888),'Key Numbers'!$A$2:$A$71,"&gt;="&amp;ABS($H888)),
IF(J888="F0.5",0.5*SUMIFS('Key Numbers'!$C$2:$C$71,'Key Numbers'!$A$2:$A$71,"&lt;="&amp;ABS($I888),'Key Numbers'!$A$2:$A$71,"&gt;="&amp;ABS($H888)),
IF(J888="F-0.5",0.5*-1*SUMIFS('Key Numbers'!$C$2:$C$71,'Key Numbers'!$A$2:$A$71,"&gt;="&amp;ABS($I888),'Key Numbers'!$A$2:$A$71,"&lt;="&amp;ABS($H888)),
IF(AND(LEFT(J888,1)="F",K888&lt;0),-1*SUMIFS('Key Numbers'!$C$2:$C$71,'Key Numbers'!$A$2:$A$71,"&gt;="&amp;ABS($I888),'Key Numbers'!$A$2:$A$71,"&lt;="&amp;ABS($H888)),
IF(AND(LEFT(J888,1)="F",K888&gt;0),SUMIFS('Key Numbers'!$C$2:$C$71,'Key Numbers'!$A$2:$A$71,"&lt;="&amp;ABS($I888),'Key Numbers'!$A$2:$A$71,"&gt;="&amp;ABS($H888)),
IF(AND(LEFT(J888,1)="D",K888&lt;0),-1*SUMIFS('Key Numbers'!$C$2:$C$71,'Key Numbers'!$A$2:$A$71,"&lt;="&amp;ABS($I888),'Key Numbers'!$A$2:$A$71,"&gt;="&amp;ABS($H888)),
SUMIFS('Key Numbers'!$C$2:$C$71,'Key Numbers'!$A$2:$A$71,"&gt;="&amp;ABS($I888),'Key Numbers'!$A$2:$A$71,"&lt;="&amp;ABS($H888))))))))))</f>
        <v>0.11009174311926606</v>
      </c>
      <c r="M888" s="6" cm="1">
        <f t="array" ref="M888">IFERROR(INDEX(DVOA!$E$2:$E$20095,MATCH($F888&amp;$A888-1&amp;$B888,DVOA!$C$2:$C$20095&amp;DVOA!$A$2:$A20674&amp;DVOA!$B$2:$B$20095,0)),0)</f>
        <v>-0.16305054899999999</v>
      </c>
      <c r="N888" s="6" cm="1">
        <f t="array" ref="N888">IFERROR(INDEX(WDVOA!$W$2:$W$1616,MATCH($F888&amp;$A888-1&amp;$B888,WDVOA!$U$2:$U$19616&amp;WDVOA!$V$2:$V$19616&amp;WDVOA!$B$2:$B$19616,0)),0)</f>
        <v>-2.3389759887844488E-2</v>
      </c>
      <c r="O888" s="6" cm="1">
        <f t="array" ref="O888">IFERROR(INDEX(DVOA!$AC$2:$AC$20095,MATCH($F888&amp;$A888-1&amp;$B888,DVOA!$C$2:$C$20095&amp;DVOA!$A$2:$A$20095&amp;DVOA!$B$2:$B$20095,0)
),0)</f>
        <v>8.9751692999999994E-2</v>
      </c>
      <c r="P888" s="6" cm="1">
        <f t="array" ref="P888">IFERROR(INDEX(DVOA!$E$2:$E$20095,MATCH($G888&amp;$A888-1&amp;$B888,DVOA!$C$2:$C$20095&amp;DVOA!$A$2:$A20674&amp;DVOA!$B$2:$B$20095,0)),0)</f>
        <v>-9.2447999999999992E-3</v>
      </c>
      <c r="Q888" s="6" cm="1">
        <f t="array" ref="Q888">IFERROR(INDEX(WDVOA!$W$2:$W$1616,MATCH($G888&amp;$A888-1&amp;$B888,WDVOA!$U$2:$U$19616&amp;WDVOA!$V$2:$V$19616&amp;WDVOA!$B$2:$B$19616,0)),0)</f>
        <v>1.8098107540761743E-2</v>
      </c>
      <c r="R888" s="6" cm="1">
        <f t="array" ref="R888">IFERROR(INDEX(DVOA!$AC$2:$AC$20095,MATCH($G888&amp;$A888-1&amp;$B888,DVOA!$C$2:$C$20095&amp;DVOA!$A$2:$A$20095&amp;DVOA!$B$2:$B$20095,0)
),0)</f>
        <v>0.13194520300000001</v>
      </c>
      <c r="S888" s="6">
        <f t="shared" si="172"/>
        <v>0.110848448</v>
      </c>
      <c r="T888" s="104">
        <f t="shared" si="180"/>
        <v>-0.15380574899999999</v>
      </c>
      <c r="U888" s="104">
        <f t="shared" si="181"/>
        <v>-4.1487867428606232E-2</v>
      </c>
      <c r="V888" s="26" t="str" cm="1">
        <f t="array" ref="V888">IFERROR(IF(E888="H",INDEX('DVOA Pred'!$G$2:$G$1000,MATCH($F888&amp;$B888&amp;$A888,'DVOA Pred'!$C$2:$C$1000&amp;'DVOA Pred'!$A$2:$A$1000&amp;'DVOA Pred'!$B$2:$B$1000,0)),
INDEX('DVOA Pred'!$H$2:$H$1000,MATCH($F888&amp;$B888&amp;$A888,'DVOA Pred'!$D$2:$D$1000&amp;'DVOA Pred'!$A$2:$A$1000&amp;'DVOA Pred'!$B$2:$B$1000,0))),"")</f>
        <v/>
      </c>
      <c r="W888" s="26" t="str">
        <f t="shared" si="173"/>
        <v/>
      </c>
      <c r="X888" s="26" t="str">
        <f t="shared" si="174"/>
        <v/>
      </c>
      <c r="Y888" s="6" t="str">
        <f>IFERROR((PERCENTRANK($L$2:$L$20355,L888)*Multiples!$B$3)+((PERCENTRANK($W$2:$W$20355,W888)*(1-Multiples!$B$3))),"")</f>
        <v/>
      </c>
      <c r="Z888" s="64">
        <v>29</v>
      </c>
      <c r="AA888" s="64">
        <v>10</v>
      </c>
      <c r="AB888" s="24">
        <f t="shared" si="175"/>
        <v>19</v>
      </c>
      <c r="AC888" s="24">
        <f t="shared" si="176"/>
        <v>18.5</v>
      </c>
      <c r="AD888" s="24">
        <f t="shared" si="177"/>
        <v>16.5</v>
      </c>
      <c r="AE888" s="99" t="str">
        <f t="shared" si="178"/>
        <v>Yes</v>
      </c>
      <c r="AF888" s="99" t="str">
        <f t="shared" si="179"/>
        <v>Yes</v>
      </c>
      <c r="AG888" s="64"/>
      <c r="AH888" s="105"/>
      <c r="AI888" s="105"/>
      <c r="AJ888" s="66"/>
    </row>
    <row r="889" spans="1:36" customFormat="1" x14ac:dyDescent="0.25">
      <c r="A889" s="7">
        <v>16</v>
      </c>
      <c r="B889" s="5">
        <v>2023</v>
      </c>
      <c r="C889" s="5" t="str">
        <f t="shared" si="169"/>
        <v>2023 W16</v>
      </c>
      <c r="D889" s="5">
        <v>445</v>
      </c>
      <c r="E889" s="5" t="s">
        <v>649</v>
      </c>
      <c r="F889" s="5" t="s">
        <v>35</v>
      </c>
      <c r="G889" s="5" t="s">
        <v>43</v>
      </c>
      <c r="H889" s="5">
        <v>0.5</v>
      </c>
      <c r="I889" s="61">
        <v>2.5</v>
      </c>
      <c r="J889" s="62" t="str">
        <f t="shared" si="170"/>
        <v>D-2</v>
      </c>
      <c r="K889" s="61">
        <f t="shared" si="171"/>
        <v>-2</v>
      </c>
      <c r="L889" s="228">
        <f>IF(K889=0,0,
IF(J889="D0.5",0.5*SUMIFS('Key Numbers'!$C$2:$C$71,'Key Numbers'!$A$2:$A$71,"&gt;="&amp;ABS($I889),'Key Numbers'!$A$2:$A$71,"&lt;="&amp;ABS($H889)),
IF(J889="D-0.5",0.5*-1*SUMIFS('Key Numbers'!$C$2:$C$71,'Key Numbers'!$A$2:$A$71,"&lt;="&amp;ABS($I889),'Key Numbers'!$A$2:$A$71,"&gt;="&amp;ABS($H889)),
IF(J889="F0.5",0.5*SUMIFS('Key Numbers'!$C$2:$C$71,'Key Numbers'!$A$2:$A$71,"&lt;="&amp;ABS($I889),'Key Numbers'!$A$2:$A$71,"&gt;="&amp;ABS($H889)),
IF(J889="F-0.5",0.5*-1*SUMIFS('Key Numbers'!$C$2:$C$71,'Key Numbers'!$A$2:$A$71,"&gt;="&amp;ABS($I889),'Key Numbers'!$A$2:$A$71,"&lt;="&amp;ABS($H889)),
IF(AND(LEFT(J889,1)="F",K889&lt;0),-1*SUMIFS('Key Numbers'!$C$2:$C$71,'Key Numbers'!$A$2:$A$71,"&gt;="&amp;ABS($I889),'Key Numbers'!$A$2:$A$71,"&lt;="&amp;ABS($H889)),
IF(AND(LEFT(J889,1)="F",K889&gt;0),SUMIFS('Key Numbers'!$C$2:$C$71,'Key Numbers'!$A$2:$A$71,"&lt;="&amp;ABS($I889),'Key Numbers'!$A$2:$A$71,"&gt;="&amp;ABS($H889)),
IF(AND(LEFT(J889,1)="D",K889&lt;0),-1*SUMIFS('Key Numbers'!$C$2:$C$71,'Key Numbers'!$A$2:$A$71,"&lt;="&amp;ABS($I889),'Key Numbers'!$A$2:$A$71,"&gt;="&amp;ABS($H889)),
SUMIFS('Key Numbers'!$C$2:$C$71,'Key Numbers'!$A$2:$A$71,"&gt;="&amp;ABS($I889),'Key Numbers'!$A$2:$A$71,"&lt;="&amp;ABS($H889))))))))))</f>
        <v>-0.11009174311926606</v>
      </c>
      <c r="M889" s="6" cm="1">
        <f t="array" ref="M889">IFERROR(INDEX(DVOA!$E$2:$E$20095,MATCH($F889&amp;$A889-1&amp;$B889,DVOA!$C$2:$C$20095&amp;DVOA!$A$2:$A20675&amp;DVOA!$B$2:$B$20095,0)),0)</f>
        <v>-9.2447999999999992E-3</v>
      </c>
      <c r="N889" s="6" cm="1">
        <f t="array" ref="N889">IFERROR(INDEX(WDVOA!$W$2:$W$1616,MATCH($F889&amp;$A889-1&amp;$B889,WDVOA!$U$2:$U$19616&amp;WDVOA!$V$2:$V$19616&amp;WDVOA!$B$2:$B$19616,0)),0)</f>
        <v>1.8098107540761743E-2</v>
      </c>
      <c r="O889" s="6" cm="1">
        <f t="array" ref="O889">IFERROR(INDEX(DVOA!$AC$2:$AC$20095,MATCH($F889&amp;$A889-1&amp;$B889,DVOA!$C$2:$C$20095&amp;DVOA!$A$2:$A$20095&amp;DVOA!$B$2:$B$20095,0)
),0)</f>
        <v>0.13194520300000001</v>
      </c>
      <c r="P889" s="6" cm="1">
        <f t="array" ref="P889">IFERROR(INDEX(DVOA!$E$2:$E$20095,MATCH($G889&amp;$A889-1&amp;$B889,DVOA!$C$2:$C$20095&amp;DVOA!$A$2:$A20675&amp;DVOA!$B$2:$B$20095,0)),0)</f>
        <v>-0.16305054899999999</v>
      </c>
      <c r="Q889" s="6" cm="1">
        <f t="array" ref="Q889">IFERROR(INDEX(WDVOA!$W$2:$W$1616,MATCH($G889&amp;$A889-1&amp;$B889,WDVOA!$U$2:$U$19616&amp;WDVOA!$V$2:$V$19616&amp;WDVOA!$B$2:$B$19616,0)),0)</f>
        <v>-2.3389759887844488E-2</v>
      </c>
      <c r="R889" s="6" cm="1">
        <f t="array" ref="R889">IFERROR(INDEX(DVOA!$AC$2:$AC$20095,MATCH($G889&amp;$A889-1&amp;$B889,DVOA!$C$2:$C$20095&amp;DVOA!$A$2:$A$20095&amp;DVOA!$B$2:$B$20095,0)
),0)</f>
        <v>8.9751692999999994E-2</v>
      </c>
      <c r="S889" s="6">
        <f t="shared" si="172"/>
        <v>0.110848448</v>
      </c>
      <c r="T889" s="104">
        <f t="shared" si="180"/>
        <v>0.15380574899999999</v>
      </c>
      <c r="U889" s="104">
        <f t="shared" si="181"/>
        <v>4.1487867428606232E-2</v>
      </c>
      <c r="V889" s="26" t="str" cm="1">
        <f t="array" ref="V889">IFERROR(IF(E889="H",INDEX('DVOA Pred'!$G$2:$G$1000,MATCH($F889&amp;$B889&amp;$A889,'DVOA Pred'!$C$2:$C$1000&amp;'DVOA Pred'!$A$2:$A$1000&amp;'DVOA Pred'!$B$2:$B$1000,0)),
INDEX('DVOA Pred'!$H$2:$H$1000,MATCH($F889&amp;$B889&amp;$A889,'DVOA Pred'!$D$2:$D$1000&amp;'DVOA Pred'!$A$2:$A$1000&amp;'DVOA Pred'!$B$2:$B$1000,0))),"")</f>
        <v/>
      </c>
      <c r="W889" s="26" t="str">
        <f t="shared" si="173"/>
        <v/>
      </c>
      <c r="X889" s="26" t="str">
        <f t="shared" si="174"/>
        <v/>
      </c>
      <c r="Y889" s="6" t="str">
        <f>IFERROR((PERCENTRANK($L$2:$L$20355,L889)*Multiples!$B$3)+((PERCENTRANK($W$2:$W$20355,W889)*(1-Multiples!$B$3))),"")</f>
        <v/>
      </c>
      <c r="Z889" s="64">
        <v>10</v>
      </c>
      <c r="AA889" s="64">
        <v>29</v>
      </c>
      <c r="AB889" s="24">
        <f t="shared" si="175"/>
        <v>-19</v>
      </c>
      <c r="AC889" s="24">
        <f t="shared" si="176"/>
        <v>-18.5</v>
      </c>
      <c r="AD889" s="24">
        <f t="shared" si="177"/>
        <v>-16.5</v>
      </c>
      <c r="AE889" s="99" t="str">
        <f t="shared" si="178"/>
        <v>No</v>
      </c>
      <c r="AF889" s="99" t="str">
        <f t="shared" si="179"/>
        <v>No</v>
      </c>
      <c r="AG889" s="64" t="s">
        <v>652</v>
      </c>
      <c r="AH889" s="105"/>
      <c r="AI889" s="105"/>
      <c r="AJ889" s="66"/>
    </row>
    <row r="890" spans="1:36" customFormat="1" x14ac:dyDescent="0.25">
      <c r="A890" s="7">
        <v>16</v>
      </c>
      <c r="B890" s="5">
        <v>2023</v>
      </c>
      <c r="C890" s="5" t="str">
        <f t="shared" si="169"/>
        <v>2023 W16</v>
      </c>
      <c r="D890" s="5">
        <v>446</v>
      </c>
      <c r="E890" s="5" t="s">
        <v>651</v>
      </c>
      <c r="F890" s="5" t="s">
        <v>51</v>
      </c>
      <c r="G890" s="5" t="s">
        <v>20</v>
      </c>
      <c r="H890" s="5">
        <v>4.5</v>
      </c>
      <c r="I890" s="61">
        <v>4</v>
      </c>
      <c r="J890" s="62" t="str">
        <f t="shared" si="170"/>
        <v>D0.5</v>
      </c>
      <c r="K890" s="61">
        <f t="shared" si="171"/>
        <v>0.5</v>
      </c>
      <c r="L890" s="228">
        <f>IF(K890=0,0,
IF(J890="D0.5",0.5*SUMIFS('Key Numbers'!$C$2:$C$71,'Key Numbers'!$A$2:$A$71,"&gt;="&amp;ABS($I890),'Key Numbers'!$A$2:$A$71,"&lt;="&amp;ABS($H890)),
IF(J890="D-0.5",0.5*-1*SUMIFS('Key Numbers'!$C$2:$C$71,'Key Numbers'!$A$2:$A$71,"&lt;="&amp;ABS($I890),'Key Numbers'!$A$2:$A$71,"&gt;="&amp;ABS($H890)),
IF(J890="F0.5",0.5*SUMIFS('Key Numbers'!$C$2:$C$71,'Key Numbers'!$A$2:$A$71,"&lt;="&amp;ABS($I890),'Key Numbers'!$A$2:$A$71,"&gt;="&amp;ABS($H890)),
IF(J890="F-0.5",0.5*-1*SUMIFS('Key Numbers'!$C$2:$C$71,'Key Numbers'!$A$2:$A$71,"&gt;="&amp;ABS($I890),'Key Numbers'!$A$2:$A$71,"&lt;="&amp;ABS($H890)),
IF(AND(LEFT(J890,1)="F",K890&lt;0),-1*SUMIFS('Key Numbers'!$C$2:$C$71,'Key Numbers'!$A$2:$A$71,"&gt;="&amp;ABS($I890),'Key Numbers'!$A$2:$A$71,"&lt;="&amp;ABS($H890)),
IF(AND(LEFT(J890,1)="F",K890&gt;0),SUMIFS('Key Numbers'!$C$2:$C$71,'Key Numbers'!$A$2:$A$71,"&lt;="&amp;ABS($I890),'Key Numbers'!$A$2:$A$71,"&gt;="&amp;ABS($H890)),
IF(AND(LEFT(J890,1)="D",K890&lt;0),-1*SUMIFS('Key Numbers'!$C$2:$C$71,'Key Numbers'!$A$2:$A$71,"&lt;="&amp;ABS($I890),'Key Numbers'!$A$2:$A$71,"&gt;="&amp;ABS($H890)),
SUMIFS('Key Numbers'!$C$2:$C$71,'Key Numbers'!$A$2:$A$71,"&gt;="&amp;ABS($I890),'Key Numbers'!$A$2:$A$71,"&lt;="&amp;ABS($H890))))))))))</f>
        <v>2.9357798165137616E-2</v>
      </c>
      <c r="M890" s="6" cm="1">
        <f t="array" ref="M890">IFERROR(INDEX(DVOA!$E$2:$E$20095,MATCH($F890&amp;$A890-1&amp;$B890,DVOA!$C$2:$C$20095&amp;DVOA!$A$2:$A20676&amp;DVOA!$B$2:$B$20095,0)),0)</f>
        <v>-0.35150548599999998</v>
      </c>
      <c r="N890" s="6" cm="1">
        <f t="array" ref="N890">IFERROR(INDEX(WDVOA!$W$2:$W$1616,MATCH($F890&amp;$A890-1&amp;$B890,WDVOA!$U$2:$U$19616&amp;WDVOA!$V$2:$V$19616&amp;WDVOA!$B$2:$B$19616,0)),0)</f>
        <v>-0.35595430994226596</v>
      </c>
      <c r="O890" s="6" cm="1">
        <f t="array" ref="O890">IFERROR(INDEX(DVOA!$AC$2:$AC$20095,MATCH($F890&amp;$A890-1&amp;$B890,DVOA!$C$2:$C$20095&amp;DVOA!$A$2:$A$20095&amp;DVOA!$B$2:$B$20095,0)
),0)</f>
        <v>2.5138018000000002E-2</v>
      </c>
      <c r="P890" s="6" cm="1">
        <f t="array" ref="P890">IFERROR(INDEX(DVOA!$E$2:$E$20095,MATCH($G890&amp;$A890-1&amp;$B890,DVOA!$C$2:$C$20095&amp;DVOA!$A$2:$A20676&amp;DVOA!$B$2:$B$20095,0)),0)</f>
        <v>-5.6366186999999998E-2</v>
      </c>
      <c r="Q890" s="6" cm="1">
        <f t="array" ref="Q890">IFERROR(INDEX(WDVOA!$W$2:$W$1616,MATCH($G890&amp;$A890-1&amp;$B890,WDVOA!$U$2:$U$19616&amp;WDVOA!$V$2:$V$19616&amp;WDVOA!$B$2:$B$19616,0)),0)</f>
        <v>-1.6026008367815009E-3</v>
      </c>
      <c r="R890" s="6" cm="1">
        <f t="array" ref="R890">IFERROR(INDEX(DVOA!$AC$2:$AC$20095,MATCH($G890&amp;$A890-1&amp;$B890,DVOA!$C$2:$C$20095&amp;DVOA!$A$2:$A$20095&amp;DVOA!$B$2:$B$20095,0)
),0)</f>
        <v>0.159388739</v>
      </c>
      <c r="S890" s="6">
        <f t="shared" si="172"/>
        <v>9.2263378500000007E-2</v>
      </c>
      <c r="T890" s="104">
        <f t="shared" si="180"/>
        <v>-0.29513929899999997</v>
      </c>
      <c r="U890" s="104">
        <f t="shared" si="181"/>
        <v>-0.35435170910548447</v>
      </c>
      <c r="V890" s="26" t="str" cm="1">
        <f t="array" ref="V890">IFERROR(IF(E890="H",INDEX('DVOA Pred'!$G$2:$G$1000,MATCH($F890&amp;$B890&amp;$A890,'DVOA Pred'!$C$2:$C$1000&amp;'DVOA Pred'!$A$2:$A$1000&amp;'DVOA Pred'!$B$2:$B$1000,0)),
INDEX('DVOA Pred'!$H$2:$H$1000,MATCH($F890&amp;$B890&amp;$A890,'DVOA Pred'!$D$2:$D$1000&amp;'DVOA Pred'!$A$2:$A$1000&amp;'DVOA Pred'!$B$2:$B$1000,0))),"")</f>
        <v/>
      </c>
      <c r="W890" s="26" t="str">
        <f t="shared" si="173"/>
        <v/>
      </c>
      <c r="X890" s="26" t="str">
        <f t="shared" si="174"/>
        <v/>
      </c>
      <c r="Y890" s="6" t="str">
        <f>IFERROR((PERCENTRANK($L$2:$L$20355,L890)*Multiples!$B$3)+((PERCENTRANK($W$2:$W$20355,W890)*(1-Multiples!$B$3))),"")</f>
        <v/>
      </c>
      <c r="Z890" s="64">
        <v>30</v>
      </c>
      <c r="AA890" s="64">
        <v>33</v>
      </c>
      <c r="AB890" s="24">
        <f t="shared" si="175"/>
        <v>-3</v>
      </c>
      <c r="AC890" s="24">
        <f t="shared" si="176"/>
        <v>1.5</v>
      </c>
      <c r="AD890" s="24">
        <f t="shared" si="177"/>
        <v>1</v>
      </c>
      <c r="AE890" s="99" t="str">
        <f t="shared" si="178"/>
        <v>Yes</v>
      </c>
      <c r="AF890" s="99" t="str">
        <f t="shared" si="179"/>
        <v>Yes</v>
      </c>
      <c r="AG890" s="64"/>
      <c r="AH890" s="105"/>
      <c r="AI890" s="105"/>
      <c r="AJ890" s="66"/>
    </row>
    <row r="891" spans="1:36" customFormat="1" x14ac:dyDescent="0.25">
      <c r="A891" s="7">
        <v>16</v>
      </c>
      <c r="B891" s="5">
        <v>2023</v>
      </c>
      <c r="C891" s="5" t="str">
        <f t="shared" si="169"/>
        <v>2023 W16</v>
      </c>
      <c r="D891" s="5">
        <v>446</v>
      </c>
      <c r="E891" s="5" t="s">
        <v>649</v>
      </c>
      <c r="F891" s="5" t="s">
        <v>20</v>
      </c>
      <c r="G891" s="5" t="s">
        <v>51</v>
      </c>
      <c r="H891" s="5">
        <v>-4.5</v>
      </c>
      <c r="I891" s="61">
        <v>-4</v>
      </c>
      <c r="J891" s="62" t="str">
        <f t="shared" si="170"/>
        <v>F-0.5</v>
      </c>
      <c r="K891" s="61">
        <f t="shared" si="171"/>
        <v>-0.5</v>
      </c>
      <c r="L891" s="228">
        <f>IF(K891=0,0,
IF(J891="D0.5",0.5*SUMIFS('Key Numbers'!$C$2:$C$71,'Key Numbers'!$A$2:$A$71,"&gt;="&amp;ABS($I891),'Key Numbers'!$A$2:$A$71,"&lt;="&amp;ABS($H891)),
IF(J891="D-0.5",0.5*-1*SUMIFS('Key Numbers'!$C$2:$C$71,'Key Numbers'!$A$2:$A$71,"&lt;="&amp;ABS($I891),'Key Numbers'!$A$2:$A$71,"&gt;="&amp;ABS($H891)),
IF(J891="F0.5",0.5*SUMIFS('Key Numbers'!$C$2:$C$71,'Key Numbers'!$A$2:$A$71,"&lt;="&amp;ABS($I891),'Key Numbers'!$A$2:$A$71,"&gt;="&amp;ABS($H891)),
IF(J891="F-0.5",0.5*-1*SUMIFS('Key Numbers'!$C$2:$C$71,'Key Numbers'!$A$2:$A$71,"&gt;="&amp;ABS($I891),'Key Numbers'!$A$2:$A$71,"&lt;="&amp;ABS($H891)),
IF(AND(LEFT(J891,1)="F",K891&lt;0),-1*SUMIFS('Key Numbers'!$C$2:$C$71,'Key Numbers'!$A$2:$A$71,"&gt;="&amp;ABS($I891),'Key Numbers'!$A$2:$A$71,"&lt;="&amp;ABS($H891)),
IF(AND(LEFT(J891,1)="F",K891&gt;0),SUMIFS('Key Numbers'!$C$2:$C$71,'Key Numbers'!$A$2:$A$71,"&lt;="&amp;ABS($I891),'Key Numbers'!$A$2:$A$71,"&gt;="&amp;ABS($H891)),
IF(AND(LEFT(J891,1)="D",K891&lt;0),-1*SUMIFS('Key Numbers'!$C$2:$C$71,'Key Numbers'!$A$2:$A$71,"&lt;="&amp;ABS($I891),'Key Numbers'!$A$2:$A$71,"&gt;="&amp;ABS($H891)),
SUMIFS('Key Numbers'!$C$2:$C$71,'Key Numbers'!$A$2:$A$71,"&gt;="&amp;ABS($I891),'Key Numbers'!$A$2:$A$71,"&lt;="&amp;ABS($H891))))))))))</f>
        <v>-2.9357798165137616E-2</v>
      </c>
      <c r="M891" s="6" cm="1">
        <f t="array" ref="M891">IFERROR(INDEX(DVOA!$E$2:$E$20095,MATCH($F891&amp;$A891-1&amp;$B891,DVOA!$C$2:$C$20095&amp;DVOA!$A$2:$A20677&amp;DVOA!$B$2:$B$20095,0)),0)</f>
        <v>-5.6366186999999998E-2</v>
      </c>
      <c r="N891" s="6" cm="1">
        <f t="array" ref="N891">IFERROR(INDEX(WDVOA!$W$2:$W$1616,MATCH($F891&amp;$A891-1&amp;$B891,WDVOA!$U$2:$U$19616&amp;WDVOA!$V$2:$V$19616&amp;WDVOA!$B$2:$B$19616,0)),0)</f>
        <v>-1.6026008367815009E-3</v>
      </c>
      <c r="O891" s="6" cm="1">
        <f t="array" ref="O891">IFERROR(INDEX(DVOA!$AC$2:$AC$20095,MATCH($F891&amp;$A891-1&amp;$B891,DVOA!$C$2:$C$20095&amp;DVOA!$A$2:$A$20095&amp;DVOA!$B$2:$B$20095,0)
),0)</f>
        <v>0.159388739</v>
      </c>
      <c r="P891" s="6" cm="1">
        <f t="array" ref="P891">IFERROR(INDEX(DVOA!$E$2:$E$20095,MATCH($G891&amp;$A891-1&amp;$B891,DVOA!$C$2:$C$20095&amp;DVOA!$A$2:$A20677&amp;DVOA!$B$2:$B$20095,0)),0)</f>
        <v>-0.35150548599999998</v>
      </c>
      <c r="Q891" s="6" cm="1">
        <f t="array" ref="Q891">IFERROR(INDEX(WDVOA!$W$2:$W$1616,MATCH($G891&amp;$A891-1&amp;$B891,WDVOA!$U$2:$U$19616&amp;WDVOA!$V$2:$V$19616&amp;WDVOA!$B$2:$B$19616,0)),0)</f>
        <v>-0.35595430994226596</v>
      </c>
      <c r="R891" s="6" cm="1">
        <f t="array" ref="R891">IFERROR(INDEX(DVOA!$AC$2:$AC$20095,MATCH($G891&amp;$A891-1&amp;$B891,DVOA!$C$2:$C$20095&amp;DVOA!$A$2:$A$20095&amp;DVOA!$B$2:$B$20095,0)
),0)</f>
        <v>2.5138018000000002E-2</v>
      </c>
      <c r="S891" s="6">
        <f t="shared" si="172"/>
        <v>9.2263378500000007E-2</v>
      </c>
      <c r="T891" s="104">
        <f t="shared" si="180"/>
        <v>0.29513929899999997</v>
      </c>
      <c r="U891" s="104">
        <f t="shared" si="181"/>
        <v>0.35435170910548447</v>
      </c>
      <c r="V891" s="26" t="str" cm="1">
        <f t="array" ref="V891">IFERROR(IF(E891="H",INDEX('DVOA Pred'!$G$2:$G$1000,MATCH($F891&amp;$B891&amp;$A891,'DVOA Pred'!$C$2:$C$1000&amp;'DVOA Pred'!$A$2:$A$1000&amp;'DVOA Pred'!$B$2:$B$1000,0)),
INDEX('DVOA Pred'!$H$2:$H$1000,MATCH($F891&amp;$B891&amp;$A891,'DVOA Pred'!$D$2:$D$1000&amp;'DVOA Pred'!$A$2:$A$1000&amp;'DVOA Pred'!$B$2:$B$1000,0))),"")</f>
        <v/>
      </c>
      <c r="W891" s="26" t="str">
        <f t="shared" si="173"/>
        <v/>
      </c>
      <c r="X891" s="26" t="str">
        <f t="shared" si="174"/>
        <v/>
      </c>
      <c r="Y891" s="6" t="str">
        <f>IFERROR((PERCENTRANK($L$2:$L$20355,L891)*Multiples!$B$3)+((PERCENTRANK($W$2:$W$20355,W891)*(1-Multiples!$B$3))),"")</f>
        <v/>
      </c>
      <c r="Z891" s="64">
        <v>33</v>
      </c>
      <c r="AA891" s="64">
        <v>30</v>
      </c>
      <c r="AB891" s="24">
        <f t="shared" si="175"/>
        <v>3</v>
      </c>
      <c r="AC891" s="24">
        <f t="shared" si="176"/>
        <v>-1.5</v>
      </c>
      <c r="AD891" s="24">
        <f t="shared" si="177"/>
        <v>-1</v>
      </c>
      <c r="AE891" s="99" t="str">
        <f t="shared" si="178"/>
        <v>No</v>
      </c>
      <c r="AF891" s="99" t="str">
        <f t="shared" si="179"/>
        <v>No</v>
      </c>
      <c r="AG891" s="64"/>
      <c r="AH891" s="105"/>
      <c r="AI891" s="105"/>
      <c r="AJ891" s="66"/>
    </row>
    <row r="892" spans="1:36" customFormat="1" x14ac:dyDescent="0.25">
      <c r="A892" s="7">
        <v>16</v>
      </c>
      <c r="B892" s="5">
        <v>2023</v>
      </c>
      <c r="C892" s="5" t="str">
        <f t="shared" si="169"/>
        <v>2023 W16</v>
      </c>
      <c r="D892" s="5">
        <v>447</v>
      </c>
      <c r="E892" s="5" t="s">
        <v>651</v>
      </c>
      <c r="F892" s="5" t="s">
        <v>39</v>
      </c>
      <c r="G892" s="5" t="s">
        <v>17</v>
      </c>
      <c r="H892" s="5">
        <v>-6.5</v>
      </c>
      <c r="I892" s="61">
        <v>-7.5</v>
      </c>
      <c r="J892" s="62" t="str">
        <f t="shared" si="170"/>
        <v>F1</v>
      </c>
      <c r="K892" s="61">
        <f t="shared" si="171"/>
        <v>1</v>
      </c>
      <c r="L892" s="228">
        <f>IF(K892=0,0,
IF(J892="D0.5",0.5*SUMIFS('Key Numbers'!$C$2:$C$71,'Key Numbers'!$A$2:$A$71,"&gt;="&amp;ABS($I892),'Key Numbers'!$A$2:$A$71,"&lt;="&amp;ABS($H892)),
IF(J892="D-0.5",0.5*-1*SUMIFS('Key Numbers'!$C$2:$C$71,'Key Numbers'!$A$2:$A$71,"&lt;="&amp;ABS($I892),'Key Numbers'!$A$2:$A$71,"&gt;="&amp;ABS($H892)),
IF(J892="F0.5",0.5*SUMIFS('Key Numbers'!$C$2:$C$71,'Key Numbers'!$A$2:$A$71,"&lt;="&amp;ABS($I892),'Key Numbers'!$A$2:$A$71,"&gt;="&amp;ABS($H892)),
IF(J892="F-0.5",0.5*-1*SUMIFS('Key Numbers'!$C$2:$C$71,'Key Numbers'!$A$2:$A$71,"&gt;="&amp;ABS($I892),'Key Numbers'!$A$2:$A$71,"&lt;="&amp;ABS($H892)),
IF(AND(LEFT(J892,1)="F",K892&lt;0),-1*SUMIFS('Key Numbers'!$C$2:$C$71,'Key Numbers'!$A$2:$A$71,"&gt;="&amp;ABS($I892),'Key Numbers'!$A$2:$A$71,"&lt;="&amp;ABS($H892)),
IF(AND(LEFT(J892,1)="F",K892&gt;0),SUMIFS('Key Numbers'!$C$2:$C$71,'Key Numbers'!$A$2:$A$71,"&lt;="&amp;ABS($I892),'Key Numbers'!$A$2:$A$71,"&gt;="&amp;ABS($H892)),
IF(AND(LEFT(J892,1)="D",K892&lt;0),-1*SUMIFS('Key Numbers'!$C$2:$C$71,'Key Numbers'!$A$2:$A$71,"&lt;="&amp;ABS($I892),'Key Numbers'!$A$2:$A$71,"&gt;="&amp;ABS($H892)),
SUMIFS('Key Numbers'!$C$2:$C$71,'Key Numbers'!$A$2:$A$71,"&gt;="&amp;ABS($I892),'Key Numbers'!$A$2:$A$71,"&lt;="&amp;ABS($H892))))))))))</f>
        <v>8.2568807339449546E-2</v>
      </c>
      <c r="M892" s="6" cm="1">
        <f t="array" ref="M892">IFERROR(INDEX(DVOA!$E$2:$E$20095,MATCH($F892&amp;$A892-1&amp;$B892,DVOA!$C$2:$C$20095&amp;DVOA!$A$2:$A20678&amp;DVOA!$B$2:$B$20095,0)),0)</f>
        <v>-7.0415921000000006E-2</v>
      </c>
      <c r="N892" s="6" cm="1">
        <f t="array" ref="N892">IFERROR(INDEX(WDVOA!$W$2:$W$1616,MATCH($F892&amp;$A892-1&amp;$B892,WDVOA!$U$2:$U$19616&amp;WDVOA!$V$2:$V$19616&amp;WDVOA!$B$2:$B$19616,0)),0)</f>
        <v>0.12069046628417424</v>
      </c>
      <c r="O892" s="6" cm="1">
        <f t="array" ref="O892">IFERROR(INDEX(DVOA!$AC$2:$AC$20095,MATCH($F892&amp;$A892-1&amp;$B892,DVOA!$C$2:$C$20095&amp;DVOA!$A$2:$A$20095&amp;DVOA!$B$2:$B$20095,0)
),0)</f>
        <v>0.12638728900000001</v>
      </c>
      <c r="P892" s="6" cm="1">
        <f t="array" ref="P892">IFERROR(INDEX(DVOA!$E$2:$E$20095,MATCH($G892&amp;$A892-1&amp;$B892,DVOA!$C$2:$C$20095&amp;DVOA!$A$2:$A20678&amp;DVOA!$B$2:$B$20095,0)),0)</f>
        <v>-0.158157828</v>
      </c>
      <c r="Q892" s="6" cm="1">
        <f t="array" ref="Q892">IFERROR(INDEX(WDVOA!$W$2:$W$1616,MATCH($G892&amp;$A892-1&amp;$B892,WDVOA!$U$2:$U$19616&amp;WDVOA!$V$2:$V$19616&amp;WDVOA!$B$2:$B$19616,0)),0)</f>
        <v>-0.19691116208873727</v>
      </c>
      <c r="R892" s="6" cm="1">
        <f t="array" ref="R892">IFERROR(INDEX(DVOA!$AC$2:$AC$20095,MATCH($G892&amp;$A892-1&amp;$B892,DVOA!$C$2:$C$20095&amp;DVOA!$A$2:$A$20095&amp;DVOA!$B$2:$B$20095,0)
),0)</f>
        <v>0.161331169</v>
      </c>
      <c r="S892" s="6">
        <f t="shared" si="172"/>
        <v>0.14385922900000001</v>
      </c>
      <c r="T892" s="104">
        <f t="shared" si="180"/>
        <v>8.7741906999999994E-2</v>
      </c>
      <c r="U892" s="104">
        <f t="shared" si="181"/>
        <v>0.3176016283729115</v>
      </c>
      <c r="V892" s="26" t="str" cm="1">
        <f t="array" ref="V892">IFERROR(IF(E892="H",INDEX('DVOA Pred'!$G$2:$G$1000,MATCH($F892&amp;$B892&amp;$A892,'DVOA Pred'!$C$2:$C$1000&amp;'DVOA Pred'!$A$2:$A$1000&amp;'DVOA Pred'!$B$2:$B$1000,0)),
INDEX('DVOA Pred'!$H$2:$H$1000,MATCH($F892&amp;$B892&amp;$A892,'DVOA Pred'!$D$2:$D$1000&amp;'DVOA Pred'!$A$2:$A$1000&amp;'DVOA Pred'!$B$2:$B$1000,0))),"")</f>
        <v/>
      </c>
      <c r="W892" s="26" t="str">
        <f t="shared" si="173"/>
        <v/>
      </c>
      <c r="X892" s="26" t="str">
        <f t="shared" si="174"/>
        <v/>
      </c>
      <c r="Y892" s="6" t="str">
        <f>IFERROR((PERCENTRANK($L$2:$L$20355,L892)*Multiples!$B$3)+((PERCENTRANK($W$2:$W$20355,W892)*(1-Multiples!$B$3))),"")</f>
        <v/>
      </c>
      <c r="Z892" s="64">
        <v>23</v>
      </c>
      <c r="AA892" s="64">
        <v>26</v>
      </c>
      <c r="AB892" s="24">
        <f t="shared" si="175"/>
        <v>-3</v>
      </c>
      <c r="AC892" s="24">
        <f t="shared" si="176"/>
        <v>-9.5</v>
      </c>
      <c r="AD892" s="24">
        <f t="shared" si="177"/>
        <v>-10.5</v>
      </c>
      <c r="AE892" s="99" t="str">
        <f t="shared" si="178"/>
        <v>No</v>
      </c>
      <c r="AF892" s="99" t="str">
        <f t="shared" si="179"/>
        <v>No</v>
      </c>
      <c r="AG892" s="64"/>
      <c r="AH892" s="105"/>
      <c r="AI892" s="105"/>
      <c r="AJ892" s="66"/>
    </row>
    <row r="893" spans="1:36" customFormat="1" x14ac:dyDescent="0.25">
      <c r="A893" s="7">
        <v>16</v>
      </c>
      <c r="B893" s="5">
        <v>2023</v>
      </c>
      <c r="C893" s="5" t="str">
        <f t="shared" si="169"/>
        <v>2023 W16</v>
      </c>
      <c r="D893" s="5">
        <v>447</v>
      </c>
      <c r="E893" s="5" t="s">
        <v>649</v>
      </c>
      <c r="F893" s="5" t="s">
        <v>17</v>
      </c>
      <c r="G893" s="5" t="s">
        <v>39</v>
      </c>
      <c r="H893" s="5">
        <v>6.5</v>
      </c>
      <c r="I893" s="61">
        <v>7.5</v>
      </c>
      <c r="J893" s="62" t="str">
        <f t="shared" si="170"/>
        <v>D-1</v>
      </c>
      <c r="K893" s="61">
        <f t="shared" si="171"/>
        <v>-1</v>
      </c>
      <c r="L893" s="228">
        <f>IF(K893=0,0,
IF(J893="D0.5",0.5*SUMIFS('Key Numbers'!$C$2:$C$71,'Key Numbers'!$A$2:$A$71,"&gt;="&amp;ABS($I893),'Key Numbers'!$A$2:$A$71,"&lt;="&amp;ABS($H893)),
IF(J893="D-0.5",0.5*-1*SUMIFS('Key Numbers'!$C$2:$C$71,'Key Numbers'!$A$2:$A$71,"&lt;="&amp;ABS($I893),'Key Numbers'!$A$2:$A$71,"&gt;="&amp;ABS($H893)),
IF(J893="F0.5",0.5*SUMIFS('Key Numbers'!$C$2:$C$71,'Key Numbers'!$A$2:$A$71,"&lt;="&amp;ABS($I893),'Key Numbers'!$A$2:$A$71,"&gt;="&amp;ABS($H893)),
IF(J893="F-0.5",0.5*-1*SUMIFS('Key Numbers'!$C$2:$C$71,'Key Numbers'!$A$2:$A$71,"&gt;="&amp;ABS($I893),'Key Numbers'!$A$2:$A$71,"&lt;="&amp;ABS($H893)),
IF(AND(LEFT(J893,1)="F",K893&lt;0),-1*SUMIFS('Key Numbers'!$C$2:$C$71,'Key Numbers'!$A$2:$A$71,"&gt;="&amp;ABS($I893),'Key Numbers'!$A$2:$A$71,"&lt;="&amp;ABS($H893)),
IF(AND(LEFT(J893,1)="F",K893&gt;0),SUMIFS('Key Numbers'!$C$2:$C$71,'Key Numbers'!$A$2:$A$71,"&lt;="&amp;ABS($I893),'Key Numbers'!$A$2:$A$71,"&gt;="&amp;ABS($H893)),
IF(AND(LEFT(J893,1)="D",K893&lt;0),-1*SUMIFS('Key Numbers'!$C$2:$C$71,'Key Numbers'!$A$2:$A$71,"&lt;="&amp;ABS($I893),'Key Numbers'!$A$2:$A$71,"&gt;="&amp;ABS($H893)),
SUMIFS('Key Numbers'!$C$2:$C$71,'Key Numbers'!$A$2:$A$71,"&gt;="&amp;ABS($I893),'Key Numbers'!$A$2:$A$71,"&lt;="&amp;ABS($H893))))))))))</f>
        <v>-8.2568807339449546E-2</v>
      </c>
      <c r="M893" s="6" cm="1">
        <f t="array" ref="M893">IFERROR(INDEX(DVOA!$E$2:$E$20095,MATCH($F893&amp;$A893-1&amp;$B893,DVOA!$C$2:$C$20095&amp;DVOA!$A$2:$A20679&amp;DVOA!$B$2:$B$20095,0)),0)</f>
        <v>-0.158157828</v>
      </c>
      <c r="N893" s="6" cm="1">
        <f t="array" ref="N893">IFERROR(INDEX(WDVOA!$W$2:$W$1616,MATCH($F893&amp;$A893-1&amp;$B893,WDVOA!$U$2:$U$19616&amp;WDVOA!$V$2:$V$19616&amp;WDVOA!$B$2:$B$19616,0)),0)</f>
        <v>-0.19691116208873727</v>
      </c>
      <c r="O893" s="6" cm="1">
        <f t="array" ref="O893">IFERROR(INDEX(DVOA!$AC$2:$AC$20095,MATCH($F893&amp;$A893-1&amp;$B893,DVOA!$C$2:$C$20095&amp;DVOA!$A$2:$A$20095&amp;DVOA!$B$2:$B$20095,0)
),0)</f>
        <v>0.161331169</v>
      </c>
      <c r="P893" s="6" cm="1">
        <f t="array" ref="P893">IFERROR(INDEX(DVOA!$E$2:$E$20095,MATCH($G893&amp;$A893-1&amp;$B893,DVOA!$C$2:$C$20095&amp;DVOA!$A$2:$A20679&amp;DVOA!$B$2:$B$20095,0)),0)</f>
        <v>-7.0415921000000006E-2</v>
      </c>
      <c r="Q893" s="6" cm="1">
        <f t="array" ref="Q893">IFERROR(INDEX(WDVOA!$W$2:$W$1616,MATCH($G893&amp;$A893-1&amp;$B893,WDVOA!$U$2:$U$19616&amp;WDVOA!$V$2:$V$19616&amp;WDVOA!$B$2:$B$19616,0)),0)</f>
        <v>0.12069046628417424</v>
      </c>
      <c r="R893" s="6" cm="1">
        <f t="array" ref="R893">IFERROR(INDEX(DVOA!$AC$2:$AC$20095,MATCH($G893&amp;$A893-1&amp;$B893,DVOA!$C$2:$C$20095&amp;DVOA!$A$2:$A$20095&amp;DVOA!$B$2:$B$20095,0)
),0)</f>
        <v>0.12638728900000001</v>
      </c>
      <c r="S893" s="6">
        <f t="shared" si="172"/>
        <v>0.14385922900000001</v>
      </c>
      <c r="T893" s="104">
        <f t="shared" si="180"/>
        <v>-8.7741906999999994E-2</v>
      </c>
      <c r="U893" s="104">
        <f t="shared" si="181"/>
        <v>-0.3176016283729115</v>
      </c>
      <c r="V893" s="26" t="str" cm="1">
        <f t="array" ref="V893">IFERROR(IF(E893="H",INDEX('DVOA Pred'!$G$2:$G$1000,MATCH($F893&amp;$B893&amp;$A893,'DVOA Pred'!$C$2:$C$1000&amp;'DVOA Pred'!$A$2:$A$1000&amp;'DVOA Pred'!$B$2:$B$1000,0)),
INDEX('DVOA Pred'!$H$2:$H$1000,MATCH($F893&amp;$B893&amp;$A893,'DVOA Pred'!$D$2:$D$1000&amp;'DVOA Pred'!$A$2:$A$1000&amp;'DVOA Pred'!$B$2:$B$1000,0))),"")</f>
        <v/>
      </c>
      <c r="W893" s="26" t="str">
        <f t="shared" si="173"/>
        <v/>
      </c>
      <c r="X893" s="26" t="str">
        <f t="shared" si="174"/>
        <v/>
      </c>
      <c r="Y893" s="6" t="str">
        <f>IFERROR((PERCENTRANK($L$2:$L$20355,L893)*Multiples!$B$3)+((PERCENTRANK($W$2:$W$20355,W893)*(1-Multiples!$B$3))),"")</f>
        <v/>
      </c>
      <c r="Z893" s="64">
        <v>26</v>
      </c>
      <c r="AA893" s="64">
        <v>23</v>
      </c>
      <c r="AB893" s="24">
        <f t="shared" si="175"/>
        <v>3</v>
      </c>
      <c r="AC893" s="24">
        <f t="shared" si="176"/>
        <v>9.5</v>
      </c>
      <c r="AD893" s="24">
        <f t="shared" si="177"/>
        <v>10.5</v>
      </c>
      <c r="AE893" s="99" t="str">
        <f t="shared" si="178"/>
        <v>Yes</v>
      </c>
      <c r="AF893" s="99" t="str">
        <f t="shared" si="179"/>
        <v>Yes</v>
      </c>
      <c r="AG893" s="64"/>
      <c r="AH893" s="105"/>
      <c r="AI893" s="105"/>
      <c r="AJ893" s="66"/>
    </row>
    <row r="894" spans="1:36" customFormat="1" x14ac:dyDescent="0.25">
      <c r="A894" s="7">
        <v>16</v>
      </c>
      <c r="B894" s="5">
        <v>2023</v>
      </c>
      <c r="C894" s="5" t="str">
        <f t="shared" si="169"/>
        <v>2023 W16</v>
      </c>
      <c r="D894" s="5">
        <v>448</v>
      </c>
      <c r="E894" s="5" t="s">
        <v>649</v>
      </c>
      <c r="F894" s="5" t="s">
        <v>23</v>
      </c>
      <c r="G894" s="5" t="s">
        <v>64</v>
      </c>
      <c r="H894" s="5">
        <v>4.5</v>
      </c>
      <c r="I894" s="61">
        <v>4</v>
      </c>
      <c r="J894" s="62" t="str">
        <f t="shared" si="170"/>
        <v>D0.5</v>
      </c>
      <c r="K894" s="61">
        <f t="shared" si="171"/>
        <v>0.5</v>
      </c>
      <c r="L894" s="228">
        <f>IF(K894=0,0,
IF(J894="D0.5",0.5*SUMIFS('Key Numbers'!$C$2:$C$71,'Key Numbers'!$A$2:$A$71,"&gt;="&amp;ABS($I894),'Key Numbers'!$A$2:$A$71,"&lt;="&amp;ABS($H894)),
IF(J894="D-0.5",0.5*-1*SUMIFS('Key Numbers'!$C$2:$C$71,'Key Numbers'!$A$2:$A$71,"&lt;="&amp;ABS($I894),'Key Numbers'!$A$2:$A$71,"&gt;="&amp;ABS($H894)),
IF(J894="F0.5",0.5*SUMIFS('Key Numbers'!$C$2:$C$71,'Key Numbers'!$A$2:$A$71,"&lt;="&amp;ABS($I894),'Key Numbers'!$A$2:$A$71,"&gt;="&amp;ABS($H894)),
IF(J894="F-0.5",0.5*-1*SUMIFS('Key Numbers'!$C$2:$C$71,'Key Numbers'!$A$2:$A$71,"&gt;="&amp;ABS($I894),'Key Numbers'!$A$2:$A$71,"&lt;="&amp;ABS($H894)),
IF(AND(LEFT(J894,1)="F",K894&lt;0),-1*SUMIFS('Key Numbers'!$C$2:$C$71,'Key Numbers'!$A$2:$A$71,"&gt;="&amp;ABS($I894),'Key Numbers'!$A$2:$A$71,"&lt;="&amp;ABS($H894)),
IF(AND(LEFT(J894,1)="F",K894&gt;0),SUMIFS('Key Numbers'!$C$2:$C$71,'Key Numbers'!$A$2:$A$71,"&lt;="&amp;ABS($I894),'Key Numbers'!$A$2:$A$71,"&gt;="&amp;ABS($H894)),
IF(AND(LEFT(J894,1)="D",K894&lt;0),-1*SUMIFS('Key Numbers'!$C$2:$C$71,'Key Numbers'!$A$2:$A$71,"&lt;="&amp;ABS($I894),'Key Numbers'!$A$2:$A$71,"&gt;="&amp;ABS($H894)),
SUMIFS('Key Numbers'!$C$2:$C$71,'Key Numbers'!$A$2:$A$71,"&gt;="&amp;ABS($I894),'Key Numbers'!$A$2:$A$71,"&lt;="&amp;ABS($H894))))))))))</f>
        <v>2.9357798165137616E-2</v>
      </c>
      <c r="M894" s="6" cm="1">
        <f t="array" ref="M894">IFERROR(INDEX(DVOA!$E$2:$E$20095,MATCH($F894&amp;$A894-1&amp;$B894,DVOA!$C$2:$C$20095&amp;DVOA!$A$2:$A20680&amp;DVOA!$B$2:$B$20095,0)),0)</f>
        <v>-0.25497264800000002</v>
      </c>
      <c r="N894" s="6" cm="1">
        <f t="array" ref="N894">IFERROR(INDEX(WDVOA!$W$2:$W$1616,MATCH($F894&amp;$A894-1&amp;$B894,WDVOA!$U$2:$U$19616&amp;WDVOA!$V$2:$V$19616&amp;WDVOA!$B$2:$B$19616,0)),0)</f>
        <v>-0.35009264389791167</v>
      </c>
      <c r="O894" s="6" cm="1">
        <f t="array" ref="O894">IFERROR(INDEX(DVOA!$AC$2:$AC$20095,MATCH($F894&amp;$A894-1&amp;$B894,DVOA!$C$2:$C$20095&amp;DVOA!$A$2:$A$20095&amp;DVOA!$B$2:$B$20095,0)
),0)</f>
        <v>0.17848075799999999</v>
      </c>
      <c r="P894" s="6" cm="1">
        <f t="array" ref="P894">IFERROR(INDEX(DVOA!$E$2:$E$20095,MATCH($G894&amp;$A894-1&amp;$B894,DVOA!$C$2:$C$20095&amp;DVOA!$A$2:$A20680&amp;DVOA!$B$2:$B$20095,0)),0)</f>
        <v>-0.10159293599999999</v>
      </c>
      <c r="Q894" s="6" cm="1">
        <f t="array" ref="Q894">IFERROR(INDEX(WDVOA!$W$2:$W$1616,MATCH($G894&amp;$A894-1&amp;$B894,WDVOA!$U$2:$U$19616&amp;WDVOA!$V$2:$V$19616&amp;WDVOA!$B$2:$B$19616,0)),0)</f>
        <v>0.22477230105872423</v>
      </c>
      <c r="R894" s="6" cm="1">
        <f t="array" ref="R894">IFERROR(INDEX(DVOA!$AC$2:$AC$20095,MATCH($G894&amp;$A894-1&amp;$B894,DVOA!$C$2:$C$20095&amp;DVOA!$A$2:$A$20095&amp;DVOA!$B$2:$B$20095,0)
),0)</f>
        <v>0.122032577</v>
      </c>
      <c r="S894" s="6">
        <f t="shared" si="172"/>
        <v>0.1502566675</v>
      </c>
      <c r="T894" s="104">
        <f t="shared" si="180"/>
        <v>-0.15337971200000003</v>
      </c>
      <c r="U894" s="104">
        <f t="shared" si="181"/>
        <v>-0.57486494495663587</v>
      </c>
      <c r="V894" s="26" t="str" cm="1">
        <f t="array" ref="V894">IFERROR(IF(E894="H",INDEX('DVOA Pred'!$G$2:$G$1000,MATCH($F894&amp;$B894&amp;$A894,'DVOA Pred'!$C$2:$C$1000&amp;'DVOA Pred'!$A$2:$A$1000&amp;'DVOA Pred'!$B$2:$B$1000,0)),
INDEX('DVOA Pred'!$H$2:$H$1000,MATCH($F894&amp;$B894&amp;$A894,'DVOA Pred'!$D$2:$D$1000&amp;'DVOA Pred'!$A$2:$A$1000&amp;'DVOA Pred'!$B$2:$B$1000,0))),"")</f>
        <v/>
      </c>
      <c r="W894" s="26" t="str">
        <f t="shared" si="173"/>
        <v/>
      </c>
      <c r="X894" s="26" t="str">
        <f t="shared" si="174"/>
        <v/>
      </c>
      <c r="Y894" s="6" t="str">
        <f>IFERROR((PERCENTRANK($L$2:$L$20355,L894)*Multiples!$B$3)+((PERCENTRANK($W$2:$W$20355,W894)*(1-Multiples!$B$3))),"")</f>
        <v/>
      </c>
      <c r="Z894" s="64">
        <v>16</v>
      </c>
      <c r="AA894" s="64">
        <v>27</v>
      </c>
      <c r="AB894" s="24">
        <f t="shared" si="175"/>
        <v>-11</v>
      </c>
      <c r="AC894" s="24">
        <f t="shared" si="176"/>
        <v>-6.5</v>
      </c>
      <c r="AD894" s="24">
        <f t="shared" si="177"/>
        <v>-7</v>
      </c>
      <c r="AE894" s="99" t="str">
        <f t="shared" si="178"/>
        <v>No</v>
      </c>
      <c r="AF894" s="99" t="str">
        <f t="shared" si="179"/>
        <v>No</v>
      </c>
      <c r="AG894" s="64"/>
      <c r="AH894" s="105"/>
      <c r="AI894" s="105"/>
      <c r="AJ894" s="66"/>
    </row>
    <row r="895" spans="1:36" customFormat="1" x14ac:dyDescent="0.25">
      <c r="A895" s="7">
        <v>16</v>
      </c>
      <c r="B895" s="5">
        <v>2023</v>
      </c>
      <c r="C895" s="5" t="str">
        <f t="shared" si="169"/>
        <v>2023 W16</v>
      </c>
      <c r="D895" s="5">
        <v>448</v>
      </c>
      <c r="E895" s="5" t="s">
        <v>651</v>
      </c>
      <c r="F895" s="5" t="s">
        <v>64</v>
      </c>
      <c r="G895" s="5" t="s">
        <v>23</v>
      </c>
      <c r="H895" s="5">
        <v>-4.5</v>
      </c>
      <c r="I895" s="61">
        <v>-4</v>
      </c>
      <c r="J895" s="62" t="str">
        <f t="shared" si="170"/>
        <v>F-0.5</v>
      </c>
      <c r="K895" s="61">
        <f t="shared" si="171"/>
        <v>-0.5</v>
      </c>
      <c r="L895" s="228">
        <f>IF(K895=0,0,
IF(J895="D0.5",0.5*SUMIFS('Key Numbers'!$C$2:$C$71,'Key Numbers'!$A$2:$A$71,"&gt;="&amp;ABS($I895),'Key Numbers'!$A$2:$A$71,"&lt;="&amp;ABS($H895)),
IF(J895="D-0.5",0.5*-1*SUMIFS('Key Numbers'!$C$2:$C$71,'Key Numbers'!$A$2:$A$71,"&lt;="&amp;ABS($I895),'Key Numbers'!$A$2:$A$71,"&gt;="&amp;ABS($H895)),
IF(J895="F0.5",0.5*SUMIFS('Key Numbers'!$C$2:$C$71,'Key Numbers'!$A$2:$A$71,"&lt;="&amp;ABS($I895),'Key Numbers'!$A$2:$A$71,"&gt;="&amp;ABS($H895)),
IF(J895="F-0.5",0.5*-1*SUMIFS('Key Numbers'!$C$2:$C$71,'Key Numbers'!$A$2:$A$71,"&gt;="&amp;ABS($I895),'Key Numbers'!$A$2:$A$71,"&lt;="&amp;ABS($H895)),
IF(AND(LEFT(J895,1)="F",K895&lt;0),-1*SUMIFS('Key Numbers'!$C$2:$C$71,'Key Numbers'!$A$2:$A$71,"&gt;="&amp;ABS($I895),'Key Numbers'!$A$2:$A$71,"&lt;="&amp;ABS($H895)),
IF(AND(LEFT(J895,1)="F",K895&gt;0),SUMIFS('Key Numbers'!$C$2:$C$71,'Key Numbers'!$A$2:$A$71,"&lt;="&amp;ABS($I895),'Key Numbers'!$A$2:$A$71,"&gt;="&amp;ABS($H895)),
IF(AND(LEFT(J895,1)="D",K895&lt;0),-1*SUMIFS('Key Numbers'!$C$2:$C$71,'Key Numbers'!$A$2:$A$71,"&lt;="&amp;ABS($I895),'Key Numbers'!$A$2:$A$71,"&gt;="&amp;ABS($H895)),
SUMIFS('Key Numbers'!$C$2:$C$71,'Key Numbers'!$A$2:$A$71,"&gt;="&amp;ABS($I895),'Key Numbers'!$A$2:$A$71,"&lt;="&amp;ABS($H895))))))))))</f>
        <v>-2.9357798165137616E-2</v>
      </c>
      <c r="M895" s="6" cm="1">
        <f t="array" ref="M895">IFERROR(INDEX(DVOA!$E$2:$E$20095,MATCH($F895&amp;$A895-1&amp;$B895,DVOA!$C$2:$C$20095&amp;DVOA!$A$2:$A20681&amp;DVOA!$B$2:$B$20095,0)),0)</f>
        <v>-0.10159293599999999</v>
      </c>
      <c r="N895" s="6" cm="1">
        <f t="array" ref="N895">IFERROR(INDEX(WDVOA!$W$2:$W$1616,MATCH($F895&amp;$A895-1&amp;$B895,WDVOA!$U$2:$U$19616&amp;WDVOA!$V$2:$V$19616&amp;WDVOA!$B$2:$B$19616,0)),0)</f>
        <v>0.22477230105872423</v>
      </c>
      <c r="O895" s="6" cm="1">
        <f t="array" ref="O895">IFERROR(INDEX(DVOA!$AC$2:$AC$20095,MATCH($F895&amp;$A895-1&amp;$B895,DVOA!$C$2:$C$20095&amp;DVOA!$A$2:$A$20095&amp;DVOA!$B$2:$B$20095,0)
),0)</f>
        <v>0.122032577</v>
      </c>
      <c r="P895" s="6" cm="1">
        <f t="array" ref="P895">IFERROR(INDEX(DVOA!$E$2:$E$20095,MATCH($G895&amp;$A895-1&amp;$B895,DVOA!$C$2:$C$20095&amp;DVOA!$A$2:$A20681&amp;DVOA!$B$2:$B$20095,0)),0)</f>
        <v>-0.25497264800000002</v>
      </c>
      <c r="Q895" s="6" cm="1">
        <f t="array" ref="Q895">IFERROR(INDEX(WDVOA!$W$2:$W$1616,MATCH($G895&amp;$A895-1&amp;$B895,WDVOA!$U$2:$U$19616&amp;WDVOA!$V$2:$V$19616&amp;WDVOA!$B$2:$B$19616,0)),0)</f>
        <v>-0.35009264389791167</v>
      </c>
      <c r="R895" s="6" cm="1">
        <f t="array" ref="R895">IFERROR(INDEX(DVOA!$AC$2:$AC$20095,MATCH($G895&amp;$A895-1&amp;$B895,DVOA!$C$2:$C$20095&amp;DVOA!$A$2:$A$20095&amp;DVOA!$B$2:$B$20095,0)
),0)</f>
        <v>0.17848075799999999</v>
      </c>
      <c r="S895" s="6">
        <f t="shared" si="172"/>
        <v>0.1502566675</v>
      </c>
      <c r="T895" s="104">
        <f t="shared" si="180"/>
        <v>0.15337971200000003</v>
      </c>
      <c r="U895" s="104">
        <f t="shared" si="181"/>
        <v>0.57486494495663587</v>
      </c>
      <c r="V895" s="26" t="str" cm="1">
        <f t="array" ref="V895">IFERROR(IF(E895="H",INDEX('DVOA Pred'!$G$2:$G$1000,MATCH($F895&amp;$B895&amp;$A895,'DVOA Pred'!$C$2:$C$1000&amp;'DVOA Pred'!$A$2:$A$1000&amp;'DVOA Pred'!$B$2:$B$1000,0)),
INDEX('DVOA Pred'!$H$2:$H$1000,MATCH($F895&amp;$B895&amp;$A895,'DVOA Pred'!$D$2:$D$1000&amp;'DVOA Pred'!$A$2:$A$1000&amp;'DVOA Pred'!$B$2:$B$1000,0))),"")</f>
        <v/>
      </c>
      <c r="W895" s="26" t="str">
        <f t="shared" si="173"/>
        <v/>
      </c>
      <c r="X895" s="26" t="str">
        <f t="shared" si="174"/>
        <v/>
      </c>
      <c r="Y895" s="6" t="str">
        <f>IFERROR((PERCENTRANK($L$2:$L$20355,L895)*Multiples!$B$3)+((PERCENTRANK($W$2:$W$20355,W895)*(1-Multiples!$B$3))),"")</f>
        <v/>
      </c>
      <c r="Z895" s="64">
        <v>27</v>
      </c>
      <c r="AA895" s="64">
        <v>16</v>
      </c>
      <c r="AB895" s="24">
        <f t="shared" si="175"/>
        <v>11</v>
      </c>
      <c r="AC895" s="24">
        <f t="shared" si="176"/>
        <v>6.5</v>
      </c>
      <c r="AD895" s="24">
        <f t="shared" si="177"/>
        <v>7</v>
      </c>
      <c r="AE895" s="99" t="str">
        <f t="shared" si="178"/>
        <v>Yes</v>
      </c>
      <c r="AF895" s="99" t="str">
        <f t="shared" si="179"/>
        <v>Yes</v>
      </c>
      <c r="AG895" s="64"/>
      <c r="AH895" s="105"/>
      <c r="AI895" s="105"/>
      <c r="AJ895" s="66"/>
    </row>
    <row r="896" spans="1:36" customFormat="1" x14ac:dyDescent="0.25">
      <c r="A896" s="7">
        <v>16</v>
      </c>
      <c r="B896" s="5">
        <v>2023</v>
      </c>
      <c r="C896" s="5" t="str">
        <f t="shared" si="169"/>
        <v>2023 W16</v>
      </c>
      <c r="D896" s="5">
        <v>449</v>
      </c>
      <c r="E896" s="5" t="s">
        <v>651</v>
      </c>
      <c r="F896" s="5" t="s">
        <v>9</v>
      </c>
      <c r="G896" s="5" t="s">
        <v>26</v>
      </c>
      <c r="H896" s="5">
        <v>-3.5</v>
      </c>
      <c r="I896" s="61">
        <v>-3</v>
      </c>
      <c r="J896" s="62" t="str">
        <f t="shared" si="170"/>
        <v>F-0.5</v>
      </c>
      <c r="K896" s="61">
        <f t="shared" si="171"/>
        <v>-0.5</v>
      </c>
      <c r="L896" s="228">
        <f>IF(K896=0,0,
IF(J896="D0.5",0.5*SUMIFS('Key Numbers'!$C$2:$C$71,'Key Numbers'!$A$2:$A$71,"&gt;="&amp;ABS($I896),'Key Numbers'!$A$2:$A$71,"&lt;="&amp;ABS($H896)),
IF(J896="D-0.5",0.5*-1*SUMIFS('Key Numbers'!$C$2:$C$71,'Key Numbers'!$A$2:$A$71,"&lt;="&amp;ABS($I896),'Key Numbers'!$A$2:$A$71,"&gt;="&amp;ABS($H896)),
IF(J896="F0.5",0.5*SUMIFS('Key Numbers'!$C$2:$C$71,'Key Numbers'!$A$2:$A$71,"&lt;="&amp;ABS($I896),'Key Numbers'!$A$2:$A$71,"&gt;="&amp;ABS($H896)),
IF(J896="F-0.5",0.5*-1*SUMIFS('Key Numbers'!$C$2:$C$71,'Key Numbers'!$A$2:$A$71,"&gt;="&amp;ABS($I896),'Key Numbers'!$A$2:$A$71,"&lt;="&amp;ABS($H896)),
IF(AND(LEFT(J896,1)="F",K896&lt;0),-1*SUMIFS('Key Numbers'!$C$2:$C$71,'Key Numbers'!$A$2:$A$71,"&gt;="&amp;ABS($I896),'Key Numbers'!$A$2:$A$71,"&lt;="&amp;ABS($H896)),
IF(AND(LEFT(J896,1)="F",K896&gt;0),SUMIFS('Key Numbers'!$C$2:$C$71,'Key Numbers'!$A$2:$A$71,"&lt;="&amp;ABS($I896),'Key Numbers'!$A$2:$A$71,"&gt;="&amp;ABS($H896)),
IF(AND(LEFT(J896,1)="D",K896&lt;0),-1*SUMIFS('Key Numbers'!$C$2:$C$71,'Key Numbers'!$A$2:$A$71,"&lt;="&amp;ABS($I896),'Key Numbers'!$A$2:$A$71,"&gt;="&amp;ABS($H896)),
SUMIFS('Key Numbers'!$C$2:$C$71,'Key Numbers'!$A$2:$A$71,"&gt;="&amp;ABS($I896),'Key Numbers'!$A$2:$A$71,"&lt;="&amp;ABS($H896))))))))))</f>
        <v>-7.247706422018349E-2</v>
      </c>
      <c r="M896" s="6" cm="1">
        <f t="array" ref="M896">IFERROR(INDEX(DVOA!$E$2:$E$20095,MATCH($F896&amp;$A896-1&amp;$B896,DVOA!$C$2:$C$20095&amp;DVOA!$A$2:$A20682&amp;DVOA!$B$2:$B$20095,0)),0)</f>
        <v>-0.15501425199999999</v>
      </c>
      <c r="N896" s="6" cm="1">
        <f t="array" ref="N896">IFERROR(INDEX(WDVOA!$W$2:$W$1616,MATCH($F896&amp;$A896-1&amp;$B896,WDVOA!$U$2:$U$19616&amp;WDVOA!$V$2:$V$19616&amp;WDVOA!$B$2:$B$19616,0)),0)</f>
        <v>-0.18909057339776922</v>
      </c>
      <c r="O896" s="6" cm="1">
        <f t="array" ref="O896">IFERROR(INDEX(DVOA!$AC$2:$AC$20095,MATCH($F896&amp;$A896-1&amp;$B896,DVOA!$C$2:$C$20095&amp;DVOA!$A$2:$A$20095&amp;DVOA!$B$2:$B$20095,0)
),0)</f>
        <v>0.183317333</v>
      </c>
      <c r="P896" s="6" cm="1">
        <f t="array" ref="P896">IFERROR(INDEX(DVOA!$E$2:$E$20095,MATCH($G896&amp;$A896-1&amp;$B896,DVOA!$C$2:$C$20095&amp;DVOA!$A$2:$A20682&amp;DVOA!$B$2:$B$20095,0)),0)</f>
        <v>-0.24023058799999999</v>
      </c>
      <c r="Q896" s="6" cm="1">
        <f t="array" ref="Q896">IFERROR(INDEX(WDVOA!$W$2:$W$1616,MATCH($G896&amp;$A896-1&amp;$B896,WDVOA!$U$2:$U$19616&amp;WDVOA!$V$2:$V$19616&amp;WDVOA!$B$2:$B$19616,0)),0)</f>
        <v>-0.50566284860005328</v>
      </c>
      <c r="R896" s="6" cm="1">
        <f t="array" ref="R896">IFERROR(INDEX(DVOA!$AC$2:$AC$20095,MATCH($G896&amp;$A896-1&amp;$B896,DVOA!$C$2:$C$20095&amp;DVOA!$A$2:$A$20095&amp;DVOA!$B$2:$B$20095,0)
),0)</f>
        <v>9.8104409000000004E-2</v>
      </c>
      <c r="S896" s="6">
        <f t="shared" si="172"/>
        <v>0.14071087100000002</v>
      </c>
      <c r="T896" s="104">
        <f t="shared" si="180"/>
        <v>8.5216336000000004E-2</v>
      </c>
      <c r="U896" s="104">
        <f t="shared" si="181"/>
        <v>0.31657227520228404</v>
      </c>
      <c r="V896" s="26" t="str" cm="1">
        <f t="array" ref="V896">IFERROR(IF(E896="H",INDEX('DVOA Pred'!$G$2:$G$1000,MATCH($F896&amp;$B896&amp;$A896,'DVOA Pred'!$C$2:$C$1000&amp;'DVOA Pred'!$A$2:$A$1000&amp;'DVOA Pred'!$B$2:$B$1000,0)),
INDEX('DVOA Pred'!$H$2:$H$1000,MATCH($F896&amp;$B896&amp;$A896,'DVOA Pred'!$D$2:$D$1000&amp;'DVOA Pred'!$A$2:$A$1000&amp;'DVOA Pred'!$B$2:$B$1000,0))),"")</f>
        <v/>
      </c>
      <c r="W896" s="26" t="str">
        <f t="shared" si="173"/>
        <v/>
      </c>
      <c r="X896" s="26" t="str">
        <f t="shared" si="174"/>
        <v/>
      </c>
      <c r="Y896" s="6" t="str">
        <f>IFERROR((PERCENTRANK($L$2:$L$20355,L896)*Multiples!$B$3)+((PERCENTRANK($W$2:$W$20355,W896)*(1-Multiples!$B$3))),"")</f>
        <v/>
      </c>
      <c r="Z896" s="64">
        <v>30</v>
      </c>
      <c r="AA896" s="64">
        <v>28</v>
      </c>
      <c r="AB896" s="24">
        <f t="shared" si="175"/>
        <v>2</v>
      </c>
      <c r="AC896" s="24">
        <f t="shared" si="176"/>
        <v>-1.5</v>
      </c>
      <c r="AD896" s="24">
        <f t="shared" si="177"/>
        <v>-1</v>
      </c>
      <c r="AE896" s="99" t="str">
        <f t="shared" si="178"/>
        <v>No</v>
      </c>
      <c r="AF896" s="99" t="str">
        <f t="shared" si="179"/>
        <v>No</v>
      </c>
      <c r="AG896" s="64"/>
      <c r="AH896" s="105"/>
      <c r="AI896" s="105"/>
      <c r="AJ896" s="66"/>
    </row>
    <row r="897" spans="1:36" customFormat="1" x14ac:dyDescent="0.25">
      <c r="A897" s="7">
        <v>16</v>
      </c>
      <c r="B897" s="5">
        <v>2023</v>
      </c>
      <c r="C897" s="5" t="str">
        <f t="shared" si="169"/>
        <v>2023 W16</v>
      </c>
      <c r="D897" s="5">
        <v>449</v>
      </c>
      <c r="E897" s="5" t="s">
        <v>649</v>
      </c>
      <c r="F897" s="5" t="s">
        <v>26</v>
      </c>
      <c r="G897" s="5" t="s">
        <v>9</v>
      </c>
      <c r="H897" s="5">
        <v>3.5</v>
      </c>
      <c r="I897" s="61">
        <v>3</v>
      </c>
      <c r="J897" s="62" t="str">
        <f t="shared" si="170"/>
        <v>D0.5</v>
      </c>
      <c r="K897" s="61">
        <f t="shared" si="171"/>
        <v>0.5</v>
      </c>
      <c r="L897" s="228">
        <f>IF(K897=0,0,
IF(J897="D0.5",0.5*SUMIFS('Key Numbers'!$C$2:$C$71,'Key Numbers'!$A$2:$A$71,"&gt;="&amp;ABS($I897),'Key Numbers'!$A$2:$A$71,"&lt;="&amp;ABS($H897)),
IF(J897="D-0.5",0.5*-1*SUMIFS('Key Numbers'!$C$2:$C$71,'Key Numbers'!$A$2:$A$71,"&lt;="&amp;ABS($I897),'Key Numbers'!$A$2:$A$71,"&gt;="&amp;ABS($H897)),
IF(J897="F0.5",0.5*SUMIFS('Key Numbers'!$C$2:$C$71,'Key Numbers'!$A$2:$A$71,"&lt;="&amp;ABS($I897),'Key Numbers'!$A$2:$A$71,"&gt;="&amp;ABS($H897)),
IF(J897="F-0.5",0.5*-1*SUMIFS('Key Numbers'!$C$2:$C$71,'Key Numbers'!$A$2:$A$71,"&gt;="&amp;ABS($I897),'Key Numbers'!$A$2:$A$71,"&lt;="&amp;ABS($H897)),
IF(AND(LEFT(J897,1)="F",K897&lt;0),-1*SUMIFS('Key Numbers'!$C$2:$C$71,'Key Numbers'!$A$2:$A$71,"&gt;="&amp;ABS($I897),'Key Numbers'!$A$2:$A$71,"&lt;="&amp;ABS($H897)),
IF(AND(LEFT(J897,1)="F",K897&gt;0),SUMIFS('Key Numbers'!$C$2:$C$71,'Key Numbers'!$A$2:$A$71,"&lt;="&amp;ABS($I897),'Key Numbers'!$A$2:$A$71,"&gt;="&amp;ABS($H897)),
IF(AND(LEFT(J897,1)="D",K897&lt;0),-1*SUMIFS('Key Numbers'!$C$2:$C$71,'Key Numbers'!$A$2:$A$71,"&lt;="&amp;ABS($I897),'Key Numbers'!$A$2:$A$71,"&gt;="&amp;ABS($H897)),
SUMIFS('Key Numbers'!$C$2:$C$71,'Key Numbers'!$A$2:$A$71,"&gt;="&amp;ABS($I897),'Key Numbers'!$A$2:$A$71,"&lt;="&amp;ABS($H897))))))))))</f>
        <v>7.247706422018349E-2</v>
      </c>
      <c r="M897" s="6" cm="1">
        <f t="array" ref="M897">IFERROR(INDEX(DVOA!$E$2:$E$20095,MATCH($F897&amp;$A897-1&amp;$B897,DVOA!$C$2:$C$20095&amp;DVOA!$A$2:$A20683&amp;DVOA!$B$2:$B$20095,0)),0)</f>
        <v>-0.24023058799999999</v>
      </c>
      <c r="N897" s="6" cm="1">
        <f t="array" ref="N897">IFERROR(INDEX(WDVOA!$W$2:$W$1616,MATCH($F897&amp;$A897-1&amp;$B897,WDVOA!$U$2:$U$19616&amp;WDVOA!$V$2:$V$19616&amp;WDVOA!$B$2:$B$19616,0)),0)</f>
        <v>-0.50566284860005328</v>
      </c>
      <c r="O897" s="6" cm="1">
        <f t="array" ref="O897">IFERROR(INDEX(DVOA!$AC$2:$AC$20095,MATCH($F897&amp;$A897-1&amp;$B897,DVOA!$C$2:$C$20095&amp;DVOA!$A$2:$A$20095&amp;DVOA!$B$2:$B$20095,0)
),0)</f>
        <v>9.8104409000000004E-2</v>
      </c>
      <c r="P897" s="6" cm="1">
        <f t="array" ref="P897">IFERROR(INDEX(DVOA!$E$2:$E$20095,MATCH($G897&amp;$A897-1&amp;$B897,DVOA!$C$2:$C$20095&amp;DVOA!$A$2:$A20683&amp;DVOA!$B$2:$B$20095,0)),0)</f>
        <v>-0.15501425199999999</v>
      </c>
      <c r="Q897" s="6" cm="1">
        <f t="array" ref="Q897">IFERROR(INDEX(WDVOA!$W$2:$W$1616,MATCH($G897&amp;$A897-1&amp;$B897,WDVOA!$U$2:$U$19616&amp;WDVOA!$V$2:$V$19616&amp;WDVOA!$B$2:$B$19616,0)),0)</f>
        <v>-0.18909057339776922</v>
      </c>
      <c r="R897" s="6" cm="1">
        <f t="array" ref="R897">IFERROR(INDEX(DVOA!$AC$2:$AC$20095,MATCH($G897&amp;$A897-1&amp;$B897,DVOA!$C$2:$C$20095&amp;DVOA!$A$2:$A$20095&amp;DVOA!$B$2:$B$20095,0)
),0)</f>
        <v>0.183317333</v>
      </c>
      <c r="S897" s="6">
        <f t="shared" si="172"/>
        <v>0.14071087100000002</v>
      </c>
      <c r="T897" s="104">
        <f t="shared" si="180"/>
        <v>-8.5216336000000004E-2</v>
      </c>
      <c r="U897" s="104">
        <f t="shared" si="181"/>
        <v>-0.31657227520228404</v>
      </c>
      <c r="V897" s="26" t="str" cm="1">
        <f t="array" ref="V897">IFERROR(IF(E897="H",INDEX('DVOA Pred'!$G$2:$G$1000,MATCH($F897&amp;$B897&amp;$A897,'DVOA Pred'!$C$2:$C$1000&amp;'DVOA Pred'!$A$2:$A$1000&amp;'DVOA Pred'!$B$2:$B$1000,0)),
INDEX('DVOA Pred'!$H$2:$H$1000,MATCH($F897&amp;$B897&amp;$A897,'DVOA Pred'!$D$2:$D$1000&amp;'DVOA Pred'!$A$2:$A$1000&amp;'DVOA Pred'!$B$2:$B$1000,0))),"")</f>
        <v/>
      </c>
      <c r="W897" s="26" t="str">
        <f t="shared" si="173"/>
        <v/>
      </c>
      <c r="X897" s="26" t="str">
        <f t="shared" si="174"/>
        <v/>
      </c>
      <c r="Y897" s="6" t="str">
        <f>IFERROR((PERCENTRANK($L$2:$L$20355,L897)*Multiples!$B$3)+((PERCENTRANK($W$2:$W$20355,W897)*(1-Multiples!$B$3))),"")</f>
        <v/>
      </c>
      <c r="Z897" s="64">
        <v>28</v>
      </c>
      <c r="AA897" s="64">
        <v>30</v>
      </c>
      <c r="AB897" s="24">
        <f t="shared" si="175"/>
        <v>-2</v>
      </c>
      <c r="AC897" s="24">
        <f t="shared" si="176"/>
        <v>1.5</v>
      </c>
      <c r="AD897" s="24">
        <f t="shared" si="177"/>
        <v>1</v>
      </c>
      <c r="AE897" s="99" t="str">
        <f t="shared" si="178"/>
        <v>Yes</v>
      </c>
      <c r="AF897" s="99" t="str">
        <f t="shared" si="179"/>
        <v>Yes</v>
      </c>
      <c r="AG897" s="64"/>
      <c r="AH897" s="105"/>
      <c r="AI897" s="105"/>
      <c r="AJ897" s="66"/>
    </row>
    <row r="898" spans="1:36" customFormat="1" x14ac:dyDescent="0.25">
      <c r="A898" s="7">
        <v>17</v>
      </c>
      <c r="B898" s="5">
        <v>2023</v>
      </c>
      <c r="C898" s="5" t="str">
        <f t="shared" ref="C898:C961" si="182">B898&amp;" "&amp;"W"&amp;A898</f>
        <v>2023 W17</v>
      </c>
      <c r="D898" s="5">
        <v>450</v>
      </c>
      <c r="E898" s="5" t="s">
        <v>651</v>
      </c>
      <c r="F898" s="5" t="s">
        <v>3</v>
      </c>
      <c r="G898" s="5" t="s">
        <v>21</v>
      </c>
      <c r="H898" s="5">
        <v>-5.5</v>
      </c>
      <c r="I898" s="61">
        <v>-5.5</v>
      </c>
      <c r="J898" s="62" t="str">
        <f t="shared" ref="J898:J961" si="183">IF(I898&gt;0,"D","F")&amp;K898</f>
        <v>F0</v>
      </c>
      <c r="K898" s="61">
        <f t="shared" ref="K898:K961" si="184">H898-I898</f>
        <v>0</v>
      </c>
      <c r="L898" s="228">
        <f>IF(K898=0,0,
IF(J898="D0.5",0.5*SUMIFS('Key Numbers'!$C$2:$C$71,'Key Numbers'!$A$2:$A$71,"&gt;="&amp;ABS($I898),'Key Numbers'!$A$2:$A$71,"&lt;="&amp;ABS($H898)),
IF(J898="D-0.5",0.5*-1*SUMIFS('Key Numbers'!$C$2:$C$71,'Key Numbers'!$A$2:$A$71,"&lt;="&amp;ABS($I898),'Key Numbers'!$A$2:$A$71,"&gt;="&amp;ABS($H898)),
IF(J898="F0.5",0.5*SUMIFS('Key Numbers'!$C$2:$C$71,'Key Numbers'!$A$2:$A$71,"&lt;="&amp;ABS($I898),'Key Numbers'!$A$2:$A$71,"&gt;="&amp;ABS($H898)),
IF(J898="F-0.5",0.5*-1*SUMIFS('Key Numbers'!$C$2:$C$71,'Key Numbers'!$A$2:$A$71,"&gt;="&amp;ABS($I898),'Key Numbers'!$A$2:$A$71,"&lt;="&amp;ABS($H898)),
IF(AND(LEFT(J898,1)="F",K898&lt;0),-1*SUMIFS('Key Numbers'!$C$2:$C$71,'Key Numbers'!$A$2:$A$71,"&gt;="&amp;ABS($I898),'Key Numbers'!$A$2:$A$71,"&lt;="&amp;ABS($H898)),
IF(AND(LEFT(J898,1)="F",K898&gt;0),SUMIFS('Key Numbers'!$C$2:$C$71,'Key Numbers'!$A$2:$A$71,"&lt;="&amp;ABS($I898),'Key Numbers'!$A$2:$A$71,"&gt;="&amp;ABS($H898)),
IF(AND(LEFT(J898,1)="D",K898&lt;0),-1*SUMIFS('Key Numbers'!$C$2:$C$71,'Key Numbers'!$A$2:$A$71,"&lt;="&amp;ABS($I898),'Key Numbers'!$A$2:$A$71,"&gt;="&amp;ABS($H898)),
SUMIFS('Key Numbers'!$C$2:$C$71,'Key Numbers'!$A$2:$A$71,"&gt;="&amp;ABS($I898),'Key Numbers'!$A$2:$A$71,"&lt;="&amp;ABS($H898))))))))))</f>
        <v>0</v>
      </c>
      <c r="M898" s="6" cm="1">
        <f t="array" ref="M898">IFERROR(INDEX(DVOA!$E$2:$E$20095,MATCH($F898&amp;$A898-1&amp;$B898,DVOA!$C$2:$C$20095&amp;DVOA!$A$2:$A20620&amp;DVOA!$B$2:$B$20095,0)),0)</f>
        <v>0.18027062899999999</v>
      </c>
      <c r="N898" s="6" cm="1">
        <f t="array" ref="N898">IFERROR(INDEX(WDVOA!$W$2:$W$1616,MATCH($F898&amp;$A898-1&amp;$B898,WDVOA!$U$2:$U$19616&amp;WDVOA!$V$2:$V$19616&amp;WDVOA!$B$2:$B$19616,0)),0)</f>
        <v>0</v>
      </c>
      <c r="O898" s="6" cm="1">
        <f t="array" ref="O898">IFERROR(INDEX(DVOA!$AC$2:$AC$20095,MATCH($F898&amp;$A898-1&amp;$B898,DVOA!$C$2:$C$20095&amp;DVOA!$A$2:$A$20095&amp;DVOA!$B$2:$B$20095,0)
),0)</f>
        <v>0.16216973800000001</v>
      </c>
      <c r="P898" s="6" cm="1">
        <f t="array" ref="P898">IFERROR(INDEX(DVOA!$E$2:$E$20095,MATCH($G898&amp;$A898-1&amp;$B898,DVOA!$C$2:$C$20095&amp;DVOA!$A$2:$A20620&amp;DVOA!$B$2:$B$20095,0)),0)</f>
        <v>0.14665149499999999</v>
      </c>
      <c r="Q898" s="6" cm="1">
        <f t="array" ref="Q898">IFERROR(INDEX(WDVOA!$W$2:$W$1616,MATCH($G898&amp;$A898-1&amp;$B898,WDVOA!$U$2:$U$19616&amp;WDVOA!$V$2:$V$19616&amp;WDVOA!$B$2:$B$19616,0)),0)</f>
        <v>0</v>
      </c>
      <c r="R898" s="6" cm="1">
        <f t="array" ref="R898">IFERROR(INDEX(DVOA!$AC$2:$AC$20095,MATCH($G898&amp;$A898-1&amp;$B898,DVOA!$C$2:$C$20095&amp;DVOA!$A$2:$A$20095&amp;DVOA!$B$2:$B$20095,0)
),0)</f>
        <v>0.17308831199999999</v>
      </c>
      <c r="S898" s="6">
        <f t="shared" ref="S898:S961" si="185">IF(O898=0,"",AVERAGE(O898,R898))</f>
        <v>0.16762902499999999</v>
      </c>
      <c r="T898" s="104">
        <f t="shared" si="180"/>
        <v>3.3619133999999995E-2</v>
      </c>
      <c r="U898" s="104" t="str">
        <f t="shared" si="181"/>
        <v/>
      </c>
      <c r="V898" s="26" t="str" cm="1">
        <f t="array" ref="V898">IFERROR(IF(E898="H",INDEX('DVOA Pred'!$G$2:$G$1000,MATCH($F898&amp;$B898&amp;$A898,'DVOA Pred'!$C$2:$C$1000&amp;'DVOA Pred'!$A$2:$A$1000&amp;'DVOA Pred'!$B$2:$B$1000,0)),
INDEX('DVOA Pred'!$H$2:$H$1000,MATCH($F898&amp;$B898&amp;$A898,'DVOA Pred'!$D$2:$D$1000&amp;'DVOA Pred'!$A$2:$A$1000&amp;'DVOA Pred'!$B$2:$B$1000,0))),"")</f>
        <v/>
      </c>
      <c r="W898" s="26" t="str">
        <f t="shared" ref="W898:W961" si="186">IFERROR(H898-V898,"")</f>
        <v/>
      </c>
      <c r="X898" s="26" t="str">
        <f t="shared" ref="X898:X961" si="187">IFERROR(I898-V898,"")</f>
        <v/>
      </c>
      <c r="Y898" s="6" t="str">
        <f>IFERROR((PERCENTRANK($L$2:$L$20355,L898)*Multiples!$B$3)+((PERCENTRANK($W$2:$W$20355,W898)*(1-Multiples!$B$3))),"")</f>
        <v/>
      </c>
      <c r="Z898" s="64">
        <v>20</v>
      </c>
      <c r="AA898" s="64">
        <v>19</v>
      </c>
      <c r="AB898" s="24">
        <f t="shared" ref="AB898:AB961" si="188">IF(Z898&lt;&gt;"",Z898-AA898,"")</f>
        <v>1</v>
      </c>
      <c r="AC898" s="24">
        <f t="shared" ref="AC898:AC961" si="189">IF(Z898&lt;&gt;"",Z898+H898-AA898,"")</f>
        <v>-4.5</v>
      </c>
      <c r="AD898" s="24">
        <f t="shared" ref="AD898:AD961" si="190">IF(Z898&lt;&gt;"",Z898+I898-AA898,"")</f>
        <v>-4.5</v>
      </c>
      <c r="AE898" s="99" t="str">
        <f t="shared" ref="AE898:AE961" si="191">IF(Z898&lt;&gt;"",IF(AC898&gt;0,"Yes","No"),"")</f>
        <v>No</v>
      </c>
      <c r="AF898" s="99" t="str">
        <f t="shared" ref="AF898:AF961" si="192">IF(AA898&lt;&gt;"",IF(AD898&gt;0,"Yes","No"),"")</f>
        <v>No</v>
      </c>
      <c r="AG898" s="64"/>
      <c r="AH898" s="105"/>
      <c r="AI898" s="105"/>
      <c r="AJ898" s="66"/>
    </row>
    <row r="899" spans="1:36" customFormat="1" x14ac:dyDescent="0.25">
      <c r="A899" s="7">
        <v>17</v>
      </c>
      <c r="B899" s="5">
        <v>2023</v>
      </c>
      <c r="C899" s="5" t="str">
        <f t="shared" si="182"/>
        <v>2023 W17</v>
      </c>
      <c r="D899" s="5">
        <v>450</v>
      </c>
      <c r="E899" s="5" t="s">
        <v>649</v>
      </c>
      <c r="F899" s="5" t="s">
        <v>21</v>
      </c>
      <c r="G899" s="5" t="s">
        <v>3</v>
      </c>
      <c r="H899" s="5">
        <v>5.5</v>
      </c>
      <c r="I899" s="61">
        <v>5.5</v>
      </c>
      <c r="J899" s="62" t="str">
        <f t="shared" si="183"/>
        <v>D0</v>
      </c>
      <c r="K899" s="61">
        <f t="shared" si="184"/>
        <v>0</v>
      </c>
      <c r="L899" s="228">
        <f>IF(K899=0,0,
IF(J899="D0.5",0.5*SUMIFS('Key Numbers'!$C$2:$C$71,'Key Numbers'!$A$2:$A$71,"&gt;="&amp;ABS($I899),'Key Numbers'!$A$2:$A$71,"&lt;="&amp;ABS($H899)),
IF(J899="D-0.5",0.5*-1*SUMIFS('Key Numbers'!$C$2:$C$71,'Key Numbers'!$A$2:$A$71,"&lt;="&amp;ABS($I899),'Key Numbers'!$A$2:$A$71,"&gt;="&amp;ABS($H899)),
IF(J899="F0.5",0.5*SUMIFS('Key Numbers'!$C$2:$C$71,'Key Numbers'!$A$2:$A$71,"&lt;="&amp;ABS($I899),'Key Numbers'!$A$2:$A$71,"&gt;="&amp;ABS($H899)),
IF(J899="F-0.5",0.5*-1*SUMIFS('Key Numbers'!$C$2:$C$71,'Key Numbers'!$A$2:$A$71,"&gt;="&amp;ABS($I899),'Key Numbers'!$A$2:$A$71,"&lt;="&amp;ABS($H899)),
IF(AND(LEFT(J899,1)="F",K899&lt;0),-1*SUMIFS('Key Numbers'!$C$2:$C$71,'Key Numbers'!$A$2:$A$71,"&gt;="&amp;ABS($I899),'Key Numbers'!$A$2:$A$71,"&lt;="&amp;ABS($H899)),
IF(AND(LEFT(J899,1)="F",K899&gt;0),SUMIFS('Key Numbers'!$C$2:$C$71,'Key Numbers'!$A$2:$A$71,"&lt;="&amp;ABS($I899),'Key Numbers'!$A$2:$A$71,"&gt;="&amp;ABS($H899)),
IF(AND(LEFT(J899,1)="D",K899&lt;0),-1*SUMIFS('Key Numbers'!$C$2:$C$71,'Key Numbers'!$A$2:$A$71,"&lt;="&amp;ABS($I899),'Key Numbers'!$A$2:$A$71,"&gt;="&amp;ABS($H899)),
SUMIFS('Key Numbers'!$C$2:$C$71,'Key Numbers'!$A$2:$A$71,"&gt;="&amp;ABS($I899),'Key Numbers'!$A$2:$A$71,"&lt;="&amp;ABS($H899))))))))))</f>
        <v>0</v>
      </c>
      <c r="M899" s="6" cm="1">
        <f t="array" ref="M899">IFERROR(INDEX(DVOA!$E$2:$E$20095,MATCH($F899&amp;$A899-1&amp;$B899,DVOA!$C$2:$C$20095&amp;DVOA!$A$2:$A20621&amp;DVOA!$B$2:$B$20095,0)),0)</f>
        <v>0.14665149499999999</v>
      </c>
      <c r="N899" s="6" cm="1">
        <f t="array" ref="N899">IFERROR(INDEX(WDVOA!$W$2:$W$1616,MATCH($F899&amp;$A899-1&amp;$B899,WDVOA!$U$2:$U$19616&amp;WDVOA!$V$2:$V$19616&amp;WDVOA!$B$2:$B$19616,0)),0)</f>
        <v>0</v>
      </c>
      <c r="O899" s="6" cm="1">
        <f t="array" ref="O899">IFERROR(INDEX(DVOA!$AC$2:$AC$20095,MATCH($F899&amp;$A899-1&amp;$B899,DVOA!$C$2:$C$20095&amp;DVOA!$A$2:$A$20095&amp;DVOA!$B$2:$B$20095,0)
),0)</f>
        <v>0.17308831199999999</v>
      </c>
      <c r="P899" s="6" cm="1">
        <f t="array" ref="P899">IFERROR(INDEX(DVOA!$E$2:$E$20095,MATCH($G899&amp;$A899-1&amp;$B899,DVOA!$C$2:$C$20095&amp;DVOA!$A$2:$A20621&amp;DVOA!$B$2:$B$20095,0)),0)</f>
        <v>0.18027062899999999</v>
      </c>
      <c r="Q899" s="6" cm="1">
        <f t="array" ref="Q899">IFERROR(INDEX(WDVOA!$W$2:$W$1616,MATCH($G899&amp;$A899-1&amp;$B899,WDVOA!$U$2:$U$19616&amp;WDVOA!$V$2:$V$19616&amp;WDVOA!$B$2:$B$19616,0)),0)</f>
        <v>0</v>
      </c>
      <c r="R899" s="6" cm="1">
        <f t="array" ref="R899">IFERROR(INDEX(DVOA!$AC$2:$AC$20095,MATCH($G899&amp;$A899-1&amp;$B899,DVOA!$C$2:$C$20095&amp;DVOA!$A$2:$A$20095&amp;DVOA!$B$2:$B$20095,0)
),0)</f>
        <v>0.16216973800000001</v>
      </c>
      <c r="S899" s="6">
        <f t="shared" si="185"/>
        <v>0.16762902499999999</v>
      </c>
      <c r="T899" s="104">
        <f t="shared" ref="T899:T961" si="193">IF(A899=1,"",M899-P899)</f>
        <v>-3.3619133999999995E-2</v>
      </c>
      <c r="U899" s="104" t="str">
        <f t="shared" ref="U899:U961" si="194">IF(N899=0,"",N899-Q899)</f>
        <v/>
      </c>
      <c r="V899" s="26" t="str" cm="1">
        <f t="array" ref="V899">IFERROR(IF(E899="H",INDEX('DVOA Pred'!$G$2:$G$1000,MATCH($F899&amp;$B899&amp;$A899,'DVOA Pred'!$C$2:$C$1000&amp;'DVOA Pred'!$A$2:$A$1000&amp;'DVOA Pred'!$B$2:$B$1000,0)),
INDEX('DVOA Pred'!$H$2:$H$1000,MATCH($F899&amp;$B899&amp;$A899,'DVOA Pred'!$D$2:$D$1000&amp;'DVOA Pred'!$A$2:$A$1000&amp;'DVOA Pred'!$B$2:$B$1000,0))),"")</f>
        <v/>
      </c>
      <c r="W899" s="26" t="str">
        <f t="shared" si="186"/>
        <v/>
      </c>
      <c r="X899" s="26" t="str">
        <f t="shared" si="187"/>
        <v/>
      </c>
      <c r="Y899" s="6" t="str">
        <f>IFERROR((PERCENTRANK($L$2:$L$20355,L899)*Multiples!$B$3)+((PERCENTRANK($W$2:$W$20355,W899)*(1-Multiples!$B$3))),"")</f>
        <v/>
      </c>
      <c r="Z899" s="64">
        <v>19</v>
      </c>
      <c r="AA899" s="64">
        <v>20</v>
      </c>
      <c r="AB899" s="24">
        <f t="shared" si="188"/>
        <v>-1</v>
      </c>
      <c r="AC899" s="24">
        <f t="shared" si="189"/>
        <v>4.5</v>
      </c>
      <c r="AD899" s="24">
        <f t="shared" si="190"/>
        <v>4.5</v>
      </c>
      <c r="AE899" s="99" t="str">
        <f t="shared" si="191"/>
        <v>Yes</v>
      </c>
      <c r="AF899" s="99" t="str">
        <f t="shared" si="192"/>
        <v>Yes</v>
      </c>
      <c r="AG899" s="64"/>
      <c r="AH899" s="105"/>
      <c r="AI899" s="105"/>
      <c r="AJ899" s="66"/>
    </row>
    <row r="900" spans="1:36" customFormat="1" x14ac:dyDescent="0.25">
      <c r="A900" s="7">
        <v>17</v>
      </c>
      <c r="B900" s="5">
        <v>2023</v>
      </c>
      <c r="C900" s="5" t="str">
        <f t="shared" si="182"/>
        <v>2023 W17</v>
      </c>
      <c r="D900" s="5">
        <v>451</v>
      </c>
      <c r="E900" s="5" t="s">
        <v>651</v>
      </c>
      <c r="F900" s="5" t="s">
        <v>18</v>
      </c>
      <c r="G900" s="5" t="s">
        <v>4</v>
      </c>
      <c r="H900" s="5">
        <v>-3.5</v>
      </c>
      <c r="I900" s="61">
        <v>-3</v>
      </c>
      <c r="J900" s="62" t="str">
        <f t="shared" si="183"/>
        <v>F-0.5</v>
      </c>
      <c r="K900" s="61">
        <f t="shared" si="184"/>
        <v>-0.5</v>
      </c>
      <c r="L900" s="228">
        <f>IF(K900=0,0,
IF(J900="D0.5",0.5*SUMIFS('Key Numbers'!$C$2:$C$71,'Key Numbers'!$A$2:$A$71,"&gt;="&amp;ABS($I900),'Key Numbers'!$A$2:$A$71,"&lt;="&amp;ABS($H900)),
IF(J900="D-0.5",0.5*-1*SUMIFS('Key Numbers'!$C$2:$C$71,'Key Numbers'!$A$2:$A$71,"&lt;="&amp;ABS($I900),'Key Numbers'!$A$2:$A$71,"&gt;="&amp;ABS($H900)),
IF(J900="F0.5",0.5*SUMIFS('Key Numbers'!$C$2:$C$71,'Key Numbers'!$A$2:$A$71,"&lt;="&amp;ABS($I900),'Key Numbers'!$A$2:$A$71,"&gt;="&amp;ABS($H900)),
IF(J900="F-0.5",0.5*-1*SUMIFS('Key Numbers'!$C$2:$C$71,'Key Numbers'!$A$2:$A$71,"&gt;="&amp;ABS($I900),'Key Numbers'!$A$2:$A$71,"&lt;="&amp;ABS($H900)),
IF(AND(LEFT(J900,1)="F",K900&lt;0),-1*SUMIFS('Key Numbers'!$C$2:$C$71,'Key Numbers'!$A$2:$A$71,"&gt;="&amp;ABS($I900),'Key Numbers'!$A$2:$A$71,"&lt;="&amp;ABS($H900)),
IF(AND(LEFT(J900,1)="F",K900&gt;0),SUMIFS('Key Numbers'!$C$2:$C$71,'Key Numbers'!$A$2:$A$71,"&lt;="&amp;ABS($I900),'Key Numbers'!$A$2:$A$71,"&gt;="&amp;ABS($H900)),
IF(AND(LEFT(J900,1)="D",K900&lt;0),-1*SUMIFS('Key Numbers'!$C$2:$C$71,'Key Numbers'!$A$2:$A$71,"&lt;="&amp;ABS($I900),'Key Numbers'!$A$2:$A$71,"&gt;="&amp;ABS($H900)),
SUMIFS('Key Numbers'!$C$2:$C$71,'Key Numbers'!$A$2:$A$71,"&gt;="&amp;ABS($I900),'Key Numbers'!$A$2:$A$71,"&lt;="&amp;ABS($H900))))))))))</f>
        <v>-7.247706422018349E-2</v>
      </c>
      <c r="M900" s="6" cm="1">
        <f t="array" ref="M900">IFERROR(INDEX(DVOA!$E$2:$E$20095,MATCH($F900&amp;$A900-1&amp;$B900,DVOA!$C$2:$C$20095&amp;DVOA!$A$2:$A20622&amp;DVOA!$B$2:$B$20095,0)),0)</f>
        <v>0.435613419</v>
      </c>
      <c r="N900" s="6" cm="1">
        <f t="array" ref="N900">IFERROR(INDEX(WDVOA!$W$2:$W$1616,MATCH($F900&amp;$A900-1&amp;$B900,WDVOA!$U$2:$U$19616&amp;WDVOA!$V$2:$V$19616&amp;WDVOA!$B$2:$B$19616,0)),0)</f>
        <v>0</v>
      </c>
      <c r="O900" s="6" cm="1">
        <f t="array" ref="O900">IFERROR(INDEX(DVOA!$AC$2:$AC$20095,MATCH($F900&amp;$A900-1&amp;$B900,DVOA!$C$2:$C$20095&amp;DVOA!$A$2:$A$20095&amp;DVOA!$B$2:$B$20095,0)
),0)</f>
        <v>0.18110917300000001</v>
      </c>
      <c r="P900" s="6" cm="1">
        <f t="array" ref="P900">IFERROR(INDEX(DVOA!$E$2:$E$20095,MATCH($G900&amp;$A900-1&amp;$B900,DVOA!$C$2:$C$20095&amp;DVOA!$A$2:$A20622&amp;DVOA!$B$2:$B$20095,0)),0)</f>
        <v>0.24841417299999999</v>
      </c>
      <c r="Q900" s="6" cm="1">
        <f t="array" ref="Q900">IFERROR(INDEX(WDVOA!$W$2:$W$1616,MATCH($G900&amp;$A900-1&amp;$B900,WDVOA!$U$2:$U$19616&amp;WDVOA!$V$2:$V$19616&amp;WDVOA!$B$2:$B$19616,0)),0)</f>
        <v>0</v>
      </c>
      <c r="R900" s="6" cm="1">
        <f t="array" ref="R900">IFERROR(INDEX(DVOA!$AC$2:$AC$20095,MATCH($G900&amp;$A900-1&amp;$B900,DVOA!$C$2:$C$20095&amp;DVOA!$A$2:$A$20095&amp;DVOA!$B$2:$B$20095,0)
),0)</f>
        <v>0.143467014</v>
      </c>
      <c r="S900" s="6">
        <f t="shared" si="185"/>
        <v>0.16228809350000001</v>
      </c>
      <c r="T900" s="104">
        <f t="shared" si="193"/>
        <v>0.18719924600000001</v>
      </c>
      <c r="U900" s="104" t="str">
        <f t="shared" si="194"/>
        <v/>
      </c>
      <c r="V900" s="26" t="str" cm="1">
        <f t="array" ref="V900">IFERROR(IF(E900="H",INDEX('DVOA Pred'!$G$2:$G$1000,MATCH($F900&amp;$B900&amp;$A900,'DVOA Pred'!$C$2:$C$1000&amp;'DVOA Pred'!$A$2:$A$1000&amp;'DVOA Pred'!$B$2:$B$1000,0)),
INDEX('DVOA Pred'!$H$2:$H$1000,MATCH($F900&amp;$B900&amp;$A900,'DVOA Pred'!$D$2:$D$1000&amp;'DVOA Pred'!$A$2:$A$1000&amp;'DVOA Pred'!$B$2:$B$1000,0))),"")</f>
        <v/>
      </c>
      <c r="W900" s="26" t="str">
        <f t="shared" si="186"/>
        <v/>
      </c>
      <c r="X900" s="26" t="str">
        <f t="shared" si="187"/>
        <v/>
      </c>
      <c r="Y900" s="6" t="str">
        <f>IFERROR((PERCENTRANK($L$2:$L$20355,L900)*Multiples!$B$3)+((PERCENTRANK($W$2:$W$20355,W900)*(1-Multiples!$B$3))),"")</f>
        <v/>
      </c>
      <c r="Z900" s="64">
        <v>56</v>
      </c>
      <c r="AA900" s="64">
        <v>19</v>
      </c>
      <c r="AB900" s="24">
        <f t="shared" si="188"/>
        <v>37</v>
      </c>
      <c r="AC900" s="24">
        <f t="shared" si="189"/>
        <v>33.5</v>
      </c>
      <c r="AD900" s="24">
        <f t="shared" si="190"/>
        <v>34</v>
      </c>
      <c r="AE900" s="99" t="str">
        <f t="shared" si="191"/>
        <v>Yes</v>
      </c>
      <c r="AF900" s="99" t="str">
        <f t="shared" si="192"/>
        <v>Yes</v>
      </c>
      <c r="AG900" s="64"/>
      <c r="AH900" s="105"/>
      <c r="AI900" s="105"/>
      <c r="AJ900" s="66"/>
    </row>
    <row r="901" spans="1:36" customFormat="1" x14ac:dyDescent="0.25">
      <c r="A901" s="7">
        <v>17</v>
      </c>
      <c r="B901" s="5">
        <v>2023</v>
      </c>
      <c r="C901" s="5" t="str">
        <f t="shared" si="182"/>
        <v>2023 W17</v>
      </c>
      <c r="D901" s="5">
        <v>451</v>
      </c>
      <c r="E901" s="5" t="s">
        <v>649</v>
      </c>
      <c r="F901" s="5" t="s">
        <v>4</v>
      </c>
      <c r="G901" s="5" t="s">
        <v>18</v>
      </c>
      <c r="H901" s="5">
        <v>3.5</v>
      </c>
      <c r="I901" s="61">
        <v>3</v>
      </c>
      <c r="J901" s="62" t="str">
        <f t="shared" si="183"/>
        <v>D0.5</v>
      </c>
      <c r="K901" s="61">
        <f t="shared" si="184"/>
        <v>0.5</v>
      </c>
      <c r="L901" s="228">
        <f>IF(K901=0,0,
IF(J901="D0.5",0.5*SUMIFS('Key Numbers'!$C$2:$C$71,'Key Numbers'!$A$2:$A$71,"&gt;="&amp;ABS($I901),'Key Numbers'!$A$2:$A$71,"&lt;="&amp;ABS($H901)),
IF(J901="D-0.5",0.5*-1*SUMIFS('Key Numbers'!$C$2:$C$71,'Key Numbers'!$A$2:$A$71,"&lt;="&amp;ABS($I901),'Key Numbers'!$A$2:$A$71,"&gt;="&amp;ABS($H901)),
IF(J901="F0.5",0.5*SUMIFS('Key Numbers'!$C$2:$C$71,'Key Numbers'!$A$2:$A$71,"&lt;="&amp;ABS($I901),'Key Numbers'!$A$2:$A$71,"&gt;="&amp;ABS($H901)),
IF(J901="F-0.5",0.5*-1*SUMIFS('Key Numbers'!$C$2:$C$71,'Key Numbers'!$A$2:$A$71,"&gt;="&amp;ABS($I901),'Key Numbers'!$A$2:$A$71,"&lt;="&amp;ABS($H901)),
IF(AND(LEFT(J901,1)="F",K901&lt;0),-1*SUMIFS('Key Numbers'!$C$2:$C$71,'Key Numbers'!$A$2:$A$71,"&gt;="&amp;ABS($I901),'Key Numbers'!$A$2:$A$71,"&lt;="&amp;ABS($H901)),
IF(AND(LEFT(J901,1)="F",K901&gt;0),SUMIFS('Key Numbers'!$C$2:$C$71,'Key Numbers'!$A$2:$A$71,"&lt;="&amp;ABS($I901),'Key Numbers'!$A$2:$A$71,"&gt;="&amp;ABS($H901)),
IF(AND(LEFT(J901,1)="D",K901&lt;0),-1*SUMIFS('Key Numbers'!$C$2:$C$71,'Key Numbers'!$A$2:$A$71,"&lt;="&amp;ABS($I901),'Key Numbers'!$A$2:$A$71,"&gt;="&amp;ABS($H901)),
SUMIFS('Key Numbers'!$C$2:$C$71,'Key Numbers'!$A$2:$A$71,"&gt;="&amp;ABS($I901),'Key Numbers'!$A$2:$A$71,"&lt;="&amp;ABS($H901))))))))))</f>
        <v>7.247706422018349E-2</v>
      </c>
      <c r="M901" s="6" cm="1">
        <f t="array" ref="M901">IFERROR(INDEX(DVOA!$E$2:$E$20095,MATCH($F901&amp;$A901-1&amp;$B901,DVOA!$C$2:$C$20095&amp;DVOA!$A$2:$A20623&amp;DVOA!$B$2:$B$20095,0)),0)</f>
        <v>0.24841417299999999</v>
      </c>
      <c r="N901" s="6" cm="1">
        <f t="array" ref="N901">IFERROR(INDEX(WDVOA!$W$2:$W$1616,MATCH($F901&amp;$A901-1&amp;$B901,WDVOA!$U$2:$U$19616&amp;WDVOA!$V$2:$V$19616&amp;WDVOA!$B$2:$B$19616,0)),0)</f>
        <v>0</v>
      </c>
      <c r="O901" s="6" cm="1">
        <f t="array" ref="O901">IFERROR(INDEX(DVOA!$AC$2:$AC$20095,MATCH($F901&amp;$A901-1&amp;$B901,DVOA!$C$2:$C$20095&amp;DVOA!$A$2:$A$20095&amp;DVOA!$B$2:$B$20095,0)
),0)</f>
        <v>0.143467014</v>
      </c>
      <c r="P901" s="6" cm="1">
        <f t="array" ref="P901">IFERROR(INDEX(DVOA!$E$2:$E$20095,MATCH($G901&amp;$A901-1&amp;$B901,DVOA!$C$2:$C$20095&amp;DVOA!$A$2:$A20623&amp;DVOA!$B$2:$B$20095,0)),0)</f>
        <v>0.435613419</v>
      </c>
      <c r="Q901" s="6" cm="1">
        <f t="array" ref="Q901">IFERROR(INDEX(WDVOA!$W$2:$W$1616,MATCH($G901&amp;$A901-1&amp;$B901,WDVOA!$U$2:$U$19616&amp;WDVOA!$V$2:$V$19616&amp;WDVOA!$B$2:$B$19616,0)),0)</f>
        <v>0</v>
      </c>
      <c r="R901" s="6" cm="1">
        <f t="array" ref="R901">IFERROR(INDEX(DVOA!$AC$2:$AC$20095,MATCH($G901&amp;$A901-1&amp;$B901,DVOA!$C$2:$C$20095&amp;DVOA!$A$2:$A$20095&amp;DVOA!$B$2:$B$20095,0)
),0)</f>
        <v>0.18110917300000001</v>
      </c>
      <c r="S901" s="6">
        <f t="shared" si="185"/>
        <v>0.16228809350000001</v>
      </c>
      <c r="T901" s="104">
        <f t="shared" si="193"/>
        <v>-0.18719924600000001</v>
      </c>
      <c r="U901" s="104" t="str">
        <f t="shared" si="194"/>
        <v/>
      </c>
      <c r="V901" s="26" t="str" cm="1">
        <f t="array" ref="V901">IFERROR(IF(E901="H",INDEX('DVOA Pred'!$G$2:$G$1000,MATCH($F901&amp;$B901&amp;$A901,'DVOA Pred'!$C$2:$C$1000&amp;'DVOA Pred'!$A$2:$A$1000&amp;'DVOA Pred'!$B$2:$B$1000,0)),
INDEX('DVOA Pred'!$H$2:$H$1000,MATCH($F901&amp;$B901&amp;$A901,'DVOA Pred'!$D$2:$D$1000&amp;'DVOA Pred'!$A$2:$A$1000&amp;'DVOA Pred'!$B$2:$B$1000,0))),"")</f>
        <v/>
      </c>
      <c r="W901" s="26" t="str">
        <f t="shared" si="186"/>
        <v/>
      </c>
      <c r="X901" s="26" t="str">
        <f t="shared" si="187"/>
        <v/>
      </c>
      <c r="Y901" s="6" t="str">
        <f>IFERROR((PERCENTRANK($L$2:$L$20355,L901)*Multiples!$B$3)+((PERCENTRANK($W$2:$W$20355,W901)*(1-Multiples!$B$3))),"")</f>
        <v/>
      </c>
      <c r="Z901" s="64">
        <v>19</v>
      </c>
      <c r="AA901" s="64">
        <v>56</v>
      </c>
      <c r="AB901" s="24">
        <f t="shared" si="188"/>
        <v>-37</v>
      </c>
      <c r="AC901" s="24">
        <f t="shared" si="189"/>
        <v>-33.5</v>
      </c>
      <c r="AD901" s="24">
        <f t="shared" si="190"/>
        <v>-34</v>
      </c>
      <c r="AE901" s="99" t="str">
        <f t="shared" si="191"/>
        <v>No</v>
      </c>
      <c r="AF901" s="99" t="str">
        <f t="shared" si="192"/>
        <v>No</v>
      </c>
      <c r="AG901" s="64"/>
      <c r="AH901" s="105"/>
      <c r="AI901" s="105"/>
      <c r="AJ901" s="66"/>
    </row>
    <row r="902" spans="1:36" customFormat="1" x14ac:dyDescent="0.25">
      <c r="A902" s="7">
        <v>17</v>
      </c>
      <c r="B902" s="5">
        <v>2023</v>
      </c>
      <c r="C902" s="5" t="str">
        <f t="shared" si="182"/>
        <v>2023 W17</v>
      </c>
      <c r="D902" s="5">
        <v>452</v>
      </c>
      <c r="E902" s="5" t="s">
        <v>651</v>
      </c>
      <c r="F902" s="5" t="s">
        <v>49</v>
      </c>
      <c r="G902" s="5" t="s">
        <v>45</v>
      </c>
      <c r="H902" s="5">
        <v>-3.5</v>
      </c>
      <c r="I902" s="61">
        <v>-5</v>
      </c>
      <c r="J902" s="62" t="str">
        <f t="shared" si="183"/>
        <v>F1.5</v>
      </c>
      <c r="K902" s="61">
        <f t="shared" si="184"/>
        <v>1.5</v>
      </c>
      <c r="L902" s="228">
        <f>IF(K902=0,0,
IF(J902="D0.5",0.5*SUMIFS('Key Numbers'!$C$2:$C$71,'Key Numbers'!$A$2:$A$71,"&gt;="&amp;ABS($I902),'Key Numbers'!$A$2:$A$71,"&lt;="&amp;ABS($H902)),
IF(J902="D-0.5",0.5*-1*SUMIFS('Key Numbers'!$C$2:$C$71,'Key Numbers'!$A$2:$A$71,"&lt;="&amp;ABS($I902),'Key Numbers'!$A$2:$A$71,"&gt;="&amp;ABS($H902)),
IF(J902="F0.5",0.5*SUMIFS('Key Numbers'!$C$2:$C$71,'Key Numbers'!$A$2:$A$71,"&lt;="&amp;ABS($I902),'Key Numbers'!$A$2:$A$71,"&gt;="&amp;ABS($H902)),
IF(J902="F-0.5",0.5*-1*SUMIFS('Key Numbers'!$C$2:$C$71,'Key Numbers'!$A$2:$A$71,"&gt;="&amp;ABS($I902),'Key Numbers'!$A$2:$A$71,"&lt;="&amp;ABS($H902)),
IF(AND(LEFT(J902,1)="F",K902&lt;0),-1*SUMIFS('Key Numbers'!$C$2:$C$71,'Key Numbers'!$A$2:$A$71,"&gt;="&amp;ABS($I902),'Key Numbers'!$A$2:$A$71,"&lt;="&amp;ABS($H902)),
IF(AND(LEFT(J902,1)="F",K902&gt;0),SUMIFS('Key Numbers'!$C$2:$C$71,'Key Numbers'!$A$2:$A$71,"&lt;="&amp;ABS($I902),'Key Numbers'!$A$2:$A$71,"&gt;="&amp;ABS($H902)),
IF(AND(LEFT(J902,1)="D",K902&lt;0),-1*SUMIFS('Key Numbers'!$C$2:$C$71,'Key Numbers'!$A$2:$A$71,"&lt;="&amp;ABS($I902),'Key Numbers'!$A$2:$A$71,"&gt;="&amp;ABS($H902)),
SUMIFS('Key Numbers'!$C$2:$C$71,'Key Numbers'!$A$2:$A$71,"&gt;="&amp;ABS($I902),'Key Numbers'!$A$2:$A$71,"&lt;="&amp;ABS($H902))))))))))</f>
        <v>0.10825688073394496</v>
      </c>
      <c r="M902" s="6" cm="1">
        <f t="array" ref="M902">IFERROR(INDEX(DVOA!$E$2:$E$20095,MATCH($F902&amp;$A902-1&amp;$B902,DVOA!$C$2:$C$20095&amp;DVOA!$A$2:$A20624&amp;DVOA!$B$2:$B$20095,0)),0)</f>
        <v>4.2094700000000002E-4</v>
      </c>
      <c r="N902" s="6" cm="1">
        <f t="array" ref="N902">IFERROR(INDEX(WDVOA!$W$2:$W$1616,MATCH($F902&amp;$A902-1&amp;$B902,WDVOA!$U$2:$U$19616&amp;WDVOA!$V$2:$V$19616&amp;WDVOA!$B$2:$B$19616,0)),0)</f>
        <v>0</v>
      </c>
      <c r="O902" s="6" cm="1">
        <f t="array" ref="O902">IFERROR(INDEX(DVOA!$AC$2:$AC$20095,MATCH($F902&amp;$A902-1&amp;$B902,DVOA!$C$2:$C$20095&amp;DVOA!$A$2:$A$20095&amp;DVOA!$B$2:$B$20095,0)
),0)</f>
        <v>0.17245466600000001</v>
      </c>
      <c r="P902" s="6" cm="1">
        <f t="array" ref="P902">IFERROR(INDEX(DVOA!$E$2:$E$20095,MATCH($G902&amp;$A902-1&amp;$B902,DVOA!$C$2:$C$20095&amp;DVOA!$A$2:$A20624&amp;DVOA!$B$2:$B$20095,0)),0)</f>
        <v>-0.12887175300000001</v>
      </c>
      <c r="Q902" s="6" cm="1">
        <f t="array" ref="Q902">IFERROR(INDEX(WDVOA!$W$2:$W$1616,MATCH($G902&amp;$A902-1&amp;$B902,WDVOA!$U$2:$U$19616&amp;WDVOA!$V$2:$V$19616&amp;WDVOA!$B$2:$B$19616,0)),0)</f>
        <v>0</v>
      </c>
      <c r="R902" s="6" cm="1">
        <f t="array" ref="R902">IFERROR(INDEX(DVOA!$AC$2:$AC$20095,MATCH($G902&amp;$A902-1&amp;$B902,DVOA!$C$2:$C$20095&amp;DVOA!$A$2:$A$20095&amp;DVOA!$B$2:$B$20095,0)
),0)</f>
        <v>0.105602927</v>
      </c>
      <c r="S902" s="6">
        <f t="shared" si="185"/>
        <v>0.1390287965</v>
      </c>
      <c r="T902" s="104">
        <f t="shared" si="193"/>
        <v>0.12929270000000001</v>
      </c>
      <c r="U902" s="104" t="str">
        <f t="shared" si="194"/>
        <v/>
      </c>
      <c r="V902" s="26" t="str" cm="1">
        <f t="array" ref="V902">IFERROR(IF(E902="H",INDEX('DVOA Pred'!$G$2:$G$1000,MATCH($F902&amp;$B902&amp;$A902,'DVOA Pred'!$C$2:$C$1000&amp;'DVOA Pred'!$A$2:$A$1000&amp;'DVOA Pred'!$B$2:$B$1000,0)),
INDEX('DVOA Pred'!$H$2:$H$1000,MATCH($F902&amp;$B902&amp;$A902,'DVOA Pred'!$D$2:$D$1000&amp;'DVOA Pred'!$A$2:$A$1000&amp;'DVOA Pred'!$B$2:$B$1000,0))),"")</f>
        <v/>
      </c>
      <c r="W902" s="26" t="str">
        <f t="shared" si="186"/>
        <v/>
      </c>
      <c r="X902" s="26" t="str">
        <f t="shared" si="187"/>
        <v/>
      </c>
      <c r="Y902" s="6" t="str">
        <f>IFERROR((PERCENTRANK($L$2:$L$20355,L902)*Multiples!$B$3)+((PERCENTRANK($W$2:$W$20355,W902)*(1-Multiples!$B$3))),"")</f>
        <v/>
      </c>
      <c r="Z902" s="64">
        <v>26</v>
      </c>
      <c r="AA902" s="64">
        <v>3</v>
      </c>
      <c r="AB902" s="24">
        <f t="shared" si="188"/>
        <v>23</v>
      </c>
      <c r="AC902" s="24">
        <f t="shared" si="189"/>
        <v>19.5</v>
      </c>
      <c r="AD902" s="24">
        <f t="shared" si="190"/>
        <v>18</v>
      </c>
      <c r="AE902" s="99" t="str">
        <f t="shared" si="191"/>
        <v>Yes</v>
      </c>
      <c r="AF902" s="99" t="str">
        <f t="shared" si="192"/>
        <v>Yes</v>
      </c>
      <c r="AG902" s="64"/>
      <c r="AH902" s="105"/>
      <c r="AI902" s="105"/>
      <c r="AJ902" s="66"/>
    </row>
    <row r="903" spans="1:36" customFormat="1" x14ac:dyDescent="0.25">
      <c r="A903" s="7">
        <v>17</v>
      </c>
      <c r="B903" s="5">
        <v>2023</v>
      </c>
      <c r="C903" s="5" t="str">
        <f t="shared" si="182"/>
        <v>2023 W17</v>
      </c>
      <c r="D903" s="5">
        <v>452</v>
      </c>
      <c r="E903" s="5" t="s">
        <v>649</v>
      </c>
      <c r="F903" s="5" t="s">
        <v>45</v>
      </c>
      <c r="G903" s="5" t="s">
        <v>49</v>
      </c>
      <c r="H903" s="5">
        <v>3.5</v>
      </c>
      <c r="I903" s="61">
        <v>5</v>
      </c>
      <c r="J903" s="62" t="str">
        <f t="shared" si="183"/>
        <v>D-1.5</v>
      </c>
      <c r="K903" s="61">
        <f t="shared" si="184"/>
        <v>-1.5</v>
      </c>
      <c r="L903" s="228">
        <f>IF(K903=0,0,
IF(J903="D0.5",0.5*SUMIFS('Key Numbers'!$C$2:$C$71,'Key Numbers'!$A$2:$A$71,"&gt;="&amp;ABS($I903),'Key Numbers'!$A$2:$A$71,"&lt;="&amp;ABS($H903)),
IF(J903="D-0.5",0.5*-1*SUMIFS('Key Numbers'!$C$2:$C$71,'Key Numbers'!$A$2:$A$71,"&lt;="&amp;ABS($I903),'Key Numbers'!$A$2:$A$71,"&gt;="&amp;ABS($H903)),
IF(J903="F0.5",0.5*SUMIFS('Key Numbers'!$C$2:$C$71,'Key Numbers'!$A$2:$A$71,"&lt;="&amp;ABS($I903),'Key Numbers'!$A$2:$A$71,"&gt;="&amp;ABS($H903)),
IF(J903="F-0.5",0.5*-1*SUMIFS('Key Numbers'!$C$2:$C$71,'Key Numbers'!$A$2:$A$71,"&gt;="&amp;ABS($I903),'Key Numbers'!$A$2:$A$71,"&lt;="&amp;ABS($H903)),
IF(AND(LEFT(J903,1)="F",K903&lt;0),-1*SUMIFS('Key Numbers'!$C$2:$C$71,'Key Numbers'!$A$2:$A$71,"&gt;="&amp;ABS($I903),'Key Numbers'!$A$2:$A$71,"&lt;="&amp;ABS($H903)),
IF(AND(LEFT(J903,1)="F",K903&gt;0),SUMIFS('Key Numbers'!$C$2:$C$71,'Key Numbers'!$A$2:$A$71,"&lt;="&amp;ABS($I903),'Key Numbers'!$A$2:$A$71,"&gt;="&amp;ABS($H903)),
IF(AND(LEFT(J903,1)="D",K903&lt;0),-1*SUMIFS('Key Numbers'!$C$2:$C$71,'Key Numbers'!$A$2:$A$71,"&lt;="&amp;ABS($I903),'Key Numbers'!$A$2:$A$71,"&gt;="&amp;ABS($H903)),
SUMIFS('Key Numbers'!$C$2:$C$71,'Key Numbers'!$A$2:$A$71,"&gt;="&amp;ABS($I903),'Key Numbers'!$A$2:$A$71,"&lt;="&amp;ABS($H903))))))))))</f>
        <v>-0.10825688073394496</v>
      </c>
      <c r="M903" s="6" cm="1">
        <f t="array" ref="M903">IFERROR(INDEX(DVOA!$E$2:$E$20095,MATCH($F903&amp;$A903-1&amp;$B903,DVOA!$C$2:$C$20095&amp;DVOA!$A$2:$A20625&amp;DVOA!$B$2:$B$20095,0)),0)</f>
        <v>-0.12887175300000001</v>
      </c>
      <c r="N903" s="6" cm="1">
        <f t="array" ref="N903">IFERROR(INDEX(WDVOA!$W$2:$W$1616,MATCH($F903&amp;$A903-1&amp;$B903,WDVOA!$U$2:$U$19616&amp;WDVOA!$V$2:$V$19616&amp;WDVOA!$B$2:$B$19616,0)),0)</f>
        <v>0</v>
      </c>
      <c r="O903" s="6" cm="1">
        <f t="array" ref="O903">IFERROR(INDEX(DVOA!$AC$2:$AC$20095,MATCH($F903&amp;$A903-1&amp;$B903,DVOA!$C$2:$C$20095&amp;DVOA!$A$2:$A$20095&amp;DVOA!$B$2:$B$20095,0)
),0)</f>
        <v>0.105602927</v>
      </c>
      <c r="P903" s="6" cm="1">
        <f t="array" ref="P903">IFERROR(INDEX(DVOA!$E$2:$E$20095,MATCH($G903&amp;$A903-1&amp;$B903,DVOA!$C$2:$C$20095&amp;DVOA!$A$2:$A20625&amp;DVOA!$B$2:$B$20095,0)),0)</f>
        <v>4.2094700000000002E-4</v>
      </c>
      <c r="Q903" s="6" cm="1">
        <f t="array" ref="Q903">IFERROR(INDEX(WDVOA!$W$2:$W$1616,MATCH($G903&amp;$A903-1&amp;$B903,WDVOA!$U$2:$U$19616&amp;WDVOA!$V$2:$V$19616&amp;WDVOA!$B$2:$B$19616,0)),0)</f>
        <v>0</v>
      </c>
      <c r="R903" s="6" cm="1">
        <f t="array" ref="R903">IFERROR(INDEX(DVOA!$AC$2:$AC$20095,MATCH($G903&amp;$A903-1&amp;$B903,DVOA!$C$2:$C$20095&amp;DVOA!$A$2:$A$20095&amp;DVOA!$B$2:$B$20095,0)
),0)</f>
        <v>0.17245466600000001</v>
      </c>
      <c r="S903" s="6">
        <f t="shared" si="185"/>
        <v>0.1390287965</v>
      </c>
      <c r="T903" s="104">
        <f t="shared" si="193"/>
        <v>-0.12929270000000001</v>
      </c>
      <c r="U903" s="104" t="str">
        <f t="shared" si="194"/>
        <v/>
      </c>
      <c r="V903" s="26" t="str" cm="1">
        <f t="array" ref="V903">IFERROR(IF(E903="H",INDEX('DVOA Pred'!$G$2:$G$1000,MATCH($F903&amp;$B903&amp;$A903,'DVOA Pred'!$C$2:$C$1000&amp;'DVOA Pred'!$A$2:$A$1000&amp;'DVOA Pred'!$B$2:$B$1000,0)),
INDEX('DVOA Pred'!$H$2:$H$1000,MATCH($F903&amp;$B903&amp;$A903,'DVOA Pred'!$D$2:$D$1000&amp;'DVOA Pred'!$A$2:$A$1000&amp;'DVOA Pred'!$B$2:$B$1000,0))),"")</f>
        <v/>
      </c>
      <c r="W903" s="26" t="str">
        <f t="shared" si="186"/>
        <v/>
      </c>
      <c r="X903" s="26" t="str">
        <f t="shared" si="187"/>
        <v/>
      </c>
      <c r="Y903" s="6" t="str">
        <f>IFERROR((PERCENTRANK($L$2:$L$20355,L903)*Multiples!$B$3)+((PERCENTRANK($W$2:$W$20355,W903)*(1-Multiples!$B$3))),"")</f>
        <v/>
      </c>
      <c r="Z903" s="64">
        <v>3</v>
      </c>
      <c r="AA903" s="64">
        <v>26</v>
      </c>
      <c r="AB903" s="24">
        <f t="shared" si="188"/>
        <v>-23</v>
      </c>
      <c r="AC903" s="24">
        <f t="shared" si="189"/>
        <v>-19.5</v>
      </c>
      <c r="AD903" s="24">
        <f t="shared" si="190"/>
        <v>-18</v>
      </c>
      <c r="AE903" s="99" t="str">
        <f t="shared" si="191"/>
        <v>No</v>
      </c>
      <c r="AF903" s="99" t="str">
        <f t="shared" si="192"/>
        <v>No</v>
      </c>
      <c r="AG903" s="64"/>
      <c r="AH903" s="105"/>
      <c r="AI903" s="105"/>
      <c r="AJ903" s="66"/>
    </row>
    <row r="904" spans="1:36" customFormat="1" x14ac:dyDescent="0.25">
      <c r="A904" s="7">
        <v>17</v>
      </c>
      <c r="B904" s="5">
        <v>2023</v>
      </c>
      <c r="C904" s="5" t="str">
        <f t="shared" si="182"/>
        <v>2023 W17</v>
      </c>
      <c r="D904" s="5">
        <v>453</v>
      </c>
      <c r="E904" s="5" t="s">
        <v>651</v>
      </c>
      <c r="F904" s="5" t="s">
        <v>0</v>
      </c>
      <c r="G904" s="5" t="s">
        <v>17</v>
      </c>
      <c r="H904" s="5">
        <v>-11.5</v>
      </c>
      <c r="I904" s="61">
        <v>-14.5</v>
      </c>
      <c r="J904" s="62" t="str">
        <f t="shared" si="183"/>
        <v>F3</v>
      </c>
      <c r="K904" s="61">
        <f t="shared" si="184"/>
        <v>3</v>
      </c>
      <c r="L904" s="228">
        <f>IF(K904=0,0,
IF(J904="D0.5",0.5*SUMIFS('Key Numbers'!$C$2:$C$71,'Key Numbers'!$A$2:$A$71,"&gt;="&amp;ABS($I904),'Key Numbers'!$A$2:$A$71,"&lt;="&amp;ABS($H904)),
IF(J904="D-0.5",0.5*-1*SUMIFS('Key Numbers'!$C$2:$C$71,'Key Numbers'!$A$2:$A$71,"&lt;="&amp;ABS($I904),'Key Numbers'!$A$2:$A$71,"&gt;="&amp;ABS($H904)),
IF(J904="F0.5",0.5*SUMIFS('Key Numbers'!$C$2:$C$71,'Key Numbers'!$A$2:$A$71,"&lt;="&amp;ABS($I904),'Key Numbers'!$A$2:$A$71,"&gt;="&amp;ABS($H904)),
IF(J904="F-0.5",0.5*-1*SUMIFS('Key Numbers'!$C$2:$C$71,'Key Numbers'!$A$2:$A$71,"&gt;="&amp;ABS($I904),'Key Numbers'!$A$2:$A$71,"&lt;="&amp;ABS($H904)),
IF(AND(LEFT(J904,1)="F",K904&lt;0),-1*SUMIFS('Key Numbers'!$C$2:$C$71,'Key Numbers'!$A$2:$A$71,"&gt;="&amp;ABS($I904),'Key Numbers'!$A$2:$A$71,"&lt;="&amp;ABS($H904)),
IF(AND(LEFT(J904,1)="F",K904&gt;0),SUMIFS('Key Numbers'!$C$2:$C$71,'Key Numbers'!$A$2:$A$71,"&lt;="&amp;ABS($I904),'Key Numbers'!$A$2:$A$71,"&gt;="&amp;ABS($H904)),
IF(AND(LEFT(J904,1)="D",K904&lt;0),-1*SUMIFS('Key Numbers'!$C$2:$C$71,'Key Numbers'!$A$2:$A$71,"&lt;="&amp;ABS($I904),'Key Numbers'!$A$2:$A$71,"&gt;="&amp;ABS($H904)),
SUMIFS('Key Numbers'!$C$2:$C$71,'Key Numbers'!$A$2:$A$71,"&gt;="&amp;ABS($I904),'Key Numbers'!$A$2:$A$71,"&lt;="&amp;ABS($H904))))))))))</f>
        <v>8.990825688073395E-2</v>
      </c>
      <c r="M904" s="6" cm="1">
        <f t="array" ref="M904">IFERROR(INDEX(DVOA!$E$2:$E$20095,MATCH($F904&amp;$A904-1&amp;$B904,DVOA!$C$2:$C$20095&amp;DVOA!$A$2:$A20626&amp;DVOA!$B$2:$B$20095,0)),0)</f>
        <v>0.24924479399999999</v>
      </c>
      <c r="N904" s="6" cm="1">
        <f t="array" ref="N904">IFERROR(INDEX(WDVOA!$W$2:$W$1616,MATCH($F904&amp;$A904-1&amp;$B904,WDVOA!$U$2:$U$19616&amp;WDVOA!$V$2:$V$19616&amp;WDVOA!$B$2:$B$19616,0)),0)</f>
        <v>0</v>
      </c>
      <c r="O904" s="6" cm="1">
        <f t="array" ref="O904">IFERROR(INDEX(DVOA!$AC$2:$AC$20095,MATCH($F904&amp;$A904-1&amp;$B904,DVOA!$C$2:$C$20095&amp;DVOA!$A$2:$A$20095&amp;DVOA!$B$2:$B$20095,0)
),0)</f>
        <v>0.201852271</v>
      </c>
      <c r="P904" s="6" cm="1">
        <f t="array" ref="P904">IFERROR(INDEX(DVOA!$E$2:$E$20095,MATCH($G904&amp;$A904-1&amp;$B904,DVOA!$C$2:$C$20095&amp;DVOA!$A$2:$A20626&amp;DVOA!$B$2:$B$20095,0)),0)</f>
        <v>-0.14633252799999999</v>
      </c>
      <c r="Q904" s="6" cm="1">
        <f t="array" ref="Q904">IFERROR(INDEX(WDVOA!$W$2:$W$1616,MATCH($G904&amp;$A904-1&amp;$B904,WDVOA!$U$2:$U$19616&amp;WDVOA!$V$2:$V$19616&amp;WDVOA!$B$2:$B$19616,0)),0)</f>
        <v>0</v>
      </c>
      <c r="R904" s="6" cm="1">
        <f t="array" ref="R904">IFERROR(INDEX(DVOA!$AC$2:$AC$20095,MATCH($G904&amp;$A904-1&amp;$B904,DVOA!$C$2:$C$20095&amp;DVOA!$A$2:$A$20095&amp;DVOA!$B$2:$B$20095,0)
),0)</f>
        <v>0.15825429099999999</v>
      </c>
      <c r="S904" s="6">
        <f t="shared" si="185"/>
        <v>0.18005328100000001</v>
      </c>
      <c r="T904" s="104">
        <f t="shared" si="193"/>
        <v>0.39557732199999995</v>
      </c>
      <c r="U904" s="104" t="str">
        <f t="shared" si="194"/>
        <v/>
      </c>
      <c r="V904" s="26" t="str" cm="1">
        <f t="array" ref="V904">IFERROR(IF(E904="H",INDEX('DVOA Pred'!$G$2:$G$1000,MATCH($F904&amp;$B904&amp;$A904,'DVOA Pred'!$C$2:$C$1000&amp;'DVOA Pred'!$A$2:$A$1000&amp;'DVOA Pred'!$B$2:$B$1000,0)),
INDEX('DVOA Pred'!$H$2:$H$1000,MATCH($F904&amp;$B904&amp;$A904,'DVOA Pred'!$D$2:$D$1000&amp;'DVOA Pred'!$A$2:$A$1000&amp;'DVOA Pred'!$B$2:$B$1000,0))),"")</f>
        <v/>
      </c>
      <c r="W904" s="26" t="str">
        <f t="shared" si="186"/>
        <v/>
      </c>
      <c r="X904" s="26" t="str">
        <f t="shared" si="187"/>
        <v/>
      </c>
      <c r="Y904" s="6" t="str">
        <f>IFERROR((PERCENTRANK($L$2:$L$20355,L904)*Multiples!$B$3)+((PERCENTRANK($W$2:$W$20355,W904)*(1-Multiples!$B$3))),"")</f>
        <v/>
      </c>
      <c r="Z904" s="64">
        <v>27</v>
      </c>
      <c r="AA904" s="64">
        <v>21</v>
      </c>
      <c r="AB904" s="24">
        <f t="shared" si="188"/>
        <v>6</v>
      </c>
      <c r="AC904" s="24">
        <f t="shared" si="189"/>
        <v>-5.5</v>
      </c>
      <c r="AD904" s="24">
        <f t="shared" si="190"/>
        <v>-8.5</v>
      </c>
      <c r="AE904" s="99" t="str">
        <f t="shared" si="191"/>
        <v>No</v>
      </c>
      <c r="AF904" s="99" t="str">
        <f t="shared" si="192"/>
        <v>No</v>
      </c>
      <c r="AG904" s="64" t="s">
        <v>652</v>
      </c>
      <c r="AH904" s="105"/>
      <c r="AI904" s="105">
        <v>4</v>
      </c>
      <c r="AJ904" s="66"/>
    </row>
    <row r="905" spans="1:36" customFormat="1" x14ac:dyDescent="0.25">
      <c r="A905" s="7">
        <v>17</v>
      </c>
      <c r="B905" s="5">
        <v>2023</v>
      </c>
      <c r="C905" s="5" t="str">
        <f t="shared" si="182"/>
        <v>2023 W17</v>
      </c>
      <c r="D905" s="5">
        <v>453</v>
      </c>
      <c r="E905" s="5" t="s">
        <v>649</v>
      </c>
      <c r="F905" s="5" t="s">
        <v>17</v>
      </c>
      <c r="G905" s="5" t="s">
        <v>0</v>
      </c>
      <c r="H905" s="5">
        <v>11.5</v>
      </c>
      <c r="I905" s="61">
        <v>14.5</v>
      </c>
      <c r="J905" s="62" t="str">
        <f t="shared" si="183"/>
        <v>D-3</v>
      </c>
      <c r="K905" s="61">
        <f t="shared" si="184"/>
        <v>-3</v>
      </c>
      <c r="L905" s="228">
        <f>IF(K905=0,0,
IF(J905="D0.5",0.5*SUMIFS('Key Numbers'!$C$2:$C$71,'Key Numbers'!$A$2:$A$71,"&gt;="&amp;ABS($I905),'Key Numbers'!$A$2:$A$71,"&lt;="&amp;ABS($H905)),
IF(J905="D-0.5",0.5*-1*SUMIFS('Key Numbers'!$C$2:$C$71,'Key Numbers'!$A$2:$A$71,"&lt;="&amp;ABS($I905),'Key Numbers'!$A$2:$A$71,"&gt;="&amp;ABS($H905)),
IF(J905="F0.5",0.5*SUMIFS('Key Numbers'!$C$2:$C$71,'Key Numbers'!$A$2:$A$71,"&lt;="&amp;ABS($I905),'Key Numbers'!$A$2:$A$71,"&gt;="&amp;ABS($H905)),
IF(J905="F-0.5",0.5*-1*SUMIFS('Key Numbers'!$C$2:$C$71,'Key Numbers'!$A$2:$A$71,"&gt;="&amp;ABS($I905),'Key Numbers'!$A$2:$A$71,"&lt;="&amp;ABS($H905)),
IF(AND(LEFT(J905,1)="F",K905&lt;0),-1*SUMIFS('Key Numbers'!$C$2:$C$71,'Key Numbers'!$A$2:$A$71,"&gt;="&amp;ABS($I905),'Key Numbers'!$A$2:$A$71,"&lt;="&amp;ABS($H905)),
IF(AND(LEFT(J905,1)="F",K905&gt;0),SUMIFS('Key Numbers'!$C$2:$C$71,'Key Numbers'!$A$2:$A$71,"&lt;="&amp;ABS($I905),'Key Numbers'!$A$2:$A$71,"&gt;="&amp;ABS($H905)),
IF(AND(LEFT(J905,1)="D",K905&lt;0),-1*SUMIFS('Key Numbers'!$C$2:$C$71,'Key Numbers'!$A$2:$A$71,"&lt;="&amp;ABS($I905),'Key Numbers'!$A$2:$A$71,"&gt;="&amp;ABS($H905)),
SUMIFS('Key Numbers'!$C$2:$C$71,'Key Numbers'!$A$2:$A$71,"&gt;="&amp;ABS($I905),'Key Numbers'!$A$2:$A$71,"&lt;="&amp;ABS($H905))))))))))</f>
        <v>-8.990825688073395E-2</v>
      </c>
      <c r="M905" s="6" cm="1">
        <f t="array" ref="M905">IFERROR(INDEX(DVOA!$E$2:$E$20095,MATCH($F905&amp;$A905-1&amp;$B905,DVOA!$C$2:$C$20095&amp;DVOA!$A$2:$A20627&amp;DVOA!$B$2:$B$20095,0)),0)</f>
        <v>-0.14633252799999999</v>
      </c>
      <c r="N905" s="6" cm="1">
        <f t="array" ref="N905">IFERROR(INDEX(WDVOA!$W$2:$W$1616,MATCH($F905&amp;$A905-1&amp;$B905,WDVOA!$U$2:$U$19616&amp;WDVOA!$V$2:$V$19616&amp;WDVOA!$B$2:$B$19616,0)),0)</f>
        <v>0</v>
      </c>
      <c r="O905" s="6" cm="1">
        <f t="array" ref="O905">IFERROR(INDEX(DVOA!$AC$2:$AC$20095,MATCH($F905&amp;$A905-1&amp;$B905,DVOA!$C$2:$C$20095&amp;DVOA!$A$2:$A$20095&amp;DVOA!$B$2:$B$20095,0)
),0)</f>
        <v>0.15825429099999999</v>
      </c>
      <c r="P905" s="6" cm="1">
        <f t="array" ref="P905">IFERROR(INDEX(DVOA!$E$2:$E$20095,MATCH($G905&amp;$A905-1&amp;$B905,DVOA!$C$2:$C$20095&amp;DVOA!$A$2:$A20627&amp;DVOA!$B$2:$B$20095,0)),0)</f>
        <v>0.24924479399999999</v>
      </c>
      <c r="Q905" s="6" cm="1">
        <f t="array" ref="Q905">IFERROR(INDEX(WDVOA!$W$2:$W$1616,MATCH($G905&amp;$A905-1&amp;$B905,WDVOA!$U$2:$U$19616&amp;WDVOA!$V$2:$V$19616&amp;WDVOA!$B$2:$B$19616,0)),0)</f>
        <v>0</v>
      </c>
      <c r="R905" s="6" cm="1">
        <f t="array" ref="R905">IFERROR(INDEX(DVOA!$AC$2:$AC$20095,MATCH($G905&amp;$A905-1&amp;$B905,DVOA!$C$2:$C$20095&amp;DVOA!$A$2:$A$20095&amp;DVOA!$B$2:$B$20095,0)
),0)</f>
        <v>0.201852271</v>
      </c>
      <c r="S905" s="6">
        <f t="shared" si="185"/>
        <v>0.18005328100000001</v>
      </c>
      <c r="T905" s="104">
        <f t="shared" si="193"/>
        <v>-0.39557732199999995</v>
      </c>
      <c r="U905" s="104" t="str">
        <f t="shared" si="194"/>
        <v/>
      </c>
      <c r="V905" s="26" t="str" cm="1">
        <f t="array" ref="V905">IFERROR(IF(E905="H",INDEX('DVOA Pred'!$G$2:$G$1000,MATCH($F905&amp;$B905&amp;$A905,'DVOA Pred'!$C$2:$C$1000&amp;'DVOA Pred'!$A$2:$A$1000&amp;'DVOA Pred'!$B$2:$B$1000,0)),
INDEX('DVOA Pred'!$H$2:$H$1000,MATCH($F905&amp;$B905&amp;$A905,'DVOA Pred'!$D$2:$D$1000&amp;'DVOA Pred'!$A$2:$A$1000&amp;'DVOA Pred'!$B$2:$B$1000,0))),"")</f>
        <v/>
      </c>
      <c r="W905" s="26" t="str">
        <f t="shared" si="186"/>
        <v/>
      </c>
      <c r="X905" s="26" t="str">
        <f t="shared" si="187"/>
        <v/>
      </c>
      <c r="Y905" s="6" t="str">
        <f>IFERROR((PERCENTRANK($L$2:$L$20355,L905)*Multiples!$B$3)+((PERCENTRANK($W$2:$W$20355,W905)*(1-Multiples!$B$3))),"")</f>
        <v/>
      </c>
      <c r="Z905" s="64">
        <v>21</v>
      </c>
      <c r="AA905" s="64">
        <v>27</v>
      </c>
      <c r="AB905" s="24">
        <f t="shared" si="188"/>
        <v>-6</v>
      </c>
      <c r="AC905" s="24">
        <f t="shared" si="189"/>
        <v>5.5</v>
      </c>
      <c r="AD905" s="24">
        <f t="shared" si="190"/>
        <v>8.5</v>
      </c>
      <c r="AE905" s="99" t="str">
        <f t="shared" si="191"/>
        <v>Yes</v>
      </c>
      <c r="AF905" s="99" t="str">
        <f t="shared" si="192"/>
        <v>Yes</v>
      </c>
      <c r="AG905" s="64"/>
      <c r="AH905" s="105"/>
      <c r="AI905" s="105"/>
      <c r="AJ905" s="66"/>
    </row>
    <row r="906" spans="1:36" customFormat="1" x14ac:dyDescent="0.25">
      <c r="A906" s="7">
        <v>17</v>
      </c>
      <c r="B906" s="5">
        <v>2023</v>
      </c>
      <c r="C906" s="5" t="str">
        <f t="shared" si="182"/>
        <v>2023 W17</v>
      </c>
      <c r="D906" s="5">
        <v>454</v>
      </c>
      <c r="E906" s="5" t="s">
        <v>649</v>
      </c>
      <c r="F906" s="5" t="s">
        <v>42</v>
      </c>
      <c r="G906" s="5" t="s">
        <v>15</v>
      </c>
      <c r="H906" s="5">
        <v>-6.5</v>
      </c>
      <c r="I906" s="61">
        <v>-6.5</v>
      </c>
      <c r="J906" s="62" t="str">
        <f t="shared" si="183"/>
        <v>F0</v>
      </c>
      <c r="K906" s="61">
        <f t="shared" si="184"/>
        <v>0</v>
      </c>
      <c r="L906" s="228">
        <f>IF(K906=0,0,
IF(J906="D0.5",0.5*SUMIFS('Key Numbers'!$C$2:$C$71,'Key Numbers'!$A$2:$A$71,"&gt;="&amp;ABS($I906),'Key Numbers'!$A$2:$A$71,"&lt;="&amp;ABS($H906)),
IF(J906="D-0.5",0.5*-1*SUMIFS('Key Numbers'!$C$2:$C$71,'Key Numbers'!$A$2:$A$71,"&lt;="&amp;ABS($I906),'Key Numbers'!$A$2:$A$71,"&gt;="&amp;ABS($H906)),
IF(J906="F0.5",0.5*SUMIFS('Key Numbers'!$C$2:$C$71,'Key Numbers'!$A$2:$A$71,"&lt;="&amp;ABS($I906),'Key Numbers'!$A$2:$A$71,"&gt;="&amp;ABS($H906)),
IF(J906="F-0.5",0.5*-1*SUMIFS('Key Numbers'!$C$2:$C$71,'Key Numbers'!$A$2:$A$71,"&gt;="&amp;ABS($I906),'Key Numbers'!$A$2:$A$71,"&lt;="&amp;ABS($H906)),
IF(AND(LEFT(J906,1)="F",K906&lt;0),-1*SUMIFS('Key Numbers'!$C$2:$C$71,'Key Numbers'!$A$2:$A$71,"&gt;="&amp;ABS($I906),'Key Numbers'!$A$2:$A$71,"&lt;="&amp;ABS($H906)),
IF(AND(LEFT(J906,1)="F",K906&gt;0),SUMIFS('Key Numbers'!$C$2:$C$71,'Key Numbers'!$A$2:$A$71,"&lt;="&amp;ABS($I906),'Key Numbers'!$A$2:$A$71,"&gt;="&amp;ABS($H906)),
IF(AND(LEFT(J906,1)="D",K906&lt;0),-1*SUMIFS('Key Numbers'!$C$2:$C$71,'Key Numbers'!$A$2:$A$71,"&lt;="&amp;ABS($I906),'Key Numbers'!$A$2:$A$71,"&gt;="&amp;ABS($H906)),
SUMIFS('Key Numbers'!$C$2:$C$71,'Key Numbers'!$A$2:$A$71,"&gt;="&amp;ABS($I906),'Key Numbers'!$A$2:$A$71,"&lt;="&amp;ABS($H906))))))))))</f>
        <v>0</v>
      </c>
      <c r="M906" s="6" cm="1">
        <f t="array" ref="M906">IFERROR(INDEX(DVOA!$E$2:$E$20095,MATCH($F906&amp;$A906-1&amp;$B906,DVOA!$C$2:$C$20095&amp;DVOA!$A$2:$A20628&amp;DVOA!$B$2:$B$20095,0)),0)</f>
        <v>-1.676659E-3</v>
      </c>
      <c r="N906" s="6" cm="1">
        <f t="array" ref="N906">IFERROR(INDEX(WDVOA!$W$2:$W$1616,MATCH($F906&amp;$A906-1&amp;$B906,WDVOA!$U$2:$U$19616&amp;WDVOA!$V$2:$V$19616&amp;WDVOA!$B$2:$B$19616,0)),0)</f>
        <v>0</v>
      </c>
      <c r="O906" s="6" cm="1">
        <f t="array" ref="O906">IFERROR(INDEX(DVOA!$AC$2:$AC$20095,MATCH($F906&amp;$A906-1&amp;$B906,DVOA!$C$2:$C$20095&amp;DVOA!$A$2:$A$20095&amp;DVOA!$B$2:$B$20095,0)
),0)</f>
        <v>0.123537362</v>
      </c>
      <c r="P906" s="6" cm="1">
        <f t="array" ref="P906">IFERROR(INDEX(DVOA!$E$2:$E$20095,MATCH($G906&amp;$A906-1&amp;$B906,DVOA!$C$2:$C$20095&amp;DVOA!$A$2:$A20628&amp;DVOA!$B$2:$B$20095,0)),0)</f>
        <v>-0.35810783299999999</v>
      </c>
      <c r="Q906" s="6" cm="1">
        <f t="array" ref="Q906">IFERROR(INDEX(WDVOA!$W$2:$W$1616,MATCH($G906&amp;$A906-1&amp;$B906,WDVOA!$U$2:$U$19616&amp;WDVOA!$V$2:$V$19616&amp;WDVOA!$B$2:$B$19616,0)),0)</f>
        <v>0</v>
      </c>
      <c r="R906" s="6" cm="1">
        <f t="array" ref="R906">IFERROR(INDEX(DVOA!$AC$2:$AC$20095,MATCH($G906&amp;$A906-1&amp;$B906,DVOA!$C$2:$C$20095&amp;DVOA!$A$2:$A$20095&amp;DVOA!$B$2:$B$20095,0)
),0)</f>
        <v>0.130433939</v>
      </c>
      <c r="S906" s="6">
        <f t="shared" si="185"/>
        <v>0.12698565049999999</v>
      </c>
      <c r="T906" s="104">
        <f t="shared" si="193"/>
        <v>0.35643117399999996</v>
      </c>
      <c r="U906" s="104" t="str">
        <f t="shared" si="194"/>
        <v/>
      </c>
      <c r="V906" s="26" t="str" cm="1">
        <f t="array" ref="V906">IFERROR(IF(E906="H",INDEX('DVOA Pred'!$G$2:$G$1000,MATCH($F906&amp;$B906&amp;$A906,'DVOA Pred'!$C$2:$C$1000&amp;'DVOA Pred'!$A$2:$A$1000&amp;'DVOA Pred'!$B$2:$B$1000,0)),
INDEX('DVOA Pred'!$H$2:$H$1000,MATCH($F906&amp;$B906&amp;$A906,'DVOA Pred'!$D$2:$D$1000&amp;'DVOA Pred'!$A$2:$A$1000&amp;'DVOA Pred'!$B$2:$B$1000,0))),"")</f>
        <v/>
      </c>
      <c r="W906" s="26" t="str">
        <f t="shared" si="186"/>
        <v/>
      </c>
      <c r="X906" s="26" t="str">
        <f t="shared" si="187"/>
        <v/>
      </c>
      <c r="Y906" s="6" t="str">
        <f>IFERROR((PERCENTRANK($L$2:$L$20355,L906)*Multiples!$B$3)+((PERCENTRANK($W$2:$W$20355,W906)*(1-Multiples!$B$3))),"")</f>
        <v/>
      </c>
      <c r="Z906" s="64">
        <v>26</v>
      </c>
      <c r="AA906" s="64">
        <v>25</v>
      </c>
      <c r="AB906" s="24">
        <f t="shared" si="188"/>
        <v>1</v>
      </c>
      <c r="AC906" s="24">
        <f t="shared" si="189"/>
        <v>-5.5</v>
      </c>
      <c r="AD906" s="24">
        <f t="shared" si="190"/>
        <v>-5.5</v>
      </c>
      <c r="AE906" s="99" t="str">
        <f t="shared" si="191"/>
        <v>No</v>
      </c>
      <c r="AF906" s="99" t="str">
        <f t="shared" si="192"/>
        <v>No</v>
      </c>
      <c r="AG906" s="64"/>
      <c r="AH906" s="105"/>
      <c r="AI906" s="105"/>
      <c r="AJ906" s="66"/>
    </row>
    <row r="907" spans="1:36" customFormat="1" x14ac:dyDescent="0.25">
      <c r="A907" s="7">
        <v>17</v>
      </c>
      <c r="B907" s="5">
        <v>2023</v>
      </c>
      <c r="C907" s="5" t="str">
        <f t="shared" si="182"/>
        <v>2023 W17</v>
      </c>
      <c r="D907" s="5">
        <v>454</v>
      </c>
      <c r="E907" s="5" t="s">
        <v>651</v>
      </c>
      <c r="F907" s="5" t="s">
        <v>15</v>
      </c>
      <c r="G907" s="5" t="s">
        <v>42</v>
      </c>
      <c r="H907" s="5">
        <v>6.5</v>
      </c>
      <c r="I907" s="61">
        <v>6.5</v>
      </c>
      <c r="J907" s="62" t="str">
        <f t="shared" si="183"/>
        <v>D0</v>
      </c>
      <c r="K907" s="61">
        <f t="shared" si="184"/>
        <v>0</v>
      </c>
      <c r="L907" s="228">
        <f>IF(K907=0,0,
IF(J907="D0.5",0.5*SUMIFS('Key Numbers'!$C$2:$C$71,'Key Numbers'!$A$2:$A$71,"&gt;="&amp;ABS($I907),'Key Numbers'!$A$2:$A$71,"&lt;="&amp;ABS($H907)),
IF(J907="D-0.5",0.5*-1*SUMIFS('Key Numbers'!$C$2:$C$71,'Key Numbers'!$A$2:$A$71,"&lt;="&amp;ABS($I907),'Key Numbers'!$A$2:$A$71,"&gt;="&amp;ABS($H907)),
IF(J907="F0.5",0.5*SUMIFS('Key Numbers'!$C$2:$C$71,'Key Numbers'!$A$2:$A$71,"&lt;="&amp;ABS($I907),'Key Numbers'!$A$2:$A$71,"&gt;="&amp;ABS($H907)),
IF(J907="F-0.5",0.5*-1*SUMIFS('Key Numbers'!$C$2:$C$71,'Key Numbers'!$A$2:$A$71,"&gt;="&amp;ABS($I907),'Key Numbers'!$A$2:$A$71,"&lt;="&amp;ABS($H907)),
IF(AND(LEFT(J907,1)="F",K907&lt;0),-1*SUMIFS('Key Numbers'!$C$2:$C$71,'Key Numbers'!$A$2:$A$71,"&gt;="&amp;ABS($I907),'Key Numbers'!$A$2:$A$71,"&lt;="&amp;ABS($H907)),
IF(AND(LEFT(J907,1)="F",K907&gt;0),SUMIFS('Key Numbers'!$C$2:$C$71,'Key Numbers'!$A$2:$A$71,"&lt;="&amp;ABS($I907),'Key Numbers'!$A$2:$A$71,"&gt;="&amp;ABS($H907)),
IF(AND(LEFT(J907,1)="D",K907&lt;0),-1*SUMIFS('Key Numbers'!$C$2:$C$71,'Key Numbers'!$A$2:$A$71,"&lt;="&amp;ABS($I907),'Key Numbers'!$A$2:$A$71,"&gt;="&amp;ABS($H907)),
SUMIFS('Key Numbers'!$C$2:$C$71,'Key Numbers'!$A$2:$A$71,"&gt;="&amp;ABS($I907),'Key Numbers'!$A$2:$A$71,"&lt;="&amp;ABS($H907))))))))))</f>
        <v>0</v>
      </c>
      <c r="M907" s="6" cm="1">
        <f t="array" ref="M907">IFERROR(INDEX(DVOA!$E$2:$E$20095,MATCH($F907&amp;$A907-1&amp;$B907,DVOA!$C$2:$C$20095&amp;DVOA!$A$2:$A20629&amp;DVOA!$B$2:$B$20095,0)),0)</f>
        <v>-0.35810783299999999</v>
      </c>
      <c r="N907" s="6" cm="1">
        <f t="array" ref="N907">IFERROR(INDEX(WDVOA!$W$2:$W$1616,MATCH($F907&amp;$A907-1&amp;$B907,WDVOA!$U$2:$U$19616&amp;WDVOA!$V$2:$V$19616&amp;WDVOA!$B$2:$B$19616,0)),0)</f>
        <v>0</v>
      </c>
      <c r="O907" s="6" cm="1">
        <f t="array" ref="O907">IFERROR(INDEX(DVOA!$AC$2:$AC$20095,MATCH($F907&amp;$A907-1&amp;$B907,DVOA!$C$2:$C$20095&amp;DVOA!$A$2:$A$20095&amp;DVOA!$B$2:$B$20095,0)
),0)</f>
        <v>0.130433939</v>
      </c>
      <c r="P907" s="6" cm="1">
        <f t="array" ref="P907">IFERROR(INDEX(DVOA!$E$2:$E$20095,MATCH($G907&amp;$A907-1&amp;$B907,DVOA!$C$2:$C$20095&amp;DVOA!$A$2:$A20629&amp;DVOA!$B$2:$B$20095,0)),0)</f>
        <v>-1.676659E-3</v>
      </c>
      <c r="Q907" s="6" cm="1">
        <f t="array" ref="Q907">IFERROR(INDEX(WDVOA!$W$2:$W$1616,MATCH($G907&amp;$A907-1&amp;$B907,WDVOA!$U$2:$U$19616&amp;WDVOA!$V$2:$V$19616&amp;WDVOA!$B$2:$B$19616,0)),0)</f>
        <v>0</v>
      </c>
      <c r="R907" s="6" cm="1">
        <f t="array" ref="R907">IFERROR(INDEX(DVOA!$AC$2:$AC$20095,MATCH($G907&amp;$A907-1&amp;$B907,DVOA!$C$2:$C$20095&amp;DVOA!$A$2:$A$20095&amp;DVOA!$B$2:$B$20095,0)
),0)</f>
        <v>0.123537362</v>
      </c>
      <c r="S907" s="6">
        <f t="shared" si="185"/>
        <v>0.12698565049999999</v>
      </c>
      <c r="T907" s="104">
        <f t="shared" si="193"/>
        <v>-0.35643117399999996</v>
      </c>
      <c r="U907" s="104" t="str">
        <f t="shared" si="194"/>
        <v/>
      </c>
      <c r="V907" s="26" t="str" cm="1">
        <f t="array" ref="V907">IFERROR(IF(E907="H",INDEX('DVOA Pred'!$G$2:$G$1000,MATCH($F907&amp;$B907&amp;$A907,'DVOA Pred'!$C$2:$C$1000&amp;'DVOA Pred'!$A$2:$A$1000&amp;'DVOA Pred'!$B$2:$B$1000,0)),
INDEX('DVOA Pred'!$H$2:$H$1000,MATCH($F907&amp;$B907&amp;$A907,'DVOA Pred'!$D$2:$D$1000&amp;'DVOA Pred'!$A$2:$A$1000&amp;'DVOA Pred'!$B$2:$B$1000,0))),"")</f>
        <v/>
      </c>
      <c r="W907" s="26" t="str">
        <f t="shared" si="186"/>
        <v/>
      </c>
      <c r="X907" s="26" t="str">
        <f t="shared" si="187"/>
        <v/>
      </c>
      <c r="Y907" s="6" t="str">
        <f>IFERROR((PERCENTRANK($L$2:$L$20355,L907)*Multiples!$B$3)+((PERCENTRANK($W$2:$W$20355,W907)*(1-Multiples!$B$3))),"")</f>
        <v/>
      </c>
      <c r="Z907" s="64">
        <v>25</v>
      </c>
      <c r="AA907" s="64">
        <v>26</v>
      </c>
      <c r="AB907" s="24">
        <f t="shared" si="188"/>
        <v>-1</v>
      </c>
      <c r="AC907" s="24">
        <f t="shared" si="189"/>
        <v>5.5</v>
      </c>
      <c r="AD907" s="24">
        <f t="shared" si="190"/>
        <v>5.5</v>
      </c>
      <c r="AE907" s="99" t="str">
        <f t="shared" si="191"/>
        <v>Yes</v>
      </c>
      <c r="AF907" s="99" t="str">
        <f t="shared" si="192"/>
        <v>Yes</v>
      </c>
      <c r="AG907" s="64"/>
      <c r="AH907" s="105"/>
      <c r="AI907" s="105"/>
      <c r="AJ907" s="66"/>
    </row>
    <row r="908" spans="1:36" customFormat="1" x14ac:dyDescent="0.25">
      <c r="A908" s="7">
        <v>17</v>
      </c>
      <c r="B908" s="5">
        <v>2023</v>
      </c>
      <c r="C908" s="5" t="str">
        <f t="shared" si="182"/>
        <v>2023 W17</v>
      </c>
      <c r="D908" s="5">
        <v>455</v>
      </c>
      <c r="E908" s="5" t="s">
        <v>649</v>
      </c>
      <c r="F908" s="5" t="s">
        <v>1</v>
      </c>
      <c r="G908" s="5" t="s">
        <v>26</v>
      </c>
      <c r="H908" s="5">
        <v>-13.5</v>
      </c>
      <c r="I908" s="61">
        <v>-14</v>
      </c>
      <c r="J908" s="62" t="str">
        <f t="shared" si="183"/>
        <v>F0.5</v>
      </c>
      <c r="K908" s="61">
        <f t="shared" si="184"/>
        <v>0.5</v>
      </c>
      <c r="L908" s="228">
        <f>IF(K908=0,0,
IF(J908="D0.5",0.5*SUMIFS('Key Numbers'!$C$2:$C$71,'Key Numbers'!$A$2:$A$71,"&gt;="&amp;ABS($I908),'Key Numbers'!$A$2:$A$71,"&lt;="&amp;ABS($H908)),
IF(J908="D-0.5",0.5*-1*SUMIFS('Key Numbers'!$C$2:$C$71,'Key Numbers'!$A$2:$A$71,"&lt;="&amp;ABS($I908),'Key Numbers'!$A$2:$A$71,"&gt;="&amp;ABS($H908)),
IF(J908="F0.5",0.5*SUMIFS('Key Numbers'!$C$2:$C$71,'Key Numbers'!$A$2:$A$71,"&lt;="&amp;ABS($I908),'Key Numbers'!$A$2:$A$71,"&gt;="&amp;ABS($H908)),
IF(J908="F-0.5",0.5*-1*SUMIFS('Key Numbers'!$C$2:$C$71,'Key Numbers'!$A$2:$A$71,"&gt;="&amp;ABS($I908),'Key Numbers'!$A$2:$A$71,"&lt;="&amp;ABS($H908)),
IF(AND(LEFT(J908,1)="F",K908&lt;0),-1*SUMIFS('Key Numbers'!$C$2:$C$71,'Key Numbers'!$A$2:$A$71,"&gt;="&amp;ABS($I908),'Key Numbers'!$A$2:$A$71,"&lt;="&amp;ABS($H908)),
IF(AND(LEFT(J908,1)="F",K908&gt;0),SUMIFS('Key Numbers'!$C$2:$C$71,'Key Numbers'!$A$2:$A$71,"&lt;="&amp;ABS($I908),'Key Numbers'!$A$2:$A$71,"&gt;="&amp;ABS($H908)),
IF(AND(LEFT(J908,1)="D",K908&lt;0),-1*SUMIFS('Key Numbers'!$C$2:$C$71,'Key Numbers'!$A$2:$A$71,"&lt;="&amp;ABS($I908),'Key Numbers'!$A$2:$A$71,"&gt;="&amp;ABS($H908)),
SUMIFS('Key Numbers'!$C$2:$C$71,'Key Numbers'!$A$2:$A$71,"&gt;="&amp;ABS($I908),'Key Numbers'!$A$2:$A$71,"&lt;="&amp;ABS($H908))))))))))</f>
        <v>2.5688073394495414E-2</v>
      </c>
      <c r="M908" s="6" cm="1">
        <f t="array" ref="M908">IFERROR(INDEX(DVOA!$E$2:$E$20095,MATCH($F908&amp;$A908-1&amp;$B908,DVOA!$C$2:$C$20095&amp;DVOA!$A$2:$A20630&amp;DVOA!$B$2:$B$20095,0)),0)</f>
        <v>0.42627370399999998</v>
      </c>
      <c r="N908" s="6" cm="1">
        <f t="array" ref="N908">IFERROR(INDEX(WDVOA!$W$2:$W$1616,MATCH($F908&amp;$A908-1&amp;$B908,WDVOA!$U$2:$U$19616&amp;WDVOA!$V$2:$V$19616&amp;WDVOA!$B$2:$B$19616,0)),0)</f>
        <v>0</v>
      </c>
      <c r="O908" s="6" cm="1">
        <f t="array" ref="O908">IFERROR(INDEX(DVOA!$AC$2:$AC$20095,MATCH($F908&amp;$A908-1&amp;$B908,DVOA!$C$2:$C$20095&amp;DVOA!$A$2:$A$20095&amp;DVOA!$B$2:$B$20095,0)
),0)</f>
        <v>0.14713495600000001</v>
      </c>
      <c r="P908" s="6" cm="1">
        <f t="array" ref="P908">IFERROR(INDEX(DVOA!$E$2:$E$20095,MATCH($G908&amp;$A908-1&amp;$B908,DVOA!$C$2:$C$20095&amp;DVOA!$A$2:$A20630&amp;DVOA!$B$2:$B$20095,0)),0)</f>
        <v>-0.24997670299999999</v>
      </c>
      <c r="Q908" s="6" cm="1">
        <f t="array" ref="Q908">IFERROR(INDEX(WDVOA!$W$2:$W$1616,MATCH($G908&amp;$A908-1&amp;$B908,WDVOA!$U$2:$U$19616&amp;WDVOA!$V$2:$V$19616&amp;WDVOA!$B$2:$B$19616,0)),0)</f>
        <v>0</v>
      </c>
      <c r="R908" s="6" cm="1">
        <f t="array" ref="R908">IFERROR(INDEX(DVOA!$AC$2:$AC$20095,MATCH($G908&amp;$A908-1&amp;$B908,DVOA!$C$2:$C$20095&amp;DVOA!$A$2:$A$20095&amp;DVOA!$B$2:$B$20095,0)
),0)</f>
        <v>9.5640068999999994E-2</v>
      </c>
      <c r="S908" s="6">
        <f t="shared" si="185"/>
        <v>0.1213875125</v>
      </c>
      <c r="T908" s="104">
        <f t="shared" si="193"/>
        <v>0.67625040699999994</v>
      </c>
      <c r="U908" s="104" t="str">
        <f t="shared" si="194"/>
        <v/>
      </c>
      <c r="V908" s="26" t="str" cm="1">
        <f t="array" ref="V908">IFERROR(IF(E908="H",INDEX('DVOA Pred'!$G$2:$G$1000,MATCH($F908&amp;$B908&amp;$A908,'DVOA Pred'!$C$2:$C$1000&amp;'DVOA Pred'!$A$2:$A$1000&amp;'DVOA Pred'!$B$2:$B$1000,0)),
INDEX('DVOA Pred'!$H$2:$H$1000,MATCH($F908&amp;$B908&amp;$A908,'DVOA Pred'!$D$2:$D$1000&amp;'DVOA Pred'!$A$2:$A$1000&amp;'DVOA Pred'!$B$2:$B$1000,0))),"")</f>
        <v/>
      </c>
      <c r="W908" s="26" t="str">
        <f t="shared" si="186"/>
        <v/>
      </c>
      <c r="X908" s="26" t="str">
        <f t="shared" si="187"/>
        <v/>
      </c>
      <c r="Y908" s="6" t="str">
        <f>IFERROR((PERCENTRANK($L$2:$L$20355,L908)*Multiples!$B$3)+((PERCENTRANK($W$2:$W$20355,W908)*(1-Multiples!$B$3))),"")</f>
        <v/>
      </c>
      <c r="Z908" s="64">
        <v>27</v>
      </c>
      <c r="AA908" s="64">
        <v>10</v>
      </c>
      <c r="AB908" s="24">
        <f t="shared" si="188"/>
        <v>17</v>
      </c>
      <c r="AC908" s="24">
        <f t="shared" si="189"/>
        <v>3.5</v>
      </c>
      <c r="AD908" s="24">
        <f t="shared" si="190"/>
        <v>3</v>
      </c>
      <c r="AE908" s="99" t="str">
        <f t="shared" si="191"/>
        <v>Yes</v>
      </c>
      <c r="AF908" s="99" t="str">
        <f t="shared" si="192"/>
        <v>Yes</v>
      </c>
      <c r="AG908" s="64"/>
      <c r="AH908" s="105"/>
      <c r="AI908" s="105"/>
      <c r="AJ908" s="66"/>
    </row>
    <row r="909" spans="1:36" customFormat="1" x14ac:dyDescent="0.25">
      <c r="A909" s="7">
        <v>17</v>
      </c>
      <c r="B909" s="5">
        <v>2023</v>
      </c>
      <c r="C909" s="5" t="str">
        <f t="shared" si="182"/>
        <v>2023 W17</v>
      </c>
      <c r="D909" s="5">
        <v>455</v>
      </c>
      <c r="E909" s="5" t="s">
        <v>651</v>
      </c>
      <c r="F909" s="5" t="s">
        <v>26</v>
      </c>
      <c r="G909" s="5" t="s">
        <v>1</v>
      </c>
      <c r="H909" s="5">
        <v>13.5</v>
      </c>
      <c r="I909" s="61">
        <v>14</v>
      </c>
      <c r="J909" s="62" t="str">
        <f t="shared" si="183"/>
        <v>D-0.5</v>
      </c>
      <c r="K909" s="61">
        <f t="shared" si="184"/>
        <v>-0.5</v>
      </c>
      <c r="L909" s="228">
        <f>IF(K909=0,0,
IF(J909="D0.5",0.5*SUMIFS('Key Numbers'!$C$2:$C$71,'Key Numbers'!$A$2:$A$71,"&gt;="&amp;ABS($I909),'Key Numbers'!$A$2:$A$71,"&lt;="&amp;ABS($H909)),
IF(J909="D-0.5",0.5*-1*SUMIFS('Key Numbers'!$C$2:$C$71,'Key Numbers'!$A$2:$A$71,"&lt;="&amp;ABS($I909),'Key Numbers'!$A$2:$A$71,"&gt;="&amp;ABS($H909)),
IF(J909="F0.5",0.5*SUMIFS('Key Numbers'!$C$2:$C$71,'Key Numbers'!$A$2:$A$71,"&lt;="&amp;ABS($I909),'Key Numbers'!$A$2:$A$71,"&gt;="&amp;ABS($H909)),
IF(J909="F-0.5",0.5*-1*SUMIFS('Key Numbers'!$C$2:$C$71,'Key Numbers'!$A$2:$A$71,"&gt;="&amp;ABS($I909),'Key Numbers'!$A$2:$A$71,"&lt;="&amp;ABS($H909)),
IF(AND(LEFT(J909,1)="F",K909&lt;0),-1*SUMIFS('Key Numbers'!$C$2:$C$71,'Key Numbers'!$A$2:$A$71,"&gt;="&amp;ABS($I909),'Key Numbers'!$A$2:$A$71,"&lt;="&amp;ABS($H909)),
IF(AND(LEFT(J909,1)="F",K909&gt;0),SUMIFS('Key Numbers'!$C$2:$C$71,'Key Numbers'!$A$2:$A$71,"&lt;="&amp;ABS($I909),'Key Numbers'!$A$2:$A$71,"&gt;="&amp;ABS($H909)),
IF(AND(LEFT(J909,1)="D",K909&lt;0),-1*SUMIFS('Key Numbers'!$C$2:$C$71,'Key Numbers'!$A$2:$A$71,"&lt;="&amp;ABS($I909),'Key Numbers'!$A$2:$A$71,"&gt;="&amp;ABS($H909)),
SUMIFS('Key Numbers'!$C$2:$C$71,'Key Numbers'!$A$2:$A$71,"&gt;="&amp;ABS($I909),'Key Numbers'!$A$2:$A$71,"&lt;="&amp;ABS($H909))))))))))</f>
        <v>-2.5688073394495414E-2</v>
      </c>
      <c r="M909" s="6" cm="1">
        <f t="array" ref="M909">IFERROR(INDEX(DVOA!$E$2:$E$20095,MATCH($F909&amp;$A909-1&amp;$B909,DVOA!$C$2:$C$20095&amp;DVOA!$A$2:$A20631&amp;DVOA!$B$2:$B$20095,0)),0)</f>
        <v>-0.24997670299999999</v>
      </c>
      <c r="N909" s="6" cm="1">
        <f t="array" ref="N909">IFERROR(INDEX(WDVOA!$W$2:$W$1616,MATCH($F909&amp;$A909-1&amp;$B909,WDVOA!$U$2:$U$19616&amp;WDVOA!$V$2:$V$19616&amp;WDVOA!$B$2:$B$19616,0)),0)</f>
        <v>0</v>
      </c>
      <c r="O909" s="6" cm="1">
        <f t="array" ref="O909">IFERROR(INDEX(DVOA!$AC$2:$AC$20095,MATCH($F909&amp;$A909-1&amp;$B909,DVOA!$C$2:$C$20095&amp;DVOA!$A$2:$A$20095&amp;DVOA!$B$2:$B$20095,0)
),0)</f>
        <v>9.5640068999999994E-2</v>
      </c>
      <c r="P909" s="6" cm="1">
        <f t="array" ref="P909">IFERROR(INDEX(DVOA!$E$2:$E$20095,MATCH($G909&amp;$A909-1&amp;$B909,DVOA!$C$2:$C$20095&amp;DVOA!$A$2:$A20631&amp;DVOA!$B$2:$B$20095,0)),0)</f>
        <v>0.42627370399999998</v>
      </c>
      <c r="Q909" s="6" cm="1">
        <f t="array" ref="Q909">IFERROR(INDEX(WDVOA!$W$2:$W$1616,MATCH($G909&amp;$A909-1&amp;$B909,WDVOA!$U$2:$U$19616&amp;WDVOA!$V$2:$V$19616&amp;WDVOA!$B$2:$B$19616,0)),0)</f>
        <v>0</v>
      </c>
      <c r="R909" s="6" cm="1">
        <f t="array" ref="R909">IFERROR(INDEX(DVOA!$AC$2:$AC$20095,MATCH($G909&amp;$A909-1&amp;$B909,DVOA!$C$2:$C$20095&amp;DVOA!$A$2:$A$20095&amp;DVOA!$B$2:$B$20095,0)
),0)</f>
        <v>0.14713495600000001</v>
      </c>
      <c r="S909" s="6">
        <f t="shared" si="185"/>
        <v>0.1213875125</v>
      </c>
      <c r="T909" s="104">
        <f t="shared" si="193"/>
        <v>-0.67625040699999994</v>
      </c>
      <c r="U909" s="104" t="str">
        <f t="shared" si="194"/>
        <v/>
      </c>
      <c r="V909" s="26" t="str" cm="1">
        <f t="array" ref="V909">IFERROR(IF(E909="H",INDEX('DVOA Pred'!$G$2:$G$1000,MATCH($F909&amp;$B909&amp;$A909,'DVOA Pred'!$C$2:$C$1000&amp;'DVOA Pred'!$A$2:$A$1000&amp;'DVOA Pred'!$B$2:$B$1000,0)),
INDEX('DVOA Pred'!$H$2:$H$1000,MATCH($F909&amp;$B909&amp;$A909,'DVOA Pred'!$D$2:$D$1000&amp;'DVOA Pred'!$A$2:$A$1000&amp;'DVOA Pred'!$B$2:$B$1000,0))),"")</f>
        <v/>
      </c>
      <c r="W909" s="26" t="str">
        <f t="shared" si="186"/>
        <v/>
      </c>
      <c r="X909" s="26" t="str">
        <f t="shared" si="187"/>
        <v/>
      </c>
      <c r="Y909" s="6" t="str">
        <f>IFERROR((PERCENTRANK($L$2:$L$20355,L909)*Multiples!$B$3)+((PERCENTRANK($W$2:$W$20355,W909)*(1-Multiples!$B$3))),"")</f>
        <v/>
      </c>
      <c r="Z909" s="64">
        <v>10</v>
      </c>
      <c r="AA909" s="64">
        <v>27</v>
      </c>
      <c r="AB909" s="24">
        <f t="shared" si="188"/>
        <v>-17</v>
      </c>
      <c r="AC909" s="24">
        <f t="shared" si="189"/>
        <v>-3.5</v>
      </c>
      <c r="AD909" s="24">
        <f t="shared" si="190"/>
        <v>-3</v>
      </c>
      <c r="AE909" s="99" t="str">
        <f t="shared" si="191"/>
        <v>No</v>
      </c>
      <c r="AF909" s="99" t="str">
        <f t="shared" si="192"/>
        <v>No</v>
      </c>
      <c r="AG909" s="64"/>
      <c r="AH909" s="105"/>
      <c r="AI909" s="105"/>
      <c r="AJ909" s="66"/>
    </row>
    <row r="910" spans="1:36" customFormat="1" x14ac:dyDescent="0.25">
      <c r="A910" s="7">
        <v>17</v>
      </c>
      <c r="B910" s="5">
        <v>2023</v>
      </c>
      <c r="C910" s="5" t="str">
        <f t="shared" si="182"/>
        <v>2023 W17</v>
      </c>
      <c r="D910" s="5">
        <v>456</v>
      </c>
      <c r="E910" s="5" t="s">
        <v>649</v>
      </c>
      <c r="F910" s="5" t="s">
        <v>23</v>
      </c>
      <c r="G910" s="5" t="s">
        <v>7</v>
      </c>
      <c r="H910" s="5">
        <v>10.5</v>
      </c>
      <c r="I910" s="61">
        <v>12.5</v>
      </c>
      <c r="J910" s="62" t="str">
        <f t="shared" si="183"/>
        <v>D-2</v>
      </c>
      <c r="K910" s="61">
        <f t="shared" si="184"/>
        <v>-2</v>
      </c>
      <c r="L910" s="228">
        <f>IF(K910=0,0,
IF(J910="D0.5",0.5*SUMIFS('Key Numbers'!$C$2:$C$71,'Key Numbers'!$A$2:$A$71,"&gt;="&amp;ABS($I910),'Key Numbers'!$A$2:$A$71,"&lt;="&amp;ABS($H910)),
IF(J910="D-0.5",0.5*-1*SUMIFS('Key Numbers'!$C$2:$C$71,'Key Numbers'!$A$2:$A$71,"&lt;="&amp;ABS($I910),'Key Numbers'!$A$2:$A$71,"&gt;="&amp;ABS($H910)),
IF(J910="F0.5",0.5*SUMIFS('Key Numbers'!$C$2:$C$71,'Key Numbers'!$A$2:$A$71,"&lt;="&amp;ABS($I910),'Key Numbers'!$A$2:$A$71,"&gt;="&amp;ABS($H910)),
IF(J910="F-0.5",0.5*-1*SUMIFS('Key Numbers'!$C$2:$C$71,'Key Numbers'!$A$2:$A$71,"&gt;="&amp;ABS($I910),'Key Numbers'!$A$2:$A$71,"&lt;="&amp;ABS($H910)),
IF(AND(LEFT(J910,1)="F",K910&lt;0),-1*SUMIFS('Key Numbers'!$C$2:$C$71,'Key Numbers'!$A$2:$A$71,"&gt;="&amp;ABS($I910),'Key Numbers'!$A$2:$A$71,"&lt;="&amp;ABS($H910)),
IF(AND(LEFT(J910,1)="F",K910&gt;0),SUMIFS('Key Numbers'!$C$2:$C$71,'Key Numbers'!$A$2:$A$71,"&lt;="&amp;ABS($I910),'Key Numbers'!$A$2:$A$71,"&gt;="&amp;ABS($H910)),
IF(AND(LEFT(J910,1)="D",K910&lt;0),-1*SUMIFS('Key Numbers'!$C$2:$C$71,'Key Numbers'!$A$2:$A$71,"&lt;="&amp;ABS($I910),'Key Numbers'!$A$2:$A$71,"&gt;="&amp;ABS($H910)),
SUMIFS('Key Numbers'!$C$2:$C$71,'Key Numbers'!$A$2:$A$71,"&gt;="&amp;ABS($I910),'Key Numbers'!$A$2:$A$71,"&lt;="&amp;ABS($H910))))))))))</f>
        <v>-3.1192660550458717E-2</v>
      </c>
      <c r="M910" s="6" cm="1">
        <f t="array" ref="M910">IFERROR(INDEX(DVOA!$E$2:$E$20095,MATCH($F910&amp;$A910-1&amp;$B910,DVOA!$C$2:$C$20095&amp;DVOA!$A$2:$A20632&amp;DVOA!$B$2:$B$20095,0)),0)</f>
        <v>-0.246518601</v>
      </c>
      <c r="N910" s="6" cm="1">
        <f t="array" ref="N910">IFERROR(INDEX(WDVOA!$W$2:$W$1616,MATCH($F910&amp;$A910-1&amp;$B910,WDVOA!$U$2:$U$19616&amp;WDVOA!$V$2:$V$19616&amp;WDVOA!$B$2:$B$19616,0)),0)</f>
        <v>0</v>
      </c>
      <c r="O910" s="6" cm="1">
        <f t="array" ref="O910">IFERROR(INDEX(DVOA!$AC$2:$AC$20095,MATCH($F910&amp;$A910-1&amp;$B910,DVOA!$C$2:$C$20095&amp;DVOA!$A$2:$A$20095&amp;DVOA!$B$2:$B$20095,0)
),0)</f>
        <v>0.16733726600000001</v>
      </c>
      <c r="P910" s="6" cm="1">
        <f t="array" ref="P910">IFERROR(INDEX(DVOA!$E$2:$E$20095,MATCH($G910&amp;$A910-1&amp;$B910,DVOA!$C$2:$C$20095&amp;DVOA!$A$2:$A20632&amp;DVOA!$B$2:$B$20095,0)),0)</f>
        <v>0.102207093</v>
      </c>
      <c r="Q910" s="6" cm="1">
        <f t="array" ref="Q910">IFERROR(INDEX(WDVOA!$W$2:$W$1616,MATCH($G910&amp;$A910-1&amp;$B910,WDVOA!$U$2:$U$19616&amp;WDVOA!$V$2:$V$19616&amp;WDVOA!$B$2:$B$19616,0)),0)</f>
        <v>0</v>
      </c>
      <c r="R910" s="6" cm="1">
        <f t="array" ref="R910">IFERROR(INDEX(DVOA!$AC$2:$AC$20095,MATCH($G910&amp;$A910-1&amp;$B910,DVOA!$C$2:$C$20095&amp;DVOA!$A$2:$A$20095&amp;DVOA!$B$2:$B$20095,0)
),0)</f>
        <v>9.0044393E-2</v>
      </c>
      <c r="S910" s="6">
        <f t="shared" si="185"/>
        <v>0.12869082949999999</v>
      </c>
      <c r="T910" s="104">
        <f t="shared" si="193"/>
        <v>-0.34872569399999997</v>
      </c>
      <c r="U910" s="104" t="str">
        <f t="shared" si="194"/>
        <v/>
      </c>
      <c r="V910" s="26" t="str" cm="1">
        <f t="array" ref="V910">IFERROR(IF(E910="H",INDEX('DVOA Pred'!$G$2:$G$1000,MATCH($F910&amp;$B910&amp;$A910,'DVOA Pred'!$C$2:$C$1000&amp;'DVOA Pred'!$A$2:$A$1000&amp;'DVOA Pred'!$B$2:$B$1000,0)),
INDEX('DVOA Pred'!$H$2:$H$1000,MATCH($F910&amp;$B910&amp;$A910,'DVOA Pred'!$D$2:$D$1000&amp;'DVOA Pred'!$A$2:$A$1000&amp;'DVOA Pred'!$B$2:$B$1000,0))),"")</f>
        <v/>
      </c>
      <c r="W910" s="26" t="str">
        <f t="shared" si="186"/>
        <v/>
      </c>
      <c r="X910" s="26" t="str">
        <f t="shared" si="187"/>
        <v/>
      </c>
      <c r="Y910" s="6" t="str">
        <f>IFERROR((PERCENTRANK($L$2:$L$20355,L910)*Multiples!$B$3)+((PERCENTRANK($W$2:$W$20355,W910)*(1-Multiples!$B$3))),"")</f>
        <v/>
      </c>
      <c r="Z910" s="64">
        <v>35</v>
      </c>
      <c r="AA910" s="64">
        <v>31</v>
      </c>
      <c r="AB910" s="24">
        <f t="shared" si="188"/>
        <v>4</v>
      </c>
      <c r="AC910" s="24">
        <f t="shared" si="189"/>
        <v>14.5</v>
      </c>
      <c r="AD910" s="24">
        <f t="shared" si="190"/>
        <v>16.5</v>
      </c>
      <c r="AE910" s="99" t="str">
        <f t="shared" si="191"/>
        <v>Yes</v>
      </c>
      <c r="AF910" s="99" t="str">
        <f t="shared" si="192"/>
        <v>Yes</v>
      </c>
      <c r="AG910" s="64"/>
      <c r="AH910" s="105"/>
      <c r="AI910" s="105"/>
      <c r="AJ910" s="66"/>
    </row>
    <row r="911" spans="1:36" customFormat="1" x14ac:dyDescent="0.25">
      <c r="A911" s="7">
        <v>17</v>
      </c>
      <c r="B911" s="5">
        <v>2023</v>
      </c>
      <c r="C911" s="5" t="str">
        <f t="shared" si="182"/>
        <v>2023 W17</v>
      </c>
      <c r="D911" s="5">
        <v>456</v>
      </c>
      <c r="E911" s="5" t="s">
        <v>651</v>
      </c>
      <c r="F911" s="5" t="s">
        <v>7</v>
      </c>
      <c r="G911" s="5" t="s">
        <v>23</v>
      </c>
      <c r="H911" s="5">
        <v>-10.5</v>
      </c>
      <c r="I911" s="61">
        <v>-12.5</v>
      </c>
      <c r="J911" s="62" t="str">
        <f t="shared" si="183"/>
        <v>F2</v>
      </c>
      <c r="K911" s="61">
        <f t="shared" si="184"/>
        <v>2</v>
      </c>
      <c r="L911" s="228">
        <f>IF(K911=0,0,
IF(J911="D0.5",0.5*SUMIFS('Key Numbers'!$C$2:$C$71,'Key Numbers'!$A$2:$A$71,"&gt;="&amp;ABS($I911),'Key Numbers'!$A$2:$A$71,"&lt;="&amp;ABS($H911)),
IF(J911="D-0.5",0.5*-1*SUMIFS('Key Numbers'!$C$2:$C$71,'Key Numbers'!$A$2:$A$71,"&lt;="&amp;ABS($I911),'Key Numbers'!$A$2:$A$71,"&gt;="&amp;ABS($H911)),
IF(J911="F0.5",0.5*SUMIFS('Key Numbers'!$C$2:$C$71,'Key Numbers'!$A$2:$A$71,"&lt;="&amp;ABS($I911),'Key Numbers'!$A$2:$A$71,"&gt;="&amp;ABS($H911)),
IF(J911="F-0.5",0.5*-1*SUMIFS('Key Numbers'!$C$2:$C$71,'Key Numbers'!$A$2:$A$71,"&gt;="&amp;ABS($I911),'Key Numbers'!$A$2:$A$71,"&lt;="&amp;ABS($H911)),
IF(AND(LEFT(J911,1)="F",K911&lt;0),-1*SUMIFS('Key Numbers'!$C$2:$C$71,'Key Numbers'!$A$2:$A$71,"&gt;="&amp;ABS($I911),'Key Numbers'!$A$2:$A$71,"&lt;="&amp;ABS($H911)),
IF(AND(LEFT(J911,1)="F",K911&gt;0),SUMIFS('Key Numbers'!$C$2:$C$71,'Key Numbers'!$A$2:$A$71,"&lt;="&amp;ABS($I911),'Key Numbers'!$A$2:$A$71,"&gt;="&amp;ABS($H911)),
IF(AND(LEFT(J911,1)="D",K911&lt;0),-1*SUMIFS('Key Numbers'!$C$2:$C$71,'Key Numbers'!$A$2:$A$71,"&lt;="&amp;ABS($I911),'Key Numbers'!$A$2:$A$71,"&gt;="&amp;ABS($H911)),
SUMIFS('Key Numbers'!$C$2:$C$71,'Key Numbers'!$A$2:$A$71,"&gt;="&amp;ABS($I911),'Key Numbers'!$A$2:$A$71,"&lt;="&amp;ABS($H911))))))))))</f>
        <v>3.1192660550458717E-2</v>
      </c>
      <c r="M911" s="6" cm="1">
        <f t="array" ref="M911">IFERROR(INDEX(DVOA!$E$2:$E$20095,MATCH($F911&amp;$A911-1&amp;$B911,DVOA!$C$2:$C$20095&amp;DVOA!$A$2:$A20633&amp;DVOA!$B$2:$B$20095,0)),0)</f>
        <v>0.102207093</v>
      </c>
      <c r="N911" s="6" cm="1">
        <f t="array" ref="N911">IFERROR(INDEX(WDVOA!$W$2:$W$1616,MATCH($F911&amp;$A911-1&amp;$B911,WDVOA!$U$2:$U$19616&amp;WDVOA!$V$2:$V$19616&amp;WDVOA!$B$2:$B$19616,0)),0)</f>
        <v>0</v>
      </c>
      <c r="O911" s="6" cm="1">
        <f t="array" ref="O911">IFERROR(INDEX(DVOA!$AC$2:$AC$20095,MATCH($F911&amp;$A911-1&amp;$B911,DVOA!$C$2:$C$20095&amp;DVOA!$A$2:$A$20095&amp;DVOA!$B$2:$B$20095,0)
),0)</f>
        <v>9.0044393E-2</v>
      </c>
      <c r="P911" s="6" cm="1">
        <f t="array" ref="P911">IFERROR(INDEX(DVOA!$E$2:$E$20095,MATCH($G911&amp;$A911-1&amp;$B911,DVOA!$C$2:$C$20095&amp;DVOA!$A$2:$A20633&amp;DVOA!$B$2:$B$20095,0)),0)</f>
        <v>-0.246518601</v>
      </c>
      <c r="Q911" s="6" cm="1">
        <f t="array" ref="Q911">IFERROR(INDEX(WDVOA!$W$2:$W$1616,MATCH($G911&amp;$A911-1&amp;$B911,WDVOA!$U$2:$U$19616&amp;WDVOA!$V$2:$V$19616&amp;WDVOA!$B$2:$B$19616,0)),0)</f>
        <v>0</v>
      </c>
      <c r="R911" s="6" cm="1">
        <f t="array" ref="R911">IFERROR(INDEX(DVOA!$AC$2:$AC$20095,MATCH($G911&amp;$A911-1&amp;$B911,DVOA!$C$2:$C$20095&amp;DVOA!$A$2:$A$20095&amp;DVOA!$B$2:$B$20095,0)
),0)</f>
        <v>0.16733726600000001</v>
      </c>
      <c r="S911" s="6">
        <f t="shared" si="185"/>
        <v>0.12869082949999999</v>
      </c>
      <c r="T911" s="104">
        <f t="shared" si="193"/>
        <v>0.34872569399999997</v>
      </c>
      <c r="U911" s="104" t="str">
        <f t="shared" si="194"/>
        <v/>
      </c>
      <c r="V911" s="26" t="str" cm="1">
        <f t="array" ref="V911">IFERROR(IF(E911="H",INDEX('DVOA Pred'!$G$2:$G$1000,MATCH($F911&amp;$B911&amp;$A911,'DVOA Pred'!$C$2:$C$1000&amp;'DVOA Pred'!$A$2:$A$1000&amp;'DVOA Pred'!$B$2:$B$1000,0)),
INDEX('DVOA Pred'!$H$2:$H$1000,MATCH($F911&amp;$B911&amp;$A911,'DVOA Pred'!$D$2:$D$1000&amp;'DVOA Pred'!$A$2:$A$1000&amp;'DVOA Pred'!$B$2:$B$1000,0))),"")</f>
        <v/>
      </c>
      <c r="W911" s="26" t="str">
        <f t="shared" si="186"/>
        <v/>
      </c>
      <c r="X911" s="26" t="str">
        <f t="shared" si="187"/>
        <v/>
      </c>
      <c r="Y911" s="6" t="str">
        <f>IFERROR((PERCENTRANK($L$2:$L$20355,L911)*Multiples!$B$3)+((PERCENTRANK($W$2:$W$20355,W911)*(1-Multiples!$B$3))),"")</f>
        <v/>
      </c>
      <c r="Z911" s="64">
        <v>31</v>
      </c>
      <c r="AA911" s="64">
        <v>35</v>
      </c>
      <c r="AB911" s="24">
        <f t="shared" si="188"/>
        <v>-4</v>
      </c>
      <c r="AC911" s="24">
        <f t="shared" si="189"/>
        <v>-14.5</v>
      </c>
      <c r="AD911" s="24">
        <f t="shared" si="190"/>
        <v>-16.5</v>
      </c>
      <c r="AE911" s="99" t="str">
        <f t="shared" si="191"/>
        <v>No</v>
      </c>
      <c r="AF911" s="99" t="str">
        <f t="shared" si="192"/>
        <v>No</v>
      </c>
      <c r="AG911" s="64"/>
      <c r="AH911" s="105"/>
      <c r="AI911" s="105"/>
      <c r="AJ911" s="66"/>
    </row>
    <row r="912" spans="1:36" customFormat="1" x14ac:dyDescent="0.25">
      <c r="A912" s="7">
        <v>17</v>
      </c>
      <c r="B912" s="5">
        <v>2023</v>
      </c>
      <c r="C912" s="5" t="str">
        <f t="shared" si="182"/>
        <v>2023 W17</v>
      </c>
      <c r="D912" s="5">
        <v>457</v>
      </c>
      <c r="E912" s="5" t="s">
        <v>649</v>
      </c>
      <c r="F912" s="5" t="s">
        <v>27</v>
      </c>
      <c r="G912" s="5" t="s">
        <v>38</v>
      </c>
      <c r="H912" s="5">
        <v>2.5</v>
      </c>
      <c r="I912" s="61">
        <v>2.5</v>
      </c>
      <c r="J912" s="62" t="str">
        <f t="shared" si="183"/>
        <v>D0</v>
      </c>
      <c r="K912" s="61">
        <f t="shared" si="184"/>
        <v>0</v>
      </c>
      <c r="L912" s="228">
        <f>IF(K912=0,0,
IF(J912="D0.5",0.5*SUMIFS('Key Numbers'!$C$2:$C$71,'Key Numbers'!$A$2:$A$71,"&gt;="&amp;ABS($I912),'Key Numbers'!$A$2:$A$71,"&lt;="&amp;ABS($H912)),
IF(J912="D-0.5",0.5*-1*SUMIFS('Key Numbers'!$C$2:$C$71,'Key Numbers'!$A$2:$A$71,"&lt;="&amp;ABS($I912),'Key Numbers'!$A$2:$A$71,"&gt;="&amp;ABS($H912)),
IF(J912="F0.5",0.5*SUMIFS('Key Numbers'!$C$2:$C$71,'Key Numbers'!$A$2:$A$71,"&lt;="&amp;ABS($I912),'Key Numbers'!$A$2:$A$71,"&gt;="&amp;ABS($H912)),
IF(J912="F-0.5",0.5*-1*SUMIFS('Key Numbers'!$C$2:$C$71,'Key Numbers'!$A$2:$A$71,"&gt;="&amp;ABS($I912),'Key Numbers'!$A$2:$A$71,"&lt;="&amp;ABS($H912)),
IF(AND(LEFT(J912,1)="F",K912&lt;0),-1*SUMIFS('Key Numbers'!$C$2:$C$71,'Key Numbers'!$A$2:$A$71,"&gt;="&amp;ABS($I912),'Key Numbers'!$A$2:$A$71,"&lt;="&amp;ABS($H912)),
IF(AND(LEFT(J912,1)="F",K912&gt;0),SUMIFS('Key Numbers'!$C$2:$C$71,'Key Numbers'!$A$2:$A$71,"&lt;="&amp;ABS($I912),'Key Numbers'!$A$2:$A$71,"&gt;="&amp;ABS($H912)),
IF(AND(LEFT(J912,1)="D",K912&lt;0),-1*SUMIFS('Key Numbers'!$C$2:$C$71,'Key Numbers'!$A$2:$A$71,"&lt;="&amp;ABS($I912),'Key Numbers'!$A$2:$A$71,"&gt;="&amp;ABS($H912)),
SUMIFS('Key Numbers'!$C$2:$C$71,'Key Numbers'!$A$2:$A$71,"&gt;="&amp;ABS($I912),'Key Numbers'!$A$2:$A$71,"&lt;="&amp;ABS($H912))))))))))</f>
        <v>0</v>
      </c>
      <c r="M912" s="6" cm="1">
        <f t="array" ref="M912">IFERROR(INDEX(DVOA!$E$2:$E$20095,MATCH($F912&amp;$A912-1&amp;$B912,DVOA!$C$2:$C$20095&amp;DVOA!$A$2:$A20634&amp;DVOA!$B$2:$B$20095,0)),0)</f>
        <v>-3.0969521999999999E-2</v>
      </c>
      <c r="N912" s="6" cm="1">
        <f t="array" ref="N912">IFERROR(INDEX(WDVOA!$W$2:$W$1616,MATCH($F912&amp;$A912-1&amp;$B912,WDVOA!$U$2:$U$19616&amp;WDVOA!$V$2:$V$19616&amp;WDVOA!$B$2:$B$19616,0)),0)</f>
        <v>0</v>
      </c>
      <c r="O912" s="6" cm="1">
        <f t="array" ref="O912">IFERROR(INDEX(DVOA!$AC$2:$AC$20095,MATCH($F912&amp;$A912-1&amp;$B912,DVOA!$C$2:$C$20095&amp;DVOA!$A$2:$A$20095&amp;DVOA!$B$2:$B$20095,0)
),0)</f>
        <v>0.10764515299999999</v>
      </c>
      <c r="P912" s="6" cm="1">
        <f t="array" ref="P912">IFERROR(INDEX(DVOA!$E$2:$E$20095,MATCH($G912&amp;$A912-1&amp;$B912,DVOA!$C$2:$C$20095&amp;DVOA!$A$2:$A20634&amp;DVOA!$B$2:$B$20095,0)),0)</f>
        <v>2.0492605000000001E-2</v>
      </c>
      <c r="Q912" s="6" cm="1">
        <f t="array" ref="Q912">IFERROR(INDEX(WDVOA!$W$2:$W$1616,MATCH($G912&amp;$A912-1&amp;$B912,WDVOA!$U$2:$U$19616&amp;WDVOA!$V$2:$V$19616&amp;WDVOA!$B$2:$B$19616,0)),0)</f>
        <v>0</v>
      </c>
      <c r="R912" s="6" cm="1">
        <f t="array" ref="R912">IFERROR(INDEX(DVOA!$AC$2:$AC$20095,MATCH($G912&amp;$A912-1&amp;$B912,DVOA!$C$2:$C$20095&amp;DVOA!$A$2:$A$20095&amp;DVOA!$B$2:$B$20095,0)
),0)</f>
        <v>0.16460728099999999</v>
      </c>
      <c r="S912" s="6">
        <f t="shared" si="185"/>
        <v>0.13612621699999999</v>
      </c>
      <c r="T912" s="104">
        <f t="shared" si="193"/>
        <v>-5.1462126999999996E-2</v>
      </c>
      <c r="U912" s="104" t="str">
        <f t="shared" si="194"/>
        <v/>
      </c>
      <c r="V912" s="26" t="str" cm="1">
        <f t="array" ref="V912">IFERROR(IF(E912="H",INDEX('DVOA Pred'!$G$2:$G$1000,MATCH($F912&amp;$B912&amp;$A912,'DVOA Pred'!$C$2:$C$1000&amp;'DVOA Pred'!$A$2:$A$1000&amp;'DVOA Pred'!$B$2:$B$1000,0)),
INDEX('DVOA Pred'!$H$2:$H$1000,MATCH($F912&amp;$B912&amp;$A912,'DVOA Pred'!$D$2:$D$1000&amp;'DVOA Pred'!$A$2:$A$1000&amp;'DVOA Pred'!$B$2:$B$1000,0))),"")</f>
        <v/>
      </c>
      <c r="W912" s="26" t="str">
        <f t="shared" si="186"/>
        <v/>
      </c>
      <c r="X912" s="26" t="str">
        <f t="shared" si="187"/>
        <v/>
      </c>
      <c r="Y912" s="6" t="str">
        <f>IFERROR((PERCENTRANK($L$2:$L$20355,L912)*Multiples!$B$3)+((PERCENTRANK($W$2:$W$20355,W912)*(1-Multiples!$B$3))),"")</f>
        <v/>
      </c>
      <c r="Z912" s="64">
        <v>23</v>
      </c>
      <c r="AA912" s="64">
        <v>13</v>
      </c>
      <c r="AB912" s="24">
        <f t="shared" si="188"/>
        <v>10</v>
      </c>
      <c r="AC912" s="24">
        <f t="shared" si="189"/>
        <v>12.5</v>
      </c>
      <c r="AD912" s="24">
        <f t="shared" si="190"/>
        <v>12.5</v>
      </c>
      <c r="AE912" s="99" t="str">
        <f t="shared" si="191"/>
        <v>Yes</v>
      </c>
      <c r="AF912" s="99" t="str">
        <f t="shared" si="192"/>
        <v>Yes</v>
      </c>
      <c r="AG912" s="64"/>
      <c r="AH912" s="105"/>
      <c r="AI912" s="105"/>
      <c r="AJ912" s="66"/>
    </row>
    <row r="913" spans="1:36" customFormat="1" x14ac:dyDescent="0.25">
      <c r="A913" s="7">
        <v>17</v>
      </c>
      <c r="B913" s="5">
        <v>2023</v>
      </c>
      <c r="C913" s="5" t="str">
        <f t="shared" si="182"/>
        <v>2023 W17</v>
      </c>
      <c r="D913" s="5">
        <v>457</v>
      </c>
      <c r="E913" s="5" t="s">
        <v>651</v>
      </c>
      <c r="F913" s="5" t="s">
        <v>38</v>
      </c>
      <c r="G913" s="5" t="s">
        <v>27</v>
      </c>
      <c r="H913" s="5">
        <v>-2.5</v>
      </c>
      <c r="I913" s="61">
        <v>-2.5</v>
      </c>
      <c r="J913" s="62" t="str">
        <f t="shared" si="183"/>
        <v>F0</v>
      </c>
      <c r="K913" s="61">
        <f t="shared" si="184"/>
        <v>0</v>
      </c>
      <c r="L913" s="228">
        <f>IF(K913=0,0,
IF(J913="D0.5",0.5*SUMIFS('Key Numbers'!$C$2:$C$71,'Key Numbers'!$A$2:$A$71,"&gt;="&amp;ABS($I913),'Key Numbers'!$A$2:$A$71,"&lt;="&amp;ABS($H913)),
IF(J913="D-0.5",0.5*-1*SUMIFS('Key Numbers'!$C$2:$C$71,'Key Numbers'!$A$2:$A$71,"&lt;="&amp;ABS($I913),'Key Numbers'!$A$2:$A$71,"&gt;="&amp;ABS($H913)),
IF(J913="F0.5",0.5*SUMIFS('Key Numbers'!$C$2:$C$71,'Key Numbers'!$A$2:$A$71,"&lt;="&amp;ABS($I913),'Key Numbers'!$A$2:$A$71,"&gt;="&amp;ABS($H913)),
IF(J913="F-0.5",0.5*-1*SUMIFS('Key Numbers'!$C$2:$C$71,'Key Numbers'!$A$2:$A$71,"&gt;="&amp;ABS($I913),'Key Numbers'!$A$2:$A$71,"&lt;="&amp;ABS($H913)),
IF(AND(LEFT(J913,1)="F",K913&lt;0),-1*SUMIFS('Key Numbers'!$C$2:$C$71,'Key Numbers'!$A$2:$A$71,"&gt;="&amp;ABS($I913),'Key Numbers'!$A$2:$A$71,"&lt;="&amp;ABS($H913)),
IF(AND(LEFT(J913,1)="F",K913&gt;0),SUMIFS('Key Numbers'!$C$2:$C$71,'Key Numbers'!$A$2:$A$71,"&lt;="&amp;ABS($I913),'Key Numbers'!$A$2:$A$71,"&gt;="&amp;ABS($H913)),
IF(AND(LEFT(J913,1)="D",K913&lt;0),-1*SUMIFS('Key Numbers'!$C$2:$C$71,'Key Numbers'!$A$2:$A$71,"&lt;="&amp;ABS($I913),'Key Numbers'!$A$2:$A$71,"&gt;="&amp;ABS($H913)),
SUMIFS('Key Numbers'!$C$2:$C$71,'Key Numbers'!$A$2:$A$71,"&gt;="&amp;ABS($I913),'Key Numbers'!$A$2:$A$71,"&lt;="&amp;ABS($H913))))))))))</f>
        <v>0</v>
      </c>
      <c r="M913" s="6" cm="1">
        <f t="array" ref="M913">IFERROR(INDEX(DVOA!$E$2:$E$20095,MATCH($F913&amp;$A913-1&amp;$B913,DVOA!$C$2:$C$20095&amp;DVOA!$A$2:$A20635&amp;DVOA!$B$2:$B$20095,0)),0)</f>
        <v>2.0492605000000001E-2</v>
      </c>
      <c r="N913" s="6" cm="1">
        <f t="array" ref="N913">IFERROR(INDEX(WDVOA!$W$2:$W$1616,MATCH($F913&amp;$A913-1&amp;$B913,WDVOA!$U$2:$U$19616&amp;WDVOA!$V$2:$V$19616&amp;WDVOA!$B$2:$B$19616,0)),0)</f>
        <v>0</v>
      </c>
      <c r="O913" s="6" cm="1">
        <f t="array" ref="O913">IFERROR(INDEX(DVOA!$AC$2:$AC$20095,MATCH($F913&amp;$A913-1&amp;$B913,DVOA!$C$2:$C$20095&amp;DVOA!$A$2:$A$20095&amp;DVOA!$B$2:$B$20095,0)
),0)</f>
        <v>0.16460728099999999</v>
      </c>
      <c r="P913" s="6" cm="1">
        <f t="array" ref="P913">IFERROR(INDEX(DVOA!$E$2:$E$20095,MATCH($G913&amp;$A913-1&amp;$B913,DVOA!$C$2:$C$20095&amp;DVOA!$A$2:$A20635&amp;DVOA!$B$2:$B$20095,0)),0)</f>
        <v>-3.0969521999999999E-2</v>
      </c>
      <c r="Q913" s="6" cm="1">
        <f t="array" ref="Q913">IFERROR(INDEX(WDVOA!$W$2:$W$1616,MATCH($G913&amp;$A913-1&amp;$B913,WDVOA!$U$2:$U$19616&amp;WDVOA!$V$2:$V$19616&amp;WDVOA!$B$2:$B$19616,0)),0)</f>
        <v>0</v>
      </c>
      <c r="R913" s="6" cm="1">
        <f t="array" ref="R913">IFERROR(INDEX(DVOA!$AC$2:$AC$20095,MATCH($G913&amp;$A913-1&amp;$B913,DVOA!$C$2:$C$20095&amp;DVOA!$A$2:$A$20095&amp;DVOA!$B$2:$B$20095,0)
),0)</f>
        <v>0.10764515299999999</v>
      </c>
      <c r="S913" s="6">
        <f t="shared" si="185"/>
        <v>0.13612621699999999</v>
      </c>
      <c r="T913" s="104">
        <f t="shared" si="193"/>
        <v>5.1462126999999996E-2</v>
      </c>
      <c r="U913" s="104" t="str">
        <f t="shared" si="194"/>
        <v/>
      </c>
      <c r="V913" s="26" t="str" cm="1">
        <f t="array" ref="V913">IFERROR(IF(E913="H",INDEX('DVOA Pred'!$G$2:$G$1000,MATCH($F913&amp;$B913&amp;$A913,'DVOA Pred'!$C$2:$C$1000&amp;'DVOA Pred'!$A$2:$A$1000&amp;'DVOA Pred'!$B$2:$B$1000,0)),
INDEX('DVOA Pred'!$H$2:$H$1000,MATCH($F913&amp;$B913&amp;$A913,'DVOA Pred'!$D$2:$D$1000&amp;'DVOA Pred'!$A$2:$A$1000&amp;'DVOA Pred'!$B$2:$B$1000,0))),"")</f>
        <v/>
      </c>
      <c r="W913" s="26" t="str">
        <f t="shared" si="186"/>
        <v/>
      </c>
      <c r="X913" s="26" t="str">
        <f t="shared" si="187"/>
        <v/>
      </c>
      <c r="Y913" s="6" t="str">
        <f>IFERROR((PERCENTRANK($L$2:$L$20355,L913)*Multiples!$B$3)+((PERCENTRANK($W$2:$W$20355,W913)*(1-Multiples!$B$3))),"")</f>
        <v/>
      </c>
      <c r="Z913" s="64">
        <v>13</v>
      </c>
      <c r="AA913" s="64">
        <v>23</v>
      </c>
      <c r="AB913" s="24">
        <f t="shared" si="188"/>
        <v>-10</v>
      </c>
      <c r="AC913" s="24">
        <f t="shared" si="189"/>
        <v>-12.5</v>
      </c>
      <c r="AD913" s="24">
        <f t="shared" si="190"/>
        <v>-12.5</v>
      </c>
      <c r="AE913" s="99" t="str">
        <f t="shared" si="191"/>
        <v>No</v>
      </c>
      <c r="AF913" s="99" t="str">
        <f t="shared" si="192"/>
        <v>No</v>
      </c>
      <c r="AG913" s="64" t="s">
        <v>652</v>
      </c>
      <c r="AH913" s="105"/>
      <c r="AI913" s="105">
        <v>2</v>
      </c>
      <c r="AJ913" s="66"/>
    </row>
    <row r="914" spans="1:36" customFormat="1" x14ac:dyDescent="0.25">
      <c r="A914" s="7">
        <v>17</v>
      </c>
      <c r="B914" s="5">
        <v>2023</v>
      </c>
      <c r="C914" s="5" t="str">
        <f t="shared" si="182"/>
        <v>2023 W17</v>
      </c>
      <c r="D914" s="5">
        <v>458</v>
      </c>
      <c r="E914" s="5" t="s">
        <v>649</v>
      </c>
      <c r="F914" s="5" t="s">
        <v>51</v>
      </c>
      <c r="G914" s="5" t="s">
        <v>12</v>
      </c>
      <c r="H914" s="5">
        <v>6.5</v>
      </c>
      <c r="I914" s="61">
        <v>3.5</v>
      </c>
      <c r="J914" s="62" t="str">
        <f t="shared" si="183"/>
        <v>D3</v>
      </c>
      <c r="K914" s="61">
        <f t="shared" si="184"/>
        <v>3</v>
      </c>
      <c r="L914" s="228">
        <f>IF(K914=0,0,
IF(J914="D0.5",0.5*SUMIFS('Key Numbers'!$C$2:$C$71,'Key Numbers'!$A$2:$A$71,"&gt;="&amp;ABS($I914),'Key Numbers'!$A$2:$A$71,"&lt;="&amp;ABS($H914)),
IF(J914="D-0.5",0.5*-1*SUMIFS('Key Numbers'!$C$2:$C$71,'Key Numbers'!$A$2:$A$71,"&lt;="&amp;ABS($I914),'Key Numbers'!$A$2:$A$71,"&gt;="&amp;ABS($H914)),
IF(J914="F0.5",0.5*SUMIFS('Key Numbers'!$C$2:$C$71,'Key Numbers'!$A$2:$A$71,"&lt;="&amp;ABS($I914),'Key Numbers'!$A$2:$A$71,"&gt;="&amp;ABS($H914)),
IF(J914="F-0.5",0.5*-1*SUMIFS('Key Numbers'!$C$2:$C$71,'Key Numbers'!$A$2:$A$71,"&gt;="&amp;ABS($I914),'Key Numbers'!$A$2:$A$71,"&lt;="&amp;ABS($H914)),
IF(AND(LEFT(J914,1)="F",K914&lt;0),-1*SUMIFS('Key Numbers'!$C$2:$C$71,'Key Numbers'!$A$2:$A$71,"&gt;="&amp;ABS($I914),'Key Numbers'!$A$2:$A$71,"&lt;="&amp;ABS($H914)),
IF(AND(LEFT(J914,1)="F",K914&gt;0),SUMIFS('Key Numbers'!$C$2:$C$71,'Key Numbers'!$A$2:$A$71,"&lt;="&amp;ABS($I914),'Key Numbers'!$A$2:$A$71,"&gt;="&amp;ABS($H914)),
IF(AND(LEFT(J914,1)="D",K914&lt;0),-1*SUMIFS('Key Numbers'!$C$2:$C$71,'Key Numbers'!$A$2:$A$71,"&lt;="&amp;ABS($I914),'Key Numbers'!$A$2:$A$71,"&gt;="&amp;ABS($H914)),
SUMIFS('Key Numbers'!$C$2:$C$71,'Key Numbers'!$A$2:$A$71,"&gt;="&amp;ABS($I914),'Key Numbers'!$A$2:$A$71,"&lt;="&amp;ABS($H914))))))))))</f>
        <v>0.181651376146789</v>
      </c>
      <c r="M914" s="6" cm="1">
        <f t="array" ref="M914">IFERROR(INDEX(DVOA!$E$2:$E$20095,MATCH($F914&amp;$A914-1&amp;$B914,DVOA!$C$2:$C$20095&amp;DVOA!$A$2:$A20636&amp;DVOA!$B$2:$B$20095,0)),0)</f>
        <v>-0.33672203000000001</v>
      </c>
      <c r="N914" s="6" cm="1">
        <f t="array" ref="N914">IFERROR(INDEX(WDVOA!$W$2:$W$1616,MATCH($F914&amp;$A914-1&amp;$B914,WDVOA!$U$2:$U$19616&amp;WDVOA!$V$2:$V$19616&amp;WDVOA!$B$2:$B$19616,0)),0)</f>
        <v>0</v>
      </c>
      <c r="O914" s="6" cm="1">
        <f t="array" ref="O914">IFERROR(INDEX(DVOA!$AC$2:$AC$20095,MATCH($F914&amp;$A914-1&amp;$B914,DVOA!$C$2:$C$20095&amp;DVOA!$A$2:$A$20095&amp;DVOA!$B$2:$B$20095,0)
),0)</f>
        <v>2.9481567E-2</v>
      </c>
      <c r="P914" s="6" cm="1">
        <f t="array" ref="P914">IFERROR(INDEX(DVOA!$E$2:$E$20095,MATCH($G914&amp;$A914-1&amp;$B914,DVOA!$C$2:$C$20095&amp;DVOA!$A$2:$A20636&amp;DVOA!$B$2:$B$20095,0)),0)</f>
        <v>4.2094540999999999E-2</v>
      </c>
      <c r="Q914" s="6" cm="1">
        <f t="array" ref="Q914">IFERROR(INDEX(WDVOA!$W$2:$W$1616,MATCH($G914&amp;$A914-1&amp;$B914,WDVOA!$U$2:$U$19616&amp;WDVOA!$V$2:$V$19616&amp;WDVOA!$B$2:$B$19616,0)),0)</f>
        <v>0</v>
      </c>
      <c r="R914" s="6" cm="1">
        <f t="array" ref="R914">IFERROR(INDEX(DVOA!$AC$2:$AC$20095,MATCH($G914&amp;$A914-1&amp;$B914,DVOA!$C$2:$C$20095&amp;DVOA!$A$2:$A$20095&amp;DVOA!$B$2:$B$20095,0)
),0)</f>
        <v>0.16431072699999999</v>
      </c>
      <c r="S914" s="6">
        <f t="shared" si="185"/>
        <v>9.6896146999999988E-2</v>
      </c>
      <c r="T914" s="104">
        <f t="shared" si="193"/>
        <v>-0.37881657099999999</v>
      </c>
      <c r="U914" s="104" t="str">
        <f t="shared" si="194"/>
        <v/>
      </c>
      <c r="V914" s="26" t="str" cm="1">
        <f t="array" ref="V914">IFERROR(IF(E914="H",INDEX('DVOA Pred'!$G$2:$G$1000,MATCH($F914&amp;$B914&amp;$A914,'DVOA Pred'!$C$2:$C$1000&amp;'DVOA Pred'!$A$2:$A$1000&amp;'DVOA Pred'!$B$2:$B$1000,0)),
INDEX('DVOA Pred'!$H$2:$H$1000,MATCH($F914&amp;$B914&amp;$A914,'DVOA Pred'!$D$2:$D$1000&amp;'DVOA Pred'!$A$2:$A$1000&amp;'DVOA Pred'!$B$2:$B$1000,0))),"")</f>
        <v/>
      </c>
      <c r="W914" s="26" t="str">
        <f t="shared" si="186"/>
        <v/>
      </c>
      <c r="X914" s="26" t="str">
        <f t="shared" si="187"/>
        <v/>
      </c>
      <c r="Y914" s="6" t="str">
        <f>IFERROR((PERCENTRANK($L$2:$L$20355,L914)*Multiples!$B$3)+((PERCENTRANK($W$2:$W$20355,W914)*(1-Multiples!$B$3))),"")</f>
        <v/>
      </c>
      <c r="Z914" s="64">
        <v>0</v>
      </c>
      <c r="AA914" s="64">
        <v>26</v>
      </c>
      <c r="AB914" s="24">
        <f t="shared" si="188"/>
        <v>-26</v>
      </c>
      <c r="AC914" s="24">
        <f t="shared" si="189"/>
        <v>-19.5</v>
      </c>
      <c r="AD914" s="24">
        <f t="shared" si="190"/>
        <v>-22.5</v>
      </c>
      <c r="AE914" s="99" t="str">
        <f t="shared" si="191"/>
        <v>No</v>
      </c>
      <c r="AF914" s="99" t="str">
        <f t="shared" si="192"/>
        <v>No</v>
      </c>
      <c r="AG914" s="64" t="s">
        <v>652</v>
      </c>
      <c r="AH914" s="105"/>
      <c r="AI914" s="105">
        <v>5</v>
      </c>
      <c r="AJ914" s="66"/>
    </row>
    <row r="915" spans="1:36" customFormat="1" x14ac:dyDescent="0.25">
      <c r="A915" s="7">
        <v>17</v>
      </c>
      <c r="B915" s="5">
        <v>2023</v>
      </c>
      <c r="C915" s="5" t="str">
        <f t="shared" si="182"/>
        <v>2023 W17</v>
      </c>
      <c r="D915" s="5">
        <v>458</v>
      </c>
      <c r="E915" s="5" t="s">
        <v>651</v>
      </c>
      <c r="F915" s="5" t="s">
        <v>12</v>
      </c>
      <c r="G915" s="5" t="s">
        <v>51</v>
      </c>
      <c r="H915" s="5">
        <v>-6.5</v>
      </c>
      <c r="I915" s="61">
        <v>-3.5</v>
      </c>
      <c r="J915" s="62" t="str">
        <f t="shared" si="183"/>
        <v>F-3</v>
      </c>
      <c r="K915" s="61">
        <f t="shared" si="184"/>
        <v>-3</v>
      </c>
      <c r="L915" s="228">
        <f>IF(K915=0,0,
IF(J915="D0.5",0.5*SUMIFS('Key Numbers'!$C$2:$C$71,'Key Numbers'!$A$2:$A$71,"&gt;="&amp;ABS($I915),'Key Numbers'!$A$2:$A$71,"&lt;="&amp;ABS($H915)),
IF(J915="D-0.5",0.5*-1*SUMIFS('Key Numbers'!$C$2:$C$71,'Key Numbers'!$A$2:$A$71,"&lt;="&amp;ABS($I915),'Key Numbers'!$A$2:$A$71,"&gt;="&amp;ABS($H915)),
IF(J915="F0.5",0.5*SUMIFS('Key Numbers'!$C$2:$C$71,'Key Numbers'!$A$2:$A$71,"&lt;="&amp;ABS($I915),'Key Numbers'!$A$2:$A$71,"&gt;="&amp;ABS($H915)),
IF(J915="F-0.5",0.5*-1*SUMIFS('Key Numbers'!$C$2:$C$71,'Key Numbers'!$A$2:$A$71,"&gt;="&amp;ABS($I915),'Key Numbers'!$A$2:$A$71,"&lt;="&amp;ABS($H915)),
IF(AND(LEFT(J915,1)="F",K915&lt;0),-1*SUMIFS('Key Numbers'!$C$2:$C$71,'Key Numbers'!$A$2:$A$71,"&gt;="&amp;ABS($I915),'Key Numbers'!$A$2:$A$71,"&lt;="&amp;ABS($H915)),
IF(AND(LEFT(J915,1)="F",K915&gt;0),SUMIFS('Key Numbers'!$C$2:$C$71,'Key Numbers'!$A$2:$A$71,"&lt;="&amp;ABS($I915),'Key Numbers'!$A$2:$A$71,"&gt;="&amp;ABS($H915)),
IF(AND(LEFT(J915,1)="D",K915&lt;0),-1*SUMIFS('Key Numbers'!$C$2:$C$71,'Key Numbers'!$A$2:$A$71,"&lt;="&amp;ABS($I915),'Key Numbers'!$A$2:$A$71,"&gt;="&amp;ABS($H915)),
SUMIFS('Key Numbers'!$C$2:$C$71,'Key Numbers'!$A$2:$A$71,"&gt;="&amp;ABS($I915),'Key Numbers'!$A$2:$A$71,"&lt;="&amp;ABS($H915))))))))))</f>
        <v>-0.181651376146789</v>
      </c>
      <c r="M915" s="6" cm="1">
        <f t="array" ref="M915">IFERROR(INDEX(DVOA!$E$2:$E$20095,MATCH($F915&amp;$A915-1&amp;$B915,DVOA!$C$2:$C$20095&amp;DVOA!$A$2:$A20637&amp;DVOA!$B$2:$B$20095,0)),0)</f>
        <v>4.2094540999999999E-2</v>
      </c>
      <c r="N915" s="6" cm="1">
        <f t="array" ref="N915">IFERROR(INDEX(WDVOA!$W$2:$W$1616,MATCH($F915&amp;$A915-1&amp;$B915,WDVOA!$U$2:$U$19616&amp;WDVOA!$V$2:$V$19616&amp;WDVOA!$B$2:$B$19616,0)),0)</f>
        <v>0</v>
      </c>
      <c r="O915" s="6" cm="1">
        <f t="array" ref="O915">IFERROR(INDEX(DVOA!$AC$2:$AC$20095,MATCH($F915&amp;$A915-1&amp;$B915,DVOA!$C$2:$C$20095&amp;DVOA!$A$2:$A$20095&amp;DVOA!$B$2:$B$20095,0)
),0)</f>
        <v>0.16431072699999999</v>
      </c>
      <c r="P915" s="6" cm="1">
        <f t="array" ref="P915">IFERROR(INDEX(DVOA!$E$2:$E$20095,MATCH($G915&amp;$A915-1&amp;$B915,DVOA!$C$2:$C$20095&amp;DVOA!$A$2:$A20637&amp;DVOA!$B$2:$B$20095,0)),0)</f>
        <v>-0.33672203000000001</v>
      </c>
      <c r="Q915" s="6" cm="1">
        <f t="array" ref="Q915">IFERROR(INDEX(WDVOA!$W$2:$W$1616,MATCH($G915&amp;$A915-1&amp;$B915,WDVOA!$U$2:$U$19616&amp;WDVOA!$V$2:$V$19616&amp;WDVOA!$B$2:$B$19616,0)),0)</f>
        <v>0</v>
      </c>
      <c r="R915" s="6" cm="1">
        <f t="array" ref="R915">IFERROR(INDEX(DVOA!$AC$2:$AC$20095,MATCH($G915&amp;$A915-1&amp;$B915,DVOA!$C$2:$C$20095&amp;DVOA!$A$2:$A$20095&amp;DVOA!$B$2:$B$20095,0)
),0)</f>
        <v>2.9481567E-2</v>
      </c>
      <c r="S915" s="6">
        <f t="shared" si="185"/>
        <v>9.6896146999999988E-2</v>
      </c>
      <c r="T915" s="104">
        <f t="shared" si="193"/>
        <v>0.37881657099999999</v>
      </c>
      <c r="U915" s="104" t="str">
        <f t="shared" si="194"/>
        <v/>
      </c>
      <c r="V915" s="26" t="str" cm="1">
        <f t="array" ref="V915">IFERROR(IF(E915="H",INDEX('DVOA Pred'!$G$2:$G$1000,MATCH($F915&amp;$B915&amp;$A915,'DVOA Pred'!$C$2:$C$1000&amp;'DVOA Pred'!$A$2:$A$1000&amp;'DVOA Pred'!$B$2:$B$1000,0)),
INDEX('DVOA Pred'!$H$2:$H$1000,MATCH($F915&amp;$B915&amp;$A915,'DVOA Pred'!$D$2:$D$1000&amp;'DVOA Pred'!$A$2:$A$1000&amp;'DVOA Pred'!$B$2:$B$1000,0))),"")</f>
        <v/>
      </c>
      <c r="W915" s="26" t="str">
        <f t="shared" si="186"/>
        <v/>
      </c>
      <c r="X915" s="26" t="str">
        <f t="shared" si="187"/>
        <v/>
      </c>
      <c r="Y915" s="6" t="str">
        <f>IFERROR((PERCENTRANK($L$2:$L$20355,L915)*Multiples!$B$3)+((PERCENTRANK($W$2:$W$20355,W915)*(1-Multiples!$B$3))),"")</f>
        <v/>
      </c>
      <c r="Z915" s="64">
        <v>26</v>
      </c>
      <c r="AA915" s="64">
        <v>0</v>
      </c>
      <c r="AB915" s="24">
        <f t="shared" si="188"/>
        <v>26</v>
      </c>
      <c r="AC915" s="24">
        <f t="shared" si="189"/>
        <v>19.5</v>
      </c>
      <c r="AD915" s="24">
        <f t="shared" si="190"/>
        <v>22.5</v>
      </c>
      <c r="AE915" s="99" t="str">
        <f t="shared" si="191"/>
        <v>Yes</v>
      </c>
      <c r="AF915" s="99" t="str">
        <f t="shared" si="192"/>
        <v>Yes</v>
      </c>
      <c r="AG915" s="64"/>
      <c r="AH915" s="105"/>
      <c r="AI915" s="105"/>
      <c r="AJ915" s="66"/>
    </row>
    <row r="916" spans="1:36" customFormat="1" x14ac:dyDescent="0.25">
      <c r="A916" s="7">
        <v>17</v>
      </c>
      <c r="B916" s="5">
        <v>2023</v>
      </c>
      <c r="C916" s="5" t="str">
        <f t="shared" si="182"/>
        <v>2023 W17</v>
      </c>
      <c r="D916" s="5">
        <v>459</v>
      </c>
      <c r="E916" s="5" t="s">
        <v>649</v>
      </c>
      <c r="F916" s="5" t="s">
        <v>43</v>
      </c>
      <c r="G916" s="5" t="s">
        <v>64</v>
      </c>
      <c r="H916" s="5">
        <v>2.5</v>
      </c>
      <c r="I916" s="61">
        <v>2.5</v>
      </c>
      <c r="J916" s="62" t="str">
        <f t="shared" si="183"/>
        <v>D0</v>
      </c>
      <c r="K916" s="61">
        <f t="shared" si="184"/>
        <v>0</v>
      </c>
      <c r="L916" s="228">
        <f>IF(K916=0,0,
IF(J916="D0.5",0.5*SUMIFS('Key Numbers'!$C$2:$C$71,'Key Numbers'!$A$2:$A$71,"&gt;="&amp;ABS($I916),'Key Numbers'!$A$2:$A$71,"&lt;="&amp;ABS($H916)),
IF(J916="D-0.5",0.5*-1*SUMIFS('Key Numbers'!$C$2:$C$71,'Key Numbers'!$A$2:$A$71,"&lt;="&amp;ABS($I916),'Key Numbers'!$A$2:$A$71,"&gt;="&amp;ABS($H916)),
IF(J916="F0.5",0.5*SUMIFS('Key Numbers'!$C$2:$C$71,'Key Numbers'!$A$2:$A$71,"&lt;="&amp;ABS($I916),'Key Numbers'!$A$2:$A$71,"&gt;="&amp;ABS($H916)),
IF(J916="F-0.5",0.5*-1*SUMIFS('Key Numbers'!$C$2:$C$71,'Key Numbers'!$A$2:$A$71,"&gt;="&amp;ABS($I916),'Key Numbers'!$A$2:$A$71,"&lt;="&amp;ABS($H916)),
IF(AND(LEFT(J916,1)="F",K916&lt;0),-1*SUMIFS('Key Numbers'!$C$2:$C$71,'Key Numbers'!$A$2:$A$71,"&gt;="&amp;ABS($I916),'Key Numbers'!$A$2:$A$71,"&lt;="&amp;ABS($H916)),
IF(AND(LEFT(J916,1)="F",K916&gt;0),SUMIFS('Key Numbers'!$C$2:$C$71,'Key Numbers'!$A$2:$A$71,"&lt;="&amp;ABS($I916),'Key Numbers'!$A$2:$A$71,"&gt;="&amp;ABS($H916)),
IF(AND(LEFT(J916,1)="D",K916&lt;0),-1*SUMIFS('Key Numbers'!$C$2:$C$71,'Key Numbers'!$A$2:$A$71,"&lt;="&amp;ABS($I916),'Key Numbers'!$A$2:$A$71,"&gt;="&amp;ABS($H916)),
SUMIFS('Key Numbers'!$C$2:$C$71,'Key Numbers'!$A$2:$A$71,"&gt;="&amp;ABS($I916),'Key Numbers'!$A$2:$A$71,"&lt;="&amp;ABS($H916))))))))))</f>
        <v>0</v>
      </c>
      <c r="M916" s="6" cm="1">
        <f t="array" ref="M916">IFERROR(INDEX(DVOA!$E$2:$E$20095,MATCH($F916&amp;$A916-1&amp;$B916,DVOA!$C$2:$C$20095&amp;DVOA!$A$2:$A20638&amp;DVOA!$B$2:$B$20095,0)),0)</f>
        <v>-0.12747249199999999</v>
      </c>
      <c r="N916" s="6" cm="1">
        <f t="array" ref="N916">IFERROR(INDEX(WDVOA!$W$2:$W$1616,MATCH($F916&amp;$A916-1&amp;$B916,WDVOA!$U$2:$U$19616&amp;WDVOA!$V$2:$V$19616&amp;WDVOA!$B$2:$B$19616,0)),0)</f>
        <v>0</v>
      </c>
      <c r="O916" s="6" cm="1">
        <f t="array" ref="O916">IFERROR(INDEX(DVOA!$AC$2:$AC$20095,MATCH($F916&amp;$A916-1&amp;$B916,DVOA!$C$2:$C$20095&amp;DVOA!$A$2:$A$20095&amp;DVOA!$B$2:$B$20095,0)
),0)</f>
        <v>0.110083524</v>
      </c>
      <c r="P916" s="6" cm="1">
        <f t="array" ref="P916">IFERROR(INDEX(DVOA!$E$2:$E$20095,MATCH($G916&amp;$A916-1&amp;$B916,DVOA!$C$2:$C$20095&amp;DVOA!$A$2:$A20638&amp;DVOA!$B$2:$B$20095,0)),0)</f>
        <v>-8.2395538000000004E-2</v>
      </c>
      <c r="Q916" s="6" cm="1">
        <f t="array" ref="Q916">IFERROR(INDEX(WDVOA!$W$2:$W$1616,MATCH($G916&amp;$A916-1&amp;$B916,WDVOA!$U$2:$U$19616&amp;WDVOA!$V$2:$V$19616&amp;WDVOA!$B$2:$B$19616,0)),0)</f>
        <v>0</v>
      </c>
      <c r="R916" s="6" cm="1">
        <f t="array" ref="R916">IFERROR(INDEX(DVOA!$AC$2:$AC$20095,MATCH($G916&amp;$A916-1&amp;$B916,DVOA!$C$2:$C$20095&amp;DVOA!$A$2:$A$20095&amp;DVOA!$B$2:$B$20095,0)
),0)</f>
        <v>0.12757402100000001</v>
      </c>
      <c r="S916" s="6">
        <f t="shared" si="185"/>
        <v>0.11882877250000001</v>
      </c>
      <c r="T916" s="104">
        <f t="shared" si="193"/>
        <v>-4.5076953999999989E-2</v>
      </c>
      <c r="U916" s="104" t="str">
        <f t="shared" si="194"/>
        <v/>
      </c>
      <c r="V916" s="26" t="str" cm="1">
        <f t="array" ref="V916">IFERROR(IF(E916="H",INDEX('DVOA Pred'!$G$2:$G$1000,MATCH($F916&amp;$B916&amp;$A916,'DVOA Pred'!$C$2:$C$1000&amp;'DVOA Pred'!$A$2:$A$1000&amp;'DVOA Pred'!$B$2:$B$1000,0)),
INDEX('DVOA Pred'!$H$2:$H$1000,MATCH($F916&amp;$B916&amp;$A916,'DVOA Pred'!$D$2:$D$1000&amp;'DVOA Pred'!$A$2:$A$1000&amp;'DVOA Pred'!$B$2:$B$1000,0))),"")</f>
        <v/>
      </c>
      <c r="W916" s="26" t="str">
        <f t="shared" si="186"/>
        <v/>
      </c>
      <c r="X916" s="26" t="str">
        <f t="shared" si="187"/>
        <v/>
      </c>
      <c r="Y916" s="6" t="str">
        <f>IFERROR((PERCENTRANK($L$2:$L$20355,L916)*Multiples!$B$3)+((PERCENTRANK($W$2:$W$20355,W916)*(1-Multiples!$B$3))),"")</f>
        <v/>
      </c>
      <c r="Z916" s="64">
        <v>37</v>
      </c>
      <c r="AA916" s="64">
        <v>17</v>
      </c>
      <c r="AB916" s="24">
        <f t="shared" si="188"/>
        <v>20</v>
      </c>
      <c r="AC916" s="24">
        <f t="shared" si="189"/>
        <v>22.5</v>
      </c>
      <c r="AD916" s="24">
        <f t="shared" si="190"/>
        <v>22.5</v>
      </c>
      <c r="AE916" s="99" t="str">
        <f t="shared" si="191"/>
        <v>Yes</v>
      </c>
      <c r="AF916" s="99" t="str">
        <f t="shared" si="192"/>
        <v>Yes</v>
      </c>
      <c r="AG916" s="64"/>
      <c r="AH916" s="105"/>
      <c r="AI916" s="105"/>
      <c r="AJ916" s="66"/>
    </row>
    <row r="917" spans="1:36" customFormat="1" x14ac:dyDescent="0.25">
      <c r="A917" s="7">
        <v>17</v>
      </c>
      <c r="B917" s="5">
        <v>2023</v>
      </c>
      <c r="C917" s="5" t="str">
        <f t="shared" si="182"/>
        <v>2023 W17</v>
      </c>
      <c r="D917" s="5">
        <v>459</v>
      </c>
      <c r="E917" s="5" t="s">
        <v>651</v>
      </c>
      <c r="F917" s="5" t="s">
        <v>64</v>
      </c>
      <c r="G917" s="5" t="s">
        <v>43</v>
      </c>
      <c r="H917" s="5">
        <v>-2.5</v>
      </c>
      <c r="I917" s="61">
        <v>-2.5</v>
      </c>
      <c r="J917" s="62" t="str">
        <f t="shared" si="183"/>
        <v>F0</v>
      </c>
      <c r="K917" s="61">
        <f t="shared" si="184"/>
        <v>0</v>
      </c>
      <c r="L917" s="228">
        <f>IF(K917=0,0,
IF(J917="D0.5",0.5*SUMIFS('Key Numbers'!$C$2:$C$71,'Key Numbers'!$A$2:$A$71,"&gt;="&amp;ABS($I917),'Key Numbers'!$A$2:$A$71,"&lt;="&amp;ABS($H917)),
IF(J917="D-0.5",0.5*-1*SUMIFS('Key Numbers'!$C$2:$C$71,'Key Numbers'!$A$2:$A$71,"&lt;="&amp;ABS($I917),'Key Numbers'!$A$2:$A$71,"&gt;="&amp;ABS($H917)),
IF(J917="F0.5",0.5*SUMIFS('Key Numbers'!$C$2:$C$71,'Key Numbers'!$A$2:$A$71,"&lt;="&amp;ABS($I917),'Key Numbers'!$A$2:$A$71,"&gt;="&amp;ABS($H917)),
IF(J917="F-0.5",0.5*-1*SUMIFS('Key Numbers'!$C$2:$C$71,'Key Numbers'!$A$2:$A$71,"&gt;="&amp;ABS($I917),'Key Numbers'!$A$2:$A$71,"&lt;="&amp;ABS($H917)),
IF(AND(LEFT(J917,1)="F",K917&lt;0),-1*SUMIFS('Key Numbers'!$C$2:$C$71,'Key Numbers'!$A$2:$A$71,"&gt;="&amp;ABS($I917),'Key Numbers'!$A$2:$A$71,"&lt;="&amp;ABS($H917)),
IF(AND(LEFT(J917,1)="F",K917&gt;0),SUMIFS('Key Numbers'!$C$2:$C$71,'Key Numbers'!$A$2:$A$71,"&lt;="&amp;ABS($I917),'Key Numbers'!$A$2:$A$71,"&gt;="&amp;ABS($H917)),
IF(AND(LEFT(J917,1)="D",K917&lt;0),-1*SUMIFS('Key Numbers'!$C$2:$C$71,'Key Numbers'!$A$2:$A$71,"&lt;="&amp;ABS($I917),'Key Numbers'!$A$2:$A$71,"&gt;="&amp;ABS($H917)),
SUMIFS('Key Numbers'!$C$2:$C$71,'Key Numbers'!$A$2:$A$71,"&gt;="&amp;ABS($I917),'Key Numbers'!$A$2:$A$71,"&lt;="&amp;ABS($H917))))))))))</f>
        <v>0</v>
      </c>
      <c r="M917" s="6" cm="1">
        <f t="array" ref="M917">IFERROR(INDEX(DVOA!$E$2:$E$20095,MATCH($F917&amp;$A917-1&amp;$B917,DVOA!$C$2:$C$20095&amp;DVOA!$A$2:$A20639&amp;DVOA!$B$2:$B$20095,0)),0)</f>
        <v>-8.2395538000000004E-2</v>
      </c>
      <c r="N917" s="6" cm="1">
        <f t="array" ref="N917">IFERROR(INDEX(WDVOA!$W$2:$W$1616,MATCH($F917&amp;$A917-1&amp;$B917,WDVOA!$U$2:$U$19616&amp;WDVOA!$V$2:$V$19616&amp;WDVOA!$B$2:$B$19616,0)),0)</f>
        <v>0</v>
      </c>
      <c r="O917" s="6" cm="1">
        <f t="array" ref="O917">IFERROR(INDEX(DVOA!$AC$2:$AC$20095,MATCH($F917&amp;$A917-1&amp;$B917,DVOA!$C$2:$C$20095&amp;DVOA!$A$2:$A$20095&amp;DVOA!$B$2:$B$20095,0)
),0)</f>
        <v>0.12757402100000001</v>
      </c>
      <c r="P917" s="6" cm="1">
        <f t="array" ref="P917">IFERROR(INDEX(DVOA!$E$2:$E$20095,MATCH($G917&amp;$A917-1&amp;$B917,DVOA!$C$2:$C$20095&amp;DVOA!$A$2:$A20639&amp;DVOA!$B$2:$B$20095,0)),0)</f>
        <v>-0.12747249199999999</v>
      </c>
      <c r="Q917" s="6" cm="1">
        <f t="array" ref="Q917">IFERROR(INDEX(WDVOA!$W$2:$W$1616,MATCH($G917&amp;$A917-1&amp;$B917,WDVOA!$U$2:$U$19616&amp;WDVOA!$V$2:$V$19616&amp;WDVOA!$B$2:$B$19616,0)),0)</f>
        <v>0</v>
      </c>
      <c r="R917" s="6" cm="1">
        <f t="array" ref="R917">IFERROR(INDEX(DVOA!$AC$2:$AC$20095,MATCH($G917&amp;$A917-1&amp;$B917,DVOA!$C$2:$C$20095&amp;DVOA!$A$2:$A$20095&amp;DVOA!$B$2:$B$20095,0)
),0)</f>
        <v>0.110083524</v>
      </c>
      <c r="S917" s="6">
        <f t="shared" si="185"/>
        <v>0.11882877250000001</v>
      </c>
      <c r="T917" s="104">
        <f t="shared" si="193"/>
        <v>4.5076953999999989E-2</v>
      </c>
      <c r="U917" s="104" t="str">
        <f t="shared" si="194"/>
        <v/>
      </c>
      <c r="V917" s="26" t="str" cm="1">
        <f t="array" ref="V917">IFERROR(IF(E917="H",INDEX('DVOA Pred'!$G$2:$G$1000,MATCH($F917&amp;$B917&amp;$A917,'DVOA Pred'!$C$2:$C$1000&amp;'DVOA Pred'!$A$2:$A$1000&amp;'DVOA Pred'!$B$2:$B$1000,0)),
INDEX('DVOA Pred'!$H$2:$H$1000,MATCH($F917&amp;$B917&amp;$A917,'DVOA Pred'!$D$2:$D$1000&amp;'DVOA Pred'!$A$2:$A$1000&amp;'DVOA Pred'!$B$2:$B$1000,0))),"")</f>
        <v/>
      </c>
      <c r="W917" s="26" t="str">
        <f t="shared" si="186"/>
        <v/>
      </c>
      <c r="X917" s="26" t="str">
        <f t="shared" si="187"/>
        <v/>
      </c>
      <c r="Y917" s="6" t="str">
        <f>IFERROR((PERCENTRANK($L$2:$L$20355,L917)*Multiples!$B$3)+((PERCENTRANK($W$2:$W$20355,W917)*(1-Multiples!$B$3))),"")</f>
        <v/>
      </c>
      <c r="Z917" s="64">
        <v>17</v>
      </c>
      <c r="AA917" s="64">
        <v>37</v>
      </c>
      <c r="AB917" s="24">
        <f t="shared" si="188"/>
        <v>-20</v>
      </c>
      <c r="AC917" s="24">
        <f t="shared" si="189"/>
        <v>-22.5</v>
      </c>
      <c r="AD917" s="24">
        <f t="shared" si="190"/>
        <v>-22.5</v>
      </c>
      <c r="AE917" s="99" t="str">
        <f t="shared" si="191"/>
        <v>No</v>
      </c>
      <c r="AF917" s="99" t="str">
        <f t="shared" si="192"/>
        <v>No</v>
      </c>
      <c r="AG917" s="64"/>
      <c r="AH917" s="105"/>
      <c r="AI917" s="105"/>
      <c r="AJ917" s="66"/>
    </row>
    <row r="918" spans="1:36" customFormat="1" x14ac:dyDescent="0.25">
      <c r="A918" s="7">
        <v>17</v>
      </c>
      <c r="B918" s="5">
        <v>2023</v>
      </c>
      <c r="C918" s="5" t="str">
        <f t="shared" si="182"/>
        <v>2023 W17</v>
      </c>
      <c r="D918" s="5">
        <v>460</v>
      </c>
      <c r="E918" s="5" t="s">
        <v>651</v>
      </c>
      <c r="F918" s="5" t="s">
        <v>35</v>
      </c>
      <c r="G918" s="5" t="s">
        <v>53</v>
      </c>
      <c r="H918" s="5">
        <v>-2.5</v>
      </c>
      <c r="I918" s="61">
        <v>-4</v>
      </c>
      <c r="J918" s="62" t="str">
        <f t="shared" si="183"/>
        <v>F1.5</v>
      </c>
      <c r="K918" s="61">
        <f t="shared" si="184"/>
        <v>1.5</v>
      </c>
      <c r="L918" s="228">
        <f>IF(K918=0,0,
IF(J918="D0.5",0.5*SUMIFS('Key Numbers'!$C$2:$C$71,'Key Numbers'!$A$2:$A$71,"&gt;="&amp;ABS($I918),'Key Numbers'!$A$2:$A$71,"&lt;="&amp;ABS($H918)),
IF(J918="D-0.5",0.5*-1*SUMIFS('Key Numbers'!$C$2:$C$71,'Key Numbers'!$A$2:$A$71,"&lt;="&amp;ABS($I918),'Key Numbers'!$A$2:$A$71,"&gt;="&amp;ABS($H918)),
IF(J918="F0.5",0.5*SUMIFS('Key Numbers'!$C$2:$C$71,'Key Numbers'!$A$2:$A$71,"&lt;="&amp;ABS($I918),'Key Numbers'!$A$2:$A$71,"&gt;="&amp;ABS($H918)),
IF(J918="F-0.5",0.5*-1*SUMIFS('Key Numbers'!$C$2:$C$71,'Key Numbers'!$A$2:$A$71,"&gt;="&amp;ABS($I918),'Key Numbers'!$A$2:$A$71,"&lt;="&amp;ABS($H918)),
IF(AND(LEFT(J918,1)="F",K918&lt;0),-1*SUMIFS('Key Numbers'!$C$2:$C$71,'Key Numbers'!$A$2:$A$71,"&gt;="&amp;ABS($I918),'Key Numbers'!$A$2:$A$71,"&lt;="&amp;ABS($H918)),
IF(AND(LEFT(J918,1)="F",K918&gt;0),SUMIFS('Key Numbers'!$C$2:$C$71,'Key Numbers'!$A$2:$A$71,"&lt;="&amp;ABS($I918),'Key Numbers'!$A$2:$A$71,"&gt;="&amp;ABS($H918)),
IF(AND(LEFT(J918,1)="D",K918&lt;0),-1*SUMIFS('Key Numbers'!$C$2:$C$71,'Key Numbers'!$A$2:$A$71,"&lt;="&amp;ABS($I918),'Key Numbers'!$A$2:$A$71,"&gt;="&amp;ABS($H918)),
SUMIFS('Key Numbers'!$C$2:$C$71,'Key Numbers'!$A$2:$A$71,"&gt;="&amp;ABS($I918),'Key Numbers'!$A$2:$A$71,"&lt;="&amp;ABS($H918))))))))))</f>
        <v>0.20366972477064221</v>
      </c>
      <c r="M918" s="6" cm="1">
        <f t="array" ref="M918">IFERROR(INDEX(DVOA!$E$2:$E$20095,MATCH($F918&amp;$A918-1&amp;$B918,DVOA!$C$2:$C$20095&amp;DVOA!$A$2:$A20640&amp;DVOA!$B$2:$B$20095,0)),0)</f>
        <v>-5.1492160000000002E-2</v>
      </c>
      <c r="N918" s="6" cm="1">
        <f t="array" ref="N918">IFERROR(INDEX(WDVOA!$W$2:$W$1616,MATCH($F918&amp;$A918-1&amp;$B918,WDVOA!$U$2:$U$19616&amp;WDVOA!$V$2:$V$19616&amp;WDVOA!$B$2:$B$19616,0)),0)</f>
        <v>0</v>
      </c>
      <c r="O918" s="6" cm="1">
        <f t="array" ref="O918">IFERROR(INDEX(DVOA!$AC$2:$AC$20095,MATCH($F918&amp;$A918-1&amp;$B918,DVOA!$C$2:$C$20095&amp;DVOA!$A$2:$A$20095&amp;DVOA!$B$2:$B$20095,0)
),0)</f>
        <v>0.15427812499999999</v>
      </c>
      <c r="P918" s="6" cm="1">
        <f t="array" ref="P918">IFERROR(INDEX(DVOA!$E$2:$E$20095,MATCH($G918&amp;$A918-1&amp;$B918,DVOA!$C$2:$C$20095&amp;DVOA!$A$2:$A20640&amp;DVOA!$B$2:$B$20095,0)),0)</f>
        <v>-7.4614848999999997E-2</v>
      </c>
      <c r="Q918" s="6" cm="1">
        <f t="array" ref="Q918">IFERROR(INDEX(WDVOA!$W$2:$W$1616,MATCH($G918&amp;$A918-1&amp;$B918,WDVOA!$U$2:$U$19616&amp;WDVOA!$V$2:$V$19616&amp;WDVOA!$B$2:$B$19616,0)),0)</f>
        <v>0</v>
      </c>
      <c r="R918" s="6" cm="1">
        <f t="array" ref="R918">IFERROR(INDEX(DVOA!$AC$2:$AC$20095,MATCH($G918&amp;$A918-1&amp;$B918,DVOA!$C$2:$C$20095&amp;DVOA!$A$2:$A$20095&amp;DVOA!$B$2:$B$20095,0)
),0)</f>
        <v>0.13745116099999999</v>
      </c>
      <c r="S918" s="6">
        <f t="shared" si="185"/>
        <v>0.14586464299999999</v>
      </c>
      <c r="T918" s="104">
        <f t="shared" si="193"/>
        <v>2.3122688999999995E-2</v>
      </c>
      <c r="U918" s="104" t="str">
        <f t="shared" si="194"/>
        <v/>
      </c>
      <c r="V918" s="26" t="str" cm="1">
        <f t="array" ref="V918">IFERROR(IF(E918="H",INDEX('DVOA Pred'!$G$2:$G$1000,MATCH($F918&amp;$B918&amp;$A918,'DVOA Pred'!$C$2:$C$1000&amp;'DVOA Pred'!$A$2:$A$1000&amp;'DVOA Pred'!$B$2:$B$1000,0)),
INDEX('DVOA Pred'!$H$2:$H$1000,MATCH($F918&amp;$B918&amp;$A918,'DVOA Pred'!$D$2:$D$1000&amp;'DVOA Pred'!$A$2:$A$1000&amp;'DVOA Pred'!$B$2:$B$1000,0))),"")</f>
        <v/>
      </c>
      <c r="W918" s="26" t="str">
        <f t="shared" si="186"/>
        <v/>
      </c>
      <c r="X918" s="26" t="str">
        <f t="shared" si="187"/>
        <v/>
      </c>
      <c r="Y918" s="6" t="str">
        <f>IFERROR((PERCENTRANK($L$2:$L$20355,L918)*Multiples!$B$3)+((PERCENTRANK($W$2:$W$20355,W918)*(1-Multiples!$B$3))),"")</f>
        <v/>
      </c>
      <c r="Z918" s="64">
        <v>23</v>
      </c>
      <c r="AA918" s="64">
        <v>20</v>
      </c>
      <c r="AB918" s="24">
        <f t="shared" si="188"/>
        <v>3</v>
      </c>
      <c r="AC918" s="24">
        <f t="shared" si="189"/>
        <v>0.5</v>
      </c>
      <c r="AD918" s="24">
        <f t="shared" si="190"/>
        <v>-1</v>
      </c>
      <c r="AE918" s="99" t="str">
        <f t="shared" si="191"/>
        <v>Yes</v>
      </c>
      <c r="AF918" s="99" t="str">
        <f t="shared" si="192"/>
        <v>No</v>
      </c>
      <c r="AG918" s="64"/>
      <c r="AH918" s="105"/>
      <c r="AI918" s="105"/>
      <c r="AJ918" s="66"/>
    </row>
    <row r="919" spans="1:36" customFormat="1" x14ac:dyDescent="0.25">
      <c r="A919" s="7">
        <v>17</v>
      </c>
      <c r="B919" s="5">
        <v>2023</v>
      </c>
      <c r="C919" s="5" t="str">
        <f t="shared" si="182"/>
        <v>2023 W17</v>
      </c>
      <c r="D919" s="5">
        <v>460</v>
      </c>
      <c r="E919" s="5" t="s">
        <v>649</v>
      </c>
      <c r="F919" s="5" t="s">
        <v>53</v>
      </c>
      <c r="G919" s="5" t="s">
        <v>35</v>
      </c>
      <c r="H919" s="5">
        <v>2.5</v>
      </c>
      <c r="I919" s="61">
        <v>4</v>
      </c>
      <c r="J919" s="62" t="str">
        <f t="shared" si="183"/>
        <v>D-1.5</v>
      </c>
      <c r="K919" s="61">
        <f t="shared" si="184"/>
        <v>-1.5</v>
      </c>
      <c r="L919" s="228">
        <f>IF(K919=0,0,
IF(J919="D0.5",0.5*SUMIFS('Key Numbers'!$C$2:$C$71,'Key Numbers'!$A$2:$A$71,"&gt;="&amp;ABS($I919),'Key Numbers'!$A$2:$A$71,"&lt;="&amp;ABS($H919)),
IF(J919="D-0.5",0.5*-1*SUMIFS('Key Numbers'!$C$2:$C$71,'Key Numbers'!$A$2:$A$71,"&lt;="&amp;ABS($I919),'Key Numbers'!$A$2:$A$71,"&gt;="&amp;ABS($H919)),
IF(J919="F0.5",0.5*SUMIFS('Key Numbers'!$C$2:$C$71,'Key Numbers'!$A$2:$A$71,"&lt;="&amp;ABS($I919),'Key Numbers'!$A$2:$A$71,"&gt;="&amp;ABS($H919)),
IF(J919="F-0.5",0.5*-1*SUMIFS('Key Numbers'!$C$2:$C$71,'Key Numbers'!$A$2:$A$71,"&gt;="&amp;ABS($I919),'Key Numbers'!$A$2:$A$71,"&lt;="&amp;ABS($H919)),
IF(AND(LEFT(J919,1)="F",K919&lt;0),-1*SUMIFS('Key Numbers'!$C$2:$C$71,'Key Numbers'!$A$2:$A$71,"&gt;="&amp;ABS($I919),'Key Numbers'!$A$2:$A$71,"&lt;="&amp;ABS($H919)),
IF(AND(LEFT(J919,1)="F",K919&gt;0),SUMIFS('Key Numbers'!$C$2:$C$71,'Key Numbers'!$A$2:$A$71,"&lt;="&amp;ABS($I919),'Key Numbers'!$A$2:$A$71,"&gt;="&amp;ABS($H919)),
IF(AND(LEFT(J919,1)="D",K919&lt;0),-1*SUMIFS('Key Numbers'!$C$2:$C$71,'Key Numbers'!$A$2:$A$71,"&lt;="&amp;ABS($I919),'Key Numbers'!$A$2:$A$71,"&gt;="&amp;ABS($H919)),
SUMIFS('Key Numbers'!$C$2:$C$71,'Key Numbers'!$A$2:$A$71,"&gt;="&amp;ABS($I919),'Key Numbers'!$A$2:$A$71,"&lt;="&amp;ABS($H919))))))))))</f>
        <v>-0.20366972477064221</v>
      </c>
      <c r="M919" s="6" cm="1">
        <f t="array" ref="M919">IFERROR(INDEX(DVOA!$E$2:$E$20095,MATCH($F919&amp;$A919-1&amp;$B919,DVOA!$C$2:$C$20095&amp;DVOA!$A$2:$A20641&amp;DVOA!$B$2:$B$20095,0)),0)</f>
        <v>-7.4614848999999997E-2</v>
      </c>
      <c r="N919" s="6" cm="1">
        <f t="array" ref="N919">IFERROR(INDEX(WDVOA!$W$2:$W$1616,MATCH($F919&amp;$A919-1&amp;$B919,WDVOA!$U$2:$U$19616&amp;WDVOA!$V$2:$V$19616&amp;WDVOA!$B$2:$B$19616,0)),0)</f>
        <v>0</v>
      </c>
      <c r="O919" s="6" cm="1">
        <f t="array" ref="O919">IFERROR(INDEX(DVOA!$AC$2:$AC$20095,MATCH($F919&amp;$A919-1&amp;$B919,DVOA!$C$2:$C$20095&amp;DVOA!$A$2:$A$20095&amp;DVOA!$B$2:$B$20095,0)
),0)</f>
        <v>0.13745116099999999</v>
      </c>
      <c r="P919" s="6" cm="1">
        <f t="array" ref="P919">IFERROR(INDEX(DVOA!$E$2:$E$20095,MATCH($G919&amp;$A919-1&amp;$B919,DVOA!$C$2:$C$20095&amp;DVOA!$A$2:$A20641&amp;DVOA!$B$2:$B$20095,0)),0)</f>
        <v>-5.1492160000000002E-2</v>
      </c>
      <c r="Q919" s="6" cm="1">
        <f t="array" ref="Q919">IFERROR(INDEX(WDVOA!$W$2:$W$1616,MATCH($G919&amp;$A919-1&amp;$B919,WDVOA!$U$2:$U$19616&amp;WDVOA!$V$2:$V$19616&amp;WDVOA!$B$2:$B$19616,0)),0)</f>
        <v>0</v>
      </c>
      <c r="R919" s="6" cm="1">
        <f t="array" ref="R919">IFERROR(INDEX(DVOA!$AC$2:$AC$20095,MATCH($G919&amp;$A919-1&amp;$B919,DVOA!$C$2:$C$20095&amp;DVOA!$A$2:$A$20095&amp;DVOA!$B$2:$B$20095,0)
),0)</f>
        <v>0.15427812499999999</v>
      </c>
      <c r="S919" s="6">
        <f t="shared" si="185"/>
        <v>0.14586464299999999</v>
      </c>
      <c r="T919" s="104">
        <f t="shared" si="193"/>
        <v>-2.3122688999999995E-2</v>
      </c>
      <c r="U919" s="104" t="str">
        <f t="shared" si="194"/>
        <v/>
      </c>
      <c r="V919" s="26" t="str" cm="1">
        <f t="array" ref="V919">IFERROR(IF(E919="H",INDEX('DVOA Pred'!$G$2:$G$1000,MATCH($F919&amp;$B919&amp;$A919,'DVOA Pred'!$C$2:$C$1000&amp;'DVOA Pred'!$A$2:$A$1000&amp;'DVOA Pred'!$B$2:$B$1000,0)),
INDEX('DVOA Pred'!$H$2:$H$1000,MATCH($F919&amp;$B919&amp;$A919,'DVOA Pred'!$D$2:$D$1000&amp;'DVOA Pred'!$A$2:$A$1000&amp;'DVOA Pred'!$B$2:$B$1000,0))),"")</f>
        <v/>
      </c>
      <c r="W919" s="26" t="str">
        <f t="shared" si="186"/>
        <v/>
      </c>
      <c r="X919" s="26" t="str">
        <f t="shared" si="187"/>
        <v/>
      </c>
      <c r="Y919" s="6" t="str">
        <f>IFERROR((PERCENTRANK($L$2:$L$20355,L919)*Multiples!$B$3)+((PERCENTRANK($W$2:$W$20355,W919)*(1-Multiples!$B$3))),"")</f>
        <v/>
      </c>
      <c r="Z919" s="64">
        <v>20</v>
      </c>
      <c r="AA919" s="64">
        <v>23</v>
      </c>
      <c r="AB919" s="24">
        <f t="shared" si="188"/>
        <v>-3</v>
      </c>
      <c r="AC919" s="24">
        <f t="shared" si="189"/>
        <v>-0.5</v>
      </c>
      <c r="AD919" s="24">
        <f t="shared" si="190"/>
        <v>1</v>
      </c>
      <c r="AE919" s="99" t="str">
        <f t="shared" si="191"/>
        <v>No</v>
      </c>
      <c r="AF919" s="99" t="str">
        <f t="shared" si="192"/>
        <v>Yes</v>
      </c>
      <c r="AG919" s="64"/>
      <c r="AH919" s="105"/>
      <c r="AI919" s="105"/>
      <c r="AJ919" s="66"/>
    </row>
    <row r="920" spans="1:36" customFormat="1" x14ac:dyDescent="0.25">
      <c r="A920" s="7">
        <v>17</v>
      </c>
      <c r="B920" s="5">
        <v>2023</v>
      </c>
      <c r="C920" s="5" t="str">
        <f t="shared" si="182"/>
        <v>2023 W17</v>
      </c>
      <c r="D920" s="5">
        <v>461</v>
      </c>
      <c r="E920" s="5" t="s">
        <v>649</v>
      </c>
      <c r="F920" s="5" t="s">
        <v>32</v>
      </c>
      <c r="G920" s="5" t="s">
        <v>30</v>
      </c>
      <c r="H920" s="5">
        <v>3.5</v>
      </c>
      <c r="I920" s="61">
        <v>4.5</v>
      </c>
      <c r="J920" s="62" t="str">
        <f t="shared" si="183"/>
        <v>D-1</v>
      </c>
      <c r="K920" s="61">
        <f t="shared" si="184"/>
        <v>-1</v>
      </c>
      <c r="L920" s="228">
        <f>IF(K920=0,0,
IF(J920="D0.5",0.5*SUMIFS('Key Numbers'!$C$2:$C$71,'Key Numbers'!$A$2:$A$71,"&gt;="&amp;ABS($I920),'Key Numbers'!$A$2:$A$71,"&lt;="&amp;ABS($H920)),
IF(J920="D-0.5",0.5*-1*SUMIFS('Key Numbers'!$C$2:$C$71,'Key Numbers'!$A$2:$A$71,"&lt;="&amp;ABS($I920),'Key Numbers'!$A$2:$A$71,"&gt;="&amp;ABS($H920)),
IF(J920="F0.5",0.5*SUMIFS('Key Numbers'!$C$2:$C$71,'Key Numbers'!$A$2:$A$71,"&lt;="&amp;ABS($I920),'Key Numbers'!$A$2:$A$71,"&gt;="&amp;ABS($H920)),
IF(J920="F-0.5",0.5*-1*SUMIFS('Key Numbers'!$C$2:$C$71,'Key Numbers'!$A$2:$A$71,"&gt;="&amp;ABS($I920),'Key Numbers'!$A$2:$A$71,"&lt;="&amp;ABS($H920)),
IF(AND(LEFT(J920,1)="F",K920&lt;0),-1*SUMIFS('Key Numbers'!$C$2:$C$71,'Key Numbers'!$A$2:$A$71,"&gt;="&amp;ABS($I920),'Key Numbers'!$A$2:$A$71,"&lt;="&amp;ABS($H920)),
IF(AND(LEFT(J920,1)="F",K920&gt;0),SUMIFS('Key Numbers'!$C$2:$C$71,'Key Numbers'!$A$2:$A$71,"&lt;="&amp;ABS($I920),'Key Numbers'!$A$2:$A$71,"&gt;="&amp;ABS($H920)),
IF(AND(LEFT(J920,1)="D",K920&lt;0),-1*SUMIFS('Key Numbers'!$C$2:$C$71,'Key Numbers'!$A$2:$A$71,"&lt;="&amp;ABS($I920),'Key Numbers'!$A$2:$A$71,"&gt;="&amp;ABS($H920)),
SUMIFS('Key Numbers'!$C$2:$C$71,'Key Numbers'!$A$2:$A$71,"&gt;="&amp;ABS($I920),'Key Numbers'!$A$2:$A$71,"&lt;="&amp;ABS($H920))))))))))</f>
        <v>-5.8715596330275233E-2</v>
      </c>
      <c r="M920" s="6" cm="1">
        <f t="array" ref="M920">IFERROR(INDEX(DVOA!$E$2:$E$20095,MATCH($F920&amp;$A920-1&amp;$B920,DVOA!$C$2:$C$20095&amp;DVOA!$A$2:$A20642&amp;DVOA!$B$2:$B$20095,0)),0)</f>
        <v>3.8757427999999997E-2</v>
      </c>
      <c r="N920" s="6" cm="1">
        <f t="array" ref="N920">IFERROR(INDEX(WDVOA!$W$2:$W$1616,MATCH($F920&amp;$A920-1&amp;$B920,WDVOA!$U$2:$U$19616&amp;WDVOA!$V$2:$V$19616&amp;WDVOA!$B$2:$B$19616,0)),0)</f>
        <v>0</v>
      </c>
      <c r="O920" s="6" cm="1">
        <f t="array" ref="O920">IFERROR(INDEX(DVOA!$AC$2:$AC$20095,MATCH($F920&amp;$A920-1&amp;$B920,DVOA!$C$2:$C$20095&amp;DVOA!$A$2:$A$20095&amp;DVOA!$B$2:$B$20095,0)
),0)</f>
        <v>0.19093601700000001</v>
      </c>
      <c r="P920" s="6" cm="1">
        <f t="array" ref="P920">IFERROR(INDEX(DVOA!$E$2:$E$20095,MATCH($G920&amp;$A920-1&amp;$B920,DVOA!$C$2:$C$20095&amp;DVOA!$A$2:$A20642&amp;DVOA!$B$2:$B$20095,0)),0)</f>
        <v>2.1781249999999999E-3</v>
      </c>
      <c r="Q920" s="6" cm="1">
        <f t="array" ref="Q920">IFERROR(INDEX(WDVOA!$W$2:$W$1616,MATCH($G920&amp;$A920-1&amp;$B920,WDVOA!$U$2:$U$19616&amp;WDVOA!$V$2:$V$19616&amp;WDVOA!$B$2:$B$19616,0)),0)</f>
        <v>0</v>
      </c>
      <c r="R920" s="6" cm="1">
        <f t="array" ref="R920">IFERROR(INDEX(DVOA!$AC$2:$AC$20095,MATCH($G920&amp;$A920-1&amp;$B920,DVOA!$C$2:$C$20095&amp;DVOA!$A$2:$A$20095&amp;DVOA!$B$2:$B$20095,0)
),0)</f>
        <v>5.7865737E-2</v>
      </c>
      <c r="S920" s="6">
        <f t="shared" si="185"/>
        <v>0.12440087700000001</v>
      </c>
      <c r="T920" s="104">
        <f t="shared" si="193"/>
        <v>3.6579302999999994E-2</v>
      </c>
      <c r="U920" s="104" t="str">
        <f t="shared" si="194"/>
        <v/>
      </c>
      <c r="V920" s="26" t="str" cm="1">
        <f t="array" ref="V920">IFERROR(IF(E920="H",INDEX('DVOA Pred'!$G$2:$G$1000,MATCH($F920&amp;$B920&amp;$A920,'DVOA Pred'!$C$2:$C$1000&amp;'DVOA Pred'!$A$2:$A$1000&amp;'DVOA Pred'!$B$2:$B$1000,0)),
INDEX('DVOA Pred'!$H$2:$H$1000,MATCH($F920&amp;$B920&amp;$A920,'DVOA Pred'!$D$2:$D$1000&amp;'DVOA Pred'!$A$2:$A$1000&amp;'DVOA Pred'!$B$2:$B$1000,0))),"")</f>
        <v/>
      </c>
      <c r="W920" s="26" t="str">
        <f t="shared" si="186"/>
        <v/>
      </c>
      <c r="X920" s="26" t="str">
        <f t="shared" si="187"/>
        <v/>
      </c>
      <c r="Y920" s="6" t="str">
        <f>IFERROR((PERCENTRANK($L$2:$L$20355,L920)*Multiples!$B$3)+((PERCENTRANK($W$2:$W$20355,W920)*(1-Multiples!$B$3))),"")</f>
        <v/>
      </c>
      <c r="Z920" s="64">
        <v>30</v>
      </c>
      <c r="AA920" s="64">
        <v>23</v>
      </c>
      <c r="AB920" s="24">
        <f t="shared" si="188"/>
        <v>7</v>
      </c>
      <c r="AC920" s="24">
        <f t="shared" si="189"/>
        <v>10.5</v>
      </c>
      <c r="AD920" s="24">
        <f t="shared" si="190"/>
        <v>11.5</v>
      </c>
      <c r="AE920" s="99" t="str">
        <f t="shared" si="191"/>
        <v>Yes</v>
      </c>
      <c r="AF920" s="99" t="str">
        <f t="shared" si="192"/>
        <v>Yes</v>
      </c>
      <c r="AG920" s="64"/>
      <c r="AH920" s="105"/>
      <c r="AI920" s="105"/>
      <c r="AJ920" s="66"/>
    </row>
    <row r="921" spans="1:36" customFormat="1" x14ac:dyDescent="0.25">
      <c r="A921" s="7">
        <v>17</v>
      </c>
      <c r="B921" s="5">
        <v>2023</v>
      </c>
      <c r="C921" s="5" t="str">
        <f t="shared" si="182"/>
        <v>2023 W17</v>
      </c>
      <c r="D921" s="5">
        <v>461</v>
      </c>
      <c r="E921" s="5" t="s">
        <v>651</v>
      </c>
      <c r="F921" s="5" t="s">
        <v>30</v>
      </c>
      <c r="G921" s="5" t="s">
        <v>32</v>
      </c>
      <c r="H921" s="5">
        <v>-3.5</v>
      </c>
      <c r="I921" s="61">
        <v>-4.5</v>
      </c>
      <c r="J921" s="62" t="str">
        <f t="shared" si="183"/>
        <v>F1</v>
      </c>
      <c r="K921" s="61">
        <f t="shared" si="184"/>
        <v>1</v>
      </c>
      <c r="L921" s="228">
        <f>IF(K921=0,0,
IF(J921="D0.5",0.5*SUMIFS('Key Numbers'!$C$2:$C$71,'Key Numbers'!$A$2:$A$71,"&gt;="&amp;ABS($I921),'Key Numbers'!$A$2:$A$71,"&lt;="&amp;ABS($H921)),
IF(J921="D-0.5",0.5*-1*SUMIFS('Key Numbers'!$C$2:$C$71,'Key Numbers'!$A$2:$A$71,"&lt;="&amp;ABS($I921),'Key Numbers'!$A$2:$A$71,"&gt;="&amp;ABS($H921)),
IF(J921="F0.5",0.5*SUMIFS('Key Numbers'!$C$2:$C$71,'Key Numbers'!$A$2:$A$71,"&lt;="&amp;ABS($I921),'Key Numbers'!$A$2:$A$71,"&gt;="&amp;ABS($H921)),
IF(J921="F-0.5",0.5*-1*SUMIFS('Key Numbers'!$C$2:$C$71,'Key Numbers'!$A$2:$A$71,"&gt;="&amp;ABS($I921),'Key Numbers'!$A$2:$A$71,"&lt;="&amp;ABS($H921)),
IF(AND(LEFT(J921,1)="F",K921&lt;0),-1*SUMIFS('Key Numbers'!$C$2:$C$71,'Key Numbers'!$A$2:$A$71,"&gt;="&amp;ABS($I921),'Key Numbers'!$A$2:$A$71,"&lt;="&amp;ABS($H921)),
IF(AND(LEFT(J921,1)="F",K921&gt;0),SUMIFS('Key Numbers'!$C$2:$C$71,'Key Numbers'!$A$2:$A$71,"&lt;="&amp;ABS($I921),'Key Numbers'!$A$2:$A$71,"&gt;="&amp;ABS($H921)),
IF(AND(LEFT(J921,1)="D",K921&lt;0),-1*SUMIFS('Key Numbers'!$C$2:$C$71,'Key Numbers'!$A$2:$A$71,"&lt;="&amp;ABS($I921),'Key Numbers'!$A$2:$A$71,"&gt;="&amp;ABS($H921)),
SUMIFS('Key Numbers'!$C$2:$C$71,'Key Numbers'!$A$2:$A$71,"&gt;="&amp;ABS($I921),'Key Numbers'!$A$2:$A$71,"&lt;="&amp;ABS($H921))))))))))</f>
        <v>5.8715596330275233E-2</v>
      </c>
      <c r="M921" s="6" cm="1">
        <f t="array" ref="M921">IFERROR(INDEX(DVOA!$E$2:$E$20095,MATCH($F921&amp;$A921-1&amp;$B921,DVOA!$C$2:$C$20095&amp;DVOA!$A$2:$A20643&amp;DVOA!$B$2:$B$20095,0)),0)</f>
        <v>2.1781249999999999E-3</v>
      </c>
      <c r="N921" s="6" cm="1">
        <f t="array" ref="N921">IFERROR(INDEX(WDVOA!$W$2:$W$1616,MATCH($F921&amp;$A921-1&amp;$B921,WDVOA!$U$2:$U$19616&amp;WDVOA!$V$2:$V$19616&amp;WDVOA!$B$2:$B$19616,0)),0)</f>
        <v>0</v>
      </c>
      <c r="O921" s="6" cm="1">
        <f t="array" ref="O921">IFERROR(INDEX(DVOA!$AC$2:$AC$20095,MATCH($F921&amp;$A921-1&amp;$B921,DVOA!$C$2:$C$20095&amp;DVOA!$A$2:$A$20095&amp;DVOA!$B$2:$B$20095,0)
),0)</f>
        <v>5.7865737E-2</v>
      </c>
      <c r="P921" s="6" cm="1">
        <f t="array" ref="P921">IFERROR(INDEX(DVOA!$E$2:$E$20095,MATCH($G921&amp;$A921-1&amp;$B921,DVOA!$C$2:$C$20095&amp;DVOA!$A$2:$A20643&amp;DVOA!$B$2:$B$20095,0)),0)</f>
        <v>3.8757427999999997E-2</v>
      </c>
      <c r="Q921" s="6" cm="1">
        <f t="array" ref="Q921">IFERROR(INDEX(WDVOA!$W$2:$W$1616,MATCH($G921&amp;$A921-1&amp;$B921,WDVOA!$U$2:$U$19616&amp;WDVOA!$V$2:$V$19616&amp;WDVOA!$B$2:$B$19616,0)),0)</f>
        <v>0</v>
      </c>
      <c r="R921" s="6" cm="1">
        <f t="array" ref="R921">IFERROR(INDEX(DVOA!$AC$2:$AC$20095,MATCH($G921&amp;$A921-1&amp;$B921,DVOA!$C$2:$C$20095&amp;DVOA!$A$2:$A$20095&amp;DVOA!$B$2:$B$20095,0)
),0)</f>
        <v>0.19093601700000001</v>
      </c>
      <c r="S921" s="6">
        <f t="shared" si="185"/>
        <v>0.12440087700000001</v>
      </c>
      <c r="T921" s="104">
        <f t="shared" si="193"/>
        <v>-3.6579302999999994E-2</v>
      </c>
      <c r="U921" s="104" t="str">
        <f t="shared" si="194"/>
        <v/>
      </c>
      <c r="V921" s="26" t="str" cm="1">
        <f t="array" ref="V921">IFERROR(IF(E921="H",INDEX('DVOA Pred'!$G$2:$G$1000,MATCH($F921&amp;$B921&amp;$A921,'DVOA Pred'!$C$2:$C$1000&amp;'DVOA Pred'!$A$2:$A$1000&amp;'DVOA Pred'!$B$2:$B$1000,0)),
INDEX('DVOA Pred'!$H$2:$H$1000,MATCH($F921&amp;$B921&amp;$A921,'DVOA Pred'!$D$2:$D$1000&amp;'DVOA Pred'!$A$2:$A$1000&amp;'DVOA Pred'!$B$2:$B$1000,0))),"")</f>
        <v/>
      </c>
      <c r="W921" s="26" t="str">
        <f t="shared" si="186"/>
        <v/>
      </c>
      <c r="X921" s="26" t="str">
        <f t="shared" si="187"/>
        <v/>
      </c>
      <c r="Y921" s="6" t="str">
        <f>IFERROR((PERCENTRANK($L$2:$L$20355,L921)*Multiples!$B$3)+((PERCENTRANK($W$2:$W$20355,W921)*(1-Multiples!$B$3))),"")</f>
        <v/>
      </c>
      <c r="Z921" s="64">
        <v>23</v>
      </c>
      <c r="AA921" s="64">
        <v>30</v>
      </c>
      <c r="AB921" s="24">
        <f t="shared" si="188"/>
        <v>-7</v>
      </c>
      <c r="AC921" s="24">
        <f t="shared" si="189"/>
        <v>-10.5</v>
      </c>
      <c r="AD921" s="24">
        <f t="shared" si="190"/>
        <v>-11.5</v>
      </c>
      <c r="AE921" s="99" t="str">
        <f t="shared" si="191"/>
        <v>No</v>
      </c>
      <c r="AF921" s="99" t="str">
        <f t="shared" si="192"/>
        <v>No</v>
      </c>
      <c r="AG921" s="64"/>
      <c r="AH921" s="105"/>
      <c r="AI921" s="105"/>
      <c r="AJ921" s="66"/>
    </row>
    <row r="922" spans="1:36" customFormat="1" x14ac:dyDescent="0.25">
      <c r="A922" s="7">
        <v>17</v>
      </c>
      <c r="B922" s="5">
        <v>2023</v>
      </c>
      <c r="C922" s="5" t="str">
        <f t="shared" si="182"/>
        <v>2023 W17</v>
      </c>
      <c r="D922" s="5">
        <v>462</v>
      </c>
      <c r="E922" s="5" t="s">
        <v>651</v>
      </c>
      <c r="F922" s="5" t="s">
        <v>39</v>
      </c>
      <c r="G922" s="5" t="s">
        <v>28</v>
      </c>
      <c r="H922" s="5">
        <v>-5.5</v>
      </c>
      <c r="I922" s="61">
        <v>-3.5</v>
      </c>
      <c r="J922" s="62" t="str">
        <f t="shared" si="183"/>
        <v>F-2</v>
      </c>
      <c r="K922" s="61">
        <f t="shared" si="184"/>
        <v>-2</v>
      </c>
      <c r="L922" s="228">
        <f>IF(K922=0,0,
IF(J922="D0.5",0.5*SUMIFS('Key Numbers'!$C$2:$C$71,'Key Numbers'!$A$2:$A$71,"&gt;="&amp;ABS($I922),'Key Numbers'!$A$2:$A$71,"&lt;="&amp;ABS($H922)),
IF(J922="D-0.5",0.5*-1*SUMIFS('Key Numbers'!$C$2:$C$71,'Key Numbers'!$A$2:$A$71,"&lt;="&amp;ABS($I922),'Key Numbers'!$A$2:$A$71,"&gt;="&amp;ABS($H922)),
IF(J922="F0.5",0.5*SUMIFS('Key Numbers'!$C$2:$C$71,'Key Numbers'!$A$2:$A$71,"&lt;="&amp;ABS($I922),'Key Numbers'!$A$2:$A$71,"&gt;="&amp;ABS($H922)),
IF(J922="F-0.5",0.5*-1*SUMIFS('Key Numbers'!$C$2:$C$71,'Key Numbers'!$A$2:$A$71,"&gt;="&amp;ABS($I922),'Key Numbers'!$A$2:$A$71,"&lt;="&amp;ABS($H922)),
IF(AND(LEFT(J922,1)="F",K922&lt;0),-1*SUMIFS('Key Numbers'!$C$2:$C$71,'Key Numbers'!$A$2:$A$71,"&gt;="&amp;ABS($I922),'Key Numbers'!$A$2:$A$71,"&lt;="&amp;ABS($H922)),
IF(AND(LEFT(J922,1)="F",K922&gt;0),SUMIFS('Key Numbers'!$C$2:$C$71,'Key Numbers'!$A$2:$A$71,"&lt;="&amp;ABS($I922),'Key Numbers'!$A$2:$A$71,"&gt;="&amp;ABS($H922)),
IF(AND(LEFT(J922,1)="D",K922&lt;0),-1*SUMIFS('Key Numbers'!$C$2:$C$71,'Key Numbers'!$A$2:$A$71,"&lt;="&amp;ABS($I922),'Key Numbers'!$A$2:$A$71,"&gt;="&amp;ABS($H922)),
SUMIFS('Key Numbers'!$C$2:$C$71,'Key Numbers'!$A$2:$A$71,"&gt;="&amp;ABS($I922),'Key Numbers'!$A$2:$A$71,"&lt;="&amp;ABS($H922))))))))))</f>
        <v>-0.10825688073394496</v>
      </c>
      <c r="M922" s="6" cm="1">
        <f t="array" ref="M922">IFERROR(INDEX(DVOA!$E$2:$E$20095,MATCH($F922&amp;$A922-1&amp;$B922,DVOA!$C$2:$C$20095&amp;DVOA!$A$2:$A20644&amp;DVOA!$B$2:$B$20095,0)),0)</f>
        <v>-9.4658689000000004E-2</v>
      </c>
      <c r="N922" s="6" cm="1">
        <f t="array" ref="N922">IFERROR(INDEX(WDVOA!$W$2:$W$1616,MATCH($F922&amp;$A922-1&amp;$B922,WDVOA!$U$2:$U$19616&amp;WDVOA!$V$2:$V$19616&amp;WDVOA!$B$2:$B$19616,0)),0)</f>
        <v>0</v>
      </c>
      <c r="O922" s="6" cm="1">
        <f t="array" ref="O922">IFERROR(INDEX(DVOA!$AC$2:$AC$20095,MATCH($F922&amp;$A922-1&amp;$B922,DVOA!$C$2:$C$20095&amp;DVOA!$A$2:$A$20095&amp;DVOA!$B$2:$B$20095,0)
),0)</f>
        <v>0.12257143700000001</v>
      </c>
      <c r="P922" s="6" cm="1">
        <f t="array" ref="P922">IFERROR(INDEX(DVOA!$E$2:$E$20095,MATCH($G922&amp;$A922-1&amp;$B922,DVOA!$C$2:$C$20095&amp;DVOA!$A$2:$A20644&amp;DVOA!$B$2:$B$20095,0)),0)</f>
        <v>-4.7994666999999998E-2</v>
      </c>
      <c r="Q922" s="6" cm="1">
        <f t="array" ref="Q922">IFERROR(INDEX(WDVOA!$W$2:$W$1616,MATCH($G922&amp;$A922-1&amp;$B922,WDVOA!$U$2:$U$19616&amp;WDVOA!$V$2:$V$19616&amp;WDVOA!$B$2:$B$19616,0)),0)</f>
        <v>0</v>
      </c>
      <c r="R922" s="6" cm="1">
        <f t="array" ref="R922">IFERROR(INDEX(DVOA!$AC$2:$AC$20095,MATCH($G922&amp;$A922-1&amp;$B922,DVOA!$C$2:$C$20095&amp;DVOA!$A$2:$A$20095&amp;DVOA!$B$2:$B$20095,0)
),0)</f>
        <v>0.11097017000000001</v>
      </c>
      <c r="S922" s="6">
        <f t="shared" si="185"/>
        <v>0.11677080350000001</v>
      </c>
      <c r="T922" s="104">
        <f t="shared" si="193"/>
        <v>-4.6664022000000006E-2</v>
      </c>
      <c r="U922" s="104" t="str">
        <f t="shared" si="194"/>
        <v/>
      </c>
      <c r="V922" s="26" t="str" cm="1">
        <f t="array" ref="V922">IFERROR(IF(E922="H",INDEX('DVOA Pred'!$G$2:$G$1000,MATCH($F922&amp;$B922&amp;$A922,'DVOA Pred'!$C$2:$C$1000&amp;'DVOA Pred'!$A$2:$A$1000&amp;'DVOA Pred'!$B$2:$B$1000,0)),
INDEX('DVOA Pred'!$H$2:$H$1000,MATCH($F922&amp;$B922&amp;$A922,'DVOA Pred'!$D$2:$D$1000&amp;'DVOA Pred'!$A$2:$A$1000&amp;'DVOA Pred'!$B$2:$B$1000,0))),"")</f>
        <v/>
      </c>
      <c r="W922" s="26" t="str">
        <f t="shared" si="186"/>
        <v/>
      </c>
      <c r="X922" s="26" t="str">
        <f t="shared" si="187"/>
        <v/>
      </c>
      <c r="Y922" s="6" t="str">
        <f>IFERROR((PERCENTRANK($L$2:$L$20355,L922)*Multiples!$B$3)+((PERCENTRANK($W$2:$W$20355,W922)*(1-Multiples!$B$3))),"")</f>
        <v/>
      </c>
      <c r="Z922" s="64">
        <v>16</v>
      </c>
      <c r="AA922" s="64">
        <v>9</v>
      </c>
      <c r="AB922" s="24">
        <f t="shared" si="188"/>
        <v>7</v>
      </c>
      <c r="AC922" s="24">
        <f t="shared" si="189"/>
        <v>1.5</v>
      </c>
      <c r="AD922" s="24">
        <f t="shared" si="190"/>
        <v>3.5</v>
      </c>
      <c r="AE922" s="99" t="str">
        <f t="shared" si="191"/>
        <v>Yes</v>
      </c>
      <c r="AF922" s="99" t="str">
        <f t="shared" si="192"/>
        <v>Yes</v>
      </c>
      <c r="AG922" s="64"/>
      <c r="AH922" s="105"/>
      <c r="AI922" s="105"/>
      <c r="AJ922" s="66"/>
    </row>
    <row r="923" spans="1:36" customFormat="1" x14ac:dyDescent="0.25">
      <c r="A923" s="7">
        <v>17</v>
      </c>
      <c r="B923" s="5">
        <v>2023</v>
      </c>
      <c r="C923" s="5" t="str">
        <f t="shared" si="182"/>
        <v>2023 W17</v>
      </c>
      <c r="D923" s="5">
        <v>462</v>
      </c>
      <c r="E923" s="5" t="s">
        <v>649</v>
      </c>
      <c r="F923" s="5" t="s">
        <v>28</v>
      </c>
      <c r="G923" s="5" t="s">
        <v>39</v>
      </c>
      <c r="H923" s="5">
        <v>5.5</v>
      </c>
      <c r="I923" s="61">
        <v>3.5</v>
      </c>
      <c r="J923" s="62" t="str">
        <f t="shared" si="183"/>
        <v>D2</v>
      </c>
      <c r="K923" s="61">
        <f t="shared" si="184"/>
        <v>2</v>
      </c>
      <c r="L923" s="228">
        <f>IF(K923=0,0,
IF(J923="D0.5",0.5*SUMIFS('Key Numbers'!$C$2:$C$71,'Key Numbers'!$A$2:$A$71,"&gt;="&amp;ABS($I923),'Key Numbers'!$A$2:$A$71,"&lt;="&amp;ABS($H923)),
IF(J923="D-0.5",0.5*-1*SUMIFS('Key Numbers'!$C$2:$C$71,'Key Numbers'!$A$2:$A$71,"&lt;="&amp;ABS($I923),'Key Numbers'!$A$2:$A$71,"&gt;="&amp;ABS($H923)),
IF(J923="F0.5",0.5*SUMIFS('Key Numbers'!$C$2:$C$71,'Key Numbers'!$A$2:$A$71,"&lt;="&amp;ABS($I923),'Key Numbers'!$A$2:$A$71,"&gt;="&amp;ABS($H923)),
IF(J923="F-0.5",0.5*-1*SUMIFS('Key Numbers'!$C$2:$C$71,'Key Numbers'!$A$2:$A$71,"&gt;="&amp;ABS($I923),'Key Numbers'!$A$2:$A$71,"&lt;="&amp;ABS($H923)),
IF(AND(LEFT(J923,1)="F",K923&lt;0),-1*SUMIFS('Key Numbers'!$C$2:$C$71,'Key Numbers'!$A$2:$A$71,"&gt;="&amp;ABS($I923),'Key Numbers'!$A$2:$A$71,"&lt;="&amp;ABS($H923)),
IF(AND(LEFT(J923,1)="F",K923&gt;0),SUMIFS('Key Numbers'!$C$2:$C$71,'Key Numbers'!$A$2:$A$71,"&lt;="&amp;ABS($I923),'Key Numbers'!$A$2:$A$71,"&gt;="&amp;ABS($H923)),
IF(AND(LEFT(J923,1)="D",K923&lt;0),-1*SUMIFS('Key Numbers'!$C$2:$C$71,'Key Numbers'!$A$2:$A$71,"&lt;="&amp;ABS($I923),'Key Numbers'!$A$2:$A$71,"&gt;="&amp;ABS($H923)),
SUMIFS('Key Numbers'!$C$2:$C$71,'Key Numbers'!$A$2:$A$71,"&gt;="&amp;ABS($I923),'Key Numbers'!$A$2:$A$71,"&lt;="&amp;ABS($H923))))))))))</f>
        <v>0.10825688073394496</v>
      </c>
      <c r="M923" s="6" cm="1">
        <f t="array" ref="M923">IFERROR(INDEX(DVOA!$E$2:$E$20095,MATCH($F923&amp;$A923-1&amp;$B923,DVOA!$C$2:$C$20095&amp;DVOA!$A$2:$A20645&amp;DVOA!$B$2:$B$20095,0)),0)</f>
        <v>-4.7994666999999998E-2</v>
      </c>
      <c r="N923" s="6" cm="1">
        <f t="array" ref="N923">IFERROR(INDEX(WDVOA!$W$2:$W$1616,MATCH($F923&amp;$A923-1&amp;$B923,WDVOA!$U$2:$U$19616&amp;WDVOA!$V$2:$V$19616&amp;WDVOA!$B$2:$B$19616,0)),0)</f>
        <v>0</v>
      </c>
      <c r="O923" s="6" cm="1">
        <f t="array" ref="O923">IFERROR(INDEX(DVOA!$AC$2:$AC$20095,MATCH($F923&amp;$A923-1&amp;$B923,DVOA!$C$2:$C$20095&amp;DVOA!$A$2:$A$20095&amp;DVOA!$B$2:$B$20095,0)
),0)</f>
        <v>0.11097017000000001</v>
      </c>
      <c r="P923" s="6" cm="1">
        <f t="array" ref="P923">IFERROR(INDEX(DVOA!$E$2:$E$20095,MATCH($G923&amp;$A923-1&amp;$B923,DVOA!$C$2:$C$20095&amp;DVOA!$A$2:$A20645&amp;DVOA!$B$2:$B$20095,0)),0)</f>
        <v>-9.4658689000000004E-2</v>
      </c>
      <c r="Q923" s="6" cm="1">
        <f t="array" ref="Q923">IFERROR(INDEX(WDVOA!$W$2:$W$1616,MATCH($G923&amp;$A923-1&amp;$B923,WDVOA!$U$2:$U$19616&amp;WDVOA!$V$2:$V$19616&amp;WDVOA!$B$2:$B$19616,0)),0)</f>
        <v>0</v>
      </c>
      <c r="R923" s="6" cm="1">
        <f t="array" ref="R923">IFERROR(INDEX(DVOA!$AC$2:$AC$20095,MATCH($G923&amp;$A923-1&amp;$B923,DVOA!$C$2:$C$20095&amp;DVOA!$A$2:$A$20095&amp;DVOA!$B$2:$B$20095,0)
),0)</f>
        <v>0.12257143700000001</v>
      </c>
      <c r="S923" s="6">
        <f t="shared" si="185"/>
        <v>0.11677080350000001</v>
      </c>
      <c r="T923" s="104">
        <f t="shared" si="193"/>
        <v>4.6664022000000006E-2</v>
      </c>
      <c r="U923" s="104" t="str">
        <f t="shared" si="194"/>
        <v/>
      </c>
      <c r="V923" s="26" t="str" cm="1">
        <f t="array" ref="V923">IFERROR(IF(E923="H",INDEX('DVOA Pred'!$G$2:$G$1000,MATCH($F923&amp;$B923&amp;$A923,'DVOA Pred'!$C$2:$C$1000&amp;'DVOA Pred'!$A$2:$A$1000&amp;'DVOA Pred'!$B$2:$B$1000,0)),
INDEX('DVOA Pred'!$H$2:$H$1000,MATCH($F923&amp;$B923&amp;$A923,'DVOA Pred'!$D$2:$D$1000&amp;'DVOA Pred'!$A$2:$A$1000&amp;'DVOA Pred'!$B$2:$B$1000,0))),"")</f>
        <v/>
      </c>
      <c r="W923" s="26" t="str">
        <f t="shared" si="186"/>
        <v/>
      </c>
      <c r="X923" s="26" t="str">
        <f t="shared" si="187"/>
        <v/>
      </c>
      <c r="Y923" s="6" t="str">
        <f>IFERROR((PERCENTRANK($L$2:$L$20355,L923)*Multiples!$B$3)+((PERCENTRANK($W$2:$W$20355,W923)*(1-Multiples!$B$3))),"")</f>
        <v/>
      </c>
      <c r="Z923" s="64">
        <v>9</v>
      </c>
      <c r="AA923" s="64">
        <v>16</v>
      </c>
      <c r="AB923" s="24">
        <f t="shared" si="188"/>
        <v>-7</v>
      </c>
      <c r="AC923" s="24">
        <f t="shared" si="189"/>
        <v>-1.5</v>
      </c>
      <c r="AD923" s="24">
        <f t="shared" si="190"/>
        <v>-3.5</v>
      </c>
      <c r="AE923" s="99" t="str">
        <f t="shared" si="191"/>
        <v>No</v>
      </c>
      <c r="AF923" s="99" t="str">
        <f t="shared" si="192"/>
        <v>No</v>
      </c>
      <c r="AG923" s="64"/>
      <c r="AH923" s="105"/>
      <c r="AI923" s="105"/>
      <c r="AJ923" s="66"/>
    </row>
    <row r="924" spans="1:36" customFormat="1" x14ac:dyDescent="0.25">
      <c r="A924" s="7">
        <v>17</v>
      </c>
      <c r="B924" s="5">
        <v>2023</v>
      </c>
      <c r="C924" s="5" t="str">
        <f t="shared" si="182"/>
        <v>2023 W17</v>
      </c>
      <c r="D924" s="5">
        <v>463</v>
      </c>
      <c r="E924" s="5" t="s">
        <v>649</v>
      </c>
      <c r="F924" s="5" t="s">
        <v>24</v>
      </c>
      <c r="G924" s="5" t="s">
        <v>5</v>
      </c>
      <c r="H924" s="5">
        <v>7.5</v>
      </c>
      <c r="I924" s="61">
        <v>7</v>
      </c>
      <c r="J924" s="62" t="str">
        <f t="shared" si="183"/>
        <v>D0.5</v>
      </c>
      <c r="K924" s="61">
        <f t="shared" si="184"/>
        <v>0.5</v>
      </c>
      <c r="L924" s="228">
        <f>IF(K924=0,0,
IF(J924="D0.5",0.5*SUMIFS('Key Numbers'!$C$2:$C$71,'Key Numbers'!$A$2:$A$71,"&gt;="&amp;ABS($I924),'Key Numbers'!$A$2:$A$71,"&lt;="&amp;ABS($H924)),
IF(J924="D-0.5",0.5*-1*SUMIFS('Key Numbers'!$C$2:$C$71,'Key Numbers'!$A$2:$A$71,"&lt;="&amp;ABS($I924),'Key Numbers'!$A$2:$A$71,"&gt;="&amp;ABS($H924)),
IF(J924="F0.5",0.5*SUMIFS('Key Numbers'!$C$2:$C$71,'Key Numbers'!$A$2:$A$71,"&lt;="&amp;ABS($I924),'Key Numbers'!$A$2:$A$71,"&gt;="&amp;ABS($H924)),
IF(J924="F-0.5",0.5*-1*SUMIFS('Key Numbers'!$C$2:$C$71,'Key Numbers'!$A$2:$A$71,"&gt;="&amp;ABS($I924),'Key Numbers'!$A$2:$A$71,"&lt;="&amp;ABS($H924)),
IF(AND(LEFT(J924,1)="F",K924&lt;0),-1*SUMIFS('Key Numbers'!$C$2:$C$71,'Key Numbers'!$A$2:$A$71,"&gt;="&amp;ABS($I924),'Key Numbers'!$A$2:$A$71,"&lt;="&amp;ABS($H924)),
IF(AND(LEFT(J924,1)="F",K924&gt;0),SUMIFS('Key Numbers'!$C$2:$C$71,'Key Numbers'!$A$2:$A$71,"&lt;="&amp;ABS($I924),'Key Numbers'!$A$2:$A$71,"&gt;="&amp;ABS($H924)),
IF(AND(LEFT(J924,1)="D",K924&lt;0),-1*SUMIFS('Key Numbers'!$C$2:$C$71,'Key Numbers'!$A$2:$A$71,"&lt;="&amp;ABS($I924),'Key Numbers'!$A$2:$A$71,"&gt;="&amp;ABS($H924)),
SUMIFS('Key Numbers'!$C$2:$C$71,'Key Numbers'!$A$2:$A$71,"&gt;="&amp;ABS($I924),'Key Numbers'!$A$2:$A$71,"&lt;="&amp;ABS($H924))))))))))</f>
        <v>4.1284403669724773E-2</v>
      </c>
      <c r="M924" s="6" cm="1">
        <f t="array" ref="M924">IFERROR(INDEX(DVOA!$E$2:$E$20095,MATCH($F924&amp;$A924-1&amp;$B924,DVOA!$C$2:$C$20095&amp;DVOA!$A$2:$A20646&amp;DVOA!$B$2:$B$20095,0)),0)</f>
        <v>9.4501829999999992E-3</v>
      </c>
      <c r="N924" s="6" cm="1">
        <f t="array" ref="N924">IFERROR(INDEX(WDVOA!$W$2:$W$1616,MATCH($F924&amp;$A924-1&amp;$B924,WDVOA!$U$2:$U$19616&amp;WDVOA!$V$2:$V$19616&amp;WDVOA!$B$2:$B$19616,0)),0)</f>
        <v>0</v>
      </c>
      <c r="O924" s="6" cm="1">
        <f t="array" ref="O924">IFERROR(INDEX(DVOA!$AC$2:$AC$20095,MATCH($F924&amp;$A924-1&amp;$B924,DVOA!$C$2:$C$20095&amp;DVOA!$A$2:$A$20095&amp;DVOA!$B$2:$B$20095,0)
),0)</f>
        <v>0.18456842200000001</v>
      </c>
      <c r="P924" s="6" cm="1">
        <f t="array" ref="P924">IFERROR(INDEX(DVOA!$E$2:$E$20095,MATCH($G924&amp;$A924-1&amp;$B924,DVOA!$C$2:$C$20095&amp;DVOA!$A$2:$A20646&amp;DVOA!$B$2:$B$20095,0)),0)</f>
        <v>0.19301407700000001</v>
      </c>
      <c r="Q924" s="6" cm="1">
        <f t="array" ref="Q924">IFERROR(INDEX(WDVOA!$W$2:$W$1616,MATCH($G924&amp;$A924-1&amp;$B924,WDVOA!$U$2:$U$19616&amp;WDVOA!$V$2:$V$19616&amp;WDVOA!$B$2:$B$19616,0)),0)</f>
        <v>0</v>
      </c>
      <c r="R924" s="6" cm="1">
        <f t="array" ref="R924">IFERROR(INDEX(DVOA!$AC$2:$AC$20095,MATCH($G924&amp;$A924-1&amp;$B924,DVOA!$C$2:$C$20095&amp;DVOA!$A$2:$A$20095&amp;DVOA!$B$2:$B$20095,0)
),0)</f>
        <v>0.116315053</v>
      </c>
      <c r="S924" s="6">
        <f t="shared" si="185"/>
        <v>0.15044173750000001</v>
      </c>
      <c r="T924" s="104">
        <f t="shared" si="193"/>
        <v>-0.18356389400000001</v>
      </c>
      <c r="U924" s="104" t="str">
        <f t="shared" si="194"/>
        <v/>
      </c>
      <c r="V924" s="26" t="str" cm="1">
        <f t="array" ref="V924">IFERROR(IF(E924="H",INDEX('DVOA Pred'!$G$2:$G$1000,MATCH($F924&amp;$B924&amp;$A924,'DVOA Pred'!$C$2:$C$1000&amp;'DVOA Pred'!$A$2:$A$1000&amp;'DVOA Pred'!$B$2:$B$1000,0)),
INDEX('DVOA Pred'!$H$2:$H$1000,MATCH($F924&amp;$B924&amp;$A924,'DVOA Pred'!$D$2:$D$1000&amp;'DVOA Pred'!$A$2:$A$1000&amp;'DVOA Pred'!$B$2:$B$1000,0))),"")</f>
        <v/>
      </c>
      <c r="W924" s="26" t="str">
        <f t="shared" si="186"/>
        <v/>
      </c>
      <c r="X924" s="26" t="str">
        <f t="shared" si="187"/>
        <v/>
      </c>
      <c r="Y924" s="6" t="str">
        <f>IFERROR((PERCENTRANK($L$2:$L$20355,L924)*Multiples!$B$3)+((PERCENTRANK($W$2:$W$20355,W924)*(1-Multiples!$B$3))),"")</f>
        <v/>
      </c>
      <c r="Z924" s="64">
        <v>17</v>
      </c>
      <c r="AA924" s="64">
        <v>25</v>
      </c>
      <c r="AB924" s="24">
        <f t="shared" si="188"/>
        <v>-8</v>
      </c>
      <c r="AC924" s="24">
        <f t="shared" si="189"/>
        <v>-0.5</v>
      </c>
      <c r="AD924" s="24">
        <f t="shared" si="190"/>
        <v>-1</v>
      </c>
      <c r="AE924" s="99" t="str">
        <f t="shared" si="191"/>
        <v>No</v>
      </c>
      <c r="AF924" s="99" t="str">
        <f t="shared" si="192"/>
        <v>No</v>
      </c>
      <c r="AG924" s="64" t="s">
        <v>652</v>
      </c>
      <c r="AH924" s="105"/>
      <c r="AI924" s="105">
        <v>1</v>
      </c>
      <c r="AJ924" s="66"/>
    </row>
    <row r="925" spans="1:36" customFormat="1" x14ac:dyDescent="0.25">
      <c r="A925" s="7">
        <v>17</v>
      </c>
      <c r="B925" s="5">
        <v>2023</v>
      </c>
      <c r="C925" s="5" t="str">
        <f t="shared" si="182"/>
        <v>2023 W17</v>
      </c>
      <c r="D925" s="5">
        <v>463</v>
      </c>
      <c r="E925" s="5" t="s">
        <v>651</v>
      </c>
      <c r="F925" s="5" t="s">
        <v>5</v>
      </c>
      <c r="G925" s="5" t="s">
        <v>24</v>
      </c>
      <c r="H925" s="5">
        <v>-7.5</v>
      </c>
      <c r="I925" s="61">
        <v>-7</v>
      </c>
      <c r="J925" s="62" t="str">
        <f t="shared" si="183"/>
        <v>F-0.5</v>
      </c>
      <c r="K925" s="61">
        <f t="shared" si="184"/>
        <v>-0.5</v>
      </c>
      <c r="L925" s="228">
        <f>IF(K925=0,0,
IF(J925="D0.5",0.5*SUMIFS('Key Numbers'!$C$2:$C$71,'Key Numbers'!$A$2:$A$71,"&gt;="&amp;ABS($I925),'Key Numbers'!$A$2:$A$71,"&lt;="&amp;ABS($H925)),
IF(J925="D-0.5",0.5*-1*SUMIFS('Key Numbers'!$C$2:$C$71,'Key Numbers'!$A$2:$A$71,"&lt;="&amp;ABS($I925),'Key Numbers'!$A$2:$A$71,"&gt;="&amp;ABS($H925)),
IF(J925="F0.5",0.5*SUMIFS('Key Numbers'!$C$2:$C$71,'Key Numbers'!$A$2:$A$71,"&lt;="&amp;ABS($I925),'Key Numbers'!$A$2:$A$71,"&gt;="&amp;ABS($H925)),
IF(J925="F-0.5",0.5*-1*SUMIFS('Key Numbers'!$C$2:$C$71,'Key Numbers'!$A$2:$A$71,"&gt;="&amp;ABS($I925),'Key Numbers'!$A$2:$A$71,"&lt;="&amp;ABS($H925)),
IF(AND(LEFT(J925,1)="F",K925&lt;0),-1*SUMIFS('Key Numbers'!$C$2:$C$71,'Key Numbers'!$A$2:$A$71,"&gt;="&amp;ABS($I925),'Key Numbers'!$A$2:$A$71,"&lt;="&amp;ABS($H925)),
IF(AND(LEFT(J925,1)="F",K925&gt;0),SUMIFS('Key Numbers'!$C$2:$C$71,'Key Numbers'!$A$2:$A$71,"&lt;="&amp;ABS($I925),'Key Numbers'!$A$2:$A$71,"&gt;="&amp;ABS($H925)),
IF(AND(LEFT(J925,1)="D",K925&lt;0),-1*SUMIFS('Key Numbers'!$C$2:$C$71,'Key Numbers'!$A$2:$A$71,"&lt;="&amp;ABS($I925),'Key Numbers'!$A$2:$A$71,"&gt;="&amp;ABS($H925)),
SUMIFS('Key Numbers'!$C$2:$C$71,'Key Numbers'!$A$2:$A$71,"&gt;="&amp;ABS($I925),'Key Numbers'!$A$2:$A$71,"&lt;="&amp;ABS($H925))))))))))</f>
        <v>-4.1284403669724773E-2</v>
      </c>
      <c r="M925" s="6" cm="1">
        <f t="array" ref="M925">IFERROR(INDEX(DVOA!$E$2:$E$20095,MATCH($F925&amp;$A925-1&amp;$B925,DVOA!$C$2:$C$20095&amp;DVOA!$A$2:$A20647&amp;DVOA!$B$2:$B$20095,0)),0)</f>
        <v>0.19301407700000001</v>
      </c>
      <c r="N925" s="6" cm="1">
        <f t="array" ref="N925">IFERROR(INDEX(WDVOA!$W$2:$W$1616,MATCH($F925&amp;$A925-1&amp;$B925,WDVOA!$U$2:$U$19616&amp;WDVOA!$V$2:$V$19616&amp;WDVOA!$B$2:$B$19616,0)),0)</f>
        <v>0</v>
      </c>
      <c r="O925" s="6" cm="1">
        <f t="array" ref="O925">IFERROR(INDEX(DVOA!$AC$2:$AC$20095,MATCH($F925&amp;$A925-1&amp;$B925,DVOA!$C$2:$C$20095&amp;DVOA!$A$2:$A$20095&amp;DVOA!$B$2:$B$20095,0)
),0)</f>
        <v>0.116315053</v>
      </c>
      <c r="P925" s="6" cm="1">
        <f t="array" ref="P925">IFERROR(INDEX(DVOA!$E$2:$E$20095,MATCH($G925&amp;$A925-1&amp;$B925,DVOA!$C$2:$C$20095&amp;DVOA!$A$2:$A20647&amp;DVOA!$B$2:$B$20095,0)),0)</f>
        <v>9.4501829999999992E-3</v>
      </c>
      <c r="Q925" s="6" cm="1">
        <f t="array" ref="Q925">IFERROR(INDEX(WDVOA!$W$2:$W$1616,MATCH($G925&amp;$A925-1&amp;$B925,WDVOA!$U$2:$U$19616&amp;WDVOA!$V$2:$V$19616&amp;WDVOA!$B$2:$B$19616,0)),0)</f>
        <v>0</v>
      </c>
      <c r="R925" s="6" cm="1">
        <f t="array" ref="R925">IFERROR(INDEX(DVOA!$AC$2:$AC$20095,MATCH($G925&amp;$A925-1&amp;$B925,DVOA!$C$2:$C$20095&amp;DVOA!$A$2:$A$20095&amp;DVOA!$B$2:$B$20095,0)
),0)</f>
        <v>0.18456842200000001</v>
      </c>
      <c r="S925" s="6">
        <f t="shared" si="185"/>
        <v>0.15044173750000001</v>
      </c>
      <c r="T925" s="104">
        <f t="shared" si="193"/>
        <v>0.18356389400000001</v>
      </c>
      <c r="U925" s="104" t="str">
        <f t="shared" si="194"/>
        <v/>
      </c>
      <c r="V925" s="26" t="str" cm="1">
        <f t="array" ref="V925">IFERROR(IF(E925="H",INDEX('DVOA Pred'!$G$2:$G$1000,MATCH($F925&amp;$B925&amp;$A925,'DVOA Pred'!$C$2:$C$1000&amp;'DVOA Pred'!$A$2:$A$1000&amp;'DVOA Pred'!$B$2:$B$1000,0)),
INDEX('DVOA Pred'!$H$2:$H$1000,MATCH($F925&amp;$B925&amp;$A925,'DVOA Pred'!$D$2:$D$1000&amp;'DVOA Pred'!$A$2:$A$1000&amp;'DVOA Pred'!$B$2:$B$1000,0))),"")</f>
        <v/>
      </c>
      <c r="W925" s="26" t="str">
        <f t="shared" si="186"/>
        <v/>
      </c>
      <c r="X925" s="26" t="str">
        <f t="shared" si="187"/>
        <v/>
      </c>
      <c r="Y925" s="6" t="str">
        <f>IFERROR((PERCENTRANK($L$2:$L$20355,L925)*Multiples!$B$3)+((PERCENTRANK($W$2:$W$20355,W925)*(1-Multiples!$B$3))),"")</f>
        <v/>
      </c>
      <c r="Z925" s="64">
        <v>25</v>
      </c>
      <c r="AA925" s="64">
        <v>17</v>
      </c>
      <c r="AB925" s="24">
        <f t="shared" si="188"/>
        <v>8</v>
      </c>
      <c r="AC925" s="24">
        <f t="shared" si="189"/>
        <v>0.5</v>
      </c>
      <c r="AD925" s="24">
        <f t="shared" si="190"/>
        <v>1</v>
      </c>
      <c r="AE925" s="99" t="str">
        <f t="shared" si="191"/>
        <v>Yes</v>
      </c>
      <c r="AF925" s="99" t="str">
        <f t="shared" si="192"/>
        <v>Yes</v>
      </c>
      <c r="AG925" s="64"/>
      <c r="AH925" s="105"/>
      <c r="AI925" s="105"/>
      <c r="AJ925" s="66"/>
    </row>
    <row r="926" spans="1:36" customFormat="1" x14ac:dyDescent="0.25">
      <c r="A926" s="7">
        <v>17</v>
      </c>
      <c r="B926" s="5">
        <v>2023</v>
      </c>
      <c r="C926" s="5" t="str">
        <f t="shared" si="182"/>
        <v>2023 W17</v>
      </c>
      <c r="D926" s="5">
        <v>464</v>
      </c>
      <c r="E926" s="5" t="s">
        <v>649</v>
      </c>
      <c r="F926" s="5" t="s">
        <v>20</v>
      </c>
      <c r="G926" s="5" t="s">
        <v>46</v>
      </c>
      <c r="H926" s="5">
        <v>1.5</v>
      </c>
      <c r="I926" s="61">
        <v>1</v>
      </c>
      <c r="J926" s="62" t="str">
        <f t="shared" si="183"/>
        <v>D0.5</v>
      </c>
      <c r="K926" s="61">
        <f t="shared" si="184"/>
        <v>0.5</v>
      </c>
      <c r="L926" s="228">
        <f>IF(K926=0,0,
IF(J926="D0.5",0.5*SUMIFS('Key Numbers'!$C$2:$C$71,'Key Numbers'!$A$2:$A$71,"&gt;="&amp;ABS($I926),'Key Numbers'!$A$2:$A$71,"&lt;="&amp;ABS($H926)),
IF(J926="D-0.5",0.5*-1*SUMIFS('Key Numbers'!$C$2:$C$71,'Key Numbers'!$A$2:$A$71,"&lt;="&amp;ABS($I926),'Key Numbers'!$A$2:$A$71,"&gt;="&amp;ABS($H926)),
IF(J926="F0.5",0.5*SUMIFS('Key Numbers'!$C$2:$C$71,'Key Numbers'!$A$2:$A$71,"&lt;="&amp;ABS($I926),'Key Numbers'!$A$2:$A$71,"&gt;="&amp;ABS($H926)),
IF(J926="F-0.5",0.5*-1*SUMIFS('Key Numbers'!$C$2:$C$71,'Key Numbers'!$A$2:$A$71,"&gt;="&amp;ABS($I926),'Key Numbers'!$A$2:$A$71,"&lt;="&amp;ABS($H926)),
IF(AND(LEFT(J926,1)="F",K926&lt;0),-1*SUMIFS('Key Numbers'!$C$2:$C$71,'Key Numbers'!$A$2:$A$71,"&gt;="&amp;ABS($I926),'Key Numbers'!$A$2:$A$71,"&lt;="&amp;ABS($H926)),
IF(AND(LEFT(J926,1)="F",K926&gt;0),SUMIFS('Key Numbers'!$C$2:$C$71,'Key Numbers'!$A$2:$A$71,"&lt;="&amp;ABS($I926),'Key Numbers'!$A$2:$A$71,"&gt;="&amp;ABS($H926)),
IF(AND(LEFT(J926,1)="D",K926&lt;0),-1*SUMIFS('Key Numbers'!$C$2:$C$71,'Key Numbers'!$A$2:$A$71,"&lt;="&amp;ABS($I926),'Key Numbers'!$A$2:$A$71,"&gt;="&amp;ABS($H926)),
SUMIFS('Key Numbers'!$C$2:$C$71,'Key Numbers'!$A$2:$A$71,"&gt;="&amp;ABS($I926),'Key Numbers'!$A$2:$A$71,"&lt;="&amp;ABS($H926))))))))))</f>
        <v>2.6605504587155965E-2</v>
      </c>
      <c r="M926" s="6" cm="1">
        <f t="array" ref="M926">IFERROR(INDEX(DVOA!$E$2:$E$20095,MATCH($F926&amp;$A926-1&amp;$B926,DVOA!$C$2:$C$20095&amp;DVOA!$A$2:$A20648&amp;DVOA!$B$2:$B$20095,0)),0)</f>
        <v>-5.9154399000000003E-2</v>
      </c>
      <c r="N926" s="6" cm="1">
        <f t="array" ref="N926">IFERROR(INDEX(WDVOA!$W$2:$W$1616,MATCH($F926&amp;$A926-1&amp;$B926,WDVOA!$U$2:$U$19616&amp;WDVOA!$V$2:$V$19616&amp;WDVOA!$B$2:$B$19616,0)),0)</f>
        <v>0</v>
      </c>
      <c r="O926" s="6" cm="1">
        <f t="array" ref="O926">IFERROR(INDEX(DVOA!$AC$2:$AC$20095,MATCH($F926&amp;$A926-1&amp;$B926,DVOA!$C$2:$C$20095&amp;DVOA!$A$2:$A$20095&amp;DVOA!$B$2:$B$20095,0)
),0)</f>
        <v>0.15108365200000001</v>
      </c>
      <c r="P926" s="6" cm="1">
        <f t="array" ref="P926">IFERROR(INDEX(DVOA!$E$2:$E$20095,MATCH($G926&amp;$A926-1&amp;$B926,DVOA!$C$2:$C$20095&amp;DVOA!$A$2:$A20648&amp;DVOA!$B$2:$B$20095,0)),0)</f>
        <v>-9.9037759999999996E-3</v>
      </c>
      <c r="Q926" s="6" cm="1">
        <f t="array" ref="Q926">IFERROR(INDEX(WDVOA!$W$2:$W$1616,MATCH($G926&amp;$A926-1&amp;$B926,WDVOA!$U$2:$U$19616&amp;WDVOA!$V$2:$V$19616&amp;WDVOA!$B$2:$B$19616,0)),0)</f>
        <v>0</v>
      </c>
      <c r="R926" s="6" cm="1">
        <f t="array" ref="R926">IFERROR(INDEX(DVOA!$AC$2:$AC$20095,MATCH($G926&amp;$A926-1&amp;$B926,DVOA!$C$2:$C$20095&amp;DVOA!$A$2:$A$20095&amp;DVOA!$B$2:$B$20095,0)
),0)</f>
        <v>4.7403605000000001E-2</v>
      </c>
      <c r="S926" s="6">
        <f t="shared" si="185"/>
        <v>9.9243628500000014E-2</v>
      </c>
      <c r="T926" s="104">
        <f t="shared" si="193"/>
        <v>-4.9250623000000007E-2</v>
      </c>
      <c r="U926" s="104" t="str">
        <f t="shared" si="194"/>
        <v/>
      </c>
      <c r="V926" s="26" t="str" cm="1">
        <f t="array" ref="V926">IFERROR(IF(E926="H",INDEX('DVOA Pred'!$G$2:$G$1000,MATCH($F926&amp;$B926&amp;$A926,'DVOA Pred'!$C$2:$C$1000&amp;'DVOA Pred'!$A$2:$A$1000&amp;'DVOA Pred'!$B$2:$B$1000,0)),
INDEX('DVOA Pred'!$H$2:$H$1000,MATCH($F926&amp;$B926&amp;$A926,'DVOA Pred'!$D$2:$D$1000&amp;'DVOA Pred'!$A$2:$A$1000&amp;'DVOA Pred'!$B$2:$B$1000,0))),"")</f>
        <v/>
      </c>
      <c r="W926" s="26" t="str">
        <f t="shared" si="186"/>
        <v/>
      </c>
      <c r="X926" s="26" t="str">
        <f t="shared" si="187"/>
        <v/>
      </c>
      <c r="Y926" s="6" t="str">
        <f>IFERROR((PERCENTRANK($L$2:$L$20355,L926)*Multiples!$B$3)+((PERCENTRANK($W$2:$W$20355,W926)*(1-Multiples!$B$3))),"")</f>
        <v/>
      </c>
      <c r="Z926" s="64">
        <v>10</v>
      </c>
      <c r="AA926" s="64">
        <v>33</v>
      </c>
      <c r="AB926" s="24">
        <f t="shared" si="188"/>
        <v>-23</v>
      </c>
      <c r="AC926" s="24">
        <f t="shared" si="189"/>
        <v>-21.5</v>
      </c>
      <c r="AD926" s="24">
        <f t="shared" si="190"/>
        <v>-22</v>
      </c>
      <c r="AE926" s="99" t="str">
        <f t="shared" si="191"/>
        <v>No</v>
      </c>
      <c r="AF926" s="99" t="str">
        <f t="shared" si="192"/>
        <v>No</v>
      </c>
      <c r="AG926" s="64"/>
      <c r="AH926" s="105"/>
      <c r="AI926" s="105"/>
      <c r="AJ926" s="66"/>
    </row>
    <row r="927" spans="1:36" customFormat="1" x14ac:dyDescent="0.25">
      <c r="A927" s="7">
        <v>17</v>
      </c>
      <c r="B927" s="5">
        <v>2023</v>
      </c>
      <c r="C927" s="5" t="str">
        <f t="shared" si="182"/>
        <v>2023 W17</v>
      </c>
      <c r="D927" s="5">
        <v>464</v>
      </c>
      <c r="E927" s="5" t="s">
        <v>651</v>
      </c>
      <c r="F927" s="5" t="s">
        <v>46</v>
      </c>
      <c r="G927" s="5" t="s">
        <v>20</v>
      </c>
      <c r="H927" s="5">
        <v>-1.5</v>
      </c>
      <c r="I927" s="61">
        <v>-1</v>
      </c>
      <c r="J927" s="62" t="str">
        <f t="shared" si="183"/>
        <v>F-0.5</v>
      </c>
      <c r="K927" s="61">
        <f t="shared" si="184"/>
        <v>-0.5</v>
      </c>
      <c r="L927" s="228">
        <f>IF(K927=0,0,
IF(J927="D0.5",0.5*SUMIFS('Key Numbers'!$C$2:$C$71,'Key Numbers'!$A$2:$A$71,"&gt;="&amp;ABS($I927),'Key Numbers'!$A$2:$A$71,"&lt;="&amp;ABS($H927)),
IF(J927="D-0.5",0.5*-1*SUMIFS('Key Numbers'!$C$2:$C$71,'Key Numbers'!$A$2:$A$71,"&lt;="&amp;ABS($I927),'Key Numbers'!$A$2:$A$71,"&gt;="&amp;ABS($H927)),
IF(J927="F0.5",0.5*SUMIFS('Key Numbers'!$C$2:$C$71,'Key Numbers'!$A$2:$A$71,"&lt;="&amp;ABS($I927),'Key Numbers'!$A$2:$A$71,"&gt;="&amp;ABS($H927)),
IF(J927="F-0.5",0.5*-1*SUMIFS('Key Numbers'!$C$2:$C$71,'Key Numbers'!$A$2:$A$71,"&gt;="&amp;ABS($I927),'Key Numbers'!$A$2:$A$71,"&lt;="&amp;ABS($H927)),
IF(AND(LEFT(J927,1)="F",K927&lt;0),-1*SUMIFS('Key Numbers'!$C$2:$C$71,'Key Numbers'!$A$2:$A$71,"&gt;="&amp;ABS($I927),'Key Numbers'!$A$2:$A$71,"&lt;="&amp;ABS($H927)),
IF(AND(LEFT(J927,1)="F",K927&gt;0),SUMIFS('Key Numbers'!$C$2:$C$71,'Key Numbers'!$A$2:$A$71,"&lt;="&amp;ABS($I927),'Key Numbers'!$A$2:$A$71,"&gt;="&amp;ABS($H927)),
IF(AND(LEFT(J927,1)="D",K927&lt;0),-1*SUMIFS('Key Numbers'!$C$2:$C$71,'Key Numbers'!$A$2:$A$71,"&lt;="&amp;ABS($I927),'Key Numbers'!$A$2:$A$71,"&gt;="&amp;ABS($H927)),
SUMIFS('Key Numbers'!$C$2:$C$71,'Key Numbers'!$A$2:$A$71,"&gt;="&amp;ABS($I927),'Key Numbers'!$A$2:$A$71,"&lt;="&amp;ABS($H927))))))))))</f>
        <v>-2.6605504587155965E-2</v>
      </c>
      <c r="M927" s="6" cm="1">
        <f t="array" ref="M927">IFERROR(INDEX(DVOA!$E$2:$E$20095,MATCH($F927&amp;$A927-1&amp;$B927,DVOA!$C$2:$C$20095&amp;DVOA!$A$2:$A20649&amp;DVOA!$B$2:$B$20095,0)),0)</f>
        <v>-9.9037759999999996E-3</v>
      </c>
      <c r="N927" s="6" cm="1">
        <f t="array" ref="N927">IFERROR(INDEX(WDVOA!$W$2:$W$1616,MATCH($F927&amp;$A927-1&amp;$B927,WDVOA!$U$2:$U$19616&amp;WDVOA!$V$2:$V$19616&amp;WDVOA!$B$2:$B$19616,0)),0)</f>
        <v>0</v>
      </c>
      <c r="O927" s="6" cm="1">
        <f t="array" ref="O927">IFERROR(INDEX(DVOA!$AC$2:$AC$20095,MATCH($F927&amp;$A927-1&amp;$B927,DVOA!$C$2:$C$20095&amp;DVOA!$A$2:$A$20095&amp;DVOA!$B$2:$B$20095,0)
),0)</f>
        <v>4.7403605000000001E-2</v>
      </c>
      <c r="P927" s="6" cm="1">
        <f t="array" ref="P927">IFERROR(INDEX(DVOA!$E$2:$E$20095,MATCH($G927&amp;$A927-1&amp;$B927,DVOA!$C$2:$C$20095&amp;DVOA!$A$2:$A20649&amp;DVOA!$B$2:$B$20095,0)),0)</f>
        <v>-5.9154399000000003E-2</v>
      </c>
      <c r="Q927" s="6" cm="1">
        <f t="array" ref="Q927">IFERROR(INDEX(WDVOA!$W$2:$W$1616,MATCH($G927&amp;$A927-1&amp;$B927,WDVOA!$U$2:$U$19616&amp;WDVOA!$V$2:$V$19616&amp;WDVOA!$B$2:$B$19616,0)),0)</f>
        <v>0</v>
      </c>
      <c r="R927" s="6" cm="1">
        <f t="array" ref="R927">IFERROR(INDEX(DVOA!$AC$2:$AC$20095,MATCH($G927&amp;$A927-1&amp;$B927,DVOA!$C$2:$C$20095&amp;DVOA!$A$2:$A$20095&amp;DVOA!$B$2:$B$20095,0)
),0)</f>
        <v>0.15108365200000001</v>
      </c>
      <c r="S927" s="6">
        <f t="shared" si="185"/>
        <v>9.9243628500000014E-2</v>
      </c>
      <c r="T927" s="104">
        <f t="shared" si="193"/>
        <v>4.9250623000000007E-2</v>
      </c>
      <c r="U927" s="104" t="str">
        <f t="shared" si="194"/>
        <v/>
      </c>
      <c r="V927" s="26" t="str" cm="1">
        <f t="array" ref="V927">IFERROR(IF(E927="H",INDEX('DVOA Pred'!$G$2:$G$1000,MATCH($F927&amp;$B927&amp;$A927,'DVOA Pred'!$C$2:$C$1000&amp;'DVOA Pred'!$A$2:$A$1000&amp;'DVOA Pred'!$B$2:$B$1000,0)),
INDEX('DVOA Pred'!$H$2:$H$1000,MATCH($F927&amp;$B927&amp;$A927,'DVOA Pred'!$D$2:$D$1000&amp;'DVOA Pred'!$A$2:$A$1000&amp;'DVOA Pred'!$B$2:$B$1000,0))),"")</f>
        <v/>
      </c>
      <c r="W927" s="26" t="str">
        <f t="shared" si="186"/>
        <v/>
      </c>
      <c r="X927" s="26" t="str">
        <f t="shared" si="187"/>
        <v/>
      </c>
      <c r="Y927" s="6" t="str">
        <f>IFERROR((PERCENTRANK($L$2:$L$20355,L927)*Multiples!$B$3)+((PERCENTRANK($W$2:$W$20355,W927)*(1-Multiples!$B$3))),"")</f>
        <v/>
      </c>
      <c r="Z927" s="64">
        <v>33</v>
      </c>
      <c r="AA927" s="64">
        <v>10</v>
      </c>
      <c r="AB927" s="24">
        <f t="shared" si="188"/>
        <v>23</v>
      </c>
      <c r="AC927" s="24">
        <f t="shared" si="189"/>
        <v>21.5</v>
      </c>
      <c r="AD927" s="24">
        <f t="shared" si="190"/>
        <v>22</v>
      </c>
      <c r="AE927" s="99" t="str">
        <f t="shared" si="191"/>
        <v>Yes</v>
      </c>
      <c r="AF927" s="99" t="str">
        <f t="shared" si="192"/>
        <v>Yes</v>
      </c>
      <c r="AG927" s="64" t="s">
        <v>652</v>
      </c>
      <c r="AH927" s="105"/>
      <c r="AI927" s="105">
        <v>3</v>
      </c>
      <c r="AJ927" s="66"/>
    </row>
    <row r="928" spans="1:36" customFormat="1" x14ac:dyDescent="0.25">
      <c r="A928" s="7">
        <v>17</v>
      </c>
      <c r="B928" s="5">
        <v>2023</v>
      </c>
      <c r="C928" s="5" t="str">
        <f t="shared" si="182"/>
        <v>2023 W17</v>
      </c>
      <c r="D928" s="5">
        <v>465</v>
      </c>
      <c r="E928" s="5" t="s">
        <v>651</v>
      </c>
      <c r="F928" s="5" t="s">
        <v>10</v>
      </c>
      <c r="G928" s="5" t="s">
        <v>9</v>
      </c>
      <c r="H928" s="5">
        <v>-6.5</v>
      </c>
      <c r="I928" s="61">
        <v>-7</v>
      </c>
      <c r="J928" s="62" t="str">
        <f t="shared" si="183"/>
        <v>F0.5</v>
      </c>
      <c r="K928" s="61">
        <f t="shared" si="184"/>
        <v>0.5</v>
      </c>
      <c r="L928" s="228">
        <f>IF(K928=0,0,
IF(J928="D0.5",0.5*SUMIFS('Key Numbers'!$C$2:$C$71,'Key Numbers'!$A$2:$A$71,"&gt;="&amp;ABS($I928),'Key Numbers'!$A$2:$A$71,"&lt;="&amp;ABS($H928)),
IF(J928="D-0.5",0.5*-1*SUMIFS('Key Numbers'!$C$2:$C$71,'Key Numbers'!$A$2:$A$71,"&lt;="&amp;ABS($I928),'Key Numbers'!$A$2:$A$71,"&gt;="&amp;ABS($H928)),
IF(J928="F0.5",0.5*SUMIFS('Key Numbers'!$C$2:$C$71,'Key Numbers'!$A$2:$A$71,"&lt;="&amp;ABS($I928),'Key Numbers'!$A$2:$A$71,"&gt;="&amp;ABS($H928)),
IF(J928="F-0.5",0.5*-1*SUMIFS('Key Numbers'!$C$2:$C$71,'Key Numbers'!$A$2:$A$71,"&gt;="&amp;ABS($I928),'Key Numbers'!$A$2:$A$71,"&lt;="&amp;ABS($H928)),
IF(AND(LEFT(J928,1)="F",K928&lt;0),-1*SUMIFS('Key Numbers'!$C$2:$C$71,'Key Numbers'!$A$2:$A$71,"&gt;="&amp;ABS($I928),'Key Numbers'!$A$2:$A$71,"&lt;="&amp;ABS($H928)),
IF(AND(LEFT(J928,1)="F",K928&gt;0),SUMIFS('Key Numbers'!$C$2:$C$71,'Key Numbers'!$A$2:$A$71,"&lt;="&amp;ABS($I928),'Key Numbers'!$A$2:$A$71,"&gt;="&amp;ABS($H928)),
IF(AND(LEFT(J928,1)="D",K928&lt;0),-1*SUMIFS('Key Numbers'!$C$2:$C$71,'Key Numbers'!$A$2:$A$71,"&lt;="&amp;ABS($I928),'Key Numbers'!$A$2:$A$71,"&gt;="&amp;ABS($H928)),
SUMIFS('Key Numbers'!$C$2:$C$71,'Key Numbers'!$A$2:$A$71,"&gt;="&amp;ABS($I928),'Key Numbers'!$A$2:$A$71,"&lt;="&amp;ABS($H928))))))))))</f>
        <v>4.1284403669724773E-2</v>
      </c>
      <c r="M928" s="6" cm="1">
        <f t="array" ref="M928">IFERROR(INDEX(DVOA!$E$2:$E$20095,MATCH($F928&amp;$A928-1&amp;$B928,DVOA!$C$2:$C$20095&amp;DVOA!$A$2:$A20650&amp;DVOA!$B$2:$B$20095,0)),0)</f>
        <v>0.113551123</v>
      </c>
      <c r="N928" s="6" cm="1">
        <f t="array" ref="N928">IFERROR(INDEX(WDVOA!$W$2:$W$1616,MATCH($F928&amp;$A928-1&amp;$B928,WDVOA!$U$2:$U$19616&amp;WDVOA!$V$2:$V$19616&amp;WDVOA!$B$2:$B$19616,0)),0)</f>
        <v>0</v>
      </c>
      <c r="O928" s="6" cm="1">
        <f t="array" ref="O928">IFERROR(INDEX(DVOA!$AC$2:$AC$20095,MATCH($F928&amp;$A928-1&amp;$B928,DVOA!$C$2:$C$20095&amp;DVOA!$A$2:$A$20095&amp;DVOA!$B$2:$B$20095,0)
),0)</f>
        <v>0.156497839</v>
      </c>
      <c r="P928" s="6" cm="1">
        <f t="array" ref="P928">IFERROR(INDEX(DVOA!$E$2:$E$20095,MATCH($G928&amp;$A928-1&amp;$B928,DVOA!$C$2:$C$20095&amp;DVOA!$A$2:$A20650&amp;DVOA!$B$2:$B$20095,0)),0)</f>
        <v>-0.13798002700000001</v>
      </c>
      <c r="Q928" s="6" cm="1">
        <f t="array" ref="Q928">IFERROR(INDEX(WDVOA!$W$2:$W$1616,MATCH($G928&amp;$A928-1&amp;$B928,WDVOA!$U$2:$U$19616&amp;WDVOA!$V$2:$V$19616&amp;WDVOA!$B$2:$B$19616,0)),0)</f>
        <v>0</v>
      </c>
      <c r="R928" s="6" cm="1">
        <f t="array" ref="R928">IFERROR(INDEX(DVOA!$AC$2:$AC$20095,MATCH($G928&amp;$A928-1&amp;$B928,DVOA!$C$2:$C$20095&amp;DVOA!$A$2:$A$20095&amp;DVOA!$B$2:$B$20095,0)
),0)</f>
        <v>0.16201707800000001</v>
      </c>
      <c r="S928" s="6">
        <f t="shared" si="185"/>
        <v>0.1592574585</v>
      </c>
      <c r="T928" s="104">
        <f t="shared" si="193"/>
        <v>0.25153115000000004</v>
      </c>
      <c r="U928" s="104" t="str">
        <f t="shared" si="194"/>
        <v/>
      </c>
      <c r="V928" s="26" t="str" cm="1">
        <f t="array" ref="V928">IFERROR(IF(E928="H",INDEX('DVOA Pred'!$G$2:$G$1000,MATCH($F928&amp;$B928&amp;$A928,'DVOA Pred'!$C$2:$C$1000&amp;'DVOA Pred'!$A$2:$A$1000&amp;'DVOA Pred'!$B$2:$B$1000,0)),
INDEX('DVOA Pred'!$H$2:$H$1000,MATCH($F928&amp;$B928&amp;$A928,'DVOA Pred'!$D$2:$D$1000&amp;'DVOA Pred'!$A$2:$A$1000&amp;'DVOA Pred'!$B$2:$B$1000,0))),"")</f>
        <v/>
      </c>
      <c r="W928" s="26" t="str">
        <f t="shared" si="186"/>
        <v/>
      </c>
      <c r="X928" s="26" t="str">
        <f t="shared" si="187"/>
        <v/>
      </c>
      <c r="Y928" s="6" t="str">
        <f>IFERROR((PERCENTRANK($L$2:$L$20355,L928)*Multiples!$B$3)+((PERCENTRANK($W$2:$W$20355,W928)*(1-Multiples!$B$3))),"")</f>
        <v/>
      </c>
      <c r="Z928" s="64">
        <v>37</v>
      </c>
      <c r="AA928" s="64">
        <v>20</v>
      </c>
      <c r="AB928" s="24">
        <f t="shared" si="188"/>
        <v>17</v>
      </c>
      <c r="AC928" s="24">
        <f t="shared" si="189"/>
        <v>10.5</v>
      </c>
      <c r="AD928" s="24">
        <f t="shared" si="190"/>
        <v>10</v>
      </c>
      <c r="AE928" s="99" t="str">
        <f t="shared" si="191"/>
        <v>Yes</v>
      </c>
      <c r="AF928" s="99" t="str">
        <f t="shared" si="192"/>
        <v>Yes</v>
      </c>
      <c r="AG928" s="64"/>
      <c r="AH928" s="105"/>
      <c r="AI928" s="105"/>
      <c r="AJ928" s="66"/>
    </row>
    <row r="929" spans="1:36" customFormat="1" x14ac:dyDescent="0.25">
      <c r="A929" s="7">
        <v>17</v>
      </c>
      <c r="B929" s="5">
        <v>2023</v>
      </c>
      <c r="C929" s="5" t="str">
        <f t="shared" si="182"/>
        <v>2023 W17</v>
      </c>
      <c r="D929" s="5">
        <v>465</v>
      </c>
      <c r="E929" s="5" t="s">
        <v>649</v>
      </c>
      <c r="F929" s="5" t="s">
        <v>9</v>
      </c>
      <c r="G929" s="5" t="s">
        <v>10</v>
      </c>
      <c r="H929" s="5">
        <v>6.5</v>
      </c>
      <c r="I929" s="61">
        <v>7</v>
      </c>
      <c r="J929" s="62" t="str">
        <f t="shared" si="183"/>
        <v>D-0.5</v>
      </c>
      <c r="K929" s="61">
        <f t="shared" si="184"/>
        <v>-0.5</v>
      </c>
      <c r="L929" s="228">
        <f>IF(K929=0,0,
IF(J929="D0.5",0.5*SUMIFS('Key Numbers'!$C$2:$C$71,'Key Numbers'!$A$2:$A$71,"&gt;="&amp;ABS($I929),'Key Numbers'!$A$2:$A$71,"&lt;="&amp;ABS($H929)),
IF(J929="D-0.5",0.5*-1*SUMIFS('Key Numbers'!$C$2:$C$71,'Key Numbers'!$A$2:$A$71,"&lt;="&amp;ABS($I929),'Key Numbers'!$A$2:$A$71,"&gt;="&amp;ABS($H929)),
IF(J929="F0.5",0.5*SUMIFS('Key Numbers'!$C$2:$C$71,'Key Numbers'!$A$2:$A$71,"&lt;="&amp;ABS($I929),'Key Numbers'!$A$2:$A$71,"&gt;="&amp;ABS($H929)),
IF(J929="F-0.5",0.5*-1*SUMIFS('Key Numbers'!$C$2:$C$71,'Key Numbers'!$A$2:$A$71,"&gt;="&amp;ABS($I929),'Key Numbers'!$A$2:$A$71,"&lt;="&amp;ABS($H929)),
IF(AND(LEFT(J929,1)="F",K929&lt;0),-1*SUMIFS('Key Numbers'!$C$2:$C$71,'Key Numbers'!$A$2:$A$71,"&gt;="&amp;ABS($I929),'Key Numbers'!$A$2:$A$71,"&lt;="&amp;ABS($H929)),
IF(AND(LEFT(J929,1)="F",K929&gt;0),SUMIFS('Key Numbers'!$C$2:$C$71,'Key Numbers'!$A$2:$A$71,"&lt;="&amp;ABS($I929),'Key Numbers'!$A$2:$A$71,"&gt;="&amp;ABS($H929)),
IF(AND(LEFT(J929,1)="D",K929&lt;0),-1*SUMIFS('Key Numbers'!$C$2:$C$71,'Key Numbers'!$A$2:$A$71,"&lt;="&amp;ABS($I929),'Key Numbers'!$A$2:$A$71,"&gt;="&amp;ABS($H929)),
SUMIFS('Key Numbers'!$C$2:$C$71,'Key Numbers'!$A$2:$A$71,"&gt;="&amp;ABS($I929),'Key Numbers'!$A$2:$A$71,"&lt;="&amp;ABS($H929))))))))))</f>
        <v>-4.1284403669724773E-2</v>
      </c>
      <c r="M929" s="6" cm="1">
        <f t="array" ref="M929">IFERROR(INDEX(DVOA!$E$2:$E$20095,MATCH($F929&amp;$A929-1&amp;$B929,DVOA!$C$2:$C$20095&amp;DVOA!$A$2:$A20651&amp;DVOA!$B$2:$B$20095,0)),0)</f>
        <v>-0.13798002700000001</v>
      </c>
      <c r="N929" s="6" cm="1">
        <f t="array" ref="N929">IFERROR(INDEX(WDVOA!$W$2:$W$1616,MATCH($F929&amp;$A929-1&amp;$B929,WDVOA!$U$2:$U$19616&amp;WDVOA!$V$2:$V$19616&amp;WDVOA!$B$2:$B$19616,0)),0)</f>
        <v>0</v>
      </c>
      <c r="O929" s="6" cm="1">
        <f t="array" ref="O929">IFERROR(INDEX(DVOA!$AC$2:$AC$20095,MATCH($F929&amp;$A929-1&amp;$B929,DVOA!$C$2:$C$20095&amp;DVOA!$A$2:$A$20095&amp;DVOA!$B$2:$B$20095,0)
),0)</f>
        <v>0.16201707800000001</v>
      </c>
      <c r="P929" s="6" cm="1">
        <f t="array" ref="P929">IFERROR(INDEX(DVOA!$E$2:$E$20095,MATCH($G929&amp;$A929-1&amp;$B929,DVOA!$C$2:$C$20095&amp;DVOA!$A$2:$A20651&amp;DVOA!$B$2:$B$20095,0)),0)</f>
        <v>0.113551123</v>
      </c>
      <c r="Q929" s="6" cm="1">
        <f t="array" ref="Q929">IFERROR(INDEX(WDVOA!$W$2:$W$1616,MATCH($G929&amp;$A929-1&amp;$B929,WDVOA!$U$2:$U$19616&amp;WDVOA!$V$2:$V$19616&amp;WDVOA!$B$2:$B$19616,0)),0)</f>
        <v>0</v>
      </c>
      <c r="R929" s="6" cm="1">
        <f t="array" ref="R929">IFERROR(INDEX(DVOA!$AC$2:$AC$20095,MATCH($G929&amp;$A929-1&amp;$B929,DVOA!$C$2:$C$20095&amp;DVOA!$A$2:$A$20095&amp;DVOA!$B$2:$B$20095,0)
),0)</f>
        <v>0.156497839</v>
      </c>
      <c r="S929" s="6">
        <f t="shared" si="185"/>
        <v>0.1592574585</v>
      </c>
      <c r="T929" s="104">
        <f t="shared" si="193"/>
        <v>-0.25153115000000004</v>
      </c>
      <c r="U929" s="104" t="str">
        <f t="shared" si="194"/>
        <v/>
      </c>
      <c r="V929" s="26" t="str" cm="1">
        <f t="array" ref="V929">IFERROR(IF(E929="H",INDEX('DVOA Pred'!$G$2:$G$1000,MATCH($F929&amp;$B929&amp;$A929,'DVOA Pred'!$C$2:$C$1000&amp;'DVOA Pred'!$A$2:$A$1000&amp;'DVOA Pred'!$B$2:$B$1000,0)),
INDEX('DVOA Pred'!$H$2:$H$1000,MATCH($F929&amp;$B929&amp;$A929,'DVOA Pred'!$D$2:$D$1000&amp;'DVOA Pred'!$A$2:$A$1000&amp;'DVOA Pred'!$B$2:$B$1000,0))),"")</f>
        <v/>
      </c>
      <c r="W929" s="26" t="str">
        <f t="shared" si="186"/>
        <v/>
      </c>
      <c r="X929" s="26" t="str">
        <f t="shared" si="187"/>
        <v/>
      </c>
      <c r="Y929" s="6" t="str">
        <f>IFERROR((PERCENTRANK($L$2:$L$20355,L929)*Multiples!$B$3)+((PERCENTRANK($W$2:$W$20355,W929)*(1-Multiples!$B$3))),"")</f>
        <v/>
      </c>
      <c r="Z929" s="64">
        <v>20</v>
      </c>
      <c r="AA929" s="64">
        <v>37</v>
      </c>
      <c r="AB929" s="24">
        <f t="shared" si="188"/>
        <v>-17</v>
      </c>
      <c r="AC929" s="24">
        <f t="shared" si="189"/>
        <v>-10.5</v>
      </c>
      <c r="AD929" s="24">
        <f t="shared" si="190"/>
        <v>-10</v>
      </c>
      <c r="AE929" s="99" t="str">
        <f t="shared" si="191"/>
        <v>No</v>
      </c>
      <c r="AF929" s="99" t="str">
        <f t="shared" si="192"/>
        <v>No</v>
      </c>
      <c r="AG929" s="64"/>
      <c r="AH929" s="105"/>
      <c r="AI929" s="105"/>
      <c r="AJ929" s="66"/>
    </row>
    <row r="930" spans="1:36" customFormat="1" x14ac:dyDescent="0.25">
      <c r="A930" s="7">
        <v>1</v>
      </c>
      <c r="B930" s="5">
        <v>2024</v>
      </c>
      <c r="C930" s="5" t="str">
        <f t="shared" si="182"/>
        <v>2024 W1</v>
      </c>
      <c r="D930" s="5">
        <v>466</v>
      </c>
      <c r="E930" s="5" t="s">
        <v>649</v>
      </c>
      <c r="F930" s="5" t="s">
        <v>18</v>
      </c>
      <c r="G930" s="5" t="s">
        <v>5</v>
      </c>
      <c r="H930" s="5">
        <v>2.5</v>
      </c>
      <c r="I930" s="61">
        <v>2.5</v>
      </c>
      <c r="J930" s="62" t="str">
        <f t="shared" si="183"/>
        <v>D0</v>
      </c>
      <c r="K930" s="61">
        <f t="shared" si="184"/>
        <v>0</v>
      </c>
      <c r="L930" s="228">
        <f>IF(K930=0,0,
IF(J930="D0.5",0.5*SUMIFS('Key Numbers'!$C$2:$C$71,'Key Numbers'!$A$2:$A$71,"&gt;="&amp;ABS($I930),'Key Numbers'!$A$2:$A$71,"&lt;="&amp;ABS($H930)),
IF(J930="D-0.5",0.5*-1*SUMIFS('Key Numbers'!$C$2:$C$71,'Key Numbers'!$A$2:$A$71,"&lt;="&amp;ABS($I930),'Key Numbers'!$A$2:$A$71,"&gt;="&amp;ABS($H930)),
IF(J930="F0.5",0.5*SUMIFS('Key Numbers'!$C$2:$C$71,'Key Numbers'!$A$2:$A$71,"&lt;="&amp;ABS($I930),'Key Numbers'!$A$2:$A$71,"&gt;="&amp;ABS($H930)),
IF(J930="F-0.5",0.5*-1*SUMIFS('Key Numbers'!$C$2:$C$71,'Key Numbers'!$A$2:$A$71,"&gt;="&amp;ABS($I930),'Key Numbers'!$A$2:$A$71,"&lt;="&amp;ABS($H930)),
IF(AND(LEFT(J930,1)="F",K930&lt;0),-1*SUMIFS('Key Numbers'!$C$2:$C$71,'Key Numbers'!$A$2:$A$71,"&gt;="&amp;ABS($I930),'Key Numbers'!$A$2:$A$71,"&lt;="&amp;ABS($H930)),
IF(AND(LEFT(J930,1)="F",K930&gt;0),SUMIFS('Key Numbers'!$C$2:$C$71,'Key Numbers'!$A$2:$A$71,"&lt;="&amp;ABS($I930),'Key Numbers'!$A$2:$A$71,"&gt;="&amp;ABS($H930)),
IF(AND(LEFT(J930,1)="D",K930&lt;0),-1*SUMIFS('Key Numbers'!$C$2:$C$71,'Key Numbers'!$A$2:$A$71,"&lt;="&amp;ABS($I930),'Key Numbers'!$A$2:$A$71,"&gt;="&amp;ABS($H930)),
SUMIFS('Key Numbers'!$C$2:$C$71,'Key Numbers'!$A$2:$A$71,"&gt;="&amp;ABS($I930),'Key Numbers'!$A$2:$A$71,"&lt;="&amp;ABS($H930))))))))))</f>
        <v>0</v>
      </c>
      <c r="M930" s="6" cm="1">
        <f t="array" ref="M930">IFERROR(INDEX(DVOA!$E$2:$E$20095,MATCH($F930&amp;$A930-1&amp;$B930,DVOA!$C$2:$C$20095&amp;DVOA!$A$2:$A20316&amp;DVOA!$B$2:$B$20095,0)),0)</f>
        <v>0.17699999999999999</v>
      </c>
      <c r="N930" s="6" cm="1">
        <f t="array" ref="N930">IFERROR(INDEX(WDVOA!$W$2:$W$1616,MATCH($F930&amp;$A930-1&amp;$B930,WDVOA!$U$2:$U$19616&amp;WDVOA!$V$2:$V$19616&amp;WDVOA!$B$2:$B$19616,0)),0)</f>
        <v>0</v>
      </c>
      <c r="O930" s="6" cm="1">
        <f t="array" ref="O930">IFERROR(INDEX(DVOA!$AC$2:$AC$20095,MATCH($F930&amp;$A930-1&amp;$B930,DVOA!$C$2:$C$20095&amp;DVOA!$A$2:$A$20095&amp;DVOA!$B$2:$B$20095,0)
),0)</f>
        <v>0</v>
      </c>
      <c r="P930" s="6" cm="1">
        <f t="array" ref="P930">IFERROR(INDEX(DVOA!$E$2:$E$20095,MATCH($G930&amp;$A930-1&amp;$B930,DVOA!$C$2:$C$20095&amp;DVOA!$A$2:$A20316&amp;DVOA!$B$2:$B$20095,0)),0)</f>
        <v>0.152</v>
      </c>
      <c r="Q930" s="6" cm="1">
        <f t="array" ref="Q930">IFERROR(INDEX(WDVOA!$W$2:$W$1616,MATCH($G930&amp;$A930-1&amp;$B930,WDVOA!$U$2:$U$19616&amp;WDVOA!$V$2:$V$19616&amp;WDVOA!$B$2:$B$19616,0)),0)</f>
        <v>0</v>
      </c>
      <c r="R930" s="6" cm="1">
        <f t="array" ref="R930">IFERROR(INDEX(DVOA!$AC$2:$AC$20095,MATCH($G930&amp;$A930-1&amp;$B930,DVOA!$C$2:$C$20095&amp;DVOA!$A$2:$A$20095&amp;DVOA!$B$2:$B$20095,0)
),0)</f>
        <v>0</v>
      </c>
      <c r="S930" s="6" t="str">
        <f t="shared" si="185"/>
        <v/>
      </c>
      <c r="T930" s="104" t="str">
        <f t="shared" si="193"/>
        <v/>
      </c>
      <c r="U930" s="104" t="str">
        <f t="shared" si="194"/>
        <v/>
      </c>
      <c r="V930" s="26" t="str" cm="1">
        <f t="array" ref="V930">IFERROR(IF(E930="H",INDEX('DVOA Pred'!$G$2:$G$1000,MATCH($F930&amp;$B930&amp;$A930,'DVOA Pred'!$C$2:$C$1000&amp;'DVOA Pred'!$A$2:$A$1000&amp;'DVOA Pred'!$B$2:$B$1000,0)),
INDEX('DVOA Pred'!$H$2:$H$1000,MATCH($F930&amp;$B930&amp;$A930,'DVOA Pred'!$D$2:$D$1000&amp;'DVOA Pred'!$A$2:$A$1000&amp;'DVOA Pred'!$B$2:$B$1000,0))),"")</f>
        <v/>
      </c>
      <c r="W930" s="26" t="str">
        <f t="shared" si="186"/>
        <v/>
      </c>
      <c r="X930" s="26" t="str">
        <f t="shared" si="187"/>
        <v/>
      </c>
      <c r="Y930" s="6" t="str">
        <f>IFERROR((PERCENTRANK($L$2:$L$20355,L930)*Multiples!$B$3)+((PERCENTRANK($W$2:$W$20355,W930)*(1-Multiples!$B$3))),"")</f>
        <v/>
      </c>
      <c r="Z930" s="64">
        <v>20</v>
      </c>
      <c r="AA930" s="64">
        <v>27</v>
      </c>
      <c r="AB930" s="24">
        <f t="shared" si="188"/>
        <v>-7</v>
      </c>
      <c r="AC930" s="24">
        <f t="shared" si="189"/>
        <v>-4.5</v>
      </c>
      <c r="AD930" s="24">
        <f t="shared" si="190"/>
        <v>-4.5</v>
      </c>
      <c r="AE930" s="99" t="str">
        <f t="shared" si="191"/>
        <v>No</v>
      </c>
      <c r="AF930" s="99" t="str">
        <f t="shared" si="192"/>
        <v>No</v>
      </c>
      <c r="AG930" s="64"/>
      <c r="AH930" s="105"/>
      <c r="AI930" s="105"/>
      <c r="AJ930" s="66"/>
    </row>
    <row r="931" spans="1:36" customFormat="1" x14ac:dyDescent="0.25">
      <c r="A931" s="7">
        <v>1</v>
      </c>
      <c r="B931" s="5">
        <v>2024</v>
      </c>
      <c r="C931" s="5" t="str">
        <f t="shared" si="182"/>
        <v>2024 W1</v>
      </c>
      <c r="D931" s="5">
        <v>466</v>
      </c>
      <c r="E931" s="5" t="s">
        <v>651</v>
      </c>
      <c r="F931" s="5" t="s">
        <v>5</v>
      </c>
      <c r="G931" s="5" t="s">
        <v>18</v>
      </c>
      <c r="H931" s="5">
        <v>-2.5</v>
      </c>
      <c r="I931" s="61">
        <v>-2.5</v>
      </c>
      <c r="J931" s="62" t="str">
        <f t="shared" si="183"/>
        <v>F0</v>
      </c>
      <c r="K931" s="61">
        <f t="shared" si="184"/>
        <v>0</v>
      </c>
      <c r="L931" s="228">
        <f>IF(K931=0,0,
IF(J931="D0.5",0.5*SUMIFS('Key Numbers'!$C$2:$C$71,'Key Numbers'!$A$2:$A$71,"&gt;="&amp;ABS($I931),'Key Numbers'!$A$2:$A$71,"&lt;="&amp;ABS($H931)),
IF(J931="D-0.5",0.5*-1*SUMIFS('Key Numbers'!$C$2:$C$71,'Key Numbers'!$A$2:$A$71,"&lt;="&amp;ABS($I931),'Key Numbers'!$A$2:$A$71,"&gt;="&amp;ABS($H931)),
IF(J931="F0.5",0.5*SUMIFS('Key Numbers'!$C$2:$C$71,'Key Numbers'!$A$2:$A$71,"&lt;="&amp;ABS($I931),'Key Numbers'!$A$2:$A$71,"&gt;="&amp;ABS($H931)),
IF(J931="F-0.5",0.5*-1*SUMIFS('Key Numbers'!$C$2:$C$71,'Key Numbers'!$A$2:$A$71,"&gt;="&amp;ABS($I931),'Key Numbers'!$A$2:$A$71,"&lt;="&amp;ABS($H931)),
IF(AND(LEFT(J931,1)="F",K931&lt;0),-1*SUMIFS('Key Numbers'!$C$2:$C$71,'Key Numbers'!$A$2:$A$71,"&gt;="&amp;ABS($I931),'Key Numbers'!$A$2:$A$71,"&lt;="&amp;ABS($H931)),
IF(AND(LEFT(J931,1)="F",K931&gt;0),SUMIFS('Key Numbers'!$C$2:$C$71,'Key Numbers'!$A$2:$A$71,"&lt;="&amp;ABS($I931),'Key Numbers'!$A$2:$A$71,"&gt;="&amp;ABS($H931)),
IF(AND(LEFT(J931,1)="D",K931&lt;0),-1*SUMIFS('Key Numbers'!$C$2:$C$71,'Key Numbers'!$A$2:$A$71,"&lt;="&amp;ABS($I931),'Key Numbers'!$A$2:$A$71,"&gt;="&amp;ABS($H931)),
SUMIFS('Key Numbers'!$C$2:$C$71,'Key Numbers'!$A$2:$A$71,"&gt;="&amp;ABS($I931),'Key Numbers'!$A$2:$A$71,"&lt;="&amp;ABS($H931))))))))))</f>
        <v>0</v>
      </c>
      <c r="M931" s="6" cm="1">
        <f t="array" ref="M931">IFERROR(INDEX(DVOA!$E$2:$E$20095,MATCH($F931&amp;$A931-1&amp;$B931,DVOA!$C$2:$C$20095&amp;DVOA!$A$2:$A20317&amp;DVOA!$B$2:$B$20095,0)),0)</f>
        <v>0.152</v>
      </c>
      <c r="N931" s="6" cm="1">
        <f t="array" ref="N931">IFERROR(INDEX(WDVOA!$W$2:$W$1616,MATCH($F931&amp;$A931-1&amp;$B931,WDVOA!$U$2:$U$19616&amp;WDVOA!$V$2:$V$19616&amp;WDVOA!$B$2:$B$19616,0)),0)</f>
        <v>0</v>
      </c>
      <c r="O931" s="6" cm="1">
        <f t="array" ref="O931">IFERROR(INDEX(DVOA!$AC$2:$AC$20095,MATCH($F931&amp;$A931-1&amp;$B931,DVOA!$C$2:$C$20095&amp;DVOA!$A$2:$A$20095&amp;DVOA!$B$2:$B$20095,0)
),0)</f>
        <v>0</v>
      </c>
      <c r="P931" s="6" cm="1">
        <f t="array" ref="P931">IFERROR(INDEX(DVOA!$E$2:$E$20095,MATCH($G931&amp;$A931-1&amp;$B931,DVOA!$C$2:$C$20095&amp;DVOA!$A$2:$A20317&amp;DVOA!$B$2:$B$20095,0)),0)</f>
        <v>0.17699999999999999</v>
      </c>
      <c r="Q931" s="6" cm="1">
        <f t="array" ref="Q931">IFERROR(INDEX(WDVOA!$W$2:$W$1616,MATCH($G931&amp;$A931-1&amp;$B931,WDVOA!$U$2:$U$19616&amp;WDVOA!$V$2:$V$19616&amp;WDVOA!$B$2:$B$19616,0)),0)</f>
        <v>0</v>
      </c>
      <c r="R931" s="6" cm="1">
        <f t="array" ref="R931">IFERROR(INDEX(DVOA!$AC$2:$AC$20095,MATCH($G931&amp;$A931-1&amp;$B931,DVOA!$C$2:$C$20095&amp;DVOA!$A$2:$A$20095&amp;DVOA!$B$2:$B$20095,0)
),0)</f>
        <v>0</v>
      </c>
      <c r="S931" s="6" t="str">
        <f t="shared" si="185"/>
        <v/>
      </c>
      <c r="T931" s="104" t="str">
        <f t="shared" si="193"/>
        <v/>
      </c>
      <c r="U931" s="104" t="str">
        <f t="shared" si="194"/>
        <v/>
      </c>
      <c r="V931" s="26" t="str" cm="1">
        <f t="array" ref="V931">IFERROR(IF(E931="H",INDEX('DVOA Pred'!$G$2:$G$1000,MATCH($F931&amp;$B931&amp;$A931,'DVOA Pred'!$C$2:$C$1000&amp;'DVOA Pred'!$A$2:$A$1000&amp;'DVOA Pred'!$B$2:$B$1000,0)),
INDEX('DVOA Pred'!$H$2:$H$1000,MATCH($F931&amp;$B931&amp;$A931,'DVOA Pred'!$D$2:$D$1000&amp;'DVOA Pred'!$A$2:$A$1000&amp;'DVOA Pred'!$B$2:$B$1000,0))),"")</f>
        <v/>
      </c>
      <c r="W931" s="26" t="str">
        <f t="shared" si="186"/>
        <v/>
      </c>
      <c r="X931" s="26" t="str">
        <f t="shared" si="187"/>
        <v/>
      </c>
      <c r="Y931" s="6" t="str">
        <f>IFERROR((PERCENTRANK($L$2:$L$20355,L931)*Multiples!$B$3)+((PERCENTRANK($W$2:$W$20355,W931)*(1-Multiples!$B$3))),"")</f>
        <v/>
      </c>
      <c r="Z931" s="64">
        <v>27</v>
      </c>
      <c r="AA931" s="64">
        <v>20</v>
      </c>
      <c r="AB931" s="24">
        <f t="shared" si="188"/>
        <v>7</v>
      </c>
      <c r="AC931" s="24">
        <f t="shared" si="189"/>
        <v>4.5</v>
      </c>
      <c r="AD931" s="24">
        <f t="shared" si="190"/>
        <v>4.5</v>
      </c>
      <c r="AE931" s="99" t="str">
        <f t="shared" si="191"/>
        <v>Yes</v>
      </c>
      <c r="AF931" s="99" t="str">
        <f t="shared" si="192"/>
        <v>Yes</v>
      </c>
      <c r="AG931" s="64"/>
      <c r="AH931" s="105"/>
      <c r="AI931" s="105"/>
      <c r="AJ931" s="66"/>
    </row>
    <row r="932" spans="1:36" customFormat="1" x14ac:dyDescent="0.25">
      <c r="A932" s="7">
        <v>1</v>
      </c>
      <c r="B932" s="5">
        <v>2024</v>
      </c>
      <c r="C932" s="5" t="str">
        <f t="shared" si="182"/>
        <v>2024 W1</v>
      </c>
      <c r="D932" s="5">
        <v>467</v>
      </c>
      <c r="E932" s="5" t="s">
        <v>653</v>
      </c>
      <c r="F932" s="5" t="s">
        <v>20</v>
      </c>
      <c r="G932" s="5" t="s">
        <v>7</v>
      </c>
      <c r="H932" s="5">
        <v>2.5</v>
      </c>
      <c r="I932" s="61">
        <v>2.5</v>
      </c>
      <c r="J932" s="62" t="str">
        <f t="shared" si="183"/>
        <v>D0</v>
      </c>
      <c r="K932" s="61">
        <f t="shared" si="184"/>
        <v>0</v>
      </c>
      <c r="L932" s="228">
        <f>IF(K932=0,0,
IF(J932="D0.5",0.5*SUMIFS('Key Numbers'!$C$2:$C$71,'Key Numbers'!$A$2:$A$71,"&gt;="&amp;ABS($I932),'Key Numbers'!$A$2:$A$71,"&lt;="&amp;ABS($H932)),
IF(J932="D-0.5",0.5*-1*SUMIFS('Key Numbers'!$C$2:$C$71,'Key Numbers'!$A$2:$A$71,"&lt;="&amp;ABS($I932),'Key Numbers'!$A$2:$A$71,"&gt;="&amp;ABS($H932)),
IF(J932="F0.5",0.5*SUMIFS('Key Numbers'!$C$2:$C$71,'Key Numbers'!$A$2:$A$71,"&lt;="&amp;ABS($I932),'Key Numbers'!$A$2:$A$71,"&gt;="&amp;ABS($H932)),
IF(J932="F-0.5",0.5*-1*SUMIFS('Key Numbers'!$C$2:$C$71,'Key Numbers'!$A$2:$A$71,"&gt;="&amp;ABS($I932),'Key Numbers'!$A$2:$A$71,"&lt;="&amp;ABS($H932)),
IF(AND(LEFT(J932,1)="F",K932&lt;0),-1*SUMIFS('Key Numbers'!$C$2:$C$71,'Key Numbers'!$A$2:$A$71,"&gt;="&amp;ABS($I932),'Key Numbers'!$A$2:$A$71,"&lt;="&amp;ABS($H932)),
IF(AND(LEFT(J932,1)="F",K932&gt;0),SUMIFS('Key Numbers'!$C$2:$C$71,'Key Numbers'!$A$2:$A$71,"&lt;="&amp;ABS($I932),'Key Numbers'!$A$2:$A$71,"&gt;="&amp;ABS($H932)),
IF(AND(LEFT(J932,1)="D",K932&lt;0),-1*SUMIFS('Key Numbers'!$C$2:$C$71,'Key Numbers'!$A$2:$A$71,"&lt;="&amp;ABS($I932),'Key Numbers'!$A$2:$A$71,"&gt;="&amp;ABS($H932)),
SUMIFS('Key Numbers'!$C$2:$C$71,'Key Numbers'!$A$2:$A$71,"&gt;="&amp;ABS($I932),'Key Numbers'!$A$2:$A$71,"&lt;="&amp;ABS($H932))))))))))</f>
        <v>0</v>
      </c>
      <c r="M932" s="6" cm="1">
        <f t="array" ref="M932">IFERROR(INDEX(DVOA!$E$2:$E$20095,MATCH($F932&amp;$A932-1&amp;$B932,DVOA!$C$2:$C$20095&amp;DVOA!$A$2:$A20318&amp;DVOA!$B$2:$B$20095,0)),0)</f>
        <v>6.4000000000000001E-2</v>
      </c>
      <c r="N932" s="6" cm="1">
        <f t="array" ref="N932">IFERROR(INDEX(WDVOA!$W$2:$W$1616,MATCH($F932&amp;$A932-1&amp;$B932,WDVOA!$U$2:$U$19616&amp;WDVOA!$V$2:$V$19616&amp;WDVOA!$B$2:$B$19616,0)),0)</f>
        <v>0</v>
      </c>
      <c r="O932" s="6" cm="1">
        <f t="array" ref="O932">IFERROR(INDEX(DVOA!$AC$2:$AC$20095,MATCH($F932&amp;$A932-1&amp;$B932,DVOA!$C$2:$C$20095&amp;DVOA!$A$2:$A$20095&amp;DVOA!$B$2:$B$20095,0)
),0)</f>
        <v>0</v>
      </c>
      <c r="P932" s="6" cm="1">
        <f t="array" ref="P932">IFERROR(INDEX(DVOA!$E$2:$E$20095,MATCH($G932&amp;$A932-1&amp;$B932,DVOA!$C$2:$C$20095&amp;DVOA!$A$2:$A20318&amp;DVOA!$B$2:$B$20095,0)),0)</f>
        <v>-4.0000000000000001E-3</v>
      </c>
      <c r="Q932" s="6" cm="1">
        <f t="array" ref="Q932">IFERROR(INDEX(WDVOA!$W$2:$W$1616,MATCH($G932&amp;$A932-1&amp;$B932,WDVOA!$U$2:$U$19616&amp;WDVOA!$V$2:$V$19616&amp;WDVOA!$B$2:$B$19616,0)),0)</f>
        <v>0</v>
      </c>
      <c r="R932" s="6" cm="1">
        <f t="array" ref="R932">IFERROR(INDEX(DVOA!$AC$2:$AC$20095,MATCH($G932&amp;$A932-1&amp;$B932,DVOA!$C$2:$C$20095&amp;DVOA!$A$2:$A$20095&amp;DVOA!$B$2:$B$20095,0)
),0)</f>
        <v>0</v>
      </c>
      <c r="S932" s="6" t="str">
        <f t="shared" si="185"/>
        <v/>
      </c>
      <c r="T932" s="104" t="str">
        <f t="shared" si="193"/>
        <v/>
      </c>
      <c r="U932" s="104" t="str">
        <f t="shared" si="194"/>
        <v/>
      </c>
      <c r="V932" s="26" t="str" cm="1">
        <f t="array" ref="V932">IFERROR(IF(E932="H",INDEX('DVOA Pred'!$G$2:$G$1000,MATCH($F932&amp;$B932&amp;$A932,'DVOA Pred'!$C$2:$C$1000&amp;'DVOA Pred'!$A$2:$A$1000&amp;'DVOA Pred'!$B$2:$B$1000,0)),
INDEX('DVOA Pred'!$H$2:$H$1000,MATCH($F932&amp;$B932&amp;$A932,'DVOA Pred'!$D$2:$D$1000&amp;'DVOA Pred'!$A$2:$A$1000&amp;'DVOA Pred'!$B$2:$B$1000,0))),"")</f>
        <v/>
      </c>
      <c r="W932" s="26" t="str">
        <f t="shared" si="186"/>
        <v/>
      </c>
      <c r="X932" s="26" t="str">
        <f t="shared" si="187"/>
        <v/>
      </c>
      <c r="Y932" s="6" t="str">
        <f>IFERROR((PERCENTRANK($L$2:$L$20355,L932)*Multiples!$B$3)+((PERCENTRANK($W$2:$W$20355,W932)*(1-Multiples!$B$3))),"")</f>
        <v/>
      </c>
      <c r="Z932" s="64">
        <v>29</v>
      </c>
      <c r="AA932" s="64">
        <v>34</v>
      </c>
      <c r="AB932" s="24">
        <f t="shared" si="188"/>
        <v>-5</v>
      </c>
      <c r="AC932" s="24">
        <f t="shared" si="189"/>
        <v>-2.5</v>
      </c>
      <c r="AD932" s="24">
        <f t="shared" si="190"/>
        <v>-2.5</v>
      </c>
      <c r="AE932" s="99" t="str">
        <f t="shared" si="191"/>
        <v>No</v>
      </c>
      <c r="AF932" s="99" t="str">
        <f t="shared" si="192"/>
        <v>No</v>
      </c>
      <c r="AG932" s="64"/>
      <c r="AH932" s="105"/>
      <c r="AI932" s="105"/>
      <c r="AJ932" s="66"/>
    </row>
    <row r="933" spans="1:36" customFormat="1" x14ac:dyDescent="0.25">
      <c r="A933" s="7">
        <v>1</v>
      </c>
      <c r="B933" s="5">
        <v>2024</v>
      </c>
      <c r="C933" s="5" t="str">
        <f t="shared" si="182"/>
        <v>2024 W1</v>
      </c>
      <c r="D933" s="5">
        <v>467</v>
      </c>
      <c r="E933" s="5" t="s">
        <v>653</v>
      </c>
      <c r="F933" s="5" t="s">
        <v>7</v>
      </c>
      <c r="G933" s="5" t="s">
        <v>20</v>
      </c>
      <c r="H933" s="5">
        <v>-2.5</v>
      </c>
      <c r="I933" s="61">
        <f>I932*-1</f>
        <v>-2.5</v>
      </c>
      <c r="J933" s="62" t="str">
        <f t="shared" si="183"/>
        <v>F0</v>
      </c>
      <c r="K933" s="61">
        <f t="shared" si="184"/>
        <v>0</v>
      </c>
      <c r="L933" s="228">
        <f>IF(K933=0,0,
IF(J933="D0.5",0.5*SUMIFS('Key Numbers'!$C$2:$C$71,'Key Numbers'!$A$2:$A$71,"&gt;="&amp;ABS($I933),'Key Numbers'!$A$2:$A$71,"&lt;="&amp;ABS($H933)),
IF(J933="D-0.5",0.5*-1*SUMIFS('Key Numbers'!$C$2:$C$71,'Key Numbers'!$A$2:$A$71,"&lt;="&amp;ABS($I933),'Key Numbers'!$A$2:$A$71,"&gt;="&amp;ABS($H933)),
IF(J933="F0.5",0.5*SUMIFS('Key Numbers'!$C$2:$C$71,'Key Numbers'!$A$2:$A$71,"&lt;="&amp;ABS($I933),'Key Numbers'!$A$2:$A$71,"&gt;="&amp;ABS($H933)),
IF(J933="F-0.5",0.5*-1*SUMIFS('Key Numbers'!$C$2:$C$71,'Key Numbers'!$A$2:$A$71,"&gt;="&amp;ABS($I933),'Key Numbers'!$A$2:$A$71,"&lt;="&amp;ABS($H933)),
IF(AND(LEFT(J933,1)="F",K933&lt;0),-1*SUMIFS('Key Numbers'!$C$2:$C$71,'Key Numbers'!$A$2:$A$71,"&gt;="&amp;ABS($I933),'Key Numbers'!$A$2:$A$71,"&lt;="&amp;ABS($H933)),
IF(AND(LEFT(J933,1)="F",K933&gt;0),SUMIFS('Key Numbers'!$C$2:$C$71,'Key Numbers'!$A$2:$A$71,"&lt;="&amp;ABS($I933),'Key Numbers'!$A$2:$A$71,"&gt;="&amp;ABS($H933)),
IF(AND(LEFT(J933,1)="D",K933&lt;0),-1*SUMIFS('Key Numbers'!$C$2:$C$71,'Key Numbers'!$A$2:$A$71,"&lt;="&amp;ABS($I933),'Key Numbers'!$A$2:$A$71,"&gt;="&amp;ABS($H933)),
SUMIFS('Key Numbers'!$C$2:$C$71,'Key Numbers'!$A$2:$A$71,"&gt;="&amp;ABS($I933),'Key Numbers'!$A$2:$A$71,"&lt;="&amp;ABS($H933))))))))))</f>
        <v>0</v>
      </c>
      <c r="M933" s="6" cm="1">
        <f t="array" ref="M933">IFERROR(INDEX(DVOA!$E$2:$E$20095,MATCH($F933&amp;$A933-1&amp;$B933,DVOA!$C$2:$C$20095&amp;DVOA!$A$2:$A20319&amp;DVOA!$B$2:$B$20095,0)),0)</f>
        <v>-4.0000000000000001E-3</v>
      </c>
      <c r="N933" s="6" cm="1">
        <f t="array" ref="N933">IFERROR(INDEX(WDVOA!$W$2:$W$1616,MATCH($F933&amp;$A933-1&amp;$B933,WDVOA!$U$2:$U$19616&amp;WDVOA!$V$2:$V$19616&amp;WDVOA!$B$2:$B$19616,0)),0)</f>
        <v>0</v>
      </c>
      <c r="O933" s="6" cm="1">
        <f t="array" ref="O933">IFERROR(INDEX(DVOA!$AC$2:$AC$20095,MATCH($F933&amp;$A933-1&amp;$B933,DVOA!$C$2:$C$20095&amp;DVOA!$A$2:$A$20095&amp;DVOA!$B$2:$B$20095,0)
),0)</f>
        <v>0</v>
      </c>
      <c r="P933" s="6" cm="1">
        <f t="array" ref="P933">IFERROR(INDEX(DVOA!$E$2:$E$20095,MATCH($G933&amp;$A933-1&amp;$B933,DVOA!$C$2:$C$20095&amp;DVOA!$A$2:$A20319&amp;DVOA!$B$2:$B$20095,0)),0)</f>
        <v>6.4000000000000001E-2</v>
      </c>
      <c r="Q933" s="6" cm="1">
        <f t="array" ref="Q933">IFERROR(INDEX(WDVOA!$W$2:$W$1616,MATCH($G933&amp;$A933-1&amp;$B933,WDVOA!$U$2:$U$19616&amp;WDVOA!$V$2:$V$19616&amp;WDVOA!$B$2:$B$19616,0)),0)</f>
        <v>0</v>
      </c>
      <c r="R933" s="6" cm="1">
        <f t="array" ref="R933">IFERROR(INDEX(DVOA!$AC$2:$AC$20095,MATCH($G933&amp;$A933-1&amp;$B933,DVOA!$C$2:$C$20095&amp;DVOA!$A$2:$A$20095&amp;DVOA!$B$2:$B$20095,0)
),0)</f>
        <v>0</v>
      </c>
      <c r="S933" s="6" t="str">
        <f t="shared" si="185"/>
        <v/>
      </c>
      <c r="T933" s="104" t="str">
        <f t="shared" si="193"/>
        <v/>
      </c>
      <c r="U933" s="104" t="str">
        <f t="shared" si="194"/>
        <v/>
      </c>
      <c r="V933" s="26" t="str" cm="1">
        <f t="array" ref="V933">IFERROR(IF(E933="H",INDEX('DVOA Pred'!$G$2:$G$1000,MATCH($F933&amp;$B933&amp;$A933,'DVOA Pred'!$C$2:$C$1000&amp;'DVOA Pred'!$A$2:$A$1000&amp;'DVOA Pred'!$B$2:$B$1000,0)),
INDEX('DVOA Pred'!$H$2:$H$1000,MATCH($F933&amp;$B933&amp;$A933,'DVOA Pred'!$D$2:$D$1000&amp;'DVOA Pred'!$A$2:$A$1000&amp;'DVOA Pred'!$B$2:$B$1000,0))),"")</f>
        <v/>
      </c>
      <c r="W933" s="26" t="str">
        <f t="shared" si="186"/>
        <v/>
      </c>
      <c r="X933" s="26" t="str">
        <f t="shared" si="187"/>
        <v/>
      </c>
      <c r="Y933" s="6" t="str">
        <f>IFERROR((PERCENTRANK($L$2:$L$20355,L933)*Multiples!$B$3)+((PERCENTRANK($W$2:$W$20355,W933)*(1-Multiples!$B$3))),"")</f>
        <v/>
      </c>
      <c r="Z933" s="64">
        <v>34</v>
      </c>
      <c r="AA933" s="64">
        <v>29</v>
      </c>
      <c r="AB933" s="24">
        <f t="shared" si="188"/>
        <v>5</v>
      </c>
      <c r="AC933" s="24">
        <f t="shared" si="189"/>
        <v>2.5</v>
      </c>
      <c r="AD933" s="24">
        <f t="shared" si="190"/>
        <v>2.5</v>
      </c>
      <c r="AE933" s="99" t="str">
        <f t="shared" si="191"/>
        <v>Yes</v>
      </c>
      <c r="AF933" s="99" t="str">
        <f t="shared" si="192"/>
        <v>Yes</v>
      </c>
      <c r="AG933" s="64"/>
      <c r="AH933" s="105"/>
      <c r="AI933" s="105"/>
      <c r="AJ933" s="66"/>
    </row>
    <row r="934" spans="1:36" customFormat="1" x14ac:dyDescent="0.25">
      <c r="A934" s="7">
        <v>1</v>
      </c>
      <c r="B934" s="5">
        <v>2024</v>
      </c>
      <c r="C934" s="5" t="str">
        <f t="shared" si="182"/>
        <v>2024 W1</v>
      </c>
      <c r="D934" s="5">
        <v>468</v>
      </c>
      <c r="E934" s="5" t="s">
        <v>649</v>
      </c>
      <c r="F934" s="5" t="s">
        <v>23</v>
      </c>
      <c r="G934" s="5" t="s">
        <v>0</v>
      </c>
      <c r="H934" s="5">
        <v>6.5</v>
      </c>
      <c r="I934" s="61">
        <v>6.5</v>
      </c>
      <c r="J934" s="62" t="str">
        <f t="shared" si="183"/>
        <v>D0</v>
      </c>
      <c r="K934" s="61">
        <f t="shared" si="184"/>
        <v>0</v>
      </c>
      <c r="L934" s="228">
        <f>IF(K934=0,0,
IF(J934="D0.5",0.5*SUMIFS('Key Numbers'!$C$2:$C$71,'Key Numbers'!$A$2:$A$71,"&gt;="&amp;ABS($I934),'Key Numbers'!$A$2:$A$71,"&lt;="&amp;ABS($H934)),
IF(J934="D-0.5",0.5*-1*SUMIFS('Key Numbers'!$C$2:$C$71,'Key Numbers'!$A$2:$A$71,"&lt;="&amp;ABS($I934),'Key Numbers'!$A$2:$A$71,"&gt;="&amp;ABS($H934)),
IF(J934="F0.5",0.5*SUMIFS('Key Numbers'!$C$2:$C$71,'Key Numbers'!$A$2:$A$71,"&lt;="&amp;ABS($I934),'Key Numbers'!$A$2:$A$71,"&gt;="&amp;ABS($H934)),
IF(J934="F-0.5",0.5*-1*SUMIFS('Key Numbers'!$C$2:$C$71,'Key Numbers'!$A$2:$A$71,"&gt;="&amp;ABS($I934),'Key Numbers'!$A$2:$A$71,"&lt;="&amp;ABS($H934)),
IF(AND(LEFT(J934,1)="F",K934&lt;0),-1*SUMIFS('Key Numbers'!$C$2:$C$71,'Key Numbers'!$A$2:$A$71,"&gt;="&amp;ABS($I934),'Key Numbers'!$A$2:$A$71,"&lt;="&amp;ABS($H934)),
IF(AND(LEFT(J934,1)="F",K934&gt;0),SUMIFS('Key Numbers'!$C$2:$C$71,'Key Numbers'!$A$2:$A$71,"&lt;="&amp;ABS($I934),'Key Numbers'!$A$2:$A$71,"&gt;="&amp;ABS($H934)),
IF(AND(LEFT(J934,1)="D",K934&lt;0),-1*SUMIFS('Key Numbers'!$C$2:$C$71,'Key Numbers'!$A$2:$A$71,"&lt;="&amp;ABS($I934),'Key Numbers'!$A$2:$A$71,"&gt;="&amp;ABS($H934)),
SUMIFS('Key Numbers'!$C$2:$C$71,'Key Numbers'!$A$2:$A$71,"&gt;="&amp;ABS($I934),'Key Numbers'!$A$2:$A$71,"&lt;="&amp;ABS($H934))))))))))</f>
        <v>0</v>
      </c>
      <c r="M934" s="6" cm="1">
        <f t="array" ref="M934">IFERROR(INDEX(DVOA!$E$2:$E$20095,MATCH($F934&amp;$A934-1&amp;$B934,DVOA!$C$2:$C$20095&amp;DVOA!$A$2:$A20320&amp;DVOA!$B$2:$B$20095,0)),0)</f>
        <v>-0.10100000000000001</v>
      </c>
      <c r="N934" s="6" cm="1">
        <f t="array" ref="N934">IFERROR(INDEX(WDVOA!$W$2:$W$1616,MATCH($F934&amp;$A934-1&amp;$B934,WDVOA!$U$2:$U$19616&amp;WDVOA!$V$2:$V$19616&amp;WDVOA!$B$2:$B$19616,0)),0)</f>
        <v>0</v>
      </c>
      <c r="O934" s="6" cm="1">
        <f t="array" ref="O934">IFERROR(INDEX(DVOA!$AC$2:$AC$20095,MATCH($F934&amp;$A934-1&amp;$B934,DVOA!$C$2:$C$20095&amp;DVOA!$A$2:$A$20095&amp;DVOA!$B$2:$B$20095,0)
),0)</f>
        <v>0</v>
      </c>
      <c r="P934" s="6" cm="1">
        <f t="array" ref="P934">IFERROR(INDEX(DVOA!$E$2:$E$20095,MATCH($G934&amp;$A934-1&amp;$B934,DVOA!$C$2:$C$20095&amp;DVOA!$A$2:$A20320&amp;DVOA!$B$2:$B$20095,0)),0)</f>
        <v>0.11899999999999999</v>
      </c>
      <c r="Q934" s="6" cm="1">
        <f t="array" ref="Q934">IFERROR(INDEX(WDVOA!$W$2:$W$1616,MATCH($G934&amp;$A934-1&amp;$B934,WDVOA!$U$2:$U$19616&amp;WDVOA!$V$2:$V$19616&amp;WDVOA!$B$2:$B$19616,0)),0)</f>
        <v>0</v>
      </c>
      <c r="R934" s="6" cm="1">
        <f t="array" ref="R934">IFERROR(INDEX(DVOA!$AC$2:$AC$20095,MATCH($G934&amp;$A934-1&amp;$B934,DVOA!$C$2:$C$20095&amp;DVOA!$A$2:$A$20095&amp;DVOA!$B$2:$B$20095,0)
),0)</f>
        <v>0</v>
      </c>
      <c r="S934" s="6" t="str">
        <f t="shared" si="185"/>
        <v/>
      </c>
      <c r="T934" s="104" t="str">
        <f t="shared" si="193"/>
        <v/>
      </c>
      <c r="U934" s="104" t="str">
        <f t="shared" si="194"/>
        <v/>
      </c>
      <c r="V934" s="26" t="str" cm="1">
        <f t="array" ref="V934">IFERROR(IF(E934="H",INDEX('DVOA Pred'!$G$2:$G$1000,MATCH($F934&amp;$B934&amp;$A934,'DVOA Pred'!$C$2:$C$1000&amp;'DVOA Pred'!$A$2:$A$1000&amp;'DVOA Pred'!$B$2:$B$1000,0)),
INDEX('DVOA Pred'!$H$2:$H$1000,MATCH($F934&amp;$B934&amp;$A934,'DVOA Pred'!$D$2:$D$1000&amp;'DVOA Pred'!$A$2:$A$1000&amp;'DVOA Pred'!$B$2:$B$1000,0))),"")</f>
        <v/>
      </c>
      <c r="W934" s="26" t="str">
        <f t="shared" si="186"/>
        <v/>
      </c>
      <c r="X934" s="26" t="str">
        <f t="shared" si="187"/>
        <v/>
      </c>
      <c r="Y934" s="6" t="str">
        <f>IFERROR((PERCENTRANK($L$2:$L$20355,L934)*Multiples!$B$3)+((PERCENTRANK($W$2:$W$20355,W934)*(1-Multiples!$B$3))),"")</f>
        <v/>
      </c>
      <c r="Z934" s="64">
        <v>28</v>
      </c>
      <c r="AA934" s="64">
        <v>34</v>
      </c>
      <c r="AB934" s="24">
        <f t="shared" si="188"/>
        <v>-6</v>
      </c>
      <c r="AC934" s="24">
        <f t="shared" si="189"/>
        <v>0.5</v>
      </c>
      <c r="AD934" s="24">
        <f t="shared" si="190"/>
        <v>0.5</v>
      </c>
      <c r="AE934" s="99" t="str">
        <f t="shared" si="191"/>
        <v>Yes</v>
      </c>
      <c r="AF934" s="99" t="str">
        <f t="shared" si="192"/>
        <v>Yes</v>
      </c>
      <c r="AG934" s="64"/>
      <c r="AH934" s="105"/>
      <c r="AI934" s="105"/>
      <c r="AJ934" s="66"/>
    </row>
    <row r="935" spans="1:36" customFormat="1" x14ac:dyDescent="0.25">
      <c r="A935" s="7">
        <v>1</v>
      </c>
      <c r="B935" s="5">
        <v>2024</v>
      </c>
      <c r="C935" s="5" t="str">
        <f t="shared" si="182"/>
        <v>2024 W1</v>
      </c>
      <c r="D935" s="5">
        <v>468</v>
      </c>
      <c r="E935" s="5" t="s">
        <v>651</v>
      </c>
      <c r="F935" s="5" t="s">
        <v>0</v>
      </c>
      <c r="G935" s="5" t="s">
        <v>23</v>
      </c>
      <c r="H935" s="5">
        <v>-6.5</v>
      </c>
      <c r="I935" s="61">
        <v>-6.5</v>
      </c>
      <c r="J935" s="62" t="str">
        <f t="shared" si="183"/>
        <v>F0</v>
      </c>
      <c r="K935" s="61">
        <f t="shared" si="184"/>
        <v>0</v>
      </c>
      <c r="L935" s="228">
        <f>IF(K935=0,0,
IF(J935="D0.5",0.5*SUMIFS('Key Numbers'!$C$2:$C$71,'Key Numbers'!$A$2:$A$71,"&gt;="&amp;ABS($I935),'Key Numbers'!$A$2:$A$71,"&lt;="&amp;ABS($H935)),
IF(J935="D-0.5",0.5*-1*SUMIFS('Key Numbers'!$C$2:$C$71,'Key Numbers'!$A$2:$A$71,"&lt;="&amp;ABS($I935),'Key Numbers'!$A$2:$A$71,"&gt;="&amp;ABS($H935)),
IF(J935="F0.5",0.5*SUMIFS('Key Numbers'!$C$2:$C$71,'Key Numbers'!$A$2:$A$71,"&lt;="&amp;ABS($I935),'Key Numbers'!$A$2:$A$71,"&gt;="&amp;ABS($H935)),
IF(J935="F-0.5",0.5*-1*SUMIFS('Key Numbers'!$C$2:$C$71,'Key Numbers'!$A$2:$A$71,"&gt;="&amp;ABS($I935),'Key Numbers'!$A$2:$A$71,"&lt;="&amp;ABS($H935)),
IF(AND(LEFT(J935,1)="F",K935&lt;0),-1*SUMIFS('Key Numbers'!$C$2:$C$71,'Key Numbers'!$A$2:$A$71,"&gt;="&amp;ABS($I935),'Key Numbers'!$A$2:$A$71,"&lt;="&amp;ABS($H935)),
IF(AND(LEFT(J935,1)="F",K935&gt;0),SUMIFS('Key Numbers'!$C$2:$C$71,'Key Numbers'!$A$2:$A$71,"&lt;="&amp;ABS($I935),'Key Numbers'!$A$2:$A$71,"&gt;="&amp;ABS($H935)),
IF(AND(LEFT(J935,1)="D",K935&lt;0),-1*SUMIFS('Key Numbers'!$C$2:$C$71,'Key Numbers'!$A$2:$A$71,"&lt;="&amp;ABS($I935),'Key Numbers'!$A$2:$A$71,"&gt;="&amp;ABS($H935)),
SUMIFS('Key Numbers'!$C$2:$C$71,'Key Numbers'!$A$2:$A$71,"&gt;="&amp;ABS($I935),'Key Numbers'!$A$2:$A$71,"&lt;="&amp;ABS($H935))))))))))</f>
        <v>0</v>
      </c>
      <c r="M935" s="6" cm="1">
        <f t="array" ref="M935">IFERROR(INDEX(DVOA!$E$2:$E$20095,MATCH($F935&amp;$A935-1&amp;$B935,DVOA!$C$2:$C$20095&amp;DVOA!$A$2:$A20321&amp;DVOA!$B$2:$B$20095,0)),0)</f>
        <v>0.11899999999999999</v>
      </c>
      <c r="N935" s="6" cm="1">
        <f t="array" ref="N935">IFERROR(INDEX(WDVOA!$W$2:$W$1616,MATCH($F935&amp;$A935-1&amp;$B935,WDVOA!$U$2:$U$19616&amp;WDVOA!$V$2:$V$19616&amp;WDVOA!$B$2:$B$19616,0)),0)</f>
        <v>0</v>
      </c>
      <c r="O935" s="6" cm="1">
        <f t="array" ref="O935">IFERROR(INDEX(DVOA!$AC$2:$AC$20095,MATCH($F935&amp;$A935-1&amp;$B935,DVOA!$C$2:$C$20095&amp;DVOA!$A$2:$A$20095&amp;DVOA!$B$2:$B$20095,0)
),0)</f>
        <v>0</v>
      </c>
      <c r="P935" s="6" cm="1">
        <f t="array" ref="P935">IFERROR(INDEX(DVOA!$E$2:$E$20095,MATCH($G935&amp;$A935-1&amp;$B935,DVOA!$C$2:$C$20095&amp;DVOA!$A$2:$A20321&amp;DVOA!$B$2:$B$20095,0)),0)</f>
        <v>-0.10100000000000001</v>
      </c>
      <c r="Q935" s="6" cm="1">
        <f t="array" ref="Q935">IFERROR(INDEX(WDVOA!$W$2:$W$1616,MATCH($G935&amp;$A935-1&amp;$B935,WDVOA!$U$2:$U$19616&amp;WDVOA!$V$2:$V$19616&amp;WDVOA!$B$2:$B$19616,0)),0)</f>
        <v>0</v>
      </c>
      <c r="R935" s="6" cm="1">
        <f t="array" ref="R935">IFERROR(INDEX(DVOA!$AC$2:$AC$20095,MATCH($G935&amp;$A935-1&amp;$B935,DVOA!$C$2:$C$20095&amp;DVOA!$A$2:$A$20095&amp;DVOA!$B$2:$B$20095,0)
),0)</f>
        <v>0</v>
      </c>
      <c r="S935" s="6" t="str">
        <f t="shared" si="185"/>
        <v/>
      </c>
      <c r="T935" s="104" t="str">
        <f t="shared" si="193"/>
        <v/>
      </c>
      <c r="U935" s="104" t="str">
        <f t="shared" si="194"/>
        <v/>
      </c>
      <c r="V935" s="26" t="str" cm="1">
        <f t="array" ref="V935">IFERROR(IF(E935="H",INDEX('DVOA Pred'!$G$2:$G$1000,MATCH($F935&amp;$B935&amp;$A935,'DVOA Pred'!$C$2:$C$1000&amp;'DVOA Pred'!$A$2:$A$1000&amp;'DVOA Pred'!$B$2:$B$1000,0)),
INDEX('DVOA Pred'!$H$2:$H$1000,MATCH($F935&amp;$B935&amp;$A935,'DVOA Pred'!$D$2:$D$1000&amp;'DVOA Pred'!$A$2:$A$1000&amp;'DVOA Pred'!$B$2:$B$1000,0))),"")</f>
        <v/>
      </c>
      <c r="W935" s="26" t="str">
        <f t="shared" si="186"/>
        <v/>
      </c>
      <c r="X935" s="26" t="str">
        <f t="shared" si="187"/>
        <v/>
      </c>
      <c r="Y935" s="6" t="str">
        <f>IFERROR((PERCENTRANK($L$2:$L$20355,L935)*Multiples!$B$3)+((PERCENTRANK($W$2:$W$20355,W935)*(1-Multiples!$B$3))),"")</f>
        <v/>
      </c>
      <c r="Z935" s="64">
        <v>34</v>
      </c>
      <c r="AA935" s="64">
        <v>28</v>
      </c>
      <c r="AB935" s="24">
        <f t="shared" si="188"/>
        <v>6</v>
      </c>
      <c r="AC935" s="24">
        <f t="shared" si="189"/>
        <v>-0.5</v>
      </c>
      <c r="AD935" s="24">
        <f t="shared" si="190"/>
        <v>-0.5</v>
      </c>
      <c r="AE935" s="99" t="str">
        <f t="shared" si="191"/>
        <v>No</v>
      </c>
      <c r="AF935" s="99" t="str">
        <f t="shared" si="192"/>
        <v>No</v>
      </c>
      <c r="AG935" s="64"/>
      <c r="AH935" s="105"/>
      <c r="AI935" s="105"/>
      <c r="AJ935" s="66"/>
    </row>
    <row r="936" spans="1:36" customFormat="1" x14ac:dyDescent="0.25">
      <c r="A936" s="7">
        <v>1</v>
      </c>
      <c r="B936" s="5">
        <v>2024</v>
      </c>
      <c r="C936" s="5" t="str">
        <f t="shared" si="182"/>
        <v>2024 W1</v>
      </c>
      <c r="D936" s="5">
        <v>469</v>
      </c>
      <c r="E936" s="5" t="s">
        <v>649</v>
      </c>
      <c r="F936" s="5" t="s">
        <v>51</v>
      </c>
      <c r="G936" s="5" t="s">
        <v>27</v>
      </c>
      <c r="H936" s="5">
        <v>4.5</v>
      </c>
      <c r="I936" s="61">
        <v>3.5</v>
      </c>
      <c r="J936" s="62" t="str">
        <f t="shared" si="183"/>
        <v>D1</v>
      </c>
      <c r="K936" s="61">
        <f t="shared" si="184"/>
        <v>1</v>
      </c>
      <c r="L936" s="228">
        <f>IF(K936=0,0,
IF(J936="D0.5",0.5*SUMIFS('Key Numbers'!$C$2:$C$71,'Key Numbers'!$A$2:$A$71,"&gt;="&amp;ABS($I936),'Key Numbers'!$A$2:$A$71,"&lt;="&amp;ABS($H936)),
IF(J936="D-0.5",0.5*-1*SUMIFS('Key Numbers'!$C$2:$C$71,'Key Numbers'!$A$2:$A$71,"&lt;="&amp;ABS($I936),'Key Numbers'!$A$2:$A$71,"&gt;="&amp;ABS($H936)),
IF(J936="F0.5",0.5*SUMIFS('Key Numbers'!$C$2:$C$71,'Key Numbers'!$A$2:$A$71,"&lt;="&amp;ABS($I936),'Key Numbers'!$A$2:$A$71,"&gt;="&amp;ABS($H936)),
IF(J936="F-0.5",0.5*-1*SUMIFS('Key Numbers'!$C$2:$C$71,'Key Numbers'!$A$2:$A$71,"&gt;="&amp;ABS($I936),'Key Numbers'!$A$2:$A$71,"&lt;="&amp;ABS($H936)),
IF(AND(LEFT(J936,1)="F",K936&lt;0),-1*SUMIFS('Key Numbers'!$C$2:$C$71,'Key Numbers'!$A$2:$A$71,"&gt;="&amp;ABS($I936),'Key Numbers'!$A$2:$A$71,"&lt;="&amp;ABS($H936)),
IF(AND(LEFT(J936,1)="F",K936&gt;0),SUMIFS('Key Numbers'!$C$2:$C$71,'Key Numbers'!$A$2:$A$71,"&lt;="&amp;ABS($I936),'Key Numbers'!$A$2:$A$71,"&gt;="&amp;ABS($H936)),
IF(AND(LEFT(J936,1)="D",K936&lt;0),-1*SUMIFS('Key Numbers'!$C$2:$C$71,'Key Numbers'!$A$2:$A$71,"&lt;="&amp;ABS($I936),'Key Numbers'!$A$2:$A$71,"&gt;="&amp;ABS($H936)),
SUMIFS('Key Numbers'!$C$2:$C$71,'Key Numbers'!$A$2:$A$71,"&gt;="&amp;ABS($I936),'Key Numbers'!$A$2:$A$71,"&lt;="&amp;ABS($H936))))))))))</f>
        <v>5.8715596330275233E-2</v>
      </c>
      <c r="M936" s="6" cm="1">
        <f t="array" ref="M936">IFERROR(INDEX(DVOA!$E$2:$E$20095,MATCH($F936&amp;$A936-1&amp;$B936,DVOA!$C$2:$C$20095&amp;DVOA!$A$2:$A20322&amp;DVOA!$B$2:$B$20095,0)),0)</f>
        <v>-0.13800000000000001</v>
      </c>
      <c r="N936" s="6" cm="1">
        <f t="array" ref="N936">IFERROR(INDEX(WDVOA!$W$2:$W$1616,MATCH($F936&amp;$A936-1&amp;$B936,WDVOA!$U$2:$U$19616&amp;WDVOA!$V$2:$V$19616&amp;WDVOA!$B$2:$B$19616,0)),0)</f>
        <v>0</v>
      </c>
      <c r="O936" s="6" cm="1">
        <f t="array" ref="O936">IFERROR(INDEX(DVOA!$AC$2:$AC$20095,MATCH($F936&amp;$A936-1&amp;$B936,DVOA!$C$2:$C$20095&amp;DVOA!$A$2:$A$20095&amp;DVOA!$B$2:$B$20095,0)
),0)</f>
        <v>0</v>
      </c>
      <c r="P936" s="6" cm="1">
        <f t="array" ref="P936">IFERROR(INDEX(DVOA!$E$2:$E$20095,MATCH($G936&amp;$A936-1&amp;$B936,DVOA!$C$2:$C$20095&amp;DVOA!$A$2:$A20322&amp;DVOA!$B$2:$B$20095,0)),0)</f>
        <v>2.4E-2</v>
      </c>
      <c r="Q936" s="6" cm="1">
        <f t="array" ref="Q936">IFERROR(INDEX(WDVOA!$W$2:$W$1616,MATCH($G936&amp;$A936-1&amp;$B936,WDVOA!$U$2:$U$19616&amp;WDVOA!$V$2:$V$19616&amp;WDVOA!$B$2:$B$19616,0)),0)</f>
        <v>0</v>
      </c>
      <c r="R936" s="6" cm="1">
        <f t="array" ref="R936">IFERROR(INDEX(DVOA!$AC$2:$AC$20095,MATCH($G936&amp;$A936-1&amp;$B936,DVOA!$C$2:$C$20095&amp;DVOA!$A$2:$A$20095&amp;DVOA!$B$2:$B$20095,0)
),0)</f>
        <v>0</v>
      </c>
      <c r="S936" s="6" t="str">
        <f t="shared" si="185"/>
        <v/>
      </c>
      <c r="T936" s="104" t="str">
        <f t="shared" si="193"/>
        <v/>
      </c>
      <c r="U936" s="104" t="str">
        <f t="shared" si="194"/>
        <v/>
      </c>
      <c r="V936" s="26" t="str" cm="1">
        <f t="array" ref="V936">IFERROR(IF(E936="H",INDEX('DVOA Pred'!$G$2:$G$1000,MATCH($F936&amp;$B936&amp;$A936,'DVOA Pred'!$C$2:$C$1000&amp;'DVOA Pred'!$A$2:$A$1000&amp;'DVOA Pred'!$B$2:$B$1000,0)),
INDEX('DVOA Pred'!$H$2:$H$1000,MATCH($F936&amp;$B936&amp;$A936,'DVOA Pred'!$D$2:$D$1000&amp;'DVOA Pred'!$A$2:$A$1000&amp;'DVOA Pred'!$B$2:$B$1000,0))),"")</f>
        <v/>
      </c>
      <c r="W936" s="26" t="str">
        <f t="shared" si="186"/>
        <v/>
      </c>
      <c r="X936" s="26" t="str">
        <f t="shared" si="187"/>
        <v/>
      </c>
      <c r="Y936" s="6" t="str">
        <f>IFERROR((PERCENTRANK($L$2:$L$20355,L936)*Multiples!$B$3)+((PERCENTRANK($W$2:$W$20355,W936)*(1-Multiples!$B$3))),"")</f>
        <v/>
      </c>
      <c r="Z936" s="64">
        <v>10</v>
      </c>
      <c r="AA936" s="64">
        <v>47</v>
      </c>
      <c r="AB936" s="24">
        <f t="shared" si="188"/>
        <v>-37</v>
      </c>
      <c r="AC936" s="24">
        <f t="shared" si="189"/>
        <v>-32.5</v>
      </c>
      <c r="AD936" s="24">
        <f t="shared" si="190"/>
        <v>-33.5</v>
      </c>
      <c r="AE936" s="99" t="str">
        <f t="shared" si="191"/>
        <v>No</v>
      </c>
      <c r="AF936" s="99" t="str">
        <f t="shared" si="192"/>
        <v>No</v>
      </c>
      <c r="AG936" s="64"/>
      <c r="AH936" s="105"/>
      <c r="AI936" s="105"/>
      <c r="AJ936" s="66"/>
    </row>
    <row r="937" spans="1:36" customFormat="1" x14ac:dyDescent="0.25">
      <c r="A937" s="7">
        <v>1</v>
      </c>
      <c r="B937" s="5">
        <v>2024</v>
      </c>
      <c r="C937" s="5" t="str">
        <f t="shared" si="182"/>
        <v>2024 W1</v>
      </c>
      <c r="D937" s="5">
        <v>469</v>
      </c>
      <c r="E937" s="5" t="s">
        <v>651</v>
      </c>
      <c r="F937" s="5" t="s">
        <v>27</v>
      </c>
      <c r="G937" s="5" t="s">
        <v>51</v>
      </c>
      <c r="H937" s="5">
        <v>-4.5</v>
      </c>
      <c r="I937" s="61">
        <v>-3.5</v>
      </c>
      <c r="J937" s="62" t="str">
        <f t="shared" si="183"/>
        <v>F-1</v>
      </c>
      <c r="K937" s="61">
        <f t="shared" si="184"/>
        <v>-1</v>
      </c>
      <c r="L937" s="228">
        <f>IF(K937=0,0,
IF(J937="D0.5",0.5*SUMIFS('Key Numbers'!$C$2:$C$71,'Key Numbers'!$A$2:$A$71,"&gt;="&amp;ABS($I937),'Key Numbers'!$A$2:$A$71,"&lt;="&amp;ABS($H937)),
IF(J937="D-0.5",0.5*-1*SUMIFS('Key Numbers'!$C$2:$C$71,'Key Numbers'!$A$2:$A$71,"&lt;="&amp;ABS($I937),'Key Numbers'!$A$2:$A$71,"&gt;="&amp;ABS($H937)),
IF(J937="F0.5",0.5*SUMIFS('Key Numbers'!$C$2:$C$71,'Key Numbers'!$A$2:$A$71,"&lt;="&amp;ABS($I937),'Key Numbers'!$A$2:$A$71,"&gt;="&amp;ABS($H937)),
IF(J937="F-0.5",0.5*-1*SUMIFS('Key Numbers'!$C$2:$C$71,'Key Numbers'!$A$2:$A$71,"&gt;="&amp;ABS($I937),'Key Numbers'!$A$2:$A$71,"&lt;="&amp;ABS($H937)),
IF(AND(LEFT(J937,1)="F",K937&lt;0),-1*SUMIFS('Key Numbers'!$C$2:$C$71,'Key Numbers'!$A$2:$A$71,"&gt;="&amp;ABS($I937),'Key Numbers'!$A$2:$A$71,"&lt;="&amp;ABS($H937)),
IF(AND(LEFT(J937,1)="F",K937&gt;0),SUMIFS('Key Numbers'!$C$2:$C$71,'Key Numbers'!$A$2:$A$71,"&lt;="&amp;ABS($I937),'Key Numbers'!$A$2:$A$71,"&gt;="&amp;ABS($H937)),
IF(AND(LEFT(J937,1)="D",K937&lt;0),-1*SUMIFS('Key Numbers'!$C$2:$C$71,'Key Numbers'!$A$2:$A$71,"&lt;="&amp;ABS($I937),'Key Numbers'!$A$2:$A$71,"&gt;="&amp;ABS($H937)),
SUMIFS('Key Numbers'!$C$2:$C$71,'Key Numbers'!$A$2:$A$71,"&gt;="&amp;ABS($I937),'Key Numbers'!$A$2:$A$71,"&lt;="&amp;ABS($H937))))))))))</f>
        <v>-5.8715596330275233E-2</v>
      </c>
      <c r="M937" s="6" cm="1">
        <f t="array" ref="M937">IFERROR(INDEX(DVOA!$E$2:$E$20095,MATCH($F937&amp;$A937-1&amp;$B937,DVOA!$C$2:$C$20095&amp;DVOA!$A$2:$A20323&amp;DVOA!$B$2:$B$20095,0)),0)</f>
        <v>2.4E-2</v>
      </c>
      <c r="N937" s="6" cm="1">
        <f t="array" ref="N937">IFERROR(INDEX(WDVOA!$W$2:$W$1616,MATCH($F937&amp;$A937-1&amp;$B937,WDVOA!$U$2:$U$19616&amp;WDVOA!$V$2:$V$19616&amp;WDVOA!$B$2:$B$19616,0)),0)</f>
        <v>0</v>
      </c>
      <c r="O937" s="6" cm="1">
        <f t="array" ref="O937">IFERROR(INDEX(DVOA!$AC$2:$AC$20095,MATCH($F937&amp;$A937-1&amp;$B937,DVOA!$C$2:$C$20095&amp;DVOA!$A$2:$A$20095&amp;DVOA!$B$2:$B$20095,0)
),0)</f>
        <v>0</v>
      </c>
      <c r="P937" s="6" cm="1">
        <f t="array" ref="P937">IFERROR(INDEX(DVOA!$E$2:$E$20095,MATCH($G937&amp;$A937-1&amp;$B937,DVOA!$C$2:$C$20095&amp;DVOA!$A$2:$A20323&amp;DVOA!$B$2:$B$20095,0)),0)</f>
        <v>-0.13800000000000001</v>
      </c>
      <c r="Q937" s="6" cm="1">
        <f t="array" ref="Q937">IFERROR(INDEX(WDVOA!$W$2:$W$1616,MATCH($G937&amp;$A937-1&amp;$B937,WDVOA!$U$2:$U$19616&amp;WDVOA!$V$2:$V$19616&amp;WDVOA!$B$2:$B$19616,0)),0)</f>
        <v>0</v>
      </c>
      <c r="R937" s="6" cm="1">
        <f t="array" ref="R937">IFERROR(INDEX(DVOA!$AC$2:$AC$20095,MATCH($G937&amp;$A937-1&amp;$B937,DVOA!$C$2:$C$20095&amp;DVOA!$A$2:$A$20095&amp;DVOA!$B$2:$B$20095,0)
),0)</f>
        <v>0</v>
      </c>
      <c r="S937" s="6" t="str">
        <f t="shared" si="185"/>
        <v/>
      </c>
      <c r="T937" s="104" t="str">
        <f t="shared" si="193"/>
        <v/>
      </c>
      <c r="U937" s="104" t="str">
        <f t="shared" si="194"/>
        <v/>
      </c>
      <c r="V937" s="26" t="str" cm="1">
        <f t="array" ref="V937">IFERROR(IF(E937="H",INDEX('DVOA Pred'!$G$2:$G$1000,MATCH($F937&amp;$B937&amp;$A937,'DVOA Pred'!$C$2:$C$1000&amp;'DVOA Pred'!$A$2:$A$1000&amp;'DVOA Pred'!$B$2:$B$1000,0)),
INDEX('DVOA Pred'!$H$2:$H$1000,MATCH($F937&amp;$B937&amp;$A937,'DVOA Pred'!$D$2:$D$1000&amp;'DVOA Pred'!$A$2:$A$1000&amp;'DVOA Pred'!$B$2:$B$1000,0))),"")</f>
        <v/>
      </c>
      <c r="W937" s="26" t="str">
        <f t="shared" si="186"/>
        <v/>
      </c>
      <c r="X937" s="26" t="str">
        <f t="shared" si="187"/>
        <v/>
      </c>
      <c r="Y937" s="6" t="str">
        <f>IFERROR((PERCENTRANK($L$2:$L$20355,L937)*Multiples!$B$3)+((PERCENTRANK($W$2:$W$20355,W937)*(1-Multiples!$B$3))),"")</f>
        <v/>
      </c>
      <c r="Z937" s="64">
        <v>47</v>
      </c>
      <c r="AA937" s="64">
        <v>10</v>
      </c>
      <c r="AB937" s="24">
        <f t="shared" si="188"/>
        <v>37</v>
      </c>
      <c r="AC937" s="24">
        <f t="shared" si="189"/>
        <v>32.5</v>
      </c>
      <c r="AD937" s="24">
        <f t="shared" si="190"/>
        <v>33.5</v>
      </c>
      <c r="AE937" s="99" t="str">
        <f t="shared" si="191"/>
        <v>Yes</v>
      </c>
      <c r="AF937" s="99" t="str">
        <f t="shared" si="192"/>
        <v>Yes</v>
      </c>
      <c r="AG937" s="64"/>
      <c r="AH937" s="105"/>
      <c r="AI937" s="105"/>
      <c r="AJ937" s="66"/>
    </row>
    <row r="938" spans="1:36" customFormat="1" x14ac:dyDescent="0.25">
      <c r="A938" s="7">
        <v>1</v>
      </c>
      <c r="B938" s="5">
        <v>2024</v>
      </c>
      <c r="C938" s="5" t="str">
        <f t="shared" si="182"/>
        <v>2024 W1</v>
      </c>
      <c r="D938" s="5">
        <v>470</v>
      </c>
      <c r="E938" s="5" t="s">
        <v>649</v>
      </c>
      <c r="F938" s="5" t="s">
        <v>49</v>
      </c>
      <c r="G938" s="5" t="s">
        <v>35</v>
      </c>
      <c r="H938" s="5">
        <v>-2.5</v>
      </c>
      <c r="I938" s="61">
        <v>-3</v>
      </c>
      <c r="J938" s="62" t="str">
        <f t="shared" si="183"/>
        <v>F0.5</v>
      </c>
      <c r="K938" s="61">
        <f t="shared" si="184"/>
        <v>0.5</v>
      </c>
      <c r="L938" s="228">
        <f>IF(K938=0,0,
IF(J938="D0.5",0.5*SUMIFS('Key Numbers'!$C$2:$C$71,'Key Numbers'!$A$2:$A$71,"&gt;="&amp;ABS($I938),'Key Numbers'!$A$2:$A$71,"&lt;="&amp;ABS($H938)),
IF(J938="D-0.5",0.5*-1*SUMIFS('Key Numbers'!$C$2:$C$71,'Key Numbers'!$A$2:$A$71,"&lt;="&amp;ABS($I938),'Key Numbers'!$A$2:$A$71,"&gt;="&amp;ABS($H938)),
IF(J938="F0.5",0.5*SUMIFS('Key Numbers'!$C$2:$C$71,'Key Numbers'!$A$2:$A$71,"&lt;="&amp;ABS($I938),'Key Numbers'!$A$2:$A$71,"&gt;="&amp;ABS($H938)),
IF(J938="F-0.5",0.5*-1*SUMIFS('Key Numbers'!$C$2:$C$71,'Key Numbers'!$A$2:$A$71,"&gt;="&amp;ABS($I938),'Key Numbers'!$A$2:$A$71,"&lt;="&amp;ABS($H938)),
IF(AND(LEFT(J938,1)="F",K938&lt;0),-1*SUMIFS('Key Numbers'!$C$2:$C$71,'Key Numbers'!$A$2:$A$71,"&gt;="&amp;ABS($I938),'Key Numbers'!$A$2:$A$71,"&lt;="&amp;ABS($H938)),
IF(AND(LEFT(J938,1)="F",K938&gt;0),SUMIFS('Key Numbers'!$C$2:$C$71,'Key Numbers'!$A$2:$A$71,"&lt;="&amp;ABS($I938),'Key Numbers'!$A$2:$A$71,"&gt;="&amp;ABS($H938)),
IF(AND(LEFT(J938,1)="D",K938&lt;0),-1*SUMIFS('Key Numbers'!$C$2:$C$71,'Key Numbers'!$A$2:$A$71,"&lt;="&amp;ABS($I938),'Key Numbers'!$A$2:$A$71,"&gt;="&amp;ABS($H938)),
SUMIFS('Key Numbers'!$C$2:$C$71,'Key Numbers'!$A$2:$A$71,"&gt;="&amp;ABS($I938),'Key Numbers'!$A$2:$A$71,"&lt;="&amp;ABS($H938))))))))))</f>
        <v>7.247706422018349E-2</v>
      </c>
      <c r="M938" s="6" cm="1">
        <f t="array" ref="M938">IFERROR(INDEX(DVOA!$E$2:$E$20095,MATCH($F938&amp;$A938-1&amp;$B938,DVOA!$C$2:$C$20095&amp;DVOA!$A$2:$A20324&amp;DVOA!$B$2:$B$20095,0)),0)</f>
        <v>0.13500000000000001</v>
      </c>
      <c r="N938" s="6" cm="1">
        <f t="array" ref="N938">IFERROR(INDEX(WDVOA!$W$2:$W$1616,MATCH($F938&amp;$A938-1&amp;$B938,WDVOA!$U$2:$U$19616&amp;WDVOA!$V$2:$V$19616&amp;WDVOA!$B$2:$B$19616,0)),0)</f>
        <v>0</v>
      </c>
      <c r="O938" s="6" cm="1">
        <f t="array" ref="O938">IFERROR(INDEX(DVOA!$AC$2:$AC$20095,MATCH($F938&amp;$A938-1&amp;$B938,DVOA!$C$2:$C$20095&amp;DVOA!$A$2:$A$20095&amp;DVOA!$B$2:$B$20095,0)
),0)</f>
        <v>0</v>
      </c>
      <c r="P938" s="6" cm="1">
        <f t="array" ref="P938">IFERROR(INDEX(DVOA!$E$2:$E$20095,MATCH($G938&amp;$A938-1&amp;$B938,DVOA!$C$2:$C$20095&amp;DVOA!$A$2:$A20324&amp;DVOA!$B$2:$B$20095,0)),0)</f>
        <v>-0.106</v>
      </c>
      <c r="Q938" s="6" cm="1">
        <f t="array" ref="Q938">IFERROR(INDEX(WDVOA!$W$2:$W$1616,MATCH($G938&amp;$A938-1&amp;$B938,WDVOA!$U$2:$U$19616&amp;WDVOA!$V$2:$V$19616&amp;WDVOA!$B$2:$B$19616,0)),0)</f>
        <v>0</v>
      </c>
      <c r="R938" s="6" cm="1">
        <f t="array" ref="R938">IFERROR(INDEX(DVOA!$AC$2:$AC$20095,MATCH($G938&amp;$A938-1&amp;$B938,DVOA!$C$2:$C$20095&amp;DVOA!$A$2:$A$20095&amp;DVOA!$B$2:$B$20095,0)
),0)</f>
        <v>0</v>
      </c>
      <c r="S938" s="6" t="str">
        <f t="shared" si="185"/>
        <v/>
      </c>
      <c r="T938" s="104" t="str">
        <f t="shared" si="193"/>
        <v/>
      </c>
      <c r="U938" s="104" t="str">
        <f t="shared" si="194"/>
        <v/>
      </c>
      <c r="V938" s="26" t="str" cm="1">
        <f t="array" ref="V938">IFERROR(IF(E938="H",INDEX('DVOA Pred'!$G$2:$G$1000,MATCH($F938&amp;$B938&amp;$A938,'DVOA Pred'!$C$2:$C$1000&amp;'DVOA Pred'!$A$2:$A$1000&amp;'DVOA Pred'!$B$2:$B$1000,0)),
INDEX('DVOA Pred'!$H$2:$H$1000,MATCH($F938&amp;$B938&amp;$A938,'DVOA Pred'!$D$2:$D$1000&amp;'DVOA Pred'!$A$2:$A$1000&amp;'DVOA Pred'!$B$2:$B$1000,0))),"")</f>
        <v/>
      </c>
      <c r="W938" s="26" t="str">
        <f t="shared" si="186"/>
        <v/>
      </c>
      <c r="X938" s="26" t="str">
        <f t="shared" si="187"/>
        <v/>
      </c>
      <c r="Y938" s="6" t="str">
        <f>IFERROR((PERCENTRANK($L$2:$L$20355,L938)*Multiples!$B$3)+((PERCENTRANK($W$2:$W$20355,W938)*(1-Multiples!$B$3))),"")</f>
        <v/>
      </c>
      <c r="Z938" s="64">
        <v>29</v>
      </c>
      <c r="AA938" s="64">
        <v>27</v>
      </c>
      <c r="AB938" s="24">
        <f t="shared" si="188"/>
        <v>2</v>
      </c>
      <c r="AC938" s="24">
        <f t="shared" si="189"/>
        <v>-0.5</v>
      </c>
      <c r="AD938" s="24">
        <f t="shared" si="190"/>
        <v>-1</v>
      </c>
      <c r="AE938" s="99" t="str">
        <f t="shared" si="191"/>
        <v>No</v>
      </c>
      <c r="AF938" s="99" t="str">
        <f t="shared" si="192"/>
        <v>No</v>
      </c>
      <c r="AG938" s="64"/>
      <c r="AH938" s="105"/>
      <c r="AI938" s="105"/>
      <c r="AJ938" s="66"/>
    </row>
    <row r="939" spans="1:36" customFormat="1" x14ac:dyDescent="0.25">
      <c r="A939" s="7">
        <v>1</v>
      </c>
      <c r="B939" s="5">
        <v>2024</v>
      </c>
      <c r="C939" s="5" t="str">
        <f t="shared" si="182"/>
        <v>2024 W1</v>
      </c>
      <c r="D939" s="5">
        <v>470</v>
      </c>
      <c r="E939" s="5" t="s">
        <v>651</v>
      </c>
      <c r="F939" s="5" t="s">
        <v>35</v>
      </c>
      <c r="G939" s="5" t="s">
        <v>49</v>
      </c>
      <c r="H939" s="5">
        <v>2.5</v>
      </c>
      <c r="I939" s="61">
        <v>3</v>
      </c>
      <c r="J939" s="62" t="str">
        <f t="shared" si="183"/>
        <v>D-0.5</v>
      </c>
      <c r="K939" s="61">
        <f t="shared" si="184"/>
        <v>-0.5</v>
      </c>
      <c r="L939" s="228">
        <f>IF(K939=0,0,
IF(J939="D0.5",0.5*SUMIFS('Key Numbers'!$C$2:$C$71,'Key Numbers'!$A$2:$A$71,"&gt;="&amp;ABS($I939),'Key Numbers'!$A$2:$A$71,"&lt;="&amp;ABS($H939)),
IF(J939="D-0.5",0.5*-1*SUMIFS('Key Numbers'!$C$2:$C$71,'Key Numbers'!$A$2:$A$71,"&lt;="&amp;ABS($I939),'Key Numbers'!$A$2:$A$71,"&gt;="&amp;ABS($H939)),
IF(J939="F0.5",0.5*SUMIFS('Key Numbers'!$C$2:$C$71,'Key Numbers'!$A$2:$A$71,"&lt;="&amp;ABS($I939),'Key Numbers'!$A$2:$A$71,"&gt;="&amp;ABS($H939)),
IF(J939="F-0.5",0.5*-1*SUMIFS('Key Numbers'!$C$2:$C$71,'Key Numbers'!$A$2:$A$71,"&gt;="&amp;ABS($I939),'Key Numbers'!$A$2:$A$71,"&lt;="&amp;ABS($H939)),
IF(AND(LEFT(J939,1)="F",K939&lt;0),-1*SUMIFS('Key Numbers'!$C$2:$C$71,'Key Numbers'!$A$2:$A$71,"&gt;="&amp;ABS($I939),'Key Numbers'!$A$2:$A$71,"&lt;="&amp;ABS($H939)),
IF(AND(LEFT(J939,1)="F",K939&gt;0),SUMIFS('Key Numbers'!$C$2:$C$71,'Key Numbers'!$A$2:$A$71,"&lt;="&amp;ABS($I939),'Key Numbers'!$A$2:$A$71,"&gt;="&amp;ABS($H939)),
IF(AND(LEFT(J939,1)="D",K939&lt;0),-1*SUMIFS('Key Numbers'!$C$2:$C$71,'Key Numbers'!$A$2:$A$71,"&lt;="&amp;ABS($I939),'Key Numbers'!$A$2:$A$71,"&gt;="&amp;ABS($H939)),
SUMIFS('Key Numbers'!$C$2:$C$71,'Key Numbers'!$A$2:$A$71,"&gt;="&amp;ABS($I939),'Key Numbers'!$A$2:$A$71,"&lt;="&amp;ABS($H939))))))))))</f>
        <v>-7.247706422018349E-2</v>
      </c>
      <c r="M939" s="6" cm="1">
        <f t="array" ref="M939">IFERROR(INDEX(DVOA!$E$2:$E$20095,MATCH($F939&amp;$A939-1&amp;$B939,DVOA!$C$2:$C$20095&amp;DVOA!$A$2:$A20325&amp;DVOA!$B$2:$B$20095,0)),0)</f>
        <v>-0.106</v>
      </c>
      <c r="N939" s="6" cm="1">
        <f t="array" ref="N939">IFERROR(INDEX(WDVOA!$W$2:$W$1616,MATCH($F939&amp;$A939-1&amp;$B939,WDVOA!$U$2:$U$19616&amp;WDVOA!$V$2:$V$19616&amp;WDVOA!$B$2:$B$19616,0)),0)</f>
        <v>0</v>
      </c>
      <c r="O939" s="6" cm="1">
        <f t="array" ref="O939">IFERROR(INDEX(DVOA!$AC$2:$AC$20095,MATCH($F939&amp;$A939-1&amp;$B939,DVOA!$C$2:$C$20095&amp;DVOA!$A$2:$A$20095&amp;DVOA!$B$2:$B$20095,0)
),0)</f>
        <v>0</v>
      </c>
      <c r="P939" s="6" cm="1">
        <f t="array" ref="P939">IFERROR(INDEX(DVOA!$E$2:$E$20095,MATCH($G939&amp;$A939-1&amp;$B939,DVOA!$C$2:$C$20095&amp;DVOA!$A$2:$A20325&amp;DVOA!$B$2:$B$20095,0)),0)</f>
        <v>0.13500000000000001</v>
      </c>
      <c r="Q939" s="6" cm="1">
        <f t="array" ref="Q939">IFERROR(INDEX(WDVOA!$W$2:$W$1616,MATCH($G939&amp;$A939-1&amp;$B939,WDVOA!$U$2:$U$19616&amp;WDVOA!$V$2:$V$19616&amp;WDVOA!$B$2:$B$19616,0)),0)</f>
        <v>0</v>
      </c>
      <c r="R939" s="6" cm="1">
        <f t="array" ref="R939">IFERROR(INDEX(DVOA!$AC$2:$AC$20095,MATCH($G939&amp;$A939-1&amp;$B939,DVOA!$C$2:$C$20095&amp;DVOA!$A$2:$A$20095&amp;DVOA!$B$2:$B$20095,0)
),0)</f>
        <v>0</v>
      </c>
      <c r="S939" s="6" t="str">
        <f t="shared" si="185"/>
        <v/>
      </c>
      <c r="T939" s="104" t="str">
        <f t="shared" si="193"/>
        <v/>
      </c>
      <c r="U939" s="104" t="str">
        <f t="shared" si="194"/>
        <v/>
      </c>
      <c r="V939" s="26" t="str" cm="1">
        <f t="array" ref="V939">IFERROR(IF(E939="H",INDEX('DVOA Pred'!$G$2:$G$1000,MATCH($F939&amp;$B939&amp;$A939,'DVOA Pred'!$C$2:$C$1000&amp;'DVOA Pred'!$A$2:$A$1000&amp;'DVOA Pred'!$B$2:$B$1000,0)),
INDEX('DVOA Pred'!$H$2:$H$1000,MATCH($F939&amp;$B939&amp;$A939,'DVOA Pred'!$D$2:$D$1000&amp;'DVOA Pred'!$A$2:$A$1000&amp;'DVOA Pred'!$B$2:$B$1000,0))),"")</f>
        <v/>
      </c>
      <c r="W939" s="26" t="str">
        <f t="shared" si="186"/>
        <v/>
      </c>
      <c r="X939" s="26" t="str">
        <f t="shared" si="187"/>
        <v/>
      </c>
      <c r="Y939" s="6" t="str">
        <f>IFERROR((PERCENTRANK($L$2:$L$20355,L939)*Multiples!$B$3)+((PERCENTRANK($W$2:$W$20355,W939)*(1-Multiples!$B$3))),"")</f>
        <v/>
      </c>
      <c r="Z939" s="64">
        <v>27</v>
      </c>
      <c r="AA939" s="64">
        <v>29</v>
      </c>
      <c r="AB939" s="24">
        <f t="shared" si="188"/>
        <v>-2</v>
      </c>
      <c r="AC939" s="24">
        <f t="shared" si="189"/>
        <v>0.5</v>
      </c>
      <c r="AD939" s="24">
        <f t="shared" si="190"/>
        <v>1</v>
      </c>
      <c r="AE939" s="99" t="str">
        <f t="shared" si="191"/>
        <v>Yes</v>
      </c>
      <c r="AF939" s="99" t="str">
        <f t="shared" si="192"/>
        <v>Yes</v>
      </c>
      <c r="AG939" s="64"/>
      <c r="AH939" s="105"/>
      <c r="AI939" s="105"/>
      <c r="AJ939" s="66"/>
    </row>
    <row r="940" spans="1:36" customFormat="1" x14ac:dyDescent="0.25">
      <c r="A940" s="7">
        <v>1</v>
      </c>
      <c r="B940" s="5">
        <v>2024</v>
      </c>
      <c r="C940" s="5" t="str">
        <f t="shared" si="182"/>
        <v>2024 W1</v>
      </c>
      <c r="D940" s="5">
        <v>471</v>
      </c>
      <c r="E940" s="5" t="s">
        <v>649</v>
      </c>
      <c r="F940" s="5" t="s">
        <v>12</v>
      </c>
      <c r="G940" s="5" t="s">
        <v>4</v>
      </c>
      <c r="H940" s="5">
        <v>3.5</v>
      </c>
      <c r="I940" s="61">
        <v>3.5</v>
      </c>
      <c r="J940" s="62" t="str">
        <f t="shared" si="183"/>
        <v>D0</v>
      </c>
      <c r="K940" s="61">
        <f t="shared" si="184"/>
        <v>0</v>
      </c>
      <c r="L940" s="228">
        <f>IF(K940=0,0,
IF(J940="D0.5",0.5*SUMIFS('Key Numbers'!$C$2:$C$71,'Key Numbers'!$A$2:$A$71,"&gt;="&amp;ABS($I940),'Key Numbers'!$A$2:$A$71,"&lt;="&amp;ABS($H940)),
IF(J940="D-0.5",0.5*-1*SUMIFS('Key Numbers'!$C$2:$C$71,'Key Numbers'!$A$2:$A$71,"&lt;="&amp;ABS($I940),'Key Numbers'!$A$2:$A$71,"&gt;="&amp;ABS($H940)),
IF(J940="F0.5",0.5*SUMIFS('Key Numbers'!$C$2:$C$71,'Key Numbers'!$A$2:$A$71,"&lt;="&amp;ABS($I940),'Key Numbers'!$A$2:$A$71,"&gt;="&amp;ABS($H940)),
IF(J940="F-0.5",0.5*-1*SUMIFS('Key Numbers'!$C$2:$C$71,'Key Numbers'!$A$2:$A$71,"&gt;="&amp;ABS($I940),'Key Numbers'!$A$2:$A$71,"&lt;="&amp;ABS($H940)),
IF(AND(LEFT(J940,1)="F",K940&lt;0),-1*SUMIFS('Key Numbers'!$C$2:$C$71,'Key Numbers'!$A$2:$A$71,"&gt;="&amp;ABS($I940),'Key Numbers'!$A$2:$A$71,"&lt;="&amp;ABS($H940)),
IF(AND(LEFT(J940,1)="F",K940&gt;0),SUMIFS('Key Numbers'!$C$2:$C$71,'Key Numbers'!$A$2:$A$71,"&lt;="&amp;ABS($I940),'Key Numbers'!$A$2:$A$71,"&gt;="&amp;ABS($H940)),
IF(AND(LEFT(J940,1)="D",K940&lt;0),-1*SUMIFS('Key Numbers'!$C$2:$C$71,'Key Numbers'!$A$2:$A$71,"&lt;="&amp;ABS($I940),'Key Numbers'!$A$2:$A$71,"&gt;="&amp;ABS($H940)),
SUMIFS('Key Numbers'!$C$2:$C$71,'Key Numbers'!$A$2:$A$71,"&gt;="&amp;ABS($I940),'Key Numbers'!$A$2:$A$71,"&lt;="&amp;ABS($H940))))))))))</f>
        <v>0</v>
      </c>
      <c r="M940" s="6" cm="1">
        <f t="array" ref="M940">IFERROR(INDEX(DVOA!$E$2:$E$20095,MATCH($F940&amp;$A940-1&amp;$B940,DVOA!$C$2:$C$20095&amp;DVOA!$A$2:$A20326&amp;DVOA!$B$2:$B$20095,0)),0)</f>
        <v>1.6E-2</v>
      </c>
      <c r="N940" s="6" cm="1">
        <f t="array" ref="N940">IFERROR(INDEX(WDVOA!$W$2:$W$1616,MATCH($F940&amp;$A940-1&amp;$B940,WDVOA!$U$2:$U$19616&amp;WDVOA!$V$2:$V$19616&amp;WDVOA!$B$2:$B$19616,0)),0)</f>
        <v>0</v>
      </c>
      <c r="O940" s="6" cm="1">
        <f t="array" ref="O940">IFERROR(INDEX(DVOA!$AC$2:$AC$20095,MATCH($F940&amp;$A940-1&amp;$B940,DVOA!$C$2:$C$20095&amp;DVOA!$A$2:$A$20095&amp;DVOA!$B$2:$B$20095,0)
),0)</f>
        <v>0</v>
      </c>
      <c r="P940" s="6" cm="1">
        <f t="array" ref="P940">IFERROR(INDEX(DVOA!$E$2:$E$20095,MATCH($G940&amp;$A940-1&amp;$B940,DVOA!$C$2:$C$20095&amp;DVOA!$A$2:$A20326&amp;DVOA!$B$2:$B$20095,0)),0)</f>
        <v>0.109</v>
      </c>
      <c r="Q940" s="6" cm="1">
        <f t="array" ref="Q940">IFERROR(INDEX(WDVOA!$W$2:$W$1616,MATCH($G940&amp;$A940-1&amp;$B940,WDVOA!$U$2:$U$19616&amp;WDVOA!$V$2:$V$19616&amp;WDVOA!$B$2:$B$19616,0)),0)</f>
        <v>0</v>
      </c>
      <c r="R940" s="6" cm="1">
        <f t="array" ref="R940">IFERROR(INDEX(DVOA!$AC$2:$AC$20095,MATCH($G940&amp;$A940-1&amp;$B940,DVOA!$C$2:$C$20095&amp;DVOA!$A$2:$A$20095&amp;DVOA!$B$2:$B$20095,0)
),0)</f>
        <v>0</v>
      </c>
      <c r="S940" s="6" t="str">
        <f t="shared" si="185"/>
        <v/>
      </c>
      <c r="T940" s="104" t="str">
        <f t="shared" si="193"/>
        <v/>
      </c>
      <c r="U940" s="104" t="str">
        <f t="shared" si="194"/>
        <v/>
      </c>
      <c r="V940" s="26" t="str" cm="1">
        <f t="array" ref="V940">IFERROR(IF(E940="H",INDEX('DVOA Pred'!$G$2:$G$1000,MATCH($F940&amp;$B940&amp;$A940,'DVOA Pred'!$C$2:$C$1000&amp;'DVOA Pred'!$A$2:$A$1000&amp;'DVOA Pred'!$B$2:$B$1000,0)),
INDEX('DVOA Pred'!$H$2:$H$1000,MATCH($F940&amp;$B940&amp;$A940,'DVOA Pred'!$D$2:$D$1000&amp;'DVOA Pred'!$A$2:$A$1000&amp;'DVOA Pred'!$B$2:$B$1000,0))),"")</f>
        <v/>
      </c>
      <c r="W940" s="26" t="str">
        <f t="shared" si="186"/>
        <v/>
      </c>
      <c r="X940" s="26" t="str">
        <f t="shared" si="187"/>
        <v/>
      </c>
      <c r="Y940" s="6" t="str">
        <f>IFERROR((PERCENTRANK($L$2:$L$20355,L940)*Multiples!$B$3)+((PERCENTRANK($W$2:$W$20355,W940)*(1-Multiples!$B$3))),"")</f>
        <v/>
      </c>
      <c r="Z940" s="64">
        <v>17</v>
      </c>
      <c r="AA940" s="64">
        <v>20</v>
      </c>
      <c r="AB940" s="24">
        <f t="shared" si="188"/>
        <v>-3</v>
      </c>
      <c r="AC940" s="24">
        <f t="shared" si="189"/>
        <v>0.5</v>
      </c>
      <c r="AD940" s="24">
        <f t="shared" si="190"/>
        <v>0.5</v>
      </c>
      <c r="AE940" s="99" t="str">
        <f t="shared" si="191"/>
        <v>Yes</v>
      </c>
      <c r="AF940" s="99" t="str">
        <f t="shared" si="192"/>
        <v>Yes</v>
      </c>
      <c r="AG940" s="64"/>
      <c r="AH940" s="105"/>
      <c r="AI940" s="105"/>
      <c r="AJ940" s="66"/>
    </row>
    <row r="941" spans="1:36" customFormat="1" x14ac:dyDescent="0.25">
      <c r="A941" s="7">
        <v>1</v>
      </c>
      <c r="B941" s="5">
        <v>2024</v>
      </c>
      <c r="C941" s="5" t="str">
        <f t="shared" si="182"/>
        <v>2024 W1</v>
      </c>
      <c r="D941" s="5">
        <v>471</v>
      </c>
      <c r="E941" s="5" t="s">
        <v>651</v>
      </c>
      <c r="F941" s="5" t="s">
        <v>4</v>
      </c>
      <c r="G941" s="5" t="s">
        <v>12</v>
      </c>
      <c r="H941" s="5">
        <v>-3.5</v>
      </c>
      <c r="I941" s="61">
        <f>I940*-1</f>
        <v>-3.5</v>
      </c>
      <c r="J941" s="62" t="str">
        <f t="shared" si="183"/>
        <v>F0</v>
      </c>
      <c r="K941" s="61">
        <f t="shared" si="184"/>
        <v>0</v>
      </c>
      <c r="L941" s="228">
        <f>IF(K941=0,0,
IF(J941="D0.5",0.5*SUMIFS('Key Numbers'!$C$2:$C$71,'Key Numbers'!$A$2:$A$71,"&gt;="&amp;ABS($I941),'Key Numbers'!$A$2:$A$71,"&lt;="&amp;ABS($H941)),
IF(J941="D-0.5",0.5*-1*SUMIFS('Key Numbers'!$C$2:$C$71,'Key Numbers'!$A$2:$A$71,"&lt;="&amp;ABS($I941),'Key Numbers'!$A$2:$A$71,"&gt;="&amp;ABS($H941)),
IF(J941="F0.5",0.5*SUMIFS('Key Numbers'!$C$2:$C$71,'Key Numbers'!$A$2:$A$71,"&lt;="&amp;ABS($I941),'Key Numbers'!$A$2:$A$71,"&gt;="&amp;ABS($H941)),
IF(J941="F-0.5",0.5*-1*SUMIFS('Key Numbers'!$C$2:$C$71,'Key Numbers'!$A$2:$A$71,"&gt;="&amp;ABS($I941),'Key Numbers'!$A$2:$A$71,"&lt;="&amp;ABS($H941)),
IF(AND(LEFT(J941,1)="F",K941&lt;0),-1*SUMIFS('Key Numbers'!$C$2:$C$71,'Key Numbers'!$A$2:$A$71,"&gt;="&amp;ABS($I941),'Key Numbers'!$A$2:$A$71,"&lt;="&amp;ABS($H941)),
IF(AND(LEFT(J941,1)="F",K941&gt;0),SUMIFS('Key Numbers'!$C$2:$C$71,'Key Numbers'!$A$2:$A$71,"&lt;="&amp;ABS($I941),'Key Numbers'!$A$2:$A$71,"&gt;="&amp;ABS($H941)),
IF(AND(LEFT(J941,1)="D",K941&lt;0),-1*SUMIFS('Key Numbers'!$C$2:$C$71,'Key Numbers'!$A$2:$A$71,"&lt;="&amp;ABS($I941),'Key Numbers'!$A$2:$A$71,"&gt;="&amp;ABS($H941)),
SUMIFS('Key Numbers'!$C$2:$C$71,'Key Numbers'!$A$2:$A$71,"&gt;="&amp;ABS($I941),'Key Numbers'!$A$2:$A$71,"&lt;="&amp;ABS($H941))))))))))</f>
        <v>0</v>
      </c>
      <c r="M941" s="6" cm="1">
        <f t="array" ref="M941">IFERROR(INDEX(DVOA!$E$2:$E$20095,MATCH($F941&amp;$A941-1&amp;$B941,DVOA!$C$2:$C$20095&amp;DVOA!$A$2:$A20327&amp;DVOA!$B$2:$B$20095,0)),0)</f>
        <v>0.109</v>
      </c>
      <c r="N941" s="6" cm="1">
        <f t="array" ref="N941">IFERROR(INDEX(WDVOA!$W$2:$W$1616,MATCH($F941&amp;$A941-1&amp;$B941,WDVOA!$U$2:$U$19616&amp;WDVOA!$V$2:$V$19616&amp;WDVOA!$B$2:$B$19616,0)),0)</f>
        <v>0</v>
      </c>
      <c r="O941" s="6" cm="1">
        <f t="array" ref="O941">IFERROR(INDEX(DVOA!$AC$2:$AC$20095,MATCH($F941&amp;$A941-1&amp;$B941,DVOA!$C$2:$C$20095&amp;DVOA!$A$2:$A$20095&amp;DVOA!$B$2:$B$20095,0)
),0)</f>
        <v>0</v>
      </c>
      <c r="P941" s="6" cm="1">
        <f t="array" ref="P941">IFERROR(INDEX(DVOA!$E$2:$E$20095,MATCH($G941&amp;$A941-1&amp;$B941,DVOA!$C$2:$C$20095&amp;DVOA!$A$2:$A20327&amp;DVOA!$B$2:$B$20095,0)),0)</f>
        <v>1.6E-2</v>
      </c>
      <c r="Q941" s="6" cm="1">
        <f t="array" ref="Q941">IFERROR(INDEX(WDVOA!$W$2:$W$1616,MATCH($G941&amp;$A941-1&amp;$B941,WDVOA!$U$2:$U$19616&amp;WDVOA!$V$2:$V$19616&amp;WDVOA!$B$2:$B$19616,0)),0)</f>
        <v>0</v>
      </c>
      <c r="R941" s="6" cm="1">
        <f t="array" ref="R941">IFERROR(INDEX(DVOA!$AC$2:$AC$20095,MATCH($G941&amp;$A941-1&amp;$B941,DVOA!$C$2:$C$20095&amp;DVOA!$A$2:$A$20095&amp;DVOA!$B$2:$B$20095,0)
),0)</f>
        <v>0</v>
      </c>
      <c r="S941" s="6" t="str">
        <f t="shared" si="185"/>
        <v/>
      </c>
      <c r="T941" s="104" t="str">
        <f t="shared" si="193"/>
        <v/>
      </c>
      <c r="U941" s="104" t="str">
        <f t="shared" si="194"/>
        <v/>
      </c>
      <c r="V941" s="26" t="str" cm="1">
        <f t="array" ref="V941">IFERROR(IF(E941="H",INDEX('DVOA Pred'!$G$2:$G$1000,MATCH($F941&amp;$B941&amp;$A941,'DVOA Pred'!$C$2:$C$1000&amp;'DVOA Pred'!$A$2:$A$1000&amp;'DVOA Pred'!$B$2:$B$1000,0)),
INDEX('DVOA Pred'!$H$2:$H$1000,MATCH($F941&amp;$B941&amp;$A941,'DVOA Pred'!$D$2:$D$1000&amp;'DVOA Pred'!$A$2:$A$1000&amp;'DVOA Pred'!$B$2:$B$1000,0))),"")</f>
        <v/>
      </c>
      <c r="W941" s="26" t="str">
        <f t="shared" si="186"/>
        <v/>
      </c>
      <c r="X941" s="26" t="str">
        <f t="shared" si="187"/>
        <v/>
      </c>
      <c r="Y941" s="6" t="str">
        <f>IFERROR((PERCENTRANK($L$2:$L$20355,L941)*Multiples!$B$3)+((PERCENTRANK($W$2:$W$20355,W941)*(1-Multiples!$B$3))),"")</f>
        <v/>
      </c>
      <c r="Z941" s="64">
        <v>20</v>
      </c>
      <c r="AA941" s="64">
        <v>17</v>
      </c>
      <c r="AB941" s="24">
        <f t="shared" si="188"/>
        <v>3</v>
      </c>
      <c r="AC941" s="24">
        <f t="shared" si="189"/>
        <v>-0.5</v>
      </c>
      <c r="AD941" s="24">
        <f t="shared" si="190"/>
        <v>-0.5</v>
      </c>
      <c r="AE941" s="99" t="str">
        <f t="shared" si="191"/>
        <v>No</v>
      </c>
      <c r="AF941" s="99" t="str">
        <f t="shared" si="192"/>
        <v>No</v>
      </c>
      <c r="AG941" s="64"/>
      <c r="AH941" s="105"/>
      <c r="AI941" s="171">
        <v>5</v>
      </c>
      <c r="AJ941" s="66"/>
    </row>
    <row r="942" spans="1:36" customFormat="1" x14ac:dyDescent="0.25">
      <c r="A942" s="7">
        <v>1</v>
      </c>
      <c r="B942" s="5">
        <v>2024</v>
      </c>
      <c r="C942" s="5" t="str">
        <f t="shared" si="182"/>
        <v>2024 W1</v>
      </c>
      <c r="D942" s="5">
        <v>472</v>
      </c>
      <c r="E942" s="5" t="s">
        <v>649</v>
      </c>
      <c r="F942" s="5" t="s">
        <v>53</v>
      </c>
      <c r="G942" s="5" t="s">
        <v>28</v>
      </c>
      <c r="H942" s="5">
        <v>3.5</v>
      </c>
      <c r="I942" s="61">
        <v>3</v>
      </c>
      <c r="J942" s="62" t="str">
        <f t="shared" si="183"/>
        <v>D0.5</v>
      </c>
      <c r="K942" s="61">
        <f t="shared" si="184"/>
        <v>0.5</v>
      </c>
      <c r="L942" s="228">
        <f>IF(K942=0,0,
IF(J942="D0.5",0.5*SUMIFS('Key Numbers'!$C$2:$C$71,'Key Numbers'!$A$2:$A$71,"&gt;="&amp;ABS($I942),'Key Numbers'!$A$2:$A$71,"&lt;="&amp;ABS($H942)),
IF(J942="D-0.5",0.5*-1*SUMIFS('Key Numbers'!$C$2:$C$71,'Key Numbers'!$A$2:$A$71,"&lt;="&amp;ABS($I942),'Key Numbers'!$A$2:$A$71,"&gt;="&amp;ABS($H942)),
IF(J942="F0.5",0.5*SUMIFS('Key Numbers'!$C$2:$C$71,'Key Numbers'!$A$2:$A$71,"&lt;="&amp;ABS($I942),'Key Numbers'!$A$2:$A$71,"&gt;="&amp;ABS($H942)),
IF(J942="F-0.5",0.5*-1*SUMIFS('Key Numbers'!$C$2:$C$71,'Key Numbers'!$A$2:$A$71,"&gt;="&amp;ABS($I942),'Key Numbers'!$A$2:$A$71,"&lt;="&amp;ABS($H942)),
IF(AND(LEFT(J942,1)="F",K942&lt;0),-1*SUMIFS('Key Numbers'!$C$2:$C$71,'Key Numbers'!$A$2:$A$71,"&gt;="&amp;ABS($I942),'Key Numbers'!$A$2:$A$71,"&lt;="&amp;ABS($H942)),
IF(AND(LEFT(J942,1)="F",K942&gt;0),SUMIFS('Key Numbers'!$C$2:$C$71,'Key Numbers'!$A$2:$A$71,"&lt;="&amp;ABS($I942),'Key Numbers'!$A$2:$A$71,"&gt;="&amp;ABS($H942)),
IF(AND(LEFT(J942,1)="D",K942&lt;0),-1*SUMIFS('Key Numbers'!$C$2:$C$71,'Key Numbers'!$A$2:$A$71,"&lt;="&amp;ABS($I942),'Key Numbers'!$A$2:$A$71,"&gt;="&amp;ABS($H942)),
SUMIFS('Key Numbers'!$C$2:$C$71,'Key Numbers'!$A$2:$A$71,"&gt;="&amp;ABS($I942),'Key Numbers'!$A$2:$A$71,"&lt;="&amp;ABS($H942))))))))))</f>
        <v>7.247706422018349E-2</v>
      </c>
      <c r="M942" s="6" cm="1">
        <f t="array" ref="M942">IFERROR(INDEX(DVOA!$E$2:$E$20095,MATCH($F942&amp;$A942-1&amp;$B942,DVOA!$C$2:$C$20095&amp;DVOA!$A$2:$A20328&amp;DVOA!$B$2:$B$20095,0)),0)</f>
        <v>-7.2999999999999995E-2</v>
      </c>
      <c r="N942" s="6" cm="1">
        <f t="array" ref="N942">IFERROR(INDEX(WDVOA!$W$2:$W$1616,MATCH($F942&amp;$A942-1&amp;$B942,WDVOA!$U$2:$U$19616&amp;WDVOA!$V$2:$V$19616&amp;WDVOA!$B$2:$B$19616,0)),0)</f>
        <v>0</v>
      </c>
      <c r="O942" s="6" cm="1">
        <f t="array" ref="O942">IFERROR(INDEX(DVOA!$AC$2:$AC$20095,MATCH($F942&amp;$A942-1&amp;$B942,DVOA!$C$2:$C$20095&amp;DVOA!$A$2:$A$20095&amp;DVOA!$B$2:$B$20095,0)
),0)</f>
        <v>0</v>
      </c>
      <c r="P942" s="6" cm="1">
        <f t="array" ref="P942">IFERROR(INDEX(DVOA!$E$2:$E$20095,MATCH($G942&amp;$A942-1&amp;$B942,DVOA!$C$2:$C$20095&amp;DVOA!$A$2:$A20328&amp;DVOA!$B$2:$B$20095,0)),0)</f>
        <v>-0.13600000000000001</v>
      </c>
      <c r="Q942" s="6" cm="1">
        <f t="array" ref="Q942">IFERROR(INDEX(WDVOA!$W$2:$W$1616,MATCH($G942&amp;$A942-1&amp;$B942,WDVOA!$U$2:$U$19616&amp;WDVOA!$V$2:$V$19616&amp;WDVOA!$B$2:$B$19616,0)),0)</f>
        <v>0</v>
      </c>
      <c r="R942" s="6" cm="1">
        <f t="array" ref="R942">IFERROR(INDEX(DVOA!$AC$2:$AC$20095,MATCH($G942&amp;$A942-1&amp;$B942,DVOA!$C$2:$C$20095&amp;DVOA!$A$2:$A$20095&amp;DVOA!$B$2:$B$20095,0)
),0)</f>
        <v>0</v>
      </c>
      <c r="S942" s="6" t="str">
        <f t="shared" si="185"/>
        <v/>
      </c>
      <c r="T942" s="104" t="str">
        <f t="shared" si="193"/>
        <v/>
      </c>
      <c r="U942" s="104" t="str">
        <f t="shared" si="194"/>
        <v/>
      </c>
      <c r="V942" s="26" t="str" cm="1">
        <f t="array" ref="V942">IFERROR(IF(E942="H",INDEX('DVOA Pred'!$G$2:$G$1000,MATCH($F942&amp;$B942&amp;$A942,'DVOA Pred'!$C$2:$C$1000&amp;'DVOA Pred'!$A$2:$A$1000&amp;'DVOA Pred'!$B$2:$B$1000,0)),
INDEX('DVOA Pred'!$H$2:$H$1000,MATCH($F942&amp;$B942&amp;$A942,'DVOA Pred'!$D$2:$D$1000&amp;'DVOA Pred'!$A$2:$A$1000&amp;'DVOA Pred'!$B$2:$B$1000,0))),"")</f>
        <v/>
      </c>
      <c r="W942" s="26" t="str">
        <f t="shared" si="186"/>
        <v/>
      </c>
      <c r="X942" s="26" t="str">
        <f t="shared" si="187"/>
        <v/>
      </c>
      <c r="Y942" s="6" t="str">
        <f>IFERROR((PERCENTRANK($L$2:$L$20355,L942)*Multiples!$B$3)+((PERCENTRANK($W$2:$W$20355,W942)*(1-Multiples!$B$3))),"")</f>
        <v/>
      </c>
      <c r="Z942" s="64">
        <v>10</v>
      </c>
      <c r="AA942" s="64">
        <v>22</v>
      </c>
      <c r="AB942" s="24">
        <f t="shared" si="188"/>
        <v>-12</v>
      </c>
      <c r="AC942" s="24">
        <f t="shared" si="189"/>
        <v>-8.5</v>
      </c>
      <c r="AD942" s="24">
        <f t="shared" si="190"/>
        <v>-9</v>
      </c>
      <c r="AE942" s="99" t="str">
        <f t="shared" si="191"/>
        <v>No</v>
      </c>
      <c r="AF942" s="99" t="str">
        <f t="shared" si="192"/>
        <v>No</v>
      </c>
      <c r="AG942" s="64"/>
      <c r="AH942" s="105"/>
      <c r="AI942" s="171">
        <v>3</v>
      </c>
      <c r="AJ942" s="66"/>
    </row>
    <row r="943" spans="1:36" customFormat="1" x14ac:dyDescent="0.25">
      <c r="A943" s="7">
        <v>1</v>
      </c>
      <c r="B943" s="5">
        <v>2024</v>
      </c>
      <c r="C943" s="5" t="str">
        <f t="shared" si="182"/>
        <v>2024 W1</v>
      </c>
      <c r="D943" s="5">
        <v>472</v>
      </c>
      <c r="E943" s="5" t="s">
        <v>651</v>
      </c>
      <c r="F943" s="5" t="s">
        <v>28</v>
      </c>
      <c r="G943" s="5" t="s">
        <v>53</v>
      </c>
      <c r="H943" s="5">
        <v>-3.5</v>
      </c>
      <c r="I943" s="61">
        <v>-3</v>
      </c>
      <c r="J943" s="62" t="str">
        <f t="shared" si="183"/>
        <v>F-0.5</v>
      </c>
      <c r="K943" s="61">
        <f t="shared" si="184"/>
        <v>-0.5</v>
      </c>
      <c r="L943" s="228">
        <f>IF(K943=0,0,
IF(J943="D0.5",0.5*SUMIFS('Key Numbers'!$C$2:$C$71,'Key Numbers'!$A$2:$A$71,"&gt;="&amp;ABS($I943),'Key Numbers'!$A$2:$A$71,"&lt;="&amp;ABS($H943)),
IF(J943="D-0.5",0.5*-1*SUMIFS('Key Numbers'!$C$2:$C$71,'Key Numbers'!$A$2:$A$71,"&lt;="&amp;ABS($I943),'Key Numbers'!$A$2:$A$71,"&gt;="&amp;ABS($H943)),
IF(J943="F0.5",0.5*SUMIFS('Key Numbers'!$C$2:$C$71,'Key Numbers'!$A$2:$A$71,"&lt;="&amp;ABS($I943),'Key Numbers'!$A$2:$A$71,"&gt;="&amp;ABS($H943)),
IF(J943="F-0.5",0.5*-1*SUMIFS('Key Numbers'!$C$2:$C$71,'Key Numbers'!$A$2:$A$71,"&gt;="&amp;ABS($I943),'Key Numbers'!$A$2:$A$71,"&lt;="&amp;ABS($H943)),
IF(AND(LEFT(J943,1)="F",K943&lt;0),-1*SUMIFS('Key Numbers'!$C$2:$C$71,'Key Numbers'!$A$2:$A$71,"&gt;="&amp;ABS($I943),'Key Numbers'!$A$2:$A$71,"&lt;="&amp;ABS($H943)),
IF(AND(LEFT(J943,1)="F",K943&gt;0),SUMIFS('Key Numbers'!$C$2:$C$71,'Key Numbers'!$A$2:$A$71,"&lt;="&amp;ABS($I943),'Key Numbers'!$A$2:$A$71,"&gt;="&amp;ABS($H943)),
IF(AND(LEFT(J943,1)="D",K943&lt;0),-1*SUMIFS('Key Numbers'!$C$2:$C$71,'Key Numbers'!$A$2:$A$71,"&lt;="&amp;ABS($I943),'Key Numbers'!$A$2:$A$71,"&gt;="&amp;ABS($H943)),
SUMIFS('Key Numbers'!$C$2:$C$71,'Key Numbers'!$A$2:$A$71,"&gt;="&amp;ABS($I943),'Key Numbers'!$A$2:$A$71,"&lt;="&amp;ABS($H943))))))))))</f>
        <v>-7.247706422018349E-2</v>
      </c>
      <c r="M943" s="6" cm="1">
        <f t="array" ref="M943">IFERROR(INDEX(DVOA!$E$2:$E$20095,MATCH($F943&amp;$A943-1&amp;$B943,DVOA!$C$2:$C$20095&amp;DVOA!$A$2:$A20329&amp;DVOA!$B$2:$B$20095,0)),0)</f>
        <v>-0.13600000000000001</v>
      </c>
      <c r="N943" s="6" cm="1">
        <f t="array" ref="N943">IFERROR(INDEX(WDVOA!$W$2:$W$1616,MATCH($F943&amp;$A943-1&amp;$B943,WDVOA!$U$2:$U$19616&amp;WDVOA!$V$2:$V$19616&amp;WDVOA!$B$2:$B$19616,0)),0)</f>
        <v>0</v>
      </c>
      <c r="O943" s="6" cm="1">
        <f t="array" ref="O943">IFERROR(INDEX(DVOA!$AC$2:$AC$20095,MATCH($F943&amp;$A943-1&amp;$B943,DVOA!$C$2:$C$20095&amp;DVOA!$A$2:$A$20095&amp;DVOA!$B$2:$B$20095,0)
),0)</f>
        <v>0</v>
      </c>
      <c r="P943" s="6" cm="1">
        <f t="array" ref="P943">IFERROR(INDEX(DVOA!$E$2:$E$20095,MATCH($G943&amp;$A943-1&amp;$B943,DVOA!$C$2:$C$20095&amp;DVOA!$A$2:$A20329&amp;DVOA!$B$2:$B$20095,0)),0)</f>
        <v>-7.2999999999999995E-2</v>
      </c>
      <c r="Q943" s="6" cm="1">
        <f t="array" ref="Q943">IFERROR(INDEX(WDVOA!$W$2:$W$1616,MATCH($G943&amp;$A943-1&amp;$B943,WDVOA!$U$2:$U$19616&amp;WDVOA!$V$2:$V$19616&amp;WDVOA!$B$2:$B$19616,0)),0)</f>
        <v>0</v>
      </c>
      <c r="R943" s="6" cm="1">
        <f t="array" ref="R943">IFERROR(INDEX(DVOA!$AC$2:$AC$20095,MATCH($G943&amp;$A943-1&amp;$B943,DVOA!$C$2:$C$20095&amp;DVOA!$A$2:$A$20095&amp;DVOA!$B$2:$B$20095,0)
),0)</f>
        <v>0</v>
      </c>
      <c r="S943" s="6" t="str">
        <f t="shared" si="185"/>
        <v/>
      </c>
      <c r="T943" s="104" t="str">
        <f t="shared" si="193"/>
        <v/>
      </c>
      <c r="U943" s="104" t="str">
        <f t="shared" si="194"/>
        <v/>
      </c>
      <c r="V943" s="26" t="str" cm="1">
        <f t="array" ref="V943">IFERROR(IF(E943="H",INDEX('DVOA Pred'!$G$2:$G$1000,MATCH($F943&amp;$B943&amp;$A943,'DVOA Pred'!$C$2:$C$1000&amp;'DVOA Pred'!$A$2:$A$1000&amp;'DVOA Pred'!$B$2:$B$1000,0)),
INDEX('DVOA Pred'!$H$2:$H$1000,MATCH($F943&amp;$B943&amp;$A943,'DVOA Pred'!$D$2:$D$1000&amp;'DVOA Pred'!$A$2:$A$1000&amp;'DVOA Pred'!$B$2:$B$1000,0))),"")</f>
        <v/>
      </c>
      <c r="W943" s="26" t="str">
        <f t="shared" si="186"/>
        <v/>
      </c>
      <c r="X943" s="26" t="str">
        <f t="shared" si="187"/>
        <v/>
      </c>
      <c r="Y943" s="6" t="str">
        <f>IFERROR((PERCENTRANK($L$2:$L$20355,L943)*Multiples!$B$3)+((PERCENTRANK($W$2:$W$20355,W943)*(1-Multiples!$B$3))),"")</f>
        <v/>
      </c>
      <c r="Z943" s="64">
        <v>22</v>
      </c>
      <c r="AA943" s="64">
        <v>10</v>
      </c>
      <c r="AB943" s="24">
        <f t="shared" si="188"/>
        <v>12</v>
      </c>
      <c r="AC943" s="24">
        <f t="shared" si="189"/>
        <v>8.5</v>
      </c>
      <c r="AD943" s="24">
        <f t="shared" si="190"/>
        <v>9</v>
      </c>
      <c r="AE943" s="99" t="str">
        <f t="shared" si="191"/>
        <v>Yes</v>
      </c>
      <c r="AF943" s="99" t="str">
        <f t="shared" si="192"/>
        <v>Yes</v>
      </c>
      <c r="AG943" s="64"/>
      <c r="AH943" s="105"/>
      <c r="AI943" s="105"/>
      <c r="AJ943" s="66"/>
    </row>
    <row r="944" spans="1:36" customFormat="1" x14ac:dyDescent="0.25">
      <c r="A944" s="7">
        <v>1</v>
      </c>
      <c r="B944" s="5">
        <v>2024</v>
      </c>
      <c r="C944" s="5" t="str">
        <f t="shared" si="182"/>
        <v>2024 W1</v>
      </c>
      <c r="D944" s="5">
        <v>473</v>
      </c>
      <c r="E944" s="5" t="s">
        <v>649</v>
      </c>
      <c r="F944" s="5" t="s">
        <v>17</v>
      </c>
      <c r="G944" s="5" t="s">
        <v>24</v>
      </c>
      <c r="H944" s="5">
        <v>8.5</v>
      </c>
      <c r="I944" s="61">
        <v>7.5</v>
      </c>
      <c r="J944" s="62" t="str">
        <f t="shared" si="183"/>
        <v>D1</v>
      </c>
      <c r="K944" s="61">
        <f t="shared" si="184"/>
        <v>1</v>
      </c>
      <c r="L944" s="228">
        <f>IF(K944=0,0,
IF(J944="D0.5",0.5*SUMIFS('Key Numbers'!$C$2:$C$71,'Key Numbers'!$A$2:$A$71,"&gt;="&amp;ABS($I944),'Key Numbers'!$A$2:$A$71,"&lt;="&amp;ABS($H944)),
IF(J944="D-0.5",0.5*-1*SUMIFS('Key Numbers'!$C$2:$C$71,'Key Numbers'!$A$2:$A$71,"&lt;="&amp;ABS($I944),'Key Numbers'!$A$2:$A$71,"&gt;="&amp;ABS($H944)),
IF(J944="F0.5",0.5*SUMIFS('Key Numbers'!$C$2:$C$71,'Key Numbers'!$A$2:$A$71,"&lt;="&amp;ABS($I944),'Key Numbers'!$A$2:$A$71,"&gt;="&amp;ABS($H944)),
IF(J944="F-0.5",0.5*-1*SUMIFS('Key Numbers'!$C$2:$C$71,'Key Numbers'!$A$2:$A$71,"&gt;="&amp;ABS($I944),'Key Numbers'!$A$2:$A$71,"&lt;="&amp;ABS($H944)),
IF(AND(LEFT(J944,1)="F",K944&lt;0),-1*SUMIFS('Key Numbers'!$C$2:$C$71,'Key Numbers'!$A$2:$A$71,"&gt;="&amp;ABS($I944),'Key Numbers'!$A$2:$A$71,"&lt;="&amp;ABS($H944)),
IF(AND(LEFT(J944,1)="F",K944&gt;0),SUMIFS('Key Numbers'!$C$2:$C$71,'Key Numbers'!$A$2:$A$71,"&lt;="&amp;ABS($I944),'Key Numbers'!$A$2:$A$71,"&gt;="&amp;ABS($H944)),
IF(AND(LEFT(J944,1)="D",K944&lt;0),-1*SUMIFS('Key Numbers'!$C$2:$C$71,'Key Numbers'!$A$2:$A$71,"&lt;="&amp;ABS($I944),'Key Numbers'!$A$2:$A$71,"&gt;="&amp;ABS($H944)),
SUMIFS('Key Numbers'!$C$2:$C$71,'Key Numbers'!$A$2:$A$71,"&gt;="&amp;ABS($I944),'Key Numbers'!$A$2:$A$71,"&lt;="&amp;ABS($H944))))))))))</f>
        <v>3.8532110091743121E-2</v>
      </c>
      <c r="M944" s="6" cm="1">
        <f t="array" ref="M944">IFERROR(INDEX(DVOA!$E$2:$E$20095,MATCH($F944&amp;$A944-1&amp;$B944,DVOA!$C$2:$C$20095&amp;DVOA!$A$2:$A20330&amp;DVOA!$B$2:$B$20095,0)),0)</f>
        <v>-9.5000000000000001E-2</v>
      </c>
      <c r="N944" s="6" cm="1">
        <f t="array" ref="N944">IFERROR(INDEX(WDVOA!$W$2:$W$1616,MATCH($F944&amp;$A944-1&amp;$B944,WDVOA!$U$2:$U$19616&amp;WDVOA!$V$2:$V$19616&amp;WDVOA!$B$2:$B$19616,0)),0)</f>
        <v>0</v>
      </c>
      <c r="O944" s="6" cm="1">
        <f t="array" ref="O944">IFERROR(INDEX(DVOA!$AC$2:$AC$20095,MATCH($F944&amp;$A944-1&amp;$B944,DVOA!$C$2:$C$20095&amp;DVOA!$A$2:$A$20095&amp;DVOA!$B$2:$B$20095,0)
),0)</f>
        <v>0</v>
      </c>
      <c r="P944" s="6" cm="1">
        <f t="array" ref="P944">IFERROR(INDEX(DVOA!$E$2:$E$20095,MATCH($G944&amp;$A944-1&amp;$B944,DVOA!$C$2:$C$20095&amp;DVOA!$A$2:$A20330&amp;DVOA!$B$2:$B$20095,0)),0)</f>
        <v>7.1999999999999995E-2</v>
      </c>
      <c r="Q944" s="6" cm="1">
        <f t="array" ref="Q944">IFERROR(INDEX(WDVOA!$W$2:$W$1616,MATCH($G944&amp;$A944-1&amp;$B944,WDVOA!$U$2:$U$19616&amp;WDVOA!$V$2:$V$19616&amp;WDVOA!$B$2:$B$19616,0)),0)</f>
        <v>0</v>
      </c>
      <c r="R944" s="6" cm="1">
        <f t="array" ref="R944">IFERROR(INDEX(DVOA!$AC$2:$AC$20095,MATCH($G944&amp;$A944-1&amp;$B944,DVOA!$C$2:$C$20095&amp;DVOA!$A$2:$A$20095&amp;DVOA!$B$2:$B$20095,0)
),0)</f>
        <v>0</v>
      </c>
      <c r="S944" s="6" t="str">
        <f t="shared" si="185"/>
        <v/>
      </c>
      <c r="T944" s="104" t="str">
        <f t="shared" si="193"/>
        <v/>
      </c>
      <c r="U944" s="104" t="str">
        <f t="shared" si="194"/>
        <v/>
      </c>
      <c r="V944" s="26" t="str" cm="1">
        <f t="array" ref="V944">IFERROR(IF(E944="H",INDEX('DVOA Pred'!$G$2:$G$1000,MATCH($F944&amp;$B944&amp;$A944,'DVOA Pred'!$C$2:$C$1000&amp;'DVOA Pred'!$A$2:$A$1000&amp;'DVOA Pred'!$B$2:$B$1000,0)),
INDEX('DVOA Pred'!$H$2:$H$1000,MATCH($F944&amp;$B944&amp;$A944,'DVOA Pred'!$D$2:$D$1000&amp;'DVOA Pred'!$A$2:$A$1000&amp;'DVOA Pred'!$B$2:$B$1000,0))),"")</f>
        <v/>
      </c>
      <c r="W944" s="26" t="str">
        <f t="shared" si="186"/>
        <v/>
      </c>
      <c r="X944" s="26" t="str">
        <f t="shared" si="187"/>
        <v/>
      </c>
      <c r="Y944" s="6" t="str">
        <f>IFERROR((PERCENTRANK($L$2:$L$20355,L944)*Multiples!$B$3)+((PERCENTRANK($W$2:$W$20355,W944)*(1-Multiples!$B$3))),"")</f>
        <v/>
      </c>
      <c r="Z944" s="64">
        <v>16</v>
      </c>
      <c r="AA944" s="64">
        <v>10</v>
      </c>
      <c r="AB944" s="24">
        <f t="shared" si="188"/>
        <v>6</v>
      </c>
      <c r="AC944" s="24">
        <f t="shared" si="189"/>
        <v>14.5</v>
      </c>
      <c r="AD944" s="24">
        <f t="shared" si="190"/>
        <v>13.5</v>
      </c>
      <c r="AE944" s="99" t="str">
        <f t="shared" si="191"/>
        <v>Yes</v>
      </c>
      <c r="AF944" s="99" t="str">
        <f t="shared" si="192"/>
        <v>Yes</v>
      </c>
      <c r="AG944" s="64"/>
      <c r="AH944" s="105"/>
      <c r="AI944" s="174" t="s">
        <v>659</v>
      </c>
      <c r="AJ944" s="66"/>
    </row>
    <row r="945" spans="1:36" customFormat="1" x14ac:dyDescent="0.25">
      <c r="A945" s="7">
        <v>1</v>
      </c>
      <c r="B945" s="5">
        <v>2024</v>
      </c>
      <c r="C945" s="5" t="str">
        <f t="shared" si="182"/>
        <v>2024 W1</v>
      </c>
      <c r="D945" s="5">
        <v>473</v>
      </c>
      <c r="E945" s="5" t="s">
        <v>651</v>
      </c>
      <c r="F945" s="5" t="s">
        <v>24</v>
      </c>
      <c r="G945" s="5" t="s">
        <v>17</v>
      </c>
      <c r="H945" s="5">
        <v>-8.5</v>
      </c>
      <c r="I945" s="61">
        <v>-7.5</v>
      </c>
      <c r="J945" s="62" t="str">
        <f t="shared" si="183"/>
        <v>F-1</v>
      </c>
      <c r="K945" s="61">
        <f t="shared" si="184"/>
        <v>-1</v>
      </c>
      <c r="L945" s="228">
        <f>IF(K945=0,0,
IF(J945="D0.5",0.5*SUMIFS('Key Numbers'!$C$2:$C$71,'Key Numbers'!$A$2:$A$71,"&gt;="&amp;ABS($I945),'Key Numbers'!$A$2:$A$71,"&lt;="&amp;ABS($H945)),
IF(J945="D-0.5",0.5*-1*SUMIFS('Key Numbers'!$C$2:$C$71,'Key Numbers'!$A$2:$A$71,"&lt;="&amp;ABS($I945),'Key Numbers'!$A$2:$A$71,"&gt;="&amp;ABS($H945)),
IF(J945="F0.5",0.5*SUMIFS('Key Numbers'!$C$2:$C$71,'Key Numbers'!$A$2:$A$71,"&lt;="&amp;ABS($I945),'Key Numbers'!$A$2:$A$71,"&gt;="&amp;ABS($H945)),
IF(J945="F-0.5",0.5*-1*SUMIFS('Key Numbers'!$C$2:$C$71,'Key Numbers'!$A$2:$A$71,"&gt;="&amp;ABS($I945),'Key Numbers'!$A$2:$A$71,"&lt;="&amp;ABS($H945)),
IF(AND(LEFT(J945,1)="F",K945&lt;0),-1*SUMIFS('Key Numbers'!$C$2:$C$71,'Key Numbers'!$A$2:$A$71,"&gt;="&amp;ABS($I945),'Key Numbers'!$A$2:$A$71,"&lt;="&amp;ABS($H945)),
IF(AND(LEFT(J945,1)="F",K945&gt;0),SUMIFS('Key Numbers'!$C$2:$C$71,'Key Numbers'!$A$2:$A$71,"&lt;="&amp;ABS($I945),'Key Numbers'!$A$2:$A$71,"&gt;="&amp;ABS($H945)),
IF(AND(LEFT(J945,1)="D",K945&lt;0),-1*SUMIFS('Key Numbers'!$C$2:$C$71,'Key Numbers'!$A$2:$A$71,"&lt;="&amp;ABS($I945),'Key Numbers'!$A$2:$A$71,"&gt;="&amp;ABS($H945)),
SUMIFS('Key Numbers'!$C$2:$C$71,'Key Numbers'!$A$2:$A$71,"&gt;="&amp;ABS($I945),'Key Numbers'!$A$2:$A$71,"&lt;="&amp;ABS($H945))))))))))</f>
        <v>-3.8532110091743121E-2</v>
      </c>
      <c r="M945" s="6" cm="1">
        <f t="array" ref="M945">IFERROR(INDEX(DVOA!$E$2:$E$20095,MATCH($F945&amp;$A945-1&amp;$B945,DVOA!$C$2:$C$20095&amp;DVOA!$A$2:$A20331&amp;DVOA!$B$2:$B$20095,0)),0)</f>
        <v>7.1999999999999995E-2</v>
      </c>
      <c r="N945" s="6" cm="1">
        <f t="array" ref="N945">IFERROR(INDEX(WDVOA!$W$2:$W$1616,MATCH($F945&amp;$A945-1&amp;$B945,WDVOA!$U$2:$U$19616&amp;WDVOA!$V$2:$V$19616&amp;WDVOA!$B$2:$B$19616,0)),0)</f>
        <v>0</v>
      </c>
      <c r="O945" s="6" cm="1">
        <f t="array" ref="O945">IFERROR(INDEX(DVOA!$AC$2:$AC$20095,MATCH($F945&amp;$A945-1&amp;$B945,DVOA!$C$2:$C$20095&amp;DVOA!$A$2:$A$20095&amp;DVOA!$B$2:$B$20095,0)
),0)</f>
        <v>0</v>
      </c>
      <c r="P945" s="6" cm="1">
        <f t="array" ref="P945">IFERROR(INDEX(DVOA!$E$2:$E$20095,MATCH($G945&amp;$A945-1&amp;$B945,DVOA!$C$2:$C$20095&amp;DVOA!$A$2:$A20331&amp;DVOA!$B$2:$B$20095,0)),0)</f>
        <v>-9.5000000000000001E-2</v>
      </c>
      <c r="Q945" s="6" cm="1">
        <f t="array" ref="Q945">IFERROR(INDEX(WDVOA!$W$2:$W$1616,MATCH($G945&amp;$A945-1&amp;$B945,WDVOA!$U$2:$U$19616&amp;WDVOA!$V$2:$V$19616&amp;WDVOA!$B$2:$B$19616,0)),0)</f>
        <v>0</v>
      </c>
      <c r="R945" s="6" cm="1">
        <f t="array" ref="R945">IFERROR(INDEX(DVOA!$AC$2:$AC$20095,MATCH($G945&amp;$A945-1&amp;$B945,DVOA!$C$2:$C$20095&amp;DVOA!$A$2:$A$20095&amp;DVOA!$B$2:$B$20095,0)
),0)</f>
        <v>0</v>
      </c>
      <c r="S945" s="6" t="str">
        <f t="shared" si="185"/>
        <v/>
      </c>
      <c r="T945" s="104" t="str">
        <f t="shared" si="193"/>
        <v/>
      </c>
      <c r="U945" s="104" t="str">
        <f t="shared" si="194"/>
        <v/>
      </c>
      <c r="V945" s="26" t="str" cm="1">
        <f t="array" ref="V945">IFERROR(IF(E945="H",INDEX('DVOA Pred'!$G$2:$G$1000,MATCH($F945&amp;$B945&amp;$A945,'DVOA Pred'!$C$2:$C$1000&amp;'DVOA Pred'!$A$2:$A$1000&amp;'DVOA Pred'!$B$2:$B$1000,0)),
INDEX('DVOA Pred'!$H$2:$H$1000,MATCH($F945&amp;$B945&amp;$A945,'DVOA Pred'!$D$2:$D$1000&amp;'DVOA Pred'!$A$2:$A$1000&amp;'DVOA Pred'!$B$2:$B$1000,0))),"")</f>
        <v/>
      </c>
      <c r="W945" s="26" t="str">
        <f t="shared" si="186"/>
        <v/>
      </c>
      <c r="X945" s="26" t="str">
        <f t="shared" si="187"/>
        <v/>
      </c>
      <c r="Y945" s="6" t="str">
        <f>IFERROR((PERCENTRANK($L$2:$L$20355,L945)*Multiples!$B$3)+((PERCENTRANK($W$2:$W$20355,W945)*(1-Multiples!$B$3))),"")</f>
        <v/>
      </c>
      <c r="Z945" s="64">
        <v>10</v>
      </c>
      <c r="AA945" s="64">
        <v>16</v>
      </c>
      <c r="AB945" s="24">
        <f t="shared" si="188"/>
        <v>-6</v>
      </c>
      <c r="AC945" s="24">
        <f t="shared" si="189"/>
        <v>-14.5</v>
      </c>
      <c r="AD945" s="24">
        <f t="shared" si="190"/>
        <v>-13.5</v>
      </c>
      <c r="AE945" s="99" t="str">
        <f t="shared" si="191"/>
        <v>No</v>
      </c>
      <c r="AF945" s="99" t="str">
        <f t="shared" si="192"/>
        <v>No</v>
      </c>
      <c r="AG945" s="64"/>
      <c r="AH945" s="105"/>
      <c r="AI945" s="105"/>
      <c r="AJ945" s="66"/>
    </row>
    <row r="946" spans="1:36" customFormat="1" x14ac:dyDescent="0.25">
      <c r="A946" s="7">
        <v>1</v>
      </c>
      <c r="B946" s="5">
        <v>2024</v>
      </c>
      <c r="C946" s="5" t="str">
        <f t="shared" si="182"/>
        <v>2024 W1</v>
      </c>
      <c r="D946" s="5">
        <v>474</v>
      </c>
      <c r="E946" s="5" t="s">
        <v>651</v>
      </c>
      <c r="F946" s="5" t="s">
        <v>15</v>
      </c>
      <c r="G946" s="5" t="s">
        <v>46</v>
      </c>
      <c r="H946" s="5">
        <v>1.5</v>
      </c>
      <c r="I946" s="61">
        <f>I945*-1</f>
        <v>7.5</v>
      </c>
      <c r="J946" s="62" t="str">
        <f t="shared" si="183"/>
        <v>D-6</v>
      </c>
      <c r="K946" s="61">
        <f t="shared" si="184"/>
        <v>-6</v>
      </c>
      <c r="L946" s="228">
        <f>IF(K946=0,0,
IF(J946="D0.5",0.5*SUMIFS('Key Numbers'!$C$2:$C$71,'Key Numbers'!$A$2:$A$71,"&gt;="&amp;ABS($I946),'Key Numbers'!$A$2:$A$71,"&lt;="&amp;ABS($H946)),
IF(J946="D-0.5",0.5*-1*SUMIFS('Key Numbers'!$C$2:$C$71,'Key Numbers'!$A$2:$A$71,"&lt;="&amp;ABS($I946),'Key Numbers'!$A$2:$A$71,"&gt;="&amp;ABS($H946)),
IF(J946="F0.5",0.5*SUMIFS('Key Numbers'!$C$2:$C$71,'Key Numbers'!$A$2:$A$71,"&lt;="&amp;ABS($I946),'Key Numbers'!$A$2:$A$71,"&gt;="&amp;ABS($H946)),
IF(J946="F-0.5",0.5*-1*SUMIFS('Key Numbers'!$C$2:$C$71,'Key Numbers'!$A$2:$A$71,"&gt;="&amp;ABS($I946),'Key Numbers'!$A$2:$A$71,"&lt;="&amp;ABS($H946)),
IF(AND(LEFT(J946,1)="F",K946&lt;0),-1*SUMIFS('Key Numbers'!$C$2:$C$71,'Key Numbers'!$A$2:$A$71,"&gt;="&amp;ABS($I946),'Key Numbers'!$A$2:$A$71,"&lt;="&amp;ABS($H946)),
IF(AND(LEFT(J946,1)="F",K946&gt;0),SUMIFS('Key Numbers'!$C$2:$C$71,'Key Numbers'!$A$2:$A$71,"&lt;="&amp;ABS($I946),'Key Numbers'!$A$2:$A$71,"&gt;="&amp;ABS($H946)),
IF(AND(LEFT(J946,1)="D",K946&lt;0),-1*SUMIFS('Key Numbers'!$C$2:$C$71,'Key Numbers'!$A$2:$A$71,"&lt;="&amp;ABS($I946),'Key Numbers'!$A$2:$A$71,"&gt;="&amp;ABS($H946)),
SUMIFS('Key Numbers'!$C$2:$C$71,'Key Numbers'!$A$2:$A$71,"&gt;="&amp;ABS($I946),'Key Numbers'!$A$2:$A$71,"&lt;="&amp;ABS($H946))))))))))</f>
        <v>-0.46605504587155966</v>
      </c>
      <c r="M946" s="6" cm="1">
        <f t="array" ref="M946">IFERROR(INDEX(DVOA!$E$2:$E$20095,MATCH($F946&amp;$A946-1&amp;$B946,DVOA!$C$2:$C$20095&amp;DVOA!$A$2:$A20332&amp;DVOA!$B$2:$B$20095,0)),0)</f>
        <v>-0.156</v>
      </c>
      <c r="N946" s="6" cm="1">
        <f t="array" ref="N946">IFERROR(INDEX(WDVOA!$W$2:$W$1616,MATCH($F946&amp;$A946-1&amp;$B946,WDVOA!$U$2:$U$19616&amp;WDVOA!$V$2:$V$19616&amp;WDVOA!$B$2:$B$19616,0)),0)</f>
        <v>0</v>
      </c>
      <c r="O946" s="6" cm="1">
        <f t="array" ref="O946">IFERROR(INDEX(DVOA!$AC$2:$AC$20095,MATCH($F946&amp;$A946-1&amp;$B946,DVOA!$C$2:$C$20095&amp;DVOA!$A$2:$A$20095&amp;DVOA!$B$2:$B$20095,0)
),0)</f>
        <v>0</v>
      </c>
      <c r="P946" s="6" cm="1">
        <f t="array" ref="P946">IFERROR(INDEX(DVOA!$E$2:$E$20095,MATCH($G946&amp;$A946-1&amp;$B946,DVOA!$C$2:$C$20095&amp;DVOA!$A$2:$A20332&amp;DVOA!$B$2:$B$20095,0)),0)</f>
        <v>-3.1E-2</v>
      </c>
      <c r="Q946" s="6" cm="1">
        <f t="array" ref="Q946">IFERROR(INDEX(WDVOA!$W$2:$W$1616,MATCH($G946&amp;$A946-1&amp;$B946,WDVOA!$U$2:$U$19616&amp;WDVOA!$V$2:$V$19616&amp;WDVOA!$B$2:$B$19616,0)),0)</f>
        <v>0</v>
      </c>
      <c r="R946" s="6" cm="1">
        <f t="array" ref="R946">IFERROR(INDEX(DVOA!$AC$2:$AC$20095,MATCH($G946&amp;$A946-1&amp;$B946,DVOA!$C$2:$C$20095&amp;DVOA!$A$2:$A$20095&amp;DVOA!$B$2:$B$20095,0)
),0)</f>
        <v>0</v>
      </c>
      <c r="S946" s="6" t="str">
        <f t="shared" si="185"/>
        <v/>
      </c>
      <c r="T946" s="104" t="str">
        <f t="shared" si="193"/>
        <v/>
      </c>
      <c r="U946" s="104" t="str">
        <f t="shared" si="194"/>
        <v/>
      </c>
      <c r="V946" s="26" t="str" cm="1">
        <f t="array" ref="V946">IFERROR(IF(E946="H",INDEX('DVOA Pred'!$G$2:$G$1000,MATCH($F946&amp;$B946&amp;$A946,'DVOA Pred'!$C$2:$C$1000&amp;'DVOA Pred'!$A$2:$A$1000&amp;'DVOA Pred'!$B$2:$B$1000,0)),
INDEX('DVOA Pred'!$H$2:$H$1000,MATCH($F946&amp;$B946&amp;$A946,'DVOA Pred'!$D$2:$D$1000&amp;'DVOA Pred'!$A$2:$A$1000&amp;'DVOA Pred'!$B$2:$B$1000,0))),"")</f>
        <v/>
      </c>
      <c r="W946" s="26" t="str">
        <f t="shared" si="186"/>
        <v/>
      </c>
      <c r="X946" s="26" t="str">
        <f t="shared" si="187"/>
        <v/>
      </c>
      <c r="Y946" s="6" t="str">
        <f>IFERROR((PERCENTRANK($L$2:$L$20355,L946)*Multiples!$B$3)+((PERCENTRANK($W$2:$W$20355,W946)*(1-Multiples!$B$3))),"")</f>
        <v/>
      </c>
      <c r="Z946" s="64">
        <v>6</v>
      </c>
      <c r="AA946" s="64">
        <v>28</v>
      </c>
      <c r="AB946" s="24">
        <f t="shared" si="188"/>
        <v>-22</v>
      </c>
      <c r="AC946" s="24">
        <f t="shared" si="189"/>
        <v>-20.5</v>
      </c>
      <c r="AD946" s="24">
        <f t="shared" si="190"/>
        <v>-14.5</v>
      </c>
      <c r="AE946" s="99" t="str">
        <f t="shared" si="191"/>
        <v>No</v>
      </c>
      <c r="AF946" s="99" t="str">
        <f t="shared" si="192"/>
        <v>No</v>
      </c>
      <c r="AG946" s="64"/>
      <c r="AH946" s="105"/>
      <c r="AI946" s="105"/>
      <c r="AJ946" s="66"/>
    </row>
    <row r="947" spans="1:36" customFormat="1" x14ac:dyDescent="0.25">
      <c r="A947" s="7">
        <v>1</v>
      </c>
      <c r="B947" s="5">
        <v>2024</v>
      </c>
      <c r="C947" s="5" t="str">
        <f t="shared" si="182"/>
        <v>2024 W1</v>
      </c>
      <c r="D947" s="5">
        <v>474</v>
      </c>
      <c r="E947" s="5" t="s">
        <v>649</v>
      </c>
      <c r="F947" s="5" t="s">
        <v>46</v>
      </c>
      <c r="G947" s="5" t="s">
        <v>15</v>
      </c>
      <c r="H947" s="5">
        <v>-1.5</v>
      </c>
      <c r="I947" s="61">
        <v>-1.5</v>
      </c>
      <c r="J947" s="62" t="str">
        <f t="shared" si="183"/>
        <v>F0</v>
      </c>
      <c r="K947" s="61">
        <f t="shared" si="184"/>
        <v>0</v>
      </c>
      <c r="L947" s="228">
        <f>IF(K947=0,0,
IF(J947="D0.5",0.5*SUMIFS('Key Numbers'!$C$2:$C$71,'Key Numbers'!$A$2:$A$71,"&gt;="&amp;ABS($I947),'Key Numbers'!$A$2:$A$71,"&lt;="&amp;ABS($H947)),
IF(J947="D-0.5",0.5*-1*SUMIFS('Key Numbers'!$C$2:$C$71,'Key Numbers'!$A$2:$A$71,"&lt;="&amp;ABS($I947),'Key Numbers'!$A$2:$A$71,"&gt;="&amp;ABS($H947)),
IF(J947="F0.5",0.5*SUMIFS('Key Numbers'!$C$2:$C$71,'Key Numbers'!$A$2:$A$71,"&lt;="&amp;ABS($I947),'Key Numbers'!$A$2:$A$71,"&gt;="&amp;ABS($H947)),
IF(J947="F-0.5",0.5*-1*SUMIFS('Key Numbers'!$C$2:$C$71,'Key Numbers'!$A$2:$A$71,"&gt;="&amp;ABS($I947),'Key Numbers'!$A$2:$A$71,"&lt;="&amp;ABS($H947)),
IF(AND(LEFT(J947,1)="F",K947&lt;0),-1*SUMIFS('Key Numbers'!$C$2:$C$71,'Key Numbers'!$A$2:$A$71,"&gt;="&amp;ABS($I947),'Key Numbers'!$A$2:$A$71,"&lt;="&amp;ABS($H947)),
IF(AND(LEFT(J947,1)="F",K947&gt;0),SUMIFS('Key Numbers'!$C$2:$C$71,'Key Numbers'!$A$2:$A$71,"&lt;="&amp;ABS($I947),'Key Numbers'!$A$2:$A$71,"&gt;="&amp;ABS($H947)),
IF(AND(LEFT(J947,1)="D",K947&lt;0),-1*SUMIFS('Key Numbers'!$C$2:$C$71,'Key Numbers'!$A$2:$A$71,"&lt;="&amp;ABS($I947),'Key Numbers'!$A$2:$A$71,"&gt;="&amp;ABS($H947)),
SUMIFS('Key Numbers'!$C$2:$C$71,'Key Numbers'!$A$2:$A$71,"&gt;="&amp;ABS($I947),'Key Numbers'!$A$2:$A$71,"&lt;="&amp;ABS($H947))))))))))</f>
        <v>0</v>
      </c>
      <c r="M947" s="6" cm="1">
        <f t="array" ref="M947">IFERROR(INDEX(DVOA!$E$2:$E$20095,MATCH($F947&amp;$A947-1&amp;$B947,DVOA!$C$2:$C$20095&amp;DVOA!$A$2:$A20333&amp;DVOA!$B$2:$B$20095,0)),0)</f>
        <v>-3.1E-2</v>
      </c>
      <c r="N947" s="6" cm="1">
        <f t="array" ref="N947">IFERROR(INDEX(WDVOA!$W$2:$W$1616,MATCH($F947&amp;$A947-1&amp;$B947,WDVOA!$U$2:$U$19616&amp;WDVOA!$V$2:$V$19616&amp;WDVOA!$B$2:$B$19616,0)),0)</f>
        <v>0</v>
      </c>
      <c r="O947" s="6" cm="1">
        <f t="array" ref="O947">IFERROR(INDEX(DVOA!$AC$2:$AC$20095,MATCH($F947&amp;$A947-1&amp;$B947,DVOA!$C$2:$C$20095&amp;DVOA!$A$2:$A$20095&amp;DVOA!$B$2:$B$20095,0)
),0)</f>
        <v>0</v>
      </c>
      <c r="P947" s="6" cm="1">
        <f t="array" ref="P947">IFERROR(INDEX(DVOA!$E$2:$E$20095,MATCH($G947&amp;$A947-1&amp;$B947,DVOA!$C$2:$C$20095&amp;DVOA!$A$2:$A20333&amp;DVOA!$B$2:$B$20095,0)),0)</f>
        <v>-0.156</v>
      </c>
      <c r="Q947" s="6" cm="1">
        <f t="array" ref="Q947">IFERROR(INDEX(WDVOA!$W$2:$W$1616,MATCH($G947&amp;$A947-1&amp;$B947,WDVOA!$U$2:$U$19616&amp;WDVOA!$V$2:$V$19616&amp;WDVOA!$B$2:$B$19616,0)),0)</f>
        <v>0</v>
      </c>
      <c r="R947" s="6" cm="1">
        <f t="array" ref="R947">IFERROR(INDEX(DVOA!$AC$2:$AC$20095,MATCH($G947&amp;$A947-1&amp;$B947,DVOA!$C$2:$C$20095&amp;DVOA!$A$2:$A$20095&amp;DVOA!$B$2:$B$20095,0)
),0)</f>
        <v>0</v>
      </c>
      <c r="S947" s="6" t="str">
        <f t="shared" si="185"/>
        <v/>
      </c>
      <c r="T947" s="104" t="str">
        <f t="shared" si="193"/>
        <v/>
      </c>
      <c r="U947" s="104" t="str">
        <f t="shared" si="194"/>
        <v/>
      </c>
      <c r="V947" s="26" t="str" cm="1">
        <f t="array" ref="V947">IFERROR(IF(E947="H",INDEX('DVOA Pred'!$G$2:$G$1000,MATCH($F947&amp;$B947&amp;$A947,'DVOA Pred'!$C$2:$C$1000&amp;'DVOA Pred'!$A$2:$A$1000&amp;'DVOA Pred'!$B$2:$B$1000,0)),
INDEX('DVOA Pred'!$H$2:$H$1000,MATCH($F947&amp;$B947&amp;$A947,'DVOA Pred'!$D$2:$D$1000&amp;'DVOA Pred'!$A$2:$A$1000&amp;'DVOA Pred'!$B$2:$B$1000,0))),"")</f>
        <v/>
      </c>
      <c r="W947" s="26" t="str">
        <f t="shared" si="186"/>
        <v/>
      </c>
      <c r="X947" s="26" t="str">
        <f t="shared" si="187"/>
        <v/>
      </c>
      <c r="Y947" s="6" t="str">
        <f>IFERROR((PERCENTRANK($L$2:$L$20355,L947)*Multiples!$B$3)+((PERCENTRANK($W$2:$W$20355,W947)*(1-Multiples!$B$3))),"")</f>
        <v/>
      </c>
      <c r="Z947" s="64">
        <v>28</v>
      </c>
      <c r="AA947" s="64">
        <v>6</v>
      </c>
      <c r="AB947" s="24">
        <f t="shared" si="188"/>
        <v>22</v>
      </c>
      <c r="AC947" s="24">
        <f t="shared" si="189"/>
        <v>20.5</v>
      </c>
      <c r="AD947" s="24">
        <f t="shared" si="190"/>
        <v>20.5</v>
      </c>
      <c r="AE947" s="99" t="str">
        <f t="shared" si="191"/>
        <v>Yes</v>
      </c>
      <c r="AF947" s="99" t="str">
        <f t="shared" si="192"/>
        <v>Yes</v>
      </c>
      <c r="AG947" s="64"/>
      <c r="AH947" s="105"/>
      <c r="AI947" s="171">
        <v>1</v>
      </c>
      <c r="AJ947" s="66"/>
    </row>
    <row r="948" spans="1:36" customFormat="1" x14ac:dyDescent="0.25">
      <c r="A948" s="7">
        <v>1</v>
      </c>
      <c r="B948" s="5">
        <v>2024</v>
      </c>
      <c r="C948" s="5" t="str">
        <f t="shared" si="182"/>
        <v>2024 W1</v>
      </c>
      <c r="D948" s="5">
        <v>475</v>
      </c>
      <c r="E948" s="5" t="s">
        <v>649</v>
      </c>
      <c r="F948" s="5" t="s">
        <v>9</v>
      </c>
      <c r="G948" s="5" t="s">
        <v>1</v>
      </c>
      <c r="H948" s="5">
        <v>4.5</v>
      </c>
      <c r="I948" s="61">
        <v>4</v>
      </c>
      <c r="J948" s="62" t="str">
        <f t="shared" si="183"/>
        <v>D0.5</v>
      </c>
      <c r="K948" s="61">
        <f t="shared" si="184"/>
        <v>0.5</v>
      </c>
      <c r="L948" s="228">
        <f>IF(K948=0,0,
IF(J948="D0.5",0.5*SUMIFS('Key Numbers'!$C$2:$C$71,'Key Numbers'!$A$2:$A$71,"&gt;="&amp;ABS($I948),'Key Numbers'!$A$2:$A$71,"&lt;="&amp;ABS($H948)),
IF(J948="D-0.5",0.5*-1*SUMIFS('Key Numbers'!$C$2:$C$71,'Key Numbers'!$A$2:$A$71,"&lt;="&amp;ABS($I948),'Key Numbers'!$A$2:$A$71,"&gt;="&amp;ABS($H948)),
IF(J948="F0.5",0.5*SUMIFS('Key Numbers'!$C$2:$C$71,'Key Numbers'!$A$2:$A$71,"&lt;="&amp;ABS($I948),'Key Numbers'!$A$2:$A$71,"&gt;="&amp;ABS($H948)),
IF(J948="F-0.5",0.5*-1*SUMIFS('Key Numbers'!$C$2:$C$71,'Key Numbers'!$A$2:$A$71,"&gt;="&amp;ABS($I948),'Key Numbers'!$A$2:$A$71,"&lt;="&amp;ABS($H948)),
IF(AND(LEFT(J948,1)="F",K948&lt;0),-1*SUMIFS('Key Numbers'!$C$2:$C$71,'Key Numbers'!$A$2:$A$71,"&gt;="&amp;ABS($I948),'Key Numbers'!$A$2:$A$71,"&lt;="&amp;ABS($H948)),
IF(AND(LEFT(J948,1)="F",K948&gt;0),SUMIFS('Key Numbers'!$C$2:$C$71,'Key Numbers'!$A$2:$A$71,"&lt;="&amp;ABS($I948),'Key Numbers'!$A$2:$A$71,"&gt;="&amp;ABS($H948)),
IF(AND(LEFT(J948,1)="D",K948&lt;0),-1*SUMIFS('Key Numbers'!$C$2:$C$71,'Key Numbers'!$A$2:$A$71,"&lt;="&amp;ABS($I948),'Key Numbers'!$A$2:$A$71,"&gt;="&amp;ABS($H948)),
SUMIFS('Key Numbers'!$C$2:$C$71,'Key Numbers'!$A$2:$A$71,"&gt;="&amp;ABS($I948),'Key Numbers'!$A$2:$A$71,"&lt;="&amp;ABS($H948))))))))))</f>
        <v>2.9357798165137616E-2</v>
      </c>
      <c r="M948" s="6" cm="1">
        <f t="array" ref="M948">IFERROR(INDEX(DVOA!$E$2:$E$20095,MATCH($F948&amp;$A948-1&amp;$B948,DVOA!$C$2:$C$20095&amp;DVOA!$A$2:$A20334&amp;DVOA!$B$2:$B$20095,0)),0)</f>
        <v>2.9000000000000001E-2</v>
      </c>
      <c r="N948" s="6" cm="1">
        <f t="array" ref="N948">IFERROR(INDEX(WDVOA!$W$2:$W$1616,MATCH($F948&amp;$A948-1&amp;$B948,WDVOA!$U$2:$U$19616&amp;WDVOA!$V$2:$V$19616&amp;WDVOA!$B$2:$B$19616,0)),0)</f>
        <v>0</v>
      </c>
      <c r="O948" s="6" cm="1">
        <f t="array" ref="O948">IFERROR(INDEX(DVOA!$AC$2:$AC$20095,MATCH($F948&amp;$A948-1&amp;$B948,DVOA!$C$2:$C$20095&amp;DVOA!$A$2:$A$20095&amp;DVOA!$B$2:$B$20095,0)
),0)</f>
        <v>0</v>
      </c>
      <c r="P948" s="6" cm="1">
        <f t="array" ref="P948">IFERROR(INDEX(DVOA!$E$2:$E$20095,MATCH($G948&amp;$A948-1&amp;$B948,DVOA!$C$2:$C$20095&amp;DVOA!$A$2:$A20334&amp;DVOA!$B$2:$B$20095,0)),0)</f>
        <v>0.20599999999999999</v>
      </c>
      <c r="Q948" s="6" cm="1">
        <f t="array" ref="Q948">IFERROR(INDEX(WDVOA!$W$2:$W$1616,MATCH($G948&amp;$A948-1&amp;$B948,WDVOA!$U$2:$U$19616&amp;WDVOA!$V$2:$V$19616&amp;WDVOA!$B$2:$B$19616,0)),0)</f>
        <v>0</v>
      </c>
      <c r="R948" s="6" cm="1">
        <f t="array" ref="R948">IFERROR(INDEX(DVOA!$AC$2:$AC$20095,MATCH($G948&amp;$A948-1&amp;$B948,DVOA!$C$2:$C$20095&amp;DVOA!$A$2:$A$20095&amp;DVOA!$B$2:$B$20095,0)
),0)</f>
        <v>0</v>
      </c>
      <c r="S948" s="6" t="str">
        <f t="shared" si="185"/>
        <v/>
      </c>
      <c r="T948" s="104" t="str">
        <f t="shared" si="193"/>
        <v/>
      </c>
      <c r="U948" s="104" t="str">
        <f t="shared" si="194"/>
        <v/>
      </c>
      <c r="V948" s="26" t="str" cm="1">
        <f t="array" ref="V948">IFERROR(IF(E948="H",INDEX('DVOA Pred'!$G$2:$G$1000,MATCH($F948&amp;$B948&amp;$A948,'DVOA Pred'!$C$2:$C$1000&amp;'DVOA Pred'!$A$2:$A$1000&amp;'DVOA Pred'!$B$2:$B$1000,0)),
INDEX('DVOA Pred'!$H$2:$H$1000,MATCH($F948&amp;$B948&amp;$A948,'DVOA Pred'!$D$2:$D$1000&amp;'DVOA Pred'!$A$2:$A$1000&amp;'DVOA Pred'!$B$2:$B$1000,0))),"")</f>
        <v/>
      </c>
      <c r="W948" s="26" t="str">
        <f t="shared" si="186"/>
        <v/>
      </c>
      <c r="X948" s="26" t="str">
        <f t="shared" si="187"/>
        <v/>
      </c>
      <c r="Y948" s="6" t="str">
        <f>IFERROR((PERCENTRANK($L$2:$L$20355,L948)*Multiples!$B$3)+((PERCENTRANK($W$2:$W$20355,W948)*(1-Multiples!$B$3))),"")</f>
        <v/>
      </c>
      <c r="Z948" s="64">
        <v>19</v>
      </c>
      <c r="AA948" s="64">
        <v>32</v>
      </c>
      <c r="AB948" s="24">
        <f t="shared" si="188"/>
        <v>-13</v>
      </c>
      <c r="AC948" s="24">
        <f t="shared" si="189"/>
        <v>-8.5</v>
      </c>
      <c r="AD948" s="24">
        <f t="shared" si="190"/>
        <v>-9</v>
      </c>
      <c r="AE948" s="99" t="str">
        <f t="shared" si="191"/>
        <v>No</v>
      </c>
      <c r="AF948" s="99" t="str">
        <f t="shared" si="192"/>
        <v>No</v>
      </c>
      <c r="AG948" s="64"/>
      <c r="AH948" s="105"/>
      <c r="AI948" s="105"/>
      <c r="AJ948" s="66"/>
    </row>
    <row r="949" spans="1:36" customFormat="1" x14ac:dyDescent="0.25">
      <c r="A949" s="7">
        <v>1</v>
      </c>
      <c r="B949" s="5">
        <v>2024</v>
      </c>
      <c r="C949" s="5" t="str">
        <f t="shared" si="182"/>
        <v>2024 W1</v>
      </c>
      <c r="D949" s="5">
        <v>475</v>
      </c>
      <c r="E949" s="5" t="s">
        <v>651</v>
      </c>
      <c r="F949" s="5" t="s">
        <v>1</v>
      </c>
      <c r="G949" s="5" t="s">
        <v>9</v>
      </c>
      <c r="H949" s="5">
        <v>-4.5</v>
      </c>
      <c r="I949" s="61">
        <v>-4</v>
      </c>
      <c r="J949" s="62" t="str">
        <f t="shared" si="183"/>
        <v>F-0.5</v>
      </c>
      <c r="K949" s="61">
        <f t="shared" si="184"/>
        <v>-0.5</v>
      </c>
      <c r="L949" s="228">
        <f>IF(K949=0,0,
IF(J949="D0.5",0.5*SUMIFS('Key Numbers'!$C$2:$C$71,'Key Numbers'!$A$2:$A$71,"&gt;="&amp;ABS($I949),'Key Numbers'!$A$2:$A$71,"&lt;="&amp;ABS($H949)),
IF(J949="D-0.5",0.5*-1*SUMIFS('Key Numbers'!$C$2:$C$71,'Key Numbers'!$A$2:$A$71,"&lt;="&amp;ABS($I949),'Key Numbers'!$A$2:$A$71,"&gt;="&amp;ABS($H949)),
IF(J949="F0.5",0.5*SUMIFS('Key Numbers'!$C$2:$C$71,'Key Numbers'!$A$2:$A$71,"&lt;="&amp;ABS($I949),'Key Numbers'!$A$2:$A$71,"&gt;="&amp;ABS($H949)),
IF(J949="F-0.5",0.5*-1*SUMIFS('Key Numbers'!$C$2:$C$71,'Key Numbers'!$A$2:$A$71,"&gt;="&amp;ABS($I949),'Key Numbers'!$A$2:$A$71,"&lt;="&amp;ABS($H949)),
IF(AND(LEFT(J949,1)="F",K949&lt;0),-1*SUMIFS('Key Numbers'!$C$2:$C$71,'Key Numbers'!$A$2:$A$71,"&gt;="&amp;ABS($I949),'Key Numbers'!$A$2:$A$71,"&lt;="&amp;ABS($H949)),
IF(AND(LEFT(J949,1)="F",K949&gt;0),SUMIFS('Key Numbers'!$C$2:$C$71,'Key Numbers'!$A$2:$A$71,"&lt;="&amp;ABS($I949),'Key Numbers'!$A$2:$A$71,"&gt;="&amp;ABS($H949)),
IF(AND(LEFT(J949,1)="D",K949&lt;0),-1*SUMIFS('Key Numbers'!$C$2:$C$71,'Key Numbers'!$A$2:$A$71,"&lt;="&amp;ABS($I949),'Key Numbers'!$A$2:$A$71,"&gt;="&amp;ABS($H949)),
SUMIFS('Key Numbers'!$C$2:$C$71,'Key Numbers'!$A$2:$A$71,"&gt;="&amp;ABS($I949),'Key Numbers'!$A$2:$A$71,"&lt;="&amp;ABS($H949))))))))))</f>
        <v>-2.9357798165137616E-2</v>
      </c>
      <c r="M949" s="6" cm="1">
        <f t="array" ref="M949">IFERROR(INDEX(DVOA!$E$2:$E$20095,MATCH($F949&amp;$A949-1&amp;$B949,DVOA!$C$2:$C$20095&amp;DVOA!$A$2:$A20335&amp;DVOA!$B$2:$B$20095,0)),0)</f>
        <v>0.20599999999999999</v>
      </c>
      <c r="N949" s="6" cm="1">
        <f t="array" ref="N949">IFERROR(INDEX(WDVOA!$W$2:$W$1616,MATCH($F949&amp;$A949-1&amp;$B949,WDVOA!$U$2:$U$19616&amp;WDVOA!$V$2:$V$19616&amp;WDVOA!$B$2:$B$19616,0)),0)</f>
        <v>0</v>
      </c>
      <c r="O949" s="6" cm="1">
        <f t="array" ref="O949">IFERROR(INDEX(DVOA!$AC$2:$AC$20095,MATCH($F949&amp;$A949-1&amp;$B949,DVOA!$C$2:$C$20095&amp;DVOA!$A$2:$A$20095&amp;DVOA!$B$2:$B$20095,0)
),0)</f>
        <v>0</v>
      </c>
      <c r="P949" s="6" cm="1">
        <f t="array" ref="P949">IFERROR(INDEX(DVOA!$E$2:$E$20095,MATCH($G949&amp;$A949-1&amp;$B949,DVOA!$C$2:$C$20095&amp;DVOA!$A$2:$A20335&amp;DVOA!$B$2:$B$20095,0)),0)</f>
        <v>2.9000000000000001E-2</v>
      </c>
      <c r="Q949" s="6" cm="1">
        <f t="array" ref="Q949">IFERROR(INDEX(WDVOA!$W$2:$W$1616,MATCH($G949&amp;$A949-1&amp;$B949,WDVOA!$U$2:$U$19616&amp;WDVOA!$V$2:$V$19616&amp;WDVOA!$B$2:$B$19616,0)),0)</f>
        <v>0</v>
      </c>
      <c r="R949" s="6" cm="1">
        <f t="array" ref="R949">IFERROR(INDEX(DVOA!$AC$2:$AC$20095,MATCH($G949&amp;$A949-1&amp;$B949,DVOA!$C$2:$C$20095&amp;DVOA!$A$2:$A$20095&amp;DVOA!$B$2:$B$20095,0)
),0)</f>
        <v>0</v>
      </c>
      <c r="S949" s="6" t="str">
        <f t="shared" si="185"/>
        <v/>
      </c>
      <c r="T949" s="104" t="str">
        <f t="shared" si="193"/>
        <v/>
      </c>
      <c r="U949" s="104" t="str">
        <f t="shared" si="194"/>
        <v/>
      </c>
      <c r="V949" s="26" t="str" cm="1">
        <f t="array" ref="V949">IFERROR(IF(E949="H",INDEX('DVOA Pred'!$G$2:$G$1000,MATCH($F949&amp;$B949&amp;$A949,'DVOA Pred'!$C$2:$C$1000&amp;'DVOA Pred'!$A$2:$A$1000&amp;'DVOA Pred'!$B$2:$B$1000,0)),
INDEX('DVOA Pred'!$H$2:$H$1000,MATCH($F949&amp;$B949&amp;$A949,'DVOA Pred'!$D$2:$D$1000&amp;'DVOA Pred'!$A$2:$A$1000&amp;'DVOA Pred'!$B$2:$B$1000,0))),"")</f>
        <v/>
      </c>
      <c r="W949" s="26" t="str">
        <f t="shared" si="186"/>
        <v/>
      </c>
      <c r="X949" s="26" t="str">
        <f t="shared" si="187"/>
        <v/>
      </c>
      <c r="Y949" s="6" t="str">
        <f>IFERROR((PERCENTRANK($L$2:$L$20355,L949)*Multiples!$B$3)+((PERCENTRANK($W$2:$W$20355,W949)*(1-Multiples!$B$3))),"")</f>
        <v/>
      </c>
      <c r="Z949" s="64">
        <v>32</v>
      </c>
      <c r="AA949" s="64">
        <v>19</v>
      </c>
      <c r="AB949" s="24">
        <f t="shared" si="188"/>
        <v>13</v>
      </c>
      <c r="AC949" s="24">
        <f t="shared" si="189"/>
        <v>8.5</v>
      </c>
      <c r="AD949" s="24">
        <f t="shared" si="190"/>
        <v>9</v>
      </c>
      <c r="AE949" s="99" t="str">
        <f t="shared" si="191"/>
        <v>Yes</v>
      </c>
      <c r="AF949" s="99" t="str">
        <f t="shared" si="192"/>
        <v>Yes</v>
      </c>
      <c r="AG949" s="64"/>
      <c r="AH949" s="105"/>
      <c r="AI949" s="105"/>
      <c r="AJ949" s="66"/>
    </row>
    <row r="950" spans="1:36" customFormat="1" x14ac:dyDescent="0.25">
      <c r="A950" s="7">
        <v>1</v>
      </c>
      <c r="B950" s="5">
        <v>2024</v>
      </c>
      <c r="C950" s="5" t="str">
        <f t="shared" si="182"/>
        <v>2024 W1</v>
      </c>
      <c r="D950" s="5">
        <v>476</v>
      </c>
      <c r="E950" s="5" t="s">
        <v>649</v>
      </c>
      <c r="F950" s="5" t="s">
        <v>3</v>
      </c>
      <c r="G950" s="5" t="s">
        <v>10</v>
      </c>
      <c r="H950" s="5">
        <v>2.5</v>
      </c>
      <c r="I950" s="61">
        <v>2.5</v>
      </c>
      <c r="J950" s="62" t="str">
        <f t="shared" si="183"/>
        <v>D0</v>
      </c>
      <c r="K950" s="61">
        <f t="shared" si="184"/>
        <v>0</v>
      </c>
      <c r="L950" s="228">
        <f>IF(K950=0,0,
IF(J950="D0.5",0.5*SUMIFS('Key Numbers'!$C$2:$C$71,'Key Numbers'!$A$2:$A$71,"&gt;="&amp;ABS($I950),'Key Numbers'!$A$2:$A$71,"&lt;="&amp;ABS($H950)),
IF(J950="D-0.5",0.5*-1*SUMIFS('Key Numbers'!$C$2:$C$71,'Key Numbers'!$A$2:$A$71,"&lt;="&amp;ABS($I950),'Key Numbers'!$A$2:$A$71,"&gt;="&amp;ABS($H950)),
IF(J950="F0.5",0.5*SUMIFS('Key Numbers'!$C$2:$C$71,'Key Numbers'!$A$2:$A$71,"&lt;="&amp;ABS($I950),'Key Numbers'!$A$2:$A$71,"&gt;="&amp;ABS($H950)),
IF(J950="F-0.5",0.5*-1*SUMIFS('Key Numbers'!$C$2:$C$71,'Key Numbers'!$A$2:$A$71,"&gt;="&amp;ABS($I950),'Key Numbers'!$A$2:$A$71,"&lt;="&amp;ABS($H950)),
IF(AND(LEFT(J950,1)="F",K950&lt;0),-1*SUMIFS('Key Numbers'!$C$2:$C$71,'Key Numbers'!$A$2:$A$71,"&gt;="&amp;ABS($I950),'Key Numbers'!$A$2:$A$71,"&lt;="&amp;ABS($H950)),
IF(AND(LEFT(J950,1)="F",K950&gt;0),SUMIFS('Key Numbers'!$C$2:$C$71,'Key Numbers'!$A$2:$A$71,"&lt;="&amp;ABS($I950),'Key Numbers'!$A$2:$A$71,"&gt;="&amp;ABS($H950)),
IF(AND(LEFT(J950,1)="D",K950&lt;0),-1*SUMIFS('Key Numbers'!$C$2:$C$71,'Key Numbers'!$A$2:$A$71,"&lt;="&amp;ABS($I950),'Key Numbers'!$A$2:$A$71,"&gt;="&amp;ABS($H950)),
SUMIFS('Key Numbers'!$C$2:$C$71,'Key Numbers'!$A$2:$A$71,"&gt;="&amp;ABS($I950),'Key Numbers'!$A$2:$A$71,"&lt;="&amp;ABS($H950))))))))))</f>
        <v>0</v>
      </c>
      <c r="M950" s="6" cm="1">
        <f t="array" ref="M950">IFERROR(INDEX(DVOA!$E$2:$E$20095,MATCH($F950&amp;$A950-1&amp;$B950,DVOA!$C$2:$C$20095&amp;DVOA!$A$2:$A20336&amp;DVOA!$B$2:$B$20095,0)),0)</f>
        <v>0.10100000000000001</v>
      </c>
      <c r="N950" s="6" cm="1">
        <f t="array" ref="N950">IFERROR(INDEX(WDVOA!$W$2:$W$1616,MATCH($F950&amp;$A950-1&amp;$B950,WDVOA!$U$2:$U$19616&amp;WDVOA!$V$2:$V$19616&amp;WDVOA!$B$2:$B$19616,0)),0)</f>
        <v>0</v>
      </c>
      <c r="O950" s="6" cm="1">
        <f t="array" ref="O950">IFERROR(INDEX(DVOA!$AC$2:$AC$20095,MATCH($F950&amp;$A950-1&amp;$B950,DVOA!$C$2:$C$20095&amp;DVOA!$A$2:$A$20095&amp;DVOA!$B$2:$B$20095,0)
),0)</f>
        <v>0</v>
      </c>
      <c r="P950" s="6" cm="1">
        <f t="array" ref="P950">IFERROR(INDEX(DVOA!$E$2:$E$20095,MATCH($G950&amp;$A950-1&amp;$B950,DVOA!$C$2:$C$20095&amp;DVOA!$A$2:$A20336&amp;DVOA!$B$2:$B$20095,0)),0)</f>
        <v>5.3999999999999999E-2</v>
      </c>
      <c r="Q950" s="6" cm="1">
        <f t="array" ref="Q950">IFERROR(INDEX(WDVOA!$W$2:$W$1616,MATCH($G950&amp;$A950-1&amp;$B950,WDVOA!$U$2:$U$19616&amp;WDVOA!$V$2:$V$19616&amp;WDVOA!$B$2:$B$19616,0)),0)</f>
        <v>0</v>
      </c>
      <c r="R950" s="6" cm="1">
        <f t="array" ref="R950">IFERROR(INDEX(DVOA!$AC$2:$AC$20095,MATCH($G950&amp;$A950-1&amp;$B950,DVOA!$C$2:$C$20095&amp;DVOA!$A$2:$A$20095&amp;DVOA!$B$2:$B$20095,0)
),0)</f>
        <v>0</v>
      </c>
      <c r="S950" s="6" t="str">
        <f t="shared" si="185"/>
        <v/>
      </c>
      <c r="T950" s="104" t="str">
        <f t="shared" si="193"/>
        <v/>
      </c>
      <c r="U950" s="104" t="str">
        <f t="shared" si="194"/>
        <v/>
      </c>
      <c r="V950" s="26" t="str" cm="1">
        <f t="array" ref="V950">IFERROR(IF(E950="H",INDEX('DVOA Pred'!$G$2:$G$1000,MATCH($F950&amp;$B950&amp;$A950,'DVOA Pred'!$C$2:$C$1000&amp;'DVOA Pred'!$A$2:$A$1000&amp;'DVOA Pred'!$B$2:$B$1000,0)),
INDEX('DVOA Pred'!$H$2:$H$1000,MATCH($F950&amp;$B950&amp;$A950,'DVOA Pred'!$D$2:$D$1000&amp;'DVOA Pred'!$A$2:$A$1000&amp;'DVOA Pred'!$B$2:$B$1000,0))),"")</f>
        <v/>
      </c>
      <c r="W950" s="26" t="str">
        <f t="shared" si="186"/>
        <v/>
      </c>
      <c r="X950" s="26" t="str">
        <f t="shared" si="187"/>
        <v/>
      </c>
      <c r="Y950" s="6" t="str">
        <f>IFERROR((PERCENTRANK($L$2:$L$20355,L950)*Multiples!$B$3)+((PERCENTRANK($W$2:$W$20355,W950)*(1-Multiples!$B$3))),"")</f>
        <v/>
      </c>
      <c r="Z950" s="64">
        <v>33</v>
      </c>
      <c r="AA950" s="64">
        <v>17</v>
      </c>
      <c r="AB950" s="24">
        <f t="shared" si="188"/>
        <v>16</v>
      </c>
      <c r="AC950" s="24">
        <f t="shared" si="189"/>
        <v>18.5</v>
      </c>
      <c r="AD950" s="24">
        <f t="shared" si="190"/>
        <v>18.5</v>
      </c>
      <c r="AE950" s="99" t="str">
        <f t="shared" si="191"/>
        <v>Yes</v>
      </c>
      <c r="AF950" s="99" t="str">
        <f t="shared" si="192"/>
        <v>Yes</v>
      </c>
      <c r="AG950" s="64"/>
      <c r="AH950" s="105"/>
      <c r="AI950" s="105"/>
      <c r="AJ950" s="66"/>
    </row>
    <row r="951" spans="1:36" customFormat="1" x14ac:dyDescent="0.25">
      <c r="A951" s="7">
        <v>1</v>
      </c>
      <c r="B951" s="5">
        <v>2024</v>
      </c>
      <c r="C951" s="5" t="str">
        <f t="shared" si="182"/>
        <v>2024 W1</v>
      </c>
      <c r="D951" s="5">
        <v>476</v>
      </c>
      <c r="E951" s="5" t="s">
        <v>651</v>
      </c>
      <c r="F951" s="5" t="s">
        <v>10</v>
      </c>
      <c r="G951" s="5" t="s">
        <v>3</v>
      </c>
      <c r="H951" s="5">
        <v>-2.5</v>
      </c>
      <c r="I951" s="61">
        <v>-2.5</v>
      </c>
      <c r="J951" s="62" t="str">
        <f t="shared" si="183"/>
        <v>F0</v>
      </c>
      <c r="K951" s="61">
        <f t="shared" si="184"/>
        <v>0</v>
      </c>
      <c r="L951" s="228">
        <f>IF(K951=0,0,
IF(J951="D0.5",0.5*SUMIFS('Key Numbers'!$C$2:$C$71,'Key Numbers'!$A$2:$A$71,"&gt;="&amp;ABS($I951),'Key Numbers'!$A$2:$A$71,"&lt;="&amp;ABS($H951)),
IF(J951="D-0.5",0.5*-1*SUMIFS('Key Numbers'!$C$2:$C$71,'Key Numbers'!$A$2:$A$71,"&lt;="&amp;ABS($I951),'Key Numbers'!$A$2:$A$71,"&gt;="&amp;ABS($H951)),
IF(J951="F0.5",0.5*SUMIFS('Key Numbers'!$C$2:$C$71,'Key Numbers'!$A$2:$A$71,"&lt;="&amp;ABS($I951),'Key Numbers'!$A$2:$A$71,"&gt;="&amp;ABS($H951)),
IF(J951="F-0.5",0.5*-1*SUMIFS('Key Numbers'!$C$2:$C$71,'Key Numbers'!$A$2:$A$71,"&gt;="&amp;ABS($I951),'Key Numbers'!$A$2:$A$71,"&lt;="&amp;ABS($H951)),
IF(AND(LEFT(J951,1)="F",K951&lt;0),-1*SUMIFS('Key Numbers'!$C$2:$C$71,'Key Numbers'!$A$2:$A$71,"&gt;="&amp;ABS($I951),'Key Numbers'!$A$2:$A$71,"&lt;="&amp;ABS($H951)),
IF(AND(LEFT(J951,1)="F",K951&gt;0),SUMIFS('Key Numbers'!$C$2:$C$71,'Key Numbers'!$A$2:$A$71,"&lt;="&amp;ABS($I951),'Key Numbers'!$A$2:$A$71,"&gt;="&amp;ABS($H951)),
IF(AND(LEFT(J951,1)="D",K951&lt;0),-1*SUMIFS('Key Numbers'!$C$2:$C$71,'Key Numbers'!$A$2:$A$71,"&lt;="&amp;ABS($I951),'Key Numbers'!$A$2:$A$71,"&gt;="&amp;ABS($H951)),
SUMIFS('Key Numbers'!$C$2:$C$71,'Key Numbers'!$A$2:$A$71,"&gt;="&amp;ABS($I951),'Key Numbers'!$A$2:$A$71,"&lt;="&amp;ABS($H951))))))))))</f>
        <v>0</v>
      </c>
      <c r="M951" s="6" cm="1">
        <f t="array" ref="M951">IFERROR(INDEX(DVOA!$E$2:$E$20095,MATCH($F951&amp;$A951-1&amp;$B951,DVOA!$C$2:$C$20095&amp;DVOA!$A$2:$A20337&amp;DVOA!$B$2:$B$20095,0)),0)</f>
        <v>5.3999999999999999E-2</v>
      </c>
      <c r="N951" s="6" cm="1">
        <f t="array" ref="N951">IFERROR(INDEX(WDVOA!$W$2:$W$1616,MATCH($F951&amp;$A951-1&amp;$B951,WDVOA!$U$2:$U$19616&amp;WDVOA!$V$2:$V$19616&amp;WDVOA!$B$2:$B$19616,0)),0)</f>
        <v>0</v>
      </c>
      <c r="O951" s="6" cm="1">
        <f t="array" ref="O951">IFERROR(INDEX(DVOA!$AC$2:$AC$20095,MATCH($F951&amp;$A951-1&amp;$B951,DVOA!$C$2:$C$20095&amp;DVOA!$A$2:$A$20095&amp;DVOA!$B$2:$B$20095,0)
),0)</f>
        <v>0</v>
      </c>
      <c r="P951" s="6" cm="1">
        <f t="array" ref="P951">IFERROR(INDEX(DVOA!$E$2:$E$20095,MATCH($G951&amp;$A951-1&amp;$B951,DVOA!$C$2:$C$20095&amp;DVOA!$A$2:$A20337&amp;DVOA!$B$2:$B$20095,0)),0)</f>
        <v>0.10100000000000001</v>
      </c>
      <c r="Q951" s="6" cm="1">
        <f t="array" ref="Q951">IFERROR(INDEX(WDVOA!$W$2:$W$1616,MATCH($G951&amp;$A951-1&amp;$B951,WDVOA!$U$2:$U$19616&amp;WDVOA!$V$2:$V$19616&amp;WDVOA!$B$2:$B$19616,0)),0)</f>
        <v>0</v>
      </c>
      <c r="R951" s="6" cm="1">
        <f t="array" ref="R951">IFERROR(INDEX(DVOA!$AC$2:$AC$20095,MATCH($G951&amp;$A951-1&amp;$B951,DVOA!$C$2:$C$20095&amp;DVOA!$A$2:$A$20095&amp;DVOA!$B$2:$B$20095,0)
),0)</f>
        <v>0</v>
      </c>
      <c r="S951" s="6" t="str">
        <f t="shared" si="185"/>
        <v/>
      </c>
      <c r="T951" s="104" t="str">
        <f t="shared" si="193"/>
        <v/>
      </c>
      <c r="U951" s="104" t="str">
        <f t="shared" si="194"/>
        <v/>
      </c>
      <c r="V951" s="26" t="str" cm="1">
        <f t="array" ref="V951">IFERROR(IF(E951="H",INDEX('DVOA Pred'!$G$2:$G$1000,MATCH($F951&amp;$B951&amp;$A951,'DVOA Pred'!$C$2:$C$1000&amp;'DVOA Pred'!$A$2:$A$1000&amp;'DVOA Pred'!$B$2:$B$1000,0)),
INDEX('DVOA Pred'!$H$2:$H$1000,MATCH($F951&amp;$B951&amp;$A951,'DVOA Pred'!$D$2:$D$1000&amp;'DVOA Pred'!$A$2:$A$1000&amp;'DVOA Pred'!$B$2:$B$1000,0))),"")</f>
        <v/>
      </c>
      <c r="W951" s="26" t="str">
        <f t="shared" si="186"/>
        <v/>
      </c>
      <c r="X951" s="26" t="str">
        <f t="shared" si="187"/>
        <v/>
      </c>
      <c r="Y951" s="6" t="str">
        <f>IFERROR((PERCENTRANK($L$2:$L$20355,L951)*Multiples!$B$3)+((PERCENTRANK($W$2:$W$20355,W951)*(1-Multiples!$B$3))),"")</f>
        <v/>
      </c>
      <c r="Z951" s="64">
        <v>17</v>
      </c>
      <c r="AA951" s="64">
        <v>33</v>
      </c>
      <c r="AB951" s="24">
        <f t="shared" si="188"/>
        <v>-16</v>
      </c>
      <c r="AC951" s="24">
        <f t="shared" si="189"/>
        <v>-18.5</v>
      </c>
      <c r="AD951" s="24">
        <f t="shared" si="190"/>
        <v>-18.5</v>
      </c>
      <c r="AE951" s="99" t="str">
        <f t="shared" si="191"/>
        <v>No</v>
      </c>
      <c r="AF951" s="99" t="str">
        <f t="shared" si="192"/>
        <v>No</v>
      </c>
      <c r="AG951" s="64"/>
      <c r="AH951" s="105"/>
      <c r="AI951" s="105"/>
      <c r="AJ951" s="66"/>
    </row>
    <row r="952" spans="1:36" customFormat="1" x14ac:dyDescent="0.25">
      <c r="A952" s="7">
        <v>1</v>
      </c>
      <c r="B952" s="5">
        <v>2024</v>
      </c>
      <c r="C952" s="5" t="str">
        <f t="shared" si="182"/>
        <v>2024 W1</v>
      </c>
      <c r="D952" s="5">
        <v>477</v>
      </c>
      <c r="E952" s="5" t="s">
        <v>649</v>
      </c>
      <c r="F952" s="5" t="s">
        <v>32</v>
      </c>
      <c r="G952" s="5" t="s">
        <v>43</v>
      </c>
      <c r="H952" s="5">
        <v>3.5</v>
      </c>
      <c r="I952" s="61">
        <v>3.5</v>
      </c>
      <c r="J952" s="62" t="str">
        <f t="shared" si="183"/>
        <v>D0</v>
      </c>
      <c r="K952" s="61">
        <f t="shared" si="184"/>
        <v>0</v>
      </c>
      <c r="L952" s="228">
        <f>IF(K952=0,0,
IF(J952="D0.5",0.5*SUMIFS('Key Numbers'!$C$2:$C$71,'Key Numbers'!$A$2:$A$71,"&gt;="&amp;ABS($I952),'Key Numbers'!$A$2:$A$71,"&lt;="&amp;ABS($H952)),
IF(J952="D-0.5",0.5*-1*SUMIFS('Key Numbers'!$C$2:$C$71,'Key Numbers'!$A$2:$A$71,"&lt;="&amp;ABS($I952),'Key Numbers'!$A$2:$A$71,"&gt;="&amp;ABS($H952)),
IF(J952="F0.5",0.5*SUMIFS('Key Numbers'!$C$2:$C$71,'Key Numbers'!$A$2:$A$71,"&lt;="&amp;ABS($I952),'Key Numbers'!$A$2:$A$71,"&gt;="&amp;ABS($H952)),
IF(J952="F-0.5",0.5*-1*SUMIFS('Key Numbers'!$C$2:$C$71,'Key Numbers'!$A$2:$A$71,"&gt;="&amp;ABS($I952),'Key Numbers'!$A$2:$A$71,"&lt;="&amp;ABS($H952)),
IF(AND(LEFT(J952,1)="F",K952&lt;0),-1*SUMIFS('Key Numbers'!$C$2:$C$71,'Key Numbers'!$A$2:$A$71,"&gt;="&amp;ABS($I952),'Key Numbers'!$A$2:$A$71,"&lt;="&amp;ABS($H952)),
IF(AND(LEFT(J952,1)="F",K952&gt;0),SUMIFS('Key Numbers'!$C$2:$C$71,'Key Numbers'!$A$2:$A$71,"&lt;="&amp;ABS($I952),'Key Numbers'!$A$2:$A$71,"&gt;="&amp;ABS($H952)),
IF(AND(LEFT(J952,1)="D",K952&lt;0),-1*SUMIFS('Key Numbers'!$C$2:$C$71,'Key Numbers'!$A$2:$A$71,"&lt;="&amp;ABS($I952),'Key Numbers'!$A$2:$A$71,"&gt;="&amp;ABS($H952)),
SUMIFS('Key Numbers'!$C$2:$C$71,'Key Numbers'!$A$2:$A$71,"&gt;="&amp;ABS($I952),'Key Numbers'!$A$2:$A$71,"&lt;="&amp;ABS($H952))))))))))</f>
        <v>0</v>
      </c>
      <c r="M952" s="6" cm="1">
        <f t="array" ref="M952">IFERROR(INDEX(DVOA!$E$2:$E$20095,MATCH($F952&amp;$A952-1&amp;$B952,DVOA!$C$2:$C$20095&amp;DVOA!$A$2:$A20338&amp;DVOA!$B$2:$B$20095,0)),0)</f>
        <v>-7.3999999999999996E-2</v>
      </c>
      <c r="N952" s="6" cm="1">
        <f t="array" ref="N952">IFERROR(INDEX(WDVOA!$W$2:$W$1616,MATCH($F952&amp;$A952-1&amp;$B952,WDVOA!$U$2:$U$19616&amp;WDVOA!$V$2:$V$19616&amp;WDVOA!$B$2:$B$19616,0)),0)</f>
        <v>0</v>
      </c>
      <c r="O952" s="6" cm="1">
        <f t="array" ref="O952">IFERROR(INDEX(DVOA!$AC$2:$AC$20095,MATCH($F952&amp;$A952-1&amp;$B952,DVOA!$C$2:$C$20095&amp;DVOA!$A$2:$A$20095&amp;DVOA!$B$2:$B$20095,0)
),0)</f>
        <v>0</v>
      </c>
      <c r="P952" s="6" cm="1">
        <f t="array" ref="P952">IFERROR(INDEX(DVOA!$E$2:$E$20095,MATCH($G952&amp;$A952-1&amp;$B952,DVOA!$C$2:$C$20095&amp;DVOA!$A$2:$A20338&amp;DVOA!$B$2:$B$20095,0)),0)</f>
        <v>-0.05</v>
      </c>
      <c r="Q952" s="6" cm="1">
        <f t="array" ref="Q952">IFERROR(INDEX(WDVOA!$W$2:$W$1616,MATCH($G952&amp;$A952-1&amp;$B952,WDVOA!$U$2:$U$19616&amp;WDVOA!$V$2:$V$19616&amp;WDVOA!$B$2:$B$19616,0)),0)</f>
        <v>0</v>
      </c>
      <c r="R952" s="6" cm="1">
        <f t="array" ref="R952">IFERROR(INDEX(DVOA!$AC$2:$AC$20095,MATCH($G952&amp;$A952-1&amp;$B952,DVOA!$C$2:$C$20095&amp;DVOA!$A$2:$A$20095&amp;DVOA!$B$2:$B$20095,0)
),0)</f>
        <v>0</v>
      </c>
      <c r="S952" s="6" t="str">
        <f t="shared" si="185"/>
        <v/>
      </c>
      <c r="T952" s="104" t="str">
        <f t="shared" si="193"/>
        <v/>
      </c>
      <c r="U952" s="104" t="str">
        <f t="shared" si="194"/>
        <v/>
      </c>
      <c r="V952" s="26" t="str" cm="1">
        <f t="array" ref="V952">IFERROR(IF(E952="H",INDEX('DVOA Pred'!$G$2:$G$1000,MATCH($F952&amp;$B952&amp;$A952,'DVOA Pred'!$C$2:$C$1000&amp;'DVOA Pred'!$A$2:$A$1000&amp;'DVOA Pred'!$B$2:$B$1000,0)),
INDEX('DVOA Pred'!$H$2:$H$1000,MATCH($F952&amp;$B952&amp;$A952,'DVOA Pred'!$D$2:$D$1000&amp;'DVOA Pred'!$A$2:$A$1000&amp;'DVOA Pred'!$B$2:$B$1000,0))),"")</f>
        <v/>
      </c>
      <c r="W952" s="26" t="str">
        <f t="shared" si="186"/>
        <v/>
      </c>
      <c r="X952" s="26" t="str">
        <f t="shared" si="187"/>
        <v/>
      </c>
      <c r="Y952" s="6" t="str">
        <f>IFERROR((PERCENTRANK($L$2:$L$20355,L952)*Multiples!$B$3)+((PERCENTRANK($W$2:$W$20355,W952)*(1-Multiples!$B$3))),"")</f>
        <v/>
      </c>
      <c r="Z952" s="64">
        <v>18</v>
      </c>
      <c r="AA952" s="64">
        <v>10</v>
      </c>
      <c r="AB952" s="24">
        <f t="shared" si="188"/>
        <v>8</v>
      </c>
      <c r="AC952" s="24">
        <f t="shared" si="189"/>
        <v>11.5</v>
      </c>
      <c r="AD952" s="24">
        <f t="shared" si="190"/>
        <v>11.5</v>
      </c>
      <c r="AE952" s="99" t="str">
        <f t="shared" si="191"/>
        <v>Yes</v>
      </c>
      <c r="AF952" s="99" t="str">
        <f t="shared" si="192"/>
        <v>Yes</v>
      </c>
      <c r="AG952" s="64"/>
      <c r="AH952" s="105"/>
      <c r="AI952" s="105"/>
      <c r="AJ952" s="66"/>
    </row>
    <row r="953" spans="1:36" customFormat="1" x14ac:dyDescent="0.25">
      <c r="A953" s="7">
        <v>1</v>
      </c>
      <c r="B953" s="5">
        <v>2024</v>
      </c>
      <c r="C953" s="5" t="str">
        <f t="shared" si="182"/>
        <v>2024 W1</v>
      </c>
      <c r="D953" s="5">
        <v>477</v>
      </c>
      <c r="E953" s="5" t="s">
        <v>651</v>
      </c>
      <c r="F953" s="5" t="s">
        <v>43</v>
      </c>
      <c r="G953" s="5" t="s">
        <v>32</v>
      </c>
      <c r="H953" s="5">
        <v>-3.5</v>
      </c>
      <c r="I953" s="61">
        <v>-3.5</v>
      </c>
      <c r="J953" s="62" t="str">
        <f t="shared" si="183"/>
        <v>F0</v>
      </c>
      <c r="K953" s="61">
        <f t="shared" si="184"/>
        <v>0</v>
      </c>
      <c r="L953" s="228">
        <f>IF(K953=0,0,
IF(J953="D0.5",0.5*SUMIFS('Key Numbers'!$C$2:$C$71,'Key Numbers'!$A$2:$A$71,"&gt;="&amp;ABS($I953),'Key Numbers'!$A$2:$A$71,"&lt;="&amp;ABS($H953)),
IF(J953="D-0.5",0.5*-1*SUMIFS('Key Numbers'!$C$2:$C$71,'Key Numbers'!$A$2:$A$71,"&lt;="&amp;ABS($I953),'Key Numbers'!$A$2:$A$71,"&gt;="&amp;ABS($H953)),
IF(J953="F0.5",0.5*SUMIFS('Key Numbers'!$C$2:$C$71,'Key Numbers'!$A$2:$A$71,"&lt;="&amp;ABS($I953),'Key Numbers'!$A$2:$A$71,"&gt;="&amp;ABS($H953)),
IF(J953="F-0.5",0.5*-1*SUMIFS('Key Numbers'!$C$2:$C$71,'Key Numbers'!$A$2:$A$71,"&gt;="&amp;ABS($I953),'Key Numbers'!$A$2:$A$71,"&lt;="&amp;ABS($H953)),
IF(AND(LEFT(J953,1)="F",K953&lt;0),-1*SUMIFS('Key Numbers'!$C$2:$C$71,'Key Numbers'!$A$2:$A$71,"&gt;="&amp;ABS($I953),'Key Numbers'!$A$2:$A$71,"&lt;="&amp;ABS($H953)),
IF(AND(LEFT(J953,1)="F",K953&gt;0),SUMIFS('Key Numbers'!$C$2:$C$71,'Key Numbers'!$A$2:$A$71,"&lt;="&amp;ABS($I953),'Key Numbers'!$A$2:$A$71,"&gt;="&amp;ABS($H953)),
IF(AND(LEFT(J953,1)="D",K953&lt;0),-1*SUMIFS('Key Numbers'!$C$2:$C$71,'Key Numbers'!$A$2:$A$71,"&lt;="&amp;ABS($I953),'Key Numbers'!$A$2:$A$71,"&gt;="&amp;ABS($H953)),
SUMIFS('Key Numbers'!$C$2:$C$71,'Key Numbers'!$A$2:$A$71,"&gt;="&amp;ABS($I953),'Key Numbers'!$A$2:$A$71,"&lt;="&amp;ABS($H953))))))))))</f>
        <v>0</v>
      </c>
      <c r="M953" s="6" cm="1">
        <f t="array" ref="M953">IFERROR(INDEX(DVOA!$E$2:$E$20095,MATCH($F953&amp;$A953-1&amp;$B953,DVOA!$C$2:$C$20095&amp;DVOA!$A$2:$A20339&amp;DVOA!$B$2:$B$20095,0)),0)</f>
        <v>-0.05</v>
      </c>
      <c r="N953" s="6" cm="1">
        <f t="array" ref="N953">IFERROR(INDEX(WDVOA!$W$2:$W$1616,MATCH($F953&amp;$A953-1&amp;$B953,WDVOA!$U$2:$U$19616&amp;WDVOA!$V$2:$V$19616&amp;WDVOA!$B$2:$B$19616,0)),0)</f>
        <v>0</v>
      </c>
      <c r="O953" s="6" cm="1">
        <f t="array" ref="O953">IFERROR(INDEX(DVOA!$AC$2:$AC$20095,MATCH($F953&amp;$A953-1&amp;$B953,DVOA!$C$2:$C$20095&amp;DVOA!$A$2:$A$20095&amp;DVOA!$B$2:$B$20095,0)
),0)</f>
        <v>0</v>
      </c>
      <c r="P953" s="6" cm="1">
        <f t="array" ref="P953">IFERROR(INDEX(DVOA!$E$2:$E$20095,MATCH($G953&amp;$A953-1&amp;$B953,DVOA!$C$2:$C$20095&amp;DVOA!$A$2:$A20339&amp;DVOA!$B$2:$B$20095,0)),0)</f>
        <v>-7.3999999999999996E-2</v>
      </c>
      <c r="Q953" s="6" cm="1">
        <f t="array" ref="Q953">IFERROR(INDEX(WDVOA!$W$2:$W$1616,MATCH($G953&amp;$A953-1&amp;$B953,WDVOA!$U$2:$U$19616&amp;WDVOA!$V$2:$V$19616&amp;WDVOA!$B$2:$B$19616,0)),0)</f>
        <v>0</v>
      </c>
      <c r="R953" s="6" cm="1">
        <f t="array" ref="R953">IFERROR(INDEX(DVOA!$AC$2:$AC$20095,MATCH($G953&amp;$A953-1&amp;$B953,DVOA!$C$2:$C$20095&amp;DVOA!$A$2:$A$20095&amp;DVOA!$B$2:$B$20095,0)
),0)</f>
        <v>0</v>
      </c>
      <c r="S953" s="6" t="str">
        <f t="shared" si="185"/>
        <v/>
      </c>
      <c r="T953" s="104" t="str">
        <f t="shared" si="193"/>
        <v/>
      </c>
      <c r="U953" s="104" t="str">
        <f t="shared" si="194"/>
        <v/>
      </c>
      <c r="V953" s="26" t="str" cm="1">
        <f t="array" ref="V953">IFERROR(IF(E953="H",INDEX('DVOA Pred'!$G$2:$G$1000,MATCH($F953&amp;$B953&amp;$A953,'DVOA Pred'!$C$2:$C$1000&amp;'DVOA Pred'!$A$2:$A$1000&amp;'DVOA Pred'!$B$2:$B$1000,0)),
INDEX('DVOA Pred'!$H$2:$H$1000,MATCH($F953&amp;$B953&amp;$A953,'DVOA Pred'!$D$2:$D$1000&amp;'DVOA Pred'!$A$2:$A$1000&amp;'DVOA Pred'!$B$2:$B$1000,0))),"")</f>
        <v/>
      </c>
      <c r="W953" s="26" t="str">
        <f t="shared" si="186"/>
        <v/>
      </c>
      <c r="X953" s="26" t="str">
        <f t="shared" si="187"/>
        <v/>
      </c>
      <c r="Y953" s="6" t="str">
        <f>IFERROR((PERCENTRANK($L$2:$L$20355,L953)*Multiples!$B$3)+((PERCENTRANK($W$2:$W$20355,W953)*(1-Multiples!$B$3))),"")</f>
        <v/>
      </c>
      <c r="Z953" s="64">
        <v>10</v>
      </c>
      <c r="AA953" s="64">
        <v>18</v>
      </c>
      <c r="AB953" s="24">
        <f t="shared" si="188"/>
        <v>-8</v>
      </c>
      <c r="AC953" s="24">
        <f t="shared" si="189"/>
        <v>-11.5</v>
      </c>
      <c r="AD953" s="24">
        <f t="shared" si="190"/>
        <v>-11.5</v>
      </c>
      <c r="AE953" s="99" t="str">
        <f t="shared" si="191"/>
        <v>No</v>
      </c>
      <c r="AF953" s="99" t="str">
        <f t="shared" si="192"/>
        <v>No</v>
      </c>
      <c r="AG953" s="64"/>
      <c r="AH953" s="105"/>
      <c r="AI953" s="105"/>
      <c r="AJ953" s="66"/>
    </row>
    <row r="954" spans="1:36" customFormat="1" x14ac:dyDescent="0.25">
      <c r="A954" s="7">
        <v>1</v>
      </c>
      <c r="B954" s="5">
        <v>2024</v>
      </c>
      <c r="C954" s="5" t="str">
        <f t="shared" si="182"/>
        <v>2024 W1</v>
      </c>
      <c r="D954" s="5">
        <v>478</v>
      </c>
      <c r="E954" s="5" t="s">
        <v>651</v>
      </c>
      <c r="F954" s="5" t="s">
        <v>21</v>
      </c>
      <c r="G954" s="5" t="s">
        <v>42</v>
      </c>
      <c r="H954" s="5">
        <v>-3.5</v>
      </c>
      <c r="I954" s="61">
        <v>-4.5</v>
      </c>
      <c r="J954" s="62" t="str">
        <f t="shared" si="183"/>
        <v>F1</v>
      </c>
      <c r="K954" s="61">
        <f t="shared" si="184"/>
        <v>1</v>
      </c>
      <c r="L954" s="228">
        <f>IF(K954=0,0,
IF(J954="D0.5",0.5*SUMIFS('Key Numbers'!$C$2:$C$71,'Key Numbers'!$A$2:$A$71,"&gt;="&amp;ABS($I954),'Key Numbers'!$A$2:$A$71,"&lt;="&amp;ABS($H954)),
IF(J954="D-0.5",0.5*-1*SUMIFS('Key Numbers'!$C$2:$C$71,'Key Numbers'!$A$2:$A$71,"&lt;="&amp;ABS($I954),'Key Numbers'!$A$2:$A$71,"&gt;="&amp;ABS($H954)),
IF(J954="F0.5",0.5*SUMIFS('Key Numbers'!$C$2:$C$71,'Key Numbers'!$A$2:$A$71,"&lt;="&amp;ABS($I954),'Key Numbers'!$A$2:$A$71,"&gt;="&amp;ABS($H954)),
IF(J954="F-0.5",0.5*-1*SUMIFS('Key Numbers'!$C$2:$C$71,'Key Numbers'!$A$2:$A$71,"&gt;="&amp;ABS($I954),'Key Numbers'!$A$2:$A$71,"&lt;="&amp;ABS($H954)),
IF(AND(LEFT(J954,1)="F",K954&lt;0),-1*SUMIFS('Key Numbers'!$C$2:$C$71,'Key Numbers'!$A$2:$A$71,"&gt;="&amp;ABS($I954),'Key Numbers'!$A$2:$A$71,"&lt;="&amp;ABS($H954)),
IF(AND(LEFT(J954,1)="F",K954&gt;0),SUMIFS('Key Numbers'!$C$2:$C$71,'Key Numbers'!$A$2:$A$71,"&lt;="&amp;ABS($I954),'Key Numbers'!$A$2:$A$71,"&gt;="&amp;ABS($H954)),
IF(AND(LEFT(J954,1)="D",K954&lt;0),-1*SUMIFS('Key Numbers'!$C$2:$C$71,'Key Numbers'!$A$2:$A$71,"&lt;="&amp;ABS($I954),'Key Numbers'!$A$2:$A$71,"&gt;="&amp;ABS($H954)),
SUMIFS('Key Numbers'!$C$2:$C$71,'Key Numbers'!$A$2:$A$71,"&gt;="&amp;ABS($I954),'Key Numbers'!$A$2:$A$71,"&lt;="&amp;ABS($H954))))))))))</f>
        <v>5.8715596330275233E-2</v>
      </c>
      <c r="M954" s="6" cm="1">
        <f t="array" ref="M954">IFERROR(INDEX(DVOA!$E$2:$E$20095,MATCH($F954&amp;$A954-1&amp;$B954,DVOA!$C$2:$C$20095&amp;DVOA!$A$2:$A20340&amp;DVOA!$B$2:$B$20095,0)),0)</f>
        <v>0.107</v>
      </c>
      <c r="N954" s="6" cm="1">
        <f t="array" ref="N954">IFERROR(INDEX(WDVOA!$W$2:$W$1616,MATCH($F954&amp;$A954-1&amp;$B954,WDVOA!$U$2:$U$19616&amp;WDVOA!$V$2:$V$19616&amp;WDVOA!$B$2:$B$19616,0)),0)</f>
        <v>0</v>
      </c>
      <c r="O954" s="6" cm="1">
        <f t="array" ref="O954">IFERROR(INDEX(DVOA!$AC$2:$AC$20095,MATCH($F954&amp;$A954-1&amp;$B954,DVOA!$C$2:$C$20095&amp;DVOA!$A$2:$A$20095&amp;DVOA!$B$2:$B$20095,0)
),0)</f>
        <v>0</v>
      </c>
      <c r="P954" s="6" cm="1">
        <f t="array" ref="P954">IFERROR(INDEX(DVOA!$E$2:$E$20095,MATCH($G954&amp;$A954-1&amp;$B954,DVOA!$C$2:$C$20095&amp;DVOA!$A$2:$A20340&amp;DVOA!$B$2:$B$20095,0)),0)</f>
        <v>4.4999999999999998E-2</v>
      </c>
      <c r="Q954" s="6" cm="1">
        <f t="array" ref="Q954">IFERROR(INDEX(WDVOA!$W$2:$W$1616,MATCH($G954&amp;$A954-1&amp;$B954,WDVOA!$U$2:$U$19616&amp;WDVOA!$V$2:$V$19616&amp;WDVOA!$B$2:$B$19616,0)),0)</f>
        <v>0</v>
      </c>
      <c r="R954" s="6" cm="1">
        <f t="array" ref="R954">IFERROR(INDEX(DVOA!$AC$2:$AC$20095,MATCH($G954&amp;$A954-1&amp;$B954,DVOA!$C$2:$C$20095&amp;DVOA!$A$2:$A$20095&amp;DVOA!$B$2:$B$20095,0)
),0)</f>
        <v>0</v>
      </c>
      <c r="S954" s="6" t="str">
        <f t="shared" si="185"/>
        <v/>
      </c>
      <c r="T954" s="104" t="str">
        <f t="shared" si="193"/>
        <v/>
      </c>
      <c r="U954" s="104" t="str">
        <f t="shared" si="194"/>
        <v/>
      </c>
      <c r="V954" s="26" t="str" cm="1">
        <f t="array" ref="V954">IFERROR(IF(E954="H",INDEX('DVOA Pred'!$G$2:$G$1000,MATCH($F954&amp;$B954&amp;$A954,'DVOA Pred'!$C$2:$C$1000&amp;'DVOA Pred'!$A$2:$A$1000&amp;'DVOA Pred'!$B$2:$B$1000,0)),
INDEX('DVOA Pred'!$H$2:$H$1000,MATCH($F954&amp;$B954&amp;$A954,'DVOA Pred'!$D$2:$D$1000&amp;'DVOA Pred'!$A$2:$A$1000&amp;'DVOA Pred'!$B$2:$B$1000,0))),"")</f>
        <v/>
      </c>
      <c r="W954" s="26" t="str">
        <f t="shared" si="186"/>
        <v/>
      </c>
      <c r="X954" s="26" t="str">
        <f t="shared" si="187"/>
        <v/>
      </c>
      <c r="Y954" s="6" t="str">
        <f>IFERROR((PERCENTRANK($L$2:$L$20355,L954)*Multiples!$B$3)+((PERCENTRANK($W$2:$W$20355,W954)*(1-Multiples!$B$3))),"")</f>
        <v/>
      </c>
      <c r="Z954" s="64">
        <v>26</v>
      </c>
      <c r="AA954" s="64">
        <v>20</v>
      </c>
      <c r="AB954" s="24">
        <f t="shared" si="188"/>
        <v>6</v>
      </c>
      <c r="AC954" s="24">
        <f t="shared" si="189"/>
        <v>2.5</v>
      </c>
      <c r="AD954" s="24">
        <f t="shared" si="190"/>
        <v>1.5</v>
      </c>
      <c r="AE954" s="99" t="str">
        <f t="shared" si="191"/>
        <v>Yes</v>
      </c>
      <c r="AF954" s="99" t="str">
        <f t="shared" si="192"/>
        <v>Yes</v>
      </c>
      <c r="AG954" s="64"/>
      <c r="AH954" s="105"/>
      <c r="AI954" s="171">
        <v>4</v>
      </c>
      <c r="AJ954" s="66"/>
    </row>
    <row r="955" spans="1:36" customFormat="1" x14ac:dyDescent="0.25">
      <c r="A955" s="7">
        <v>1</v>
      </c>
      <c r="B955" s="5">
        <v>2024</v>
      </c>
      <c r="C955" s="5" t="str">
        <f t="shared" si="182"/>
        <v>2024 W1</v>
      </c>
      <c r="D955" s="5">
        <v>478</v>
      </c>
      <c r="E955" s="5" t="s">
        <v>649</v>
      </c>
      <c r="F955" s="5" t="s">
        <v>42</v>
      </c>
      <c r="G955" s="5" t="s">
        <v>21</v>
      </c>
      <c r="H955" s="5">
        <v>3.5</v>
      </c>
      <c r="I955" s="61">
        <v>4.5</v>
      </c>
      <c r="J955" s="62" t="str">
        <f t="shared" si="183"/>
        <v>D-1</v>
      </c>
      <c r="K955" s="61">
        <f t="shared" si="184"/>
        <v>-1</v>
      </c>
      <c r="L955" s="228">
        <f>IF(K955=0,0,
IF(J955="D0.5",0.5*SUMIFS('Key Numbers'!$C$2:$C$71,'Key Numbers'!$A$2:$A$71,"&gt;="&amp;ABS($I955),'Key Numbers'!$A$2:$A$71,"&lt;="&amp;ABS($H955)),
IF(J955="D-0.5",0.5*-1*SUMIFS('Key Numbers'!$C$2:$C$71,'Key Numbers'!$A$2:$A$71,"&lt;="&amp;ABS($I955),'Key Numbers'!$A$2:$A$71,"&gt;="&amp;ABS($H955)),
IF(J955="F0.5",0.5*SUMIFS('Key Numbers'!$C$2:$C$71,'Key Numbers'!$A$2:$A$71,"&lt;="&amp;ABS($I955),'Key Numbers'!$A$2:$A$71,"&gt;="&amp;ABS($H955)),
IF(J955="F-0.5",0.5*-1*SUMIFS('Key Numbers'!$C$2:$C$71,'Key Numbers'!$A$2:$A$71,"&gt;="&amp;ABS($I955),'Key Numbers'!$A$2:$A$71,"&lt;="&amp;ABS($H955)),
IF(AND(LEFT(J955,1)="F",K955&lt;0),-1*SUMIFS('Key Numbers'!$C$2:$C$71,'Key Numbers'!$A$2:$A$71,"&gt;="&amp;ABS($I955),'Key Numbers'!$A$2:$A$71,"&lt;="&amp;ABS($H955)),
IF(AND(LEFT(J955,1)="F",K955&gt;0),SUMIFS('Key Numbers'!$C$2:$C$71,'Key Numbers'!$A$2:$A$71,"&lt;="&amp;ABS($I955),'Key Numbers'!$A$2:$A$71,"&gt;="&amp;ABS($H955)),
IF(AND(LEFT(J955,1)="D",K955&lt;0),-1*SUMIFS('Key Numbers'!$C$2:$C$71,'Key Numbers'!$A$2:$A$71,"&lt;="&amp;ABS($I955),'Key Numbers'!$A$2:$A$71,"&gt;="&amp;ABS($H955)),
SUMIFS('Key Numbers'!$C$2:$C$71,'Key Numbers'!$A$2:$A$71,"&gt;="&amp;ABS($I955),'Key Numbers'!$A$2:$A$71,"&lt;="&amp;ABS($H955))))))))))</f>
        <v>-5.8715596330275233E-2</v>
      </c>
      <c r="M955" s="6" cm="1">
        <f t="array" ref="M955">IFERROR(INDEX(DVOA!$E$2:$E$20095,MATCH($F955&amp;$A955-1&amp;$B955,DVOA!$C$2:$C$20095&amp;DVOA!$A$2:$A20341&amp;DVOA!$B$2:$B$20095,0)),0)</f>
        <v>4.4999999999999998E-2</v>
      </c>
      <c r="N955" s="6" cm="1">
        <f t="array" ref="N955">IFERROR(INDEX(WDVOA!$W$2:$W$1616,MATCH($F955&amp;$A955-1&amp;$B955,WDVOA!$U$2:$U$19616&amp;WDVOA!$V$2:$V$19616&amp;WDVOA!$B$2:$B$19616,0)),0)</f>
        <v>0</v>
      </c>
      <c r="O955" s="6" cm="1">
        <f t="array" ref="O955">IFERROR(INDEX(DVOA!$AC$2:$AC$20095,MATCH($F955&amp;$A955-1&amp;$B955,DVOA!$C$2:$C$20095&amp;DVOA!$A$2:$A$20095&amp;DVOA!$B$2:$B$20095,0)
),0)</f>
        <v>0</v>
      </c>
      <c r="P955" s="6" cm="1">
        <f t="array" ref="P955">IFERROR(INDEX(DVOA!$E$2:$E$20095,MATCH($G955&amp;$A955-1&amp;$B955,DVOA!$C$2:$C$20095&amp;DVOA!$A$2:$A20341&amp;DVOA!$B$2:$B$20095,0)),0)</f>
        <v>0.107</v>
      </c>
      <c r="Q955" s="6" cm="1">
        <f t="array" ref="Q955">IFERROR(INDEX(WDVOA!$W$2:$W$1616,MATCH($G955&amp;$A955-1&amp;$B955,WDVOA!$U$2:$U$19616&amp;WDVOA!$V$2:$V$19616&amp;WDVOA!$B$2:$B$19616,0)),0)</f>
        <v>0</v>
      </c>
      <c r="R955" s="6" cm="1">
        <f t="array" ref="R955">IFERROR(INDEX(DVOA!$AC$2:$AC$20095,MATCH($G955&amp;$A955-1&amp;$B955,DVOA!$C$2:$C$20095&amp;DVOA!$A$2:$A$20095&amp;DVOA!$B$2:$B$20095,0)
),0)</f>
        <v>0</v>
      </c>
      <c r="S955" s="6" t="str">
        <f t="shared" si="185"/>
        <v/>
      </c>
      <c r="T955" s="104" t="str">
        <f t="shared" si="193"/>
        <v/>
      </c>
      <c r="U955" s="104" t="str">
        <f t="shared" si="194"/>
        <v/>
      </c>
      <c r="V955" s="26" t="str" cm="1">
        <f t="array" ref="V955">IFERROR(IF(E955="H",INDEX('DVOA Pred'!$G$2:$G$1000,MATCH($F955&amp;$B955&amp;$A955,'DVOA Pred'!$C$2:$C$1000&amp;'DVOA Pred'!$A$2:$A$1000&amp;'DVOA Pred'!$B$2:$B$1000,0)),
INDEX('DVOA Pred'!$H$2:$H$1000,MATCH($F955&amp;$B955&amp;$A955,'DVOA Pred'!$D$2:$D$1000&amp;'DVOA Pred'!$A$2:$A$1000&amp;'DVOA Pred'!$B$2:$B$1000,0))),"")</f>
        <v/>
      </c>
      <c r="W955" s="26" t="str">
        <f t="shared" si="186"/>
        <v/>
      </c>
      <c r="X955" s="26" t="str">
        <f t="shared" si="187"/>
        <v/>
      </c>
      <c r="Y955" s="6" t="str">
        <f>IFERROR((PERCENTRANK($L$2:$L$20355,L955)*Multiples!$B$3)+((PERCENTRANK($W$2:$W$20355,W955)*(1-Multiples!$B$3))),"")</f>
        <v/>
      </c>
      <c r="Z955" s="64">
        <v>20</v>
      </c>
      <c r="AA955" s="64">
        <v>26</v>
      </c>
      <c r="AB955" s="24">
        <f t="shared" si="188"/>
        <v>-6</v>
      </c>
      <c r="AC955" s="24">
        <f t="shared" si="189"/>
        <v>-2.5</v>
      </c>
      <c r="AD955" s="24">
        <f t="shared" si="190"/>
        <v>-1.5</v>
      </c>
      <c r="AE955" s="99" t="str">
        <f t="shared" si="191"/>
        <v>No</v>
      </c>
      <c r="AF955" s="99" t="str">
        <f t="shared" si="192"/>
        <v>No</v>
      </c>
      <c r="AG955" s="64"/>
      <c r="AH955" s="105"/>
      <c r="AI955" s="105"/>
      <c r="AJ955" s="66"/>
    </row>
    <row r="956" spans="1:36" customFormat="1" x14ac:dyDescent="0.25">
      <c r="A956" s="7">
        <v>1</v>
      </c>
      <c r="B956" s="5">
        <v>2024</v>
      </c>
      <c r="C956" s="5" t="str">
        <f t="shared" si="182"/>
        <v>2024 W1</v>
      </c>
      <c r="D956" s="5">
        <v>479</v>
      </c>
      <c r="E956" s="5" t="s">
        <v>649</v>
      </c>
      <c r="F956" s="5" t="s">
        <v>39</v>
      </c>
      <c r="G956" s="5" t="s">
        <v>30</v>
      </c>
      <c r="H956" s="5">
        <v>5.5</v>
      </c>
      <c r="I956" s="61">
        <v>6</v>
      </c>
      <c r="J956" s="62" t="str">
        <f t="shared" si="183"/>
        <v>D-0.5</v>
      </c>
      <c r="K956" s="61">
        <f t="shared" si="184"/>
        <v>-0.5</v>
      </c>
      <c r="L956" s="228">
        <f>IF(K956=0,0,
IF(J956="D0.5",0.5*SUMIFS('Key Numbers'!$C$2:$C$71,'Key Numbers'!$A$2:$A$71,"&gt;="&amp;ABS($I956),'Key Numbers'!$A$2:$A$71,"&lt;="&amp;ABS($H956)),
IF(J956="D-0.5",0.5*-1*SUMIFS('Key Numbers'!$C$2:$C$71,'Key Numbers'!$A$2:$A$71,"&lt;="&amp;ABS($I956),'Key Numbers'!$A$2:$A$71,"&gt;="&amp;ABS($H956)),
IF(J956="F0.5",0.5*SUMIFS('Key Numbers'!$C$2:$C$71,'Key Numbers'!$A$2:$A$71,"&lt;="&amp;ABS($I956),'Key Numbers'!$A$2:$A$71,"&gt;="&amp;ABS($H956)),
IF(J956="F-0.5",0.5*-1*SUMIFS('Key Numbers'!$C$2:$C$71,'Key Numbers'!$A$2:$A$71,"&gt;="&amp;ABS($I956),'Key Numbers'!$A$2:$A$71,"&lt;="&amp;ABS($H956)),
IF(AND(LEFT(J956,1)="F",K956&lt;0),-1*SUMIFS('Key Numbers'!$C$2:$C$71,'Key Numbers'!$A$2:$A$71,"&gt;="&amp;ABS($I956),'Key Numbers'!$A$2:$A$71,"&lt;="&amp;ABS($H956)),
IF(AND(LEFT(J956,1)="F",K956&gt;0),SUMIFS('Key Numbers'!$C$2:$C$71,'Key Numbers'!$A$2:$A$71,"&lt;="&amp;ABS($I956),'Key Numbers'!$A$2:$A$71,"&gt;="&amp;ABS($H956)),
IF(AND(LEFT(J956,1)="D",K956&lt;0),-1*SUMIFS('Key Numbers'!$C$2:$C$71,'Key Numbers'!$A$2:$A$71,"&lt;="&amp;ABS($I956),'Key Numbers'!$A$2:$A$71,"&gt;="&amp;ABS($H956)),
SUMIFS('Key Numbers'!$C$2:$C$71,'Key Numbers'!$A$2:$A$71,"&gt;="&amp;ABS($I956),'Key Numbers'!$A$2:$A$71,"&lt;="&amp;ABS($H956))))))))))</f>
        <v>-3.669724770642202E-2</v>
      </c>
      <c r="M956" s="6" cm="1">
        <f t="array" ref="M956">IFERROR(INDEX(DVOA!$E$2:$E$20095,MATCH($F956&amp;$A956-1&amp;$B956,DVOA!$C$2:$C$20095&amp;DVOA!$A$2:$A20342&amp;DVOA!$B$2:$B$20095,0)),0)</f>
        <v>-0.13300000000000001</v>
      </c>
      <c r="N956" s="6" cm="1">
        <f t="array" ref="N956">IFERROR(INDEX(WDVOA!$W$2:$W$1616,MATCH($F956&amp;$A956-1&amp;$B956,WDVOA!$U$2:$U$19616&amp;WDVOA!$V$2:$V$19616&amp;WDVOA!$B$2:$B$19616,0)),0)</f>
        <v>0</v>
      </c>
      <c r="O956" s="6" cm="1">
        <f t="array" ref="O956">IFERROR(INDEX(DVOA!$AC$2:$AC$20095,MATCH($F956&amp;$A956-1&amp;$B956,DVOA!$C$2:$C$20095&amp;DVOA!$A$2:$A$20095&amp;DVOA!$B$2:$B$20095,0)
),0)</f>
        <v>0</v>
      </c>
      <c r="P956" s="6" cm="1">
        <f t="array" ref="P956">IFERROR(INDEX(DVOA!$E$2:$E$20095,MATCH($G956&amp;$A956-1&amp;$B956,DVOA!$C$2:$C$20095&amp;DVOA!$A$2:$A20342&amp;DVOA!$B$2:$B$20095,0)),0)</f>
        <v>3.4000000000000002E-2</v>
      </c>
      <c r="Q956" s="6" cm="1">
        <f t="array" ref="Q956">IFERROR(INDEX(WDVOA!$W$2:$W$1616,MATCH($G956&amp;$A956-1&amp;$B956,WDVOA!$U$2:$U$19616&amp;WDVOA!$V$2:$V$19616&amp;WDVOA!$B$2:$B$19616,0)),0)</f>
        <v>0</v>
      </c>
      <c r="R956" s="6" cm="1">
        <f t="array" ref="R956">IFERROR(INDEX(DVOA!$AC$2:$AC$20095,MATCH($G956&amp;$A956-1&amp;$B956,DVOA!$C$2:$C$20095&amp;DVOA!$A$2:$A$20095&amp;DVOA!$B$2:$B$20095,0)
),0)</f>
        <v>0</v>
      </c>
      <c r="S956" s="6" t="str">
        <f t="shared" si="185"/>
        <v/>
      </c>
      <c r="T956" s="104" t="str">
        <f t="shared" si="193"/>
        <v/>
      </c>
      <c r="U956" s="104" t="str">
        <f t="shared" si="194"/>
        <v/>
      </c>
      <c r="V956" s="26" t="str" cm="1">
        <f t="array" ref="V956">IFERROR(IF(E956="H",INDEX('DVOA Pred'!$G$2:$G$1000,MATCH($F956&amp;$B956&amp;$A956,'DVOA Pred'!$C$2:$C$1000&amp;'DVOA Pred'!$A$2:$A$1000&amp;'DVOA Pred'!$B$2:$B$1000,0)),
INDEX('DVOA Pred'!$H$2:$H$1000,MATCH($F956&amp;$B956&amp;$A956,'DVOA Pred'!$D$2:$D$1000&amp;'DVOA Pred'!$A$2:$A$1000&amp;'DVOA Pred'!$B$2:$B$1000,0))),"")</f>
        <v/>
      </c>
      <c r="W956" s="26" t="str">
        <f t="shared" si="186"/>
        <v/>
      </c>
      <c r="X956" s="26" t="str">
        <f t="shared" si="187"/>
        <v/>
      </c>
      <c r="Y956" s="6" t="str">
        <f>IFERROR((PERCENTRANK($L$2:$L$20355,L956)*Multiples!$B$3)+((PERCENTRANK($W$2:$W$20355,W956)*(1-Multiples!$B$3))),"")</f>
        <v/>
      </c>
      <c r="Z956" s="64">
        <v>20</v>
      </c>
      <c r="AA956" s="64">
        <v>26</v>
      </c>
      <c r="AB956" s="24">
        <f t="shared" si="188"/>
        <v>-6</v>
      </c>
      <c r="AC956" s="24">
        <f t="shared" si="189"/>
        <v>-0.5</v>
      </c>
      <c r="AD956" s="24">
        <f t="shared" si="190"/>
        <v>0</v>
      </c>
      <c r="AE956" s="99" t="str">
        <f t="shared" si="191"/>
        <v>No</v>
      </c>
      <c r="AF956" s="99" t="str">
        <f t="shared" si="192"/>
        <v>No</v>
      </c>
      <c r="AG956" s="64"/>
      <c r="AH956" s="105"/>
      <c r="AI956" s="105"/>
      <c r="AJ956" s="66"/>
    </row>
    <row r="957" spans="1:36" customFormat="1" x14ac:dyDescent="0.25">
      <c r="A957" s="7">
        <v>1</v>
      </c>
      <c r="B957" s="5">
        <v>2024</v>
      </c>
      <c r="C957" s="5" t="str">
        <f t="shared" si="182"/>
        <v>2024 W1</v>
      </c>
      <c r="D957" s="5">
        <v>479</v>
      </c>
      <c r="E957" s="5" t="s">
        <v>651</v>
      </c>
      <c r="F957" s="5" t="s">
        <v>30</v>
      </c>
      <c r="G957" s="5" t="s">
        <v>39</v>
      </c>
      <c r="H957" s="5">
        <v>-5.5</v>
      </c>
      <c r="I957" s="61">
        <v>6</v>
      </c>
      <c r="J957" s="62" t="str">
        <f t="shared" si="183"/>
        <v>D-11.5</v>
      </c>
      <c r="K957" s="61">
        <f t="shared" si="184"/>
        <v>-11.5</v>
      </c>
      <c r="L957" s="228">
        <f>IF(K957=0,0,
IF(J957="D0.5",0.5*SUMIFS('Key Numbers'!$C$2:$C$71,'Key Numbers'!$A$2:$A$71,"&gt;="&amp;ABS($I957),'Key Numbers'!$A$2:$A$71,"&lt;="&amp;ABS($H957)),
IF(J957="D-0.5",0.5*-1*SUMIFS('Key Numbers'!$C$2:$C$71,'Key Numbers'!$A$2:$A$71,"&lt;="&amp;ABS($I957),'Key Numbers'!$A$2:$A$71,"&gt;="&amp;ABS($H957)),
IF(J957="F0.5",0.5*SUMIFS('Key Numbers'!$C$2:$C$71,'Key Numbers'!$A$2:$A$71,"&lt;="&amp;ABS($I957),'Key Numbers'!$A$2:$A$71,"&gt;="&amp;ABS($H957)),
IF(J957="F-0.5",0.5*-1*SUMIFS('Key Numbers'!$C$2:$C$71,'Key Numbers'!$A$2:$A$71,"&gt;="&amp;ABS($I957),'Key Numbers'!$A$2:$A$71,"&lt;="&amp;ABS($H957)),
IF(AND(LEFT(J957,1)="F",K957&lt;0),-1*SUMIFS('Key Numbers'!$C$2:$C$71,'Key Numbers'!$A$2:$A$71,"&gt;="&amp;ABS($I957),'Key Numbers'!$A$2:$A$71,"&lt;="&amp;ABS($H957)),
IF(AND(LEFT(J957,1)="F",K957&gt;0),SUMIFS('Key Numbers'!$C$2:$C$71,'Key Numbers'!$A$2:$A$71,"&lt;="&amp;ABS($I957),'Key Numbers'!$A$2:$A$71,"&gt;="&amp;ABS($H957)),
IF(AND(LEFT(J957,1)="D",K957&lt;0),-1*SUMIFS('Key Numbers'!$C$2:$C$71,'Key Numbers'!$A$2:$A$71,"&lt;="&amp;ABS($I957),'Key Numbers'!$A$2:$A$71,"&gt;="&amp;ABS($H957)),
SUMIFS('Key Numbers'!$C$2:$C$71,'Key Numbers'!$A$2:$A$71,"&gt;="&amp;ABS($I957),'Key Numbers'!$A$2:$A$71,"&lt;="&amp;ABS($H957))))))))))</f>
        <v>-7.3394495412844041E-2</v>
      </c>
      <c r="M957" s="6" cm="1">
        <f t="array" ref="M957">IFERROR(INDEX(DVOA!$E$2:$E$20095,MATCH($F957&amp;$A957-1&amp;$B957,DVOA!$C$2:$C$20095&amp;DVOA!$A$2:$A20343&amp;DVOA!$B$2:$B$20095,0)),0)</f>
        <v>3.4000000000000002E-2</v>
      </c>
      <c r="N957" s="6" cm="1">
        <f t="array" ref="N957">IFERROR(INDEX(WDVOA!$W$2:$W$1616,MATCH($F957&amp;$A957-1&amp;$B957,WDVOA!$U$2:$U$19616&amp;WDVOA!$V$2:$V$19616&amp;WDVOA!$B$2:$B$19616,0)),0)</f>
        <v>0</v>
      </c>
      <c r="O957" s="6" cm="1">
        <f t="array" ref="O957">IFERROR(INDEX(DVOA!$AC$2:$AC$20095,MATCH($F957&amp;$A957-1&amp;$B957,DVOA!$C$2:$C$20095&amp;DVOA!$A$2:$A$20095&amp;DVOA!$B$2:$B$20095,0)
),0)</f>
        <v>0</v>
      </c>
      <c r="P957" s="6" cm="1">
        <f t="array" ref="P957">IFERROR(INDEX(DVOA!$E$2:$E$20095,MATCH($G957&amp;$A957-1&amp;$B957,DVOA!$C$2:$C$20095&amp;DVOA!$A$2:$A20343&amp;DVOA!$B$2:$B$20095,0)),0)</f>
        <v>-0.13300000000000001</v>
      </c>
      <c r="Q957" s="6" cm="1">
        <f t="array" ref="Q957">IFERROR(INDEX(WDVOA!$W$2:$W$1616,MATCH($G957&amp;$A957-1&amp;$B957,WDVOA!$U$2:$U$19616&amp;WDVOA!$V$2:$V$19616&amp;WDVOA!$B$2:$B$19616,0)),0)</f>
        <v>0</v>
      </c>
      <c r="R957" s="6" cm="1">
        <f t="array" ref="R957">IFERROR(INDEX(DVOA!$AC$2:$AC$20095,MATCH($G957&amp;$A957-1&amp;$B957,DVOA!$C$2:$C$20095&amp;DVOA!$A$2:$A$20095&amp;DVOA!$B$2:$B$20095,0)
),0)</f>
        <v>0</v>
      </c>
      <c r="S957" s="6" t="str">
        <f t="shared" si="185"/>
        <v/>
      </c>
      <c r="T957" s="104" t="str">
        <f t="shared" si="193"/>
        <v/>
      </c>
      <c r="U957" s="104" t="str">
        <f t="shared" si="194"/>
        <v/>
      </c>
      <c r="V957" s="26" t="str" cm="1">
        <f t="array" ref="V957">IFERROR(IF(E957="H",INDEX('DVOA Pred'!$G$2:$G$1000,MATCH($F957&amp;$B957&amp;$A957,'DVOA Pred'!$C$2:$C$1000&amp;'DVOA Pred'!$A$2:$A$1000&amp;'DVOA Pred'!$B$2:$B$1000,0)),
INDEX('DVOA Pred'!$H$2:$H$1000,MATCH($F957&amp;$B957&amp;$A957,'DVOA Pred'!$D$2:$D$1000&amp;'DVOA Pred'!$A$2:$A$1000&amp;'DVOA Pred'!$B$2:$B$1000,0))),"")</f>
        <v/>
      </c>
      <c r="W957" s="26" t="str">
        <f t="shared" si="186"/>
        <v/>
      </c>
      <c r="X957" s="26" t="str">
        <f t="shared" si="187"/>
        <v/>
      </c>
      <c r="Y957" s="6" t="str">
        <f>IFERROR((PERCENTRANK($L$2:$L$20355,L957)*Multiples!$B$3)+((PERCENTRANK($W$2:$W$20355,W957)*(1-Multiples!$B$3))),"")</f>
        <v/>
      </c>
      <c r="Z957" s="64">
        <v>26</v>
      </c>
      <c r="AA957" s="64">
        <v>20</v>
      </c>
      <c r="AB957" s="24">
        <f t="shared" si="188"/>
        <v>6</v>
      </c>
      <c r="AC957" s="24">
        <f t="shared" si="189"/>
        <v>0.5</v>
      </c>
      <c r="AD957" s="24">
        <f t="shared" si="190"/>
        <v>12</v>
      </c>
      <c r="AE957" s="99" t="str">
        <f t="shared" si="191"/>
        <v>Yes</v>
      </c>
      <c r="AF957" s="99" t="str">
        <f t="shared" si="192"/>
        <v>Yes</v>
      </c>
      <c r="AG957" s="64"/>
      <c r="AH957" s="105"/>
      <c r="AI957" s="105"/>
      <c r="AJ957" s="66"/>
    </row>
    <row r="958" spans="1:36" customFormat="1" x14ac:dyDescent="0.25">
      <c r="A958" s="7">
        <v>1</v>
      </c>
      <c r="B958" s="5">
        <v>2024</v>
      </c>
      <c r="C958" s="5" t="str">
        <f t="shared" si="182"/>
        <v>2024 W1</v>
      </c>
      <c r="D958" s="5">
        <v>480</v>
      </c>
      <c r="E958" s="5" t="s">
        <v>651</v>
      </c>
      <c r="F958" s="5" t="s">
        <v>38</v>
      </c>
      <c r="G958" s="5" t="s">
        <v>26</v>
      </c>
      <c r="H958" s="5">
        <v>-3.5</v>
      </c>
      <c r="I958" s="61">
        <v>-3.5</v>
      </c>
      <c r="J958" s="62" t="str">
        <f t="shared" si="183"/>
        <v>F0</v>
      </c>
      <c r="K958" s="61">
        <f t="shared" si="184"/>
        <v>0</v>
      </c>
      <c r="L958" s="228">
        <f>IF(K958=0,0,
IF(J958="D0.5",0.5*SUMIFS('Key Numbers'!$C$2:$C$71,'Key Numbers'!$A$2:$A$71,"&gt;="&amp;ABS($I958),'Key Numbers'!$A$2:$A$71,"&lt;="&amp;ABS($H958)),
IF(J958="D-0.5",0.5*-1*SUMIFS('Key Numbers'!$C$2:$C$71,'Key Numbers'!$A$2:$A$71,"&lt;="&amp;ABS($I958),'Key Numbers'!$A$2:$A$71,"&gt;="&amp;ABS($H958)),
IF(J958="F0.5",0.5*SUMIFS('Key Numbers'!$C$2:$C$71,'Key Numbers'!$A$2:$A$71,"&lt;="&amp;ABS($I958),'Key Numbers'!$A$2:$A$71,"&gt;="&amp;ABS($H958)),
IF(J958="F-0.5",0.5*-1*SUMIFS('Key Numbers'!$C$2:$C$71,'Key Numbers'!$A$2:$A$71,"&gt;="&amp;ABS($I958),'Key Numbers'!$A$2:$A$71,"&lt;="&amp;ABS($H958)),
IF(AND(LEFT(J958,1)="F",K958&lt;0),-1*SUMIFS('Key Numbers'!$C$2:$C$71,'Key Numbers'!$A$2:$A$71,"&gt;="&amp;ABS($I958),'Key Numbers'!$A$2:$A$71,"&lt;="&amp;ABS($H958)),
IF(AND(LEFT(J958,1)="F",K958&gt;0),SUMIFS('Key Numbers'!$C$2:$C$71,'Key Numbers'!$A$2:$A$71,"&lt;="&amp;ABS($I958),'Key Numbers'!$A$2:$A$71,"&gt;="&amp;ABS($H958)),
IF(AND(LEFT(J958,1)="D",K958&lt;0),-1*SUMIFS('Key Numbers'!$C$2:$C$71,'Key Numbers'!$A$2:$A$71,"&lt;="&amp;ABS($I958),'Key Numbers'!$A$2:$A$71,"&gt;="&amp;ABS($H958)),
SUMIFS('Key Numbers'!$C$2:$C$71,'Key Numbers'!$A$2:$A$71,"&gt;="&amp;ABS($I958),'Key Numbers'!$A$2:$A$71,"&lt;="&amp;ABS($H958))))))))))</f>
        <v>0</v>
      </c>
      <c r="M958" s="6" cm="1">
        <f t="array" ref="M958">IFERROR(INDEX(DVOA!$E$2:$E$20095,MATCH($F958&amp;$A958-1&amp;$B958,DVOA!$C$2:$C$20095&amp;DVOA!$A$2:$A20344&amp;DVOA!$B$2:$B$20095,0)),0)</f>
        <v>-1.2E-2</v>
      </c>
      <c r="N958" s="6" cm="1">
        <f t="array" ref="N958">IFERROR(INDEX(WDVOA!$W$2:$W$1616,MATCH($F958&amp;$A958-1&amp;$B958,WDVOA!$U$2:$U$19616&amp;WDVOA!$V$2:$V$19616&amp;WDVOA!$B$2:$B$19616,0)),0)</f>
        <v>0</v>
      </c>
      <c r="O958" s="6" cm="1">
        <f t="array" ref="O958">IFERROR(INDEX(DVOA!$AC$2:$AC$20095,MATCH($F958&amp;$A958-1&amp;$B958,DVOA!$C$2:$C$20095&amp;DVOA!$A$2:$A$20095&amp;DVOA!$B$2:$B$20095,0)
),0)</f>
        <v>0</v>
      </c>
      <c r="P958" s="6" cm="1">
        <f t="array" ref="P958">IFERROR(INDEX(DVOA!$E$2:$E$20095,MATCH($G958&amp;$A958-1&amp;$B958,DVOA!$C$2:$C$20095&amp;DVOA!$A$2:$A20344&amp;DVOA!$B$2:$B$20095,0)),0)</f>
        <v>-0.16900000000000001</v>
      </c>
      <c r="Q958" s="6" cm="1">
        <f t="array" ref="Q958">IFERROR(INDEX(WDVOA!$W$2:$W$1616,MATCH($G958&amp;$A958-1&amp;$B958,WDVOA!$U$2:$U$19616&amp;WDVOA!$V$2:$V$19616&amp;WDVOA!$B$2:$B$19616,0)),0)</f>
        <v>0</v>
      </c>
      <c r="R958" s="6" cm="1">
        <f t="array" ref="R958">IFERROR(INDEX(DVOA!$AC$2:$AC$20095,MATCH($G958&amp;$A958-1&amp;$B958,DVOA!$C$2:$C$20095&amp;DVOA!$A$2:$A$20095&amp;DVOA!$B$2:$B$20095,0)
),0)</f>
        <v>0</v>
      </c>
      <c r="S958" s="6" t="str">
        <f t="shared" si="185"/>
        <v/>
      </c>
      <c r="T958" s="104" t="str">
        <f t="shared" si="193"/>
        <v/>
      </c>
      <c r="U958" s="104" t="str">
        <f t="shared" si="194"/>
        <v/>
      </c>
      <c r="V958" s="26" t="str" cm="1">
        <f t="array" ref="V958">IFERROR(IF(E958="H",INDEX('DVOA Pred'!$G$2:$G$1000,MATCH($F958&amp;$B958&amp;$A958,'DVOA Pred'!$C$2:$C$1000&amp;'DVOA Pred'!$A$2:$A$1000&amp;'DVOA Pred'!$B$2:$B$1000,0)),
INDEX('DVOA Pred'!$H$2:$H$1000,MATCH($F958&amp;$B958&amp;$A958,'DVOA Pred'!$D$2:$D$1000&amp;'DVOA Pred'!$A$2:$A$1000&amp;'DVOA Pred'!$B$2:$B$1000,0))),"")</f>
        <v/>
      </c>
      <c r="W958" s="26" t="str">
        <f t="shared" si="186"/>
        <v/>
      </c>
      <c r="X958" s="26" t="str">
        <f t="shared" si="187"/>
        <v/>
      </c>
      <c r="Y958" s="6" t="str">
        <f>IFERROR((PERCENTRANK($L$2:$L$20355,L958)*Multiples!$B$3)+((PERCENTRANK($W$2:$W$20355,W958)*(1-Multiples!$B$3))),"")</f>
        <v/>
      </c>
      <c r="Z958" s="64">
        <v>37</v>
      </c>
      <c r="AA958" s="64">
        <v>20</v>
      </c>
      <c r="AB958" s="24">
        <f t="shared" si="188"/>
        <v>17</v>
      </c>
      <c r="AC958" s="24">
        <f t="shared" si="189"/>
        <v>13.5</v>
      </c>
      <c r="AD958" s="24">
        <f t="shared" si="190"/>
        <v>13.5</v>
      </c>
      <c r="AE958" s="99" t="str">
        <f t="shared" si="191"/>
        <v>Yes</v>
      </c>
      <c r="AF958" s="99" t="str">
        <f t="shared" si="192"/>
        <v>Yes</v>
      </c>
      <c r="AG958" s="64"/>
      <c r="AH958" s="105"/>
      <c r="AI958" s="105"/>
      <c r="AJ958" s="66"/>
    </row>
    <row r="959" spans="1:36" customFormat="1" x14ac:dyDescent="0.25">
      <c r="A959" s="7">
        <v>1</v>
      </c>
      <c r="B959" s="5">
        <v>2024</v>
      </c>
      <c r="C959" s="5" t="str">
        <f t="shared" si="182"/>
        <v>2024 W1</v>
      </c>
      <c r="D959" s="5">
        <v>480</v>
      </c>
      <c r="E959" s="5" t="s">
        <v>649</v>
      </c>
      <c r="F959" s="5" t="s">
        <v>26</v>
      </c>
      <c r="G959" s="5" t="s">
        <v>38</v>
      </c>
      <c r="H959" s="5">
        <v>3.5</v>
      </c>
      <c r="I959" s="61">
        <v>3.5</v>
      </c>
      <c r="J959" s="62" t="str">
        <f t="shared" si="183"/>
        <v>D0</v>
      </c>
      <c r="K959" s="61">
        <f t="shared" si="184"/>
        <v>0</v>
      </c>
      <c r="L959" s="228">
        <f>IF(K959=0,0,
IF(J959="D0.5",0.5*SUMIFS('Key Numbers'!$C$2:$C$71,'Key Numbers'!$A$2:$A$71,"&gt;="&amp;ABS($I959),'Key Numbers'!$A$2:$A$71,"&lt;="&amp;ABS($H959)),
IF(J959="D-0.5",0.5*-1*SUMIFS('Key Numbers'!$C$2:$C$71,'Key Numbers'!$A$2:$A$71,"&lt;="&amp;ABS($I959),'Key Numbers'!$A$2:$A$71,"&gt;="&amp;ABS($H959)),
IF(J959="F0.5",0.5*SUMIFS('Key Numbers'!$C$2:$C$71,'Key Numbers'!$A$2:$A$71,"&lt;="&amp;ABS($I959),'Key Numbers'!$A$2:$A$71,"&gt;="&amp;ABS($H959)),
IF(J959="F-0.5",0.5*-1*SUMIFS('Key Numbers'!$C$2:$C$71,'Key Numbers'!$A$2:$A$71,"&gt;="&amp;ABS($I959),'Key Numbers'!$A$2:$A$71,"&lt;="&amp;ABS($H959)),
IF(AND(LEFT(J959,1)="F",K959&lt;0),-1*SUMIFS('Key Numbers'!$C$2:$C$71,'Key Numbers'!$A$2:$A$71,"&gt;="&amp;ABS($I959),'Key Numbers'!$A$2:$A$71,"&lt;="&amp;ABS($H959)),
IF(AND(LEFT(J959,1)="F",K959&gt;0),SUMIFS('Key Numbers'!$C$2:$C$71,'Key Numbers'!$A$2:$A$71,"&lt;="&amp;ABS($I959),'Key Numbers'!$A$2:$A$71,"&gt;="&amp;ABS($H959)),
IF(AND(LEFT(J959,1)="D",K959&lt;0),-1*SUMIFS('Key Numbers'!$C$2:$C$71,'Key Numbers'!$A$2:$A$71,"&lt;="&amp;ABS($I959),'Key Numbers'!$A$2:$A$71,"&gt;="&amp;ABS($H959)),
SUMIFS('Key Numbers'!$C$2:$C$71,'Key Numbers'!$A$2:$A$71,"&gt;="&amp;ABS($I959),'Key Numbers'!$A$2:$A$71,"&lt;="&amp;ABS($H959))))))))))</f>
        <v>0</v>
      </c>
      <c r="M959" s="6" cm="1">
        <f t="array" ref="M959">IFERROR(INDEX(DVOA!$E$2:$E$20095,MATCH($F959&amp;$A959-1&amp;$B959,DVOA!$C$2:$C$20095&amp;DVOA!$A$2:$A20345&amp;DVOA!$B$2:$B$20095,0)),0)</f>
        <v>-0.16900000000000001</v>
      </c>
      <c r="N959" s="6" cm="1">
        <f t="array" ref="N959">IFERROR(INDEX(WDVOA!$W$2:$W$1616,MATCH($F959&amp;$A959-1&amp;$B959,WDVOA!$U$2:$U$19616&amp;WDVOA!$V$2:$V$19616&amp;WDVOA!$B$2:$B$19616,0)),0)</f>
        <v>0</v>
      </c>
      <c r="O959" s="6" cm="1">
        <f t="array" ref="O959">IFERROR(INDEX(DVOA!$AC$2:$AC$20095,MATCH($F959&amp;$A959-1&amp;$B959,DVOA!$C$2:$C$20095&amp;DVOA!$A$2:$A$20095&amp;DVOA!$B$2:$B$20095,0)
),0)</f>
        <v>0</v>
      </c>
      <c r="P959" s="6" cm="1">
        <f t="array" ref="P959">IFERROR(INDEX(DVOA!$E$2:$E$20095,MATCH($G959&amp;$A959-1&amp;$B959,DVOA!$C$2:$C$20095&amp;DVOA!$A$2:$A20345&amp;DVOA!$B$2:$B$20095,0)),0)</f>
        <v>-1.2E-2</v>
      </c>
      <c r="Q959" s="6" cm="1">
        <f t="array" ref="Q959">IFERROR(INDEX(WDVOA!$W$2:$W$1616,MATCH($G959&amp;$A959-1&amp;$B959,WDVOA!$U$2:$U$19616&amp;WDVOA!$V$2:$V$19616&amp;WDVOA!$B$2:$B$19616,0)),0)</f>
        <v>0</v>
      </c>
      <c r="R959" s="6" cm="1">
        <f t="array" ref="R959">IFERROR(INDEX(DVOA!$AC$2:$AC$20095,MATCH($G959&amp;$A959-1&amp;$B959,DVOA!$C$2:$C$20095&amp;DVOA!$A$2:$A$20095&amp;DVOA!$B$2:$B$20095,0)
),0)</f>
        <v>0</v>
      </c>
      <c r="S959" s="6" t="str">
        <f t="shared" si="185"/>
        <v/>
      </c>
      <c r="T959" s="104" t="str">
        <f t="shared" si="193"/>
        <v/>
      </c>
      <c r="U959" s="104" t="str">
        <f t="shared" si="194"/>
        <v/>
      </c>
      <c r="V959" s="26" t="str" cm="1">
        <f t="array" ref="V959">IFERROR(IF(E959="H",INDEX('DVOA Pred'!$G$2:$G$1000,MATCH($F959&amp;$B959&amp;$A959,'DVOA Pred'!$C$2:$C$1000&amp;'DVOA Pred'!$A$2:$A$1000&amp;'DVOA Pred'!$B$2:$B$1000,0)),
INDEX('DVOA Pred'!$H$2:$H$1000,MATCH($F959&amp;$B959&amp;$A959,'DVOA Pred'!$D$2:$D$1000&amp;'DVOA Pred'!$A$2:$A$1000&amp;'DVOA Pred'!$B$2:$B$1000,0))),"")</f>
        <v/>
      </c>
      <c r="W959" s="26" t="str">
        <f t="shared" si="186"/>
        <v/>
      </c>
      <c r="X959" s="26" t="str">
        <f t="shared" si="187"/>
        <v/>
      </c>
      <c r="Y959" s="6" t="str">
        <f>IFERROR((PERCENTRANK($L$2:$L$20355,L959)*Multiples!$B$3)+((PERCENTRANK($W$2:$W$20355,W959)*(1-Multiples!$B$3))),"")</f>
        <v/>
      </c>
      <c r="Z959" s="64">
        <v>20</v>
      </c>
      <c r="AA959" s="64">
        <v>37</v>
      </c>
      <c r="AB959" s="24">
        <f t="shared" si="188"/>
        <v>-17</v>
      </c>
      <c r="AC959" s="24">
        <f t="shared" si="189"/>
        <v>-13.5</v>
      </c>
      <c r="AD959" s="24">
        <f t="shared" si="190"/>
        <v>-13.5</v>
      </c>
      <c r="AE959" s="99" t="str">
        <f t="shared" si="191"/>
        <v>No</v>
      </c>
      <c r="AF959" s="99" t="str">
        <f t="shared" si="192"/>
        <v>No</v>
      </c>
      <c r="AG959" s="64"/>
      <c r="AH959" s="105"/>
      <c r="AI959" s="105"/>
      <c r="AJ959" s="66"/>
    </row>
    <row r="960" spans="1:36" customFormat="1" x14ac:dyDescent="0.25">
      <c r="A960" s="7">
        <v>1</v>
      </c>
      <c r="B960" s="5">
        <v>2024</v>
      </c>
      <c r="C960" s="5" t="str">
        <f t="shared" si="182"/>
        <v>2024 W1</v>
      </c>
      <c r="D960" s="5">
        <v>481</v>
      </c>
      <c r="E960" s="5" t="s">
        <v>649</v>
      </c>
      <c r="F960" s="5" t="s">
        <v>45</v>
      </c>
      <c r="G960" s="5" t="s">
        <v>64</v>
      </c>
      <c r="H960" s="5">
        <v>4.5</v>
      </c>
      <c r="I960" s="61">
        <v>4</v>
      </c>
      <c r="J960" s="62" t="str">
        <f t="shared" si="183"/>
        <v>D0.5</v>
      </c>
      <c r="K960" s="61">
        <f t="shared" si="184"/>
        <v>0.5</v>
      </c>
      <c r="L960" s="228">
        <f>IF(K960=0,0,
IF(J960="D0.5",0.5*SUMIFS('Key Numbers'!$C$2:$C$71,'Key Numbers'!$A$2:$A$71,"&gt;="&amp;ABS($I960),'Key Numbers'!$A$2:$A$71,"&lt;="&amp;ABS($H960)),
IF(J960="D-0.5",0.5*-1*SUMIFS('Key Numbers'!$C$2:$C$71,'Key Numbers'!$A$2:$A$71,"&lt;="&amp;ABS($I960),'Key Numbers'!$A$2:$A$71,"&gt;="&amp;ABS($H960)),
IF(J960="F0.5",0.5*SUMIFS('Key Numbers'!$C$2:$C$71,'Key Numbers'!$A$2:$A$71,"&lt;="&amp;ABS($I960),'Key Numbers'!$A$2:$A$71,"&gt;="&amp;ABS($H960)),
IF(J960="F-0.5",0.5*-1*SUMIFS('Key Numbers'!$C$2:$C$71,'Key Numbers'!$A$2:$A$71,"&gt;="&amp;ABS($I960),'Key Numbers'!$A$2:$A$71,"&lt;="&amp;ABS($H960)),
IF(AND(LEFT(J960,1)="F",K960&lt;0),-1*SUMIFS('Key Numbers'!$C$2:$C$71,'Key Numbers'!$A$2:$A$71,"&gt;="&amp;ABS($I960),'Key Numbers'!$A$2:$A$71,"&lt;="&amp;ABS($H960)),
IF(AND(LEFT(J960,1)="F",K960&gt;0),SUMIFS('Key Numbers'!$C$2:$C$71,'Key Numbers'!$A$2:$A$71,"&lt;="&amp;ABS($I960),'Key Numbers'!$A$2:$A$71,"&gt;="&amp;ABS($H960)),
IF(AND(LEFT(J960,1)="D",K960&lt;0),-1*SUMIFS('Key Numbers'!$C$2:$C$71,'Key Numbers'!$A$2:$A$71,"&lt;="&amp;ABS($I960),'Key Numbers'!$A$2:$A$71,"&gt;="&amp;ABS($H960)),
SUMIFS('Key Numbers'!$C$2:$C$71,'Key Numbers'!$A$2:$A$71,"&gt;="&amp;ABS($I960),'Key Numbers'!$A$2:$A$71,"&lt;="&amp;ABS($H960))))))))))</f>
        <v>2.9357798165137616E-2</v>
      </c>
      <c r="M960" s="6" cm="1">
        <f t="array" ref="M960">IFERROR(INDEX(DVOA!$E$2:$E$20095,MATCH($F960&amp;$A960-1&amp;$B960,DVOA!$C$2:$C$20095&amp;DVOA!$A$2:$A20346&amp;DVOA!$B$2:$B$20095,0)),0)</f>
        <v>-6.2E-2</v>
      </c>
      <c r="N960" s="6" cm="1">
        <f t="array" ref="N960">IFERROR(INDEX(WDVOA!$W$2:$W$1616,MATCH($F960&amp;$A960-1&amp;$B960,WDVOA!$U$2:$U$19616&amp;WDVOA!$V$2:$V$19616&amp;WDVOA!$B$2:$B$19616,0)),0)</f>
        <v>0</v>
      </c>
      <c r="O960" s="6" cm="1">
        <f t="array" ref="O960">IFERROR(INDEX(DVOA!$AC$2:$AC$20095,MATCH($F960&amp;$A960-1&amp;$B960,DVOA!$C$2:$C$20095&amp;DVOA!$A$2:$A$20095&amp;DVOA!$B$2:$B$20095,0)
),0)</f>
        <v>0</v>
      </c>
      <c r="P960" s="6" cm="1">
        <f t="array" ref="P960">IFERROR(INDEX(DVOA!$E$2:$E$20095,MATCH($G960&amp;$A960-1&amp;$B960,DVOA!$C$2:$C$20095&amp;DVOA!$A$2:$A20346&amp;DVOA!$B$2:$B$20095,0)),0)</f>
        <v>-0.105</v>
      </c>
      <c r="Q960" s="6" cm="1">
        <f t="array" ref="Q960">IFERROR(INDEX(WDVOA!$W$2:$W$1616,MATCH($G960&amp;$A960-1&amp;$B960,WDVOA!$U$2:$U$19616&amp;WDVOA!$V$2:$V$19616&amp;WDVOA!$B$2:$B$19616,0)),0)</f>
        <v>0</v>
      </c>
      <c r="R960" s="6" cm="1">
        <f t="array" ref="R960">IFERROR(INDEX(DVOA!$AC$2:$AC$20095,MATCH($G960&amp;$A960-1&amp;$B960,DVOA!$C$2:$C$20095&amp;DVOA!$A$2:$A$20095&amp;DVOA!$B$2:$B$20095,0)
),0)</f>
        <v>0</v>
      </c>
      <c r="S960" s="6"/>
      <c r="T960" s="104" t="str">
        <f t="shared" si="193"/>
        <v/>
      </c>
      <c r="U960" s="104" t="str">
        <f t="shared" si="194"/>
        <v/>
      </c>
      <c r="V960" s="26" t="str" cm="1">
        <f t="array" ref="V960">IFERROR(IF(E960="H",INDEX('DVOA Pred'!$G$2:$G$1000,MATCH($F960&amp;$B960&amp;$A960,'DVOA Pred'!$C$2:$C$1000&amp;'DVOA Pred'!$A$2:$A$1000&amp;'DVOA Pred'!$B$2:$B$1000,0)),
INDEX('DVOA Pred'!$H$2:$H$1000,MATCH($F960&amp;$B960&amp;$A960,'DVOA Pred'!$D$2:$D$1000&amp;'DVOA Pred'!$A$2:$A$1000&amp;'DVOA Pred'!$B$2:$B$1000,0))),"")</f>
        <v/>
      </c>
      <c r="W960" s="26" t="str">
        <f t="shared" si="186"/>
        <v/>
      </c>
      <c r="X960" s="26" t="str">
        <f t="shared" si="187"/>
        <v/>
      </c>
      <c r="Y960" s="6" t="str">
        <f>IFERROR((PERCENTRANK($L$2:$L$20355,L960)*Multiples!$B$3)+((PERCENTRANK($W$2:$W$20355,W960)*(1-Multiples!$B$3))),"")</f>
        <v/>
      </c>
      <c r="Z960" s="64">
        <v>17</v>
      </c>
      <c r="AA960" s="64">
        <v>24</v>
      </c>
      <c r="AB960" s="24">
        <f t="shared" si="188"/>
        <v>-7</v>
      </c>
      <c r="AC960" s="24">
        <f t="shared" si="189"/>
        <v>-2.5</v>
      </c>
      <c r="AD960" s="24">
        <f t="shared" si="190"/>
        <v>-3</v>
      </c>
      <c r="AE960" s="99" t="str">
        <f t="shared" si="191"/>
        <v>No</v>
      </c>
      <c r="AF960" s="99" t="str">
        <f t="shared" si="192"/>
        <v>No</v>
      </c>
      <c r="AG960" s="64"/>
      <c r="AH960" s="105"/>
      <c r="AI960" s="105"/>
      <c r="AJ960" s="66"/>
    </row>
    <row r="961" spans="1:36" customFormat="1" x14ac:dyDescent="0.25">
      <c r="A961" s="7">
        <v>1</v>
      </c>
      <c r="B961" s="5">
        <v>2024</v>
      </c>
      <c r="C961" s="5" t="str">
        <f t="shared" si="182"/>
        <v>2024 W1</v>
      </c>
      <c r="D961" s="5">
        <v>481</v>
      </c>
      <c r="E961" s="5" t="s">
        <v>651</v>
      </c>
      <c r="F961" s="5" t="s">
        <v>64</v>
      </c>
      <c r="G961" s="5" t="s">
        <v>45</v>
      </c>
      <c r="H961" s="5">
        <v>-4.5</v>
      </c>
      <c r="I961" s="61">
        <v>-4</v>
      </c>
      <c r="J961" s="62" t="str">
        <f t="shared" si="183"/>
        <v>F-0.5</v>
      </c>
      <c r="K961" s="61">
        <f t="shared" si="184"/>
        <v>-0.5</v>
      </c>
      <c r="L961" s="228">
        <f>IF(K961=0,0,
IF(J961="D0.5",0.5*SUMIFS('Key Numbers'!$C$2:$C$71,'Key Numbers'!$A$2:$A$71,"&gt;="&amp;ABS($I961),'Key Numbers'!$A$2:$A$71,"&lt;="&amp;ABS($H961)),
IF(J961="D-0.5",0.5*-1*SUMIFS('Key Numbers'!$C$2:$C$71,'Key Numbers'!$A$2:$A$71,"&lt;="&amp;ABS($I961),'Key Numbers'!$A$2:$A$71,"&gt;="&amp;ABS($H961)),
IF(J961="F0.5",0.5*SUMIFS('Key Numbers'!$C$2:$C$71,'Key Numbers'!$A$2:$A$71,"&lt;="&amp;ABS($I961),'Key Numbers'!$A$2:$A$71,"&gt;="&amp;ABS($H961)),
IF(J961="F-0.5",0.5*-1*SUMIFS('Key Numbers'!$C$2:$C$71,'Key Numbers'!$A$2:$A$71,"&gt;="&amp;ABS($I961),'Key Numbers'!$A$2:$A$71,"&lt;="&amp;ABS($H961)),
IF(AND(LEFT(J961,1)="F",K961&lt;0),-1*SUMIFS('Key Numbers'!$C$2:$C$71,'Key Numbers'!$A$2:$A$71,"&gt;="&amp;ABS($I961),'Key Numbers'!$A$2:$A$71,"&lt;="&amp;ABS($H961)),
IF(AND(LEFT(J961,1)="F",K961&gt;0),SUMIFS('Key Numbers'!$C$2:$C$71,'Key Numbers'!$A$2:$A$71,"&lt;="&amp;ABS($I961),'Key Numbers'!$A$2:$A$71,"&gt;="&amp;ABS($H961)),
IF(AND(LEFT(J961,1)="D",K961&lt;0),-1*SUMIFS('Key Numbers'!$C$2:$C$71,'Key Numbers'!$A$2:$A$71,"&lt;="&amp;ABS($I961),'Key Numbers'!$A$2:$A$71,"&gt;="&amp;ABS($H961)),
SUMIFS('Key Numbers'!$C$2:$C$71,'Key Numbers'!$A$2:$A$71,"&gt;="&amp;ABS($I961),'Key Numbers'!$A$2:$A$71,"&lt;="&amp;ABS($H961))))))))))</f>
        <v>-2.9357798165137616E-2</v>
      </c>
      <c r="M961" s="6" cm="1">
        <f t="array" ref="M961">IFERROR(INDEX(DVOA!$E$2:$E$20095,MATCH($F961&amp;$A961-1&amp;$B961,DVOA!$C$2:$C$20095&amp;DVOA!$A$2:$A20347&amp;DVOA!$B$2:$B$20095,0)),0)</f>
        <v>-0.105</v>
      </c>
      <c r="N961" s="6" cm="1">
        <f t="array" ref="N961">IFERROR(INDEX(WDVOA!$W$2:$W$1616,MATCH($F961&amp;$A961-1&amp;$B961,WDVOA!$U$2:$U$19616&amp;WDVOA!$V$2:$V$19616&amp;WDVOA!$B$2:$B$19616,0)),0)</f>
        <v>0</v>
      </c>
      <c r="O961" s="6" cm="1">
        <f t="array" ref="O961">IFERROR(INDEX(DVOA!$AC$2:$AC$20095,MATCH($F961&amp;$A961-1&amp;$B961,DVOA!$C$2:$C$20095&amp;DVOA!$A$2:$A$20095&amp;DVOA!$B$2:$B$20095,0)
),0)</f>
        <v>0</v>
      </c>
      <c r="P961" s="6" cm="1">
        <f t="array" ref="P961">IFERROR(INDEX(DVOA!$E$2:$E$20095,MATCH($G961&amp;$A961-1&amp;$B961,DVOA!$C$2:$C$20095&amp;DVOA!$A$2:$A20347&amp;DVOA!$B$2:$B$20095,0)),0)</f>
        <v>-6.2E-2</v>
      </c>
      <c r="Q961" s="6" cm="1">
        <f t="array" ref="Q961">IFERROR(INDEX(WDVOA!$W$2:$W$1616,MATCH($G961&amp;$A961-1&amp;$B961,WDVOA!$U$2:$U$19616&amp;WDVOA!$V$2:$V$19616&amp;WDVOA!$B$2:$B$19616,0)),0)</f>
        <v>0</v>
      </c>
      <c r="R961" s="6" cm="1">
        <f t="array" ref="R961">IFERROR(INDEX(DVOA!$AC$2:$AC$20095,MATCH($G961&amp;$A961-1&amp;$B961,DVOA!$C$2:$C$20095&amp;DVOA!$A$2:$A$20095&amp;DVOA!$B$2:$B$20095,0)
),0)</f>
        <v>0</v>
      </c>
      <c r="S961" s="6"/>
      <c r="T961" s="104" t="str">
        <f t="shared" si="193"/>
        <v/>
      </c>
      <c r="U961" s="104" t="str">
        <f t="shared" si="194"/>
        <v/>
      </c>
      <c r="V961" s="26" t="str" cm="1">
        <f t="array" ref="V961">IFERROR(IF(E961="H",INDEX('DVOA Pred'!$G$2:$G$1000,MATCH($F961&amp;$B961&amp;$A961,'DVOA Pred'!$C$2:$C$1000&amp;'DVOA Pred'!$A$2:$A$1000&amp;'DVOA Pred'!$B$2:$B$1000,0)),
INDEX('DVOA Pred'!$H$2:$H$1000,MATCH($F961&amp;$B961&amp;$A961,'DVOA Pred'!$D$2:$D$1000&amp;'DVOA Pred'!$A$2:$A$1000&amp;'DVOA Pred'!$B$2:$B$1000,0))),"")</f>
        <v/>
      </c>
      <c r="W961" s="26" t="str">
        <f t="shared" si="186"/>
        <v/>
      </c>
      <c r="X961" s="26" t="str">
        <f t="shared" si="187"/>
        <v/>
      </c>
      <c r="Y961" s="6" t="str">
        <f>IFERROR((PERCENTRANK($L$2:$L$20355,L961)*Multiples!$B$3)+((PERCENTRANK($W$2:$W$20355,W961)*(1-Multiples!$B$3))),"")</f>
        <v/>
      </c>
      <c r="Z961" s="64">
        <v>24</v>
      </c>
      <c r="AA961" s="64">
        <v>17</v>
      </c>
      <c r="AB961" s="24">
        <f t="shared" si="188"/>
        <v>7</v>
      </c>
      <c r="AC961" s="24">
        <f t="shared" si="189"/>
        <v>2.5</v>
      </c>
      <c r="AD961" s="24">
        <f t="shared" si="190"/>
        <v>3</v>
      </c>
      <c r="AE961" s="99" t="str">
        <f t="shared" si="191"/>
        <v>Yes</v>
      </c>
      <c r="AF961" s="99" t="str">
        <f t="shared" si="192"/>
        <v>Yes</v>
      </c>
      <c r="AG961" s="64"/>
      <c r="AH961" s="105"/>
      <c r="AI961" s="171">
        <v>2</v>
      </c>
      <c r="AJ961" s="66"/>
    </row>
    <row r="962" spans="1:36" customFormat="1" x14ac:dyDescent="0.25">
      <c r="A962" s="7">
        <v>2</v>
      </c>
      <c r="B962" s="5">
        <v>2024</v>
      </c>
      <c r="C962" s="5" t="str">
        <f t="shared" ref="C962:C1025" si="195">B962&amp;" "&amp;"W"&amp;A962</f>
        <v>2024 W2</v>
      </c>
      <c r="D962" s="5">
        <v>483</v>
      </c>
      <c r="E962" s="5" t="s">
        <v>651</v>
      </c>
      <c r="F962" s="5" t="s">
        <v>51</v>
      </c>
      <c r="G962" s="5" t="s">
        <v>28</v>
      </c>
      <c r="H962" s="5">
        <v>6.5</v>
      </c>
      <c r="I962" s="61">
        <v>4.5</v>
      </c>
      <c r="J962" s="62" t="str">
        <f t="shared" ref="J962:J1025" si="196">IF(I962&gt;0,"D","F")&amp;K962</f>
        <v>D2</v>
      </c>
      <c r="K962" s="61">
        <f t="shared" ref="K962:K1025" si="197">H962-I962</f>
        <v>2</v>
      </c>
      <c r="L962" s="228">
        <f>IF(K962=0,0,
IF(J962="D0.5",0.5*SUMIFS('Key Numbers'!$C$2:$C$71,'Key Numbers'!$A$2:$A$71,"&gt;="&amp;ABS($I962),'Key Numbers'!$A$2:$A$71,"&lt;="&amp;ABS($H962)),
IF(J962="D-0.5",0.5*-1*SUMIFS('Key Numbers'!$C$2:$C$71,'Key Numbers'!$A$2:$A$71,"&lt;="&amp;ABS($I962),'Key Numbers'!$A$2:$A$71,"&gt;="&amp;ABS($H962)),
IF(J962="F0.5",0.5*SUMIFS('Key Numbers'!$C$2:$C$71,'Key Numbers'!$A$2:$A$71,"&lt;="&amp;ABS($I962),'Key Numbers'!$A$2:$A$71,"&gt;="&amp;ABS($H962)),
IF(J962="F-0.5",0.5*-1*SUMIFS('Key Numbers'!$C$2:$C$71,'Key Numbers'!$A$2:$A$71,"&gt;="&amp;ABS($I962),'Key Numbers'!$A$2:$A$71,"&lt;="&amp;ABS($H962)),
IF(AND(LEFT(J962,1)="F",K962&lt;0),-1*SUMIFS('Key Numbers'!$C$2:$C$71,'Key Numbers'!$A$2:$A$71,"&gt;="&amp;ABS($I962),'Key Numbers'!$A$2:$A$71,"&lt;="&amp;ABS($H962)),
IF(AND(LEFT(J962,1)="F",K962&gt;0),SUMIFS('Key Numbers'!$C$2:$C$71,'Key Numbers'!$A$2:$A$71,"&lt;="&amp;ABS($I962),'Key Numbers'!$A$2:$A$71,"&gt;="&amp;ABS($H962)),
IF(AND(LEFT(J962,1)="D",K962&lt;0),-1*SUMIFS('Key Numbers'!$C$2:$C$71,'Key Numbers'!$A$2:$A$71,"&lt;="&amp;ABS($I962),'Key Numbers'!$A$2:$A$71,"&gt;="&amp;ABS($H962)),
SUMIFS('Key Numbers'!$C$2:$C$71,'Key Numbers'!$A$2:$A$71,"&gt;="&amp;ABS($I962),'Key Numbers'!$A$2:$A$71,"&lt;="&amp;ABS($H962))))))))))</f>
        <v>0.12293577981651377</v>
      </c>
      <c r="M962" s="6" cm="1">
        <f t="array" ref="M962">IFERROR(INDEX(DVOA!$E$2:$E$20095,MATCH($F962&amp;$A962-1&amp;$B962,DVOA!$C$2:$C$20095&amp;DVOA!$A$2:$A20363&amp;DVOA!$B$2:$B$20095,0)),0)</f>
        <v>-0.93200000000000005</v>
      </c>
      <c r="N962" s="6" cm="1">
        <f t="array" ref="N962">IFERROR(INDEX(WDVOA!$W$2:$W$1616,MATCH($F962&amp;$A962-1&amp;$B962,WDVOA!$U$2:$U$19616&amp;WDVOA!$V$2:$V$19616&amp;WDVOA!$B$2:$B$19616,0)),0)</f>
        <v>0</v>
      </c>
      <c r="O962" s="6" cm="1">
        <f t="array" ref="O962">IFERROR(INDEX(DVOA!$AC$2:$AC$20095,MATCH($F962&amp;$A962-1&amp;$B962,DVOA!$C$2:$C$20095&amp;DVOA!$A$2:$A$20095&amp;DVOA!$B$2:$B$20095,0)
),0)</f>
        <v>0</v>
      </c>
      <c r="P962" s="6" cm="1">
        <f t="array" ref="P962">IFERROR(INDEX(DVOA!$E$2:$E$20095,MATCH($G962&amp;$A962-1&amp;$B962,DVOA!$C$2:$C$20095&amp;DVOA!$A$2:$A20363&amp;DVOA!$B$2:$B$20095,0)),0)</f>
        <v>0.28399999999999997</v>
      </c>
      <c r="Q962" s="6" cm="1">
        <f t="array" ref="Q962">IFERROR(INDEX(WDVOA!$W$2:$W$1616,MATCH($G962&amp;$A962-1&amp;$B962,WDVOA!$U$2:$U$19616&amp;WDVOA!$V$2:$V$19616&amp;WDVOA!$B$2:$B$19616,0)),0)</f>
        <v>0</v>
      </c>
      <c r="R962" s="6" cm="1">
        <f t="array" ref="R962">IFERROR(INDEX(DVOA!$AC$2:$AC$20095,MATCH($G962&amp;$A962-1&amp;$B962,DVOA!$C$2:$C$20095&amp;DVOA!$A$2:$A$20095&amp;DVOA!$B$2:$B$20095,0)
),0)</f>
        <v>0</v>
      </c>
      <c r="S962" s="6" t="str">
        <f>IF(O962=0,"",AVERAGE(O962,R962))</f>
        <v/>
      </c>
      <c r="T962" s="104">
        <f t="shared" ref="T962:T1025" si="198">IF(A962=1,"",M962-P962)</f>
        <v>-1.216</v>
      </c>
      <c r="U962" s="104" t="str">
        <f t="shared" ref="U962:U1025" si="199">IF(N962=0,"",N962-Q962)</f>
        <v/>
      </c>
      <c r="V962" s="26" cm="1">
        <f t="array" ref="V962">IFERROR(IF(E962="H",INDEX('DVOA Pred'!$G$2:$G$1000,MATCH($F962&amp;$B962&amp;$A962,'DVOA Pred'!$C$2:$C$1000&amp;'DVOA Pred'!$A$2:$A$1000&amp;'DVOA Pred'!$B$2:$B$1000,0)),
INDEX('DVOA Pred'!$H$2:$H$1000,MATCH($F962&amp;$B962&amp;$A962,'DVOA Pred'!$D$2:$D$1000&amp;'DVOA Pred'!$A$2:$A$1000&amp;'DVOA Pred'!$B$2:$B$1000,0))),"")</f>
        <v>1.8000000000000007</v>
      </c>
      <c r="W962" s="26">
        <f t="shared" ref="W962:W1025" si="200">IFERROR(H962-V962,"")</f>
        <v>4.6999999999999993</v>
      </c>
      <c r="X962" s="26">
        <f t="shared" ref="X962:X1025" si="201">IFERROR(I962-V962,"")</f>
        <v>2.6999999999999993</v>
      </c>
      <c r="Y962" s="6">
        <f>IFERROR((PERCENTRANK($L$2:$L$20355,L962)*Multiples!$B$3)+((PERCENTRANK($W$2:$W$20355,W962)*(1-Multiples!$B$3))),"")</f>
        <v>0.96939999999999993</v>
      </c>
      <c r="Z962" s="64">
        <v>3</v>
      </c>
      <c r="AA962" s="64">
        <v>26</v>
      </c>
      <c r="AB962" s="24">
        <f t="shared" ref="AB962:AB1025" si="202">IF(Z962&lt;&gt;"",Z962-AA962,"")</f>
        <v>-23</v>
      </c>
      <c r="AC962" s="24">
        <f t="shared" ref="AC962:AC1025" si="203">IF(Z962&lt;&gt;"",Z962+H962-AA962,"")</f>
        <v>-16.5</v>
      </c>
      <c r="AD962" s="24">
        <f t="shared" ref="AD962:AD1025" si="204">IF(Z962&lt;&gt;"",Z962+I962-AA962,"")</f>
        <v>-18.5</v>
      </c>
      <c r="AE962" s="99" t="str">
        <f t="shared" ref="AE962:AE1025" si="205">IF(Z962&lt;&gt;"",IF(AC962&gt;0,"Yes","No"),"")</f>
        <v>No</v>
      </c>
      <c r="AF962" s="99" t="str">
        <f t="shared" ref="AF962:AF1025" si="206">IF(AA962&lt;&gt;"",IF(AD962&gt;0,"Yes","No"),"")</f>
        <v>No</v>
      </c>
      <c r="AG962" s="64"/>
      <c r="AH962" s="105"/>
      <c r="AI962" s="105"/>
      <c r="AJ962" s="66"/>
    </row>
    <row r="963" spans="1:36" customFormat="1" x14ac:dyDescent="0.25">
      <c r="A963" s="160">
        <v>4</v>
      </c>
      <c r="B963" s="161">
        <v>2024</v>
      </c>
      <c r="C963" s="5" t="str">
        <f t="shared" si="195"/>
        <v>2024 W4</v>
      </c>
      <c r="D963" s="161">
        <v>525</v>
      </c>
      <c r="E963" s="161" t="s">
        <v>649</v>
      </c>
      <c r="F963" s="161" t="s">
        <v>10</v>
      </c>
      <c r="G963" s="161" t="s">
        <v>53</v>
      </c>
      <c r="H963" s="161">
        <v>0.5</v>
      </c>
      <c r="I963" s="162">
        <v>-2.5</v>
      </c>
      <c r="J963" s="233" t="str">
        <f t="shared" si="196"/>
        <v>F3</v>
      </c>
      <c r="K963" s="162">
        <f t="shared" si="197"/>
        <v>3</v>
      </c>
      <c r="L963" s="227">
        <f>IF(K963=0,0,
IF(J963="D0.5",0.5*SUMIFS('Key Numbers'!$C$2:$C$71,'Key Numbers'!$A$2:$A$71,"&gt;="&amp;ABS($I963),'Key Numbers'!$A$2:$A$71,"&lt;="&amp;ABS($H963)),
IF(J963="D-0.5",0.5*-1*SUMIFS('Key Numbers'!$C$2:$C$71,'Key Numbers'!$A$2:$A$71,"&lt;="&amp;ABS($I963),'Key Numbers'!$A$2:$A$71,"&gt;="&amp;ABS($H963)),
IF(J963="F0.5",0.5*SUMIFS('Key Numbers'!$C$2:$C$71,'Key Numbers'!$A$2:$A$71,"&lt;="&amp;ABS($I963),'Key Numbers'!$A$2:$A$71,"&gt;="&amp;ABS($H963)),
IF(J963="F-0.5",0.5*-1*SUMIFS('Key Numbers'!$C$2:$C$71,'Key Numbers'!$A$2:$A$71,"&gt;="&amp;ABS($I963),'Key Numbers'!$A$2:$A$71,"&lt;="&amp;ABS($H963)),
IF(AND(LEFT(J963,1)="F",K963&lt;0),-1*SUMIFS('Key Numbers'!$C$2:$C$71,'Key Numbers'!$A$2:$A$71,"&gt;="&amp;ABS($I963),'Key Numbers'!$A$2:$A$71,"&lt;="&amp;ABS($H963)),
IF(AND(LEFT(J963,1)="F",K963&gt;0),SUMIFS('Key Numbers'!$C$2:$C$71,'Key Numbers'!$A$2:$A$71,"&lt;="&amp;ABS($I963),'Key Numbers'!$A$2:$A$71,"&gt;="&amp;ABS($H963)),
IF(AND(LEFT(J963,1)="D",K963&lt;0),-1*SUMIFS('Key Numbers'!$C$2:$C$71,'Key Numbers'!$A$2:$A$71,"&lt;="&amp;ABS($I963),'Key Numbers'!$A$2:$A$71,"&gt;="&amp;ABS($H963)),
SUMIFS('Key Numbers'!$C$2:$C$71,'Key Numbers'!$A$2:$A$71,"&gt;="&amp;ABS($I963),'Key Numbers'!$A$2:$A$71,"&lt;="&amp;ABS($H963))))))))))</f>
        <v>0.11009174311926606</v>
      </c>
      <c r="M963" s="163" cm="1">
        <f t="array" ref="M963">IFERROR(INDEX(DVOA!$E$2:$E$20095,MATCH($F963&amp;$A963-1&amp;$B963,DVOA!$C$2:$C$20095&amp;DVOA!$A$2:$A20397&amp;DVOA!$B$2:$B$20095,0)),0)</f>
        <v>-0.35</v>
      </c>
      <c r="N963" s="163" cm="1">
        <f t="array" ref="N963">IFERROR(INDEX(WDVOA!$W$2:$W$1616,MATCH($F963&amp;$A963-1&amp;$B963,WDVOA!$U$2:$U$19616&amp;WDVOA!$V$2:$V$19616&amp;WDVOA!$B$2:$B$19616,0)),0)</f>
        <v>0</v>
      </c>
      <c r="O963" s="163" cm="1">
        <f t="array" ref="O963">IFERROR(INDEX(DVOA!$AC$2:$AC$20095,MATCH($F963&amp;$A963-1&amp;$B963,DVOA!$C$2:$C$20095&amp;DVOA!$A$2:$A$20095&amp;DVOA!$B$2:$B$20095,0)
),0)</f>
        <v>6.3E-2</v>
      </c>
      <c r="P963" s="163" cm="1">
        <f t="array" ref="P963">IFERROR(INDEX(DVOA!$E$2:$E$20095,MATCH($G963&amp;$A963-1&amp;$B963,DVOA!$C$2:$C$20095&amp;DVOA!$A$2:$A20397&amp;DVOA!$B$2:$B$20095,0)),0)</f>
        <v>-0.37</v>
      </c>
      <c r="Q963" s="163" cm="1">
        <f t="array" ref="Q963">IFERROR(INDEX(WDVOA!$W$2:$W$1616,MATCH($G963&amp;$A963-1&amp;$B963,WDVOA!$U$2:$U$19616&amp;WDVOA!$V$2:$V$19616&amp;WDVOA!$B$2:$B$19616,0)),0)</f>
        <v>0</v>
      </c>
      <c r="R963" s="163" cm="1">
        <f t="array" ref="R963">IFERROR(INDEX(DVOA!$AC$2:$AC$20095,MATCH($G963&amp;$A963-1&amp;$B963,DVOA!$C$2:$C$20095&amp;DVOA!$A$2:$A$20095&amp;DVOA!$B$2:$B$20095,0)
),0)</f>
        <v>-3.7000000000000005E-2</v>
      </c>
      <c r="S963" s="163">
        <f t="shared" ref="S963:S971" si="207">AVERAGE(O963,R963)</f>
        <v>1.2999999999999998E-2</v>
      </c>
      <c r="T963" s="229">
        <f t="shared" si="198"/>
        <v>2.0000000000000018E-2</v>
      </c>
      <c r="U963" s="229" t="str">
        <f t="shared" si="199"/>
        <v/>
      </c>
      <c r="V963" s="164" cm="1">
        <f t="array" ref="V963">IFERROR(IF(E963="H",INDEX('DVOA Pred'!$G$2:$G$1000,MATCH($F963&amp;$B963&amp;$A963,'DVOA Pred'!$C$2:$C$1000&amp;'DVOA Pred'!$A$2:$A$1000&amp;'DVOA Pred'!$B$2:$B$1000,0)),
INDEX('DVOA Pred'!$H$2:$H$1000,MATCH($F963&amp;$B963&amp;$A963,'DVOA Pred'!$D$2:$D$1000&amp;'DVOA Pred'!$A$2:$A$1000&amp;'DVOA Pred'!$B$2:$B$1000,0))),"")</f>
        <v>-2.0999999999999979</v>
      </c>
      <c r="W963" s="164">
        <f t="shared" si="200"/>
        <v>2.5999999999999979</v>
      </c>
      <c r="X963" s="164">
        <f t="shared" si="201"/>
        <v>-0.40000000000000213</v>
      </c>
      <c r="Y963" s="163">
        <f>IFERROR((PERCENTRANK($L$2:$L$20355,L963)*Multiples!$B$3)+((PERCENTRANK($W$2:$W$20355,W963)*(1-Multiples!$B$3))),"")</f>
        <v>0.92879999999999996</v>
      </c>
      <c r="Z963" s="165">
        <v>16</v>
      </c>
      <c r="AA963" s="165">
        <v>20</v>
      </c>
      <c r="AB963" s="166">
        <f t="shared" si="202"/>
        <v>-4</v>
      </c>
      <c r="AC963" s="166">
        <f t="shared" si="203"/>
        <v>-3.5</v>
      </c>
      <c r="AD963" s="166">
        <f t="shared" si="204"/>
        <v>-6.5</v>
      </c>
      <c r="AE963" s="167" t="str">
        <f t="shared" si="205"/>
        <v>No</v>
      </c>
      <c r="AF963" s="167" t="str">
        <f t="shared" si="206"/>
        <v>No</v>
      </c>
      <c r="AG963" s="165" t="s">
        <v>652</v>
      </c>
      <c r="AH963" s="155" t="s">
        <v>652</v>
      </c>
      <c r="AI963" s="155">
        <v>5</v>
      </c>
      <c r="AJ963" s="180"/>
    </row>
    <row r="964" spans="1:36" customFormat="1" x14ac:dyDescent="0.25">
      <c r="A964" s="160">
        <v>8</v>
      </c>
      <c r="B964" s="161">
        <v>2024</v>
      </c>
      <c r="C964" s="161" t="str">
        <f t="shared" si="195"/>
        <v>2024 W8</v>
      </c>
      <c r="D964" s="161">
        <v>573</v>
      </c>
      <c r="E964" s="161" t="s">
        <v>649</v>
      </c>
      <c r="F964" s="161" t="s">
        <v>46</v>
      </c>
      <c r="G964" s="161" t="s">
        <v>42</v>
      </c>
      <c r="H964" s="161">
        <v>-2.5</v>
      </c>
      <c r="I964" s="162">
        <v>-3</v>
      </c>
      <c r="J964" s="233" t="str">
        <f t="shared" si="196"/>
        <v>F0.5</v>
      </c>
      <c r="K964" s="162">
        <f t="shared" si="197"/>
        <v>0.5</v>
      </c>
      <c r="L964" s="227">
        <f>IF(K964=0,0,
IF(J964="D0.5",0.5*SUMIFS('Key Numbers'!$C$2:$C$71,'Key Numbers'!$A$2:$A$71,"&gt;="&amp;ABS($I964),'Key Numbers'!$A$2:$A$71,"&lt;="&amp;ABS($H964)),
IF(J964="D-0.5",0.5*-1*SUMIFS('Key Numbers'!$C$2:$C$71,'Key Numbers'!$A$2:$A$71,"&lt;="&amp;ABS($I964),'Key Numbers'!$A$2:$A$71,"&gt;="&amp;ABS($H964)),
IF(J964="F0.5",0.5*SUMIFS('Key Numbers'!$C$2:$C$71,'Key Numbers'!$A$2:$A$71,"&lt;="&amp;ABS($I964),'Key Numbers'!$A$2:$A$71,"&gt;="&amp;ABS($H964)),
IF(J964="F-0.5",0.5*-1*SUMIFS('Key Numbers'!$C$2:$C$71,'Key Numbers'!$A$2:$A$71,"&gt;="&amp;ABS($I964),'Key Numbers'!$A$2:$A$71,"&lt;="&amp;ABS($H964)),
IF(AND(LEFT(J964,1)="F",K964&lt;0),-1*SUMIFS('Key Numbers'!$C$2:$C$71,'Key Numbers'!$A$2:$A$71,"&gt;="&amp;ABS($I964),'Key Numbers'!$A$2:$A$71,"&lt;="&amp;ABS($H964)),
IF(AND(LEFT(J964,1)="F",K964&gt;0),SUMIFS('Key Numbers'!$C$2:$C$71,'Key Numbers'!$A$2:$A$71,"&lt;="&amp;ABS($I964),'Key Numbers'!$A$2:$A$71,"&gt;="&amp;ABS($H964)),
IF(AND(LEFT(J964,1)="D",K964&lt;0),-1*SUMIFS('Key Numbers'!$C$2:$C$71,'Key Numbers'!$A$2:$A$71,"&lt;="&amp;ABS($I964),'Key Numbers'!$A$2:$A$71,"&gt;="&amp;ABS($H964)),
SUMIFS('Key Numbers'!$C$2:$C$71,'Key Numbers'!$A$2:$A$71,"&gt;="&amp;ABS($I964),'Key Numbers'!$A$2:$A$71,"&lt;="&amp;ABS($H964))))))))))</f>
        <v>7.247706422018349E-2</v>
      </c>
      <c r="M964" s="163" cm="1">
        <f t="array" ref="M964">IFERROR(INDEX(DVOA!$E$2:$E$20095,MATCH($F964&amp;$A964-1&amp;$B964,DVOA!$C$2:$C$20095&amp;DVOA!$A$2:$A20457&amp;DVOA!$B$2:$B$20095,0)),0)</f>
        <v>0.34499999999999997</v>
      </c>
      <c r="N964" s="163" cm="1">
        <f t="array" ref="N964">IFERROR(INDEX(WDVOA!$W$2:$W$1616,MATCH($F964&amp;$A964-1&amp;$B964,WDVOA!$U$2:$U$19616&amp;WDVOA!$V$2:$V$19616&amp;WDVOA!$B$2:$B$19616,0)),0)</f>
        <v>0.28233333333333333</v>
      </c>
      <c r="O964" s="163" cm="1">
        <f t="array" ref="O964">IFERROR(INDEX(DVOA!$AC$2:$AC$20095,MATCH($F964&amp;$A964-1&amp;$B964,DVOA!$C$2:$C$20095&amp;DVOA!$A$2:$A$20095&amp;DVOA!$B$2:$B$20095,0)
),0)</f>
        <v>5.6000000000000001E-2</v>
      </c>
      <c r="P964" s="163" cm="1">
        <f t="array" ref="P964">IFERROR(INDEX(DVOA!$E$2:$E$20095,MATCH($G964&amp;$A964-1&amp;$B964,DVOA!$C$2:$C$20095&amp;DVOA!$A$2:$A20457&amp;DVOA!$B$2:$B$20095,0)),0)</f>
        <v>-9.6000000000000002E-2</v>
      </c>
      <c r="Q964" s="163" cm="1">
        <f t="array" ref="Q964">IFERROR(INDEX(WDVOA!$W$2:$W$1616,MATCH($G964&amp;$A964-1&amp;$B964,WDVOA!$U$2:$U$19616&amp;WDVOA!$V$2:$V$19616&amp;WDVOA!$B$2:$B$19616,0)),0)</f>
        <v>-7.0999999999999994E-2</v>
      </c>
      <c r="R964" s="163" cm="1">
        <f t="array" ref="R964">IFERROR(INDEX(DVOA!$AC$2:$AC$20095,MATCH($G964&amp;$A964-1&amp;$B964,DVOA!$C$2:$C$20095&amp;DVOA!$A$2:$A$20095&amp;DVOA!$B$2:$B$20095,0)
),0)</f>
        <v>8.6999999999999994E-2</v>
      </c>
      <c r="S964" s="163">
        <f t="shared" si="207"/>
        <v>7.1499999999999994E-2</v>
      </c>
      <c r="T964" s="229">
        <f t="shared" si="198"/>
        <v>0.44099999999999995</v>
      </c>
      <c r="U964" s="229">
        <f t="shared" si="199"/>
        <v>0.35333333333333333</v>
      </c>
      <c r="V964" s="164" cm="1">
        <f t="array" ref="V964">IFERROR(IF(E964="H",INDEX('DVOA Pred'!$G$2:$G$1000,MATCH($F964&amp;$B964&amp;$A964,'DVOA Pred'!$C$2:$C$1000&amp;'DVOA Pred'!$A$2:$A$1000&amp;'DVOA Pred'!$B$2:$B$1000,0)),
INDEX('DVOA Pred'!$H$2:$H$1000,MATCH($F964&amp;$B964&amp;$A964,'DVOA Pred'!$D$2:$D$1000&amp;'DVOA Pred'!$A$2:$A$1000&amp;'DVOA Pred'!$B$2:$B$1000,0))),"")</f>
        <v>-6</v>
      </c>
      <c r="W964" s="164">
        <f t="shared" si="200"/>
        <v>3.5</v>
      </c>
      <c r="X964" s="164">
        <f t="shared" si="201"/>
        <v>3</v>
      </c>
      <c r="Y964" s="163">
        <f>IFERROR((PERCENTRANK($L$2:$L$20355,L964)*Multiples!$B$3)+((PERCENTRANK($W$2:$W$20355,W964)*(1-Multiples!$B$3))),"")</f>
        <v>0.89559999999999995</v>
      </c>
      <c r="Z964" s="165">
        <v>20</v>
      </c>
      <c r="AA964" s="165">
        <v>30</v>
      </c>
      <c r="AB964" s="166">
        <f t="shared" si="202"/>
        <v>-10</v>
      </c>
      <c r="AC964" s="166">
        <f t="shared" si="203"/>
        <v>-12.5</v>
      </c>
      <c r="AD964" s="166">
        <f t="shared" si="204"/>
        <v>-13</v>
      </c>
      <c r="AE964" s="167" t="str">
        <f t="shared" si="205"/>
        <v>No</v>
      </c>
      <c r="AF964" s="167" t="str">
        <f t="shared" si="206"/>
        <v>No</v>
      </c>
      <c r="AG964" s="165"/>
      <c r="AH964" s="155" t="s">
        <v>652</v>
      </c>
      <c r="AI964" s="236"/>
      <c r="AJ964" s="181"/>
    </row>
    <row r="965" spans="1:36" customFormat="1" x14ac:dyDescent="0.25">
      <c r="A965" s="7">
        <v>3</v>
      </c>
      <c r="B965" s="5">
        <v>2024</v>
      </c>
      <c r="C965" s="5" t="str">
        <f t="shared" si="195"/>
        <v>2024 W3</v>
      </c>
      <c r="D965" s="5">
        <v>510</v>
      </c>
      <c r="E965" s="5" t="s">
        <v>649</v>
      </c>
      <c r="F965" s="5" t="s">
        <v>21</v>
      </c>
      <c r="G965" s="5" t="s">
        <v>23</v>
      </c>
      <c r="H965" s="5">
        <v>-2.5</v>
      </c>
      <c r="I965" s="61">
        <v>-3</v>
      </c>
      <c r="J965" s="62" t="str">
        <f t="shared" si="196"/>
        <v>F0.5</v>
      </c>
      <c r="K965" s="61">
        <f t="shared" si="197"/>
        <v>0.5</v>
      </c>
      <c r="L965" s="228">
        <f>IF(K965=0,0,
IF(J965="D0.5",0.5*SUMIFS('Key Numbers'!$C$2:$C$71,'Key Numbers'!$A$2:$A$71,"&gt;="&amp;ABS($I965),'Key Numbers'!$A$2:$A$71,"&lt;="&amp;ABS($H965)),
IF(J965="D-0.5",0.5*-1*SUMIFS('Key Numbers'!$C$2:$C$71,'Key Numbers'!$A$2:$A$71,"&lt;="&amp;ABS($I965),'Key Numbers'!$A$2:$A$71,"&gt;="&amp;ABS($H965)),
IF(J965="F0.5",0.5*SUMIFS('Key Numbers'!$C$2:$C$71,'Key Numbers'!$A$2:$A$71,"&lt;="&amp;ABS($I965),'Key Numbers'!$A$2:$A$71,"&gt;="&amp;ABS($H965)),
IF(J965="F-0.5",0.5*-1*SUMIFS('Key Numbers'!$C$2:$C$71,'Key Numbers'!$A$2:$A$71,"&gt;="&amp;ABS($I965),'Key Numbers'!$A$2:$A$71,"&lt;="&amp;ABS($H965)),
IF(AND(LEFT(J965,1)="F",K965&lt;0),-1*SUMIFS('Key Numbers'!$C$2:$C$71,'Key Numbers'!$A$2:$A$71,"&gt;="&amp;ABS($I965),'Key Numbers'!$A$2:$A$71,"&lt;="&amp;ABS($H965)),
IF(AND(LEFT(J965,1)="F",K965&gt;0),SUMIFS('Key Numbers'!$C$2:$C$71,'Key Numbers'!$A$2:$A$71,"&lt;="&amp;ABS($I965),'Key Numbers'!$A$2:$A$71,"&gt;="&amp;ABS($H965)),
IF(AND(LEFT(J965,1)="D",K965&lt;0),-1*SUMIFS('Key Numbers'!$C$2:$C$71,'Key Numbers'!$A$2:$A$71,"&lt;="&amp;ABS($I965),'Key Numbers'!$A$2:$A$71,"&gt;="&amp;ABS($H965)),
SUMIFS('Key Numbers'!$C$2:$C$71,'Key Numbers'!$A$2:$A$71,"&gt;="&amp;ABS($I965),'Key Numbers'!$A$2:$A$71,"&lt;="&amp;ABS($H965))))))))))</f>
        <v>7.247706422018349E-2</v>
      </c>
      <c r="M965" s="6" cm="1">
        <f t="array" ref="M965">IFERROR(INDEX(DVOA!$E$2:$E$20095,MATCH($F965&amp;$A965-1&amp;$B965,DVOA!$C$2:$C$20095&amp;DVOA!$A$2:$A20343&amp;DVOA!$B$2:$B$20095,0)),0)</f>
        <v>0.14000000000000001</v>
      </c>
      <c r="N965" s="6" cm="1">
        <f t="array" ref="N965">IFERROR(INDEX(WDVOA!$W$2:$W$1616,MATCH($F965&amp;$A965-1&amp;$B965,WDVOA!$U$2:$U$19616&amp;WDVOA!$V$2:$V$19616&amp;WDVOA!$B$2:$B$19616,0)),0)</f>
        <v>0</v>
      </c>
      <c r="O965" s="6" cm="1">
        <f t="array" ref="O965">IFERROR(INDEX(DVOA!$AC$2:$AC$20095,MATCH($F965&amp;$A965-1&amp;$B965,DVOA!$C$2:$C$20095&amp;DVOA!$A$2:$A$20095&amp;DVOA!$B$2:$B$20095,0)
),0)</f>
        <v>0.01</v>
      </c>
      <c r="P965" s="6" cm="1">
        <f t="array" ref="P965">IFERROR(INDEX(DVOA!$E$2:$E$20095,MATCH($G965&amp;$A965-1&amp;$B965,DVOA!$C$2:$C$20095&amp;DVOA!$A$2:$A20343&amp;DVOA!$B$2:$B$20095,0)),0)</f>
        <v>0.26</v>
      </c>
      <c r="Q965" s="6" cm="1">
        <f t="array" ref="Q965">IFERROR(INDEX(WDVOA!$W$2:$W$1616,MATCH($G965&amp;$A965-1&amp;$B965,WDVOA!$U$2:$U$19616&amp;WDVOA!$V$2:$V$19616&amp;WDVOA!$B$2:$B$19616,0)),0)</f>
        <v>0</v>
      </c>
      <c r="R965" s="6" cm="1">
        <f t="array" ref="R965">IFERROR(INDEX(DVOA!$AC$2:$AC$20095,MATCH($G965&amp;$A965-1&amp;$B965,DVOA!$C$2:$C$20095&amp;DVOA!$A$2:$A$20095&amp;DVOA!$B$2:$B$20095,0)
),0)</f>
        <v>0.7</v>
      </c>
      <c r="S965" s="6">
        <f t="shared" si="207"/>
        <v>0.35499999999999998</v>
      </c>
      <c r="T965" s="104">
        <f t="shared" si="198"/>
        <v>-0.12</v>
      </c>
      <c r="U965" s="104" t="str">
        <f t="shared" si="199"/>
        <v/>
      </c>
      <c r="V965" s="26" cm="1">
        <f t="array" ref="V965">IFERROR(IF(E965="H",INDEX('DVOA Pred'!$G$2:$G$1000,MATCH($F965&amp;$B965&amp;$A965,'DVOA Pred'!$C$2:$C$1000&amp;'DVOA Pred'!$A$2:$A$1000&amp;'DVOA Pred'!$B$2:$B$1000,0)),
INDEX('DVOA Pred'!$H$2:$H$1000,MATCH($F965&amp;$B965&amp;$A965,'DVOA Pred'!$D$2:$D$1000&amp;'DVOA Pred'!$A$2:$A$1000&amp;'DVOA Pred'!$B$2:$B$1000,0))),"")</f>
        <v>-5.6999999999999993</v>
      </c>
      <c r="W965" s="26">
        <f t="shared" si="200"/>
        <v>3.1999999999999993</v>
      </c>
      <c r="X965" s="26">
        <f t="shared" si="201"/>
        <v>2.6999999999999993</v>
      </c>
      <c r="Y965" s="6">
        <f>IFERROR((PERCENTRANK($L$2:$L$20355,L965)*Multiples!$B$3)+((PERCENTRANK($W$2:$W$20355,W965)*(1-Multiples!$B$3))),"")</f>
        <v>0.88239999999999996</v>
      </c>
      <c r="Z965" s="64"/>
      <c r="AA965" s="64"/>
      <c r="AB965" s="24" t="str">
        <f t="shared" si="202"/>
        <v/>
      </c>
      <c r="AC965" s="24" t="str">
        <f t="shared" si="203"/>
        <v/>
      </c>
      <c r="AD965" s="24" t="str">
        <f t="shared" si="204"/>
        <v/>
      </c>
      <c r="AE965" s="99" t="str">
        <f t="shared" si="205"/>
        <v/>
      </c>
      <c r="AF965" s="99" t="str">
        <f t="shared" si="206"/>
        <v/>
      </c>
      <c r="AG965" s="64"/>
      <c r="AH965" s="105"/>
      <c r="AI965" s="105"/>
      <c r="AJ965" s="66"/>
    </row>
    <row r="966" spans="1:36" customFormat="1" x14ac:dyDescent="0.25">
      <c r="A966" s="160">
        <v>8</v>
      </c>
      <c r="B966" s="161">
        <v>2024</v>
      </c>
      <c r="C966" s="161" t="str">
        <f t="shared" si="195"/>
        <v>2024 W8</v>
      </c>
      <c r="D966" s="161">
        <v>585</v>
      </c>
      <c r="E966" s="161" t="s">
        <v>651</v>
      </c>
      <c r="F966" s="161" t="s">
        <v>39</v>
      </c>
      <c r="G966" s="161" t="s">
        <v>51</v>
      </c>
      <c r="H966" s="161">
        <v>-8.5</v>
      </c>
      <c r="I966" s="162">
        <v>-11</v>
      </c>
      <c r="J966" s="233" t="str">
        <f t="shared" si="196"/>
        <v>F2.5</v>
      </c>
      <c r="K966" s="162">
        <f t="shared" si="197"/>
        <v>2.5</v>
      </c>
      <c r="L966" s="227">
        <f>IF(K966=0,0,
IF(J966="D0.5",0.5*SUMIFS('Key Numbers'!$C$2:$C$71,'Key Numbers'!$A$2:$A$71,"&gt;="&amp;ABS($I966),'Key Numbers'!$A$2:$A$71,"&lt;="&amp;ABS($H966)),
IF(J966="D-0.5",0.5*-1*SUMIFS('Key Numbers'!$C$2:$C$71,'Key Numbers'!$A$2:$A$71,"&lt;="&amp;ABS($I966),'Key Numbers'!$A$2:$A$71,"&gt;="&amp;ABS($H966)),
IF(J966="F0.5",0.5*SUMIFS('Key Numbers'!$C$2:$C$71,'Key Numbers'!$A$2:$A$71,"&lt;="&amp;ABS($I966),'Key Numbers'!$A$2:$A$71,"&gt;="&amp;ABS($H966)),
IF(J966="F-0.5",0.5*-1*SUMIFS('Key Numbers'!$C$2:$C$71,'Key Numbers'!$A$2:$A$71,"&gt;="&amp;ABS($I966),'Key Numbers'!$A$2:$A$71,"&lt;="&amp;ABS($H966)),
IF(AND(LEFT(J966,1)="F",K966&lt;0),-1*SUMIFS('Key Numbers'!$C$2:$C$71,'Key Numbers'!$A$2:$A$71,"&gt;="&amp;ABS($I966),'Key Numbers'!$A$2:$A$71,"&lt;="&amp;ABS($H966)),
IF(AND(LEFT(J966,1)="F",K966&gt;0),SUMIFS('Key Numbers'!$C$2:$C$71,'Key Numbers'!$A$2:$A$71,"&lt;="&amp;ABS($I966),'Key Numbers'!$A$2:$A$71,"&gt;="&amp;ABS($H966)),
IF(AND(LEFT(J966,1)="D",K966&lt;0),-1*SUMIFS('Key Numbers'!$C$2:$C$71,'Key Numbers'!$A$2:$A$71,"&lt;="&amp;ABS($I966),'Key Numbers'!$A$2:$A$71,"&gt;="&amp;ABS($H966)),
SUMIFS('Key Numbers'!$C$2:$C$71,'Key Numbers'!$A$2:$A$71,"&gt;="&amp;ABS($I966),'Key Numbers'!$A$2:$A$71,"&lt;="&amp;ABS($H966))))))))))</f>
        <v>7.8899082568807344E-2</v>
      </c>
      <c r="M966" s="163" cm="1">
        <f t="array" ref="M966">IFERROR(INDEX(DVOA!$E$2:$E$20095,MATCH($F966&amp;$A966-1&amp;$B966,DVOA!$C$2:$C$20095&amp;DVOA!$A$2:$A20480&amp;DVOA!$B$2:$B$20095,0)),0)</f>
        <v>0.14400000000000002</v>
      </c>
      <c r="N966" s="163" cm="1">
        <f t="array" ref="N966">IFERROR(INDEX(WDVOA!$W$2:$W$1616,MATCH($F966&amp;$A966-1&amp;$B966,WDVOA!$U$2:$U$19616&amp;WDVOA!$V$2:$V$19616&amp;WDVOA!$B$2:$B$19616,0)),0)</f>
        <v>0.18450000000000003</v>
      </c>
      <c r="O966" s="163" cm="1">
        <f t="array" ref="O966">IFERROR(INDEX(DVOA!$AC$2:$AC$20095,MATCH($F966&amp;$A966-1&amp;$B966,DVOA!$C$2:$C$20095&amp;DVOA!$A$2:$A$20095&amp;DVOA!$B$2:$B$20095,0)
),0)</f>
        <v>0.24</v>
      </c>
      <c r="P966" s="163" cm="1">
        <f t="array" ref="P966">IFERROR(INDEX(DVOA!$E$2:$E$20095,MATCH($G966&amp;$A966-1&amp;$B966,DVOA!$C$2:$C$20095&amp;DVOA!$A$2:$A20480&amp;DVOA!$B$2:$B$20095,0)),0)</f>
        <v>-0.47700000000000004</v>
      </c>
      <c r="Q966" s="163" cm="1">
        <f t="array" ref="Q966">IFERROR(INDEX(WDVOA!$W$2:$W$1616,MATCH($G966&amp;$A966-1&amp;$B966,WDVOA!$U$2:$U$19616&amp;WDVOA!$V$2:$V$19616&amp;WDVOA!$B$2:$B$19616,0)),0)</f>
        <v>-0.19475000000000001</v>
      </c>
      <c r="R966" s="163" cm="1">
        <f t="array" ref="R966">IFERROR(INDEX(DVOA!$AC$2:$AC$20095,MATCH($G966&amp;$A966-1&amp;$B966,DVOA!$C$2:$C$20095&amp;DVOA!$A$2:$A$20095&amp;DVOA!$B$2:$B$20095,0)
),0)</f>
        <v>0.19500000000000001</v>
      </c>
      <c r="S966" s="163">
        <f t="shared" si="207"/>
        <v>0.2175</v>
      </c>
      <c r="T966" s="229">
        <f t="shared" si="198"/>
        <v>0.621</v>
      </c>
      <c r="U966" s="229">
        <f t="shared" si="199"/>
        <v>0.37925000000000003</v>
      </c>
      <c r="V966" s="164" cm="1">
        <f t="array" ref="V966">IFERROR(IF(E966="H",INDEX('DVOA Pred'!$G$2:$G$1000,MATCH($F966&amp;$B966&amp;$A966,'DVOA Pred'!$C$2:$C$1000&amp;'DVOA Pred'!$A$2:$A$1000&amp;'DVOA Pred'!$B$2:$B$1000,0)),
INDEX('DVOA Pred'!$H$2:$H$1000,MATCH($F966&amp;$B966&amp;$A966,'DVOA Pred'!$D$2:$D$1000&amp;'DVOA Pred'!$A$2:$A$1000&amp;'DVOA Pred'!$B$2:$B$1000,0))),"")</f>
        <v>-10.000000000000002</v>
      </c>
      <c r="W966" s="164">
        <f t="shared" si="200"/>
        <v>1.5000000000000018</v>
      </c>
      <c r="X966" s="164">
        <f t="shared" si="201"/>
        <v>-0.99999999999999822</v>
      </c>
      <c r="Y966" s="163">
        <f>IFERROR((PERCENTRANK($L$2:$L$20355,L966)*Multiples!$B$3)+((PERCENTRANK($W$2:$W$20355,W966)*(1-Multiples!$B$3))),"")</f>
        <v>0.86820000000000008</v>
      </c>
      <c r="Z966" s="165"/>
      <c r="AA966" s="165"/>
      <c r="AB966" s="166" t="str">
        <f t="shared" si="202"/>
        <v/>
      </c>
      <c r="AC966" s="166" t="str">
        <f t="shared" si="203"/>
        <v/>
      </c>
      <c r="AD966" s="166" t="str">
        <f t="shared" si="204"/>
        <v/>
      </c>
      <c r="AE966" s="167" t="str">
        <f t="shared" si="205"/>
        <v/>
      </c>
      <c r="AF966" s="167" t="str">
        <f t="shared" si="206"/>
        <v/>
      </c>
      <c r="AG966" s="165" t="s">
        <v>660</v>
      </c>
      <c r="AH966" s="155" t="s">
        <v>652</v>
      </c>
      <c r="AI966" s="236"/>
      <c r="AJ966" s="181" t="s">
        <v>872</v>
      </c>
    </row>
    <row r="967" spans="1:36" customFormat="1" x14ac:dyDescent="0.25">
      <c r="A967" s="160">
        <v>6</v>
      </c>
      <c r="B967" s="161">
        <v>2024</v>
      </c>
      <c r="C967" s="5" t="str">
        <f t="shared" si="195"/>
        <v>2024 W6</v>
      </c>
      <c r="D967" s="161">
        <v>553</v>
      </c>
      <c r="E967" s="161" t="s">
        <v>649</v>
      </c>
      <c r="F967" s="161" t="s">
        <v>32</v>
      </c>
      <c r="G967" s="161" t="s">
        <v>53</v>
      </c>
      <c r="H967" s="161">
        <v>-2.5</v>
      </c>
      <c r="I967" s="162">
        <v>-3</v>
      </c>
      <c r="J967" s="233" t="str">
        <f t="shared" si="196"/>
        <v>F0.5</v>
      </c>
      <c r="K967" s="162">
        <f t="shared" si="197"/>
        <v>0.5</v>
      </c>
      <c r="L967" s="227">
        <f>IF(K967=0,0,
IF(J967="D0.5",0.5*SUMIFS('Key Numbers'!$C$2:$C$71,'Key Numbers'!$A$2:$A$71,"&gt;="&amp;ABS($I967),'Key Numbers'!$A$2:$A$71,"&lt;="&amp;ABS($H967)),
IF(J967="D-0.5",0.5*-1*SUMIFS('Key Numbers'!$C$2:$C$71,'Key Numbers'!$A$2:$A$71,"&lt;="&amp;ABS($I967),'Key Numbers'!$A$2:$A$71,"&gt;="&amp;ABS($H967)),
IF(J967="F0.5",0.5*SUMIFS('Key Numbers'!$C$2:$C$71,'Key Numbers'!$A$2:$A$71,"&lt;="&amp;ABS($I967),'Key Numbers'!$A$2:$A$71,"&gt;="&amp;ABS($H967)),
IF(J967="F-0.5",0.5*-1*SUMIFS('Key Numbers'!$C$2:$C$71,'Key Numbers'!$A$2:$A$71,"&gt;="&amp;ABS($I967),'Key Numbers'!$A$2:$A$71,"&lt;="&amp;ABS($H967)),
IF(AND(LEFT(J967,1)="F",K967&lt;0),-1*SUMIFS('Key Numbers'!$C$2:$C$71,'Key Numbers'!$A$2:$A$71,"&gt;="&amp;ABS($I967),'Key Numbers'!$A$2:$A$71,"&lt;="&amp;ABS($H967)),
IF(AND(LEFT(J967,1)="F",K967&gt;0),SUMIFS('Key Numbers'!$C$2:$C$71,'Key Numbers'!$A$2:$A$71,"&lt;="&amp;ABS($I967),'Key Numbers'!$A$2:$A$71,"&gt;="&amp;ABS($H967)),
IF(AND(LEFT(J967,1)="D",K967&lt;0),-1*SUMIFS('Key Numbers'!$C$2:$C$71,'Key Numbers'!$A$2:$A$71,"&lt;="&amp;ABS($I967),'Key Numbers'!$A$2:$A$71,"&gt;="&amp;ABS($H967)),
SUMIFS('Key Numbers'!$C$2:$C$71,'Key Numbers'!$A$2:$A$71,"&gt;="&amp;ABS($I967),'Key Numbers'!$A$2:$A$71,"&lt;="&amp;ABS($H967))))))))))</f>
        <v>7.247706422018349E-2</v>
      </c>
      <c r="M967" s="163" cm="1">
        <f t="array" ref="M967">IFERROR(INDEX(DVOA!$E$2:$E$20095,MATCH($F967&amp;$A967-1&amp;$B967,DVOA!$C$2:$C$20095&amp;DVOA!$A$2:$A20438&amp;DVOA!$B$2:$B$20095,0)),0)</f>
        <v>5.9000000000000004E-2</v>
      </c>
      <c r="N967" s="163" cm="1">
        <f t="array" ref="N967">IFERROR(INDEX(WDVOA!$W$2:$W$1616,MATCH($F967&amp;$A967-1&amp;$B967,WDVOA!$U$2:$U$19616&amp;WDVOA!$V$2:$V$19616&amp;WDVOA!$B$2:$B$19616,0)),0)</f>
        <v>0</v>
      </c>
      <c r="O967" s="163" cm="1">
        <f t="array" ref="O967">IFERROR(INDEX(DVOA!$AC$2:$AC$20095,MATCH($F967&amp;$A967-1&amp;$B967,DVOA!$C$2:$C$20095&amp;DVOA!$A$2:$A$20095&amp;DVOA!$B$2:$B$20095,0)
),0)</f>
        <v>8.900000000000001E-2</v>
      </c>
      <c r="P967" s="163" cm="1">
        <f t="array" ref="P967">IFERROR(INDEX(DVOA!$E$2:$E$20095,MATCH($G967&amp;$A967-1&amp;$B967,DVOA!$C$2:$C$20095&amp;DVOA!$A$2:$A20438&amp;DVOA!$B$2:$B$20095,0)),0)</f>
        <v>-0.30599999999999999</v>
      </c>
      <c r="Q967" s="163" cm="1">
        <f t="array" ref="Q967">IFERROR(INDEX(WDVOA!$W$2:$W$1616,MATCH($G967&amp;$A967-1&amp;$B967,WDVOA!$U$2:$U$19616&amp;WDVOA!$V$2:$V$19616&amp;WDVOA!$B$2:$B$19616,0)),0)</f>
        <v>0</v>
      </c>
      <c r="R967" s="163" cm="1">
        <f t="array" ref="R967">IFERROR(INDEX(DVOA!$AC$2:$AC$20095,MATCH($G967&amp;$A967-1&amp;$B967,DVOA!$C$2:$C$20095&amp;DVOA!$A$2:$A$20095&amp;DVOA!$B$2:$B$20095,0)
),0)</f>
        <v>7.2000000000000008E-2</v>
      </c>
      <c r="S967" s="163">
        <f t="shared" si="207"/>
        <v>8.0500000000000016E-2</v>
      </c>
      <c r="T967" s="229">
        <f t="shared" si="198"/>
        <v>0.36499999999999999</v>
      </c>
      <c r="U967" s="229" t="str">
        <f t="shared" si="199"/>
        <v/>
      </c>
      <c r="V967" s="164" cm="1">
        <f t="array" ref="V967">IFERROR(IF(E967="H",INDEX('DVOA Pred'!$G$2:$G$1000,MATCH($F967&amp;$B967&amp;$A967,'DVOA Pred'!$C$2:$C$1000&amp;'DVOA Pred'!$A$2:$A$1000&amp;'DVOA Pred'!$B$2:$B$1000,0)),
INDEX('DVOA Pred'!$H$2:$H$1000,MATCH($F967&amp;$B967&amp;$A967,'DVOA Pred'!$D$2:$D$1000&amp;'DVOA Pred'!$A$2:$A$1000&amp;'DVOA Pred'!$B$2:$B$1000,0))),"")</f>
        <v>-4.5999999999999979</v>
      </c>
      <c r="W967" s="164">
        <f t="shared" si="200"/>
        <v>2.0999999999999979</v>
      </c>
      <c r="X967" s="164">
        <f t="shared" si="201"/>
        <v>1.5999999999999979</v>
      </c>
      <c r="Y967" s="163">
        <f>IFERROR((PERCENTRANK($L$2:$L$20355,L967)*Multiples!$B$3)+((PERCENTRANK($W$2:$W$20355,W967)*(1-Multiples!$B$3))),"")</f>
        <v>0.8395999999999999</v>
      </c>
      <c r="Z967" s="165">
        <v>32</v>
      </c>
      <c r="AA967" s="165">
        <v>13</v>
      </c>
      <c r="AB967" s="166">
        <f t="shared" si="202"/>
        <v>19</v>
      </c>
      <c r="AC967" s="166">
        <f t="shared" si="203"/>
        <v>16.5</v>
      </c>
      <c r="AD967" s="166">
        <f t="shared" si="204"/>
        <v>16</v>
      </c>
      <c r="AE967" s="167" t="str">
        <f t="shared" si="205"/>
        <v>Yes</v>
      </c>
      <c r="AF967" s="167" t="str">
        <f t="shared" si="206"/>
        <v>Yes</v>
      </c>
      <c r="AG967" s="165" t="s">
        <v>652</v>
      </c>
      <c r="AH967" s="155"/>
      <c r="AI967" s="236">
        <v>4</v>
      </c>
      <c r="AJ967" s="181"/>
    </row>
    <row r="968" spans="1:36" customFormat="1" x14ac:dyDescent="0.25">
      <c r="A968" s="160">
        <v>5</v>
      </c>
      <c r="B968" s="161">
        <v>2024</v>
      </c>
      <c r="C968" s="5" t="str">
        <f t="shared" si="195"/>
        <v>2024 W5</v>
      </c>
      <c r="D968" s="161">
        <v>539</v>
      </c>
      <c r="E968" s="161" t="s">
        <v>651</v>
      </c>
      <c r="F968" s="161" t="s">
        <v>30</v>
      </c>
      <c r="G968" s="161" t="s">
        <v>15</v>
      </c>
      <c r="H968" s="161">
        <v>-6.5</v>
      </c>
      <c r="I968" s="162">
        <v>-7</v>
      </c>
      <c r="J968" s="233" t="str">
        <f t="shared" si="196"/>
        <v>F0.5</v>
      </c>
      <c r="K968" s="162">
        <f t="shared" si="197"/>
        <v>0.5</v>
      </c>
      <c r="L968" s="227">
        <f>IF(K968=0,0,
IF(J968="D0.5",0.5*SUMIFS('Key Numbers'!$C$2:$C$71,'Key Numbers'!$A$2:$A$71,"&gt;="&amp;ABS($I968),'Key Numbers'!$A$2:$A$71,"&lt;="&amp;ABS($H968)),
IF(J968="D-0.5",0.5*-1*SUMIFS('Key Numbers'!$C$2:$C$71,'Key Numbers'!$A$2:$A$71,"&lt;="&amp;ABS($I968),'Key Numbers'!$A$2:$A$71,"&gt;="&amp;ABS($H968)),
IF(J968="F0.5",0.5*SUMIFS('Key Numbers'!$C$2:$C$71,'Key Numbers'!$A$2:$A$71,"&lt;="&amp;ABS($I968),'Key Numbers'!$A$2:$A$71,"&gt;="&amp;ABS($H968)),
IF(J968="F-0.5",0.5*-1*SUMIFS('Key Numbers'!$C$2:$C$71,'Key Numbers'!$A$2:$A$71,"&gt;="&amp;ABS($I968),'Key Numbers'!$A$2:$A$71,"&lt;="&amp;ABS($H968)),
IF(AND(LEFT(J968,1)="F",K968&lt;0),-1*SUMIFS('Key Numbers'!$C$2:$C$71,'Key Numbers'!$A$2:$A$71,"&gt;="&amp;ABS($I968),'Key Numbers'!$A$2:$A$71,"&lt;="&amp;ABS($H968)),
IF(AND(LEFT(J968,1)="F",K968&gt;0),SUMIFS('Key Numbers'!$C$2:$C$71,'Key Numbers'!$A$2:$A$71,"&lt;="&amp;ABS($I968),'Key Numbers'!$A$2:$A$71,"&gt;="&amp;ABS($H968)),
IF(AND(LEFT(J968,1)="D",K968&lt;0),-1*SUMIFS('Key Numbers'!$C$2:$C$71,'Key Numbers'!$A$2:$A$71,"&lt;="&amp;ABS($I968),'Key Numbers'!$A$2:$A$71,"&gt;="&amp;ABS($H968)),
SUMIFS('Key Numbers'!$C$2:$C$71,'Key Numbers'!$A$2:$A$71,"&gt;="&amp;ABS($I968),'Key Numbers'!$A$2:$A$71,"&lt;="&amp;ABS($H968))))))))))</f>
        <v>4.1284403669724773E-2</v>
      </c>
      <c r="M968" s="163" cm="1">
        <f t="array" ref="M968">IFERROR(INDEX(DVOA!$E$2:$E$20095,MATCH($F968&amp;$A968-1&amp;$B968,DVOA!$C$2:$C$20095&amp;DVOA!$A$2:$A20407&amp;DVOA!$B$2:$B$20095,0)),0)</f>
        <v>0.252</v>
      </c>
      <c r="N968" s="163" cm="1">
        <f t="array" ref="N968">IFERROR(INDEX(WDVOA!$W$2:$W$1616,MATCH($F968&amp;$A968-1&amp;$B968,WDVOA!$U$2:$U$19616&amp;WDVOA!$V$2:$V$19616&amp;WDVOA!$B$2:$B$19616,0)),0)</f>
        <v>0</v>
      </c>
      <c r="O968" s="163" cm="1">
        <f t="array" ref="O968">IFERROR(INDEX(DVOA!$AC$2:$AC$20095,MATCH($F968&amp;$A968-1&amp;$B968,DVOA!$C$2:$C$20095&amp;DVOA!$A$2:$A$20095&amp;DVOA!$B$2:$B$20095,0)
),0)</f>
        <v>0.193</v>
      </c>
      <c r="P968" s="163" cm="1">
        <f t="array" ref="P968">IFERROR(INDEX(DVOA!$E$2:$E$20095,MATCH($G968&amp;$A968-1&amp;$B968,DVOA!$C$2:$C$20095&amp;DVOA!$A$2:$A20407&amp;DVOA!$B$2:$B$20095,0)),0)</f>
        <v>-0.20100000000000001</v>
      </c>
      <c r="Q968" s="163" cm="1">
        <f t="array" ref="Q968">IFERROR(INDEX(WDVOA!$W$2:$W$1616,MATCH($G968&amp;$A968-1&amp;$B968,WDVOA!$U$2:$U$19616&amp;WDVOA!$V$2:$V$19616&amp;WDVOA!$B$2:$B$19616,0)),0)</f>
        <v>0</v>
      </c>
      <c r="R968" s="163" cm="1">
        <f t="array" ref="R968">IFERROR(INDEX(DVOA!$AC$2:$AC$20095,MATCH($G968&amp;$A968-1&amp;$B968,DVOA!$C$2:$C$20095&amp;DVOA!$A$2:$A$20095&amp;DVOA!$B$2:$B$20095,0)
),0)</f>
        <v>8.4000000000000005E-2</v>
      </c>
      <c r="S968" s="163">
        <f t="shared" si="207"/>
        <v>0.13850000000000001</v>
      </c>
      <c r="T968" s="229">
        <f t="shared" si="198"/>
        <v>0.45300000000000001</v>
      </c>
      <c r="U968" s="229" t="str">
        <f t="shared" si="199"/>
        <v/>
      </c>
      <c r="V968" s="164" cm="1">
        <f t="array" ref="V968">IFERROR(IF(E968="H",INDEX('DVOA Pred'!$G$2:$G$1000,MATCH($F968&amp;$B968&amp;$A968,'DVOA Pred'!$C$2:$C$1000&amp;'DVOA Pred'!$A$2:$A$1000&amp;'DVOA Pred'!$B$2:$B$1000,0)),
INDEX('DVOA Pred'!$H$2:$H$1000,MATCH($F968&amp;$B968&amp;$A968,'DVOA Pred'!$D$2:$D$1000&amp;'DVOA Pred'!$A$2:$A$1000&amp;'DVOA Pred'!$B$2:$B$1000,0))),"")</f>
        <v>-9.1999999999999993</v>
      </c>
      <c r="W968" s="164">
        <f t="shared" si="200"/>
        <v>2.6999999999999993</v>
      </c>
      <c r="X968" s="164">
        <f t="shared" si="201"/>
        <v>2.1999999999999993</v>
      </c>
      <c r="Y968" s="163">
        <f>IFERROR((PERCENTRANK($L$2:$L$20355,L968)*Multiples!$B$3)+((PERCENTRANK($W$2:$W$20355,W968)*(1-Multiples!$B$3))),"")</f>
        <v>0.82140000000000002</v>
      </c>
      <c r="Z968" s="165">
        <v>20</v>
      </c>
      <c r="AA968" s="165">
        <v>29</v>
      </c>
      <c r="AB968" s="166">
        <f t="shared" si="202"/>
        <v>-9</v>
      </c>
      <c r="AC968" s="166">
        <f t="shared" si="203"/>
        <v>-15.5</v>
      </c>
      <c r="AD968" s="166">
        <f t="shared" si="204"/>
        <v>-16</v>
      </c>
      <c r="AE968" s="167" t="str">
        <f t="shared" si="205"/>
        <v>No</v>
      </c>
      <c r="AF968" s="167" t="str">
        <f t="shared" si="206"/>
        <v>No</v>
      </c>
      <c r="AG968" s="165" t="s">
        <v>652</v>
      </c>
      <c r="AH968" s="155" t="s">
        <v>652</v>
      </c>
      <c r="AI968" s="236"/>
      <c r="AJ968" s="181"/>
    </row>
    <row r="969" spans="1:36" customFormat="1" x14ac:dyDescent="0.25">
      <c r="A969" s="160">
        <v>4</v>
      </c>
      <c r="B969" s="161">
        <v>2024</v>
      </c>
      <c r="C969" s="5" t="str">
        <f t="shared" si="195"/>
        <v>2024 W4</v>
      </c>
      <c r="D969" s="161">
        <v>515</v>
      </c>
      <c r="E969" s="161" t="s">
        <v>649</v>
      </c>
      <c r="F969" s="161" t="s">
        <v>32</v>
      </c>
      <c r="G969" s="161" t="s">
        <v>35</v>
      </c>
      <c r="H969" s="161">
        <v>-1.5</v>
      </c>
      <c r="I969" s="162">
        <v>-2.5</v>
      </c>
      <c r="J969" s="233" t="str">
        <f t="shared" si="196"/>
        <v>F1</v>
      </c>
      <c r="K969" s="162">
        <f t="shared" si="197"/>
        <v>1</v>
      </c>
      <c r="L969" s="227">
        <f>IF(K969=0,0,
IF(J969="D0.5",0.5*SUMIFS('Key Numbers'!$C$2:$C$71,'Key Numbers'!$A$2:$A$71,"&gt;="&amp;ABS($I969),'Key Numbers'!$A$2:$A$71,"&lt;="&amp;ABS($H969)),
IF(J969="D-0.5",0.5*-1*SUMIFS('Key Numbers'!$C$2:$C$71,'Key Numbers'!$A$2:$A$71,"&lt;="&amp;ABS($I969),'Key Numbers'!$A$2:$A$71,"&gt;="&amp;ABS($H969)),
IF(J969="F0.5",0.5*SUMIFS('Key Numbers'!$C$2:$C$71,'Key Numbers'!$A$2:$A$71,"&lt;="&amp;ABS($I969),'Key Numbers'!$A$2:$A$71,"&gt;="&amp;ABS($H969)),
IF(J969="F-0.5",0.5*-1*SUMIFS('Key Numbers'!$C$2:$C$71,'Key Numbers'!$A$2:$A$71,"&gt;="&amp;ABS($I969),'Key Numbers'!$A$2:$A$71,"&lt;="&amp;ABS($H969)),
IF(AND(LEFT(J969,1)="F",K969&lt;0),-1*SUMIFS('Key Numbers'!$C$2:$C$71,'Key Numbers'!$A$2:$A$71,"&gt;="&amp;ABS($I969),'Key Numbers'!$A$2:$A$71,"&lt;="&amp;ABS($H969)),
IF(AND(LEFT(J969,1)="F",K969&gt;0),SUMIFS('Key Numbers'!$C$2:$C$71,'Key Numbers'!$A$2:$A$71,"&lt;="&amp;ABS($I969),'Key Numbers'!$A$2:$A$71,"&gt;="&amp;ABS($H969)),
IF(AND(LEFT(J969,1)="D",K969&lt;0),-1*SUMIFS('Key Numbers'!$C$2:$C$71,'Key Numbers'!$A$2:$A$71,"&lt;="&amp;ABS($I969),'Key Numbers'!$A$2:$A$71,"&gt;="&amp;ABS($H969)),
SUMIFS('Key Numbers'!$C$2:$C$71,'Key Numbers'!$A$2:$A$71,"&gt;="&amp;ABS($I969),'Key Numbers'!$A$2:$A$71,"&lt;="&amp;ABS($H969))))))))))</f>
        <v>5.6880733944954132E-2</v>
      </c>
      <c r="M969" s="163" cm="1">
        <f t="array" ref="M969">IFERROR(INDEX(DVOA!$E$2:$E$20095,MATCH($F969&amp;$A969-1&amp;$B969,DVOA!$C$2:$C$20095&amp;DVOA!$A$2:$A20400&amp;DVOA!$B$2:$B$20095,0)),0)</f>
        <v>0.24600000000000002</v>
      </c>
      <c r="N969" s="163" cm="1">
        <f t="array" ref="N969">IFERROR(INDEX(WDVOA!$W$2:$W$1616,MATCH($F969&amp;$A969-1&amp;$B969,WDVOA!$U$2:$U$19616&amp;WDVOA!$V$2:$V$19616&amp;WDVOA!$B$2:$B$19616,0)),0)</f>
        <v>0</v>
      </c>
      <c r="O969" s="163" cm="1">
        <f t="array" ref="O969">IFERROR(INDEX(DVOA!$AC$2:$AC$20095,MATCH($F969&amp;$A969-1&amp;$B969,DVOA!$C$2:$C$20095&amp;DVOA!$A$2:$A$20095&amp;DVOA!$B$2:$B$20095,0)
),0)</f>
        <v>-4.8000000000000001E-2</v>
      </c>
      <c r="P969" s="163" cm="1">
        <f t="array" ref="P969">IFERROR(INDEX(DVOA!$E$2:$E$20095,MATCH($G969&amp;$A969-1&amp;$B969,DVOA!$C$2:$C$20095&amp;DVOA!$A$2:$A20400&amp;DVOA!$B$2:$B$20095,0)),0)</f>
        <v>2.8999999999999998E-2</v>
      </c>
      <c r="Q969" s="163" cm="1">
        <f t="array" ref="Q969">IFERROR(INDEX(WDVOA!$W$2:$W$1616,MATCH($G969&amp;$A969-1&amp;$B969,WDVOA!$U$2:$U$19616&amp;WDVOA!$V$2:$V$19616&amp;WDVOA!$B$2:$B$19616,0)),0)</f>
        <v>0</v>
      </c>
      <c r="R969" s="163" cm="1">
        <f t="array" ref="R969">IFERROR(INDEX(DVOA!$AC$2:$AC$20095,MATCH($G969&amp;$A969-1&amp;$B969,DVOA!$C$2:$C$20095&amp;DVOA!$A$2:$A$20095&amp;DVOA!$B$2:$B$20095,0)
),0)</f>
        <v>-3.9E-2</v>
      </c>
      <c r="S969" s="163">
        <f t="shared" si="207"/>
        <v>-4.3499999999999997E-2</v>
      </c>
      <c r="T969" s="229">
        <f t="shared" si="198"/>
        <v>0.21700000000000003</v>
      </c>
      <c r="U969" s="229" t="str">
        <f t="shared" si="199"/>
        <v/>
      </c>
      <c r="V969" s="164" cm="1">
        <f t="array" ref="V969">IFERROR(IF(E969="H",INDEX('DVOA Pred'!$G$2:$G$1000,MATCH($F969&amp;$B969&amp;$A969,'DVOA Pred'!$C$2:$C$1000&amp;'DVOA Pred'!$A$2:$A$1000&amp;'DVOA Pred'!$B$2:$B$1000,0)),
INDEX('DVOA Pred'!$H$2:$H$1000,MATCH($F969&amp;$B969&amp;$A969,'DVOA Pred'!$D$2:$D$1000&amp;'DVOA Pred'!$A$2:$A$1000&amp;'DVOA Pred'!$B$2:$B$1000,0))),"")</f>
        <v>-3.3999999999999986</v>
      </c>
      <c r="W969" s="164">
        <f t="shared" si="200"/>
        <v>1.8999999999999986</v>
      </c>
      <c r="X969" s="164">
        <f t="shared" si="201"/>
        <v>0.89999999999999858</v>
      </c>
      <c r="Y969" s="163">
        <f>IFERROR((PERCENTRANK($L$2:$L$20355,L969)*Multiples!$B$3)+((PERCENTRANK($W$2:$W$20355,W969)*(1-Multiples!$B$3))),"")</f>
        <v>0.8024</v>
      </c>
      <c r="Z969" s="165">
        <v>24</v>
      </c>
      <c r="AA969" s="165">
        <v>27</v>
      </c>
      <c r="AB969" s="166">
        <f t="shared" si="202"/>
        <v>-3</v>
      </c>
      <c r="AC969" s="166">
        <f t="shared" si="203"/>
        <v>-4.5</v>
      </c>
      <c r="AD969" s="166">
        <f t="shared" si="204"/>
        <v>-5.5</v>
      </c>
      <c r="AE969" s="167" t="str">
        <f t="shared" si="205"/>
        <v>No</v>
      </c>
      <c r="AF969" s="167" t="str">
        <f t="shared" si="206"/>
        <v>No</v>
      </c>
      <c r="AG969" s="165" t="s">
        <v>652</v>
      </c>
      <c r="AH969" s="155" t="s">
        <v>652</v>
      </c>
      <c r="AI969" s="155">
        <v>3</v>
      </c>
      <c r="AJ969" s="180" t="s">
        <v>664</v>
      </c>
    </row>
    <row r="970" spans="1:36" customFormat="1" x14ac:dyDescent="0.25">
      <c r="A970" s="160">
        <v>5</v>
      </c>
      <c r="B970" s="161">
        <v>2024</v>
      </c>
      <c r="C970" s="5" t="str">
        <f t="shared" si="195"/>
        <v>2024 W5</v>
      </c>
      <c r="D970" s="161">
        <v>537</v>
      </c>
      <c r="E970" s="161" t="s">
        <v>651</v>
      </c>
      <c r="F970" s="161" t="s">
        <v>39</v>
      </c>
      <c r="G970" s="161" t="s">
        <v>53</v>
      </c>
      <c r="H970" s="161">
        <v>-2.5</v>
      </c>
      <c r="I970" s="162">
        <v>-3</v>
      </c>
      <c r="J970" s="233" t="str">
        <f t="shared" si="196"/>
        <v>F0.5</v>
      </c>
      <c r="K970" s="162">
        <f t="shared" si="197"/>
        <v>0.5</v>
      </c>
      <c r="L970" s="227">
        <f>IF(K970=0,0,
IF(J970="D0.5",0.5*SUMIFS('Key Numbers'!$C$2:$C$71,'Key Numbers'!$A$2:$A$71,"&gt;="&amp;ABS($I970),'Key Numbers'!$A$2:$A$71,"&lt;="&amp;ABS($H970)),
IF(J970="D-0.5",0.5*-1*SUMIFS('Key Numbers'!$C$2:$C$71,'Key Numbers'!$A$2:$A$71,"&lt;="&amp;ABS($I970),'Key Numbers'!$A$2:$A$71,"&gt;="&amp;ABS($H970)),
IF(J970="F0.5",0.5*SUMIFS('Key Numbers'!$C$2:$C$71,'Key Numbers'!$A$2:$A$71,"&lt;="&amp;ABS($I970),'Key Numbers'!$A$2:$A$71,"&gt;="&amp;ABS($H970)),
IF(J970="F-0.5",0.5*-1*SUMIFS('Key Numbers'!$C$2:$C$71,'Key Numbers'!$A$2:$A$71,"&gt;="&amp;ABS($I970),'Key Numbers'!$A$2:$A$71,"&lt;="&amp;ABS($H970)),
IF(AND(LEFT(J970,1)="F",K970&lt;0),-1*SUMIFS('Key Numbers'!$C$2:$C$71,'Key Numbers'!$A$2:$A$71,"&gt;="&amp;ABS($I970),'Key Numbers'!$A$2:$A$71,"&lt;="&amp;ABS($H970)),
IF(AND(LEFT(J970,1)="F",K970&gt;0),SUMIFS('Key Numbers'!$C$2:$C$71,'Key Numbers'!$A$2:$A$71,"&lt;="&amp;ABS($I970),'Key Numbers'!$A$2:$A$71,"&gt;="&amp;ABS($H970)),
IF(AND(LEFT(J970,1)="D",K970&lt;0),-1*SUMIFS('Key Numbers'!$C$2:$C$71,'Key Numbers'!$A$2:$A$71,"&lt;="&amp;ABS($I970),'Key Numbers'!$A$2:$A$71,"&gt;="&amp;ABS($H970)),
SUMIFS('Key Numbers'!$C$2:$C$71,'Key Numbers'!$A$2:$A$71,"&gt;="&amp;ABS($I970),'Key Numbers'!$A$2:$A$71,"&lt;="&amp;ABS($H970))))))))))</f>
        <v>7.247706422018349E-2</v>
      </c>
      <c r="M970" s="163" cm="1">
        <f t="array" ref="M970">IFERROR(INDEX(DVOA!$E$2:$E$20095,MATCH($F970&amp;$A970-1&amp;$B970,DVOA!$C$2:$C$20095&amp;DVOA!$A$2:$A20403&amp;DVOA!$B$2:$B$20095,0)),0)</f>
        <v>5.0000000000000001E-3</v>
      </c>
      <c r="N970" s="163" cm="1">
        <f t="array" ref="N970">IFERROR(INDEX(WDVOA!$W$2:$W$1616,MATCH($F970&amp;$A970-1&amp;$B970,WDVOA!$U$2:$U$19616&amp;WDVOA!$V$2:$V$19616&amp;WDVOA!$B$2:$B$19616,0)),0)</f>
        <v>0</v>
      </c>
      <c r="O970" s="163" cm="1">
        <f t="array" ref="O970">IFERROR(INDEX(DVOA!$AC$2:$AC$20095,MATCH($F970&amp;$A970-1&amp;$B970,DVOA!$C$2:$C$20095&amp;DVOA!$A$2:$A$20095&amp;DVOA!$B$2:$B$20095,0)
),0)</f>
        <v>0.20300000000000001</v>
      </c>
      <c r="P970" s="163" cm="1">
        <f t="array" ref="P970">IFERROR(INDEX(DVOA!$E$2:$E$20095,MATCH($G970&amp;$A970-1&amp;$B970,DVOA!$C$2:$C$20095&amp;DVOA!$A$2:$A20403&amp;DVOA!$B$2:$B$20095,0)),0)</f>
        <v>-0.22800000000000001</v>
      </c>
      <c r="Q970" s="163" cm="1">
        <f t="array" ref="Q970">IFERROR(INDEX(WDVOA!$W$2:$W$1616,MATCH($G970&amp;$A970-1&amp;$B970,WDVOA!$U$2:$U$19616&amp;WDVOA!$V$2:$V$19616&amp;WDVOA!$B$2:$B$19616,0)),0)</f>
        <v>0</v>
      </c>
      <c r="R970" s="163" cm="1">
        <f t="array" ref="R970">IFERROR(INDEX(DVOA!$AC$2:$AC$20095,MATCH($G970&amp;$A970-1&amp;$B970,DVOA!$C$2:$C$20095&amp;DVOA!$A$2:$A$20095&amp;DVOA!$B$2:$B$20095,0)
),0)</f>
        <v>6.7000000000000004E-2</v>
      </c>
      <c r="S970" s="163">
        <f t="shared" si="207"/>
        <v>0.13500000000000001</v>
      </c>
      <c r="T970" s="229">
        <f t="shared" si="198"/>
        <v>0.23300000000000001</v>
      </c>
      <c r="U970" s="229" t="str">
        <f t="shared" si="199"/>
        <v/>
      </c>
      <c r="V970" s="164" cm="1">
        <f t="array" ref="V970">IFERROR(IF(E970="H",INDEX('DVOA Pred'!$G$2:$G$1000,MATCH($F970&amp;$B970&amp;$A970,'DVOA Pred'!$C$2:$C$1000&amp;'DVOA Pred'!$A$2:$A$1000&amp;'DVOA Pred'!$B$2:$B$1000,0)),
INDEX('DVOA Pred'!$H$2:$H$1000,MATCH($F970&amp;$B970&amp;$A970,'DVOA Pred'!$D$2:$D$1000&amp;'DVOA Pred'!$A$2:$A$1000&amp;'DVOA Pred'!$B$2:$B$1000,0))),"")</f>
        <v>-3.6000000000000014</v>
      </c>
      <c r="W970" s="164">
        <f t="shared" si="200"/>
        <v>1.1000000000000014</v>
      </c>
      <c r="X970" s="164">
        <f t="shared" si="201"/>
        <v>0.60000000000000142</v>
      </c>
      <c r="Y970" s="163">
        <f>IFERROR((PERCENTRANK($L$2:$L$20355,L970)*Multiples!$B$3)+((PERCENTRANK($W$2:$W$20355,W970)*(1-Multiples!$B$3))),"")</f>
        <v>0.79279999999999995</v>
      </c>
      <c r="Z970" s="165">
        <v>34</v>
      </c>
      <c r="AA970" s="165">
        <v>18</v>
      </c>
      <c r="AB970" s="166">
        <f t="shared" si="202"/>
        <v>16</v>
      </c>
      <c r="AC970" s="166">
        <f t="shared" si="203"/>
        <v>13.5</v>
      </c>
      <c r="AD970" s="166">
        <f t="shared" si="204"/>
        <v>13</v>
      </c>
      <c r="AE970" s="167" t="str">
        <f t="shared" si="205"/>
        <v>Yes</v>
      </c>
      <c r="AF970" s="167" t="str">
        <f t="shared" si="206"/>
        <v>Yes</v>
      </c>
      <c r="AG970" s="165"/>
      <c r="AH970" s="155" t="s">
        <v>652</v>
      </c>
      <c r="AI970" s="236"/>
      <c r="AJ970" s="181"/>
    </row>
    <row r="971" spans="1:36" customFormat="1" x14ac:dyDescent="0.25">
      <c r="A971" s="160">
        <v>6</v>
      </c>
      <c r="B971" s="161">
        <v>2024</v>
      </c>
      <c r="C971" s="5" t="str">
        <f t="shared" si="195"/>
        <v>2024 W6</v>
      </c>
      <c r="D971" s="161">
        <v>555</v>
      </c>
      <c r="E971" s="161" t="s">
        <v>651</v>
      </c>
      <c r="F971" s="161" t="s">
        <v>3</v>
      </c>
      <c r="G971" s="161" t="s">
        <v>21</v>
      </c>
      <c r="H971" s="161">
        <v>3.5</v>
      </c>
      <c r="I971" s="162">
        <v>3</v>
      </c>
      <c r="J971" s="233" t="str">
        <f t="shared" si="196"/>
        <v>D0.5</v>
      </c>
      <c r="K971" s="162">
        <f t="shared" si="197"/>
        <v>0.5</v>
      </c>
      <c r="L971" s="227">
        <f>IF(K971=0,0,
IF(J971="D0.5",0.5*SUMIFS('Key Numbers'!$C$2:$C$71,'Key Numbers'!$A$2:$A$71,"&gt;="&amp;ABS($I971),'Key Numbers'!$A$2:$A$71,"&lt;="&amp;ABS($H971)),
IF(J971="D-0.5",0.5*-1*SUMIFS('Key Numbers'!$C$2:$C$71,'Key Numbers'!$A$2:$A$71,"&lt;="&amp;ABS($I971),'Key Numbers'!$A$2:$A$71,"&gt;="&amp;ABS($H971)),
IF(J971="F0.5",0.5*SUMIFS('Key Numbers'!$C$2:$C$71,'Key Numbers'!$A$2:$A$71,"&lt;="&amp;ABS($I971),'Key Numbers'!$A$2:$A$71,"&gt;="&amp;ABS($H971)),
IF(J971="F-0.5",0.5*-1*SUMIFS('Key Numbers'!$C$2:$C$71,'Key Numbers'!$A$2:$A$71,"&gt;="&amp;ABS($I971),'Key Numbers'!$A$2:$A$71,"&lt;="&amp;ABS($H971)),
IF(AND(LEFT(J971,1)="F",K971&lt;0),-1*SUMIFS('Key Numbers'!$C$2:$C$71,'Key Numbers'!$A$2:$A$71,"&gt;="&amp;ABS($I971),'Key Numbers'!$A$2:$A$71,"&lt;="&amp;ABS($H971)),
IF(AND(LEFT(J971,1)="F",K971&gt;0),SUMIFS('Key Numbers'!$C$2:$C$71,'Key Numbers'!$A$2:$A$71,"&lt;="&amp;ABS($I971),'Key Numbers'!$A$2:$A$71,"&gt;="&amp;ABS($H971)),
IF(AND(LEFT(J971,1)="D",K971&lt;0),-1*SUMIFS('Key Numbers'!$C$2:$C$71,'Key Numbers'!$A$2:$A$71,"&lt;="&amp;ABS($I971),'Key Numbers'!$A$2:$A$71,"&gt;="&amp;ABS($H971)),
SUMIFS('Key Numbers'!$C$2:$C$71,'Key Numbers'!$A$2:$A$71,"&gt;="&amp;ABS($I971),'Key Numbers'!$A$2:$A$71,"&lt;="&amp;ABS($H971))))))))))</f>
        <v>7.247706422018349E-2</v>
      </c>
      <c r="M971" s="163" cm="1">
        <f t="array" ref="M971">IFERROR(INDEX(DVOA!$E$2:$E$20095,MATCH($F971&amp;$A971-1&amp;$B971,DVOA!$C$2:$C$20095&amp;DVOA!$A$2:$A20426&amp;DVOA!$B$2:$B$20095,0)),0)</f>
        <v>3.0000000000000001E-3</v>
      </c>
      <c r="N971" s="163" cm="1">
        <f t="array" ref="N971">IFERROR(INDEX(WDVOA!$W$2:$W$1616,MATCH($F971&amp;$A971-1&amp;$B971,WDVOA!$U$2:$U$19616&amp;WDVOA!$V$2:$V$19616&amp;WDVOA!$B$2:$B$19616,0)),0)</f>
        <v>0</v>
      </c>
      <c r="O971" s="163" cm="1">
        <f t="array" ref="O971">IFERROR(INDEX(DVOA!$AC$2:$AC$20095,MATCH($F971&amp;$A971-1&amp;$B971,DVOA!$C$2:$C$20095&amp;DVOA!$A$2:$A$20095&amp;DVOA!$B$2:$B$20095,0)
),0)</f>
        <v>0.26300000000000001</v>
      </c>
      <c r="P971" s="163" cm="1">
        <f t="array" ref="P971">IFERROR(INDEX(DVOA!$E$2:$E$20095,MATCH($G971&amp;$A971-1&amp;$B971,DVOA!$C$2:$C$20095&amp;DVOA!$A$2:$A20426&amp;DVOA!$B$2:$B$20095,0)),0)</f>
        <v>0.20499999999999999</v>
      </c>
      <c r="Q971" s="163" cm="1">
        <f t="array" ref="Q971">IFERROR(INDEX(WDVOA!$W$2:$W$1616,MATCH($G971&amp;$A971-1&amp;$B971,WDVOA!$U$2:$U$19616&amp;WDVOA!$V$2:$V$19616&amp;WDVOA!$B$2:$B$19616,0)),0)</f>
        <v>0</v>
      </c>
      <c r="R971" s="163" cm="1">
        <f t="array" ref="R971">IFERROR(INDEX(DVOA!$AC$2:$AC$20095,MATCH($G971&amp;$A971-1&amp;$B971,DVOA!$C$2:$C$20095&amp;DVOA!$A$2:$A$20095&amp;DVOA!$B$2:$B$20095,0)
),0)</f>
        <v>7.2000000000000008E-2</v>
      </c>
      <c r="S971" s="163">
        <f t="shared" si="207"/>
        <v>0.16750000000000001</v>
      </c>
      <c r="T971" s="229">
        <f t="shared" si="198"/>
        <v>-0.20199999999999999</v>
      </c>
      <c r="U971" s="229" t="str">
        <f t="shared" si="199"/>
        <v/>
      </c>
      <c r="V971" s="164" cm="1">
        <f t="array" ref="V971">IFERROR(IF(E971="H",INDEX('DVOA Pred'!$G$2:$G$1000,MATCH($F971&amp;$B971&amp;$A971,'DVOA Pred'!$C$2:$C$1000&amp;'DVOA Pred'!$A$2:$A$1000&amp;'DVOA Pred'!$B$2:$B$1000,0)),
INDEX('DVOA Pred'!$H$2:$H$1000,MATCH($F971&amp;$B971&amp;$A971,'DVOA Pred'!$D$2:$D$1000&amp;'DVOA Pred'!$A$2:$A$1000&amp;'DVOA Pred'!$B$2:$B$1000,0))),"")</f>
        <v>2.3999999999999986</v>
      </c>
      <c r="W971" s="164">
        <f t="shared" si="200"/>
        <v>1.1000000000000014</v>
      </c>
      <c r="X971" s="164">
        <f t="shared" si="201"/>
        <v>0.60000000000000142</v>
      </c>
      <c r="Y971" s="163">
        <f>IFERROR((PERCENTRANK($L$2:$L$20355,L971)*Multiples!$B$3)+((PERCENTRANK($W$2:$W$20355,W971)*(1-Multiples!$B$3))),"")</f>
        <v>0.79279999999999995</v>
      </c>
      <c r="Z971" s="165">
        <v>9</v>
      </c>
      <c r="AA971" s="165">
        <v>47</v>
      </c>
      <c r="AB971" s="166">
        <f t="shared" si="202"/>
        <v>-38</v>
      </c>
      <c r="AC971" s="166">
        <f t="shared" si="203"/>
        <v>-34.5</v>
      </c>
      <c r="AD971" s="166">
        <f t="shared" si="204"/>
        <v>-35</v>
      </c>
      <c r="AE971" s="167" t="str">
        <f t="shared" si="205"/>
        <v>No</v>
      </c>
      <c r="AF971" s="167" t="str">
        <f t="shared" si="206"/>
        <v>No</v>
      </c>
      <c r="AG971" s="165"/>
      <c r="AH971" s="155"/>
      <c r="AI971" s="236"/>
      <c r="AJ971" s="181"/>
    </row>
    <row r="972" spans="1:36" customFormat="1" x14ac:dyDescent="0.25">
      <c r="A972" s="7">
        <v>2</v>
      </c>
      <c r="B972" s="5">
        <v>2024</v>
      </c>
      <c r="C972" s="5" t="str">
        <f t="shared" si="195"/>
        <v>2024 W2</v>
      </c>
      <c r="D972" s="5">
        <v>491</v>
      </c>
      <c r="E972" s="5" t="s">
        <v>651</v>
      </c>
      <c r="F972" s="5" t="s">
        <v>20</v>
      </c>
      <c r="G972" s="5" t="s">
        <v>35</v>
      </c>
      <c r="H972" s="5">
        <v>3.5</v>
      </c>
      <c r="I972" s="61">
        <v>2.5</v>
      </c>
      <c r="J972" s="62" t="str">
        <f t="shared" si="196"/>
        <v>D1</v>
      </c>
      <c r="K972" s="61">
        <f t="shared" si="197"/>
        <v>1</v>
      </c>
      <c r="L972" s="228">
        <f>IF(K972=0,0,
IF(J972="D0.5",0.5*SUMIFS('Key Numbers'!$C$2:$C$71,'Key Numbers'!$A$2:$A$71,"&gt;="&amp;ABS($I972),'Key Numbers'!$A$2:$A$71,"&lt;="&amp;ABS($H972)),
IF(J972="D-0.5",0.5*-1*SUMIFS('Key Numbers'!$C$2:$C$71,'Key Numbers'!$A$2:$A$71,"&lt;="&amp;ABS($I972),'Key Numbers'!$A$2:$A$71,"&gt;="&amp;ABS($H972)),
IF(J972="F0.5",0.5*SUMIFS('Key Numbers'!$C$2:$C$71,'Key Numbers'!$A$2:$A$71,"&lt;="&amp;ABS($I972),'Key Numbers'!$A$2:$A$71,"&gt;="&amp;ABS($H972)),
IF(J972="F-0.5",0.5*-1*SUMIFS('Key Numbers'!$C$2:$C$71,'Key Numbers'!$A$2:$A$71,"&gt;="&amp;ABS($I972),'Key Numbers'!$A$2:$A$71,"&lt;="&amp;ABS($H972)),
IF(AND(LEFT(J972,1)="F",K972&lt;0),-1*SUMIFS('Key Numbers'!$C$2:$C$71,'Key Numbers'!$A$2:$A$71,"&gt;="&amp;ABS($I972),'Key Numbers'!$A$2:$A$71,"&lt;="&amp;ABS($H972)),
IF(AND(LEFT(J972,1)="F",K972&gt;0),SUMIFS('Key Numbers'!$C$2:$C$71,'Key Numbers'!$A$2:$A$71,"&lt;="&amp;ABS($I972),'Key Numbers'!$A$2:$A$71,"&gt;="&amp;ABS($H972)),
IF(AND(LEFT(J972,1)="D",K972&lt;0),-1*SUMIFS('Key Numbers'!$C$2:$C$71,'Key Numbers'!$A$2:$A$71,"&lt;="&amp;ABS($I972),'Key Numbers'!$A$2:$A$71,"&gt;="&amp;ABS($H972)),
SUMIFS('Key Numbers'!$C$2:$C$71,'Key Numbers'!$A$2:$A$71,"&gt;="&amp;ABS($I972),'Key Numbers'!$A$2:$A$71,"&lt;="&amp;ABS($H972))))))))))</f>
        <v>0.14495412844036698</v>
      </c>
      <c r="M972" s="6" cm="1">
        <f t="array" ref="M972">IFERROR(INDEX(DVOA!$E$2:$E$20095,MATCH($F972&amp;$A972-1&amp;$B972,DVOA!$C$2:$C$20095&amp;DVOA!$A$2:$A20351&amp;DVOA!$B$2:$B$20095,0)),0)</f>
        <v>-0.01</v>
      </c>
      <c r="N972" s="6" cm="1">
        <f t="array" ref="N972">IFERROR(INDEX(WDVOA!$W$2:$W$1616,MATCH($F972&amp;$A972-1&amp;$B972,WDVOA!$U$2:$U$19616&amp;WDVOA!$V$2:$V$19616&amp;WDVOA!$B$2:$B$19616,0)),0)</f>
        <v>0</v>
      </c>
      <c r="O972" s="6" cm="1">
        <f t="array" ref="O972">IFERROR(INDEX(DVOA!$AC$2:$AC$20095,MATCH($F972&amp;$A972-1&amp;$B972,DVOA!$C$2:$C$20095&amp;DVOA!$A$2:$A$20095&amp;DVOA!$B$2:$B$20095,0)
),0)</f>
        <v>0</v>
      </c>
      <c r="P972" s="6" cm="1">
        <f t="array" ref="P972">IFERROR(INDEX(DVOA!$E$2:$E$20095,MATCH($G972&amp;$A972-1&amp;$B972,DVOA!$C$2:$C$20095&amp;DVOA!$A$2:$A20351&amp;DVOA!$B$2:$B$20095,0)),0)</f>
        <v>9.0000000000000011E-3</v>
      </c>
      <c r="Q972" s="6" cm="1">
        <f t="array" ref="Q972">IFERROR(INDEX(WDVOA!$W$2:$W$1616,MATCH($G972&amp;$A972-1&amp;$B972,WDVOA!$U$2:$U$19616&amp;WDVOA!$V$2:$V$19616&amp;WDVOA!$B$2:$B$19616,0)),0)</f>
        <v>0</v>
      </c>
      <c r="R972" s="6" cm="1">
        <f t="array" ref="R972">IFERROR(INDEX(DVOA!$AC$2:$AC$20095,MATCH($G972&amp;$A972-1&amp;$B972,DVOA!$C$2:$C$20095&amp;DVOA!$A$2:$A$20095&amp;DVOA!$B$2:$B$20095,0)
),0)</f>
        <v>0</v>
      </c>
      <c r="S972" s="6" t="str">
        <f>IF(O972=0,"",AVERAGE(O972,R972))</f>
        <v/>
      </c>
      <c r="T972" s="104">
        <f t="shared" si="198"/>
        <v>-1.9000000000000003E-2</v>
      </c>
      <c r="U972" s="104" t="str">
        <f t="shared" si="199"/>
        <v/>
      </c>
      <c r="V972" s="26" cm="1">
        <f t="array" ref="V972">IFERROR(IF(E972="H",INDEX('DVOA Pred'!$G$2:$G$1000,MATCH($F972&amp;$B972&amp;$A972,'DVOA Pred'!$C$2:$C$1000&amp;'DVOA Pred'!$A$2:$A$1000&amp;'DVOA Pred'!$B$2:$B$1000,0)),
INDEX('DVOA Pred'!$H$2:$H$1000,MATCH($F972&amp;$B972&amp;$A972,'DVOA Pred'!$D$2:$D$1000&amp;'DVOA Pred'!$A$2:$A$1000&amp;'DVOA Pred'!$B$2:$B$1000,0))),"")</f>
        <v>3.3000000000000007</v>
      </c>
      <c r="W972" s="26">
        <f t="shared" si="200"/>
        <v>0.19999999999999929</v>
      </c>
      <c r="X972" s="26">
        <f t="shared" si="201"/>
        <v>-0.80000000000000071</v>
      </c>
      <c r="Y972" s="6">
        <f>IFERROR((PERCENTRANK($L$2:$L$20355,L972)*Multiples!$B$3)+((PERCENTRANK($W$2:$W$20355,W972)*(1-Multiples!$B$3))),"")</f>
        <v>0.79139999999999999</v>
      </c>
      <c r="Z972" s="64">
        <v>16</v>
      </c>
      <c r="AA972" s="64">
        <v>10</v>
      </c>
      <c r="AB972" s="24">
        <f t="shared" si="202"/>
        <v>6</v>
      </c>
      <c r="AC972" s="24">
        <f t="shared" si="203"/>
        <v>9.5</v>
      </c>
      <c r="AD972" s="24">
        <f t="shared" si="204"/>
        <v>8.5</v>
      </c>
      <c r="AE972" s="99" t="str">
        <f t="shared" si="205"/>
        <v>Yes</v>
      </c>
      <c r="AF972" s="99" t="str">
        <f t="shared" si="206"/>
        <v>Yes</v>
      </c>
      <c r="AG972" s="64"/>
      <c r="AH972" s="105" t="s">
        <v>652</v>
      </c>
      <c r="AI972" s="105"/>
      <c r="AJ972" s="66"/>
    </row>
    <row r="973" spans="1:36" customFormat="1" x14ac:dyDescent="0.25">
      <c r="A973" s="7">
        <v>2</v>
      </c>
      <c r="B973" s="5">
        <v>2024</v>
      </c>
      <c r="C973" s="5" t="str">
        <f t="shared" si="195"/>
        <v>2024 W2</v>
      </c>
      <c r="D973" s="5">
        <v>486</v>
      </c>
      <c r="E973" s="5" t="s">
        <v>651</v>
      </c>
      <c r="F973" s="5" t="s">
        <v>21</v>
      </c>
      <c r="G973" s="5" t="s">
        <v>38</v>
      </c>
      <c r="H973" s="5">
        <v>-6.5</v>
      </c>
      <c r="I973" s="61">
        <v>-7.5</v>
      </c>
      <c r="J973" s="62" t="str">
        <f t="shared" si="196"/>
        <v>F1</v>
      </c>
      <c r="K973" s="61">
        <f t="shared" si="197"/>
        <v>1</v>
      </c>
      <c r="L973" s="228">
        <f>IF(K973=0,0,
IF(J973="D0.5",0.5*SUMIFS('Key Numbers'!$C$2:$C$71,'Key Numbers'!$A$2:$A$71,"&gt;="&amp;ABS($I973),'Key Numbers'!$A$2:$A$71,"&lt;="&amp;ABS($H973)),
IF(J973="D-0.5",0.5*-1*SUMIFS('Key Numbers'!$C$2:$C$71,'Key Numbers'!$A$2:$A$71,"&lt;="&amp;ABS($I973),'Key Numbers'!$A$2:$A$71,"&gt;="&amp;ABS($H973)),
IF(J973="F0.5",0.5*SUMIFS('Key Numbers'!$C$2:$C$71,'Key Numbers'!$A$2:$A$71,"&lt;="&amp;ABS($I973),'Key Numbers'!$A$2:$A$71,"&gt;="&amp;ABS($H973)),
IF(J973="F-0.5",0.5*-1*SUMIFS('Key Numbers'!$C$2:$C$71,'Key Numbers'!$A$2:$A$71,"&gt;="&amp;ABS($I973),'Key Numbers'!$A$2:$A$71,"&lt;="&amp;ABS($H973)),
IF(AND(LEFT(J973,1)="F",K973&lt;0),-1*SUMIFS('Key Numbers'!$C$2:$C$71,'Key Numbers'!$A$2:$A$71,"&gt;="&amp;ABS($I973),'Key Numbers'!$A$2:$A$71,"&lt;="&amp;ABS($H973)),
IF(AND(LEFT(J973,1)="F",K973&gt;0),SUMIFS('Key Numbers'!$C$2:$C$71,'Key Numbers'!$A$2:$A$71,"&lt;="&amp;ABS($I973),'Key Numbers'!$A$2:$A$71,"&gt;="&amp;ABS($H973)),
IF(AND(LEFT(J973,1)="D",K973&lt;0),-1*SUMIFS('Key Numbers'!$C$2:$C$71,'Key Numbers'!$A$2:$A$71,"&lt;="&amp;ABS($I973),'Key Numbers'!$A$2:$A$71,"&gt;="&amp;ABS($H973)),
SUMIFS('Key Numbers'!$C$2:$C$71,'Key Numbers'!$A$2:$A$71,"&gt;="&amp;ABS($I973),'Key Numbers'!$A$2:$A$71,"&lt;="&amp;ABS($H973))))))))))</f>
        <v>8.2568807339449546E-2</v>
      </c>
      <c r="M973" s="6" cm="1">
        <f t="array" ref="M973">IFERROR(INDEX(DVOA!$E$2:$E$20095,MATCH($F973&amp;$A973-1&amp;$B973,DVOA!$C$2:$C$20095&amp;DVOA!$A$2:$A20366&amp;DVOA!$B$2:$B$20095,0)),0)</f>
        <v>0.10800000000000001</v>
      </c>
      <c r="N973" s="6" cm="1">
        <f t="array" ref="N973">IFERROR(INDEX(WDVOA!$W$2:$W$1616,MATCH($F973&amp;$A973-1&amp;$B973,WDVOA!$U$2:$U$19616&amp;WDVOA!$V$2:$V$19616&amp;WDVOA!$B$2:$B$19616,0)),0)</f>
        <v>0</v>
      </c>
      <c r="O973" s="6" cm="1">
        <f t="array" ref="O973">IFERROR(INDEX(DVOA!$AC$2:$AC$20095,MATCH($F973&amp;$A973-1&amp;$B973,DVOA!$C$2:$C$20095&amp;DVOA!$A$2:$A$20095&amp;DVOA!$B$2:$B$20095,0)
),0)</f>
        <v>0</v>
      </c>
      <c r="P973" s="6" cm="1">
        <f t="array" ref="P973">IFERROR(INDEX(DVOA!$E$2:$E$20095,MATCH($G973&amp;$A973-1&amp;$B973,DVOA!$C$2:$C$20095&amp;DVOA!$A$2:$A20366&amp;DVOA!$B$2:$B$20095,0)),0)</f>
        <v>0.33799999999999997</v>
      </c>
      <c r="Q973" s="6" cm="1">
        <f t="array" ref="Q973">IFERROR(INDEX(WDVOA!$W$2:$W$1616,MATCH($G973&amp;$A973-1&amp;$B973,WDVOA!$U$2:$U$19616&amp;WDVOA!$V$2:$V$19616&amp;WDVOA!$B$2:$B$19616,0)),0)</f>
        <v>0</v>
      </c>
      <c r="R973" s="6" cm="1">
        <f t="array" ref="R973">IFERROR(INDEX(DVOA!$AC$2:$AC$20095,MATCH($G973&amp;$A973-1&amp;$B973,DVOA!$C$2:$C$20095&amp;DVOA!$A$2:$A$20095&amp;DVOA!$B$2:$B$20095,0)
),0)</f>
        <v>0</v>
      </c>
      <c r="S973" s="6" t="str">
        <f>IF(O973=0,"",AVERAGE(O973,R973))</f>
        <v/>
      </c>
      <c r="T973" s="104">
        <f t="shared" si="198"/>
        <v>-0.22999999999999995</v>
      </c>
      <c r="U973" s="104" t="str">
        <f t="shared" si="199"/>
        <v/>
      </c>
      <c r="V973" s="26" cm="1">
        <f t="array" ref="V973">IFERROR(IF(E973="H",INDEX('DVOA Pred'!$G$2:$G$1000,MATCH($F973&amp;$B973&amp;$A973,'DVOA Pred'!$C$2:$C$1000&amp;'DVOA Pred'!$A$2:$A$1000&amp;'DVOA Pred'!$B$2:$B$1000,0)),
INDEX('DVOA Pred'!$H$2:$H$1000,MATCH($F973&amp;$B973&amp;$A973,'DVOA Pred'!$D$2:$D$1000&amp;'DVOA Pred'!$A$2:$A$1000&amp;'DVOA Pred'!$B$2:$B$1000,0))),"")</f>
        <v>-7</v>
      </c>
      <c r="W973" s="26">
        <f t="shared" si="200"/>
        <v>0.5</v>
      </c>
      <c r="X973" s="26">
        <f t="shared" si="201"/>
        <v>-0.5</v>
      </c>
      <c r="Y973" s="6">
        <f>IFERROR((PERCENTRANK($L$2:$L$20355,L973)*Multiples!$B$3)+((PERCENTRANK($W$2:$W$20355,W973)*(1-Multiples!$B$3))),"")</f>
        <v>0.79039999999999999</v>
      </c>
      <c r="Z973" s="64">
        <v>16</v>
      </c>
      <c r="AA973" s="64">
        <v>20</v>
      </c>
      <c r="AB973" s="24">
        <f t="shared" si="202"/>
        <v>-4</v>
      </c>
      <c r="AC973" s="24">
        <f t="shared" si="203"/>
        <v>-10.5</v>
      </c>
      <c r="AD973" s="24">
        <f t="shared" si="204"/>
        <v>-11.5</v>
      </c>
      <c r="AE973" s="99" t="str">
        <f t="shared" si="205"/>
        <v>No</v>
      </c>
      <c r="AF973" s="99" t="str">
        <f t="shared" si="206"/>
        <v>No</v>
      </c>
      <c r="AG973" s="64"/>
      <c r="AH973" s="105"/>
      <c r="AI973" s="105" t="s">
        <v>661</v>
      </c>
      <c r="AJ973" s="66"/>
    </row>
    <row r="974" spans="1:36" customFormat="1" x14ac:dyDescent="0.25">
      <c r="A974" s="7">
        <v>2</v>
      </c>
      <c r="B974" s="5">
        <v>2024</v>
      </c>
      <c r="C974" s="5" t="str">
        <f t="shared" si="195"/>
        <v>2024 W2</v>
      </c>
      <c r="D974" s="5">
        <v>497</v>
      </c>
      <c r="E974" s="5" t="s">
        <v>649</v>
      </c>
      <c r="F974" s="5" t="s">
        <v>43</v>
      </c>
      <c r="G974" s="5" t="s">
        <v>7</v>
      </c>
      <c r="H974" s="5">
        <v>6.5</v>
      </c>
      <c r="I974" s="61">
        <v>5.5</v>
      </c>
      <c r="J974" s="62" t="str">
        <f t="shared" si="196"/>
        <v>D1</v>
      </c>
      <c r="K974" s="61">
        <f t="shared" si="197"/>
        <v>1</v>
      </c>
      <c r="L974" s="228">
        <f>IF(K974=0,0,
IF(J974="D0.5",0.5*SUMIFS('Key Numbers'!$C$2:$C$71,'Key Numbers'!$A$2:$A$71,"&gt;="&amp;ABS($I974),'Key Numbers'!$A$2:$A$71,"&lt;="&amp;ABS($H974)),
IF(J974="D-0.5",0.5*-1*SUMIFS('Key Numbers'!$C$2:$C$71,'Key Numbers'!$A$2:$A$71,"&lt;="&amp;ABS($I974),'Key Numbers'!$A$2:$A$71,"&gt;="&amp;ABS($H974)),
IF(J974="F0.5",0.5*SUMIFS('Key Numbers'!$C$2:$C$71,'Key Numbers'!$A$2:$A$71,"&lt;="&amp;ABS($I974),'Key Numbers'!$A$2:$A$71,"&gt;="&amp;ABS($H974)),
IF(J974="F-0.5",0.5*-1*SUMIFS('Key Numbers'!$C$2:$C$71,'Key Numbers'!$A$2:$A$71,"&gt;="&amp;ABS($I974),'Key Numbers'!$A$2:$A$71,"&lt;="&amp;ABS($H974)),
IF(AND(LEFT(J974,1)="F",K974&lt;0),-1*SUMIFS('Key Numbers'!$C$2:$C$71,'Key Numbers'!$A$2:$A$71,"&gt;="&amp;ABS($I974),'Key Numbers'!$A$2:$A$71,"&lt;="&amp;ABS($H974)),
IF(AND(LEFT(J974,1)="F",K974&gt;0),SUMIFS('Key Numbers'!$C$2:$C$71,'Key Numbers'!$A$2:$A$71,"&lt;="&amp;ABS($I974),'Key Numbers'!$A$2:$A$71,"&gt;="&amp;ABS($H974)),
IF(AND(LEFT(J974,1)="D",K974&lt;0),-1*SUMIFS('Key Numbers'!$C$2:$C$71,'Key Numbers'!$A$2:$A$71,"&lt;="&amp;ABS($I974),'Key Numbers'!$A$2:$A$71,"&gt;="&amp;ABS($H974)),
SUMIFS('Key Numbers'!$C$2:$C$71,'Key Numbers'!$A$2:$A$71,"&gt;="&amp;ABS($I974),'Key Numbers'!$A$2:$A$71,"&lt;="&amp;ABS($H974))))))))))</f>
        <v>7.3394495412844041E-2</v>
      </c>
      <c r="M974" s="6" cm="1">
        <f t="array" ref="M974">IFERROR(INDEX(DVOA!$E$2:$E$20095,MATCH($F974&amp;$A974-1&amp;$B974,DVOA!$C$2:$C$20095&amp;DVOA!$A$2:$A20352&amp;DVOA!$B$2:$B$20095,0)),0)</f>
        <v>-3.2000000000000001E-2</v>
      </c>
      <c r="N974" s="6" cm="1">
        <f t="array" ref="N974">IFERROR(INDEX(WDVOA!$W$2:$W$1616,MATCH($F974&amp;$A974-1&amp;$B974,WDVOA!$U$2:$U$19616&amp;WDVOA!$V$2:$V$19616&amp;WDVOA!$B$2:$B$19616,0)),0)</f>
        <v>0</v>
      </c>
      <c r="O974" s="6" cm="1">
        <f t="array" ref="O974">IFERROR(INDEX(DVOA!$AC$2:$AC$20095,MATCH($F974&amp;$A974-1&amp;$B974,DVOA!$C$2:$C$20095&amp;DVOA!$A$2:$A$20095&amp;DVOA!$B$2:$B$20095,0)
),0)</f>
        <v>0</v>
      </c>
      <c r="P974" s="6" cm="1">
        <f t="array" ref="P974">IFERROR(INDEX(DVOA!$E$2:$E$20095,MATCH($G974&amp;$A974-1&amp;$B974,DVOA!$C$2:$C$20095&amp;DVOA!$A$2:$A20352&amp;DVOA!$B$2:$B$20095,0)),0)</f>
        <v>-9.3000000000000013E-2</v>
      </c>
      <c r="Q974" s="6" cm="1">
        <f t="array" ref="Q974">IFERROR(INDEX(WDVOA!$W$2:$W$1616,MATCH($G974&amp;$A974-1&amp;$B974,WDVOA!$U$2:$U$19616&amp;WDVOA!$V$2:$V$19616&amp;WDVOA!$B$2:$B$19616,0)),0)</f>
        <v>0</v>
      </c>
      <c r="R974" s="6" cm="1">
        <f t="array" ref="R974">IFERROR(INDEX(DVOA!$AC$2:$AC$20095,MATCH($G974&amp;$A974-1&amp;$B974,DVOA!$C$2:$C$20095&amp;DVOA!$A$2:$A$20095&amp;DVOA!$B$2:$B$20095,0)
),0)</f>
        <v>0</v>
      </c>
      <c r="S974" s="6" t="str">
        <f>IF(O974=0,"",AVERAGE(O974,R974))</f>
        <v/>
      </c>
      <c r="T974" s="104">
        <f t="shared" si="198"/>
        <v>6.1000000000000013E-2</v>
      </c>
      <c r="U974" s="104" t="str">
        <f t="shared" si="199"/>
        <v/>
      </c>
      <c r="V974" s="26" cm="1">
        <f t="array" ref="V974">IFERROR(IF(E974="H",INDEX('DVOA Pred'!$G$2:$G$1000,MATCH($F974&amp;$B974&amp;$A974,'DVOA Pred'!$C$2:$C$1000&amp;'DVOA Pred'!$A$2:$A$1000&amp;'DVOA Pred'!$B$2:$B$1000,0)),
INDEX('DVOA Pred'!$H$2:$H$1000,MATCH($F974&amp;$B974&amp;$A974,'DVOA Pred'!$D$2:$D$1000&amp;'DVOA Pred'!$A$2:$A$1000&amp;'DVOA Pred'!$B$2:$B$1000,0))),"")</f>
        <v>5.8999999999999986</v>
      </c>
      <c r="W974" s="26">
        <f t="shared" si="200"/>
        <v>0.60000000000000142</v>
      </c>
      <c r="X974" s="26">
        <f t="shared" si="201"/>
        <v>-0.39999999999999858</v>
      </c>
      <c r="Y974" s="6">
        <f>IFERROR((PERCENTRANK($L$2:$L$20355,L974)*Multiples!$B$3)+((PERCENTRANK($W$2:$W$20355,W974)*(1-Multiples!$B$3))),"")</f>
        <v>0.79</v>
      </c>
      <c r="Z974" s="64">
        <v>22</v>
      </c>
      <c r="AA974" s="64">
        <v>21</v>
      </c>
      <c r="AB974" s="24">
        <f t="shared" si="202"/>
        <v>1</v>
      </c>
      <c r="AC974" s="24">
        <f t="shared" si="203"/>
        <v>7.5</v>
      </c>
      <c r="AD974" s="24">
        <f t="shared" si="204"/>
        <v>6.5</v>
      </c>
      <c r="AE974" s="99" t="str">
        <f t="shared" si="205"/>
        <v>Yes</v>
      </c>
      <c r="AF974" s="99" t="str">
        <f t="shared" si="206"/>
        <v>Yes</v>
      </c>
      <c r="AG974" s="64" t="s">
        <v>652</v>
      </c>
      <c r="AH974" s="105" t="s">
        <v>652</v>
      </c>
      <c r="AI974" s="105" t="s">
        <v>652</v>
      </c>
      <c r="AJ974" s="66"/>
    </row>
    <row r="975" spans="1:36" customFormat="1" x14ac:dyDescent="0.25">
      <c r="A975" s="160">
        <v>4</v>
      </c>
      <c r="B975" s="161">
        <v>2024</v>
      </c>
      <c r="C975" s="5" t="str">
        <f t="shared" si="195"/>
        <v>2024 W4</v>
      </c>
      <c r="D975" s="161">
        <v>520</v>
      </c>
      <c r="E975" s="161" t="s">
        <v>651</v>
      </c>
      <c r="F975" s="161" t="s">
        <v>38</v>
      </c>
      <c r="G975" s="161" t="s">
        <v>7</v>
      </c>
      <c r="H975" s="161">
        <v>2.5</v>
      </c>
      <c r="I975" s="162">
        <v>1</v>
      </c>
      <c r="J975" s="233" t="str">
        <f t="shared" si="196"/>
        <v>D1.5</v>
      </c>
      <c r="K975" s="162">
        <f t="shared" si="197"/>
        <v>1.5</v>
      </c>
      <c r="L975" s="227">
        <f>IF(K975=0,0,
IF(J975="D0.5",0.5*SUMIFS('Key Numbers'!$C$2:$C$71,'Key Numbers'!$A$2:$A$71,"&gt;="&amp;ABS($I975),'Key Numbers'!$A$2:$A$71,"&lt;="&amp;ABS($H975)),
IF(J975="D-0.5",0.5*-1*SUMIFS('Key Numbers'!$C$2:$C$71,'Key Numbers'!$A$2:$A$71,"&lt;="&amp;ABS($I975),'Key Numbers'!$A$2:$A$71,"&gt;="&amp;ABS($H975)),
IF(J975="F0.5",0.5*SUMIFS('Key Numbers'!$C$2:$C$71,'Key Numbers'!$A$2:$A$71,"&lt;="&amp;ABS($I975),'Key Numbers'!$A$2:$A$71,"&gt;="&amp;ABS($H975)),
IF(J975="F-0.5",0.5*-1*SUMIFS('Key Numbers'!$C$2:$C$71,'Key Numbers'!$A$2:$A$71,"&gt;="&amp;ABS($I975),'Key Numbers'!$A$2:$A$71,"&lt;="&amp;ABS($H975)),
IF(AND(LEFT(J975,1)="F",K975&lt;0),-1*SUMIFS('Key Numbers'!$C$2:$C$71,'Key Numbers'!$A$2:$A$71,"&gt;="&amp;ABS($I975),'Key Numbers'!$A$2:$A$71,"&lt;="&amp;ABS($H975)),
IF(AND(LEFT(J975,1)="F",K975&gt;0),SUMIFS('Key Numbers'!$C$2:$C$71,'Key Numbers'!$A$2:$A$71,"&lt;="&amp;ABS($I975),'Key Numbers'!$A$2:$A$71,"&gt;="&amp;ABS($H975)),
IF(AND(LEFT(J975,1)="D",K975&lt;0),-1*SUMIFS('Key Numbers'!$C$2:$C$71,'Key Numbers'!$A$2:$A$71,"&lt;="&amp;ABS($I975),'Key Numbers'!$A$2:$A$71,"&gt;="&amp;ABS($H975)),
SUMIFS('Key Numbers'!$C$2:$C$71,'Key Numbers'!$A$2:$A$71,"&gt;="&amp;ABS($I975),'Key Numbers'!$A$2:$A$71,"&lt;="&amp;ABS($H975))))))))))</f>
        <v>0.11009174311926606</v>
      </c>
      <c r="M975" s="163" cm="1">
        <f t="array" ref="M975">IFERROR(INDEX(DVOA!$E$2:$E$20095,MATCH($F975&amp;$A975-1&amp;$B975,DVOA!$C$2:$C$20095&amp;DVOA!$A$2:$A20384&amp;DVOA!$B$2:$B$20095,0)),0)</f>
        <v>-0.109</v>
      </c>
      <c r="N975" s="163" cm="1">
        <f t="array" ref="N975">IFERROR(INDEX(WDVOA!$W$2:$W$1616,MATCH($F975&amp;$A975-1&amp;$B975,WDVOA!$U$2:$U$19616&amp;WDVOA!$V$2:$V$19616&amp;WDVOA!$B$2:$B$19616,0)),0)</f>
        <v>0</v>
      </c>
      <c r="O975" s="163" cm="1">
        <f t="array" ref="O975">IFERROR(INDEX(DVOA!$AC$2:$AC$20095,MATCH($F975&amp;$A975-1&amp;$B975,DVOA!$C$2:$C$20095&amp;DVOA!$A$2:$A$20095&amp;DVOA!$B$2:$B$20095,0)
),0)</f>
        <v>1.7000000000000001E-2</v>
      </c>
      <c r="P975" s="163" cm="1">
        <f t="array" ref="P975">IFERROR(INDEX(DVOA!$E$2:$E$20095,MATCH($G975&amp;$A975-1&amp;$B975,DVOA!$C$2:$C$20095&amp;DVOA!$A$2:$A20384&amp;DVOA!$B$2:$B$20095,0)),0)</f>
        <v>-4.0999999999999995E-2</v>
      </c>
      <c r="Q975" s="163" cm="1">
        <f t="array" ref="Q975">IFERROR(INDEX(WDVOA!$W$2:$W$1616,MATCH($G975&amp;$A975-1&amp;$B975,WDVOA!$U$2:$U$19616&amp;WDVOA!$V$2:$V$19616&amp;WDVOA!$B$2:$B$19616,0)),0)</f>
        <v>0</v>
      </c>
      <c r="R975" s="163" cm="1">
        <f t="array" ref="R975">IFERROR(INDEX(DVOA!$AC$2:$AC$20095,MATCH($G975&amp;$A975-1&amp;$B975,DVOA!$C$2:$C$20095&amp;DVOA!$A$2:$A$20095&amp;DVOA!$B$2:$B$20095,0)
),0)</f>
        <v>-0.13400000000000001</v>
      </c>
      <c r="S975" s="163">
        <f>AVERAGE(O975,R975)</f>
        <v>-5.8500000000000003E-2</v>
      </c>
      <c r="T975" s="229">
        <f t="shared" si="198"/>
        <v>-6.8000000000000005E-2</v>
      </c>
      <c r="U975" s="229" t="str">
        <f t="shared" si="199"/>
        <v/>
      </c>
      <c r="V975" s="164" cm="1">
        <f t="array" ref="V975">IFERROR(IF(E975="H",INDEX('DVOA Pred'!$G$2:$G$1000,MATCH($F975&amp;$B975&amp;$A975,'DVOA Pred'!$C$2:$C$1000&amp;'DVOA Pred'!$A$2:$A$1000&amp;'DVOA Pred'!$B$2:$B$1000,0)),
INDEX('DVOA Pred'!$H$2:$H$1000,MATCH($F975&amp;$B975&amp;$A975,'DVOA Pred'!$D$2:$D$1000&amp;'DVOA Pred'!$A$2:$A$1000&amp;'DVOA Pred'!$B$2:$B$1000,0))),"")</f>
        <v>2.1999999999999993</v>
      </c>
      <c r="W975" s="164">
        <f t="shared" si="200"/>
        <v>0.30000000000000071</v>
      </c>
      <c r="X975" s="164">
        <f t="shared" si="201"/>
        <v>-1.1999999999999993</v>
      </c>
      <c r="Y975" s="163">
        <f>IFERROR((PERCENTRANK($L$2:$L$20355,L975)*Multiples!$B$3)+((PERCENTRANK($W$2:$W$20355,W975)*(1-Multiples!$B$3))),"")</f>
        <v>0.78879999999999995</v>
      </c>
      <c r="Z975" s="165">
        <v>33</v>
      </c>
      <c r="AA975" s="165">
        <v>16</v>
      </c>
      <c r="AB975" s="166">
        <f t="shared" si="202"/>
        <v>17</v>
      </c>
      <c r="AC975" s="166">
        <f t="shared" si="203"/>
        <v>19.5</v>
      </c>
      <c r="AD975" s="166">
        <f t="shared" si="204"/>
        <v>18</v>
      </c>
      <c r="AE975" s="167" t="str">
        <f t="shared" si="205"/>
        <v>Yes</v>
      </c>
      <c r="AF975" s="167" t="str">
        <f t="shared" si="206"/>
        <v>Yes</v>
      </c>
      <c r="AG975" s="165" t="s">
        <v>652</v>
      </c>
      <c r="AH975" s="155" t="s">
        <v>652</v>
      </c>
      <c r="AI975" s="155">
        <v>2</v>
      </c>
      <c r="AJ975" s="180"/>
    </row>
    <row r="976" spans="1:36" customFormat="1" x14ac:dyDescent="0.25">
      <c r="A976" s="160">
        <v>7</v>
      </c>
      <c r="B976" s="161">
        <v>2024</v>
      </c>
      <c r="C976" s="161" t="str">
        <f t="shared" si="195"/>
        <v>2024 W7</v>
      </c>
      <c r="D976" s="161">
        <v>568</v>
      </c>
      <c r="E976" s="161" t="s">
        <v>651</v>
      </c>
      <c r="F976" s="161" t="s">
        <v>26</v>
      </c>
      <c r="G976" s="161" t="s">
        <v>51</v>
      </c>
      <c r="H976" s="161">
        <v>-7.5</v>
      </c>
      <c r="I976" s="162">
        <v>-9.5</v>
      </c>
      <c r="J976" s="233" t="str">
        <f t="shared" si="196"/>
        <v>F2</v>
      </c>
      <c r="K976" s="162">
        <f t="shared" si="197"/>
        <v>2</v>
      </c>
      <c r="L976" s="227">
        <f>IF(K976=0,0,
IF(J976="D0.5",0.5*SUMIFS('Key Numbers'!$C$2:$C$71,'Key Numbers'!$A$2:$A$71,"&gt;="&amp;ABS($I976),'Key Numbers'!$A$2:$A$71,"&lt;="&amp;ABS($H976)),
IF(J976="D-0.5",0.5*-1*SUMIFS('Key Numbers'!$C$2:$C$71,'Key Numbers'!$A$2:$A$71,"&lt;="&amp;ABS($I976),'Key Numbers'!$A$2:$A$71,"&gt;="&amp;ABS($H976)),
IF(J976="F0.5",0.5*SUMIFS('Key Numbers'!$C$2:$C$71,'Key Numbers'!$A$2:$A$71,"&lt;="&amp;ABS($I976),'Key Numbers'!$A$2:$A$71,"&gt;="&amp;ABS($H976)),
IF(J976="F-0.5",0.5*-1*SUMIFS('Key Numbers'!$C$2:$C$71,'Key Numbers'!$A$2:$A$71,"&gt;="&amp;ABS($I976),'Key Numbers'!$A$2:$A$71,"&lt;="&amp;ABS($H976)),
IF(AND(LEFT(J976,1)="F",K976&lt;0),-1*SUMIFS('Key Numbers'!$C$2:$C$71,'Key Numbers'!$A$2:$A$71,"&gt;="&amp;ABS($I976),'Key Numbers'!$A$2:$A$71,"&lt;="&amp;ABS($H976)),
IF(AND(LEFT(J976,1)="F",K976&gt;0),SUMIFS('Key Numbers'!$C$2:$C$71,'Key Numbers'!$A$2:$A$71,"&lt;="&amp;ABS($I976),'Key Numbers'!$A$2:$A$71,"&gt;="&amp;ABS($H976)),
IF(AND(LEFT(J976,1)="D",K976&lt;0),-1*SUMIFS('Key Numbers'!$C$2:$C$71,'Key Numbers'!$A$2:$A$71,"&lt;="&amp;ABS($I976),'Key Numbers'!$A$2:$A$71,"&gt;="&amp;ABS($H976)),
SUMIFS('Key Numbers'!$C$2:$C$71,'Key Numbers'!$A$2:$A$71,"&gt;="&amp;ABS($I976),'Key Numbers'!$A$2:$A$71,"&lt;="&amp;ABS($H976))))))))))</f>
        <v>5.5045871559633031E-2</v>
      </c>
      <c r="M976" s="163" cm="1">
        <f t="array" ref="M976">IFERROR(INDEX(DVOA!$E$2:$E$20095,MATCH($F976&amp;$A976-1&amp;$B976,DVOA!$C$2:$C$20095&amp;DVOA!$A$2:$A20446&amp;DVOA!$B$2:$B$20095,0)),0)</f>
        <v>0.10099999999999999</v>
      </c>
      <c r="N976" s="163" cm="1">
        <f t="array" ref="N976">IFERROR(INDEX(WDVOA!$W$2:$W$1616,MATCH($F976&amp;$A976-1&amp;$B976,WDVOA!$U$2:$U$19616&amp;WDVOA!$V$2:$V$19616&amp;WDVOA!$B$2:$B$19616,0)),0)</f>
        <v>0</v>
      </c>
      <c r="O976" s="163" cm="1">
        <f t="array" ref="O976">IFERROR(INDEX(DVOA!$AC$2:$AC$20095,MATCH($F976&amp;$A976-1&amp;$B976,DVOA!$C$2:$C$20095&amp;DVOA!$A$2:$A$20095&amp;DVOA!$B$2:$B$20095,0)
),0)</f>
        <v>0.222</v>
      </c>
      <c r="P976" s="163" cm="1">
        <f t="array" ref="P976">IFERROR(INDEX(DVOA!$E$2:$E$20095,MATCH($G976&amp;$A976-1&amp;$B976,DVOA!$C$2:$C$20095&amp;DVOA!$A$2:$A20446&amp;DVOA!$B$2:$B$20095,0)),0)</f>
        <v>-0.38700000000000001</v>
      </c>
      <c r="Q976" s="163" cm="1">
        <f t="array" ref="Q976">IFERROR(INDEX(WDVOA!$W$2:$W$1616,MATCH($G976&amp;$A976-1&amp;$B976,WDVOA!$U$2:$U$19616&amp;WDVOA!$V$2:$V$19616&amp;WDVOA!$B$2:$B$19616,0)),0)</f>
        <v>0</v>
      </c>
      <c r="R976" s="163" cm="1">
        <f t="array" ref="R976">IFERROR(INDEX(DVOA!$AC$2:$AC$20095,MATCH($G976&amp;$A976-1&amp;$B976,DVOA!$C$2:$C$20095&amp;DVOA!$A$2:$A$20095&amp;DVOA!$B$2:$B$20095,0)
),0)</f>
        <v>0.188</v>
      </c>
      <c r="S976" s="163">
        <f>AVERAGE(O976,R976)</f>
        <v>0.20500000000000002</v>
      </c>
      <c r="T976" s="229">
        <f t="shared" si="198"/>
        <v>0.48799999999999999</v>
      </c>
      <c r="U976" s="229" t="str">
        <f t="shared" si="199"/>
        <v/>
      </c>
      <c r="V976" s="164" cm="1">
        <f t="array" ref="V976">IFERROR(IF(E976="H",INDEX('DVOA Pred'!$G$2:$G$1000,MATCH($F976&amp;$B976&amp;$A976,'DVOA Pred'!$C$2:$C$1000&amp;'DVOA Pred'!$A$2:$A$1000&amp;'DVOA Pred'!$B$2:$B$1000,0)),
INDEX('DVOA Pred'!$H$2:$H$1000,MATCH($F976&amp;$B976&amp;$A976,'DVOA Pred'!$D$2:$D$1000&amp;'DVOA Pred'!$A$2:$A$1000&amp;'DVOA Pred'!$B$2:$B$1000,0))),"")</f>
        <v>-8.9000000000000021</v>
      </c>
      <c r="W976" s="164">
        <f t="shared" si="200"/>
        <v>1.4000000000000021</v>
      </c>
      <c r="X976" s="164">
        <f t="shared" si="201"/>
        <v>-0.59999999999999787</v>
      </c>
      <c r="Y976" s="163">
        <f>IFERROR((PERCENTRANK($L$2:$L$20355,L976)*Multiples!$B$3)+((PERCENTRANK($W$2:$W$20355,W976)*(1-Multiples!$B$3))),"")</f>
        <v>0.78320000000000001</v>
      </c>
      <c r="Z976" s="165">
        <v>40</v>
      </c>
      <c r="AA976" s="165">
        <v>7</v>
      </c>
      <c r="AB976" s="166">
        <f t="shared" si="202"/>
        <v>33</v>
      </c>
      <c r="AC976" s="166">
        <f t="shared" si="203"/>
        <v>25.5</v>
      </c>
      <c r="AD976" s="166">
        <f t="shared" si="204"/>
        <v>23.5</v>
      </c>
      <c r="AE976" s="167" t="str">
        <f t="shared" si="205"/>
        <v>Yes</v>
      </c>
      <c r="AF976" s="167" t="str">
        <f t="shared" si="206"/>
        <v>Yes</v>
      </c>
      <c r="AG976" s="165" t="s">
        <v>652</v>
      </c>
      <c r="AH976" s="155"/>
      <c r="AI976" s="236">
        <v>1</v>
      </c>
      <c r="AJ976" s="181"/>
    </row>
    <row r="977" spans="1:36" customFormat="1" x14ac:dyDescent="0.25">
      <c r="A977" s="7">
        <v>2</v>
      </c>
      <c r="B977" s="5">
        <v>2024</v>
      </c>
      <c r="C977" s="5" t="str">
        <f t="shared" si="195"/>
        <v>2024 W2</v>
      </c>
      <c r="D977" s="5">
        <v>494</v>
      </c>
      <c r="E977" s="5" t="s">
        <v>651</v>
      </c>
      <c r="F977" s="5" t="s">
        <v>5</v>
      </c>
      <c r="G977" s="5" t="s">
        <v>24</v>
      </c>
      <c r="H977" s="5">
        <v>-5.5</v>
      </c>
      <c r="I977" s="61">
        <v>-6.5</v>
      </c>
      <c r="J977" s="62" t="str">
        <f t="shared" si="196"/>
        <v>F1</v>
      </c>
      <c r="K977" s="61">
        <f t="shared" si="197"/>
        <v>1</v>
      </c>
      <c r="L977" s="228">
        <f>IF(K977=0,0,
IF(J977="D0.5",0.5*SUMIFS('Key Numbers'!$C$2:$C$71,'Key Numbers'!$A$2:$A$71,"&gt;="&amp;ABS($I977),'Key Numbers'!$A$2:$A$71,"&lt;="&amp;ABS($H977)),
IF(J977="D-0.5",0.5*-1*SUMIFS('Key Numbers'!$C$2:$C$71,'Key Numbers'!$A$2:$A$71,"&lt;="&amp;ABS($I977),'Key Numbers'!$A$2:$A$71,"&gt;="&amp;ABS($H977)),
IF(J977="F0.5",0.5*SUMIFS('Key Numbers'!$C$2:$C$71,'Key Numbers'!$A$2:$A$71,"&lt;="&amp;ABS($I977),'Key Numbers'!$A$2:$A$71,"&gt;="&amp;ABS($H977)),
IF(J977="F-0.5",0.5*-1*SUMIFS('Key Numbers'!$C$2:$C$71,'Key Numbers'!$A$2:$A$71,"&gt;="&amp;ABS($I977),'Key Numbers'!$A$2:$A$71,"&lt;="&amp;ABS($H977)),
IF(AND(LEFT(J977,1)="F",K977&lt;0),-1*SUMIFS('Key Numbers'!$C$2:$C$71,'Key Numbers'!$A$2:$A$71,"&gt;="&amp;ABS($I977),'Key Numbers'!$A$2:$A$71,"&lt;="&amp;ABS($H977)),
IF(AND(LEFT(J977,1)="F",K977&gt;0),SUMIFS('Key Numbers'!$C$2:$C$71,'Key Numbers'!$A$2:$A$71,"&lt;="&amp;ABS($I977),'Key Numbers'!$A$2:$A$71,"&gt;="&amp;ABS($H977)),
IF(AND(LEFT(J977,1)="D",K977&lt;0),-1*SUMIFS('Key Numbers'!$C$2:$C$71,'Key Numbers'!$A$2:$A$71,"&lt;="&amp;ABS($I977),'Key Numbers'!$A$2:$A$71,"&gt;="&amp;ABS($H977)),
SUMIFS('Key Numbers'!$C$2:$C$71,'Key Numbers'!$A$2:$A$71,"&gt;="&amp;ABS($I977),'Key Numbers'!$A$2:$A$71,"&lt;="&amp;ABS($H977))))))))))</f>
        <v>7.3394495412844041E-2</v>
      </c>
      <c r="M977" s="6" cm="1">
        <f t="array" ref="M977">IFERROR(INDEX(DVOA!$E$2:$E$20095,MATCH($F977&amp;$A977-1&amp;$B977,DVOA!$C$2:$C$20095&amp;DVOA!$A$2:$A20357&amp;DVOA!$B$2:$B$20095,0)),0)</f>
        <v>0.185</v>
      </c>
      <c r="N977" s="6" cm="1">
        <f t="array" ref="N977">IFERROR(INDEX(WDVOA!$W$2:$W$1616,MATCH($F977&amp;$A977-1&amp;$B977,WDVOA!$U$2:$U$19616&amp;WDVOA!$V$2:$V$19616&amp;WDVOA!$B$2:$B$19616,0)),0)</f>
        <v>0</v>
      </c>
      <c r="O977" s="6" cm="1">
        <f t="array" ref="O977">IFERROR(INDEX(DVOA!$AC$2:$AC$20095,MATCH($F977&amp;$A977-1&amp;$B977,DVOA!$C$2:$C$20095&amp;DVOA!$A$2:$A$20095&amp;DVOA!$B$2:$B$20095,0)
),0)</f>
        <v>0</v>
      </c>
      <c r="P977" s="6" cm="1">
        <f t="array" ref="P977">IFERROR(INDEX(DVOA!$E$2:$E$20095,MATCH($G977&amp;$A977-1&amp;$B977,DVOA!$C$2:$C$20095&amp;DVOA!$A$2:$A20357&amp;DVOA!$B$2:$B$20095,0)),0)</f>
        <v>-7.5999999999999998E-2</v>
      </c>
      <c r="Q977" s="6" cm="1">
        <f t="array" ref="Q977">IFERROR(INDEX(WDVOA!$W$2:$W$1616,MATCH($G977&amp;$A977-1&amp;$B977,WDVOA!$U$2:$U$19616&amp;WDVOA!$V$2:$V$19616&amp;WDVOA!$B$2:$B$19616,0)),0)</f>
        <v>0</v>
      </c>
      <c r="R977" s="6" cm="1">
        <f t="array" ref="R977">IFERROR(INDEX(DVOA!$AC$2:$AC$20095,MATCH($G977&amp;$A977-1&amp;$B977,DVOA!$C$2:$C$20095&amp;DVOA!$A$2:$A$20095&amp;DVOA!$B$2:$B$20095,0)
),0)</f>
        <v>0</v>
      </c>
      <c r="S977" s="6" t="str">
        <f>IF(O977=0,"",AVERAGE(O977,R977))</f>
        <v/>
      </c>
      <c r="T977" s="104">
        <f t="shared" si="198"/>
        <v>0.26100000000000001</v>
      </c>
      <c r="U977" s="104" t="str">
        <f t="shared" si="199"/>
        <v/>
      </c>
      <c r="V977" s="26" cm="1">
        <f t="array" ref="V977">IFERROR(IF(E977="H",INDEX('DVOA Pred'!$G$2:$G$1000,MATCH($F977&amp;$B977&amp;$A977,'DVOA Pred'!$C$2:$C$1000&amp;'DVOA Pred'!$A$2:$A$1000&amp;'DVOA Pred'!$B$2:$B$1000,0)),
INDEX('DVOA Pred'!$H$2:$H$1000,MATCH($F977&amp;$B977&amp;$A977,'DVOA Pred'!$D$2:$D$1000&amp;'DVOA Pred'!$A$2:$A$1000&amp;'DVOA Pred'!$B$2:$B$1000,0))),"")</f>
        <v>-6</v>
      </c>
      <c r="W977" s="26">
        <f t="shared" si="200"/>
        <v>0.5</v>
      </c>
      <c r="X977" s="26">
        <f t="shared" si="201"/>
        <v>-0.5</v>
      </c>
      <c r="Y977" s="6">
        <f>IFERROR((PERCENTRANK($L$2:$L$20355,L977)*Multiples!$B$3)+((PERCENTRANK($W$2:$W$20355,W977)*(1-Multiples!$B$3))),"")</f>
        <v>0.78080000000000005</v>
      </c>
      <c r="Z977" s="64">
        <v>26</v>
      </c>
      <c r="AA977" s="64">
        <v>25</v>
      </c>
      <c r="AB977" s="24">
        <f t="shared" si="202"/>
        <v>1</v>
      </c>
      <c r="AC977" s="24">
        <f t="shared" si="203"/>
        <v>-4.5</v>
      </c>
      <c r="AD977" s="24">
        <f t="shared" si="204"/>
        <v>-5.5</v>
      </c>
      <c r="AE977" s="99" t="str">
        <f t="shared" si="205"/>
        <v>No</v>
      </c>
      <c r="AF977" s="99" t="str">
        <f t="shared" si="206"/>
        <v>No</v>
      </c>
      <c r="AG977" s="64" t="s">
        <v>652</v>
      </c>
      <c r="AH977" s="168"/>
      <c r="AI977" s="105" t="s">
        <v>652</v>
      </c>
      <c r="AJ977" s="66"/>
    </row>
    <row r="978" spans="1:36" customFormat="1" x14ac:dyDescent="0.25">
      <c r="A978" s="160">
        <v>8</v>
      </c>
      <c r="B978" s="161">
        <v>2024</v>
      </c>
      <c r="C978" s="161" t="str">
        <f t="shared" si="195"/>
        <v>2024 W8</v>
      </c>
      <c r="D978" s="161">
        <v>584</v>
      </c>
      <c r="E978" s="161" t="s">
        <v>649</v>
      </c>
      <c r="F978" s="161" t="s">
        <v>27</v>
      </c>
      <c r="G978" s="161" t="s">
        <v>28</v>
      </c>
      <c r="H978" s="161">
        <v>7.5</v>
      </c>
      <c r="I978" s="162">
        <v>7</v>
      </c>
      <c r="J978" s="233" t="str">
        <f t="shared" si="196"/>
        <v>D0.5</v>
      </c>
      <c r="K978" s="162">
        <f t="shared" si="197"/>
        <v>0.5</v>
      </c>
      <c r="L978" s="227">
        <f>IF(K978=0,0,
IF(J978="D0.5",0.5*SUMIFS('Key Numbers'!$C$2:$C$71,'Key Numbers'!$A$2:$A$71,"&gt;="&amp;ABS($I978),'Key Numbers'!$A$2:$A$71,"&lt;="&amp;ABS($H978)),
IF(J978="D-0.5",0.5*-1*SUMIFS('Key Numbers'!$C$2:$C$71,'Key Numbers'!$A$2:$A$71,"&lt;="&amp;ABS($I978),'Key Numbers'!$A$2:$A$71,"&gt;="&amp;ABS($H978)),
IF(J978="F0.5",0.5*SUMIFS('Key Numbers'!$C$2:$C$71,'Key Numbers'!$A$2:$A$71,"&lt;="&amp;ABS($I978),'Key Numbers'!$A$2:$A$71,"&gt;="&amp;ABS($H978)),
IF(J978="F-0.5",0.5*-1*SUMIFS('Key Numbers'!$C$2:$C$71,'Key Numbers'!$A$2:$A$71,"&gt;="&amp;ABS($I978),'Key Numbers'!$A$2:$A$71,"&lt;="&amp;ABS($H978)),
IF(AND(LEFT(J978,1)="F",K978&lt;0),-1*SUMIFS('Key Numbers'!$C$2:$C$71,'Key Numbers'!$A$2:$A$71,"&gt;="&amp;ABS($I978),'Key Numbers'!$A$2:$A$71,"&lt;="&amp;ABS($H978)),
IF(AND(LEFT(J978,1)="F",K978&gt;0),SUMIFS('Key Numbers'!$C$2:$C$71,'Key Numbers'!$A$2:$A$71,"&lt;="&amp;ABS($I978),'Key Numbers'!$A$2:$A$71,"&gt;="&amp;ABS($H978)),
IF(AND(LEFT(J978,1)="D",K978&lt;0),-1*SUMIFS('Key Numbers'!$C$2:$C$71,'Key Numbers'!$A$2:$A$71,"&lt;="&amp;ABS($I978),'Key Numbers'!$A$2:$A$71,"&gt;="&amp;ABS($H978)),
SUMIFS('Key Numbers'!$C$2:$C$71,'Key Numbers'!$A$2:$A$71,"&gt;="&amp;ABS($I978),'Key Numbers'!$A$2:$A$71,"&lt;="&amp;ABS($H978))))))))))</f>
        <v>4.1284403669724773E-2</v>
      </c>
      <c r="M978" s="163" cm="1">
        <f t="array" ref="M978">IFERROR(INDEX(DVOA!$E$2:$E$20095,MATCH($F978&amp;$A978-1&amp;$B978,DVOA!$C$2:$C$20095&amp;DVOA!$A$2:$A20479&amp;DVOA!$B$2:$B$20095,0)),0)</f>
        <v>-0.04</v>
      </c>
      <c r="N978" s="163" cm="1">
        <f t="array" ref="N978">IFERROR(INDEX(WDVOA!$W$2:$W$1616,MATCH($F978&amp;$A978-1&amp;$B978,WDVOA!$U$2:$U$19616&amp;WDVOA!$V$2:$V$19616&amp;WDVOA!$B$2:$B$19616,0)),0)</f>
        <v>-0.19974999999999998</v>
      </c>
      <c r="O978" s="163" cm="1">
        <f t="array" ref="O978">IFERROR(INDEX(DVOA!$AC$2:$AC$20095,MATCH($F978&amp;$A978-1&amp;$B978,DVOA!$C$2:$C$20095&amp;DVOA!$A$2:$A$20095&amp;DVOA!$B$2:$B$20095,0)
),0)</f>
        <v>0.31900000000000001</v>
      </c>
      <c r="P978" s="163" cm="1">
        <f t="array" ref="P978">IFERROR(INDEX(DVOA!$E$2:$E$20095,MATCH($G978&amp;$A978-1&amp;$B978,DVOA!$C$2:$C$20095&amp;DVOA!$A$2:$A20479&amp;DVOA!$B$2:$B$20095,0)),0)</f>
        <v>5.7000000000000002E-2</v>
      </c>
      <c r="Q978" s="163" cm="1">
        <f t="array" ref="Q978">IFERROR(INDEX(WDVOA!$W$2:$W$1616,MATCH($G978&amp;$A978-1&amp;$B978,WDVOA!$U$2:$U$19616&amp;WDVOA!$V$2:$V$19616&amp;WDVOA!$B$2:$B$19616,0)),0)</f>
        <v>-0.10966666666666665</v>
      </c>
      <c r="R978" s="163" cm="1">
        <f t="array" ref="R978">IFERROR(INDEX(DVOA!$AC$2:$AC$20095,MATCH($G978&amp;$A978-1&amp;$B978,DVOA!$C$2:$C$20095&amp;DVOA!$A$2:$A$20095&amp;DVOA!$B$2:$B$20095,0)
),0)</f>
        <v>6.8000000000000005E-2</v>
      </c>
      <c r="S978" s="163">
        <f>AVERAGE(O978,R978)</f>
        <v>0.19350000000000001</v>
      </c>
      <c r="T978" s="229">
        <f t="shared" si="198"/>
        <v>-9.7000000000000003E-2</v>
      </c>
      <c r="U978" s="229">
        <f t="shared" si="199"/>
        <v>-9.0083333333333335E-2</v>
      </c>
      <c r="V978" s="164" cm="1">
        <f t="array" ref="V978">IFERROR(IF(E978="H",INDEX('DVOA Pred'!$G$2:$G$1000,MATCH($F978&amp;$B978&amp;$A978,'DVOA Pred'!$C$2:$C$1000&amp;'DVOA Pred'!$A$2:$A$1000&amp;'DVOA Pred'!$B$2:$B$1000,0)),
INDEX('DVOA Pred'!$H$2:$H$1000,MATCH($F978&amp;$B978&amp;$A978,'DVOA Pred'!$D$2:$D$1000&amp;'DVOA Pred'!$A$2:$A$1000&amp;'DVOA Pred'!$B$2:$B$1000,0))),"")</f>
        <v>5.5</v>
      </c>
      <c r="W978" s="164">
        <f t="shared" si="200"/>
        <v>2</v>
      </c>
      <c r="X978" s="164">
        <f t="shared" si="201"/>
        <v>1.5</v>
      </c>
      <c r="Y978" s="163">
        <f>IFERROR((PERCENTRANK($L$2:$L$20355,L978)*Multiples!$B$3)+((PERCENTRANK($W$2:$W$20355,W978)*(1-Multiples!$B$3))),"")</f>
        <v>0.78059999999999996</v>
      </c>
      <c r="Z978" s="165"/>
      <c r="AA978" s="165"/>
      <c r="AB978" s="166" t="str">
        <f t="shared" si="202"/>
        <v/>
      </c>
      <c r="AC978" s="166" t="str">
        <f t="shared" si="203"/>
        <v/>
      </c>
      <c r="AD978" s="166" t="str">
        <f t="shared" si="204"/>
        <v/>
      </c>
      <c r="AE978" s="167" t="str">
        <f t="shared" si="205"/>
        <v/>
      </c>
      <c r="AF978" s="167" t="str">
        <f t="shared" si="206"/>
        <v/>
      </c>
      <c r="AG978" s="165"/>
      <c r="AH978" s="155" t="s">
        <v>652</v>
      </c>
      <c r="AI978" s="236"/>
      <c r="AJ978" s="181"/>
    </row>
    <row r="979" spans="1:36" customFormat="1" x14ac:dyDescent="0.25">
      <c r="A979" s="160">
        <v>7</v>
      </c>
      <c r="B979" s="161">
        <v>2024</v>
      </c>
      <c r="C979" s="161" t="str">
        <f t="shared" si="195"/>
        <v>2024 W7</v>
      </c>
      <c r="D979" s="161">
        <v>570</v>
      </c>
      <c r="E979" s="161" t="s">
        <v>649</v>
      </c>
      <c r="F979" s="161" t="s">
        <v>9</v>
      </c>
      <c r="G979" s="161" t="s">
        <v>32</v>
      </c>
      <c r="H979" s="161">
        <v>-1.5</v>
      </c>
      <c r="I979" s="162">
        <v>-2.5</v>
      </c>
      <c r="J979" s="233" t="str">
        <f t="shared" si="196"/>
        <v>F1</v>
      </c>
      <c r="K979" s="162">
        <f t="shared" si="197"/>
        <v>1</v>
      </c>
      <c r="L979" s="227">
        <f>IF(K979=0,0,
IF(J979="D0.5",0.5*SUMIFS('Key Numbers'!$C$2:$C$71,'Key Numbers'!$A$2:$A$71,"&gt;="&amp;ABS($I979),'Key Numbers'!$A$2:$A$71,"&lt;="&amp;ABS($H979)),
IF(J979="D-0.5",0.5*-1*SUMIFS('Key Numbers'!$C$2:$C$71,'Key Numbers'!$A$2:$A$71,"&lt;="&amp;ABS($I979),'Key Numbers'!$A$2:$A$71,"&gt;="&amp;ABS($H979)),
IF(J979="F0.5",0.5*SUMIFS('Key Numbers'!$C$2:$C$71,'Key Numbers'!$A$2:$A$71,"&lt;="&amp;ABS($I979),'Key Numbers'!$A$2:$A$71,"&gt;="&amp;ABS($H979)),
IF(J979="F-0.5",0.5*-1*SUMIFS('Key Numbers'!$C$2:$C$71,'Key Numbers'!$A$2:$A$71,"&gt;="&amp;ABS($I979),'Key Numbers'!$A$2:$A$71,"&lt;="&amp;ABS($H979)),
IF(AND(LEFT(J979,1)="F",K979&lt;0),-1*SUMIFS('Key Numbers'!$C$2:$C$71,'Key Numbers'!$A$2:$A$71,"&gt;="&amp;ABS($I979),'Key Numbers'!$A$2:$A$71,"&lt;="&amp;ABS($H979)),
IF(AND(LEFT(J979,1)="F",K979&gt;0),SUMIFS('Key Numbers'!$C$2:$C$71,'Key Numbers'!$A$2:$A$71,"&lt;="&amp;ABS($I979),'Key Numbers'!$A$2:$A$71,"&gt;="&amp;ABS($H979)),
IF(AND(LEFT(J979,1)="D",K979&lt;0),-1*SUMIFS('Key Numbers'!$C$2:$C$71,'Key Numbers'!$A$2:$A$71,"&lt;="&amp;ABS($I979),'Key Numbers'!$A$2:$A$71,"&gt;="&amp;ABS($H979)),
SUMIFS('Key Numbers'!$C$2:$C$71,'Key Numbers'!$A$2:$A$71,"&gt;="&amp;ABS($I979),'Key Numbers'!$A$2:$A$71,"&lt;="&amp;ABS($H979))))))))))</f>
        <v>5.6880733944954132E-2</v>
      </c>
      <c r="M979" s="163" cm="1">
        <f t="array" ref="M979">IFERROR(INDEX(DVOA!$E$2:$E$20095,MATCH($F979&amp;$A979-1&amp;$B979,DVOA!$C$2:$C$20095&amp;DVOA!$A$2:$A20451&amp;DVOA!$B$2:$B$20095,0)),0)</f>
        <v>-7.8E-2</v>
      </c>
      <c r="N979" s="163" cm="1">
        <f t="array" ref="N979">IFERROR(INDEX(WDVOA!$W$2:$W$1616,MATCH($F979&amp;$A979-1&amp;$B979,WDVOA!$U$2:$U$19616&amp;WDVOA!$V$2:$V$19616&amp;WDVOA!$B$2:$B$19616,0)),0)</f>
        <v>0</v>
      </c>
      <c r="O979" s="163" cm="1">
        <f t="array" ref="O979">IFERROR(INDEX(DVOA!$AC$2:$AC$20095,MATCH($F979&amp;$A979-1&amp;$B979,DVOA!$C$2:$C$20095&amp;DVOA!$A$2:$A$20095&amp;DVOA!$B$2:$B$20095,0)
),0)</f>
        <v>7.4999999999999997E-2</v>
      </c>
      <c r="P979" s="163" cm="1">
        <f t="array" ref="P979">IFERROR(INDEX(DVOA!$E$2:$E$20095,MATCH($G979&amp;$A979-1&amp;$B979,DVOA!$C$2:$C$20095&amp;DVOA!$A$2:$A20451&amp;DVOA!$B$2:$B$20095,0)),0)</f>
        <v>3.7999999999999999E-2</v>
      </c>
      <c r="Q979" s="163" cm="1">
        <f t="array" ref="Q979">IFERROR(INDEX(WDVOA!$W$2:$W$1616,MATCH($G979&amp;$A979-1&amp;$B979,WDVOA!$U$2:$U$19616&amp;WDVOA!$V$2:$V$19616&amp;WDVOA!$B$2:$B$19616,0)),0)</f>
        <v>0</v>
      </c>
      <c r="R979" s="163" cm="1">
        <f t="array" ref="R979">IFERROR(INDEX(DVOA!$AC$2:$AC$20095,MATCH($G979&amp;$A979-1&amp;$B979,DVOA!$C$2:$C$20095&amp;DVOA!$A$2:$A$20095&amp;DVOA!$B$2:$B$20095,0)
),0)</f>
        <v>8.199999999999999E-2</v>
      </c>
      <c r="S979" s="163">
        <f>AVERAGE(O979,R979)</f>
        <v>7.8499999999999986E-2</v>
      </c>
      <c r="T979" s="229">
        <f t="shared" si="198"/>
        <v>-0.11599999999999999</v>
      </c>
      <c r="U979" s="229" t="str">
        <f t="shared" si="199"/>
        <v/>
      </c>
      <c r="V979" s="164" cm="1">
        <f t="array" ref="V979">IFERROR(IF(E979="H",INDEX('DVOA Pred'!$G$2:$G$1000,MATCH($F979&amp;$B979&amp;$A979,'DVOA Pred'!$C$2:$C$1000&amp;'DVOA Pred'!$A$2:$A$1000&amp;'DVOA Pred'!$B$2:$B$1000,0)),
INDEX('DVOA Pred'!$H$2:$H$1000,MATCH($F979&amp;$B979&amp;$A979,'DVOA Pred'!$D$2:$D$1000&amp;'DVOA Pred'!$A$2:$A$1000&amp;'DVOA Pred'!$B$2:$B$1000,0))),"")</f>
        <v>-2.7000000000000028</v>
      </c>
      <c r="W979" s="164">
        <f t="shared" si="200"/>
        <v>1.2000000000000028</v>
      </c>
      <c r="X979" s="164">
        <f t="shared" si="201"/>
        <v>0.20000000000000284</v>
      </c>
      <c r="Y979" s="163">
        <f>IFERROR((PERCENTRANK($L$2:$L$20355,L979)*Multiples!$B$3)+((PERCENTRANK($W$2:$W$20355,W979)*(1-Multiples!$B$3))),"")</f>
        <v>0.77439999999999998</v>
      </c>
      <c r="Z979" s="165">
        <v>15</v>
      </c>
      <c r="AA979" s="165">
        <v>37</v>
      </c>
      <c r="AB979" s="166">
        <f t="shared" si="202"/>
        <v>-22</v>
      </c>
      <c r="AC979" s="166">
        <f t="shared" si="203"/>
        <v>-23.5</v>
      </c>
      <c r="AD979" s="166">
        <f t="shared" si="204"/>
        <v>-24.5</v>
      </c>
      <c r="AE979" s="167" t="str">
        <f t="shared" si="205"/>
        <v>No</v>
      </c>
      <c r="AF979" s="167" t="str">
        <f t="shared" si="206"/>
        <v>No</v>
      </c>
      <c r="AG979" s="165"/>
      <c r="AH979" s="155"/>
      <c r="AI979" s="236"/>
      <c r="AJ979" s="181" t="s">
        <v>691</v>
      </c>
    </row>
    <row r="980" spans="1:36" customFormat="1" x14ac:dyDescent="0.25">
      <c r="A980" s="7">
        <v>2</v>
      </c>
      <c r="B980" s="5">
        <v>2024</v>
      </c>
      <c r="C980" s="5" t="str">
        <f t="shared" si="195"/>
        <v>2024 W2</v>
      </c>
      <c r="D980" s="5">
        <v>489</v>
      </c>
      <c r="E980" s="5" t="s">
        <v>649</v>
      </c>
      <c r="F980" s="5" t="s">
        <v>10</v>
      </c>
      <c r="G980" s="5" t="s">
        <v>12</v>
      </c>
      <c r="H980" s="5">
        <v>3.5</v>
      </c>
      <c r="I980" s="61">
        <v>3</v>
      </c>
      <c r="J980" s="62" t="str">
        <f t="shared" si="196"/>
        <v>D0.5</v>
      </c>
      <c r="K980" s="61">
        <f t="shared" si="197"/>
        <v>0.5</v>
      </c>
      <c r="L980" s="228">
        <f>IF(K980=0,0,
IF(J980="D0.5",0.5*SUMIFS('Key Numbers'!$C$2:$C$71,'Key Numbers'!$A$2:$A$71,"&gt;="&amp;ABS($I980),'Key Numbers'!$A$2:$A$71,"&lt;="&amp;ABS($H980)),
IF(J980="D-0.5",0.5*-1*SUMIFS('Key Numbers'!$C$2:$C$71,'Key Numbers'!$A$2:$A$71,"&lt;="&amp;ABS($I980),'Key Numbers'!$A$2:$A$71,"&gt;="&amp;ABS($H980)),
IF(J980="F0.5",0.5*SUMIFS('Key Numbers'!$C$2:$C$71,'Key Numbers'!$A$2:$A$71,"&lt;="&amp;ABS($I980),'Key Numbers'!$A$2:$A$71,"&gt;="&amp;ABS($H980)),
IF(J980="F-0.5",0.5*-1*SUMIFS('Key Numbers'!$C$2:$C$71,'Key Numbers'!$A$2:$A$71,"&gt;="&amp;ABS($I980),'Key Numbers'!$A$2:$A$71,"&lt;="&amp;ABS($H980)),
IF(AND(LEFT(J980,1)="F",K980&lt;0),-1*SUMIFS('Key Numbers'!$C$2:$C$71,'Key Numbers'!$A$2:$A$71,"&gt;="&amp;ABS($I980),'Key Numbers'!$A$2:$A$71,"&lt;="&amp;ABS($H980)),
IF(AND(LEFT(J980,1)="F",K980&gt;0),SUMIFS('Key Numbers'!$C$2:$C$71,'Key Numbers'!$A$2:$A$71,"&lt;="&amp;ABS($I980),'Key Numbers'!$A$2:$A$71,"&gt;="&amp;ABS($H980)),
IF(AND(LEFT(J980,1)="D",K980&lt;0),-1*SUMIFS('Key Numbers'!$C$2:$C$71,'Key Numbers'!$A$2:$A$71,"&lt;="&amp;ABS($I980),'Key Numbers'!$A$2:$A$71,"&gt;="&amp;ABS($H980)),
SUMIFS('Key Numbers'!$C$2:$C$71,'Key Numbers'!$A$2:$A$71,"&gt;="&amp;ABS($I980),'Key Numbers'!$A$2:$A$71,"&lt;="&amp;ABS($H980))))))))))</f>
        <v>7.247706422018349E-2</v>
      </c>
      <c r="M980" s="6" cm="1">
        <f t="array" ref="M980">IFERROR(INDEX(DVOA!$E$2:$E$20095,MATCH($F980&amp;$A980-1&amp;$B980,DVOA!$C$2:$C$20095&amp;DVOA!$A$2:$A20368&amp;DVOA!$B$2:$B$20095,0)),0)</f>
        <v>-0.67099999999999993</v>
      </c>
      <c r="N980" s="6" cm="1">
        <f t="array" ref="N980">IFERROR(INDEX(WDVOA!$W$2:$W$1616,MATCH($F980&amp;$A980-1&amp;$B980,WDVOA!$U$2:$U$19616&amp;WDVOA!$V$2:$V$19616&amp;WDVOA!$B$2:$B$19616,0)),0)</f>
        <v>0</v>
      </c>
      <c r="O980" s="6" cm="1">
        <f t="array" ref="O980">IFERROR(INDEX(DVOA!$AC$2:$AC$20095,MATCH($F980&amp;$A980-1&amp;$B980,DVOA!$C$2:$C$20095&amp;DVOA!$A$2:$A$20095&amp;DVOA!$B$2:$B$20095,0)
),0)</f>
        <v>0</v>
      </c>
      <c r="P980" s="6" cm="1">
        <f t="array" ref="P980">IFERROR(INDEX(DVOA!$E$2:$E$20095,MATCH($G980&amp;$A980-1&amp;$B980,DVOA!$C$2:$C$20095&amp;DVOA!$A$2:$A20368&amp;DVOA!$B$2:$B$20095,0)),0)</f>
        <v>1.3999999999999999E-2</v>
      </c>
      <c r="Q980" s="6" cm="1">
        <f t="array" ref="Q980">IFERROR(INDEX(WDVOA!$W$2:$W$1616,MATCH($G980&amp;$A980-1&amp;$B980,WDVOA!$U$2:$U$19616&amp;WDVOA!$V$2:$V$19616&amp;WDVOA!$B$2:$B$19616,0)),0)</f>
        <v>0</v>
      </c>
      <c r="R980" s="6" cm="1">
        <f t="array" ref="R980">IFERROR(INDEX(DVOA!$AC$2:$AC$20095,MATCH($G980&amp;$A980-1&amp;$B980,DVOA!$C$2:$C$20095&amp;DVOA!$A$2:$A$20095&amp;DVOA!$B$2:$B$20095,0)
),0)</f>
        <v>0</v>
      </c>
      <c r="S980" s="6" t="str">
        <f>IF(O980=0,"",AVERAGE(O980,R980))</f>
        <v/>
      </c>
      <c r="T980" s="104">
        <f t="shared" si="198"/>
        <v>-0.68499999999999994</v>
      </c>
      <c r="U980" s="104" t="str">
        <f t="shared" si="199"/>
        <v/>
      </c>
      <c r="V980" s="26" cm="1">
        <f t="array" ref="V980">IFERROR(IF(E980="H",INDEX('DVOA Pred'!$G$2:$G$1000,MATCH($F980&amp;$B980&amp;$A980,'DVOA Pred'!$C$2:$C$1000&amp;'DVOA Pred'!$A$2:$A$1000&amp;'DVOA Pred'!$B$2:$B$1000,0)),
INDEX('DVOA Pred'!$H$2:$H$1000,MATCH($F980&amp;$B980&amp;$A980,'DVOA Pred'!$D$2:$D$1000&amp;'DVOA Pred'!$A$2:$A$1000&amp;'DVOA Pred'!$B$2:$B$1000,0))),"")</f>
        <v>2.6999999999999993</v>
      </c>
      <c r="W980" s="26">
        <f t="shared" si="200"/>
        <v>0.80000000000000071</v>
      </c>
      <c r="X980" s="26">
        <f t="shared" si="201"/>
        <v>0.30000000000000071</v>
      </c>
      <c r="Y980" s="6">
        <f>IFERROR((PERCENTRANK($L$2:$L$20355,L980)*Multiples!$B$3)+((PERCENTRANK($W$2:$W$20355,W980)*(1-Multiples!$B$3))),"")</f>
        <v>0.76639999999999997</v>
      </c>
      <c r="Z980" s="64">
        <v>18</v>
      </c>
      <c r="AA980" s="64">
        <v>13</v>
      </c>
      <c r="AB980" s="24">
        <f t="shared" si="202"/>
        <v>5</v>
      </c>
      <c r="AC980" s="24">
        <f t="shared" si="203"/>
        <v>8.5</v>
      </c>
      <c r="AD980" s="24">
        <f t="shared" si="204"/>
        <v>8</v>
      </c>
      <c r="AE980" s="99" t="str">
        <f t="shared" si="205"/>
        <v>Yes</v>
      </c>
      <c r="AF980" s="99" t="str">
        <f t="shared" si="206"/>
        <v>Yes</v>
      </c>
      <c r="AG980" s="64"/>
      <c r="AH980" s="105"/>
      <c r="AI980" s="105"/>
      <c r="AJ980" s="66"/>
    </row>
    <row r="981" spans="1:36" customFormat="1" x14ac:dyDescent="0.25">
      <c r="A981" s="160">
        <v>6</v>
      </c>
      <c r="B981" s="161">
        <v>2024</v>
      </c>
      <c r="C981" s="5" t="str">
        <f t="shared" si="195"/>
        <v>2024 W6</v>
      </c>
      <c r="D981" s="161">
        <v>554</v>
      </c>
      <c r="E981" s="161" t="s">
        <v>649</v>
      </c>
      <c r="F981" s="161" t="s">
        <v>43</v>
      </c>
      <c r="G981" s="161" t="s">
        <v>51</v>
      </c>
      <c r="H981" s="161">
        <v>-5.5</v>
      </c>
      <c r="I981" s="162">
        <v>-6</v>
      </c>
      <c r="J981" s="233" t="str">
        <f t="shared" si="196"/>
        <v>F0.5</v>
      </c>
      <c r="K981" s="162">
        <f t="shared" si="197"/>
        <v>0.5</v>
      </c>
      <c r="L981" s="227">
        <f>IF(K981=0,0,
IF(J981="D0.5",0.5*SUMIFS('Key Numbers'!$C$2:$C$71,'Key Numbers'!$A$2:$A$71,"&gt;="&amp;ABS($I981),'Key Numbers'!$A$2:$A$71,"&lt;="&amp;ABS($H981)),
IF(J981="D-0.5",0.5*-1*SUMIFS('Key Numbers'!$C$2:$C$71,'Key Numbers'!$A$2:$A$71,"&lt;="&amp;ABS($I981),'Key Numbers'!$A$2:$A$71,"&gt;="&amp;ABS($H981)),
IF(J981="F0.5",0.5*SUMIFS('Key Numbers'!$C$2:$C$71,'Key Numbers'!$A$2:$A$71,"&lt;="&amp;ABS($I981),'Key Numbers'!$A$2:$A$71,"&gt;="&amp;ABS($H981)),
IF(J981="F-0.5",0.5*-1*SUMIFS('Key Numbers'!$C$2:$C$71,'Key Numbers'!$A$2:$A$71,"&gt;="&amp;ABS($I981),'Key Numbers'!$A$2:$A$71,"&lt;="&amp;ABS($H981)),
IF(AND(LEFT(J981,1)="F",K981&lt;0),-1*SUMIFS('Key Numbers'!$C$2:$C$71,'Key Numbers'!$A$2:$A$71,"&gt;="&amp;ABS($I981),'Key Numbers'!$A$2:$A$71,"&lt;="&amp;ABS($H981)),
IF(AND(LEFT(J981,1)="F",K981&gt;0),SUMIFS('Key Numbers'!$C$2:$C$71,'Key Numbers'!$A$2:$A$71,"&lt;="&amp;ABS($I981),'Key Numbers'!$A$2:$A$71,"&gt;="&amp;ABS($H981)),
IF(AND(LEFT(J981,1)="D",K981&lt;0),-1*SUMIFS('Key Numbers'!$C$2:$C$71,'Key Numbers'!$A$2:$A$71,"&lt;="&amp;ABS($I981),'Key Numbers'!$A$2:$A$71,"&gt;="&amp;ABS($H981)),
SUMIFS('Key Numbers'!$C$2:$C$71,'Key Numbers'!$A$2:$A$71,"&gt;="&amp;ABS($I981),'Key Numbers'!$A$2:$A$71,"&lt;="&amp;ABS($H981))))))))))</f>
        <v>3.669724770642202E-2</v>
      </c>
      <c r="M981" s="163" cm="1">
        <f t="array" ref="M981">IFERROR(INDEX(DVOA!$E$2:$E$20095,MATCH($F981&amp;$A981-1&amp;$B981,DVOA!$C$2:$C$20095&amp;DVOA!$A$2:$A20421&amp;DVOA!$B$2:$B$20095,0)),0)</f>
        <v>7.8E-2</v>
      </c>
      <c r="N981" s="163" cm="1">
        <f t="array" ref="N981">IFERROR(INDEX(WDVOA!$W$2:$W$1616,MATCH($F981&amp;$A981-1&amp;$B981,WDVOA!$U$2:$U$19616&amp;WDVOA!$V$2:$V$19616&amp;WDVOA!$B$2:$B$19616,0)),0)</f>
        <v>0</v>
      </c>
      <c r="O981" s="163" cm="1">
        <f t="array" ref="O981">IFERROR(INDEX(DVOA!$AC$2:$AC$20095,MATCH($F981&amp;$A981-1&amp;$B981,DVOA!$C$2:$C$20095&amp;DVOA!$A$2:$A$20095&amp;DVOA!$B$2:$B$20095,0)
),0)</f>
        <v>9.0000000000000011E-3</v>
      </c>
      <c r="P981" s="163" cm="1">
        <f t="array" ref="P981">IFERROR(INDEX(DVOA!$E$2:$E$20095,MATCH($G981&amp;$A981-1&amp;$B981,DVOA!$C$2:$C$20095&amp;DVOA!$A$2:$A20421&amp;DVOA!$B$2:$B$20095,0)),0)</f>
        <v>-0.34700000000000003</v>
      </c>
      <c r="Q981" s="163" cm="1">
        <f t="array" ref="Q981">IFERROR(INDEX(WDVOA!$W$2:$W$1616,MATCH($G981&amp;$A981-1&amp;$B981,WDVOA!$U$2:$U$19616&amp;WDVOA!$V$2:$V$19616&amp;WDVOA!$B$2:$B$19616,0)),0)</f>
        <v>0</v>
      </c>
      <c r="R981" s="163" cm="1">
        <f t="array" ref="R981">IFERROR(INDEX(DVOA!$AC$2:$AC$20095,MATCH($G981&amp;$A981-1&amp;$B981,DVOA!$C$2:$C$20095&amp;DVOA!$A$2:$A$20095&amp;DVOA!$B$2:$B$20095,0)
),0)</f>
        <v>0.23499999999999999</v>
      </c>
      <c r="S981" s="163">
        <f t="shared" ref="S981:S999" si="208">AVERAGE(O981,R981)</f>
        <v>0.122</v>
      </c>
      <c r="T981" s="229">
        <f t="shared" si="198"/>
        <v>0.42500000000000004</v>
      </c>
      <c r="U981" s="229" t="str">
        <f t="shared" si="199"/>
        <v/>
      </c>
      <c r="V981" s="164" cm="1">
        <f t="array" ref="V981">IFERROR(IF(E981="H",INDEX('DVOA Pred'!$G$2:$G$1000,MATCH($F981&amp;$B981&amp;$A981,'DVOA Pred'!$C$2:$C$1000&amp;'DVOA Pred'!$A$2:$A$1000&amp;'DVOA Pred'!$B$2:$B$1000,0)),
INDEX('DVOA Pred'!$H$2:$H$1000,MATCH($F981&amp;$B981&amp;$A981,'DVOA Pred'!$D$2:$D$1000&amp;'DVOA Pred'!$A$2:$A$1000&amp;'DVOA Pred'!$B$2:$B$1000,0))),"")</f>
        <v>-7</v>
      </c>
      <c r="W981" s="164">
        <f t="shared" si="200"/>
        <v>1.5</v>
      </c>
      <c r="X981" s="164">
        <f t="shared" si="201"/>
        <v>1</v>
      </c>
      <c r="Y981" s="163">
        <f>IFERROR((PERCENTRANK($L$2:$L$20355,L981)*Multiples!$B$3)+((PERCENTRANK($W$2:$W$20355,W981)*(1-Multiples!$B$3))),"")</f>
        <v>0.75580000000000003</v>
      </c>
      <c r="Z981" s="165">
        <v>38</v>
      </c>
      <c r="AA981" s="165">
        <v>20</v>
      </c>
      <c r="AB981" s="166">
        <f t="shared" si="202"/>
        <v>18</v>
      </c>
      <c r="AC981" s="166">
        <f t="shared" si="203"/>
        <v>12.5</v>
      </c>
      <c r="AD981" s="166">
        <f t="shared" si="204"/>
        <v>12</v>
      </c>
      <c r="AE981" s="167" t="str">
        <f t="shared" si="205"/>
        <v>Yes</v>
      </c>
      <c r="AF981" s="167" t="str">
        <f t="shared" si="206"/>
        <v>Yes</v>
      </c>
      <c r="AG981" s="165"/>
      <c r="AH981" s="155"/>
      <c r="AI981" s="236"/>
      <c r="AJ981" s="181"/>
    </row>
    <row r="982" spans="1:36" customFormat="1" x14ac:dyDescent="0.25">
      <c r="A982" s="160">
        <v>4</v>
      </c>
      <c r="B982" s="161">
        <v>2024</v>
      </c>
      <c r="C982" s="5" t="str">
        <f t="shared" si="195"/>
        <v>2024 W4</v>
      </c>
      <c r="D982" s="161">
        <v>524</v>
      </c>
      <c r="E982" s="161" t="s">
        <v>651</v>
      </c>
      <c r="F982" s="161" t="s">
        <v>1</v>
      </c>
      <c r="G982" s="161" t="s">
        <v>17</v>
      </c>
      <c r="H982" s="161">
        <v>-9.5</v>
      </c>
      <c r="I982" s="162">
        <v>-10.5</v>
      </c>
      <c r="J982" s="233" t="str">
        <f t="shared" si="196"/>
        <v>F1</v>
      </c>
      <c r="K982" s="162">
        <f t="shared" si="197"/>
        <v>1</v>
      </c>
      <c r="L982" s="227">
        <f>IF(K982=0,0,
IF(J982="D0.5",0.5*SUMIFS('Key Numbers'!$C$2:$C$71,'Key Numbers'!$A$2:$A$71,"&gt;="&amp;ABS($I982),'Key Numbers'!$A$2:$A$71,"&lt;="&amp;ABS($H982)),
IF(J982="D-0.5",0.5*-1*SUMIFS('Key Numbers'!$C$2:$C$71,'Key Numbers'!$A$2:$A$71,"&lt;="&amp;ABS($I982),'Key Numbers'!$A$2:$A$71,"&gt;="&amp;ABS($H982)),
IF(J982="F0.5",0.5*SUMIFS('Key Numbers'!$C$2:$C$71,'Key Numbers'!$A$2:$A$71,"&lt;="&amp;ABS($I982),'Key Numbers'!$A$2:$A$71,"&gt;="&amp;ABS($H982)),
IF(J982="F-0.5",0.5*-1*SUMIFS('Key Numbers'!$C$2:$C$71,'Key Numbers'!$A$2:$A$71,"&gt;="&amp;ABS($I982),'Key Numbers'!$A$2:$A$71,"&lt;="&amp;ABS($H982)),
IF(AND(LEFT(J982,1)="F",K982&lt;0),-1*SUMIFS('Key Numbers'!$C$2:$C$71,'Key Numbers'!$A$2:$A$71,"&gt;="&amp;ABS($I982),'Key Numbers'!$A$2:$A$71,"&lt;="&amp;ABS($H982)),
IF(AND(LEFT(J982,1)="F",K982&gt;0),SUMIFS('Key Numbers'!$C$2:$C$71,'Key Numbers'!$A$2:$A$71,"&lt;="&amp;ABS($I982),'Key Numbers'!$A$2:$A$71,"&gt;="&amp;ABS($H982)),
IF(AND(LEFT(J982,1)="D",K982&lt;0),-1*SUMIFS('Key Numbers'!$C$2:$C$71,'Key Numbers'!$A$2:$A$71,"&lt;="&amp;ABS($I982),'Key Numbers'!$A$2:$A$71,"&gt;="&amp;ABS($H982)),
SUMIFS('Key Numbers'!$C$2:$C$71,'Key Numbers'!$A$2:$A$71,"&gt;="&amp;ABS($I982),'Key Numbers'!$A$2:$A$71,"&lt;="&amp;ABS($H982))))))))))</f>
        <v>4.9541284403669728E-2</v>
      </c>
      <c r="M982" s="163" cm="1">
        <f t="array" ref="M982">IFERROR(INDEX(DVOA!$E$2:$E$20095,MATCH($F982&amp;$A982-1&amp;$B982,DVOA!$C$2:$C$20095&amp;DVOA!$A$2:$A20413&amp;DVOA!$B$2:$B$20095,0)),0)</f>
        <v>5.5999999999999994E-2</v>
      </c>
      <c r="N982" s="163" cm="1">
        <f t="array" ref="N982">IFERROR(INDEX(WDVOA!$W$2:$W$1616,MATCH($F982&amp;$A982-1&amp;$B982,WDVOA!$U$2:$U$19616&amp;WDVOA!$V$2:$V$19616&amp;WDVOA!$B$2:$B$19616,0)),0)</f>
        <v>0</v>
      </c>
      <c r="O982" s="163" cm="1">
        <f t="array" ref="O982">IFERROR(INDEX(DVOA!$AC$2:$AC$20095,MATCH($F982&amp;$A982-1&amp;$B982,DVOA!$C$2:$C$20095&amp;DVOA!$A$2:$A$20095&amp;DVOA!$B$2:$B$20095,0)
),0)</f>
        <v>6.5000000000000002E-2</v>
      </c>
      <c r="P982" s="163" cm="1">
        <f t="array" ref="P982">IFERROR(INDEX(DVOA!$E$2:$E$20095,MATCH($G982&amp;$A982-1&amp;$B982,DVOA!$C$2:$C$20095&amp;DVOA!$A$2:$A20413&amp;DVOA!$B$2:$B$20095,0)),0)</f>
        <v>-0.19899999999999998</v>
      </c>
      <c r="Q982" s="163" cm="1">
        <f t="array" ref="Q982">IFERROR(INDEX(WDVOA!$W$2:$W$1616,MATCH($G982&amp;$A982-1&amp;$B982,WDVOA!$U$2:$U$19616&amp;WDVOA!$V$2:$V$19616&amp;WDVOA!$B$2:$B$19616,0)),0)</f>
        <v>0</v>
      </c>
      <c r="R982" s="163" cm="1">
        <f t="array" ref="R982">IFERROR(INDEX(DVOA!$AC$2:$AC$20095,MATCH($G982&amp;$A982-1&amp;$B982,DVOA!$C$2:$C$20095&amp;DVOA!$A$2:$A$20095&amp;DVOA!$B$2:$B$20095,0)
),0)</f>
        <v>-2.3E-2</v>
      </c>
      <c r="S982" s="163">
        <f t="shared" si="208"/>
        <v>2.1000000000000001E-2</v>
      </c>
      <c r="T982" s="229">
        <f t="shared" si="198"/>
        <v>0.255</v>
      </c>
      <c r="U982" s="229" t="str">
        <f t="shared" si="199"/>
        <v/>
      </c>
      <c r="V982" s="164" cm="1">
        <f t="array" ref="V982">IFERROR(IF(E982="H",INDEX('DVOA Pred'!$G$2:$G$1000,MATCH($F982&amp;$B982&amp;$A982,'DVOA Pred'!$C$2:$C$1000&amp;'DVOA Pred'!$A$2:$A$1000&amp;'DVOA Pred'!$B$2:$B$1000,0)),
INDEX('DVOA Pred'!$H$2:$H$1000,MATCH($F982&amp;$B982&amp;$A982,'DVOA Pred'!$D$2:$D$1000&amp;'DVOA Pred'!$A$2:$A$1000&amp;'DVOA Pred'!$B$2:$B$1000,0))),"")</f>
        <v>-10.600000000000001</v>
      </c>
      <c r="W982" s="164">
        <f t="shared" si="200"/>
        <v>1.1000000000000014</v>
      </c>
      <c r="X982" s="164">
        <f t="shared" si="201"/>
        <v>0.10000000000000142</v>
      </c>
      <c r="Y982" s="163">
        <f>IFERROR((PERCENTRANK($L$2:$L$20355,L982)*Multiples!$B$3)+((PERCENTRANK($W$2:$W$20355,W982)*(1-Multiples!$B$3))),"")</f>
        <v>0.74839999999999995</v>
      </c>
      <c r="Z982" s="165">
        <v>30</v>
      </c>
      <c r="AA982" s="165">
        <v>13</v>
      </c>
      <c r="AB982" s="166">
        <f t="shared" si="202"/>
        <v>17</v>
      </c>
      <c r="AC982" s="166">
        <f t="shared" si="203"/>
        <v>7.5</v>
      </c>
      <c r="AD982" s="166">
        <f t="shared" si="204"/>
        <v>6.5</v>
      </c>
      <c r="AE982" s="167" t="str">
        <f t="shared" si="205"/>
        <v>Yes</v>
      </c>
      <c r="AF982" s="167" t="str">
        <f t="shared" si="206"/>
        <v>Yes</v>
      </c>
      <c r="AG982" s="165"/>
      <c r="AH982" s="155"/>
      <c r="AI982" s="155"/>
      <c r="AJ982" s="180" t="s">
        <v>672</v>
      </c>
    </row>
    <row r="983" spans="1:36" customFormat="1" x14ac:dyDescent="0.25">
      <c r="A983" s="160">
        <v>5</v>
      </c>
      <c r="B983" s="161">
        <v>2024</v>
      </c>
      <c r="C983" s="5" t="str">
        <f t="shared" si="195"/>
        <v>2024 W5</v>
      </c>
      <c r="D983" s="161">
        <v>536</v>
      </c>
      <c r="E983" s="161" t="s">
        <v>649</v>
      </c>
      <c r="F983" s="161" t="s">
        <v>10</v>
      </c>
      <c r="G983" s="161" t="s">
        <v>26</v>
      </c>
      <c r="H983" s="161">
        <v>3.5</v>
      </c>
      <c r="I983" s="162">
        <v>3</v>
      </c>
      <c r="J983" s="233" t="str">
        <f t="shared" si="196"/>
        <v>D0.5</v>
      </c>
      <c r="K983" s="162">
        <f t="shared" si="197"/>
        <v>0.5</v>
      </c>
      <c r="L983" s="227">
        <f>IF(K983=0,0,
IF(J983="D0.5",0.5*SUMIFS('Key Numbers'!$C$2:$C$71,'Key Numbers'!$A$2:$A$71,"&gt;="&amp;ABS($I983),'Key Numbers'!$A$2:$A$71,"&lt;="&amp;ABS($H983)),
IF(J983="D-0.5",0.5*-1*SUMIFS('Key Numbers'!$C$2:$C$71,'Key Numbers'!$A$2:$A$71,"&lt;="&amp;ABS($I983),'Key Numbers'!$A$2:$A$71,"&gt;="&amp;ABS($H983)),
IF(J983="F0.5",0.5*SUMIFS('Key Numbers'!$C$2:$C$71,'Key Numbers'!$A$2:$A$71,"&lt;="&amp;ABS($I983),'Key Numbers'!$A$2:$A$71,"&gt;="&amp;ABS($H983)),
IF(J983="F-0.5",0.5*-1*SUMIFS('Key Numbers'!$C$2:$C$71,'Key Numbers'!$A$2:$A$71,"&gt;="&amp;ABS($I983),'Key Numbers'!$A$2:$A$71,"&lt;="&amp;ABS($H983)),
IF(AND(LEFT(J983,1)="F",K983&lt;0),-1*SUMIFS('Key Numbers'!$C$2:$C$71,'Key Numbers'!$A$2:$A$71,"&gt;="&amp;ABS($I983),'Key Numbers'!$A$2:$A$71,"&lt;="&amp;ABS($H983)),
IF(AND(LEFT(J983,1)="F",K983&gt;0),SUMIFS('Key Numbers'!$C$2:$C$71,'Key Numbers'!$A$2:$A$71,"&lt;="&amp;ABS($I983),'Key Numbers'!$A$2:$A$71,"&gt;="&amp;ABS($H983)),
IF(AND(LEFT(J983,1)="D",K983&lt;0),-1*SUMIFS('Key Numbers'!$C$2:$C$71,'Key Numbers'!$A$2:$A$71,"&lt;="&amp;ABS($I983),'Key Numbers'!$A$2:$A$71,"&gt;="&amp;ABS($H983)),
SUMIFS('Key Numbers'!$C$2:$C$71,'Key Numbers'!$A$2:$A$71,"&gt;="&amp;ABS($I983),'Key Numbers'!$A$2:$A$71,"&lt;="&amp;ABS($H983))))))))))</f>
        <v>7.247706422018349E-2</v>
      </c>
      <c r="M983" s="163" cm="1">
        <f t="array" ref="M983">IFERROR(INDEX(DVOA!$E$2:$E$20095,MATCH($F983&amp;$A983-1&amp;$B983,DVOA!$C$2:$C$20095&amp;DVOA!$A$2:$A20402&amp;DVOA!$B$2:$B$20095,0)),0)</f>
        <v>-0.39600000000000002</v>
      </c>
      <c r="N983" s="163" cm="1">
        <f t="array" ref="N983">IFERROR(INDEX(WDVOA!$W$2:$W$1616,MATCH($F983&amp;$A983-1&amp;$B983,WDVOA!$U$2:$U$19616&amp;WDVOA!$V$2:$V$19616&amp;WDVOA!$B$2:$B$19616,0)),0)</f>
        <v>0</v>
      </c>
      <c r="O983" s="163" cm="1">
        <f t="array" ref="O983">IFERROR(INDEX(DVOA!$AC$2:$AC$20095,MATCH($F983&amp;$A983-1&amp;$B983,DVOA!$C$2:$C$20095&amp;DVOA!$A$2:$A$20095&amp;DVOA!$B$2:$B$20095,0)
),0)</f>
        <v>6.3E-2</v>
      </c>
      <c r="P983" s="163" cm="1">
        <f t="array" ref="P983">IFERROR(INDEX(DVOA!$E$2:$E$20095,MATCH($G983&amp;$A983-1&amp;$B983,DVOA!$C$2:$C$20095&amp;DVOA!$A$2:$A20402&amp;DVOA!$B$2:$B$20095,0)),0)</f>
        <v>2.6000000000000002E-2</v>
      </c>
      <c r="Q983" s="163" cm="1">
        <f t="array" ref="Q983">IFERROR(INDEX(WDVOA!$W$2:$W$1616,MATCH($G983&amp;$A983-1&amp;$B983,WDVOA!$U$2:$U$19616&amp;WDVOA!$V$2:$V$19616&amp;WDVOA!$B$2:$B$19616,0)),0)</f>
        <v>0</v>
      </c>
      <c r="R983" s="163" cm="1">
        <f t="array" ref="R983">IFERROR(INDEX(DVOA!$AC$2:$AC$20095,MATCH($G983&amp;$A983-1&amp;$B983,DVOA!$C$2:$C$20095&amp;DVOA!$A$2:$A$20095&amp;DVOA!$B$2:$B$20095,0)
),0)</f>
        <v>0.36599999999999999</v>
      </c>
      <c r="S983" s="163">
        <f t="shared" si="208"/>
        <v>0.2145</v>
      </c>
      <c r="T983" s="229">
        <f t="shared" si="198"/>
        <v>-0.42200000000000004</v>
      </c>
      <c r="U983" s="229" t="str">
        <f t="shared" si="199"/>
        <v/>
      </c>
      <c r="V983" s="164" cm="1">
        <f t="array" ref="V983">IFERROR(IF(E983="H",INDEX('DVOA Pred'!$G$2:$G$1000,MATCH($F983&amp;$B983&amp;$A983,'DVOA Pred'!$C$2:$C$1000&amp;'DVOA Pred'!$A$2:$A$1000&amp;'DVOA Pred'!$B$2:$B$1000,0)),
INDEX('DVOA Pred'!$H$2:$H$1000,MATCH($F983&amp;$B983&amp;$A983,'DVOA Pred'!$D$2:$D$1000&amp;'DVOA Pred'!$A$2:$A$1000&amp;'DVOA Pred'!$B$2:$B$1000,0))),"")</f>
        <v>3</v>
      </c>
      <c r="W983" s="164">
        <f t="shared" si="200"/>
        <v>0.5</v>
      </c>
      <c r="X983" s="164">
        <f t="shared" si="201"/>
        <v>0</v>
      </c>
      <c r="Y983" s="163">
        <f>IFERROR((PERCENTRANK($L$2:$L$20355,L983)*Multiples!$B$3)+((PERCENTRANK($W$2:$W$20355,W983)*(1-Multiples!$B$3))),"")</f>
        <v>0.74239999999999995</v>
      </c>
      <c r="Z983" s="165">
        <v>13</v>
      </c>
      <c r="AA983" s="165">
        <v>34</v>
      </c>
      <c r="AB983" s="166">
        <f t="shared" si="202"/>
        <v>-21</v>
      </c>
      <c r="AC983" s="166">
        <f t="shared" si="203"/>
        <v>-17.5</v>
      </c>
      <c r="AD983" s="166">
        <f t="shared" si="204"/>
        <v>-18</v>
      </c>
      <c r="AE983" s="167" t="str">
        <f t="shared" si="205"/>
        <v>No</v>
      </c>
      <c r="AF983" s="167" t="str">
        <f t="shared" si="206"/>
        <v>No</v>
      </c>
      <c r="AG983" s="165"/>
      <c r="AH983" s="155"/>
      <c r="AI983" s="236"/>
      <c r="AJ983" s="181"/>
    </row>
    <row r="984" spans="1:36" customFormat="1" x14ac:dyDescent="0.25">
      <c r="A984" s="160">
        <v>7</v>
      </c>
      <c r="B984" s="161">
        <v>2024</v>
      </c>
      <c r="C984" s="161" t="str">
        <f t="shared" si="195"/>
        <v>2024 W7</v>
      </c>
      <c r="D984" s="161">
        <v>564</v>
      </c>
      <c r="E984" s="161" t="s">
        <v>649</v>
      </c>
      <c r="F984" s="161" t="s">
        <v>21</v>
      </c>
      <c r="G984" s="161" t="s">
        <v>46</v>
      </c>
      <c r="H984" s="161">
        <v>2.5</v>
      </c>
      <c r="I984" s="162">
        <v>1.5</v>
      </c>
      <c r="J984" s="233" t="str">
        <f t="shared" si="196"/>
        <v>D1</v>
      </c>
      <c r="K984" s="162">
        <f t="shared" si="197"/>
        <v>1</v>
      </c>
      <c r="L984" s="227">
        <f>IF(K984=0,0,
IF(J984="D0.5",0.5*SUMIFS('Key Numbers'!$C$2:$C$71,'Key Numbers'!$A$2:$A$71,"&gt;="&amp;ABS($I984),'Key Numbers'!$A$2:$A$71,"&lt;="&amp;ABS($H984)),
IF(J984="D-0.5",0.5*-1*SUMIFS('Key Numbers'!$C$2:$C$71,'Key Numbers'!$A$2:$A$71,"&lt;="&amp;ABS($I984),'Key Numbers'!$A$2:$A$71,"&gt;="&amp;ABS($H984)),
IF(J984="F0.5",0.5*SUMIFS('Key Numbers'!$C$2:$C$71,'Key Numbers'!$A$2:$A$71,"&lt;="&amp;ABS($I984),'Key Numbers'!$A$2:$A$71,"&gt;="&amp;ABS($H984)),
IF(J984="F-0.5",0.5*-1*SUMIFS('Key Numbers'!$C$2:$C$71,'Key Numbers'!$A$2:$A$71,"&gt;="&amp;ABS($I984),'Key Numbers'!$A$2:$A$71,"&lt;="&amp;ABS($H984)),
IF(AND(LEFT(J984,1)="F",K984&lt;0),-1*SUMIFS('Key Numbers'!$C$2:$C$71,'Key Numbers'!$A$2:$A$71,"&gt;="&amp;ABS($I984),'Key Numbers'!$A$2:$A$71,"&lt;="&amp;ABS($H984)),
IF(AND(LEFT(J984,1)="F",K984&gt;0),SUMIFS('Key Numbers'!$C$2:$C$71,'Key Numbers'!$A$2:$A$71,"&lt;="&amp;ABS($I984),'Key Numbers'!$A$2:$A$71,"&gt;="&amp;ABS($H984)),
IF(AND(LEFT(J984,1)="D",K984&lt;0),-1*SUMIFS('Key Numbers'!$C$2:$C$71,'Key Numbers'!$A$2:$A$71,"&lt;="&amp;ABS($I984),'Key Numbers'!$A$2:$A$71,"&gt;="&amp;ABS($H984)),
SUMIFS('Key Numbers'!$C$2:$C$71,'Key Numbers'!$A$2:$A$71,"&gt;="&amp;ABS($I984),'Key Numbers'!$A$2:$A$71,"&lt;="&amp;ABS($H984))))))))))</f>
        <v>5.6880733944954132E-2</v>
      </c>
      <c r="M984" s="163" cm="1">
        <f t="array" ref="M984">IFERROR(INDEX(DVOA!$E$2:$E$20095,MATCH($F984&amp;$A984-1&amp;$B984,DVOA!$C$2:$C$20095&amp;DVOA!$A$2:$A20439&amp;DVOA!$B$2:$B$20095,0)),0)</f>
        <v>0.34200000000000003</v>
      </c>
      <c r="N984" s="163" cm="1">
        <f t="array" ref="N984">IFERROR(INDEX(WDVOA!$W$2:$W$1616,MATCH($F984&amp;$A984-1&amp;$B984,WDVOA!$U$2:$U$19616&amp;WDVOA!$V$2:$V$19616&amp;WDVOA!$B$2:$B$19616,0)),0)</f>
        <v>0</v>
      </c>
      <c r="O984" s="163" cm="1">
        <f t="array" ref="O984">IFERROR(INDEX(DVOA!$AC$2:$AC$20095,MATCH($F984&amp;$A984-1&amp;$B984,DVOA!$C$2:$C$20095&amp;DVOA!$A$2:$A$20095&amp;DVOA!$B$2:$B$20095,0)
),0)</f>
        <v>0.10800000000000001</v>
      </c>
      <c r="P984" s="163" cm="1">
        <f t="array" ref="P984">IFERROR(INDEX(DVOA!$E$2:$E$20095,MATCH($G984&amp;$A984-1&amp;$B984,DVOA!$C$2:$C$20095&amp;DVOA!$A$2:$A20439&amp;DVOA!$B$2:$B$20095,0)),0)</f>
        <v>0.41</v>
      </c>
      <c r="Q984" s="163" cm="1">
        <f t="array" ref="Q984">IFERROR(INDEX(WDVOA!$W$2:$W$1616,MATCH($G984&amp;$A984-1&amp;$B984,WDVOA!$U$2:$U$19616&amp;WDVOA!$V$2:$V$19616&amp;WDVOA!$B$2:$B$19616,0)),0)</f>
        <v>0</v>
      </c>
      <c r="R984" s="163" cm="1">
        <f t="array" ref="R984">IFERROR(INDEX(DVOA!$AC$2:$AC$20095,MATCH($G984&amp;$A984-1&amp;$B984,DVOA!$C$2:$C$20095&amp;DVOA!$A$2:$A$20095&amp;DVOA!$B$2:$B$20095,0)
),0)</f>
        <v>4.8000000000000001E-2</v>
      </c>
      <c r="S984" s="163">
        <f t="shared" si="208"/>
        <v>7.8000000000000014E-2</v>
      </c>
      <c r="T984" s="229">
        <f t="shared" si="198"/>
        <v>-6.7999999999999949E-2</v>
      </c>
      <c r="U984" s="229" t="str">
        <f t="shared" si="199"/>
        <v/>
      </c>
      <c r="V984" s="164" cm="1">
        <f t="array" ref="V984">IFERROR(IF(E984="H",INDEX('DVOA Pred'!$G$2:$G$1000,MATCH($F984&amp;$B984&amp;$A984,'DVOA Pred'!$C$2:$C$1000&amp;'DVOA Pred'!$A$2:$A$1000&amp;'DVOA Pred'!$B$2:$B$1000,0)),
INDEX('DVOA Pred'!$H$2:$H$1000,MATCH($F984&amp;$B984&amp;$A984,'DVOA Pred'!$D$2:$D$1000&amp;'DVOA Pred'!$A$2:$A$1000&amp;'DVOA Pred'!$B$2:$B$1000,0))),"")</f>
        <v>1.6999999999999993</v>
      </c>
      <c r="W984" s="164">
        <f t="shared" si="200"/>
        <v>0.80000000000000071</v>
      </c>
      <c r="X984" s="164">
        <f t="shared" si="201"/>
        <v>-0.19999999999999929</v>
      </c>
      <c r="Y984" s="163">
        <f>IFERROR((PERCENTRANK($L$2:$L$20355,L984)*Multiples!$B$3)+((PERCENTRANK($W$2:$W$20355,W984)*(1-Multiples!$B$3))),"")</f>
        <v>0.73880000000000001</v>
      </c>
      <c r="Z984" s="165">
        <v>31</v>
      </c>
      <c r="AA984" s="165">
        <v>29</v>
      </c>
      <c r="AB984" s="166">
        <f t="shared" si="202"/>
        <v>2</v>
      </c>
      <c r="AC984" s="166">
        <f t="shared" si="203"/>
        <v>4.5</v>
      </c>
      <c r="AD984" s="166">
        <f t="shared" si="204"/>
        <v>3.5</v>
      </c>
      <c r="AE984" s="167" t="str">
        <f t="shared" si="205"/>
        <v>Yes</v>
      </c>
      <c r="AF984" s="167" t="str">
        <f t="shared" si="206"/>
        <v>Yes</v>
      </c>
      <c r="AG984" s="165"/>
      <c r="AH984" s="155"/>
      <c r="AI984" s="236"/>
      <c r="AJ984" s="181"/>
    </row>
    <row r="985" spans="1:36" customFormat="1" x14ac:dyDescent="0.25">
      <c r="A985" s="160">
        <v>8</v>
      </c>
      <c r="B985" s="161">
        <v>2024</v>
      </c>
      <c r="C985" s="161" t="str">
        <f t="shared" si="195"/>
        <v>2024 W8</v>
      </c>
      <c r="D985" s="161">
        <v>583</v>
      </c>
      <c r="E985" s="161" t="s">
        <v>651</v>
      </c>
      <c r="F985" s="161" t="s">
        <v>30</v>
      </c>
      <c r="G985" s="161" t="s">
        <v>0</v>
      </c>
      <c r="H985" s="161">
        <v>3.5</v>
      </c>
      <c r="I985" s="162">
        <v>3</v>
      </c>
      <c r="J985" s="233" t="str">
        <f t="shared" si="196"/>
        <v>D0.5</v>
      </c>
      <c r="K985" s="162">
        <f t="shared" si="197"/>
        <v>0.5</v>
      </c>
      <c r="L985" s="227">
        <f>IF(K985=0,0,
IF(J985="D0.5",0.5*SUMIFS('Key Numbers'!$C$2:$C$71,'Key Numbers'!$A$2:$A$71,"&gt;="&amp;ABS($I985),'Key Numbers'!$A$2:$A$71,"&lt;="&amp;ABS($H985)),
IF(J985="D-0.5",0.5*-1*SUMIFS('Key Numbers'!$C$2:$C$71,'Key Numbers'!$A$2:$A$71,"&lt;="&amp;ABS($I985),'Key Numbers'!$A$2:$A$71,"&gt;="&amp;ABS($H985)),
IF(J985="F0.5",0.5*SUMIFS('Key Numbers'!$C$2:$C$71,'Key Numbers'!$A$2:$A$71,"&lt;="&amp;ABS($I985),'Key Numbers'!$A$2:$A$71,"&gt;="&amp;ABS($H985)),
IF(J985="F-0.5",0.5*-1*SUMIFS('Key Numbers'!$C$2:$C$71,'Key Numbers'!$A$2:$A$71,"&gt;="&amp;ABS($I985),'Key Numbers'!$A$2:$A$71,"&lt;="&amp;ABS($H985)),
IF(AND(LEFT(J985,1)="F",K985&lt;0),-1*SUMIFS('Key Numbers'!$C$2:$C$71,'Key Numbers'!$A$2:$A$71,"&gt;="&amp;ABS($I985),'Key Numbers'!$A$2:$A$71,"&lt;="&amp;ABS($H985)),
IF(AND(LEFT(J985,1)="F",K985&gt;0),SUMIFS('Key Numbers'!$C$2:$C$71,'Key Numbers'!$A$2:$A$71,"&lt;="&amp;ABS($I985),'Key Numbers'!$A$2:$A$71,"&gt;="&amp;ABS($H985)),
IF(AND(LEFT(J985,1)="D",K985&lt;0),-1*SUMIFS('Key Numbers'!$C$2:$C$71,'Key Numbers'!$A$2:$A$71,"&lt;="&amp;ABS($I985),'Key Numbers'!$A$2:$A$71,"&gt;="&amp;ABS($H985)),
SUMIFS('Key Numbers'!$C$2:$C$71,'Key Numbers'!$A$2:$A$71,"&gt;="&amp;ABS($I985),'Key Numbers'!$A$2:$A$71,"&lt;="&amp;ABS($H985))))))))))</f>
        <v>7.247706422018349E-2</v>
      </c>
      <c r="M985" s="163" cm="1">
        <f t="array" ref="M985">IFERROR(INDEX(DVOA!$E$2:$E$20095,MATCH($F985&amp;$A985-1&amp;$B985,DVOA!$C$2:$C$20095&amp;DVOA!$A$2:$A20476&amp;DVOA!$B$2:$B$20095,0)),0)</f>
        <v>0.13400000000000001</v>
      </c>
      <c r="N985" s="163" cm="1">
        <f t="array" ref="N985">IFERROR(INDEX(WDVOA!$W$2:$W$1616,MATCH($F985&amp;$A985-1&amp;$B985,WDVOA!$U$2:$U$19616&amp;WDVOA!$V$2:$V$19616&amp;WDVOA!$B$2:$B$19616,0)),0)</f>
        <v>-3.800000000000002E-2</v>
      </c>
      <c r="O985" s="163" cm="1">
        <f t="array" ref="O985">IFERROR(INDEX(DVOA!$AC$2:$AC$20095,MATCH($F985&amp;$A985-1&amp;$B985,DVOA!$C$2:$C$20095&amp;DVOA!$A$2:$A$20095&amp;DVOA!$B$2:$B$20095,0)
),0)</f>
        <v>0.14299999999999999</v>
      </c>
      <c r="P985" s="163" cm="1">
        <f t="array" ref="P985">IFERROR(INDEX(DVOA!$E$2:$E$20095,MATCH($G985&amp;$A985-1&amp;$B985,DVOA!$C$2:$C$20095&amp;DVOA!$A$2:$A20476&amp;DVOA!$B$2:$B$20095,0)),0)</f>
        <v>0.23399999999999999</v>
      </c>
      <c r="Q985" s="163" cm="1">
        <f t="array" ref="Q985">IFERROR(INDEX(WDVOA!$W$2:$W$1616,MATCH($G985&amp;$A985-1&amp;$B985,WDVOA!$U$2:$U$19616&amp;WDVOA!$V$2:$V$19616&amp;WDVOA!$B$2:$B$19616,0)),0)</f>
        <v>0.16025</v>
      </c>
      <c r="R985" s="163" cm="1">
        <f t="array" ref="R985">IFERROR(INDEX(DVOA!$AC$2:$AC$20095,MATCH($G985&amp;$A985-1&amp;$B985,DVOA!$C$2:$C$20095&amp;DVOA!$A$2:$A$20095&amp;DVOA!$B$2:$B$20095,0)
),0)</f>
        <v>0.14699999999999999</v>
      </c>
      <c r="S985" s="163">
        <f t="shared" si="208"/>
        <v>0.14499999999999999</v>
      </c>
      <c r="T985" s="229">
        <f t="shared" si="198"/>
        <v>-9.9999999999999978E-2</v>
      </c>
      <c r="U985" s="229">
        <f t="shared" si="199"/>
        <v>-0.19825000000000004</v>
      </c>
      <c r="V985" s="164" cm="1">
        <f t="array" ref="V985">IFERROR(IF(E985="H",INDEX('DVOA Pred'!$G$2:$G$1000,MATCH($F985&amp;$B985&amp;$A985,'DVOA Pred'!$C$2:$C$1000&amp;'DVOA Pred'!$A$2:$A$1000&amp;'DVOA Pred'!$B$2:$B$1000,0)),
INDEX('DVOA Pred'!$H$2:$H$1000,MATCH($F985&amp;$B985&amp;$A985,'DVOA Pred'!$D$2:$D$1000&amp;'DVOA Pred'!$A$2:$A$1000&amp;'DVOA Pred'!$B$2:$B$1000,0))),"")</f>
        <v>3.1000000000000014</v>
      </c>
      <c r="W985" s="164">
        <f t="shared" si="200"/>
        <v>0.39999999999999858</v>
      </c>
      <c r="X985" s="164">
        <f t="shared" si="201"/>
        <v>-0.10000000000000142</v>
      </c>
      <c r="Y985" s="163">
        <f>IFERROR((PERCENTRANK($L$2:$L$20355,L985)*Multiples!$B$3)+((PERCENTRANK($W$2:$W$20355,W985)*(1-Multiples!$B$3))),"")</f>
        <v>0.73839999999999995</v>
      </c>
      <c r="Z985" s="165"/>
      <c r="AA985" s="165"/>
      <c r="AB985" s="166" t="str">
        <f t="shared" si="202"/>
        <v/>
      </c>
      <c r="AC985" s="166" t="str">
        <f t="shared" si="203"/>
        <v/>
      </c>
      <c r="AD985" s="166" t="str">
        <f t="shared" si="204"/>
        <v/>
      </c>
      <c r="AE985" s="167" t="str">
        <f t="shared" si="205"/>
        <v/>
      </c>
      <c r="AF985" s="167" t="str">
        <f t="shared" si="206"/>
        <v/>
      </c>
      <c r="AG985" s="165"/>
      <c r="AH985" s="155" t="s">
        <v>652</v>
      </c>
      <c r="AI985" s="236"/>
      <c r="AJ985" s="181"/>
    </row>
    <row r="986" spans="1:36" customFormat="1" x14ac:dyDescent="0.25">
      <c r="A986" s="160">
        <v>7</v>
      </c>
      <c r="B986" s="161">
        <v>2024</v>
      </c>
      <c r="C986" s="161" t="str">
        <f t="shared" si="195"/>
        <v>2024 W7</v>
      </c>
      <c r="D986" s="161">
        <v>566</v>
      </c>
      <c r="E986" s="161" t="s">
        <v>651</v>
      </c>
      <c r="F986" s="161" t="s">
        <v>0</v>
      </c>
      <c r="G986" s="161" t="s">
        <v>45</v>
      </c>
      <c r="H986" s="161">
        <v>-8.5</v>
      </c>
      <c r="I986" s="162">
        <v>-9.5</v>
      </c>
      <c r="J986" s="233" t="str">
        <f t="shared" si="196"/>
        <v>F1</v>
      </c>
      <c r="K986" s="162">
        <f t="shared" si="197"/>
        <v>1</v>
      </c>
      <c r="L986" s="227">
        <f>IF(K986=0,0,
IF(J986="D0.5",0.5*SUMIFS('Key Numbers'!$C$2:$C$71,'Key Numbers'!$A$2:$A$71,"&gt;="&amp;ABS($I986),'Key Numbers'!$A$2:$A$71,"&lt;="&amp;ABS($H986)),
IF(J986="D-0.5",0.5*-1*SUMIFS('Key Numbers'!$C$2:$C$71,'Key Numbers'!$A$2:$A$71,"&lt;="&amp;ABS($I986),'Key Numbers'!$A$2:$A$71,"&gt;="&amp;ABS($H986)),
IF(J986="F0.5",0.5*SUMIFS('Key Numbers'!$C$2:$C$71,'Key Numbers'!$A$2:$A$71,"&lt;="&amp;ABS($I986),'Key Numbers'!$A$2:$A$71,"&gt;="&amp;ABS($H986)),
IF(J986="F-0.5",0.5*-1*SUMIFS('Key Numbers'!$C$2:$C$71,'Key Numbers'!$A$2:$A$71,"&gt;="&amp;ABS($I986),'Key Numbers'!$A$2:$A$71,"&lt;="&amp;ABS($H986)),
IF(AND(LEFT(J986,1)="F",K986&lt;0),-1*SUMIFS('Key Numbers'!$C$2:$C$71,'Key Numbers'!$A$2:$A$71,"&gt;="&amp;ABS($I986),'Key Numbers'!$A$2:$A$71,"&lt;="&amp;ABS($H986)),
IF(AND(LEFT(J986,1)="F",K986&gt;0),SUMIFS('Key Numbers'!$C$2:$C$71,'Key Numbers'!$A$2:$A$71,"&lt;="&amp;ABS($I986),'Key Numbers'!$A$2:$A$71,"&gt;="&amp;ABS($H986)),
IF(AND(LEFT(J986,1)="D",K986&lt;0),-1*SUMIFS('Key Numbers'!$C$2:$C$71,'Key Numbers'!$A$2:$A$71,"&lt;="&amp;ABS($I986),'Key Numbers'!$A$2:$A$71,"&gt;="&amp;ABS($H986)),
SUMIFS('Key Numbers'!$C$2:$C$71,'Key Numbers'!$A$2:$A$71,"&gt;="&amp;ABS($I986),'Key Numbers'!$A$2:$A$71,"&lt;="&amp;ABS($H986))))))))))</f>
        <v>1.6513761467889909E-2</v>
      </c>
      <c r="M986" s="163" cm="1">
        <f t="array" ref="M986">IFERROR(INDEX(DVOA!$E$2:$E$20095,MATCH($F986&amp;$A986-1&amp;$B986,DVOA!$C$2:$C$20095&amp;DVOA!$A$2:$A20442&amp;DVOA!$B$2:$B$20095,0)),0)</f>
        <v>0.18100000000000002</v>
      </c>
      <c r="N986" s="163" cm="1">
        <f t="array" ref="N986">IFERROR(INDEX(WDVOA!$W$2:$W$1616,MATCH($F986&amp;$A986-1&amp;$B986,WDVOA!$U$2:$U$19616&amp;WDVOA!$V$2:$V$19616&amp;WDVOA!$B$2:$B$19616,0)),0)</f>
        <v>0</v>
      </c>
      <c r="O986" s="163" cm="1">
        <f t="array" ref="O986">IFERROR(INDEX(DVOA!$AC$2:$AC$20095,MATCH($F986&amp;$A986-1&amp;$B986,DVOA!$C$2:$C$20095&amp;DVOA!$A$2:$A$20095&amp;DVOA!$B$2:$B$20095,0)
),0)</f>
        <v>0.17100000000000001</v>
      </c>
      <c r="P986" s="163" cm="1">
        <f t="array" ref="P986">IFERROR(INDEX(DVOA!$E$2:$E$20095,MATCH($G986&amp;$A986-1&amp;$B986,DVOA!$C$2:$C$20095&amp;DVOA!$A$2:$A20442&amp;DVOA!$B$2:$B$20095,0)),0)</f>
        <v>-0.17600000000000002</v>
      </c>
      <c r="Q986" s="163" cm="1">
        <f t="array" ref="Q986">IFERROR(INDEX(WDVOA!$W$2:$W$1616,MATCH($G986&amp;$A986-1&amp;$B986,WDVOA!$U$2:$U$19616&amp;WDVOA!$V$2:$V$19616&amp;WDVOA!$B$2:$B$19616,0)),0)</f>
        <v>0</v>
      </c>
      <c r="R986" s="163" cm="1">
        <f t="array" ref="R986">IFERROR(INDEX(DVOA!$AC$2:$AC$20095,MATCH($G986&amp;$A986-1&amp;$B986,DVOA!$C$2:$C$20095&amp;DVOA!$A$2:$A$20095&amp;DVOA!$B$2:$B$20095,0)
),0)</f>
        <v>2.6000000000000002E-2</v>
      </c>
      <c r="S986" s="163">
        <f t="shared" si="208"/>
        <v>9.8500000000000004E-2</v>
      </c>
      <c r="T986" s="229">
        <f t="shared" si="198"/>
        <v>0.35700000000000004</v>
      </c>
      <c r="U986" s="229" t="str">
        <f t="shared" si="199"/>
        <v/>
      </c>
      <c r="V986" s="164" cm="1">
        <f t="array" ref="V986">IFERROR(IF(E986="H",INDEX('DVOA Pred'!$G$2:$G$1000,MATCH($F986&amp;$B986&amp;$A986,'DVOA Pred'!$C$2:$C$1000&amp;'DVOA Pred'!$A$2:$A$1000&amp;'DVOA Pred'!$B$2:$B$1000,0)),
INDEX('DVOA Pred'!$H$2:$H$1000,MATCH($F986&amp;$B986&amp;$A986,'DVOA Pred'!$D$2:$D$1000&amp;'DVOA Pred'!$A$2:$A$1000&amp;'DVOA Pred'!$B$2:$B$1000,0))),"")</f>
        <v>-10.500000000000002</v>
      </c>
      <c r="W986" s="164">
        <f t="shared" si="200"/>
        <v>2.0000000000000018</v>
      </c>
      <c r="X986" s="164">
        <f t="shared" si="201"/>
        <v>1.0000000000000018</v>
      </c>
      <c r="Y986" s="163">
        <f>IFERROR((PERCENTRANK($L$2:$L$20355,L986)*Multiples!$B$3)+((PERCENTRANK($W$2:$W$20355,W986)*(1-Multiples!$B$3))),"")</f>
        <v>0.73199999999999998</v>
      </c>
      <c r="Z986" s="165">
        <v>34</v>
      </c>
      <c r="AA986" s="165">
        <v>10</v>
      </c>
      <c r="AB986" s="166">
        <f t="shared" si="202"/>
        <v>24</v>
      </c>
      <c r="AC986" s="166">
        <f t="shared" si="203"/>
        <v>15.5</v>
      </c>
      <c r="AD986" s="166">
        <f t="shared" si="204"/>
        <v>14.5</v>
      </c>
      <c r="AE986" s="167" t="str">
        <f t="shared" si="205"/>
        <v>Yes</v>
      </c>
      <c r="AF986" s="167" t="str">
        <f t="shared" si="206"/>
        <v>Yes</v>
      </c>
      <c r="AG986" s="165"/>
      <c r="AH986" s="155"/>
      <c r="AI986" s="236" t="s">
        <v>660</v>
      </c>
      <c r="AJ986" s="181" t="s">
        <v>687</v>
      </c>
    </row>
    <row r="987" spans="1:36" customFormat="1" x14ac:dyDescent="0.25">
      <c r="A987" s="7">
        <v>3</v>
      </c>
      <c r="B987" s="5">
        <v>2024</v>
      </c>
      <c r="C987" s="5" t="str">
        <f t="shared" si="195"/>
        <v>2024 W3</v>
      </c>
      <c r="D987" s="5">
        <v>503</v>
      </c>
      <c r="E987" s="5" t="s">
        <v>651</v>
      </c>
      <c r="F987" s="5" t="s">
        <v>45</v>
      </c>
      <c r="G987" s="5" t="s">
        <v>20</v>
      </c>
      <c r="H987" s="5">
        <v>-2.5</v>
      </c>
      <c r="I987" s="61">
        <v>-3</v>
      </c>
      <c r="J987" s="62" t="str">
        <f t="shared" si="196"/>
        <v>F0.5</v>
      </c>
      <c r="K987" s="61">
        <f t="shared" si="197"/>
        <v>0.5</v>
      </c>
      <c r="L987" s="228">
        <f>IF(K987=0,0,
IF(J987="D0.5",0.5*SUMIFS('Key Numbers'!$C$2:$C$71,'Key Numbers'!$A$2:$A$71,"&gt;="&amp;ABS($I987),'Key Numbers'!$A$2:$A$71,"&lt;="&amp;ABS($H987)),
IF(J987="D-0.5",0.5*-1*SUMIFS('Key Numbers'!$C$2:$C$71,'Key Numbers'!$A$2:$A$71,"&lt;="&amp;ABS($I987),'Key Numbers'!$A$2:$A$71,"&gt;="&amp;ABS($H987)),
IF(J987="F0.5",0.5*SUMIFS('Key Numbers'!$C$2:$C$71,'Key Numbers'!$A$2:$A$71,"&lt;="&amp;ABS($I987),'Key Numbers'!$A$2:$A$71,"&gt;="&amp;ABS($H987)),
IF(J987="F-0.5",0.5*-1*SUMIFS('Key Numbers'!$C$2:$C$71,'Key Numbers'!$A$2:$A$71,"&gt;="&amp;ABS($I987),'Key Numbers'!$A$2:$A$71,"&lt;="&amp;ABS($H987)),
IF(AND(LEFT(J987,1)="F",K987&lt;0),-1*SUMIFS('Key Numbers'!$C$2:$C$71,'Key Numbers'!$A$2:$A$71,"&gt;="&amp;ABS($I987),'Key Numbers'!$A$2:$A$71,"&lt;="&amp;ABS($H987)),
IF(AND(LEFT(J987,1)="F",K987&gt;0),SUMIFS('Key Numbers'!$C$2:$C$71,'Key Numbers'!$A$2:$A$71,"&lt;="&amp;ABS($I987),'Key Numbers'!$A$2:$A$71,"&gt;="&amp;ABS($H987)),
IF(AND(LEFT(J987,1)="D",K987&lt;0),-1*SUMIFS('Key Numbers'!$C$2:$C$71,'Key Numbers'!$A$2:$A$71,"&lt;="&amp;ABS($I987),'Key Numbers'!$A$2:$A$71,"&gt;="&amp;ABS($H987)),
SUMIFS('Key Numbers'!$C$2:$C$71,'Key Numbers'!$A$2:$A$71,"&gt;="&amp;ABS($I987),'Key Numbers'!$A$2:$A$71,"&lt;="&amp;ABS($H987))))))))))</f>
        <v>7.247706422018349E-2</v>
      </c>
      <c r="M987" s="6" cm="1">
        <f t="array" ref="M987">IFERROR(INDEX(DVOA!$E$2:$E$20095,MATCH($F987&amp;$A987-1&amp;$B987,DVOA!$C$2:$C$20095&amp;DVOA!$A$2:$A20328&amp;DVOA!$B$2:$B$20095,0)),0)</f>
        <v>-0.21</v>
      </c>
      <c r="N987" s="6" cm="1">
        <f t="array" ref="N987">IFERROR(INDEX(WDVOA!$W$2:$W$1616,MATCH($F987&amp;$A987-1&amp;$B987,WDVOA!$U$2:$U$19616&amp;WDVOA!$V$2:$V$19616&amp;WDVOA!$B$2:$B$19616,0)),0)</f>
        <v>0</v>
      </c>
      <c r="O987" s="6" cm="1">
        <f t="array" ref="O987">IFERROR(INDEX(DVOA!$AC$2:$AC$20095,MATCH($F987&amp;$A987-1&amp;$B987,DVOA!$C$2:$C$20095&amp;DVOA!$A$2:$A$20095&amp;DVOA!$B$2:$B$20095,0)
),0)</f>
        <v>0.01</v>
      </c>
      <c r="P987" s="6" cm="1">
        <f t="array" ref="P987">IFERROR(INDEX(DVOA!$E$2:$E$20095,MATCH($G987&amp;$A987-1&amp;$B987,DVOA!$C$2:$C$20095&amp;DVOA!$A$2:$A20328&amp;DVOA!$B$2:$B$20095,0)),0)</f>
        <v>0.13</v>
      </c>
      <c r="Q987" s="6" cm="1">
        <f t="array" ref="Q987">IFERROR(INDEX(WDVOA!$W$2:$W$1616,MATCH($G987&amp;$A987-1&amp;$B987,WDVOA!$U$2:$U$19616&amp;WDVOA!$V$2:$V$19616&amp;WDVOA!$B$2:$B$19616,0)),0)</f>
        <v>0</v>
      </c>
      <c r="R987" s="6" cm="1">
        <f t="array" ref="R987">IFERROR(INDEX(DVOA!$AC$2:$AC$20095,MATCH($G987&amp;$A987-1&amp;$B987,DVOA!$C$2:$C$20095&amp;DVOA!$A$2:$A$20095&amp;DVOA!$B$2:$B$20095,0)
),0)</f>
        <v>0.05</v>
      </c>
      <c r="S987" s="6">
        <f t="shared" si="208"/>
        <v>3.0000000000000002E-2</v>
      </c>
      <c r="T987" s="104">
        <f t="shared" si="198"/>
        <v>-0.33999999999999997</v>
      </c>
      <c r="U987" s="104" t="str">
        <f t="shared" si="199"/>
        <v/>
      </c>
      <c r="V987" s="26" cm="1">
        <f t="array" ref="V987">IFERROR(IF(E987="H",INDEX('DVOA Pred'!$G$2:$G$1000,MATCH($F987&amp;$B987&amp;$A987,'DVOA Pred'!$C$2:$C$1000&amp;'DVOA Pred'!$A$2:$A$1000&amp;'DVOA Pred'!$B$2:$B$1000,0)),
INDEX('DVOA Pred'!$H$2:$H$1000,MATCH($F987&amp;$B987&amp;$A987,'DVOA Pred'!$D$2:$D$1000&amp;'DVOA Pred'!$A$2:$A$1000&amp;'DVOA Pred'!$B$2:$B$1000,0))),"")</f>
        <v>-2.8000000000000007</v>
      </c>
      <c r="W987" s="26">
        <f t="shared" si="200"/>
        <v>0.30000000000000071</v>
      </c>
      <c r="X987" s="26">
        <f t="shared" si="201"/>
        <v>-0.19999999999999929</v>
      </c>
      <c r="Y987" s="6">
        <f>IFERROR((PERCENTRANK($L$2:$L$20355,L987)*Multiples!$B$3)+((PERCENTRANK($W$2:$W$20355,W987)*(1-Multiples!$B$3))),"")</f>
        <v>0.73119999999999996</v>
      </c>
      <c r="Z987" s="64"/>
      <c r="AA987" s="64"/>
      <c r="AB987" s="24" t="str">
        <f t="shared" si="202"/>
        <v/>
      </c>
      <c r="AC987" s="24" t="str">
        <f t="shared" si="203"/>
        <v/>
      </c>
      <c r="AD987" s="24" t="str">
        <f t="shared" si="204"/>
        <v/>
      </c>
      <c r="AE987" s="99" t="str">
        <f t="shared" si="205"/>
        <v/>
      </c>
      <c r="AF987" s="99" t="str">
        <f t="shared" si="206"/>
        <v/>
      </c>
      <c r="AG987" s="64"/>
      <c r="AH987" s="105"/>
      <c r="AI987" s="105" t="s">
        <v>660</v>
      </c>
      <c r="AJ987" s="66"/>
    </row>
    <row r="988" spans="1:36" customFormat="1" x14ac:dyDescent="0.25">
      <c r="A988" s="160">
        <v>8</v>
      </c>
      <c r="B988" s="161">
        <v>2024</v>
      </c>
      <c r="C988" s="161" t="str">
        <f t="shared" si="195"/>
        <v>2024 W8</v>
      </c>
      <c r="D988" s="161">
        <v>576</v>
      </c>
      <c r="E988" s="161" t="s">
        <v>649</v>
      </c>
      <c r="F988" s="161" t="s">
        <v>9</v>
      </c>
      <c r="G988" s="161" t="s">
        <v>17</v>
      </c>
      <c r="H988" s="161">
        <v>-6.5</v>
      </c>
      <c r="I988" s="162">
        <v>-7</v>
      </c>
      <c r="J988" s="233" t="str">
        <f t="shared" si="196"/>
        <v>F0.5</v>
      </c>
      <c r="K988" s="162">
        <f t="shared" si="197"/>
        <v>0.5</v>
      </c>
      <c r="L988" s="227">
        <f>IF(K988=0,0,
IF(J988="D0.5",0.5*SUMIFS('Key Numbers'!$C$2:$C$71,'Key Numbers'!$A$2:$A$71,"&gt;="&amp;ABS($I988),'Key Numbers'!$A$2:$A$71,"&lt;="&amp;ABS($H988)),
IF(J988="D-0.5",0.5*-1*SUMIFS('Key Numbers'!$C$2:$C$71,'Key Numbers'!$A$2:$A$71,"&lt;="&amp;ABS($I988),'Key Numbers'!$A$2:$A$71,"&gt;="&amp;ABS($H988)),
IF(J988="F0.5",0.5*SUMIFS('Key Numbers'!$C$2:$C$71,'Key Numbers'!$A$2:$A$71,"&lt;="&amp;ABS($I988),'Key Numbers'!$A$2:$A$71,"&gt;="&amp;ABS($H988)),
IF(J988="F-0.5",0.5*-1*SUMIFS('Key Numbers'!$C$2:$C$71,'Key Numbers'!$A$2:$A$71,"&gt;="&amp;ABS($I988),'Key Numbers'!$A$2:$A$71,"&lt;="&amp;ABS($H988)),
IF(AND(LEFT(J988,1)="F",K988&lt;0),-1*SUMIFS('Key Numbers'!$C$2:$C$71,'Key Numbers'!$A$2:$A$71,"&gt;="&amp;ABS($I988),'Key Numbers'!$A$2:$A$71,"&lt;="&amp;ABS($H988)),
IF(AND(LEFT(J988,1)="F",K988&gt;0),SUMIFS('Key Numbers'!$C$2:$C$71,'Key Numbers'!$A$2:$A$71,"&lt;="&amp;ABS($I988),'Key Numbers'!$A$2:$A$71,"&gt;="&amp;ABS($H988)),
IF(AND(LEFT(J988,1)="D",K988&lt;0),-1*SUMIFS('Key Numbers'!$C$2:$C$71,'Key Numbers'!$A$2:$A$71,"&lt;="&amp;ABS($I988),'Key Numbers'!$A$2:$A$71,"&gt;="&amp;ABS($H988)),
SUMIFS('Key Numbers'!$C$2:$C$71,'Key Numbers'!$A$2:$A$71,"&gt;="&amp;ABS($I988),'Key Numbers'!$A$2:$A$71,"&lt;="&amp;ABS($H988))))))))))</f>
        <v>4.1284403669724773E-2</v>
      </c>
      <c r="M988" s="163" cm="1">
        <f t="array" ref="M988">IFERROR(INDEX(DVOA!$E$2:$E$20095,MATCH($F988&amp;$A988-1&amp;$B988,DVOA!$C$2:$C$20095&amp;DVOA!$A$2:$A20463&amp;DVOA!$B$2:$B$20095,0)),0)</f>
        <v>-0.15</v>
      </c>
      <c r="N988" s="163" cm="1">
        <f t="array" ref="N988">IFERROR(INDEX(WDVOA!$W$2:$W$1616,MATCH($F988&amp;$A988-1&amp;$B988,WDVOA!$U$2:$U$19616&amp;WDVOA!$V$2:$V$19616&amp;WDVOA!$B$2:$B$19616,0)),0)</f>
        <v>1.0499999999999995E-2</v>
      </c>
      <c r="O988" s="163" cm="1">
        <f t="array" ref="O988">IFERROR(INDEX(DVOA!$AC$2:$AC$20095,MATCH($F988&amp;$A988-1&amp;$B988,DVOA!$C$2:$C$20095&amp;DVOA!$A$2:$A$20095&amp;DVOA!$B$2:$B$20095,0)
),0)</f>
        <v>8.2000000000000003E-2</v>
      </c>
      <c r="P988" s="163" cm="1">
        <f t="array" ref="P988">IFERROR(INDEX(DVOA!$E$2:$E$20095,MATCH($G988&amp;$A988-1&amp;$B988,DVOA!$C$2:$C$20095&amp;DVOA!$A$2:$A20463&amp;DVOA!$B$2:$B$20095,0)),0)</f>
        <v>-0.40799999999999997</v>
      </c>
      <c r="Q988" s="163" cm="1">
        <f t="array" ref="Q988">IFERROR(INDEX(WDVOA!$W$2:$W$1616,MATCH($G988&amp;$A988-1&amp;$B988,WDVOA!$U$2:$U$19616&amp;WDVOA!$V$2:$V$19616&amp;WDVOA!$B$2:$B$19616,0)),0)</f>
        <v>-0.49975000000000003</v>
      </c>
      <c r="R988" s="163" cm="1">
        <f t="array" ref="R988">IFERROR(INDEX(DVOA!$AC$2:$AC$20095,MATCH($G988&amp;$A988-1&amp;$B988,DVOA!$C$2:$C$20095&amp;DVOA!$A$2:$A$20095&amp;DVOA!$B$2:$B$20095,0)
),0)</f>
        <v>0.13900000000000001</v>
      </c>
      <c r="S988" s="163">
        <f t="shared" si="208"/>
        <v>0.11050000000000001</v>
      </c>
      <c r="T988" s="229">
        <f t="shared" si="198"/>
        <v>0.25800000000000001</v>
      </c>
      <c r="U988" s="229">
        <f t="shared" si="199"/>
        <v>0.51024999999999998</v>
      </c>
      <c r="V988" s="164" cm="1">
        <f t="array" ref="V988">IFERROR(IF(E988="H",INDEX('DVOA Pred'!$G$2:$G$1000,MATCH($F988&amp;$B988&amp;$A988,'DVOA Pred'!$C$2:$C$1000&amp;'DVOA Pred'!$A$2:$A$1000&amp;'DVOA Pred'!$B$2:$B$1000,0)),
INDEX('DVOA Pred'!$H$2:$H$1000,MATCH($F988&amp;$B988&amp;$A988,'DVOA Pred'!$D$2:$D$1000&amp;'DVOA Pred'!$A$2:$A$1000&amp;'DVOA Pred'!$B$2:$B$1000,0))),"")</f>
        <v>-7.4999999999999982</v>
      </c>
      <c r="W988" s="164">
        <f t="shared" si="200"/>
        <v>0.99999999999999822</v>
      </c>
      <c r="X988" s="164">
        <f t="shared" si="201"/>
        <v>0.49999999999999822</v>
      </c>
      <c r="Y988" s="163">
        <f>IFERROR((PERCENTRANK($L$2:$L$20355,L988)*Multiples!$B$3)+((PERCENTRANK($W$2:$W$20355,W988)*(1-Multiples!$B$3))),"")</f>
        <v>0.7298</v>
      </c>
      <c r="Z988" s="165"/>
      <c r="AA988" s="165"/>
      <c r="AB988" s="166" t="str">
        <f t="shared" si="202"/>
        <v/>
      </c>
      <c r="AC988" s="166" t="str">
        <f t="shared" si="203"/>
        <v/>
      </c>
      <c r="AD988" s="166" t="str">
        <f t="shared" si="204"/>
        <v/>
      </c>
      <c r="AE988" s="167" t="str">
        <f t="shared" si="205"/>
        <v/>
      </c>
      <c r="AF988" s="167" t="str">
        <f t="shared" si="206"/>
        <v/>
      </c>
      <c r="AG988" s="165"/>
      <c r="AH988" s="155" t="s">
        <v>652</v>
      </c>
      <c r="AI988" s="236"/>
      <c r="AJ988" s="181"/>
    </row>
    <row r="989" spans="1:36" customFormat="1" x14ac:dyDescent="0.25">
      <c r="A989" s="160">
        <v>7</v>
      </c>
      <c r="B989" s="161">
        <v>2024</v>
      </c>
      <c r="C989" s="161" t="str">
        <f t="shared" si="195"/>
        <v>2024 W7</v>
      </c>
      <c r="D989" s="161">
        <v>567</v>
      </c>
      <c r="E989" s="161" t="s">
        <v>651</v>
      </c>
      <c r="F989" s="161" t="s">
        <v>42</v>
      </c>
      <c r="G989" s="161" t="s">
        <v>53</v>
      </c>
      <c r="H989" s="161">
        <v>-6.5</v>
      </c>
      <c r="I989" s="162">
        <v>-7.5</v>
      </c>
      <c r="J989" s="233" t="str">
        <f t="shared" si="196"/>
        <v>F1</v>
      </c>
      <c r="K989" s="162">
        <f t="shared" si="197"/>
        <v>1</v>
      </c>
      <c r="L989" s="227">
        <f>IF(K989=0,0,
IF(J989="D0.5",0.5*SUMIFS('Key Numbers'!$C$2:$C$71,'Key Numbers'!$A$2:$A$71,"&gt;="&amp;ABS($I989),'Key Numbers'!$A$2:$A$71,"&lt;="&amp;ABS($H989)),
IF(J989="D-0.5",0.5*-1*SUMIFS('Key Numbers'!$C$2:$C$71,'Key Numbers'!$A$2:$A$71,"&lt;="&amp;ABS($I989),'Key Numbers'!$A$2:$A$71,"&gt;="&amp;ABS($H989)),
IF(J989="F0.5",0.5*SUMIFS('Key Numbers'!$C$2:$C$71,'Key Numbers'!$A$2:$A$71,"&lt;="&amp;ABS($I989),'Key Numbers'!$A$2:$A$71,"&gt;="&amp;ABS($H989)),
IF(J989="F-0.5",0.5*-1*SUMIFS('Key Numbers'!$C$2:$C$71,'Key Numbers'!$A$2:$A$71,"&gt;="&amp;ABS($I989),'Key Numbers'!$A$2:$A$71,"&lt;="&amp;ABS($H989)),
IF(AND(LEFT(J989,1)="F",K989&lt;0),-1*SUMIFS('Key Numbers'!$C$2:$C$71,'Key Numbers'!$A$2:$A$71,"&gt;="&amp;ABS($I989),'Key Numbers'!$A$2:$A$71,"&lt;="&amp;ABS($H989)),
IF(AND(LEFT(J989,1)="F",K989&gt;0),SUMIFS('Key Numbers'!$C$2:$C$71,'Key Numbers'!$A$2:$A$71,"&lt;="&amp;ABS($I989),'Key Numbers'!$A$2:$A$71,"&gt;="&amp;ABS($H989)),
IF(AND(LEFT(J989,1)="D",K989&lt;0),-1*SUMIFS('Key Numbers'!$C$2:$C$71,'Key Numbers'!$A$2:$A$71,"&lt;="&amp;ABS($I989),'Key Numbers'!$A$2:$A$71,"&gt;="&amp;ABS($H989)),
SUMIFS('Key Numbers'!$C$2:$C$71,'Key Numbers'!$A$2:$A$71,"&gt;="&amp;ABS($I989),'Key Numbers'!$A$2:$A$71,"&lt;="&amp;ABS($H989))))))))))</f>
        <v>8.2568807339449546E-2</v>
      </c>
      <c r="M989" s="163" cm="1">
        <f t="array" ref="M989">IFERROR(INDEX(DVOA!$E$2:$E$20095,MATCH($F989&amp;$A989-1&amp;$B989,DVOA!$C$2:$C$20095&amp;DVOA!$A$2:$A20444&amp;DVOA!$B$2:$B$20095,0)),0)</f>
        <v>-0.13100000000000001</v>
      </c>
      <c r="N989" s="163" cm="1">
        <f t="array" ref="N989">IFERROR(INDEX(WDVOA!$W$2:$W$1616,MATCH($F989&amp;$A989-1&amp;$B989,WDVOA!$U$2:$U$19616&amp;WDVOA!$V$2:$V$19616&amp;WDVOA!$B$2:$B$19616,0)),0)</f>
        <v>0</v>
      </c>
      <c r="O989" s="163" cm="1">
        <f t="array" ref="O989">IFERROR(INDEX(DVOA!$AC$2:$AC$20095,MATCH($F989&amp;$A989-1&amp;$B989,DVOA!$C$2:$C$20095&amp;DVOA!$A$2:$A$20095&amp;DVOA!$B$2:$B$20095,0)
),0)</f>
        <v>0.11599999999999999</v>
      </c>
      <c r="P989" s="163" cm="1">
        <f t="array" ref="P989">IFERROR(INDEX(DVOA!$E$2:$E$20095,MATCH($G989&amp;$A989-1&amp;$B989,DVOA!$C$2:$C$20095&amp;DVOA!$A$2:$A20444&amp;DVOA!$B$2:$B$20095,0)),0)</f>
        <v>-0.318</v>
      </c>
      <c r="Q989" s="163" cm="1">
        <f t="array" ref="Q989">IFERROR(INDEX(WDVOA!$W$2:$W$1616,MATCH($G989&amp;$A989-1&amp;$B989,WDVOA!$U$2:$U$19616&amp;WDVOA!$V$2:$V$19616&amp;WDVOA!$B$2:$B$19616,0)),0)</f>
        <v>0</v>
      </c>
      <c r="R989" s="163" cm="1">
        <f t="array" ref="R989">IFERROR(INDEX(DVOA!$AC$2:$AC$20095,MATCH($G989&amp;$A989-1&amp;$B989,DVOA!$C$2:$C$20095&amp;DVOA!$A$2:$A$20095&amp;DVOA!$B$2:$B$20095,0)
),0)</f>
        <v>5.7999999999999996E-2</v>
      </c>
      <c r="S989" s="163">
        <f t="shared" si="208"/>
        <v>8.6999999999999994E-2</v>
      </c>
      <c r="T989" s="229">
        <f t="shared" si="198"/>
        <v>0.187</v>
      </c>
      <c r="U989" s="229" t="str">
        <f t="shared" si="199"/>
        <v/>
      </c>
      <c r="V989" s="164" cm="1">
        <f t="array" ref="V989">IFERROR(IF(E989="H",INDEX('DVOA Pred'!$G$2:$G$1000,MATCH($F989&amp;$B989&amp;$A989,'DVOA Pred'!$C$2:$C$1000&amp;'DVOA Pred'!$A$2:$A$1000&amp;'DVOA Pred'!$B$2:$B$1000,0)),
INDEX('DVOA Pred'!$H$2:$H$1000,MATCH($F989&amp;$B989&amp;$A989,'DVOA Pred'!$D$2:$D$1000&amp;'DVOA Pred'!$A$2:$A$1000&amp;'DVOA Pred'!$B$2:$B$1000,0))),"")</f>
        <v>-6.1000000000000014</v>
      </c>
      <c r="W989" s="164">
        <f t="shared" si="200"/>
        <v>-0.39999999999999858</v>
      </c>
      <c r="X989" s="164">
        <f t="shared" si="201"/>
        <v>-1.3999999999999986</v>
      </c>
      <c r="Y989" s="163">
        <f>IFERROR((PERCENTRANK($L$2:$L$20355,L989)*Multiples!$B$3)+((PERCENTRANK($W$2:$W$20355,W989)*(1-Multiples!$B$3))),"")</f>
        <v>0.7268</v>
      </c>
      <c r="Z989" s="165">
        <v>20</v>
      </c>
      <c r="AA989" s="165">
        <v>15</v>
      </c>
      <c r="AB989" s="166">
        <f t="shared" si="202"/>
        <v>5</v>
      </c>
      <c r="AC989" s="166">
        <f t="shared" si="203"/>
        <v>-1.5</v>
      </c>
      <c r="AD989" s="166">
        <f t="shared" si="204"/>
        <v>-2.5</v>
      </c>
      <c r="AE989" s="167" t="str">
        <f t="shared" si="205"/>
        <v>No</v>
      </c>
      <c r="AF989" s="167" t="str">
        <f t="shared" si="206"/>
        <v>No</v>
      </c>
      <c r="AG989" s="165"/>
      <c r="AH989" s="155"/>
      <c r="AI989" s="236" t="s">
        <v>660</v>
      </c>
      <c r="AJ989" s="181"/>
    </row>
    <row r="990" spans="1:36" customFormat="1" x14ac:dyDescent="0.25">
      <c r="A990" s="7">
        <v>3</v>
      </c>
      <c r="B990" s="5">
        <v>2024</v>
      </c>
      <c r="C990" s="5" t="str">
        <f t="shared" si="195"/>
        <v>2024 W3</v>
      </c>
      <c r="D990" s="5">
        <v>509</v>
      </c>
      <c r="E990" s="5" t="s">
        <v>651</v>
      </c>
      <c r="F990" s="5" t="s">
        <v>42</v>
      </c>
      <c r="G990" s="5" t="s">
        <v>1</v>
      </c>
      <c r="H990" s="5">
        <v>7.5</v>
      </c>
      <c r="I990" s="61">
        <v>6.5</v>
      </c>
      <c r="J990" s="62" t="str">
        <f t="shared" si="196"/>
        <v>D1</v>
      </c>
      <c r="K990" s="61">
        <f t="shared" si="197"/>
        <v>1</v>
      </c>
      <c r="L990" s="228">
        <f>IF(K990=0,0,
IF(J990="D0.5",0.5*SUMIFS('Key Numbers'!$C$2:$C$71,'Key Numbers'!$A$2:$A$71,"&gt;="&amp;ABS($I990),'Key Numbers'!$A$2:$A$71,"&lt;="&amp;ABS($H990)),
IF(J990="D-0.5",0.5*-1*SUMIFS('Key Numbers'!$C$2:$C$71,'Key Numbers'!$A$2:$A$71,"&lt;="&amp;ABS($I990),'Key Numbers'!$A$2:$A$71,"&gt;="&amp;ABS($H990)),
IF(J990="F0.5",0.5*SUMIFS('Key Numbers'!$C$2:$C$71,'Key Numbers'!$A$2:$A$71,"&lt;="&amp;ABS($I990),'Key Numbers'!$A$2:$A$71,"&gt;="&amp;ABS($H990)),
IF(J990="F-0.5",0.5*-1*SUMIFS('Key Numbers'!$C$2:$C$71,'Key Numbers'!$A$2:$A$71,"&gt;="&amp;ABS($I990),'Key Numbers'!$A$2:$A$71,"&lt;="&amp;ABS($H990)),
IF(AND(LEFT(J990,1)="F",K990&lt;0),-1*SUMIFS('Key Numbers'!$C$2:$C$71,'Key Numbers'!$A$2:$A$71,"&gt;="&amp;ABS($I990),'Key Numbers'!$A$2:$A$71,"&lt;="&amp;ABS($H990)),
IF(AND(LEFT(J990,1)="F",K990&gt;0),SUMIFS('Key Numbers'!$C$2:$C$71,'Key Numbers'!$A$2:$A$71,"&lt;="&amp;ABS($I990),'Key Numbers'!$A$2:$A$71,"&gt;="&amp;ABS($H990)),
IF(AND(LEFT(J990,1)="D",K990&lt;0),-1*SUMIFS('Key Numbers'!$C$2:$C$71,'Key Numbers'!$A$2:$A$71,"&lt;="&amp;ABS($I990),'Key Numbers'!$A$2:$A$71,"&gt;="&amp;ABS($H990)),
SUMIFS('Key Numbers'!$C$2:$C$71,'Key Numbers'!$A$2:$A$71,"&gt;="&amp;ABS($I990),'Key Numbers'!$A$2:$A$71,"&lt;="&amp;ABS($H990))))))))))</f>
        <v>8.2568807339449546E-2</v>
      </c>
      <c r="M990" s="6" cm="1">
        <f t="array" ref="M990">IFERROR(INDEX(DVOA!$E$2:$E$20095,MATCH($F990&amp;$A990-1&amp;$B990,DVOA!$C$2:$C$20095&amp;DVOA!$A$2:$A20340&amp;DVOA!$B$2:$B$20095,0)),0)</f>
        <v>-0.34</v>
      </c>
      <c r="N990" s="6" cm="1">
        <f t="array" ref="N990">IFERROR(INDEX(WDVOA!$W$2:$W$1616,MATCH($F990&amp;$A990-1&amp;$B990,WDVOA!$U$2:$U$19616&amp;WDVOA!$V$2:$V$19616&amp;WDVOA!$B$2:$B$19616,0)),0)</f>
        <v>0</v>
      </c>
      <c r="O990" s="6" cm="1">
        <f t="array" ref="O990">IFERROR(INDEX(DVOA!$AC$2:$AC$20095,MATCH($F990&amp;$A990-1&amp;$B990,DVOA!$C$2:$C$20095&amp;DVOA!$A$2:$A$20095&amp;DVOA!$B$2:$B$20095,0)
),0)</f>
        <v>0.13</v>
      </c>
      <c r="P990" s="6" cm="1">
        <f t="array" ref="P990">IFERROR(INDEX(DVOA!$E$2:$E$20095,MATCH($G990&amp;$A990-1&amp;$B990,DVOA!$C$2:$C$20095&amp;DVOA!$A$2:$A20340&amp;DVOA!$B$2:$B$20095,0)),0)</f>
        <v>7.0000000000000007E-2</v>
      </c>
      <c r="Q990" s="6" cm="1">
        <f t="array" ref="Q990">IFERROR(INDEX(WDVOA!$W$2:$W$1616,MATCH($G990&amp;$A990-1&amp;$B990,WDVOA!$U$2:$U$19616&amp;WDVOA!$V$2:$V$19616&amp;WDVOA!$B$2:$B$19616,0)),0)</f>
        <v>0</v>
      </c>
      <c r="R990" s="6" cm="1">
        <f t="array" ref="R990">IFERROR(INDEX(DVOA!$AC$2:$AC$20095,MATCH($G990&amp;$A990-1&amp;$B990,DVOA!$C$2:$C$20095&amp;DVOA!$A$2:$A$20095&amp;DVOA!$B$2:$B$20095,0)
),0)</f>
        <v>0.31</v>
      </c>
      <c r="S990" s="6">
        <f t="shared" si="208"/>
        <v>0.22</v>
      </c>
      <c r="T990" s="104">
        <f t="shared" si="198"/>
        <v>-0.41000000000000003</v>
      </c>
      <c r="U990" s="104" t="str">
        <f t="shared" si="199"/>
        <v/>
      </c>
      <c r="V990" s="26" cm="1">
        <f t="array" ref="V990">IFERROR(IF(E990="H",INDEX('DVOA Pred'!$G$2:$G$1000,MATCH($F990&amp;$B990&amp;$A990,'DVOA Pred'!$C$2:$C$1000&amp;'DVOA Pred'!$A$2:$A$1000&amp;'DVOA Pred'!$B$2:$B$1000,0)),
INDEX('DVOA Pred'!$H$2:$H$1000,MATCH($F990&amp;$B990&amp;$A990,'DVOA Pred'!$D$2:$D$1000&amp;'DVOA Pred'!$A$2:$A$1000&amp;'DVOA Pred'!$B$2:$B$1000,0))),"")</f>
        <v>8.1000000000000014</v>
      </c>
      <c r="W990" s="26">
        <f t="shared" si="200"/>
        <v>-0.60000000000000142</v>
      </c>
      <c r="X990" s="26">
        <f t="shared" si="201"/>
        <v>-1.6000000000000014</v>
      </c>
      <c r="Y990" s="6">
        <f>IFERROR((PERCENTRANK($L$2:$L$20355,L990)*Multiples!$B$3)+((PERCENTRANK($W$2:$W$20355,W990)*(1-Multiples!$B$3))),"")</f>
        <v>0.71</v>
      </c>
      <c r="Z990" s="64"/>
      <c r="AA990" s="64"/>
      <c r="AB990" s="24" t="str">
        <f t="shared" si="202"/>
        <v/>
      </c>
      <c r="AC990" s="24" t="str">
        <f t="shared" si="203"/>
        <v/>
      </c>
      <c r="AD990" s="24" t="str">
        <f t="shared" si="204"/>
        <v/>
      </c>
      <c r="AE990" s="99" t="str">
        <f t="shared" si="205"/>
        <v/>
      </c>
      <c r="AF990" s="99" t="str">
        <f t="shared" si="206"/>
        <v/>
      </c>
      <c r="AG990" s="64" t="s">
        <v>652</v>
      </c>
      <c r="AH990" s="105" t="s">
        <v>652</v>
      </c>
      <c r="AI990" s="105">
        <v>1</v>
      </c>
      <c r="AJ990" s="66"/>
    </row>
    <row r="991" spans="1:36" customFormat="1" x14ac:dyDescent="0.25">
      <c r="A991" s="160">
        <v>8</v>
      </c>
      <c r="B991" s="161">
        <v>2024</v>
      </c>
      <c r="C991" s="161" t="str">
        <f t="shared" si="195"/>
        <v>2024 W8</v>
      </c>
      <c r="D991" s="161">
        <v>578</v>
      </c>
      <c r="E991" s="161" t="s">
        <v>651</v>
      </c>
      <c r="F991" s="161" t="s">
        <v>21</v>
      </c>
      <c r="G991" s="161" t="s">
        <v>45</v>
      </c>
      <c r="H991" s="161">
        <v>-10.5</v>
      </c>
      <c r="I991" s="162">
        <v>-11.5</v>
      </c>
      <c r="J991" s="233" t="str">
        <f t="shared" si="196"/>
        <v>F1</v>
      </c>
      <c r="K991" s="162">
        <f t="shared" si="197"/>
        <v>1</v>
      </c>
      <c r="L991" s="227">
        <f>IF(K991=0,0,
IF(J991="D0.5",0.5*SUMIFS('Key Numbers'!$C$2:$C$71,'Key Numbers'!$A$2:$A$71,"&gt;="&amp;ABS($I991),'Key Numbers'!$A$2:$A$71,"&lt;="&amp;ABS($H991)),
IF(J991="D-0.5",0.5*-1*SUMIFS('Key Numbers'!$C$2:$C$71,'Key Numbers'!$A$2:$A$71,"&lt;="&amp;ABS($I991),'Key Numbers'!$A$2:$A$71,"&gt;="&amp;ABS($H991)),
IF(J991="F0.5",0.5*SUMIFS('Key Numbers'!$C$2:$C$71,'Key Numbers'!$A$2:$A$71,"&lt;="&amp;ABS($I991),'Key Numbers'!$A$2:$A$71,"&gt;="&amp;ABS($H991)),
IF(J991="F-0.5",0.5*-1*SUMIFS('Key Numbers'!$C$2:$C$71,'Key Numbers'!$A$2:$A$71,"&gt;="&amp;ABS($I991),'Key Numbers'!$A$2:$A$71,"&lt;="&amp;ABS($H991)),
IF(AND(LEFT(J991,1)="F",K991&lt;0),-1*SUMIFS('Key Numbers'!$C$2:$C$71,'Key Numbers'!$A$2:$A$71,"&gt;="&amp;ABS($I991),'Key Numbers'!$A$2:$A$71,"&lt;="&amp;ABS($H991)),
IF(AND(LEFT(J991,1)="F",K991&gt;0),SUMIFS('Key Numbers'!$C$2:$C$71,'Key Numbers'!$A$2:$A$71,"&lt;="&amp;ABS($I991),'Key Numbers'!$A$2:$A$71,"&gt;="&amp;ABS($H991)),
IF(AND(LEFT(J991,1)="D",K991&lt;0),-1*SUMIFS('Key Numbers'!$C$2:$C$71,'Key Numbers'!$A$2:$A$71,"&lt;="&amp;ABS($I991),'Key Numbers'!$A$2:$A$71,"&gt;="&amp;ABS($H991)),
SUMIFS('Key Numbers'!$C$2:$C$71,'Key Numbers'!$A$2:$A$71,"&gt;="&amp;ABS($I991),'Key Numbers'!$A$2:$A$71,"&lt;="&amp;ABS($H991))))))))))</f>
        <v>1.2844036697247707E-2</v>
      </c>
      <c r="M991" s="163" cm="1">
        <f t="array" ref="M991">IFERROR(INDEX(DVOA!$E$2:$E$20095,MATCH($F991&amp;$A991-1&amp;$B991,DVOA!$C$2:$C$20095&amp;DVOA!$A$2:$A20466&amp;DVOA!$B$2:$B$20095,0)),0)</f>
        <v>0.35899999999999999</v>
      </c>
      <c r="N991" s="163" cm="1">
        <f t="array" ref="N991">IFERROR(INDEX(WDVOA!$W$2:$W$1616,MATCH($F991&amp;$A991-1&amp;$B991,WDVOA!$U$2:$U$19616&amp;WDVOA!$V$2:$V$19616&amp;WDVOA!$B$2:$B$19616,0)),0)</f>
        <v>0.59833333333333327</v>
      </c>
      <c r="O991" s="163" cm="1">
        <f t="array" ref="O991">IFERROR(INDEX(DVOA!$AC$2:$AC$20095,MATCH($F991&amp;$A991-1&amp;$B991,DVOA!$C$2:$C$20095&amp;DVOA!$A$2:$A$20095&amp;DVOA!$B$2:$B$20095,0)
),0)</f>
        <v>0.08</v>
      </c>
      <c r="P991" s="163" cm="1">
        <f t="array" ref="P991">IFERROR(INDEX(DVOA!$E$2:$E$20095,MATCH($G991&amp;$A991-1&amp;$B991,DVOA!$C$2:$C$20095&amp;DVOA!$A$2:$A20466&amp;DVOA!$B$2:$B$20095,0)),0)</f>
        <v>-0.23</v>
      </c>
      <c r="Q991" s="163" cm="1">
        <f t="array" ref="Q991">IFERROR(INDEX(WDVOA!$W$2:$W$1616,MATCH($G991&amp;$A991-1&amp;$B991,WDVOA!$U$2:$U$19616&amp;WDVOA!$V$2:$V$19616&amp;WDVOA!$B$2:$B$19616,0)),0)</f>
        <v>-0.13933333333333334</v>
      </c>
      <c r="R991" s="163" cm="1">
        <f t="array" ref="R991">IFERROR(INDEX(DVOA!$AC$2:$AC$20095,MATCH($G991&amp;$A991-1&amp;$B991,DVOA!$C$2:$C$20095&amp;DVOA!$A$2:$A$20095&amp;DVOA!$B$2:$B$20095,0)
),0)</f>
        <v>3.5000000000000003E-2</v>
      </c>
      <c r="S991" s="163">
        <f t="shared" si="208"/>
        <v>5.7500000000000002E-2</v>
      </c>
      <c r="T991" s="229">
        <f t="shared" si="198"/>
        <v>0.58899999999999997</v>
      </c>
      <c r="U991" s="229">
        <f t="shared" si="199"/>
        <v>0.73766666666666658</v>
      </c>
      <c r="V991" s="164" cm="1">
        <f t="array" ref="V991">IFERROR(IF(E991="H",INDEX('DVOA Pred'!$G$2:$G$1000,MATCH($F991&amp;$B991&amp;$A991,'DVOA Pred'!$C$2:$C$1000&amp;'DVOA Pred'!$A$2:$A$1000&amp;'DVOA Pred'!$B$2:$B$1000,0)),
INDEX('DVOA Pred'!$H$2:$H$1000,MATCH($F991&amp;$B991&amp;$A991,'DVOA Pred'!$D$2:$D$1000&amp;'DVOA Pred'!$A$2:$A$1000&amp;'DVOA Pred'!$B$2:$B$1000,0))),"")</f>
        <v>-11.900000000000002</v>
      </c>
      <c r="W991" s="164">
        <f t="shared" si="200"/>
        <v>1.4000000000000021</v>
      </c>
      <c r="X991" s="164">
        <f t="shared" si="201"/>
        <v>0.40000000000000213</v>
      </c>
      <c r="Y991" s="163">
        <f>IFERROR((PERCENTRANK($L$2:$L$20355,L991)*Multiples!$B$3)+((PERCENTRANK($W$2:$W$20355,W991)*(1-Multiples!$B$3))),"")</f>
        <v>0.70760000000000001</v>
      </c>
      <c r="Z991" s="165"/>
      <c r="AA991" s="165"/>
      <c r="AB991" s="166" t="str">
        <f t="shared" si="202"/>
        <v/>
      </c>
      <c r="AC991" s="166" t="str">
        <f t="shared" si="203"/>
        <v/>
      </c>
      <c r="AD991" s="166" t="str">
        <f t="shared" si="204"/>
        <v/>
      </c>
      <c r="AE991" s="167" t="str">
        <f t="shared" si="205"/>
        <v/>
      </c>
      <c r="AF991" s="167" t="str">
        <f t="shared" si="206"/>
        <v/>
      </c>
      <c r="AG991" s="165"/>
      <c r="AH991" s="155"/>
      <c r="AI991" s="236"/>
      <c r="AJ991" s="181"/>
    </row>
    <row r="992" spans="1:36" customFormat="1" x14ac:dyDescent="0.25">
      <c r="A992" s="7">
        <v>3</v>
      </c>
      <c r="B992" s="5">
        <v>2024</v>
      </c>
      <c r="C992" s="5" t="str">
        <f t="shared" si="195"/>
        <v>2024 W3</v>
      </c>
      <c r="D992" s="5">
        <v>501</v>
      </c>
      <c r="E992" s="5" t="s">
        <v>651</v>
      </c>
      <c r="F992" s="5" t="s">
        <v>32</v>
      </c>
      <c r="G992" s="5" t="s">
        <v>28</v>
      </c>
      <c r="H992" s="5">
        <v>-1.5</v>
      </c>
      <c r="I992" s="61">
        <v>-2.5</v>
      </c>
      <c r="J992" s="62" t="str">
        <f t="shared" si="196"/>
        <v>F1</v>
      </c>
      <c r="K992" s="61">
        <f t="shared" si="197"/>
        <v>1</v>
      </c>
      <c r="L992" s="228">
        <f>IF(K992=0,0,
IF(J992="D0.5",0.5*SUMIFS('Key Numbers'!$C$2:$C$71,'Key Numbers'!$A$2:$A$71,"&gt;="&amp;ABS($I992),'Key Numbers'!$A$2:$A$71,"&lt;="&amp;ABS($H992)),
IF(J992="D-0.5",0.5*-1*SUMIFS('Key Numbers'!$C$2:$C$71,'Key Numbers'!$A$2:$A$71,"&lt;="&amp;ABS($I992),'Key Numbers'!$A$2:$A$71,"&gt;="&amp;ABS($H992)),
IF(J992="F0.5",0.5*SUMIFS('Key Numbers'!$C$2:$C$71,'Key Numbers'!$A$2:$A$71,"&lt;="&amp;ABS($I992),'Key Numbers'!$A$2:$A$71,"&gt;="&amp;ABS($H992)),
IF(J992="F-0.5",0.5*-1*SUMIFS('Key Numbers'!$C$2:$C$71,'Key Numbers'!$A$2:$A$71,"&gt;="&amp;ABS($I992),'Key Numbers'!$A$2:$A$71,"&lt;="&amp;ABS($H992)),
IF(AND(LEFT(J992,1)="F",K992&lt;0),-1*SUMIFS('Key Numbers'!$C$2:$C$71,'Key Numbers'!$A$2:$A$71,"&gt;="&amp;ABS($I992),'Key Numbers'!$A$2:$A$71,"&lt;="&amp;ABS($H992)),
IF(AND(LEFT(J992,1)="F",K992&gt;0),SUMIFS('Key Numbers'!$C$2:$C$71,'Key Numbers'!$A$2:$A$71,"&lt;="&amp;ABS($I992),'Key Numbers'!$A$2:$A$71,"&gt;="&amp;ABS($H992)),
IF(AND(LEFT(J992,1)="D",K992&lt;0),-1*SUMIFS('Key Numbers'!$C$2:$C$71,'Key Numbers'!$A$2:$A$71,"&lt;="&amp;ABS($I992),'Key Numbers'!$A$2:$A$71,"&gt;="&amp;ABS($H992)),
SUMIFS('Key Numbers'!$C$2:$C$71,'Key Numbers'!$A$2:$A$71,"&gt;="&amp;ABS($I992),'Key Numbers'!$A$2:$A$71,"&lt;="&amp;ABS($H992))))))))))</f>
        <v>5.6880733944954132E-2</v>
      </c>
      <c r="M992" s="6" cm="1">
        <f t="array" ref="M992">IFERROR(INDEX(DVOA!$E$2:$E$20095,MATCH($F992&amp;$A992-1&amp;$B992,DVOA!$C$2:$C$20095&amp;DVOA!$A$2:$A20324&amp;DVOA!$B$2:$B$20095,0)),0)</f>
        <v>0.18</v>
      </c>
      <c r="N992" s="6" cm="1">
        <f t="array" ref="N992">IFERROR(INDEX(WDVOA!$W$2:$W$1616,MATCH($F992&amp;$A992-1&amp;$B992,WDVOA!$U$2:$U$19616&amp;WDVOA!$V$2:$V$19616&amp;WDVOA!$B$2:$B$19616,0)),0)</f>
        <v>0</v>
      </c>
      <c r="O992" s="6" cm="1">
        <f t="array" ref="O992">IFERROR(INDEX(DVOA!$AC$2:$AC$20095,MATCH($F992&amp;$A992-1&amp;$B992,DVOA!$C$2:$C$20095&amp;DVOA!$A$2:$A$20095&amp;DVOA!$B$2:$B$20095,0)
),0)</f>
        <v>0.08</v>
      </c>
      <c r="P992" s="6" cm="1">
        <f t="array" ref="P992">IFERROR(INDEX(DVOA!$E$2:$E$20095,MATCH($G992&amp;$A992-1&amp;$B992,DVOA!$C$2:$C$20095&amp;DVOA!$A$2:$A20324&amp;DVOA!$B$2:$B$20095,0)),0)</f>
        <v>0.47</v>
      </c>
      <c r="Q992" s="6" cm="1">
        <f t="array" ref="Q992">IFERROR(INDEX(WDVOA!$W$2:$W$1616,MATCH($G992&amp;$A992-1&amp;$B992,WDVOA!$U$2:$U$19616&amp;WDVOA!$V$2:$V$19616&amp;WDVOA!$B$2:$B$19616,0)),0)</f>
        <v>0</v>
      </c>
      <c r="R992" s="6" cm="1">
        <f t="array" ref="R992">IFERROR(INDEX(DVOA!$AC$2:$AC$20095,MATCH($G992&amp;$A992-1&amp;$B992,DVOA!$C$2:$C$20095&amp;DVOA!$A$2:$A$20095&amp;DVOA!$B$2:$B$20095,0)
),0)</f>
        <v>0.08</v>
      </c>
      <c r="S992" s="6">
        <f t="shared" si="208"/>
        <v>0.08</v>
      </c>
      <c r="T992" s="104">
        <f t="shared" si="198"/>
        <v>-0.28999999999999998</v>
      </c>
      <c r="U992" s="104" t="str">
        <f t="shared" si="199"/>
        <v/>
      </c>
      <c r="V992" s="26" cm="1">
        <f t="array" ref="V992">IFERROR(IF(E992="H",INDEX('DVOA Pred'!$G$2:$G$1000,MATCH($F992&amp;$B992&amp;$A992,'DVOA Pred'!$C$2:$C$1000&amp;'DVOA Pred'!$A$2:$A$1000&amp;'DVOA Pred'!$B$2:$B$1000,0)),
INDEX('DVOA Pred'!$H$2:$H$1000,MATCH($F992&amp;$B992&amp;$A992,'DVOA Pred'!$D$2:$D$1000&amp;'DVOA Pred'!$A$2:$A$1000&amp;'DVOA Pred'!$B$2:$B$1000,0))),"")</f>
        <v>-1.7999999999999972</v>
      </c>
      <c r="W992" s="26">
        <f t="shared" si="200"/>
        <v>0.29999999999999716</v>
      </c>
      <c r="X992" s="26">
        <f t="shared" si="201"/>
        <v>-0.70000000000000284</v>
      </c>
      <c r="Y992" s="6">
        <f>IFERROR((PERCENTRANK($L$2:$L$20355,L992)*Multiples!$B$3)+((PERCENTRANK($W$2:$W$20355,W992)*(1-Multiples!$B$3))),"")</f>
        <v>0.7016</v>
      </c>
      <c r="Z992" s="64"/>
      <c r="AA992" s="64"/>
      <c r="AB992" s="24" t="str">
        <f t="shared" si="202"/>
        <v/>
      </c>
      <c r="AC992" s="24" t="str">
        <f t="shared" si="203"/>
        <v/>
      </c>
      <c r="AD992" s="24" t="str">
        <f t="shared" si="204"/>
        <v/>
      </c>
      <c r="AE992" s="99" t="str">
        <f t="shared" si="205"/>
        <v/>
      </c>
      <c r="AF992" s="99" t="str">
        <f t="shared" si="206"/>
        <v/>
      </c>
      <c r="AG992" s="64"/>
      <c r="AH992" s="105"/>
      <c r="AI992" s="105" t="s">
        <v>660</v>
      </c>
      <c r="AJ992" s="66"/>
    </row>
    <row r="993" spans="1:36" customFormat="1" x14ac:dyDescent="0.25">
      <c r="A993" s="160">
        <v>7</v>
      </c>
      <c r="B993" s="161">
        <v>2024</v>
      </c>
      <c r="C993" s="161" t="str">
        <f t="shared" si="195"/>
        <v>2024 W7</v>
      </c>
      <c r="D993" s="161">
        <v>565</v>
      </c>
      <c r="E993" s="161" t="s">
        <v>649</v>
      </c>
      <c r="F993" s="161" t="s">
        <v>4</v>
      </c>
      <c r="G993" s="161" t="s">
        <v>35</v>
      </c>
      <c r="H993" s="161">
        <v>3.5</v>
      </c>
      <c r="I993" s="162">
        <v>3</v>
      </c>
      <c r="J993" s="233" t="str">
        <f t="shared" si="196"/>
        <v>D0.5</v>
      </c>
      <c r="K993" s="162">
        <f t="shared" si="197"/>
        <v>0.5</v>
      </c>
      <c r="L993" s="227">
        <f>IF(K993=0,0,
IF(J993="D0.5",0.5*SUMIFS('Key Numbers'!$C$2:$C$71,'Key Numbers'!$A$2:$A$71,"&gt;="&amp;ABS($I993),'Key Numbers'!$A$2:$A$71,"&lt;="&amp;ABS($H993)),
IF(J993="D-0.5",0.5*-1*SUMIFS('Key Numbers'!$C$2:$C$71,'Key Numbers'!$A$2:$A$71,"&lt;="&amp;ABS($I993),'Key Numbers'!$A$2:$A$71,"&gt;="&amp;ABS($H993)),
IF(J993="F0.5",0.5*SUMIFS('Key Numbers'!$C$2:$C$71,'Key Numbers'!$A$2:$A$71,"&lt;="&amp;ABS($I993),'Key Numbers'!$A$2:$A$71,"&gt;="&amp;ABS($H993)),
IF(J993="F-0.5",0.5*-1*SUMIFS('Key Numbers'!$C$2:$C$71,'Key Numbers'!$A$2:$A$71,"&gt;="&amp;ABS($I993),'Key Numbers'!$A$2:$A$71,"&lt;="&amp;ABS($H993)),
IF(AND(LEFT(J993,1)="F",K993&lt;0),-1*SUMIFS('Key Numbers'!$C$2:$C$71,'Key Numbers'!$A$2:$A$71,"&gt;="&amp;ABS($I993),'Key Numbers'!$A$2:$A$71,"&lt;="&amp;ABS($H993)),
IF(AND(LEFT(J993,1)="F",K993&gt;0),SUMIFS('Key Numbers'!$C$2:$C$71,'Key Numbers'!$A$2:$A$71,"&lt;="&amp;ABS($I993),'Key Numbers'!$A$2:$A$71,"&gt;="&amp;ABS($H993)),
IF(AND(LEFT(J993,1)="D",K993&lt;0),-1*SUMIFS('Key Numbers'!$C$2:$C$71,'Key Numbers'!$A$2:$A$71,"&lt;="&amp;ABS($I993),'Key Numbers'!$A$2:$A$71,"&gt;="&amp;ABS($H993)),
SUMIFS('Key Numbers'!$C$2:$C$71,'Key Numbers'!$A$2:$A$71,"&gt;="&amp;ABS($I993),'Key Numbers'!$A$2:$A$71,"&lt;="&amp;ABS($H993))))))))))</f>
        <v>7.247706422018349E-2</v>
      </c>
      <c r="M993" s="163" cm="1">
        <f t="array" ref="M993">IFERROR(INDEX(DVOA!$E$2:$E$20095,MATCH($F993&amp;$A993-1&amp;$B993,DVOA!$C$2:$C$20095&amp;DVOA!$A$2:$A20441&amp;DVOA!$B$2:$B$20095,0)),0)</f>
        <v>-0.40799999999999997</v>
      </c>
      <c r="N993" s="163" cm="1">
        <f t="array" ref="N993">IFERROR(INDEX(WDVOA!$W$2:$W$1616,MATCH($F993&amp;$A993-1&amp;$B993,WDVOA!$U$2:$U$19616&amp;WDVOA!$V$2:$V$19616&amp;WDVOA!$B$2:$B$19616,0)),0)</f>
        <v>0</v>
      </c>
      <c r="O993" s="163" cm="1">
        <f t="array" ref="O993">IFERROR(INDEX(DVOA!$AC$2:$AC$20095,MATCH($F993&amp;$A993-1&amp;$B993,DVOA!$C$2:$C$20095&amp;DVOA!$A$2:$A$20095&amp;DVOA!$B$2:$B$20095,0)
),0)</f>
        <v>2.8999999999999998E-2</v>
      </c>
      <c r="P993" s="163" cm="1">
        <f t="array" ref="P993">IFERROR(INDEX(DVOA!$E$2:$E$20095,MATCH($G993&amp;$A993-1&amp;$B993,DVOA!$C$2:$C$20095&amp;DVOA!$A$2:$A20441&amp;DVOA!$B$2:$B$20095,0)),0)</f>
        <v>1.3999999999999999E-2</v>
      </c>
      <c r="Q993" s="163" cm="1">
        <f t="array" ref="Q993">IFERROR(INDEX(WDVOA!$W$2:$W$1616,MATCH($G993&amp;$A993-1&amp;$B993,WDVOA!$U$2:$U$19616&amp;WDVOA!$V$2:$V$19616&amp;WDVOA!$B$2:$B$19616,0)),0)</f>
        <v>0</v>
      </c>
      <c r="R993" s="163" cm="1">
        <f t="array" ref="R993">IFERROR(INDEX(DVOA!$AC$2:$AC$20095,MATCH($G993&amp;$A993-1&amp;$B993,DVOA!$C$2:$C$20095&amp;DVOA!$A$2:$A$20095&amp;DVOA!$B$2:$B$20095,0)
),0)</f>
        <v>6.0999999999999999E-2</v>
      </c>
      <c r="S993" s="163">
        <f t="shared" si="208"/>
        <v>4.4999999999999998E-2</v>
      </c>
      <c r="T993" s="229">
        <f t="shared" si="198"/>
        <v>-0.42199999999999999</v>
      </c>
      <c r="U993" s="229" t="str">
        <f t="shared" si="199"/>
        <v/>
      </c>
      <c r="V993" s="164" cm="1">
        <f t="array" ref="V993">IFERROR(IF(E993="H",INDEX('DVOA Pred'!$G$2:$G$1000,MATCH($F993&amp;$B993&amp;$A993,'DVOA Pred'!$C$2:$C$1000&amp;'DVOA Pred'!$A$2:$A$1000&amp;'DVOA Pred'!$B$2:$B$1000,0)),
INDEX('DVOA Pred'!$H$2:$H$1000,MATCH($F993&amp;$B993&amp;$A993,'DVOA Pred'!$D$2:$D$1000&amp;'DVOA Pred'!$A$2:$A$1000&amp;'DVOA Pred'!$B$2:$B$1000,0))),"")</f>
        <v>3.6000000000000014</v>
      </c>
      <c r="W993" s="164">
        <f t="shared" si="200"/>
        <v>-0.10000000000000142</v>
      </c>
      <c r="X993" s="164">
        <f t="shared" si="201"/>
        <v>-0.60000000000000142</v>
      </c>
      <c r="Y993" s="163">
        <f>IFERROR((PERCENTRANK($L$2:$L$20355,L993)*Multiples!$B$3)+((PERCENTRANK($W$2:$W$20355,W993)*(1-Multiples!$B$3))),"")</f>
        <v>0.70119999999999993</v>
      </c>
      <c r="Z993" s="165">
        <v>10</v>
      </c>
      <c r="AA993" s="165">
        <v>16</v>
      </c>
      <c r="AB993" s="166">
        <f t="shared" si="202"/>
        <v>-6</v>
      </c>
      <c r="AC993" s="166">
        <f t="shared" si="203"/>
        <v>-2.5</v>
      </c>
      <c r="AD993" s="166">
        <f t="shared" si="204"/>
        <v>-3</v>
      </c>
      <c r="AE993" s="167" t="str">
        <f t="shared" si="205"/>
        <v>No</v>
      </c>
      <c r="AF993" s="167" t="str">
        <f t="shared" si="206"/>
        <v>No</v>
      </c>
      <c r="AG993" s="165" t="s">
        <v>652</v>
      </c>
      <c r="AH993" s="155"/>
      <c r="AI993" s="236"/>
      <c r="AJ993" s="181"/>
    </row>
    <row r="994" spans="1:36" customFormat="1" x14ac:dyDescent="0.25">
      <c r="A994" s="160">
        <v>7</v>
      </c>
      <c r="B994" s="161">
        <v>2024</v>
      </c>
      <c r="C994" s="161" t="str">
        <f t="shared" si="195"/>
        <v>2024 W7</v>
      </c>
      <c r="D994" s="161">
        <v>572</v>
      </c>
      <c r="E994" s="161" t="s">
        <v>651</v>
      </c>
      <c r="F994" s="161" t="s">
        <v>23</v>
      </c>
      <c r="G994" s="161" t="s">
        <v>28</v>
      </c>
      <c r="H994" s="161">
        <v>2.5</v>
      </c>
      <c r="I994" s="162">
        <v>1.5</v>
      </c>
      <c r="J994" s="233" t="str">
        <f t="shared" si="196"/>
        <v>D1</v>
      </c>
      <c r="K994" s="162">
        <f t="shared" si="197"/>
        <v>1</v>
      </c>
      <c r="L994" s="227">
        <f>IF(K994=0,0,
IF(J994="D0.5",0.5*SUMIFS('Key Numbers'!$C$2:$C$71,'Key Numbers'!$A$2:$A$71,"&gt;="&amp;ABS($I994),'Key Numbers'!$A$2:$A$71,"&lt;="&amp;ABS($H994)),
IF(J994="D-0.5",0.5*-1*SUMIFS('Key Numbers'!$C$2:$C$71,'Key Numbers'!$A$2:$A$71,"&lt;="&amp;ABS($I994),'Key Numbers'!$A$2:$A$71,"&gt;="&amp;ABS($H994)),
IF(J994="F0.5",0.5*SUMIFS('Key Numbers'!$C$2:$C$71,'Key Numbers'!$A$2:$A$71,"&lt;="&amp;ABS($I994),'Key Numbers'!$A$2:$A$71,"&gt;="&amp;ABS($H994)),
IF(J994="F-0.5",0.5*-1*SUMIFS('Key Numbers'!$C$2:$C$71,'Key Numbers'!$A$2:$A$71,"&gt;="&amp;ABS($I994),'Key Numbers'!$A$2:$A$71,"&lt;="&amp;ABS($H994)),
IF(AND(LEFT(J994,1)="F",K994&lt;0),-1*SUMIFS('Key Numbers'!$C$2:$C$71,'Key Numbers'!$A$2:$A$71,"&gt;="&amp;ABS($I994),'Key Numbers'!$A$2:$A$71,"&lt;="&amp;ABS($H994)),
IF(AND(LEFT(J994,1)="F",K994&gt;0),SUMIFS('Key Numbers'!$C$2:$C$71,'Key Numbers'!$A$2:$A$71,"&lt;="&amp;ABS($I994),'Key Numbers'!$A$2:$A$71,"&gt;="&amp;ABS($H994)),
IF(AND(LEFT(J994,1)="D",K994&lt;0),-1*SUMIFS('Key Numbers'!$C$2:$C$71,'Key Numbers'!$A$2:$A$71,"&lt;="&amp;ABS($I994),'Key Numbers'!$A$2:$A$71,"&gt;="&amp;ABS($H994)),
SUMIFS('Key Numbers'!$C$2:$C$71,'Key Numbers'!$A$2:$A$71,"&gt;="&amp;ABS($I994),'Key Numbers'!$A$2:$A$71,"&lt;="&amp;ABS($H994))))))))))</f>
        <v>5.6880733944954132E-2</v>
      </c>
      <c r="M994" s="163" cm="1">
        <f t="array" ref="M994">IFERROR(INDEX(DVOA!$E$2:$E$20095,MATCH($F994&amp;$A994-1&amp;$B994,DVOA!$C$2:$C$20095&amp;DVOA!$A$2:$A20454&amp;DVOA!$B$2:$B$20095,0)),0)</f>
        <v>-7.9000000000000001E-2</v>
      </c>
      <c r="N994" s="163" cm="1">
        <f t="array" ref="N994">IFERROR(INDEX(WDVOA!$W$2:$W$1616,MATCH($F994&amp;$A994-1&amp;$B994,WDVOA!$U$2:$U$19616&amp;WDVOA!$V$2:$V$19616&amp;WDVOA!$B$2:$B$19616,0)),0)</f>
        <v>0</v>
      </c>
      <c r="O994" s="163" cm="1">
        <f t="array" ref="O994">IFERROR(INDEX(DVOA!$AC$2:$AC$20095,MATCH($F994&amp;$A994-1&amp;$B994,DVOA!$C$2:$C$20095&amp;DVOA!$A$2:$A$20095&amp;DVOA!$B$2:$B$20095,0)
),0)</f>
        <v>0.24199999999999999</v>
      </c>
      <c r="P994" s="163" cm="1">
        <f t="array" ref="P994">IFERROR(INDEX(DVOA!$E$2:$E$20095,MATCH($G994&amp;$A994-1&amp;$B994,DVOA!$C$2:$C$20095&amp;DVOA!$A$2:$A20454&amp;DVOA!$B$2:$B$20095,0)),0)</f>
        <v>6.4000000000000001E-2</v>
      </c>
      <c r="Q994" s="163" cm="1">
        <f t="array" ref="Q994">IFERROR(INDEX(WDVOA!$W$2:$W$1616,MATCH($G994&amp;$A994-1&amp;$B994,WDVOA!$U$2:$U$19616&amp;WDVOA!$V$2:$V$19616&amp;WDVOA!$B$2:$B$19616,0)),0)</f>
        <v>0</v>
      </c>
      <c r="R994" s="163" cm="1">
        <f t="array" ref="R994">IFERROR(INDEX(DVOA!$AC$2:$AC$20095,MATCH($G994&amp;$A994-1&amp;$B994,DVOA!$C$2:$C$20095&amp;DVOA!$A$2:$A$20095&amp;DVOA!$B$2:$B$20095,0)
),0)</f>
        <v>0.106</v>
      </c>
      <c r="S994" s="163">
        <f t="shared" si="208"/>
        <v>0.17399999999999999</v>
      </c>
      <c r="T994" s="229">
        <f t="shared" si="198"/>
        <v>-0.14300000000000002</v>
      </c>
      <c r="U994" s="229" t="str">
        <f t="shared" si="199"/>
        <v/>
      </c>
      <c r="V994" s="164" cm="1">
        <f t="array" ref="V994">IFERROR(IF(E994="H",INDEX('DVOA Pred'!$G$2:$G$1000,MATCH($F994&amp;$B994&amp;$A994,'DVOA Pred'!$C$2:$C$1000&amp;'DVOA Pred'!$A$2:$A$1000&amp;'DVOA Pred'!$B$2:$B$1000,0)),
INDEX('DVOA Pred'!$H$2:$H$1000,MATCH($F994&amp;$B994&amp;$A994,'DVOA Pred'!$D$2:$D$1000&amp;'DVOA Pred'!$A$2:$A$1000&amp;'DVOA Pred'!$B$2:$B$1000,0))),"")</f>
        <v>2.3999999999999986</v>
      </c>
      <c r="W994" s="164">
        <f t="shared" si="200"/>
        <v>0.10000000000000142</v>
      </c>
      <c r="X994" s="164">
        <f t="shared" si="201"/>
        <v>-0.89999999999999858</v>
      </c>
      <c r="Y994" s="163">
        <f>IFERROR((PERCENTRANK($L$2:$L$20355,L994)*Multiples!$B$3)+((PERCENTRANK($W$2:$W$20355,W994)*(1-Multiples!$B$3))),"")</f>
        <v>0.68480000000000008</v>
      </c>
      <c r="Z994" s="165">
        <v>17</v>
      </c>
      <c r="AA994" s="165">
        <v>15</v>
      </c>
      <c r="AB994" s="166">
        <f t="shared" si="202"/>
        <v>2</v>
      </c>
      <c r="AC994" s="166">
        <f t="shared" si="203"/>
        <v>4.5</v>
      </c>
      <c r="AD994" s="166">
        <f t="shared" si="204"/>
        <v>3.5</v>
      </c>
      <c r="AE994" s="167" t="str">
        <f t="shared" si="205"/>
        <v>Yes</v>
      </c>
      <c r="AF994" s="167" t="str">
        <f t="shared" si="206"/>
        <v>Yes</v>
      </c>
      <c r="AG994" s="165"/>
      <c r="AH994" s="155"/>
      <c r="AI994" s="236"/>
      <c r="AJ994" s="181" t="s">
        <v>692</v>
      </c>
    </row>
    <row r="995" spans="1:36" customFormat="1" x14ac:dyDescent="0.25">
      <c r="A995" s="160">
        <v>5</v>
      </c>
      <c r="B995" s="161">
        <v>2024</v>
      </c>
      <c r="C995" s="5" t="str">
        <f t="shared" si="195"/>
        <v>2024 W5</v>
      </c>
      <c r="D995" s="161">
        <v>534</v>
      </c>
      <c r="E995" s="161" t="s">
        <v>651</v>
      </c>
      <c r="F995" s="161" t="s">
        <v>49</v>
      </c>
      <c r="G995" s="161" t="s">
        <v>0</v>
      </c>
      <c r="H995" s="161">
        <v>0.5</v>
      </c>
      <c r="I995" s="162">
        <v>-1</v>
      </c>
      <c r="J995" s="233" t="str">
        <f t="shared" si="196"/>
        <v>F1.5</v>
      </c>
      <c r="K995" s="162">
        <f t="shared" si="197"/>
        <v>1.5</v>
      </c>
      <c r="L995" s="227">
        <f>IF(K995=0,0,
IF(J995="D0.5",0.5*SUMIFS('Key Numbers'!$C$2:$C$71,'Key Numbers'!$A$2:$A$71,"&gt;="&amp;ABS($I995),'Key Numbers'!$A$2:$A$71,"&lt;="&amp;ABS($H995)),
IF(J995="D-0.5",0.5*-1*SUMIFS('Key Numbers'!$C$2:$C$71,'Key Numbers'!$A$2:$A$71,"&lt;="&amp;ABS($I995),'Key Numbers'!$A$2:$A$71,"&gt;="&amp;ABS($H995)),
IF(J995="F0.5",0.5*SUMIFS('Key Numbers'!$C$2:$C$71,'Key Numbers'!$A$2:$A$71,"&lt;="&amp;ABS($I995),'Key Numbers'!$A$2:$A$71,"&gt;="&amp;ABS($H995)),
IF(J995="F-0.5",0.5*-1*SUMIFS('Key Numbers'!$C$2:$C$71,'Key Numbers'!$A$2:$A$71,"&gt;="&amp;ABS($I995),'Key Numbers'!$A$2:$A$71,"&lt;="&amp;ABS($H995)),
IF(AND(LEFT(J995,1)="F",K995&lt;0),-1*SUMIFS('Key Numbers'!$C$2:$C$71,'Key Numbers'!$A$2:$A$71,"&gt;="&amp;ABS($I995),'Key Numbers'!$A$2:$A$71,"&lt;="&amp;ABS($H995)),
IF(AND(LEFT(J995,1)="F",K995&gt;0),SUMIFS('Key Numbers'!$C$2:$C$71,'Key Numbers'!$A$2:$A$71,"&lt;="&amp;ABS($I995),'Key Numbers'!$A$2:$A$71,"&gt;="&amp;ABS($H995)),
IF(AND(LEFT(J995,1)="D",K995&lt;0),-1*SUMIFS('Key Numbers'!$C$2:$C$71,'Key Numbers'!$A$2:$A$71,"&lt;="&amp;ABS($I995),'Key Numbers'!$A$2:$A$71,"&gt;="&amp;ABS($H995)),
SUMIFS('Key Numbers'!$C$2:$C$71,'Key Numbers'!$A$2:$A$71,"&gt;="&amp;ABS($I995),'Key Numbers'!$A$2:$A$71,"&lt;="&amp;ABS($H995))))))))))</f>
        <v>5.321100917431193E-2</v>
      </c>
      <c r="M995" s="163" cm="1">
        <f t="array" ref="M995">IFERROR(INDEX(DVOA!$E$2:$E$20095,MATCH($F995&amp;$A995-1&amp;$B995,DVOA!$C$2:$C$20095&amp;DVOA!$A$2:$A20397&amp;DVOA!$B$2:$B$20095,0)),0)</f>
        <v>0.11199999999999999</v>
      </c>
      <c r="N995" s="163" cm="1">
        <f t="array" ref="N995">IFERROR(INDEX(WDVOA!$W$2:$W$1616,MATCH($F995&amp;$A995-1&amp;$B995,WDVOA!$U$2:$U$19616&amp;WDVOA!$V$2:$V$19616&amp;WDVOA!$B$2:$B$19616,0)),0)</f>
        <v>0</v>
      </c>
      <c r="O995" s="163" cm="1">
        <f t="array" ref="O995">IFERROR(INDEX(DVOA!$AC$2:$AC$20095,MATCH($F995&amp;$A995-1&amp;$B995,DVOA!$C$2:$C$20095&amp;DVOA!$A$2:$A$20095&amp;DVOA!$B$2:$B$20095,0)
),0)</f>
        <v>0.152</v>
      </c>
      <c r="P995" s="163" cm="1">
        <f t="array" ref="P995">IFERROR(INDEX(DVOA!$E$2:$E$20095,MATCH($G995&amp;$A995-1&amp;$B995,DVOA!$C$2:$C$20095&amp;DVOA!$A$2:$A20397&amp;DVOA!$B$2:$B$20095,0)),0)</f>
        <v>0.20800000000000002</v>
      </c>
      <c r="Q995" s="163" cm="1">
        <f t="array" ref="Q995">IFERROR(INDEX(WDVOA!$W$2:$W$1616,MATCH($G995&amp;$A995-1&amp;$B995,WDVOA!$U$2:$U$19616&amp;WDVOA!$V$2:$V$19616&amp;WDVOA!$B$2:$B$19616,0)),0)</f>
        <v>0</v>
      </c>
      <c r="R995" s="163" cm="1">
        <f t="array" ref="R995">IFERROR(INDEX(DVOA!$AC$2:$AC$20095,MATCH($G995&amp;$A995-1&amp;$B995,DVOA!$C$2:$C$20095&amp;DVOA!$A$2:$A$20095&amp;DVOA!$B$2:$B$20095,0)
),0)</f>
        <v>0.32400000000000001</v>
      </c>
      <c r="S995" s="163">
        <f t="shared" si="208"/>
        <v>0.23799999999999999</v>
      </c>
      <c r="T995" s="229">
        <f t="shared" si="198"/>
        <v>-9.600000000000003E-2</v>
      </c>
      <c r="U995" s="229" t="str">
        <f t="shared" si="199"/>
        <v/>
      </c>
      <c r="V995" s="164" cm="1">
        <f t="array" ref="V995">IFERROR(IF(E995="H",INDEX('DVOA Pred'!$G$2:$G$1000,MATCH($F995&amp;$B995&amp;$A995,'DVOA Pred'!$C$2:$C$1000&amp;'DVOA Pred'!$A$2:$A$1000&amp;'DVOA Pred'!$B$2:$B$1000,0)),
INDEX('DVOA Pred'!$H$2:$H$1000,MATCH($F995&amp;$B995&amp;$A995,'DVOA Pred'!$D$2:$D$1000&amp;'DVOA Pred'!$A$2:$A$1000&amp;'DVOA Pred'!$B$2:$B$1000,0))),"")</f>
        <v>0.30000000000000071</v>
      </c>
      <c r="W995" s="164">
        <f t="shared" si="200"/>
        <v>0.19999999999999929</v>
      </c>
      <c r="X995" s="164">
        <f t="shared" si="201"/>
        <v>-1.3000000000000007</v>
      </c>
      <c r="Y995" s="163">
        <f>IFERROR((PERCENTRANK($L$2:$L$20355,L995)*Multiples!$B$3)+((PERCENTRANK($W$2:$W$20355,W995)*(1-Multiples!$B$3))),"")</f>
        <v>0.68459999999999999</v>
      </c>
      <c r="Z995" s="165">
        <v>23</v>
      </c>
      <c r="AA995" s="165">
        <v>20</v>
      </c>
      <c r="AB995" s="166">
        <f t="shared" si="202"/>
        <v>3</v>
      </c>
      <c r="AC995" s="166">
        <f t="shared" si="203"/>
        <v>3.5</v>
      </c>
      <c r="AD995" s="166">
        <f t="shared" si="204"/>
        <v>2</v>
      </c>
      <c r="AE995" s="167" t="str">
        <f t="shared" si="205"/>
        <v>Yes</v>
      </c>
      <c r="AF995" s="167" t="str">
        <f t="shared" si="206"/>
        <v>Yes</v>
      </c>
      <c r="AG995" s="165"/>
      <c r="AH995" s="155" t="s">
        <v>652</v>
      </c>
      <c r="AI995" s="236"/>
      <c r="AJ995" s="181"/>
    </row>
    <row r="996" spans="1:36" customFormat="1" x14ac:dyDescent="0.25">
      <c r="A996" s="160">
        <v>8</v>
      </c>
      <c r="B996" s="161">
        <v>2024</v>
      </c>
      <c r="C996" s="161" t="str">
        <f t="shared" si="195"/>
        <v>2024 W8</v>
      </c>
      <c r="D996" s="161">
        <v>575</v>
      </c>
      <c r="E996" s="161" t="s">
        <v>651</v>
      </c>
      <c r="F996" s="161" t="s">
        <v>4</v>
      </c>
      <c r="G996" s="161" t="s">
        <v>23</v>
      </c>
      <c r="H996" s="161">
        <v>-3.5</v>
      </c>
      <c r="I996" s="162">
        <v>-4.5</v>
      </c>
      <c r="J996" s="233" t="str">
        <f t="shared" si="196"/>
        <v>F1</v>
      </c>
      <c r="K996" s="162">
        <f t="shared" si="197"/>
        <v>1</v>
      </c>
      <c r="L996" s="227">
        <f>IF(K996=0,0,
IF(J996="D0.5",0.5*SUMIFS('Key Numbers'!$C$2:$C$71,'Key Numbers'!$A$2:$A$71,"&gt;="&amp;ABS($I996),'Key Numbers'!$A$2:$A$71,"&lt;="&amp;ABS($H996)),
IF(J996="D-0.5",0.5*-1*SUMIFS('Key Numbers'!$C$2:$C$71,'Key Numbers'!$A$2:$A$71,"&lt;="&amp;ABS($I996),'Key Numbers'!$A$2:$A$71,"&gt;="&amp;ABS($H996)),
IF(J996="F0.5",0.5*SUMIFS('Key Numbers'!$C$2:$C$71,'Key Numbers'!$A$2:$A$71,"&lt;="&amp;ABS($I996),'Key Numbers'!$A$2:$A$71,"&gt;="&amp;ABS($H996)),
IF(J996="F-0.5",0.5*-1*SUMIFS('Key Numbers'!$C$2:$C$71,'Key Numbers'!$A$2:$A$71,"&gt;="&amp;ABS($I996),'Key Numbers'!$A$2:$A$71,"&lt;="&amp;ABS($H996)),
IF(AND(LEFT(J996,1)="F",K996&lt;0),-1*SUMIFS('Key Numbers'!$C$2:$C$71,'Key Numbers'!$A$2:$A$71,"&gt;="&amp;ABS($I996),'Key Numbers'!$A$2:$A$71,"&lt;="&amp;ABS($H996)),
IF(AND(LEFT(J996,1)="F",K996&gt;0),SUMIFS('Key Numbers'!$C$2:$C$71,'Key Numbers'!$A$2:$A$71,"&lt;="&amp;ABS($I996),'Key Numbers'!$A$2:$A$71,"&gt;="&amp;ABS($H996)),
IF(AND(LEFT(J996,1)="D",K996&lt;0),-1*SUMIFS('Key Numbers'!$C$2:$C$71,'Key Numbers'!$A$2:$A$71,"&lt;="&amp;ABS($I996),'Key Numbers'!$A$2:$A$71,"&gt;="&amp;ABS($H996)),
SUMIFS('Key Numbers'!$C$2:$C$71,'Key Numbers'!$A$2:$A$71,"&gt;="&amp;ABS($I996),'Key Numbers'!$A$2:$A$71,"&lt;="&amp;ABS($H996))))))))))</f>
        <v>5.8715596330275233E-2</v>
      </c>
      <c r="M996" s="163" cm="1">
        <f t="array" ref="M996">IFERROR(INDEX(DVOA!$E$2:$E$20095,MATCH($F996&amp;$A996-1&amp;$B996,DVOA!$C$2:$C$20095&amp;DVOA!$A$2:$A20460&amp;DVOA!$B$2:$B$20095,0)),0)</f>
        <v>-0.34899999999999998</v>
      </c>
      <c r="N996" s="163" cm="1">
        <f t="array" ref="N996">IFERROR(INDEX(WDVOA!$W$2:$W$1616,MATCH($F996&amp;$A996-1&amp;$B996,WDVOA!$U$2:$U$19616&amp;WDVOA!$V$2:$V$19616&amp;WDVOA!$B$2:$B$19616,0)),0)</f>
        <v>-0.51966666666666672</v>
      </c>
      <c r="O996" s="163" cm="1">
        <f t="array" ref="O996">IFERROR(INDEX(DVOA!$AC$2:$AC$20095,MATCH($F996&amp;$A996-1&amp;$B996,DVOA!$C$2:$C$20095&amp;DVOA!$A$2:$A$20095&amp;DVOA!$B$2:$B$20095,0)
),0)</f>
        <v>4.7E-2</v>
      </c>
      <c r="P996" s="163" cm="1">
        <f t="array" ref="P996">IFERROR(INDEX(DVOA!$E$2:$E$20095,MATCH($G996&amp;$A996-1&amp;$B996,DVOA!$C$2:$C$20095&amp;DVOA!$A$2:$A20460&amp;DVOA!$B$2:$B$20095,0)),0)</f>
        <v>-2.2000000000000002E-2</v>
      </c>
      <c r="Q996" s="163" cm="1">
        <f t="array" ref="Q996">IFERROR(INDEX(WDVOA!$W$2:$W$1616,MATCH($G996&amp;$A996-1&amp;$B996,WDVOA!$U$2:$U$19616&amp;WDVOA!$V$2:$V$19616&amp;WDVOA!$B$2:$B$19616,0)),0)</f>
        <v>-0.27374999999999999</v>
      </c>
      <c r="R996" s="163" cm="1">
        <f t="array" ref="R996">IFERROR(INDEX(DVOA!$AC$2:$AC$20095,MATCH($G996&amp;$A996-1&amp;$B996,DVOA!$C$2:$C$20095&amp;DVOA!$A$2:$A$20095&amp;DVOA!$B$2:$B$20095,0)
),0)</f>
        <v>0.19600000000000001</v>
      </c>
      <c r="S996" s="163">
        <f t="shared" si="208"/>
        <v>0.1215</v>
      </c>
      <c r="T996" s="229">
        <f t="shared" si="198"/>
        <v>-0.32699999999999996</v>
      </c>
      <c r="U996" s="229">
        <f t="shared" si="199"/>
        <v>-0.24591666666666673</v>
      </c>
      <c r="V996" s="164" cm="1">
        <f t="array" ref="V996">IFERROR(IF(E996="H",INDEX('DVOA Pred'!$G$2:$G$1000,MATCH($F996&amp;$B996&amp;$A996,'DVOA Pred'!$C$2:$C$1000&amp;'DVOA Pred'!$A$2:$A$1000&amp;'DVOA Pred'!$B$2:$B$1000,0)),
INDEX('DVOA Pred'!$H$2:$H$1000,MATCH($F996&amp;$B996&amp;$A996,'DVOA Pred'!$D$2:$D$1000&amp;'DVOA Pred'!$A$2:$A$1000&amp;'DVOA Pred'!$B$2:$B$1000,0))),"")</f>
        <v>-3.3000000000000007</v>
      </c>
      <c r="W996" s="164">
        <f t="shared" si="200"/>
        <v>-0.19999999999999929</v>
      </c>
      <c r="X996" s="164">
        <f t="shared" si="201"/>
        <v>-1.1999999999999993</v>
      </c>
      <c r="Y996" s="163">
        <f>IFERROR((PERCENTRANK($L$2:$L$20355,L996)*Multiples!$B$3)+((PERCENTRANK($W$2:$W$20355,W996)*(1-Multiples!$B$3))),"")</f>
        <v>0.68279999999999996</v>
      </c>
      <c r="Z996" s="165"/>
      <c r="AA996" s="165"/>
      <c r="AB996" s="166" t="str">
        <f t="shared" si="202"/>
        <v/>
      </c>
      <c r="AC996" s="166" t="str">
        <f t="shared" si="203"/>
        <v/>
      </c>
      <c r="AD996" s="166" t="str">
        <f t="shared" si="204"/>
        <v/>
      </c>
      <c r="AE996" s="167" t="str">
        <f t="shared" si="205"/>
        <v/>
      </c>
      <c r="AF996" s="167" t="str">
        <f t="shared" si="206"/>
        <v/>
      </c>
      <c r="AG996" s="165"/>
      <c r="AH996" s="155"/>
      <c r="AI996" s="236"/>
      <c r="AJ996" s="181"/>
    </row>
    <row r="997" spans="1:36" customFormat="1" x14ac:dyDescent="0.25">
      <c r="A997" s="160">
        <v>6</v>
      </c>
      <c r="B997" s="161">
        <v>2024</v>
      </c>
      <c r="C997" s="5" t="str">
        <f t="shared" si="195"/>
        <v>2024 W6</v>
      </c>
      <c r="D997" s="161">
        <v>548</v>
      </c>
      <c r="E997" s="161" t="s">
        <v>651</v>
      </c>
      <c r="F997" s="161" t="s">
        <v>45</v>
      </c>
      <c r="G997" s="161" t="s">
        <v>35</v>
      </c>
      <c r="H997" s="161">
        <v>0.5</v>
      </c>
      <c r="I997" s="162">
        <v>-2.5</v>
      </c>
      <c r="J997" s="233" t="str">
        <f t="shared" si="196"/>
        <v>F3</v>
      </c>
      <c r="K997" s="162">
        <f t="shared" si="197"/>
        <v>3</v>
      </c>
      <c r="L997" s="227">
        <f>IF(K997=0,0,
IF(J997="D0.5",0.5*SUMIFS('Key Numbers'!$C$2:$C$71,'Key Numbers'!$A$2:$A$71,"&gt;="&amp;ABS($I997),'Key Numbers'!$A$2:$A$71,"&lt;="&amp;ABS($H997)),
IF(J997="D-0.5",0.5*-1*SUMIFS('Key Numbers'!$C$2:$C$71,'Key Numbers'!$A$2:$A$71,"&lt;="&amp;ABS($I997),'Key Numbers'!$A$2:$A$71,"&gt;="&amp;ABS($H997)),
IF(J997="F0.5",0.5*SUMIFS('Key Numbers'!$C$2:$C$71,'Key Numbers'!$A$2:$A$71,"&lt;="&amp;ABS($I997),'Key Numbers'!$A$2:$A$71,"&gt;="&amp;ABS($H997)),
IF(J997="F-0.5",0.5*-1*SUMIFS('Key Numbers'!$C$2:$C$71,'Key Numbers'!$A$2:$A$71,"&gt;="&amp;ABS($I997),'Key Numbers'!$A$2:$A$71,"&lt;="&amp;ABS($H997)),
IF(AND(LEFT(J997,1)="F",K997&lt;0),-1*SUMIFS('Key Numbers'!$C$2:$C$71,'Key Numbers'!$A$2:$A$71,"&gt;="&amp;ABS($I997),'Key Numbers'!$A$2:$A$71,"&lt;="&amp;ABS($H997)),
IF(AND(LEFT(J997,1)="F",K997&gt;0),SUMIFS('Key Numbers'!$C$2:$C$71,'Key Numbers'!$A$2:$A$71,"&lt;="&amp;ABS($I997),'Key Numbers'!$A$2:$A$71,"&gt;="&amp;ABS($H997)),
IF(AND(LEFT(J997,1)="D",K997&lt;0),-1*SUMIFS('Key Numbers'!$C$2:$C$71,'Key Numbers'!$A$2:$A$71,"&lt;="&amp;ABS($I997),'Key Numbers'!$A$2:$A$71,"&gt;="&amp;ABS($H997)),
SUMIFS('Key Numbers'!$C$2:$C$71,'Key Numbers'!$A$2:$A$71,"&gt;="&amp;ABS($I997),'Key Numbers'!$A$2:$A$71,"&lt;="&amp;ABS($H997))))))))))</f>
        <v>0.11009174311926606</v>
      </c>
      <c r="M997" s="163" cm="1">
        <f t="array" ref="M997">IFERROR(INDEX(DVOA!$E$2:$E$20095,MATCH($F997&amp;$A997-1&amp;$B997,DVOA!$C$2:$C$20095&amp;DVOA!$A$2:$A20434&amp;DVOA!$B$2:$B$20095,0)),0)</f>
        <v>-0.18600000000000003</v>
      </c>
      <c r="N997" s="163" cm="1">
        <f t="array" ref="N997">IFERROR(INDEX(WDVOA!$W$2:$W$1616,MATCH($F997&amp;$A997-1&amp;$B997,WDVOA!$U$2:$U$19616&amp;WDVOA!$V$2:$V$19616&amp;WDVOA!$B$2:$B$19616,0)),0)</f>
        <v>0</v>
      </c>
      <c r="O997" s="163" cm="1">
        <f t="array" ref="O997">IFERROR(INDEX(DVOA!$AC$2:$AC$20095,MATCH($F997&amp;$A997-1&amp;$B997,DVOA!$C$2:$C$20095&amp;DVOA!$A$2:$A$20095&amp;DVOA!$B$2:$B$20095,0)
),0)</f>
        <v>4.2999999999999997E-2</v>
      </c>
      <c r="P997" s="163" cm="1">
        <f t="array" ref="P997">IFERROR(INDEX(DVOA!$E$2:$E$20095,MATCH($G997&amp;$A997-1&amp;$B997,DVOA!$C$2:$C$20095&amp;DVOA!$A$2:$A20434&amp;DVOA!$B$2:$B$20095,0)),0)</f>
        <v>-9.0000000000000011E-3</v>
      </c>
      <c r="Q997" s="163" cm="1">
        <f t="array" ref="Q997">IFERROR(INDEX(WDVOA!$W$2:$W$1616,MATCH($G997&amp;$A997-1&amp;$B997,WDVOA!$U$2:$U$19616&amp;WDVOA!$V$2:$V$19616&amp;WDVOA!$B$2:$B$19616,0)),0)</f>
        <v>0</v>
      </c>
      <c r="R997" s="163" cm="1">
        <f t="array" ref="R997">IFERROR(INDEX(DVOA!$AC$2:$AC$20095,MATCH($G997&amp;$A997-1&amp;$B997,DVOA!$C$2:$C$20095&amp;DVOA!$A$2:$A$20095&amp;DVOA!$B$2:$B$20095,0)
),0)</f>
        <v>5.7999999999999996E-2</v>
      </c>
      <c r="S997" s="163">
        <f t="shared" si="208"/>
        <v>5.0499999999999996E-2</v>
      </c>
      <c r="T997" s="229">
        <f t="shared" si="198"/>
        <v>-0.17700000000000002</v>
      </c>
      <c r="U997" s="229" t="str">
        <f t="shared" si="199"/>
        <v/>
      </c>
      <c r="V997" s="164" cm="1">
        <f t="array" ref="V997">IFERROR(IF(E997="H",INDEX('DVOA Pred'!$G$2:$G$1000,MATCH($F997&amp;$B997&amp;$A997,'DVOA Pred'!$C$2:$C$1000&amp;'DVOA Pred'!$A$2:$A$1000&amp;'DVOA Pred'!$B$2:$B$1000,0)),
INDEX('DVOA Pred'!$H$2:$H$1000,MATCH($F997&amp;$B997&amp;$A997,'DVOA Pred'!$D$2:$D$1000&amp;'DVOA Pred'!$A$2:$A$1000&amp;'DVOA Pred'!$B$2:$B$1000,0))),"")</f>
        <v>1.8000000000000007</v>
      </c>
      <c r="W997" s="164">
        <f t="shared" si="200"/>
        <v>-1.3000000000000007</v>
      </c>
      <c r="X997" s="164">
        <f t="shared" si="201"/>
        <v>-4.3000000000000007</v>
      </c>
      <c r="Y997" s="163">
        <f>IFERROR((PERCENTRANK($L$2:$L$20355,L997)*Multiples!$B$3)+((PERCENTRANK($W$2:$W$20355,W997)*(1-Multiples!$B$3))),"")</f>
        <v>0.6671999999999999</v>
      </c>
      <c r="Z997" s="165">
        <v>17</v>
      </c>
      <c r="AA997" s="165">
        <v>20</v>
      </c>
      <c r="AB997" s="166">
        <f t="shared" si="202"/>
        <v>-3</v>
      </c>
      <c r="AC997" s="166">
        <f t="shared" si="203"/>
        <v>-2.5</v>
      </c>
      <c r="AD997" s="166">
        <f t="shared" si="204"/>
        <v>-5.5</v>
      </c>
      <c r="AE997" s="167" t="str">
        <f t="shared" si="205"/>
        <v>No</v>
      </c>
      <c r="AF997" s="167" t="str">
        <f t="shared" si="206"/>
        <v>No</v>
      </c>
      <c r="AG997" s="165"/>
      <c r="AH997" s="155"/>
      <c r="AI997" s="236"/>
      <c r="AJ997" s="181"/>
    </row>
    <row r="998" spans="1:36" customFormat="1" x14ac:dyDescent="0.25">
      <c r="A998" s="160">
        <v>7</v>
      </c>
      <c r="B998" s="161">
        <v>2024</v>
      </c>
      <c r="C998" s="161" t="str">
        <f t="shared" si="195"/>
        <v>2024 W7</v>
      </c>
      <c r="D998" s="161">
        <v>559</v>
      </c>
      <c r="E998" s="161" t="s">
        <v>651</v>
      </c>
      <c r="F998" s="161" t="s">
        <v>12</v>
      </c>
      <c r="G998" s="161" t="s">
        <v>17</v>
      </c>
      <c r="H998" s="161">
        <v>-5.5</v>
      </c>
      <c r="I998" s="162">
        <v>-6.5</v>
      </c>
      <c r="J998" s="233" t="str">
        <f t="shared" si="196"/>
        <v>F1</v>
      </c>
      <c r="K998" s="162">
        <f t="shared" si="197"/>
        <v>1</v>
      </c>
      <c r="L998" s="227">
        <f>IF(K998=0,0,
IF(J998="D0.5",0.5*SUMIFS('Key Numbers'!$C$2:$C$71,'Key Numbers'!$A$2:$A$71,"&gt;="&amp;ABS($I998),'Key Numbers'!$A$2:$A$71,"&lt;="&amp;ABS($H998)),
IF(J998="D-0.5",0.5*-1*SUMIFS('Key Numbers'!$C$2:$C$71,'Key Numbers'!$A$2:$A$71,"&lt;="&amp;ABS($I998),'Key Numbers'!$A$2:$A$71,"&gt;="&amp;ABS($H998)),
IF(J998="F0.5",0.5*SUMIFS('Key Numbers'!$C$2:$C$71,'Key Numbers'!$A$2:$A$71,"&lt;="&amp;ABS($I998),'Key Numbers'!$A$2:$A$71,"&gt;="&amp;ABS($H998)),
IF(J998="F-0.5",0.5*-1*SUMIFS('Key Numbers'!$C$2:$C$71,'Key Numbers'!$A$2:$A$71,"&gt;="&amp;ABS($I998),'Key Numbers'!$A$2:$A$71,"&lt;="&amp;ABS($H998)),
IF(AND(LEFT(J998,1)="F",K998&lt;0),-1*SUMIFS('Key Numbers'!$C$2:$C$71,'Key Numbers'!$A$2:$A$71,"&gt;="&amp;ABS($I998),'Key Numbers'!$A$2:$A$71,"&lt;="&amp;ABS($H998)),
IF(AND(LEFT(J998,1)="F",K998&gt;0),SUMIFS('Key Numbers'!$C$2:$C$71,'Key Numbers'!$A$2:$A$71,"&lt;="&amp;ABS($I998),'Key Numbers'!$A$2:$A$71,"&gt;="&amp;ABS($H998)),
IF(AND(LEFT(J998,1)="D",K998&lt;0),-1*SUMIFS('Key Numbers'!$C$2:$C$71,'Key Numbers'!$A$2:$A$71,"&lt;="&amp;ABS($I998),'Key Numbers'!$A$2:$A$71,"&gt;="&amp;ABS($H998)),
SUMIFS('Key Numbers'!$C$2:$C$71,'Key Numbers'!$A$2:$A$71,"&gt;="&amp;ABS($I998),'Key Numbers'!$A$2:$A$71,"&lt;="&amp;ABS($H998))))))))))</f>
        <v>7.3394495412844041E-2</v>
      </c>
      <c r="M998" s="163" cm="1">
        <f t="array" ref="M998">IFERROR(INDEX(DVOA!$E$2:$E$20095,MATCH($F998&amp;$A998-1&amp;$B998,DVOA!$C$2:$C$20095&amp;DVOA!$A$2:$A20428&amp;DVOA!$B$2:$B$20095,0)),0)</f>
        <v>-0.27399999999999997</v>
      </c>
      <c r="N998" s="163" cm="1">
        <f t="array" ref="N998">IFERROR(INDEX(WDVOA!$W$2:$W$1616,MATCH($F998&amp;$A998-1&amp;$B998,WDVOA!$U$2:$U$19616&amp;WDVOA!$V$2:$V$19616&amp;WDVOA!$B$2:$B$19616,0)),0)</f>
        <v>0</v>
      </c>
      <c r="O998" s="163" cm="1">
        <f t="array" ref="O998">IFERROR(INDEX(DVOA!$AC$2:$AC$20095,MATCH($F998&amp;$A998-1&amp;$B998,DVOA!$C$2:$C$20095&amp;DVOA!$A$2:$A$20095&amp;DVOA!$B$2:$B$20095,0)
),0)</f>
        <v>0.14400000000000002</v>
      </c>
      <c r="P998" s="163" cm="1">
        <f t="array" ref="P998">IFERROR(INDEX(DVOA!$E$2:$E$20095,MATCH($G998&amp;$A998-1&amp;$B998,DVOA!$C$2:$C$20095&amp;DVOA!$A$2:$A20428&amp;DVOA!$B$2:$B$20095,0)),0)</f>
        <v>-0.33799999999999997</v>
      </c>
      <c r="Q998" s="163" cm="1">
        <f t="array" ref="Q998">IFERROR(INDEX(WDVOA!$W$2:$W$1616,MATCH($G998&amp;$A998-1&amp;$B998,WDVOA!$U$2:$U$19616&amp;WDVOA!$V$2:$V$19616&amp;WDVOA!$B$2:$B$19616,0)),0)</f>
        <v>0</v>
      </c>
      <c r="R998" s="163" cm="1">
        <f t="array" ref="R998">IFERROR(INDEX(DVOA!$AC$2:$AC$20095,MATCH($G998&amp;$A998-1&amp;$B998,DVOA!$C$2:$C$20095&amp;DVOA!$A$2:$A$20095&amp;DVOA!$B$2:$B$20095,0)
),0)</f>
        <v>0.11</v>
      </c>
      <c r="S998" s="163">
        <f t="shared" si="208"/>
        <v>0.127</v>
      </c>
      <c r="T998" s="229">
        <f t="shared" si="198"/>
        <v>6.4000000000000001E-2</v>
      </c>
      <c r="U998" s="229" t="str">
        <f t="shared" si="199"/>
        <v/>
      </c>
      <c r="V998" s="164" cm="1">
        <f t="array" ref="V998">IFERROR(IF(E998="H",INDEX('DVOA Pred'!$G$2:$G$1000,MATCH($F998&amp;$B998&amp;$A998,'DVOA Pred'!$C$2:$C$1000&amp;'DVOA Pred'!$A$2:$A$1000&amp;'DVOA Pred'!$B$2:$B$1000,0)),
INDEX('DVOA Pred'!$H$2:$H$1000,MATCH($F998&amp;$B998&amp;$A998,'DVOA Pred'!$D$2:$D$1000&amp;'DVOA Pred'!$A$2:$A$1000&amp;'DVOA Pred'!$B$2:$B$1000,0))),"")</f>
        <v>-4.4000000000000021</v>
      </c>
      <c r="W998" s="164">
        <f t="shared" si="200"/>
        <v>-1.0999999999999979</v>
      </c>
      <c r="X998" s="164">
        <f t="shared" si="201"/>
        <v>-2.0999999999999979</v>
      </c>
      <c r="Y998" s="163">
        <f>IFERROR((PERCENTRANK($L$2:$L$20355,L998)*Multiples!$B$3)+((PERCENTRANK($W$2:$W$20355,W998)*(1-Multiples!$B$3))),"")</f>
        <v>0.66680000000000006</v>
      </c>
      <c r="Z998" s="165">
        <v>32</v>
      </c>
      <c r="AA998" s="165">
        <v>16</v>
      </c>
      <c r="AB998" s="166">
        <f t="shared" si="202"/>
        <v>16</v>
      </c>
      <c r="AC998" s="166">
        <f t="shared" si="203"/>
        <v>10.5</v>
      </c>
      <c r="AD998" s="166">
        <f t="shared" si="204"/>
        <v>9.5</v>
      </c>
      <c r="AE998" s="167" t="str">
        <f t="shared" si="205"/>
        <v>Yes</v>
      </c>
      <c r="AF998" s="167" t="str">
        <f t="shared" si="206"/>
        <v>Yes</v>
      </c>
      <c r="AG998" s="165"/>
      <c r="AH998" s="155"/>
      <c r="AI998" s="236" t="s">
        <v>658</v>
      </c>
      <c r="AJ998" s="181" t="s">
        <v>684</v>
      </c>
    </row>
    <row r="999" spans="1:36" customFormat="1" x14ac:dyDescent="0.25">
      <c r="A999" s="160">
        <v>4</v>
      </c>
      <c r="B999" s="161">
        <v>2024</v>
      </c>
      <c r="C999" s="5" t="str">
        <f t="shared" si="195"/>
        <v>2024 W4</v>
      </c>
      <c r="D999" s="161">
        <v>522</v>
      </c>
      <c r="E999" s="161" t="s">
        <v>651</v>
      </c>
      <c r="F999" s="161" t="s">
        <v>9</v>
      </c>
      <c r="G999" s="161" t="s">
        <v>39</v>
      </c>
      <c r="H999" s="161">
        <v>-7.5</v>
      </c>
      <c r="I999" s="162">
        <v>-8</v>
      </c>
      <c r="J999" s="233" t="str">
        <f t="shared" si="196"/>
        <v>F0.5</v>
      </c>
      <c r="K999" s="162">
        <f t="shared" si="197"/>
        <v>0.5</v>
      </c>
      <c r="L999" s="227">
        <f>IF(K999=0,0,
IF(J999="D0.5",0.5*SUMIFS('Key Numbers'!$C$2:$C$71,'Key Numbers'!$A$2:$A$71,"&gt;="&amp;ABS($I999),'Key Numbers'!$A$2:$A$71,"&lt;="&amp;ABS($H999)),
IF(J999="D-0.5",0.5*-1*SUMIFS('Key Numbers'!$C$2:$C$71,'Key Numbers'!$A$2:$A$71,"&lt;="&amp;ABS($I999),'Key Numbers'!$A$2:$A$71,"&gt;="&amp;ABS($H999)),
IF(J999="F0.5",0.5*SUMIFS('Key Numbers'!$C$2:$C$71,'Key Numbers'!$A$2:$A$71,"&lt;="&amp;ABS($I999),'Key Numbers'!$A$2:$A$71,"&gt;="&amp;ABS($H999)),
IF(J999="F-0.5",0.5*-1*SUMIFS('Key Numbers'!$C$2:$C$71,'Key Numbers'!$A$2:$A$71,"&gt;="&amp;ABS($I999),'Key Numbers'!$A$2:$A$71,"&lt;="&amp;ABS($H999)),
IF(AND(LEFT(J999,1)="F",K999&lt;0),-1*SUMIFS('Key Numbers'!$C$2:$C$71,'Key Numbers'!$A$2:$A$71,"&gt;="&amp;ABS($I999),'Key Numbers'!$A$2:$A$71,"&lt;="&amp;ABS($H999)),
IF(AND(LEFT(J999,1)="F",K999&gt;0),SUMIFS('Key Numbers'!$C$2:$C$71,'Key Numbers'!$A$2:$A$71,"&lt;="&amp;ABS($I999),'Key Numbers'!$A$2:$A$71,"&gt;="&amp;ABS($H999)),
IF(AND(LEFT(J999,1)="D",K999&lt;0),-1*SUMIFS('Key Numbers'!$C$2:$C$71,'Key Numbers'!$A$2:$A$71,"&lt;="&amp;ABS($I999),'Key Numbers'!$A$2:$A$71,"&gt;="&amp;ABS($H999)),
SUMIFS('Key Numbers'!$C$2:$C$71,'Key Numbers'!$A$2:$A$71,"&gt;="&amp;ABS($I999),'Key Numbers'!$A$2:$A$71,"&lt;="&amp;ABS($H999))))))))))</f>
        <v>1.9266055045871561E-2</v>
      </c>
      <c r="M999" s="163" cm="1">
        <f t="array" ref="M999">IFERROR(INDEX(DVOA!$E$2:$E$20095,MATCH($F999&amp;$A999-1&amp;$B999,DVOA!$C$2:$C$20095&amp;DVOA!$A$2:$A20392&amp;DVOA!$B$2:$B$20095,0)),0)</f>
        <v>9.3000000000000013E-2</v>
      </c>
      <c r="N999" s="163" cm="1">
        <f t="array" ref="N999">IFERROR(INDEX(WDVOA!$W$2:$W$1616,MATCH($F999&amp;$A999-1&amp;$B999,WDVOA!$U$2:$U$19616&amp;WDVOA!$V$2:$V$19616&amp;WDVOA!$B$2:$B$19616,0)),0)</f>
        <v>0</v>
      </c>
      <c r="O999" s="163" cm="1">
        <f t="array" ref="O999">IFERROR(INDEX(DVOA!$AC$2:$AC$20095,MATCH($F999&amp;$A999-1&amp;$B999,DVOA!$C$2:$C$20095&amp;DVOA!$A$2:$A$20095&amp;DVOA!$B$2:$B$20095,0)
),0)</f>
        <v>5.4000000000000006E-2</v>
      </c>
      <c r="P999" s="163" cm="1">
        <f t="array" ref="P999">IFERROR(INDEX(DVOA!$E$2:$E$20095,MATCH($G999&amp;$A999-1&amp;$B999,DVOA!$C$2:$C$20095&amp;DVOA!$A$2:$A20392&amp;DVOA!$B$2:$B$20095,0)),0)</f>
        <v>-9.6000000000000002E-2</v>
      </c>
      <c r="Q999" s="163" cm="1">
        <f t="array" ref="Q999">IFERROR(INDEX(WDVOA!$W$2:$W$1616,MATCH($G999&amp;$A999-1&amp;$B999,WDVOA!$U$2:$U$19616&amp;WDVOA!$V$2:$V$19616&amp;WDVOA!$B$2:$B$19616,0)),0)</f>
        <v>0</v>
      </c>
      <c r="R999" s="163" cm="1">
        <f t="array" ref="R999">IFERROR(INDEX(DVOA!$AC$2:$AC$20095,MATCH($G999&amp;$A999-1&amp;$B999,DVOA!$C$2:$C$20095&amp;DVOA!$A$2:$A$20095&amp;DVOA!$B$2:$B$20095,0)
),0)</f>
        <v>6.0000000000000001E-3</v>
      </c>
      <c r="S999" s="163">
        <f t="shared" si="208"/>
        <v>3.0000000000000002E-2</v>
      </c>
      <c r="T999" s="229">
        <f t="shared" si="198"/>
        <v>0.189</v>
      </c>
      <c r="U999" s="229" t="str">
        <f t="shared" si="199"/>
        <v/>
      </c>
      <c r="V999" s="164" cm="1">
        <f t="array" ref="V999">IFERROR(IF(E999="H",INDEX('DVOA Pred'!$G$2:$G$1000,MATCH($F999&amp;$B999&amp;$A999,'DVOA Pred'!$C$2:$C$1000&amp;'DVOA Pred'!$A$2:$A$1000&amp;'DVOA Pred'!$B$2:$B$1000,0)),
INDEX('DVOA Pred'!$H$2:$H$1000,MATCH($F999&amp;$B999&amp;$A999,'DVOA Pred'!$D$2:$D$1000&amp;'DVOA Pred'!$A$2:$A$1000&amp;'DVOA Pred'!$B$2:$B$1000,0))),"")</f>
        <v>-8.1999999999999993</v>
      </c>
      <c r="W999" s="164">
        <f t="shared" si="200"/>
        <v>0.69999999999999929</v>
      </c>
      <c r="X999" s="164">
        <f t="shared" si="201"/>
        <v>0.19999999999999929</v>
      </c>
      <c r="Y999" s="163">
        <f>IFERROR((PERCENTRANK($L$2:$L$20355,L999)*Multiples!$B$3)+((PERCENTRANK($W$2:$W$20355,W999)*(1-Multiples!$B$3))),"")</f>
        <v>0.66139999999999999</v>
      </c>
      <c r="Z999" s="165">
        <v>9</v>
      </c>
      <c r="AA999" s="165">
        <v>10</v>
      </c>
      <c r="AB999" s="166">
        <f t="shared" si="202"/>
        <v>-1</v>
      </c>
      <c r="AC999" s="166">
        <f t="shared" si="203"/>
        <v>-8.5</v>
      </c>
      <c r="AD999" s="166">
        <f t="shared" si="204"/>
        <v>-9</v>
      </c>
      <c r="AE999" s="167" t="str">
        <f t="shared" si="205"/>
        <v>No</v>
      </c>
      <c r="AF999" s="167" t="str">
        <f t="shared" si="206"/>
        <v>No</v>
      </c>
      <c r="AG999" s="165"/>
      <c r="AH999" s="155"/>
      <c r="AI999" s="155"/>
      <c r="AJ999" s="180"/>
    </row>
    <row r="1000" spans="1:36" customFormat="1" x14ac:dyDescent="0.25">
      <c r="A1000" s="7">
        <v>2</v>
      </c>
      <c r="B1000" s="5">
        <v>2024</v>
      </c>
      <c r="C1000" s="5" t="str">
        <f t="shared" si="195"/>
        <v>2024 W2</v>
      </c>
      <c r="D1000" s="5">
        <v>485</v>
      </c>
      <c r="E1000" s="5" t="s">
        <v>649</v>
      </c>
      <c r="F1000" s="5" t="s">
        <v>53</v>
      </c>
      <c r="G1000" s="5" t="s">
        <v>18</v>
      </c>
      <c r="H1000" s="5">
        <v>9.5</v>
      </c>
      <c r="I1000" s="61">
        <v>8.5</v>
      </c>
      <c r="J1000" s="62" t="str">
        <f t="shared" si="196"/>
        <v>D1</v>
      </c>
      <c r="K1000" s="61">
        <f t="shared" si="197"/>
        <v>1</v>
      </c>
      <c r="L1000" s="228">
        <f>IF(K1000=0,0,
IF(J1000="D0.5",0.5*SUMIFS('Key Numbers'!$C$2:$C$71,'Key Numbers'!$A$2:$A$71,"&gt;="&amp;ABS($I1000),'Key Numbers'!$A$2:$A$71,"&lt;="&amp;ABS($H1000)),
IF(J1000="D-0.5",0.5*-1*SUMIFS('Key Numbers'!$C$2:$C$71,'Key Numbers'!$A$2:$A$71,"&lt;="&amp;ABS($I1000),'Key Numbers'!$A$2:$A$71,"&gt;="&amp;ABS($H1000)),
IF(J1000="F0.5",0.5*SUMIFS('Key Numbers'!$C$2:$C$71,'Key Numbers'!$A$2:$A$71,"&lt;="&amp;ABS($I1000),'Key Numbers'!$A$2:$A$71,"&gt;="&amp;ABS($H1000)),
IF(J1000="F-0.5",0.5*-1*SUMIFS('Key Numbers'!$C$2:$C$71,'Key Numbers'!$A$2:$A$71,"&gt;="&amp;ABS($I1000),'Key Numbers'!$A$2:$A$71,"&lt;="&amp;ABS($H1000)),
IF(AND(LEFT(J1000,1)="F",K1000&lt;0),-1*SUMIFS('Key Numbers'!$C$2:$C$71,'Key Numbers'!$A$2:$A$71,"&gt;="&amp;ABS($I1000),'Key Numbers'!$A$2:$A$71,"&lt;="&amp;ABS($H1000)),
IF(AND(LEFT(J1000,1)="F",K1000&gt;0),SUMIFS('Key Numbers'!$C$2:$C$71,'Key Numbers'!$A$2:$A$71,"&lt;="&amp;ABS($I1000),'Key Numbers'!$A$2:$A$71,"&gt;="&amp;ABS($H1000)),
IF(AND(LEFT(J1000,1)="D",K1000&lt;0),-1*SUMIFS('Key Numbers'!$C$2:$C$71,'Key Numbers'!$A$2:$A$71,"&lt;="&amp;ABS($I1000),'Key Numbers'!$A$2:$A$71,"&gt;="&amp;ABS($H1000)),
SUMIFS('Key Numbers'!$C$2:$C$71,'Key Numbers'!$A$2:$A$71,"&gt;="&amp;ABS($I1000),'Key Numbers'!$A$2:$A$71,"&lt;="&amp;ABS($H1000))))))))))</f>
        <v>1.6513761467889909E-2</v>
      </c>
      <c r="M1000" s="6" cm="1">
        <f t="array" ref="M1000">IFERROR(INDEX(DVOA!$E$2:$E$20095,MATCH($F1000&amp;$A1000-1&amp;$B1000,DVOA!$C$2:$C$20095&amp;DVOA!$A$2:$A20348&amp;DVOA!$B$2:$B$20095,0)),0)</f>
        <v>-0.33600000000000002</v>
      </c>
      <c r="N1000" s="6" cm="1">
        <f t="array" ref="N1000">IFERROR(INDEX(WDVOA!$W$2:$W$1616,MATCH($F1000&amp;$A1000-1&amp;$B1000,WDVOA!$U$2:$U$19616&amp;WDVOA!$V$2:$V$19616&amp;WDVOA!$B$2:$B$19616,0)),0)</f>
        <v>0</v>
      </c>
      <c r="O1000" s="6" cm="1">
        <f t="array" ref="O1000">IFERROR(INDEX(DVOA!$AC$2:$AC$20095,MATCH($F1000&amp;$A1000-1&amp;$B1000,DVOA!$C$2:$C$20095&amp;DVOA!$A$2:$A$20095&amp;DVOA!$B$2:$B$20095,0)
),0)</f>
        <v>0</v>
      </c>
      <c r="P1000" s="6" cm="1">
        <f t="array" ref="P1000">IFERROR(INDEX(DVOA!$E$2:$E$20095,MATCH($G1000&amp;$A1000-1&amp;$B1000,DVOA!$C$2:$C$20095&amp;DVOA!$A$2:$A20348&amp;DVOA!$B$2:$B$20095,0)),0)</f>
        <v>-0.113</v>
      </c>
      <c r="Q1000" s="6" cm="1">
        <f t="array" ref="Q1000">IFERROR(INDEX(WDVOA!$W$2:$W$1616,MATCH($G1000&amp;$A1000-1&amp;$B1000,WDVOA!$U$2:$U$19616&amp;WDVOA!$V$2:$V$19616&amp;WDVOA!$B$2:$B$19616,0)),0)</f>
        <v>0</v>
      </c>
      <c r="R1000" s="6" cm="1">
        <f t="array" ref="R1000">IFERROR(INDEX(DVOA!$AC$2:$AC$20095,MATCH($G1000&amp;$A1000-1&amp;$B1000,DVOA!$C$2:$C$20095&amp;DVOA!$A$2:$A$20095&amp;DVOA!$B$2:$B$20095,0)
),0)</f>
        <v>0</v>
      </c>
      <c r="S1000" s="6" t="str">
        <f>IF(O1000=0,"",AVERAGE(O1000,R1000))</f>
        <v/>
      </c>
      <c r="T1000" s="104">
        <f t="shared" si="198"/>
        <v>-0.22300000000000003</v>
      </c>
      <c r="U1000" s="104" t="str">
        <f t="shared" si="199"/>
        <v/>
      </c>
      <c r="V1000" s="26" cm="1">
        <f t="array" ref="V1000">IFERROR(IF(E1000="H",INDEX('DVOA Pred'!$G$2:$G$1000,MATCH($F1000&amp;$B1000&amp;$A1000,'DVOA Pred'!$C$2:$C$1000&amp;'DVOA Pred'!$A$2:$A$1000&amp;'DVOA Pred'!$B$2:$B$1000,0)),
INDEX('DVOA Pred'!$H$2:$H$1000,MATCH($F1000&amp;$B1000&amp;$A1000,'DVOA Pred'!$D$2:$D$1000&amp;'DVOA Pred'!$A$2:$A$1000&amp;'DVOA Pred'!$B$2:$B$1000,0))),"")</f>
        <v>8.6999999999999993</v>
      </c>
      <c r="W1000" s="26">
        <f t="shared" si="200"/>
        <v>0.80000000000000071</v>
      </c>
      <c r="X1000" s="26">
        <f t="shared" si="201"/>
        <v>-0.19999999999999929</v>
      </c>
      <c r="Y1000" s="6">
        <f>IFERROR((PERCENTRANK($L$2:$L$20355,L1000)*Multiples!$B$3)+((PERCENTRANK($W$2:$W$20355,W1000)*(1-Multiples!$B$3))),"")</f>
        <v>0.66080000000000005</v>
      </c>
      <c r="Z1000" s="64">
        <v>26</v>
      </c>
      <c r="AA1000" s="64">
        <v>23</v>
      </c>
      <c r="AB1000" s="24">
        <f t="shared" si="202"/>
        <v>3</v>
      </c>
      <c r="AC1000" s="24">
        <f t="shared" si="203"/>
        <v>12.5</v>
      </c>
      <c r="AD1000" s="24">
        <f t="shared" si="204"/>
        <v>11.5</v>
      </c>
      <c r="AE1000" s="99" t="str">
        <f t="shared" si="205"/>
        <v>Yes</v>
      </c>
      <c r="AF1000" s="99" t="str">
        <f t="shared" si="206"/>
        <v>Yes</v>
      </c>
      <c r="AG1000" s="64" t="s">
        <v>652</v>
      </c>
      <c r="AH1000" s="105" t="s">
        <v>652</v>
      </c>
      <c r="AI1000" s="105" t="s">
        <v>652</v>
      </c>
      <c r="AJ1000" s="66"/>
    </row>
    <row r="1001" spans="1:36" customFormat="1" x14ac:dyDescent="0.25">
      <c r="A1001" s="160">
        <v>7</v>
      </c>
      <c r="B1001" s="161">
        <v>2024</v>
      </c>
      <c r="C1001" s="161" t="str">
        <f t="shared" si="195"/>
        <v>2024 W7</v>
      </c>
      <c r="D1001" s="161">
        <v>560</v>
      </c>
      <c r="E1001" s="161" t="s">
        <v>651</v>
      </c>
      <c r="F1001" s="161" t="s">
        <v>15</v>
      </c>
      <c r="G1001" s="161" t="s">
        <v>7</v>
      </c>
      <c r="H1001" s="161">
        <v>3.5</v>
      </c>
      <c r="I1001" s="162">
        <v>3</v>
      </c>
      <c r="J1001" s="233" t="str">
        <f t="shared" si="196"/>
        <v>D0.5</v>
      </c>
      <c r="K1001" s="162">
        <f t="shared" si="197"/>
        <v>0.5</v>
      </c>
      <c r="L1001" s="227">
        <f>IF(K1001=0,0,
IF(J1001="D0.5",0.5*SUMIFS('Key Numbers'!$C$2:$C$71,'Key Numbers'!$A$2:$A$71,"&gt;="&amp;ABS($I1001),'Key Numbers'!$A$2:$A$71,"&lt;="&amp;ABS($H1001)),
IF(J1001="D-0.5",0.5*-1*SUMIFS('Key Numbers'!$C$2:$C$71,'Key Numbers'!$A$2:$A$71,"&lt;="&amp;ABS($I1001),'Key Numbers'!$A$2:$A$71,"&gt;="&amp;ABS($H1001)),
IF(J1001="F0.5",0.5*SUMIFS('Key Numbers'!$C$2:$C$71,'Key Numbers'!$A$2:$A$71,"&lt;="&amp;ABS($I1001),'Key Numbers'!$A$2:$A$71,"&gt;="&amp;ABS($H1001)),
IF(J1001="F-0.5",0.5*-1*SUMIFS('Key Numbers'!$C$2:$C$71,'Key Numbers'!$A$2:$A$71,"&gt;="&amp;ABS($I1001),'Key Numbers'!$A$2:$A$71,"&lt;="&amp;ABS($H1001)),
IF(AND(LEFT(J1001,1)="F",K1001&lt;0),-1*SUMIFS('Key Numbers'!$C$2:$C$71,'Key Numbers'!$A$2:$A$71,"&gt;="&amp;ABS($I1001),'Key Numbers'!$A$2:$A$71,"&lt;="&amp;ABS($H1001)),
IF(AND(LEFT(J1001,1)="F",K1001&gt;0),SUMIFS('Key Numbers'!$C$2:$C$71,'Key Numbers'!$A$2:$A$71,"&lt;="&amp;ABS($I1001),'Key Numbers'!$A$2:$A$71,"&gt;="&amp;ABS($H1001)),
IF(AND(LEFT(J1001,1)="D",K1001&lt;0),-1*SUMIFS('Key Numbers'!$C$2:$C$71,'Key Numbers'!$A$2:$A$71,"&lt;="&amp;ABS($I1001),'Key Numbers'!$A$2:$A$71,"&gt;="&amp;ABS($H1001)),
SUMIFS('Key Numbers'!$C$2:$C$71,'Key Numbers'!$A$2:$A$71,"&gt;="&amp;ABS($I1001),'Key Numbers'!$A$2:$A$71,"&lt;="&amp;ABS($H1001))))))))))</f>
        <v>7.247706422018349E-2</v>
      </c>
      <c r="M1001" s="163" cm="1">
        <f t="array" ref="M1001">IFERROR(INDEX(DVOA!$E$2:$E$20095,MATCH($F1001&amp;$A1001-1&amp;$B1001,DVOA!$C$2:$C$20095&amp;DVOA!$A$2:$A20430&amp;DVOA!$B$2:$B$20095,0)),0)</f>
        <v>-0.1</v>
      </c>
      <c r="N1001" s="163" cm="1">
        <f t="array" ref="N1001">IFERROR(INDEX(WDVOA!$W$2:$W$1616,MATCH($F1001&amp;$A1001-1&amp;$B1001,WDVOA!$U$2:$U$19616&amp;WDVOA!$V$2:$V$19616&amp;WDVOA!$B$2:$B$19616,0)),0)</f>
        <v>0</v>
      </c>
      <c r="O1001" s="163" cm="1">
        <f t="array" ref="O1001">IFERROR(INDEX(DVOA!$AC$2:$AC$20095,MATCH($F1001&amp;$A1001-1&amp;$B1001,DVOA!$C$2:$C$20095&amp;DVOA!$A$2:$A$20095&amp;DVOA!$B$2:$B$20095,0)
),0)</f>
        <v>8.6999999999999994E-2</v>
      </c>
      <c r="P1001" s="163" cm="1">
        <f t="array" ref="P1001">IFERROR(INDEX(DVOA!$E$2:$E$20095,MATCH($G1001&amp;$A1001-1&amp;$B1001,DVOA!$C$2:$C$20095&amp;DVOA!$A$2:$A20430&amp;DVOA!$B$2:$B$20095,0)),0)</f>
        <v>-6.9000000000000006E-2</v>
      </c>
      <c r="Q1001" s="163" cm="1">
        <f t="array" ref="Q1001">IFERROR(INDEX(WDVOA!$W$2:$W$1616,MATCH($G1001&amp;$A1001-1&amp;$B1001,WDVOA!$U$2:$U$19616&amp;WDVOA!$V$2:$V$19616&amp;WDVOA!$B$2:$B$19616,0)),0)</f>
        <v>0</v>
      </c>
      <c r="R1001" s="163" cm="1">
        <f t="array" ref="R1001">IFERROR(INDEX(DVOA!$AC$2:$AC$20095,MATCH($G1001&amp;$A1001-1&amp;$B1001,DVOA!$C$2:$C$20095&amp;DVOA!$A$2:$A$20095&amp;DVOA!$B$2:$B$20095,0)
),0)</f>
        <v>3.9E-2</v>
      </c>
      <c r="S1001" s="163">
        <f>AVERAGE(O1001,R1001)</f>
        <v>6.3E-2</v>
      </c>
      <c r="T1001" s="229">
        <f t="shared" si="198"/>
        <v>-3.1E-2</v>
      </c>
      <c r="U1001" s="229" t="str">
        <f t="shared" si="199"/>
        <v/>
      </c>
      <c r="V1001" s="164" cm="1">
        <f t="array" ref="V1001">IFERROR(IF(E1001="H",INDEX('DVOA Pred'!$G$2:$G$1000,MATCH($F1001&amp;$B1001&amp;$A1001,'DVOA Pred'!$C$2:$C$1000&amp;'DVOA Pred'!$A$2:$A$1000&amp;'DVOA Pred'!$B$2:$B$1000,0)),
INDEX('DVOA Pred'!$H$2:$H$1000,MATCH($F1001&amp;$B1001&amp;$A1001,'DVOA Pred'!$D$2:$D$1000&amp;'DVOA Pred'!$A$2:$A$1000&amp;'DVOA Pred'!$B$2:$B$1000,0))),"")</f>
        <v>4.4000000000000021</v>
      </c>
      <c r="W1001" s="164">
        <f t="shared" si="200"/>
        <v>-0.90000000000000213</v>
      </c>
      <c r="X1001" s="164">
        <f t="shared" si="201"/>
        <v>-1.4000000000000021</v>
      </c>
      <c r="Y1001" s="163">
        <f>IFERROR((PERCENTRANK($L$2:$L$20355,L1001)*Multiples!$B$3)+((PERCENTRANK($W$2:$W$20355,W1001)*(1-Multiples!$B$3))),"")</f>
        <v>0.63759999999999994</v>
      </c>
      <c r="Z1001" s="165">
        <v>3</v>
      </c>
      <c r="AA1001" s="165">
        <v>28</v>
      </c>
      <c r="AB1001" s="166">
        <f t="shared" si="202"/>
        <v>-25</v>
      </c>
      <c r="AC1001" s="166">
        <f t="shared" si="203"/>
        <v>-21.5</v>
      </c>
      <c r="AD1001" s="166">
        <f t="shared" si="204"/>
        <v>-22</v>
      </c>
      <c r="AE1001" s="167" t="str">
        <f t="shared" si="205"/>
        <v>No</v>
      </c>
      <c r="AF1001" s="167" t="str">
        <f t="shared" si="206"/>
        <v>No</v>
      </c>
      <c r="AG1001" s="165" t="s">
        <v>652</v>
      </c>
      <c r="AH1001" s="155"/>
      <c r="AI1001" s="236">
        <v>2</v>
      </c>
      <c r="AJ1001" s="181"/>
    </row>
    <row r="1002" spans="1:36" customFormat="1" x14ac:dyDescent="0.25">
      <c r="A1002" s="7">
        <v>2</v>
      </c>
      <c r="B1002" s="5">
        <v>2024</v>
      </c>
      <c r="C1002" s="5" t="str">
        <f t="shared" si="195"/>
        <v>2024 W2</v>
      </c>
      <c r="D1002" s="5">
        <v>488</v>
      </c>
      <c r="E1002" s="5" t="s">
        <v>651</v>
      </c>
      <c r="F1002" s="5" t="s">
        <v>17</v>
      </c>
      <c r="G1002" s="5" t="s">
        <v>30</v>
      </c>
      <c r="H1002" s="5">
        <v>3.5</v>
      </c>
      <c r="I1002" s="61">
        <v>3</v>
      </c>
      <c r="J1002" s="62" t="str">
        <f t="shared" si="196"/>
        <v>D0.5</v>
      </c>
      <c r="K1002" s="61">
        <f t="shared" si="197"/>
        <v>0.5</v>
      </c>
      <c r="L1002" s="228">
        <f>IF(K1002=0,0,
IF(J1002="D0.5",0.5*SUMIFS('Key Numbers'!$C$2:$C$71,'Key Numbers'!$A$2:$A$71,"&gt;="&amp;ABS($I1002),'Key Numbers'!$A$2:$A$71,"&lt;="&amp;ABS($H1002)),
IF(J1002="D-0.5",0.5*-1*SUMIFS('Key Numbers'!$C$2:$C$71,'Key Numbers'!$A$2:$A$71,"&lt;="&amp;ABS($I1002),'Key Numbers'!$A$2:$A$71,"&gt;="&amp;ABS($H1002)),
IF(J1002="F0.5",0.5*SUMIFS('Key Numbers'!$C$2:$C$71,'Key Numbers'!$A$2:$A$71,"&lt;="&amp;ABS($I1002),'Key Numbers'!$A$2:$A$71,"&gt;="&amp;ABS($H1002)),
IF(J1002="F-0.5",0.5*-1*SUMIFS('Key Numbers'!$C$2:$C$71,'Key Numbers'!$A$2:$A$71,"&gt;="&amp;ABS($I1002),'Key Numbers'!$A$2:$A$71,"&lt;="&amp;ABS($H1002)),
IF(AND(LEFT(J1002,1)="F",K1002&lt;0),-1*SUMIFS('Key Numbers'!$C$2:$C$71,'Key Numbers'!$A$2:$A$71,"&gt;="&amp;ABS($I1002),'Key Numbers'!$A$2:$A$71,"&lt;="&amp;ABS($H1002)),
IF(AND(LEFT(J1002,1)="F",K1002&gt;0),SUMIFS('Key Numbers'!$C$2:$C$71,'Key Numbers'!$A$2:$A$71,"&lt;="&amp;ABS($I1002),'Key Numbers'!$A$2:$A$71,"&gt;="&amp;ABS($H1002)),
IF(AND(LEFT(J1002,1)="D",K1002&lt;0),-1*SUMIFS('Key Numbers'!$C$2:$C$71,'Key Numbers'!$A$2:$A$71,"&lt;="&amp;ABS($I1002),'Key Numbers'!$A$2:$A$71,"&gt;="&amp;ABS($H1002)),
SUMIFS('Key Numbers'!$C$2:$C$71,'Key Numbers'!$A$2:$A$71,"&gt;="&amp;ABS($I1002),'Key Numbers'!$A$2:$A$71,"&lt;="&amp;ABS($H1002))))))))))</f>
        <v>7.247706422018349E-2</v>
      </c>
      <c r="M1002" s="6" cm="1">
        <f t="array" ref="M1002">IFERROR(INDEX(DVOA!$E$2:$E$20095,MATCH($F1002&amp;$A1002-1&amp;$B1002,DVOA!$C$2:$C$20095&amp;DVOA!$A$2:$A20365&amp;DVOA!$B$2:$B$20095,0)),0)</f>
        <v>0.24</v>
      </c>
      <c r="N1002" s="6" cm="1">
        <f t="array" ref="N1002">IFERROR(INDEX(WDVOA!$W$2:$W$1616,MATCH($F1002&amp;$A1002-1&amp;$B1002,WDVOA!$U$2:$U$19616&amp;WDVOA!$V$2:$V$19616&amp;WDVOA!$B$2:$B$19616,0)),0)</f>
        <v>0</v>
      </c>
      <c r="O1002" s="6" cm="1">
        <f t="array" ref="O1002">IFERROR(INDEX(DVOA!$AC$2:$AC$20095,MATCH($F1002&amp;$A1002-1&amp;$B1002,DVOA!$C$2:$C$20095&amp;DVOA!$A$2:$A$20095&amp;DVOA!$B$2:$B$20095,0)
),0)</f>
        <v>0</v>
      </c>
      <c r="P1002" s="6" cm="1">
        <f t="array" ref="P1002">IFERROR(INDEX(DVOA!$E$2:$E$20095,MATCH($G1002&amp;$A1002-1&amp;$B1002,DVOA!$C$2:$C$20095&amp;DVOA!$A$2:$A20365&amp;DVOA!$B$2:$B$20095,0)),0)</f>
        <v>0.71299999999999997</v>
      </c>
      <c r="Q1002" s="6" cm="1">
        <f t="array" ref="Q1002">IFERROR(INDEX(WDVOA!$W$2:$W$1616,MATCH($G1002&amp;$A1002-1&amp;$B1002,WDVOA!$U$2:$U$19616&amp;WDVOA!$V$2:$V$19616&amp;WDVOA!$B$2:$B$19616,0)),0)</f>
        <v>0</v>
      </c>
      <c r="R1002" s="6" cm="1">
        <f t="array" ref="R1002">IFERROR(INDEX(DVOA!$AC$2:$AC$20095,MATCH($G1002&amp;$A1002-1&amp;$B1002,DVOA!$C$2:$C$20095&amp;DVOA!$A$2:$A$20095&amp;DVOA!$B$2:$B$20095,0)
),0)</f>
        <v>0</v>
      </c>
      <c r="S1002" s="6" t="str">
        <f>IF(O1002=0,"",AVERAGE(O1002,R1002))</f>
        <v/>
      </c>
      <c r="T1002" s="104">
        <f t="shared" si="198"/>
        <v>-0.47299999999999998</v>
      </c>
      <c r="U1002" s="104" t="str">
        <f t="shared" si="199"/>
        <v/>
      </c>
      <c r="V1002" s="26" cm="1">
        <f t="array" ref="V1002">IFERROR(IF(E1002="H",INDEX('DVOA Pred'!$G$2:$G$1000,MATCH($F1002&amp;$B1002&amp;$A1002,'DVOA Pred'!$C$2:$C$1000&amp;'DVOA Pred'!$A$2:$A$1000&amp;'DVOA Pred'!$B$2:$B$1000,0)),
INDEX('DVOA Pred'!$H$2:$H$1000,MATCH($F1002&amp;$B1002&amp;$A1002,'DVOA Pred'!$D$2:$D$1000&amp;'DVOA Pred'!$A$2:$A$1000&amp;'DVOA Pred'!$B$2:$B$1000,0))),"")</f>
        <v>4.5</v>
      </c>
      <c r="W1002" s="26">
        <f t="shared" si="200"/>
        <v>-1</v>
      </c>
      <c r="X1002" s="26">
        <f t="shared" si="201"/>
        <v>-1.5</v>
      </c>
      <c r="Y1002" s="6">
        <f>IFERROR((PERCENTRANK($L$2:$L$20355,L1002)*Multiples!$B$3)+((PERCENTRANK($W$2:$W$20355,W1002)*(1-Multiples!$B$3))),"")</f>
        <v>0.62999999999999989</v>
      </c>
      <c r="Z1002" s="64">
        <v>20</v>
      </c>
      <c r="AA1002" s="64">
        <v>23</v>
      </c>
      <c r="AB1002" s="24">
        <f t="shared" si="202"/>
        <v>-3</v>
      </c>
      <c r="AC1002" s="24">
        <f t="shared" si="203"/>
        <v>0.5</v>
      </c>
      <c r="AD1002" s="24">
        <f t="shared" si="204"/>
        <v>0</v>
      </c>
      <c r="AE1002" s="99" t="str">
        <f t="shared" si="205"/>
        <v>Yes</v>
      </c>
      <c r="AF1002" s="99" t="str">
        <f t="shared" si="206"/>
        <v>No</v>
      </c>
      <c r="AG1002" s="64" t="s">
        <v>652</v>
      </c>
      <c r="AH1002" s="105"/>
      <c r="AI1002" s="105" t="s">
        <v>652</v>
      </c>
      <c r="AJ1002" s="66"/>
    </row>
    <row r="1003" spans="1:36" customFormat="1" x14ac:dyDescent="0.25">
      <c r="A1003" s="160">
        <v>5</v>
      </c>
      <c r="B1003" s="161">
        <v>2024</v>
      </c>
      <c r="C1003" s="5" t="str">
        <f t="shared" si="195"/>
        <v>2024 W5</v>
      </c>
      <c r="D1003" s="161">
        <v>533</v>
      </c>
      <c r="E1003" s="161" t="s">
        <v>651</v>
      </c>
      <c r="F1003" s="161" t="s">
        <v>12</v>
      </c>
      <c r="G1003" s="161" t="s">
        <v>35</v>
      </c>
      <c r="H1003" s="161">
        <v>-2.5</v>
      </c>
      <c r="I1003" s="162">
        <v>-3.5</v>
      </c>
      <c r="J1003" s="233" t="str">
        <f t="shared" si="196"/>
        <v>F1</v>
      </c>
      <c r="K1003" s="162">
        <f t="shared" si="197"/>
        <v>1</v>
      </c>
      <c r="L1003" s="227">
        <f>IF(K1003=0,0,
IF(J1003="D0.5",0.5*SUMIFS('Key Numbers'!$C$2:$C$71,'Key Numbers'!$A$2:$A$71,"&gt;="&amp;ABS($I1003),'Key Numbers'!$A$2:$A$71,"&lt;="&amp;ABS($H1003)),
IF(J1003="D-0.5",0.5*-1*SUMIFS('Key Numbers'!$C$2:$C$71,'Key Numbers'!$A$2:$A$71,"&lt;="&amp;ABS($I1003),'Key Numbers'!$A$2:$A$71,"&gt;="&amp;ABS($H1003)),
IF(J1003="F0.5",0.5*SUMIFS('Key Numbers'!$C$2:$C$71,'Key Numbers'!$A$2:$A$71,"&lt;="&amp;ABS($I1003),'Key Numbers'!$A$2:$A$71,"&gt;="&amp;ABS($H1003)),
IF(J1003="F-0.5",0.5*-1*SUMIFS('Key Numbers'!$C$2:$C$71,'Key Numbers'!$A$2:$A$71,"&gt;="&amp;ABS($I1003),'Key Numbers'!$A$2:$A$71,"&lt;="&amp;ABS($H1003)),
IF(AND(LEFT(J1003,1)="F",K1003&lt;0),-1*SUMIFS('Key Numbers'!$C$2:$C$71,'Key Numbers'!$A$2:$A$71,"&gt;="&amp;ABS($I1003),'Key Numbers'!$A$2:$A$71,"&lt;="&amp;ABS($H1003)),
IF(AND(LEFT(J1003,1)="F",K1003&gt;0),SUMIFS('Key Numbers'!$C$2:$C$71,'Key Numbers'!$A$2:$A$71,"&lt;="&amp;ABS($I1003),'Key Numbers'!$A$2:$A$71,"&gt;="&amp;ABS($H1003)),
IF(AND(LEFT(J1003,1)="D",K1003&lt;0),-1*SUMIFS('Key Numbers'!$C$2:$C$71,'Key Numbers'!$A$2:$A$71,"&lt;="&amp;ABS($I1003),'Key Numbers'!$A$2:$A$71,"&gt;="&amp;ABS($H1003)),
SUMIFS('Key Numbers'!$C$2:$C$71,'Key Numbers'!$A$2:$A$71,"&gt;="&amp;ABS($I1003),'Key Numbers'!$A$2:$A$71,"&lt;="&amp;ABS($H1003))))))))))</f>
        <v>0.14495412844036698</v>
      </c>
      <c r="M1003" s="163" cm="1">
        <f t="array" ref="M1003">IFERROR(INDEX(DVOA!$E$2:$E$20095,MATCH($F1003&amp;$A1003-1&amp;$B1003,DVOA!$C$2:$C$20095&amp;DVOA!$A$2:$A20395&amp;DVOA!$B$2:$B$20095,0)),0)</f>
        <v>-0.34100000000000003</v>
      </c>
      <c r="N1003" s="163" cm="1">
        <f t="array" ref="N1003">IFERROR(INDEX(WDVOA!$W$2:$W$1616,MATCH($F1003&amp;$A1003-1&amp;$B1003,WDVOA!$U$2:$U$19616&amp;WDVOA!$V$2:$V$19616&amp;WDVOA!$B$2:$B$19616,0)),0)</f>
        <v>0</v>
      </c>
      <c r="O1003" s="163" cm="1">
        <f t="array" ref="O1003">IFERROR(INDEX(DVOA!$AC$2:$AC$20095,MATCH($F1003&amp;$A1003-1&amp;$B1003,DVOA!$C$2:$C$20095&amp;DVOA!$A$2:$A$20095&amp;DVOA!$B$2:$B$20095,0)
),0)</f>
        <v>9.6000000000000002E-2</v>
      </c>
      <c r="P1003" s="163" cm="1">
        <f t="array" ref="P1003">IFERROR(INDEX(DVOA!$E$2:$E$20095,MATCH($G1003&amp;$A1003-1&amp;$B1003,DVOA!$C$2:$C$20095&amp;DVOA!$A$2:$A20395&amp;DVOA!$B$2:$B$20095,0)),0)</f>
        <v>6.3E-2</v>
      </c>
      <c r="Q1003" s="163" cm="1">
        <f t="array" ref="Q1003">IFERROR(INDEX(WDVOA!$W$2:$W$1616,MATCH($G1003&amp;$A1003-1&amp;$B1003,WDVOA!$U$2:$U$19616&amp;WDVOA!$V$2:$V$19616&amp;WDVOA!$B$2:$B$19616,0)),0)</f>
        <v>0</v>
      </c>
      <c r="R1003" s="163" cm="1">
        <f t="array" ref="R1003">IFERROR(INDEX(DVOA!$AC$2:$AC$20095,MATCH($G1003&amp;$A1003-1&amp;$B1003,DVOA!$C$2:$C$20095&amp;DVOA!$A$2:$A$20095&amp;DVOA!$B$2:$B$20095,0)
),0)</f>
        <v>3.4000000000000002E-2</v>
      </c>
      <c r="S1003" s="163">
        <f t="shared" ref="S1003:S1014" si="209">AVERAGE(O1003,R1003)</f>
        <v>6.5000000000000002E-2</v>
      </c>
      <c r="T1003" s="229">
        <f t="shared" si="198"/>
        <v>-0.40400000000000003</v>
      </c>
      <c r="U1003" s="229" t="str">
        <f t="shared" si="199"/>
        <v/>
      </c>
      <c r="V1003" s="164" cm="1">
        <f t="array" ref="V1003">IFERROR(IF(E1003="H",INDEX('DVOA Pred'!$G$2:$G$1000,MATCH($F1003&amp;$B1003&amp;$A1003,'DVOA Pred'!$C$2:$C$1000&amp;'DVOA Pred'!$A$2:$A$1000&amp;'DVOA Pred'!$B$2:$B$1000,0)),
INDEX('DVOA Pred'!$H$2:$H$1000,MATCH($F1003&amp;$B1003&amp;$A1003,'DVOA Pred'!$D$2:$D$1000&amp;'DVOA Pred'!$A$2:$A$1000&amp;'DVOA Pred'!$B$2:$B$1000,0))),"")</f>
        <v>-9.9999999999997868E-2</v>
      </c>
      <c r="W1003" s="164">
        <f t="shared" si="200"/>
        <v>-2.4000000000000021</v>
      </c>
      <c r="X1003" s="164">
        <f t="shared" si="201"/>
        <v>-3.4000000000000021</v>
      </c>
      <c r="Y1003" s="163">
        <f>IFERROR((PERCENTRANK($L$2:$L$20355,L1003)*Multiples!$B$3)+((PERCENTRANK($W$2:$W$20355,W1003)*(1-Multiples!$B$3))),"")</f>
        <v>0.62659999999999993</v>
      </c>
      <c r="Z1003" s="165">
        <v>37</v>
      </c>
      <c r="AA1003" s="165">
        <v>34</v>
      </c>
      <c r="AB1003" s="166">
        <f t="shared" si="202"/>
        <v>3</v>
      </c>
      <c r="AC1003" s="166">
        <f t="shared" si="203"/>
        <v>0.5</v>
      </c>
      <c r="AD1003" s="166">
        <f t="shared" si="204"/>
        <v>-0.5</v>
      </c>
      <c r="AE1003" s="167" t="str">
        <f t="shared" si="205"/>
        <v>Yes</v>
      </c>
      <c r="AF1003" s="167" t="str">
        <f t="shared" si="206"/>
        <v>No</v>
      </c>
      <c r="AG1003" s="165"/>
      <c r="AH1003" s="155"/>
      <c r="AI1003" s="236"/>
      <c r="AJ1003" s="181"/>
    </row>
    <row r="1004" spans="1:36" customFormat="1" x14ac:dyDescent="0.25">
      <c r="A1004" s="7">
        <v>3</v>
      </c>
      <c r="B1004" s="5">
        <v>2024</v>
      </c>
      <c r="C1004" s="5" t="str">
        <f t="shared" si="195"/>
        <v>2024 W3</v>
      </c>
      <c r="D1004" s="5">
        <v>508</v>
      </c>
      <c r="E1004" s="5" t="s">
        <v>651</v>
      </c>
      <c r="F1004" s="5" t="s">
        <v>3</v>
      </c>
      <c r="G1004" s="5" t="s">
        <v>18</v>
      </c>
      <c r="H1004" s="5">
        <v>1.5</v>
      </c>
      <c r="I1004" s="61">
        <v>1</v>
      </c>
      <c r="J1004" s="62" t="str">
        <f t="shared" si="196"/>
        <v>D0.5</v>
      </c>
      <c r="K1004" s="61">
        <f t="shared" si="197"/>
        <v>0.5</v>
      </c>
      <c r="L1004" s="228">
        <f>IF(K1004=0,0,
IF(J1004="D0.5",0.5*SUMIFS('Key Numbers'!$C$2:$C$71,'Key Numbers'!$A$2:$A$71,"&gt;="&amp;ABS($I1004),'Key Numbers'!$A$2:$A$71,"&lt;="&amp;ABS($H1004)),
IF(J1004="D-0.5",0.5*-1*SUMIFS('Key Numbers'!$C$2:$C$71,'Key Numbers'!$A$2:$A$71,"&lt;="&amp;ABS($I1004),'Key Numbers'!$A$2:$A$71,"&gt;="&amp;ABS($H1004)),
IF(J1004="F0.5",0.5*SUMIFS('Key Numbers'!$C$2:$C$71,'Key Numbers'!$A$2:$A$71,"&lt;="&amp;ABS($I1004),'Key Numbers'!$A$2:$A$71,"&gt;="&amp;ABS($H1004)),
IF(J1004="F-0.5",0.5*-1*SUMIFS('Key Numbers'!$C$2:$C$71,'Key Numbers'!$A$2:$A$71,"&gt;="&amp;ABS($I1004),'Key Numbers'!$A$2:$A$71,"&lt;="&amp;ABS($H1004)),
IF(AND(LEFT(J1004,1)="F",K1004&lt;0),-1*SUMIFS('Key Numbers'!$C$2:$C$71,'Key Numbers'!$A$2:$A$71,"&gt;="&amp;ABS($I1004),'Key Numbers'!$A$2:$A$71,"&lt;="&amp;ABS($H1004)),
IF(AND(LEFT(J1004,1)="F",K1004&gt;0),SUMIFS('Key Numbers'!$C$2:$C$71,'Key Numbers'!$A$2:$A$71,"&lt;="&amp;ABS($I1004),'Key Numbers'!$A$2:$A$71,"&gt;="&amp;ABS($H1004)),
IF(AND(LEFT(J1004,1)="D",K1004&lt;0),-1*SUMIFS('Key Numbers'!$C$2:$C$71,'Key Numbers'!$A$2:$A$71,"&lt;="&amp;ABS($I1004),'Key Numbers'!$A$2:$A$71,"&gt;="&amp;ABS($H1004)),
SUMIFS('Key Numbers'!$C$2:$C$71,'Key Numbers'!$A$2:$A$71,"&gt;="&amp;ABS($I1004),'Key Numbers'!$A$2:$A$71,"&lt;="&amp;ABS($H1004))))))))))</f>
        <v>2.6605504587155965E-2</v>
      </c>
      <c r="M1004" s="6" cm="1">
        <f t="array" ref="M1004">IFERROR(INDEX(DVOA!$E$2:$E$20095,MATCH($F1004&amp;$A1004-1&amp;$B1004,DVOA!$C$2:$C$20095&amp;DVOA!$A$2:$A20338&amp;DVOA!$B$2:$B$20095,0)),0)</f>
        <v>0.09</v>
      </c>
      <c r="N1004" s="6" cm="1">
        <f t="array" ref="N1004">IFERROR(INDEX(WDVOA!$W$2:$W$1616,MATCH($F1004&amp;$A1004-1&amp;$B1004,WDVOA!$U$2:$U$19616&amp;WDVOA!$V$2:$V$19616&amp;WDVOA!$B$2:$B$19616,0)),0)</f>
        <v>0</v>
      </c>
      <c r="O1004" s="6" cm="1">
        <f t="array" ref="O1004">IFERROR(INDEX(DVOA!$AC$2:$AC$20095,MATCH($F1004&amp;$A1004-1&amp;$B1004,DVOA!$C$2:$C$20095&amp;DVOA!$A$2:$A$20095&amp;DVOA!$B$2:$B$20095,0)
),0)</f>
        <v>0.87</v>
      </c>
      <c r="P1004" s="6" cm="1">
        <f t="array" ref="P1004">IFERROR(INDEX(DVOA!$E$2:$E$20095,MATCH($G1004&amp;$A1004-1&amp;$B1004,DVOA!$C$2:$C$20095&amp;DVOA!$A$2:$A20338&amp;DVOA!$B$2:$B$20095,0)),0)</f>
        <v>0.14000000000000001</v>
      </c>
      <c r="Q1004" s="6" cm="1">
        <f t="array" ref="Q1004">IFERROR(INDEX(WDVOA!$W$2:$W$1616,MATCH($G1004&amp;$A1004-1&amp;$B1004,WDVOA!$U$2:$U$19616&amp;WDVOA!$V$2:$V$19616&amp;WDVOA!$B$2:$B$19616,0)),0)</f>
        <v>0</v>
      </c>
      <c r="R1004" s="6" cm="1">
        <f t="array" ref="R1004">IFERROR(INDEX(DVOA!$AC$2:$AC$20095,MATCH($G1004&amp;$A1004-1&amp;$B1004,DVOA!$C$2:$C$20095&amp;DVOA!$A$2:$A$20095&amp;DVOA!$B$2:$B$20095,0)
),0)</f>
        <v>0.1</v>
      </c>
      <c r="S1004" s="6">
        <f t="shared" si="209"/>
        <v>0.48499999999999999</v>
      </c>
      <c r="T1004" s="104">
        <f t="shared" si="198"/>
        <v>-5.0000000000000017E-2</v>
      </c>
      <c r="U1004" s="104" t="str">
        <f t="shared" si="199"/>
        <v/>
      </c>
      <c r="V1004" s="26" cm="1">
        <f t="array" ref="V1004">IFERROR(IF(E1004="H",INDEX('DVOA Pred'!$G$2:$G$1000,MATCH($F1004&amp;$B1004&amp;$A1004,'DVOA Pred'!$C$2:$C$1000&amp;'DVOA Pred'!$A$2:$A$1000&amp;'DVOA Pred'!$B$2:$B$1000,0)),
INDEX('DVOA Pred'!$H$2:$H$1000,MATCH($F1004&amp;$B1004&amp;$A1004,'DVOA Pred'!$D$2:$D$1000&amp;'DVOA Pred'!$A$2:$A$1000&amp;'DVOA Pred'!$B$2:$B$1000,0))),"")</f>
        <v>1.4000000000000021</v>
      </c>
      <c r="W1004" s="26">
        <f t="shared" si="200"/>
        <v>9.9999999999997868E-2</v>
      </c>
      <c r="X1004" s="26">
        <f t="shared" si="201"/>
        <v>-0.40000000000000213</v>
      </c>
      <c r="Y1004" s="6">
        <f>IFERROR((PERCENTRANK($L$2:$L$20355,L1004)*Multiples!$B$3)+((PERCENTRANK($W$2:$W$20355,W1004)*(1-Multiples!$B$3))),"")</f>
        <v>0.62460000000000004</v>
      </c>
      <c r="Z1004" s="64"/>
      <c r="AA1004" s="64"/>
      <c r="AB1004" s="24" t="str">
        <f t="shared" si="202"/>
        <v/>
      </c>
      <c r="AC1004" s="24" t="str">
        <f t="shared" si="203"/>
        <v/>
      </c>
      <c r="AD1004" s="24" t="str">
        <f t="shared" si="204"/>
        <v/>
      </c>
      <c r="AE1004" s="99" t="str">
        <f t="shared" si="205"/>
        <v/>
      </c>
      <c r="AF1004" s="99" t="str">
        <f t="shared" si="206"/>
        <v/>
      </c>
      <c r="AG1004" s="64"/>
      <c r="AH1004" s="105" t="s">
        <v>652</v>
      </c>
      <c r="AI1004" s="105"/>
      <c r="AJ1004" s="66"/>
    </row>
    <row r="1005" spans="1:36" customFormat="1" x14ac:dyDescent="0.25">
      <c r="A1005" s="160">
        <v>4</v>
      </c>
      <c r="B1005" s="161">
        <v>2024</v>
      </c>
      <c r="C1005" s="5" t="str">
        <f t="shared" si="195"/>
        <v>2024 W4</v>
      </c>
      <c r="D1005" s="161">
        <v>528</v>
      </c>
      <c r="E1005" s="161" t="s">
        <v>651</v>
      </c>
      <c r="F1005" s="161" t="s">
        <v>4</v>
      </c>
      <c r="G1005" s="161" t="s">
        <v>45</v>
      </c>
      <c r="H1005" s="161">
        <v>0.5</v>
      </c>
      <c r="I1005" s="162">
        <v>-2.5</v>
      </c>
      <c r="J1005" s="233" t="str">
        <f t="shared" si="196"/>
        <v>F3</v>
      </c>
      <c r="K1005" s="162">
        <f t="shared" si="197"/>
        <v>3</v>
      </c>
      <c r="L1005" s="227">
        <f>IF(K1005=0,0,
IF(J1005="D0.5",0.5*SUMIFS('Key Numbers'!$C$2:$C$71,'Key Numbers'!$A$2:$A$71,"&gt;="&amp;ABS($I1005),'Key Numbers'!$A$2:$A$71,"&lt;="&amp;ABS($H1005)),
IF(J1005="D-0.5",0.5*-1*SUMIFS('Key Numbers'!$C$2:$C$71,'Key Numbers'!$A$2:$A$71,"&lt;="&amp;ABS($I1005),'Key Numbers'!$A$2:$A$71,"&gt;="&amp;ABS($H1005)),
IF(J1005="F0.5",0.5*SUMIFS('Key Numbers'!$C$2:$C$71,'Key Numbers'!$A$2:$A$71,"&lt;="&amp;ABS($I1005),'Key Numbers'!$A$2:$A$71,"&gt;="&amp;ABS($H1005)),
IF(J1005="F-0.5",0.5*-1*SUMIFS('Key Numbers'!$C$2:$C$71,'Key Numbers'!$A$2:$A$71,"&gt;="&amp;ABS($I1005),'Key Numbers'!$A$2:$A$71,"&lt;="&amp;ABS($H1005)),
IF(AND(LEFT(J1005,1)="F",K1005&lt;0),-1*SUMIFS('Key Numbers'!$C$2:$C$71,'Key Numbers'!$A$2:$A$71,"&gt;="&amp;ABS($I1005),'Key Numbers'!$A$2:$A$71,"&lt;="&amp;ABS($H1005)),
IF(AND(LEFT(J1005,1)="F",K1005&gt;0),SUMIFS('Key Numbers'!$C$2:$C$71,'Key Numbers'!$A$2:$A$71,"&lt;="&amp;ABS($I1005),'Key Numbers'!$A$2:$A$71,"&gt;="&amp;ABS($H1005)),
IF(AND(LEFT(J1005,1)="D",K1005&lt;0),-1*SUMIFS('Key Numbers'!$C$2:$C$71,'Key Numbers'!$A$2:$A$71,"&lt;="&amp;ABS($I1005),'Key Numbers'!$A$2:$A$71,"&gt;="&amp;ABS($H1005)),
SUMIFS('Key Numbers'!$C$2:$C$71,'Key Numbers'!$A$2:$A$71,"&gt;="&amp;ABS($I1005),'Key Numbers'!$A$2:$A$71,"&lt;="&amp;ABS($H1005))))))))))</f>
        <v>0.11009174311926606</v>
      </c>
      <c r="M1005" s="163" cm="1">
        <f t="array" ref="M1005">IFERROR(INDEX(DVOA!$E$2:$E$20095,MATCH($F1005&amp;$A1005-1&amp;$B1005,DVOA!$C$2:$C$20095&amp;DVOA!$A$2:$A20409&amp;DVOA!$B$2:$B$20095,0)),0)</f>
        <v>-0.43</v>
      </c>
      <c r="N1005" s="163" cm="1">
        <f t="array" ref="N1005">IFERROR(INDEX(WDVOA!$W$2:$W$1616,MATCH($F1005&amp;$A1005-1&amp;$B1005,WDVOA!$U$2:$U$19616&amp;WDVOA!$V$2:$V$19616&amp;WDVOA!$B$2:$B$19616,0)),0)</f>
        <v>0</v>
      </c>
      <c r="O1005" s="163" cm="1">
        <f t="array" ref="O1005">IFERROR(INDEX(DVOA!$AC$2:$AC$20095,MATCH($F1005&amp;$A1005-1&amp;$B1005,DVOA!$C$2:$C$20095&amp;DVOA!$A$2:$A$20095&amp;DVOA!$B$2:$B$20095,0)
),0)</f>
        <v>-3.1E-2</v>
      </c>
      <c r="P1005" s="163" cm="1">
        <f t="array" ref="P1005">IFERROR(INDEX(DVOA!$E$2:$E$20095,MATCH($G1005&amp;$A1005-1&amp;$B1005,DVOA!$C$2:$C$20095&amp;DVOA!$A$2:$A20409&amp;DVOA!$B$2:$B$20095,0)),0)</f>
        <v>-0.28300000000000003</v>
      </c>
      <c r="Q1005" s="163" cm="1">
        <f t="array" ref="Q1005">IFERROR(INDEX(WDVOA!$W$2:$W$1616,MATCH($G1005&amp;$A1005-1&amp;$B1005,WDVOA!$U$2:$U$19616&amp;WDVOA!$V$2:$V$19616&amp;WDVOA!$B$2:$B$19616,0)),0)</f>
        <v>0</v>
      </c>
      <c r="R1005" s="163" cm="1">
        <f t="array" ref="R1005">IFERROR(INDEX(DVOA!$AC$2:$AC$20095,MATCH($G1005&amp;$A1005-1&amp;$B1005,DVOA!$C$2:$C$20095&amp;DVOA!$A$2:$A$20095&amp;DVOA!$B$2:$B$20095,0)
),0)</f>
        <v>2E-3</v>
      </c>
      <c r="S1005" s="163">
        <f t="shared" si="209"/>
        <v>-1.4499999999999999E-2</v>
      </c>
      <c r="T1005" s="229">
        <f t="shared" si="198"/>
        <v>-0.14699999999999996</v>
      </c>
      <c r="U1005" s="229" t="str">
        <f t="shared" si="199"/>
        <v/>
      </c>
      <c r="V1005" s="164" cm="1">
        <f t="array" ref="V1005">IFERROR(IF(E1005="H",INDEX('DVOA Pred'!$G$2:$G$1000,MATCH($F1005&amp;$B1005&amp;$A1005,'DVOA Pred'!$C$2:$C$1000&amp;'DVOA Pred'!$A$2:$A$1000&amp;'DVOA Pred'!$B$2:$B$1000,0)),
INDEX('DVOA Pred'!$H$2:$H$1000,MATCH($F1005&amp;$B1005&amp;$A1005,'DVOA Pred'!$D$2:$D$1000&amp;'DVOA Pred'!$A$2:$A$1000&amp;'DVOA Pred'!$B$2:$B$1000,0))),"")</f>
        <v>2.7999999999999972</v>
      </c>
      <c r="W1005" s="164">
        <f t="shared" si="200"/>
        <v>-2.2999999999999972</v>
      </c>
      <c r="X1005" s="164">
        <f t="shared" si="201"/>
        <v>-5.2999999999999972</v>
      </c>
      <c r="Y1005" s="163">
        <f>IFERROR((PERCENTRANK($L$2:$L$20355,L1005)*Multiples!$B$3)+((PERCENTRANK($W$2:$W$20355,W1005)*(1-Multiples!$B$3))),"")</f>
        <v>0.62239999999999995</v>
      </c>
      <c r="Z1005" s="165">
        <v>12</v>
      </c>
      <c r="AA1005" s="165">
        <v>31</v>
      </c>
      <c r="AB1005" s="166">
        <f t="shared" si="202"/>
        <v>-19</v>
      </c>
      <c r="AC1005" s="166">
        <f t="shared" si="203"/>
        <v>-18.5</v>
      </c>
      <c r="AD1005" s="166">
        <f t="shared" si="204"/>
        <v>-21.5</v>
      </c>
      <c r="AE1005" s="167" t="str">
        <f t="shared" si="205"/>
        <v>No</v>
      </c>
      <c r="AF1005" s="167" t="str">
        <f t="shared" si="206"/>
        <v>No</v>
      </c>
      <c r="AG1005" s="165" t="s">
        <v>652</v>
      </c>
      <c r="AH1005" s="155" t="s">
        <v>652</v>
      </c>
      <c r="AI1005" s="155">
        <v>1</v>
      </c>
      <c r="AJ1005" s="180" t="s">
        <v>676</v>
      </c>
    </row>
    <row r="1006" spans="1:36" customFormat="1" x14ac:dyDescent="0.25">
      <c r="A1006" s="160">
        <v>7</v>
      </c>
      <c r="B1006" s="161">
        <v>2024</v>
      </c>
      <c r="C1006" s="161" t="str">
        <f t="shared" si="195"/>
        <v>2024 W7</v>
      </c>
      <c r="D1006" s="161">
        <v>569</v>
      </c>
      <c r="E1006" s="161" t="s">
        <v>651</v>
      </c>
      <c r="F1006" s="161" t="s">
        <v>1</v>
      </c>
      <c r="G1006" s="161" t="s">
        <v>5</v>
      </c>
      <c r="H1006" s="161">
        <v>-1.5</v>
      </c>
      <c r="I1006" s="162">
        <v>-2</v>
      </c>
      <c r="J1006" s="233" t="str">
        <f t="shared" si="196"/>
        <v>F0.5</v>
      </c>
      <c r="K1006" s="162">
        <f t="shared" si="197"/>
        <v>0.5</v>
      </c>
      <c r="L1006" s="227">
        <f>IF(K1006=0,0,
IF(J1006="D0.5",0.5*SUMIFS('Key Numbers'!$C$2:$C$71,'Key Numbers'!$A$2:$A$71,"&gt;="&amp;ABS($I1006),'Key Numbers'!$A$2:$A$71,"&lt;="&amp;ABS($H1006)),
IF(J1006="D-0.5",0.5*-1*SUMIFS('Key Numbers'!$C$2:$C$71,'Key Numbers'!$A$2:$A$71,"&lt;="&amp;ABS($I1006),'Key Numbers'!$A$2:$A$71,"&gt;="&amp;ABS($H1006)),
IF(J1006="F0.5",0.5*SUMIFS('Key Numbers'!$C$2:$C$71,'Key Numbers'!$A$2:$A$71,"&lt;="&amp;ABS($I1006),'Key Numbers'!$A$2:$A$71,"&gt;="&amp;ABS($H1006)),
IF(J1006="F-0.5",0.5*-1*SUMIFS('Key Numbers'!$C$2:$C$71,'Key Numbers'!$A$2:$A$71,"&gt;="&amp;ABS($I1006),'Key Numbers'!$A$2:$A$71,"&lt;="&amp;ABS($H1006)),
IF(AND(LEFT(J1006,1)="F",K1006&lt;0),-1*SUMIFS('Key Numbers'!$C$2:$C$71,'Key Numbers'!$A$2:$A$71,"&gt;="&amp;ABS($I1006),'Key Numbers'!$A$2:$A$71,"&lt;="&amp;ABS($H1006)),
IF(AND(LEFT(J1006,1)="F",K1006&gt;0),SUMIFS('Key Numbers'!$C$2:$C$71,'Key Numbers'!$A$2:$A$71,"&lt;="&amp;ABS($I1006),'Key Numbers'!$A$2:$A$71,"&gt;="&amp;ABS($H1006)),
IF(AND(LEFT(J1006,1)="D",K1006&lt;0),-1*SUMIFS('Key Numbers'!$C$2:$C$71,'Key Numbers'!$A$2:$A$71,"&lt;="&amp;ABS($I1006),'Key Numbers'!$A$2:$A$71,"&gt;="&amp;ABS($H1006)),
SUMIFS('Key Numbers'!$C$2:$C$71,'Key Numbers'!$A$2:$A$71,"&gt;="&amp;ABS($I1006),'Key Numbers'!$A$2:$A$71,"&lt;="&amp;ABS($H1006))))))))))</f>
        <v>2.8440366972477066E-2</v>
      </c>
      <c r="M1006" s="163" cm="1">
        <f t="array" ref="M1006">IFERROR(INDEX(DVOA!$E$2:$E$20095,MATCH($F1006&amp;$A1006-1&amp;$B1006,DVOA!$C$2:$C$20095&amp;DVOA!$A$2:$A20448&amp;DVOA!$B$2:$B$20095,0)),0)</f>
        <v>0.21600000000000003</v>
      </c>
      <c r="N1006" s="163" cm="1">
        <f t="array" ref="N1006">IFERROR(INDEX(WDVOA!$W$2:$W$1616,MATCH($F1006&amp;$A1006-1&amp;$B1006,WDVOA!$U$2:$U$19616&amp;WDVOA!$V$2:$V$19616&amp;WDVOA!$B$2:$B$19616,0)),0)</f>
        <v>0</v>
      </c>
      <c r="O1006" s="163" cm="1">
        <f t="array" ref="O1006">IFERROR(INDEX(DVOA!$AC$2:$AC$20095,MATCH($F1006&amp;$A1006-1&amp;$B1006,DVOA!$C$2:$C$20095&amp;DVOA!$A$2:$A$20095&amp;DVOA!$B$2:$B$20095,0)
),0)</f>
        <v>0.10199999999999999</v>
      </c>
      <c r="P1006" s="163" cm="1">
        <f t="array" ref="P1006">IFERROR(INDEX(DVOA!$E$2:$E$20095,MATCH($G1006&amp;$A1006-1&amp;$B1006,DVOA!$C$2:$C$20095&amp;DVOA!$A$2:$A20448&amp;DVOA!$B$2:$B$20095,0)),0)</f>
        <v>0.23</v>
      </c>
      <c r="Q1006" s="163" cm="1">
        <f t="array" ref="Q1006">IFERROR(INDEX(WDVOA!$W$2:$W$1616,MATCH($G1006&amp;$A1006-1&amp;$B1006,WDVOA!$U$2:$U$19616&amp;WDVOA!$V$2:$V$19616&amp;WDVOA!$B$2:$B$19616,0)),0)</f>
        <v>0</v>
      </c>
      <c r="R1006" s="163" cm="1">
        <f t="array" ref="R1006">IFERROR(INDEX(DVOA!$AC$2:$AC$20095,MATCH($G1006&amp;$A1006-1&amp;$B1006,DVOA!$C$2:$C$20095&amp;DVOA!$A$2:$A$20095&amp;DVOA!$B$2:$B$20095,0)
),0)</f>
        <v>4.9000000000000002E-2</v>
      </c>
      <c r="S1006" s="163">
        <f t="shared" si="209"/>
        <v>7.5499999999999998E-2</v>
      </c>
      <c r="T1006" s="229">
        <f t="shared" si="198"/>
        <v>-1.3999999999999985E-2</v>
      </c>
      <c r="U1006" s="229" t="str">
        <f t="shared" si="199"/>
        <v/>
      </c>
      <c r="V1006" s="164" cm="1">
        <f t="array" ref="V1006">IFERROR(IF(E1006="H",INDEX('DVOA Pred'!$G$2:$G$1000,MATCH($F1006&amp;$B1006&amp;$A1006,'DVOA Pred'!$C$2:$C$1000&amp;'DVOA Pred'!$A$2:$A$1000&amp;'DVOA Pred'!$B$2:$B$1000,0)),
INDEX('DVOA Pred'!$H$2:$H$1000,MATCH($F1006&amp;$B1006&amp;$A1006,'DVOA Pred'!$D$2:$D$1000&amp;'DVOA Pred'!$A$2:$A$1000&amp;'DVOA Pred'!$B$2:$B$1000,0))),"")</f>
        <v>-1.3999999999999986</v>
      </c>
      <c r="W1006" s="164">
        <f t="shared" si="200"/>
        <v>-0.10000000000000142</v>
      </c>
      <c r="X1006" s="164">
        <f t="shared" si="201"/>
        <v>-0.60000000000000142</v>
      </c>
      <c r="Y1006" s="163">
        <f>IFERROR((PERCENTRANK($L$2:$L$20355,L1006)*Multiples!$B$3)+((PERCENTRANK($W$2:$W$20355,W1006)*(1-Multiples!$B$3))),"")</f>
        <v>0.61959999999999993</v>
      </c>
      <c r="Z1006" s="165">
        <v>18</v>
      </c>
      <c r="AA1006" s="165">
        <v>28</v>
      </c>
      <c r="AB1006" s="166">
        <f t="shared" si="202"/>
        <v>-10</v>
      </c>
      <c r="AC1006" s="166">
        <f t="shared" si="203"/>
        <v>-11.5</v>
      </c>
      <c r="AD1006" s="166">
        <f t="shared" si="204"/>
        <v>-12</v>
      </c>
      <c r="AE1006" s="167" t="str">
        <f t="shared" si="205"/>
        <v>No</v>
      </c>
      <c r="AF1006" s="167" t="str">
        <f t="shared" si="206"/>
        <v>No</v>
      </c>
      <c r="AG1006" s="165"/>
      <c r="AH1006" s="155"/>
      <c r="AI1006" s="236" t="s">
        <v>660</v>
      </c>
      <c r="AJ1006" s="181" t="s">
        <v>690</v>
      </c>
    </row>
    <row r="1007" spans="1:36" customFormat="1" x14ac:dyDescent="0.25">
      <c r="A1007" s="7">
        <v>3</v>
      </c>
      <c r="B1007" s="5">
        <v>2024</v>
      </c>
      <c r="C1007" s="5" t="str">
        <f t="shared" si="195"/>
        <v>2024 W3</v>
      </c>
      <c r="D1007" s="5">
        <v>500</v>
      </c>
      <c r="E1007" s="5" t="s">
        <v>651</v>
      </c>
      <c r="F1007" s="5" t="s">
        <v>46</v>
      </c>
      <c r="G1007" s="5" t="s">
        <v>49</v>
      </c>
      <c r="H1007" s="5">
        <v>2.5</v>
      </c>
      <c r="I1007" s="61">
        <v>1.5</v>
      </c>
      <c r="J1007" s="62" t="str">
        <f t="shared" si="196"/>
        <v>D1</v>
      </c>
      <c r="K1007" s="61">
        <f t="shared" si="197"/>
        <v>1</v>
      </c>
      <c r="L1007" s="228">
        <f>IF(K1007=0,0,
IF(J1007="D0.5",0.5*SUMIFS('Key Numbers'!$C$2:$C$71,'Key Numbers'!$A$2:$A$71,"&gt;="&amp;ABS($I1007),'Key Numbers'!$A$2:$A$71,"&lt;="&amp;ABS($H1007)),
IF(J1007="D-0.5",0.5*-1*SUMIFS('Key Numbers'!$C$2:$C$71,'Key Numbers'!$A$2:$A$71,"&lt;="&amp;ABS($I1007),'Key Numbers'!$A$2:$A$71,"&gt;="&amp;ABS($H1007)),
IF(J1007="F0.5",0.5*SUMIFS('Key Numbers'!$C$2:$C$71,'Key Numbers'!$A$2:$A$71,"&lt;="&amp;ABS($I1007),'Key Numbers'!$A$2:$A$71,"&gt;="&amp;ABS($H1007)),
IF(J1007="F-0.5",0.5*-1*SUMIFS('Key Numbers'!$C$2:$C$71,'Key Numbers'!$A$2:$A$71,"&gt;="&amp;ABS($I1007),'Key Numbers'!$A$2:$A$71,"&lt;="&amp;ABS($H1007)),
IF(AND(LEFT(J1007,1)="F",K1007&lt;0),-1*SUMIFS('Key Numbers'!$C$2:$C$71,'Key Numbers'!$A$2:$A$71,"&gt;="&amp;ABS($I1007),'Key Numbers'!$A$2:$A$71,"&lt;="&amp;ABS($H1007)),
IF(AND(LEFT(J1007,1)="F",K1007&gt;0),SUMIFS('Key Numbers'!$C$2:$C$71,'Key Numbers'!$A$2:$A$71,"&lt;="&amp;ABS($I1007),'Key Numbers'!$A$2:$A$71,"&gt;="&amp;ABS($H1007)),
IF(AND(LEFT(J1007,1)="D",K1007&lt;0),-1*SUMIFS('Key Numbers'!$C$2:$C$71,'Key Numbers'!$A$2:$A$71,"&lt;="&amp;ABS($I1007),'Key Numbers'!$A$2:$A$71,"&gt;="&amp;ABS($H1007)),
SUMIFS('Key Numbers'!$C$2:$C$71,'Key Numbers'!$A$2:$A$71,"&gt;="&amp;ABS($I1007),'Key Numbers'!$A$2:$A$71,"&lt;="&amp;ABS($H1007))))))))))</f>
        <v>5.6880733944954132E-2</v>
      </c>
      <c r="M1007" s="6" cm="1">
        <f t="array" ref="M1007">IFERROR(INDEX(DVOA!$E$2:$E$20095,MATCH($F1007&amp;$A1007-1&amp;$B1007,DVOA!$C$2:$C$20095&amp;DVOA!$A$2:$A20322&amp;DVOA!$B$2:$B$20095,0)),0)</f>
        <v>0.46</v>
      </c>
      <c r="N1007" s="6" cm="1">
        <f t="array" ref="N1007">IFERROR(INDEX(WDVOA!$W$2:$W$1616,MATCH($F1007&amp;$A1007-1&amp;$B1007,WDVOA!$U$2:$U$19616&amp;WDVOA!$V$2:$V$19616&amp;WDVOA!$B$2:$B$19616,0)),0)</f>
        <v>0</v>
      </c>
      <c r="O1007" s="6" cm="1">
        <f t="array" ref="O1007">IFERROR(INDEX(DVOA!$AC$2:$AC$20095,MATCH($F1007&amp;$A1007-1&amp;$B1007,DVOA!$C$2:$C$20095&amp;DVOA!$A$2:$A$20095&amp;DVOA!$B$2:$B$20095,0)
),0)</f>
        <v>0.12</v>
      </c>
      <c r="P1007" s="6" cm="1">
        <f t="array" ref="P1007">IFERROR(INDEX(DVOA!$E$2:$E$20095,MATCH($G1007&amp;$A1007-1&amp;$B1007,DVOA!$C$2:$C$20095&amp;DVOA!$A$2:$A20322&amp;DVOA!$B$2:$B$20095,0)),0)</f>
        <v>0.42</v>
      </c>
      <c r="Q1007" s="6" cm="1">
        <f t="array" ref="Q1007">IFERROR(INDEX(WDVOA!$W$2:$W$1616,MATCH($G1007&amp;$A1007-1&amp;$B1007,WDVOA!$U$2:$U$19616&amp;WDVOA!$V$2:$V$19616&amp;WDVOA!$B$2:$B$19616,0)),0)</f>
        <v>0</v>
      </c>
      <c r="R1007" s="6" cm="1">
        <f t="array" ref="R1007">IFERROR(INDEX(DVOA!$AC$2:$AC$20095,MATCH($G1007&amp;$A1007-1&amp;$B1007,DVOA!$C$2:$C$20095&amp;DVOA!$A$2:$A$20095&amp;DVOA!$B$2:$B$20095,0)
),0)</f>
        <v>0.04</v>
      </c>
      <c r="S1007" s="6">
        <f t="shared" si="209"/>
        <v>0.08</v>
      </c>
      <c r="T1007" s="104">
        <f t="shared" si="198"/>
        <v>4.0000000000000036E-2</v>
      </c>
      <c r="U1007" s="104" t="str">
        <f t="shared" si="199"/>
        <v/>
      </c>
      <c r="V1007" s="26" cm="1">
        <f t="array" ref="V1007">IFERROR(IF(E1007="H",INDEX('DVOA Pred'!$G$2:$G$1000,MATCH($F1007&amp;$B1007&amp;$A1007,'DVOA Pred'!$C$2:$C$1000&amp;'DVOA Pred'!$A$2:$A$1000&amp;'DVOA Pred'!$B$2:$B$1000,0)),
INDEX('DVOA Pred'!$H$2:$H$1000,MATCH($F1007&amp;$B1007&amp;$A1007,'DVOA Pred'!$D$2:$D$1000&amp;'DVOA Pred'!$A$2:$A$1000&amp;'DVOA Pred'!$B$2:$B$1000,0))),"")</f>
        <v>3.3000000000000007</v>
      </c>
      <c r="W1007" s="26">
        <f t="shared" si="200"/>
        <v>-0.80000000000000071</v>
      </c>
      <c r="X1007" s="26">
        <f t="shared" si="201"/>
        <v>-1.8000000000000007</v>
      </c>
      <c r="Y1007" s="6">
        <f>IFERROR((PERCENTRANK($L$2:$L$20355,L1007)*Multiples!$B$3)+((PERCENTRANK($W$2:$W$20355,W1007)*(1-Multiples!$B$3))),"")</f>
        <v>0.61919999999999997</v>
      </c>
      <c r="Z1007" s="64"/>
      <c r="AA1007" s="64"/>
      <c r="AB1007" s="24" t="str">
        <f t="shared" si="202"/>
        <v/>
      </c>
      <c r="AC1007" s="24" t="str">
        <f t="shared" si="203"/>
        <v/>
      </c>
      <c r="AD1007" s="24" t="str">
        <f t="shared" si="204"/>
        <v/>
      </c>
      <c r="AE1007" s="99" t="str">
        <f t="shared" si="205"/>
        <v/>
      </c>
      <c r="AF1007" s="99" t="str">
        <f t="shared" si="206"/>
        <v/>
      </c>
      <c r="AG1007" s="64" t="s">
        <v>652</v>
      </c>
      <c r="AH1007" s="105" t="s">
        <v>652</v>
      </c>
      <c r="AI1007" s="105" t="s">
        <v>660</v>
      </c>
      <c r="AJ1007" s="66"/>
    </row>
    <row r="1008" spans="1:36" customFormat="1" x14ac:dyDescent="0.25">
      <c r="A1008" s="160">
        <v>7</v>
      </c>
      <c r="B1008" s="161">
        <v>2024</v>
      </c>
      <c r="C1008" s="161" t="str">
        <f t="shared" si="195"/>
        <v>2024 W7</v>
      </c>
      <c r="D1008" s="161">
        <v>561</v>
      </c>
      <c r="E1008" s="161" t="s">
        <v>651</v>
      </c>
      <c r="F1008" s="161" t="s">
        <v>43</v>
      </c>
      <c r="G1008" s="161" t="s">
        <v>30</v>
      </c>
      <c r="H1008" s="161">
        <v>-2.5</v>
      </c>
      <c r="I1008" s="162">
        <v>-3</v>
      </c>
      <c r="J1008" s="233" t="str">
        <f t="shared" si="196"/>
        <v>F0.5</v>
      </c>
      <c r="K1008" s="162">
        <f t="shared" si="197"/>
        <v>0.5</v>
      </c>
      <c r="L1008" s="227">
        <f>IF(K1008=0,0,
IF(J1008="D0.5",0.5*SUMIFS('Key Numbers'!$C$2:$C$71,'Key Numbers'!$A$2:$A$71,"&gt;="&amp;ABS($I1008),'Key Numbers'!$A$2:$A$71,"&lt;="&amp;ABS($H1008)),
IF(J1008="D-0.5",0.5*-1*SUMIFS('Key Numbers'!$C$2:$C$71,'Key Numbers'!$A$2:$A$71,"&lt;="&amp;ABS($I1008),'Key Numbers'!$A$2:$A$71,"&gt;="&amp;ABS($H1008)),
IF(J1008="F0.5",0.5*SUMIFS('Key Numbers'!$C$2:$C$71,'Key Numbers'!$A$2:$A$71,"&lt;="&amp;ABS($I1008),'Key Numbers'!$A$2:$A$71,"&gt;="&amp;ABS($H1008)),
IF(J1008="F-0.5",0.5*-1*SUMIFS('Key Numbers'!$C$2:$C$71,'Key Numbers'!$A$2:$A$71,"&gt;="&amp;ABS($I1008),'Key Numbers'!$A$2:$A$71,"&lt;="&amp;ABS($H1008)),
IF(AND(LEFT(J1008,1)="F",K1008&lt;0),-1*SUMIFS('Key Numbers'!$C$2:$C$71,'Key Numbers'!$A$2:$A$71,"&gt;="&amp;ABS($I1008),'Key Numbers'!$A$2:$A$71,"&lt;="&amp;ABS($H1008)),
IF(AND(LEFT(J1008,1)="F",K1008&gt;0),SUMIFS('Key Numbers'!$C$2:$C$71,'Key Numbers'!$A$2:$A$71,"&lt;="&amp;ABS($I1008),'Key Numbers'!$A$2:$A$71,"&gt;="&amp;ABS($H1008)),
IF(AND(LEFT(J1008,1)="D",K1008&lt;0),-1*SUMIFS('Key Numbers'!$C$2:$C$71,'Key Numbers'!$A$2:$A$71,"&lt;="&amp;ABS($I1008),'Key Numbers'!$A$2:$A$71,"&gt;="&amp;ABS($H1008)),
SUMIFS('Key Numbers'!$C$2:$C$71,'Key Numbers'!$A$2:$A$71,"&gt;="&amp;ABS($I1008),'Key Numbers'!$A$2:$A$71,"&lt;="&amp;ABS($H1008))))))))))</f>
        <v>7.247706422018349E-2</v>
      </c>
      <c r="M1008" s="163" cm="1">
        <f t="array" ref="M1008">IFERROR(INDEX(DVOA!$E$2:$E$20095,MATCH($F1008&amp;$A1008-1&amp;$B1008,DVOA!$C$2:$C$20095&amp;DVOA!$A$2:$A20432&amp;DVOA!$B$2:$B$20095,0)),0)</f>
        <v>0.13699999999999998</v>
      </c>
      <c r="N1008" s="163" cm="1">
        <f t="array" ref="N1008">IFERROR(INDEX(WDVOA!$W$2:$W$1616,MATCH($F1008&amp;$A1008-1&amp;$B1008,WDVOA!$U$2:$U$19616&amp;WDVOA!$V$2:$V$19616&amp;WDVOA!$B$2:$B$19616,0)),0)</f>
        <v>0</v>
      </c>
      <c r="O1008" s="163" cm="1">
        <f t="array" ref="O1008">IFERROR(INDEX(DVOA!$AC$2:$AC$20095,MATCH($F1008&amp;$A1008-1&amp;$B1008,DVOA!$C$2:$C$20095&amp;DVOA!$A$2:$A$20095&amp;DVOA!$B$2:$B$20095,0)
),0)</f>
        <v>2.1000000000000001E-2</v>
      </c>
      <c r="P1008" s="163" cm="1">
        <f t="array" ref="P1008">IFERROR(INDEX(DVOA!$E$2:$E$20095,MATCH($G1008&amp;$A1008-1&amp;$B1008,DVOA!$C$2:$C$20095&amp;DVOA!$A$2:$A20432&amp;DVOA!$B$2:$B$20095,0)),0)</f>
        <v>8.900000000000001E-2</v>
      </c>
      <c r="Q1008" s="163" cm="1">
        <f t="array" ref="Q1008">IFERROR(INDEX(WDVOA!$W$2:$W$1616,MATCH($G1008&amp;$A1008-1&amp;$B1008,WDVOA!$U$2:$U$19616&amp;WDVOA!$V$2:$V$19616&amp;WDVOA!$B$2:$B$19616,0)),0)</f>
        <v>0</v>
      </c>
      <c r="R1008" s="163" cm="1">
        <f t="array" ref="R1008">IFERROR(INDEX(DVOA!$AC$2:$AC$20095,MATCH($G1008&amp;$A1008-1&amp;$B1008,DVOA!$C$2:$C$20095&amp;DVOA!$A$2:$A$20095&amp;DVOA!$B$2:$B$20095,0)
),0)</f>
        <v>0.14000000000000001</v>
      </c>
      <c r="S1008" s="163">
        <f t="shared" si="209"/>
        <v>8.0500000000000002E-2</v>
      </c>
      <c r="T1008" s="229">
        <f t="shared" si="198"/>
        <v>4.7999999999999973E-2</v>
      </c>
      <c r="U1008" s="229" t="str">
        <f t="shared" si="199"/>
        <v/>
      </c>
      <c r="V1008" s="164" cm="1">
        <f t="array" ref="V1008">IFERROR(IF(E1008="H",INDEX('DVOA Pred'!$G$2:$G$1000,MATCH($F1008&amp;$B1008&amp;$A1008,'DVOA Pred'!$C$2:$C$1000&amp;'DVOA Pred'!$A$2:$A$1000&amp;'DVOA Pred'!$B$2:$B$1000,0)),
INDEX('DVOA Pred'!$H$2:$H$1000,MATCH($F1008&amp;$B1008&amp;$A1008,'DVOA Pred'!$D$2:$D$1000&amp;'DVOA Pred'!$A$2:$A$1000&amp;'DVOA Pred'!$B$2:$B$1000,0))),"")</f>
        <v>-1.3000000000000007</v>
      </c>
      <c r="W1008" s="164">
        <f t="shared" si="200"/>
        <v>-1.1999999999999993</v>
      </c>
      <c r="X1008" s="164">
        <f t="shared" si="201"/>
        <v>-1.6999999999999993</v>
      </c>
      <c r="Y1008" s="163">
        <f>IFERROR((PERCENTRANK($L$2:$L$20355,L1008)*Multiples!$B$3)+((PERCENTRANK($W$2:$W$20355,W1008)*(1-Multiples!$B$3))),"")</f>
        <v>0.61879999999999991</v>
      </c>
      <c r="Z1008" s="165">
        <v>14</v>
      </c>
      <c r="AA1008" s="165">
        <v>34</v>
      </c>
      <c r="AB1008" s="166">
        <f t="shared" si="202"/>
        <v>-20</v>
      </c>
      <c r="AC1008" s="166">
        <f t="shared" si="203"/>
        <v>-22.5</v>
      </c>
      <c r="AD1008" s="166">
        <f t="shared" si="204"/>
        <v>-23</v>
      </c>
      <c r="AE1008" s="167" t="str">
        <f t="shared" si="205"/>
        <v>No</v>
      </c>
      <c r="AF1008" s="167" t="str">
        <f t="shared" si="206"/>
        <v>No</v>
      </c>
      <c r="AG1008" s="165"/>
      <c r="AH1008" s="155"/>
      <c r="AI1008" s="236">
        <v>3</v>
      </c>
      <c r="AJ1008" s="181" t="s">
        <v>685</v>
      </c>
    </row>
    <row r="1009" spans="1:36" customFormat="1" x14ac:dyDescent="0.25">
      <c r="A1009" s="160">
        <v>4</v>
      </c>
      <c r="B1009" s="161">
        <v>2024</v>
      </c>
      <c r="C1009" s="5" t="str">
        <f t="shared" si="195"/>
        <v>2024 W4</v>
      </c>
      <c r="D1009" s="161">
        <v>517</v>
      </c>
      <c r="E1009" s="161" t="s">
        <v>649</v>
      </c>
      <c r="F1009" s="161" t="s">
        <v>12</v>
      </c>
      <c r="G1009" s="161" t="s">
        <v>49</v>
      </c>
      <c r="H1009" s="161">
        <v>6.5</v>
      </c>
      <c r="I1009" s="162">
        <v>5.5</v>
      </c>
      <c r="J1009" s="233" t="str">
        <f t="shared" si="196"/>
        <v>D1</v>
      </c>
      <c r="K1009" s="162">
        <f t="shared" si="197"/>
        <v>1</v>
      </c>
      <c r="L1009" s="227">
        <f>IF(K1009=0,0,
IF(J1009="D0.5",0.5*SUMIFS('Key Numbers'!$C$2:$C$71,'Key Numbers'!$A$2:$A$71,"&gt;="&amp;ABS($I1009),'Key Numbers'!$A$2:$A$71,"&lt;="&amp;ABS($H1009)),
IF(J1009="D-0.5",0.5*-1*SUMIFS('Key Numbers'!$C$2:$C$71,'Key Numbers'!$A$2:$A$71,"&lt;="&amp;ABS($I1009),'Key Numbers'!$A$2:$A$71,"&gt;="&amp;ABS($H1009)),
IF(J1009="F0.5",0.5*SUMIFS('Key Numbers'!$C$2:$C$71,'Key Numbers'!$A$2:$A$71,"&lt;="&amp;ABS($I1009),'Key Numbers'!$A$2:$A$71,"&gt;="&amp;ABS($H1009)),
IF(J1009="F-0.5",0.5*-1*SUMIFS('Key Numbers'!$C$2:$C$71,'Key Numbers'!$A$2:$A$71,"&gt;="&amp;ABS($I1009),'Key Numbers'!$A$2:$A$71,"&lt;="&amp;ABS($H1009)),
IF(AND(LEFT(J1009,1)="F",K1009&lt;0),-1*SUMIFS('Key Numbers'!$C$2:$C$71,'Key Numbers'!$A$2:$A$71,"&gt;="&amp;ABS($I1009),'Key Numbers'!$A$2:$A$71,"&lt;="&amp;ABS($H1009)),
IF(AND(LEFT(J1009,1)="F",K1009&gt;0),SUMIFS('Key Numbers'!$C$2:$C$71,'Key Numbers'!$A$2:$A$71,"&lt;="&amp;ABS($I1009),'Key Numbers'!$A$2:$A$71,"&gt;="&amp;ABS($H1009)),
IF(AND(LEFT(J1009,1)="D",K1009&lt;0),-1*SUMIFS('Key Numbers'!$C$2:$C$71,'Key Numbers'!$A$2:$A$71,"&lt;="&amp;ABS($I1009),'Key Numbers'!$A$2:$A$71,"&gt;="&amp;ABS($H1009)),
SUMIFS('Key Numbers'!$C$2:$C$71,'Key Numbers'!$A$2:$A$71,"&gt;="&amp;ABS($I1009),'Key Numbers'!$A$2:$A$71,"&lt;="&amp;ABS($H1009))))))))))</f>
        <v>7.3394495412844041E-2</v>
      </c>
      <c r="M1009" s="163" cm="1">
        <f t="array" ref="M1009">IFERROR(INDEX(DVOA!$E$2:$E$20095,MATCH($F1009&amp;$A1009-1&amp;$B1009,DVOA!$C$2:$C$20095&amp;DVOA!$A$2:$A20398&amp;DVOA!$B$2:$B$20095,0)),0)</f>
        <v>-0.34100000000000003</v>
      </c>
      <c r="N1009" s="163" cm="1">
        <f t="array" ref="N1009">IFERROR(INDEX(WDVOA!$W$2:$W$1616,MATCH($F1009&amp;$A1009-1&amp;$B1009,WDVOA!$U$2:$U$19616&amp;WDVOA!$V$2:$V$19616&amp;WDVOA!$B$2:$B$19616,0)),0)</f>
        <v>0</v>
      </c>
      <c r="O1009" s="163" cm="1">
        <f t="array" ref="O1009">IFERROR(INDEX(DVOA!$AC$2:$AC$20095,MATCH($F1009&amp;$A1009-1&amp;$B1009,DVOA!$C$2:$C$20095&amp;DVOA!$A$2:$A$20095&amp;DVOA!$B$2:$B$20095,0)
),0)</f>
        <v>-1.9E-2</v>
      </c>
      <c r="P1009" s="163" cm="1">
        <f t="array" ref="P1009">IFERROR(INDEX(DVOA!$E$2:$E$20095,MATCH($G1009&amp;$A1009-1&amp;$B1009,DVOA!$C$2:$C$20095&amp;DVOA!$A$2:$A20398&amp;DVOA!$B$2:$B$20095,0)),0)</f>
        <v>5.7999999999999996E-2</v>
      </c>
      <c r="Q1009" s="163" cm="1">
        <f t="array" ref="Q1009">IFERROR(INDEX(WDVOA!$W$2:$W$1616,MATCH($G1009&amp;$A1009-1&amp;$B1009,WDVOA!$U$2:$U$19616&amp;WDVOA!$V$2:$V$19616&amp;WDVOA!$B$2:$B$19616,0)),0)</f>
        <v>0</v>
      </c>
      <c r="R1009" s="163" cm="1">
        <f t="array" ref="R1009">IFERROR(INDEX(DVOA!$AC$2:$AC$20095,MATCH($G1009&amp;$A1009-1&amp;$B1009,DVOA!$C$2:$C$20095&amp;DVOA!$A$2:$A$20095&amp;DVOA!$B$2:$B$20095,0)
),0)</f>
        <v>-3.7999999999999999E-2</v>
      </c>
      <c r="S1009" s="163">
        <f t="shared" si="209"/>
        <v>-2.8499999999999998E-2</v>
      </c>
      <c r="T1009" s="229">
        <f t="shared" si="198"/>
        <v>-0.39900000000000002</v>
      </c>
      <c r="U1009" s="229" t="str">
        <f t="shared" si="199"/>
        <v/>
      </c>
      <c r="V1009" s="164" cm="1">
        <f t="array" ref="V1009">IFERROR(IF(E1009="H",INDEX('DVOA Pred'!$G$2:$G$1000,MATCH($F1009&amp;$B1009&amp;$A1009,'DVOA Pred'!$C$2:$C$1000&amp;'DVOA Pred'!$A$2:$A$1000&amp;'DVOA Pred'!$B$2:$B$1000,0)),
INDEX('DVOA Pred'!$H$2:$H$1000,MATCH($F1009&amp;$B1009&amp;$A1009,'DVOA Pred'!$D$2:$D$1000&amp;'DVOA Pred'!$A$2:$A$1000&amp;'DVOA Pred'!$B$2:$B$1000,0))),"")</f>
        <v>8.5999999999999979</v>
      </c>
      <c r="W1009" s="164">
        <f t="shared" si="200"/>
        <v>-2.0999999999999979</v>
      </c>
      <c r="X1009" s="164">
        <f t="shared" si="201"/>
        <v>-3.0999999999999979</v>
      </c>
      <c r="Y1009" s="163">
        <f>IFERROR((PERCENTRANK($L$2:$L$20355,L1009)*Multiples!$B$3)+((PERCENTRANK($W$2:$W$20355,W1009)*(1-Multiples!$B$3))),"")</f>
        <v>0.61440000000000006</v>
      </c>
      <c r="Z1009" s="165">
        <v>20</v>
      </c>
      <c r="AA1009" s="165">
        <v>24</v>
      </c>
      <c r="AB1009" s="166">
        <f t="shared" si="202"/>
        <v>-4</v>
      </c>
      <c r="AC1009" s="166">
        <f t="shared" si="203"/>
        <v>2.5</v>
      </c>
      <c r="AD1009" s="166">
        <f t="shared" si="204"/>
        <v>1.5</v>
      </c>
      <c r="AE1009" s="167" t="str">
        <f t="shared" si="205"/>
        <v>Yes</v>
      </c>
      <c r="AF1009" s="167" t="str">
        <f t="shared" si="206"/>
        <v>Yes</v>
      </c>
      <c r="AG1009" s="165"/>
      <c r="AH1009" s="155"/>
      <c r="AI1009" s="155"/>
      <c r="AJ1009" s="180"/>
    </row>
    <row r="1010" spans="1:36" customFormat="1" x14ac:dyDescent="0.25">
      <c r="A1010" s="160">
        <v>7</v>
      </c>
      <c r="B1010" s="161">
        <v>2024</v>
      </c>
      <c r="C1010" s="161" t="str">
        <f t="shared" si="195"/>
        <v>2024 W7</v>
      </c>
      <c r="D1010" s="161">
        <v>563</v>
      </c>
      <c r="E1010" s="161" t="s">
        <v>651</v>
      </c>
      <c r="F1010" s="161" t="s">
        <v>10</v>
      </c>
      <c r="G1010" s="161" t="s">
        <v>24</v>
      </c>
      <c r="H1010" s="161">
        <v>6.5</v>
      </c>
      <c r="I1010" s="162">
        <v>5.5</v>
      </c>
      <c r="J1010" s="233" t="str">
        <f t="shared" si="196"/>
        <v>D1</v>
      </c>
      <c r="K1010" s="162">
        <f t="shared" si="197"/>
        <v>1</v>
      </c>
      <c r="L1010" s="227">
        <f>IF(K1010=0,0,
IF(J1010="D0.5",0.5*SUMIFS('Key Numbers'!$C$2:$C$71,'Key Numbers'!$A$2:$A$71,"&gt;="&amp;ABS($I1010),'Key Numbers'!$A$2:$A$71,"&lt;="&amp;ABS($H1010)),
IF(J1010="D-0.5",0.5*-1*SUMIFS('Key Numbers'!$C$2:$C$71,'Key Numbers'!$A$2:$A$71,"&lt;="&amp;ABS($I1010),'Key Numbers'!$A$2:$A$71,"&gt;="&amp;ABS($H1010)),
IF(J1010="F0.5",0.5*SUMIFS('Key Numbers'!$C$2:$C$71,'Key Numbers'!$A$2:$A$71,"&lt;="&amp;ABS($I1010),'Key Numbers'!$A$2:$A$71,"&gt;="&amp;ABS($H1010)),
IF(J1010="F-0.5",0.5*-1*SUMIFS('Key Numbers'!$C$2:$C$71,'Key Numbers'!$A$2:$A$71,"&gt;="&amp;ABS($I1010),'Key Numbers'!$A$2:$A$71,"&lt;="&amp;ABS($H1010)),
IF(AND(LEFT(J1010,1)="F",K1010&lt;0),-1*SUMIFS('Key Numbers'!$C$2:$C$71,'Key Numbers'!$A$2:$A$71,"&gt;="&amp;ABS($I1010),'Key Numbers'!$A$2:$A$71,"&lt;="&amp;ABS($H1010)),
IF(AND(LEFT(J1010,1)="F",K1010&gt;0),SUMIFS('Key Numbers'!$C$2:$C$71,'Key Numbers'!$A$2:$A$71,"&lt;="&amp;ABS($I1010),'Key Numbers'!$A$2:$A$71,"&gt;="&amp;ABS($H1010)),
IF(AND(LEFT(J1010,1)="D",K1010&lt;0),-1*SUMIFS('Key Numbers'!$C$2:$C$71,'Key Numbers'!$A$2:$A$71,"&lt;="&amp;ABS($I1010),'Key Numbers'!$A$2:$A$71,"&gt;="&amp;ABS($H1010)),
SUMIFS('Key Numbers'!$C$2:$C$71,'Key Numbers'!$A$2:$A$71,"&gt;="&amp;ABS($I1010),'Key Numbers'!$A$2:$A$71,"&lt;="&amp;ABS($H1010))))))))))</f>
        <v>7.3394495412844041E-2</v>
      </c>
      <c r="M1010" s="163" cm="1">
        <f t="array" ref="M1010">IFERROR(INDEX(DVOA!$E$2:$E$20095,MATCH($F1010&amp;$A1010-1&amp;$B1010,DVOA!$C$2:$C$20095&amp;DVOA!$A$2:$A20436&amp;DVOA!$B$2:$B$20095,0)),0)</f>
        <v>-0.45399999999999996</v>
      </c>
      <c r="N1010" s="163" cm="1">
        <f t="array" ref="N1010">IFERROR(INDEX(WDVOA!$W$2:$W$1616,MATCH($F1010&amp;$A1010-1&amp;$B1010,WDVOA!$U$2:$U$19616&amp;WDVOA!$V$2:$V$19616&amp;WDVOA!$B$2:$B$19616,0)),0)</f>
        <v>0</v>
      </c>
      <c r="O1010" s="163" cm="1">
        <f t="array" ref="O1010">IFERROR(INDEX(DVOA!$AC$2:$AC$20095,MATCH($F1010&amp;$A1010-1&amp;$B1010,DVOA!$C$2:$C$20095&amp;DVOA!$A$2:$A$20095&amp;DVOA!$B$2:$B$20095,0)
),0)</f>
        <v>4.9000000000000002E-2</v>
      </c>
      <c r="P1010" s="163" cm="1">
        <f t="array" ref="P1010">IFERROR(INDEX(DVOA!$E$2:$E$20095,MATCH($G1010&amp;$A1010-1&amp;$B1010,DVOA!$C$2:$C$20095&amp;DVOA!$A$2:$A20436&amp;DVOA!$B$2:$B$20095,0)),0)</f>
        <v>0.09</v>
      </c>
      <c r="Q1010" s="163" cm="1">
        <f t="array" ref="Q1010">IFERROR(INDEX(WDVOA!$W$2:$W$1616,MATCH($G1010&amp;$A1010-1&amp;$B1010,WDVOA!$U$2:$U$19616&amp;WDVOA!$V$2:$V$19616&amp;WDVOA!$B$2:$B$19616,0)),0)</f>
        <v>0</v>
      </c>
      <c r="R1010" s="163" cm="1">
        <f t="array" ref="R1010">IFERROR(INDEX(DVOA!$AC$2:$AC$20095,MATCH($G1010&amp;$A1010-1&amp;$B1010,DVOA!$C$2:$C$20095&amp;DVOA!$A$2:$A$20095&amp;DVOA!$B$2:$B$20095,0)
),0)</f>
        <v>0.03</v>
      </c>
      <c r="S1010" s="163">
        <f t="shared" si="209"/>
        <v>3.95E-2</v>
      </c>
      <c r="T1010" s="229">
        <f t="shared" si="198"/>
        <v>-0.54399999999999993</v>
      </c>
      <c r="U1010" s="229" t="str">
        <f t="shared" si="199"/>
        <v/>
      </c>
      <c r="V1010" s="164" cm="1">
        <f t="array" ref="V1010">IFERROR(IF(E1010="H",INDEX('DVOA Pred'!$G$2:$G$1000,MATCH($F1010&amp;$B1010&amp;$A1010,'DVOA Pred'!$C$2:$C$1000&amp;'DVOA Pred'!$A$2:$A$1000&amp;'DVOA Pred'!$B$2:$B$1000,0)),
INDEX('DVOA Pred'!$H$2:$H$1000,MATCH($F1010&amp;$B1010&amp;$A1010,'DVOA Pred'!$D$2:$D$1000&amp;'DVOA Pred'!$A$2:$A$1000&amp;'DVOA Pred'!$B$2:$B$1000,0))),"")</f>
        <v>8.7000000000000011</v>
      </c>
      <c r="W1010" s="164">
        <f t="shared" si="200"/>
        <v>-2.2000000000000011</v>
      </c>
      <c r="X1010" s="164">
        <f t="shared" si="201"/>
        <v>-3.2000000000000011</v>
      </c>
      <c r="Y1010" s="163">
        <f>IFERROR((PERCENTRANK($L$2:$L$20355,L1010)*Multiples!$B$3)+((PERCENTRANK($W$2:$W$20355,W1010)*(1-Multiples!$B$3))),"")</f>
        <v>0.60680000000000001</v>
      </c>
      <c r="Z1010" s="165">
        <v>14</v>
      </c>
      <c r="AA1010" s="165">
        <v>21</v>
      </c>
      <c r="AB1010" s="166">
        <f t="shared" si="202"/>
        <v>-7</v>
      </c>
      <c r="AC1010" s="166">
        <f t="shared" si="203"/>
        <v>-0.5</v>
      </c>
      <c r="AD1010" s="166">
        <f t="shared" si="204"/>
        <v>-1.5</v>
      </c>
      <c r="AE1010" s="167" t="str">
        <f t="shared" si="205"/>
        <v>No</v>
      </c>
      <c r="AF1010" s="167" t="str">
        <f t="shared" si="206"/>
        <v>No</v>
      </c>
      <c r="AG1010" s="165"/>
      <c r="AH1010" s="155"/>
      <c r="AI1010" s="236"/>
      <c r="AJ1010" s="181"/>
    </row>
    <row r="1011" spans="1:36" customFormat="1" x14ac:dyDescent="0.25">
      <c r="A1011" s="160">
        <v>6</v>
      </c>
      <c r="B1011" s="161">
        <v>2024</v>
      </c>
      <c r="C1011" s="5" t="str">
        <f t="shared" si="195"/>
        <v>2024 W6</v>
      </c>
      <c r="D1011" s="161">
        <v>546</v>
      </c>
      <c r="E1011" s="161" t="s">
        <v>651</v>
      </c>
      <c r="F1011" s="161" t="s">
        <v>27</v>
      </c>
      <c r="G1011" s="161" t="s">
        <v>38</v>
      </c>
      <c r="H1011" s="161">
        <v>3.5</v>
      </c>
      <c r="I1011" s="162">
        <v>3.5</v>
      </c>
      <c r="J1011" s="233" t="str">
        <f t="shared" si="196"/>
        <v>D0</v>
      </c>
      <c r="K1011" s="162">
        <f t="shared" si="197"/>
        <v>0</v>
      </c>
      <c r="L1011" s="227">
        <f>IF(K1011=0,0,
IF(J1011="D0.5",0.5*SUMIFS('Key Numbers'!$C$2:$C$71,'Key Numbers'!$A$2:$A$71,"&gt;="&amp;ABS($I1011),'Key Numbers'!$A$2:$A$71,"&lt;="&amp;ABS($H1011)),
IF(J1011="D-0.5",0.5*-1*SUMIFS('Key Numbers'!$C$2:$C$71,'Key Numbers'!$A$2:$A$71,"&lt;="&amp;ABS($I1011),'Key Numbers'!$A$2:$A$71,"&gt;="&amp;ABS($H1011)),
IF(J1011="F0.5",0.5*SUMIFS('Key Numbers'!$C$2:$C$71,'Key Numbers'!$A$2:$A$71,"&lt;="&amp;ABS($I1011),'Key Numbers'!$A$2:$A$71,"&gt;="&amp;ABS($H1011)),
IF(J1011="F-0.5",0.5*-1*SUMIFS('Key Numbers'!$C$2:$C$71,'Key Numbers'!$A$2:$A$71,"&gt;="&amp;ABS($I1011),'Key Numbers'!$A$2:$A$71,"&lt;="&amp;ABS($H1011)),
IF(AND(LEFT(J1011,1)="F",K1011&lt;0),-1*SUMIFS('Key Numbers'!$C$2:$C$71,'Key Numbers'!$A$2:$A$71,"&gt;="&amp;ABS($I1011),'Key Numbers'!$A$2:$A$71,"&lt;="&amp;ABS($H1011)),
IF(AND(LEFT(J1011,1)="F",K1011&gt;0),SUMIFS('Key Numbers'!$C$2:$C$71,'Key Numbers'!$A$2:$A$71,"&lt;="&amp;ABS($I1011),'Key Numbers'!$A$2:$A$71,"&gt;="&amp;ABS($H1011)),
IF(AND(LEFT(J1011,1)="D",K1011&lt;0),-1*SUMIFS('Key Numbers'!$C$2:$C$71,'Key Numbers'!$A$2:$A$71,"&lt;="&amp;ABS($I1011),'Key Numbers'!$A$2:$A$71,"&gt;="&amp;ABS($H1011)),
SUMIFS('Key Numbers'!$C$2:$C$71,'Key Numbers'!$A$2:$A$71,"&gt;="&amp;ABS($I1011),'Key Numbers'!$A$2:$A$71,"&lt;="&amp;ABS($H1011))))))))))</f>
        <v>0</v>
      </c>
      <c r="M1011" s="163" cm="1">
        <f t="array" ref="M1011">IFERROR(INDEX(DVOA!$E$2:$E$20095,MATCH($F1011&amp;$A1011-1&amp;$B1011,DVOA!$C$2:$C$20095&amp;DVOA!$A$2:$A20419&amp;DVOA!$B$2:$B$20095,0)),0)</f>
        <v>0.223</v>
      </c>
      <c r="N1011" s="163" cm="1">
        <f t="array" ref="N1011">IFERROR(INDEX(WDVOA!$W$2:$W$1616,MATCH($F1011&amp;$A1011-1&amp;$B1011,WDVOA!$U$2:$U$19616&amp;WDVOA!$V$2:$V$19616&amp;WDVOA!$B$2:$B$19616,0)),0)</f>
        <v>0</v>
      </c>
      <c r="O1011" s="163" cm="1">
        <f t="array" ref="O1011">IFERROR(INDEX(DVOA!$AC$2:$AC$20095,MATCH($F1011&amp;$A1011-1&amp;$B1011,DVOA!$C$2:$C$20095&amp;DVOA!$A$2:$A$20095&amp;DVOA!$B$2:$B$20095,0)
),0)</f>
        <v>0.32500000000000001</v>
      </c>
      <c r="P1011" s="163" cm="1">
        <f t="array" ref="P1011">IFERROR(INDEX(DVOA!$E$2:$E$20095,MATCH($G1011&amp;$A1011-1&amp;$B1011,DVOA!$C$2:$C$20095&amp;DVOA!$A$2:$A20419&amp;DVOA!$B$2:$B$20095,0)),0)</f>
        <v>5.0999999999999997E-2</v>
      </c>
      <c r="Q1011" s="163" cm="1">
        <f t="array" ref="Q1011">IFERROR(INDEX(WDVOA!$W$2:$W$1616,MATCH($G1011&amp;$A1011-1&amp;$B1011,WDVOA!$U$2:$U$19616&amp;WDVOA!$V$2:$V$19616&amp;WDVOA!$B$2:$B$19616,0)),0)</f>
        <v>0</v>
      </c>
      <c r="R1011" s="163" cm="1">
        <f t="array" ref="R1011">IFERROR(INDEX(DVOA!$AC$2:$AC$20095,MATCH($G1011&amp;$A1011-1&amp;$B1011,DVOA!$C$2:$C$20095&amp;DVOA!$A$2:$A$20095&amp;DVOA!$B$2:$B$20095,0)
),0)</f>
        <v>0.13600000000000001</v>
      </c>
      <c r="S1011" s="163">
        <f t="shared" si="209"/>
        <v>0.23050000000000001</v>
      </c>
      <c r="T1011" s="229">
        <f t="shared" si="198"/>
        <v>0.17200000000000001</v>
      </c>
      <c r="U1011" s="229" t="str">
        <f t="shared" si="199"/>
        <v/>
      </c>
      <c r="V1011" s="164" cm="1">
        <f t="array" ref="V1011">IFERROR(IF(E1011="H",INDEX('DVOA Pred'!$G$2:$G$1000,MATCH($F1011&amp;$B1011&amp;$A1011,'DVOA Pred'!$C$2:$C$1000&amp;'DVOA Pred'!$A$2:$A$1000&amp;'DVOA Pred'!$B$2:$B$1000,0)),
INDEX('DVOA Pred'!$H$2:$H$1000,MATCH($F1011&amp;$B1011&amp;$A1011,'DVOA Pred'!$D$2:$D$1000&amp;'DVOA Pred'!$A$2:$A$1000&amp;'DVOA Pred'!$B$2:$B$1000,0))),"")</f>
        <v>-2</v>
      </c>
      <c r="W1011" s="164">
        <f t="shared" si="200"/>
        <v>5.5</v>
      </c>
      <c r="X1011" s="164">
        <f t="shared" si="201"/>
        <v>5.5</v>
      </c>
      <c r="Y1011" s="163">
        <f>IFERROR((PERCENTRANK($L$2:$L$20355,L1011)*Multiples!$B$3)+((PERCENTRANK($W$2:$W$20355,W1011)*(1-Multiples!$B$3))),"")</f>
        <v>0.60340000000000005</v>
      </c>
      <c r="Z1011" s="165">
        <v>27</v>
      </c>
      <c r="AA1011" s="165">
        <v>51</v>
      </c>
      <c r="AB1011" s="166">
        <f t="shared" si="202"/>
        <v>-24</v>
      </c>
      <c r="AC1011" s="166">
        <f t="shared" si="203"/>
        <v>-20.5</v>
      </c>
      <c r="AD1011" s="166">
        <f t="shared" si="204"/>
        <v>-20.5</v>
      </c>
      <c r="AE1011" s="167" t="str">
        <f t="shared" si="205"/>
        <v>No</v>
      </c>
      <c r="AF1011" s="167" t="str">
        <f t="shared" si="206"/>
        <v>No</v>
      </c>
      <c r="AG1011" s="165"/>
      <c r="AH1011" s="155"/>
      <c r="AI1011" s="236"/>
      <c r="AJ1011" s="181" t="s">
        <v>680</v>
      </c>
    </row>
    <row r="1012" spans="1:36" customFormat="1" x14ac:dyDescent="0.25">
      <c r="A1012" s="7">
        <v>3</v>
      </c>
      <c r="B1012" s="5">
        <v>2024</v>
      </c>
      <c r="C1012" s="5" t="str">
        <f t="shared" si="195"/>
        <v>2024 W3</v>
      </c>
      <c r="D1012" s="5">
        <v>502</v>
      </c>
      <c r="E1012" s="5" t="s">
        <v>651</v>
      </c>
      <c r="F1012" s="5" t="s">
        <v>27</v>
      </c>
      <c r="G1012" s="5" t="s">
        <v>7</v>
      </c>
      <c r="H1012" s="5">
        <v>-2.5</v>
      </c>
      <c r="I1012" s="61">
        <v>-2.5</v>
      </c>
      <c r="J1012" s="62" t="str">
        <f t="shared" si="196"/>
        <v>F0</v>
      </c>
      <c r="K1012" s="61">
        <f t="shared" si="197"/>
        <v>0</v>
      </c>
      <c r="L1012" s="228">
        <f>IF(K1012=0,0,
IF(J1012="D0.5",0.5*SUMIFS('Key Numbers'!$C$2:$C$71,'Key Numbers'!$A$2:$A$71,"&gt;="&amp;ABS($I1012),'Key Numbers'!$A$2:$A$71,"&lt;="&amp;ABS($H1012)),
IF(J1012="D-0.5",0.5*-1*SUMIFS('Key Numbers'!$C$2:$C$71,'Key Numbers'!$A$2:$A$71,"&lt;="&amp;ABS($I1012),'Key Numbers'!$A$2:$A$71,"&gt;="&amp;ABS($H1012)),
IF(J1012="F0.5",0.5*SUMIFS('Key Numbers'!$C$2:$C$71,'Key Numbers'!$A$2:$A$71,"&lt;="&amp;ABS($I1012),'Key Numbers'!$A$2:$A$71,"&gt;="&amp;ABS($H1012)),
IF(J1012="F-0.5",0.5*-1*SUMIFS('Key Numbers'!$C$2:$C$71,'Key Numbers'!$A$2:$A$71,"&gt;="&amp;ABS($I1012),'Key Numbers'!$A$2:$A$71,"&lt;="&amp;ABS($H1012)),
IF(AND(LEFT(J1012,1)="F",K1012&lt;0),-1*SUMIFS('Key Numbers'!$C$2:$C$71,'Key Numbers'!$A$2:$A$71,"&gt;="&amp;ABS($I1012),'Key Numbers'!$A$2:$A$71,"&lt;="&amp;ABS($H1012)),
IF(AND(LEFT(J1012,1)="F",K1012&gt;0),SUMIFS('Key Numbers'!$C$2:$C$71,'Key Numbers'!$A$2:$A$71,"&lt;="&amp;ABS($I1012),'Key Numbers'!$A$2:$A$71,"&gt;="&amp;ABS($H1012)),
IF(AND(LEFT(J1012,1)="D",K1012&lt;0),-1*SUMIFS('Key Numbers'!$C$2:$C$71,'Key Numbers'!$A$2:$A$71,"&lt;="&amp;ABS($I1012),'Key Numbers'!$A$2:$A$71,"&gt;="&amp;ABS($H1012)),
SUMIFS('Key Numbers'!$C$2:$C$71,'Key Numbers'!$A$2:$A$71,"&gt;="&amp;ABS($I1012),'Key Numbers'!$A$2:$A$71,"&lt;="&amp;ABS($H1012))))))))))</f>
        <v>0</v>
      </c>
      <c r="M1012" s="6" cm="1">
        <f t="array" ref="M1012">IFERROR(INDEX(DVOA!$E$2:$E$20095,MATCH($F1012&amp;$A1012-1&amp;$B1012,DVOA!$C$2:$C$20095&amp;DVOA!$A$2:$A20326&amp;DVOA!$B$2:$B$20095,0)),0)</f>
        <v>0.91</v>
      </c>
      <c r="N1012" s="6" cm="1">
        <f t="array" ref="N1012">IFERROR(INDEX(WDVOA!$W$2:$W$1616,MATCH($F1012&amp;$A1012-1&amp;$B1012,WDVOA!$U$2:$U$19616&amp;WDVOA!$V$2:$V$19616&amp;WDVOA!$B$2:$B$19616,0)),0)</f>
        <v>0</v>
      </c>
      <c r="O1012" s="6" cm="1">
        <f t="array" ref="O1012">IFERROR(INDEX(DVOA!$AC$2:$AC$20095,MATCH($F1012&amp;$A1012-1&amp;$B1012,DVOA!$C$2:$C$20095&amp;DVOA!$A$2:$A$20095&amp;DVOA!$B$2:$B$20095,0)
),0)</f>
        <v>0.01</v>
      </c>
      <c r="P1012" s="6" cm="1">
        <f t="array" ref="P1012">IFERROR(INDEX(DVOA!$E$2:$E$20095,MATCH($G1012&amp;$A1012-1&amp;$B1012,DVOA!$C$2:$C$20095&amp;DVOA!$A$2:$A20326&amp;DVOA!$B$2:$B$20095,0)),0)</f>
        <v>-0.11</v>
      </c>
      <c r="Q1012" s="6" cm="1">
        <f t="array" ref="Q1012">IFERROR(INDEX(WDVOA!$W$2:$W$1616,MATCH($G1012&amp;$A1012-1&amp;$B1012,WDVOA!$U$2:$U$19616&amp;WDVOA!$V$2:$V$19616&amp;WDVOA!$B$2:$B$19616,0)),0)</f>
        <v>0</v>
      </c>
      <c r="R1012" s="6" cm="1">
        <f t="array" ref="R1012">IFERROR(INDEX(DVOA!$AC$2:$AC$20095,MATCH($G1012&amp;$A1012-1&amp;$B1012,DVOA!$C$2:$C$20095&amp;DVOA!$A$2:$A$20095&amp;DVOA!$B$2:$B$20095,0)
),0)</f>
        <v>0</v>
      </c>
      <c r="S1012" s="6">
        <f t="shared" si="209"/>
        <v>5.0000000000000001E-3</v>
      </c>
      <c r="T1012" s="104">
        <f t="shared" si="198"/>
        <v>1.02</v>
      </c>
      <c r="U1012" s="104" t="str">
        <f t="shared" si="199"/>
        <v/>
      </c>
      <c r="V1012" s="26" cm="1">
        <f t="array" ref="V1012">IFERROR(IF(E1012="H",INDEX('DVOA Pred'!$G$2:$G$1000,MATCH($F1012&amp;$B1012&amp;$A1012,'DVOA Pred'!$C$2:$C$1000&amp;'DVOA Pred'!$A$2:$A$1000&amp;'DVOA Pred'!$B$2:$B$1000,0)),
INDEX('DVOA Pred'!$H$2:$H$1000,MATCH($F1012&amp;$B1012&amp;$A1012,'DVOA Pred'!$D$2:$D$1000&amp;'DVOA Pred'!$A$2:$A$1000&amp;'DVOA Pred'!$B$2:$B$1000,0))),"")</f>
        <v>-7.1999999999999993</v>
      </c>
      <c r="W1012" s="26">
        <f t="shared" si="200"/>
        <v>4.6999999999999993</v>
      </c>
      <c r="X1012" s="26">
        <f t="shared" si="201"/>
        <v>4.6999999999999993</v>
      </c>
      <c r="Y1012" s="6">
        <f>IFERROR((PERCENTRANK($L$2:$L$20355,L1012)*Multiples!$B$3)+((PERCENTRANK($W$2:$W$20355,W1012)*(1-Multiples!$B$3))),"")</f>
        <v>0.59740000000000004</v>
      </c>
      <c r="Z1012" s="64"/>
      <c r="AA1012" s="64"/>
      <c r="AB1012" s="24" t="str">
        <f t="shared" si="202"/>
        <v/>
      </c>
      <c r="AC1012" s="24" t="str">
        <f t="shared" si="203"/>
        <v/>
      </c>
      <c r="AD1012" s="24" t="str">
        <f t="shared" si="204"/>
        <v/>
      </c>
      <c r="AE1012" s="99" t="str">
        <f t="shared" si="205"/>
        <v/>
      </c>
      <c r="AF1012" s="99" t="str">
        <f t="shared" si="206"/>
        <v/>
      </c>
      <c r="AG1012" s="64" t="s">
        <v>652</v>
      </c>
      <c r="AH1012" s="105" t="s">
        <v>652</v>
      </c>
      <c r="AI1012" s="105">
        <v>2</v>
      </c>
      <c r="AJ1012" s="66"/>
    </row>
    <row r="1013" spans="1:36" customFormat="1" x14ac:dyDescent="0.25">
      <c r="A1013" s="160">
        <v>5</v>
      </c>
      <c r="B1013" s="161">
        <v>2024</v>
      </c>
      <c r="C1013" s="5" t="str">
        <f t="shared" si="195"/>
        <v>2024 W5</v>
      </c>
      <c r="D1013" s="161">
        <v>530</v>
      </c>
      <c r="E1013" s="161" t="s">
        <v>651</v>
      </c>
      <c r="F1013" s="161" t="s">
        <v>64</v>
      </c>
      <c r="G1013" s="161" t="s">
        <v>51</v>
      </c>
      <c r="H1013" s="161">
        <v>-3.5</v>
      </c>
      <c r="I1013" s="162">
        <v>-4</v>
      </c>
      <c r="J1013" s="233" t="str">
        <f t="shared" si="196"/>
        <v>F0.5</v>
      </c>
      <c r="K1013" s="162">
        <f t="shared" si="197"/>
        <v>0.5</v>
      </c>
      <c r="L1013" s="227">
        <f>IF(K1013=0,0,
IF(J1013="D0.5",0.5*SUMIFS('Key Numbers'!$C$2:$C$71,'Key Numbers'!$A$2:$A$71,"&gt;="&amp;ABS($I1013),'Key Numbers'!$A$2:$A$71,"&lt;="&amp;ABS($H1013)),
IF(J1013="D-0.5",0.5*-1*SUMIFS('Key Numbers'!$C$2:$C$71,'Key Numbers'!$A$2:$A$71,"&lt;="&amp;ABS($I1013),'Key Numbers'!$A$2:$A$71,"&gt;="&amp;ABS($H1013)),
IF(J1013="F0.5",0.5*SUMIFS('Key Numbers'!$C$2:$C$71,'Key Numbers'!$A$2:$A$71,"&lt;="&amp;ABS($I1013),'Key Numbers'!$A$2:$A$71,"&gt;="&amp;ABS($H1013)),
IF(J1013="F-0.5",0.5*-1*SUMIFS('Key Numbers'!$C$2:$C$71,'Key Numbers'!$A$2:$A$71,"&gt;="&amp;ABS($I1013),'Key Numbers'!$A$2:$A$71,"&lt;="&amp;ABS($H1013)),
IF(AND(LEFT(J1013,1)="F",K1013&lt;0),-1*SUMIFS('Key Numbers'!$C$2:$C$71,'Key Numbers'!$A$2:$A$71,"&gt;="&amp;ABS($I1013),'Key Numbers'!$A$2:$A$71,"&lt;="&amp;ABS($H1013)),
IF(AND(LEFT(J1013,1)="F",K1013&gt;0),SUMIFS('Key Numbers'!$C$2:$C$71,'Key Numbers'!$A$2:$A$71,"&lt;="&amp;ABS($I1013),'Key Numbers'!$A$2:$A$71,"&gt;="&amp;ABS($H1013)),
IF(AND(LEFT(J1013,1)="D",K1013&lt;0),-1*SUMIFS('Key Numbers'!$C$2:$C$71,'Key Numbers'!$A$2:$A$71,"&lt;="&amp;ABS($I1013),'Key Numbers'!$A$2:$A$71,"&gt;="&amp;ABS($H1013)),
SUMIFS('Key Numbers'!$C$2:$C$71,'Key Numbers'!$A$2:$A$71,"&gt;="&amp;ABS($I1013),'Key Numbers'!$A$2:$A$71,"&lt;="&amp;ABS($H1013))))))))))</f>
        <v>2.9357798165137616E-2</v>
      </c>
      <c r="M1013" s="163" cm="1">
        <f t="array" ref="M1013">IFERROR(INDEX(DVOA!$E$2:$E$20095,MATCH($F1013&amp;$A1013-1&amp;$B1013,DVOA!$C$2:$C$20095&amp;DVOA!$A$2:$A20389&amp;DVOA!$B$2:$B$20095,0)),0)</f>
        <v>-0.16500000000000001</v>
      </c>
      <c r="N1013" s="163" cm="1">
        <f t="array" ref="N1013">IFERROR(INDEX(WDVOA!$W$2:$W$1616,MATCH($F1013&amp;$A1013-1&amp;$B1013,WDVOA!$U$2:$U$19616&amp;WDVOA!$V$2:$V$19616&amp;WDVOA!$B$2:$B$19616,0)),0)</f>
        <v>0</v>
      </c>
      <c r="O1013" s="163" cm="1">
        <f t="array" ref="O1013">IFERROR(INDEX(DVOA!$AC$2:$AC$20095,MATCH($F1013&amp;$A1013-1&amp;$B1013,DVOA!$C$2:$C$20095&amp;DVOA!$A$2:$A$20095&amp;DVOA!$B$2:$B$20095,0)
),0)</f>
        <v>3.7999999999999999E-2</v>
      </c>
      <c r="P1013" s="163" cm="1">
        <f t="array" ref="P1013">IFERROR(INDEX(DVOA!$E$2:$E$20095,MATCH($G1013&amp;$A1013-1&amp;$B1013,DVOA!$C$2:$C$20095&amp;DVOA!$A$2:$A20389&amp;DVOA!$B$2:$B$20095,0)),0)</f>
        <v>-0.245</v>
      </c>
      <c r="Q1013" s="163" cm="1">
        <f t="array" ref="Q1013">IFERROR(INDEX(WDVOA!$W$2:$W$1616,MATCH($G1013&amp;$A1013-1&amp;$B1013,WDVOA!$U$2:$U$19616&amp;WDVOA!$V$2:$V$19616&amp;WDVOA!$B$2:$B$19616,0)),0)</f>
        <v>0</v>
      </c>
      <c r="R1013" s="163" cm="1">
        <f t="array" ref="R1013">IFERROR(INDEX(DVOA!$AC$2:$AC$20095,MATCH($G1013&amp;$A1013-1&amp;$B1013,DVOA!$C$2:$C$20095&amp;DVOA!$A$2:$A$20095&amp;DVOA!$B$2:$B$20095,0)
),0)</f>
        <v>0.28899999999999998</v>
      </c>
      <c r="S1013" s="163">
        <f t="shared" si="209"/>
        <v>0.16349999999999998</v>
      </c>
      <c r="T1013" s="229">
        <f t="shared" si="198"/>
        <v>7.9999999999999988E-2</v>
      </c>
      <c r="U1013" s="229" t="str">
        <f t="shared" si="199"/>
        <v/>
      </c>
      <c r="V1013" s="164" cm="1">
        <f t="array" ref="V1013">IFERROR(IF(E1013="H",INDEX('DVOA Pred'!$G$2:$G$1000,MATCH($F1013&amp;$B1013&amp;$A1013,'DVOA Pred'!$C$2:$C$1000&amp;'DVOA Pred'!$A$2:$A$1000&amp;'DVOA Pred'!$B$2:$B$1000,0)),
INDEX('DVOA Pred'!$H$2:$H$1000,MATCH($F1013&amp;$B1013&amp;$A1013,'DVOA Pred'!$D$2:$D$1000&amp;'DVOA Pred'!$A$2:$A$1000&amp;'DVOA Pred'!$B$2:$B$1000,0))),"")</f>
        <v>-2.9000000000000021</v>
      </c>
      <c r="W1013" s="164">
        <f t="shared" si="200"/>
        <v>-0.59999999999999787</v>
      </c>
      <c r="X1013" s="164">
        <f t="shared" si="201"/>
        <v>-1.0999999999999979</v>
      </c>
      <c r="Y1013" s="163">
        <f>IFERROR((PERCENTRANK($L$2:$L$20355,L1013)*Multiples!$B$3)+((PERCENTRANK($W$2:$W$20355,W1013)*(1-Multiples!$B$3))),"")</f>
        <v>0.59540000000000004</v>
      </c>
      <c r="Z1013" s="165">
        <v>36</v>
      </c>
      <c r="AA1013" s="165">
        <v>10</v>
      </c>
      <c r="AB1013" s="166">
        <f t="shared" si="202"/>
        <v>26</v>
      </c>
      <c r="AC1013" s="166">
        <f t="shared" si="203"/>
        <v>22.5</v>
      </c>
      <c r="AD1013" s="166">
        <f t="shared" si="204"/>
        <v>22</v>
      </c>
      <c r="AE1013" s="167" t="str">
        <f t="shared" si="205"/>
        <v>Yes</v>
      </c>
      <c r="AF1013" s="167" t="str">
        <f t="shared" si="206"/>
        <v>Yes</v>
      </c>
      <c r="AG1013" s="165" t="s">
        <v>652</v>
      </c>
      <c r="AH1013" s="155"/>
      <c r="AI1013" s="236"/>
      <c r="AJ1013" s="181"/>
    </row>
    <row r="1014" spans="1:36" customFormat="1" x14ac:dyDescent="0.25">
      <c r="A1014" s="160">
        <v>5</v>
      </c>
      <c r="B1014" s="161">
        <v>2024</v>
      </c>
      <c r="C1014" s="5" t="str">
        <f t="shared" si="195"/>
        <v>2024 W5</v>
      </c>
      <c r="D1014" s="161">
        <v>541</v>
      </c>
      <c r="E1014" s="161" t="s">
        <v>649</v>
      </c>
      <c r="F1014" s="161" t="s">
        <v>3</v>
      </c>
      <c r="G1014" s="161" t="s">
        <v>32</v>
      </c>
      <c r="H1014" s="161">
        <v>2.5</v>
      </c>
      <c r="I1014" s="162">
        <v>2.5</v>
      </c>
      <c r="J1014" s="233" t="str">
        <f t="shared" si="196"/>
        <v>D0</v>
      </c>
      <c r="K1014" s="162">
        <f t="shared" si="197"/>
        <v>0</v>
      </c>
      <c r="L1014" s="227">
        <f>IF(K1014=0,0,
IF(J1014="D0.5",0.5*SUMIFS('Key Numbers'!$C$2:$C$71,'Key Numbers'!$A$2:$A$71,"&gt;="&amp;ABS($I1014),'Key Numbers'!$A$2:$A$71,"&lt;="&amp;ABS($H1014)),
IF(J1014="D-0.5",0.5*-1*SUMIFS('Key Numbers'!$C$2:$C$71,'Key Numbers'!$A$2:$A$71,"&lt;="&amp;ABS($I1014),'Key Numbers'!$A$2:$A$71,"&gt;="&amp;ABS($H1014)),
IF(J1014="F0.5",0.5*SUMIFS('Key Numbers'!$C$2:$C$71,'Key Numbers'!$A$2:$A$71,"&lt;="&amp;ABS($I1014),'Key Numbers'!$A$2:$A$71,"&gt;="&amp;ABS($H1014)),
IF(J1014="F-0.5",0.5*-1*SUMIFS('Key Numbers'!$C$2:$C$71,'Key Numbers'!$A$2:$A$71,"&gt;="&amp;ABS($I1014),'Key Numbers'!$A$2:$A$71,"&lt;="&amp;ABS($H1014)),
IF(AND(LEFT(J1014,1)="F",K1014&lt;0),-1*SUMIFS('Key Numbers'!$C$2:$C$71,'Key Numbers'!$A$2:$A$71,"&gt;="&amp;ABS($I1014),'Key Numbers'!$A$2:$A$71,"&lt;="&amp;ABS($H1014)),
IF(AND(LEFT(J1014,1)="F",K1014&gt;0),SUMIFS('Key Numbers'!$C$2:$C$71,'Key Numbers'!$A$2:$A$71,"&lt;="&amp;ABS($I1014),'Key Numbers'!$A$2:$A$71,"&gt;="&amp;ABS($H1014)),
IF(AND(LEFT(J1014,1)="D",K1014&lt;0),-1*SUMIFS('Key Numbers'!$C$2:$C$71,'Key Numbers'!$A$2:$A$71,"&lt;="&amp;ABS($I1014),'Key Numbers'!$A$2:$A$71,"&gt;="&amp;ABS($H1014)),
SUMIFS('Key Numbers'!$C$2:$C$71,'Key Numbers'!$A$2:$A$71,"&gt;="&amp;ABS($I1014),'Key Numbers'!$A$2:$A$71,"&lt;="&amp;ABS($H1014))))))))))</f>
        <v>0</v>
      </c>
      <c r="M1014" s="163" cm="1">
        <f t="array" ref="M1014">IFERROR(INDEX(DVOA!$E$2:$E$20095,MATCH($F1014&amp;$A1014-1&amp;$B1014,DVOA!$C$2:$C$20095&amp;DVOA!$A$2:$A20412&amp;DVOA!$B$2:$B$20095,0)),0)</f>
        <v>5.0000000000000001E-3</v>
      </c>
      <c r="N1014" s="163" cm="1">
        <f t="array" ref="N1014">IFERROR(INDEX(WDVOA!$W$2:$W$1616,MATCH($F1014&amp;$A1014-1&amp;$B1014,WDVOA!$U$2:$U$19616&amp;WDVOA!$V$2:$V$19616&amp;WDVOA!$B$2:$B$19616,0)),0)</f>
        <v>0</v>
      </c>
      <c r="O1014" s="163" cm="1">
        <f t="array" ref="O1014">IFERROR(INDEX(DVOA!$AC$2:$AC$20095,MATCH($F1014&amp;$A1014-1&amp;$B1014,DVOA!$C$2:$C$20095&amp;DVOA!$A$2:$A$20095&amp;DVOA!$B$2:$B$20095,0)
),0)</f>
        <v>0.33200000000000002</v>
      </c>
      <c r="P1014" s="163" cm="1">
        <f t="array" ref="P1014">IFERROR(INDEX(DVOA!$E$2:$E$20095,MATCH($G1014&amp;$A1014-1&amp;$B1014,DVOA!$C$2:$C$20095&amp;DVOA!$A$2:$A20412&amp;DVOA!$B$2:$B$20095,0)),0)</f>
        <v>0.153</v>
      </c>
      <c r="Q1014" s="163" cm="1">
        <f t="array" ref="Q1014">IFERROR(INDEX(WDVOA!$W$2:$W$1616,MATCH($G1014&amp;$A1014-1&amp;$B1014,WDVOA!$U$2:$U$19616&amp;WDVOA!$V$2:$V$19616&amp;WDVOA!$B$2:$B$19616,0)),0)</f>
        <v>0</v>
      </c>
      <c r="R1014" s="163" cm="1">
        <f t="array" ref="R1014">IFERROR(INDEX(DVOA!$AC$2:$AC$20095,MATCH($G1014&amp;$A1014-1&amp;$B1014,DVOA!$C$2:$C$20095&amp;DVOA!$A$2:$A$20095&amp;DVOA!$B$2:$B$20095,0)
),0)</f>
        <v>7.0000000000000007E-2</v>
      </c>
      <c r="S1014" s="163">
        <f t="shared" si="209"/>
        <v>0.20100000000000001</v>
      </c>
      <c r="T1014" s="229">
        <f t="shared" si="198"/>
        <v>-0.14799999999999999</v>
      </c>
      <c r="U1014" s="229" t="str">
        <f t="shared" si="199"/>
        <v/>
      </c>
      <c r="V1014" s="164" cm="1">
        <f t="array" ref="V1014">IFERROR(IF(E1014="H",INDEX('DVOA Pred'!$G$2:$G$1000,MATCH($F1014&amp;$B1014&amp;$A1014,'DVOA Pred'!$C$2:$C$1000&amp;'DVOA Pred'!$A$2:$A$1000&amp;'DVOA Pred'!$B$2:$B$1000,0)),
INDEX('DVOA Pred'!$H$2:$H$1000,MATCH($F1014&amp;$B1014&amp;$A1014,'DVOA Pred'!$D$2:$D$1000&amp;'DVOA Pred'!$A$2:$A$1000&amp;'DVOA Pred'!$B$2:$B$1000,0))),"")</f>
        <v>-1.3000000000000007</v>
      </c>
      <c r="W1014" s="164">
        <f t="shared" si="200"/>
        <v>3.8000000000000007</v>
      </c>
      <c r="X1014" s="164">
        <f t="shared" si="201"/>
        <v>3.8000000000000007</v>
      </c>
      <c r="Y1014" s="163">
        <f>IFERROR((PERCENTRANK($L$2:$L$20355,L1014)*Multiples!$B$3)+((PERCENTRANK($W$2:$W$20355,W1014)*(1-Multiples!$B$3))),"")</f>
        <v>0.59379999999999999</v>
      </c>
      <c r="Z1014" s="165">
        <v>20</v>
      </c>
      <c r="AA1014" s="165">
        <v>17</v>
      </c>
      <c r="AB1014" s="166">
        <f t="shared" si="202"/>
        <v>3</v>
      </c>
      <c r="AC1014" s="166">
        <f t="shared" si="203"/>
        <v>5.5</v>
      </c>
      <c r="AD1014" s="166">
        <f t="shared" si="204"/>
        <v>5.5</v>
      </c>
      <c r="AE1014" s="167" t="str">
        <f t="shared" si="205"/>
        <v>Yes</v>
      </c>
      <c r="AF1014" s="167" t="str">
        <f t="shared" si="206"/>
        <v>Yes</v>
      </c>
      <c r="AG1014" s="165"/>
      <c r="AH1014" s="155"/>
      <c r="AI1014" s="236"/>
      <c r="AJ1014" s="181"/>
    </row>
    <row r="1015" spans="1:36" customFormat="1" x14ac:dyDescent="0.25">
      <c r="A1015" s="7">
        <v>2</v>
      </c>
      <c r="B1015" s="5">
        <v>2024</v>
      </c>
      <c r="C1015" s="5" t="str">
        <f t="shared" si="195"/>
        <v>2024 W2</v>
      </c>
      <c r="D1015" s="5">
        <v>496</v>
      </c>
      <c r="E1015" s="5" t="s">
        <v>649</v>
      </c>
      <c r="F1015" s="5" t="s">
        <v>64</v>
      </c>
      <c r="G1015" s="5" t="s">
        <v>49</v>
      </c>
      <c r="H1015" s="5">
        <v>6.5</v>
      </c>
      <c r="I1015" s="61">
        <v>6</v>
      </c>
      <c r="J1015" s="62" t="str">
        <f t="shared" si="196"/>
        <v>D0.5</v>
      </c>
      <c r="K1015" s="61">
        <f t="shared" si="197"/>
        <v>0.5</v>
      </c>
      <c r="L1015" s="228">
        <f>IF(K1015=0,0,
IF(J1015="D0.5",0.5*SUMIFS('Key Numbers'!$C$2:$C$71,'Key Numbers'!$A$2:$A$71,"&gt;="&amp;ABS($I1015),'Key Numbers'!$A$2:$A$71,"&lt;="&amp;ABS($H1015)),
IF(J1015="D-0.5",0.5*-1*SUMIFS('Key Numbers'!$C$2:$C$71,'Key Numbers'!$A$2:$A$71,"&lt;="&amp;ABS($I1015),'Key Numbers'!$A$2:$A$71,"&gt;="&amp;ABS($H1015)),
IF(J1015="F0.5",0.5*SUMIFS('Key Numbers'!$C$2:$C$71,'Key Numbers'!$A$2:$A$71,"&lt;="&amp;ABS($I1015),'Key Numbers'!$A$2:$A$71,"&gt;="&amp;ABS($H1015)),
IF(J1015="F-0.5",0.5*-1*SUMIFS('Key Numbers'!$C$2:$C$71,'Key Numbers'!$A$2:$A$71,"&gt;="&amp;ABS($I1015),'Key Numbers'!$A$2:$A$71,"&lt;="&amp;ABS($H1015)),
IF(AND(LEFT(J1015,1)="F",K1015&lt;0),-1*SUMIFS('Key Numbers'!$C$2:$C$71,'Key Numbers'!$A$2:$A$71,"&gt;="&amp;ABS($I1015),'Key Numbers'!$A$2:$A$71,"&lt;="&amp;ABS($H1015)),
IF(AND(LEFT(J1015,1)="F",K1015&gt;0),SUMIFS('Key Numbers'!$C$2:$C$71,'Key Numbers'!$A$2:$A$71,"&lt;="&amp;ABS($I1015),'Key Numbers'!$A$2:$A$71,"&gt;="&amp;ABS($H1015)),
IF(AND(LEFT(J1015,1)="D",K1015&lt;0),-1*SUMIFS('Key Numbers'!$C$2:$C$71,'Key Numbers'!$A$2:$A$71,"&lt;="&amp;ABS($I1015),'Key Numbers'!$A$2:$A$71,"&gt;="&amp;ABS($H1015)),
SUMIFS('Key Numbers'!$C$2:$C$71,'Key Numbers'!$A$2:$A$71,"&gt;="&amp;ABS($I1015),'Key Numbers'!$A$2:$A$71,"&lt;="&amp;ABS($H1015))))))))))</f>
        <v>3.669724770642202E-2</v>
      </c>
      <c r="M1015" s="6" cm="1">
        <f t="array" ref="M1015">IFERROR(INDEX(DVOA!$E$2:$E$20095,MATCH($F1015&amp;$A1015-1&amp;$B1015,DVOA!$C$2:$C$20095&amp;DVOA!$A$2:$A20362&amp;DVOA!$B$2:$B$20095,0)),0)</f>
        <v>-2.7999999999999997E-2</v>
      </c>
      <c r="N1015" s="6" cm="1">
        <f t="array" ref="N1015">IFERROR(INDEX(WDVOA!$W$2:$W$1616,MATCH($F1015&amp;$A1015-1&amp;$B1015,WDVOA!$U$2:$U$19616&amp;WDVOA!$V$2:$V$19616&amp;WDVOA!$B$2:$B$19616,0)),0)</f>
        <v>0</v>
      </c>
      <c r="O1015" s="6" cm="1">
        <f t="array" ref="O1015">IFERROR(INDEX(DVOA!$AC$2:$AC$20095,MATCH($F1015&amp;$A1015-1&amp;$B1015,DVOA!$C$2:$C$20095&amp;DVOA!$A$2:$A$20095&amp;DVOA!$B$2:$B$20095,0)
),0)</f>
        <v>0</v>
      </c>
      <c r="P1015" s="6" cm="1">
        <f t="array" ref="P1015">IFERROR(INDEX(DVOA!$E$2:$E$20095,MATCH($G1015&amp;$A1015-1&amp;$B1015,DVOA!$C$2:$C$20095&amp;DVOA!$A$2:$A20362&amp;DVOA!$B$2:$B$20095,0)),0)</f>
        <v>0.21</v>
      </c>
      <c r="Q1015" s="6" cm="1">
        <f t="array" ref="Q1015">IFERROR(INDEX(WDVOA!$W$2:$W$1616,MATCH($G1015&amp;$A1015-1&amp;$B1015,WDVOA!$U$2:$U$19616&amp;WDVOA!$V$2:$V$19616&amp;WDVOA!$B$2:$B$19616,0)),0)</f>
        <v>0</v>
      </c>
      <c r="R1015" s="6" cm="1">
        <f t="array" ref="R1015">IFERROR(INDEX(DVOA!$AC$2:$AC$20095,MATCH($G1015&amp;$A1015-1&amp;$B1015,DVOA!$C$2:$C$20095&amp;DVOA!$A$2:$A$20095&amp;DVOA!$B$2:$B$20095,0)
),0)</f>
        <v>0</v>
      </c>
      <c r="S1015" s="6" t="str">
        <f>IF(O1015=0,"",AVERAGE(O1015,R1015))</f>
        <v/>
      </c>
      <c r="T1015" s="104">
        <f t="shared" si="198"/>
        <v>-0.23799999999999999</v>
      </c>
      <c r="U1015" s="104" t="str">
        <f t="shared" si="199"/>
        <v/>
      </c>
      <c r="V1015" s="26" cm="1">
        <f t="array" ref="V1015">IFERROR(IF(E1015="H",INDEX('DVOA Pred'!$G$2:$G$1000,MATCH($F1015&amp;$B1015&amp;$A1015,'DVOA Pred'!$C$2:$C$1000&amp;'DVOA Pred'!$A$2:$A$1000&amp;'DVOA Pred'!$B$2:$B$1000,0)),
INDEX('DVOA Pred'!$H$2:$H$1000,MATCH($F1015&amp;$B1015&amp;$A1015,'DVOA Pred'!$D$2:$D$1000&amp;'DVOA Pred'!$A$2:$A$1000&amp;'DVOA Pred'!$B$2:$B$1000,0))),"")</f>
        <v>7.1999999999999993</v>
      </c>
      <c r="W1015" s="26">
        <f t="shared" si="200"/>
        <v>-0.69999999999999929</v>
      </c>
      <c r="X1015" s="26">
        <f t="shared" si="201"/>
        <v>-1.1999999999999993</v>
      </c>
      <c r="Y1015" s="6">
        <f>IFERROR((PERCENTRANK($L$2:$L$20355,L1015)*Multiples!$B$3)+((PERCENTRANK($W$2:$W$20355,W1015)*(1-Multiples!$B$3))),"")</f>
        <v>0.59339999999999993</v>
      </c>
      <c r="Z1015" s="64">
        <v>13</v>
      </c>
      <c r="AA1015" s="64">
        <v>19</v>
      </c>
      <c r="AB1015" s="24">
        <f t="shared" si="202"/>
        <v>-6</v>
      </c>
      <c r="AC1015" s="24">
        <f t="shared" si="203"/>
        <v>0.5</v>
      </c>
      <c r="AD1015" s="24">
        <f t="shared" si="204"/>
        <v>0</v>
      </c>
      <c r="AE1015" s="99" t="str">
        <f t="shared" si="205"/>
        <v>Yes</v>
      </c>
      <c r="AF1015" s="99" t="str">
        <f t="shared" si="206"/>
        <v>No</v>
      </c>
      <c r="AG1015" s="64"/>
      <c r="AH1015" s="105"/>
      <c r="AI1015" s="105" t="s">
        <v>656</v>
      </c>
      <c r="AJ1015" s="66"/>
    </row>
    <row r="1016" spans="1:36" customFormat="1" x14ac:dyDescent="0.25">
      <c r="A1016" s="160">
        <v>7</v>
      </c>
      <c r="B1016" s="161">
        <v>2024</v>
      </c>
      <c r="C1016" s="161" t="str">
        <f t="shared" si="195"/>
        <v>2024 W7</v>
      </c>
      <c r="D1016" s="161">
        <v>562</v>
      </c>
      <c r="E1016" s="161" t="s">
        <v>651</v>
      </c>
      <c r="F1016" s="161" t="s">
        <v>20</v>
      </c>
      <c r="G1016" s="161" t="s">
        <v>49</v>
      </c>
      <c r="H1016" s="161">
        <v>-2.5</v>
      </c>
      <c r="I1016" s="162">
        <v>-3</v>
      </c>
      <c r="J1016" s="233" t="str">
        <f t="shared" si="196"/>
        <v>F0.5</v>
      </c>
      <c r="K1016" s="162">
        <f t="shared" si="197"/>
        <v>0.5</v>
      </c>
      <c r="L1016" s="227">
        <f>IF(K1016=0,0,
IF(J1016="D0.5",0.5*SUMIFS('Key Numbers'!$C$2:$C$71,'Key Numbers'!$A$2:$A$71,"&gt;="&amp;ABS($I1016),'Key Numbers'!$A$2:$A$71,"&lt;="&amp;ABS($H1016)),
IF(J1016="D-0.5",0.5*-1*SUMIFS('Key Numbers'!$C$2:$C$71,'Key Numbers'!$A$2:$A$71,"&lt;="&amp;ABS($I1016),'Key Numbers'!$A$2:$A$71,"&gt;="&amp;ABS($H1016)),
IF(J1016="F0.5",0.5*SUMIFS('Key Numbers'!$C$2:$C$71,'Key Numbers'!$A$2:$A$71,"&lt;="&amp;ABS($I1016),'Key Numbers'!$A$2:$A$71,"&gt;="&amp;ABS($H1016)),
IF(J1016="F-0.5",0.5*-1*SUMIFS('Key Numbers'!$C$2:$C$71,'Key Numbers'!$A$2:$A$71,"&gt;="&amp;ABS($I1016),'Key Numbers'!$A$2:$A$71,"&lt;="&amp;ABS($H1016)),
IF(AND(LEFT(J1016,1)="F",K1016&lt;0),-1*SUMIFS('Key Numbers'!$C$2:$C$71,'Key Numbers'!$A$2:$A$71,"&gt;="&amp;ABS($I1016),'Key Numbers'!$A$2:$A$71,"&lt;="&amp;ABS($H1016)),
IF(AND(LEFT(J1016,1)="F",K1016&gt;0),SUMIFS('Key Numbers'!$C$2:$C$71,'Key Numbers'!$A$2:$A$71,"&lt;="&amp;ABS($I1016),'Key Numbers'!$A$2:$A$71,"&gt;="&amp;ABS($H1016)),
IF(AND(LEFT(J1016,1)="D",K1016&lt;0),-1*SUMIFS('Key Numbers'!$C$2:$C$71,'Key Numbers'!$A$2:$A$71,"&lt;="&amp;ABS($I1016),'Key Numbers'!$A$2:$A$71,"&gt;="&amp;ABS($H1016)),
SUMIFS('Key Numbers'!$C$2:$C$71,'Key Numbers'!$A$2:$A$71,"&gt;="&amp;ABS($I1016),'Key Numbers'!$A$2:$A$71,"&lt;="&amp;ABS($H1016))))))))))</f>
        <v>7.247706422018349E-2</v>
      </c>
      <c r="M1016" s="163" cm="1">
        <f t="array" ref="M1016">IFERROR(INDEX(DVOA!$E$2:$E$20095,MATCH($F1016&amp;$A1016-1&amp;$B1016,DVOA!$C$2:$C$20095&amp;DVOA!$A$2:$A20434&amp;DVOA!$B$2:$B$20095,0)),0)</f>
        <v>0.159</v>
      </c>
      <c r="N1016" s="163" cm="1">
        <f t="array" ref="N1016">IFERROR(INDEX(WDVOA!$W$2:$W$1616,MATCH($F1016&amp;$A1016-1&amp;$B1016,WDVOA!$U$2:$U$19616&amp;WDVOA!$V$2:$V$19616&amp;WDVOA!$B$2:$B$19616,0)),0)</f>
        <v>0</v>
      </c>
      <c r="O1016" s="163" cm="1">
        <f t="array" ref="O1016">IFERROR(INDEX(DVOA!$AC$2:$AC$20095,MATCH($F1016&amp;$A1016-1&amp;$B1016,DVOA!$C$2:$C$20095&amp;DVOA!$A$2:$A$20095&amp;DVOA!$B$2:$B$20095,0)
),0)</f>
        <v>3.3000000000000002E-2</v>
      </c>
      <c r="P1016" s="163" cm="1">
        <f t="array" ref="P1016">IFERROR(INDEX(DVOA!$E$2:$E$20095,MATCH($G1016&amp;$A1016-1&amp;$B1016,DVOA!$C$2:$C$20095&amp;DVOA!$A$2:$A20434&amp;DVOA!$B$2:$B$20095,0)),0)</f>
        <v>0.21100000000000002</v>
      </c>
      <c r="Q1016" s="163" cm="1">
        <f t="array" ref="Q1016">IFERROR(INDEX(WDVOA!$W$2:$W$1616,MATCH($G1016&amp;$A1016-1&amp;$B1016,WDVOA!$U$2:$U$19616&amp;WDVOA!$V$2:$V$19616&amp;WDVOA!$B$2:$B$19616,0)),0)</f>
        <v>0</v>
      </c>
      <c r="R1016" s="163" cm="1">
        <f t="array" ref="R1016">IFERROR(INDEX(DVOA!$AC$2:$AC$20095,MATCH($G1016&amp;$A1016-1&amp;$B1016,DVOA!$C$2:$C$20095&amp;DVOA!$A$2:$A$20095&amp;DVOA!$B$2:$B$20095,0)
),0)</f>
        <v>0.10199999999999999</v>
      </c>
      <c r="S1016" s="163">
        <f>AVERAGE(O1016,R1016)</f>
        <v>6.7500000000000004E-2</v>
      </c>
      <c r="T1016" s="229">
        <f t="shared" si="198"/>
        <v>-5.2000000000000018E-2</v>
      </c>
      <c r="U1016" s="229" t="str">
        <f t="shared" si="199"/>
        <v/>
      </c>
      <c r="V1016" s="164" cm="1">
        <f t="array" ref="V1016">IFERROR(IF(E1016="H",INDEX('DVOA Pred'!$G$2:$G$1000,MATCH($F1016&amp;$B1016&amp;$A1016,'DVOA Pred'!$C$2:$C$1000&amp;'DVOA Pred'!$A$2:$A$1000&amp;'DVOA Pred'!$B$2:$B$1000,0)),
INDEX('DVOA Pred'!$H$2:$H$1000,MATCH($F1016&amp;$B1016&amp;$A1016,'DVOA Pred'!$D$2:$D$1000&amp;'DVOA Pred'!$A$2:$A$1000&amp;'DVOA Pred'!$B$2:$B$1000,0))),"")</f>
        <v>-0.69999999999999929</v>
      </c>
      <c r="W1016" s="164">
        <f t="shared" si="200"/>
        <v>-1.8000000000000007</v>
      </c>
      <c r="X1016" s="164">
        <f t="shared" si="201"/>
        <v>-2.3000000000000007</v>
      </c>
      <c r="Y1016" s="163">
        <f>IFERROR((PERCENTRANK($L$2:$L$20355,L1016)*Multiples!$B$3)+((PERCENTRANK($W$2:$W$20355,W1016)*(1-Multiples!$B$3))),"")</f>
        <v>0.59079999999999988</v>
      </c>
      <c r="Z1016" s="165">
        <v>24</v>
      </c>
      <c r="AA1016" s="165">
        <v>22</v>
      </c>
      <c r="AB1016" s="166">
        <f t="shared" si="202"/>
        <v>2</v>
      </c>
      <c r="AC1016" s="166">
        <f t="shared" si="203"/>
        <v>-0.5</v>
      </c>
      <c r="AD1016" s="166">
        <f t="shared" si="204"/>
        <v>-1</v>
      </c>
      <c r="AE1016" s="167" t="str">
        <f t="shared" si="205"/>
        <v>No</v>
      </c>
      <c r="AF1016" s="167" t="str">
        <f t="shared" si="206"/>
        <v>No</v>
      </c>
      <c r="AG1016" s="165"/>
      <c r="AH1016" s="155"/>
      <c r="AI1016" s="236"/>
      <c r="AJ1016" s="181"/>
    </row>
    <row r="1017" spans="1:36" customFormat="1" x14ac:dyDescent="0.25">
      <c r="A1017" s="160">
        <v>6</v>
      </c>
      <c r="B1017" s="161">
        <v>2024</v>
      </c>
      <c r="C1017" s="5" t="str">
        <f t="shared" si="195"/>
        <v>2024 W6</v>
      </c>
      <c r="D1017" s="161">
        <v>556</v>
      </c>
      <c r="E1017" s="161" t="s">
        <v>649</v>
      </c>
      <c r="F1017" s="161" t="s">
        <v>24</v>
      </c>
      <c r="G1017" s="161" t="s">
        <v>15</v>
      </c>
      <c r="H1017" s="161">
        <v>-3.5</v>
      </c>
      <c r="I1017" s="162">
        <v>-3.5</v>
      </c>
      <c r="J1017" s="233" t="str">
        <f t="shared" si="196"/>
        <v>F0</v>
      </c>
      <c r="K1017" s="162">
        <f t="shared" si="197"/>
        <v>0</v>
      </c>
      <c r="L1017" s="227">
        <f>IF(K1017=0,0,
IF(J1017="D0.5",0.5*SUMIFS('Key Numbers'!$C$2:$C$71,'Key Numbers'!$A$2:$A$71,"&gt;="&amp;ABS($I1017),'Key Numbers'!$A$2:$A$71,"&lt;="&amp;ABS($H1017)),
IF(J1017="D-0.5",0.5*-1*SUMIFS('Key Numbers'!$C$2:$C$71,'Key Numbers'!$A$2:$A$71,"&lt;="&amp;ABS($I1017),'Key Numbers'!$A$2:$A$71,"&gt;="&amp;ABS($H1017)),
IF(J1017="F0.5",0.5*SUMIFS('Key Numbers'!$C$2:$C$71,'Key Numbers'!$A$2:$A$71,"&lt;="&amp;ABS($I1017),'Key Numbers'!$A$2:$A$71,"&gt;="&amp;ABS($H1017)),
IF(J1017="F-0.5",0.5*-1*SUMIFS('Key Numbers'!$C$2:$C$71,'Key Numbers'!$A$2:$A$71,"&gt;="&amp;ABS($I1017),'Key Numbers'!$A$2:$A$71,"&lt;="&amp;ABS($H1017)),
IF(AND(LEFT(J1017,1)="F",K1017&lt;0),-1*SUMIFS('Key Numbers'!$C$2:$C$71,'Key Numbers'!$A$2:$A$71,"&gt;="&amp;ABS($I1017),'Key Numbers'!$A$2:$A$71,"&lt;="&amp;ABS($H1017)),
IF(AND(LEFT(J1017,1)="F",K1017&gt;0),SUMIFS('Key Numbers'!$C$2:$C$71,'Key Numbers'!$A$2:$A$71,"&lt;="&amp;ABS($I1017),'Key Numbers'!$A$2:$A$71,"&gt;="&amp;ABS($H1017)),
IF(AND(LEFT(J1017,1)="D",K1017&lt;0),-1*SUMIFS('Key Numbers'!$C$2:$C$71,'Key Numbers'!$A$2:$A$71,"&lt;="&amp;ABS($I1017),'Key Numbers'!$A$2:$A$71,"&gt;="&amp;ABS($H1017)),
SUMIFS('Key Numbers'!$C$2:$C$71,'Key Numbers'!$A$2:$A$71,"&gt;="&amp;ABS($I1017),'Key Numbers'!$A$2:$A$71,"&lt;="&amp;ABS($H1017))))))))))</f>
        <v>0</v>
      </c>
      <c r="M1017" s="163" cm="1">
        <f t="array" ref="M1017">IFERROR(INDEX(DVOA!$E$2:$E$20095,MATCH($F1017&amp;$A1017-1&amp;$B1017,DVOA!$C$2:$C$20095&amp;DVOA!$A$2:$A20432&amp;DVOA!$B$2:$B$20095,0)),0)</f>
        <v>8.8000000000000009E-2</v>
      </c>
      <c r="N1017" s="163" cm="1">
        <f t="array" ref="N1017">IFERROR(INDEX(WDVOA!$W$2:$W$1616,MATCH($F1017&amp;$A1017-1&amp;$B1017,WDVOA!$U$2:$U$19616&amp;WDVOA!$V$2:$V$19616&amp;WDVOA!$B$2:$B$19616,0)),0)</f>
        <v>0</v>
      </c>
      <c r="O1017" s="163" cm="1">
        <f t="array" ref="O1017">IFERROR(INDEX(DVOA!$AC$2:$AC$20095,MATCH($F1017&amp;$A1017-1&amp;$B1017,DVOA!$C$2:$C$20095&amp;DVOA!$A$2:$A$20095&amp;DVOA!$B$2:$B$20095,0)
),0)</f>
        <v>2.7999999999999997E-2</v>
      </c>
      <c r="P1017" s="163" cm="1">
        <f t="array" ref="P1017">IFERROR(INDEX(DVOA!$E$2:$E$20095,MATCH($G1017&amp;$A1017-1&amp;$B1017,DVOA!$C$2:$C$20095&amp;DVOA!$A$2:$A20432&amp;DVOA!$B$2:$B$20095,0)),0)</f>
        <v>-7.4999999999999997E-2</v>
      </c>
      <c r="Q1017" s="163" cm="1">
        <f t="array" ref="Q1017">IFERROR(INDEX(WDVOA!$W$2:$W$1616,MATCH($G1017&amp;$A1017-1&amp;$B1017,WDVOA!$U$2:$U$19616&amp;WDVOA!$V$2:$V$19616&amp;WDVOA!$B$2:$B$19616,0)),0)</f>
        <v>0</v>
      </c>
      <c r="R1017" s="163" cm="1">
        <f t="array" ref="R1017">IFERROR(INDEX(DVOA!$AC$2:$AC$20095,MATCH($G1017&amp;$A1017-1&amp;$B1017,DVOA!$C$2:$C$20095&amp;DVOA!$A$2:$A$20095&amp;DVOA!$B$2:$B$20095,0)
),0)</f>
        <v>0.11599999999999999</v>
      </c>
      <c r="S1017" s="163">
        <f>AVERAGE(O1017,R1017)</f>
        <v>7.1999999999999995E-2</v>
      </c>
      <c r="T1017" s="229">
        <f t="shared" si="198"/>
        <v>0.16300000000000001</v>
      </c>
      <c r="U1017" s="229" t="str">
        <f t="shared" si="199"/>
        <v/>
      </c>
      <c r="V1017" s="164" cm="1">
        <f t="array" ref="V1017">IFERROR(IF(E1017="H",INDEX('DVOA Pred'!$G$2:$G$1000,MATCH($F1017&amp;$B1017&amp;$A1017,'DVOA Pred'!$C$2:$C$1000&amp;'DVOA Pred'!$A$2:$A$1000&amp;'DVOA Pred'!$B$2:$B$1000,0)),
INDEX('DVOA Pred'!$H$2:$H$1000,MATCH($F1017&amp;$B1017&amp;$A1017,'DVOA Pred'!$D$2:$D$1000&amp;'DVOA Pred'!$A$2:$A$1000&amp;'DVOA Pred'!$B$2:$B$1000,0))),"")</f>
        <v>-6.8000000000000007</v>
      </c>
      <c r="W1017" s="164">
        <f t="shared" si="200"/>
        <v>3.3000000000000007</v>
      </c>
      <c r="X1017" s="164">
        <f t="shared" si="201"/>
        <v>3.3000000000000007</v>
      </c>
      <c r="Y1017" s="163">
        <f>IFERROR((PERCENTRANK($L$2:$L$20355,L1017)*Multiples!$B$3)+((PERCENTRANK($W$2:$W$20355,W1017)*(1-Multiples!$B$3))),"")</f>
        <v>0.58620000000000005</v>
      </c>
      <c r="Z1017" s="165">
        <v>17</v>
      </c>
      <c r="AA1017" s="165">
        <v>7</v>
      </c>
      <c r="AB1017" s="166">
        <f t="shared" si="202"/>
        <v>10</v>
      </c>
      <c r="AC1017" s="166">
        <f t="shared" si="203"/>
        <v>6.5</v>
      </c>
      <c r="AD1017" s="166">
        <f t="shared" si="204"/>
        <v>6.5</v>
      </c>
      <c r="AE1017" s="167" t="str">
        <f t="shared" si="205"/>
        <v>Yes</v>
      </c>
      <c r="AF1017" s="167" t="str">
        <f t="shared" si="206"/>
        <v>Yes</v>
      </c>
      <c r="AG1017" s="165" t="s">
        <v>656</v>
      </c>
      <c r="AH1017" s="155"/>
      <c r="AI1017" s="236"/>
      <c r="AJ1017" s="181"/>
    </row>
    <row r="1018" spans="1:36" customFormat="1" x14ac:dyDescent="0.25">
      <c r="A1018" s="7">
        <v>2</v>
      </c>
      <c r="B1018" s="5">
        <v>2024</v>
      </c>
      <c r="C1018" s="5" t="str">
        <f t="shared" si="195"/>
        <v>2024 W2</v>
      </c>
      <c r="D1018" s="5">
        <v>493</v>
      </c>
      <c r="E1018" s="5" t="s">
        <v>649</v>
      </c>
      <c r="F1018" s="5" t="s">
        <v>42</v>
      </c>
      <c r="G1018" s="5" t="s">
        <v>23</v>
      </c>
      <c r="H1018" s="5">
        <v>1.5</v>
      </c>
      <c r="I1018" s="61">
        <v>-1</v>
      </c>
      <c r="J1018" s="62" t="str">
        <f t="shared" si="196"/>
        <v>F2.5</v>
      </c>
      <c r="K1018" s="61">
        <f t="shared" si="197"/>
        <v>2.5</v>
      </c>
      <c r="L1018" s="228">
        <f>IF(K1018=0,0,
IF(J1018="D0.5",0.5*SUMIFS('Key Numbers'!$C$2:$C$71,'Key Numbers'!$A$2:$A$71,"&gt;="&amp;ABS($I1018),'Key Numbers'!$A$2:$A$71,"&lt;="&amp;ABS($H1018)),
IF(J1018="D-0.5",0.5*-1*SUMIFS('Key Numbers'!$C$2:$C$71,'Key Numbers'!$A$2:$A$71,"&lt;="&amp;ABS($I1018),'Key Numbers'!$A$2:$A$71,"&gt;="&amp;ABS($H1018)),
IF(J1018="F0.5",0.5*SUMIFS('Key Numbers'!$C$2:$C$71,'Key Numbers'!$A$2:$A$71,"&lt;="&amp;ABS($I1018),'Key Numbers'!$A$2:$A$71,"&gt;="&amp;ABS($H1018)),
IF(J1018="F-0.5",0.5*-1*SUMIFS('Key Numbers'!$C$2:$C$71,'Key Numbers'!$A$2:$A$71,"&gt;="&amp;ABS($I1018),'Key Numbers'!$A$2:$A$71,"&lt;="&amp;ABS($H1018)),
IF(AND(LEFT(J1018,1)="F",K1018&lt;0),-1*SUMIFS('Key Numbers'!$C$2:$C$71,'Key Numbers'!$A$2:$A$71,"&gt;="&amp;ABS($I1018),'Key Numbers'!$A$2:$A$71,"&lt;="&amp;ABS($H1018)),
IF(AND(LEFT(J1018,1)="F",K1018&gt;0),SUMIFS('Key Numbers'!$C$2:$C$71,'Key Numbers'!$A$2:$A$71,"&lt;="&amp;ABS($I1018),'Key Numbers'!$A$2:$A$71,"&gt;="&amp;ABS($H1018)),
IF(AND(LEFT(J1018,1)="D",K1018&lt;0),-1*SUMIFS('Key Numbers'!$C$2:$C$71,'Key Numbers'!$A$2:$A$71,"&lt;="&amp;ABS($I1018),'Key Numbers'!$A$2:$A$71,"&gt;="&amp;ABS($H1018)),
SUMIFS('Key Numbers'!$C$2:$C$71,'Key Numbers'!$A$2:$A$71,"&gt;="&amp;ABS($I1018),'Key Numbers'!$A$2:$A$71,"&lt;="&amp;ABS($H1018))))))))))</f>
        <v>0</v>
      </c>
      <c r="M1018" s="6" cm="1">
        <f t="array" ref="M1018">IFERROR(INDEX(DVOA!$E$2:$E$20095,MATCH($F1018&amp;$A1018-1&amp;$B1018,DVOA!$C$2:$C$20095&amp;DVOA!$A$2:$A20350&amp;DVOA!$B$2:$B$20095,0)),0)</f>
        <v>-0.11699999999999999</v>
      </c>
      <c r="N1018" s="6" cm="1">
        <f t="array" ref="N1018">IFERROR(INDEX(WDVOA!$W$2:$W$1616,MATCH($F1018&amp;$A1018-1&amp;$B1018,WDVOA!$U$2:$U$19616&amp;WDVOA!$V$2:$V$19616&amp;WDVOA!$B$2:$B$19616,0)),0)</f>
        <v>0</v>
      </c>
      <c r="O1018" s="6" cm="1">
        <f t="array" ref="O1018">IFERROR(INDEX(DVOA!$AC$2:$AC$20095,MATCH($F1018&amp;$A1018-1&amp;$B1018,DVOA!$C$2:$C$20095&amp;DVOA!$A$2:$A$20095&amp;DVOA!$B$2:$B$20095,0)
),0)</f>
        <v>0</v>
      </c>
      <c r="P1018" s="6" cm="1">
        <f t="array" ref="P1018">IFERROR(INDEX(DVOA!$E$2:$E$20095,MATCH($G1018&amp;$A1018-1&amp;$B1018,DVOA!$C$2:$C$20095&amp;DVOA!$A$2:$A20350&amp;DVOA!$B$2:$B$20095,0)),0)</f>
        <v>-0.36099999999999999</v>
      </c>
      <c r="Q1018" s="6" cm="1">
        <f t="array" ref="Q1018">IFERROR(INDEX(WDVOA!$W$2:$W$1616,MATCH($G1018&amp;$A1018-1&amp;$B1018,WDVOA!$U$2:$U$19616&amp;WDVOA!$V$2:$V$19616&amp;WDVOA!$B$2:$B$19616,0)),0)</f>
        <v>0</v>
      </c>
      <c r="R1018" s="6" cm="1">
        <f t="array" ref="R1018">IFERROR(INDEX(DVOA!$AC$2:$AC$20095,MATCH($G1018&amp;$A1018-1&amp;$B1018,DVOA!$C$2:$C$20095&amp;DVOA!$A$2:$A$20095&amp;DVOA!$B$2:$B$20095,0)
),0)</f>
        <v>0</v>
      </c>
      <c r="S1018" s="6" t="str">
        <f>IF(O1018=0,"",AVERAGE(O1018,R1018))</f>
        <v/>
      </c>
      <c r="T1018" s="104">
        <f t="shared" si="198"/>
        <v>0.24399999999999999</v>
      </c>
      <c r="U1018" s="104" t="str">
        <f t="shared" si="199"/>
        <v/>
      </c>
      <c r="V1018" s="26" cm="1">
        <f t="array" ref="V1018">IFERROR(IF(E1018="H",INDEX('DVOA Pred'!$G$2:$G$1000,MATCH($F1018&amp;$B1018&amp;$A1018,'DVOA Pred'!$C$2:$C$1000&amp;'DVOA Pred'!$A$2:$A$1000&amp;'DVOA Pred'!$B$2:$B$1000,0)),
INDEX('DVOA Pred'!$H$2:$H$1000,MATCH($F1018&amp;$B1018&amp;$A1018,'DVOA Pred'!$D$2:$D$1000&amp;'DVOA Pred'!$A$2:$A$1000&amp;'DVOA Pred'!$B$2:$B$1000,0))),"")</f>
        <v>-1.7999999999999972</v>
      </c>
      <c r="W1018" s="26">
        <f t="shared" si="200"/>
        <v>3.2999999999999972</v>
      </c>
      <c r="X1018" s="26">
        <f t="shared" si="201"/>
        <v>0.79999999999999716</v>
      </c>
      <c r="Y1018" s="6">
        <f>IFERROR((PERCENTRANK($L$2:$L$20355,L1018)*Multiples!$B$3)+((PERCENTRANK($W$2:$W$20355,W1018)*(1-Multiples!$B$3))),"")</f>
        <v>0.58460000000000001</v>
      </c>
      <c r="Z1018" s="64">
        <v>10</v>
      </c>
      <c r="AA1018" s="64">
        <v>41</v>
      </c>
      <c r="AB1018" s="24">
        <f t="shared" si="202"/>
        <v>-31</v>
      </c>
      <c r="AC1018" s="24">
        <f t="shared" si="203"/>
        <v>-29.5</v>
      </c>
      <c r="AD1018" s="24">
        <f t="shared" si="204"/>
        <v>-32</v>
      </c>
      <c r="AE1018" s="99" t="str">
        <f t="shared" si="205"/>
        <v>No</v>
      </c>
      <c r="AF1018" s="99" t="str">
        <f t="shared" si="206"/>
        <v>No</v>
      </c>
      <c r="AG1018" s="64"/>
      <c r="AH1018" s="105" t="s">
        <v>652</v>
      </c>
      <c r="AI1018" s="105"/>
      <c r="AJ1018" s="66"/>
    </row>
    <row r="1019" spans="1:36" customFormat="1" x14ac:dyDescent="0.25">
      <c r="A1019" s="160">
        <v>4</v>
      </c>
      <c r="B1019" s="161">
        <v>2024</v>
      </c>
      <c r="C1019" s="5" t="str">
        <f t="shared" si="195"/>
        <v>2024 W4</v>
      </c>
      <c r="D1019" s="161">
        <v>521</v>
      </c>
      <c r="E1019" s="161" t="s">
        <v>649</v>
      </c>
      <c r="F1019" s="161" t="s">
        <v>24</v>
      </c>
      <c r="G1019" s="161" t="s">
        <v>51</v>
      </c>
      <c r="H1019" s="161">
        <v>-4.5</v>
      </c>
      <c r="I1019" s="162">
        <v>-4.5</v>
      </c>
      <c r="J1019" s="233" t="str">
        <f t="shared" si="196"/>
        <v>F0</v>
      </c>
      <c r="K1019" s="162">
        <f t="shared" si="197"/>
        <v>0</v>
      </c>
      <c r="L1019" s="227">
        <f>IF(K1019=0,0,
IF(J1019="D0.5",0.5*SUMIFS('Key Numbers'!$C$2:$C$71,'Key Numbers'!$A$2:$A$71,"&gt;="&amp;ABS($I1019),'Key Numbers'!$A$2:$A$71,"&lt;="&amp;ABS($H1019)),
IF(J1019="D-0.5",0.5*-1*SUMIFS('Key Numbers'!$C$2:$C$71,'Key Numbers'!$A$2:$A$71,"&lt;="&amp;ABS($I1019),'Key Numbers'!$A$2:$A$71,"&gt;="&amp;ABS($H1019)),
IF(J1019="F0.5",0.5*SUMIFS('Key Numbers'!$C$2:$C$71,'Key Numbers'!$A$2:$A$71,"&lt;="&amp;ABS($I1019),'Key Numbers'!$A$2:$A$71,"&gt;="&amp;ABS($H1019)),
IF(J1019="F-0.5",0.5*-1*SUMIFS('Key Numbers'!$C$2:$C$71,'Key Numbers'!$A$2:$A$71,"&gt;="&amp;ABS($I1019),'Key Numbers'!$A$2:$A$71,"&lt;="&amp;ABS($H1019)),
IF(AND(LEFT(J1019,1)="F",K1019&lt;0),-1*SUMIFS('Key Numbers'!$C$2:$C$71,'Key Numbers'!$A$2:$A$71,"&gt;="&amp;ABS($I1019),'Key Numbers'!$A$2:$A$71,"&lt;="&amp;ABS($H1019)),
IF(AND(LEFT(J1019,1)="F",K1019&gt;0),SUMIFS('Key Numbers'!$C$2:$C$71,'Key Numbers'!$A$2:$A$71,"&lt;="&amp;ABS($I1019),'Key Numbers'!$A$2:$A$71,"&gt;="&amp;ABS($H1019)),
IF(AND(LEFT(J1019,1)="D",K1019&lt;0),-1*SUMIFS('Key Numbers'!$C$2:$C$71,'Key Numbers'!$A$2:$A$71,"&lt;="&amp;ABS($I1019),'Key Numbers'!$A$2:$A$71,"&gt;="&amp;ABS($H1019)),
SUMIFS('Key Numbers'!$C$2:$C$71,'Key Numbers'!$A$2:$A$71,"&gt;="&amp;ABS($I1019),'Key Numbers'!$A$2:$A$71,"&lt;="&amp;ABS($H1019))))))))))</f>
        <v>0</v>
      </c>
      <c r="M1019" s="163" cm="1">
        <f t="array" ref="M1019">IFERROR(INDEX(DVOA!$E$2:$E$20095,MATCH($F1019&amp;$A1019-1&amp;$B1019,DVOA!$C$2:$C$20095&amp;DVOA!$A$2:$A20412&amp;DVOA!$B$2:$B$20095,0)),0)</f>
        <v>8.199999999999999E-2</v>
      </c>
      <c r="N1019" s="163" cm="1">
        <f t="array" ref="N1019">IFERROR(INDEX(WDVOA!$W$2:$W$1616,MATCH($F1019&amp;$A1019-1&amp;$B1019,WDVOA!$U$2:$U$19616&amp;WDVOA!$V$2:$V$19616&amp;WDVOA!$B$2:$B$19616,0)),0)</f>
        <v>0</v>
      </c>
      <c r="O1019" s="163" cm="1">
        <f t="array" ref="O1019">IFERROR(INDEX(DVOA!$AC$2:$AC$20095,MATCH($F1019&amp;$A1019-1&amp;$B1019,DVOA!$C$2:$C$20095&amp;DVOA!$A$2:$A$20095&amp;DVOA!$B$2:$B$20095,0)
),0)</f>
        <v>-5.7999999999999996E-2</v>
      </c>
      <c r="P1019" s="163" cm="1">
        <f t="array" ref="P1019">IFERROR(INDEX(DVOA!$E$2:$E$20095,MATCH($G1019&amp;$A1019-1&amp;$B1019,DVOA!$C$2:$C$20095&amp;DVOA!$A$2:$A20412&amp;DVOA!$B$2:$B$20095,0)),0)</f>
        <v>-0.34200000000000003</v>
      </c>
      <c r="Q1019" s="163" cm="1">
        <f t="array" ref="Q1019">IFERROR(INDEX(WDVOA!$W$2:$W$1616,MATCH($G1019&amp;$A1019-1&amp;$B1019,WDVOA!$U$2:$U$19616&amp;WDVOA!$V$2:$V$19616&amp;WDVOA!$B$2:$B$19616,0)),0)</f>
        <v>0</v>
      </c>
      <c r="R1019" s="163" cm="1">
        <f t="array" ref="R1019">IFERROR(INDEX(DVOA!$AC$2:$AC$20095,MATCH($G1019&amp;$A1019-1&amp;$B1019,DVOA!$C$2:$C$20095&amp;DVOA!$A$2:$A$20095&amp;DVOA!$B$2:$B$20095,0)
),0)</f>
        <v>-3.1E-2</v>
      </c>
      <c r="S1019" s="163">
        <f t="shared" ref="S1019:S1039" si="210">AVERAGE(O1019,R1019)</f>
        <v>-4.4499999999999998E-2</v>
      </c>
      <c r="T1019" s="229">
        <f t="shared" si="198"/>
        <v>0.42400000000000004</v>
      </c>
      <c r="U1019" s="229" t="str">
        <f t="shared" si="199"/>
        <v/>
      </c>
      <c r="V1019" s="164" cm="1">
        <f t="array" ref="V1019">IFERROR(IF(E1019="H",INDEX('DVOA Pred'!$G$2:$G$1000,MATCH($F1019&amp;$B1019&amp;$A1019,'DVOA Pred'!$C$2:$C$1000&amp;'DVOA Pred'!$A$2:$A$1000&amp;'DVOA Pred'!$B$2:$B$1000,0)),
INDEX('DVOA Pred'!$H$2:$H$1000,MATCH($F1019&amp;$B1019&amp;$A1019,'DVOA Pred'!$D$2:$D$1000&amp;'DVOA Pred'!$A$2:$A$1000&amp;'DVOA Pred'!$B$2:$B$1000,0))),"")</f>
        <v>-7.7000000000000028</v>
      </c>
      <c r="W1019" s="164">
        <f t="shared" si="200"/>
        <v>3.2000000000000028</v>
      </c>
      <c r="X1019" s="164">
        <f t="shared" si="201"/>
        <v>3.2000000000000028</v>
      </c>
      <c r="Y1019" s="163">
        <f>IFERROR((PERCENTRANK($L$2:$L$20355,L1019)*Multiples!$B$3)+((PERCENTRANK($W$2:$W$20355,W1019)*(1-Multiples!$B$3))),"")</f>
        <v>0.58260000000000001</v>
      </c>
      <c r="Z1019" s="165">
        <v>34</v>
      </c>
      <c r="AA1019" s="165">
        <v>24</v>
      </c>
      <c r="AB1019" s="166">
        <f t="shared" si="202"/>
        <v>10</v>
      </c>
      <c r="AC1019" s="166">
        <f t="shared" si="203"/>
        <v>5.5</v>
      </c>
      <c r="AD1019" s="166">
        <f t="shared" si="204"/>
        <v>5.5</v>
      </c>
      <c r="AE1019" s="167" t="str">
        <f t="shared" si="205"/>
        <v>Yes</v>
      </c>
      <c r="AF1019" s="167" t="str">
        <f t="shared" si="206"/>
        <v>Yes</v>
      </c>
      <c r="AG1019" s="165"/>
      <c r="AH1019" s="155"/>
      <c r="AI1019" s="155"/>
      <c r="AJ1019" s="180"/>
    </row>
    <row r="1020" spans="1:36" customFormat="1" x14ac:dyDescent="0.25">
      <c r="A1020" s="160">
        <v>8</v>
      </c>
      <c r="B1020" s="161">
        <v>2024</v>
      </c>
      <c r="C1020" s="161" t="str">
        <f t="shared" si="195"/>
        <v>2024 W8</v>
      </c>
      <c r="D1020" s="161">
        <v>588</v>
      </c>
      <c r="E1020" s="161" t="s">
        <v>649</v>
      </c>
      <c r="F1020" s="161" t="s">
        <v>15</v>
      </c>
      <c r="G1020" s="161" t="s">
        <v>32</v>
      </c>
      <c r="H1020" s="161">
        <v>6.5</v>
      </c>
      <c r="I1020" s="162">
        <v>6</v>
      </c>
      <c r="J1020" s="233" t="str">
        <f t="shared" si="196"/>
        <v>D0.5</v>
      </c>
      <c r="K1020" s="162">
        <f t="shared" si="197"/>
        <v>0.5</v>
      </c>
      <c r="L1020" s="227">
        <f>IF(K1020=0,0,
IF(J1020="D0.5",0.5*SUMIFS('Key Numbers'!$C$2:$C$71,'Key Numbers'!$A$2:$A$71,"&gt;="&amp;ABS($I1020),'Key Numbers'!$A$2:$A$71,"&lt;="&amp;ABS($H1020)),
IF(J1020="D-0.5",0.5*-1*SUMIFS('Key Numbers'!$C$2:$C$71,'Key Numbers'!$A$2:$A$71,"&lt;="&amp;ABS($I1020),'Key Numbers'!$A$2:$A$71,"&gt;="&amp;ABS($H1020)),
IF(J1020="F0.5",0.5*SUMIFS('Key Numbers'!$C$2:$C$71,'Key Numbers'!$A$2:$A$71,"&lt;="&amp;ABS($I1020),'Key Numbers'!$A$2:$A$71,"&gt;="&amp;ABS($H1020)),
IF(J1020="F-0.5",0.5*-1*SUMIFS('Key Numbers'!$C$2:$C$71,'Key Numbers'!$A$2:$A$71,"&gt;="&amp;ABS($I1020),'Key Numbers'!$A$2:$A$71,"&lt;="&amp;ABS($H1020)),
IF(AND(LEFT(J1020,1)="F",K1020&lt;0),-1*SUMIFS('Key Numbers'!$C$2:$C$71,'Key Numbers'!$A$2:$A$71,"&gt;="&amp;ABS($I1020),'Key Numbers'!$A$2:$A$71,"&lt;="&amp;ABS($H1020)),
IF(AND(LEFT(J1020,1)="F",K1020&gt;0),SUMIFS('Key Numbers'!$C$2:$C$71,'Key Numbers'!$A$2:$A$71,"&lt;="&amp;ABS($I1020),'Key Numbers'!$A$2:$A$71,"&gt;="&amp;ABS($H1020)),
IF(AND(LEFT(J1020,1)="D",K1020&lt;0),-1*SUMIFS('Key Numbers'!$C$2:$C$71,'Key Numbers'!$A$2:$A$71,"&lt;="&amp;ABS($I1020),'Key Numbers'!$A$2:$A$71,"&gt;="&amp;ABS($H1020)),
SUMIFS('Key Numbers'!$C$2:$C$71,'Key Numbers'!$A$2:$A$71,"&gt;="&amp;ABS($I1020),'Key Numbers'!$A$2:$A$71,"&lt;="&amp;ABS($H1020))))))))))</f>
        <v>3.669724770642202E-2</v>
      </c>
      <c r="M1020" s="163" cm="1">
        <f t="array" ref="M1020">IFERROR(INDEX(DVOA!$E$2:$E$20095,MATCH($F1020&amp;$A1020-1&amp;$B1020,DVOA!$C$2:$C$20095&amp;DVOA!$A$2:$A20487&amp;DVOA!$B$2:$B$20095,0)),0)</f>
        <v>-0.13300000000000001</v>
      </c>
      <c r="N1020" s="163" cm="1">
        <f t="array" ref="N1020">IFERROR(INDEX(WDVOA!$W$2:$W$1616,MATCH($F1020&amp;$A1020-1&amp;$B1020,WDVOA!$U$2:$U$19616&amp;WDVOA!$V$2:$V$19616&amp;WDVOA!$B$2:$B$19616,0)),0)</f>
        <v>1.6000000000000004E-2</v>
      </c>
      <c r="O1020" s="163" cm="1">
        <f t="array" ref="O1020">IFERROR(INDEX(DVOA!$AC$2:$AC$20095,MATCH($F1020&amp;$A1020-1&amp;$B1020,DVOA!$C$2:$C$20095&amp;DVOA!$A$2:$A$20095&amp;DVOA!$B$2:$B$20095,0)
),0)</f>
        <v>0.108</v>
      </c>
      <c r="P1020" s="163" cm="1">
        <f t="array" ref="P1020">IFERROR(INDEX(DVOA!$E$2:$E$20095,MATCH($G1020&amp;$A1020-1&amp;$B1020,DVOA!$C$2:$C$20095&amp;DVOA!$A$2:$A20487&amp;DVOA!$B$2:$B$20095,0)),0)</f>
        <v>9.6000000000000002E-2</v>
      </c>
      <c r="Q1020" s="163" cm="1">
        <f t="array" ref="Q1020">IFERROR(INDEX(WDVOA!$W$2:$W$1616,MATCH($G1020&amp;$A1020-1&amp;$B1020,WDVOA!$U$2:$U$19616&amp;WDVOA!$V$2:$V$19616&amp;WDVOA!$B$2:$B$19616,0)),0)</f>
        <v>1.5000000000000001E-2</v>
      </c>
      <c r="R1020" s="163" cm="1">
        <f t="array" ref="R1020">IFERROR(INDEX(DVOA!$AC$2:$AC$20095,MATCH($G1020&amp;$A1020-1&amp;$B1020,DVOA!$C$2:$C$20095&amp;DVOA!$A$2:$A$20095&amp;DVOA!$B$2:$B$20095,0)
),0)</f>
        <v>0.11</v>
      </c>
      <c r="S1020" s="163">
        <f t="shared" si="210"/>
        <v>0.109</v>
      </c>
      <c r="T1020" s="229">
        <f t="shared" si="198"/>
        <v>-0.22900000000000001</v>
      </c>
      <c r="U1020" s="229">
        <f t="shared" si="199"/>
        <v>1.0000000000000026E-3</v>
      </c>
      <c r="V1020" s="164" cm="1">
        <f t="array" ref="V1020">IFERROR(IF(E1020="H",INDEX('DVOA Pred'!$G$2:$G$1000,MATCH($F1020&amp;$B1020&amp;$A1020,'DVOA Pred'!$C$2:$C$1000&amp;'DVOA Pred'!$A$2:$A$1000&amp;'DVOA Pred'!$B$2:$B$1000,0)),
INDEX('DVOA Pred'!$H$2:$H$1000,MATCH($F1020&amp;$B1020&amp;$A1020,'DVOA Pred'!$D$2:$D$1000&amp;'DVOA Pred'!$A$2:$A$1000&amp;'DVOA Pred'!$B$2:$B$1000,0))),"")</f>
        <v>7.3999999999999986</v>
      </c>
      <c r="W1020" s="164">
        <f t="shared" si="200"/>
        <v>-0.89999999999999858</v>
      </c>
      <c r="X1020" s="164">
        <f t="shared" si="201"/>
        <v>-1.3999999999999986</v>
      </c>
      <c r="Y1020" s="163">
        <f>IFERROR((PERCENTRANK($L$2:$L$20355,L1020)*Multiples!$B$3)+((PERCENTRANK($W$2:$W$20355,W1020)*(1-Multiples!$B$3))),"")</f>
        <v>0.57820000000000005</v>
      </c>
      <c r="Z1020" s="165"/>
      <c r="AA1020" s="165"/>
      <c r="AB1020" s="166" t="str">
        <f t="shared" si="202"/>
        <v/>
      </c>
      <c r="AC1020" s="166" t="str">
        <f t="shared" si="203"/>
        <v/>
      </c>
      <c r="AD1020" s="166" t="str">
        <f t="shared" si="204"/>
        <v/>
      </c>
      <c r="AE1020" s="167" t="str">
        <f t="shared" si="205"/>
        <v/>
      </c>
      <c r="AF1020" s="167" t="str">
        <f t="shared" si="206"/>
        <v/>
      </c>
      <c r="AG1020" s="165"/>
      <c r="AH1020" s="155"/>
      <c r="AI1020" s="236"/>
      <c r="AJ1020" s="181"/>
    </row>
    <row r="1021" spans="1:36" customFormat="1" x14ac:dyDescent="0.25">
      <c r="A1021" s="160">
        <v>8</v>
      </c>
      <c r="B1021" s="161">
        <v>2024</v>
      </c>
      <c r="C1021" s="161" t="str">
        <f t="shared" si="195"/>
        <v>2024 W8</v>
      </c>
      <c r="D1021" s="161">
        <v>580</v>
      </c>
      <c r="E1021" s="161" t="s">
        <v>651</v>
      </c>
      <c r="F1021" s="161" t="s">
        <v>49</v>
      </c>
      <c r="G1021" s="161" t="s">
        <v>35</v>
      </c>
      <c r="H1021" s="161">
        <v>-5.5</v>
      </c>
      <c r="I1021" s="162">
        <v>-5</v>
      </c>
      <c r="J1021" s="233" t="str">
        <f t="shared" si="196"/>
        <v>F-0.5</v>
      </c>
      <c r="K1021" s="162">
        <f t="shared" si="197"/>
        <v>-0.5</v>
      </c>
      <c r="L1021" s="227">
        <f>IF(K1021=0,0,
IF(J1021="D0.5",0.5*SUMIFS('Key Numbers'!$C$2:$C$71,'Key Numbers'!$A$2:$A$71,"&gt;="&amp;ABS($I1021),'Key Numbers'!$A$2:$A$71,"&lt;="&amp;ABS($H1021)),
IF(J1021="D-0.5",0.5*-1*SUMIFS('Key Numbers'!$C$2:$C$71,'Key Numbers'!$A$2:$A$71,"&lt;="&amp;ABS($I1021),'Key Numbers'!$A$2:$A$71,"&gt;="&amp;ABS($H1021)),
IF(J1021="F0.5",0.5*SUMIFS('Key Numbers'!$C$2:$C$71,'Key Numbers'!$A$2:$A$71,"&lt;="&amp;ABS($I1021),'Key Numbers'!$A$2:$A$71,"&gt;="&amp;ABS($H1021)),
IF(J1021="F-0.5",0.5*-1*SUMIFS('Key Numbers'!$C$2:$C$71,'Key Numbers'!$A$2:$A$71,"&gt;="&amp;ABS($I1021),'Key Numbers'!$A$2:$A$71,"&lt;="&amp;ABS($H1021)),
IF(AND(LEFT(J1021,1)="F",K1021&lt;0),-1*SUMIFS('Key Numbers'!$C$2:$C$71,'Key Numbers'!$A$2:$A$71,"&gt;="&amp;ABS($I1021),'Key Numbers'!$A$2:$A$71,"&lt;="&amp;ABS($H1021)),
IF(AND(LEFT(J1021,1)="F",K1021&gt;0),SUMIFS('Key Numbers'!$C$2:$C$71,'Key Numbers'!$A$2:$A$71,"&lt;="&amp;ABS($I1021),'Key Numbers'!$A$2:$A$71,"&gt;="&amp;ABS($H1021)),
IF(AND(LEFT(J1021,1)="D",K1021&lt;0),-1*SUMIFS('Key Numbers'!$C$2:$C$71,'Key Numbers'!$A$2:$A$71,"&lt;="&amp;ABS($I1021),'Key Numbers'!$A$2:$A$71,"&gt;="&amp;ABS($H1021)),
SUMIFS('Key Numbers'!$C$2:$C$71,'Key Numbers'!$A$2:$A$71,"&gt;="&amp;ABS($I1021),'Key Numbers'!$A$2:$A$71,"&lt;="&amp;ABS($H1021))))))))))</f>
        <v>-2.4770642201834864E-2</v>
      </c>
      <c r="M1021" s="163" cm="1">
        <f t="array" ref="M1021">IFERROR(INDEX(DVOA!$E$2:$E$20095,MATCH($F1021&amp;$A1021-1&amp;$B1021,DVOA!$C$2:$C$20095&amp;DVOA!$A$2:$A20470&amp;DVOA!$B$2:$B$20095,0)),0)</f>
        <v>0.192</v>
      </c>
      <c r="N1021" s="163" cm="1">
        <f t="array" ref="N1021">IFERROR(INDEX(WDVOA!$W$2:$W$1616,MATCH($F1021&amp;$A1021-1&amp;$B1021,WDVOA!$U$2:$U$19616&amp;WDVOA!$V$2:$V$19616&amp;WDVOA!$B$2:$B$19616,0)),0)</f>
        <v>8.1749999999999989E-2</v>
      </c>
      <c r="O1021" s="163" cm="1">
        <f t="array" ref="O1021">IFERROR(INDEX(DVOA!$AC$2:$AC$20095,MATCH($F1021&amp;$A1021-1&amp;$B1021,DVOA!$C$2:$C$20095&amp;DVOA!$A$2:$A$20095&amp;DVOA!$B$2:$B$20095,0)
),0)</f>
        <v>8.6999999999999994E-2</v>
      </c>
      <c r="P1021" s="163" cm="1">
        <f t="array" ref="P1021">IFERROR(INDEX(DVOA!$E$2:$E$20095,MATCH($G1021&amp;$A1021-1&amp;$B1021,DVOA!$C$2:$C$20095&amp;DVOA!$A$2:$A20470&amp;DVOA!$B$2:$B$20095,0)),0)</f>
        <v>-2.1000000000000001E-2</v>
      </c>
      <c r="Q1021" s="163" cm="1">
        <f t="array" ref="Q1021">IFERROR(INDEX(WDVOA!$W$2:$W$1616,MATCH($G1021&amp;$A1021-1&amp;$B1021,WDVOA!$U$2:$U$19616&amp;WDVOA!$V$2:$V$19616&amp;WDVOA!$B$2:$B$19616,0)),0)</f>
        <v>4.9750000000000003E-2</v>
      </c>
      <c r="R1021" s="163" cm="1">
        <f t="array" ref="R1021">IFERROR(INDEX(DVOA!$AC$2:$AC$20095,MATCH($G1021&amp;$A1021-1&amp;$B1021,DVOA!$C$2:$C$20095&amp;DVOA!$A$2:$A$20095&amp;DVOA!$B$2:$B$20095,0)
),0)</f>
        <v>5.5E-2</v>
      </c>
      <c r="S1021" s="163">
        <f t="shared" si="210"/>
        <v>7.0999999999999994E-2</v>
      </c>
      <c r="T1021" s="229">
        <f t="shared" si="198"/>
        <v>0.21299999999999999</v>
      </c>
      <c r="U1021" s="229">
        <f t="shared" si="199"/>
        <v>3.1999999999999987E-2</v>
      </c>
      <c r="V1021" s="164" cm="1">
        <f t="array" ref="V1021">IFERROR(IF(E1021="H",INDEX('DVOA Pred'!$G$2:$G$1000,MATCH($F1021&amp;$B1021&amp;$A1021,'DVOA Pred'!$C$2:$C$1000&amp;'DVOA Pred'!$A$2:$A$1000&amp;'DVOA Pred'!$B$2:$B$1000,0)),
INDEX('DVOA Pred'!$H$2:$H$1000,MATCH($F1021&amp;$B1021&amp;$A1021,'DVOA Pred'!$D$2:$D$1000&amp;'DVOA Pred'!$A$2:$A$1000&amp;'DVOA Pred'!$B$2:$B$1000,0))),"")</f>
        <v>-9.3999999999999986</v>
      </c>
      <c r="W1021" s="164">
        <f t="shared" si="200"/>
        <v>3.8999999999999986</v>
      </c>
      <c r="X1021" s="164">
        <f t="shared" si="201"/>
        <v>4.3999999999999986</v>
      </c>
      <c r="Y1021" s="163">
        <f>IFERROR((PERCENTRANK($L$2:$L$20355,L1021)*Multiples!$B$3)+((PERCENTRANK($W$2:$W$20355,W1021)*(1-Multiples!$B$3))),"")</f>
        <v>0.57299999999999995</v>
      </c>
      <c r="Z1021" s="165"/>
      <c r="AA1021" s="165"/>
      <c r="AB1021" s="166" t="str">
        <f t="shared" si="202"/>
        <v/>
      </c>
      <c r="AC1021" s="166" t="str">
        <f t="shared" si="203"/>
        <v/>
      </c>
      <c r="AD1021" s="166" t="str">
        <f t="shared" si="204"/>
        <v/>
      </c>
      <c r="AE1021" s="167" t="str">
        <f t="shared" si="205"/>
        <v/>
      </c>
      <c r="AF1021" s="167" t="str">
        <f t="shared" si="206"/>
        <v/>
      </c>
      <c r="AG1021" s="165"/>
      <c r="AH1021" s="155"/>
      <c r="AI1021" s="236"/>
      <c r="AJ1021" s="181"/>
    </row>
    <row r="1022" spans="1:36" customFormat="1" x14ac:dyDescent="0.25">
      <c r="A1022" s="160">
        <v>5</v>
      </c>
      <c r="B1022" s="161">
        <v>2024</v>
      </c>
      <c r="C1022" s="5" t="str">
        <f t="shared" si="195"/>
        <v>2024 W5</v>
      </c>
      <c r="D1022" s="161">
        <v>532</v>
      </c>
      <c r="E1022" s="161" t="s">
        <v>649</v>
      </c>
      <c r="F1022" s="161" t="s">
        <v>4</v>
      </c>
      <c r="G1022" s="161" t="s">
        <v>17</v>
      </c>
      <c r="H1022" s="161">
        <v>0.5</v>
      </c>
      <c r="I1022" s="162">
        <v>-1</v>
      </c>
      <c r="J1022" s="233" t="str">
        <f t="shared" si="196"/>
        <v>F1.5</v>
      </c>
      <c r="K1022" s="162">
        <f t="shared" si="197"/>
        <v>1.5</v>
      </c>
      <c r="L1022" s="227">
        <f>IF(K1022=0,0,
IF(J1022="D0.5",0.5*SUMIFS('Key Numbers'!$C$2:$C$71,'Key Numbers'!$A$2:$A$71,"&gt;="&amp;ABS($I1022),'Key Numbers'!$A$2:$A$71,"&lt;="&amp;ABS($H1022)),
IF(J1022="D-0.5",0.5*-1*SUMIFS('Key Numbers'!$C$2:$C$71,'Key Numbers'!$A$2:$A$71,"&lt;="&amp;ABS($I1022),'Key Numbers'!$A$2:$A$71,"&gt;="&amp;ABS($H1022)),
IF(J1022="F0.5",0.5*SUMIFS('Key Numbers'!$C$2:$C$71,'Key Numbers'!$A$2:$A$71,"&lt;="&amp;ABS($I1022),'Key Numbers'!$A$2:$A$71,"&gt;="&amp;ABS($H1022)),
IF(J1022="F-0.5",0.5*-1*SUMIFS('Key Numbers'!$C$2:$C$71,'Key Numbers'!$A$2:$A$71,"&gt;="&amp;ABS($I1022),'Key Numbers'!$A$2:$A$71,"&lt;="&amp;ABS($H1022)),
IF(AND(LEFT(J1022,1)="F",K1022&lt;0),-1*SUMIFS('Key Numbers'!$C$2:$C$71,'Key Numbers'!$A$2:$A$71,"&gt;="&amp;ABS($I1022),'Key Numbers'!$A$2:$A$71,"&lt;="&amp;ABS($H1022)),
IF(AND(LEFT(J1022,1)="F",K1022&gt;0),SUMIFS('Key Numbers'!$C$2:$C$71,'Key Numbers'!$A$2:$A$71,"&lt;="&amp;ABS($I1022),'Key Numbers'!$A$2:$A$71,"&gt;="&amp;ABS($H1022)),
IF(AND(LEFT(J1022,1)="D",K1022&lt;0),-1*SUMIFS('Key Numbers'!$C$2:$C$71,'Key Numbers'!$A$2:$A$71,"&lt;="&amp;ABS($I1022),'Key Numbers'!$A$2:$A$71,"&gt;="&amp;ABS($H1022)),
SUMIFS('Key Numbers'!$C$2:$C$71,'Key Numbers'!$A$2:$A$71,"&gt;="&amp;ABS($I1022),'Key Numbers'!$A$2:$A$71,"&lt;="&amp;ABS($H1022))))))))))</f>
        <v>5.321100917431193E-2</v>
      </c>
      <c r="M1022" s="163" cm="1">
        <f t="array" ref="M1022">IFERROR(INDEX(DVOA!$E$2:$E$20095,MATCH($F1022&amp;$A1022-1&amp;$B1022,DVOA!$C$2:$C$20095&amp;DVOA!$A$2:$A20394&amp;DVOA!$B$2:$B$20095,0)),0)</f>
        <v>-0.36899999999999999</v>
      </c>
      <c r="N1022" s="163" cm="1">
        <f t="array" ref="N1022">IFERROR(INDEX(WDVOA!$W$2:$W$1616,MATCH($F1022&amp;$A1022-1&amp;$B1022,WDVOA!$U$2:$U$19616&amp;WDVOA!$V$2:$V$19616&amp;WDVOA!$B$2:$B$19616,0)),0)</f>
        <v>0</v>
      </c>
      <c r="O1022" s="163" cm="1">
        <f t="array" ref="O1022">IFERROR(INDEX(DVOA!$AC$2:$AC$20095,MATCH($F1022&amp;$A1022-1&amp;$B1022,DVOA!$C$2:$C$20095&amp;DVOA!$A$2:$A$20095&amp;DVOA!$B$2:$B$20095,0)
),0)</f>
        <v>3.1E-2</v>
      </c>
      <c r="P1022" s="163" cm="1">
        <f t="array" ref="P1022">IFERROR(INDEX(DVOA!$E$2:$E$20095,MATCH($G1022&amp;$A1022-1&amp;$B1022,DVOA!$C$2:$C$20095&amp;DVOA!$A$2:$A20394&amp;DVOA!$B$2:$B$20095,0)),0)</f>
        <v>-0.27399999999999997</v>
      </c>
      <c r="Q1022" s="163" cm="1">
        <f t="array" ref="Q1022">IFERROR(INDEX(WDVOA!$W$2:$W$1616,MATCH($G1022&amp;$A1022-1&amp;$B1022,WDVOA!$U$2:$U$19616&amp;WDVOA!$V$2:$V$19616&amp;WDVOA!$B$2:$B$19616,0)),0)</f>
        <v>0</v>
      </c>
      <c r="R1022" s="163" cm="1">
        <f t="array" ref="R1022">IFERROR(INDEX(DVOA!$AC$2:$AC$20095,MATCH($G1022&amp;$A1022-1&amp;$B1022,DVOA!$C$2:$C$20095&amp;DVOA!$A$2:$A$20095&amp;DVOA!$B$2:$B$20095,0)
),0)</f>
        <v>0.14699999999999999</v>
      </c>
      <c r="S1022" s="163">
        <f t="shared" si="210"/>
        <v>8.8999999999999996E-2</v>
      </c>
      <c r="T1022" s="229">
        <f t="shared" si="198"/>
        <v>-9.5000000000000029E-2</v>
      </c>
      <c r="U1022" s="229" t="str">
        <f t="shared" si="199"/>
        <v/>
      </c>
      <c r="V1022" s="164" cm="1">
        <f t="array" ref="V1022">IFERROR(IF(E1022="H",INDEX('DVOA Pred'!$G$2:$G$1000,MATCH($F1022&amp;$B1022&amp;$A1022,'DVOA Pred'!$C$2:$C$1000&amp;'DVOA Pred'!$A$2:$A$1000&amp;'DVOA Pred'!$B$2:$B$1000,0)),
INDEX('DVOA Pred'!$H$2:$H$1000,MATCH($F1022&amp;$B1022&amp;$A1022,'DVOA Pred'!$D$2:$D$1000&amp;'DVOA Pred'!$A$2:$A$1000&amp;'DVOA Pred'!$B$2:$B$1000,0))),"")</f>
        <v>1.8999999999999986</v>
      </c>
      <c r="W1022" s="164">
        <f t="shared" si="200"/>
        <v>-1.3999999999999986</v>
      </c>
      <c r="X1022" s="164">
        <f t="shared" si="201"/>
        <v>-2.8999999999999986</v>
      </c>
      <c r="Y1022" s="163">
        <f>IFERROR((PERCENTRANK($L$2:$L$20355,L1022)*Multiples!$B$3)+((PERCENTRANK($W$2:$W$20355,W1022)*(1-Multiples!$B$3))),"")</f>
        <v>0.57220000000000004</v>
      </c>
      <c r="Z1022" s="165">
        <v>15</v>
      </c>
      <c r="AA1022" s="165">
        <v>10</v>
      </c>
      <c r="AB1022" s="166">
        <f t="shared" si="202"/>
        <v>5</v>
      </c>
      <c r="AC1022" s="166">
        <f t="shared" si="203"/>
        <v>5.5</v>
      </c>
      <c r="AD1022" s="166">
        <f t="shared" si="204"/>
        <v>4</v>
      </c>
      <c r="AE1022" s="167" t="str">
        <f t="shared" si="205"/>
        <v>Yes</v>
      </c>
      <c r="AF1022" s="167" t="str">
        <f t="shared" si="206"/>
        <v>Yes</v>
      </c>
      <c r="AG1022" s="165"/>
      <c r="AH1022" s="155" t="s">
        <v>652</v>
      </c>
      <c r="AI1022" s="236"/>
      <c r="AJ1022" s="181"/>
    </row>
    <row r="1023" spans="1:36" customFormat="1" x14ac:dyDescent="0.25">
      <c r="A1023" s="7">
        <v>3</v>
      </c>
      <c r="B1023" s="5">
        <v>2024</v>
      </c>
      <c r="C1023" s="5" t="str">
        <f t="shared" si="195"/>
        <v>2024 W3</v>
      </c>
      <c r="D1023" s="5">
        <v>511</v>
      </c>
      <c r="E1023" s="5" t="s">
        <v>651</v>
      </c>
      <c r="F1023" s="5" t="s">
        <v>43</v>
      </c>
      <c r="G1023" s="5" t="s">
        <v>5</v>
      </c>
      <c r="H1023" s="5">
        <v>3.5</v>
      </c>
      <c r="I1023" s="61">
        <v>3</v>
      </c>
      <c r="J1023" s="62" t="str">
        <f t="shared" si="196"/>
        <v>D0.5</v>
      </c>
      <c r="K1023" s="61">
        <f t="shared" si="197"/>
        <v>0.5</v>
      </c>
      <c r="L1023" s="228">
        <f>IF(K1023=0,0,
IF(J1023="D0.5",0.5*SUMIFS('Key Numbers'!$C$2:$C$71,'Key Numbers'!$A$2:$A$71,"&gt;="&amp;ABS($I1023),'Key Numbers'!$A$2:$A$71,"&lt;="&amp;ABS($H1023)),
IF(J1023="D-0.5",0.5*-1*SUMIFS('Key Numbers'!$C$2:$C$71,'Key Numbers'!$A$2:$A$71,"&lt;="&amp;ABS($I1023),'Key Numbers'!$A$2:$A$71,"&gt;="&amp;ABS($H1023)),
IF(J1023="F0.5",0.5*SUMIFS('Key Numbers'!$C$2:$C$71,'Key Numbers'!$A$2:$A$71,"&lt;="&amp;ABS($I1023),'Key Numbers'!$A$2:$A$71,"&gt;="&amp;ABS($H1023)),
IF(J1023="F-0.5",0.5*-1*SUMIFS('Key Numbers'!$C$2:$C$71,'Key Numbers'!$A$2:$A$71,"&gt;="&amp;ABS($I1023),'Key Numbers'!$A$2:$A$71,"&lt;="&amp;ABS($H1023)),
IF(AND(LEFT(J1023,1)="F",K1023&lt;0),-1*SUMIFS('Key Numbers'!$C$2:$C$71,'Key Numbers'!$A$2:$A$71,"&gt;="&amp;ABS($I1023),'Key Numbers'!$A$2:$A$71,"&lt;="&amp;ABS($H1023)),
IF(AND(LEFT(J1023,1)="F",K1023&gt;0),SUMIFS('Key Numbers'!$C$2:$C$71,'Key Numbers'!$A$2:$A$71,"&lt;="&amp;ABS($I1023),'Key Numbers'!$A$2:$A$71,"&gt;="&amp;ABS($H1023)),
IF(AND(LEFT(J1023,1)="D",K1023&lt;0),-1*SUMIFS('Key Numbers'!$C$2:$C$71,'Key Numbers'!$A$2:$A$71,"&lt;="&amp;ABS($I1023),'Key Numbers'!$A$2:$A$71,"&gt;="&amp;ABS($H1023)),
SUMIFS('Key Numbers'!$C$2:$C$71,'Key Numbers'!$A$2:$A$71,"&gt;="&amp;ABS($I1023),'Key Numbers'!$A$2:$A$71,"&lt;="&amp;ABS($H1023))))))))))</f>
        <v>7.247706422018349E-2</v>
      </c>
      <c r="M1023" s="6" cm="1">
        <f t="array" ref="M1023">IFERROR(INDEX(DVOA!$E$2:$E$20095,MATCH($F1023&amp;$A1023-1&amp;$B1023,DVOA!$C$2:$C$20095&amp;DVOA!$A$2:$A20344&amp;DVOA!$B$2:$B$20095,0)),0)</f>
        <v>0.09</v>
      </c>
      <c r="N1023" s="6" cm="1">
        <f t="array" ref="N1023">IFERROR(INDEX(WDVOA!$W$2:$W$1616,MATCH($F1023&amp;$A1023-1&amp;$B1023,WDVOA!$U$2:$U$19616&amp;WDVOA!$V$2:$V$19616&amp;WDVOA!$B$2:$B$19616,0)),0)</f>
        <v>0</v>
      </c>
      <c r="O1023" s="6" cm="1">
        <f t="array" ref="O1023">IFERROR(INDEX(DVOA!$AC$2:$AC$20095,MATCH($F1023&amp;$A1023-1&amp;$B1023,DVOA!$C$2:$C$20095&amp;DVOA!$A$2:$A$20095&amp;DVOA!$B$2:$B$20095,0)
),0)</f>
        <v>0.02</v>
      </c>
      <c r="P1023" s="6" cm="1">
        <f t="array" ref="P1023">IFERROR(INDEX(DVOA!$E$2:$E$20095,MATCH($G1023&amp;$A1023-1&amp;$B1023,DVOA!$C$2:$C$20095&amp;DVOA!$A$2:$A20344&amp;DVOA!$B$2:$B$20095,0)),0)</f>
        <v>-0.02</v>
      </c>
      <c r="Q1023" s="6" cm="1">
        <f t="array" ref="Q1023">IFERROR(INDEX(WDVOA!$W$2:$W$1616,MATCH($G1023&amp;$A1023-1&amp;$B1023,WDVOA!$U$2:$U$19616&amp;WDVOA!$V$2:$V$19616&amp;WDVOA!$B$2:$B$19616,0)),0)</f>
        <v>0</v>
      </c>
      <c r="R1023" s="6" cm="1">
        <f t="array" ref="R1023">IFERROR(INDEX(DVOA!$AC$2:$AC$20095,MATCH($G1023&amp;$A1023-1&amp;$B1023,DVOA!$C$2:$C$20095&amp;DVOA!$A$2:$A$20095&amp;DVOA!$B$2:$B$20095,0)
),0)</f>
        <v>0.06</v>
      </c>
      <c r="S1023" s="6">
        <f t="shared" si="210"/>
        <v>0.04</v>
      </c>
      <c r="T1023" s="104">
        <f t="shared" si="198"/>
        <v>0.11</v>
      </c>
      <c r="U1023" s="104" t="str">
        <f t="shared" si="199"/>
        <v/>
      </c>
      <c r="V1023" s="26" cm="1">
        <f t="array" ref="V1023">IFERROR(IF(E1023="H",INDEX('DVOA Pred'!$G$2:$G$1000,MATCH($F1023&amp;$B1023&amp;$A1023,'DVOA Pred'!$C$2:$C$1000&amp;'DVOA Pred'!$A$2:$A$1000&amp;'DVOA Pred'!$B$2:$B$1000,0)),
INDEX('DVOA Pred'!$H$2:$H$1000,MATCH($F1023&amp;$B1023&amp;$A1023,'DVOA Pred'!$D$2:$D$1000&amp;'DVOA Pred'!$A$2:$A$1000&amp;'DVOA Pred'!$B$2:$B$1000,0))),"")</f>
        <v>5.6999999999999993</v>
      </c>
      <c r="W1023" s="26">
        <f t="shared" si="200"/>
        <v>-2.1999999999999993</v>
      </c>
      <c r="X1023" s="26">
        <f t="shared" si="201"/>
        <v>-2.6999999999999993</v>
      </c>
      <c r="Y1023" s="6">
        <f>IFERROR((PERCENTRANK($L$2:$L$20355,L1023)*Multiples!$B$3)+((PERCENTRANK($W$2:$W$20355,W1023)*(1-Multiples!$B$3))),"")</f>
        <v>0.57039999999999991</v>
      </c>
      <c r="Z1023" s="64"/>
      <c r="AA1023" s="64"/>
      <c r="AB1023" s="24" t="str">
        <f t="shared" si="202"/>
        <v/>
      </c>
      <c r="AC1023" s="24" t="str">
        <f t="shared" si="203"/>
        <v/>
      </c>
      <c r="AD1023" s="24" t="str">
        <f t="shared" si="204"/>
        <v/>
      </c>
      <c r="AE1023" s="99" t="str">
        <f t="shared" si="205"/>
        <v/>
      </c>
      <c r="AF1023" s="99" t="str">
        <f t="shared" si="206"/>
        <v/>
      </c>
      <c r="AG1023" s="64"/>
      <c r="AH1023" s="105" t="s">
        <v>652</v>
      </c>
      <c r="AI1023" s="105">
        <v>5</v>
      </c>
      <c r="AJ1023" s="66"/>
    </row>
    <row r="1024" spans="1:36" customFormat="1" x14ac:dyDescent="0.25">
      <c r="A1024" s="160">
        <v>6</v>
      </c>
      <c r="B1024" s="161">
        <v>2024</v>
      </c>
      <c r="C1024" s="5" t="str">
        <f t="shared" si="195"/>
        <v>2024 W6</v>
      </c>
      <c r="D1024" s="161">
        <v>550</v>
      </c>
      <c r="E1024" s="161" t="s">
        <v>649</v>
      </c>
      <c r="F1024" s="161" t="s">
        <v>49</v>
      </c>
      <c r="G1024" s="161" t="s">
        <v>17</v>
      </c>
      <c r="H1024" s="161">
        <v>-6.5</v>
      </c>
      <c r="I1024" s="162">
        <v>-6.5</v>
      </c>
      <c r="J1024" s="233" t="str">
        <f t="shared" si="196"/>
        <v>F0</v>
      </c>
      <c r="K1024" s="162">
        <f t="shared" si="197"/>
        <v>0</v>
      </c>
      <c r="L1024" s="227">
        <f>IF(K1024=0,0,
IF(J1024="D0.5",0.5*SUMIFS('Key Numbers'!$C$2:$C$71,'Key Numbers'!$A$2:$A$71,"&gt;="&amp;ABS($I1024),'Key Numbers'!$A$2:$A$71,"&lt;="&amp;ABS($H1024)),
IF(J1024="D-0.5",0.5*-1*SUMIFS('Key Numbers'!$C$2:$C$71,'Key Numbers'!$A$2:$A$71,"&lt;="&amp;ABS($I1024),'Key Numbers'!$A$2:$A$71,"&gt;="&amp;ABS($H1024)),
IF(J1024="F0.5",0.5*SUMIFS('Key Numbers'!$C$2:$C$71,'Key Numbers'!$A$2:$A$71,"&lt;="&amp;ABS($I1024),'Key Numbers'!$A$2:$A$71,"&gt;="&amp;ABS($H1024)),
IF(J1024="F-0.5",0.5*-1*SUMIFS('Key Numbers'!$C$2:$C$71,'Key Numbers'!$A$2:$A$71,"&gt;="&amp;ABS($I1024),'Key Numbers'!$A$2:$A$71,"&lt;="&amp;ABS($H1024)),
IF(AND(LEFT(J1024,1)="F",K1024&lt;0),-1*SUMIFS('Key Numbers'!$C$2:$C$71,'Key Numbers'!$A$2:$A$71,"&gt;="&amp;ABS($I1024),'Key Numbers'!$A$2:$A$71,"&lt;="&amp;ABS($H1024)),
IF(AND(LEFT(J1024,1)="F",K1024&gt;0),SUMIFS('Key Numbers'!$C$2:$C$71,'Key Numbers'!$A$2:$A$71,"&lt;="&amp;ABS($I1024),'Key Numbers'!$A$2:$A$71,"&gt;="&amp;ABS($H1024)),
IF(AND(LEFT(J1024,1)="D",K1024&lt;0),-1*SUMIFS('Key Numbers'!$C$2:$C$71,'Key Numbers'!$A$2:$A$71,"&lt;="&amp;ABS($I1024),'Key Numbers'!$A$2:$A$71,"&gt;="&amp;ABS($H1024)),
SUMIFS('Key Numbers'!$C$2:$C$71,'Key Numbers'!$A$2:$A$71,"&gt;="&amp;ABS($I1024),'Key Numbers'!$A$2:$A$71,"&lt;="&amp;ABS($H1024))))))))))</f>
        <v>0</v>
      </c>
      <c r="M1024" s="163" cm="1">
        <f t="array" ref="M1024">IFERROR(INDEX(DVOA!$E$2:$E$20095,MATCH($F1024&amp;$A1024-1&amp;$B1024,DVOA!$C$2:$C$20095&amp;DVOA!$A$2:$A20428&amp;DVOA!$B$2:$B$20095,0)),0)</f>
        <v>0.16</v>
      </c>
      <c r="N1024" s="163" cm="1">
        <f t="array" ref="N1024">IFERROR(INDEX(WDVOA!$W$2:$W$1616,MATCH($F1024&amp;$A1024-1&amp;$B1024,WDVOA!$U$2:$U$19616&amp;WDVOA!$V$2:$V$19616&amp;WDVOA!$B$2:$B$19616,0)),0)</f>
        <v>0</v>
      </c>
      <c r="O1024" s="163" cm="1">
        <f t="array" ref="O1024">IFERROR(INDEX(DVOA!$AC$2:$AC$20095,MATCH($F1024&amp;$A1024-1&amp;$B1024,DVOA!$C$2:$C$20095&amp;DVOA!$A$2:$A$20095&amp;DVOA!$B$2:$B$20095,0)
),0)</f>
        <v>0.12</v>
      </c>
      <c r="P1024" s="163" cm="1">
        <f t="array" ref="P1024">IFERROR(INDEX(DVOA!$E$2:$E$20095,MATCH($G1024&amp;$A1024-1&amp;$B1024,DVOA!$C$2:$C$20095&amp;DVOA!$A$2:$A20428&amp;DVOA!$B$2:$B$20095,0)),0)</f>
        <v>-0.26500000000000001</v>
      </c>
      <c r="Q1024" s="163" cm="1">
        <f t="array" ref="Q1024">IFERROR(INDEX(WDVOA!$W$2:$W$1616,MATCH($G1024&amp;$A1024-1&amp;$B1024,WDVOA!$U$2:$U$19616&amp;WDVOA!$V$2:$V$19616&amp;WDVOA!$B$2:$B$19616,0)),0)</f>
        <v>0</v>
      </c>
      <c r="R1024" s="163" cm="1">
        <f t="array" ref="R1024">IFERROR(INDEX(DVOA!$AC$2:$AC$20095,MATCH($G1024&amp;$A1024-1&amp;$B1024,DVOA!$C$2:$C$20095&amp;DVOA!$A$2:$A$20095&amp;DVOA!$B$2:$B$20095,0)
),0)</f>
        <v>0.11800000000000001</v>
      </c>
      <c r="S1024" s="163">
        <f t="shared" si="210"/>
        <v>0.11899999999999999</v>
      </c>
      <c r="T1024" s="229">
        <f t="shared" si="198"/>
        <v>0.42500000000000004</v>
      </c>
      <c r="U1024" s="229" t="str">
        <f t="shared" si="199"/>
        <v/>
      </c>
      <c r="V1024" s="164" cm="1">
        <f t="array" ref="V1024">IFERROR(IF(E1024="H",INDEX('DVOA Pred'!$G$2:$G$1000,MATCH($F1024&amp;$B1024&amp;$A1024,'DVOA Pred'!$C$2:$C$1000&amp;'DVOA Pred'!$A$2:$A$1000&amp;'DVOA Pred'!$B$2:$B$1000,0)),
INDEX('DVOA Pred'!$H$2:$H$1000,MATCH($F1024&amp;$B1024&amp;$A1024,'DVOA Pred'!$D$2:$D$1000&amp;'DVOA Pred'!$A$2:$A$1000&amp;'DVOA Pred'!$B$2:$B$1000,0))),"")</f>
        <v>-9.1999999999999993</v>
      </c>
      <c r="W1024" s="164">
        <f t="shared" si="200"/>
        <v>2.6999999999999993</v>
      </c>
      <c r="X1024" s="164">
        <f t="shared" si="201"/>
        <v>2.6999999999999993</v>
      </c>
      <c r="Y1024" s="163">
        <f>IFERROR((PERCENTRANK($L$2:$L$20355,L1024)*Multiples!$B$3)+((PERCENTRANK($W$2:$W$20355,W1024)*(1-Multiples!$B$3))),"")</f>
        <v>0.56940000000000002</v>
      </c>
      <c r="Z1024" s="165">
        <v>41</v>
      </c>
      <c r="AA1024" s="165">
        <v>21</v>
      </c>
      <c r="AB1024" s="166">
        <f t="shared" si="202"/>
        <v>20</v>
      </c>
      <c r="AC1024" s="166">
        <f t="shared" si="203"/>
        <v>13.5</v>
      </c>
      <c r="AD1024" s="166">
        <f t="shared" si="204"/>
        <v>13.5</v>
      </c>
      <c r="AE1024" s="167" t="str">
        <f t="shared" si="205"/>
        <v>Yes</v>
      </c>
      <c r="AF1024" s="167" t="str">
        <f t="shared" si="206"/>
        <v>Yes</v>
      </c>
      <c r="AG1024" s="165"/>
      <c r="AH1024" s="155"/>
      <c r="AI1024" s="236">
        <v>6</v>
      </c>
      <c r="AJ1024" s="181" t="s">
        <v>682</v>
      </c>
    </row>
    <row r="1025" spans="1:36" customFormat="1" x14ac:dyDescent="0.25">
      <c r="A1025" s="160">
        <v>5</v>
      </c>
      <c r="B1025" s="161">
        <v>2024</v>
      </c>
      <c r="C1025" s="5" t="str">
        <f t="shared" si="195"/>
        <v>2024 W5</v>
      </c>
      <c r="D1025" s="161">
        <v>538</v>
      </c>
      <c r="E1025" s="161" t="s">
        <v>651</v>
      </c>
      <c r="F1025" s="161" t="s">
        <v>1</v>
      </c>
      <c r="G1025" s="161" t="s">
        <v>23</v>
      </c>
      <c r="H1025" s="161">
        <v>-7.5</v>
      </c>
      <c r="I1025" s="162">
        <v>-7.5</v>
      </c>
      <c r="J1025" s="233" t="str">
        <f t="shared" si="196"/>
        <v>F0</v>
      </c>
      <c r="K1025" s="162">
        <f t="shared" si="197"/>
        <v>0</v>
      </c>
      <c r="L1025" s="227">
        <f>IF(K1025=0,0,
IF(J1025="D0.5",0.5*SUMIFS('Key Numbers'!$C$2:$C$71,'Key Numbers'!$A$2:$A$71,"&gt;="&amp;ABS($I1025),'Key Numbers'!$A$2:$A$71,"&lt;="&amp;ABS($H1025)),
IF(J1025="D-0.5",0.5*-1*SUMIFS('Key Numbers'!$C$2:$C$71,'Key Numbers'!$A$2:$A$71,"&lt;="&amp;ABS($I1025),'Key Numbers'!$A$2:$A$71,"&gt;="&amp;ABS($H1025)),
IF(J1025="F0.5",0.5*SUMIFS('Key Numbers'!$C$2:$C$71,'Key Numbers'!$A$2:$A$71,"&lt;="&amp;ABS($I1025),'Key Numbers'!$A$2:$A$71,"&gt;="&amp;ABS($H1025)),
IF(J1025="F-0.5",0.5*-1*SUMIFS('Key Numbers'!$C$2:$C$71,'Key Numbers'!$A$2:$A$71,"&gt;="&amp;ABS($I1025),'Key Numbers'!$A$2:$A$71,"&lt;="&amp;ABS($H1025)),
IF(AND(LEFT(J1025,1)="F",K1025&lt;0),-1*SUMIFS('Key Numbers'!$C$2:$C$71,'Key Numbers'!$A$2:$A$71,"&gt;="&amp;ABS($I1025),'Key Numbers'!$A$2:$A$71,"&lt;="&amp;ABS($H1025)),
IF(AND(LEFT(J1025,1)="F",K1025&gt;0),SUMIFS('Key Numbers'!$C$2:$C$71,'Key Numbers'!$A$2:$A$71,"&lt;="&amp;ABS($I1025),'Key Numbers'!$A$2:$A$71,"&gt;="&amp;ABS($H1025)),
IF(AND(LEFT(J1025,1)="D",K1025&lt;0),-1*SUMIFS('Key Numbers'!$C$2:$C$71,'Key Numbers'!$A$2:$A$71,"&lt;="&amp;ABS($I1025),'Key Numbers'!$A$2:$A$71,"&gt;="&amp;ABS($H1025)),
SUMIFS('Key Numbers'!$C$2:$C$71,'Key Numbers'!$A$2:$A$71,"&gt;="&amp;ABS($I1025),'Key Numbers'!$A$2:$A$71,"&lt;="&amp;ABS($H1025))))))))))</f>
        <v>0</v>
      </c>
      <c r="M1025" s="163" cm="1">
        <f t="array" ref="M1025">IFERROR(INDEX(DVOA!$E$2:$E$20095,MATCH($F1025&amp;$A1025-1&amp;$B1025,DVOA!$C$2:$C$20095&amp;DVOA!$A$2:$A20405&amp;DVOA!$B$2:$B$20095,0)),0)</f>
        <v>0.19399999999999998</v>
      </c>
      <c r="N1025" s="163" cm="1">
        <f t="array" ref="N1025">IFERROR(INDEX(WDVOA!$W$2:$W$1616,MATCH($F1025&amp;$A1025-1&amp;$B1025,WDVOA!$U$2:$U$19616&amp;WDVOA!$V$2:$V$19616&amp;WDVOA!$B$2:$B$19616,0)),0)</f>
        <v>0</v>
      </c>
      <c r="O1025" s="163" cm="1">
        <f t="array" ref="O1025">IFERROR(INDEX(DVOA!$AC$2:$AC$20095,MATCH($F1025&amp;$A1025-1&amp;$B1025,DVOA!$C$2:$C$20095&amp;DVOA!$A$2:$A$20095&amp;DVOA!$B$2:$B$20095,0)
),0)</f>
        <v>0.11700000000000001</v>
      </c>
      <c r="P1025" s="163" cm="1">
        <f t="array" ref="P1025">IFERROR(INDEX(DVOA!$E$2:$E$20095,MATCH($G1025&amp;$A1025-1&amp;$B1025,DVOA!$C$2:$C$20095&amp;DVOA!$A$2:$A20405&amp;DVOA!$B$2:$B$20095,0)),0)</f>
        <v>-0.114</v>
      </c>
      <c r="Q1025" s="163" cm="1">
        <f t="array" ref="Q1025">IFERROR(INDEX(WDVOA!$W$2:$W$1616,MATCH($G1025&amp;$A1025-1&amp;$B1025,WDVOA!$U$2:$U$19616&amp;WDVOA!$V$2:$V$19616&amp;WDVOA!$B$2:$B$19616,0)),0)</f>
        <v>0</v>
      </c>
      <c r="R1025" s="163" cm="1">
        <f t="array" ref="R1025">IFERROR(INDEX(DVOA!$AC$2:$AC$20095,MATCH($G1025&amp;$A1025-1&amp;$B1025,DVOA!$C$2:$C$20095&amp;DVOA!$A$2:$A$20095&amp;DVOA!$B$2:$B$20095,0)
),0)</f>
        <v>0.35199999999999998</v>
      </c>
      <c r="S1025" s="163">
        <f t="shared" si="210"/>
        <v>0.23449999999999999</v>
      </c>
      <c r="T1025" s="229">
        <f t="shared" si="198"/>
        <v>0.308</v>
      </c>
      <c r="U1025" s="229" t="str">
        <f t="shared" si="199"/>
        <v/>
      </c>
      <c r="V1025" s="164" cm="1">
        <f t="array" ref="V1025">IFERROR(IF(E1025="H",INDEX('DVOA Pred'!$G$2:$G$1000,MATCH($F1025&amp;$B1025&amp;$A1025,'DVOA Pred'!$C$2:$C$1000&amp;'DVOA Pred'!$A$2:$A$1000&amp;'DVOA Pred'!$B$2:$B$1000,0)),
INDEX('DVOA Pred'!$H$2:$H$1000,MATCH($F1025&amp;$B1025&amp;$A1025,'DVOA Pred'!$D$2:$D$1000&amp;'DVOA Pred'!$A$2:$A$1000&amp;'DVOA Pred'!$B$2:$B$1000,0))),"")</f>
        <v>-10.100000000000001</v>
      </c>
      <c r="W1025" s="164">
        <f t="shared" si="200"/>
        <v>2.6000000000000014</v>
      </c>
      <c r="X1025" s="164">
        <f t="shared" si="201"/>
        <v>2.6000000000000014</v>
      </c>
      <c r="Y1025" s="163">
        <f>IFERROR((PERCENTRANK($L$2:$L$20355,L1025)*Multiples!$B$3)+((PERCENTRANK($W$2:$W$20355,W1025)*(1-Multiples!$B$3))),"")</f>
        <v>0.56780000000000008</v>
      </c>
      <c r="Z1025" s="165">
        <v>23</v>
      </c>
      <c r="AA1025" s="165">
        <v>24</v>
      </c>
      <c r="AB1025" s="166">
        <f t="shared" si="202"/>
        <v>-1</v>
      </c>
      <c r="AC1025" s="166">
        <f t="shared" si="203"/>
        <v>-8.5</v>
      </c>
      <c r="AD1025" s="166">
        <f t="shared" si="204"/>
        <v>-8.5</v>
      </c>
      <c r="AE1025" s="167" t="str">
        <f t="shared" si="205"/>
        <v>No</v>
      </c>
      <c r="AF1025" s="167" t="str">
        <f t="shared" si="206"/>
        <v>No</v>
      </c>
      <c r="AG1025" s="165"/>
      <c r="AH1025" s="155"/>
      <c r="AI1025" s="236"/>
      <c r="AJ1025" s="181"/>
    </row>
    <row r="1026" spans="1:36" x14ac:dyDescent="0.25">
      <c r="A1026" s="160">
        <v>8</v>
      </c>
      <c r="B1026" s="161">
        <v>2024</v>
      </c>
      <c r="C1026" s="161" t="str">
        <f t="shared" ref="C1026:C1089" si="211">B1026&amp;" "&amp;"W"&amp;A1026</f>
        <v>2024 W8</v>
      </c>
      <c r="D1026" s="161">
        <v>581</v>
      </c>
      <c r="E1026" s="161" t="s">
        <v>649</v>
      </c>
      <c r="F1026" s="161" t="s">
        <v>18</v>
      </c>
      <c r="G1026" s="161" t="s">
        <v>10</v>
      </c>
      <c r="H1026" s="161">
        <v>-9.5</v>
      </c>
      <c r="I1026" s="162">
        <v>-8.5</v>
      </c>
      <c r="J1026" s="233" t="str">
        <f t="shared" ref="J1026:J1089" si="212">IF(I1026&gt;0,"D","F")&amp;K1026</f>
        <v>F-1</v>
      </c>
      <c r="K1026" s="162">
        <f t="shared" ref="K1026:K1089" si="213">H1026-I1026</f>
        <v>-1</v>
      </c>
      <c r="L1026" s="227">
        <f>IF(K1026=0,0,
IF(J1026="D0.5",0.5*SUMIFS('Key Numbers'!$C$2:$C$71,'Key Numbers'!$A$2:$A$71,"&gt;="&amp;ABS($I1026),'Key Numbers'!$A$2:$A$71,"&lt;="&amp;ABS($H1026)),
IF(J1026="D-0.5",0.5*-1*SUMIFS('Key Numbers'!$C$2:$C$71,'Key Numbers'!$A$2:$A$71,"&lt;="&amp;ABS($I1026),'Key Numbers'!$A$2:$A$71,"&gt;="&amp;ABS($H1026)),
IF(J1026="F0.5",0.5*SUMIFS('Key Numbers'!$C$2:$C$71,'Key Numbers'!$A$2:$A$71,"&lt;="&amp;ABS($I1026),'Key Numbers'!$A$2:$A$71,"&gt;="&amp;ABS($H1026)),
IF(J1026="F-0.5",0.5*-1*SUMIFS('Key Numbers'!$C$2:$C$71,'Key Numbers'!$A$2:$A$71,"&gt;="&amp;ABS($I1026),'Key Numbers'!$A$2:$A$71,"&lt;="&amp;ABS($H1026)),
IF(AND(LEFT(J1026,1)="F",K1026&lt;0),-1*SUMIFS('Key Numbers'!$C$2:$C$71,'Key Numbers'!$A$2:$A$71,"&gt;="&amp;ABS($I1026),'Key Numbers'!$A$2:$A$71,"&lt;="&amp;ABS($H1026)),
IF(AND(LEFT(J1026,1)="F",K1026&gt;0),SUMIFS('Key Numbers'!$C$2:$C$71,'Key Numbers'!$A$2:$A$71,"&lt;="&amp;ABS($I1026),'Key Numbers'!$A$2:$A$71,"&gt;="&amp;ABS($H1026)),
IF(AND(LEFT(J1026,1)="D",K1026&lt;0),-1*SUMIFS('Key Numbers'!$C$2:$C$71,'Key Numbers'!$A$2:$A$71,"&lt;="&amp;ABS($I1026),'Key Numbers'!$A$2:$A$71,"&gt;="&amp;ABS($H1026)),
SUMIFS('Key Numbers'!$C$2:$C$71,'Key Numbers'!$A$2:$A$71,"&gt;="&amp;ABS($I1026),'Key Numbers'!$A$2:$A$71,"&lt;="&amp;ABS($H1026))))))))))</f>
        <v>-1.6513761467889909E-2</v>
      </c>
      <c r="M1026" s="163" cm="1">
        <f t="array" ref="M1026">IFERROR(INDEX(DVOA!$E$2:$E$20095,MATCH($F1026&amp;$A1026-1&amp;$B1026,DVOA!$C$2:$C$20095&amp;DVOA!$A$2:$A20473&amp;DVOA!$B$2:$B$20095,0)),0)</f>
        <v>0.40500000000000003</v>
      </c>
      <c r="N1026" s="163" cm="1">
        <f t="array" ref="N1026">IFERROR(INDEX(WDVOA!$W$2:$W$1616,MATCH($F1026&amp;$A1026-1&amp;$B1026,WDVOA!$U$2:$U$19616&amp;WDVOA!$V$2:$V$19616&amp;WDVOA!$B$2:$B$19616,0)),0)</f>
        <v>0.47425</v>
      </c>
      <c r="O1026" s="163" cm="1">
        <f t="array" ref="O1026">IFERROR(INDEX(DVOA!$AC$2:$AC$20095,MATCH($F1026&amp;$A1026-1&amp;$B1026,DVOA!$C$2:$C$20095&amp;DVOA!$A$2:$A$20095&amp;DVOA!$B$2:$B$20095,0)
),0)</f>
        <v>0.105</v>
      </c>
      <c r="P1026" s="163" cm="1">
        <f t="array" ref="P1026">IFERROR(INDEX(DVOA!$E$2:$E$20095,MATCH($G1026&amp;$A1026-1&amp;$B1026,DVOA!$C$2:$C$20095&amp;DVOA!$A$2:$A20473&amp;DVOA!$B$2:$B$20095,0)),0)</f>
        <v>-0.45</v>
      </c>
      <c r="Q1026" s="163" cm="1">
        <f t="array" ref="Q1026">IFERROR(INDEX(WDVOA!$W$2:$W$1616,MATCH($G1026&amp;$A1026-1&amp;$B1026,WDVOA!$U$2:$U$19616&amp;WDVOA!$V$2:$V$19616&amp;WDVOA!$B$2:$B$19616,0)),0)</f>
        <v>-0.40474999999999994</v>
      </c>
      <c r="R1026" s="163" cm="1">
        <f t="array" ref="R1026">IFERROR(INDEX(DVOA!$AC$2:$AC$20095,MATCH($G1026&amp;$A1026-1&amp;$B1026,DVOA!$C$2:$C$20095&amp;DVOA!$A$2:$A$20095&amp;DVOA!$B$2:$B$20095,0)
),0)</f>
        <v>4.7E-2</v>
      </c>
      <c r="S1026" s="163">
        <f t="shared" si="210"/>
        <v>7.5999999999999998E-2</v>
      </c>
      <c r="T1026" s="229">
        <f t="shared" ref="T1026:T1089" si="214">IF(A1026=1,"",M1026-P1026)</f>
        <v>0.85499999999999998</v>
      </c>
      <c r="U1026" s="229">
        <f t="shared" ref="U1026:U1089" si="215">IF(N1026=0,"",N1026-Q1026)</f>
        <v>0.879</v>
      </c>
      <c r="V1026" s="164" cm="1">
        <f t="array" ref="V1026">IFERROR(IF(E1026="H",INDEX('DVOA Pred'!$G$2:$G$1000,MATCH($F1026&amp;$B1026&amp;$A1026,'DVOA Pred'!$C$2:$C$1000&amp;'DVOA Pred'!$A$2:$A$1000&amp;'DVOA Pred'!$B$2:$B$1000,0)),
INDEX('DVOA Pred'!$H$2:$H$1000,MATCH($F1026&amp;$B1026&amp;$A1026,'DVOA Pred'!$D$2:$D$1000&amp;'DVOA Pred'!$A$2:$A$1000&amp;'DVOA Pred'!$B$2:$B$1000,0))),"")</f>
        <v>-12.7</v>
      </c>
      <c r="W1026" s="164">
        <f t="shared" ref="W1026:W1089" si="216">IFERROR(H1026-V1026,"")</f>
        <v>3.1999999999999993</v>
      </c>
      <c r="X1026" s="164">
        <f t="shared" ref="X1026:X1089" si="217">IFERROR(I1026-V1026,"")</f>
        <v>4.1999999999999993</v>
      </c>
      <c r="Y1026" s="163">
        <f>IFERROR((PERCENTRANK($L$2:$L$20355,L1026)*Multiples!$B$3)+((PERCENTRANK($W$2:$W$20355,W1026)*(1-Multiples!$B$3))),"")</f>
        <v>0.5656000000000001</v>
      </c>
      <c r="Z1026" s="165"/>
      <c r="AA1026" s="165"/>
      <c r="AB1026" s="166" t="str">
        <f t="shared" ref="AB1026:AB1089" si="218">IF(Z1026&lt;&gt;"",Z1026-AA1026,"")</f>
        <v/>
      </c>
      <c r="AC1026" s="166" t="str">
        <f t="shared" ref="AC1026:AC1089" si="219">IF(Z1026&lt;&gt;"",Z1026+H1026-AA1026,"")</f>
        <v/>
      </c>
      <c r="AD1026" s="166" t="str">
        <f t="shared" ref="AD1026:AD1089" si="220">IF(Z1026&lt;&gt;"",Z1026+I1026-AA1026,"")</f>
        <v/>
      </c>
      <c r="AE1026" s="167" t="str">
        <f t="shared" ref="AE1026:AE1089" si="221">IF(Z1026&lt;&gt;"",IF(AC1026&gt;0,"Yes","No"),"")</f>
        <v/>
      </c>
      <c r="AF1026" s="167" t="str">
        <f t="shared" ref="AF1026:AF1089" si="222">IF(AA1026&lt;&gt;"",IF(AD1026&gt;0,"Yes","No"),"")</f>
        <v/>
      </c>
      <c r="AG1026" s="165"/>
      <c r="AH1026" s="155"/>
      <c r="AI1026" s="236"/>
      <c r="AJ1026" s="181"/>
    </row>
    <row r="1027" spans="1:36" x14ac:dyDescent="0.25">
      <c r="A1027" s="160">
        <v>6</v>
      </c>
      <c r="B1027" s="161">
        <v>2024</v>
      </c>
      <c r="C1027" s="5" t="str">
        <f t="shared" si="211"/>
        <v>2024 W6</v>
      </c>
      <c r="D1027" s="161">
        <v>552</v>
      </c>
      <c r="E1027" s="161" t="s">
        <v>649</v>
      </c>
      <c r="F1027" s="161" t="s">
        <v>28</v>
      </c>
      <c r="G1027" s="161" t="s">
        <v>39</v>
      </c>
      <c r="H1027" s="161">
        <v>-2.5</v>
      </c>
      <c r="I1027" s="162">
        <v>-3</v>
      </c>
      <c r="J1027" s="233" t="str">
        <f t="shared" si="212"/>
        <v>F0.5</v>
      </c>
      <c r="K1027" s="162">
        <f t="shared" si="213"/>
        <v>0.5</v>
      </c>
      <c r="L1027" s="227">
        <f>IF(K1027=0,0,
IF(J1027="D0.5",0.5*SUMIFS('Key Numbers'!$C$2:$C$71,'Key Numbers'!$A$2:$A$71,"&gt;="&amp;ABS($I1027),'Key Numbers'!$A$2:$A$71,"&lt;="&amp;ABS($H1027)),
IF(J1027="D-0.5",0.5*-1*SUMIFS('Key Numbers'!$C$2:$C$71,'Key Numbers'!$A$2:$A$71,"&lt;="&amp;ABS($I1027),'Key Numbers'!$A$2:$A$71,"&gt;="&amp;ABS($H1027)),
IF(J1027="F0.5",0.5*SUMIFS('Key Numbers'!$C$2:$C$71,'Key Numbers'!$A$2:$A$71,"&lt;="&amp;ABS($I1027),'Key Numbers'!$A$2:$A$71,"&gt;="&amp;ABS($H1027)),
IF(J1027="F-0.5",0.5*-1*SUMIFS('Key Numbers'!$C$2:$C$71,'Key Numbers'!$A$2:$A$71,"&gt;="&amp;ABS($I1027),'Key Numbers'!$A$2:$A$71,"&lt;="&amp;ABS($H1027)),
IF(AND(LEFT(J1027,1)="F",K1027&lt;0),-1*SUMIFS('Key Numbers'!$C$2:$C$71,'Key Numbers'!$A$2:$A$71,"&gt;="&amp;ABS($I1027),'Key Numbers'!$A$2:$A$71,"&lt;="&amp;ABS($H1027)),
IF(AND(LEFT(J1027,1)="F",K1027&gt;0),SUMIFS('Key Numbers'!$C$2:$C$71,'Key Numbers'!$A$2:$A$71,"&lt;="&amp;ABS($I1027),'Key Numbers'!$A$2:$A$71,"&gt;="&amp;ABS($H1027)),
IF(AND(LEFT(J1027,1)="D",K1027&lt;0),-1*SUMIFS('Key Numbers'!$C$2:$C$71,'Key Numbers'!$A$2:$A$71,"&lt;="&amp;ABS($I1027),'Key Numbers'!$A$2:$A$71,"&gt;="&amp;ABS($H1027)),
SUMIFS('Key Numbers'!$C$2:$C$71,'Key Numbers'!$A$2:$A$71,"&gt;="&amp;ABS($I1027),'Key Numbers'!$A$2:$A$71,"&lt;="&amp;ABS($H1027))))))))))</f>
        <v>7.247706422018349E-2</v>
      </c>
      <c r="M1027" s="163" cm="1">
        <f t="array" ref="M1027">IFERROR(INDEX(DVOA!$E$2:$E$20095,MATCH($F1027&amp;$A1027-1&amp;$B1027,DVOA!$C$2:$C$20095&amp;DVOA!$A$2:$A20440&amp;DVOA!$B$2:$B$20095,0)),0)</f>
        <v>3.0000000000000001E-3</v>
      </c>
      <c r="N1027" s="163" cm="1">
        <f t="array" ref="N1027">IFERROR(INDEX(WDVOA!$W$2:$W$1616,MATCH($F1027&amp;$A1027-1&amp;$B1027,WDVOA!$U$2:$U$19616&amp;WDVOA!$V$2:$V$19616&amp;WDVOA!$B$2:$B$19616,0)),0)</f>
        <v>0</v>
      </c>
      <c r="O1027" s="163" cm="1">
        <f t="array" ref="O1027">IFERROR(INDEX(DVOA!$AC$2:$AC$20095,MATCH($F1027&amp;$A1027-1&amp;$B1027,DVOA!$C$2:$C$20095&amp;DVOA!$A$2:$A$20095&amp;DVOA!$B$2:$B$20095,0)
),0)</f>
        <v>0.13699999999999998</v>
      </c>
      <c r="P1027" s="163" cm="1">
        <f t="array" ref="P1027">IFERROR(INDEX(DVOA!$E$2:$E$20095,MATCH($G1027&amp;$A1027-1&amp;$B1027,DVOA!$C$2:$C$20095&amp;DVOA!$A$2:$A20440&amp;DVOA!$B$2:$B$20095,0)),0)</f>
        <v>0.04</v>
      </c>
      <c r="Q1027" s="163" cm="1">
        <f t="array" ref="Q1027">IFERROR(INDEX(WDVOA!$W$2:$W$1616,MATCH($G1027&amp;$A1027-1&amp;$B1027,WDVOA!$U$2:$U$19616&amp;WDVOA!$V$2:$V$19616&amp;WDVOA!$B$2:$B$19616,0)),0)</f>
        <v>0</v>
      </c>
      <c r="R1027" s="163" cm="1">
        <f t="array" ref="R1027">IFERROR(INDEX(DVOA!$AC$2:$AC$20095,MATCH($G1027&amp;$A1027-1&amp;$B1027,DVOA!$C$2:$C$20095&amp;DVOA!$A$2:$A$20095&amp;DVOA!$B$2:$B$20095,0)
),0)</f>
        <v>0.18</v>
      </c>
      <c r="S1027" s="163">
        <f t="shared" si="210"/>
        <v>0.15849999999999997</v>
      </c>
      <c r="T1027" s="229">
        <f t="shared" si="214"/>
        <v>-3.6999999999999998E-2</v>
      </c>
      <c r="U1027" s="229" t="str">
        <f t="shared" si="215"/>
        <v/>
      </c>
      <c r="V1027" s="164" cm="1">
        <f t="array" ref="V1027">IFERROR(IF(E1027="H",INDEX('DVOA Pred'!$G$2:$G$1000,MATCH($F1027&amp;$B1027&amp;$A1027,'DVOA Pred'!$C$2:$C$1000&amp;'DVOA Pred'!$A$2:$A$1000&amp;'DVOA Pred'!$B$2:$B$1000,0)),
INDEX('DVOA Pred'!$H$2:$H$1000,MATCH($F1027&amp;$B1027&amp;$A1027,'DVOA Pred'!$D$2:$D$1000&amp;'DVOA Pred'!$A$2:$A$1000&amp;'DVOA Pred'!$B$2:$B$1000,0))),"")</f>
        <v>-0.10000000000000142</v>
      </c>
      <c r="W1027" s="164">
        <f t="shared" si="216"/>
        <v>-2.3999999999999986</v>
      </c>
      <c r="X1027" s="164">
        <f t="shared" si="217"/>
        <v>-2.8999999999999986</v>
      </c>
      <c r="Y1027" s="163">
        <f>IFERROR((PERCENTRANK($L$2:$L$20355,L1027)*Multiples!$B$3)+((PERCENTRANK($W$2:$W$20355,W1027)*(1-Multiples!$B$3))),"")</f>
        <v>0.56079999999999997</v>
      </c>
      <c r="Z1027" s="165">
        <v>23</v>
      </c>
      <c r="AA1027" s="165">
        <v>16</v>
      </c>
      <c r="AB1027" s="166">
        <f t="shared" si="218"/>
        <v>7</v>
      </c>
      <c r="AC1027" s="166">
        <f t="shared" si="219"/>
        <v>4.5</v>
      </c>
      <c r="AD1027" s="166">
        <f t="shared" si="220"/>
        <v>4</v>
      </c>
      <c r="AE1027" s="167" t="str">
        <f t="shared" si="221"/>
        <v>Yes</v>
      </c>
      <c r="AF1027" s="167" t="str">
        <f t="shared" si="222"/>
        <v>Yes</v>
      </c>
      <c r="AG1027" s="165"/>
      <c r="AH1027" s="155"/>
      <c r="AI1027" s="236"/>
      <c r="AJ1027" s="181"/>
    </row>
    <row r="1028" spans="1:36" x14ac:dyDescent="0.25">
      <c r="A1028" s="160">
        <v>5</v>
      </c>
      <c r="B1028" s="161">
        <v>2024</v>
      </c>
      <c r="C1028" s="5" t="str">
        <f t="shared" si="211"/>
        <v>2024 W5</v>
      </c>
      <c r="D1028" s="161">
        <v>531</v>
      </c>
      <c r="E1028" s="161" t="s">
        <v>651</v>
      </c>
      <c r="F1028" s="161" t="s">
        <v>46</v>
      </c>
      <c r="G1028" s="161" t="s">
        <v>9</v>
      </c>
      <c r="H1028" s="161">
        <v>-2.5</v>
      </c>
      <c r="I1028" s="162">
        <v>-2.5</v>
      </c>
      <c r="J1028" s="233" t="str">
        <f t="shared" si="212"/>
        <v>F0</v>
      </c>
      <c r="K1028" s="162">
        <f t="shared" si="213"/>
        <v>0</v>
      </c>
      <c r="L1028" s="227">
        <f>IF(K1028=0,0,
IF(J1028="D0.5",0.5*SUMIFS('Key Numbers'!$C$2:$C$71,'Key Numbers'!$A$2:$A$71,"&gt;="&amp;ABS($I1028),'Key Numbers'!$A$2:$A$71,"&lt;="&amp;ABS($H1028)),
IF(J1028="D-0.5",0.5*-1*SUMIFS('Key Numbers'!$C$2:$C$71,'Key Numbers'!$A$2:$A$71,"&lt;="&amp;ABS($I1028),'Key Numbers'!$A$2:$A$71,"&gt;="&amp;ABS($H1028)),
IF(J1028="F0.5",0.5*SUMIFS('Key Numbers'!$C$2:$C$71,'Key Numbers'!$A$2:$A$71,"&lt;="&amp;ABS($I1028),'Key Numbers'!$A$2:$A$71,"&gt;="&amp;ABS($H1028)),
IF(J1028="F-0.5",0.5*-1*SUMIFS('Key Numbers'!$C$2:$C$71,'Key Numbers'!$A$2:$A$71,"&gt;="&amp;ABS($I1028),'Key Numbers'!$A$2:$A$71,"&lt;="&amp;ABS($H1028)),
IF(AND(LEFT(J1028,1)="F",K1028&lt;0),-1*SUMIFS('Key Numbers'!$C$2:$C$71,'Key Numbers'!$A$2:$A$71,"&gt;="&amp;ABS($I1028),'Key Numbers'!$A$2:$A$71,"&lt;="&amp;ABS($H1028)),
IF(AND(LEFT(J1028,1)="F",K1028&gt;0),SUMIFS('Key Numbers'!$C$2:$C$71,'Key Numbers'!$A$2:$A$71,"&lt;="&amp;ABS($I1028),'Key Numbers'!$A$2:$A$71,"&gt;="&amp;ABS($H1028)),
IF(AND(LEFT(J1028,1)="D",K1028&lt;0),-1*SUMIFS('Key Numbers'!$C$2:$C$71,'Key Numbers'!$A$2:$A$71,"&lt;="&amp;ABS($I1028),'Key Numbers'!$A$2:$A$71,"&gt;="&amp;ABS($H1028)),
SUMIFS('Key Numbers'!$C$2:$C$71,'Key Numbers'!$A$2:$A$71,"&gt;="&amp;ABS($I1028),'Key Numbers'!$A$2:$A$71,"&lt;="&amp;ABS($H1028))))))))))</f>
        <v>0</v>
      </c>
      <c r="M1028" s="163" cm="1">
        <f t="array" ref="M1028">IFERROR(INDEX(DVOA!$E$2:$E$20095,MATCH($F1028&amp;$A1028-1&amp;$B1028,DVOA!$C$2:$C$20095&amp;DVOA!$A$2:$A20391&amp;DVOA!$B$2:$B$20095,0)),0)</f>
        <v>0.41499999999999998</v>
      </c>
      <c r="N1028" s="163" cm="1">
        <f t="array" ref="N1028">IFERROR(INDEX(WDVOA!$W$2:$W$1616,MATCH($F1028&amp;$A1028-1&amp;$B1028,WDVOA!$U$2:$U$19616&amp;WDVOA!$V$2:$V$19616&amp;WDVOA!$B$2:$B$19616,0)),0)</f>
        <v>0</v>
      </c>
      <c r="O1028" s="163" cm="1">
        <f t="array" ref="O1028">IFERROR(INDEX(DVOA!$AC$2:$AC$20095,MATCH($F1028&amp;$A1028-1&amp;$B1028,DVOA!$C$2:$C$20095&amp;DVOA!$A$2:$A$20095&amp;DVOA!$B$2:$B$20095,0)
),0)</f>
        <v>4.7E-2</v>
      </c>
      <c r="P1028" s="163" cm="1">
        <f t="array" ref="P1028">IFERROR(INDEX(DVOA!$E$2:$E$20095,MATCH($G1028&amp;$A1028-1&amp;$B1028,DVOA!$C$2:$C$20095&amp;DVOA!$A$2:$A20391&amp;DVOA!$B$2:$B$20095,0)),0)</f>
        <v>-0.06</v>
      </c>
      <c r="Q1028" s="163" cm="1">
        <f t="array" ref="Q1028">IFERROR(INDEX(WDVOA!$W$2:$W$1616,MATCH($G1028&amp;$A1028-1&amp;$B1028,WDVOA!$U$2:$U$19616&amp;WDVOA!$V$2:$V$19616&amp;WDVOA!$B$2:$B$19616,0)),0)</f>
        <v>0</v>
      </c>
      <c r="R1028" s="163" cm="1">
        <f t="array" ref="R1028">IFERROR(INDEX(DVOA!$AC$2:$AC$20095,MATCH($G1028&amp;$A1028-1&amp;$B1028,DVOA!$C$2:$C$20095&amp;DVOA!$A$2:$A$20095&amp;DVOA!$B$2:$B$20095,0)
),0)</f>
        <v>0.14799999999999999</v>
      </c>
      <c r="S1028" s="163">
        <f t="shared" si="210"/>
        <v>9.7500000000000003E-2</v>
      </c>
      <c r="T1028" s="229">
        <f t="shared" si="214"/>
        <v>0.47499999999999998</v>
      </c>
      <c r="U1028" s="229" t="str">
        <f t="shared" si="215"/>
        <v/>
      </c>
      <c r="V1028" s="164" cm="1">
        <f t="array" ref="V1028">IFERROR(IF(E1028="H",INDEX('DVOA Pred'!$G$2:$G$1000,MATCH($F1028&amp;$B1028&amp;$A1028,'DVOA Pred'!$C$2:$C$1000&amp;'DVOA Pred'!$A$2:$A$1000&amp;'DVOA Pred'!$B$2:$B$1000,0)),
INDEX('DVOA Pred'!$H$2:$H$1000,MATCH($F1028&amp;$B1028&amp;$A1028,'DVOA Pred'!$D$2:$D$1000&amp;'DVOA Pred'!$A$2:$A$1000&amp;'DVOA Pred'!$B$2:$B$1000,0))),"")</f>
        <v>-5</v>
      </c>
      <c r="W1028" s="164">
        <f t="shared" si="216"/>
        <v>2.5</v>
      </c>
      <c r="X1028" s="164">
        <f t="shared" si="217"/>
        <v>2.5</v>
      </c>
      <c r="Y1028" s="163">
        <f>IFERROR((PERCENTRANK($L$2:$L$20355,L1028)*Multiples!$B$3)+((PERCENTRANK($W$2:$W$20355,W1028)*(1-Multiples!$B$3))),"")</f>
        <v>0.56020000000000003</v>
      </c>
      <c r="Z1028" s="165">
        <v>23</v>
      </c>
      <c r="AA1028" s="165">
        <v>17</v>
      </c>
      <c r="AB1028" s="166">
        <f t="shared" si="218"/>
        <v>6</v>
      </c>
      <c r="AC1028" s="166">
        <f t="shared" si="219"/>
        <v>3.5</v>
      </c>
      <c r="AD1028" s="166">
        <f t="shared" si="220"/>
        <v>3.5</v>
      </c>
      <c r="AE1028" s="167" t="str">
        <f t="shared" si="221"/>
        <v>Yes</v>
      </c>
      <c r="AF1028" s="167" t="str">
        <f t="shared" si="222"/>
        <v>Yes</v>
      </c>
      <c r="AG1028" s="165" t="s">
        <v>652</v>
      </c>
      <c r="AH1028" s="155"/>
      <c r="AI1028" s="236"/>
      <c r="AJ1028" s="181"/>
    </row>
    <row r="1029" spans="1:36" x14ac:dyDescent="0.25">
      <c r="A1029" s="160">
        <v>8</v>
      </c>
      <c r="B1029" s="161">
        <v>2024</v>
      </c>
      <c r="C1029" s="161" t="str">
        <f t="shared" si="211"/>
        <v>2024 W8</v>
      </c>
      <c r="D1029" s="161">
        <v>586</v>
      </c>
      <c r="E1029" s="161" t="s">
        <v>649</v>
      </c>
      <c r="F1029" s="161" t="s">
        <v>5</v>
      </c>
      <c r="G1029" s="161" t="s">
        <v>53</v>
      </c>
      <c r="H1029" s="161">
        <v>-9.5</v>
      </c>
      <c r="I1029" s="162">
        <v>-9.5</v>
      </c>
      <c r="J1029" s="233" t="str">
        <f t="shared" si="212"/>
        <v>F0</v>
      </c>
      <c r="K1029" s="162">
        <f t="shared" si="213"/>
        <v>0</v>
      </c>
      <c r="L1029" s="227">
        <f>IF(K1029=0,0,
IF(J1029="D0.5",0.5*SUMIFS('Key Numbers'!$C$2:$C$71,'Key Numbers'!$A$2:$A$71,"&gt;="&amp;ABS($I1029),'Key Numbers'!$A$2:$A$71,"&lt;="&amp;ABS($H1029)),
IF(J1029="D-0.5",0.5*-1*SUMIFS('Key Numbers'!$C$2:$C$71,'Key Numbers'!$A$2:$A$71,"&lt;="&amp;ABS($I1029),'Key Numbers'!$A$2:$A$71,"&gt;="&amp;ABS($H1029)),
IF(J1029="F0.5",0.5*SUMIFS('Key Numbers'!$C$2:$C$71,'Key Numbers'!$A$2:$A$71,"&lt;="&amp;ABS($I1029),'Key Numbers'!$A$2:$A$71,"&gt;="&amp;ABS($H1029)),
IF(J1029="F-0.5",0.5*-1*SUMIFS('Key Numbers'!$C$2:$C$71,'Key Numbers'!$A$2:$A$71,"&gt;="&amp;ABS($I1029),'Key Numbers'!$A$2:$A$71,"&lt;="&amp;ABS($H1029)),
IF(AND(LEFT(J1029,1)="F",K1029&lt;0),-1*SUMIFS('Key Numbers'!$C$2:$C$71,'Key Numbers'!$A$2:$A$71,"&gt;="&amp;ABS($I1029),'Key Numbers'!$A$2:$A$71,"&lt;="&amp;ABS($H1029)),
IF(AND(LEFT(J1029,1)="F",K1029&gt;0),SUMIFS('Key Numbers'!$C$2:$C$71,'Key Numbers'!$A$2:$A$71,"&lt;="&amp;ABS($I1029),'Key Numbers'!$A$2:$A$71,"&gt;="&amp;ABS($H1029)),
IF(AND(LEFT(J1029,1)="D",K1029&lt;0),-1*SUMIFS('Key Numbers'!$C$2:$C$71,'Key Numbers'!$A$2:$A$71,"&lt;="&amp;ABS($I1029),'Key Numbers'!$A$2:$A$71,"&gt;="&amp;ABS($H1029)),
SUMIFS('Key Numbers'!$C$2:$C$71,'Key Numbers'!$A$2:$A$71,"&gt;="&amp;ABS($I1029),'Key Numbers'!$A$2:$A$71,"&lt;="&amp;ABS($H1029))))))))))</f>
        <v>0</v>
      </c>
      <c r="M1029" s="163" cm="1">
        <f t="array" ref="M1029">IFERROR(INDEX(DVOA!$E$2:$E$20095,MATCH($F1029&amp;$A1029-1&amp;$B1029,DVOA!$C$2:$C$20095&amp;DVOA!$A$2:$A20483&amp;DVOA!$B$2:$B$20095,0)),0)</f>
        <v>0.29399999999999998</v>
      </c>
      <c r="N1029" s="163" cm="1">
        <f t="array" ref="N1029">IFERROR(INDEX(WDVOA!$W$2:$W$1616,MATCH($F1029&amp;$A1029-1&amp;$B1029,WDVOA!$U$2:$U$19616&amp;WDVOA!$V$2:$V$19616&amp;WDVOA!$B$2:$B$19616,0)),0)</f>
        <v>0.31900000000000001</v>
      </c>
      <c r="O1029" s="163" cm="1">
        <f t="array" ref="O1029">IFERROR(INDEX(DVOA!$AC$2:$AC$20095,MATCH($F1029&amp;$A1029-1&amp;$B1029,DVOA!$C$2:$C$20095&amp;DVOA!$A$2:$A$20095&amp;DVOA!$B$2:$B$20095,0)
),0)</f>
        <v>6.3E-2</v>
      </c>
      <c r="P1029" s="163" cm="1">
        <f t="array" ref="P1029">IFERROR(INDEX(DVOA!$E$2:$E$20095,MATCH($G1029&amp;$A1029-1&amp;$B1029,DVOA!$C$2:$C$20095&amp;DVOA!$A$2:$A20483&amp;DVOA!$B$2:$B$20095,0)),0)</f>
        <v>-0.33200000000000002</v>
      </c>
      <c r="Q1029" s="163" cm="1">
        <f t="array" ref="Q1029">IFERROR(INDEX(WDVOA!$W$2:$W$1616,MATCH($G1029&amp;$A1029-1&amp;$B1029,WDVOA!$U$2:$U$19616&amp;WDVOA!$V$2:$V$19616&amp;WDVOA!$B$2:$B$19616,0)),0)</f>
        <v>-0.29449999999999998</v>
      </c>
      <c r="R1029" s="163" cm="1">
        <f t="array" ref="R1029">IFERROR(INDEX(DVOA!$AC$2:$AC$20095,MATCH($G1029&amp;$A1029-1&amp;$B1029,DVOA!$C$2:$C$20095&amp;DVOA!$A$2:$A$20095&amp;DVOA!$B$2:$B$20095,0)
),0)</f>
        <v>6.3E-2</v>
      </c>
      <c r="S1029" s="163">
        <f t="shared" si="210"/>
        <v>6.3E-2</v>
      </c>
      <c r="T1029" s="229">
        <f t="shared" si="214"/>
        <v>0.626</v>
      </c>
      <c r="U1029" s="229">
        <f t="shared" si="215"/>
        <v>0.61349999999999993</v>
      </c>
      <c r="V1029" s="164" cm="1">
        <f t="array" ref="V1029">IFERROR(IF(E1029="H",INDEX('DVOA Pred'!$G$2:$G$1000,MATCH($F1029&amp;$B1029&amp;$A1029,'DVOA Pred'!$C$2:$C$1000&amp;'DVOA Pred'!$A$2:$A$1000&amp;'DVOA Pred'!$B$2:$B$1000,0)),
INDEX('DVOA Pred'!$H$2:$H$1000,MATCH($F1029&amp;$B1029&amp;$A1029,'DVOA Pred'!$D$2:$D$1000&amp;'DVOA Pred'!$A$2:$A$1000&amp;'DVOA Pred'!$B$2:$B$1000,0))),"")</f>
        <v>-12</v>
      </c>
      <c r="W1029" s="164">
        <f t="shared" si="216"/>
        <v>2.5</v>
      </c>
      <c r="X1029" s="164">
        <f t="shared" si="217"/>
        <v>2.5</v>
      </c>
      <c r="Y1029" s="163">
        <f>IFERROR((PERCENTRANK($L$2:$L$20355,L1029)*Multiples!$B$3)+((PERCENTRANK($W$2:$W$20355,W1029)*(1-Multiples!$B$3))),"")</f>
        <v>0.56020000000000003</v>
      </c>
      <c r="Z1029" s="165"/>
      <c r="AA1029" s="165"/>
      <c r="AB1029" s="166" t="str">
        <f t="shared" si="218"/>
        <v/>
      </c>
      <c r="AC1029" s="166" t="str">
        <f t="shared" si="219"/>
        <v/>
      </c>
      <c r="AD1029" s="166" t="str">
        <f t="shared" si="220"/>
        <v/>
      </c>
      <c r="AE1029" s="167" t="str">
        <f t="shared" si="221"/>
        <v/>
      </c>
      <c r="AF1029" s="167" t="str">
        <f t="shared" si="222"/>
        <v/>
      </c>
      <c r="AG1029" s="165"/>
      <c r="AH1029" s="155"/>
      <c r="AI1029" s="236"/>
      <c r="AJ1029" s="181"/>
    </row>
    <row r="1030" spans="1:36" x14ac:dyDescent="0.25">
      <c r="A1030" s="160">
        <v>6</v>
      </c>
      <c r="B1030" s="161">
        <v>2024</v>
      </c>
      <c r="C1030" s="5" t="str">
        <f t="shared" si="211"/>
        <v>2024 W6</v>
      </c>
      <c r="D1030" s="161">
        <v>549</v>
      </c>
      <c r="E1030" s="161" t="s">
        <v>649</v>
      </c>
      <c r="F1030" s="161" t="s">
        <v>10</v>
      </c>
      <c r="G1030" s="161" t="s">
        <v>7</v>
      </c>
      <c r="H1030" s="161">
        <v>8.5</v>
      </c>
      <c r="I1030" s="162">
        <v>9.5</v>
      </c>
      <c r="J1030" s="233" t="str">
        <f t="shared" si="212"/>
        <v>D-1</v>
      </c>
      <c r="K1030" s="162">
        <f t="shared" si="213"/>
        <v>-1</v>
      </c>
      <c r="L1030" s="227">
        <f>IF(K1030=0,0,
IF(J1030="D0.5",0.5*SUMIFS('Key Numbers'!$C$2:$C$71,'Key Numbers'!$A$2:$A$71,"&gt;="&amp;ABS($I1030),'Key Numbers'!$A$2:$A$71,"&lt;="&amp;ABS($H1030)),
IF(J1030="D-0.5",0.5*-1*SUMIFS('Key Numbers'!$C$2:$C$71,'Key Numbers'!$A$2:$A$71,"&lt;="&amp;ABS($I1030),'Key Numbers'!$A$2:$A$71,"&gt;="&amp;ABS($H1030)),
IF(J1030="F0.5",0.5*SUMIFS('Key Numbers'!$C$2:$C$71,'Key Numbers'!$A$2:$A$71,"&lt;="&amp;ABS($I1030),'Key Numbers'!$A$2:$A$71,"&gt;="&amp;ABS($H1030)),
IF(J1030="F-0.5",0.5*-1*SUMIFS('Key Numbers'!$C$2:$C$71,'Key Numbers'!$A$2:$A$71,"&gt;="&amp;ABS($I1030),'Key Numbers'!$A$2:$A$71,"&lt;="&amp;ABS($H1030)),
IF(AND(LEFT(J1030,1)="F",K1030&lt;0),-1*SUMIFS('Key Numbers'!$C$2:$C$71,'Key Numbers'!$A$2:$A$71,"&gt;="&amp;ABS($I1030),'Key Numbers'!$A$2:$A$71,"&lt;="&amp;ABS($H1030)),
IF(AND(LEFT(J1030,1)="F",K1030&gt;0),SUMIFS('Key Numbers'!$C$2:$C$71,'Key Numbers'!$A$2:$A$71,"&lt;="&amp;ABS($I1030),'Key Numbers'!$A$2:$A$71,"&gt;="&amp;ABS($H1030)),
IF(AND(LEFT(J1030,1)="D",K1030&lt;0),-1*SUMIFS('Key Numbers'!$C$2:$C$71,'Key Numbers'!$A$2:$A$71,"&lt;="&amp;ABS($I1030),'Key Numbers'!$A$2:$A$71,"&gt;="&amp;ABS($H1030)),
SUMIFS('Key Numbers'!$C$2:$C$71,'Key Numbers'!$A$2:$A$71,"&gt;="&amp;ABS($I1030),'Key Numbers'!$A$2:$A$71,"&lt;="&amp;ABS($H1030))))))))))</f>
        <v>-1.6513761467889909E-2</v>
      </c>
      <c r="M1030" s="163" cm="1">
        <f t="array" ref="M1030">IFERROR(INDEX(DVOA!$E$2:$E$20095,MATCH($F1030&amp;$A1030-1&amp;$B1030,DVOA!$C$2:$C$20095&amp;DVOA!$A$2:$A20444&amp;DVOA!$B$2:$B$20095,0)),0)</f>
        <v>-0.39799999999999996</v>
      </c>
      <c r="N1030" s="163" cm="1">
        <f t="array" ref="N1030">IFERROR(INDEX(WDVOA!$W$2:$W$1616,MATCH($F1030&amp;$A1030-1&amp;$B1030,WDVOA!$U$2:$U$19616&amp;WDVOA!$V$2:$V$19616&amp;WDVOA!$B$2:$B$19616,0)),0)</f>
        <v>0</v>
      </c>
      <c r="O1030" s="163" cm="1">
        <f t="array" ref="O1030">IFERROR(INDEX(DVOA!$AC$2:$AC$20095,MATCH($F1030&amp;$A1030-1&amp;$B1030,DVOA!$C$2:$C$20095&amp;DVOA!$A$2:$A$20095&amp;DVOA!$B$2:$B$20095,0)
),0)</f>
        <v>4.7E-2</v>
      </c>
      <c r="P1030" s="163" cm="1">
        <f t="array" ref="P1030">IFERROR(INDEX(DVOA!$E$2:$E$20095,MATCH($G1030&amp;$A1030-1&amp;$B1030,DVOA!$C$2:$C$20095&amp;DVOA!$A$2:$A20444&amp;DVOA!$B$2:$B$20095,0)),0)</f>
        <v>-0.10300000000000001</v>
      </c>
      <c r="Q1030" s="163" cm="1">
        <f t="array" ref="Q1030">IFERROR(INDEX(WDVOA!$W$2:$W$1616,MATCH($G1030&amp;$A1030-1&amp;$B1030,WDVOA!$U$2:$U$19616&amp;WDVOA!$V$2:$V$19616&amp;WDVOA!$B$2:$B$19616,0)),0)</f>
        <v>0</v>
      </c>
      <c r="R1030" s="163" cm="1">
        <f t="array" ref="R1030">IFERROR(INDEX(DVOA!$AC$2:$AC$20095,MATCH($G1030&amp;$A1030-1&amp;$B1030,DVOA!$C$2:$C$20095&amp;DVOA!$A$2:$A$20095&amp;DVOA!$B$2:$B$20095,0)
),0)</f>
        <v>7.9000000000000001E-2</v>
      </c>
      <c r="S1030" s="163">
        <f t="shared" si="210"/>
        <v>6.3E-2</v>
      </c>
      <c r="T1030" s="229">
        <f t="shared" si="214"/>
        <v>-0.29499999999999993</v>
      </c>
      <c r="U1030" s="229" t="str">
        <f t="shared" si="215"/>
        <v/>
      </c>
      <c r="V1030" s="164" cm="1">
        <f t="array" ref="V1030">IFERROR(IF(E1030="H",INDEX('DVOA Pred'!$G$2:$G$1000,MATCH($F1030&amp;$B1030&amp;$A1030,'DVOA Pred'!$C$2:$C$1000&amp;'DVOA Pred'!$A$2:$A$1000&amp;'DVOA Pred'!$B$2:$B$1000,0)),
INDEX('DVOA Pred'!$H$2:$H$1000,MATCH($F1030&amp;$B1030&amp;$A1030,'DVOA Pred'!$D$2:$D$1000&amp;'DVOA Pred'!$A$2:$A$1000&amp;'DVOA Pred'!$B$2:$B$1000,0))),"")</f>
        <v>5.8000000000000007</v>
      </c>
      <c r="W1030" s="164">
        <f t="shared" si="216"/>
        <v>2.6999999999999993</v>
      </c>
      <c r="X1030" s="164">
        <f t="shared" si="217"/>
        <v>3.6999999999999993</v>
      </c>
      <c r="Y1030" s="163">
        <f>IFERROR((PERCENTRANK($L$2:$L$20355,L1030)*Multiples!$B$3)+((PERCENTRANK($W$2:$W$20355,W1030)*(1-Multiples!$B$3))),"")</f>
        <v>0.55800000000000005</v>
      </c>
      <c r="Z1030" s="165">
        <v>16</v>
      </c>
      <c r="AA1030" s="165">
        <v>20</v>
      </c>
      <c r="AB1030" s="166">
        <f t="shared" si="218"/>
        <v>-4</v>
      </c>
      <c r="AC1030" s="166">
        <f t="shared" si="219"/>
        <v>4.5</v>
      </c>
      <c r="AD1030" s="166">
        <f t="shared" si="220"/>
        <v>5.5</v>
      </c>
      <c r="AE1030" s="167" t="str">
        <f t="shared" si="221"/>
        <v>Yes</v>
      </c>
      <c r="AF1030" s="167" t="str">
        <f t="shared" si="222"/>
        <v>Yes</v>
      </c>
      <c r="AG1030" s="165"/>
      <c r="AH1030" s="155"/>
      <c r="AI1030" s="236"/>
      <c r="AJ1030" s="181"/>
    </row>
    <row r="1031" spans="1:36" x14ac:dyDescent="0.25">
      <c r="A1031" s="160">
        <v>5</v>
      </c>
      <c r="B1031" s="161">
        <v>2024</v>
      </c>
      <c r="C1031" s="5" t="str">
        <f t="shared" si="211"/>
        <v>2024 W5</v>
      </c>
      <c r="D1031" s="161">
        <v>543</v>
      </c>
      <c r="E1031" s="161" t="s">
        <v>649</v>
      </c>
      <c r="F1031" s="161" t="s">
        <v>38</v>
      </c>
      <c r="G1031" s="161" t="s">
        <v>43</v>
      </c>
      <c r="H1031" s="161">
        <v>1.5</v>
      </c>
      <c r="I1031" s="162">
        <v>1.5</v>
      </c>
      <c r="J1031" s="233" t="str">
        <f t="shared" si="212"/>
        <v>D0</v>
      </c>
      <c r="K1031" s="162">
        <f t="shared" si="213"/>
        <v>0</v>
      </c>
      <c r="L1031" s="227">
        <f>IF(K1031=0,0,
IF(J1031="D0.5",0.5*SUMIFS('Key Numbers'!$C$2:$C$71,'Key Numbers'!$A$2:$A$71,"&gt;="&amp;ABS($I1031),'Key Numbers'!$A$2:$A$71,"&lt;="&amp;ABS($H1031)),
IF(J1031="D-0.5",0.5*-1*SUMIFS('Key Numbers'!$C$2:$C$71,'Key Numbers'!$A$2:$A$71,"&lt;="&amp;ABS($I1031),'Key Numbers'!$A$2:$A$71,"&gt;="&amp;ABS($H1031)),
IF(J1031="F0.5",0.5*SUMIFS('Key Numbers'!$C$2:$C$71,'Key Numbers'!$A$2:$A$71,"&lt;="&amp;ABS($I1031),'Key Numbers'!$A$2:$A$71,"&gt;="&amp;ABS($H1031)),
IF(J1031="F-0.5",0.5*-1*SUMIFS('Key Numbers'!$C$2:$C$71,'Key Numbers'!$A$2:$A$71,"&gt;="&amp;ABS($I1031),'Key Numbers'!$A$2:$A$71,"&lt;="&amp;ABS($H1031)),
IF(AND(LEFT(J1031,1)="F",K1031&lt;0),-1*SUMIFS('Key Numbers'!$C$2:$C$71,'Key Numbers'!$A$2:$A$71,"&gt;="&amp;ABS($I1031),'Key Numbers'!$A$2:$A$71,"&lt;="&amp;ABS($H1031)),
IF(AND(LEFT(J1031,1)="F",K1031&gt;0),SUMIFS('Key Numbers'!$C$2:$C$71,'Key Numbers'!$A$2:$A$71,"&lt;="&amp;ABS($I1031),'Key Numbers'!$A$2:$A$71,"&gt;="&amp;ABS($H1031)),
IF(AND(LEFT(J1031,1)="D",K1031&lt;0),-1*SUMIFS('Key Numbers'!$C$2:$C$71,'Key Numbers'!$A$2:$A$71,"&lt;="&amp;ABS($I1031),'Key Numbers'!$A$2:$A$71,"&gt;="&amp;ABS($H1031)),
SUMIFS('Key Numbers'!$C$2:$C$71,'Key Numbers'!$A$2:$A$71,"&gt;="&amp;ABS($I1031),'Key Numbers'!$A$2:$A$71,"&lt;="&amp;ABS($H1031))))))))))</f>
        <v>0</v>
      </c>
      <c r="M1031" s="163" cm="1">
        <f t="array" ref="M1031">IFERROR(INDEX(DVOA!$E$2:$E$20095,MATCH($F1031&amp;$A1031-1&amp;$B1031,DVOA!$C$2:$C$20095&amp;DVOA!$A$2:$A20416&amp;DVOA!$B$2:$B$20095,0)),0)</f>
        <v>0.06</v>
      </c>
      <c r="N1031" s="163" cm="1">
        <f t="array" ref="N1031">IFERROR(INDEX(WDVOA!$W$2:$W$1616,MATCH($F1031&amp;$A1031-1&amp;$B1031,WDVOA!$U$2:$U$19616&amp;WDVOA!$V$2:$V$19616&amp;WDVOA!$B$2:$B$19616,0)),0)</f>
        <v>0</v>
      </c>
      <c r="O1031" s="163" cm="1">
        <f t="array" ref="O1031">IFERROR(INDEX(DVOA!$AC$2:$AC$20095,MATCH($F1031&amp;$A1031-1&amp;$B1031,DVOA!$C$2:$C$20095&amp;DVOA!$A$2:$A$20095&amp;DVOA!$B$2:$B$20095,0)
),0)</f>
        <v>0.17699999999999999</v>
      </c>
      <c r="P1031" s="163" cm="1">
        <f t="array" ref="P1031">IFERROR(INDEX(DVOA!$E$2:$E$20095,MATCH($G1031&amp;$A1031-1&amp;$B1031,DVOA!$C$2:$C$20095&amp;DVOA!$A$2:$A20416&amp;DVOA!$B$2:$B$20095,0)),0)</f>
        <v>0.04</v>
      </c>
      <c r="Q1031" s="163" cm="1">
        <f t="array" ref="Q1031">IFERROR(INDEX(WDVOA!$W$2:$W$1616,MATCH($G1031&amp;$A1031-1&amp;$B1031,WDVOA!$U$2:$U$19616&amp;WDVOA!$V$2:$V$19616&amp;WDVOA!$B$2:$B$19616,0)),0)</f>
        <v>0</v>
      </c>
      <c r="R1031" s="163" cm="1">
        <f t="array" ref="R1031">IFERROR(INDEX(DVOA!$AC$2:$AC$20095,MATCH($G1031&amp;$A1031-1&amp;$B1031,DVOA!$C$2:$C$20095&amp;DVOA!$A$2:$A$20095&amp;DVOA!$B$2:$B$20095,0)
),0)</f>
        <v>1.7999999999999999E-2</v>
      </c>
      <c r="S1031" s="163">
        <f t="shared" si="210"/>
        <v>9.7499999999999989E-2</v>
      </c>
      <c r="T1031" s="229">
        <f t="shared" si="214"/>
        <v>1.9999999999999997E-2</v>
      </c>
      <c r="U1031" s="229" t="str">
        <f t="shared" si="215"/>
        <v/>
      </c>
      <c r="V1031" s="164" cm="1">
        <f t="array" ref="V1031">IFERROR(IF(E1031="H",INDEX('DVOA Pred'!$G$2:$G$1000,MATCH($F1031&amp;$B1031&amp;$A1031,'DVOA Pred'!$C$2:$C$1000&amp;'DVOA Pred'!$A$2:$A$1000&amp;'DVOA Pred'!$B$2:$B$1000,0)),
INDEX('DVOA Pred'!$H$2:$H$1000,MATCH($F1031&amp;$B1031&amp;$A1031,'DVOA Pred'!$D$2:$D$1000&amp;'DVOA Pred'!$A$2:$A$1000&amp;'DVOA Pred'!$B$2:$B$1000,0))),"")</f>
        <v>-0.90000000000000213</v>
      </c>
      <c r="W1031" s="164">
        <f t="shared" si="216"/>
        <v>2.4000000000000021</v>
      </c>
      <c r="X1031" s="164">
        <f t="shared" si="217"/>
        <v>2.4000000000000021</v>
      </c>
      <c r="Y1031" s="163">
        <f>IFERROR((PERCENTRANK($L$2:$L$20355,L1031)*Multiples!$B$3)+((PERCENTRANK($W$2:$W$20355,W1031)*(1-Multiples!$B$3))),"")</f>
        <v>0.55459999999999998</v>
      </c>
      <c r="Z1031" s="165">
        <v>30</v>
      </c>
      <c r="AA1031" s="165">
        <v>36</v>
      </c>
      <c r="AB1031" s="166">
        <f t="shared" si="218"/>
        <v>-6</v>
      </c>
      <c r="AC1031" s="166">
        <f t="shared" si="219"/>
        <v>-4.5</v>
      </c>
      <c r="AD1031" s="166">
        <f t="shared" si="220"/>
        <v>-4.5</v>
      </c>
      <c r="AE1031" s="167" t="str">
        <f t="shared" si="221"/>
        <v>No</v>
      </c>
      <c r="AF1031" s="167" t="str">
        <f t="shared" si="222"/>
        <v>No</v>
      </c>
      <c r="AG1031" s="165"/>
      <c r="AH1031" s="155"/>
      <c r="AI1031" s="236"/>
      <c r="AJ1031" s="181"/>
    </row>
    <row r="1032" spans="1:36" x14ac:dyDescent="0.25">
      <c r="A1032" s="160">
        <v>6</v>
      </c>
      <c r="B1032" s="161">
        <v>2024</v>
      </c>
      <c r="C1032" s="5" t="str">
        <f t="shared" si="211"/>
        <v>2024 W6</v>
      </c>
      <c r="D1032" s="161">
        <v>551</v>
      </c>
      <c r="E1032" s="161" t="s">
        <v>651</v>
      </c>
      <c r="F1032" s="161" t="s">
        <v>18</v>
      </c>
      <c r="G1032" s="161" t="s">
        <v>26</v>
      </c>
      <c r="H1032" s="161">
        <v>-6.5</v>
      </c>
      <c r="I1032" s="162">
        <v>-6.5</v>
      </c>
      <c r="J1032" s="233" t="str">
        <f t="shared" si="212"/>
        <v>F0</v>
      </c>
      <c r="K1032" s="162">
        <f t="shared" si="213"/>
        <v>0</v>
      </c>
      <c r="L1032" s="227">
        <f>IF(K1032=0,0,
IF(J1032="D0.5",0.5*SUMIFS('Key Numbers'!$C$2:$C$71,'Key Numbers'!$A$2:$A$71,"&gt;="&amp;ABS($I1032),'Key Numbers'!$A$2:$A$71,"&lt;="&amp;ABS($H1032)),
IF(J1032="D-0.5",0.5*-1*SUMIFS('Key Numbers'!$C$2:$C$71,'Key Numbers'!$A$2:$A$71,"&lt;="&amp;ABS($I1032),'Key Numbers'!$A$2:$A$71,"&gt;="&amp;ABS($H1032)),
IF(J1032="F0.5",0.5*SUMIFS('Key Numbers'!$C$2:$C$71,'Key Numbers'!$A$2:$A$71,"&lt;="&amp;ABS($I1032),'Key Numbers'!$A$2:$A$71,"&gt;="&amp;ABS($H1032)),
IF(J1032="F-0.5",0.5*-1*SUMIFS('Key Numbers'!$C$2:$C$71,'Key Numbers'!$A$2:$A$71,"&gt;="&amp;ABS($I1032),'Key Numbers'!$A$2:$A$71,"&lt;="&amp;ABS($H1032)),
IF(AND(LEFT(J1032,1)="F",K1032&lt;0),-1*SUMIFS('Key Numbers'!$C$2:$C$71,'Key Numbers'!$A$2:$A$71,"&gt;="&amp;ABS($I1032),'Key Numbers'!$A$2:$A$71,"&lt;="&amp;ABS($H1032)),
IF(AND(LEFT(J1032,1)="F",K1032&gt;0),SUMIFS('Key Numbers'!$C$2:$C$71,'Key Numbers'!$A$2:$A$71,"&lt;="&amp;ABS($I1032),'Key Numbers'!$A$2:$A$71,"&gt;="&amp;ABS($H1032)),
IF(AND(LEFT(J1032,1)="D",K1032&lt;0),-1*SUMIFS('Key Numbers'!$C$2:$C$71,'Key Numbers'!$A$2:$A$71,"&lt;="&amp;ABS($I1032),'Key Numbers'!$A$2:$A$71,"&gt;="&amp;ABS($H1032)),
SUMIFS('Key Numbers'!$C$2:$C$71,'Key Numbers'!$A$2:$A$71,"&gt;="&amp;ABS($I1032),'Key Numbers'!$A$2:$A$71,"&lt;="&amp;ABS($H1032))))))))))</f>
        <v>0</v>
      </c>
      <c r="M1032" s="163" cm="1">
        <f t="array" ref="M1032">IFERROR(INDEX(DVOA!$E$2:$E$20095,MATCH($F1032&amp;$A1032-1&amp;$B1032,DVOA!$C$2:$C$20095&amp;DVOA!$A$2:$A20439&amp;DVOA!$B$2:$B$20095,0)),0)</f>
        <v>0.34299999999999997</v>
      </c>
      <c r="N1032" s="163" cm="1">
        <f t="array" ref="N1032">IFERROR(INDEX(WDVOA!$W$2:$W$1616,MATCH($F1032&amp;$A1032-1&amp;$B1032,WDVOA!$U$2:$U$19616&amp;WDVOA!$V$2:$V$19616&amp;WDVOA!$B$2:$B$19616,0)),0)</f>
        <v>0</v>
      </c>
      <c r="O1032" s="163" cm="1">
        <f t="array" ref="O1032">IFERROR(INDEX(DVOA!$AC$2:$AC$20095,MATCH($F1032&amp;$A1032-1&amp;$B1032,DVOA!$C$2:$C$20095&amp;DVOA!$A$2:$A$20095&amp;DVOA!$B$2:$B$20095,0)
),0)</f>
        <v>0.107</v>
      </c>
      <c r="P1032" s="163" cm="1">
        <f t="array" ref="P1032">IFERROR(INDEX(DVOA!$E$2:$E$20095,MATCH($G1032&amp;$A1032-1&amp;$B1032,DVOA!$C$2:$C$20095&amp;DVOA!$A$2:$A20439&amp;DVOA!$B$2:$B$20095,0)),0)</f>
        <v>0.121</v>
      </c>
      <c r="Q1032" s="163" cm="1">
        <f t="array" ref="Q1032">IFERROR(INDEX(WDVOA!$W$2:$W$1616,MATCH($G1032&amp;$A1032-1&amp;$B1032,WDVOA!$U$2:$U$19616&amp;WDVOA!$V$2:$V$19616&amp;WDVOA!$B$2:$B$19616,0)),0)</f>
        <v>0</v>
      </c>
      <c r="R1032" s="163" cm="1">
        <f t="array" ref="R1032">IFERROR(INDEX(DVOA!$AC$2:$AC$20095,MATCH($G1032&amp;$A1032-1&amp;$B1032,DVOA!$C$2:$C$20095&amp;DVOA!$A$2:$A$20095&amp;DVOA!$B$2:$B$20095,0)
),0)</f>
        <v>0.316</v>
      </c>
      <c r="S1032" s="163">
        <f t="shared" si="210"/>
        <v>0.21149999999999999</v>
      </c>
      <c r="T1032" s="229">
        <f t="shared" si="214"/>
        <v>0.22199999999999998</v>
      </c>
      <c r="U1032" s="229" t="str">
        <f t="shared" si="215"/>
        <v/>
      </c>
      <c r="V1032" s="164" cm="1">
        <f t="array" ref="V1032">IFERROR(IF(E1032="H",INDEX('DVOA Pred'!$G$2:$G$1000,MATCH($F1032&amp;$B1032&amp;$A1032,'DVOA Pred'!$C$2:$C$1000&amp;'DVOA Pred'!$A$2:$A$1000&amp;'DVOA Pred'!$B$2:$B$1000,0)),
INDEX('DVOA Pred'!$H$2:$H$1000,MATCH($F1032&amp;$B1032&amp;$A1032,'DVOA Pred'!$D$2:$D$1000&amp;'DVOA Pred'!$A$2:$A$1000&amp;'DVOA Pred'!$B$2:$B$1000,0))),"")</f>
        <v>-8.9000000000000021</v>
      </c>
      <c r="W1032" s="164">
        <f t="shared" si="216"/>
        <v>2.4000000000000021</v>
      </c>
      <c r="X1032" s="164">
        <f t="shared" si="217"/>
        <v>2.4000000000000021</v>
      </c>
      <c r="Y1032" s="163">
        <f>IFERROR((PERCENTRANK($L$2:$L$20355,L1032)*Multiples!$B$3)+((PERCENTRANK($W$2:$W$20355,W1032)*(1-Multiples!$B$3))),"")</f>
        <v>0.55459999999999998</v>
      </c>
      <c r="Z1032" s="165">
        <v>30</v>
      </c>
      <c r="AA1032" s="165">
        <v>23</v>
      </c>
      <c r="AB1032" s="166">
        <f t="shared" si="218"/>
        <v>7</v>
      </c>
      <c r="AC1032" s="166">
        <f t="shared" si="219"/>
        <v>0.5</v>
      </c>
      <c r="AD1032" s="166">
        <f t="shared" si="220"/>
        <v>0.5</v>
      </c>
      <c r="AE1032" s="167" t="str">
        <f t="shared" si="221"/>
        <v>Yes</v>
      </c>
      <c r="AF1032" s="167" t="str">
        <f t="shared" si="222"/>
        <v>Yes</v>
      </c>
      <c r="AG1032" s="165"/>
      <c r="AH1032" s="155"/>
      <c r="AI1032" s="236"/>
      <c r="AJ1032" s="181"/>
    </row>
    <row r="1033" spans="1:36" x14ac:dyDescent="0.25">
      <c r="A1033" s="7">
        <v>3</v>
      </c>
      <c r="B1033" s="5">
        <v>2024</v>
      </c>
      <c r="C1033" s="5" t="str">
        <f t="shared" si="211"/>
        <v>2024 W3</v>
      </c>
      <c r="D1033" s="5">
        <v>506</v>
      </c>
      <c r="E1033" s="5" t="s">
        <v>651</v>
      </c>
      <c r="F1033" s="5" t="s">
        <v>30</v>
      </c>
      <c r="G1033" s="5" t="s">
        <v>4</v>
      </c>
      <c r="H1033" s="5">
        <v>-4.5</v>
      </c>
      <c r="I1033" s="61">
        <v>-4</v>
      </c>
      <c r="J1033" s="62" t="str">
        <f t="shared" si="212"/>
        <v>F-0.5</v>
      </c>
      <c r="K1033" s="61">
        <f t="shared" si="213"/>
        <v>-0.5</v>
      </c>
      <c r="L1033" s="228">
        <f>IF(K1033=0,0,
IF(J1033="D0.5",0.5*SUMIFS('Key Numbers'!$C$2:$C$71,'Key Numbers'!$A$2:$A$71,"&gt;="&amp;ABS($I1033),'Key Numbers'!$A$2:$A$71,"&lt;="&amp;ABS($H1033)),
IF(J1033="D-0.5",0.5*-1*SUMIFS('Key Numbers'!$C$2:$C$71,'Key Numbers'!$A$2:$A$71,"&lt;="&amp;ABS($I1033),'Key Numbers'!$A$2:$A$71,"&gt;="&amp;ABS($H1033)),
IF(J1033="F0.5",0.5*SUMIFS('Key Numbers'!$C$2:$C$71,'Key Numbers'!$A$2:$A$71,"&lt;="&amp;ABS($I1033),'Key Numbers'!$A$2:$A$71,"&gt;="&amp;ABS($H1033)),
IF(J1033="F-0.5",0.5*-1*SUMIFS('Key Numbers'!$C$2:$C$71,'Key Numbers'!$A$2:$A$71,"&gt;="&amp;ABS($I1033),'Key Numbers'!$A$2:$A$71,"&lt;="&amp;ABS($H1033)),
IF(AND(LEFT(J1033,1)="F",K1033&lt;0),-1*SUMIFS('Key Numbers'!$C$2:$C$71,'Key Numbers'!$A$2:$A$71,"&gt;="&amp;ABS($I1033),'Key Numbers'!$A$2:$A$71,"&lt;="&amp;ABS($H1033)),
IF(AND(LEFT(J1033,1)="F",K1033&gt;0),SUMIFS('Key Numbers'!$C$2:$C$71,'Key Numbers'!$A$2:$A$71,"&lt;="&amp;ABS($I1033),'Key Numbers'!$A$2:$A$71,"&gt;="&amp;ABS($H1033)),
IF(AND(LEFT(J1033,1)="D",K1033&lt;0),-1*SUMIFS('Key Numbers'!$C$2:$C$71,'Key Numbers'!$A$2:$A$71,"&lt;="&amp;ABS($I1033),'Key Numbers'!$A$2:$A$71,"&gt;="&amp;ABS($H1033)),
SUMIFS('Key Numbers'!$C$2:$C$71,'Key Numbers'!$A$2:$A$71,"&gt;="&amp;ABS($I1033),'Key Numbers'!$A$2:$A$71,"&lt;="&amp;ABS($H1033))))))))))</f>
        <v>-2.9357798165137616E-2</v>
      </c>
      <c r="M1033" s="6" cm="1">
        <f t="array" ref="M1033">IFERROR(INDEX(DVOA!$E$2:$E$20095,MATCH($F1033&amp;$A1033-1&amp;$B1033,DVOA!$C$2:$C$20095&amp;DVOA!$A$2:$A20334&amp;DVOA!$B$2:$B$20095,0)),0)</f>
        <v>0.5</v>
      </c>
      <c r="N1033" s="6" cm="1">
        <f t="array" ref="N1033">IFERROR(INDEX(WDVOA!$W$2:$W$1616,MATCH($F1033&amp;$A1033-1&amp;$B1033,WDVOA!$U$2:$U$19616&amp;WDVOA!$V$2:$V$19616&amp;WDVOA!$B$2:$B$19616,0)),0)</f>
        <v>0</v>
      </c>
      <c r="O1033" s="6" cm="1">
        <f t="array" ref="O1033">IFERROR(INDEX(DVOA!$AC$2:$AC$20095,MATCH($F1033&amp;$A1033-1&amp;$B1033,DVOA!$C$2:$C$20095&amp;DVOA!$A$2:$A$20095&amp;DVOA!$B$2:$B$20095,0)
),0)</f>
        <v>0.08</v>
      </c>
      <c r="P1033" s="6" cm="1">
        <f t="array" ref="P1033">IFERROR(INDEX(DVOA!$E$2:$E$20095,MATCH($G1033&amp;$A1033-1&amp;$B1033,DVOA!$C$2:$C$20095&amp;DVOA!$A$2:$A20334&amp;DVOA!$B$2:$B$20095,0)),0)</f>
        <v>-0.31</v>
      </c>
      <c r="Q1033" s="6" cm="1">
        <f t="array" ref="Q1033">IFERROR(INDEX(WDVOA!$W$2:$W$1616,MATCH($G1033&amp;$A1033-1&amp;$B1033,WDVOA!$U$2:$U$19616&amp;WDVOA!$V$2:$V$19616&amp;WDVOA!$B$2:$B$19616,0)),0)</f>
        <v>0</v>
      </c>
      <c r="R1033" s="6" cm="1">
        <f t="array" ref="R1033">IFERROR(INDEX(DVOA!$AC$2:$AC$20095,MATCH($G1033&amp;$A1033-1&amp;$B1033,DVOA!$C$2:$C$20095&amp;DVOA!$A$2:$A$20095&amp;DVOA!$B$2:$B$20095,0)
),0)</f>
        <v>0.14000000000000001</v>
      </c>
      <c r="S1033" s="6">
        <f t="shared" si="210"/>
        <v>0.11000000000000001</v>
      </c>
      <c r="T1033" s="104">
        <f t="shared" si="214"/>
        <v>0.81</v>
      </c>
      <c r="U1033" s="104" t="str">
        <f t="shared" si="215"/>
        <v/>
      </c>
      <c r="V1033" s="26" cm="1">
        <f t="array" ref="V1033">IFERROR(IF(E1033="H",INDEX('DVOA Pred'!$G$2:$G$1000,MATCH($F1033&amp;$B1033&amp;$A1033,'DVOA Pred'!$C$2:$C$1000&amp;'DVOA Pred'!$A$2:$A$1000&amp;'DVOA Pred'!$B$2:$B$1000,0)),
INDEX('DVOA Pred'!$H$2:$H$1000,MATCH($F1033&amp;$B1033&amp;$A1033,'DVOA Pred'!$D$2:$D$1000&amp;'DVOA Pred'!$A$2:$A$1000&amp;'DVOA Pred'!$B$2:$B$1000,0))),"")</f>
        <v>-8.1999999999999993</v>
      </c>
      <c r="W1033" s="26">
        <f t="shared" si="216"/>
        <v>3.6999999999999993</v>
      </c>
      <c r="X1033" s="26">
        <f t="shared" si="217"/>
        <v>4.1999999999999993</v>
      </c>
      <c r="Y1033" s="6">
        <f>IFERROR((PERCENTRANK($L$2:$L$20355,L1033)*Multiples!$B$3)+((PERCENTRANK($W$2:$W$20355,W1033)*(1-Multiples!$B$3))),"")</f>
        <v>0.54680000000000006</v>
      </c>
      <c r="Z1033" s="64"/>
      <c r="AA1033" s="64"/>
      <c r="AB1033" s="24" t="str">
        <f t="shared" si="218"/>
        <v/>
      </c>
      <c r="AC1033" s="24" t="str">
        <f t="shared" si="219"/>
        <v/>
      </c>
      <c r="AD1033" s="24" t="str">
        <f t="shared" si="220"/>
        <v/>
      </c>
      <c r="AE1033" s="99" t="str">
        <f t="shared" si="221"/>
        <v/>
      </c>
      <c r="AF1033" s="99" t="str">
        <f t="shared" si="222"/>
        <v/>
      </c>
      <c r="AG1033" s="64"/>
      <c r="AH1033" s="105"/>
      <c r="AI1033" s="105"/>
      <c r="AJ1033" s="66"/>
    </row>
    <row r="1034" spans="1:36" x14ac:dyDescent="0.25">
      <c r="A1034" s="160">
        <v>4</v>
      </c>
      <c r="B1034" s="161">
        <v>2024</v>
      </c>
      <c r="C1034" s="5" t="str">
        <f t="shared" si="211"/>
        <v>2024 W4</v>
      </c>
      <c r="D1034" s="161">
        <v>526</v>
      </c>
      <c r="E1034" s="161" t="s">
        <v>651</v>
      </c>
      <c r="F1034" s="161" t="s">
        <v>28</v>
      </c>
      <c r="G1034" s="161" t="s">
        <v>5</v>
      </c>
      <c r="H1034" s="161">
        <v>8.5</v>
      </c>
      <c r="I1034" s="162">
        <v>7.5</v>
      </c>
      <c r="J1034" s="233" t="str">
        <f t="shared" si="212"/>
        <v>D1</v>
      </c>
      <c r="K1034" s="162">
        <f t="shared" si="213"/>
        <v>1</v>
      </c>
      <c r="L1034" s="227">
        <f>IF(K1034=0,0,
IF(J1034="D0.5",0.5*SUMIFS('Key Numbers'!$C$2:$C$71,'Key Numbers'!$A$2:$A$71,"&gt;="&amp;ABS($I1034),'Key Numbers'!$A$2:$A$71,"&lt;="&amp;ABS($H1034)),
IF(J1034="D-0.5",0.5*-1*SUMIFS('Key Numbers'!$C$2:$C$71,'Key Numbers'!$A$2:$A$71,"&lt;="&amp;ABS($I1034),'Key Numbers'!$A$2:$A$71,"&gt;="&amp;ABS($H1034)),
IF(J1034="F0.5",0.5*SUMIFS('Key Numbers'!$C$2:$C$71,'Key Numbers'!$A$2:$A$71,"&lt;="&amp;ABS($I1034),'Key Numbers'!$A$2:$A$71,"&gt;="&amp;ABS($H1034)),
IF(J1034="F-0.5",0.5*-1*SUMIFS('Key Numbers'!$C$2:$C$71,'Key Numbers'!$A$2:$A$71,"&gt;="&amp;ABS($I1034),'Key Numbers'!$A$2:$A$71,"&lt;="&amp;ABS($H1034)),
IF(AND(LEFT(J1034,1)="F",K1034&lt;0),-1*SUMIFS('Key Numbers'!$C$2:$C$71,'Key Numbers'!$A$2:$A$71,"&gt;="&amp;ABS($I1034),'Key Numbers'!$A$2:$A$71,"&lt;="&amp;ABS($H1034)),
IF(AND(LEFT(J1034,1)="F",K1034&gt;0),SUMIFS('Key Numbers'!$C$2:$C$71,'Key Numbers'!$A$2:$A$71,"&lt;="&amp;ABS($I1034),'Key Numbers'!$A$2:$A$71,"&gt;="&amp;ABS($H1034)),
IF(AND(LEFT(J1034,1)="D",K1034&lt;0),-1*SUMIFS('Key Numbers'!$C$2:$C$71,'Key Numbers'!$A$2:$A$71,"&lt;="&amp;ABS($I1034),'Key Numbers'!$A$2:$A$71,"&gt;="&amp;ABS($H1034)),
SUMIFS('Key Numbers'!$C$2:$C$71,'Key Numbers'!$A$2:$A$71,"&gt;="&amp;ABS($I1034),'Key Numbers'!$A$2:$A$71,"&lt;="&amp;ABS($H1034))))))))))</f>
        <v>3.8532110091743121E-2</v>
      </c>
      <c r="M1034" s="163" cm="1">
        <f t="array" ref="M1034">IFERROR(INDEX(DVOA!$E$2:$E$20095,MATCH($F1034&amp;$A1034-1&amp;$B1034,DVOA!$C$2:$C$20095&amp;DVOA!$A$2:$A20382&amp;DVOA!$B$2:$B$20095,0)),0)</f>
        <v>0.17399999999999999</v>
      </c>
      <c r="N1034" s="163" cm="1">
        <f t="array" ref="N1034">IFERROR(INDEX(WDVOA!$W$2:$W$1616,MATCH($F1034&amp;$A1034-1&amp;$B1034,WDVOA!$U$2:$U$19616&amp;WDVOA!$V$2:$V$19616&amp;WDVOA!$B$2:$B$19616,0)),0)</f>
        <v>0</v>
      </c>
      <c r="O1034" s="163" cm="1">
        <f t="array" ref="O1034">IFERROR(INDEX(DVOA!$AC$2:$AC$20095,MATCH($F1034&amp;$A1034-1&amp;$B1034,DVOA!$C$2:$C$20095&amp;DVOA!$A$2:$A$20095&amp;DVOA!$B$2:$B$20095,0)
),0)</f>
        <v>-2.6000000000000002E-2</v>
      </c>
      <c r="P1034" s="163" cm="1">
        <f t="array" ref="P1034">IFERROR(INDEX(DVOA!$E$2:$E$20095,MATCH($G1034&amp;$A1034-1&amp;$B1034,DVOA!$C$2:$C$20095&amp;DVOA!$A$2:$A20382&amp;DVOA!$B$2:$B$20095,0)),0)</f>
        <v>6.8000000000000005E-2</v>
      </c>
      <c r="Q1034" s="163" cm="1">
        <f t="array" ref="Q1034">IFERROR(INDEX(WDVOA!$W$2:$W$1616,MATCH($G1034&amp;$A1034-1&amp;$B1034,WDVOA!$U$2:$U$19616&amp;WDVOA!$V$2:$V$19616&amp;WDVOA!$B$2:$B$19616,0)),0)</f>
        <v>0</v>
      </c>
      <c r="R1034" s="163" cm="1">
        <f t="array" ref="R1034">IFERROR(INDEX(DVOA!$AC$2:$AC$20095,MATCH($G1034&amp;$A1034-1&amp;$B1034,DVOA!$C$2:$C$20095&amp;DVOA!$A$2:$A$20095&amp;DVOA!$B$2:$B$20095,0)
),0)</f>
        <v>4.0000000000000001E-3</v>
      </c>
      <c r="S1034" s="163">
        <f t="shared" si="210"/>
        <v>-1.1000000000000001E-2</v>
      </c>
      <c r="T1034" s="229">
        <f t="shared" si="214"/>
        <v>0.10599999999999998</v>
      </c>
      <c r="U1034" s="229" t="str">
        <f t="shared" si="215"/>
        <v/>
      </c>
      <c r="V1034" s="164" cm="1">
        <f t="array" ref="V1034">IFERROR(IF(E1034="H",INDEX('DVOA Pred'!$G$2:$G$1000,MATCH($F1034&amp;$B1034&amp;$A1034,'DVOA Pred'!$C$2:$C$1000&amp;'DVOA Pred'!$A$2:$A$1000&amp;'DVOA Pred'!$B$2:$B$1000,0)),
INDEX('DVOA Pred'!$H$2:$H$1000,MATCH($F1034&amp;$B1034&amp;$A1034,'DVOA Pred'!$D$2:$D$1000&amp;'DVOA Pred'!$A$2:$A$1000&amp;'DVOA Pred'!$B$2:$B$1000,0))),"")</f>
        <v>9.9999999999999982</v>
      </c>
      <c r="W1034" s="164">
        <f t="shared" si="216"/>
        <v>-1.4999999999999982</v>
      </c>
      <c r="X1034" s="164">
        <f t="shared" si="217"/>
        <v>-2.4999999999999982</v>
      </c>
      <c r="Y1034" s="163">
        <f>IFERROR((PERCENTRANK($L$2:$L$20355,L1034)*Multiples!$B$3)+((PERCENTRANK($W$2:$W$20355,W1034)*(1-Multiples!$B$3))),"")</f>
        <v>0.5444</v>
      </c>
      <c r="Z1034" s="165">
        <v>10</v>
      </c>
      <c r="AA1034" s="165">
        <v>17</v>
      </c>
      <c r="AB1034" s="166">
        <f t="shared" si="218"/>
        <v>-7</v>
      </c>
      <c r="AC1034" s="166">
        <f t="shared" si="219"/>
        <v>1.5</v>
      </c>
      <c r="AD1034" s="166">
        <f t="shared" si="220"/>
        <v>0.5</v>
      </c>
      <c r="AE1034" s="167" t="str">
        <f t="shared" si="221"/>
        <v>Yes</v>
      </c>
      <c r="AF1034" s="167" t="str">
        <f t="shared" si="222"/>
        <v>Yes</v>
      </c>
      <c r="AG1034" s="165"/>
      <c r="AH1034" s="155" t="s">
        <v>652</v>
      </c>
      <c r="AI1034" s="155"/>
      <c r="AJ1034" s="180" t="s">
        <v>674</v>
      </c>
    </row>
    <row r="1035" spans="1:36" x14ac:dyDescent="0.25">
      <c r="A1035" s="7">
        <v>3</v>
      </c>
      <c r="B1035" s="5">
        <v>2024</v>
      </c>
      <c r="C1035" s="5" t="str">
        <f t="shared" si="211"/>
        <v>2024 W3</v>
      </c>
      <c r="D1035" s="5">
        <v>513</v>
      </c>
      <c r="E1035" s="5" t="s">
        <v>651</v>
      </c>
      <c r="F1035" s="5" t="s">
        <v>24</v>
      </c>
      <c r="G1035" s="5" t="s">
        <v>26</v>
      </c>
      <c r="H1035" s="5">
        <v>-7.5</v>
      </c>
      <c r="I1035" s="61">
        <v>-7.5</v>
      </c>
      <c r="J1035" s="62" t="str">
        <f t="shared" si="212"/>
        <v>F0</v>
      </c>
      <c r="K1035" s="61">
        <f t="shared" si="213"/>
        <v>0</v>
      </c>
      <c r="L1035" s="228">
        <f>IF(K1035=0,0,
IF(J1035="D0.5",0.5*SUMIFS('Key Numbers'!$C$2:$C$71,'Key Numbers'!$A$2:$A$71,"&gt;="&amp;ABS($I1035),'Key Numbers'!$A$2:$A$71,"&lt;="&amp;ABS($H1035)),
IF(J1035="D-0.5",0.5*-1*SUMIFS('Key Numbers'!$C$2:$C$71,'Key Numbers'!$A$2:$A$71,"&lt;="&amp;ABS($I1035),'Key Numbers'!$A$2:$A$71,"&gt;="&amp;ABS($H1035)),
IF(J1035="F0.5",0.5*SUMIFS('Key Numbers'!$C$2:$C$71,'Key Numbers'!$A$2:$A$71,"&lt;="&amp;ABS($I1035),'Key Numbers'!$A$2:$A$71,"&gt;="&amp;ABS($H1035)),
IF(J1035="F-0.5",0.5*-1*SUMIFS('Key Numbers'!$C$2:$C$71,'Key Numbers'!$A$2:$A$71,"&gt;="&amp;ABS($I1035),'Key Numbers'!$A$2:$A$71,"&lt;="&amp;ABS($H1035)),
IF(AND(LEFT(J1035,1)="F",K1035&lt;0),-1*SUMIFS('Key Numbers'!$C$2:$C$71,'Key Numbers'!$A$2:$A$71,"&gt;="&amp;ABS($I1035),'Key Numbers'!$A$2:$A$71,"&lt;="&amp;ABS($H1035)),
IF(AND(LEFT(J1035,1)="F",K1035&gt;0),SUMIFS('Key Numbers'!$C$2:$C$71,'Key Numbers'!$A$2:$A$71,"&lt;="&amp;ABS($I1035),'Key Numbers'!$A$2:$A$71,"&gt;="&amp;ABS($H1035)),
IF(AND(LEFT(J1035,1)="D",K1035&lt;0),-1*SUMIFS('Key Numbers'!$C$2:$C$71,'Key Numbers'!$A$2:$A$71,"&lt;="&amp;ABS($I1035),'Key Numbers'!$A$2:$A$71,"&gt;="&amp;ABS($H1035)),
SUMIFS('Key Numbers'!$C$2:$C$71,'Key Numbers'!$A$2:$A$71,"&gt;="&amp;ABS($I1035),'Key Numbers'!$A$2:$A$71,"&lt;="&amp;ABS($H1035))))))))))</f>
        <v>0</v>
      </c>
      <c r="M1035" s="6" cm="1">
        <f t="array" ref="M1035">IFERROR(INDEX(DVOA!$E$2:$E$20095,MATCH($F1035&amp;$A1035-1&amp;$B1035,DVOA!$C$2:$C$20095&amp;DVOA!$A$2:$A20348&amp;DVOA!$B$2:$B$20095,0)),0)</f>
        <v>0.02</v>
      </c>
      <c r="N1035" s="6" cm="1">
        <f t="array" ref="N1035">IFERROR(INDEX(WDVOA!$W$2:$W$1616,MATCH($F1035&amp;$A1035-1&amp;$B1035,WDVOA!$U$2:$U$19616&amp;WDVOA!$V$2:$V$19616&amp;WDVOA!$B$2:$B$19616,0)),0)</f>
        <v>0</v>
      </c>
      <c r="O1035" s="6" cm="1">
        <f t="array" ref="O1035">IFERROR(INDEX(DVOA!$AC$2:$AC$20095,MATCH($F1035&amp;$A1035-1&amp;$B1035,DVOA!$C$2:$C$20095&amp;DVOA!$A$2:$A$20095&amp;DVOA!$B$2:$B$20095,0)
),0)</f>
        <v>0.01</v>
      </c>
      <c r="P1035" s="6" cm="1">
        <f t="array" ref="P1035">IFERROR(INDEX(DVOA!$E$2:$E$20095,MATCH($G1035&amp;$A1035-1&amp;$B1035,DVOA!$C$2:$C$20095&amp;DVOA!$A$2:$A20348&amp;DVOA!$B$2:$B$20095,0)),0)</f>
        <v>-0.42</v>
      </c>
      <c r="Q1035" s="6" cm="1">
        <f t="array" ref="Q1035">IFERROR(INDEX(WDVOA!$W$2:$W$1616,MATCH($G1035&amp;$A1035-1&amp;$B1035,WDVOA!$U$2:$U$19616&amp;WDVOA!$V$2:$V$19616&amp;WDVOA!$B$2:$B$19616,0)),0)</f>
        <v>0</v>
      </c>
      <c r="R1035" s="6" cm="1">
        <f t="array" ref="R1035">IFERROR(INDEX(DVOA!$AC$2:$AC$20095,MATCH($G1035&amp;$A1035-1&amp;$B1035,DVOA!$C$2:$C$20095&amp;DVOA!$A$2:$A$20095&amp;DVOA!$B$2:$B$20095,0)
),0)</f>
        <v>0.06</v>
      </c>
      <c r="S1035" s="6">
        <f t="shared" si="210"/>
        <v>3.4999999999999996E-2</v>
      </c>
      <c r="T1035" s="104">
        <f t="shared" si="214"/>
        <v>0.44</v>
      </c>
      <c r="U1035" s="104" t="str">
        <f t="shared" si="215"/>
        <v/>
      </c>
      <c r="V1035" s="26" cm="1">
        <f t="array" ref="V1035">IFERROR(IF(E1035="H",INDEX('DVOA Pred'!$G$2:$G$1000,MATCH($F1035&amp;$B1035&amp;$A1035,'DVOA Pred'!$C$2:$C$1000&amp;'DVOA Pred'!$A$2:$A$1000&amp;'DVOA Pred'!$B$2:$B$1000,0)),
INDEX('DVOA Pred'!$H$2:$H$1000,MATCH($F1035&amp;$B1035&amp;$A1035,'DVOA Pred'!$D$2:$D$1000&amp;'DVOA Pred'!$A$2:$A$1000&amp;'DVOA Pred'!$B$2:$B$1000,0))),"")</f>
        <v>-9.6999999999999993</v>
      </c>
      <c r="W1035" s="26">
        <f t="shared" si="216"/>
        <v>2.1999999999999993</v>
      </c>
      <c r="X1035" s="26">
        <f t="shared" si="217"/>
        <v>2.1999999999999993</v>
      </c>
      <c r="Y1035" s="6">
        <f>IFERROR((PERCENTRANK($L$2:$L$20355,L1035)*Multiples!$B$3)+((PERCENTRANK($W$2:$W$20355,W1035)*(1-Multiples!$B$3))),"")</f>
        <v>0.53980000000000006</v>
      </c>
      <c r="Z1035" s="64"/>
      <c r="AA1035" s="64"/>
      <c r="AB1035" s="24" t="str">
        <f t="shared" si="218"/>
        <v/>
      </c>
      <c r="AC1035" s="24" t="str">
        <f t="shared" si="219"/>
        <v/>
      </c>
      <c r="AD1035" s="24" t="str">
        <f t="shared" si="220"/>
        <v/>
      </c>
      <c r="AE1035" s="99" t="str">
        <f t="shared" si="221"/>
        <v/>
      </c>
      <c r="AF1035" s="99" t="str">
        <f t="shared" si="222"/>
        <v/>
      </c>
      <c r="AG1035" s="64"/>
      <c r="AH1035" s="105"/>
      <c r="AI1035" s="105" t="s">
        <v>660</v>
      </c>
      <c r="AJ1035" s="66"/>
    </row>
    <row r="1036" spans="1:36" x14ac:dyDescent="0.25">
      <c r="A1036" s="160">
        <v>8</v>
      </c>
      <c r="B1036" s="161">
        <v>2024</v>
      </c>
      <c r="C1036" s="161" t="str">
        <f t="shared" si="211"/>
        <v>2024 W8</v>
      </c>
      <c r="D1036" s="161">
        <v>582</v>
      </c>
      <c r="E1036" s="161" t="s">
        <v>651</v>
      </c>
      <c r="F1036" s="161" t="s">
        <v>24</v>
      </c>
      <c r="G1036" s="161" t="s">
        <v>7</v>
      </c>
      <c r="H1036" s="161">
        <v>-2.5</v>
      </c>
      <c r="I1036" s="162">
        <v>-2.5</v>
      </c>
      <c r="J1036" s="233" t="str">
        <f t="shared" si="212"/>
        <v>F0</v>
      </c>
      <c r="K1036" s="162">
        <f t="shared" si="213"/>
        <v>0</v>
      </c>
      <c r="L1036" s="227">
        <f>IF(K1036=0,0,
IF(J1036="D0.5",0.5*SUMIFS('Key Numbers'!$C$2:$C$71,'Key Numbers'!$A$2:$A$71,"&gt;="&amp;ABS($I1036),'Key Numbers'!$A$2:$A$71,"&lt;="&amp;ABS($H1036)),
IF(J1036="D-0.5",0.5*-1*SUMIFS('Key Numbers'!$C$2:$C$71,'Key Numbers'!$A$2:$A$71,"&lt;="&amp;ABS($I1036),'Key Numbers'!$A$2:$A$71,"&gt;="&amp;ABS($H1036)),
IF(J1036="F0.5",0.5*SUMIFS('Key Numbers'!$C$2:$C$71,'Key Numbers'!$A$2:$A$71,"&lt;="&amp;ABS($I1036),'Key Numbers'!$A$2:$A$71,"&gt;="&amp;ABS($H1036)),
IF(J1036="F-0.5",0.5*-1*SUMIFS('Key Numbers'!$C$2:$C$71,'Key Numbers'!$A$2:$A$71,"&gt;="&amp;ABS($I1036),'Key Numbers'!$A$2:$A$71,"&lt;="&amp;ABS($H1036)),
IF(AND(LEFT(J1036,1)="F",K1036&lt;0),-1*SUMIFS('Key Numbers'!$C$2:$C$71,'Key Numbers'!$A$2:$A$71,"&gt;="&amp;ABS($I1036),'Key Numbers'!$A$2:$A$71,"&lt;="&amp;ABS($H1036)),
IF(AND(LEFT(J1036,1)="F",K1036&gt;0),SUMIFS('Key Numbers'!$C$2:$C$71,'Key Numbers'!$A$2:$A$71,"&lt;="&amp;ABS($I1036),'Key Numbers'!$A$2:$A$71,"&gt;="&amp;ABS($H1036)),
IF(AND(LEFT(J1036,1)="D",K1036&lt;0),-1*SUMIFS('Key Numbers'!$C$2:$C$71,'Key Numbers'!$A$2:$A$71,"&lt;="&amp;ABS($I1036),'Key Numbers'!$A$2:$A$71,"&gt;="&amp;ABS($H1036)),
SUMIFS('Key Numbers'!$C$2:$C$71,'Key Numbers'!$A$2:$A$71,"&gt;="&amp;ABS($I1036),'Key Numbers'!$A$2:$A$71,"&lt;="&amp;ABS($H1036))))))))))</f>
        <v>0</v>
      </c>
      <c r="M1036" s="163" cm="1">
        <f t="array" ref="M1036">IFERROR(INDEX(DVOA!$E$2:$E$20095,MATCH($F1036&amp;$A1036-1&amp;$B1036,DVOA!$C$2:$C$20095&amp;DVOA!$A$2:$A20474&amp;DVOA!$B$2:$B$20095,0)),0)</f>
        <v>0.10400000000000001</v>
      </c>
      <c r="N1036" s="163" cm="1">
        <f t="array" ref="N1036">IFERROR(INDEX(WDVOA!$W$2:$W$1616,MATCH($F1036&amp;$A1036-1&amp;$B1036,WDVOA!$U$2:$U$19616&amp;WDVOA!$V$2:$V$19616&amp;WDVOA!$B$2:$B$19616,0)),0)</f>
        <v>0.12075</v>
      </c>
      <c r="O1036" s="163" cm="1">
        <f t="array" ref="O1036">IFERROR(INDEX(DVOA!$AC$2:$AC$20095,MATCH($F1036&amp;$A1036-1&amp;$B1036,DVOA!$C$2:$C$20095&amp;DVOA!$A$2:$A$20095&amp;DVOA!$B$2:$B$20095,0)
),0)</f>
        <v>4.5999999999999999E-2</v>
      </c>
      <c r="P1036" s="163" cm="1">
        <f t="array" ref="P1036">IFERROR(INDEX(DVOA!$E$2:$E$20095,MATCH($G1036&amp;$A1036-1&amp;$B1036,DVOA!$C$2:$C$20095&amp;DVOA!$A$2:$A20474&amp;DVOA!$B$2:$B$20095,0)),0)</f>
        <v>0.01</v>
      </c>
      <c r="Q1036" s="163" cm="1">
        <f t="array" ref="Q1036">IFERROR(INDEX(WDVOA!$W$2:$W$1616,MATCH($G1036&amp;$A1036-1&amp;$B1036,WDVOA!$U$2:$U$19616&amp;WDVOA!$V$2:$V$19616&amp;WDVOA!$B$2:$B$19616,0)),0)</f>
        <v>-0.12366666666666666</v>
      </c>
      <c r="R1036" s="163" cm="1">
        <f t="array" ref="R1036">IFERROR(INDEX(DVOA!$AC$2:$AC$20095,MATCH($G1036&amp;$A1036-1&amp;$B1036,DVOA!$C$2:$C$20095&amp;DVOA!$A$2:$A$20095&amp;DVOA!$B$2:$B$20095,0)
),0)</f>
        <v>9.7000000000000003E-2</v>
      </c>
      <c r="S1036" s="163">
        <f t="shared" si="210"/>
        <v>7.1500000000000008E-2</v>
      </c>
      <c r="T1036" s="229">
        <f t="shared" si="214"/>
        <v>9.4000000000000014E-2</v>
      </c>
      <c r="U1036" s="229">
        <f t="shared" si="215"/>
        <v>0.24441666666666667</v>
      </c>
      <c r="V1036" s="164" cm="1">
        <f t="array" ref="V1036">IFERROR(IF(E1036="H",INDEX('DVOA Pred'!$G$2:$G$1000,MATCH($F1036&amp;$B1036&amp;$A1036,'DVOA Pred'!$C$2:$C$1000&amp;'DVOA Pred'!$A$2:$A$1000&amp;'DVOA Pred'!$B$2:$B$1000,0)),
INDEX('DVOA Pred'!$H$2:$H$1000,MATCH($F1036&amp;$B1036&amp;$A1036,'DVOA Pred'!$D$2:$D$1000&amp;'DVOA Pred'!$A$2:$A$1000&amp;'DVOA Pred'!$B$2:$B$1000,0))),"")</f>
        <v>-4.6999999999999993</v>
      </c>
      <c r="W1036" s="164">
        <f t="shared" si="216"/>
        <v>2.1999999999999993</v>
      </c>
      <c r="X1036" s="164">
        <f t="shared" si="217"/>
        <v>2.1999999999999993</v>
      </c>
      <c r="Y1036" s="163">
        <f>IFERROR((PERCENTRANK($L$2:$L$20355,L1036)*Multiples!$B$3)+((PERCENTRANK($W$2:$W$20355,W1036)*(1-Multiples!$B$3))),"")</f>
        <v>0.53980000000000006</v>
      </c>
      <c r="Z1036" s="165"/>
      <c r="AA1036" s="165"/>
      <c r="AB1036" s="166" t="str">
        <f t="shared" si="218"/>
        <v/>
      </c>
      <c r="AC1036" s="166" t="str">
        <f t="shared" si="219"/>
        <v/>
      </c>
      <c r="AD1036" s="166" t="str">
        <f t="shared" si="220"/>
        <v/>
      </c>
      <c r="AE1036" s="167" t="str">
        <f t="shared" si="221"/>
        <v/>
      </c>
      <c r="AF1036" s="167" t="str">
        <f t="shared" si="222"/>
        <v/>
      </c>
      <c r="AG1036" s="165" t="s">
        <v>660</v>
      </c>
      <c r="AH1036" s="155"/>
      <c r="AI1036" s="236"/>
      <c r="AJ1036" s="181" t="s">
        <v>873</v>
      </c>
    </row>
    <row r="1037" spans="1:36" x14ac:dyDescent="0.25">
      <c r="A1037" s="160">
        <v>5</v>
      </c>
      <c r="B1037" s="161">
        <v>2024</v>
      </c>
      <c r="C1037" s="5" t="str">
        <f t="shared" si="211"/>
        <v>2024 W5</v>
      </c>
      <c r="D1037" s="161">
        <v>540</v>
      </c>
      <c r="E1037" s="161" t="s">
        <v>651</v>
      </c>
      <c r="F1037" s="161" t="s">
        <v>42</v>
      </c>
      <c r="G1037" s="161" t="s">
        <v>20</v>
      </c>
      <c r="H1037" s="161">
        <v>3.5</v>
      </c>
      <c r="I1037" s="162">
        <v>3</v>
      </c>
      <c r="J1037" s="233" t="str">
        <f t="shared" si="212"/>
        <v>D0.5</v>
      </c>
      <c r="K1037" s="162">
        <f t="shared" si="213"/>
        <v>0.5</v>
      </c>
      <c r="L1037" s="227">
        <f>IF(K1037=0,0,
IF(J1037="D0.5",0.5*SUMIFS('Key Numbers'!$C$2:$C$71,'Key Numbers'!$A$2:$A$71,"&gt;="&amp;ABS($I1037),'Key Numbers'!$A$2:$A$71,"&lt;="&amp;ABS($H1037)),
IF(J1037="D-0.5",0.5*-1*SUMIFS('Key Numbers'!$C$2:$C$71,'Key Numbers'!$A$2:$A$71,"&lt;="&amp;ABS($I1037),'Key Numbers'!$A$2:$A$71,"&gt;="&amp;ABS($H1037)),
IF(J1037="F0.5",0.5*SUMIFS('Key Numbers'!$C$2:$C$71,'Key Numbers'!$A$2:$A$71,"&lt;="&amp;ABS($I1037),'Key Numbers'!$A$2:$A$71,"&gt;="&amp;ABS($H1037)),
IF(J1037="F-0.5",0.5*-1*SUMIFS('Key Numbers'!$C$2:$C$71,'Key Numbers'!$A$2:$A$71,"&gt;="&amp;ABS($I1037),'Key Numbers'!$A$2:$A$71,"&lt;="&amp;ABS($H1037)),
IF(AND(LEFT(J1037,1)="F",K1037&lt;0),-1*SUMIFS('Key Numbers'!$C$2:$C$71,'Key Numbers'!$A$2:$A$71,"&gt;="&amp;ABS($I1037),'Key Numbers'!$A$2:$A$71,"&lt;="&amp;ABS($H1037)),
IF(AND(LEFT(J1037,1)="F",K1037&gt;0),SUMIFS('Key Numbers'!$C$2:$C$71,'Key Numbers'!$A$2:$A$71,"&lt;="&amp;ABS($I1037),'Key Numbers'!$A$2:$A$71,"&gt;="&amp;ABS($H1037)),
IF(AND(LEFT(J1037,1)="D",K1037&lt;0),-1*SUMIFS('Key Numbers'!$C$2:$C$71,'Key Numbers'!$A$2:$A$71,"&lt;="&amp;ABS($I1037),'Key Numbers'!$A$2:$A$71,"&gt;="&amp;ABS($H1037)),
SUMIFS('Key Numbers'!$C$2:$C$71,'Key Numbers'!$A$2:$A$71,"&gt;="&amp;ABS($I1037),'Key Numbers'!$A$2:$A$71,"&lt;="&amp;ABS($H1037))))))))))</f>
        <v>7.247706422018349E-2</v>
      </c>
      <c r="M1037" s="163" cm="1">
        <f t="array" ref="M1037">IFERROR(INDEX(DVOA!$E$2:$E$20095,MATCH($F1037&amp;$A1037-1&amp;$B1037,DVOA!$C$2:$C$20095&amp;DVOA!$A$2:$A20409&amp;DVOA!$B$2:$B$20095,0)),0)</f>
        <v>-0.214</v>
      </c>
      <c r="N1037" s="163" cm="1">
        <f t="array" ref="N1037">IFERROR(INDEX(WDVOA!$W$2:$W$1616,MATCH($F1037&amp;$A1037-1&amp;$B1037,WDVOA!$U$2:$U$19616&amp;WDVOA!$V$2:$V$19616&amp;WDVOA!$B$2:$B$19616,0)),0)</f>
        <v>0</v>
      </c>
      <c r="O1037" s="163" cm="1">
        <f t="array" ref="O1037">IFERROR(INDEX(DVOA!$AC$2:$AC$20095,MATCH($F1037&amp;$A1037-1&amp;$B1037,DVOA!$C$2:$C$20095&amp;DVOA!$A$2:$A$20095&amp;DVOA!$B$2:$B$20095,0)
),0)</f>
        <v>0.14199999999999999</v>
      </c>
      <c r="P1037" s="163" cm="1">
        <f t="array" ref="P1037">IFERROR(INDEX(DVOA!$E$2:$E$20095,MATCH($G1037&amp;$A1037-1&amp;$B1037,DVOA!$C$2:$C$20095&amp;DVOA!$A$2:$A20409&amp;DVOA!$B$2:$B$20095,0)),0)</f>
        <v>0.128</v>
      </c>
      <c r="Q1037" s="163" cm="1">
        <f t="array" ref="Q1037">IFERROR(INDEX(WDVOA!$W$2:$W$1616,MATCH($G1037&amp;$A1037-1&amp;$B1037,WDVOA!$U$2:$U$19616&amp;WDVOA!$V$2:$V$19616&amp;WDVOA!$B$2:$B$19616,0)),0)</f>
        <v>0</v>
      </c>
      <c r="R1037" s="163" cm="1">
        <f t="array" ref="R1037">IFERROR(INDEX(DVOA!$AC$2:$AC$20095,MATCH($G1037&amp;$A1037-1&amp;$B1037,DVOA!$C$2:$C$20095&amp;DVOA!$A$2:$A$20095&amp;DVOA!$B$2:$B$20095,0)
),0)</f>
        <v>6.3E-2</v>
      </c>
      <c r="S1037" s="163">
        <f t="shared" si="210"/>
        <v>0.10249999999999999</v>
      </c>
      <c r="T1037" s="229">
        <f t="shared" si="214"/>
        <v>-0.34199999999999997</v>
      </c>
      <c r="U1037" s="229" t="str">
        <f t="shared" si="215"/>
        <v/>
      </c>
      <c r="V1037" s="164" cm="1">
        <f t="array" ref="V1037">IFERROR(IF(E1037="H",INDEX('DVOA Pred'!$G$2:$G$1000,MATCH($F1037&amp;$B1037&amp;$A1037,'DVOA Pred'!$C$2:$C$1000&amp;'DVOA Pred'!$A$2:$A$1000&amp;'DVOA Pred'!$B$2:$B$1000,0)),
INDEX('DVOA Pred'!$H$2:$H$1000,MATCH($F1037&amp;$B1037&amp;$A1037,'DVOA Pred'!$D$2:$D$1000&amp;'DVOA Pred'!$A$2:$A$1000&amp;'DVOA Pred'!$B$2:$B$1000,0))),"")</f>
        <v>6.1999999999999993</v>
      </c>
      <c r="W1037" s="164">
        <f t="shared" si="216"/>
        <v>-2.6999999999999993</v>
      </c>
      <c r="X1037" s="164">
        <f t="shared" si="217"/>
        <v>-3.1999999999999993</v>
      </c>
      <c r="Y1037" s="163">
        <f>IFERROR((PERCENTRANK($L$2:$L$20355,L1037)*Multiples!$B$3)+((PERCENTRANK($W$2:$W$20355,W1037)*(1-Multiples!$B$3))),"")</f>
        <v>0.53679999999999994</v>
      </c>
      <c r="Z1037" s="165">
        <v>19</v>
      </c>
      <c r="AA1037" s="165">
        <v>24</v>
      </c>
      <c r="AB1037" s="166">
        <f t="shared" si="218"/>
        <v>-5</v>
      </c>
      <c r="AC1037" s="166">
        <f t="shared" si="219"/>
        <v>-1.5</v>
      </c>
      <c r="AD1037" s="166">
        <f t="shared" si="220"/>
        <v>-2</v>
      </c>
      <c r="AE1037" s="167" t="str">
        <f t="shared" si="221"/>
        <v>No</v>
      </c>
      <c r="AF1037" s="167" t="str">
        <f t="shared" si="222"/>
        <v>No</v>
      </c>
      <c r="AG1037" s="165"/>
      <c r="AH1037" s="155"/>
      <c r="AI1037" s="236"/>
      <c r="AJ1037" s="181"/>
    </row>
    <row r="1038" spans="1:36" x14ac:dyDescent="0.25">
      <c r="A1038" s="160">
        <v>6</v>
      </c>
      <c r="B1038" s="161">
        <v>2024</v>
      </c>
      <c r="C1038" s="5" t="str">
        <f t="shared" si="211"/>
        <v>2024 W6</v>
      </c>
      <c r="D1038" s="161">
        <v>545</v>
      </c>
      <c r="E1038" s="161" t="s">
        <v>649</v>
      </c>
      <c r="F1038" s="161" t="s">
        <v>12</v>
      </c>
      <c r="G1038" s="161" t="s">
        <v>64</v>
      </c>
      <c r="H1038" s="161">
        <v>2.5</v>
      </c>
      <c r="I1038" s="162">
        <v>-1.5</v>
      </c>
      <c r="J1038" s="233" t="str">
        <f t="shared" si="212"/>
        <v>F4</v>
      </c>
      <c r="K1038" s="162">
        <f t="shared" si="213"/>
        <v>4</v>
      </c>
      <c r="L1038" s="227">
        <f>IF(K1038=0,0,
IF(J1038="D0.5",0.5*SUMIFS('Key Numbers'!$C$2:$C$71,'Key Numbers'!$A$2:$A$71,"&gt;="&amp;ABS($I1038),'Key Numbers'!$A$2:$A$71,"&lt;="&amp;ABS($H1038)),
IF(J1038="D-0.5",0.5*-1*SUMIFS('Key Numbers'!$C$2:$C$71,'Key Numbers'!$A$2:$A$71,"&lt;="&amp;ABS($I1038),'Key Numbers'!$A$2:$A$71,"&gt;="&amp;ABS($H1038)),
IF(J1038="F0.5",0.5*SUMIFS('Key Numbers'!$C$2:$C$71,'Key Numbers'!$A$2:$A$71,"&lt;="&amp;ABS($I1038),'Key Numbers'!$A$2:$A$71,"&gt;="&amp;ABS($H1038)),
IF(J1038="F-0.5",0.5*-1*SUMIFS('Key Numbers'!$C$2:$C$71,'Key Numbers'!$A$2:$A$71,"&gt;="&amp;ABS($I1038),'Key Numbers'!$A$2:$A$71,"&lt;="&amp;ABS($H1038)),
IF(AND(LEFT(J1038,1)="F",K1038&lt;0),-1*SUMIFS('Key Numbers'!$C$2:$C$71,'Key Numbers'!$A$2:$A$71,"&gt;="&amp;ABS($I1038),'Key Numbers'!$A$2:$A$71,"&lt;="&amp;ABS($H1038)),
IF(AND(LEFT(J1038,1)="F",K1038&gt;0),SUMIFS('Key Numbers'!$C$2:$C$71,'Key Numbers'!$A$2:$A$71,"&lt;="&amp;ABS($I1038),'Key Numbers'!$A$2:$A$71,"&gt;="&amp;ABS($H1038)),
IF(AND(LEFT(J1038,1)="D",K1038&lt;0),-1*SUMIFS('Key Numbers'!$C$2:$C$71,'Key Numbers'!$A$2:$A$71,"&lt;="&amp;ABS($I1038),'Key Numbers'!$A$2:$A$71,"&gt;="&amp;ABS($H1038)),
SUMIFS('Key Numbers'!$C$2:$C$71,'Key Numbers'!$A$2:$A$71,"&gt;="&amp;ABS($I1038),'Key Numbers'!$A$2:$A$71,"&lt;="&amp;ABS($H1038))))))))))</f>
        <v>0</v>
      </c>
      <c r="M1038" s="163" cm="1">
        <f t="array" ref="M1038">IFERROR(INDEX(DVOA!$E$2:$E$20095,MATCH($F1038&amp;$A1038-1&amp;$B1038,DVOA!$C$2:$C$20095&amp;DVOA!$A$2:$A20431&amp;DVOA!$B$2:$B$20095,0)),0)</f>
        <v>-0.21299999999999999</v>
      </c>
      <c r="N1038" s="163" cm="1">
        <f t="array" ref="N1038">IFERROR(INDEX(WDVOA!$W$2:$W$1616,MATCH($F1038&amp;$A1038-1&amp;$B1038,WDVOA!$U$2:$U$19616&amp;WDVOA!$V$2:$V$19616&amp;WDVOA!$B$2:$B$19616,0)),0)</f>
        <v>0</v>
      </c>
      <c r="O1038" s="163" cm="1">
        <f t="array" ref="O1038">IFERROR(INDEX(DVOA!$AC$2:$AC$20095,MATCH($F1038&amp;$A1038-1&amp;$B1038,DVOA!$C$2:$C$20095&amp;DVOA!$A$2:$A$20095&amp;DVOA!$B$2:$B$20095,0)
),0)</f>
        <v>0.155</v>
      </c>
      <c r="P1038" s="163" cm="1">
        <f t="array" ref="P1038">IFERROR(INDEX(DVOA!$E$2:$E$20095,MATCH($G1038&amp;$A1038-1&amp;$B1038,DVOA!$C$2:$C$20095&amp;DVOA!$A$2:$A20431&amp;DVOA!$B$2:$B$20095,0)),0)</f>
        <v>-3.9E-2</v>
      </c>
      <c r="Q1038" s="163" cm="1">
        <f t="array" ref="Q1038">IFERROR(INDEX(WDVOA!$W$2:$W$1616,MATCH($G1038&amp;$A1038-1&amp;$B1038,WDVOA!$U$2:$U$19616&amp;WDVOA!$V$2:$V$19616&amp;WDVOA!$B$2:$B$19616,0)),0)</f>
        <v>0</v>
      </c>
      <c r="R1038" s="163" cm="1">
        <f t="array" ref="R1038">IFERROR(INDEX(DVOA!$AC$2:$AC$20095,MATCH($G1038&amp;$A1038-1&amp;$B1038,DVOA!$C$2:$C$20095&amp;DVOA!$A$2:$A$20095&amp;DVOA!$B$2:$B$20095,0)
),0)</f>
        <v>0.10400000000000001</v>
      </c>
      <c r="S1038" s="163">
        <f t="shared" si="210"/>
        <v>0.1295</v>
      </c>
      <c r="T1038" s="229">
        <f t="shared" si="214"/>
        <v>-0.17399999999999999</v>
      </c>
      <c r="U1038" s="229" t="str">
        <f t="shared" si="215"/>
        <v/>
      </c>
      <c r="V1038" s="164" cm="1">
        <f t="array" ref="V1038">IFERROR(IF(E1038="H",INDEX('DVOA Pred'!$G$2:$G$1000,MATCH($F1038&amp;$B1038&amp;$A1038,'DVOA Pred'!$C$2:$C$1000&amp;'DVOA Pred'!$A$2:$A$1000&amp;'DVOA Pred'!$B$2:$B$1000,0)),
INDEX('DVOA Pred'!$H$2:$H$1000,MATCH($F1038&amp;$B1038&amp;$A1038,'DVOA Pred'!$D$2:$D$1000&amp;'DVOA Pred'!$A$2:$A$1000&amp;'DVOA Pred'!$B$2:$B$1000,0))),"")</f>
        <v>0.40000000000000213</v>
      </c>
      <c r="W1038" s="164">
        <f t="shared" si="216"/>
        <v>2.0999999999999979</v>
      </c>
      <c r="X1038" s="164">
        <f t="shared" si="217"/>
        <v>-1.9000000000000021</v>
      </c>
      <c r="Y1038" s="163">
        <f>IFERROR((PERCENTRANK($L$2:$L$20355,L1038)*Multiples!$B$3)+((PERCENTRANK($W$2:$W$20355,W1038)*(1-Multiples!$B$3))),"")</f>
        <v>0.53420000000000001</v>
      </c>
      <c r="Z1038" s="165">
        <v>16</v>
      </c>
      <c r="AA1038" s="165">
        <v>35</v>
      </c>
      <c r="AB1038" s="166">
        <f t="shared" si="218"/>
        <v>-19</v>
      </c>
      <c r="AC1038" s="166">
        <f t="shared" si="219"/>
        <v>-16.5</v>
      </c>
      <c r="AD1038" s="166">
        <f t="shared" si="220"/>
        <v>-20.5</v>
      </c>
      <c r="AE1038" s="167" t="str">
        <f t="shared" si="221"/>
        <v>No</v>
      </c>
      <c r="AF1038" s="167" t="str">
        <f t="shared" si="222"/>
        <v>No</v>
      </c>
      <c r="AG1038" s="165"/>
      <c r="AH1038" s="155"/>
      <c r="AI1038" s="236"/>
      <c r="AJ1038" s="181" t="s">
        <v>678</v>
      </c>
    </row>
    <row r="1039" spans="1:36" x14ac:dyDescent="0.25">
      <c r="A1039" s="160">
        <v>4</v>
      </c>
      <c r="B1039" s="161">
        <v>2024</v>
      </c>
      <c r="C1039" s="5" t="str">
        <f t="shared" si="211"/>
        <v>2024 W4</v>
      </c>
      <c r="D1039" s="161">
        <v>519</v>
      </c>
      <c r="E1039" s="161" t="s">
        <v>651</v>
      </c>
      <c r="F1039" s="161" t="s">
        <v>64</v>
      </c>
      <c r="G1039" s="161" t="s">
        <v>42</v>
      </c>
      <c r="H1039" s="161">
        <v>-2.5</v>
      </c>
      <c r="I1039" s="162">
        <v>-3</v>
      </c>
      <c r="J1039" s="233" t="str">
        <f t="shared" si="212"/>
        <v>F0.5</v>
      </c>
      <c r="K1039" s="162">
        <f t="shared" si="213"/>
        <v>0.5</v>
      </c>
      <c r="L1039" s="227">
        <f>IF(K1039=0,0,
IF(J1039="D0.5",0.5*SUMIFS('Key Numbers'!$C$2:$C$71,'Key Numbers'!$A$2:$A$71,"&gt;="&amp;ABS($I1039),'Key Numbers'!$A$2:$A$71,"&lt;="&amp;ABS($H1039)),
IF(J1039="D-0.5",0.5*-1*SUMIFS('Key Numbers'!$C$2:$C$71,'Key Numbers'!$A$2:$A$71,"&lt;="&amp;ABS($I1039),'Key Numbers'!$A$2:$A$71,"&gt;="&amp;ABS($H1039)),
IF(J1039="F0.5",0.5*SUMIFS('Key Numbers'!$C$2:$C$71,'Key Numbers'!$A$2:$A$71,"&lt;="&amp;ABS($I1039),'Key Numbers'!$A$2:$A$71,"&gt;="&amp;ABS($H1039)),
IF(J1039="F-0.5",0.5*-1*SUMIFS('Key Numbers'!$C$2:$C$71,'Key Numbers'!$A$2:$A$71,"&gt;="&amp;ABS($I1039),'Key Numbers'!$A$2:$A$71,"&lt;="&amp;ABS($H1039)),
IF(AND(LEFT(J1039,1)="F",K1039&lt;0),-1*SUMIFS('Key Numbers'!$C$2:$C$71,'Key Numbers'!$A$2:$A$71,"&gt;="&amp;ABS($I1039),'Key Numbers'!$A$2:$A$71,"&lt;="&amp;ABS($H1039)),
IF(AND(LEFT(J1039,1)="F",K1039&gt;0),SUMIFS('Key Numbers'!$C$2:$C$71,'Key Numbers'!$A$2:$A$71,"&lt;="&amp;ABS($I1039),'Key Numbers'!$A$2:$A$71,"&gt;="&amp;ABS($H1039)),
IF(AND(LEFT(J1039,1)="D",K1039&lt;0),-1*SUMIFS('Key Numbers'!$C$2:$C$71,'Key Numbers'!$A$2:$A$71,"&lt;="&amp;ABS($I1039),'Key Numbers'!$A$2:$A$71,"&gt;="&amp;ABS($H1039)),
SUMIFS('Key Numbers'!$C$2:$C$71,'Key Numbers'!$A$2:$A$71,"&gt;="&amp;ABS($I1039),'Key Numbers'!$A$2:$A$71,"&lt;="&amp;ABS($H1039))))))))))</f>
        <v>7.247706422018349E-2</v>
      </c>
      <c r="M1039" s="163" cm="1">
        <f t="array" ref="M1039">IFERROR(INDEX(DVOA!$E$2:$E$20095,MATCH($F1039&amp;$A1039-1&amp;$B1039,DVOA!$C$2:$C$20095&amp;DVOA!$A$2:$A20406&amp;DVOA!$B$2:$B$20095,0)),0)</f>
        <v>-0.215</v>
      </c>
      <c r="N1039" s="163" cm="1">
        <f t="array" ref="N1039">IFERROR(INDEX(WDVOA!$W$2:$W$1616,MATCH($F1039&amp;$A1039-1&amp;$B1039,WDVOA!$U$2:$U$19616&amp;WDVOA!$V$2:$V$19616&amp;WDVOA!$B$2:$B$19616,0)),0)</f>
        <v>0</v>
      </c>
      <c r="O1039" s="163" cm="1">
        <f t="array" ref="O1039">IFERROR(INDEX(DVOA!$AC$2:$AC$20095,MATCH($F1039&amp;$A1039-1&amp;$B1039,DVOA!$C$2:$C$20095&amp;DVOA!$A$2:$A$20095&amp;DVOA!$B$2:$B$20095,0)
),0)</f>
        <v>7.0999999999999994E-2</v>
      </c>
      <c r="P1039" s="163" cm="1">
        <f t="array" ref="P1039">IFERROR(INDEX(DVOA!$E$2:$E$20095,MATCH($G1039&amp;$A1039-1&amp;$B1039,DVOA!$C$2:$C$20095&amp;DVOA!$A$2:$A20406&amp;DVOA!$B$2:$B$20095,0)),0)</f>
        <v>-0.23600000000000002</v>
      </c>
      <c r="Q1039" s="163" cm="1">
        <f t="array" ref="Q1039">IFERROR(INDEX(WDVOA!$W$2:$W$1616,MATCH($G1039&amp;$A1039-1&amp;$B1039,WDVOA!$U$2:$U$19616&amp;WDVOA!$V$2:$V$19616&amp;WDVOA!$B$2:$B$19616,0)),0)</f>
        <v>0</v>
      </c>
      <c r="R1039" s="163" cm="1">
        <f t="array" ref="R1039">IFERROR(INDEX(DVOA!$AC$2:$AC$20095,MATCH($G1039&amp;$A1039-1&amp;$B1039,DVOA!$C$2:$C$20095&amp;DVOA!$A$2:$A$20095&amp;DVOA!$B$2:$B$20095,0)
),0)</f>
        <v>0.127</v>
      </c>
      <c r="S1039" s="163">
        <f t="shared" si="210"/>
        <v>9.9000000000000005E-2</v>
      </c>
      <c r="T1039" s="229">
        <f t="shared" si="214"/>
        <v>2.1000000000000019E-2</v>
      </c>
      <c r="U1039" s="229" t="str">
        <f t="shared" si="215"/>
        <v/>
      </c>
      <c r="V1039" s="164" cm="1">
        <f t="array" ref="V1039">IFERROR(IF(E1039="H",INDEX('DVOA Pred'!$G$2:$G$1000,MATCH($F1039&amp;$B1039&amp;$A1039,'DVOA Pred'!$C$2:$C$1000&amp;'DVOA Pred'!$A$2:$A$1000&amp;'DVOA Pred'!$B$2:$B$1000,0)),
INDEX('DVOA Pred'!$H$2:$H$1000,MATCH($F1039&amp;$B1039&amp;$A1039,'DVOA Pred'!$D$2:$D$1000&amp;'DVOA Pred'!$A$2:$A$1000&amp;'DVOA Pred'!$B$2:$B$1000,0))),"")</f>
        <v>0.69999999999999929</v>
      </c>
      <c r="W1039" s="164">
        <f t="shared" si="216"/>
        <v>-3.1999999999999993</v>
      </c>
      <c r="X1039" s="164">
        <f t="shared" si="217"/>
        <v>-3.6999999999999993</v>
      </c>
      <c r="Y1039" s="163">
        <f>IFERROR((PERCENTRANK($L$2:$L$20355,L1039)*Multiples!$B$3)+((PERCENTRANK($W$2:$W$20355,W1039)*(1-Multiples!$B$3))),"")</f>
        <v>0.53119999999999989</v>
      </c>
      <c r="Z1039" s="165">
        <v>18</v>
      </c>
      <c r="AA1039" s="165">
        <v>24</v>
      </c>
      <c r="AB1039" s="166">
        <f t="shared" si="218"/>
        <v>-6</v>
      </c>
      <c r="AC1039" s="166">
        <f t="shared" si="219"/>
        <v>-8.5</v>
      </c>
      <c r="AD1039" s="166">
        <f t="shared" si="220"/>
        <v>-9</v>
      </c>
      <c r="AE1039" s="167" t="str">
        <f t="shared" si="221"/>
        <v>No</v>
      </c>
      <c r="AF1039" s="167" t="str">
        <f t="shared" si="222"/>
        <v>No</v>
      </c>
      <c r="AG1039" s="165"/>
      <c r="AH1039" s="155"/>
      <c r="AI1039" s="155"/>
      <c r="AJ1039" s="180" t="s">
        <v>667</v>
      </c>
    </row>
    <row r="1040" spans="1:36" x14ac:dyDescent="0.25">
      <c r="A1040" s="7">
        <v>2</v>
      </c>
      <c r="B1040" s="5">
        <v>2024</v>
      </c>
      <c r="C1040" s="5" t="str">
        <f t="shared" si="211"/>
        <v>2024 W2</v>
      </c>
      <c r="D1040" s="5">
        <v>495</v>
      </c>
      <c r="E1040" s="5" t="s">
        <v>651</v>
      </c>
      <c r="F1040" s="5" t="s">
        <v>39</v>
      </c>
      <c r="G1040" s="5" t="s">
        <v>32</v>
      </c>
      <c r="H1040" s="5">
        <v>2.5</v>
      </c>
      <c r="I1040" s="61">
        <v>2.5</v>
      </c>
      <c r="J1040" s="62" t="str">
        <f t="shared" si="212"/>
        <v>D0</v>
      </c>
      <c r="K1040" s="61">
        <f t="shared" si="213"/>
        <v>0</v>
      </c>
      <c r="L1040" s="228">
        <f>IF(K1040=0,0,
IF(J1040="D0.5",0.5*SUMIFS('Key Numbers'!$C$2:$C$71,'Key Numbers'!$A$2:$A$71,"&gt;="&amp;ABS($I1040),'Key Numbers'!$A$2:$A$71,"&lt;="&amp;ABS($H1040)),
IF(J1040="D-0.5",0.5*-1*SUMIFS('Key Numbers'!$C$2:$C$71,'Key Numbers'!$A$2:$A$71,"&lt;="&amp;ABS($I1040),'Key Numbers'!$A$2:$A$71,"&gt;="&amp;ABS($H1040)),
IF(J1040="F0.5",0.5*SUMIFS('Key Numbers'!$C$2:$C$71,'Key Numbers'!$A$2:$A$71,"&lt;="&amp;ABS($I1040),'Key Numbers'!$A$2:$A$71,"&gt;="&amp;ABS($H1040)),
IF(J1040="F-0.5",0.5*-1*SUMIFS('Key Numbers'!$C$2:$C$71,'Key Numbers'!$A$2:$A$71,"&gt;="&amp;ABS($I1040),'Key Numbers'!$A$2:$A$71,"&lt;="&amp;ABS($H1040)),
IF(AND(LEFT(J1040,1)="F",K1040&lt;0),-1*SUMIFS('Key Numbers'!$C$2:$C$71,'Key Numbers'!$A$2:$A$71,"&gt;="&amp;ABS($I1040),'Key Numbers'!$A$2:$A$71,"&lt;="&amp;ABS($H1040)),
IF(AND(LEFT(J1040,1)="F",K1040&gt;0),SUMIFS('Key Numbers'!$C$2:$C$71,'Key Numbers'!$A$2:$A$71,"&lt;="&amp;ABS($I1040),'Key Numbers'!$A$2:$A$71,"&gt;="&amp;ABS($H1040)),
IF(AND(LEFT(J1040,1)="D",K1040&lt;0),-1*SUMIFS('Key Numbers'!$C$2:$C$71,'Key Numbers'!$A$2:$A$71,"&lt;="&amp;ABS($I1040),'Key Numbers'!$A$2:$A$71,"&gt;="&amp;ABS($H1040)),
SUMIFS('Key Numbers'!$C$2:$C$71,'Key Numbers'!$A$2:$A$71,"&gt;="&amp;ABS($I1040),'Key Numbers'!$A$2:$A$71,"&lt;="&amp;ABS($H1040))))))))))</f>
        <v>0</v>
      </c>
      <c r="M1040" s="6" cm="1">
        <f t="array" ref="M1040">IFERROR(INDEX(DVOA!$E$2:$E$20095,MATCH($F1040&amp;$A1040-1&amp;$B1040,DVOA!$C$2:$C$20095&amp;DVOA!$A$2:$A20373&amp;DVOA!$B$2:$B$20095,0)),0)</f>
        <v>-0.56899999999999995</v>
      </c>
      <c r="N1040" s="6" cm="1">
        <f t="array" ref="N1040">IFERROR(INDEX(WDVOA!$W$2:$W$1616,MATCH($F1040&amp;$A1040-1&amp;$B1040,WDVOA!$U$2:$U$19616&amp;WDVOA!$V$2:$V$19616&amp;WDVOA!$B$2:$B$19616,0)),0)</f>
        <v>0</v>
      </c>
      <c r="O1040" s="6" cm="1">
        <f t="array" ref="O1040">IFERROR(INDEX(DVOA!$AC$2:$AC$20095,MATCH($F1040&amp;$A1040-1&amp;$B1040,DVOA!$C$2:$C$20095&amp;DVOA!$A$2:$A$20095&amp;DVOA!$B$2:$B$20095,0)
),0)</f>
        <v>0</v>
      </c>
      <c r="P1040" s="6" cm="1">
        <f t="array" ref="P1040">IFERROR(INDEX(DVOA!$E$2:$E$20095,MATCH($G1040&amp;$A1040-1&amp;$B1040,DVOA!$C$2:$C$20095&amp;DVOA!$A$2:$A20373&amp;DVOA!$B$2:$B$20095,0)),0)</f>
        <v>3.1E-2</v>
      </c>
      <c r="Q1040" s="6" cm="1">
        <f t="array" ref="Q1040">IFERROR(INDEX(WDVOA!$W$2:$W$1616,MATCH($G1040&amp;$A1040-1&amp;$B1040,WDVOA!$U$2:$U$19616&amp;WDVOA!$V$2:$V$19616&amp;WDVOA!$B$2:$B$19616,0)),0)</f>
        <v>0</v>
      </c>
      <c r="R1040" s="6" cm="1">
        <f t="array" ref="R1040">IFERROR(INDEX(DVOA!$AC$2:$AC$20095,MATCH($G1040&amp;$A1040-1&amp;$B1040,DVOA!$C$2:$C$20095&amp;DVOA!$A$2:$A$20095&amp;DVOA!$B$2:$B$20095,0)
),0)</f>
        <v>0</v>
      </c>
      <c r="S1040" s="6" t="str">
        <f>IF(O1040=0,"",AVERAGE(O1040,R1040))</f>
        <v/>
      </c>
      <c r="T1040" s="104">
        <f t="shared" si="214"/>
        <v>-0.6</v>
      </c>
      <c r="U1040" s="104" t="str">
        <f t="shared" si="215"/>
        <v/>
      </c>
      <c r="V1040" s="26" cm="1">
        <f t="array" ref="V1040">IFERROR(IF(E1040="H",INDEX('DVOA Pred'!$G$2:$G$1000,MATCH($F1040&amp;$B1040&amp;$A1040,'DVOA Pred'!$C$2:$C$1000&amp;'DVOA Pred'!$A$2:$A$1000&amp;'DVOA Pred'!$B$2:$B$1000,0)),
INDEX('DVOA Pred'!$H$2:$H$1000,MATCH($F1040&amp;$B1040&amp;$A1040,'DVOA Pred'!$D$2:$D$1000&amp;'DVOA Pred'!$A$2:$A$1000&amp;'DVOA Pred'!$B$2:$B$1000,0))),"")</f>
        <v>0.60000000000000142</v>
      </c>
      <c r="W1040" s="26">
        <f t="shared" si="216"/>
        <v>1.8999999999999986</v>
      </c>
      <c r="X1040" s="26">
        <f t="shared" si="217"/>
        <v>1.8999999999999986</v>
      </c>
      <c r="Y1040" s="6">
        <f>IFERROR((PERCENTRANK($L$2:$L$20355,L1040)*Multiples!$B$3)+((PERCENTRANK($W$2:$W$20355,W1040)*(1-Multiples!$B$3))),"")</f>
        <v>0.52460000000000007</v>
      </c>
      <c r="Z1040" s="64">
        <v>6</v>
      </c>
      <c r="AA1040" s="64">
        <v>13</v>
      </c>
      <c r="AB1040" s="24">
        <f t="shared" si="218"/>
        <v>-7</v>
      </c>
      <c r="AC1040" s="24">
        <f t="shared" si="219"/>
        <v>-4.5</v>
      </c>
      <c r="AD1040" s="24">
        <f t="shared" si="220"/>
        <v>-4.5</v>
      </c>
      <c r="AE1040" s="99" t="str">
        <f t="shared" si="221"/>
        <v>No</v>
      </c>
      <c r="AF1040" s="99" t="str">
        <f t="shared" si="222"/>
        <v>No</v>
      </c>
      <c r="AG1040" s="64"/>
      <c r="AH1040" s="105"/>
      <c r="AI1040" s="105"/>
      <c r="AJ1040" s="66"/>
    </row>
    <row r="1041" spans="1:36" ht="14.25" customHeight="1" x14ac:dyDescent="0.25">
      <c r="A1041" s="160">
        <v>6</v>
      </c>
      <c r="B1041" s="161">
        <v>2024</v>
      </c>
      <c r="C1041" s="5" t="str">
        <f t="shared" si="211"/>
        <v>2024 W6</v>
      </c>
      <c r="D1041" s="161">
        <v>547</v>
      </c>
      <c r="E1041" s="161" t="s">
        <v>651</v>
      </c>
      <c r="F1041" s="161" t="s">
        <v>20</v>
      </c>
      <c r="G1041" s="161" t="s">
        <v>23</v>
      </c>
      <c r="H1041" s="161">
        <v>-5.5</v>
      </c>
      <c r="I1041" s="162">
        <v>-5</v>
      </c>
      <c r="J1041" s="233" t="str">
        <f t="shared" si="212"/>
        <v>F-0.5</v>
      </c>
      <c r="K1041" s="162">
        <f t="shared" si="213"/>
        <v>-0.5</v>
      </c>
      <c r="L1041" s="227">
        <f>IF(K1041=0,0,
IF(J1041="D0.5",0.5*SUMIFS('Key Numbers'!$C$2:$C$71,'Key Numbers'!$A$2:$A$71,"&gt;="&amp;ABS($I1041),'Key Numbers'!$A$2:$A$71,"&lt;="&amp;ABS($H1041)),
IF(J1041="D-0.5",0.5*-1*SUMIFS('Key Numbers'!$C$2:$C$71,'Key Numbers'!$A$2:$A$71,"&lt;="&amp;ABS($I1041),'Key Numbers'!$A$2:$A$71,"&gt;="&amp;ABS($H1041)),
IF(J1041="F0.5",0.5*SUMIFS('Key Numbers'!$C$2:$C$71,'Key Numbers'!$A$2:$A$71,"&lt;="&amp;ABS($I1041),'Key Numbers'!$A$2:$A$71,"&gt;="&amp;ABS($H1041)),
IF(J1041="F-0.5",0.5*-1*SUMIFS('Key Numbers'!$C$2:$C$71,'Key Numbers'!$A$2:$A$71,"&gt;="&amp;ABS($I1041),'Key Numbers'!$A$2:$A$71,"&lt;="&amp;ABS($H1041)),
IF(AND(LEFT(J1041,1)="F",K1041&lt;0),-1*SUMIFS('Key Numbers'!$C$2:$C$71,'Key Numbers'!$A$2:$A$71,"&gt;="&amp;ABS($I1041),'Key Numbers'!$A$2:$A$71,"&lt;="&amp;ABS($H1041)),
IF(AND(LEFT(J1041,1)="F",K1041&gt;0),SUMIFS('Key Numbers'!$C$2:$C$71,'Key Numbers'!$A$2:$A$71,"&lt;="&amp;ABS($I1041),'Key Numbers'!$A$2:$A$71,"&gt;="&amp;ABS($H1041)),
IF(AND(LEFT(J1041,1)="D",K1041&lt;0),-1*SUMIFS('Key Numbers'!$C$2:$C$71,'Key Numbers'!$A$2:$A$71,"&lt;="&amp;ABS($I1041),'Key Numbers'!$A$2:$A$71,"&gt;="&amp;ABS($H1041)),
SUMIFS('Key Numbers'!$C$2:$C$71,'Key Numbers'!$A$2:$A$71,"&gt;="&amp;ABS($I1041),'Key Numbers'!$A$2:$A$71,"&lt;="&amp;ABS($H1041))))))))))</f>
        <v>-2.4770642201834864E-2</v>
      </c>
      <c r="M1041" s="163" cm="1">
        <f t="array" ref="M1041">IFERROR(INDEX(DVOA!$E$2:$E$20095,MATCH($F1041&amp;$A1041-1&amp;$B1041,DVOA!$C$2:$C$20095&amp;DVOA!$A$2:$A20417&amp;DVOA!$B$2:$B$20095,0)),0)</f>
        <v>0.121</v>
      </c>
      <c r="N1041" s="163" cm="1">
        <f t="array" ref="N1041">IFERROR(INDEX(WDVOA!$W$2:$W$1616,MATCH($F1041&amp;$A1041-1&amp;$B1041,WDVOA!$U$2:$U$19616&amp;WDVOA!$V$2:$V$19616&amp;WDVOA!$B$2:$B$19616,0)),0)</f>
        <v>0</v>
      </c>
      <c r="O1041" s="163" cm="1">
        <f t="array" ref="O1041">IFERROR(INDEX(DVOA!$AC$2:$AC$20095,MATCH($F1041&amp;$A1041-1&amp;$B1041,DVOA!$C$2:$C$20095&amp;DVOA!$A$2:$A$20095&amp;DVOA!$B$2:$B$20095,0)
),0)</f>
        <v>4.7E-2</v>
      </c>
      <c r="P1041" s="163" cm="1">
        <f t="array" ref="P1041">IFERROR(INDEX(DVOA!$E$2:$E$20095,MATCH($G1041&amp;$A1041-1&amp;$B1041,DVOA!$C$2:$C$20095&amp;DVOA!$A$2:$A20417&amp;DVOA!$B$2:$B$20095,0)),0)</f>
        <v>-5.5E-2</v>
      </c>
      <c r="Q1041" s="163" cm="1">
        <f t="array" ref="Q1041">IFERROR(INDEX(WDVOA!$W$2:$W$1616,MATCH($G1041&amp;$A1041-1&amp;$B1041,WDVOA!$U$2:$U$19616&amp;WDVOA!$V$2:$V$19616&amp;WDVOA!$B$2:$B$19616,0)),0)</f>
        <v>0</v>
      </c>
      <c r="R1041" s="163" cm="1">
        <f t="array" ref="R1041">IFERROR(INDEX(DVOA!$AC$2:$AC$20095,MATCH($G1041&amp;$A1041-1&amp;$B1041,DVOA!$C$2:$C$20095&amp;DVOA!$A$2:$A$20095&amp;DVOA!$B$2:$B$20095,0)
),0)</f>
        <v>0.26899999999999996</v>
      </c>
      <c r="S1041" s="163">
        <f>AVERAGE(O1041,R1041)</f>
        <v>0.15799999999999997</v>
      </c>
      <c r="T1041" s="229">
        <f t="shared" si="214"/>
        <v>0.17599999999999999</v>
      </c>
      <c r="U1041" s="229" t="str">
        <f t="shared" si="215"/>
        <v/>
      </c>
      <c r="V1041" s="164" cm="1">
        <f t="array" ref="V1041">IFERROR(IF(E1041="H",INDEX('DVOA Pred'!$G$2:$G$1000,MATCH($F1041&amp;$B1041&amp;$A1041,'DVOA Pred'!$C$2:$C$1000&amp;'DVOA Pred'!$A$2:$A$1000&amp;'DVOA Pred'!$B$2:$B$1000,0)),
INDEX('DVOA Pred'!$H$2:$H$1000,MATCH($F1041&amp;$B1041&amp;$A1041,'DVOA Pred'!$D$2:$D$1000&amp;'DVOA Pred'!$A$2:$A$1000&amp;'DVOA Pred'!$B$2:$B$1000,0))),"")</f>
        <v>-7.7000000000000028</v>
      </c>
      <c r="W1041" s="164">
        <f t="shared" si="216"/>
        <v>2.2000000000000028</v>
      </c>
      <c r="X1041" s="164">
        <f t="shared" si="217"/>
        <v>2.7000000000000028</v>
      </c>
      <c r="Y1041" s="163">
        <f>IFERROR((PERCENTRANK($L$2:$L$20355,L1041)*Multiples!$B$3)+((PERCENTRANK($W$2:$W$20355,W1041)*(1-Multiples!$B$3))),"")</f>
        <v>0.5242</v>
      </c>
      <c r="Z1041" s="165">
        <v>34</v>
      </c>
      <c r="AA1041" s="165">
        <v>13</v>
      </c>
      <c r="AB1041" s="166">
        <f t="shared" si="218"/>
        <v>21</v>
      </c>
      <c r="AC1041" s="166">
        <f t="shared" si="219"/>
        <v>15.5</v>
      </c>
      <c r="AD1041" s="166">
        <f t="shared" si="220"/>
        <v>16</v>
      </c>
      <c r="AE1041" s="167" t="str">
        <f t="shared" si="221"/>
        <v>Yes</v>
      </c>
      <c r="AF1041" s="167" t="str">
        <f t="shared" si="222"/>
        <v>Yes</v>
      </c>
      <c r="AG1041" s="165"/>
      <c r="AH1041" s="155"/>
      <c r="AI1041" s="236"/>
      <c r="AJ1041" s="181"/>
    </row>
    <row r="1042" spans="1:36" x14ac:dyDescent="0.25">
      <c r="A1042" s="160">
        <v>8</v>
      </c>
      <c r="B1042" s="161">
        <v>2024</v>
      </c>
      <c r="C1042" s="161" t="str">
        <f t="shared" si="211"/>
        <v>2024 W8</v>
      </c>
      <c r="D1042" s="161">
        <v>587</v>
      </c>
      <c r="E1042" s="161" t="s">
        <v>651</v>
      </c>
      <c r="F1042" s="161" t="s">
        <v>1</v>
      </c>
      <c r="G1042" s="161" t="s">
        <v>3</v>
      </c>
      <c r="H1042" s="161">
        <v>-4.5</v>
      </c>
      <c r="I1042" s="162">
        <v>-4.5</v>
      </c>
      <c r="J1042" s="233" t="str">
        <f t="shared" si="212"/>
        <v>F0</v>
      </c>
      <c r="K1042" s="162">
        <f t="shared" si="213"/>
        <v>0</v>
      </c>
      <c r="L1042" s="227">
        <f>IF(K1042=0,0,
IF(J1042="D0.5",0.5*SUMIFS('Key Numbers'!$C$2:$C$71,'Key Numbers'!$A$2:$A$71,"&gt;="&amp;ABS($I1042),'Key Numbers'!$A$2:$A$71,"&lt;="&amp;ABS($H1042)),
IF(J1042="D-0.5",0.5*-1*SUMIFS('Key Numbers'!$C$2:$C$71,'Key Numbers'!$A$2:$A$71,"&lt;="&amp;ABS($I1042),'Key Numbers'!$A$2:$A$71,"&gt;="&amp;ABS($H1042)),
IF(J1042="F0.5",0.5*SUMIFS('Key Numbers'!$C$2:$C$71,'Key Numbers'!$A$2:$A$71,"&lt;="&amp;ABS($I1042),'Key Numbers'!$A$2:$A$71,"&gt;="&amp;ABS($H1042)),
IF(J1042="F-0.5",0.5*-1*SUMIFS('Key Numbers'!$C$2:$C$71,'Key Numbers'!$A$2:$A$71,"&gt;="&amp;ABS($I1042),'Key Numbers'!$A$2:$A$71,"&lt;="&amp;ABS($H1042)),
IF(AND(LEFT(J1042,1)="F",K1042&lt;0),-1*SUMIFS('Key Numbers'!$C$2:$C$71,'Key Numbers'!$A$2:$A$71,"&gt;="&amp;ABS($I1042),'Key Numbers'!$A$2:$A$71,"&lt;="&amp;ABS($H1042)),
IF(AND(LEFT(J1042,1)="F",K1042&gt;0),SUMIFS('Key Numbers'!$C$2:$C$71,'Key Numbers'!$A$2:$A$71,"&lt;="&amp;ABS($I1042),'Key Numbers'!$A$2:$A$71,"&gt;="&amp;ABS($H1042)),
IF(AND(LEFT(J1042,1)="D",K1042&lt;0),-1*SUMIFS('Key Numbers'!$C$2:$C$71,'Key Numbers'!$A$2:$A$71,"&lt;="&amp;ABS($I1042),'Key Numbers'!$A$2:$A$71,"&gt;="&amp;ABS($H1042)),
SUMIFS('Key Numbers'!$C$2:$C$71,'Key Numbers'!$A$2:$A$71,"&gt;="&amp;ABS($I1042),'Key Numbers'!$A$2:$A$71,"&lt;="&amp;ABS($H1042))))))))))</f>
        <v>0</v>
      </c>
      <c r="M1042" s="163" cm="1">
        <f t="array" ref="M1042">IFERROR(INDEX(DVOA!$E$2:$E$20095,MATCH($F1042&amp;$A1042-1&amp;$B1042,DVOA!$C$2:$C$20095&amp;DVOA!$A$2:$A20484&amp;DVOA!$B$2:$B$20095,0)),0)</f>
        <v>0.15</v>
      </c>
      <c r="N1042" s="163" cm="1">
        <f t="array" ref="N1042">IFERROR(INDEX(WDVOA!$W$2:$W$1616,MATCH($F1042&amp;$A1042-1&amp;$B1042,WDVOA!$U$2:$U$19616&amp;WDVOA!$V$2:$V$19616&amp;WDVOA!$B$2:$B$19616,0)),0)</f>
        <v>0.26974999999999999</v>
      </c>
      <c r="O1042" s="163" cm="1">
        <f t="array" ref="O1042">IFERROR(INDEX(DVOA!$AC$2:$AC$20095,MATCH($F1042&amp;$A1042-1&amp;$B1042,DVOA!$C$2:$C$20095&amp;DVOA!$A$2:$A$20095&amp;DVOA!$B$2:$B$20095,0)
),0)</f>
        <v>0.106</v>
      </c>
      <c r="P1042" s="163" cm="1">
        <f t="array" ref="P1042">IFERROR(INDEX(DVOA!$E$2:$E$20095,MATCH($G1042&amp;$A1042-1&amp;$B1042,DVOA!$C$2:$C$20095&amp;DVOA!$A$2:$A20484&amp;DVOA!$B$2:$B$20095,0)),0)</f>
        <v>-0.12</v>
      </c>
      <c r="Q1042" s="163" cm="1">
        <f t="array" ref="Q1042">IFERROR(INDEX(WDVOA!$W$2:$W$1616,MATCH($G1042&amp;$A1042-1&amp;$B1042,WDVOA!$U$2:$U$19616&amp;WDVOA!$V$2:$V$19616&amp;WDVOA!$B$2:$B$19616,0)),0)</f>
        <v>-0.12625</v>
      </c>
      <c r="R1042" s="163" cm="1">
        <f t="array" ref="R1042">IFERROR(INDEX(DVOA!$AC$2:$AC$20095,MATCH($G1042&amp;$A1042-1&amp;$B1042,DVOA!$C$2:$C$20095&amp;DVOA!$A$2:$A$20095&amp;DVOA!$B$2:$B$20095,0)
),0)</f>
        <v>0.25</v>
      </c>
      <c r="S1042" s="163">
        <f>AVERAGE(O1042,R1042)</f>
        <v>0.17799999999999999</v>
      </c>
      <c r="T1042" s="229">
        <f t="shared" si="214"/>
        <v>0.27</v>
      </c>
      <c r="U1042" s="229">
        <f t="shared" si="215"/>
        <v>0.39600000000000002</v>
      </c>
      <c r="V1042" s="164" cm="1">
        <f t="array" ref="V1042">IFERROR(IF(E1042="H",INDEX('DVOA Pred'!$G$2:$G$1000,MATCH($F1042&amp;$B1042&amp;$A1042,'DVOA Pred'!$C$2:$C$1000&amp;'DVOA Pred'!$A$2:$A$1000&amp;'DVOA Pred'!$B$2:$B$1000,0)),
INDEX('DVOA Pred'!$H$2:$H$1000,MATCH($F1042&amp;$B1042&amp;$A1042,'DVOA Pred'!$D$2:$D$1000&amp;'DVOA Pred'!$A$2:$A$1000&amp;'DVOA Pred'!$B$2:$B$1000,0))),"")</f>
        <v>-6.1999999999999993</v>
      </c>
      <c r="W1042" s="164">
        <f t="shared" si="216"/>
        <v>1.6999999999999993</v>
      </c>
      <c r="X1042" s="164">
        <f t="shared" si="217"/>
        <v>1.6999999999999993</v>
      </c>
      <c r="Y1042" s="163">
        <f>IFERROR((PERCENTRANK($L$2:$L$20355,L1042)*Multiples!$B$3)+((PERCENTRANK($W$2:$W$20355,W1042)*(1-Multiples!$B$3))),"")</f>
        <v>0.52100000000000002</v>
      </c>
      <c r="Z1042" s="165"/>
      <c r="AA1042" s="165"/>
      <c r="AB1042" s="166" t="str">
        <f t="shared" si="218"/>
        <v/>
      </c>
      <c r="AC1042" s="166" t="str">
        <f t="shared" si="219"/>
        <v/>
      </c>
      <c r="AD1042" s="166" t="str">
        <f t="shared" si="220"/>
        <v/>
      </c>
      <c r="AE1042" s="167" t="str">
        <f t="shared" si="221"/>
        <v/>
      </c>
      <c r="AF1042" s="167" t="str">
        <f t="shared" si="222"/>
        <v/>
      </c>
      <c r="AG1042" s="165" t="s">
        <v>660</v>
      </c>
      <c r="AH1042" s="155"/>
      <c r="AI1042" s="236"/>
      <c r="AJ1042" s="181" t="s">
        <v>876</v>
      </c>
    </row>
    <row r="1043" spans="1:36" x14ac:dyDescent="0.25">
      <c r="A1043" s="7">
        <v>2</v>
      </c>
      <c r="B1043" s="5">
        <v>2024</v>
      </c>
      <c r="C1043" s="5" t="str">
        <f t="shared" si="211"/>
        <v>2024 W2</v>
      </c>
      <c r="D1043" s="5">
        <v>482</v>
      </c>
      <c r="E1043" s="5" t="s">
        <v>651</v>
      </c>
      <c r="F1043" s="5" t="s">
        <v>4</v>
      </c>
      <c r="G1043" s="5" t="s">
        <v>0</v>
      </c>
      <c r="H1043" s="5">
        <v>-2.5</v>
      </c>
      <c r="I1043" s="61">
        <v>-2.5</v>
      </c>
      <c r="J1043" s="62" t="str">
        <f t="shared" si="212"/>
        <v>F0</v>
      </c>
      <c r="K1043" s="61">
        <f t="shared" si="213"/>
        <v>0</v>
      </c>
      <c r="L1043" s="228">
        <f>IF(K1043=0,0,
IF(J1043="D0.5",0.5*SUMIFS('Key Numbers'!$C$2:$C$71,'Key Numbers'!$A$2:$A$71,"&gt;="&amp;ABS($I1043),'Key Numbers'!$A$2:$A$71,"&lt;="&amp;ABS($H1043)),
IF(J1043="D-0.5",0.5*-1*SUMIFS('Key Numbers'!$C$2:$C$71,'Key Numbers'!$A$2:$A$71,"&lt;="&amp;ABS($I1043),'Key Numbers'!$A$2:$A$71,"&gt;="&amp;ABS($H1043)),
IF(J1043="F0.5",0.5*SUMIFS('Key Numbers'!$C$2:$C$71,'Key Numbers'!$A$2:$A$71,"&lt;="&amp;ABS($I1043),'Key Numbers'!$A$2:$A$71,"&gt;="&amp;ABS($H1043)),
IF(J1043="F-0.5",0.5*-1*SUMIFS('Key Numbers'!$C$2:$C$71,'Key Numbers'!$A$2:$A$71,"&gt;="&amp;ABS($I1043),'Key Numbers'!$A$2:$A$71,"&lt;="&amp;ABS($H1043)),
IF(AND(LEFT(J1043,1)="F",K1043&lt;0),-1*SUMIFS('Key Numbers'!$C$2:$C$71,'Key Numbers'!$A$2:$A$71,"&gt;="&amp;ABS($I1043),'Key Numbers'!$A$2:$A$71,"&lt;="&amp;ABS($H1043)),
IF(AND(LEFT(J1043,1)="F",K1043&gt;0),SUMIFS('Key Numbers'!$C$2:$C$71,'Key Numbers'!$A$2:$A$71,"&lt;="&amp;ABS($I1043),'Key Numbers'!$A$2:$A$71,"&gt;="&amp;ABS($H1043)),
IF(AND(LEFT(J1043,1)="D",K1043&lt;0),-1*SUMIFS('Key Numbers'!$C$2:$C$71,'Key Numbers'!$A$2:$A$71,"&lt;="&amp;ABS($I1043),'Key Numbers'!$A$2:$A$71,"&gt;="&amp;ABS($H1043)),
SUMIFS('Key Numbers'!$C$2:$C$71,'Key Numbers'!$A$2:$A$71,"&gt;="&amp;ABS($I1043),'Key Numbers'!$A$2:$A$71,"&lt;="&amp;ABS($H1043))))))))))</f>
        <v>0</v>
      </c>
      <c r="M1043" s="6" cm="1">
        <f t="array" ref="M1043">IFERROR(INDEX(DVOA!$E$2:$E$20095,MATCH($F1043&amp;$A1043-1&amp;$B1043,DVOA!$C$2:$C$20095&amp;DVOA!$A$2:$A20372&amp;DVOA!$B$2:$B$20095,0)),0)</f>
        <v>-2E-3</v>
      </c>
      <c r="N1043" s="6" cm="1">
        <f t="array" ref="N1043">IFERROR(INDEX(WDVOA!$W$2:$W$1616,MATCH($F1043&amp;$A1043-1&amp;$B1043,WDVOA!$U$2:$U$19616&amp;WDVOA!$V$2:$V$19616&amp;WDVOA!$B$2:$B$19616,0)),0)</f>
        <v>0</v>
      </c>
      <c r="O1043" s="6" cm="1">
        <f t="array" ref="O1043">IFERROR(INDEX(DVOA!$AC$2:$AC$20095,MATCH($F1043&amp;$A1043-1&amp;$B1043,DVOA!$C$2:$C$20095&amp;DVOA!$A$2:$A$20095&amp;DVOA!$B$2:$B$20095,0)
),0)</f>
        <v>0</v>
      </c>
      <c r="P1043" s="6" cm="1">
        <f t="array" ref="P1043">IFERROR(INDEX(DVOA!$E$2:$E$20095,MATCH($G1043&amp;$A1043-1&amp;$B1043,DVOA!$C$2:$C$20095&amp;DVOA!$A$2:$A20372&amp;DVOA!$B$2:$B$20095,0)),0)</f>
        <v>0.193</v>
      </c>
      <c r="Q1043" s="6" cm="1">
        <f t="array" ref="Q1043">IFERROR(INDEX(WDVOA!$W$2:$W$1616,MATCH($G1043&amp;$A1043-1&amp;$B1043,WDVOA!$U$2:$U$19616&amp;WDVOA!$V$2:$V$19616&amp;WDVOA!$B$2:$B$19616,0)),0)</f>
        <v>0</v>
      </c>
      <c r="R1043" s="6" cm="1">
        <f t="array" ref="R1043">IFERROR(INDEX(DVOA!$AC$2:$AC$20095,MATCH($G1043&amp;$A1043-1&amp;$B1043,DVOA!$C$2:$C$20095&amp;DVOA!$A$2:$A$20095&amp;DVOA!$B$2:$B$20095,0)
),0)</f>
        <v>0</v>
      </c>
      <c r="S1043" s="6" t="str">
        <f>IF(O1043=0,"",AVERAGE(O1043,R1043))</f>
        <v/>
      </c>
      <c r="T1043" s="104">
        <f t="shared" si="214"/>
        <v>-0.19500000000000001</v>
      </c>
      <c r="U1043" s="104" t="str">
        <f t="shared" si="215"/>
        <v/>
      </c>
      <c r="V1043" s="26" cm="1">
        <f t="array" ref="V1043">IFERROR(IF(E1043="H",INDEX('DVOA Pred'!$G$2:$G$1000,MATCH($F1043&amp;$B1043&amp;$A1043,'DVOA Pred'!$C$2:$C$1000&amp;'DVOA Pred'!$A$2:$A$1000&amp;'DVOA Pred'!$B$2:$B$1000,0)),
INDEX('DVOA Pred'!$H$2:$H$1000,MATCH($F1043&amp;$B1043&amp;$A1043,'DVOA Pred'!$D$2:$D$1000&amp;'DVOA Pred'!$A$2:$A$1000&amp;'DVOA Pred'!$B$2:$B$1000,0))),"")</f>
        <v>-4.1000000000000014</v>
      </c>
      <c r="W1043" s="26">
        <f t="shared" si="216"/>
        <v>1.6000000000000014</v>
      </c>
      <c r="X1043" s="26">
        <f t="shared" si="217"/>
        <v>1.6000000000000014</v>
      </c>
      <c r="Y1043" s="6">
        <f>IFERROR((PERCENTRANK($L$2:$L$20355,L1043)*Multiples!$B$3)+((PERCENTRANK($W$2:$W$20355,W1043)*(1-Multiples!$B$3))),"")</f>
        <v>0.51900000000000002</v>
      </c>
      <c r="Z1043" s="64">
        <v>10</v>
      </c>
      <c r="AA1043" s="64">
        <v>31</v>
      </c>
      <c r="AB1043" s="24">
        <f t="shared" si="218"/>
        <v>-21</v>
      </c>
      <c r="AC1043" s="24">
        <f t="shared" si="219"/>
        <v>-23.5</v>
      </c>
      <c r="AD1043" s="24">
        <f t="shared" si="220"/>
        <v>-23.5</v>
      </c>
      <c r="AE1043" s="99" t="str">
        <f t="shared" si="221"/>
        <v>No</v>
      </c>
      <c r="AF1043" s="99" t="str">
        <f t="shared" si="222"/>
        <v>No</v>
      </c>
      <c r="AG1043" s="64"/>
      <c r="AH1043" s="105"/>
      <c r="AI1043" s="105"/>
      <c r="AJ1043" s="66"/>
    </row>
    <row r="1044" spans="1:36" x14ac:dyDescent="0.25">
      <c r="A1044" s="7">
        <v>2</v>
      </c>
      <c r="B1044" s="5">
        <v>2024</v>
      </c>
      <c r="C1044" s="5" t="str">
        <f t="shared" si="211"/>
        <v>2024 W2</v>
      </c>
      <c r="D1044" s="5">
        <v>490</v>
      </c>
      <c r="E1044" s="5" t="s">
        <v>651</v>
      </c>
      <c r="F1044" s="5" t="s">
        <v>46</v>
      </c>
      <c r="G1044" s="5" t="s">
        <v>1</v>
      </c>
      <c r="H1044" s="5">
        <v>5.5</v>
      </c>
      <c r="I1044" s="61">
        <v>4.5</v>
      </c>
      <c r="J1044" s="62" t="str">
        <f t="shared" si="212"/>
        <v>D1</v>
      </c>
      <c r="K1044" s="61">
        <f t="shared" si="213"/>
        <v>1</v>
      </c>
      <c r="L1044" s="228">
        <f>IF(K1044=0,0,
IF(J1044="D0.5",0.5*SUMIFS('Key Numbers'!$C$2:$C$71,'Key Numbers'!$A$2:$A$71,"&gt;="&amp;ABS($I1044),'Key Numbers'!$A$2:$A$71,"&lt;="&amp;ABS($H1044)),
IF(J1044="D-0.5",0.5*-1*SUMIFS('Key Numbers'!$C$2:$C$71,'Key Numbers'!$A$2:$A$71,"&lt;="&amp;ABS($I1044),'Key Numbers'!$A$2:$A$71,"&gt;="&amp;ABS($H1044)),
IF(J1044="F0.5",0.5*SUMIFS('Key Numbers'!$C$2:$C$71,'Key Numbers'!$A$2:$A$71,"&lt;="&amp;ABS($I1044),'Key Numbers'!$A$2:$A$71,"&gt;="&amp;ABS($H1044)),
IF(J1044="F-0.5",0.5*-1*SUMIFS('Key Numbers'!$C$2:$C$71,'Key Numbers'!$A$2:$A$71,"&gt;="&amp;ABS($I1044),'Key Numbers'!$A$2:$A$71,"&lt;="&amp;ABS($H1044)),
IF(AND(LEFT(J1044,1)="F",K1044&lt;0),-1*SUMIFS('Key Numbers'!$C$2:$C$71,'Key Numbers'!$A$2:$A$71,"&gt;="&amp;ABS($I1044),'Key Numbers'!$A$2:$A$71,"&lt;="&amp;ABS($H1044)),
IF(AND(LEFT(J1044,1)="F",K1044&gt;0),SUMIFS('Key Numbers'!$C$2:$C$71,'Key Numbers'!$A$2:$A$71,"&lt;="&amp;ABS($I1044),'Key Numbers'!$A$2:$A$71,"&gt;="&amp;ABS($H1044)),
IF(AND(LEFT(J1044,1)="D",K1044&lt;0),-1*SUMIFS('Key Numbers'!$C$2:$C$71,'Key Numbers'!$A$2:$A$71,"&lt;="&amp;ABS($I1044),'Key Numbers'!$A$2:$A$71,"&gt;="&amp;ABS($H1044)),
SUMIFS('Key Numbers'!$C$2:$C$71,'Key Numbers'!$A$2:$A$71,"&gt;="&amp;ABS($I1044),'Key Numbers'!$A$2:$A$71,"&lt;="&amp;ABS($H1044))))))))))</f>
        <v>4.9541284403669728E-2</v>
      </c>
      <c r="M1044" s="6" cm="1">
        <f t="array" ref="M1044">IFERROR(INDEX(DVOA!$E$2:$E$20095,MATCH($F1044&amp;$A1044-1&amp;$B1044,DVOA!$C$2:$C$20095&amp;DVOA!$A$2:$A20349&amp;DVOA!$B$2:$B$20095,0)),0)</f>
        <v>0.72799999999999998</v>
      </c>
      <c r="N1044" s="6" cm="1">
        <f t="array" ref="N1044">IFERROR(INDEX(WDVOA!$W$2:$W$1616,MATCH($F1044&amp;$A1044-1&amp;$B1044,WDVOA!$U$2:$U$19616&amp;WDVOA!$V$2:$V$19616&amp;WDVOA!$B$2:$B$19616,0)),0)</f>
        <v>0</v>
      </c>
      <c r="O1044" s="6" cm="1">
        <f t="array" ref="O1044">IFERROR(INDEX(DVOA!$AC$2:$AC$20095,MATCH($F1044&amp;$A1044-1&amp;$B1044,DVOA!$C$2:$C$20095&amp;DVOA!$A$2:$A$20095&amp;DVOA!$B$2:$B$20095,0)
),0)</f>
        <v>0</v>
      </c>
      <c r="P1044" s="6" cm="1">
        <f t="array" ref="P1044">IFERROR(INDEX(DVOA!$E$2:$E$20095,MATCH($G1044&amp;$A1044-1&amp;$B1044,DVOA!$C$2:$C$20095&amp;DVOA!$A$2:$A20349&amp;DVOA!$B$2:$B$20095,0)),0)</f>
        <v>0.48100000000000004</v>
      </c>
      <c r="Q1044" s="6" cm="1">
        <f t="array" ref="Q1044">IFERROR(INDEX(WDVOA!$W$2:$W$1616,MATCH($G1044&amp;$A1044-1&amp;$B1044,WDVOA!$U$2:$U$19616&amp;WDVOA!$V$2:$V$19616&amp;WDVOA!$B$2:$B$19616,0)),0)</f>
        <v>0</v>
      </c>
      <c r="R1044" s="6" cm="1">
        <f t="array" ref="R1044">IFERROR(INDEX(DVOA!$AC$2:$AC$20095,MATCH($G1044&amp;$A1044-1&amp;$B1044,DVOA!$C$2:$C$20095&amp;DVOA!$A$2:$A$20095&amp;DVOA!$B$2:$B$20095,0)
),0)</f>
        <v>0</v>
      </c>
      <c r="S1044" s="6" t="str">
        <f>IF(O1044=0,"",AVERAGE(O1044,R1044))</f>
        <v/>
      </c>
      <c r="T1044" s="104">
        <f t="shared" si="214"/>
        <v>0.24699999999999994</v>
      </c>
      <c r="U1044" s="104" t="str">
        <f t="shared" si="215"/>
        <v/>
      </c>
      <c r="V1044" s="26" cm="1">
        <f t="array" ref="V1044">IFERROR(IF(E1044="H",INDEX('DVOA Pred'!$G$2:$G$1000,MATCH($F1044&amp;$B1044&amp;$A1044,'DVOA Pred'!$C$2:$C$1000&amp;'DVOA Pred'!$A$2:$A$1000&amp;'DVOA Pred'!$B$2:$B$1000,0)),
INDEX('DVOA Pred'!$H$2:$H$1000,MATCH($F1044&amp;$B1044&amp;$A1044,'DVOA Pred'!$D$2:$D$1000&amp;'DVOA Pred'!$A$2:$A$1000&amp;'DVOA Pred'!$B$2:$B$1000,0))),"")</f>
        <v>7.8000000000000007</v>
      </c>
      <c r="W1044" s="26">
        <f t="shared" si="216"/>
        <v>-2.3000000000000007</v>
      </c>
      <c r="X1044" s="26">
        <f t="shared" si="217"/>
        <v>-3.3000000000000007</v>
      </c>
      <c r="Y1044" s="6">
        <f>IFERROR((PERCENTRANK($L$2:$L$20355,L1044)*Multiples!$B$3)+((PERCENTRANK($W$2:$W$20355,W1044)*(1-Multiples!$B$3))),"")</f>
        <v>0.51839999999999997</v>
      </c>
      <c r="Z1044" s="64">
        <v>23</v>
      </c>
      <c r="AA1044" s="64">
        <v>17</v>
      </c>
      <c r="AB1044" s="24">
        <f t="shared" si="218"/>
        <v>6</v>
      </c>
      <c r="AC1044" s="24">
        <f t="shared" si="219"/>
        <v>11.5</v>
      </c>
      <c r="AD1044" s="24">
        <f t="shared" si="220"/>
        <v>10.5</v>
      </c>
      <c r="AE1044" s="99" t="str">
        <f t="shared" si="221"/>
        <v>Yes</v>
      </c>
      <c r="AF1044" s="99" t="str">
        <f t="shared" si="222"/>
        <v>Yes</v>
      </c>
      <c r="AG1044" s="64"/>
      <c r="AH1044" s="105" t="s">
        <v>652</v>
      </c>
      <c r="AI1044" s="105"/>
      <c r="AJ1044" s="66"/>
    </row>
    <row r="1045" spans="1:36" x14ac:dyDescent="0.25">
      <c r="A1045" s="160">
        <v>4</v>
      </c>
      <c r="B1045" s="161">
        <v>2024</v>
      </c>
      <c r="C1045" s="5" t="str">
        <f t="shared" si="211"/>
        <v>2024 W4</v>
      </c>
      <c r="D1045" s="161">
        <v>514</v>
      </c>
      <c r="E1045" s="161" t="s">
        <v>649</v>
      </c>
      <c r="F1045" s="161" t="s">
        <v>3</v>
      </c>
      <c r="G1045" s="161" t="s">
        <v>15</v>
      </c>
      <c r="H1045" s="161">
        <v>-5.5</v>
      </c>
      <c r="I1045" s="162">
        <v>-5.5</v>
      </c>
      <c r="J1045" s="233" t="str">
        <f t="shared" si="212"/>
        <v>F0</v>
      </c>
      <c r="K1045" s="162">
        <f t="shared" si="213"/>
        <v>0</v>
      </c>
      <c r="L1045" s="227">
        <f>IF(K1045=0,0,
IF(J1045="D0.5",0.5*SUMIFS('Key Numbers'!$C$2:$C$71,'Key Numbers'!$A$2:$A$71,"&gt;="&amp;ABS($I1045),'Key Numbers'!$A$2:$A$71,"&lt;="&amp;ABS($H1045)),
IF(J1045="D-0.5",0.5*-1*SUMIFS('Key Numbers'!$C$2:$C$71,'Key Numbers'!$A$2:$A$71,"&lt;="&amp;ABS($I1045),'Key Numbers'!$A$2:$A$71,"&gt;="&amp;ABS($H1045)),
IF(J1045="F0.5",0.5*SUMIFS('Key Numbers'!$C$2:$C$71,'Key Numbers'!$A$2:$A$71,"&lt;="&amp;ABS($I1045),'Key Numbers'!$A$2:$A$71,"&gt;="&amp;ABS($H1045)),
IF(J1045="F-0.5",0.5*-1*SUMIFS('Key Numbers'!$C$2:$C$71,'Key Numbers'!$A$2:$A$71,"&gt;="&amp;ABS($I1045),'Key Numbers'!$A$2:$A$71,"&lt;="&amp;ABS($H1045)),
IF(AND(LEFT(J1045,1)="F",K1045&lt;0),-1*SUMIFS('Key Numbers'!$C$2:$C$71,'Key Numbers'!$A$2:$A$71,"&gt;="&amp;ABS($I1045),'Key Numbers'!$A$2:$A$71,"&lt;="&amp;ABS($H1045)),
IF(AND(LEFT(J1045,1)="F",K1045&gt;0),SUMIFS('Key Numbers'!$C$2:$C$71,'Key Numbers'!$A$2:$A$71,"&lt;="&amp;ABS($I1045),'Key Numbers'!$A$2:$A$71,"&gt;="&amp;ABS($H1045)),
IF(AND(LEFT(J1045,1)="D",K1045&lt;0),-1*SUMIFS('Key Numbers'!$C$2:$C$71,'Key Numbers'!$A$2:$A$71,"&lt;="&amp;ABS($I1045),'Key Numbers'!$A$2:$A$71,"&gt;="&amp;ABS($H1045)),
SUMIFS('Key Numbers'!$C$2:$C$71,'Key Numbers'!$A$2:$A$71,"&gt;="&amp;ABS($I1045),'Key Numbers'!$A$2:$A$71,"&lt;="&amp;ABS($H1045))))))))))</f>
        <v>0</v>
      </c>
      <c r="M1045" s="163" cm="1">
        <f t="array" ref="M1045">IFERROR(INDEX(DVOA!$E$2:$E$20095,MATCH($F1045&amp;$A1045-1&amp;$B1045,DVOA!$C$2:$C$20095&amp;DVOA!$A$2:$A20386&amp;DVOA!$B$2:$B$20095,0)),0)</f>
        <v>-0.155</v>
      </c>
      <c r="N1045" s="163" cm="1">
        <f t="array" ref="N1045">IFERROR(INDEX(WDVOA!$W$2:$W$1616,MATCH($F1045&amp;$A1045-1&amp;$B1045,WDVOA!$U$2:$U$19616&amp;WDVOA!$V$2:$V$19616&amp;WDVOA!$B$2:$B$19616,0)),0)</f>
        <v>0</v>
      </c>
      <c r="O1045" s="163" cm="1">
        <f t="array" ref="O1045">IFERROR(INDEX(DVOA!$AC$2:$AC$20095,MATCH($F1045&amp;$A1045-1&amp;$B1045,DVOA!$C$2:$C$20095&amp;DVOA!$A$2:$A$20095&amp;DVOA!$B$2:$B$20095,0)
),0)</f>
        <v>-5.5E-2</v>
      </c>
      <c r="P1045" s="163" cm="1">
        <f t="array" ref="P1045">IFERROR(INDEX(DVOA!$E$2:$E$20095,MATCH($G1045&amp;$A1045-1&amp;$B1045,DVOA!$C$2:$C$20095&amp;DVOA!$A$2:$A20386&amp;DVOA!$B$2:$B$20095,0)),0)</f>
        <v>-0.152</v>
      </c>
      <c r="Q1045" s="163" cm="1">
        <f t="array" ref="Q1045">IFERROR(INDEX(WDVOA!$W$2:$W$1616,MATCH($G1045&amp;$A1045-1&amp;$B1045,WDVOA!$U$2:$U$19616&amp;WDVOA!$V$2:$V$19616&amp;WDVOA!$B$2:$B$19616,0)),0)</f>
        <v>0</v>
      </c>
      <c r="R1045" s="163" cm="1">
        <f t="array" ref="R1045">IFERROR(INDEX(DVOA!$AC$2:$AC$20095,MATCH($G1045&amp;$A1045-1&amp;$B1045,DVOA!$C$2:$C$20095&amp;DVOA!$A$2:$A$20095&amp;DVOA!$B$2:$B$20095,0)
),0)</f>
        <v>4.2999999999999997E-2</v>
      </c>
      <c r="S1045" s="163">
        <f t="shared" ref="S1045:S1056" si="223">AVERAGE(O1045,R1045)</f>
        <v>-6.0000000000000019E-3</v>
      </c>
      <c r="T1045" s="229">
        <f t="shared" si="214"/>
        <v>-3.0000000000000027E-3</v>
      </c>
      <c r="U1045" s="229" t="str">
        <f t="shared" si="215"/>
        <v/>
      </c>
      <c r="V1045" s="164" cm="1">
        <f t="array" ref="V1045">IFERROR(IF(E1045="H",INDEX('DVOA Pred'!$G$2:$G$1000,MATCH($F1045&amp;$B1045&amp;$A1045,'DVOA Pred'!$C$2:$C$1000&amp;'DVOA Pred'!$A$2:$A$1000&amp;'DVOA Pred'!$B$2:$B$1000,0)),
INDEX('DVOA Pred'!$H$2:$H$1000,MATCH($F1045&amp;$B1045&amp;$A1045,'DVOA Pred'!$D$2:$D$1000&amp;'DVOA Pred'!$A$2:$A$1000&amp;'DVOA Pred'!$B$2:$B$1000,0))),"")</f>
        <v>-7.0999999999999979</v>
      </c>
      <c r="W1045" s="164">
        <f t="shared" si="216"/>
        <v>1.5999999999999979</v>
      </c>
      <c r="X1045" s="164">
        <f t="shared" si="217"/>
        <v>1.5999999999999979</v>
      </c>
      <c r="Y1045" s="163">
        <f>IFERROR((PERCENTRANK($L$2:$L$20355,L1045)*Multiples!$B$3)+((PERCENTRANK($W$2:$W$20355,W1045)*(1-Multiples!$B$3))),"")</f>
        <v>0.51740000000000008</v>
      </c>
      <c r="Z1045" s="165">
        <v>20</v>
      </c>
      <c r="AA1045" s="165">
        <v>15</v>
      </c>
      <c r="AB1045" s="166">
        <f t="shared" si="218"/>
        <v>5</v>
      </c>
      <c r="AC1045" s="166">
        <f t="shared" si="219"/>
        <v>-0.5</v>
      </c>
      <c r="AD1045" s="166">
        <f t="shared" si="220"/>
        <v>-0.5</v>
      </c>
      <c r="AE1045" s="167" t="str">
        <f t="shared" si="221"/>
        <v>No</v>
      </c>
      <c r="AF1045" s="167" t="str">
        <f t="shared" si="222"/>
        <v>No</v>
      </c>
      <c r="AG1045" s="165"/>
      <c r="AH1045" s="155"/>
      <c r="AI1045" s="155"/>
      <c r="AJ1045" s="180"/>
    </row>
    <row r="1046" spans="1:36" x14ac:dyDescent="0.25">
      <c r="A1046" s="160">
        <v>8</v>
      </c>
      <c r="B1046" s="161">
        <v>2024</v>
      </c>
      <c r="C1046" s="161" t="str">
        <f t="shared" si="211"/>
        <v>2024 W8</v>
      </c>
      <c r="D1046" s="161">
        <v>579</v>
      </c>
      <c r="E1046" s="161" t="s">
        <v>649</v>
      </c>
      <c r="F1046" s="161" t="s">
        <v>20</v>
      </c>
      <c r="G1046" s="161" t="s">
        <v>12</v>
      </c>
      <c r="H1046" s="161">
        <v>-4.5</v>
      </c>
      <c r="I1046" s="162">
        <v>-4</v>
      </c>
      <c r="J1046" s="233" t="str">
        <f t="shared" si="212"/>
        <v>F-0.5</v>
      </c>
      <c r="K1046" s="162">
        <f t="shared" si="213"/>
        <v>-0.5</v>
      </c>
      <c r="L1046" s="227">
        <f>IF(K1046=0,0,
IF(J1046="D0.5",0.5*SUMIFS('Key Numbers'!$C$2:$C$71,'Key Numbers'!$A$2:$A$71,"&gt;="&amp;ABS($I1046),'Key Numbers'!$A$2:$A$71,"&lt;="&amp;ABS($H1046)),
IF(J1046="D-0.5",0.5*-1*SUMIFS('Key Numbers'!$C$2:$C$71,'Key Numbers'!$A$2:$A$71,"&lt;="&amp;ABS($I1046),'Key Numbers'!$A$2:$A$71,"&gt;="&amp;ABS($H1046)),
IF(J1046="F0.5",0.5*SUMIFS('Key Numbers'!$C$2:$C$71,'Key Numbers'!$A$2:$A$71,"&lt;="&amp;ABS($I1046),'Key Numbers'!$A$2:$A$71,"&gt;="&amp;ABS($H1046)),
IF(J1046="F-0.5",0.5*-1*SUMIFS('Key Numbers'!$C$2:$C$71,'Key Numbers'!$A$2:$A$71,"&gt;="&amp;ABS($I1046),'Key Numbers'!$A$2:$A$71,"&lt;="&amp;ABS($H1046)),
IF(AND(LEFT(J1046,1)="F",K1046&lt;0),-1*SUMIFS('Key Numbers'!$C$2:$C$71,'Key Numbers'!$A$2:$A$71,"&gt;="&amp;ABS($I1046),'Key Numbers'!$A$2:$A$71,"&lt;="&amp;ABS($H1046)),
IF(AND(LEFT(J1046,1)="F",K1046&gt;0),SUMIFS('Key Numbers'!$C$2:$C$71,'Key Numbers'!$A$2:$A$71,"&lt;="&amp;ABS($I1046),'Key Numbers'!$A$2:$A$71,"&gt;="&amp;ABS($H1046)),
IF(AND(LEFT(J1046,1)="D",K1046&lt;0),-1*SUMIFS('Key Numbers'!$C$2:$C$71,'Key Numbers'!$A$2:$A$71,"&lt;="&amp;ABS($I1046),'Key Numbers'!$A$2:$A$71,"&gt;="&amp;ABS($H1046)),
SUMIFS('Key Numbers'!$C$2:$C$71,'Key Numbers'!$A$2:$A$71,"&gt;="&amp;ABS($I1046),'Key Numbers'!$A$2:$A$71,"&lt;="&amp;ABS($H1046))))))))))</f>
        <v>-2.9357798165137616E-2</v>
      </c>
      <c r="M1046" s="163" cm="1">
        <f t="array" ref="M1046">IFERROR(INDEX(DVOA!$E$2:$E$20095,MATCH($F1046&amp;$A1046-1&amp;$B1046,DVOA!$C$2:$C$20095&amp;DVOA!$A$2:$A20469&amp;DVOA!$B$2:$B$20095,0)),0)</f>
        <v>0.185</v>
      </c>
      <c r="N1046" s="163" cm="1">
        <f t="array" ref="N1046">IFERROR(INDEX(WDVOA!$W$2:$W$1616,MATCH($F1046&amp;$A1046-1&amp;$B1046,WDVOA!$U$2:$U$19616&amp;WDVOA!$V$2:$V$19616&amp;WDVOA!$B$2:$B$19616,0)),0)</f>
        <v>0.16450000000000001</v>
      </c>
      <c r="O1046" s="163" cm="1">
        <f t="array" ref="O1046">IFERROR(INDEX(DVOA!$AC$2:$AC$20095,MATCH($F1046&amp;$A1046-1&amp;$B1046,DVOA!$C$2:$C$20095&amp;DVOA!$A$2:$A$20095&amp;DVOA!$B$2:$B$20095,0)
),0)</f>
        <v>2.7E-2</v>
      </c>
      <c r="P1046" s="163" cm="1">
        <f t="array" ref="P1046">IFERROR(INDEX(DVOA!$E$2:$E$20095,MATCH($G1046&amp;$A1046-1&amp;$B1046,DVOA!$C$2:$C$20095&amp;DVOA!$A$2:$A20469&amp;DVOA!$B$2:$B$20095,0)),0)</f>
        <v>-0.17</v>
      </c>
      <c r="Q1046" s="163" cm="1">
        <f t="array" ref="Q1046">IFERROR(INDEX(WDVOA!$W$2:$W$1616,MATCH($G1046&amp;$A1046-1&amp;$B1046,WDVOA!$U$2:$U$19616&amp;WDVOA!$V$2:$V$19616&amp;WDVOA!$B$2:$B$19616,0)),0)</f>
        <v>-0.33174999999999999</v>
      </c>
      <c r="R1046" s="163" cm="1">
        <f t="array" ref="R1046">IFERROR(INDEX(DVOA!$AC$2:$AC$20095,MATCH($G1046&amp;$A1046-1&amp;$B1046,DVOA!$C$2:$C$20095&amp;DVOA!$A$2:$A$20095&amp;DVOA!$B$2:$B$20095,0)
),0)</f>
        <v>0.185</v>
      </c>
      <c r="S1046" s="163">
        <f t="shared" si="223"/>
        <v>0.106</v>
      </c>
      <c r="T1046" s="229">
        <f t="shared" si="214"/>
        <v>0.35499999999999998</v>
      </c>
      <c r="U1046" s="229">
        <f t="shared" si="215"/>
        <v>0.49624999999999997</v>
      </c>
      <c r="V1046" s="164" cm="1">
        <f t="array" ref="V1046">IFERROR(IF(E1046="H",INDEX('DVOA Pred'!$G$2:$G$1000,MATCH($F1046&amp;$B1046&amp;$A1046,'DVOA Pred'!$C$2:$C$1000&amp;'DVOA Pred'!$A$2:$A$1000&amp;'DVOA Pred'!$B$2:$B$1000,0)),
INDEX('DVOA Pred'!$H$2:$H$1000,MATCH($F1046&amp;$B1046&amp;$A1046,'DVOA Pred'!$D$2:$D$1000&amp;'DVOA Pred'!$A$2:$A$1000&amp;'DVOA Pred'!$B$2:$B$1000,0))),"")</f>
        <v>-7</v>
      </c>
      <c r="W1046" s="164">
        <f t="shared" si="216"/>
        <v>2.5</v>
      </c>
      <c r="X1046" s="164">
        <f t="shared" si="217"/>
        <v>3</v>
      </c>
      <c r="Y1046" s="163">
        <f>IFERROR((PERCENTRANK($L$2:$L$20355,L1046)*Multiples!$B$3)+((PERCENTRANK($W$2:$W$20355,W1046)*(1-Multiples!$B$3))),"")</f>
        <v>0.51519999999999999</v>
      </c>
      <c r="Z1046" s="165"/>
      <c r="AA1046" s="165"/>
      <c r="AB1046" s="166" t="str">
        <f t="shared" si="218"/>
        <v/>
      </c>
      <c r="AC1046" s="166" t="str">
        <f t="shared" si="219"/>
        <v/>
      </c>
      <c r="AD1046" s="166" t="str">
        <f t="shared" si="220"/>
        <v/>
      </c>
      <c r="AE1046" s="167" t="str">
        <f t="shared" si="221"/>
        <v/>
      </c>
      <c r="AF1046" s="167" t="str">
        <f t="shared" si="222"/>
        <v/>
      </c>
      <c r="AG1046" s="165"/>
      <c r="AH1046" s="155"/>
      <c r="AI1046" s="236"/>
      <c r="AJ1046" s="181"/>
    </row>
    <row r="1047" spans="1:36" x14ac:dyDescent="0.25">
      <c r="A1047" s="7">
        <v>3</v>
      </c>
      <c r="B1047" s="5">
        <v>2024</v>
      </c>
      <c r="C1047" s="5" t="str">
        <f t="shared" si="211"/>
        <v>2024 W3</v>
      </c>
      <c r="D1047" s="5">
        <v>499</v>
      </c>
      <c r="E1047" s="5" t="s">
        <v>651</v>
      </c>
      <c r="F1047" s="5" t="s">
        <v>38</v>
      </c>
      <c r="G1047" s="5" t="s">
        <v>39</v>
      </c>
      <c r="H1047" s="5">
        <v>-6.5</v>
      </c>
      <c r="I1047" s="61">
        <v>-6.5</v>
      </c>
      <c r="J1047" s="62" t="str">
        <f t="shared" si="212"/>
        <v>F0</v>
      </c>
      <c r="K1047" s="61">
        <f t="shared" si="213"/>
        <v>0</v>
      </c>
      <c r="L1047" s="228">
        <f>IF(K1047=0,0,
IF(J1047="D0.5",0.5*SUMIFS('Key Numbers'!$C$2:$C$71,'Key Numbers'!$A$2:$A$71,"&gt;="&amp;ABS($I1047),'Key Numbers'!$A$2:$A$71,"&lt;="&amp;ABS($H1047)),
IF(J1047="D-0.5",0.5*-1*SUMIFS('Key Numbers'!$C$2:$C$71,'Key Numbers'!$A$2:$A$71,"&lt;="&amp;ABS($I1047),'Key Numbers'!$A$2:$A$71,"&gt;="&amp;ABS($H1047)),
IF(J1047="F0.5",0.5*SUMIFS('Key Numbers'!$C$2:$C$71,'Key Numbers'!$A$2:$A$71,"&lt;="&amp;ABS($I1047),'Key Numbers'!$A$2:$A$71,"&gt;="&amp;ABS($H1047)),
IF(J1047="F-0.5",0.5*-1*SUMIFS('Key Numbers'!$C$2:$C$71,'Key Numbers'!$A$2:$A$71,"&gt;="&amp;ABS($I1047),'Key Numbers'!$A$2:$A$71,"&lt;="&amp;ABS($H1047)),
IF(AND(LEFT(J1047,1)="F",K1047&lt;0),-1*SUMIFS('Key Numbers'!$C$2:$C$71,'Key Numbers'!$A$2:$A$71,"&gt;="&amp;ABS($I1047),'Key Numbers'!$A$2:$A$71,"&lt;="&amp;ABS($H1047)),
IF(AND(LEFT(J1047,1)="F",K1047&gt;0),SUMIFS('Key Numbers'!$C$2:$C$71,'Key Numbers'!$A$2:$A$71,"&lt;="&amp;ABS($I1047),'Key Numbers'!$A$2:$A$71,"&gt;="&amp;ABS($H1047)),
IF(AND(LEFT(J1047,1)="D",K1047&lt;0),-1*SUMIFS('Key Numbers'!$C$2:$C$71,'Key Numbers'!$A$2:$A$71,"&lt;="&amp;ABS($I1047),'Key Numbers'!$A$2:$A$71,"&gt;="&amp;ABS($H1047)),
SUMIFS('Key Numbers'!$C$2:$C$71,'Key Numbers'!$A$2:$A$71,"&gt;="&amp;ABS($I1047),'Key Numbers'!$A$2:$A$71,"&lt;="&amp;ABS($H1047))))))))))</f>
        <v>0</v>
      </c>
      <c r="M1047" s="6" cm="1">
        <f t="array" ref="M1047">IFERROR(INDEX(DVOA!$E$2:$E$20095,MATCH($F1047&amp;$A1047-1&amp;$B1047,DVOA!$C$2:$C$20095&amp;DVOA!$A$2:$A20320&amp;DVOA!$B$2:$B$20095,0)),0)</f>
        <v>0.11</v>
      </c>
      <c r="N1047" s="6" cm="1">
        <f t="array" ref="N1047">IFERROR(INDEX(WDVOA!$W$2:$W$1616,MATCH($F1047&amp;$A1047-1&amp;$B1047,WDVOA!$U$2:$U$19616&amp;WDVOA!$V$2:$V$19616&amp;WDVOA!$B$2:$B$19616,0)),0)</f>
        <v>0</v>
      </c>
      <c r="O1047" s="6" cm="1">
        <f t="array" ref="O1047">IFERROR(INDEX(DVOA!$AC$2:$AC$20095,MATCH($F1047&amp;$A1047-1&amp;$B1047,DVOA!$C$2:$C$20095&amp;DVOA!$A$2:$A$20095&amp;DVOA!$B$2:$B$20095,0)
),0)</f>
        <v>0.13</v>
      </c>
      <c r="P1047" s="6" cm="1">
        <f t="array" ref="P1047">IFERROR(INDEX(DVOA!$E$2:$E$20095,MATCH($G1047&amp;$A1047-1&amp;$B1047,DVOA!$C$2:$C$20095&amp;DVOA!$A$2:$A20320&amp;DVOA!$B$2:$B$20095,0)),0)</f>
        <v>-0.43</v>
      </c>
      <c r="Q1047" s="6" cm="1">
        <f t="array" ref="Q1047">IFERROR(INDEX(WDVOA!$W$2:$W$1616,MATCH($G1047&amp;$A1047-1&amp;$B1047,WDVOA!$U$2:$U$19616&amp;WDVOA!$V$2:$V$19616&amp;WDVOA!$B$2:$B$19616,0)),0)</f>
        <v>0</v>
      </c>
      <c r="R1047" s="6" cm="1">
        <f t="array" ref="R1047">IFERROR(INDEX(DVOA!$AC$2:$AC$20095,MATCH($G1047&amp;$A1047-1&amp;$B1047,DVOA!$C$2:$C$20095&amp;DVOA!$A$2:$A$20095&amp;DVOA!$B$2:$B$20095,0)
),0)</f>
        <v>0.04</v>
      </c>
      <c r="S1047" s="6">
        <f t="shared" si="223"/>
        <v>8.5000000000000006E-2</v>
      </c>
      <c r="T1047" s="104">
        <f t="shared" si="214"/>
        <v>0.54</v>
      </c>
      <c r="U1047" s="104" t="str">
        <f t="shared" si="215"/>
        <v/>
      </c>
      <c r="V1047" s="26" cm="1">
        <f t="array" ref="V1047">IFERROR(IF(E1047="H",INDEX('DVOA Pred'!$G$2:$G$1000,MATCH($F1047&amp;$B1047&amp;$A1047,'DVOA Pred'!$C$2:$C$1000&amp;'DVOA Pred'!$A$2:$A$1000&amp;'DVOA Pred'!$B$2:$B$1000,0)),
INDEX('DVOA Pred'!$H$2:$H$1000,MATCH($F1047&amp;$B1047&amp;$A1047,'DVOA Pred'!$D$2:$D$1000&amp;'DVOA Pred'!$A$2:$A$1000&amp;'DVOA Pred'!$B$2:$B$1000,0))),"")</f>
        <v>-7.8000000000000007</v>
      </c>
      <c r="W1047" s="26">
        <f t="shared" si="216"/>
        <v>1.3000000000000007</v>
      </c>
      <c r="X1047" s="26">
        <f t="shared" si="217"/>
        <v>1.3000000000000007</v>
      </c>
      <c r="Y1047" s="6">
        <f>IFERROR((PERCENTRANK($L$2:$L$20355,L1047)*Multiples!$B$3)+((PERCENTRANK($W$2:$W$20355,W1047)*(1-Multiples!$B$3))),"")</f>
        <v>0.50219999999999998</v>
      </c>
      <c r="Z1047" s="64"/>
      <c r="AA1047" s="64"/>
      <c r="AB1047" s="24" t="str">
        <f t="shared" si="218"/>
        <v/>
      </c>
      <c r="AC1047" s="24" t="str">
        <f t="shared" si="219"/>
        <v/>
      </c>
      <c r="AD1047" s="24" t="str">
        <f t="shared" si="220"/>
        <v/>
      </c>
      <c r="AE1047" s="99" t="str">
        <f t="shared" si="221"/>
        <v/>
      </c>
      <c r="AF1047" s="99" t="str">
        <f t="shared" si="222"/>
        <v/>
      </c>
      <c r="AG1047" s="64" t="s">
        <v>652</v>
      </c>
      <c r="AH1047" s="105"/>
      <c r="AI1047" s="105">
        <v>4</v>
      </c>
      <c r="AJ1047" s="66"/>
    </row>
    <row r="1048" spans="1:36" x14ac:dyDescent="0.25">
      <c r="A1048" s="160">
        <v>6</v>
      </c>
      <c r="B1048" s="161">
        <v>2024</v>
      </c>
      <c r="C1048" s="5" t="str">
        <f t="shared" si="211"/>
        <v>2024 W6</v>
      </c>
      <c r="D1048" s="161">
        <v>557</v>
      </c>
      <c r="E1048" s="161" t="s">
        <v>651</v>
      </c>
      <c r="F1048" s="161" t="s">
        <v>9</v>
      </c>
      <c r="G1048" s="161" t="s">
        <v>0</v>
      </c>
      <c r="H1048" s="161">
        <v>2.5</v>
      </c>
      <c r="I1048" s="162">
        <v>2</v>
      </c>
      <c r="J1048" s="233" t="str">
        <f t="shared" si="212"/>
        <v>D0.5</v>
      </c>
      <c r="K1048" s="162">
        <f t="shared" si="213"/>
        <v>0.5</v>
      </c>
      <c r="L1048" s="227">
        <f>IF(K1048=0,0,
IF(J1048="D0.5",0.5*SUMIFS('Key Numbers'!$C$2:$C$71,'Key Numbers'!$A$2:$A$71,"&gt;="&amp;ABS($I1048),'Key Numbers'!$A$2:$A$71,"&lt;="&amp;ABS($H1048)),
IF(J1048="D-0.5",0.5*-1*SUMIFS('Key Numbers'!$C$2:$C$71,'Key Numbers'!$A$2:$A$71,"&lt;="&amp;ABS($I1048),'Key Numbers'!$A$2:$A$71,"&gt;="&amp;ABS($H1048)),
IF(J1048="F0.5",0.5*SUMIFS('Key Numbers'!$C$2:$C$71,'Key Numbers'!$A$2:$A$71,"&lt;="&amp;ABS($I1048),'Key Numbers'!$A$2:$A$71,"&gt;="&amp;ABS($H1048)),
IF(J1048="F-0.5",0.5*-1*SUMIFS('Key Numbers'!$C$2:$C$71,'Key Numbers'!$A$2:$A$71,"&gt;="&amp;ABS($I1048),'Key Numbers'!$A$2:$A$71,"&lt;="&amp;ABS($H1048)),
IF(AND(LEFT(J1048,1)="F",K1048&lt;0),-1*SUMIFS('Key Numbers'!$C$2:$C$71,'Key Numbers'!$A$2:$A$71,"&gt;="&amp;ABS($I1048),'Key Numbers'!$A$2:$A$71,"&lt;="&amp;ABS($H1048)),
IF(AND(LEFT(J1048,1)="F",K1048&gt;0),SUMIFS('Key Numbers'!$C$2:$C$71,'Key Numbers'!$A$2:$A$71,"&lt;="&amp;ABS($I1048),'Key Numbers'!$A$2:$A$71,"&gt;="&amp;ABS($H1048)),
IF(AND(LEFT(J1048,1)="D",K1048&lt;0),-1*SUMIFS('Key Numbers'!$C$2:$C$71,'Key Numbers'!$A$2:$A$71,"&lt;="&amp;ABS($I1048),'Key Numbers'!$A$2:$A$71,"&gt;="&amp;ABS($H1048)),
SUMIFS('Key Numbers'!$C$2:$C$71,'Key Numbers'!$A$2:$A$71,"&gt;="&amp;ABS($I1048),'Key Numbers'!$A$2:$A$71,"&lt;="&amp;ABS($H1048))))))))))</f>
        <v>2.8440366972477066E-2</v>
      </c>
      <c r="M1048" s="163" cm="1">
        <f t="array" ref="M1048">IFERROR(INDEX(DVOA!$E$2:$E$20095,MATCH($F1048&amp;$A1048-1&amp;$B1048,DVOA!$C$2:$C$20095&amp;DVOA!$A$2:$A20441&amp;DVOA!$B$2:$B$20095,0)),0)</f>
        <v>-5.7999999999999996E-2</v>
      </c>
      <c r="N1048" s="163" cm="1">
        <f t="array" ref="N1048">IFERROR(INDEX(WDVOA!$W$2:$W$1616,MATCH($F1048&amp;$A1048-1&amp;$B1048,WDVOA!$U$2:$U$19616&amp;WDVOA!$V$2:$V$19616&amp;WDVOA!$B$2:$B$19616,0)),0)</f>
        <v>0</v>
      </c>
      <c r="O1048" s="163" cm="1">
        <f t="array" ref="O1048">IFERROR(INDEX(DVOA!$AC$2:$AC$20095,MATCH($F1048&amp;$A1048-1&amp;$B1048,DVOA!$C$2:$C$20095&amp;DVOA!$A$2:$A$20095&amp;DVOA!$B$2:$B$20095,0)
),0)</f>
        <v>9.8000000000000004E-2</v>
      </c>
      <c r="P1048" s="163" cm="1">
        <f t="array" ref="P1048">IFERROR(INDEX(DVOA!$E$2:$E$20095,MATCH($G1048&amp;$A1048-1&amp;$B1048,DVOA!$C$2:$C$20095&amp;DVOA!$A$2:$A20441&amp;DVOA!$B$2:$B$20095,0)),0)</f>
        <v>0.17600000000000002</v>
      </c>
      <c r="Q1048" s="163" cm="1">
        <f t="array" ref="Q1048">IFERROR(INDEX(WDVOA!$W$2:$W$1616,MATCH($G1048&amp;$A1048-1&amp;$B1048,WDVOA!$U$2:$U$19616&amp;WDVOA!$V$2:$V$19616&amp;WDVOA!$B$2:$B$19616,0)),0)</f>
        <v>0</v>
      </c>
      <c r="R1048" s="163" cm="1">
        <f t="array" ref="R1048">IFERROR(INDEX(DVOA!$AC$2:$AC$20095,MATCH($G1048&amp;$A1048-1&amp;$B1048,DVOA!$C$2:$C$20095&amp;DVOA!$A$2:$A$20095&amp;DVOA!$B$2:$B$20095,0)
),0)</f>
        <v>0.24399999999999999</v>
      </c>
      <c r="S1048" s="163">
        <f t="shared" si="223"/>
        <v>0.17099999999999999</v>
      </c>
      <c r="T1048" s="229">
        <f t="shared" si="214"/>
        <v>-0.23400000000000001</v>
      </c>
      <c r="U1048" s="229" t="str">
        <f t="shared" si="215"/>
        <v/>
      </c>
      <c r="V1048" s="164" cm="1">
        <f t="array" ref="V1048">IFERROR(IF(E1048="H",INDEX('DVOA Pred'!$G$2:$G$1000,MATCH($F1048&amp;$B1048&amp;$A1048,'DVOA Pred'!$C$2:$C$1000&amp;'DVOA Pred'!$A$2:$A$1000&amp;'DVOA Pred'!$B$2:$B$1000,0)),
INDEX('DVOA Pred'!$H$2:$H$1000,MATCH($F1048&amp;$B1048&amp;$A1048,'DVOA Pred'!$D$2:$D$1000&amp;'DVOA Pred'!$A$2:$A$1000&amp;'DVOA Pred'!$B$2:$B$1000,0))),"")</f>
        <v>4.5</v>
      </c>
      <c r="W1048" s="164">
        <f t="shared" si="216"/>
        <v>-2</v>
      </c>
      <c r="X1048" s="164">
        <f t="shared" si="217"/>
        <v>-2.5</v>
      </c>
      <c r="Y1048" s="163">
        <f>IFERROR((PERCENTRANK($L$2:$L$20355,L1048)*Multiples!$B$3)+((PERCENTRANK($W$2:$W$20355,W1048)*(1-Multiples!$B$3))),"")</f>
        <v>0.50159999999999993</v>
      </c>
      <c r="Z1048" s="165">
        <v>20</v>
      </c>
      <c r="AA1048" s="165">
        <v>23</v>
      </c>
      <c r="AB1048" s="166">
        <f t="shared" si="218"/>
        <v>-3</v>
      </c>
      <c r="AC1048" s="166">
        <f t="shared" si="219"/>
        <v>-0.5</v>
      </c>
      <c r="AD1048" s="166">
        <f t="shared" si="220"/>
        <v>-1</v>
      </c>
      <c r="AE1048" s="167" t="str">
        <f t="shared" si="221"/>
        <v>No</v>
      </c>
      <c r="AF1048" s="167" t="str">
        <f t="shared" si="222"/>
        <v>No</v>
      </c>
      <c r="AG1048" s="165"/>
      <c r="AH1048" s="155"/>
      <c r="AI1048" s="236"/>
      <c r="AJ1048" s="181"/>
    </row>
    <row r="1049" spans="1:36" x14ac:dyDescent="0.25">
      <c r="A1049" s="160">
        <v>4</v>
      </c>
      <c r="B1049" s="161">
        <v>2024</v>
      </c>
      <c r="C1049" s="5" t="str">
        <f t="shared" si="211"/>
        <v>2024 W4</v>
      </c>
      <c r="D1049" s="161">
        <v>518</v>
      </c>
      <c r="E1049" s="161" t="s">
        <v>649</v>
      </c>
      <c r="F1049" s="161" t="s">
        <v>27</v>
      </c>
      <c r="G1049" s="161" t="s">
        <v>43</v>
      </c>
      <c r="H1049" s="161">
        <v>1.5</v>
      </c>
      <c r="I1049" s="162">
        <v>2.5</v>
      </c>
      <c r="J1049" s="233" t="str">
        <f t="shared" si="212"/>
        <v>D-1</v>
      </c>
      <c r="K1049" s="162">
        <f t="shared" si="213"/>
        <v>-1</v>
      </c>
      <c r="L1049" s="227">
        <f>IF(K1049=0,0,
IF(J1049="D0.5",0.5*SUMIFS('Key Numbers'!$C$2:$C$71,'Key Numbers'!$A$2:$A$71,"&gt;="&amp;ABS($I1049),'Key Numbers'!$A$2:$A$71,"&lt;="&amp;ABS($H1049)),
IF(J1049="D-0.5",0.5*-1*SUMIFS('Key Numbers'!$C$2:$C$71,'Key Numbers'!$A$2:$A$71,"&lt;="&amp;ABS($I1049),'Key Numbers'!$A$2:$A$71,"&gt;="&amp;ABS($H1049)),
IF(J1049="F0.5",0.5*SUMIFS('Key Numbers'!$C$2:$C$71,'Key Numbers'!$A$2:$A$71,"&lt;="&amp;ABS($I1049),'Key Numbers'!$A$2:$A$71,"&gt;="&amp;ABS($H1049)),
IF(J1049="F-0.5",0.5*-1*SUMIFS('Key Numbers'!$C$2:$C$71,'Key Numbers'!$A$2:$A$71,"&gt;="&amp;ABS($I1049),'Key Numbers'!$A$2:$A$71,"&lt;="&amp;ABS($H1049)),
IF(AND(LEFT(J1049,1)="F",K1049&lt;0),-1*SUMIFS('Key Numbers'!$C$2:$C$71,'Key Numbers'!$A$2:$A$71,"&gt;="&amp;ABS($I1049),'Key Numbers'!$A$2:$A$71,"&lt;="&amp;ABS($H1049)),
IF(AND(LEFT(J1049,1)="F",K1049&gt;0),SUMIFS('Key Numbers'!$C$2:$C$71,'Key Numbers'!$A$2:$A$71,"&lt;="&amp;ABS($I1049),'Key Numbers'!$A$2:$A$71,"&gt;="&amp;ABS($H1049)),
IF(AND(LEFT(J1049,1)="D",K1049&lt;0),-1*SUMIFS('Key Numbers'!$C$2:$C$71,'Key Numbers'!$A$2:$A$71,"&lt;="&amp;ABS($I1049),'Key Numbers'!$A$2:$A$71,"&gt;="&amp;ABS($H1049)),
SUMIFS('Key Numbers'!$C$2:$C$71,'Key Numbers'!$A$2:$A$71,"&gt;="&amp;ABS($I1049),'Key Numbers'!$A$2:$A$71,"&lt;="&amp;ABS($H1049))))))))))</f>
        <v>-5.6880733944954132E-2</v>
      </c>
      <c r="M1049" s="163" cm="1">
        <f t="array" ref="M1049">IFERROR(INDEX(DVOA!$E$2:$E$20095,MATCH($F1049&amp;$A1049-1&amp;$B1049,DVOA!$C$2:$C$20095&amp;DVOA!$A$2:$A20411&amp;DVOA!$B$2:$B$20095,0)),0)</f>
        <v>0.52700000000000002</v>
      </c>
      <c r="N1049" s="163" cm="1">
        <f t="array" ref="N1049">IFERROR(INDEX(WDVOA!$W$2:$W$1616,MATCH($F1049&amp;$A1049-1&amp;$B1049,WDVOA!$U$2:$U$19616&amp;WDVOA!$V$2:$V$19616&amp;WDVOA!$B$2:$B$19616,0)),0)</f>
        <v>0</v>
      </c>
      <c r="O1049" s="163" cm="1">
        <f t="array" ref="O1049">IFERROR(INDEX(DVOA!$AC$2:$AC$20095,MATCH($F1049&amp;$A1049-1&amp;$B1049,DVOA!$C$2:$C$20095&amp;DVOA!$A$2:$A$20095&amp;DVOA!$B$2:$B$20095,0)
),0)</f>
        <v>-0.114</v>
      </c>
      <c r="P1049" s="163" cm="1">
        <f t="array" ref="P1049">IFERROR(INDEX(DVOA!$E$2:$E$20095,MATCH($G1049&amp;$A1049-1&amp;$B1049,DVOA!$C$2:$C$20095&amp;DVOA!$A$2:$A20411&amp;DVOA!$B$2:$B$20095,0)),0)</f>
        <v>-2.2000000000000002E-2</v>
      </c>
      <c r="Q1049" s="163" cm="1">
        <f t="array" ref="Q1049">IFERROR(INDEX(WDVOA!$W$2:$W$1616,MATCH($G1049&amp;$A1049-1&amp;$B1049,WDVOA!$U$2:$U$19616&amp;WDVOA!$V$2:$V$19616&amp;WDVOA!$B$2:$B$19616,0)),0)</f>
        <v>0</v>
      </c>
      <c r="R1049" s="163" cm="1">
        <f t="array" ref="R1049">IFERROR(INDEX(DVOA!$AC$2:$AC$20095,MATCH($G1049&amp;$A1049-1&amp;$B1049,DVOA!$C$2:$C$20095&amp;DVOA!$A$2:$A$20095&amp;DVOA!$B$2:$B$20095,0)
),0)</f>
        <v>1.7000000000000001E-2</v>
      </c>
      <c r="S1049" s="163">
        <f t="shared" si="223"/>
        <v>-4.8500000000000001E-2</v>
      </c>
      <c r="T1049" s="229">
        <f t="shared" si="214"/>
        <v>0.54900000000000004</v>
      </c>
      <c r="U1049" s="229" t="str">
        <f t="shared" si="215"/>
        <v/>
      </c>
      <c r="V1049" s="164" cm="1">
        <f t="array" ref="V1049">IFERROR(IF(E1049="H",INDEX('DVOA Pred'!$G$2:$G$1000,MATCH($F1049&amp;$B1049&amp;$A1049,'DVOA Pred'!$C$2:$C$1000&amp;'DVOA Pred'!$A$2:$A$1000&amp;'DVOA Pred'!$B$2:$B$1000,0)),
INDEX('DVOA Pred'!$H$2:$H$1000,MATCH($F1049&amp;$B1049&amp;$A1049,'DVOA Pred'!$D$2:$D$1000&amp;'DVOA Pred'!$A$2:$A$1000&amp;'DVOA Pred'!$B$2:$B$1000,0))),"")</f>
        <v>-3.3000000000000007</v>
      </c>
      <c r="W1049" s="164">
        <f t="shared" si="216"/>
        <v>4.8000000000000007</v>
      </c>
      <c r="X1049" s="164">
        <f t="shared" si="217"/>
        <v>5.8000000000000007</v>
      </c>
      <c r="Y1049" s="163">
        <f>IFERROR((PERCENTRANK($L$2:$L$20355,L1049)*Multiples!$B$3)+((PERCENTRANK($W$2:$W$20355,W1049)*(1-Multiples!$B$3))),"")</f>
        <v>0.50119999999999998</v>
      </c>
      <c r="Z1049" s="165">
        <v>24</v>
      </c>
      <c r="AA1049" s="165">
        <v>26</v>
      </c>
      <c r="AB1049" s="166">
        <f t="shared" si="218"/>
        <v>-2</v>
      </c>
      <c r="AC1049" s="166">
        <f t="shared" si="219"/>
        <v>-0.5</v>
      </c>
      <c r="AD1049" s="166">
        <f t="shared" si="220"/>
        <v>0.5</v>
      </c>
      <c r="AE1049" s="167" t="str">
        <f t="shared" si="221"/>
        <v>No</v>
      </c>
      <c r="AF1049" s="167" t="str">
        <f t="shared" si="222"/>
        <v>Yes</v>
      </c>
      <c r="AG1049" s="165"/>
      <c r="AH1049" s="155"/>
      <c r="AI1049" s="155"/>
      <c r="AJ1049" s="180"/>
    </row>
    <row r="1050" spans="1:36" x14ac:dyDescent="0.25">
      <c r="A1050" s="160">
        <v>5</v>
      </c>
      <c r="B1050" s="161">
        <v>2024</v>
      </c>
      <c r="C1050" s="5" t="str">
        <f t="shared" si="211"/>
        <v>2024 W5</v>
      </c>
      <c r="D1050" s="161">
        <v>542</v>
      </c>
      <c r="E1050" s="161" t="s">
        <v>649</v>
      </c>
      <c r="F1050" s="161" t="s">
        <v>27</v>
      </c>
      <c r="G1050" s="161" t="s">
        <v>5</v>
      </c>
      <c r="H1050" s="161">
        <v>5.5</v>
      </c>
      <c r="I1050" s="162">
        <v>5.5</v>
      </c>
      <c r="J1050" s="233" t="str">
        <f t="shared" si="212"/>
        <v>D0</v>
      </c>
      <c r="K1050" s="162">
        <f t="shared" si="213"/>
        <v>0</v>
      </c>
      <c r="L1050" s="227">
        <f>IF(K1050=0,0,
IF(J1050="D0.5",0.5*SUMIFS('Key Numbers'!$C$2:$C$71,'Key Numbers'!$A$2:$A$71,"&gt;="&amp;ABS($I1050),'Key Numbers'!$A$2:$A$71,"&lt;="&amp;ABS($H1050)),
IF(J1050="D-0.5",0.5*-1*SUMIFS('Key Numbers'!$C$2:$C$71,'Key Numbers'!$A$2:$A$71,"&lt;="&amp;ABS($I1050),'Key Numbers'!$A$2:$A$71,"&gt;="&amp;ABS($H1050)),
IF(J1050="F0.5",0.5*SUMIFS('Key Numbers'!$C$2:$C$71,'Key Numbers'!$A$2:$A$71,"&lt;="&amp;ABS($I1050),'Key Numbers'!$A$2:$A$71,"&gt;="&amp;ABS($H1050)),
IF(J1050="F-0.5",0.5*-1*SUMIFS('Key Numbers'!$C$2:$C$71,'Key Numbers'!$A$2:$A$71,"&gt;="&amp;ABS($I1050),'Key Numbers'!$A$2:$A$71,"&lt;="&amp;ABS($H1050)),
IF(AND(LEFT(J1050,1)="F",K1050&lt;0),-1*SUMIFS('Key Numbers'!$C$2:$C$71,'Key Numbers'!$A$2:$A$71,"&gt;="&amp;ABS($I1050),'Key Numbers'!$A$2:$A$71,"&lt;="&amp;ABS($H1050)),
IF(AND(LEFT(J1050,1)="F",K1050&gt;0),SUMIFS('Key Numbers'!$C$2:$C$71,'Key Numbers'!$A$2:$A$71,"&lt;="&amp;ABS($I1050),'Key Numbers'!$A$2:$A$71,"&gt;="&amp;ABS($H1050)),
IF(AND(LEFT(J1050,1)="D",K1050&lt;0),-1*SUMIFS('Key Numbers'!$C$2:$C$71,'Key Numbers'!$A$2:$A$71,"&lt;="&amp;ABS($I1050),'Key Numbers'!$A$2:$A$71,"&gt;="&amp;ABS($H1050)),
SUMIFS('Key Numbers'!$C$2:$C$71,'Key Numbers'!$A$2:$A$71,"&gt;="&amp;ABS($I1050),'Key Numbers'!$A$2:$A$71,"&lt;="&amp;ABS($H1050))))))))))</f>
        <v>0</v>
      </c>
      <c r="M1050" s="163" cm="1">
        <f t="array" ref="M1050">IFERROR(INDEX(DVOA!$E$2:$E$20095,MATCH($F1050&amp;$A1050-1&amp;$B1050,DVOA!$C$2:$C$20095&amp;DVOA!$A$2:$A20414&amp;DVOA!$B$2:$B$20095,0)),0)</f>
        <v>0.374</v>
      </c>
      <c r="N1050" s="163" cm="1">
        <f t="array" ref="N1050">IFERROR(INDEX(WDVOA!$W$2:$W$1616,MATCH($F1050&amp;$A1050-1&amp;$B1050,WDVOA!$U$2:$U$19616&amp;WDVOA!$V$2:$V$19616&amp;WDVOA!$B$2:$B$19616,0)),0)</f>
        <v>0</v>
      </c>
      <c r="O1050" s="163" cm="1">
        <f t="array" ref="O1050">IFERROR(INDEX(DVOA!$AC$2:$AC$20095,MATCH($F1050&amp;$A1050-1&amp;$B1050,DVOA!$C$2:$C$20095&amp;DVOA!$A$2:$A$20095&amp;DVOA!$B$2:$B$20095,0)
),0)</f>
        <v>0.35199999999999998</v>
      </c>
      <c r="P1050" s="163" cm="1">
        <f t="array" ref="P1050">IFERROR(INDEX(DVOA!$E$2:$E$20095,MATCH($G1050&amp;$A1050-1&amp;$B1050,DVOA!$C$2:$C$20095&amp;DVOA!$A$2:$A20414&amp;DVOA!$B$2:$B$20095,0)),0)</f>
        <v>0.13100000000000001</v>
      </c>
      <c r="Q1050" s="163" cm="1">
        <f t="array" ref="Q1050">IFERROR(INDEX(WDVOA!$W$2:$W$1616,MATCH($G1050&amp;$A1050-1&amp;$B1050,WDVOA!$U$2:$U$19616&amp;WDVOA!$V$2:$V$19616&amp;WDVOA!$B$2:$B$19616,0)),0)</f>
        <v>0</v>
      </c>
      <c r="R1050" s="163" cm="1">
        <f t="array" ref="R1050">IFERROR(INDEX(DVOA!$AC$2:$AC$20095,MATCH($G1050&amp;$A1050-1&amp;$B1050,DVOA!$C$2:$C$20095&amp;DVOA!$A$2:$A$20095&amp;DVOA!$B$2:$B$20095,0)
),0)</f>
        <v>4.2999999999999997E-2</v>
      </c>
      <c r="S1050" s="163">
        <f t="shared" si="223"/>
        <v>0.19749999999999998</v>
      </c>
      <c r="T1050" s="229">
        <f t="shared" si="214"/>
        <v>0.24299999999999999</v>
      </c>
      <c r="U1050" s="229" t="str">
        <f t="shared" si="215"/>
        <v/>
      </c>
      <c r="V1050" s="164" cm="1">
        <f t="array" ref="V1050">IFERROR(IF(E1050="H",INDEX('DVOA Pred'!$G$2:$G$1000,MATCH($F1050&amp;$B1050&amp;$A1050,'DVOA Pred'!$C$2:$C$1000&amp;'DVOA Pred'!$A$2:$A$1000&amp;'DVOA Pred'!$B$2:$B$1000,0)),
INDEX('DVOA Pred'!$H$2:$H$1000,MATCH($F1050&amp;$B1050&amp;$A1050,'DVOA Pred'!$D$2:$D$1000&amp;'DVOA Pred'!$A$2:$A$1000&amp;'DVOA Pred'!$B$2:$B$1000,0))),"")</f>
        <v>4.2000000000000028</v>
      </c>
      <c r="W1050" s="164">
        <f t="shared" si="216"/>
        <v>1.2999999999999972</v>
      </c>
      <c r="X1050" s="164">
        <f t="shared" si="217"/>
        <v>1.2999999999999972</v>
      </c>
      <c r="Y1050" s="163">
        <f>IFERROR((PERCENTRANK($L$2:$L$20355,L1050)*Multiples!$B$3)+((PERCENTRANK($W$2:$W$20355,W1050)*(1-Multiples!$B$3))),"")</f>
        <v>0.50019999999999998</v>
      </c>
      <c r="Z1050" s="165">
        <v>13</v>
      </c>
      <c r="AA1050" s="165">
        <v>26</v>
      </c>
      <c r="AB1050" s="166">
        <f t="shared" si="218"/>
        <v>-13</v>
      </c>
      <c r="AC1050" s="166">
        <f t="shared" si="219"/>
        <v>-7.5</v>
      </c>
      <c r="AD1050" s="166">
        <f t="shared" si="220"/>
        <v>-7.5</v>
      </c>
      <c r="AE1050" s="167" t="str">
        <f t="shared" si="221"/>
        <v>No</v>
      </c>
      <c r="AF1050" s="167" t="str">
        <f t="shared" si="222"/>
        <v>No</v>
      </c>
      <c r="AG1050" s="165"/>
      <c r="AH1050" s="155" t="s">
        <v>652</v>
      </c>
      <c r="AI1050" s="236"/>
      <c r="AJ1050" s="181"/>
    </row>
    <row r="1051" spans="1:36" x14ac:dyDescent="0.25">
      <c r="A1051" s="160">
        <v>4</v>
      </c>
      <c r="B1051" s="161">
        <v>2024</v>
      </c>
      <c r="C1051" s="5" t="str">
        <f t="shared" si="211"/>
        <v>2024 W4</v>
      </c>
      <c r="D1051" s="161">
        <v>529</v>
      </c>
      <c r="E1051" s="161" t="s">
        <v>649</v>
      </c>
      <c r="F1051" s="161" t="s">
        <v>30</v>
      </c>
      <c r="G1051" s="161" t="s">
        <v>21</v>
      </c>
      <c r="H1051" s="161">
        <v>3.5</v>
      </c>
      <c r="I1051" s="162">
        <v>3.5</v>
      </c>
      <c r="J1051" s="233" t="str">
        <f t="shared" si="212"/>
        <v>D0</v>
      </c>
      <c r="K1051" s="162">
        <f t="shared" si="213"/>
        <v>0</v>
      </c>
      <c r="L1051" s="227">
        <f>IF(K1051=0,0,
IF(J1051="D0.5",0.5*SUMIFS('Key Numbers'!$C$2:$C$71,'Key Numbers'!$A$2:$A$71,"&gt;="&amp;ABS($I1051),'Key Numbers'!$A$2:$A$71,"&lt;="&amp;ABS($H1051)),
IF(J1051="D-0.5",0.5*-1*SUMIFS('Key Numbers'!$C$2:$C$71,'Key Numbers'!$A$2:$A$71,"&lt;="&amp;ABS($I1051),'Key Numbers'!$A$2:$A$71,"&gt;="&amp;ABS($H1051)),
IF(J1051="F0.5",0.5*SUMIFS('Key Numbers'!$C$2:$C$71,'Key Numbers'!$A$2:$A$71,"&lt;="&amp;ABS($I1051),'Key Numbers'!$A$2:$A$71,"&gt;="&amp;ABS($H1051)),
IF(J1051="F-0.5",0.5*-1*SUMIFS('Key Numbers'!$C$2:$C$71,'Key Numbers'!$A$2:$A$71,"&gt;="&amp;ABS($I1051),'Key Numbers'!$A$2:$A$71,"&lt;="&amp;ABS($H1051)),
IF(AND(LEFT(J1051,1)="F",K1051&lt;0),-1*SUMIFS('Key Numbers'!$C$2:$C$71,'Key Numbers'!$A$2:$A$71,"&gt;="&amp;ABS($I1051),'Key Numbers'!$A$2:$A$71,"&lt;="&amp;ABS($H1051)),
IF(AND(LEFT(J1051,1)="F",K1051&gt;0),SUMIFS('Key Numbers'!$C$2:$C$71,'Key Numbers'!$A$2:$A$71,"&lt;="&amp;ABS($I1051),'Key Numbers'!$A$2:$A$71,"&gt;="&amp;ABS($H1051)),
IF(AND(LEFT(J1051,1)="D",K1051&lt;0),-1*SUMIFS('Key Numbers'!$C$2:$C$71,'Key Numbers'!$A$2:$A$71,"&lt;="&amp;ABS($I1051),'Key Numbers'!$A$2:$A$71,"&gt;="&amp;ABS($H1051)),
SUMIFS('Key Numbers'!$C$2:$C$71,'Key Numbers'!$A$2:$A$71,"&gt;="&amp;ABS($I1051),'Key Numbers'!$A$2:$A$71,"&lt;="&amp;ABS($H1051))))))))))</f>
        <v>0</v>
      </c>
      <c r="M1051" s="163" cm="1">
        <f t="array" ref="M1051">IFERROR(INDEX(DVOA!$E$2:$E$20095,MATCH($F1051&amp;$A1051-1&amp;$B1051,DVOA!$C$2:$C$20095&amp;DVOA!$A$2:$A20401&amp;DVOA!$B$2:$B$20095,0)),0)</f>
        <v>0.52</v>
      </c>
      <c r="N1051" s="163" cm="1">
        <f t="array" ref="N1051">IFERROR(INDEX(WDVOA!$W$2:$W$1616,MATCH($F1051&amp;$A1051-1&amp;$B1051,WDVOA!$U$2:$U$19616&amp;WDVOA!$V$2:$V$19616&amp;WDVOA!$B$2:$B$19616,0)),0)</f>
        <v>0</v>
      </c>
      <c r="O1051" s="163" cm="1">
        <f t="array" ref="O1051">IFERROR(INDEX(DVOA!$AC$2:$AC$20095,MATCH($F1051&amp;$A1051-1&amp;$B1051,DVOA!$C$2:$C$20095&amp;DVOA!$A$2:$A$20095&amp;DVOA!$B$2:$B$20095,0)
),0)</f>
        <v>6.6000000000000003E-2</v>
      </c>
      <c r="P1051" s="163" cm="1">
        <f t="array" ref="P1051">IFERROR(INDEX(DVOA!$E$2:$E$20095,MATCH($G1051&amp;$A1051-1&amp;$B1051,DVOA!$C$2:$C$20095&amp;DVOA!$A$2:$A20401&amp;DVOA!$B$2:$B$20095,0)),0)</f>
        <v>0.188</v>
      </c>
      <c r="Q1051" s="163" cm="1">
        <f t="array" ref="Q1051">IFERROR(INDEX(WDVOA!$W$2:$W$1616,MATCH($G1051&amp;$A1051-1&amp;$B1051,WDVOA!$U$2:$U$19616&amp;WDVOA!$V$2:$V$19616&amp;WDVOA!$B$2:$B$19616,0)),0)</f>
        <v>0</v>
      </c>
      <c r="R1051" s="163" cm="1">
        <f t="array" ref="R1051">IFERROR(INDEX(DVOA!$AC$2:$AC$20095,MATCH($G1051&amp;$A1051-1&amp;$B1051,DVOA!$C$2:$C$20095&amp;DVOA!$A$2:$A$20095&amp;DVOA!$B$2:$B$20095,0)
),0)</f>
        <v>9.6999999999999989E-2</v>
      </c>
      <c r="S1051" s="163">
        <f t="shared" si="223"/>
        <v>8.1499999999999989E-2</v>
      </c>
      <c r="T1051" s="229">
        <f t="shared" si="214"/>
        <v>0.33200000000000002</v>
      </c>
      <c r="U1051" s="229" t="str">
        <f t="shared" si="215"/>
        <v/>
      </c>
      <c r="V1051" s="164" cm="1">
        <f t="array" ref="V1051">IFERROR(IF(E1051="H",INDEX('DVOA Pred'!$G$2:$G$1000,MATCH($F1051&amp;$B1051&amp;$A1051,'DVOA Pred'!$C$2:$C$1000&amp;'DVOA Pred'!$A$2:$A$1000&amp;'DVOA Pred'!$B$2:$B$1000,0)),
INDEX('DVOA Pred'!$H$2:$H$1000,MATCH($F1051&amp;$B1051&amp;$A1051,'DVOA Pred'!$D$2:$D$1000&amp;'DVOA Pred'!$A$2:$A$1000&amp;'DVOA Pred'!$B$2:$B$1000,0))),"")</f>
        <v>2.2999999999999972</v>
      </c>
      <c r="W1051" s="164">
        <f t="shared" si="216"/>
        <v>1.2000000000000028</v>
      </c>
      <c r="X1051" s="164">
        <f t="shared" si="217"/>
        <v>1.2000000000000028</v>
      </c>
      <c r="Y1051" s="163">
        <f>IFERROR((PERCENTRANK($L$2:$L$20355,L1051)*Multiples!$B$3)+((PERCENTRANK($W$2:$W$20355,W1051)*(1-Multiples!$B$3))),"")</f>
        <v>0.49660000000000004</v>
      </c>
      <c r="Z1051" s="165">
        <v>29</v>
      </c>
      <c r="AA1051" s="165">
        <v>42</v>
      </c>
      <c r="AB1051" s="166">
        <f t="shared" si="218"/>
        <v>-13</v>
      </c>
      <c r="AC1051" s="166">
        <f t="shared" si="219"/>
        <v>-9.5</v>
      </c>
      <c r="AD1051" s="166">
        <f t="shared" si="220"/>
        <v>-9.5</v>
      </c>
      <c r="AE1051" s="167" t="str">
        <f t="shared" si="221"/>
        <v>No</v>
      </c>
      <c r="AF1051" s="167" t="str">
        <f t="shared" si="222"/>
        <v>No</v>
      </c>
      <c r="AG1051" s="165"/>
      <c r="AH1051" s="155"/>
      <c r="AI1051" s="155"/>
      <c r="AJ1051" s="180"/>
    </row>
    <row r="1052" spans="1:36" x14ac:dyDescent="0.25">
      <c r="A1052" s="160">
        <v>8</v>
      </c>
      <c r="B1052" s="161">
        <v>2024</v>
      </c>
      <c r="C1052" s="161" t="str">
        <f t="shared" si="211"/>
        <v>2024 W8</v>
      </c>
      <c r="D1052" s="161">
        <v>574</v>
      </c>
      <c r="E1052" s="161" t="s">
        <v>649</v>
      </c>
      <c r="F1052" s="161" t="s">
        <v>64</v>
      </c>
      <c r="G1052" s="161" t="s">
        <v>26</v>
      </c>
      <c r="H1052" s="161">
        <v>-1.5</v>
      </c>
      <c r="I1052" s="162">
        <v>-2.5</v>
      </c>
      <c r="J1052" s="233" t="str">
        <f t="shared" si="212"/>
        <v>F1</v>
      </c>
      <c r="K1052" s="162">
        <f t="shared" si="213"/>
        <v>1</v>
      </c>
      <c r="L1052" s="227">
        <f>IF(K1052=0,0,
IF(J1052="D0.5",0.5*SUMIFS('Key Numbers'!$C$2:$C$71,'Key Numbers'!$A$2:$A$71,"&gt;="&amp;ABS($I1052),'Key Numbers'!$A$2:$A$71,"&lt;="&amp;ABS($H1052)),
IF(J1052="D-0.5",0.5*-1*SUMIFS('Key Numbers'!$C$2:$C$71,'Key Numbers'!$A$2:$A$71,"&lt;="&amp;ABS($I1052),'Key Numbers'!$A$2:$A$71,"&gt;="&amp;ABS($H1052)),
IF(J1052="F0.5",0.5*SUMIFS('Key Numbers'!$C$2:$C$71,'Key Numbers'!$A$2:$A$71,"&lt;="&amp;ABS($I1052),'Key Numbers'!$A$2:$A$71,"&gt;="&amp;ABS($H1052)),
IF(J1052="F-0.5",0.5*-1*SUMIFS('Key Numbers'!$C$2:$C$71,'Key Numbers'!$A$2:$A$71,"&gt;="&amp;ABS($I1052),'Key Numbers'!$A$2:$A$71,"&lt;="&amp;ABS($H1052)),
IF(AND(LEFT(J1052,1)="F",K1052&lt;0),-1*SUMIFS('Key Numbers'!$C$2:$C$71,'Key Numbers'!$A$2:$A$71,"&gt;="&amp;ABS($I1052),'Key Numbers'!$A$2:$A$71,"&lt;="&amp;ABS($H1052)),
IF(AND(LEFT(J1052,1)="F",K1052&gt;0),SUMIFS('Key Numbers'!$C$2:$C$71,'Key Numbers'!$A$2:$A$71,"&lt;="&amp;ABS($I1052),'Key Numbers'!$A$2:$A$71,"&gt;="&amp;ABS($H1052)),
IF(AND(LEFT(J1052,1)="D",K1052&lt;0),-1*SUMIFS('Key Numbers'!$C$2:$C$71,'Key Numbers'!$A$2:$A$71,"&lt;="&amp;ABS($I1052),'Key Numbers'!$A$2:$A$71,"&gt;="&amp;ABS($H1052)),
SUMIFS('Key Numbers'!$C$2:$C$71,'Key Numbers'!$A$2:$A$71,"&gt;="&amp;ABS($I1052),'Key Numbers'!$A$2:$A$71,"&lt;="&amp;ABS($H1052))))))))))</f>
        <v>5.6880733944954132E-2</v>
      </c>
      <c r="M1052" s="163" cm="1">
        <f t="array" ref="M1052">IFERROR(INDEX(DVOA!$E$2:$E$20095,MATCH($F1052&amp;$A1052-1&amp;$B1052,DVOA!$C$2:$C$20095&amp;DVOA!$A$2:$A20458&amp;DVOA!$B$2:$B$20095,0)),0)</f>
        <v>2.1000000000000001E-2</v>
      </c>
      <c r="N1052" s="163" cm="1">
        <f t="array" ref="N1052">IFERROR(INDEX(WDVOA!$W$2:$W$1616,MATCH($F1052&amp;$A1052-1&amp;$B1052,WDVOA!$U$2:$U$19616&amp;WDVOA!$V$2:$V$19616&amp;WDVOA!$B$2:$B$19616,0)),0)</f>
        <v>0.17124999999999999</v>
      </c>
      <c r="O1052" s="163" cm="1">
        <f t="array" ref="O1052">IFERROR(INDEX(DVOA!$AC$2:$AC$20095,MATCH($F1052&amp;$A1052-1&amp;$B1052,DVOA!$C$2:$C$20095&amp;DVOA!$A$2:$A$20095&amp;DVOA!$B$2:$B$20095,0)
),0)</f>
        <v>9.6000000000000002E-2</v>
      </c>
      <c r="P1052" s="163" cm="1">
        <f t="array" ref="P1052">IFERROR(INDEX(DVOA!$E$2:$E$20095,MATCH($G1052&amp;$A1052-1&amp;$B1052,DVOA!$C$2:$C$20095&amp;DVOA!$A$2:$A20458&amp;DVOA!$B$2:$B$20095,0)),0)</f>
        <v>0.192</v>
      </c>
      <c r="Q1052" s="163" cm="1">
        <f t="array" ref="Q1052">IFERROR(INDEX(WDVOA!$W$2:$W$1616,MATCH($G1052&amp;$A1052-1&amp;$B1052,WDVOA!$U$2:$U$19616&amp;WDVOA!$V$2:$V$19616&amp;WDVOA!$B$2:$B$19616,0)),0)</f>
        <v>0.36150000000000004</v>
      </c>
      <c r="R1052" s="163" cm="1">
        <f t="array" ref="R1052">IFERROR(INDEX(DVOA!$AC$2:$AC$20095,MATCH($G1052&amp;$A1052-1&amp;$B1052,DVOA!$C$2:$C$20095&amp;DVOA!$A$2:$A$20095&amp;DVOA!$B$2:$B$20095,0)
),0)</f>
        <v>0.26100000000000001</v>
      </c>
      <c r="S1052" s="163">
        <f t="shared" si="223"/>
        <v>0.17849999999999999</v>
      </c>
      <c r="T1052" s="229">
        <f t="shared" si="214"/>
        <v>-0.17100000000000001</v>
      </c>
      <c r="U1052" s="229">
        <f t="shared" si="215"/>
        <v>-0.19025000000000006</v>
      </c>
      <c r="V1052" s="164" cm="1">
        <f t="array" ref="V1052">IFERROR(IF(E1052="H",INDEX('DVOA Pred'!$G$2:$G$1000,MATCH($F1052&amp;$B1052&amp;$A1052,'DVOA Pred'!$C$2:$C$1000&amp;'DVOA Pred'!$A$2:$A$1000&amp;'DVOA Pred'!$B$2:$B$1000,0)),
INDEX('DVOA Pred'!$H$2:$H$1000,MATCH($F1052&amp;$B1052&amp;$A1052,'DVOA Pred'!$D$2:$D$1000&amp;'DVOA Pred'!$A$2:$A$1000&amp;'DVOA Pred'!$B$2:$B$1000,0))),"")</f>
        <v>1.8000000000000007</v>
      </c>
      <c r="W1052" s="164">
        <f t="shared" si="216"/>
        <v>-3.3000000000000007</v>
      </c>
      <c r="X1052" s="164">
        <f t="shared" si="217"/>
        <v>-4.3000000000000007</v>
      </c>
      <c r="Y1052" s="163">
        <f>IFERROR((PERCENTRANK($L$2:$L$20355,L1052)*Multiples!$B$3)+((PERCENTRANK($W$2:$W$20355,W1052)*(1-Multiples!$B$3))),"")</f>
        <v>0.496</v>
      </c>
      <c r="Z1052" s="165"/>
      <c r="AA1052" s="165"/>
      <c r="AB1052" s="166" t="str">
        <f t="shared" si="218"/>
        <v/>
      </c>
      <c r="AC1052" s="166" t="str">
        <f t="shared" si="219"/>
        <v/>
      </c>
      <c r="AD1052" s="166" t="str">
        <f t="shared" si="220"/>
        <v/>
      </c>
      <c r="AE1052" s="167" t="str">
        <f t="shared" si="221"/>
        <v/>
      </c>
      <c r="AF1052" s="167" t="str">
        <f t="shared" si="222"/>
        <v/>
      </c>
      <c r="AG1052" s="165"/>
      <c r="AH1052" s="155"/>
      <c r="AI1052" s="236"/>
      <c r="AJ1052" s="181" t="s">
        <v>870</v>
      </c>
    </row>
    <row r="1053" spans="1:36" x14ac:dyDescent="0.25">
      <c r="A1053" s="7">
        <v>3</v>
      </c>
      <c r="B1053" s="5">
        <v>2024</v>
      </c>
      <c r="C1053" s="5" t="str">
        <f t="shared" si="211"/>
        <v>2024 W3</v>
      </c>
      <c r="D1053" s="5">
        <v>512</v>
      </c>
      <c r="E1053" s="5" t="s">
        <v>651</v>
      </c>
      <c r="F1053" s="5" t="s">
        <v>0</v>
      </c>
      <c r="G1053" s="5" t="s">
        <v>12</v>
      </c>
      <c r="H1053" s="5">
        <v>-5.5</v>
      </c>
      <c r="I1053" s="61">
        <v>-5.5</v>
      </c>
      <c r="J1053" s="62" t="str">
        <f t="shared" si="212"/>
        <v>F0</v>
      </c>
      <c r="K1053" s="61">
        <f t="shared" si="213"/>
        <v>0</v>
      </c>
      <c r="L1053" s="228">
        <f>IF(K1053=0,0,
IF(J1053="D0.5",0.5*SUMIFS('Key Numbers'!$C$2:$C$71,'Key Numbers'!$A$2:$A$71,"&gt;="&amp;ABS($I1053),'Key Numbers'!$A$2:$A$71,"&lt;="&amp;ABS($H1053)),
IF(J1053="D-0.5",0.5*-1*SUMIFS('Key Numbers'!$C$2:$C$71,'Key Numbers'!$A$2:$A$71,"&lt;="&amp;ABS($I1053),'Key Numbers'!$A$2:$A$71,"&gt;="&amp;ABS($H1053)),
IF(J1053="F0.5",0.5*SUMIFS('Key Numbers'!$C$2:$C$71,'Key Numbers'!$A$2:$A$71,"&lt;="&amp;ABS($I1053),'Key Numbers'!$A$2:$A$71,"&gt;="&amp;ABS($H1053)),
IF(J1053="F-0.5",0.5*-1*SUMIFS('Key Numbers'!$C$2:$C$71,'Key Numbers'!$A$2:$A$71,"&gt;="&amp;ABS($I1053),'Key Numbers'!$A$2:$A$71,"&lt;="&amp;ABS($H1053)),
IF(AND(LEFT(J1053,1)="F",K1053&lt;0),-1*SUMIFS('Key Numbers'!$C$2:$C$71,'Key Numbers'!$A$2:$A$71,"&gt;="&amp;ABS($I1053),'Key Numbers'!$A$2:$A$71,"&lt;="&amp;ABS($H1053)),
IF(AND(LEFT(J1053,1)="F",K1053&gt;0),SUMIFS('Key Numbers'!$C$2:$C$71,'Key Numbers'!$A$2:$A$71,"&lt;="&amp;ABS($I1053),'Key Numbers'!$A$2:$A$71,"&gt;="&amp;ABS($H1053)),
IF(AND(LEFT(J1053,1)="D",K1053&lt;0),-1*SUMIFS('Key Numbers'!$C$2:$C$71,'Key Numbers'!$A$2:$A$71,"&lt;="&amp;ABS($I1053),'Key Numbers'!$A$2:$A$71,"&gt;="&amp;ABS($H1053)),
SUMIFS('Key Numbers'!$C$2:$C$71,'Key Numbers'!$A$2:$A$71,"&gt;="&amp;ABS($I1053),'Key Numbers'!$A$2:$A$71,"&lt;="&amp;ABS($H1053))))))))))</f>
        <v>0</v>
      </c>
      <c r="M1053" s="6" cm="1">
        <f t="array" ref="M1053">IFERROR(INDEX(DVOA!$E$2:$E$20095,MATCH($F1053&amp;$A1053-1&amp;$B1053,DVOA!$C$2:$C$20095&amp;DVOA!$A$2:$A20346&amp;DVOA!$B$2:$B$20095,0)),0)</f>
        <v>0.32</v>
      </c>
      <c r="N1053" s="6" cm="1">
        <f t="array" ref="N1053">IFERROR(INDEX(WDVOA!$W$2:$W$1616,MATCH($F1053&amp;$A1053-1&amp;$B1053,WDVOA!$U$2:$U$19616&amp;WDVOA!$V$2:$V$19616&amp;WDVOA!$B$2:$B$19616,0)),0)</f>
        <v>0</v>
      </c>
      <c r="O1053" s="6" cm="1">
        <f t="array" ref="O1053">IFERROR(INDEX(DVOA!$AC$2:$AC$20095,MATCH($F1053&amp;$A1053-1&amp;$B1053,DVOA!$C$2:$C$20095&amp;DVOA!$A$2:$A$20095&amp;DVOA!$B$2:$B$20095,0)
),0)</f>
        <v>0.03</v>
      </c>
      <c r="P1053" s="6" cm="1">
        <f t="array" ref="P1053">IFERROR(INDEX(DVOA!$E$2:$E$20095,MATCH($G1053&amp;$A1053-1&amp;$B1053,DVOA!$C$2:$C$20095&amp;DVOA!$A$2:$A20346&amp;DVOA!$B$2:$B$20095,0)),0)</f>
        <v>-0.02</v>
      </c>
      <c r="Q1053" s="6" cm="1">
        <f t="array" ref="Q1053">IFERROR(INDEX(WDVOA!$W$2:$W$1616,MATCH($G1053&amp;$A1053-1&amp;$B1053,WDVOA!$U$2:$U$19616&amp;WDVOA!$V$2:$V$19616&amp;WDVOA!$B$2:$B$19616,0)),0)</f>
        <v>0</v>
      </c>
      <c r="R1053" s="6" cm="1">
        <f t="array" ref="R1053">IFERROR(INDEX(DVOA!$AC$2:$AC$20095,MATCH($G1053&amp;$A1053-1&amp;$B1053,DVOA!$C$2:$C$20095&amp;DVOA!$A$2:$A$20095&amp;DVOA!$B$2:$B$20095,0)
),0)</f>
        <v>0.01</v>
      </c>
      <c r="S1053" s="6">
        <f t="shared" si="223"/>
        <v>0.02</v>
      </c>
      <c r="T1053" s="104">
        <f t="shared" si="214"/>
        <v>0.34</v>
      </c>
      <c r="U1053" s="104" t="str">
        <f t="shared" si="215"/>
        <v/>
      </c>
      <c r="V1053" s="26" cm="1">
        <f t="array" ref="V1053">IFERROR(IF(E1053="H",INDEX('DVOA Pred'!$G$2:$G$1000,MATCH($F1053&amp;$B1053&amp;$A1053,'DVOA Pred'!$C$2:$C$1000&amp;'DVOA Pred'!$A$2:$A$1000&amp;'DVOA Pred'!$B$2:$B$1000,0)),
INDEX('DVOA Pred'!$H$2:$H$1000,MATCH($F1053&amp;$B1053&amp;$A1053,'DVOA Pred'!$D$2:$D$1000&amp;'DVOA Pred'!$A$2:$A$1000&amp;'DVOA Pred'!$B$2:$B$1000,0))),"")</f>
        <v>-6.6999999999999993</v>
      </c>
      <c r="W1053" s="26">
        <f t="shared" si="216"/>
        <v>1.1999999999999993</v>
      </c>
      <c r="X1053" s="26">
        <f t="shared" si="217"/>
        <v>1.1999999999999993</v>
      </c>
      <c r="Y1053" s="6">
        <f>IFERROR((PERCENTRANK($L$2:$L$20355,L1053)*Multiples!$B$3)+((PERCENTRANK($W$2:$W$20355,W1053)*(1-Multiples!$B$3))),"")</f>
        <v>0.49299999999999999</v>
      </c>
      <c r="Z1053" s="64"/>
      <c r="AA1053" s="64"/>
      <c r="AB1053" s="24" t="str">
        <f t="shared" si="218"/>
        <v/>
      </c>
      <c r="AC1053" s="24" t="str">
        <f t="shared" si="219"/>
        <v/>
      </c>
      <c r="AD1053" s="24" t="str">
        <f t="shared" si="220"/>
        <v/>
      </c>
      <c r="AE1053" s="99" t="str">
        <f t="shared" si="221"/>
        <v/>
      </c>
      <c r="AF1053" s="99" t="str">
        <f t="shared" si="222"/>
        <v/>
      </c>
      <c r="AG1053" s="64"/>
      <c r="AH1053" s="105"/>
      <c r="AI1053" s="105"/>
      <c r="AJ1053" s="66"/>
    </row>
    <row r="1054" spans="1:36" x14ac:dyDescent="0.25">
      <c r="A1054" s="160">
        <v>6</v>
      </c>
      <c r="B1054" s="161">
        <v>2024</v>
      </c>
      <c r="C1054" s="5" t="str">
        <f t="shared" si="211"/>
        <v>2024 W6</v>
      </c>
      <c r="D1054" s="161">
        <v>557</v>
      </c>
      <c r="E1054" s="161" t="s">
        <v>649</v>
      </c>
      <c r="F1054" s="161" t="s">
        <v>0</v>
      </c>
      <c r="G1054" s="161" t="s">
        <v>9</v>
      </c>
      <c r="H1054" s="161">
        <v>-2.5</v>
      </c>
      <c r="I1054" s="162">
        <v>-2</v>
      </c>
      <c r="J1054" s="233" t="str">
        <f t="shared" si="212"/>
        <v>F-0.5</v>
      </c>
      <c r="K1054" s="162">
        <f t="shared" si="213"/>
        <v>-0.5</v>
      </c>
      <c r="L1054" s="227">
        <f>IF(K1054=0,0,
IF(J1054="D0.5",0.5*SUMIFS('Key Numbers'!$C$2:$C$71,'Key Numbers'!$A$2:$A$71,"&gt;="&amp;ABS($I1054),'Key Numbers'!$A$2:$A$71,"&lt;="&amp;ABS($H1054)),
IF(J1054="D-0.5",0.5*-1*SUMIFS('Key Numbers'!$C$2:$C$71,'Key Numbers'!$A$2:$A$71,"&lt;="&amp;ABS($I1054),'Key Numbers'!$A$2:$A$71,"&gt;="&amp;ABS($H1054)),
IF(J1054="F0.5",0.5*SUMIFS('Key Numbers'!$C$2:$C$71,'Key Numbers'!$A$2:$A$71,"&lt;="&amp;ABS($I1054),'Key Numbers'!$A$2:$A$71,"&gt;="&amp;ABS($H1054)),
IF(J1054="F-0.5",0.5*-1*SUMIFS('Key Numbers'!$C$2:$C$71,'Key Numbers'!$A$2:$A$71,"&gt;="&amp;ABS($I1054),'Key Numbers'!$A$2:$A$71,"&lt;="&amp;ABS($H1054)),
IF(AND(LEFT(J1054,1)="F",K1054&lt;0),-1*SUMIFS('Key Numbers'!$C$2:$C$71,'Key Numbers'!$A$2:$A$71,"&gt;="&amp;ABS($I1054),'Key Numbers'!$A$2:$A$71,"&lt;="&amp;ABS($H1054)),
IF(AND(LEFT(J1054,1)="F",K1054&gt;0),SUMIFS('Key Numbers'!$C$2:$C$71,'Key Numbers'!$A$2:$A$71,"&lt;="&amp;ABS($I1054),'Key Numbers'!$A$2:$A$71,"&gt;="&amp;ABS($H1054)),
IF(AND(LEFT(J1054,1)="D",K1054&lt;0),-1*SUMIFS('Key Numbers'!$C$2:$C$71,'Key Numbers'!$A$2:$A$71,"&lt;="&amp;ABS($I1054),'Key Numbers'!$A$2:$A$71,"&gt;="&amp;ABS($H1054)),
SUMIFS('Key Numbers'!$C$2:$C$71,'Key Numbers'!$A$2:$A$71,"&gt;="&amp;ABS($I1054),'Key Numbers'!$A$2:$A$71,"&lt;="&amp;ABS($H1054))))))))))</f>
        <v>-2.8440366972477066E-2</v>
      </c>
      <c r="M1054" s="163" cm="1">
        <f t="array" ref="M1054">IFERROR(INDEX(DVOA!$E$2:$E$20095,MATCH($F1054&amp;$A1054-1&amp;$B1054,DVOA!$C$2:$C$20095&amp;DVOA!$A$2:$A20436&amp;DVOA!$B$2:$B$20095,0)),0)</f>
        <v>0.17600000000000002</v>
      </c>
      <c r="N1054" s="163" cm="1">
        <f t="array" ref="N1054">IFERROR(INDEX(WDVOA!$W$2:$W$1616,MATCH($F1054&amp;$A1054-1&amp;$B1054,WDVOA!$U$2:$U$19616&amp;WDVOA!$V$2:$V$19616&amp;WDVOA!$B$2:$B$19616,0)),0)</f>
        <v>0</v>
      </c>
      <c r="O1054" s="163" cm="1">
        <f t="array" ref="O1054">IFERROR(INDEX(DVOA!$AC$2:$AC$20095,MATCH($F1054&amp;$A1054-1&amp;$B1054,DVOA!$C$2:$C$20095&amp;DVOA!$A$2:$A$20095&amp;DVOA!$B$2:$B$20095,0)
),0)</f>
        <v>0.24399999999999999</v>
      </c>
      <c r="P1054" s="163" cm="1">
        <f t="array" ref="P1054">IFERROR(INDEX(DVOA!$E$2:$E$20095,MATCH($G1054&amp;$A1054-1&amp;$B1054,DVOA!$C$2:$C$20095&amp;DVOA!$A$2:$A20436&amp;DVOA!$B$2:$B$20095,0)),0)</f>
        <v>-5.7999999999999996E-2</v>
      </c>
      <c r="Q1054" s="163" cm="1">
        <f t="array" ref="Q1054">IFERROR(INDEX(WDVOA!$W$2:$W$1616,MATCH($G1054&amp;$A1054-1&amp;$B1054,WDVOA!$U$2:$U$19616&amp;WDVOA!$V$2:$V$19616&amp;WDVOA!$B$2:$B$19616,0)),0)</f>
        <v>0</v>
      </c>
      <c r="R1054" s="163" cm="1">
        <f t="array" ref="R1054">IFERROR(INDEX(DVOA!$AC$2:$AC$20095,MATCH($G1054&amp;$A1054-1&amp;$B1054,DVOA!$C$2:$C$20095&amp;DVOA!$A$2:$A$20095&amp;DVOA!$B$2:$B$20095,0)
),0)</f>
        <v>9.8000000000000004E-2</v>
      </c>
      <c r="S1054" s="163">
        <f t="shared" si="223"/>
        <v>0.17099999999999999</v>
      </c>
      <c r="T1054" s="229">
        <f t="shared" si="214"/>
        <v>0.23400000000000001</v>
      </c>
      <c r="U1054" s="229" t="str">
        <f t="shared" si="215"/>
        <v/>
      </c>
      <c r="V1054" s="164" cm="1">
        <f t="array" ref="V1054">IFERROR(IF(E1054="H",INDEX('DVOA Pred'!$G$2:$G$1000,MATCH($F1054&amp;$B1054&amp;$A1054,'DVOA Pred'!$C$2:$C$1000&amp;'DVOA Pred'!$A$2:$A$1000&amp;'DVOA Pred'!$B$2:$B$1000,0)),
INDEX('DVOA Pred'!$H$2:$H$1000,MATCH($F1054&amp;$B1054&amp;$A1054,'DVOA Pred'!$D$2:$D$1000&amp;'DVOA Pred'!$A$2:$A$1000&amp;'DVOA Pred'!$B$2:$B$1000,0))),"")</f>
        <v>-4.5</v>
      </c>
      <c r="W1054" s="164">
        <f t="shared" si="216"/>
        <v>2</v>
      </c>
      <c r="X1054" s="164">
        <f t="shared" si="217"/>
        <v>2.5</v>
      </c>
      <c r="Y1054" s="163">
        <f>IFERROR((PERCENTRANK($L$2:$L$20355,L1054)*Multiples!$B$3)+((PERCENTRANK($W$2:$W$20355,W1054)*(1-Multiples!$B$3))),"")</f>
        <v>0.49199999999999999</v>
      </c>
      <c r="Z1054" s="165">
        <v>23</v>
      </c>
      <c r="AA1054" s="165">
        <v>20</v>
      </c>
      <c r="AB1054" s="166">
        <f t="shared" si="218"/>
        <v>3</v>
      </c>
      <c r="AC1054" s="166">
        <f t="shared" si="219"/>
        <v>0.5</v>
      </c>
      <c r="AD1054" s="166">
        <f t="shared" si="220"/>
        <v>1</v>
      </c>
      <c r="AE1054" s="167" t="str">
        <f t="shared" si="221"/>
        <v>Yes</v>
      </c>
      <c r="AF1054" s="167" t="str">
        <f t="shared" si="222"/>
        <v>Yes</v>
      </c>
      <c r="AG1054" s="165"/>
      <c r="AH1054" s="155"/>
      <c r="AI1054" s="236"/>
      <c r="AJ1054" s="181"/>
    </row>
    <row r="1055" spans="1:36" x14ac:dyDescent="0.25">
      <c r="A1055" s="160">
        <v>8</v>
      </c>
      <c r="B1055" s="161">
        <v>2024</v>
      </c>
      <c r="C1055" s="161" t="str">
        <f t="shared" si="211"/>
        <v>2024 W8</v>
      </c>
      <c r="D1055" s="161">
        <v>574</v>
      </c>
      <c r="E1055" s="161" t="s">
        <v>651</v>
      </c>
      <c r="F1055" s="161" t="s">
        <v>26</v>
      </c>
      <c r="G1055" s="161" t="s">
        <v>64</v>
      </c>
      <c r="H1055" s="161">
        <v>1.5</v>
      </c>
      <c r="I1055" s="162">
        <v>2.5</v>
      </c>
      <c r="J1055" s="233" t="str">
        <f t="shared" si="212"/>
        <v>D-1</v>
      </c>
      <c r="K1055" s="162">
        <f t="shared" si="213"/>
        <v>-1</v>
      </c>
      <c r="L1055" s="227">
        <f>IF(K1055=0,0,
IF(J1055="D0.5",0.5*SUMIFS('Key Numbers'!$C$2:$C$71,'Key Numbers'!$A$2:$A$71,"&gt;="&amp;ABS($I1055),'Key Numbers'!$A$2:$A$71,"&lt;="&amp;ABS($H1055)),
IF(J1055="D-0.5",0.5*-1*SUMIFS('Key Numbers'!$C$2:$C$71,'Key Numbers'!$A$2:$A$71,"&lt;="&amp;ABS($I1055),'Key Numbers'!$A$2:$A$71,"&gt;="&amp;ABS($H1055)),
IF(J1055="F0.5",0.5*SUMIFS('Key Numbers'!$C$2:$C$71,'Key Numbers'!$A$2:$A$71,"&lt;="&amp;ABS($I1055),'Key Numbers'!$A$2:$A$71,"&gt;="&amp;ABS($H1055)),
IF(J1055="F-0.5",0.5*-1*SUMIFS('Key Numbers'!$C$2:$C$71,'Key Numbers'!$A$2:$A$71,"&gt;="&amp;ABS($I1055),'Key Numbers'!$A$2:$A$71,"&lt;="&amp;ABS($H1055)),
IF(AND(LEFT(J1055,1)="F",K1055&lt;0),-1*SUMIFS('Key Numbers'!$C$2:$C$71,'Key Numbers'!$A$2:$A$71,"&gt;="&amp;ABS($I1055),'Key Numbers'!$A$2:$A$71,"&lt;="&amp;ABS($H1055)),
IF(AND(LEFT(J1055,1)="F",K1055&gt;0),SUMIFS('Key Numbers'!$C$2:$C$71,'Key Numbers'!$A$2:$A$71,"&lt;="&amp;ABS($I1055),'Key Numbers'!$A$2:$A$71,"&gt;="&amp;ABS($H1055)),
IF(AND(LEFT(J1055,1)="D",K1055&lt;0),-1*SUMIFS('Key Numbers'!$C$2:$C$71,'Key Numbers'!$A$2:$A$71,"&lt;="&amp;ABS($I1055),'Key Numbers'!$A$2:$A$71,"&gt;="&amp;ABS($H1055)),
SUMIFS('Key Numbers'!$C$2:$C$71,'Key Numbers'!$A$2:$A$71,"&gt;="&amp;ABS($I1055),'Key Numbers'!$A$2:$A$71,"&lt;="&amp;ABS($H1055))))))))))</f>
        <v>-5.6880733944954132E-2</v>
      </c>
      <c r="M1055" s="163" cm="1">
        <f t="array" ref="M1055">IFERROR(INDEX(DVOA!$E$2:$E$20095,MATCH($F1055&amp;$A1055-1&amp;$B1055,DVOA!$C$2:$C$20095&amp;DVOA!$A$2:$A20459&amp;DVOA!$B$2:$B$20095,0)),0)</f>
        <v>0.192</v>
      </c>
      <c r="N1055" s="163" cm="1">
        <f t="array" ref="N1055">IFERROR(INDEX(WDVOA!$W$2:$W$1616,MATCH($F1055&amp;$A1055-1&amp;$B1055,WDVOA!$U$2:$U$19616&amp;WDVOA!$V$2:$V$19616&amp;WDVOA!$B$2:$B$19616,0)),0)</f>
        <v>0.36150000000000004</v>
      </c>
      <c r="O1055" s="163" cm="1">
        <f t="array" ref="O1055">IFERROR(INDEX(DVOA!$AC$2:$AC$20095,MATCH($F1055&amp;$A1055-1&amp;$B1055,DVOA!$C$2:$C$20095&amp;DVOA!$A$2:$A$20095&amp;DVOA!$B$2:$B$20095,0)
),0)</f>
        <v>0.26100000000000001</v>
      </c>
      <c r="P1055" s="163" cm="1">
        <f t="array" ref="P1055">IFERROR(INDEX(DVOA!$E$2:$E$20095,MATCH($G1055&amp;$A1055-1&amp;$B1055,DVOA!$C$2:$C$20095&amp;DVOA!$A$2:$A20459&amp;DVOA!$B$2:$B$20095,0)),0)</f>
        <v>2.1000000000000001E-2</v>
      </c>
      <c r="Q1055" s="163" cm="1">
        <f t="array" ref="Q1055">IFERROR(INDEX(WDVOA!$W$2:$W$1616,MATCH($G1055&amp;$A1055-1&amp;$B1055,WDVOA!$U$2:$U$19616&amp;WDVOA!$V$2:$V$19616&amp;WDVOA!$B$2:$B$19616,0)),0)</f>
        <v>0.17124999999999999</v>
      </c>
      <c r="R1055" s="163" cm="1">
        <f t="array" ref="R1055">IFERROR(INDEX(DVOA!$AC$2:$AC$20095,MATCH($G1055&amp;$A1055-1&amp;$B1055,DVOA!$C$2:$C$20095&amp;DVOA!$A$2:$A$20095&amp;DVOA!$B$2:$B$20095,0)
),0)</f>
        <v>9.6000000000000002E-2</v>
      </c>
      <c r="S1055" s="163">
        <f t="shared" si="223"/>
        <v>0.17849999999999999</v>
      </c>
      <c r="T1055" s="229">
        <f t="shared" si="214"/>
        <v>0.17100000000000001</v>
      </c>
      <c r="U1055" s="229">
        <f t="shared" si="215"/>
        <v>0.19025000000000006</v>
      </c>
      <c r="V1055" s="164" cm="1">
        <f t="array" ref="V1055">IFERROR(IF(E1055="H",INDEX('DVOA Pred'!$G$2:$G$1000,MATCH($F1055&amp;$B1055&amp;$A1055,'DVOA Pred'!$C$2:$C$1000&amp;'DVOA Pred'!$A$2:$A$1000&amp;'DVOA Pred'!$B$2:$B$1000,0)),
INDEX('DVOA Pred'!$H$2:$H$1000,MATCH($F1055&amp;$B1055&amp;$A1055,'DVOA Pred'!$D$2:$D$1000&amp;'DVOA Pred'!$A$2:$A$1000&amp;'DVOA Pred'!$B$2:$B$1000,0))),"")</f>
        <v>-1.8000000000000007</v>
      </c>
      <c r="W1055" s="164">
        <f t="shared" si="216"/>
        <v>3.3000000000000007</v>
      </c>
      <c r="X1055" s="164">
        <f t="shared" si="217"/>
        <v>4.3000000000000007</v>
      </c>
      <c r="Y1055" s="163">
        <f>IFERROR((PERCENTRANK($L$2:$L$20355,L1055)*Multiples!$B$3)+((PERCENTRANK($W$2:$W$20355,W1055)*(1-Multiples!$B$3))),"")</f>
        <v>0.48599999999999999</v>
      </c>
      <c r="Z1055" s="165"/>
      <c r="AA1055" s="165"/>
      <c r="AB1055" s="166" t="str">
        <f t="shared" si="218"/>
        <v/>
      </c>
      <c r="AC1055" s="166" t="str">
        <f t="shared" si="219"/>
        <v/>
      </c>
      <c r="AD1055" s="166" t="str">
        <f t="shared" si="220"/>
        <v/>
      </c>
      <c r="AE1055" s="167" t="str">
        <f t="shared" si="221"/>
        <v/>
      </c>
      <c r="AF1055" s="167" t="str">
        <f t="shared" si="222"/>
        <v/>
      </c>
      <c r="AG1055" s="165"/>
      <c r="AH1055" s="155"/>
      <c r="AI1055" s="236"/>
      <c r="AJ1055" s="181" t="s">
        <v>875</v>
      </c>
    </row>
    <row r="1056" spans="1:36" x14ac:dyDescent="0.25">
      <c r="A1056" s="160">
        <v>4</v>
      </c>
      <c r="B1056" s="161">
        <v>2024</v>
      </c>
      <c r="C1056" s="5" t="str">
        <f t="shared" si="211"/>
        <v>2024 W4</v>
      </c>
      <c r="D1056" s="161">
        <v>518</v>
      </c>
      <c r="E1056" s="161" t="s">
        <v>651</v>
      </c>
      <c r="F1056" s="161" t="s">
        <v>43</v>
      </c>
      <c r="G1056" s="161" t="s">
        <v>27</v>
      </c>
      <c r="H1056" s="161">
        <v>-1.5</v>
      </c>
      <c r="I1056" s="162">
        <v>-2.5</v>
      </c>
      <c r="J1056" s="233" t="str">
        <f t="shared" si="212"/>
        <v>F1</v>
      </c>
      <c r="K1056" s="162">
        <f t="shared" si="213"/>
        <v>1</v>
      </c>
      <c r="L1056" s="227">
        <f>IF(K1056=0,0,
IF(J1056="D0.5",0.5*SUMIFS('Key Numbers'!$C$2:$C$71,'Key Numbers'!$A$2:$A$71,"&gt;="&amp;ABS($I1056),'Key Numbers'!$A$2:$A$71,"&lt;="&amp;ABS($H1056)),
IF(J1056="D-0.5",0.5*-1*SUMIFS('Key Numbers'!$C$2:$C$71,'Key Numbers'!$A$2:$A$71,"&lt;="&amp;ABS($I1056),'Key Numbers'!$A$2:$A$71,"&gt;="&amp;ABS($H1056)),
IF(J1056="F0.5",0.5*SUMIFS('Key Numbers'!$C$2:$C$71,'Key Numbers'!$A$2:$A$71,"&lt;="&amp;ABS($I1056),'Key Numbers'!$A$2:$A$71,"&gt;="&amp;ABS($H1056)),
IF(J1056="F-0.5",0.5*-1*SUMIFS('Key Numbers'!$C$2:$C$71,'Key Numbers'!$A$2:$A$71,"&gt;="&amp;ABS($I1056),'Key Numbers'!$A$2:$A$71,"&lt;="&amp;ABS($H1056)),
IF(AND(LEFT(J1056,1)="F",K1056&lt;0),-1*SUMIFS('Key Numbers'!$C$2:$C$71,'Key Numbers'!$A$2:$A$71,"&gt;="&amp;ABS($I1056),'Key Numbers'!$A$2:$A$71,"&lt;="&amp;ABS($H1056)),
IF(AND(LEFT(J1056,1)="F",K1056&gt;0),SUMIFS('Key Numbers'!$C$2:$C$71,'Key Numbers'!$A$2:$A$71,"&lt;="&amp;ABS($I1056),'Key Numbers'!$A$2:$A$71,"&gt;="&amp;ABS($H1056)),
IF(AND(LEFT(J1056,1)="D",K1056&lt;0),-1*SUMIFS('Key Numbers'!$C$2:$C$71,'Key Numbers'!$A$2:$A$71,"&lt;="&amp;ABS($I1056),'Key Numbers'!$A$2:$A$71,"&gt;="&amp;ABS($H1056)),
SUMIFS('Key Numbers'!$C$2:$C$71,'Key Numbers'!$A$2:$A$71,"&gt;="&amp;ABS($I1056),'Key Numbers'!$A$2:$A$71,"&lt;="&amp;ABS($H1056))))))))))</f>
        <v>5.6880733944954132E-2</v>
      </c>
      <c r="M1056" s="163" cm="1">
        <f t="array" ref="M1056">IFERROR(INDEX(DVOA!$E$2:$E$20095,MATCH($F1056&amp;$A1056-1&amp;$B1056,DVOA!$C$2:$C$20095&amp;DVOA!$A$2:$A20388&amp;DVOA!$B$2:$B$20095,0)),0)</f>
        <v>-2.2000000000000002E-2</v>
      </c>
      <c r="N1056" s="163" cm="1">
        <f t="array" ref="N1056">IFERROR(INDEX(WDVOA!$W$2:$W$1616,MATCH($F1056&amp;$A1056-1&amp;$B1056,WDVOA!$U$2:$U$19616&amp;WDVOA!$V$2:$V$19616&amp;WDVOA!$B$2:$B$19616,0)),0)</f>
        <v>0</v>
      </c>
      <c r="O1056" s="163" cm="1">
        <f t="array" ref="O1056">IFERROR(INDEX(DVOA!$AC$2:$AC$20095,MATCH($F1056&amp;$A1056-1&amp;$B1056,DVOA!$C$2:$C$20095&amp;DVOA!$A$2:$A$20095&amp;DVOA!$B$2:$B$20095,0)
),0)</f>
        <v>1.7000000000000001E-2</v>
      </c>
      <c r="P1056" s="163" cm="1">
        <f t="array" ref="P1056">IFERROR(INDEX(DVOA!$E$2:$E$20095,MATCH($G1056&amp;$A1056-1&amp;$B1056,DVOA!$C$2:$C$20095&amp;DVOA!$A$2:$A20388&amp;DVOA!$B$2:$B$20095,0)),0)</f>
        <v>0.52700000000000002</v>
      </c>
      <c r="Q1056" s="163" cm="1">
        <f t="array" ref="Q1056">IFERROR(INDEX(WDVOA!$W$2:$W$1616,MATCH($G1056&amp;$A1056-1&amp;$B1056,WDVOA!$U$2:$U$19616&amp;WDVOA!$V$2:$V$19616&amp;WDVOA!$B$2:$B$19616,0)),0)</f>
        <v>0</v>
      </c>
      <c r="R1056" s="163" cm="1">
        <f t="array" ref="R1056">IFERROR(INDEX(DVOA!$AC$2:$AC$20095,MATCH($G1056&amp;$A1056-1&amp;$B1056,DVOA!$C$2:$C$20095&amp;DVOA!$A$2:$A$20095&amp;DVOA!$B$2:$B$20095,0)
),0)</f>
        <v>-0.114</v>
      </c>
      <c r="S1056" s="163">
        <f t="shared" si="223"/>
        <v>-4.8500000000000001E-2</v>
      </c>
      <c r="T1056" s="229">
        <f t="shared" si="214"/>
        <v>-0.54900000000000004</v>
      </c>
      <c r="U1056" s="229" t="str">
        <f t="shared" si="215"/>
        <v/>
      </c>
      <c r="V1056" s="164" cm="1">
        <f t="array" ref="V1056">IFERROR(IF(E1056="H",INDEX('DVOA Pred'!$G$2:$G$1000,MATCH($F1056&amp;$B1056&amp;$A1056,'DVOA Pred'!$C$2:$C$1000&amp;'DVOA Pred'!$A$2:$A$1000&amp;'DVOA Pred'!$B$2:$B$1000,0)),
INDEX('DVOA Pred'!$H$2:$H$1000,MATCH($F1056&amp;$B1056&amp;$A1056,'DVOA Pred'!$D$2:$D$1000&amp;'DVOA Pred'!$A$2:$A$1000&amp;'DVOA Pred'!$B$2:$B$1000,0))),"")</f>
        <v>3.3000000000000007</v>
      </c>
      <c r="W1056" s="164">
        <f t="shared" si="216"/>
        <v>-4.8000000000000007</v>
      </c>
      <c r="X1056" s="164">
        <f t="shared" si="217"/>
        <v>-5.8000000000000007</v>
      </c>
      <c r="Y1056" s="163">
        <f>IFERROR((PERCENTRANK($L$2:$L$20355,L1056)*Multiples!$B$3)+((PERCENTRANK($W$2:$W$20355,W1056)*(1-Multiples!$B$3))),"")</f>
        <v>0.48280000000000001</v>
      </c>
      <c r="Z1056" s="165">
        <v>26</v>
      </c>
      <c r="AA1056" s="165">
        <v>24</v>
      </c>
      <c r="AB1056" s="166">
        <f t="shared" si="218"/>
        <v>2</v>
      </c>
      <c r="AC1056" s="166">
        <f t="shared" si="219"/>
        <v>0.5</v>
      </c>
      <c r="AD1056" s="166">
        <f t="shared" si="220"/>
        <v>-0.5</v>
      </c>
      <c r="AE1056" s="167" t="str">
        <f t="shared" si="221"/>
        <v>Yes</v>
      </c>
      <c r="AF1056" s="167" t="str">
        <f t="shared" si="222"/>
        <v>No</v>
      </c>
      <c r="AG1056" s="165"/>
      <c r="AH1056" s="155"/>
      <c r="AI1056" s="155">
        <v>4</v>
      </c>
      <c r="AJ1056" s="180" t="s">
        <v>666</v>
      </c>
    </row>
    <row r="1057" spans="1:36" x14ac:dyDescent="0.25">
      <c r="A1057" s="7">
        <v>2</v>
      </c>
      <c r="B1057" s="5">
        <v>2024</v>
      </c>
      <c r="C1057" s="5" t="str">
        <f t="shared" si="211"/>
        <v>2024 W2</v>
      </c>
      <c r="D1057" s="5">
        <v>492</v>
      </c>
      <c r="E1057" s="5" t="s">
        <v>651</v>
      </c>
      <c r="F1057" s="5" t="s">
        <v>26</v>
      </c>
      <c r="G1057" s="5" t="s">
        <v>15</v>
      </c>
      <c r="H1057" s="5">
        <v>-1.5</v>
      </c>
      <c r="I1057" s="61">
        <v>-1.5</v>
      </c>
      <c r="J1057" s="62" t="str">
        <f t="shared" si="212"/>
        <v>F0</v>
      </c>
      <c r="K1057" s="61">
        <f t="shared" si="213"/>
        <v>0</v>
      </c>
      <c r="L1057" s="228">
        <f>IF(K1057=0,0,
IF(J1057="D0.5",0.5*SUMIFS('Key Numbers'!$C$2:$C$71,'Key Numbers'!$A$2:$A$71,"&gt;="&amp;ABS($I1057),'Key Numbers'!$A$2:$A$71,"&lt;="&amp;ABS($H1057)),
IF(J1057="D-0.5",0.5*-1*SUMIFS('Key Numbers'!$C$2:$C$71,'Key Numbers'!$A$2:$A$71,"&lt;="&amp;ABS($I1057),'Key Numbers'!$A$2:$A$71,"&gt;="&amp;ABS($H1057)),
IF(J1057="F0.5",0.5*SUMIFS('Key Numbers'!$C$2:$C$71,'Key Numbers'!$A$2:$A$71,"&lt;="&amp;ABS($I1057),'Key Numbers'!$A$2:$A$71,"&gt;="&amp;ABS($H1057)),
IF(J1057="F-0.5",0.5*-1*SUMIFS('Key Numbers'!$C$2:$C$71,'Key Numbers'!$A$2:$A$71,"&gt;="&amp;ABS($I1057),'Key Numbers'!$A$2:$A$71,"&lt;="&amp;ABS($H1057)),
IF(AND(LEFT(J1057,1)="F",K1057&lt;0),-1*SUMIFS('Key Numbers'!$C$2:$C$71,'Key Numbers'!$A$2:$A$71,"&gt;="&amp;ABS($I1057),'Key Numbers'!$A$2:$A$71,"&lt;="&amp;ABS($H1057)),
IF(AND(LEFT(J1057,1)="F",K1057&gt;0),SUMIFS('Key Numbers'!$C$2:$C$71,'Key Numbers'!$A$2:$A$71,"&lt;="&amp;ABS($I1057),'Key Numbers'!$A$2:$A$71,"&gt;="&amp;ABS($H1057)),
IF(AND(LEFT(J1057,1)="D",K1057&lt;0),-1*SUMIFS('Key Numbers'!$C$2:$C$71,'Key Numbers'!$A$2:$A$71,"&lt;="&amp;ABS($I1057),'Key Numbers'!$A$2:$A$71,"&gt;="&amp;ABS($H1057)),
SUMIFS('Key Numbers'!$C$2:$C$71,'Key Numbers'!$A$2:$A$71,"&gt;="&amp;ABS($I1057),'Key Numbers'!$A$2:$A$71,"&lt;="&amp;ABS($H1057))))))))))</f>
        <v>0</v>
      </c>
      <c r="M1057" s="6" cm="1">
        <f t="array" ref="M1057">IFERROR(INDEX(DVOA!$E$2:$E$20095,MATCH($F1057&amp;$A1057-1&amp;$B1057,DVOA!$C$2:$C$20095&amp;DVOA!$A$2:$A20358&amp;DVOA!$B$2:$B$20095,0)),0)</f>
        <v>-0.59699999999999998</v>
      </c>
      <c r="N1057" s="6" cm="1">
        <f t="array" ref="N1057">IFERROR(INDEX(WDVOA!$W$2:$W$1616,MATCH($F1057&amp;$A1057-1&amp;$B1057,WDVOA!$U$2:$U$19616&amp;WDVOA!$V$2:$V$19616&amp;WDVOA!$B$2:$B$19616,0)),0)</f>
        <v>0</v>
      </c>
      <c r="O1057" s="6" cm="1">
        <f t="array" ref="O1057">IFERROR(INDEX(DVOA!$AC$2:$AC$20095,MATCH($F1057&amp;$A1057-1&amp;$B1057,DVOA!$C$2:$C$20095&amp;DVOA!$A$2:$A$20095&amp;DVOA!$B$2:$B$20095,0)
),0)</f>
        <v>0</v>
      </c>
      <c r="P1057" s="6" cm="1">
        <f t="array" ref="P1057">IFERROR(INDEX(DVOA!$E$2:$E$20095,MATCH($G1057&amp;$A1057-1&amp;$B1057,DVOA!$C$2:$C$20095&amp;DVOA!$A$2:$A20358&amp;DVOA!$B$2:$B$20095,0)),0)</f>
        <v>-0.64800000000000002</v>
      </c>
      <c r="Q1057" s="6" cm="1">
        <f t="array" ref="Q1057">IFERROR(INDEX(WDVOA!$W$2:$W$1616,MATCH($G1057&amp;$A1057-1&amp;$B1057,WDVOA!$U$2:$U$19616&amp;WDVOA!$V$2:$V$19616&amp;WDVOA!$B$2:$B$19616,0)),0)</f>
        <v>0</v>
      </c>
      <c r="R1057" s="6" cm="1">
        <f t="array" ref="R1057">IFERROR(INDEX(DVOA!$AC$2:$AC$20095,MATCH($G1057&amp;$A1057-1&amp;$B1057,DVOA!$C$2:$C$20095&amp;DVOA!$A$2:$A$20095&amp;DVOA!$B$2:$B$20095,0)
),0)</f>
        <v>0</v>
      </c>
      <c r="S1057" s="6" t="str">
        <f>IF(O1057=0,"",AVERAGE(O1057,R1057))</f>
        <v/>
      </c>
      <c r="T1057" s="104">
        <f t="shared" si="214"/>
        <v>5.1000000000000045E-2</v>
      </c>
      <c r="U1057" s="104" t="str">
        <f t="shared" si="215"/>
        <v/>
      </c>
      <c r="V1057" s="26" cm="1">
        <f t="array" ref="V1057">IFERROR(IF(E1057="H",INDEX('DVOA Pred'!$G$2:$G$1000,MATCH($F1057&amp;$B1057&amp;$A1057,'DVOA Pred'!$C$2:$C$1000&amp;'DVOA Pred'!$A$2:$A$1000&amp;'DVOA Pred'!$B$2:$B$1000,0)),
INDEX('DVOA Pred'!$H$2:$H$1000,MATCH($F1057&amp;$B1057&amp;$A1057,'DVOA Pred'!$D$2:$D$1000&amp;'DVOA Pred'!$A$2:$A$1000&amp;'DVOA Pred'!$B$2:$B$1000,0))),"")</f>
        <v>-2.5</v>
      </c>
      <c r="W1057" s="26">
        <f t="shared" si="216"/>
        <v>1</v>
      </c>
      <c r="X1057" s="26">
        <f t="shared" si="217"/>
        <v>1</v>
      </c>
      <c r="Y1057" s="6">
        <f>IFERROR((PERCENTRANK($L$2:$L$20355,L1057)*Multiples!$B$3)+((PERCENTRANK($W$2:$W$20355,W1057)*(1-Multiples!$B$3))),"")</f>
        <v>0.4798</v>
      </c>
      <c r="Z1057" s="64">
        <v>21</v>
      </c>
      <c r="AA1057" s="64">
        <v>18</v>
      </c>
      <c r="AB1057" s="24">
        <f t="shared" si="218"/>
        <v>3</v>
      </c>
      <c r="AC1057" s="24">
        <f t="shared" si="219"/>
        <v>1.5</v>
      </c>
      <c r="AD1057" s="24">
        <f t="shared" si="220"/>
        <v>1.5</v>
      </c>
      <c r="AE1057" s="99" t="str">
        <f t="shared" si="221"/>
        <v>Yes</v>
      </c>
      <c r="AF1057" s="99" t="str">
        <f t="shared" si="222"/>
        <v>Yes</v>
      </c>
      <c r="AG1057" s="64"/>
      <c r="AH1057" s="105"/>
      <c r="AI1057" s="105">
        <v>1</v>
      </c>
      <c r="AJ1057" s="66"/>
    </row>
    <row r="1058" spans="1:36" x14ac:dyDescent="0.25">
      <c r="A1058" s="160">
        <v>4</v>
      </c>
      <c r="B1058" s="161">
        <v>2024</v>
      </c>
      <c r="C1058" s="5" t="str">
        <f t="shared" si="211"/>
        <v>2024 W4</v>
      </c>
      <c r="D1058" s="161">
        <v>516</v>
      </c>
      <c r="E1058" s="161" t="s">
        <v>651</v>
      </c>
      <c r="F1058" s="161" t="s">
        <v>20</v>
      </c>
      <c r="G1058" s="161" t="s">
        <v>46</v>
      </c>
      <c r="H1058" s="161">
        <v>-2.5</v>
      </c>
      <c r="I1058" s="162">
        <v>-2.5</v>
      </c>
      <c r="J1058" s="233" t="str">
        <f t="shared" si="212"/>
        <v>F0</v>
      </c>
      <c r="K1058" s="162">
        <f t="shared" si="213"/>
        <v>0</v>
      </c>
      <c r="L1058" s="227">
        <f>IF(K1058=0,0,
IF(J1058="D0.5",0.5*SUMIFS('Key Numbers'!$C$2:$C$71,'Key Numbers'!$A$2:$A$71,"&gt;="&amp;ABS($I1058),'Key Numbers'!$A$2:$A$71,"&lt;="&amp;ABS($H1058)),
IF(J1058="D-0.5",0.5*-1*SUMIFS('Key Numbers'!$C$2:$C$71,'Key Numbers'!$A$2:$A$71,"&lt;="&amp;ABS($I1058),'Key Numbers'!$A$2:$A$71,"&gt;="&amp;ABS($H1058)),
IF(J1058="F0.5",0.5*SUMIFS('Key Numbers'!$C$2:$C$71,'Key Numbers'!$A$2:$A$71,"&lt;="&amp;ABS($I1058),'Key Numbers'!$A$2:$A$71,"&gt;="&amp;ABS($H1058)),
IF(J1058="F-0.5",0.5*-1*SUMIFS('Key Numbers'!$C$2:$C$71,'Key Numbers'!$A$2:$A$71,"&gt;="&amp;ABS($I1058),'Key Numbers'!$A$2:$A$71,"&lt;="&amp;ABS($H1058)),
IF(AND(LEFT(J1058,1)="F",K1058&lt;0),-1*SUMIFS('Key Numbers'!$C$2:$C$71,'Key Numbers'!$A$2:$A$71,"&gt;="&amp;ABS($I1058),'Key Numbers'!$A$2:$A$71,"&lt;="&amp;ABS($H1058)),
IF(AND(LEFT(J1058,1)="F",K1058&gt;0),SUMIFS('Key Numbers'!$C$2:$C$71,'Key Numbers'!$A$2:$A$71,"&lt;="&amp;ABS($I1058),'Key Numbers'!$A$2:$A$71,"&gt;="&amp;ABS($H1058)),
IF(AND(LEFT(J1058,1)="D",K1058&lt;0),-1*SUMIFS('Key Numbers'!$C$2:$C$71,'Key Numbers'!$A$2:$A$71,"&lt;="&amp;ABS($I1058),'Key Numbers'!$A$2:$A$71,"&gt;="&amp;ABS($H1058)),
SUMIFS('Key Numbers'!$C$2:$C$71,'Key Numbers'!$A$2:$A$71,"&gt;="&amp;ABS($I1058),'Key Numbers'!$A$2:$A$71,"&lt;="&amp;ABS($H1058))))))))))</f>
        <v>0</v>
      </c>
      <c r="M1058" s="163" cm="1">
        <f t="array" ref="M1058">IFERROR(INDEX(DVOA!$E$2:$E$20095,MATCH($F1058&amp;$A1058-1&amp;$B1058,DVOA!$C$2:$C$20095&amp;DVOA!$A$2:$A20390&amp;DVOA!$B$2:$B$20095,0)),0)</f>
        <v>0.23800000000000002</v>
      </c>
      <c r="N1058" s="163" cm="1">
        <f t="array" ref="N1058">IFERROR(INDEX(WDVOA!$W$2:$W$1616,MATCH($F1058&amp;$A1058-1&amp;$B1058,WDVOA!$U$2:$U$19616&amp;WDVOA!$V$2:$V$19616&amp;WDVOA!$B$2:$B$19616,0)),0)</f>
        <v>0</v>
      </c>
      <c r="O1058" s="163" cm="1">
        <f t="array" ref="O1058">IFERROR(INDEX(DVOA!$AC$2:$AC$20095,MATCH($F1058&amp;$A1058-1&amp;$B1058,DVOA!$C$2:$C$20095&amp;DVOA!$A$2:$A$20095&amp;DVOA!$B$2:$B$20095,0)
),0)</f>
        <v>7.4999999999999997E-2</v>
      </c>
      <c r="P1058" s="163" cm="1">
        <f t="array" ref="P1058">IFERROR(INDEX(DVOA!$E$2:$E$20095,MATCH($G1058&amp;$A1058-1&amp;$B1058,DVOA!$C$2:$C$20095&amp;DVOA!$A$2:$A20390&amp;DVOA!$B$2:$B$20095,0)),0)</f>
        <v>0.436</v>
      </c>
      <c r="Q1058" s="163" cm="1">
        <f t="array" ref="Q1058">IFERROR(INDEX(WDVOA!$W$2:$W$1616,MATCH($G1058&amp;$A1058-1&amp;$B1058,WDVOA!$U$2:$U$19616&amp;WDVOA!$V$2:$V$19616&amp;WDVOA!$B$2:$B$19616,0)),0)</f>
        <v>0</v>
      </c>
      <c r="R1058" s="163" cm="1">
        <f t="array" ref="R1058">IFERROR(INDEX(DVOA!$AC$2:$AC$20095,MATCH($G1058&amp;$A1058-1&amp;$B1058,DVOA!$C$2:$C$20095&amp;DVOA!$A$2:$A$20095&amp;DVOA!$B$2:$B$20095,0)
),0)</f>
        <v>1.9E-2</v>
      </c>
      <c r="S1058" s="163">
        <f>AVERAGE(O1058,R1058)</f>
        <v>4.7E-2</v>
      </c>
      <c r="T1058" s="229">
        <f t="shared" si="214"/>
        <v>-0.19799999999999998</v>
      </c>
      <c r="U1058" s="229" t="str">
        <f t="shared" si="215"/>
        <v/>
      </c>
      <c r="V1058" s="164" cm="1">
        <f t="array" ref="V1058">IFERROR(IF(E1058="H",INDEX('DVOA Pred'!$G$2:$G$1000,MATCH($F1058&amp;$B1058&amp;$A1058,'DVOA Pred'!$C$2:$C$1000&amp;'DVOA Pred'!$A$2:$A$1000&amp;'DVOA Pred'!$B$2:$B$1000,0)),
INDEX('DVOA Pred'!$H$2:$H$1000,MATCH($F1058&amp;$B1058&amp;$A1058,'DVOA Pred'!$D$2:$D$1000&amp;'DVOA Pred'!$A$2:$A$1000&amp;'DVOA Pred'!$B$2:$B$1000,0))),"")</f>
        <v>-3.5</v>
      </c>
      <c r="W1058" s="164">
        <f t="shared" si="216"/>
        <v>1</v>
      </c>
      <c r="X1058" s="164">
        <f t="shared" si="217"/>
        <v>1</v>
      </c>
      <c r="Y1058" s="163">
        <f>IFERROR((PERCENTRANK($L$2:$L$20355,L1058)*Multiples!$B$3)+((PERCENTRANK($W$2:$W$20355,W1058)*(1-Multiples!$B$3))),"")</f>
        <v>0.4798</v>
      </c>
      <c r="Z1058" s="165">
        <v>29</v>
      </c>
      <c r="AA1058" s="165">
        <v>31</v>
      </c>
      <c r="AB1058" s="166">
        <f t="shared" si="218"/>
        <v>-2</v>
      </c>
      <c r="AC1058" s="166">
        <f t="shared" si="219"/>
        <v>-4.5</v>
      </c>
      <c r="AD1058" s="166">
        <f t="shared" si="220"/>
        <v>-4.5</v>
      </c>
      <c r="AE1058" s="167" t="str">
        <f t="shared" si="221"/>
        <v>No</v>
      </c>
      <c r="AF1058" s="167" t="str">
        <f t="shared" si="222"/>
        <v>No</v>
      </c>
      <c r="AG1058" s="165"/>
      <c r="AH1058" s="155"/>
      <c r="AI1058" s="155"/>
      <c r="AJ1058" s="180" t="s">
        <v>665</v>
      </c>
    </row>
    <row r="1059" spans="1:36" x14ac:dyDescent="0.25">
      <c r="A1059" s="7">
        <v>2</v>
      </c>
      <c r="B1059" s="5">
        <v>2024</v>
      </c>
      <c r="C1059" s="5" t="str">
        <f t="shared" si="211"/>
        <v>2024 W2</v>
      </c>
      <c r="D1059" s="5">
        <v>490</v>
      </c>
      <c r="E1059" s="5" t="s">
        <v>649</v>
      </c>
      <c r="F1059" s="5" t="s">
        <v>1</v>
      </c>
      <c r="G1059" s="5" t="s">
        <v>46</v>
      </c>
      <c r="H1059" s="5">
        <v>-5.5</v>
      </c>
      <c r="I1059" s="61">
        <v>-4.5</v>
      </c>
      <c r="J1059" s="62" t="str">
        <f t="shared" si="212"/>
        <v>F-1</v>
      </c>
      <c r="K1059" s="61">
        <f t="shared" si="213"/>
        <v>-1</v>
      </c>
      <c r="L1059" s="228">
        <f>IF(K1059=0,0,
IF(J1059="D0.5",0.5*SUMIFS('Key Numbers'!$C$2:$C$71,'Key Numbers'!$A$2:$A$71,"&gt;="&amp;ABS($I1059),'Key Numbers'!$A$2:$A$71,"&lt;="&amp;ABS($H1059)),
IF(J1059="D-0.5",0.5*-1*SUMIFS('Key Numbers'!$C$2:$C$71,'Key Numbers'!$A$2:$A$71,"&lt;="&amp;ABS($I1059),'Key Numbers'!$A$2:$A$71,"&gt;="&amp;ABS($H1059)),
IF(J1059="F0.5",0.5*SUMIFS('Key Numbers'!$C$2:$C$71,'Key Numbers'!$A$2:$A$71,"&lt;="&amp;ABS($I1059),'Key Numbers'!$A$2:$A$71,"&gt;="&amp;ABS($H1059)),
IF(J1059="F-0.5",0.5*-1*SUMIFS('Key Numbers'!$C$2:$C$71,'Key Numbers'!$A$2:$A$71,"&gt;="&amp;ABS($I1059),'Key Numbers'!$A$2:$A$71,"&lt;="&amp;ABS($H1059)),
IF(AND(LEFT(J1059,1)="F",K1059&lt;0),-1*SUMIFS('Key Numbers'!$C$2:$C$71,'Key Numbers'!$A$2:$A$71,"&gt;="&amp;ABS($I1059),'Key Numbers'!$A$2:$A$71,"&lt;="&amp;ABS($H1059)),
IF(AND(LEFT(J1059,1)="F",K1059&gt;0),SUMIFS('Key Numbers'!$C$2:$C$71,'Key Numbers'!$A$2:$A$71,"&lt;="&amp;ABS($I1059),'Key Numbers'!$A$2:$A$71,"&gt;="&amp;ABS($H1059)),
IF(AND(LEFT(J1059,1)="D",K1059&lt;0),-1*SUMIFS('Key Numbers'!$C$2:$C$71,'Key Numbers'!$A$2:$A$71,"&lt;="&amp;ABS($I1059),'Key Numbers'!$A$2:$A$71,"&gt;="&amp;ABS($H1059)),
SUMIFS('Key Numbers'!$C$2:$C$71,'Key Numbers'!$A$2:$A$71,"&gt;="&amp;ABS($I1059),'Key Numbers'!$A$2:$A$71,"&lt;="&amp;ABS($H1059))))))))))</f>
        <v>-4.9541284403669728E-2</v>
      </c>
      <c r="M1059" s="6" cm="1">
        <f t="array" ref="M1059">IFERROR(INDEX(DVOA!$E$2:$E$20095,MATCH($F1059&amp;$A1059-1&amp;$B1059,DVOA!$C$2:$C$20095&amp;DVOA!$A$2:$A20379&amp;DVOA!$B$2:$B$20095,0)),0)</f>
        <v>0.48100000000000004</v>
      </c>
      <c r="N1059" s="6" cm="1">
        <f t="array" ref="N1059">IFERROR(INDEX(WDVOA!$W$2:$W$1616,MATCH($F1059&amp;$A1059-1&amp;$B1059,WDVOA!$U$2:$U$19616&amp;WDVOA!$V$2:$V$19616&amp;WDVOA!$B$2:$B$19616,0)),0)</f>
        <v>0</v>
      </c>
      <c r="O1059" s="6" cm="1">
        <f t="array" ref="O1059">IFERROR(INDEX(DVOA!$AC$2:$AC$20095,MATCH($F1059&amp;$A1059-1&amp;$B1059,DVOA!$C$2:$C$20095&amp;DVOA!$A$2:$A$20095&amp;DVOA!$B$2:$B$20095,0)
),0)</f>
        <v>0</v>
      </c>
      <c r="P1059" s="6" cm="1">
        <f t="array" ref="P1059">IFERROR(INDEX(DVOA!$E$2:$E$20095,MATCH($G1059&amp;$A1059-1&amp;$B1059,DVOA!$C$2:$C$20095&amp;DVOA!$A$2:$A20379&amp;DVOA!$B$2:$B$20095,0)),0)</f>
        <v>0.72799999999999998</v>
      </c>
      <c r="Q1059" s="6" cm="1">
        <f t="array" ref="Q1059">IFERROR(INDEX(WDVOA!$W$2:$W$1616,MATCH($G1059&amp;$A1059-1&amp;$B1059,WDVOA!$U$2:$U$19616&amp;WDVOA!$V$2:$V$19616&amp;WDVOA!$B$2:$B$19616,0)),0)</f>
        <v>0</v>
      </c>
      <c r="R1059" s="6" cm="1">
        <f t="array" ref="R1059">IFERROR(INDEX(DVOA!$AC$2:$AC$20095,MATCH($G1059&amp;$A1059-1&amp;$B1059,DVOA!$C$2:$C$20095&amp;DVOA!$A$2:$A$20095&amp;DVOA!$B$2:$B$20095,0)
),0)</f>
        <v>0</v>
      </c>
      <c r="S1059" s="6" t="str">
        <f>IF(O1059=0,"",AVERAGE(O1059,R1059))</f>
        <v/>
      </c>
      <c r="T1059" s="104">
        <f t="shared" si="214"/>
        <v>-0.24699999999999994</v>
      </c>
      <c r="U1059" s="104" t="str">
        <f t="shared" si="215"/>
        <v/>
      </c>
      <c r="V1059" s="26" cm="1">
        <f t="array" ref="V1059">IFERROR(IF(E1059="H",INDEX('DVOA Pred'!$G$2:$G$1000,MATCH($F1059&amp;$B1059&amp;$A1059,'DVOA Pred'!$C$2:$C$1000&amp;'DVOA Pred'!$A$2:$A$1000&amp;'DVOA Pred'!$B$2:$B$1000,0)),
INDEX('DVOA Pred'!$H$2:$H$1000,MATCH($F1059&amp;$B1059&amp;$A1059,'DVOA Pred'!$D$2:$D$1000&amp;'DVOA Pred'!$A$2:$A$1000&amp;'DVOA Pred'!$B$2:$B$1000,0))),"")</f>
        <v>-7.8000000000000007</v>
      </c>
      <c r="W1059" s="26">
        <f t="shared" si="216"/>
        <v>2.3000000000000007</v>
      </c>
      <c r="X1059" s="26">
        <f t="shared" si="217"/>
        <v>3.3000000000000007</v>
      </c>
      <c r="Y1059" s="6">
        <f>IFERROR((PERCENTRANK($L$2:$L$20355,L1059)*Multiples!$B$3)+((PERCENTRANK($W$2:$W$20355,W1059)*(1-Multiples!$B$3))),"")</f>
        <v>0.4778</v>
      </c>
      <c r="Z1059" s="64">
        <v>17</v>
      </c>
      <c r="AA1059" s="64">
        <v>23</v>
      </c>
      <c r="AB1059" s="24">
        <f t="shared" si="218"/>
        <v>-6</v>
      </c>
      <c r="AC1059" s="24">
        <f t="shared" si="219"/>
        <v>-11.5</v>
      </c>
      <c r="AD1059" s="24">
        <f t="shared" si="220"/>
        <v>-10.5</v>
      </c>
      <c r="AE1059" s="99" t="str">
        <f t="shared" si="221"/>
        <v>No</v>
      </c>
      <c r="AF1059" s="99" t="str">
        <f t="shared" si="222"/>
        <v>No</v>
      </c>
      <c r="AG1059" s="64" t="s">
        <v>652</v>
      </c>
      <c r="AH1059" s="105"/>
      <c r="AI1059" s="237" t="s">
        <v>652</v>
      </c>
      <c r="AJ1059" s="66"/>
    </row>
    <row r="1060" spans="1:36" x14ac:dyDescent="0.25">
      <c r="A1060" s="160">
        <v>4</v>
      </c>
      <c r="B1060" s="161">
        <v>2024</v>
      </c>
      <c r="C1060" s="5" t="str">
        <f t="shared" si="211"/>
        <v>2024 W4</v>
      </c>
      <c r="D1060" s="161">
        <v>523</v>
      </c>
      <c r="E1060" s="161" t="s">
        <v>651</v>
      </c>
      <c r="F1060" s="161" t="s">
        <v>23</v>
      </c>
      <c r="G1060" s="161" t="s">
        <v>26</v>
      </c>
      <c r="H1060" s="161">
        <v>-3.5</v>
      </c>
      <c r="I1060" s="162">
        <v>-3.5</v>
      </c>
      <c r="J1060" s="233" t="str">
        <f t="shared" si="212"/>
        <v>F0</v>
      </c>
      <c r="K1060" s="162">
        <f t="shared" si="213"/>
        <v>0</v>
      </c>
      <c r="L1060" s="227">
        <f>IF(K1060=0,0,
IF(J1060="D0.5",0.5*SUMIFS('Key Numbers'!$C$2:$C$71,'Key Numbers'!$A$2:$A$71,"&gt;="&amp;ABS($I1060),'Key Numbers'!$A$2:$A$71,"&lt;="&amp;ABS($H1060)),
IF(J1060="D-0.5",0.5*-1*SUMIFS('Key Numbers'!$C$2:$C$71,'Key Numbers'!$A$2:$A$71,"&lt;="&amp;ABS($I1060),'Key Numbers'!$A$2:$A$71,"&gt;="&amp;ABS($H1060)),
IF(J1060="F0.5",0.5*SUMIFS('Key Numbers'!$C$2:$C$71,'Key Numbers'!$A$2:$A$71,"&lt;="&amp;ABS($I1060),'Key Numbers'!$A$2:$A$71,"&gt;="&amp;ABS($H1060)),
IF(J1060="F-0.5",0.5*-1*SUMIFS('Key Numbers'!$C$2:$C$71,'Key Numbers'!$A$2:$A$71,"&gt;="&amp;ABS($I1060),'Key Numbers'!$A$2:$A$71,"&lt;="&amp;ABS($H1060)),
IF(AND(LEFT(J1060,1)="F",K1060&lt;0),-1*SUMIFS('Key Numbers'!$C$2:$C$71,'Key Numbers'!$A$2:$A$71,"&gt;="&amp;ABS($I1060),'Key Numbers'!$A$2:$A$71,"&lt;="&amp;ABS($H1060)),
IF(AND(LEFT(J1060,1)="F",K1060&gt;0),SUMIFS('Key Numbers'!$C$2:$C$71,'Key Numbers'!$A$2:$A$71,"&lt;="&amp;ABS($I1060),'Key Numbers'!$A$2:$A$71,"&gt;="&amp;ABS($H1060)),
IF(AND(LEFT(J1060,1)="D",K1060&lt;0),-1*SUMIFS('Key Numbers'!$C$2:$C$71,'Key Numbers'!$A$2:$A$71,"&lt;="&amp;ABS($I1060),'Key Numbers'!$A$2:$A$71,"&gt;="&amp;ABS($H1060)),
SUMIFS('Key Numbers'!$C$2:$C$71,'Key Numbers'!$A$2:$A$71,"&gt;="&amp;ABS($I1060),'Key Numbers'!$A$2:$A$71,"&lt;="&amp;ABS($H1060))))))))))</f>
        <v>0</v>
      </c>
      <c r="M1060" s="163" cm="1">
        <f t="array" ref="M1060">IFERROR(INDEX(DVOA!$E$2:$E$20095,MATCH($F1060&amp;$A1060-1&amp;$B1060,DVOA!$C$2:$C$20095&amp;DVOA!$A$2:$A20383&amp;DVOA!$B$2:$B$20095,0)),0)</f>
        <v>8.4000000000000005E-2</v>
      </c>
      <c r="N1060" s="163" cm="1">
        <f t="array" ref="N1060">IFERROR(INDEX(WDVOA!$W$2:$W$1616,MATCH($F1060&amp;$A1060-1&amp;$B1060,WDVOA!$U$2:$U$19616&amp;WDVOA!$V$2:$V$19616&amp;WDVOA!$B$2:$B$19616,0)),0)</f>
        <v>0</v>
      </c>
      <c r="O1060" s="163" cm="1">
        <f t="array" ref="O1060">IFERROR(INDEX(DVOA!$AC$2:$AC$20095,MATCH($F1060&amp;$A1060-1&amp;$B1060,DVOA!$C$2:$C$20095&amp;DVOA!$A$2:$A$20095&amp;DVOA!$B$2:$B$20095,0)
),0)</f>
        <v>2.8999999999999998E-2</v>
      </c>
      <c r="P1060" s="163" cm="1">
        <f t="array" ref="P1060">IFERROR(INDEX(DVOA!$E$2:$E$20095,MATCH($G1060&amp;$A1060-1&amp;$B1060,DVOA!$C$2:$C$20095&amp;DVOA!$A$2:$A20383&amp;DVOA!$B$2:$B$20095,0)),0)</f>
        <v>-0.26899999999999996</v>
      </c>
      <c r="Q1060" s="163" cm="1">
        <f t="array" ref="Q1060">IFERROR(INDEX(WDVOA!$W$2:$W$1616,MATCH($G1060&amp;$A1060-1&amp;$B1060,WDVOA!$U$2:$U$19616&amp;WDVOA!$V$2:$V$19616&amp;WDVOA!$B$2:$B$19616,0)),0)</f>
        <v>0</v>
      </c>
      <c r="R1060" s="163" cm="1">
        <f t="array" ref="R1060">IFERROR(INDEX(DVOA!$AC$2:$AC$20095,MATCH($G1060&amp;$A1060-1&amp;$B1060,DVOA!$C$2:$C$20095&amp;DVOA!$A$2:$A$20095&amp;DVOA!$B$2:$B$20095,0)
),0)</f>
        <v>-4.0999999999999995E-2</v>
      </c>
      <c r="S1060" s="163">
        <f t="shared" ref="S1060:S1067" si="224">AVERAGE(O1060,R1060)</f>
        <v>-5.9999999999999984E-3</v>
      </c>
      <c r="T1060" s="229">
        <f t="shared" si="214"/>
        <v>0.35299999999999998</v>
      </c>
      <c r="U1060" s="229" t="str">
        <f t="shared" si="215"/>
        <v/>
      </c>
      <c r="V1060" s="164" cm="1">
        <f t="array" ref="V1060">IFERROR(IF(E1060="H",INDEX('DVOA Pred'!$G$2:$G$1000,MATCH($F1060&amp;$B1060&amp;$A1060,'DVOA Pred'!$C$2:$C$1000&amp;'DVOA Pred'!$A$2:$A$1000&amp;'DVOA Pred'!$B$2:$B$1000,0)),
INDEX('DVOA Pred'!$H$2:$H$1000,MATCH($F1060&amp;$B1060&amp;$A1060,'DVOA Pred'!$D$2:$D$1000&amp;'DVOA Pred'!$A$2:$A$1000&amp;'DVOA Pred'!$B$2:$B$1000,0))),"")</f>
        <v>-4.4000000000000021</v>
      </c>
      <c r="W1060" s="164">
        <f t="shared" si="216"/>
        <v>0.90000000000000213</v>
      </c>
      <c r="X1060" s="164">
        <f t="shared" si="217"/>
        <v>0.90000000000000213</v>
      </c>
      <c r="Y1060" s="163">
        <f>IFERROR((PERCENTRANK($L$2:$L$20355,L1060)*Multiples!$B$3)+((PERCENTRANK($W$2:$W$20355,W1060)*(1-Multiples!$B$3))),"")</f>
        <v>0.47420000000000007</v>
      </c>
      <c r="Z1060" s="165">
        <v>42</v>
      </c>
      <c r="AA1060" s="165">
        <v>14</v>
      </c>
      <c r="AB1060" s="166">
        <f t="shared" si="218"/>
        <v>28</v>
      </c>
      <c r="AC1060" s="166">
        <f t="shared" si="219"/>
        <v>24.5</v>
      </c>
      <c r="AD1060" s="166">
        <f t="shared" si="220"/>
        <v>24.5</v>
      </c>
      <c r="AE1060" s="167" t="str">
        <f t="shared" si="221"/>
        <v>Yes</v>
      </c>
      <c r="AF1060" s="167" t="str">
        <f t="shared" si="222"/>
        <v>Yes</v>
      </c>
      <c r="AG1060" s="165"/>
      <c r="AH1060" s="155"/>
      <c r="AI1060" s="238"/>
      <c r="AJ1060" s="180" t="s">
        <v>671</v>
      </c>
    </row>
    <row r="1061" spans="1:36" x14ac:dyDescent="0.25">
      <c r="A1061" s="160">
        <v>8</v>
      </c>
      <c r="B1061" s="161">
        <v>2024</v>
      </c>
      <c r="C1061" s="161" t="str">
        <f t="shared" si="211"/>
        <v>2024 W8</v>
      </c>
      <c r="D1061" s="161">
        <v>579</v>
      </c>
      <c r="E1061" s="161" t="s">
        <v>651</v>
      </c>
      <c r="F1061" s="161" t="s">
        <v>12</v>
      </c>
      <c r="G1061" s="161" t="s">
        <v>20</v>
      </c>
      <c r="H1061" s="161">
        <v>4.5</v>
      </c>
      <c r="I1061" s="162">
        <v>4</v>
      </c>
      <c r="J1061" s="233" t="str">
        <f t="shared" si="212"/>
        <v>D0.5</v>
      </c>
      <c r="K1061" s="162">
        <f t="shared" si="213"/>
        <v>0.5</v>
      </c>
      <c r="L1061" s="227">
        <f>IF(K1061=0,0,
IF(J1061="D0.5",0.5*SUMIFS('Key Numbers'!$C$2:$C$71,'Key Numbers'!$A$2:$A$71,"&gt;="&amp;ABS($I1061),'Key Numbers'!$A$2:$A$71,"&lt;="&amp;ABS($H1061)),
IF(J1061="D-0.5",0.5*-1*SUMIFS('Key Numbers'!$C$2:$C$71,'Key Numbers'!$A$2:$A$71,"&lt;="&amp;ABS($I1061),'Key Numbers'!$A$2:$A$71,"&gt;="&amp;ABS($H1061)),
IF(J1061="F0.5",0.5*SUMIFS('Key Numbers'!$C$2:$C$71,'Key Numbers'!$A$2:$A$71,"&lt;="&amp;ABS($I1061),'Key Numbers'!$A$2:$A$71,"&gt;="&amp;ABS($H1061)),
IF(J1061="F-0.5",0.5*-1*SUMIFS('Key Numbers'!$C$2:$C$71,'Key Numbers'!$A$2:$A$71,"&gt;="&amp;ABS($I1061),'Key Numbers'!$A$2:$A$71,"&lt;="&amp;ABS($H1061)),
IF(AND(LEFT(J1061,1)="F",K1061&lt;0),-1*SUMIFS('Key Numbers'!$C$2:$C$71,'Key Numbers'!$A$2:$A$71,"&gt;="&amp;ABS($I1061),'Key Numbers'!$A$2:$A$71,"&lt;="&amp;ABS($H1061)),
IF(AND(LEFT(J1061,1)="F",K1061&gt;0),SUMIFS('Key Numbers'!$C$2:$C$71,'Key Numbers'!$A$2:$A$71,"&lt;="&amp;ABS($I1061),'Key Numbers'!$A$2:$A$71,"&gt;="&amp;ABS($H1061)),
IF(AND(LEFT(J1061,1)="D",K1061&lt;0),-1*SUMIFS('Key Numbers'!$C$2:$C$71,'Key Numbers'!$A$2:$A$71,"&lt;="&amp;ABS($I1061),'Key Numbers'!$A$2:$A$71,"&gt;="&amp;ABS($H1061)),
SUMIFS('Key Numbers'!$C$2:$C$71,'Key Numbers'!$A$2:$A$71,"&gt;="&amp;ABS($I1061),'Key Numbers'!$A$2:$A$71,"&lt;="&amp;ABS($H1061))))))))))</f>
        <v>2.9357798165137616E-2</v>
      </c>
      <c r="M1061" s="163" cm="1">
        <f t="array" ref="M1061">IFERROR(INDEX(DVOA!$E$2:$E$20095,MATCH($F1061&amp;$A1061-1&amp;$B1061,DVOA!$C$2:$C$20095&amp;DVOA!$A$2:$A20468&amp;DVOA!$B$2:$B$20095,0)),0)</f>
        <v>-0.17</v>
      </c>
      <c r="N1061" s="163" cm="1">
        <f t="array" ref="N1061">IFERROR(INDEX(WDVOA!$W$2:$W$1616,MATCH($F1061&amp;$A1061-1&amp;$B1061,WDVOA!$U$2:$U$19616&amp;WDVOA!$V$2:$V$19616&amp;WDVOA!$B$2:$B$19616,0)),0)</f>
        <v>-0.33174999999999999</v>
      </c>
      <c r="O1061" s="163" cm="1">
        <f t="array" ref="O1061">IFERROR(INDEX(DVOA!$AC$2:$AC$20095,MATCH($F1061&amp;$A1061-1&amp;$B1061,DVOA!$C$2:$C$20095&amp;DVOA!$A$2:$A$20095&amp;DVOA!$B$2:$B$20095,0)
),0)</f>
        <v>0.185</v>
      </c>
      <c r="P1061" s="163" cm="1">
        <f t="array" ref="P1061">IFERROR(INDEX(DVOA!$E$2:$E$20095,MATCH($G1061&amp;$A1061-1&amp;$B1061,DVOA!$C$2:$C$20095&amp;DVOA!$A$2:$A20468&amp;DVOA!$B$2:$B$20095,0)),0)</f>
        <v>0.185</v>
      </c>
      <c r="Q1061" s="163" cm="1">
        <f t="array" ref="Q1061">IFERROR(INDEX(WDVOA!$W$2:$W$1616,MATCH($G1061&amp;$A1061-1&amp;$B1061,WDVOA!$U$2:$U$19616&amp;WDVOA!$V$2:$V$19616&amp;WDVOA!$B$2:$B$19616,0)),0)</f>
        <v>0.16450000000000001</v>
      </c>
      <c r="R1061" s="163" cm="1">
        <f t="array" ref="R1061">IFERROR(INDEX(DVOA!$AC$2:$AC$20095,MATCH($G1061&amp;$A1061-1&amp;$B1061,DVOA!$C$2:$C$20095&amp;DVOA!$A$2:$A$20095&amp;DVOA!$B$2:$B$20095,0)
),0)</f>
        <v>2.7E-2</v>
      </c>
      <c r="S1061" s="163">
        <f t="shared" si="224"/>
        <v>0.106</v>
      </c>
      <c r="T1061" s="229">
        <f t="shared" si="214"/>
        <v>-0.35499999999999998</v>
      </c>
      <c r="U1061" s="229">
        <f t="shared" si="215"/>
        <v>-0.49624999999999997</v>
      </c>
      <c r="V1061" s="164" cm="1">
        <f t="array" ref="V1061">IFERROR(IF(E1061="H",INDEX('DVOA Pred'!$G$2:$G$1000,MATCH($F1061&amp;$B1061&amp;$A1061,'DVOA Pred'!$C$2:$C$1000&amp;'DVOA Pred'!$A$2:$A$1000&amp;'DVOA Pred'!$B$2:$B$1000,0)),
INDEX('DVOA Pred'!$H$2:$H$1000,MATCH($F1061&amp;$B1061&amp;$A1061,'DVOA Pred'!$D$2:$D$1000&amp;'DVOA Pred'!$A$2:$A$1000&amp;'DVOA Pred'!$B$2:$B$1000,0))),"")</f>
        <v>7</v>
      </c>
      <c r="W1061" s="164">
        <f t="shared" si="216"/>
        <v>-2.5</v>
      </c>
      <c r="X1061" s="164">
        <f t="shared" si="217"/>
        <v>-3</v>
      </c>
      <c r="Y1061" s="163">
        <f>IFERROR((PERCENTRANK($L$2:$L$20355,L1061)*Multiples!$B$3)+((PERCENTRANK($W$2:$W$20355,W1061)*(1-Multiples!$B$3))),"")</f>
        <v>0.47420000000000001</v>
      </c>
      <c r="Z1061" s="165"/>
      <c r="AA1061" s="165"/>
      <c r="AB1061" s="166" t="str">
        <f t="shared" si="218"/>
        <v/>
      </c>
      <c r="AC1061" s="166" t="str">
        <f t="shared" si="219"/>
        <v/>
      </c>
      <c r="AD1061" s="166" t="str">
        <f t="shared" si="220"/>
        <v/>
      </c>
      <c r="AE1061" s="167" t="str">
        <f t="shared" si="221"/>
        <v/>
      </c>
      <c r="AF1061" s="167" t="str">
        <f t="shared" si="222"/>
        <v/>
      </c>
      <c r="AG1061" s="165"/>
      <c r="AH1061" s="155"/>
      <c r="AI1061" s="236"/>
      <c r="AJ1061" s="181"/>
    </row>
    <row r="1062" spans="1:36" x14ac:dyDescent="0.25">
      <c r="A1062" s="160">
        <v>6</v>
      </c>
      <c r="B1062" s="161">
        <v>2024</v>
      </c>
      <c r="C1062" s="5" t="str">
        <f t="shared" si="211"/>
        <v>2024 W6</v>
      </c>
      <c r="D1062" s="161">
        <v>547</v>
      </c>
      <c r="E1062" s="161" t="s">
        <v>649</v>
      </c>
      <c r="F1062" s="161" t="s">
        <v>23</v>
      </c>
      <c r="G1062" s="161" t="s">
        <v>20</v>
      </c>
      <c r="H1062" s="161">
        <v>5.5</v>
      </c>
      <c r="I1062" s="162">
        <v>5</v>
      </c>
      <c r="J1062" s="233" t="str">
        <f t="shared" si="212"/>
        <v>D0.5</v>
      </c>
      <c r="K1062" s="162">
        <f t="shared" si="213"/>
        <v>0.5</v>
      </c>
      <c r="L1062" s="227">
        <f>IF(K1062=0,0,
IF(J1062="D0.5",0.5*SUMIFS('Key Numbers'!$C$2:$C$71,'Key Numbers'!$A$2:$A$71,"&gt;="&amp;ABS($I1062),'Key Numbers'!$A$2:$A$71,"&lt;="&amp;ABS($H1062)),
IF(J1062="D-0.5",0.5*-1*SUMIFS('Key Numbers'!$C$2:$C$71,'Key Numbers'!$A$2:$A$71,"&lt;="&amp;ABS($I1062),'Key Numbers'!$A$2:$A$71,"&gt;="&amp;ABS($H1062)),
IF(J1062="F0.5",0.5*SUMIFS('Key Numbers'!$C$2:$C$71,'Key Numbers'!$A$2:$A$71,"&lt;="&amp;ABS($I1062),'Key Numbers'!$A$2:$A$71,"&gt;="&amp;ABS($H1062)),
IF(J1062="F-0.5",0.5*-1*SUMIFS('Key Numbers'!$C$2:$C$71,'Key Numbers'!$A$2:$A$71,"&gt;="&amp;ABS($I1062),'Key Numbers'!$A$2:$A$71,"&lt;="&amp;ABS($H1062)),
IF(AND(LEFT(J1062,1)="F",K1062&lt;0),-1*SUMIFS('Key Numbers'!$C$2:$C$71,'Key Numbers'!$A$2:$A$71,"&gt;="&amp;ABS($I1062),'Key Numbers'!$A$2:$A$71,"&lt;="&amp;ABS($H1062)),
IF(AND(LEFT(J1062,1)="F",K1062&gt;0),SUMIFS('Key Numbers'!$C$2:$C$71,'Key Numbers'!$A$2:$A$71,"&lt;="&amp;ABS($I1062),'Key Numbers'!$A$2:$A$71,"&gt;="&amp;ABS($H1062)),
IF(AND(LEFT(J1062,1)="D",K1062&lt;0),-1*SUMIFS('Key Numbers'!$C$2:$C$71,'Key Numbers'!$A$2:$A$71,"&lt;="&amp;ABS($I1062),'Key Numbers'!$A$2:$A$71,"&gt;="&amp;ABS($H1062)),
SUMIFS('Key Numbers'!$C$2:$C$71,'Key Numbers'!$A$2:$A$71,"&gt;="&amp;ABS($I1062),'Key Numbers'!$A$2:$A$71,"&lt;="&amp;ABS($H1062))))))))))</f>
        <v>2.4770642201834864E-2</v>
      </c>
      <c r="M1062" s="163" cm="1">
        <f t="array" ref="M1062">IFERROR(INDEX(DVOA!$E$2:$E$20095,MATCH($F1062&amp;$A1062-1&amp;$B1062,DVOA!$C$2:$C$20095&amp;DVOA!$A$2:$A20437&amp;DVOA!$B$2:$B$20095,0)),0)</f>
        <v>-5.5E-2</v>
      </c>
      <c r="N1062" s="163" cm="1">
        <f t="array" ref="N1062">IFERROR(INDEX(WDVOA!$W$2:$W$1616,MATCH($F1062&amp;$A1062-1&amp;$B1062,WDVOA!$U$2:$U$19616&amp;WDVOA!$V$2:$V$19616&amp;WDVOA!$B$2:$B$19616,0)),0)</f>
        <v>0</v>
      </c>
      <c r="O1062" s="163" cm="1">
        <f t="array" ref="O1062">IFERROR(INDEX(DVOA!$AC$2:$AC$20095,MATCH($F1062&amp;$A1062-1&amp;$B1062,DVOA!$C$2:$C$20095&amp;DVOA!$A$2:$A$20095&amp;DVOA!$B$2:$B$20095,0)
),0)</f>
        <v>0.26899999999999996</v>
      </c>
      <c r="P1062" s="163" cm="1">
        <f t="array" ref="P1062">IFERROR(INDEX(DVOA!$E$2:$E$20095,MATCH($G1062&amp;$A1062-1&amp;$B1062,DVOA!$C$2:$C$20095&amp;DVOA!$A$2:$A20437&amp;DVOA!$B$2:$B$20095,0)),0)</f>
        <v>0.121</v>
      </c>
      <c r="Q1062" s="163" cm="1">
        <f t="array" ref="Q1062">IFERROR(INDEX(WDVOA!$W$2:$W$1616,MATCH($G1062&amp;$A1062-1&amp;$B1062,WDVOA!$U$2:$U$19616&amp;WDVOA!$V$2:$V$19616&amp;WDVOA!$B$2:$B$19616,0)),0)</f>
        <v>0</v>
      </c>
      <c r="R1062" s="163" cm="1">
        <f t="array" ref="R1062">IFERROR(INDEX(DVOA!$AC$2:$AC$20095,MATCH($G1062&amp;$A1062-1&amp;$B1062,DVOA!$C$2:$C$20095&amp;DVOA!$A$2:$A$20095&amp;DVOA!$B$2:$B$20095,0)
),0)</f>
        <v>4.7E-2</v>
      </c>
      <c r="S1062" s="163">
        <f t="shared" si="224"/>
        <v>0.15799999999999997</v>
      </c>
      <c r="T1062" s="229">
        <f t="shared" si="214"/>
        <v>-0.17599999999999999</v>
      </c>
      <c r="U1062" s="229" t="str">
        <f t="shared" si="215"/>
        <v/>
      </c>
      <c r="V1062" s="164" cm="1">
        <f t="array" ref="V1062">IFERROR(IF(E1062="H",INDEX('DVOA Pred'!$G$2:$G$1000,MATCH($F1062&amp;$B1062&amp;$A1062,'DVOA Pred'!$C$2:$C$1000&amp;'DVOA Pred'!$A$2:$A$1000&amp;'DVOA Pred'!$B$2:$B$1000,0)),
INDEX('DVOA Pred'!$H$2:$H$1000,MATCH($F1062&amp;$B1062&amp;$A1062,'DVOA Pred'!$D$2:$D$1000&amp;'DVOA Pred'!$A$2:$A$1000&amp;'DVOA Pred'!$B$2:$B$1000,0))),"")</f>
        <v>7.7000000000000028</v>
      </c>
      <c r="W1062" s="164">
        <f t="shared" si="216"/>
        <v>-2.2000000000000028</v>
      </c>
      <c r="X1062" s="164">
        <f t="shared" si="217"/>
        <v>-2.7000000000000028</v>
      </c>
      <c r="Y1062" s="163">
        <f>IFERROR((PERCENTRANK($L$2:$L$20355,L1062)*Multiples!$B$3)+((PERCENTRANK($W$2:$W$20355,W1062)*(1-Multiples!$B$3))),"")</f>
        <v>0.47159999999999996</v>
      </c>
      <c r="Z1062" s="165">
        <v>13</v>
      </c>
      <c r="AA1062" s="165">
        <v>34</v>
      </c>
      <c r="AB1062" s="166">
        <f t="shared" si="218"/>
        <v>-21</v>
      </c>
      <c r="AC1062" s="166">
        <f t="shared" si="219"/>
        <v>-15.5</v>
      </c>
      <c r="AD1062" s="166">
        <f t="shared" si="220"/>
        <v>-16</v>
      </c>
      <c r="AE1062" s="167" t="str">
        <f t="shared" si="221"/>
        <v>No</v>
      </c>
      <c r="AF1062" s="167" t="str">
        <f t="shared" si="222"/>
        <v>No</v>
      </c>
      <c r="AG1062" s="165" t="s">
        <v>652</v>
      </c>
      <c r="AH1062" s="155"/>
      <c r="AI1062" s="236">
        <v>1</v>
      </c>
      <c r="AJ1062" s="181"/>
    </row>
    <row r="1063" spans="1:36" x14ac:dyDescent="0.25">
      <c r="A1063" s="160">
        <v>5</v>
      </c>
      <c r="B1063" s="161">
        <v>2024</v>
      </c>
      <c r="C1063" s="5" t="str">
        <f t="shared" si="211"/>
        <v>2024 W5</v>
      </c>
      <c r="D1063" s="161">
        <v>535</v>
      </c>
      <c r="E1063" s="161" t="s">
        <v>649</v>
      </c>
      <c r="F1063" s="161" t="s">
        <v>18</v>
      </c>
      <c r="G1063" s="161" t="s">
        <v>24</v>
      </c>
      <c r="H1063" s="161">
        <v>-2.5</v>
      </c>
      <c r="I1063" s="162">
        <v>-2.5</v>
      </c>
      <c r="J1063" s="233" t="str">
        <f t="shared" si="212"/>
        <v>F0</v>
      </c>
      <c r="K1063" s="162">
        <f t="shared" si="213"/>
        <v>0</v>
      </c>
      <c r="L1063" s="227">
        <f>IF(K1063=0,0,
IF(J1063="D0.5",0.5*SUMIFS('Key Numbers'!$C$2:$C$71,'Key Numbers'!$A$2:$A$71,"&gt;="&amp;ABS($I1063),'Key Numbers'!$A$2:$A$71,"&lt;="&amp;ABS($H1063)),
IF(J1063="D-0.5",0.5*-1*SUMIFS('Key Numbers'!$C$2:$C$71,'Key Numbers'!$A$2:$A$71,"&lt;="&amp;ABS($I1063),'Key Numbers'!$A$2:$A$71,"&gt;="&amp;ABS($H1063)),
IF(J1063="F0.5",0.5*SUMIFS('Key Numbers'!$C$2:$C$71,'Key Numbers'!$A$2:$A$71,"&lt;="&amp;ABS($I1063),'Key Numbers'!$A$2:$A$71,"&gt;="&amp;ABS($H1063)),
IF(J1063="F-0.5",0.5*-1*SUMIFS('Key Numbers'!$C$2:$C$71,'Key Numbers'!$A$2:$A$71,"&gt;="&amp;ABS($I1063),'Key Numbers'!$A$2:$A$71,"&lt;="&amp;ABS($H1063)),
IF(AND(LEFT(J1063,1)="F",K1063&lt;0),-1*SUMIFS('Key Numbers'!$C$2:$C$71,'Key Numbers'!$A$2:$A$71,"&gt;="&amp;ABS($I1063),'Key Numbers'!$A$2:$A$71,"&lt;="&amp;ABS($H1063)),
IF(AND(LEFT(J1063,1)="F",K1063&gt;0),SUMIFS('Key Numbers'!$C$2:$C$71,'Key Numbers'!$A$2:$A$71,"&lt;="&amp;ABS($I1063),'Key Numbers'!$A$2:$A$71,"&gt;="&amp;ABS($H1063)),
IF(AND(LEFT(J1063,1)="D",K1063&lt;0),-1*SUMIFS('Key Numbers'!$C$2:$C$71,'Key Numbers'!$A$2:$A$71,"&lt;="&amp;ABS($I1063),'Key Numbers'!$A$2:$A$71,"&gt;="&amp;ABS($H1063)),
SUMIFS('Key Numbers'!$C$2:$C$71,'Key Numbers'!$A$2:$A$71,"&gt;="&amp;ABS($I1063),'Key Numbers'!$A$2:$A$71,"&lt;="&amp;ABS($H1063))))))))))</f>
        <v>0</v>
      </c>
      <c r="M1063" s="163" cm="1">
        <f t="array" ref="M1063">IFERROR(INDEX(DVOA!$E$2:$E$20095,MATCH($F1063&amp;$A1063-1&amp;$B1063,DVOA!$C$2:$C$20095&amp;DVOA!$A$2:$A20400&amp;DVOA!$B$2:$B$20095,0)),0)</f>
        <v>0.38299999999999995</v>
      </c>
      <c r="N1063" s="163" cm="1">
        <f t="array" ref="N1063">IFERROR(INDEX(WDVOA!$W$2:$W$1616,MATCH($F1063&amp;$A1063-1&amp;$B1063,WDVOA!$U$2:$U$19616&amp;WDVOA!$V$2:$V$19616&amp;WDVOA!$B$2:$B$19616,0)),0)</f>
        <v>0</v>
      </c>
      <c r="O1063" s="163" cm="1">
        <f t="array" ref="O1063">IFERROR(INDEX(DVOA!$AC$2:$AC$20095,MATCH($F1063&amp;$A1063-1&amp;$B1063,DVOA!$C$2:$C$20095&amp;DVOA!$A$2:$A$20095&amp;DVOA!$B$2:$B$20095,0)
),0)</f>
        <v>0.14399999999999999</v>
      </c>
      <c r="P1063" s="163" cm="1">
        <f t="array" ref="P1063">IFERROR(INDEX(DVOA!$E$2:$E$20095,MATCH($G1063&amp;$A1063-1&amp;$B1063,DVOA!$C$2:$C$20095&amp;DVOA!$A$2:$A20400&amp;DVOA!$B$2:$B$20095,0)),0)</f>
        <v>7.400000000000001E-2</v>
      </c>
      <c r="Q1063" s="163" cm="1">
        <f t="array" ref="Q1063">IFERROR(INDEX(WDVOA!$W$2:$W$1616,MATCH($G1063&amp;$A1063-1&amp;$B1063,WDVOA!$U$2:$U$19616&amp;WDVOA!$V$2:$V$19616&amp;WDVOA!$B$2:$B$19616,0)),0)</f>
        <v>0</v>
      </c>
      <c r="R1063" s="163" cm="1">
        <f t="array" ref="R1063">IFERROR(INDEX(DVOA!$AC$2:$AC$20095,MATCH($G1063&amp;$A1063-1&amp;$B1063,DVOA!$C$2:$C$20095&amp;DVOA!$A$2:$A$20095&amp;DVOA!$B$2:$B$20095,0)
),0)</f>
        <v>3.4000000000000002E-2</v>
      </c>
      <c r="S1063" s="163">
        <f t="shared" si="224"/>
        <v>8.8999999999999996E-2</v>
      </c>
      <c r="T1063" s="229">
        <f t="shared" si="214"/>
        <v>0.30899999999999994</v>
      </c>
      <c r="U1063" s="229" t="str">
        <f t="shared" si="215"/>
        <v/>
      </c>
      <c r="V1063" s="164" cm="1">
        <f t="array" ref="V1063">IFERROR(IF(E1063="H",INDEX('DVOA Pred'!$G$2:$G$1000,MATCH($F1063&amp;$B1063&amp;$A1063,'DVOA Pred'!$C$2:$C$1000&amp;'DVOA Pred'!$A$2:$A$1000&amp;'DVOA Pred'!$B$2:$B$1000,0)),
INDEX('DVOA Pred'!$H$2:$H$1000,MATCH($F1063&amp;$B1063&amp;$A1063,'DVOA Pred'!$D$2:$D$1000&amp;'DVOA Pred'!$A$2:$A$1000&amp;'DVOA Pred'!$B$2:$B$1000,0))),"")</f>
        <v>-3.3999999999999986</v>
      </c>
      <c r="W1063" s="164">
        <f t="shared" si="216"/>
        <v>0.89999999999999858</v>
      </c>
      <c r="X1063" s="164">
        <f t="shared" si="217"/>
        <v>0.89999999999999858</v>
      </c>
      <c r="Y1063" s="163">
        <f>IFERROR((PERCENTRANK($L$2:$L$20355,L1063)*Multiples!$B$3)+((PERCENTRANK($W$2:$W$20355,W1063)*(1-Multiples!$B$3))),"")</f>
        <v>0.46860000000000002</v>
      </c>
      <c r="Z1063" s="165">
        <v>41</v>
      </c>
      <c r="AA1063" s="165">
        <v>38</v>
      </c>
      <c r="AB1063" s="166">
        <f t="shared" si="218"/>
        <v>3</v>
      </c>
      <c r="AC1063" s="166">
        <f t="shared" si="219"/>
        <v>0.5</v>
      </c>
      <c r="AD1063" s="166">
        <f t="shared" si="220"/>
        <v>0.5</v>
      </c>
      <c r="AE1063" s="167" t="str">
        <f t="shared" si="221"/>
        <v>Yes</v>
      </c>
      <c r="AF1063" s="167" t="str">
        <f t="shared" si="222"/>
        <v>Yes</v>
      </c>
      <c r="AG1063" s="165" t="s">
        <v>652</v>
      </c>
      <c r="AH1063" s="155"/>
      <c r="AI1063" s="236">
        <v>1</v>
      </c>
      <c r="AJ1063" s="181"/>
    </row>
    <row r="1064" spans="1:36" x14ac:dyDescent="0.25">
      <c r="A1064" s="160">
        <v>6</v>
      </c>
      <c r="B1064" s="161">
        <v>2024</v>
      </c>
      <c r="C1064" s="5" t="str">
        <f t="shared" si="211"/>
        <v>2024 W6</v>
      </c>
      <c r="D1064" s="161">
        <v>544</v>
      </c>
      <c r="E1064" s="161" t="s">
        <v>651</v>
      </c>
      <c r="F1064" s="161" t="s">
        <v>30</v>
      </c>
      <c r="G1064" s="161" t="s">
        <v>1</v>
      </c>
      <c r="H1064" s="161">
        <v>3.5</v>
      </c>
      <c r="I1064" s="162">
        <v>3.5</v>
      </c>
      <c r="J1064" s="233" t="str">
        <f t="shared" si="212"/>
        <v>D0</v>
      </c>
      <c r="K1064" s="162">
        <f t="shared" si="213"/>
        <v>0</v>
      </c>
      <c r="L1064" s="227">
        <f>IF(K1064=0,0,
IF(J1064="D0.5",0.5*SUMIFS('Key Numbers'!$C$2:$C$71,'Key Numbers'!$A$2:$A$71,"&gt;="&amp;ABS($I1064),'Key Numbers'!$A$2:$A$71,"&lt;="&amp;ABS($H1064)),
IF(J1064="D-0.5",0.5*-1*SUMIFS('Key Numbers'!$C$2:$C$71,'Key Numbers'!$A$2:$A$71,"&lt;="&amp;ABS($I1064),'Key Numbers'!$A$2:$A$71,"&gt;="&amp;ABS($H1064)),
IF(J1064="F0.5",0.5*SUMIFS('Key Numbers'!$C$2:$C$71,'Key Numbers'!$A$2:$A$71,"&lt;="&amp;ABS($I1064),'Key Numbers'!$A$2:$A$71,"&gt;="&amp;ABS($H1064)),
IF(J1064="F-0.5",0.5*-1*SUMIFS('Key Numbers'!$C$2:$C$71,'Key Numbers'!$A$2:$A$71,"&gt;="&amp;ABS($I1064),'Key Numbers'!$A$2:$A$71,"&lt;="&amp;ABS($H1064)),
IF(AND(LEFT(J1064,1)="F",K1064&lt;0),-1*SUMIFS('Key Numbers'!$C$2:$C$71,'Key Numbers'!$A$2:$A$71,"&gt;="&amp;ABS($I1064),'Key Numbers'!$A$2:$A$71,"&lt;="&amp;ABS($H1064)),
IF(AND(LEFT(J1064,1)="F",K1064&gt;0),SUMIFS('Key Numbers'!$C$2:$C$71,'Key Numbers'!$A$2:$A$71,"&lt;="&amp;ABS($I1064),'Key Numbers'!$A$2:$A$71,"&gt;="&amp;ABS($H1064)),
IF(AND(LEFT(J1064,1)="D",K1064&lt;0),-1*SUMIFS('Key Numbers'!$C$2:$C$71,'Key Numbers'!$A$2:$A$71,"&lt;="&amp;ABS($I1064),'Key Numbers'!$A$2:$A$71,"&gt;="&amp;ABS($H1064)),
SUMIFS('Key Numbers'!$C$2:$C$71,'Key Numbers'!$A$2:$A$71,"&gt;="&amp;ABS($I1064),'Key Numbers'!$A$2:$A$71,"&lt;="&amp;ABS($H1064))))))))))</f>
        <v>0</v>
      </c>
      <c r="M1064" s="163" cm="1">
        <f t="array" ref="M1064">IFERROR(INDEX(DVOA!$E$2:$E$20095,MATCH($F1064&amp;$A1064-1&amp;$B1064,DVOA!$C$2:$C$20095&amp;DVOA!$A$2:$A20435&amp;DVOA!$B$2:$B$20095,0)),0)</f>
        <v>0.155</v>
      </c>
      <c r="N1064" s="163" cm="1">
        <f t="array" ref="N1064">IFERROR(INDEX(WDVOA!$W$2:$W$1616,MATCH($F1064&amp;$A1064-1&amp;$B1064,WDVOA!$U$2:$U$19616&amp;WDVOA!$V$2:$V$19616&amp;WDVOA!$B$2:$B$19616,0)),0)</f>
        <v>0</v>
      </c>
      <c r="O1064" s="163" cm="1">
        <f t="array" ref="O1064">IFERROR(INDEX(DVOA!$AC$2:$AC$20095,MATCH($F1064&amp;$A1064-1&amp;$B1064,DVOA!$C$2:$C$20095&amp;DVOA!$A$2:$A$20095&amp;DVOA!$B$2:$B$20095,0)
),0)</f>
        <v>0.17699999999999999</v>
      </c>
      <c r="P1064" s="163" cm="1">
        <f t="array" ref="P1064">IFERROR(INDEX(DVOA!$E$2:$E$20095,MATCH($G1064&amp;$A1064-1&amp;$B1064,DVOA!$C$2:$C$20095&amp;DVOA!$A$2:$A20435&amp;DVOA!$B$2:$B$20095,0)),0)</f>
        <v>0.14300000000000002</v>
      </c>
      <c r="Q1064" s="163" cm="1">
        <f t="array" ref="Q1064">IFERROR(INDEX(WDVOA!$W$2:$W$1616,MATCH($G1064&amp;$A1064-1&amp;$B1064,WDVOA!$U$2:$U$19616&amp;WDVOA!$V$2:$V$19616&amp;WDVOA!$B$2:$B$19616,0)),0)</f>
        <v>0</v>
      </c>
      <c r="R1064" s="163" cm="1">
        <f t="array" ref="R1064">IFERROR(INDEX(DVOA!$AC$2:$AC$20095,MATCH($G1064&amp;$A1064-1&amp;$B1064,DVOA!$C$2:$C$20095&amp;DVOA!$A$2:$A$20095&amp;DVOA!$B$2:$B$20095,0)
),0)</f>
        <v>0.09</v>
      </c>
      <c r="S1064" s="163">
        <f t="shared" si="224"/>
        <v>0.13350000000000001</v>
      </c>
      <c r="T1064" s="229">
        <f t="shared" si="214"/>
        <v>1.1999999999999983E-2</v>
      </c>
      <c r="U1064" s="229" t="str">
        <f t="shared" si="215"/>
        <v/>
      </c>
      <c r="V1064" s="164" cm="1">
        <f t="array" ref="V1064">IFERROR(IF(E1064="H",INDEX('DVOA Pred'!$G$2:$G$1000,MATCH($F1064&amp;$B1064&amp;$A1064,'DVOA Pred'!$C$2:$C$1000&amp;'DVOA Pred'!$A$2:$A$1000&amp;'DVOA Pred'!$B$2:$B$1000,0)),
INDEX('DVOA Pred'!$H$2:$H$1000,MATCH($F1064&amp;$B1064&amp;$A1064,'DVOA Pred'!$D$2:$D$1000&amp;'DVOA Pred'!$A$2:$A$1000&amp;'DVOA Pred'!$B$2:$B$1000,0))),"")</f>
        <v>2.6000000000000014</v>
      </c>
      <c r="W1064" s="164">
        <f t="shared" si="216"/>
        <v>0.89999999999999858</v>
      </c>
      <c r="X1064" s="164">
        <f t="shared" si="217"/>
        <v>0.89999999999999858</v>
      </c>
      <c r="Y1064" s="163">
        <f>IFERROR((PERCENTRANK($L$2:$L$20355,L1064)*Multiples!$B$3)+((PERCENTRANK($W$2:$W$20355,W1064)*(1-Multiples!$B$3))),"")</f>
        <v>0.46860000000000002</v>
      </c>
      <c r="Z1064" s="165">
        <v>24</v>
      </c>
      <c r="AA1064" s="165">
        <v>36</v>
      </c>
      <c r="AB1064" s="166">
        <f t="shared" si="218"/>
        <v>-12</v>
      </c>
      <c r="AC1064" s="166">
        <f t="shared" si="219"/>
        <v>-8.5</v>
      </c>
      <c r="AD1064" s="166">
        <f t="shared" si="220"/>
        <v>-8.5</v>
      </c>
      <c r="AE1064" s="167" t="str">
        <f t="shared" si="221"/>
        <v>No</v>
      </c>
      <c r="AF1064" s="167" t="str">
        <f t="shared" si="222"/>
        <v>No</v>
      </c>
      <c r="AG1064" s="165"/>
      <c r="AH1064" s="155"/>
      <c r="AI1064" s="236"/>
      <c r="AJ1064" s="181"/>
    </row>
    <row r="1065" spans="1:36" x14ac:dyDescent="0.25">
      <c r="A1065" s="7">
        <v>3</v>
      </c>
      <c r="B1065" s="5">
        <v>2024</v>
      </c>
      <c r="C1065" s="5" t="str">
        <f t="shared" si="211"/>
        <v>2024 W3</v>
      </c>
      <c r="D1065" s="5">
        <v>507</v>
      </c>
      <c r="E1065" s="5" t="s">
        <v>649</v>
      </c>
      <c r="F1065" s="5" t="s">
        <v>51</v>
      </c>
      <c r="G1065" s="5" t="s">
        <v>53</v>
      </c>
      <c r="H1065" s="5">
        <v>5.5</v>
      </c>
      <c r="I1065" s="61">
        <v>5.5</v>
      </c>
      <c r="J1065" s="62" t="str">
        <f t="shared" si="212"/>
        <v>D0</v>
      </c>
      <c r="K1065" s="61">
        <f t="shared" si="213"/>
        <v>0</v>
      </c>
      <c r="L1065" s="228">
        <f>IF(K1065=0,0,
IF(J1065="D0.5",0.5*SUMIFS('Key Numbers'!$C$2:$C$71,'Key Numbers'!$A$2:$A$71,"&gt;="&amp;ABS($I1065),'Key Numbers'!$A$2:$A$71,"&lt;="&amp;ABS($H1065)),
IF(J1065="D-0.5",0.5*-1*SUMIFS('Key Numbers'!$C$2:$C$71,'Key Numbers'!$A$2:$A$71,"&lt;="&amp;ABS($I1065),'Key Numbers'!$A$2:$A$71,"&gt;="&amp;ABS($H1065)),
IF(J1065="F0.5",0.5*SUMIFS('Key Numbers'!$C$2:$C$71,'Key Numbers'!$A$2:$A$71,"&lt;="&amp;ABS($I1065),'Key Numbers'!$A$2:$A$71,"&gt;="&amp;ABS($H1065)),
IF(J1065="F-0.5",0.5*-1*SUMIFS('Key Numbers'!$C$2:$C$71,'Key Numbers'!$A$2:$A$71,"&gt;="&amp;ABS($I1065),'Key Numbers'!$A$2:$A$71,"&lt;="&amp;ABS($H1065)),
IF(AND(LEFT(J1065,1)="F",K1065&lt;0),-1*SUMIFS('Key Numbers'!$C$2:$C$71,'Key Numbers'!$A$2:$A$71,"&gt;="&amp;ABS($I1065),'Key Numbers'!$A$2:$A$71,"&lt;="&amp;ABS($H1065)),
IF(AND(LEFT(J1065,1)="F",K1065&gt;0),SUMIFS('Key Numbers'!$C$2:$C$71,'Key Numbers'!$A$2:$A$71,"&lt;="&amp;ABS($I1065),'Key Numbers'!$A$2:$A$71,"&gt;="&amp;ABS($H1065)),
IF(AND(LEFT(J1065,1)="D",K1065&lt;0),-1*SUMIFS('Key Numbers'!$C$2:$C$71,'Key Numbers'!$A$2:$A$71,"&lt;="&amp;ABS($I1065),'Key Numbers'!$A$2:$A$71,"&gt;="&amp;ABS($H1065)),
SUMIFS('Key Numbers'!$C$2:$C$71,'Key Numbers'!$A$2:$A$71,"&gt;="&amp;ABS($I1065),'Key Numbers'!$A$2:$A$71,"&lt;="&amp;ABS($H1065))))))))))</f>
        <v>0</v>
      </c>
      <c r="M1065" s="6" cm="1">
        <f t="array" ref="M1065">IFERROR(INDEX(DVOA!$E$2:$E$20095,MATCH($F1065&amp;$A1065-1&amp;$B1065,DVOA!$C$2:$C$20095&amp;DVOA!$A$2:$A20337&amp;DVOA!$B$2:$B$20095,0)),0)</f>
        <v>-0.81</v>
      </c>
      <c r="N1065" s="6" cm="1">
        <f t="array" ref="N1065">IFERROR(INDEX(WDVOA!$W$2:$W$1616,MATCH($F1065&amp;$A1065-1&amp;$B1065,WDVOA!$U$2:$U$19616&amp;WDVOA!$V$2:$V$19616&amp;WDVOA!$B$2:$B$19616,0)),0)</f>
        <v>0</v>
      </c>
      <c r="O1065" s="6" cm="1">
        <f t="array" ref="O1065">IFERROR(INDEX(DVOA!$AC$2:$AC$20095,MATCH($F1065&amp;$A1065-1&amp;$B1065,DVOA!$C$2:$C$20095&amp;DVOA!$A$2:$A$20095&amp;DVOA!$B$2:$B$20095,0)
),0)</f>
        <v>0.03</v>
      </c>
      <c r="P1065" s="6" cm="1">
        <f t="array" ref="P1065">IFERROR(INDEX(DVOA!$E$2:$E$20095,MATCH($G1065&amp;$A1065-1&amp;$B1065,DVOA!$C$2:$C$20095&amp;DVOA!$A$2:$A20337&amp;DVOA!$B$2:$B$20095,0)),0)</f>
        <v>-0.33</v>
      </c>
      <c r="Q1065" s="6" cm="1">
        <f t="array" ref="Q1065">IFERROR(INDEX(WDVOA!$W$2:$W$1616,MATCH($G1065&amp;$A1065-1&amp;$B1065,WDVOA!$U$2:$U$19616&amp;WDVOA!$V$2:$V$19616&amp;WDVOA!$B$2:$B$19616,0)),0)</f>
        <v>0</v>
      </c>
      <c r="R1065" s="6" cm="1">
        <f t="array" ref="R1065">IFERROR(INDEX(DVOA!$AC$2:$AC$20095,MATCH($G1065&amp;$A1065-1&amp;$B1065,DVOA!$C$2:$C$20095&amp;DVOA!$A$2:$A$20095&amp;DVOA!$B$2:$B$20095,0)
),0)</f>
        <v>0</v>
      </c>
      <c r="S1065" s="6">
        <f t="shared" si="224"/>
        <v>1.4999999999999999E-2</v>
      </c>
      <c r="T1065" s="104">
        <f t="shared" si="214"/>
        <v>-0.48000000000000004</v>
      </c>
      <c r="U1065" s="104" t="str">
        <f t="shared" si="215"/>
        <v/>
      </c>
      <c r="V1065" s="26" cm="1">
        <f t="array" ref="V1065">IFERROR(IF(E1065="H",INDEX('DVOA Pred'!$G$2:$G$1000,MATCH($F1065&amp;$B1065&amp;$A1065,'DVOA Pred'!$C$2:$C$1000&amp;'DVOA Pred'!$A$2:$A$1000&amp;'DVOA Pred'!$B$2:$B$1000,0)),
INDEX('DVOA Pred'!$H$2:$H$1000,MATCH($F1065&amp;$B1065&amp;$A1065,'DVOA Pred'!$D$2:$D$1000&amp;'DVOA Pred'!$A$2:$A$1000&amp;'DVOA Pred'!$B$2:$B$1000,0))),"")</f>
        <v>4.7000000000000028</v>
      </c>
      <c r="W1065" s="26">
        <f t="shared" si="216"/>
        <v>0.79999999999999716</v>
      </c>
      <c r="X1065" s="26">
        <f t="shared" si="217"/>
        <v>0.79999999999999716</v>
      </c>
      <c r="Y1065" s="6">
        <f>IFERROR((PERCENTRANK($L$2:$L$20355,L1065)*Multiples!$B$3)+((PERCENTRANK($W$2:$W$20355,W1065)*(1-Multiples!$B$3))),"")</f>
        <v>0.45940000000000003</v>
      </c>
      <c r="Z1065" s="64"/>
      <c r="AA1065" s="64"/>
      <c r="AB1065" s="24" t="str">
        <f t="shared" si="218"/>
        <v/>
      </c>
      <c r="AC1065" s="24" t="str">
        <f t="shared" si="219"/>
        <v/>
      </c>
      <c r="AD1065" s="24" t="str">
        <f t="shared" si="220"/>
        <v/>
      </c>
      <c r="AE1065" s="99" t="str">
        <f t="shared" si="221"/>
        <v/>
      </c>
      <c r="AF1065" s="99" t="str">
        <f t="shared" si="222"/>
        <v/>
      </c>
      <c r="AG1065" s="64"/>
      <c r="AH1065" s="105"/>
      <c r="AI1065" s="105"/>
      <c r="AJ1065" s="66"/>
    </row>
    <row r="1066" spans="1:36" x14ac:dyDescent="0.25">
      <c r="A1066" s="160">
        <v>4</v>
      </c>
      <c r="B1066" s="161">
        <v>2024</v>
      </c>
      <c r="C1066" s="5" t="str">
        <f t="shared" si="211"/>
        <v>2024 W4</v>
      </c>
      <c r="D1066" s="161">
        <v>526</v>
      </c>
      <c r="E1066" s="161" t="s">
        <v>649</v>
      </c>
      <c r="F1066" s="161" t="s">
        <v>5</v>
      </c>
      <c r="G1066" s="161" t="s">
        <v>28</v>
      </c>
      <c r="H1066" s="161">
        <v>-8.5</v>
      </c>
      <c r="I1066" s="162">
        <v>-7.5</v>
      </c>
      <c r="J1066" s="233" t="str">
        <f t="shared" si="212"/>
        <v>F-1</v>
      </c>
      <c r="K1066" s="162">
        <f t="shared" si="213"/>
        <v>-1</v>
      </c>
      <c r="L1066" s="227">
        <f>IF(K1066=0,0,
IF(J1066="D0.5",0.5*SUMIFS('Key Numbers'!$C$2:$C$71,'Key Numbers'!$A$2:$A$71,"&gt;="&amp;ABS($I1066),'Key Numbers'!$A$2:$A$71,"&lt;="&amp;ABS($H1066)),
IF(J1066="D-0.5",0.5*-1*SUMIFS('Key Numbers'!$C$2:$C$71,'Key Numbers'!$A$2:$A$71,"&lt;="&amp;ABS($I1066),'Key Numbers'!$A$2:$A$71,"&gt;="&amp;ABS($H1066)),
IF(J1066="F0.5",0.5*SUMIFS('Key Numbers'!$C$2:$C$71,'Key Numbers'!$A$2:$A$71,"&lt;="&amp;ABS($I1066),'Key Numbers'!$A$2:$A$71,"&gt;="&amp;ABS($H1066)),
IF(J1066="F-0.5",0.5*-1*SUMIFS('Key Numbers'!$C$2:$C$71,'Key Numbers'!$A$2:$A$71,"&gt;="&amp;ABS($I1066),'Key Numbers'!$A$2:$A$71,"&lt;="&amp;ABS($H1066)),
IF(AND(LEFT(J1066,1)="F",K1066&lt;0),-1*SUMIFS('Key Numbers'!$C$2:$C$71,'Key Numbers'!$A$2:$A$71,"&gt;="&amp;ABS($I1066),'Key Numbers'!$A$2:$A$71,"&lt;="&amp;ABS($H1066)),
IF(AND(LEFT(J1066,1)="F",K1066&gt;0),SUMIFS('Key Numbers'!$C$2:$C$71,'Key Numbers'!$A$2:$A$71,"&lt;="&amp;ABS($I1066),'Key Numbers'!$A$2:$A$71,"&gt;="&amp;ABS($H1066)),
IF(AND(LEFT(J1066,1)="D",K1066&lt;0),-1*SUMIFS('Key Numbers'!$C$2:$C$71,'Key Numbers'!$A$2:$A$71,"&lt;="&amp;ABS($I1066),'Key Numbers'!$A$2:$A$71,"&gt;="&amp;ABS($H1066)),
SUMIFS('Key Numbers'!$C$2:$C$71,'Key Numbers'!$A$2:$A$71,"&gt;="&amp;ABS($I1066),'Key Numbers'!$A$2:$A$71,"&lt;="&amp;ABS($H1066))))))))))</f>
        <v>-3.8532110091743121E-2</v>
      </c>
      <c r="M1066" s="163" cm="1">
        <f t="array" ref="M1066">IFERROR(INDEX(DVOA!$E$2:$E$20095,MATCH($F1066&amp;$A1066-1&amp;$B1066,DVOA!$C$2:$C$20095&amp;DVOA!$A$2:$A20403&amp;DVOA!$B$2:$B$20095,0)),0)</f>
        <v>6.8000000000000005E-2</v>
      </c>
      <c r="N1066" s="163" cm="1">
        <f t="array" ref="N1066">IFERROR(INDEX(WDVOA!$W$2:$W$1616,MATCH($F1066&amp;$A1066-1&amp;$B1066,WDVOA!$U$2:$U$19616&amp;WDVOA!$V$2:$V$19616&amp;WDVOA!$B$2:$B$19616,0)),0)</f>
        <v>0</v>
      </c>
      <c r="O1066" s="163" cm="1">
        <f t="array" ref="O1066">IFERROR(INDEX(DVOA!$AC$2:$AC$20095,MATCH($F1066&amp;$A1066-1&amp;$B1066,DVOA!$C$2:$C$20095&amp;DVOA!$A$2:$A$20095&amp;DVOA!$B$2:$B$20095,0)
),0)</f>
        <v>4.0000000000000001E-3</v>
      </c>
      <c r="P1066" s="163" cm="1">
        <f t="array" ref="P1066">IFERROR(INDEX(DVOA!$E$2:$E$20095,MATCH($G1066&amp;$A1066-1&amp;$B1066,DVOA!$C$2:$C$20095&amp;DVOA!$A$2:$A20403&amp;DVOA!$B$2:$B$20095,0)),0)</f>
        <v>0.17399999999999999</v>
      </c>
      <c r="Q1066" s="163" cm="1">
        <f t="array" ref="Q1066">IFERROR(INDEX(WDVOA!$W$2:$W$1616,MATCH($G1066&amp;$A1066-1&amp;$B1066,WDVOA!$U$2:$U$19616&amp;WDVOA!$V$2:$V$19616&amp;WDVOA!$B$2:$B$19616,0)),0)</f>
        <v>0</v>
      </c>
      <c r="R1066" s="163" cm="1">
        <f t="array" ref="R1066">IFERROR(INDEX(DVOA!$AC$2:$AC$20095,MATCH($G1066&amp;$A1066-1&amp;$B1066,DVOA!$C$2:$C$20095&amp;DVOA!$A$2:$A$20095&amp;DVOA!$B$2:$B$20095,0)
),0)</f>
        <v>-2.6000000000000002E-2</v>
      </c>
      <c r="S1066" s="163">
        <f t="shared" si="224"/>
        <v>-1.1000000000000001E-2</v>
      </c>
      <c r="T1066" s="229">
        <f t="shared" si="214"/>
        <v>-0.10599999999999998</v>
      </c>
      <c r="U1066" s="229" t="str">
        <f t="shared" si="215"/>
        <v/>
      </c>
      <c r="V1066" s="164" cm="1">
        <f t="array" ref="V1066">IFERROR(IF(E1066="H",INDEX('DVOA Pred'!$G$2:$G$1000,MATCH($F1066&amp;$B1066&amp;$A1066,'DVOA Pred'!$C$2:$C$1000&amp;'DVOA Pred'!$A$2:$A$1000&amp;'DVOA Pred'!$B$2:$B$1000,0)),
INDEX('DVOA Pred'!$H$2:$H$1000,MATCH($F1066&amp;$B1066&amp;$A1066,'DVOA Pred'!$D$2:$D$1000&amp;'DVOA Pred'!$A$2:$A$1000&amp;'DVOA Pred'!$B$2:$B$1000,0))),"")</f>
        <v>-9.9999999999999982</v>
      </c>
      <c r="W1066" s="164">
        <f t="shared" si="216"/>
        <v>1.4999999999999982</v>
      </c>
      <c r="X1066" s="164">
        <f t="shared" si="217"/>
        <v>2.4999999999999982</v>
      </c>
      <c r="Y1066" s="163">
        <f>IFERROR((PERCENTRANK($L$2:$L$20355,L1066)*Multiples!$B$3)+((PERCENTRANK($W$2:$W$20355,W1066)*(1-Multiples!$B$3))),"")</f>
        <v>0.45419999999999999</v>
      </c>
      <c r="Z1066" s="165">
        <v>17</v>
      </c>
      <c r="AA1066" s="165">
        <v>10</v>
      </c>
      <c r="AB1066" s="166">
        <f t="shared" si="218"/>
        <v>7</v>
      </c>
      <c r="AC1066" s="166">
        <f t="shared" si="219"/>
        <v>-1.5</v>
      </c>
      <c r="AD1066" s="166">
        <f t="shared" si="220"/>
        <v>-0.5</v>
      </c>
      <c r="AE1066" s="167" t="str">
        <f t="shared" si="221"/>
        <v>No</v>
      </c>
      <c r="AF1066" s="167" t="str">
        <f t="shared" si="222"/>
        <v>No</v>
      </c>
      <c r="AG1066" s="165"/>
      <c r="AH1066" s="155"/>
      <c r="AI1066" s="155"/>
      <c r="AJ1066" s="180"/>
    </row>
    <row r="1067" spans="1:36" x14ac:dyDescent="0.25">
      <c r="A1067" s="160">
        <v>8</v>
      </c>
      <c r="B1067" s="161">
        <v>2024</v>
      </c>
      <c r="C1067" s="161" t="str">
        <f t="shared" si="211"/>
        <v>2024 W8</v>
      </c>
      <c r="D1067" s="161">
        <v>577</v>
      </c>
      <c r="E1067" s="161" t="s">
        <v>651</v>
      </c>
      <c r="F1067" s="161" t="s">
        <v>38</v>
      </c>
      <c r="G1067" s="161" t="s">
        <v>43</v>
      </c>
      <c r="H1067" s="161">
        <v>2.5</v>
      </c>
      <c r="I1067" s="162">
        <v>2.5</v>
      </c>
      <c r="J1067" s="233" t="str">
        <f t="shared" si="212"/>
        <v>D0</v>
      </c>
      <c r="K1067" s="162">
        <f t="shared" si="213"/>
        <v>0</v>
      </c>
      <c r="L1067" s="227">
        <f>IF(K1067=0,0,
IF(J1067="D0.5",0.5*SUMIFS('Key Numbers'!$C$2:$C$71,'Key Numbers'!$A$2:$A$71,"&gt;="&amp;ABS($I1067),'Key Numbers'!$A$2:$A$71,"&lt;="&amp;ABS($H1067)),
IF(J1067="D-0.5",0.5*-1*SUMIFS('Key Numbers'!$C$2:$C$71,'Key Numbers'!$A$2:$A$71,"&lt;="&amp;ABS($I1067),'Key Numbers'!$A$2:$A$71,"&gt;="&amp;ABS($H1067)),
IF(J1067="F0.5",0.5*SUMIFS('Key Numbers'!$C$2:$C$71,'Key Numbers'!$A$2:$A$71,"&lt;="&amp;ABS($I1067),'Key Numbers'!$A$2:$A$71,"&gt;="&amp;ABS($H1067)),
IF(J1067="F-0.5",0.5*-1*SUMIFS('Key Numbers'!$C$2:$C$71,'Key Numbers'!$A$2:$A$71,"&gt;="&amp;ABS($I1067),'Key Numbers'!$A$2:$A$71,"&lt;="&amp;ABS($H1067)),
IF(AND(LEFT(J1067,1)="F",K1067&lt;0),-1*SUMIFS('Key Numbers'!$C$2:$C$71,'Key Numbers'!$A$2:$A$71,"&gt;="&amp;ABS($I1067),'Key Numbers'!$A$2:$A$71,"&lt;="&amp;ABS($H1067)),
IF(AND(LEFT(J1067,1)="F",K1067&gt;0),SUMIFS('Key Numbers'!$C$2:$C$71,'Key Numbers'!$A$2:$A$71,"&lt;="&amp;ABS($I1067),'Key Numbers'!$A$2:$A$71,"&gt;="&amp;ABS($H1067)),
IF(AND(LEFT(J1067,1)="D",K1067&lt;0),-1*SUMIFS('Key Numbers'!$C$2:$C$71,'Key Numbers'!$A$2:$A$71,"&lt;="&amp;ABS($I1067),'Key Numbers'!$A$2:$A$71,"&gt;="&amp;ABS($H1067)),
SUMIFS('Key Numbers'!$C$2:$C$71,'Key Numbers'!$A$2:$A$71,"&gt;="&amp;ABS($I1067),'Key Numbers'!$A$2:$A$71,"&lt;="&amp;ABS($H1067))))))))))</f>
        <v>0</v>
      </c>
      <c r="M1067" s="163" cm="1">
        <f t="array" ref="M1067">IFERROR(INDEX(DVOA!$E$2:$E$20095,MATCH($F1067&amp;$A1067-1&amp;$B1067,DVOA!$C$2:$C$20095&amp;DVOA!$A$2:$A20464&amp;DVOA!$B$2:$B$20095,0)),0)</f>
        <v>9.9000000000000005E-2</v>
      </c>
      <c r="N1067" s="163" cm="1">
        <f t="array" ref="N1067">IFERROR(INDEX(WDVOA!$W$2:$W$1616,MATCH($F1067&amp;$A1067-1&amp;$B1067,WDVOA!$U$2:$U$19616&amp;WDVOA!$V$2:$V$19616&amp;WDVOA!$B$2:$B$19616,0)),0)</f>
        <v>0.11899999999999999</v>
      </c>
      <c r="O1067" s="163" cm="1">
        <f t="array" ref="O1067">IFERROR(INDEX(DVOA!$AC$2:$AC$20095,MATCH($F1067&amp;$A1067-1&amp;$B1067,DVOA!$C$2:$C$20095&amp;DVOA!$A$2:$A$20095&amp;DVOA!$B$2:$B$20095,0)
),0)</f>
        <v>0.14599999999999999</v>
      </c>
      <c r="P1067" s="163" cm="1">
        <f t="array" ref="P1067">IFERROR(INDEX(DVOA!$E$2:$E$20095,MATCH($G1067&amp;$A1067-1&amp;$B1067,DVOA!$C$2:$C$20095&amp;DVOA!$A$2:$A20464&amp;DVOA!$B$2:$B$20095,0)),0)</f>
        <v>3.5000000000000003E-2</v>
      </c>
      <c r="Q1067" s="163" cm="1">
        <f t="array" ref="Q1067">IFERROR(INDEX(WDVOA!$W$2:$W$1616,MATCH($G1067&amp;$A1067-1&amp;$B1067,WDVOA!$U$2:$U$19616&amp;WDVOA!$V$2:$V$19616&amp;WDVOA!$B$2:$B$19616,0)),0)</f>
        <v>8.1250000000000003E-2</v>
      </c>
      <c r="R1067" s="163" cm="1">
        <f t="array" ref="R1067">IFERROR(INDEX(DVOA!$AC$2:$AC$20095,MATCH($G1067&amp;$A1067-1&amp;$B1067,DVOA!$C$2:$C$20095&amp;DVOA!$A$2:$A$20095&amp;DVOA!$B$2:$B$20095,0)
),0)</f>
        <v>4.8000000000000001E-2</v>
      </c>
      <c r="S1067" s="163">
        <f t="shared" si="224"/>
        <v>9.7000000000000003E-2</v>
      </c>
      <c r="T1067" s="229">
        <f t="shared" si="214"/>
        <v>6.4000000000000001E-2</v>
      </c>
      <c r="U1067" s="229">
        <f t="shared" si="215"/>
        <v>3.7749999999999992E-2</v>
      </c>
      <c r="V1067" s="164" cm="1">
        <f t="array" ref="V1067">IFERROR(IF(E1067="H",INDEX('DVOA Pred'!$G$2:$G$1000,MATCH($F1067&amp;$B1067&amp;$A1067,'DVOA Pred'!$C$2:$C$1000&amp;'DVOA Pred'!$A$2:$A$1000&amp;'DVOA Pred'!$B$2:$B$1000,0)),
INDEX('DVOA Pred'!$H$2:$H$1000,MATCH($F1067&amp;$B1067&amp;$A1067,'DVOA Pred'!$D$2:$D$1000&amp;'DVOA Pred'!$A$2:$A$1000&amp;'DVOA Pred'!$B$2:$B$1000,0))),"")</f>
        <v>1.8000000000000007</v>
      </c>
      <c r="W1067" s="164">
        <f t="shared" si="216"/>
        <v>0.69999999999999929</v>
      </c>
      <c r="X1067" s="164">
        <f t="shared" si="217"/>
        <v>0.69999999999999929</v>
      </c>
      <c r="Y1067" s="163">
        <f>IFERROR((PERCENTRANK($L$2:$L$20355,L1067)*Multiples!$B$3)+((PERCENTRANK($W$2:$W$20355,W1067)*(1-Multiples!$B$3))),"")</f>
        <v>0.45379999999999998</v>
      </c>
      <c r="Z1067" s="165"/>
      <c r="AA1067" s="165"/>
      <c r="AB1067" s="166" t="str">
        <f t="shared" si="218"/>
        <v/>
      </c>
      <c r="AC1067" s="166" t="str">
        <f t="shared" si="219"/>
        <v/>
      </c>
      <c r="AD1067" s="166" t="str">
        <f t="shared" si="220"/>
        <v/>
      </c>
      <c r="AE1067" s="167" t="str">
        <f t="shared" si="221"/>
        <v/>
      </c>
      <c r="AF1067" s="167" t="str">
        <f t="shared" si="222"/>
        <v/>
      </c>
      <c r="AG1067" s="165"/>
      <c r="AH1067" s="155"/>
      <c r="AI1067" s="236"/>
      <c r="AJ1067" s="181"/>
    </row>
    <row r="1068" spans="1:36" x14ac:dyDescent="0.25">
      <c r="A1068" s="7">
        <v>2</v>
      </c>
      <c r="B1068" s="5">
        <v>2024</v>
      </c>
      <c r="C1068" s="5" t="str">
        <f t="shared" si="211"/>
        <v>2024 W2</v>
      </c>
      <c r="D1068" s="5">
        <v>487</v>
      </c>
      <c r="E1068" s="5" t="s">
        <v>649</v>
      </c>
      <c r="F1068" s="5" t="s">
        <v>9</v>
      </c>
      <c r="G1068" s="5" t="s">
        <v>45</v>
      </c>
      <c r="H1068" s="5">
        <v>-3.5</v>
      </c>
      <c r="I1068" s="61">
        <v>-3.5</v>
      </c>
      <c r="J1068" s="62" t="str">
        <f t="shared" si="212"/>
        <v>F0</v>
      </c>
      <c r="K1068" s="61">
        <f t="shared" si="213"/>
        <v>0</v>
      </c>
      <c r="L1068" s="228">
        <f>IF(K1068=0,0,
IF(J1068="D0.5",0.5*SUMIFS('Key Numbers'!$C$2:$C$71,'Key Numbers'!$A$2:$A$71,"&gt;="&amp;ABS($I1068),'Key Numbers'!$A$2:$A$71,"&lt;="&amp;ABS($H1068)),
IF(J1068="D-0.5",0.5*-1*SUMIFS('Key Numbers'!$C$2:$C$71,'Key Numbers'!$A$2:$A$71,"&lt;="&amp;ABS($I1068),'Key Numbers'!$A$2:$A$71,"&gt;="&amp;ABS($H1068)),
IF(J1068="F0.5",0.5*SUMIFS('Key Numbers'!$C$2:$C$71,'Key Numbers'!$A$2:$A$71,"&lt;="&amp;ABS($I1068),'Key Numbers'!$A$2:$A$71,"&gt;="&amp;ABS($H1068)),
IF(J1068="F-0.5",0.5*-1*SUMIFS('Key Numbers'!$C$2:$C$71,'Key Numbers'!$A$2:$A$71,"&gt;="&amp;ABS($I1068),'Key Numbers'!$A$2:$A$71,"&lt;="&amp;ABS($H1068)),
IF(AND(LEFT(J1068,1)="F",K1068&lt;0),-1*SUMIFS('Key Numbers'!$C$2:$C$71,'Key Numbers'!$A$2:$A$71,"&gt;="&amp;ABS($I1068),'Key Numbers'!$A$2:$A$71,"&lt;="&amp;ABS($H1068)),
IF(AND(LEFT(J1068,1)="F",K1068&gt;0),SUMIFS('Key Numbers'!$C$2:$C$71,'Key Numbers'!$A$2:$A$71,"&lt;="&amp;ABS($I1068),'Key Numbers'!$A$2:$A$71,"&gt;="&amp;ABS($H1068)),
IF(AND(LEFT(J1068,1)="D",K1068&lt;0),-1*SUMIFS('Key Numbers'!$C$2:$C$71,'Key Numbers'!$A$2:$A$71,"&lt;="&amp;ABS($I1068),'Key Numbers'!$A$2:$A$71,"&gt;="&amp;ABS($H1068)),
SUMIFS('Key Numbers'!$C$2:$C$71,'Key Numbers'!$A$2:$A$71,"&gt;="&amp;ABS($I1068),'Key Numbers'!$A$2:$A$71,"&lt;="&amp;ABS($H1068))))))))))</f>
        <v>0</v>
      </c>
      <c r="M1068" s="6" cm="1">
        <f t="array" ref="M1068">IFERROR(INDEX(DVOA!$E$2:$E$20095,MATCH($F1068&amp;$A1068-1&amp;$B1068,DVOA!$C$2:$C$20095&amp;DVOA!$A$2:$A20374&amp;DVOA!$B$2:$B$20095,0)),0)</f>
        <v>-0.315</v>
      </c>
      <c r="N1068" s="6" cm="1">
        <f t="array" ref="N1068">IFERROR(INDEX(WDVOA!$W$2:$W$1616,MATCH($F1068&amp;$A1068-1&amp;$B1068,WDVOA!$U$2:$U$19616&amp;WDVOA!$V$2:$V$19616&amp;WDVOA!$B$2:$B$19616,0)),0)</f>
        <v>0</v>
      </c>
      <c r="O1068" s="6" cm="1">
        <f t="array" ref="O1068">IFERROR(INDEX(DVOA!$AC$2:$AC$20095,MATCH($F1068&amp;$A1068-1&amp;$B1068,DVOA!$C$2:$C$20095&amp;DVOA!$A$2:$A$20095&amp;DVOA!$B$2:$B$20095,0)
),0)</f>
        <v>0</v>
      </c>
      <c r="P1068" s="6" cm="1">
        <f t="array" ref="P1068">IFERROR(INDEX(DVOA!$E$2:$E$20095,MATCH($G1068&amp;$A1068-1&amp;$B1068,DVOA!$C$2:$C$20095&amp;DVOA!$A$2:$A20374&amp;DVOA!$B$2:$B$20095,0)),0)</f>
        <v>-0.252</v>
      </c>
      <c r="Q1068" s="6" cm="1">
        <f t="array" ref="Q1068">IFERROR(INDEX(WDVOA!$W$2:$W$1616,MATCH($G1068&amp;$A1068-1&amp;$B1068,WDVOA!$U$2:$U$19616&amp;WDVOA!$V$2:$V$19616&amp;WDVOA!$B$2:$B$19616,0)),0)</f>
        <v>0</v>
      </c>
      <c r="R1068" s="6" cm="1">
        <f t="array" ref="R1068">IFERROR(INDEX(DVOA!$AC$2:$AC$20095,MATCH($G1068&amp;$A1068-1&amp;$B1068,DVOA!$C$2:$C$20095&amp;DVOA!$A$2:$A$20095&amp;DVOA!$B$2:$B$20095,0)
),0)</f>
        <v>0</v>
      </c>
      <c r="S1068" s="6" t="str">
        <f>IF(O1068=0,"",AVERAGE(O1068,R1068))</f>
        <v/>
      </c>
      <c r="T1068" s="104">
        <f t="shared" si="214"/>
        <v>-6.3E-2</v>
      </c>
      <c r="U1068" s="104" t="str">
        <f t="shared" si="215"/>
        <v/>
      </c>
      <c r="V1068" s="26" cm="1">
        <f t="array" ref="V1068">IFERROR(IF(E1068="H",INDEX('DVOA Pred'!$G$2:$G$1000,MATCH($F1068&amp;$B1068&amp;$A1068,'DVOA Pred'!$C$2:$C$1000&amp;'DVOA Pred'!$A$2:$A$1000&amp;'DVOA Pred'!$B$2:$B$1000,0)),
INDEX('DVOA Pred'!$H$2:$H$1000,MATCH($F1068&amp;$B1068&amp;$A1068,'DVOA Pred'!$D$2:$D$1000&amp;'DVOA Pred'!$A$2:$A$1000&amp;'DVOA Pred'!$B$2:$B$1000,0))),"")</f>
        <v>-4.1000000000000014</v>
      </c>
      <c r="W1068" s="26">
        <f t="shared" si="216"/>
        <v>0.60000000000000142</v>
      </c>
      <c r="X1068" s="26">
        <f t="shared" si="217"/>
        <v>0.60000000000000142</v>
      </c>
      <c r="Y1068" s="6">
        <f>IFERROR((PERCENTRANK($L$2:$L$20355,L1068)*Multiples!$B$3)+((PERCENTRANK($W$2:$W$20355,W1068)*(1-Multiples!$B$3))),"")</f>
        <v>0.44620000000000004</v>
      </c>
      <c r="Z1068" s="64">
        <v>24</v>
      </c>
      <c r="AA1068" s="64">
        <v>17</v>
      </c>
      <c r="AB1068" s="24">
        <f t="shared" si="218"/>
        <v>7</v>
      </c>
      <c r="AC1068" s="24">
        <f t="shared" si="219"/>
        <v>3.5</v>
      </c>
      <c r="AD1068" s="24">
        <f t="shared" si="220"/>
        <v>3.5</v>
      </c>
      <c r="AE1068" s="99" t="str">
        <f t="shared" si="221"/>
        <v>Yes</v>
      </c>
      <c r="AF1068" s="99" t="str">
        <f t="shared" si="222"/>
        <v>Yes</v>
      </c>
      <c r="AG1068" s="64"/>
      <c r="AH1068" s="105"/>
      <c r="AI1068" s="105"/>
      <c r="AJ1068" s="66"/>
    </row>
    <row r="1069" spans="1:36" x14ac:dyDescent="0.25">
      <c r="A1069" s="160">
        <v>7</v>
      </c>
      <c r="B1069" s="161">
        <v>2024</v>
      </c>
      <c r="C1069" s="161" t="str">
        <f t="shared" si="211"/>
        <v>2024 W7</v>
      </c>
      <c r="D1069" s="161">
        <v>571</v>
      </c>
      <c r="E1069" s="161" t="s">
        <v>649</v>
      </c>
      <c r="F1069" s="161" t="s">
        <v>18</v>
      </c>
      <c r="G1069" s="161" t="s">
        <v>38</v>
      </c>
      <c r="H1069" s="161">
        <v>-3.5</v>
      </c>
      <c r="I1069" s="162">
        <v>-3.5</v>
      </c>
      <c r="J1069" s="233" t="str">
        <f t="shared" si="212"/>
        <v>F0</v>
      </c>
      <c r="K1069" s="162">
        <f t="shared" si="213"/>
        <v>0</v>
      </c>
      <c r="L1069" s="227">
        <f>IF(K1069=0,0,
IF(J1069="D0.5",0.5*SUMIFS('Key Numbers'!$C$2:$C$71,'Key Numbers'!$A$2:$A$71,"&gt;="&amp;ABS($I1069),'Key Numbers'!$A$2:$A$71,"&lt;="&amp;ABS($H1069)),
IF(J1069="D-0.5",0.5*-1*SUMIFS('Key Numbers'!$C$2:$C$71,'Key Numbers'!$A$2:$A$71,"&lt;="&amp;ABS($I1069),'Key Numbers'!$A$2:$A$71,"&gt;="&amp;ABS($H1069)),
IF(J1069="F0.5",0.5*SUMIFS('Key Numbers'!$C$2:$C$71,'Key Numbers'!$A$2:$A$71,"&lt;="&amp;ABS($I1069),'Key Numbers'!$A$2:$A$71,"&gt;="&amp;ABS($H1069)),
IF(J1069="F-0.5",0.5*-1*SUMIFS('Key Numbers'!$C$2:$C$71,'Key Numbers'!$A$2:$A$71,"&gt;="&amp;ABS($I1069),'Key Numbers'!$A$2:$A$71,"&lt;="&amp;ABS($H1069)),
IF(AND(LEFT(J1069,1)="F",K1069&lt;0),-1*SUMIFS('Key Numbers'!$C$2:$C$71,'Key Numbers'!$A$2:$A$71,"&gt;="&amp;ABS($I1069),'Key Numbers'!$A$2:$A$71,"&lt;="&amp;ABS($H1069)),
IF(AND(LEFT(J1069,1)="F",K1069&gt;0),SUMIFS('Key Numbers'!$C$2:$C$71,'Key Numbers'!$A$2:$A$71,"&lt;="&amp;ABS($I1069),'Key Numbers'!$A$2:$A$71,"&gt;="&amp;ABS($H1069)),
IF(AND(LEFT(J1069,1)="D",K1069&lt;0),-1*SUMIFS('Key Numbers'!$C$2:$C$71,'Key Numbers'!$A$2:$A$71,"&lt;="&amp;ABS($I1069),'Key Numbers'!$A$2:$A$71,"&gt;="&amp;ABS($H1069)),
SUMIFS('Key Numbers'!$C$2:$C$71,'Key Numbers'!$A$2:$A$71,"&gt;="&amp;ABS($I1069),'Key Numbers'!$A$2:$A$71,"&lt;="&amp;ABS($H1069))))))))))</f>
        <v>0</v>
      </c>
      <c r="M1069" s="163" cm="1">
        <f t="array" ref="M1069">IFERROR(INDEX(DVOA!$E$2:$E$20095,MATCH($F1069&amp;$A1069-1&amp;$B1069,DVOA!$C$2:$C$20095&amp;DVOA!$A$2:$A20453&amp;DVOA!$B$2:$B$20095,0)),0)</f>
        <v>0.33200000000000002</v>
      </c>
      <c r="N1069" s="163" cm="1">
        <f t="array" ref="N1069">IFERROR(INDEX(WDVOA!$W$2:$W$1616,MATCH($F1069&amp;$A1069-1&amp;$B1069,WDVOA!$U$2:$U$19616&amp;WDVOA!$V$2:$V$19616&amp;WDVOA!$B$2:$B$19616,0)),0)</f>
        <v>0</v>
      </c>
      <c r="O1069" s="163" cm="1">
        <f t="array" ref="O1069">IFERROR(INDEX(DVOA!$AC$2:$AC$20095,MATCH($F1069&amp;$A1069-1&amp;$B1069,DVOA!$C$2:$C$20095&amp;DVOA!$A$2:$A$20095&amp;DVOA!$B$2:$B$20095,0)
),0)</f>
        <v>7.8E-2</v>
      </c>
      <c r="P1069" s="163" cm="1">
        <f t="array" ref="P1069">IFERROR(INDEX(DVOA!$E$2:$E$20095,MATCH($G1069&amp;$A1069-1&amp;$B1069,DVOA!$C$2:$C$20095&amp;DVOA!$A$2:$A20453&amp;DVOA!$B$2:$B$20095,0)),0)</f>
        <v>0.14800000000000002</v>
      </c>
      <c r="Q1069" s="163" cm="1">
        <f t="array" ref="Q1069">IFERROR(INDEX(WDVOA!$W$2:$W$1616,MATCH($G1069&amp;$A1069-1&amp;$B1069,WDVOA!$U$2:$U$19616&amp;WDVOA!$V$2:$V$19616&amp;WDVOA!$B$2:$B$19616,0)),0)</f>
        <v>0</v>
      </c>
      <c r="R1069" s="163" cm="1">
        <f t="array" ref="R1069">IFERROR(INDEX(DVOA!$AC$2:$AC$20095,MATCH($G1069&amp;$A1069-1&amp;$B1069,DVOA!$C$2:$C$20095&amp;DVOA!$A$2:$A$20095&amp;DVOA!$B$2:$B$20095,0)
),0)</f>
        <v>0.13400000000000001</v>
      </c>
      <c r="S1069" s="163">
        <f>AVERAGE(O1069,R1069)</f>
        <v>0.10600000000000001</v>
      </c>
      <c r="T1069" s="229">
        <f t="shared" si="214"/>
        <v>0.184</v>
      </c>
      <c r="U1069" s="229" t="str">
        <f t="shared" si="215"/>
        <v/>
      </c>
      <c r="V1069" s="164" cm="1">
        <f t="array" ref="V1069">IFERROR(IF(E1069="H",INDEX('DVOA Pred'!$G$2:$G$1000,MATCH($F1069&amp;$B1069&amp;$A1069,'DVOA Pred'!$C$2:$C$1000&amp;'DVOA Pred'!$A$2:$A$1000&amp;'DVOA Pred'!$B$2:$B$1000,0)),
INDEX('DVOA Pred'!$H$2:$H$1000,MATCH($F1069&amp;$B1069&amp;$A1069,'DVOA Pred'!$D$2:$D$1000&amp;'DVOA Pred'!$A$2:$A$1000&amp;'DVOA Pred'!$B$2:$B$1000,0))),"")</f>
        <v>-4.1000000000000014</v>
      </c>
      <c r="W1069" s="164">
        <f t="shared" si="216"/>
        <v>0.60000000000000142</v>
      </c>
      <c r="X1069" s="164">
        <f t="shared" si="217"/>
        <v>0.60000000000000142</v>
      </c>
      <c r="Y1069" s="163">
        <f>IFERROR((PERCENTRANK($L$2:$L$20355,L1069)*Multiples!$B$3)+((PERCENTRANK($W$2:$W$20355,W1069)*(1-Multiples!$B$3))),"")</f>
        <v>0.44620000000000004</v>
      </c>
      <c r="Z1069" s="165">
        <v>41</v>
      </c>
      <c r="AA1069" s="165">
        <v>31</v>
      </c>
      <c r="AB1069" s="166">
        <f t="shared" si="218"/>
        <v>10</v>
      </c>
      <c r="AC1069" s="166">
        <f t="shared" si="219"/>
        <v>6.5</v>
      </c>
      <c r="AD1069" s="166">
        <f t="shared" si="220"/>
        <v>6.5</v>
      </c>
      <c r="AE1069" s="167" t="str">
        <f t="shared" si="221"/>
        <v>Yes</v>
      </c>
      <c r="AF1069" s="167" t="str">
        <f t="shared" si="222"/>
        <v>Yes</v>
      </c>
      <c r="AG1069" s="165"/>
      <c r="AH1069" s="155"/>
      <c r="AI1069" s="236"/>
      <c r="AJ1069" s="181"/>
    </row>
    <row r="1070" spans="1:36" x14ac:dyDescent="0.25">
      <c r="A1070" s="7">
        <v>3</v>
      </c>
      <c r="B1070" s="5">
        <v>2024</v>
      </c>
      <c r="C1070" s="5" t="str">
        <f t="shared" si="211"/>
        <v>2024 W3</v>
      </c>
      <c r="D1070" s="5">
        <v>506</v>
      </c>
      <c r="E1070" s="5" t="s">
        <v>649</v>
      </c>
      <c r="F1070" s="5" t="s">
        <v>4</v>
      </c>
      <c r="G1070" s="5" t="s">
        <v>30</v>
      </c>
      <c r="H1070" s="5">
        <v>4.5</v>
      </c>
      <c r="I1070" s="61">
        <v>4</v>
      </c>
      <c r="J1070" s="62" t="str">
        <f t="shared" si="212"/>
        <v>D0.5</v>
      </c>
      <c r="K1070" s="61">
        <f t="shared" si="213"/>
        <v>0.5</v>
      </c>
      <c r="L1070" s="228">
        <f>IF(K1070=0,0,
IF(J1070="D0.5",0.5*SUMIFS('Key Numbers'!$C$2:$C$71,'Key Numbers'!$A$2:$A$71,"&gt;="&amp;ABS($I1070),'Key Numbers'!$A$2:$A$71,"&lt;="&amp;ABS($H1070)),
IF(J1070="D-0.5",0.5*-1*SUMIFS('Key Numbers'!$C$2:$C$71,'Key Numbers'!$A$2:$A$71,"&lt;="&amp;ABS($I1070),'Key Numbers'!$A$2:$A$71,"&gt;="&amp;ABS($H1070)),
IF(J1070="F0.5",0.5*SUMIFS('Key Numbers'!$C$2:$C$71,'Key Numbers'!$A$2:$A$71,"&lt;="&amp;ABS($I1070),'Key Numbers'!$A$2:$A$71,"&gt;="&amp;ABS($H1070)),
IF(J1070="F-0.5",0.5*-1*SUMIFS('Key Numbers'!$C$2:$C$71,'Key Numbers'!$A$2:$A$71,"&gt;="&amp;ABS($I1070),'Key Numbers'!$A$2:$A$71,"&lt;="&amp;ABS($H1070)),
IF(AND(LEFT(J1070,1)="F",K1070&lt;0),-1*SUMIFS('Key Numbers'!$C$2:$C$71,'Key Numbers'!$A$2:$A$71,"&gt;="&amp;ABS($I1070),'Key Numbers'!$A$2:$A$71,"&lt;="&amp;ABS($H1070)),
IF(AND(LEFT(J1070,1)="F",K1070&gt;0),SUMIFS('Key Numbers'!$C$2:$C$71,'Key Numbers'!$A$2:$A$71,"&lt;="&amp;ABS($I1070),'Key Numbers'!$A$2:$A$71,"&gt;="&amp;ABS($H1070)),
IF(AND(LEFT(J1070,1)="D",K1070&lt;0),-1*SUMIFS('Key Numbers'!$C$2:$C$71,'Key Numbers'!$A$2:$A$71,"&lt;="&amp;ABS($I1070),'Key Numbers'!$A$2:$A$71,"&gt;="&amp;ABS($H1070)),
SUMIFS('Key Numbers'!$C$2:$C$71,'Key Numbers'!$A$2:$A$71,"&gt;="&amp;ABS($I1070),'Key Numbers'!$A$2:$A$71,"&lt;="&amp;ABS($H1070))))))))))</f>
        <v>2.9357798165137616E-2</v>
      </c>
      <c r="M1070" s="6" cm="1">
        <f t="array" ref="M1070">IFERROR(INDEX(DVOA!$E$2:$E$20095,MATCH($F1070&amp;$A1070-1&amp;$B1070,DVOA!$C$2:$C$20095&amp;DVOA!$A$2:$A20335&amp;DVOA!$B$2:$B$20095,0)),0)</f>
        <v>-0.31</v>
      </c>
      <c r="N1070" s="6" cm="1">
        <f t="array" ref="N1070">IFERROR(INDEX(WDVOA!$W$2:$W$1616,MATCH($F1070&amp;$A1070-1&amp;$B1070,WDVOA!$U$2:$U$19616&amp;WDVOA!$V$2:$V$19616&amp;WDVOA!$B$2:$B$19616,0)),0)</f>
        <v>0</v>
      </c>
      <c r="O1070" s="6" cm="1">
        <f t="array" ref="O1070">IFERROR(INDEX(DVOA!$AC$2:$AC$20095,MATCH($F1070&amp;$A1070-1&amp;$B1070,DVOA!$C$2:$C$20095&amp;DVOA!$A$2:$A$20095&amp;DVOA!$B$2:$B$20095,0)
),0)</f>
        <v>0.14000000000000001</v>
      </c>
      <c r="P1070" s="6" cm="1">
        <f t="array" ref="P1070">IFERROR(INDEX(DVOA!$E$2:$E$20095,MATCH($G1070&amp;$A1070-1&amp;$B1070,DVOA!$C$2:$C$20095&amp;DVOA!$A$2:$A20335&amp;DVOA!$B$2:$B$20095,0)),0)</f>
        <v>0.5</v>
      </c>
      <c r="Q1070" s="6" cm="1">
        <f t="array" ref="Q1070">IFERROR(INDEX(WDVOA!$W$2:$W$1616,MATCH($G1070&amp;$A1070-1&amp;$B1070,WDVOA!$U$2:$U$19616&amp;WDVOA!$V$2:$V$19616&amp;WDVOA!$B$2:$B$19616,0)),0)</f>
        <v>0</v>
      </c>
      <c r="R1070" s="6" cm="1">
        <f t="array" ref="R1070">IFERROR(INDEX(DVOA!$AC$2:$AC$20095,MATCH($G1070&amp;$A1070-1&amp;$B1070,DVOA!$C$2:$C$20095&amp;DVOA!$A$2:$A$20095&amp;DVOA!$B$2:$B$20095,0)
),0)</f>
        <v>0.08</v>
      </c>
      <c r="S1070" s="6">
        <f>AVERAGE(O1070,R1070)</f>
        <v>0.11000000000000001</v>
      </c>
      <c r="T1070" s="104">
        <f t="shared" si="214"/>
        <v>-0.81</v>
      </c>
      <c r="U1070" s="104" t="str">
        <f t="shared" si="215"/>
        <v/>
      </c>
      <c r="V1070" s="26" cm="1">
        <f t="array" ref="V1070">IFERROR(IF(E1070="H",INDEX('DVOA Pred'!$G$2:$G$1000,MATCH($F1070&amp;$B1070&amp;$A1070,'DVOA Pred'!$C$2:$C$1000&amp;'DVOA Pred'!$A$2:$A$1000&amp;'DVOA Pred'!$B$2:$B$1000,0)),
INDEX('DVOA Pred'!$H$2:$H$1000,MATCH($F1070&amp;$B1070&amp;$A1070,'DVOA Pred'!$D$2:$D$1000&amp;'DVOA Pred'!$A$2:$A$1000&amp;'DVOA Pred'!$B$2:$B$1000,0))),"")</f>
        <v>8.1999999999999993</v>
      </c>
      <c r="W1070" s="26">
        <f t="shared" si="216"/>
        <v>-3.6999999999999993</v>
      </c>
      <c r="X1070" s="26">
        <f t="shared" si="217"/>
        <v>-4.1999999999999993</v>
      </c>
      <c r="Y1070" s="6">
        <f>IFERROR((PERCENTRANK($L$2:$L$20355,L1070)*Multiples!$B$3)+((PERCENTRANK($W$2:$W$20355,W1070)*(1-Multiples!$B$3))),"")</f>
        <v>0.44619999999999999</v>
      </c>
      <c r="Z1070" s="64"/>
      <c r="AA1070" s="64"/>
      <c r="AB1070" s="24" t="str">
        <f t="shared" si="218"/>
        <v/>
      </c>
      <c r="AC1070" s="24" t="str">
        <f t="shared" si="219"/>
        <v/>
      </c>
      <c r="AD1070" s="24" t="str">
        <f t="shared" si="220"/>
        <v/>
      </c>
      <c r="AE1070" s="99" t="str">
        <f t="shared" si="221"/>
        <v/>
      </c>
      <c r="AF1070" s="99" t="str">
        <f t="shared" si="222"/>
        <v/>
      </c>
      <c r="AG1070" s="64"/>
      <c r="AH1070" s="105"/>
      <c r="AI1070" s="105"/>
      <c r="AJ1070" s="66"/>
    </row>
    <row r="1071" spans="1:36" x14ac:dyDescent="0.25">
      <c r="A1071" s="7">
        <v>2</v>
      </c>
      <c r="B1071" s="5">
        <v>2024</v>
      </c>
      <c r="C1071" s="5" t="str">
        <f t="shared" si="211"/>
        <v>2024 W2</v>
      </c>
      <c r="D1071" s="5">
        <v>484</v>
      </c>
      <c r="E1071" s="5" t="s">
        <v>649</v>
      </c>
      <c r="F1071" s="5" t="s">
        <v>27</v>
      </c>
      <c r="G1071" s="5" t="s">
        <v>3</v>
      </c>
      <c r="H1071" s="5">
        <v>6.5</v>
      </c>
      <c r="I1071" s="61">
        <v>6.5</v>
      </c>
      <c r="J1071" s="62" t="str">
        <f t="shared" si="212"/>
        <v>D0</v>
      </c>
      <c r="K1071" s="61">
        <f t="shared" si="213"/>
        <v>0</v>
      </c>
      <c r="L1071" s="228">
        <f>IF(K1071=0,0,
IF(J1071="D0.5",0.5*SUMIFS('Key Numbers'!$C$2:$C$71,'Key Numbers'!$A$2:$A$71,"&gt;="&amp;ABS($I1071),'Key Numbers'!$A$2:$A$71,"&lt;="&amp;ABS($H1071)),
IF(J1071="D-0.5",0.5*-1*SUMIFS('Key Numbers'!$C$2:$C$71,'Key Numbers'!$A$2:$A$71,"&lt;="&amp;ABS($I1071),'Key Numbers'!$A$2:$A$71,"&gt;="&amp;ABS($H1071)),
IF(J1071="F0.5",0.5*SUMIFS('Key Numbers'!$C$2:$C$71,'Key Numbers'!$A$2:$A$71,"&lt;="&amp;ABS($I1071),'Key Numbers'!$A$2:$A$71,"&gt;="&amp;ABS($H1071)),
IF(J1071="F-0.5",0.5*-1*SUMIFS('Key Numbers'!$C$2:$C$71,'Key Numbers'!$A$2:$A$71,"&gt;="&amp;ABS($I1071),'Key Numbers'!$A$2:$A$71,"&lt;="&amp;ABS($H1071)),
IF(AND(LEFT(J1071,1)="F",K1071&lt;0),-1*SUMIFS('Key Numbers'!$C$2:$C$71,'Key Numbers'!$A$2:$A$71,"&gt;="&amp;ABS($I1071),'Key Numbers'!$A$2:$A$71,"&lt;="&amp;ABS($H1071)),
IF(AND(LEFT(J1071,1)="F",K1071&gt;0),SUMIFS('Key Numbers'!$C$2:$C$71,'Key Numbers'!$A$2:$A$71,"&lt;="&amp;ABS($I1071),'Key Numbers'!$A$2:$A$71,"&gt;="&amp;ABS($H1071)),
IF(AND(LEFT(J1071,1)="D",K1071&lt;0),-1*SUMIFS('Key Numbers'!$C$2:$C$71,'Key Numbers'!$A$2:$A$71,"&lt;="&amp;ABS($I1071),'Key Numbers'!$A$2:$A$71,"&gt;="&amp;ABS($H1071)),
SUMIFS('Key Numbers'!$C$2:$C$71,'Key Numbers'!$A$2:$A$71,"&gt;="&amp;ABS($I1071),'Key Numbers'!$A$2:$A$71,"&lt;="&amp;ABS($H1071))))))))))</f>
        <v>0</v>
      </c>
      <c r="M1071" s="6" cm="1">
        <f t="array" ref="M1071">IFERROR(INDEX(DVOA!$E$2:$E$20095,MATCH($F1071&amp;$A1071-1&amp;$B1071,DVOA!$C$2:$C$20095&amp;DVOA!$A$2:$A20356&amp;DVOA!$B$2:$B$20095,0)),0)</f>
        <v>1.008</v>
      </c>
      <c r="N1071" s="6" cm="1">
        <f t="array" ref="N1071">IFERROR(INDEX(WDVOA!$W$2:$W$1616,MATCH($F1071&amp;$A1071-1&amp;$B1071,WDVOA!$U$2:$U$19616&amp;WDVOA!$V$2:$V$19616&amp;WDVOA!$B$2:$B$19616,0)),0)</f>
        <v>0</v>
      </c>
      <c r="O1071" s="6" cm="1">
        <f t="array" ref="O1071">IFERROR(INDEX(DVOA!$AC$2:$AC$20095,MATCH($F1071&amp;$A1071-1&amp;$B1071,DVOA!$C$2:$C$20095&amp;DVOA!$A$2:$A$20095&amp;DVOA!$B$2:$B$20095,0)
),0)</f>
        <v>0</v>
      </c>
      <c r="P1071" s="6" cm="1">
        <f t="array" ref="P1071">IFERROR(INDEX(DVOA!$E$2:$E$20095,MATCH($G1071&amp;$A1071-1&amp;$B1071,DVOA!$C$2:$C$20095&amp;DVOA!$A$2:$A20356&amp;DVOA!$B$2:$B$20095,0)),0)</f>
        <v>0.72400000000000009</v>
      </c>
      <c r="Q1071" s="6" cm="1">
        <f t="array" ref="Q1071">IFERROR(INDEX(WDVOA!$W$2:$W$1616,MATCH($G1071&amp;$A1071-1&amp;$B1071,WDVOA!$U$2:$U$19616&amp;WDVOA!$V$2:$V$19616&amp;WDVOA!$B$2:$B$19616,0)),0)</f>
        <v>0</v>
      </c>
      <c r="R1071" s="6" cm="1">
        <f t="array" ref="R1071">IFERROR(INDEX(DVOA!$AC$2:$AC$20095,MATCH($G1071&amp;$A1071-1&amp;$B1071,DVOA!$C$2:$C$20095&amp;DVOA!$A$2:$A$20095&amp;DVOA!$B$2:$B$20095,0)
),0)</f>
        <v>0</v>
      </c>
      <c r="S1071" s="6" t="str">
        <f>IF(O1071=0,"",AVERAGE(O1071,R1071))</f>
        <v/>
      </c>
      <c r="T1071" s="104">
        <f t="shared" si="214"/>
        <v>0.28399999999999992</v>
      </c>
      <c r="U1071" s="104" t="str">
        <f t="shared" si="215"/>
        <v/>
      </c>
      <c r="V1071" s="26" cm="1">
        <f t="array" ref="V1071">IFERROR(IF(E1071="H",INDEX('DVOA Pred'!$G$2:$G$1000,MATCH($F1071&amp;$B1071&amp;$A1071,'DVOA Pred'!$C$2:$C$1000&amp;'DVOA Pred'!$A$2:$A$1000&amp;'DVOA Pred'!$B$2:$B$1000,0)),
INDEX('DVOA Pred'!$H$2:$H$1000,MATCH($F1071&amp;$B1071&amp;$A1071,'DVOA Pred'!$D$2:$D$1000&amp;'DVOA Pred'!$A$2:$A$1000&amp;'DVOA Pred'!$B$2:$B$1000,0))),"")</f>
        <v>6</v>
      </c>
      <c r="W1071" s="26">
        <f t="shared" si="216"/>
        <v>0.5</v>
      </c>
      <c r="X1071" s="26">
        <f t="shared" si="217"/>
        <v>0.5</v>
      </c>
      <c r="Y1071" s="6">
        <f>IFERROR((PERCENTRANK($L$2:$L$20355,L1071)*Multiples!$B$3)+((PERCENTRANK($W$2:$W$20355,W1071)*(1-Multiples!$B$3))),"")</f>
        <v>0.437</v>
      </c>
      <c r="Z1071" s="64">
        <v>44</v>
      </c>
      <c r="AA1071" s="64">
        <v>19</v>
      </c>
      <c r="AB1071" s="24">
        <f t="shared" si="218"/>
        <v>25</v>
      </c>
      <c r="AC1071" s="24">
        <f t="shared" si="219"/>
        <v>31.5</v>
      </c>
      <c r="AD1071" s="24">
        <f t="shared" si="220"/>
        <v>31.5</v>
      </c>
      <c r="AE1071" s="99" t="str">
        <f t="shared" si="221"/>
        <v>Yes</v>
      </c>
      <c r="AF1071" s="99" t="str">
        <f t="shared" si="222"/>
        <v>Yes</v>
      </c>
      <c r="AG1071" s="64"/>
      <c r="AH1071" s="105"/>
      <c r="AI1071" s="105"/>
      <c r="AJ1071" s="66"/>
    </row>
    <row r="1072" spans="1:36" x14ac:dyDescent="0.25">
      <c r="A1072" s="160">
        <v>6</v>
      </c>
      <c r="B1072" s="161">
        <v>2024</v>
      </c>
      <c r="C1072" s="5" t="str">
        <f t="shared" si="211"/>
        <v>2024 W6</v>
      </c>
      <c r="D1072" s="161">
        <v>549</v>
      </c>
      <c r="E1072" s="161" t="s">
        <v>651</v>
      </c>
      <c r="F1072" s="161" t="s">
        <v>7</v>
      </c>
      <c r="G1072" s="161" t="s">
        <v>10</v>
      </c>
      <c r="H1072" s="161">
        <v>-8.5</v>
      </c>
      <c r="I1072" s="162">
        <v>-9.5</v>
      </c>
      <c r="J1072" s="233" t="str">
        <f t="shared" si="212"/>
        <v>F1</v>
      </c>
      <c r="K1072" s="162">
        <f t="shared" si="213"/>
        <v>1</v>
      </c>
      <c r="L1072" s="227">
        <f>IF(K1072=0,0,
IF(J1072="D0.5",0.5*SUMIFS('Key Numbers'!$C$2:$C$71,'Key Numbers'!$A$2:$A$71,"&gt;="&amp;ABS($I1072),'Key Numbers'!$A$2:$A$71,"&lt;="&amp;ABS($H1072)),
IF(J1072="D-0.5",0.5*-1*SUMIFS('Key Numbers'!$C$2:$C$71,'Key Numbers'!$A$2:$A$71,"&lt;="&amp;ABS($I1072),'Key Numbers'!$A$2:$A$71,"&gt;="&amp;ABS($H1072)),
IF(J1072="F0.5",0.5*SUMIFS('Key Numbers'!$C$2:$C$71,'Key Numbers'!$A$2:$A$71,"&lt;="&amp;ABS($I1072),'Key Numbers'!$A$2:$A$71,"&gt;="&amp;ABS($H1072)),
IF(J1072="F-0.5",0.5*-1*SUMIFS('Key Numbers'!$C$2:$C$71,'Key Numbers'!$A$2:$A$71,"&gt;="&amp;ABS($I1072),'Key Numbers'!$A$2:$A$71,"&lt;="&amp;ABS($H1072)),
IF(AND(LEFT(J1072,1)="F",K1072&lt;0),-1*SUMIFS('Key Numbers'!$C$2:$C$71,'Key Numbers'!$A$2:$A$71,"&gt;="&amp;ABS($I1072),'Key Numbers'!$A$2:$A$71,"&lt;="&amp;ABS($H1072)),
IF(AND(LEFT(J1072,1)="F",K1072&gt;0),SUMIFS('Key Numbers'!$C$2:$C$71,'Key Numbers'!$A$2:$A$71,"&lt;="&amp;ABS($I1072),'Key Numbers'!$A$2:$A$71,"&gt;="&amp;ABS($H1072)),
IF(AND(LEFT(J1072,1)="D",K1072&lt;0),-1*SUMIFS('Key Numbers'!$C$2:$C$71,'Key Numbers'!$A$2:$A$71,"&lt;="&amp;ABS($I1072),'Key Numbers'!$A$2:$A$71,"&gt;="&amp;ABS($H1072)),
SUMIFS('Key Numbers'!$C$2:$C$71,'Key Numbers'!$A$2:$A$71,"&gt;="&amp;ABS($I1072),'Key Numbers'!$A$2:$A$71,"&lt;="&amp;ABS($H1072))))))))))</f>
        <v>1.6513761467889909E-2</v>
      </c>
      <c r="M1072" s="163" cm="1">
        <f t="array" ref="M1072">IFERROR(INDEX(DVOA!$E$2:$E$20095,MATCH($F1072&amp;$A1072-1&amp;$B1072,DVOA!$C$2:$C$20095&amp;DVOA!$A$2:$A20429&amp;DVOA!$B$2:$B$20095,0)),0)</f>
        <v>-0.10300000000000001</v>
      </c>
      <c r="N1072" s="163" cm="1">
        <f t="array" ref="N1072">IFERROR(INDEX(WDVOA!$W$2:$W$1616,MATCH($F1072&amp;$A1072-1&amp;$B1072,WDVOA!$U$2:$U$19616&amp;WDVOA!$V$2:$V$19616&amp;WDVOA!$B$2:$B$19616,0)),0)</f>
        <v>0</v>
      </c>
      <c r="O1072" s="163" cm="1">
        <f t="array" ref="O1072">IFERROR(INDEX(DVOA!$AC$2:$AC$20095,MATCH($F1072&amp;$A1072-1&amp;$B1072,DVOA!$C$2:$C$20095&amp;DVOA!$A$2:$A$20095&amp;DVOA!$B$2:$B$20095,0)
),0)</f>
        <v>7.9000000000000001E-2</v>
      </c>
      <c r="P1072" s="163" cm="1">
        <f t="array" ref="P1072">IFERROR(INDEX(DVOA!$E$2:$E$20095,MATCH($G1072&amp;$A1072-1&amp;$B1072,DVOA!$C$2:$C$20095&amp;DVOA!$A$2:$A20429&amp;DVOA!$B$2:$B$20095,0)),0)</f>
        <v>-0.39799999999999996</v>
      </c>
      <c r="Q1072" s="163" cm="1">
        <f t="array" ref="Q1072">IFERROR(INDEX(WDVOA!$W$2:$W$1616,MATCH($G1072&amp;$A1072-1&amp;$B1072,WDVOA!$U$2:$U$19616&amp;WDVOA!$V$2:$V$19616&amp;WDVOA!$B$2:$B$19616,0)),0)</f>
        <v>0</v>
      </c>
      <c r="R1072" s="163" cm="1">
        <f t="array" ref="R1072">IFERROR(INDEX(DVOA!$AC$2:$AC$20095,MATCH($G1072&amp;$A1072-1&amp;$B1072,DVOA!$C$2:$C$20095&amp;DVOA!$A$2:$A$20095&amp;DVOA!$B$2:$B$20095,0)
),0)</f>
        <v>4.7E-2</v>
      </c>
      <c r="S1072" s="163">
        <f t="shared" ref="S1072:S1084" si="225">AVERAGE(O1072,R1072)</f>
        <v>6.3E-2</v>
      </c>
      <c r="T1072" s="229">
        <f t="shared" si="214"/>
        <v>0.29499999999999993</v>
      </c>
      <c r="U1072" s="229" t="str">
        <f t="shared" si="215"/>
        <v/>
      </c>
      <c r="V1072" s="164" cm="1">
        <f t="array" ref="V1072">IFERROR(IF(E1072="H",INDEX('DVOA Pred'!$G$2:$G$1000,MATCH($F1072&amp;$B1072&amp;$A1072,'DVOA Pred'!$C$2:$C$1000&amp;'DVOA Pred'!$A$2:$A$1000&amp;'DVOA Pred'!$B$2:$B$1000,0)),
INDEX('DVOA Pred'!$H$2:$H$1000,MATCH($F1072&amp;$B1072&amp;$A1072,'DVOA Pred'!$D$2:$D$1000&amp;'DVOA Pred'!$A$2:$A$1000&amp;'DVOA Pred'!$B$2:$B$1000,0))),"")</f>
        <v>-5.8000000000000007</v>
      </c>
      <c r="W1072" s="164">
        <f t="shared" si="216"/>
        <v>-2.6999999999999993</v>
      </c>
      <c r="X1072" s="164">
        <f t="shared" si="217"/>
        <v>-3.6999999999999993</v>
      </c>
      <c r="Y1072" s="163">
        <f>IFERROR((PERCENTRANK($L$2:$L$20355,L1072)*Multiples!$B$3)+((PERCENTRANK($W$2:$W$20355,W1072)*(1-Multiples!$B$3))),"")</f>
        <v>0.43120000000000003</v>
      </c>
      <c r="Z1072" s="165">
        <v>20</v>
      </c>
      <c r="AA1072" s="165">
        <v>16</v>
      </c>
      <c r="AB1072" s="166">
        <f t="shared" si="218"/>
        <v>4</v>
      </c>
      <c r="AC1072" s="166">
        <f t="shared" si="219"/>
        <v>-4.5</v>
      </c>
      <c r="AD1072" s="166">
        <f t="shared" si="220"/>
        <v>-5.5</v>
      </c>
      <c r="AE1072" s="167" t="str">
        <f t="shared" si="221"/>
        <v>No</v>
      </c>
      <c r="AF1072" s="167" t="str">
        <f t="shared" si="222"/>
        <v>No</v>
      </c>
      <c r="AG1072" s="165"/>
      <c r="AH1072" s="155"/>
      <c r="AI1072" s="236"/>
      <c r="AJ1072" s="181"/>
    </row>
    <row r="1073" spans="1:36" x14ac:dyDescent="0.25">
      <c r="A1073" s="160">
        <v>4</v>
      </c>
      <c r="B1073" s="161">
        <v>2024</v>
      </c>
      <c r="C1073" s="5" t="str">
        <f t="shared" si="211"/>
        <v>2024 W4</v>
      </c>
      <c r="D1073" s="161">
        <v>519</v>
      </c>
      <c r="E1073" s="161" t="s">
        <v>649</v>
      </c>
      <c r="F1073" s="161" t="s">
        <v>42</v>
      </c>
      <c r="G1073" s="161" t="s">
        <v>64</v>
      </c>
      <c r="H1073" s="161">
        <v>2.5</v>
      </c>
      <c r="I1073" s="162">
        <v>3</v>
      </c>
      <c r="J1073" s="233" t="str">
        <f t="shared" si="212"/>
        <v>D-0.5</v>
      </c>
      <c r="K1073" s="162">
        <f t="shared" si="213"/>
        <v>-0.5</v>
      </c>
      <c r="L1073" s="227">
        <f>IF(K1073=0,0,
IF(J1073="D0.5",0.5*SUMIFS('Key Numbers'!$C$2:$C$71,'Key Numbers'!$A$2:$A$71,"&gt;="&amp;ABS($I1073),'Key Numbers'!$A$2:$A$71,"&lt;="&amp;ABS($H1073)),
IF(J1073="D-0.5",0.5*-1*SUMIFS('Key Numbers'!$C$2:$C$71,'Key Numbers'!$A$2:$A$71,"&lt;="&amp;ABS($I1073),'Key Numbers'!$A$2:$A$71,"&gt;="&amp;ABS($H1073)),
IF(J1073="F0.5",0.5*SUMIFS('Key Numbers'!$C$2:$C$71,'Key Numbers'!$A$2:$A$71,"&lt;="&amp;ABS($I1073),'Key Numbers'!$A$2:$A$71,"&gt;="&amp;ABS($H1073)),
IF(J1073="F-0.5",0.5*-1*SUMIFS('Key Numbers'!$C$2:$C$71,'Key Numbers'!$A$2:$A$71,"&gt;="&amp;ABS($I1073),'Key Numbers'!$A$2:$A$71,"&lt;="&amp;ABS($H1073)),
IF(AND(LEFT(J1073,1)="F",K1073&lt;0),-1*SUMIFS('Key Numbers'!$C$2:$C$71,'Key Numbers'!$A$2:$A$71,"&gt;="&amp;ABS($I1073),'Key Numbers'!$A$2:$A$71,"&lt;="&amp;ABS($H1073)),
IF(AND(LEFT(J1073,1)="F",K1073&gt;0),SUMIFS('Key Numbers'!$C$2:$C$71,'Key Numbers'!$A$2:$A$71,"&lt;="&amp;ABS($I1073),'Key Numbers'!$A$2:$A$71,"&gt;="&amp;ABS($H1073)),
IF(AND(LEFT(J1073,1)="D",K1073&lt;0),-1*SUMIFS('Key Numbers'!$C$2:$C$71,'Key Numbers'!$A$2:$A$71,"&lt;="&amp;ABS($I1073),'Key Numbers'!$A$2:$A$71,"&gt;="&amp;ABS($H1073)),
SUMIFS('Key Numbers'!$C$2:$C$71,'Key Numbers'!$A$2:$A$71,"&gt;="&amp;ABS($I1073),'Key Numbers'!$A$2:$A$71,"&lt;="&amp;ABS($H1073))))))))))</f>
        <v>-7.247706422018349E-2</v>
      </c>
      <c r="M1073" s="163" cm="1">
        <f t="array" ref="M1073">IFERROR(INDEX(DVOA!$E$2:$E$20095,MATCH($F1073&amp;$A1073-1&amp;$B1073,DVOA!$C$2:$C$20095&amp;DVOA!$A$2:$A20393&amp;DVOA!$B$2:$B$20095,0)),0)</f>
        <v>-0.23600000000000002</v>
      </c>
      <c r="N1073" s="163" cm="1">
        <f t="array" ref="N1073">IFERROR(INDEX(WDVOA!$W$2:$W$1616,MATCH($F1073&amp;$A1073-1&amp;$B1073,WDVOA!$U$2:$U$19616&amp;WDVOA!$V$2:$V$19616&amp;WDVOA!$B$2:$B$19616,0)),0)</f>
        <v>0</v>
      </c>
      <c r="O1073" s="163" cm="1">
        <f t="array" ref="O1073">IFERROR(INDEX(DVOA!$AC$2:$AC$20095,MATCH($F1073&amp;$A1073-1&amp;$B1073,DVOA!$C$2:$C$20095&amp;DVOA!$A$2:$A$20095&amp;DVOA!$B$2:$B$20095,0)
),0)</f>
        <v>0.127</v>
      </c>
      <c r="P1073" s="163" cm="1">
        <f t="array" ref="P1073">IFERROR(INDEX(DVOA!$E$2:$E$20095,MATCH($G1073&amp;$A1073-1&amp;$B1073,DVOA!$C$2:$C$20095&amp;DVOA!$A$2:$A20393&amp;DVOA!$B$2:$B$20095,0)),0)</f>
        <v>-0.215</v>
      </c>
      <c r="Q1073" s="163" cm="1">
        <f t="array" ref="Q1073">IFERROR(INDEX(WDVOA!$W$2:$W$1616,MATCH($G1073&amp;$A1073-1&amp;$B1073,WDVOA!$U$2:$U$19616&amp;WDVOA!$V$2:$V$19616&amp;WDVOA!$B$2:$B$19616,0)),0)</f>
        <v>0</v>
      </c>
      <c r="R1073" s="163" cm="1">
        <f t="array" ref="R1073">IFERROR(INDEX(DVOA!$AC$2:$AC$20095,MATCH($G1073&amp;$A1073-1&amp;$B1073,DVOA!$C$2:$C$20095&amp;DVOA!$A$2:$A$20095&amp;DVOA!$B$2:$B$20095,0)
),0)</f>
        <v>7.0999999999999994E-2</v>
      </c>
      <c r="S1073" s="163">
        <f t="shared" si="225"/>
        <v>9.9000000000000005E-2</v>
      </c>
      <c r="T1073" s="229">
        <f t="shared" si="214"/>
        <v>-2.1000000000000019E-2</v>
      </c>
      <c r="U1073" s="229" t="str">
        <f t="shared" si="215"/>
        <v/>
      </c>
      <c r="V1073" s="164" cm="1">
        <f t="array" ref="V1073">IFERROR(IF(E1073="H",INDEX('DVOA Pred'!$G$2:$G$1000,MATCH($F1073&amp;$B1073&amp;$A1073,'DVOA Pred'!$C$2:$C$1000&amp;'DVOA Pred'!$A$2:$A$1000&amp;'DVOA Pred'!$B$2:$B$1000,0)),
INDEX('DVOA Pred'!$H$2:$H$1000,MATCH($F1073&amp;$B1073&amp;$A1073,'DVOA Pred'!$D$2:$D$1000&amp;'DVOA Pred'!$A$2:$A$1000&amp;'DVOA Pred'!$B$2:$B$1000,0))),"")</f>
        <v>-0.69999999999999929</v>
      </c>
      <c r="W1073" s="164">
        <f t="shared" si="216"/>
        <v>3.1999999999999993</v>
      </c>
      <c r="X1073" s="164">
        <f t="shared" si="217"/>
        <v>3.6999999999999993</v>
      </c>
      <c r="Y1073" s="163">
        <f>IFERROR((PERCENTRANK($L$2:$L$20355,L1073)*Multiples!$B$3)+((PERCENTRANK($W$2:$W$20355,W1073)*(1-Multiples!$B$3))),"")</f>
        <v>0.42760000000000004</v>
      </c>
      <c r="Z1073" s="165">
        <v>24</v>
      </c>
      <c r="AA1073" s="165">
        <v>18</v>
      </c>
      <c r="AB1073" s="166">
        <f t="shared" si="218"/>
        <v>6</v>
      </c>
      <c r="AC1073" s="166">
        <f t="shared" si="219"/>
        <v>8.5</v>
      </c>
      <c r="AD1073" s="166">
        <f t="shared" si="220"/>
        <v>9</v>
      </c>
      <c r="AE1073" s="167" t="str">
        <f t="shared" si="221"/>
        <v>Yes</v>
      </c>
      <c r="AF1073" s="167" t="str">
        <f t="shared" si="222"/>
        <v>Yes</v>
      </c>
      <c r="AG1073" s="165"/>
      <c r="AH1073" s="155"/>
      <c r="AI1073" s="155"/>
      <c r="AJ1073" s="180" t="s">
        <v>668</v>
      </c>
    </row>
    <row r="1074" spans="1:36" x14ac:dyDescent="0.25">
      <c r="A1074" s="7">
        <v>3</v>
      </c>
      <c r="B1074" s="5">
        <v>2024</v>
      </c>
      <c r="C1074" s="5" t="str">
        <f t="shared" si="211"/>
        <v>2024 W3</v>
      </c>
      <c r="D1074" s="5">
        <v>505</v>
      </c>
      <c r="E1074" s="5" t="s">
        <v>649</v>
      </c>
      <c r="F1074" s="5" t="s">
        <v>64</v>
      </c>
      <c r="G1074" s="5" t="s">
        <v>35</v>
      </c>
      <c r="H1074" s="5">
        <v>1.5</v>
      </c>
      <c r="I1074" s="61">
        <v>1.5</v>
      </c>
      <c r="J1074" s="62" t="str">
        <f t="shared" si="212"/>
        <v>D0</v>
      </c>
      <c r="K1074" s="61">
        <f t="shared" si="213"/>
        <v>0</v>
      </c>
      <c r="L1074" s="228">
        <f>IF(K1074=0,0,
IF(J1074="D0.5",0.5*SUMIFS('Key Numbers'!$C$2:$C$71,'Key Numbers'!$A$2:$A$71,"&gt;="&amp;ABS($I1074),'Key Numbers'!$A$2:$A$71,"&lt;="&amp;ABS($H1074)),
IF(J1074="D-0.5",0.5*-1*SUMIFS('Key Numbers'!$C$2:$C$71,'Key Numbers'!$A$2:$A$71,"&lt;="&amp;ABS($I1074),'Key Numbers'!$A$2:$A$71,"&gt;="&amp;ABS($H1074)),
IF(J1074="F0.5",0.5*SUMIFS('Key Numbers'!$C$2:$C$71,'Key Numbers'!$A$2:$A$71,"&lt;="&amp;ABS($I1074),'Key Numbers'!$A$2:$A$71,"&gt;="&amp;ABS($H1074)),
IF(J1074="F-0.5",0.5*-1*SUMIFS('Key Numbers'!$C$2:$C$71,'Key Numbers'!$A$2:$A$71,"&gt;="&amp;ABS($I1074),'Key Numbers'!$A$2:$A$71,"&lt;="&amp;ABS($H1074)),
IF(AND(LEFT(J1074,1)="F",K1074&lt;0),-1*SUMIFS('Key Numbers'!$C$2:$C$71,'Key Numbers'!$A$2:$A$71,"&gt;="&amp;ABS($I1074),'Key Numbers'!$A$2:$A$71,"&lt;="&amp;ABS($H1074)),
IF(AND(LEFT(J1074,1)="F",K1074&gt;0),SUMIFS('Key Numbers'!$C$2:$C$71,'Key Numbers'!$A$2:$A$71,"&lt;="&amp;ABS($I1074),'Key Numbers'!$A$2:$A$71,"&gt;="&amp;ABS($H1074)),
IF(AND(LEFT(J1074,1)="D",K1074&lt;0),-1*SUMIFS('Key Numbers'!$C$2:$C$71,'Key Numbers'!$A$2:$A$71,"&lt;="&amp;ABS($I1074),'Key Numbers'!$A$2:$A$71,"&gt;="&amp;ABS($H1074)),
SUMIFS('Key Numbers'!$C$2:$C$71,'Key Numbers'!$A$2:$A$71,"&gt;="&amp;ABS($I1074),'Key Numbers'!$A$2:$A$71,"&lt;="&amp;ABS($H1074))))))))))</f>
        <v>0</v>
      </c>
      <c r="M1074" s="6" cm="1">
        <f t="array" ref="M1074">IFERROR(INDEX(DVOA!$E$2:$E$20095,MATCH($F1074&amp;$A1074-1&amp;$B1074,DVOA!$C$2:$C$20095&amp;DVOA!$A$2:$A20333&amp;DVOA!$B$2:$B$20095,0)),0)</f>
        <v>-0.23</v>
      </c>
      <c r="N1074" s="6" cm="1">
        <f t="array" ref="N1074">IFERROR(INDEX(WDVOA!$W$2:$W$1616,MATCH($F1074&amp;$A1074-1&amp;$B1074,WDVOA!$U$2:$U$19616&amp;WDVOA!$V$2:$V$19616&amp;WDVOA!$B$2:$B$19616,0)),0)</f>
        <v>0</v>
      </c>
      <c r="O1074" s="6" cm="1">
        <f t="array" ref="O1074">IFERROR(INDEX(DVOA!$AC$2:$AC$20095,MATCH($F1074&amp;$A1074-1&amp;$B1074,DVOA!$C$2:$C$20095&amp;DVOA!$A$2:$A$20095&amp;DVOA!$B$2:$B$20095,0)
),0)</f>
        <v>0.08</v>
      </c>
      <c r="P1074" s="6" cm="1">
        <f t="array" ref="P1074">IFERROR(INDEX(DVOA!$E$2:$E$20095,MATCH($G1074&amp;$A1074-1&amp;$B1074,DVOA!$C$2:$C$20095&amp;DVOA!$A$2:$A20333&amp;DVOA!$B$2:$B$20095,0)),0)</f>
        <v>-0.13</v>
      </c>
      <c r="Q1074" s="6" cm="1">
        <f t="array" ref="Q1074">IFERROR(INDEX(WDVOA!$W$2:$W$1616,MATCH($G1074&amp;$A1074-1&amp;$B1074,WDVOA!$U$2:$U$19616&amp;WDVOA!$V$2:$V$19616&amp;WDVOA!$B$2:$B$19616,0)),0)</f>
        <v>0</v>
      </c>
      <c r="R1074" s="6" cm="1">
        <f t="array" ref="R1074">IFERROR(INDEX(DVOA!$AC$2:$AC$20095,MATCH($G1074&amp;$A1074-1&amp;$B1074,DVOA!$C$2:$C$20095&amp;DVOA!$A$2:$A$20095&amp;DVOA!$B$2:$B$20095,0)
),0)</f>
        <v>0.04</v>
      </c>
      <c r="S1074" s="6">
        <f t="shared" si="225"/>
        <v>0.06</v>
      </c>
      <c r="T1074" s="104">
        <f t="shared" si="214"/>
        <v>-0.1</v>
      </c>
      <c r="U1074" s="104" t="str">
        <f t="shared" si="215"/>
        <v/>
      </c>
      <c r="V1074" s="26" cm="1">
        <f t="array" ref="V1074">IFERROR(IF(E1074="H",INDEX('DVOA Pred'!$G$2:$G$1000,MATCH($F1074&amp;$B1074&amp;$A1074,'DVOA Pred'!$C$2:$C$1000&amp;'DVOA Pred'!$A$2:$A$1000&amp;'DVOA Pred'!$B$2:$B$1000,0)),
INDEX('DVOA Pred'!$H$2:$H$1000,MATCH($F1074&amp;$B1074&amp;$A1074,'DVOA Pred'!$D$2:$D$1000&amp;'DVOA Pred'!$A$2:$A$1000&amp;'DVOA Pred'!$B$2:$B$1000,0))),"")</f>
        <v>1.1999999999999993</v>
      </c>
      <c r="W1074" s="26">
        <f t="shared" si="216"/>
        <v>0.30000000000000071</v>
      </c>
      <c r="X1074" s="26">
        <f t="shared" si="217"/>
        <v>0.30000000000000071</v>
      </c>
      <c r="Y1074" s="6">
        <f>IFERROR((PERCENTRANK($L$2:$L$20355,L1074)*Multiples!$B$3)+((PERCENTRANK($W$2:$W$20355,W1074)*(1-Multiples!$B$3))),"")</f>
        <v>0.42580000000000007</v>
      </c>
      <c r="Z1074" s="64"/>
      <c r="AA1074" s="64"/>
      <c r="AB1074" s="24" t="str">
        <f t="shared" si="218"/>
        <v/>
      </c>
      <c r="AC1074" s="24" t="str">
        <f t="shared" si="219"/>
        <v/>
      </c>
      <c r="AD1074" s="24" t="str">
        <f t="shared" si="220"/>
        <v/>
      </c>
      <c r="AE1074" s="99" t="str">
        <f t="shared" si="221"/>
        <v/>
      </c>
      <c r="AF1074" s="99" t="str">
        <f t="shared" si="222"/>
        <v/>
      </c>
      <c r="AG1074" s="64"/>
      <c r="AH1074" s="105"/>
      <c r="AI1074" s="105" t="s">
        <v>660</v>
      </c>
      <c r="AJ1074" s="66"/>
    </row>
    <row r="1075" spans="1:36" x14ac:dyDescent="0.25">
      <c r="A1075" s="160">
        <v>4</v>
      </c>
      <c r="B1075" s="161">
        <v>2024</v>
      </c>
      <c r="C1075" s="5" t="str">
        <f t="shared" si="211"/>
        <v>2024 W4</v>
      </c>
      <c r="D1075" s="161">
        <v>527</v>
      </c>
      <c r="E1075" s="161" t="s">
        <v>649</v>
      </c>
      <c r="F1075" s="161" t="s">
        <v>0</v>
      </c>
      <c r="G1075" s="161" t="s">
        <v>18</v>
      </c>
      <c r="H1075" s="161">
        <v>2.5</v>
      </c>
      <c r="I1075" s="162">
        <v>2.5</v>
      </c>
      <c r="J1075" s="233" t="str">
        <f t="shared" si="212"/>
        <v>D0</v>
      </c>
      <c r="K1075" s="162">
        <f t="shared" si="213"/>
        <v>0</v>
      </c>
      <c r="L1075" s="227">
        <f>IF(K1075=0,0,
IF(J1075="D0.5",0.5*SUMIFS('Key Numbers'!$C$2:$C$71,'Key Numbers'!$A$2:$A$71,"&gt;="&amp;ABS($I1075),'Key Numbers'!$A$2:$A$71,"&lt;="&amp;ABS($H1075)),
IF(J1075="D-0.5",0.5*-1*SUMIFS('Key Numbers'!$C$2:$C$71,'Key Numbers'!$A$2:$A$71,"&lt;="&amp;ABS($I1075),'Key Numbers'!$A$2:$A$71,"&gt;="&amp;ABS($H1075)),
IF(J1075="F0.5",0.5*SUMIFS('Key Numbers'!$C$2:$C$71,'Key Numbers'!$A$2:$A$71,"&lt;="&amp;ABS($I1075),'Key Numbers'!$A$2:$A$71,"&gt;="&amp;ABS($H1075)),
IF(J1075="F-0.5",0.5*-1*SUMIFS('Key Numbers'!$C$2:$C$71,'Key Numbers'!$A$2:$A$71,"&gt;="&amp;ABS($I1075),'Key Numbers'!$A$2:$A$71,"&lt;="&amp;ABS($H1075)),
IF(AND(LEFT(J1075,1)="F",K1075&lt;0),-1*SUMIFS('Key Numbers'!$C$2:$C$71,'Key Numbers'!$A$2:$A$71,"&gt;="&amp;ABS($I1075),'Key Numbers'!$A$2:$A$71,"&lt;="&amp;ABS($H1075)),
IF(AND(LEFT(J1075,1)="F",K1075&gt;0),SUMIFS('Key Numbers'!$C$2:$C$71,'Key Numbers'!$A$2:$A$71,"&lt;="&amp;ABS($I1075),'Key Numbers'!$A$2:$A$71,"&gt;="&amp;ABS($H1075)),
IF(AND(LEFT(J1075,1)="D",K1075&lt;0),-1*SUMIFS('Key Numbers'!$C$2:$C$71,'Key Numbers'!$A$2:$A$71,"&lt;="&amp;ABS($I1075),'Key Numbers'!$A$2:$A$71,"&gt;="&amp;ABS($H1075)),
SUMIFS('Key Numbers'!$C$2:$C$71,'Key Numbers'!$A$2:$A$71,"&gt;="&amp;ABS($I1075),'Key Numbers'!$A$2:$A$71,"&lt;="&amp;ABS($H1075))))))))))</f>
        <v>0</v>
      </c>
      <c r="M1075" s="163" cm="1">
        <f t="array" ref="M1075">IFERROR(INDEX(DVOA!$E$2:$E$20095,MATCH($F1075&amp;$A1075-1&amp;$B1075,DVOA!$C$2:$C$20095&amp;DVOA!$A$2:$A20399&amp;DVOA!$B$2:$B$20095,0)),0)</f>
        <v>0.55700000000000005</v>
      </c>
      <c r="N1075" s="163" cm="1">
        <f t="array" ref="N1075">IFERROR(INDEX(WDVOA!$W$2:$W$1616,MATCH($F1075&amp;$A1075-1&amp;$B1075,WDVOA!$U$2:$U$19616&amp;WDVOA!$V$2:$V$19616&amp;WDVOA!$B$2:$B$19616,0)),0)</f>
        <v>0</v>
      </c>
      <c r="O1075" s="163" cm="1">
        <f t="array" ref="O1075">IFERROR(INDEX(DVOA!$AC$2:$AC$20095,MATCH($F1075&amp;$A1075-1&amp;$B1075,DVOA!$C$2:$C$20095&amp;DVOA!$A$2:$A$20095&amp;DVOA!$B$2:$B$20095,0)
),0)</f>
        <v>6.0000000000000001E-3</v>
      </c>
      <c r="P1075" s="163" cm="1">
        <f t="array" ref="P1075">IFERROR(INDEX(DVOA!$E$2:$E$20095,MATCH($G1075&amp;$A1075-1&amp;$B1075,DVOA!$C$2:$C$20095&amp;DVOA!$A$2:$A20399&amp;DVOA!$B$2:$B$20095,0)),0)</f>
        <v>0.32799999999999996</v>
      </c>
      <c r="Q1075" s="163" cm="1">
        <f t="array" ref="Q1075">IFERROR(INDEX(WDVOA!$W$2:$W$1616,MATCH($G1075&amp;$A1075-1&amp;$B1075,WDVOA!$U$2:$U$19616&amp;WDVOA!$V$2:$V$19616&amp;WDVOA!$B$2:$B$19616,0)),0)</f>
        <v>0</v>
      </c>
      <c r="R1075" s="163" cm="1">
        <f t="array" ref="R1075">IFERROR(INDEX(DVOA!$AC$2:$AC$20095,MATCH($G1075&amp;$A1075-1&amp;$B1075,DVOA!$C$2:$C$20095&amp;DVOA!$A$2:$A$20095&amp;DVOA!$B$2:$B$20095,0)
),0)</f>
        <v>6.0000000000000001E-3</v>
      </c>
      <c r="S1075" s="163">
        <f t="shared" si="225"/>
        <v>6.0000000000000001E-3</v>
      </c>
      <c r="T1075" s="229">
        <f t="shared" si="214"/>
        <v>0.22900000000000009</v>
      </c>
      <c r="U1075" s="229" t="str">
        <f t="shared" si="215"/>
        <v/>
      </c>
      <c r="V1075" s="164" cm="1">
        <f t="array" ref="V1075">IFERROR(IF(E1075="H",INDEX('DVOA Pred'!$G$2:$G$1000,MATCH($F1075&amp;$B1075&amp;$A1075,'DVOA Pred'!$C$2:$C$1000&amp;'DVOA Pred'!$A$2:$A$1000&amp;'DVOA Pred'!$B$2:$B$1000,0)),
INDEX('DVOA Pred'!$H$2:$H$1000,MATCH($F1075&amp;$B1075&amp;$A1075,'DVOA Pred'!$D$2:$D$1000&amp;'DVOA Pred'!$A$2:$A$1000&amp;'DVOA Pred'!$B$2:$B$1000,0))),"")</f>
        <v>2.1999999999999993</v>
      </c>
      <c r="W1075" s="164">
        <f t="shared" si="216"/>
        <v>0.30000000000000071</v>
      </c>
      <c r="X1075" s="164">
        <f t="shared" si="217"/>
        <v>0.30000000000000071</v>
      </c>
      <c r="Y1075" s="163">
        <f>IFERROR((PERCENTRANK($L$2:$L$20355,L1075)*Multiples!$B$3)+((PERCENTRANK($W$2:$W$20355,W1075)*(1-Multiples!$B$3))),"")</f>
        <v>0.42580000000000007</v>
      </c>
      <c r="Z1075" s="165">
        <v>10</v>
      </c>
      <c r="AA1075" s="165">
        <v>35</v>
      </c>
      <c r="AB1075" s="166">
        <f t="shared" si="218"/>
        <v>-25</v>
      </c>
      <c r="AC1075" s="166">
        <f t="shared" si="219"/>
        <v>-22.5</v>
      </c>
      <c r="AD1075" s="166">
        <f t="shared" si="220"/>
        <v>-22.5</v>
      </c>
      <c r="AE1075" s="167" t="str">
        <f t="shared" si="221"/>
        <v>No</v>
      </c>
      <c r="AF1075" s="167" t="str">
        <f t="shared" si="222"/>
        <v>No</v>
      </c>
      <c r="AG1075" s="165" t="s">
        <v>660</v>
      </c>
      <c r="AH1075" s="155"/>
      <c r="AI1075" s="155"/>
      <c r="AJ1075" s="180" t="s">
        <v>675</v>
      </c>
    </row>
    <row r="1076" spans="1:36" x14ac:dyDescent="0.25">
      <c r="A1076" s="160">
        <v>8</v>
      </c>
      <c r="B1076" s="161">
        <v>2024</v>
      </c>
      <c r="C1076" s="161" t="str">
        <f t="shared" si="211"/>
        <v>2024 W8</v>
      </c>
      <c r="D1076" s="161">
        <v>581</v>
      </c>
      <c r="E1076" s="161" t="s">
        <v>651</v>
      </c>
      <c r="F1076" s="161" t="s">
        <v>10</v>
      </c>
      <c r="G1076" s="161" t="s">
        <v>18</v>
      </c>
      <c r="H1076" s="161">
        <v>9.5</v>
      </c>
      <c r="I1076" s="162">
        <v>8.5</v>
      </c>
      <c r="J1076" s="233" t="str">
        <f t="shared" si="212"/>
        <v>D1</v>
      </c>
      <c r="K1076" s="162">
        <f t="shared" si="213"/>
        <v>1</v>
      </c>
      <c r="L1076" s="227">
        <f>IF(K1076=0,0,
IF(J1076="D0.5",0.5*SUMIFS('Key Numbers'!$C$2:$C$71,'Key Numbers'!$A$2:$A$71,"&gt;="&amp;ABS($I1076),'Key Numbers'!$A$2:$A$71,"&lt;="&amp;ABS($H1076)),
IF(J1076="D-0.5",0.5*-1*SUMIFS('Key Numbers'!$C$2:$C$71,'Key Numbers'!$A$2:$A$71,"&lt;="&amp;ABS($I1076),'Key Numbers'!$A$2:$A$71,"&gt;="&amp;ABS($H1076)),
IF(J1076="F0.5",0.5*SUMIFS('Key Numbers'!$C$2:$C$71,'Key Numbers'!$A$2:$A$71,"&lt;="&amp;ABS($I1076),'Key Numbers'!$A$2:$A$71,"&gt;="&amp;ABS($H1076)),
IF(J1076="F-0.5",0.5*-1*SUMIFS('Key Numbers'!$C$2:$C$71,'Key Numbers'!$A$2:$A$71,"&gt;="&amp;ABS($I1076),'Key Numbers'!$A$2:$A$71,"&lt;="&amp;ABS($H1076)),
IF(AND(LEFT(J1076,1)="F",K1076&lt;0),-1*SUMIFS('Key Numbers'!$C$2:$C$71,'Key Numbers'!$A$2:$A$71,"&gt;="&amp;ABS($I1076),'Key Numbers'!$A$2:$A$71,"&lt;="&amp;ABS($H1076)),
IF(AND(LEFT(J1076,1)="F",K1076&gt;0),SUMIFS('Key Numbers'!$C$2:$C$71,'Key Numbers'!$A$2:$A$71,"&lt;="&amp;ABS($I1076),'Key Numbers'!$A$2:$A$71,"&gt;="&amp;ABS($H1076)),
IF(AND(LEFT(J1076,1)="D",K1076&lt;0),-1*SUMIFS('Key Numbers'!$C$2:$C$71,'Key Numbers'!$A$2:$A$71,"&lt;="&amp;ABS($I1076),'Key Numbers'!$A$2:$A$71,"&gt;="&amp;ABS($H1076)),
SUMIFS('Key Numbers'!$C$2:$C$71,'Key Numbers'!$A$2:$A$71,"&gt;="&amp;ABS($I1076),'Key Numbers'!$A$2:$A$71,"&lt;="&amp;ABS($H1076))))))))))</f>
        <v>1.6513761467889909E-2</v>
      </c>
      <c r="M1076" s="163" cm="1">
        <f t="array" ref="M1076">IFERROR(INDEX(DVOA!$E$2:$E$20095,MATCH($F1076&amp;$A1076-1&amp;$B1076,DVOA!$C$2:$C$20095&amp;DVOA!$A$2:$A20472&amp;DVOA!$B$2:$B$20095,0)),0)</f>
        <v>-0.45</v>
      </c>
      <c r="N1076" s="163" cm="1">
        <f t="array" ref="N1076">IFERROR(INDEX(WDVOA!$W$2:$W$1616,MATCH($F1076&amp;$A1076-1&amp;$B1076,WDVOA!$U$2:$U$19616&amp;WDVOA!$V$2:$V$19616&amp;WDVOA!$B$2:$B$19616,0)),0)</f>
        <v>-0.40474999999999994</v>
      </c>
      <c r="O1076" s="163" cm="1">
        <f t="array" ref="O1076">IFERROR(INDEX(DVOA!$AC$2:$AC$20095,MATCH($F1076&amp;$A1076-1&amp;$B1076,DVOA!$C$2:$C$20095&amp;DVOA!$A$2:$A$20095&amp;DVOA!$B$2:$B$20095,0)
),0)</f>
        <v>4.7E-2</v>
      </c>
      <c r="P1076" s="163" cm="1">
        <f t="array" ref="P1076">IFERROR(INDEX(DVOA!$E$2:$E$20095,MATCH($G1076&amp;$A1076-1&amp;$B1076,DVOA!$C$2:$C$20095&amp;DVOA!$A$2:$A20472&amp;DVOA!$B$2:$B$20095,0)),0)</f>
        <v>0.40500000000000003</v>
      </c>
      <c r="Q1076" s="163" cm="1">
        <f t="array" ref="Q1076">IFERROR(INDEX(WDVOA!$W$2:$W$1616,MATCH($G1076&amp;$A1076-1&amp;$B1076,WDVOA!$U$2:$U$19616&amp;WDVOA!$V$2:$V$19616&amp;WDVOA!$B$2:$B$19616,0)),0)</f>
        <v>0.47425</v>
      </c>
      <c r="R1076" s="163" cm="1">
        <f t="array" ref="R1076">IFERROR(INDEX(DVOA!$AC$2:$AC$20095,MATCH($G1076&amp;$A1076-1&amp;$B1076,DVOA!$C$2:$C$20095&amp;DVOA!$A$2:$A$20095&amp;DVOA!$B$2:$B$20095,0)
),0)</f>
        <v>0.105</v>
      </c>
      <c r="S1076" s="163">
        <f t="shared" si="225"/>
        <v>7.5999999999999998E-2</v>
      </c>
      <c r="T1076" s="229">
        <f t="shared" si="214"/>
        <v>-0.85499999999999998</v>
      </c>
      <c r="U1076" s="229">
        <f t="shared" si="215"/>
        <v>-0.879</v>
      </c>
      <c r="V1076" s="164" cm="1">
        <f t="array" ref="V1076">IFERROR(IF(E1076="H",INDEX('DVOA Pred'!$G$2:$G$1000,MATCH($F1076&amp;$B1076&amp;$A1076,'DVOA Pred'!$C$2:$C$1000&amp;'DVOA Pred'!$A$2:$A$1000&amp;'DVOA Pred'!$B$2:$B$1000,0)),
INDEX('DVOA Pred'!$H$2:$H$1000,MATCH($F1076&amp;$B1076&amp;$A1076,'DVOA Pred'!$D$2:$D$1000&amp;'DVOA Pred'!$A$2:$A$1000&amp;'DVOA Pred'!$B$2:$B$1000,0))),"")</f>
        <v>12.7</v>
      </c>
      <c r="W1076" s="164">
        <f t="shared" si="216"/>
        <v>-3.1999999999999993</v>
      </c>
      <c r="X1076" s="164">
        <f t="shared" si="217"/>
        <v>-4.1999999999999993</v>
      </c>
      <c r="Y1076" s="163">
        <f>IFERROR((PERCENTRANK($L$2:$L$20355,L1076)*Multiples!$B$3)+((PERCENTRANK($W$2:$W$20355,W1076)*(1-Multiples!$B$3))),"")</f>
        <v>0.42559999999999998</v>
      </c>
      <c r="Z1076" s="165"/>
      <c r="AA1076" s="165"/>
      <c r="AB1076" s="166" t="str">
        <f t="shared" si="218"/>
        <v/>
      </c>
      <c r="AC1076" s="166" t="str">
        <f t="shared" si="219"/>
        <v/>
      </c>
      <c r="AD1076" s="166" t="str">
        <f t="shared" si="220"/>
        <v/>
      </c>
      <c r="AE1076" s="167" t="str">
        <f t="shared" si="221"/>
        <v/>
      </c>
      <c r="AF1076" s="167" t="str">
        <f t="shared" si="222"/>
        <v/>
      </c>
      <c r="AG1076" s="165" t="s">
        <v>660</v>
      </c>
      <c r="AH1076" s="155"/>
      <c r="AI1076" s="236"/>
      <c r="AJ1076" s="181" t="s">
        <v>871</v>
      </c>
    </row>
    <row r="1077" spans="1:36" x14ac:dyDescent="0.25">
      <c r="A1077" s="160">
        <v>5</v>
      </c>
      <c r="B1077" s="161">
        <v>2024</v>
      </c>
      <c r="C1077" s="5" t="str">
        <f t="shared" si="211"/>
        <v>2024 W5</v>
      </c>
      <c r="D1077" s="161">
        <v>532</v>
      </c>
      <c r="E1077" s="161" t="s">
        <v>651</v>
      </c>
      <c r="F1077" s="161" t="s">
        <v>17</v>
      </c>
      <c r="G1077" s="161" t="s">
        <v>4</v>
      </c>
      <c r="H1077" s="161">
        <v>-0.5</v>
      </c>
      <c r="I1077" s="162">
        <v>1</v>
      </c>
      <c r="J1077" s="233" t="str">
        <f t="shared" si="212"/>
        <v>D-1.5</v>
      </c>
      <c r="K1077" s="162">
        <f t="shared" si="213"/>
        <v>-1.5</v>
      </c>
      <c r="L1077" s="227">
        <f>IF(K1077=0,0,
IF(J1077="D0.5",0.5*SUMIFS('Key Numbers'!$C$2:$C$71,'Key Numbers'!$A$2:$A$71,"&gt;="&amp;ABS($I1077),'Key Numbers'!$A$2:$A$71,"&lt;="&amp;ABS($H1077)),
IF(J1077="D-0.5",0.5*-1*SUMIFS('Key Numbers'!$C$2:$C$71,'Key Numbers'!$A$2:$A$71,"&lt;="&amp;ABS($I1077),'Key Numbers'!$A$2:$A$71,"&gt;="&amp;ABS($H1077)),
IF(J1077="F0.5",0.5*SUMIFS('Key Numbers'!$C$2:$C$71,'Key Numbers'!$A$2:$A$71,"&lt;="&amp;ABS($I1077),'Key Numbers'!$A$2:$A$71,"&gt;="&amp;ABS($H1077)),
IF(J1077="F-0.5",0.5*-1*SUMIFS('Key Numbers'!$C$2:$C$71,'Key Numbers'!$A$2:$A$71,"&gt;="&amp;ABS($I1077),'Key Numbers'!$A$2:$A$71,"&lt;="&amp;ABS($H1077)),
IF(AND(LEFT(J1077,1)="F",K1077&lt;0),-1*SUMIFS('Key Numbers'!$C$2:$C$71,'Key Numbers'!$A$2:$A$71,"&gt;="&amp;ABS($I1077),'Key Numbers'!$A$2:$A$71,"&lt;="&amp;ABS($H1077)),
IF(AND(LEFT(J1077,1)="F",K1077&gt;0),SUMIFS('Key Numbers'!$C$2:$C$71,'Key Numbers'!$A$2:$A$71,"&lt;="&amp;ABS($I1077),'Key Numbers'!$A$2:$A$71,"&gt;="&amp;ABS($H1077)),
IF(AND(LEFT(J1077,1)="D",K1077&lt;0),-1*SUMIFS('Key Numbers'!$C$2:$C$71,'Key Numbers'!$A$2:$A$71,"&lt;="&amp;ABS($I1077),'Key Numbers'!$A$2:$A$71,"&gt;="&amp;ABS($H1077)),
SUMIFS('Key Numbers'!$C$2:$C$71,'Key Numbers'!$A$2:$A$71,"&gt;="&amp;ABS($I1077),'Key Numbers'!$A$2:$A$71,"&lt;="&amp;ABS($H1077))))))))))</f>
        <v>-5.321100917431193E-2</v>
      </c>
      <c r="M1077" s="163" cm="1">
        <f t="array" ref="M1077">IFERROR(INDEX(DVOA!$E$2:$E$20095,MATCH($F1077&amp;$A1077-1&amp;$B1077,DVOA!$C$2:$C$20095&amp;DVOA!$A$2:$A20393&amp;DVOA!$B$2:$B$20095,0)),0)</f>
        <v>-0.27399999999999997</v>
      </c>
      <c r="N1077" s="163" cm="1">
        <f t="array" ref="N1077">IFERROR(INDEX(WDVOA!$W$2:$W$1616,MATCH($F1077&amp;$A1077-1&amp;$B1077,WDVOA!$U$2:$U$19616&amp;WDVOA!$V$2:$V$19616&amp;WDVOA!$B$2:$B$19616,0)),0)</f>
        <v>0</v>
      </c>
      <c r="O1077" s="163" cm="1">
        <f t="array" ref="O1077">IFERROR(INDEX(DVOA!$AC$2:$AC$20095,MATCH($F1077&amp;$A1077-1&amp;$B1077,DVOA!$C$2:$C$20095&amp;DVOA!$A$2:$A$20095&amp;DVOA!$B$2:$B$20095,0)
),0)</f>
        <v>0.14699999999999999</v>
      </c>
      <c r="P1077" s="163" cm="1">
        <f t="array" ref="P1077">IFERROR(INDEX(DVOA!$E$2:$E$20095,MATCH($G1077&amp;$A1077-1&amp;$B1077,DVOA!$C$2:$C$20095&amp;DVOA!$A$2:$A20393&amp;DVOA!$B$2:$B$20095,0)),0)</f>
        <v>-0.36899999999999999</v>
      </c>
      <c r="Q1077" s="163" cm="1">
        <f t="array" ref="Q1077">IFERROR(INDEX(WDVOA!$W$2:$W$1616,MATCH($G1077&amp;$A1077-1&amp;$B1077,WDVOA!$U$2:$U$19616&amp;WDVOA!$V$2:$V$19616&amp;WDVOA!$B$2:$B$19616,0)),0)</f>
        <v>0</v>
      </c>
      <c r="R1077" s="163" cm="1">
        <f t="array" ref="R1077">IFERROR(INDEX(DVOA!$AC$2:$AC$20095,MATCH($G1077&amp;$A1077-1&amp;$B1077,DVOA!$C$2:$C$20095&amp;DVOA!$A$2:$A$20095&amp;DVOA!$B$2:$B$20095,0)
),0)</f>
        <v>3.1E-2</v>
      </c>
      <c r="S1077" s="163">
        <f t="shared" si="225"/>
        <v>8.8999999999999996E-2</v>
      </c>
      <c r="T1077" s="229">
        <f t="shared" si="214"/>
        <v>9.5000000000000029E-2</v>
      </c>
      <c r="U1077" s="229" t="str">
        <f t="shared" si="215"/>
        <v/>
      </c>
      <c r="V1077" s="164" cm="1">
        <f t="array" ref="V1077">IFERROR(IF(E1077="H",INDEX('DVOA Pred'!$G$2:$G$1000,MATCH($F1077&amp;$B1077&amp;$A1077,'DVOA Pred'!$C$2:$C$1000&amp;'DVOA Pred'!$A$2:$A$1000&amp;'DVOA Pred'!$B$2:$B$1000,0)),
INDEX('DVOA Pred'!$H$2:$H$1000,MATCH($F1077&amp;$B1077&amp;$A1077,'DVOA Pred'!$D$2:$D$1000&amp;'DVOA Pred'!$A$2:$A$1000&amp;'DVOA Pred'!$B$2:$B$1000,0))),"")</f>
        <v>-1.8999999999999986</v>
      </c>
      <c r="W1077" s="164">
        <f t="shared" si="216"/>
        <v>1.3999999999999986</v>
      </c>
      <c r="X1077" s="164">
        <f t="shared" si="217"/>
        <v>2.8999999999999986</v>
      </c>
      <c r="Y1077" s="163">
        <f>IFERROR((PERCENTRANK($L$2:$L$20355,L1077)*Multiples!$B$3)+((PERCENTRANK($W$2:$W$20355,W1077)*(1-Multiples!$B$3))),"")</f>
        <v>0.42520000000000002</v>
      </c>
      <c r="Z1077" s="165">
        <v>10</v>
      </c>
      <c r="AA1077" s="165">
        <v>15</v>
      </c>
      <c r="AB1077" s="166">
        <f t="shared" si="218"/>
        <v>-5</v>
      </c>
      <c r="AC1077" s="166">
        <f t="shared" si="219"/>
        <v>-5.5</v>
      </c>
      <c r="AD1077" s="166">
        <f t="shared" si="220"/>
        <v>-4</v>
      </c>
      <c r="AE1077" s="167" t="str">
        <f t="shared" si="221"/>
        <v>No</v>
      </c>
      <c r="AF1077" s="167" t="str">
        <f t="shared" si="222"/>
        <v>No</v>
      </c>
      <c r="AG1077" s="165"/>
      <c r="AH1077" s="155"/>
      <c r="AI1077" s="236"/>
      <c r="AJ1077" s="181"/>
    </row>
    <row r="1078" spans="1:36" x14ac:dyDescent="0.25">
      <c r="A1078" s="7">
        <v>3</v>
      </c>
      <c r="B1078" s="5">
        <v>2024</v>
      </c>
      <c r="C1078" s="5" t="str">
        <f t="shared" si="211"/>
        <v>2024 W3</v>
      </c>
      <c r="D1078" s="5">
        <v>504</v>
      </c>
      <c r="E1078" s="5" t="s">
        <v>651</v>
      </c>
      <c r="F1078" s="5" t="s">
        <v>10</v>
      </c>
      <c r="G1078" s="5" t="s">
        <v>15</v>
      </c>
      <c r="H1078" s="5">
        <v>-6.5</v>
      </c>
      <c r="I1078" s="61">
        <v>-6.5</v>
      </c>
      <c r="J1078" s="62" t="str">
        <f t="shared" si="212"/>
        <v>F0</v>
      </c>
      <c r="K1078" s="61">
        <f t="shared" si="213"/>
        <v>0</v>
      </c>
      <c r="L1078" s="228">
        <f>IF(K1078=0,0,
IF(J1078="D0.5",0.5*SUMIFS('Key Numbers'!$C$2:$C$71,'Key Numbers'!$A$2:$A$71,"&gt;="&amp;ABS($I1078),'Key Numbers'!$A$2:$A$71,"&lt;="&amp;ABS($H1078)),
IF(J1078="D-0.5",0.5*-1*SUMIFS('Key Numbers'!$C$2:$C$71,'Key Numbers'!$A$2:$A$71,"&lt;="&amp;ABS($I1078),'Key Numbers'!$A$2:$A$71,"&gt;="&amp;ABS($H1078)),
IF(J1078="F0.5",0.5*SUMIFS('Key Numbers'!$C$2:$C$71,'Key Numbers'!$A$2:$A$71,"&lt;="&amp;ABS($I1078),'Key Numbers'!$A$2:$A$71,"&gt;="&amp;ABS($H1078)),
IF(J1078="F-0.5",0.5*-1*SUMIFS('Key Numbers'!$C$2:$C$71,'Key Numbers'!$A$2:$A$71,"&gt;="&amp;ABS($I1078),'Key Numbers'!$A$2:$A$71,"&lt;="&amp;ABS($H1078)),
IF(AND(LEFT(J1078,1)="F",K1078&lt;0),-1*SUMIFS('Key Numbers'!$C$2:$C$71,'Key Numbers'!$A$2:$A$71,"&gt;="&amp;ABS($I1078),'Key Numbers'!$A$2:$A$71,"&lt;="&amp;ABS($H1078)),
IF(AND(LEFT(J1078,1)="F",K1078&gt;0),SUMIFS('Key Numbers'!$C$2:$C$71,'Key Numbers'!$A$2:$A$71,"&lt;="&amp;ABS($I1078),'Key Numbers'!$A$2:$A$71,"&gt;="&amp;ABS($H1078)),
IF(AND(LEFT(J1078,1)="D",K1078&lt;0),-1*SUMIFS('Key Numbers'!$C$2:$C$71,'Key Numbers'!$A$2:$A$71,"&lt;="&amp;ABS($I1078),'Key Numbers'!$A$2:$A$71,"&gt;="&amp;ABS($H1078)),
SUMIFS('Key Numbers'!$C$2:$C$71,'Key Numbers'!$A$2:$A$71,"&gt;="&amp;ABS($I1078),'Key Numbers'!$A$2:$A$71,"&lt;="&amp;ABS($H1078))))))))))</f>
        <v>0</v>
      </c>
      <c r="M1078" s="6" cm="1">
        <f t="array" ref="M1078">IFERROR(INDEX(DVOA!$E$2:$E$20095,MATCH($F1078&amp;$A1078-1&amp;$B1078,DVOA!$C$2:$C$20095&amp;DVOA!$A$2:$A20330&amp;DVOA!$B$2:$B$20095,0)),0)</f>
        <v>-0.33</v>
      </c>
      <c r="N1078" s="6" cm="1">
        <f t="array" ref="N1078">IFERROR(INDEX(WDVOA!$W$2:$W$1616,MATCH($F1078&amp;$A1078-1&amp;$B1078,WDVOA!$U$2:$U$19616&amp;WDVOA!$V$2:$V$19616&amp;WDVOA!$B$2:$B$19616,0)),0)</f>
        <v>0</v>
      </c>
      <c r="O1078" s="6" cm="1">
        <f t="array" ref="O1078">IFERROR(INDEX(DVOA!$AC$2:$AC$20095,MATCH($F1078&amp;$A1078-1&amp;$B1078,DVOA!$C$2:$C$20095&amp;DVOA!$A$2:$A$20095&amp;DVOA!$B$2:$B$20095,0)
),0)</f>
        <v>0.23</v>
      </c>
      <c r="P1078" s="6" cm="1">
        <f t="array" ref="P1078">IFERROR(INDEX(DVOA!$E$2:$E$20095,MATCH($G1078&amp;$A1078-1&amp;$B1078,DVOA!$C$2:$C$20095&amp;DVOA!$A$2:$A20330&amp;DVOA!$B$2:$B$20095,0)),0)</f>
        <v>-0.35</v>
      </c>
      <c r="Q1078" s="6" cm="1">
        <f t="array" ref="Q1078">IFERROR(INDEX(WDVOA!$W$2:$W$1616,MATCH($G1078&amp;$A1078-1&amp;$B1078,WDVOA!$U$2:$U$19616&amp;WDVOA!$V$2:$V$19616&amp;WDVOA!$B$2:$B$19616,0)),0)</f>
        <v>0</v>
      </c>
      <c r="R1078" s="6" cm="1">
        <f t="array" ref="R1078">IFERROR(INDEX(DVOA!$AC$2:$AC$20095,MATCH($G1078&amp;$A1078-1&amp;$B1078,DVOA!$C$2:$C$20095&amp;DVOA!$A$2:$A$20095&amp;DVOA!$B$2:$B$20095,0)
),0)</f>
        <v>0.24</v>
      </c>
      <c r="S1078" s="6">
        <f t="shared" si="225"/>
        <v>0.23499999999999999</v>
      </c>
      <c r="T1078" s="104">
        <f t="shared" si="214"/>
        <v>1.9999999999999962E-2</v>
      </c>
      <c r="U1078" s="104" t="str">
        <f t="shared" si="215"/>
        <v/>
      </c>
      <c r="V1078" s="26" cm="1">
        <f t="array" ref="V1078">IFERROR(IF(E1078="H",INDEX('DVOA Pred'!$G$2:$G$1000,MATCH($F1078&amp;$B1078&amp;$A1078,'DVOA Pred'!$C$2:$C$1000&amp;'DVOA Pred'!$A$2:$A$1000&amp;'DVOA Pred'!$B$2:$B$1000,0)),
INDEX('DVOA Pred'!$H$2:$H$1000,MATCH($F1078&amp;$B1078&amp;$A1078,'DVOA Pred'!$D$2:$D$1000&amp;'DVOA Pred'!$A$2:$A$1000&amp;'DVOA Pred'!$B$2:$B$1000,0))),"")</f>
        <v>-6.7000000000000028</v>
      </c>
      <c r="W1078" s="26">
        <f t="shared" si="216"/>
        <v>0.20000000000000284</v>
      </c>
      <c r="X1078" s="26">
        <f t="shared" si="217"/>
        <v>0.20000000000000284</v>
      </c>
      <c r="Y1078" s="6">
        <f>IFERROR((PERCENTRANK($L$2:$L$20355,L1078)*Multiples!$B$3)+((PERCENTRANK($W$2:$W$20355,W1078)*(1-Multiples!$B$3))),"")</f>
        <v>0.42180000000000006</v>
      </c>
      <c r="Z1078" s="64"/>
      <c r="AA1078" s="64"/>
      <c r="AB1078" s="24" t="str">
        <f t="shared" si="218"/>
        <v/>
      </c>
      <c r="AC1078" s="24" t="str">
        <f t="shared" si="219"/>
        <v/>
      </c>
      <c r="AD1078" s="24" t="str">
        <f t="shared" si="220"/>
        <v/>
      </c>
      <c r="AE1078" s="99" t="str">
        <f t="shared" si="221"/>
        <v/>
      </c>
      <c r="AF1078" s="99" t="str">
        <f t="shared" si="222"/>
        <v/>
      </c>
      <c r="AG1078" s="64"/>
      <c r="AH1078" s="105"/>
      <c r="AI1078" s="105"/>
      <c r="AJ1078" s="66"/>
    </row>
    <row r="1079" spans="1:36" x14ac:dyDescent="0.25">
      <c r="A1079" s="160">
        <v>8</v>
      </c>
      <c r="B1079" s="161">
        <v>2024</v>
      </c>
      <c r="C1079" s="161" t="str">
        <f t="shared" si="211"/>
        <v>2024 W8</v>
      </c>
      <c r="D1079" s="161">
        <v>580</v>
      </c>
      <c r="E1079" s="161" t="s">
        <v>649</v>
      </c>
      <c r="F1079" s="161" t="s">
        <v>35</v>
      </c>
      <c r="G1079" s="161" t="s">
        <v>49</v>
      </c>
      <c r="H1079" s="161">
        <v>5.5</v>
      </c>
      <c r="I1079" s="162">
        <v>5</v>
      </c>
      <c r="J1079" s="233" t="str">
        <f t="shared" si="212"/>
        <v>D0.5</v>
      </c>
      <c r="K1079" s="162">
        <f t="shared" si="213"/>
        <v>0.5</v>
      </c>
      <c r="L1079" s="227">
        <f>IF(K1079=0,0,
IF(J1079="D0.5",0.5*SUMIFS('Key Numbers'!$C$2:$C$71,'Key Numbers'!$A$2:$A$71,"&gt;="&amp;ABS($I1079),'Key Numbers'!$A$2:$A$71,"&lt;="&amp;ABS($H1079)),
IF(J1079="D-0.5",0.5*-1*SUMIFS('Key Numbers'!$C$2:$C$71,'Key Numbers'!$A$2:$A$71,"&lt;="&amp;ABS($I1079),'Key Numbers'!$A$2:$A$71,"&gt;="&amp;ABS($H1079)),
IF(J1079="F0.5",0.5*SUMIFS('Key Numbers'!$C$2:$C$71,'Key Numbers'!$A$2:$A$71,"&lt;="&amp;ABS($I1079),'Key Numbers'!$A$2:$A$71,"&gt;="&amp;ABS($H1079)),
IF(J1079="F-0.5",0.5*-1*SUMIFS('Key Numbers'!$C$2:$C$71,'Key Numbers'!$A$2:$A$71,"&gt;="&amp;ABS($I1079),'Key Numbers'!$A$2:$A$71,"&lt;="&amp;ABS($H1079)),
IF(AND(LEFT(J1079,1)="F",K1079&lt;0),-1*SUMIFS('Key Numbers'!$C$2:$C$71,'Key Numbers'!$A$2:$A$71,"&gt;="&amp;ABS($I1079),'Key Numbers'!$A$2:$A$71,"&lt;="&amp;ABS($H1079)),
IF(AND(LEFT(J1079,1)="F",K1079&gt;0),SUMIFS('Key Numbers'!$C$2:$C$71,'Key Numbers'!$A$2:$A$71,"&lt;="&amp;ABS($I1079),'Key Numbers'!$A$2:$A$71,"&gt;="&amp;ABS($H1079)),
IF(AND(LEFT(J1079,1)="D",K1079&lt;0),-1*SUMIFS('Key Numbers'!$C$2:$C$71,'Key Numbers'!$A$2:$A$71,"&lt;="&amp;ABS($I1079),'Key Numbers'!$A$2:$A$71,"&gt;="&amp;ABS($H1079)),
SUMIFS('Key Numbers'!$C$2:$C$71,'Key Numbers'!$A$2:$A$71,"&gt;="&amp;ABS($I1079),'Key Numbers'!$A$2:$A$71,"&lt;="&amp;ABS($H1079))))))))))</f>
        <v>2.4770642201834864E-2</v>
      </c>
      <c r="M1079" s="163" cm="1">
        <f t="array" ref="M1079">IFERROR(INDEX(DVOA!$E$2:$E$20095,MATCH($F1079&amp;$A1079-1&amp;$B1079,DVOA!$C$2:$C$20095&amp;DVOA!$A$2:$A20465&amp;DVOA!$B$2:$B$20095,0)),0)</f>
        <v>-2.1000000000000001E-2</v>
      </c>
      <c r="N1079" s="163" cm="1">
        <f t="array" ref="N1079">IFERROR(INDEX(WDVOA!$W$2:$W$1616,MATCH($F1079&amp;$A1079-1&amp;$B1079,WDVOA!$U$2:$U$19616&amp;WDVOA!$V$2:$V$19616&amp;WDVOA!$B$2:$B$19616,0)),0)</f>
        <v>4.9750000000000003E-2</v>
      </c>
      <c r="O1079" s="163" cm="1">
        <f t="array" ref="O1079">IFERROR(INDEX(DVOA!$AC$2:$AC$20095,MATCH($F1079&amp;$A1079-1&amp;$B1079,DVOA!$C$2:$C$20095&amp;DVOA!$A$2:$A$20095&amp;DVOA!$B$2:$B$20095,0)
),0)</f>
        <v>5.5E-2</v>
      </c>
      <c r="P1079" s="163" cm="1">
        <f t="array" ref="P1079">IFERROR(INDEX(DVOA!$E$2:$E$20095,MATCH($G1079&amp;$A1079-1&amp;$B1079,DVOA!$C$2:$C$20095&amp;DVOA!$A$2:$A20465&amp;DVOA!$B$2:$B$20095,0)),0)</f>
        <v>0.192</v>
      </c>
      <c r="Q1079" s="163" cm="1">
        <f t="array" ref="Q1079">IFERROR(INDEX(WDVOA!$W$2:$W$1616,MATCH($G1079&amp;$A1079-1&amp;$B1079,WDVOA!$U$2:$U$19616&amp;WDVOA!$V$2:$V$19616&amp;WDVOA!$B$2:$B$19616,0)),0)</f>
        <v>8.1749999999999989E-2</v>
      </c>
      <c r="R1079" s="163" cm="1">
        <f t="array" ref="R1079">IFERROR(INDEX(DVOA!$AC$2:$AC$20095,MATCH($G1079&amp;$A1079-1&amp;$B1079,DVOA!$C$2:$C$20095&amp;DVOA!$A$2:$A$20095&amp;DVOA!$B$2:$B$20095,0)
),0)</f>
        <v>8.6999999999999994E-2</v>
      </c>
      <c r="S1079" s="163">
        <f t="shared" si="225"/>
        <v>7.0999999999999994E-2</v>
      </c>
      <c r="T1079" s="229">
        <f t="shared" si="214"/>
        <v>-0.21299999999999999</v>
      </c>
      <c r="U1079" s="229">
        <f t="shared" si="215"/>
        <v>-3.1999999999999987E-2</v>
      </c>
      <c r="V1079" s="164" cm="1">
        <f t="array" ref="V1079">IFERROR(IF(E1079="H",INDEX('DVOA Pred'!$G$2:$G$1000,MATCH($F1079&amp;$B1079&amp;$A1079,'DVOA Pred'!$C$2:$C$1000&amp;'DVOA Pred'!$A$2:$A$1000&amp;'DVOA Pred'!$B$2:$B$1000,0)),
INDEX('DVOA Pred'!$H$2:$H$1000,MATCH($F1079&amp;$B1079&amp;$A1079,'DVOA Pred'!$D$2:$D$1000&amp;'DVOA Pred'!$A$2:$A$1000&amp;'DVOA Pred'!$B$2:$B$1000,0))),"")</f>
        <v>9.3999999999999986</v>
      </c>
      <c r="W1079" s="164">
        <f t="shared" si="216"/>
        <v>-3.8999999999999986</v>
      </c>
      <c r="X1079" s="164">
        <f t="shared" si="217"/>
        <v>-4.3999999999999986</v>
      </c>
      <c r="Y1079" s="163">
        <f>IFERROR((PERCENTRANK($L$2:$L$20355,L1079)*Multiples!$B$3)+((PERCENTRANK($W$2:$W$20355,W1079)*(1-Multiples!$B$3))),"")</f>
        <v>0.42119999999999996</v>
      </c>
      <c r="Z1079" s="165"/>
      <c r="AA1079" s="165"/>
      <c r="AB1079" s="166" t="str">
        <f t="shared" si="218"/>
        <v/>
      </c>
      <c r="AC1079" s="166" t="str">
        <f t="shared" si="219"/>
        <v/>
      </c>
      <c r="AD1079" s="166" t="str">
        <f t="shared" si="220"/>
        <v/>
      </c>
      <c r="AE1079" s="167" t="str">
        <f t="shared" si="221"/>
        <v/>
      </c>
      <c r="AF1079" s="167" t="str">
        <f t="shared" si="222"/>
        <v/>
      </c>
      <c r="AG1079" s="165"/>
      <c r="AH1079" s="155"/>
      <c r="AI1079" s="236"/>
      <c r="AJ1079" s="181"/>
    </row>
    <row r="1080" spans="1:36" x14ac:dyDescent="0.25">
      <c r="A1080" s="160">
        <v>5</v>
      </c>
      <c r="B1080" s="161">
        <v>2024</v>
      </c>
      <c r="C1080" s="5" t="str">
        <f t="shared" si="211"/>
        <v>2024 W5</v>
      </c>
      <c r="D1080" s="161">
        <v>540</v>
      </c>
      <c r="E1080" s="161" t="s">
        <v>649</v>
      </c>
      <c r="F1080" s="161" t="s">
        <v>20</v>
      </c>
      <c r="G1080" s="161" t="s">
        <v>42</v>
      </c>
      <c r="H1080" s="161">
        <v>-3.5</v>
      </c>
      <c r="I1080" s="162">
        <v>-3</v>
      </c>
      <c r="J1080" s="233" t="str">
        <f t="shared" si="212"/>
        <v>F-0.5</v>
      </c>
      <c r="K1080" s="162">
        <f t="shared" si="213"/>
        <v>-0.5</v>
      </c>
      <c r="L1080" s="227">
        <f>IF(K1080=0,0,
IF(J1080="D0.5",0.5*SUMIFS('Key Numbers'!$C$2:$C$71,'Key Numbers'!$A$2:$A$71,"&gt;="&amp;ABS($I1080),'Key Numbers'!$A$2:$A$71,"&lt;="&amp;ABS($H1080)),
IF(J1080="D-0.5",0.5*-1*SUMIFS('Key Numbers'!$C$2:$C$71,'Key Numbers'!$A$2:$A$71,"&lt;="&amp;ABS($I1080),'Key Numbers'!$A$2:$A$71,"&gt;="&amp;ABS($H1080)),
IF(J1080="F0.5",0.5*SUMIFS('Key Numbers'!$C$2:$C$71,'Key Numbers'!$A$2:$A$71,"&lt;="&amp;ABS($I1080),'Key Numbers'!$A$2:$A$71,"&gt;="&amp;ABS($H1080)),
IF(J1080="F-0.5",0.5*-1*SUMIFS('Key Numbers'!$C$2:$C$71,'Key Numbers'!$A$2:$A$71,"&gt;="&amp;ABS($I1080),'Key Numbers'!$A$2:$A$71,"&lt;="&amp;ABS($H1080)),
IF(AND(LEFT(J1080,1)="F",K1080&lt;0),-1*SUMIFS('Key Numbers'!$C$2:$C$71,'Key Numbers'!$A$2:$A$71,"&gt;="&amp;ABS($I1080),'Key Numbers'!$A$2:$A$71,"&lt;="&amp;ABS($H1080)),
IF(AND(LEFT(J1080,1)="F",K1080&gt;0),SUMIFS('Key Numbers'!$C$2:$C$71,'Key Numbers'!$A$2:$A$71,"&lt;="&amp;ABS($I1080),'Key Numbers'!$A$2:$A$71,"&gt;="&amp;ABS($H1080)),
IF(AND(LEFT(J1080,1)="D",K1080&lt;0),-1*SUMIFS('Key Numbers'!$C$2:$C$71,'Key Numbers'!$A$2:$A$71,"&lt;="&amp;ABS($I1080),'Key Numbers'!$A$2:$A$71,"&gt;="&amp;ABS($H1080)),
SUMIFS('Key Numbers'!$C$2:$C$71,'Key Numbers'!$A$2:$A$71,"&gt;="&amp;ABS($I1080),'Key Numbers'!$A$2:$A$71,"&lt;="&amp;ABS($H1080))))))))))</f>
        <v>-7.247706422018349E-2</v>
      </c>
      <c r="M1080" s="163" cm="1">
        <f t="array" ref="M1080">IFERROR(INDEX(DVOA!$E$2:$E$20095,MATCH($F1080&amp;$A1080-1&amp;$B1080,DVOA!$C$2:$C$20095&amp;DVOA!$A$2:$A20410&amp;DVOA!$B$2:$B$20095,0)),0)</f>
        <v>0.128</v>
      </c>
      <c r="N1080" s="163" cm="1">
        <f t="array" ref="N1080">IFERROR(INDEX(WDVOA!$W$2:$W$1616,MATCH($F1080&amp;$A1080-1&amp;$B1080,WDVOA!$U$2:$U$19616&amp;WDVOA!$V$2:$V$19616&amp;WDVOA!$B$2:$B$19616,0)),0)</f>
        <v>0</v>
      </c>
      <c r="O1080" s="163" cm="1">
        <f t="array" ref="O1080">IFERROR(INDEX(DVOA!$AC$2:$AC$20095,MATCH($F1080&amp;$A1080-1&amp;$B1080,DVOA!$C$2:$C$20095&amp;DVOA!$A$2:$A$20095&amp;DVOA!$B$2:$B$20095,0)
),0)</f>
        <v>6.3E-2</v>
      </c>
      <c r="P1080" s="163" cm="1">
        <f t="array" ref="P1080">IFERROR(INDEX(DVOA!$E$2:$E$20095,MATCH($G1080&amp;$A1080-1&amp;$B1080,DVOA!$C$2:$C$20095&amp;DVOA!$A$2:$A20410&amp;DVOA!$B$2:$B$20095,0)),0)</f>
        <v>-0.214</v>
      </c>
      <c r="Q1080" s="163" cm="1">
        <f t="array" ref="Q1080">IFERROR(INDEX(WDVOA!$W$2:$W$1616,MATCH($G1080&amp;$A1080-1&amp;$B1080,WDVOA!$U$2:$U$19616&amp;WDVOA!$V$2:$V$19616&amp;WDVOA!$B$2:$B$19616,0)),0)</f>
        <v>0</v>
      </c>
      <c r="R1080" s="163" cm="1">
        <f t="array" ref="R1080">IFERROR(INDEX(DVOA!$AC$2:$AC$20095,MATCH($G1080&amp;$A1080-1&amp;$B1080,DVOA!$C$2:$C$20095&amp;DVOA!$A$2:$A$20095&amp;DVOA!$B$2:$B$20095,0)
),0)</f>
        <v>0.14199999999999999</v>
      </c>
      <c r="S1080" s="163">
        <f t="shared" si="225"/>
        <v>0.10249999999999999</v>
      </c>
      <c r="T1080" s="229">
        <f t="shared" si="214"/>
        <v>0.34199999999999997</v>
      </c>
      <c r="U1080" s="229" t="str">
        <f t="shared" si="215"/>
        <v/>
      </c>
      <c r="V1080" s="164" cm="1">
        <f t="array" ref="V1080">IFERROR(IF(E1080="H",INDEX('DVOA Pred'!$G$2:$G$1000,MATCH($F1080&amp;$B1080&amp;$A1080,'DVOA Pred'!$C$2:$C$1000&amp;'DVOA Pred'!$A$2:$A$1000&amp;'DVOA Pred'!$B$2:$B$1000,0)),
INDEX('DVOA Pred'!$H$2:$H$1000,MATCH($F1080&amp;$B1080&amp;$A1080,'DVOA Pred'!$D$2:$D$1000&amp;'DVOA Pred'!$A$2:$A$1000&amp;'DVOA Pred'!$B$2:$B$1000,0))),"")</f>
        <v>-6.1999999999999993</v>
      </c>
      <c r="W1080" s="164">
        <f t="shared" si="216"/>
        <v>2.6999999999999993</v>
      </c>
      <c r="X1080" s="164">
        <f t="shared" si="217"/>
        <v>3.1999999999999993</v>
      </c>
      <c r="Y1080" s="163">
        <f>IFERROR((PERCENTRANK($L$2:$L$20355,L1080)*Multiples!$B$3)+((PERCENTRANK($W$2:$W$20355,W1080)*(1-Multiples!$B$3))),"")</f>
        <v>0.42000000000000004</v>
      </c>
      <c r="Z1080" s="165">
        <v>24</v>
      </c>
      <c r="AA1080" s="165">
        <v>19</v>
      </c>
      <c r="AB1080" s="166">
        <f t="shared" si="218"/>
        <v>5</v>
      </c>
      <c r="AC1080" s="166">
        <f t="shared" si="219"/>
        <v>1.5</v>
      </c>
      <c r="AD1080" s="166">
        <f t="shared" si="220"/>
        <v>2</v>
      </c>
      <c r="AE1080" s="167" t="str">
        <f t="shared" si="221"/>
        <v>Yes</v>
      </c>
      <c r="AF1080" s="167" t="str">
        <f t="shared" si="222"/>
        <v>Yes</v>
      </c>
      <c r="AG1080" s="165"/>
      <c r="AH1080" s="155"/>
      <c r="AI1080" s="236"/>
      <c r="AJ1080" s="181" t="s">
        <v>677</v>
      </c>
    </row>
    <row r="1081" spans="1:36" x14ac:dyDescent="0.25">
      <c r="A1081" s="160">
        <v>8</v>
      </c>
      <c r="B1081" s="161">
        <v>2024</v>
      </c>
      <c r="C1081" s="161" t="str">
        <f t="shared" si="211"/>
        <v>2024 W8</v>
      </c>
      <c r="D1081" s="161">
        <v>588</v>
      </c>
      <c r="E1081" s="161" t="s">
        <v>651</v>
      </c>
      <c r="F1081" s="161" t="s">
        <v>32</v>
      </c>
      <c r="G1081" s="161" t="s">
        <v>15</v>
      </c>
      <c r="H1081" s="161">
        <v>-6.5</v>
      </c>
      <c r="I1081" s="162">
        <v>-6</v>
      </c>
      <c r="J1081" s="233" t="str">
        <f t="shared" si="212"/>
        <v>F-0.5</v>
      </c>
      <c r="K1081" s="162">
        <f t="shared" si="213"/>
        <v>-0.5</v>
      </c>
      <c r="L1081" s="227">
        <f>IF(K1081=0,0,
IF(J1081="D0.5",0.5*SUMIFS('Key Numbers'!$C$2:$C$71,'Key Numbers'!$A$2:$A$71,"&gt;="&amp;ABS($I1081),'Key Numbers'!$A$2:$A$71,"&lt;="&amp;ABS($H1081)),
IF(J1081="D-0.5",0.5*-1*SUMIFS('Key Numbers'!$C$2:$C$71,'Key Numbers'!$A$2:$A$71,"&lt;="&amp;ABS($I1081),'Key Numbers'!$A$2:$A$71,"&gt;="&amp;ABS($H1081)),
IF(J1081="F0.5",0.5*SUMIFS('Key Numbers'!$C$2:$C$71,'Key Numbers'!$A$2:$A$71,"&lt;="&amp;ABS($I1081),'Key Numbers'!$A$2:$A$71,"&gt;="&amp;ABS($H1081)),
IF(J1081="F-0.5",0.5*-1*SUMIFS('Key Numbers'!$C$2:$C$71,'Key Numbers'!$A$2:$A$71,"&gt;="&amp;ABS($I1081),'Key Numbers'!$A$2:$A$71,"&lt;="&amp;ABS($H1081)),
IF(AND(LEFT(J1081,1)="F",K1081&lt;0),-1*SUMIFS('Key Numbers'!$C$2:$C$71,'Key Numbers'!$A$2:$A$71,"&gt;="&amp;ABS($I1081),'Key Numbers'!$A$2:$A$71,"&lt;="&amp;ABS($H1081)),
IF(AND(LEFT(J1081,1)="F",K1081&gt;0),SUMIFS('Key Numbers'!$C$2:$C$71,'Key Numbers'!$A$2:$A$71,"&lt;="&amp;ABS($I1081),'Key Numbers'!$A$2:$A$71,"&gt;="&amp;ABS($H1081)),
IF(AND(LEFT(J1081,1)="D",K1081&lt;0),-1*SUMIFS('Key Numbers'!$C$2:$C$71,'Key Numbers'!$A$2:$A$71,"&lt;="&amp;ABS($I1081),'Key Numbers'!$A$2:$A$71,"&gt;="&amp;ABS($H1081)),
SUMIFS('Key Numbers'!$C$2:$C$71,'Key Numbers'!$A$2:$A$71,"&gt;="&amp;ABS($I1081),'Key Numbers'!$A$2:$A$71,"&lt;="&amp;ABS($H1081))))))))))</f>
        <v>-3.669724770642202E-2</v>
      </c>
      <c r="M1081" s="163" cm="1">
        <f t="array" ref="M1081">IFERROR(INDEX(DVOA!$E$2:$E$20095,MATCH($F1081&amp;$A1081-1&amp;$B1081,DVOA!$C$2:$C$20095&amp;DVOA!$A$2:$A20486&amp;DVOA!$B$2:$B$20095,0)),0)</f>
        <v>9.6000000000000002E-2</v>
      </c>
      <c r="N1081" s="163" cm="1">
        <f t="array" ref="N1081">IFERROR(INDEX(WDVOA!$W$2:$W$1616,MATCH($F1081&amp;$A1081-1&amp;$B1081,WDVOA!$U$2:$U$19616&amp;WDVOA!$V$2:$V$19616&amp;WDVOA!$B$2:$B$19616,0)),0)</f>
        <v>1.5000000000000001E-2</v>
      </c>
      <c r="O1081" s="163" cm="1">
        <f t="array" ref="O1081">IFERROR(INDEX(DVOA!$AC$2:$AC$20095,MATCH($F1081&amp;$A1081-1&amp;$B1081,DVOA!$C$2:$C$20095&amp;DVOA!$A$2:$A$20095&amp;DVOA!$B$2:$B$20095,0)
),0)</f>
        <v>0.11</v>
      </c>
      <c r="P1081" s="163" cm="1">
        <f t="array" ref="P1081">IFERROR(INDEX(DVOA!$E$2:$E$20095,MATCH($G1081&amp;$A1081-1&amp;$B1081,DVOA!$C$2:$C$20095&amp;DVOA!$A$2:$A20486&amp;DVOA!$B$2:$B$20095,0)),0)</f>
        <v>-0.13300000000000001</v>
      </c>
      <c r="Q1081" s="163" cm="1">
        <f t="array" ref="Q1081">IFERROR(INDEX(WDVOA!$W$2:$W$1616,MATCH($G1081&amp;$A1081-1&amp;$B1081,WDVOA!$U$2:$U$19616&amp;WDVOA!$V$2:$V$19616&amp;WDVOA!$B$2:$B$19616,0)),0)</f>
        <v>1.6000000000000004E-2</v>
      </c>
      <c r="R1081" s="163" cm="1">
        <f t="array" ref="R1081">IFERROR(INDEX(DVOA!$AC$2:$AC$20095,MATCH($G1081&amp;$A1081-1&amp;$B1081,DVOA!$C$2:$C$20095&amp;DVOA!$A$2:$A$20095&amp;DVOA!$B$2:$B$20095,0)
),0)</f>
        <v>0.108</v>
      </c>
      <c r="S1081" s="163">
        <f t="shared" si="225"/>
        <v>0.109</v>
      </c>
      <c r="T1081" s="229">
        <f t="shared" si="214"/>
        <v>0.22900000000000001</v>
      </c>
      <c r="U1081" s="229">
        <f t="shared" si="215"/>
        <v>-1.0000000000000026E-3</v>
      </c>
      <c r="V1081" s="164" cm="1">
        <f t="array" ref="V1081">IFERROR(IF(E1081="H",INDEX('DVOA Pred'!$G$2:$G$1000,MATCH($F1081&amp;$B1081&amp;$A1081,'DVOA Pred'!$C$2:$C$1000&amp;'DVOA Pred'!$A$2:$A$1000&amp;'DVOA Pred'!$B$2:$B$1000,0)),
INDEX('DVOA Pred'!$H$2:$H$1000,MATCH($F1081&amp;$B1081&amp;$A1081,'DVOA Pred'!$D$2:$D$1000&amp;'DVOA Pred'!$A$2:$A$1000&amp;'DVOA Pred'!$B$2:$B$1000,0))),"")</f>
        <v>-7.3999999999999986</v>
      </c>
      <c r="W1081" s="164">
        <f t="shared" si="216"/>
        <v>0.89999999999999858</v>
      </c>
      <c r="X1081" s="164">
        <f t="shared" si="217"/>
        <v>1.3999999999999986</v>
      </c>
      <c r="Y1081" s="163">
        <f>IFERROR((PERCENTRANK($L$2:$L$20355,L1081)*Multiples!$B$3)+((PERCENTRANK($W$2:$W$20355,W1081)*(1-Multiples!$B$3))),"")</f>
        <v>0.41520000000000001</v>
      </c>
      <c r="Z1081" s="165"/>
      <c r="AA1081" s="165"/>
      <c r="AB1081" s="166" t="str">
        <f t="shared" si="218"/>
        <v/>
      </c>
      <c r="AC1081" s="166" t="str">
        <f t="shared" si="219"/>
        <v/>
      </c>
      <c r="AD1081" s="166" t="str">
        <f t="shared" si="220"/>
        <v/>
      </c>
      <c r="AE1081" s="167" t="str">
        <f t="shared" si="221"/>
        <v/>
      </c>
      <c r="AF1081" s="167" t="str">
        <f t="shared" si="222"/>
        <v/>
      </c>
      <c r="AG1081" s="165"/>
      <c r="AH1081" s="155"/>
      <c r="AI1081" s="236"/>
      <c r="AJ1081" s="181"/>
    </row>
    <row r="1082" spans="1:36" x14ac:dyDescent="0.25">
      <c r="A1082" s="160">
        <v>7</v>
      </c>
      <c r="B1082" s="161">
        <v>2024</v>
      </c>
      <c r="C1082" s="161" t="str">
        <f t="shared" si="211"/>
        <v>2024 W7</v>
      </c>
      <c r="D1082" s="161">
        <v>558</v>
      </c>
      <c r="E1082" s="161" t="s">
        <v>649</v>
      </c>
      <c r="F1082" s="161" t="s">
        <v>39</v>
      </c>
      <c r="G1082" s="161" t="s">
        <v>27</v>
      </c>
      <c r="H1082" s="161">
        <v>-2.5</v>
      </c>
      <c r="I1082" s="162">
        <v>-2.5</v>
      </c>
      <c r="J1082" s="233" t="str">
        <f t="shared" si="212"/>
        <v>F0</v>
      </c>
      <c r="K1082" s="162">
        <f t="shared" si="213"/>
        <v>0</v>
      </c>
      <c r="L1082" s="227">
        <f>IF(K1082=0,0,
IF(J1082="D0.5",0.5*SUMIFS('Key Numbers'!$C$2:$C$71,'Key Numbers'!$A$2:$A$71,"&gt;="&amp;ABS($I1082),'Key Numbers'!$A$2:$A$71,"&lt;="&amp;ABS($H1082)),
IF(J1082="D-0.5",0.5*-1*SUMIFS('Key Numbers'!$C$2:$C$71,'Key Numbers'!$A$2:$A$71,"&lt;="&amp;ABS($I1082),'Key Numbers'!$A$2:$A$71,"&gt;="&amp;ABS($H1082)),
IF(J1082="F0.5",0.5*SUMIFS('Key Numbers'!$C$2:$C$71,'Key Numbers'!$A$2:$A$71,"&lt;="&amp;ABS($I1082),'Key Numbers'!$A$2:$A$71,"&gt;="&amp;ABS($H1082)),
IF(J1082="F-0.5",0.5*-1*SUMIFS('Key Numbers'!$C$2:$C$71,'Key Numbers'!$A$2:$A$71,"&gt;="&amp;ABS($I1082),'Key Numbers'!$A$2:$A$71,"&lt;="&amp;ABS($H1082)),
IF(AND(LEFT(J1082,1)="F",K1082&lt;0),-1*SUMIFS('Key Numbers'!$C$2:$C$71,'Key Numbers'!$A$2:$A$71,"&gt;="&amp;ABS($I1082),'Key Numbers'!$A$2:$A$71,"&lt;="&amp;ABS($H1082)),
IF(AND(LEFT(J1082,1)="F",K1082&gt;0),SUMIFS('Key Numbers'!$C$2:$C$71,'Key Numbers'!$A$2:$A$71,"&lt;="&amp;ABS($I1082),'Key Numbers'!$A$2:$A$71,"&gt;="&amp;ABS($H1082)),
IF(AND(LEFT(J1082,1)="D",K1082&lt;0),-1*SUMIFS('Key Numbers'!$C$2:$C$71,'Key Numbers'!$A$2:$A$71,"&lt;="&amp;ABS($I1082),'Key Numbers'!$A$2:$A$71,"&gt;="&amp;ABS($H1082)),
SUMIFS('Key Numbers'!$C$2:$C$71,'Key Numbers'!$A$2:$A$71,"&gt;="&amp;ABS($I1082),'Key Numbers'!$A$2:$A$71,"&lt;="&amp;ABS($H1082))))))))))</f>
        <v>0</v>
      </c>
      <c r="M1082" s="163" cm="1">
        <f t="array" ref="M1082">IFERROR(INDEX(DVOA!$E$2:$E$20095,MATCH($F1082&amp;$A1082-1&amp;$B1082,DVOA!$C$2:$C$20095&amp;DVOA!$A$2:$A20439&amp;DVOA!$B$2:$B$20095,0)),0)</f>
        <v>1.9E-2</v>
      </c>
      <c r="N1082" s="163" cm="1">
        <f t="array" ref="N1082">IFERROR(INDEX(WDVOA!$W$2:$W$1616,MATCH($F1082&amp;$A1082-1&amp;$B1082,WDVOA!$U$2:$U$19616&amp;WDVOA!$V$2:$V$19616&amp;WDVOA!$B$2:$B$19616,0)),0)</f>
        <v>0</v>
      </c>
      <c r="O1082" s="163" cm="1">
        <f t="array" ref="O1082">IFERROR(INDEX(DVOA!$AC$2:$AC$20095,MATCH($F1082&amp;$A1082-1&amp;$B1082,DVOA!$C$2:$C$20095&amp;DVOA!$A$2:$A$20095&amp;DVOA!$B$2:$B$20095,0)
),0)</f>
        <v>0.18100000000000002</v>
      </c>
      <c r="P1082" s="163" cm="1">
        <f t="array" ref="P1082">IFERROR(INDEX(DVOA!$E$2:$E$20095,MATCH($G1082&amp;$A1082-1&amp;$B1082,DVOA!$C$2:$C$20095&amp;DVOA!$A$2:$A20439&amp;DVOA!$B$2:$B$20095,0)),0)</f>
        <v>0.111</v>
      </c>
      <c r="Q1082" s="163" cm="1">
        <f t="array" ref="Q1082">IFERROR(INDEX(WDVOA!$W$2:$W$1616,MATCH($G1082&amp;$A1082-1&amp;$B1082,WDVOA!$U$2:$U$19616&amp;WDVOA!$V$2:$V$19616&amp;WDVOA!$B$2:$B$19616,0)),0)</f>
        <v>0</v>
      </c>
      <c r="R1082" s="163" cm="1">
        <f t="array" ref="R1082">IFERROR(INDEX(DVOA!$AC$2:$AC$20095,MATCH($G1082&amp;$A1082-1&amp;$B1082,DVOA!$C$2:$C$20095&amp;DVOA!$A$2:$A$20095&amp;DVOA!$B$2:$B$20095,0)
),0)</f>
        <v>0.27500000000000002</v>
      </c>
      <c r="S1082" s="163">
        <f t="shared" si="225"/>
        <v>0.22800000000000004</v>
      </c>
      <c r="T1082" s="229">
        <f t="shared" si="214"/>
        <v>-9.1999999999999998E-2</v>
      </c>
      <c r="U1082" s="229" t="str">
        <f t="shared" si="215"/>
        <v/>
      </c>
      <c r="V1082" s="164" cm="1">
        <f t="array" ref="V1082">IFERROR(IF(E1082="H",INDEX('DVOA Pred'!$G$2:$G$1000,MATCH($F1082&amp;$B1082&amp;$A1082,'DVOA Pred'!$C$2:$C$1000&amp;'DVOA Pred'!$A$2:$A$1000&amp;'DVOA Pred'!$B$2:$B$1000,0)),
INDEX('DVOA Pred'!$H$2:$H$1000,MATCH($F1082&amp;$B1082&amp;$A1082,'DVOA Pred'!$D$2:$D$1000&amp;'DVOA Pred'!$A$2:$A$1000&amp;'DVOA Pred'!$B$2:$B$1000,0))),"")</f>
        <v>-2.6999999999999993</v>
      </c>
      <c r="W1082" s="164">
        <f t="shared" si="216"/>
        <v>0.19999999999999929</v>
      </c>
      <c r="X1082" s="164">
        <f t="shared" si="217"/>
        <v>0.19999999999999929</v>
      </c>
      <c r="Y1082" s="163">
        <f>IFERROR((PERCENTRANK($L$2:$L$20355,L1082)*Multiples!$B$3)+((PERCENTRANK($W$2:$W$20355,W1082)*(1-Multiples!$B$3))),"")</f>
        <v>0.41460000000000002</v>
      </c>
      <c r="Z1082" s="165">
        <v>33</v>
      </c>
      <c r="AA1082" s="165">
        <v>10</v>
      </c>
      <c r="AB1082" s="166">
        <f t="shared" si="218"/>
        <v>23</v>
      </c>
      <c r="AC1082" s="166">
        <f t="shared" si="219"/>
        <v>20.5</v>
      </c>
      <c r="AD1082" s="166">
        <f t="shared" si="220"/>
        <v>20.5</v>
      </c>
      <c r="AE1082" s="167" t="str">
        <f t="shared" si="221"/>
        <v>Yes</v>
      </c>
      <c r="AF1082" s="167" t="str">
        <f t="shared" si="222"/>
        <v>Yes</v>
      </c>
      <c r="AG1082" s="165"/>
      <c r="AH1082" s="155"/>
      <c r="AI1082" s="236"/>
      <c r="AJ1082" s="181"/>
    </row>
    <row r="1083" spans="1:36" x14ac:dyDescent="0.25">
      <c r="A1083" s="7">
        <v>3</v>
      </c>
      <c r="B1083" s="5">
        <v>2024</v>
      </c>
      <c r="C1083" s="5" t="str">
        <f t="shared" si="211"/>
        <v>2024 W3</v>
      </c>
      <c r="D1083" s="5">
        <v>498</v>
      </c>
      <c r="E1083" s="5" t="s">
        <v>651</v>
      </c>
      <c r="F1083" s="5" t="s">
        <v>9</v>
      </c>
      <c r="G1083" s="5" t="s">
        <v>17</v>
      </c>
      <c r="H1083" s="5">
        <v>-6.5</v>
      </c>
      <c r="I1083" s="61">
        <v>-6.5</v>
      </c>
      <c r="J1083" s="62" t="str">
        <f t="shared" si="212"/>
        <v>F0</v>
      </c>
      <c r="K1083" s="61">
        <f t="shared" si="213"/>
        <v>0</v>
      </c>
      <c r="L1083" s="228">
        <f>IF(K1083=0,0,
IF(J1083="D0.5",0.5*SUMIFS('Key Numbers'!$C$2:$C$71,'Key Numbers'!$A$2:$A$71,"&gt;="&amp;ABS($I1083),'Key Numbers'!$A$2:$A$71,"&lt;="&amp;ABS($H1083)),
IF(J1083="D-0.5",0.5*-1*SUMIFS('Key Numbers'!$C$2:$C$71,'Key Numbers'!$A$2:$A$71,"&lt;="&amp;ABS($I1083),'Key Numbers'!$A$2:$A$71,"&gt;="&amp;ABS($H1083)),
IF(J1083="F0.5",0.5*SUMIFS('Key Numbers'!$C$2:$C$71,'Key Numbers'!$A$2:$A$71,"&lt;="&amp;ABS($I1083),'Key Numbers'!$A$2:$A$71,"&gt;="&amp;ABS($H1083)),
IF(J1083="F-0.5",0.5*-1*SUMIFS('Key Numbers'!$C$2:$C$71,'Key Numbers'!$A$2:$A$71,"&gt;="&amp;ABS($I1083),'Key Numbers'!$A$2:$A$71,"&lt;="&amp;ABS($H1083)),
IF(AND(LEFT(J1083,1)="F",K1083&lt;0),-1*SUMIFS('Key Numbers'!$C$2:$C$71,'Key Numbers'!$A$2:$A$71,"&gt;="&amp;ABS($I1083),'Key Numbers'!$A$2:$A$71,"&lt;="&amp;ABS($H1083)),
IF(AND(LEFT(J1083,1)="F",K1083&gt;0),SUMIFS('Key Numbers'!$C$2:$C$71,'Key Numbers'!$A$2:$A$71,"&lt;="&amp;ABS($I1083),'Key Numbers'!$A$2:$A$71,"&gt;="&amp;ABS($H1083)),
IF(AND(LEFT(J1083,1)="D",K1083&lt;0),-1*SUMIFS('Key Numbers'!$C$2:$C$71,'Key Numbers'!$A$2:$A$71,"&lt;="&amp;ABS($I1083),'Key Numbers'!$A$2:$A$71,"&gt;="&amp;ABS($H1083)),
SUMIFS('Key Numbers'!$C$2:$C$71,'Key Numbers'!$A$2:$A$71,"&gt;="&amp;ABS($I1083),'Key Numbers'!$A$2:$A$71,"&lt;="&amp;ABS($H1083))))))))))</f>
        <v>0</v>
      </c>
      <c r="M1083" s="6" cm="1">
        <f t="array" ref="M1083">IFERROR(INDEX(DVOA!$E$2:$E$20095,MATCH($F1083&amp;$A1083-1&amp;$B1083,DVOA!$C$2:$C$20095&amp;DVOA!$A$2:$A20318&amp;DVOA!$B$2:$B$20095,0)),0)</f>
        <v>-0.1</v>
      </c>
      <c r="N1083" s="6" cm="1">
        <f t="array" ref="N1083">IFERROR(INDEX(WDVOA!$W$2:$W$1616,MATCH($F1083&amp;$A1083-1&amp;$B1083,WDVOA!$U$2:$U$19616&amp;WDVOA!$V$2:$V$19616&amp;WDVOA!$B$2:$B$19616,0)),0)</f>
        <v>0</v>
      </c>
      <c r="O1083" s="6" cm="1">
        <f t="array" ref="O1083">IFERROR(INDEX(DVOA!$AC$2:$AC$20095,MATCH($F1083&amp;$A1083-1&amp;$B1083,DVOA!$C$2:$C$20095&amp;DVOA!$A$2:$A$20095&amp;DVOA!$B$2:$B$20095,0)
),0)</f>
        <v>0.09</v>
      </c>
      <c r="P1083" s="6" cm="1">
        <f t="array" ref="P1083">IFERROR(INDEX(DVOA!$E$2:$E$20095,MATCH($G1083&amp;$A1083-1&amp;$B1083,DVOA!$C$2:$C$20095&amp;DVOA!$A$2:$A20318&amp;DVOA!$B$2:$B$20095,0)),0)</f>
        <v>0</v>
      </c>
      <c r="Q1083" s="6" cm="1">
        <f t="array" ref="Q1083">IFERROR(INDEX(WDVOA!$W$2:$W$1616,MATCH($G1083&amp;$A1083-1&amp;$B1083,WDVOA!$U$2:$U$19616&amp;WDVOA!$V$2:$V$19616&amp;WDVOA!$B$2:$B$19616,0)),0)</f>
        <v>0</v>
      </c>
      <c r="R1083" s="6" cm="1">
        <f t="array" ref="R1083">IFERROR(INDEX(DVOA!$AC$2:$AC$20095,MATCH($G1083&amp;$A1083-1&amp;$B1083,DVOA!$C$2:$C$20095&amp;DVOA!$A$2:$A$20095&amp;DVOA!$B$2:$B$20095,0)
),0)</f>
        <v>0.09</v>
      </c>
      <c r="S1083" s="6">
        <f t="shared" si="225"/>
        <v>0.09</v>
      </c>
      <c r="T1083" s="104">
        <f t="shared" si="214"/>
        <v>-0.1</v>
      </c>
      <c r="U1083" s="104" t="str">
        <f t="shared" si="215"/>
        <v/>
      </c>
      <c r="V1083" s="26" cm="1">
        <f t="array" ref="V1083">IFERROR(IF(E1083="H",INDEX('DVOA Pred'!$G$2:$G$1000,MATCH($F1083&amp;$B1083&amp;$A1083,'DVOA Pred'!$C$2:$C$1000&amp;'DVOA Pred'!$A$2:$A$1000&amp;'DVOA Pred'!$B$2:$B$1000,0)),
INDEX('DVOA Pred'!$H$2:$H$1000,MATCH($F1083&amp;$B1083&amp;$A1083,'DVOA Pred'!$D$2:$D$1000&amp;'DVOA Pred'!$A$2:$A$1000&amp;'DVOA Pred'!$B$2:$B$1000,0))),"")</f>
        <v>-6.6000000000000014</v>
      </c>
      <c r="W1083" s="26">
        <f t="shared" si="216"/>
        <v>0.10000000000000142</v>
      </c>
      <c r="X1083" s="26">
        <f t="shared" si="217"/>
        <v>0.10000000000000142</v>
      </c>
      <c r="Y1083" s="6">
        <f>IFERROR((PERCENTRANK($L$2:$L$20355,L1083)*Multiples!$B$3)+((PERCENTRANK($W$2:$W$20355,W1083)*(1-Multiples!$B$3))),"")</f>
        <v>0.40700000000000003</v>
      </c>
      <c r="Z1083" s="64">
        <v>24</v>
      </c>
      <c r="AA1083" s="64">
        <v>3</v>
      </c>
      <c r="AB1083" s="24">
        <f t="shared" si="218"/>
        <v>21</v>
      </c>
      <c r="AC1083" s="24">
        <f t="shared" si="219"/>
        <v>14.5</v>
      </c>
      <c r="AD1083" s="24">
        <f t="shared" si="220"/>
        <v>14.5</v>
      </c>
      <c r="AE1083" s="99" t="str">
        <f t="shared" si="221"/>
        <v>Yes</v>
      </c>
      <c r="AF1083" s="99" t="str">
        <f t="shared" si="222"/>
        <v>Yes</v>
      </c>
      <c r="AG1083" s="64"/>
      <c r="AH1083" s="105"/>
      <c r="AI1083" s="105"/>
      <c r="AJ1083" s="66"/>
    </row>
    <row r="1084" spans="1:36" x14ac:dyDescent="0.25">
      <c r="A1084" s="160">
        <v>6</v>
      </c>
      <c r="B1084" s="161">
        <v>2024</v>
      </c>
      <c r="C1084" s="5" t="str">
        <f t="shared" si="211"/>
        <v>2024 W6</v>
      </c>
      <c r="D1084" s="161">
        <v>552</v>
      </c>
      <c r="E1084" s="161" t="s">
        <v>651</v>
      </c>
      <c r="F1084" s="161" t="s">
        <v>39</v>
      </c>
      <c r="G1084" s="161" t="s">
        <v>28</v>
      </c>
      <c r="H1084" s="161">
        <v>2.5</v>
      </c>
      <c r="I1084" s="162">
        <v>3</v>
      </c>
      <c r="J1084" s="233" t="str">
        <f t="shared" si="212"/>
        <v>D-0.5</v>
      </c>
      <c r="K1084" s="162">
        <f t="shared" si="213"/>
        <v>-0.5</v>
      </c>
      <c r="L1084" s="227">
        <f>IF(K1084=0,0,
IF(J1084="D0.5",0.5*SUMIFS('Key Numbers'!$C$2:$C$71,'Key Numbers'!$A$2:$A$71,"&gt;="&amp;ABS($I1084),'Key Numbers'!$A$2:$A$71,"&lt;="&amp;ABS($H1084)),
IF(J1084="D-0.5",0.5*-1*SUMIFS('Key Numbers'!$C$2:$C$71,'Key Numbers'!$A$2:$A$71,"&lt;="&amp;ABS($I1084),'Key Numbers'!$A$2:$A$71,"&gt;="&amp;ABS($H1084)),
IF(J1084="F0.5",0.5*SUMIFS('Key Numbers'!$C$2:$C$71,'Key Numbers'!$A$2:$A$71,"&lt;="&amp;ABS($I1084),'Key Numbers'!$A$2:$A$71,"&gt;="&amp;ABS($H1084)),
IF(J1084="F-0.5",0.5*-1*SUMIFS('Key Numbers'!$C$2:$C$71,'Key Numbers'!$A$2:$A$71,"&gt;="&amp;ABS($I1084),'Key Numbers'!$A$2:$A$71,"&lt;="&amp;ABS($H1084)),
IF(AND(LEFT(J1084,1)="F",K1084&lt;0),-1*SUMIFS('Key Numbers'!$C$2:$C$71,'Key Numbers'!$A$2:$A$71,"&gt;="&amp;ABS($I1084),'Key Numbers'!$A$2:$A$71,"&lt;="&amp;ABS($H1084)),
IF(AND(LEFT(J1084,1)="F",K1084&gt;0),SUMIFS('Key Numbers'!$C$2:$C$71,'Key Numbers'!$A$2:$A$71,"&lt;="&amp;ABS($I1084),'Key Numbers'!$A$2:$A$71,"&gt;="&amp;ABS($H1084)),
IF(AND(LEFT(J1084,1)="D",K1084&lt;0),-1*SUMIFS('Key Numbers'!$C$2:$C$71,'Key Numbers'!$A$2:$A$71,"&lt;="&amp;ABS($I1084),'Key Numbers'!$A$2:$A$71,"&gt;="&amp;ABS($H1084)),
SUMIFS('Key Numbers'!$C$2:$C$71,'Key Numbers'!$A$2:$A$71,"&gt;="&amp;ABS($I1084),'Key Numbers'!$A$2:$A$71,"&lt;="&amp;ABS($H1084))))))))))</f>
        <v>-7.247706422018349E-2</v>
      </c>
      <c r="M1084" s="163" cm="1">
        <f t="array" ref="M1084">IFERROR(INDEX(DVOA!$E$2:$E$20095,MATCH($F1084&amp;$A1084-1&amp;$B1084,DVOA!$C$2:$C$20095&amp;DVOA!$A$2:$A20418&amp;DVOA!$B$2:$B$20095,0)),0)</f>
        <v>0.04</v>
      </c>
      <c r="N1084" s="163" cm="1">
        <f t="array" ref="N1084">IFERROR(INDEX(WDVOA!$W$2:$W$1616,MATCH($F1084&amp;$A1084-1&amp;$B1084,WDVOA!$U$2:$U$19616&amp;WDVOA!$V$2:$V$19616&amp;WDVOA!$B$2:$B$19616,0)),0)</f>
        <v>0</v>
      </c>
      <c r="O1084" s="163" cm="1">
        <f t="array" ref="O1084">IFERROR(INDEX(DVOA!$AC$2:$AC$20095,MATCH($F1084&amp;$A1084-1&amp;$B1084,DVOA!$C$2:$C$20095&amp;DVOA!$A$2:$A$20095&amp;DVOA!$B$2:$B$20095,0)
),0)</f>
        <v>0.18</v>
      </c>
      <c r="P1084" s="163" cm="1">
        <f t="array" ref="P1084">IFERROR(INDEX(DVOA!$E$2:$E$20095,MATCH($G1084&amp;$A1084-1&amp;$B1084,DVOA!$C$2:$C$20095&amp;DVOA!$A$2:$A20418&amp;DVOA!$B$2:$B$20095,0)),0)</f>
        <v>3.0000000000000001E-3</v>
      </c>
      <c r="Q1084" s="163" cm="1">
        <f t="array" ref="Q1084">IFERROR(INDEX(WDVOA!$W$2:$W$1616,MATCH($G1084&amp;$A1084-1&amp;$B1084,WDVOA!$U$2:$U$19616&amp;WDVOA!$V$2:$V$19616&amp;WDVOA!$B$2:$B$19616,0)),0)</f>
        <v>0</v>
      </c>
      <c r="R1084" s="163" cm="1">
        <f t="array" ref="R1084">IFERROR(INDEX(DVOA!$AC$2:$AC$20095,MATCH($G1084&amp;$A1084-1&amp;$B1084,DVOA!$C$2:$C$20095&amp;DVOA!$A$2:$A$20095&amp;DVOA!$B$2:$B$20095,0)
),0)</f>
        <v>0.13699999999999998</v>
      </c>
      <c r="S1084" s="163">
        <f t="shared" si="225"/>
        <v>0.15849999999999997</v>
      </c>
      <c r="T1084" s="229">
        <f t="shared" si="214"/>
        <v>3.6999999999999998E-2</v>
      </c>
      <c r="U1084" s="229" t="str">
        <f t="shared" si="215"/>
        <v/>
      </c>
      <c r="V1084" s="164" cm="1">
        <f t="array" ref="V1084">IFERROR(IF(E1084="H",INDEX('DVOA Pred'!$G$2:$G$1000,MATCH($F1084&amp;$B1084&amp;$A1084,'DVOA Pred'!$C$2:$C$1000&amp;'DVOA Pred'!$A$2:$A$1000&amp;'DVOA Pred'!$B$2:$B$1000,0)),
INDEX('DVOA Pred'!$H$2:$H$1000,MATCH($F1084&amp;$B1084&amp;$A1084,'DVOA Pred'!$D$2:$D$1000&amp;'DVOA Pred'!$A$2:$A$1000&amp;'DVOA Pred'!$B$2:$B$1000,0))),"")</f>
        <v>0.10000000000000142</v>
      </c>
      <c r="W1084" s="164">
        <f t="shared" si="216"/>
        <v>2.3999999999999986</v>
      </c>
      <c r="X1084" s="164">
        <f t="shared" si="217"/>
        <v>2.8999999999999986</v>
      </c>
      <c r="Y1084" s="163">
        <f>IFERROR((PERCENTRANK($L$2:$L$20355,L1084)*Multiples!$B$3)+((PERCENTRANK($W$2:$W$20355,W1084)*(1-Multiples!$B$3))),"")</f>
        <v>0.4032</v>
      </c>
      <c r="Z1084" s="165">
        <v>16</v>
      </c>
      <c r="AA1084" s="165">
        <v>23</v>
      </c>
      <c r="AB1084" s="166">
        <f t="shared" si="218"/>
        <v>-7</v>
      </c>
      <c r="AC1084" s="166">
        <f t="shared" si="219"/>
        <v>-4.5</v>
      </c>
      <c r="AD1084" s="166">
        <f t="shared" si="220"/>
        <v>-4</v>
      </c>
      <c r="AE1084" s="167" t="str">
        <f t="shared" si="221"/>
        <v>No</v>
      </c>
      <c r="AF1084" s="167" t="str">
        <f t="shared" si="222"/>
        <v>No</v>
      </c>
      <c r="AG1084" s="165" t="s">
        <v>652</v>
      </c>
      <c r="AH1084" s="155"/>
      <c r="AI1084" s="236">
        <v>5</v>
      </c>
      <c r="AJ1084" s="181"/>
    </row>
    <row r="1085" spans="1:36" x14ac:dyDescent="0.25">
      <c r="A1085" s="7">
        <v>2</v>
      </c>
      <c r="B1085" s="5">
        <v>2024</v>
      </c>
      <c r="C1085" s="5" t="str">
        <f t="shared" si="211"/>
        <v>2024 W2</v>
      </c>
      <c r="D1085" s="5">
        <v>496</v>
      </c>
      <c r="E1085" s="5" t="s">
        <v>651</v>
      </c>
      <c r="F1085" s="5" t="s">
        <v>49</v>
      </c>
      <c r="G1085" s="5" t="s">
        <v>64</v>
      </c>
      <c r="H1085" s="5">
        <v>-6.5</v>
      </c>
      <c r="I1085" s="61">
        <v>-6</v>
      </c>
      <c r="J1085" s="62" t="str">
        <f t="shared" si="212"/>
        <v>F-0.5</v>
      </c>
      <c r="K1085" s="61">
        <f t="shared" si="213"/>
        <v>-0.5</v>
      </c>
      <c r="L1085" s="228">
        <f>IF(K1085=0,0,
IF(J1085="D0.5",0.5*SUMIFS('Key Numbers'!$C$2:$C$71,'Key Numbers'!$A$2:$A$71,"&gt;="&amp;ABS($I1085),'Key Numbers'!$A$2:$A$71,"&lt;="&amp;ABS($H1085)),
IF(J1085="D-0.5",0.5*-1*SUMIFS('Key Numbers'!$C$2:$C$71,'Key Numbers'!$A$2:$A$71,"&lt;="&amp;ABS($I1085),'Key Numbers'!$A$2:$A$71,"&gt;="&amp;ABS($H1085)),
IF(J1085="F0.5",0.5*SUMIFS('Key Numbers'!$C$2:$C$71,'Key Numbers'!$A$2:$A$71,"&lt;="&amp;ABS($I1085),'Key Numbers'!$A$2:$A$71,"&gt;="&amp;ABS($H1085)),
IF(J1085="F-0.5",0.5*-1*SUMIFS('Key Numbers'!$C$2:$C$71,'Key Numbers'!$A$2:$A$71,"&gt;="&amp;ABS($I1085),'Key Numbers'!$A$2:$A$71,"&lt;="&amp;ABS($H1085)),
IF(AND(LEFT(J1085,1)="F",K1085&lt;0),-1*SUMIFS('Key Numbers'!$C$2:$C$71,'Key Numbers'!$A$2:$A$71,"&gt;="&amp;ABS($I1085),'Key Numbers'!$A$2:$A$71,"&lt;="&amp;ABS($H1085)),
IF(AND(LEFT(J1085,1)="F",K1085&gt;0),SUMIFS('Key Numbers'!$C$2:$C$71,'Key Numbers'!$A$2:$A$71,"&lt;="&amp;ABS($I1085),'Key Numbers'!$A$2:$A$71,"&gt;="&amp;ABS($H1085)),
IF(AND(LEFT(J1085,1)="D",K1085&lt;0),-1*SUMIFS('Key Numbers'!$C$2:$C$71,'Key Numbers'!$A$2:$A$71,"&lt;="&amp;ABS($I1085),'Key Numbers'!$A$2:$A$71,"&gt;="&amp;ABS($H1085)),
SUMIFS('Key Numbers'!$C$2:$C$71,'Key Numbers'!$A$2:$A$71,"&gt;="&amp;ABS($I1085),'Key Numbers'!$A$2:$A$71,"&lt;="&amp;ABS($H1085))))))))))</f>
        <v>-3.669724770642202E-2</v>
      </c>
      <c r="M1085" s="6" cm="1">
        <f t="array" ref="M1085">IFERROR(INDEX(DVOA!$E$2:$E$20095,MATCH($F1085&amp;$A1085-1&amp;$B1085,DVOA!$C$2:$C$20095&amp;DVOA!$A$2:$A20367&amp;DVOA!$B$2:$B$20095,0)),0)</f>
        <v>0.21</v>
      </c>
      <c r="N1085" s="6" cm="1">
        <f t="array" ref="N1085">IFERROR(INDEX(WDVOA!$W$2:$W$1616,MATCH($F1085&amp;$A1085-1&amp;$B1085,WDVOA!$U$2:$U$19616&amp;WDVOA!$V$2:$V$19616&amp;WDVOA!$B$2:$B$19616,0)),0)</f>
        <v>0</v>
      </c>
      <c r="O1085" s="6" cm="1">
        <f t="array" ref="O1085">IFERROR(INDEX(DVOA!$AC$2:$AC$20095,MATCH($F1085&amp;$A1085-1&amp;$B1085,DVOA!$C$2:$C$20095&amp;DVOA!$A$2:$A$20095&amp;DVOA!$B$2:$B$20095,0)
),0)</f>
        <v>0</v>
      </c>
      <c r="P1085" s="6" cm="1">
        <f t="array" ref="P1085">IFERROR(INDEX(DVOA!$E$2:$E$20095,MATCH($G1085&amp;$A1085-1&amp;$B1085,DVOA!$C$2:$C$20095&amp;DVOA!$A$2:$A20367&amp;DVOA!$B$2:$B$20095,0)),0)</f>
        <v>-2.7999999999999997E-2</v>
      </c>
      <c r="Q1085" s="6" cm="1">
        <f t="array" ref="Q1085">IFERROR(INDEX(WDVOA!$W$2:$W$1616,MATCH($G1085&amp;$A1085-1&amp;$B1085,WDVOA!$U$2:$U$19616&amp;WDVOA!$V$2:$V$19616&amp;WDVOA!$B$2:$B$19616,0)),0)</f>
        <v>0</v>
      </c>
      <c r="R1085" s="6" cm="1">
        <f t="array" ref="R1085">IFERROR(INDEX(DVOA!$AC$2:$AC$20095,MATCH($G1085&amp;$A1085-1&amp;$B1085,DVOA!$C$2:$C$20095&amp;DVOA!$A$2:$A$20095&amp;DVOA!$B$2:$B$20095,0)
),0)</f>
        <v>0</v>
      </c>
      <c r="S1085" s="6" t="str">
        <f>IF(O1085=0,"",AVERAGE(O1085,R1085))</f>
        <v/>
      </c>
      <c r="T1085" s="104">
        <f t="shared" si="214"/>
        <v>0.23799999999999999</v>
      </c>
      <c r="U1085" s="104" t="str">
        <f t="shared" si="215"/>
        <v/>
      </c>
      <c r="V1085" s="26" cm="1">
        <f t="array" ref="V1085">IFERROR(IF(E1085="H",INDEX('DVOA Pred'!$G$2:$G$1000,MATCH($F1085&amp;$B1085&amp;$A1085,'DVOA Pred'!$C$2:$C$1000&amp;'DVOA Pred'!$A$2:$A$1000&amp;'DVOA Pred'!$B$2:$B$1000,0)),
INDEX('DVOA Pred'!$H$2:$H$1000,MATCH($F1085&amp;$B1085&amp;$A1085,'DVOA Pred'!$D$2:$D$1000&amp;'DVOA Pred'!$A$2:$A$1000&amp;'DVOA Pred'!$B$2:$B$1000,0))),"")</f>
        <v>-7.1999999999999993</v>
      </c>
      <c r="W1085" s="26">
        <f t="shared" si="216"/>
        <v>0.69999999999999929</v>
      </c>
      <c r="X1085" s="26">
        <f t="shared" si="217"/>
        <v>1.1999999999999993</v>
      </c>
      <c r="Y1085" s="6">
        <f>IFERROR((PERCENTRANK($L$2:$L$20355,L1085)*Multiples!$B$3)+((PERCENTRANK($W$2:$W$20355,W1085)*(1-Multiples!$B$3))),"")</f>
        <v>0.40039999999999998</v>
      </c>
      <c r="Z1085" s="64">
        <v>19</v>
      </c>
      <c r="AA1085" s="64">
        <v>13</v>
      </c>
      <c r="AB1085" s="24">
        <f t="shared" si="218"/>
        <v>6</v>
      </c>
      <c r="AC1085" s="24">
        <f t="shared" si="219"/>
        <v>-0.5</v>
      </c>
      <c r="AD1085" s="24">
        <f t="shared" si="220"/>
        <v>0</v>
      </c>
      <c r="AE1085" s="99" t="str">
        <f t="shared" si="221"/>
        <v>No</v>
      </c>
      <c r="AF1085" s="99" t="str">
        <f t="shared" si="222"/>
        <v>No</v>
      </c>
      <c r="AG1085" s="64"/>
      <c r="AH1085" s="105"/>
      <c r="AI1085" s="105"/>
      <c r="AJ1085" s="66"/>
    </row>
    <row r="1086" spans="1:36" x14ac:dyDescent="0.25">
      <c r="A1086" s="160">
        <v>5</v>
      </c>
      <c r="B1086" s="161">
        <v>2024</v>
      </c>
      <c r="C1086" s="5" t="str">
        <f t="shared" si="211"/>
        <v>2024 W5</v>
      </c>
      <c r="D1086" s="161">
        <v>530</v>
      </c>
      <c r="E1086" s="161" t="s">
        <v>649</v>
      </c>
      <c r="F1086" s="161" t="s">
        <v>51</v>
      </c>
      <c r="G1086" s="161" t="s">
        <v>64</v>
      </c>
      <c r="H1086" s="161">
        <v>3.5</v>
      </c>
      <c r="I1086" s="162">
        <v>4</v>
      </c>
      <c r="J1086" s="233" t="str">
        <f t="shared" si="212"/>
        <v>D-0.5</v>
      </c>
      <c r="K1086" s="162">
        <f t="shared" si="213"/>
        <v>-0.5</v>
      </c>
      <c r="L1086" s="227">
        <f>IF(K1086=0,0,
IF(J1086="D0.5",0.5*SUMIFS('Key Numbers'!$C$2:$C$71,'Key Numbers'!$A$2:$A$71,"&gt;="&amp;ABS($I1086),'Key Numbers'!$A$2:$A$71,"&lt;="&amp;ABS($H1086)),
IF(J1086="D-0.5",0.5*-1*SUMIFS('Key Numbers'!$C$2:$C$71,'Key Numbers'!$A$2:$A$71,"&lt;="&amp;ABS($I1086),'Key Numbers'!$A$2:$A$71,"&gt;="&amp;ABS($H1086)),
IF(J1086="F0.5",0.5*SUMIFS('Key Numbers'!$C$2:$C$71,'Key Numbers'!$A$2:$A$71,"&lt;="&amp;ABS($I1086),'Key Numbers'!$A$2:$A$71,"&gt;="&amp;ABS($H1086)),
IF(J1086="F-0.5",0.5*-1*SUMIFS('Key Numbers'!$C$2:$C$71,'Key Numbers'!$A$2:$A$71,"&gt;="&amp;ABS($I1086),'Key Numbers'!$A$2:$A$71,"&lt;="&amp;ABS($H1086)),
IF(AND(LEFT(J1086,1)="F",K1086&lt;0),-1*SUMIFS('Key Numbers'!$C$2:$C$71,'Key Numbers'!$A$2:$A$71,"&gt;="&amp;ABS($I1086),'Key Numbers'!$A$2:$A$71,"&lt;="&amp;ABS($H1086)),
IF(AND(LEFT(J1086,1)="F",K1086&gt;0),SUMIFS('Key Numbers'!$C$2:$C$71,'Key Numbers'!$A$2:$A$71,"&lt;="&amp;ABS($I1086),'Key Numbers'!$A$2:$A$71,"&gt;="&amp;ABS($H1086)),
IF(AND(LEFT(J1086,1)="D",K1086&lt;0),-1*SUMIFS('Key Numbers'!$C$2:$C$71,'Key Numbers'!$A$2:$A$71,"&lt;="&amp;ABS($I1086),'Key Numbers'!$A$2:$A$71,"&gt;="&amp;ABS($H1086)),
SUMIFS('Key Numbers'!$C$2:$C$71,'Key Numbers'!$A$2:$A$71,"&gt;="&amp;ABS($I1086),'Key Numbers'!$A$2:$A$71,"&lt;="&amp;ABS($H1086))))))))))</f>
        <v>-2.9357798165137616E-2</v>
      </c>
      <c r="M1086" s="163" cm="1">
        <f t="array" ref="M1086">IFERROR(INDEX(DVOA!$E$2:$E$20095,MATCH($F1086&amp;$A1086-1&amp;$B1086,DVOA!$C$2:$C$20095&amp;DVOA!$A$2:$A20390&amp;DVOA!$B$2:$B$20095,0)),0)</f>
        <v>-0.245</v>
      </c>
      <c r="N1086" s="163" cm="1">
        <f t="array" ref="N1086">IFERROR(INDEX(WDVOA!$W$2:$W$1616,MATCH($F1086&amp;$A1086-1&amp;$B1086,WDVOA!$U$2:$U$19616&amp;WDVOA!$V$2:$V$19616&amp;WDVOA!$B$2:$B$19616,0)),0)</f>
        <v>0</v>
      </c>
      <c r="O1086" s="163" cm="1">
        <f t="array" ref="O1086">IFERROR(INDEX(DVOA!$AC$2:$AC$20095,MATCH($F1086&amp;$A1086-1&amp;$B1086,DVOA!$C$2:$C$20095&amp;DVOA!$A$2:$A$20095&amp;DVOA!$B$2:$B$20095,0)
),0)</f>
        <v>0.28899999999999998</v>
      </c>
      <c r="P1086" s="163" cm="1">
        <f t="array" ref="P1086">IFERROR(INDEX(DVOA!$E$2:$E$20095,MATCH($G1086&amp;$A1086-1&amp;$B1086,DVOA!$C$2:$C$20095&amp;DVOA!$A$2:$A20390&amp;DVOA!$B$2:$B$20095,0)),0)</f>
        <v>-0.16500000000000001</v>
      </c>
      <c r="Q1086" s="163" cm="1">
        <f t="array" ref="Q1086">IFERROR(INDEX(WDVOA!$W$2:$W$1616,MATCH($G1086&amp;$A1086-1&amp;$B1086,WDVOA!$U$2:$U$19616&amp;WDVOA!$V$2:$V$19616&amp;WDVOA!$B$2:$B$19616,0)),0)</f>
        <v>0</v>
      </c>
      <c r="R1086" s="163" cm="1">
        <f t="array" ref="R1086">IFERROR(INDEX(DVOA!$AC$2:$AC$20095,MATCH($G1086&amp;$A1086-1&amp;$B1086,DVOA!$C$2:$C$20095&amp;DVOA!$A$2:$A$20095&amp;DVOA!$B$2:$B$20095,0)
),0)</f>
        <v>3.7999999999999999E-2</v>
      </c>
      <c r="S1086" s="163">
        <f t="shared" ref="S1086:S1098" si="226">AVERAGE(O1086,R1086)</f>
        <v>0.16349999999999998</v>
      </c>
      <c r="T1086" s="229">
        <f t="shared" si="214"/>
        <v>-7.9999999999999988E-2</v>
      </c>
      <c r="U1086" s="229" t="str">
        <f t="shared" si="215"/>
        <v/>
      </c>
      <c r="V1086" s="164" cm="1">
        <f t="array" ref="V1086">IFERROR(IF(E1086="H",INDEX('DVOA Pred'!$G$2:$G$1000,MATCH($F1086&amp;$B1086&amp;$A1086,'DVOA Pred'!$C$2:$C$1000&amp;'DVOA Pred'!$A$2:$A$1000&amp;'DVOA Pred'!$B$2:$B$1000,0)),
INDEX('DVOA Pred'!$H$2:$H$1000,MATCH($F1086&amp;$B1086&amp;$A1086,'DVOA Pred'!$D$2:$D$1000&amp;'DVOA Pred'!$A$2:$A$1000&amp;'DVOA Pred'!$B$2:$B$1000,0))),"")</f>
        <v>2.9000000000000021</v>
      </c>
      <c r="W1086" s="164">
        <f t="shared" si="216"/>
        <v>0.59999999999999787</v>
      </c>
      <c r="X1086" s="164">
        <f t="shared" si="217"/>
        <v>1.0999999999999979</v>
      </c>
      <c r="Y1086" s="163">
        <f>IFERROR((PERCENTRANK($L$2:$L$20355,L1086)*Multiples!$B$3)+((PERCENTRANK($W$2:$W$20355,W1086)*(1-Multiples!$B$3))),"")</f>
        <v>0.3992</v>
      </c>
      <c r="Z1086" s="165">
        <v>10</v>
      </c>
      <c r="AA1086" s="165">
        <v>36</v>
      </c>
      <c r="AB1086" s="166">
        <f t="shared" si="218"/>
        <v>-26</v>
      </c>
      <c r="AC1086" s="166">
        <f t="shared" si="219"/>
        <v>-22.5</v>
      </c>
      <c r="AD1086" s="166">
        <f t="shared" si="220"/>
        <v>-22</v>
      </c>
      <c r="AE1086" s="167" t="str">
        <f t="shared" si="221"/>
        <v>No</v>
      </c>
      <c r="AF1086" s="167" t="str">
        <f t="shared" si="222"/>
        <v>No</v>
      </c>
      <c r="AG1086" s="165"/>
      <c r="AH1086" s="155"/>
      <c r="AI1086" s="236"/>
      <c r="AJ1086" s="181"/>
    </row>
    <row r="1087" spans="1:36" x14ac:dyDescent="0.25">
      <c r="A1087" s="7">
        <v>3</v>
      </c>
      <c r="B1087" s="5">
        <v>2024</v>
      </c>
      <c r="C1087" s="5" t="str">
        <f t="shared" si="211"/>
        <v>2024 W3</v>
      </c>
      <c r="D1087" s="5">
        <v>498</v>
      </c>
      <c r="E1087" s="5" t="s">
        <v>649</v>
      </c>
      <c r="F1087" s="5" t="s">
        <v>17</v>
      </c>
      <c r="G1087" s="5" t="s">
        <v>9</v>
      </c>
      <c r="H1087" s="5">
        <v>6.5</v>
      </c>
      <c r="I1087" s="61">
        <v>6.5</v>
      </c>
      <c r="J1087" s="62" t="str">
        <f t="shared" si="212"/>
        <v>D0</v>
      </c>
      <c r="K1087" s="61">
        <f t="shared" si="213"/>
        <v>0</v>
      </c>
      <c r="L1087" s="228">
        <f>IF(K1087=0,0,
IF(J1087="D0.5",0.5*SUMIFS('Key Numbers'!$C$2:$C$71,'Key Numbers'!$A$2:$A$71,"&gt;="&amp;ABS($I1087),'Key Numbers'!$A$2:$A$71,"&lt;="&amp;ABS($H1087)),
IF(J1087="D-0.5",0.5*-1*SUMIFS('Key Numbers'!$C$2:$C$71,'Key Numbers'!$A$2:$A$71,"&lt;="&amp;ABS($I1087),'Key Numbers'!$A$2:$A$71,"&gt;="&amp;ABS($H1087)),
IF(J1087="F0.5",0.5*SUMIFS('Key Numbers'!$C$2:$C$71,'Key Numbers'!$A$2:$A$71,"&lt;="&amp;ABS($I1087),'Key Numbers'!$A$2:$A$71,"&gt;="&amp;ABS($H1087)),
IF(J1087="F-0.5",0.5*-1*SUMIFS('Key Numbers'!$C$2:$C$71,'Key Numbers'!$A$2:$A$71,"&gt;="&amp;ABS($I1087),'Key Numbers'!$A$2:$A$71,"&lt;="&amp;ABS($H1087)),
IF(AND(LEFT(J1087,1)="F",K1087&lt;0),-1*SUMIFS('Key Numbers'!$C$2:$C$71,'Key Numbers'!$A$2:$A$71,"&gt;="&amp;ABS($I1087),'Key Numbers'!$A$2:$A$71,"&lt;="&amp;ABS($H1087)),
IF(AND(LEFT(J1087,1)="F",K1087&gt;0),SUMIFS('Key Numbers'!$C$2:$C$71,'Key Numbers'!$A$2:$A$71,"&lt;="&amp;ABS($I1087),'Key Numbers'!$A$2:$A$71,"&gt;="&amp;ABS($H1087)),
IF(AND(LEFT(J1087,1)="D",K1087&lt;0),-1*SUMIFS('Key Numbers'!$C$2:$C$71,'Key Numbers'!$A$2:$A$71,"&lt;="&amp;ABS($I1087),'Key Numbers'!$A$2:$A$71,"&gt;="&amp;ABS($H1087)),
SUMIFS('Key Numbers'!$C$2:$C$71,'Key Numbers'!$A$2:$A$71,"&gt;="&amp;ABS($I1087),'Key Numbers'!$A$2:$A$71,"&lt;="&amp;ABS($H1087))))))))))</f>
        <v>0</v>
      </c>
      <c r="M1087" s="6" cm="1">
        <f t="array" ref="M1087">IFERROR(INDEX(DVOA!$E$2:$E$20095,MATCH($F1087&amp;$A1087-1&amp;$B1087,DVOA!$C$2:$C$20095&amp;DVOA!$A$2:$A20319&amp;DVOA!$B$2:$B$20095,0)),0)</f>
        <v>0</v>
      </c>
      <c r="N1087" s="6" cm="1">
        <f t="array" ref="N1087">IFERROR(INDEX(WDVOA!$W$2:$W$1616,MATCH($F1087&amp;$A1087-1&amp;$B1087,WDVOA!$U$2:$U$19616&amp;WDVOA!$V$2:$V$19616&amp;WDVOA!$B$2:$B$19616,0)),0)</f>
        <v>0</v>
      </c>
      <c r="O1087" s="6" cm="1">
        <f t="array" ref="O1087">IFERROR(INDEX(DVOA!$AC$2:$AC$20095,MATCH($F1087&amp;$A1087-1&amp;$B1087,DVOA!$C$2:$C$20095&amp;DVOA!$A$2:$A$20095&amp;DVOA!$B$2:$B$20095,0)
),0)</f>
        <v>0.09</v>
      </c>
      <c r="P1087" s="6" cm="1">
        <f t="array" ref="P1087">IFERROR(INDEX(DVOA!$E$2:$E$20095,MATCH($G1087&amp;$A1087-1&amp;$B1087,DVOA!$C$2:$C$20095&amp;DVOA!$A$2:$A20319&amp;DVOA!$B$2:$B$20095,0)),0)</f>
        <v>-0.1</v>
      </c>
      <c r="Q1087" s="6" cm="1">
        <f t="array" ref="Q1087">IFERROR(INDEX(WDVOA!$W$2:$W$1616,MATCH($G1087&amp;$A1087-1&amp;$B1087,WDVOA!$U$2:$U$19616&amp;WDVOA!$V$2:$V$19616&amp;WDVOA!$B$2:$B$19616,0)),0)</f>
        <v>0</v>
      </c>
      <c r="R1087" s="6" cm="1">
        <f t="array" ref="R1087">IFERROR(INDEX(DVOA!$AC$2:$AC$20095,MATCH($G1087&amp;$A1087-1&amp;$B1087,DVOA!$C$2:$C$20095&amp;DVOA!$A$2:$A$20095&amp;DVOA!$B$2:$B$20095,0)
),0)</f>
        <v>0.09</v>
      </c>
      <c r="S1087" s="6">
        <f t="shared" si="226"/>
        <v>0.09</v>
      </c>
      <c r="T1087" s="104">
        <f t="shared" si="214"/>
        <v>0.1</v>
      </c>
      <c r="U1087" s="104" t="str">
        <f t="shared" si="215"/>
        <v/>
      </c>
      <c r="V1087" s="26" cm="1">
        <f t="array" ref="V1087">IFERROR(IF(E1087="H",INDEX('DVOA Pred'!$G$2:$G$1000,MATCH($F1087&amp;$B1087&amp;$A1087,'DVOA Pred'!$C$2:$C$1000&amp;'DVOA Pred'!$A$2:$A$1000&amp;'DVOA Pred'!$B$2:$B$1000,0)),
INDEX('DVOA Pred'!$H$2:$H$1000,MATCH($F1087&amp;$B1087&amp;$A1087,'DVOA Pred'!$D$2:$D$1000&amp;'DVOA Pred'!$A$2:$A$1000&amp;'DVOA Pred'!$B$2:$B$1000,0))),"")</f>
        <v>6.6000000000000014</v>
      </c>
      <c r="W1087" s="26">
        <f t="shared" si="216"/>
        <v>-0.10000000000000142</v>
      </c>
      <c r="X1087" s="26">
        <f t="shared" si="217"/>
        <v>-0.10000000000000142</v>
      </c>
      <c r="Y1087" s="6">
        <f>IFERROR((PERCENTRANK($L$2:$L$20355,L1087)*Multiples!$B$3)+((PERCENTRANK($W$2:$W$20355,W1087)*(1-Multiples!$B$3))),"")</f>
        <v>0.39580000000000004</v>
      </c>
      <c r="Z1087" s="64">
        <v>3</v>
      </c>
      <c r="AA1087" s="64">
        <v>24</v>
      </c>
      <c r="AB1087" s="24">
        <f t="shared" si="218"/>
        <v>-21</v>
      </c>
      <c r="AC1087" s="24">
        <f t="shared" si="219"/>
        <v>-14.5</v>
      </c>
      <c r="AD1087" s="24">
        <f t="shared" si="220"/>
        <v>-14.5</v>
      </c>
      <c r="AE1087" s="99" t="str">
        <f t="shared" si="221"/>
        <v>No</v>
      </c>
      <c r="AF1087" s="99" t="str">
        <f t="shared" si="222"/>
        <v>No</v>
      </c>
      <c r="AG1087" s="64"/>
      <c r="AH1087" s="105"/>
      <c r="AI1087" s="105"/>
      <c r="AJ1087" s="66"/>
    </row>
    <row r="1088" spans="1:36" x14ac:dyDescent="0.25">
      <c r="A1088" s="7">
        <v>3</v>
      </c>
      <c r="B1088" s="5">
        <v>2024</v>
      </c>
      <c r="C1088" s="5" t="str">
        <f t="shared" si="211"/>
        <v>2024 W3</v>
      </c>
      <c r="D1088" s="5">
        <v>511</v>
      </c>
      <c r="E1088" s="5" t="s">
        <v>649</v>
      </c>
      <c r="F1088" s="5" t="s">
        <v>5</v>
      </c>
      <c r="G1088" s="5" t="s">
        <v>43</v>
      </c>
      <c r="H1088" s="5">
        <v>-3.5</v>
      </c>
      <c r="I1088" s="61">
        <v>-3</v>
      </c>
      <c r="J1088" s="62" t="str">
        <f t="shared" si="212"/>
        <v>F-0.5</v>
      </c>
      <c r="K1088" s="61">
        <f t="shared" si="213"/>
        <v>-0.5</v>
      </c>
      <c r="L1088" s="228">
        <f>IF(K1088=0,0,
IF(J1088="D0.5",0.5*SUMIFS('Key Numbers'!$C$2:$C$71,'Key Numbers'!$A$2:$A$71,"&gt;="&amp;ABS($I1088),'Key Numbers'!$A$2:$A$71,"&lt;="&amp;ABS($H1088)),
IF(J1088="D-0.5",0.5*-1*SUMIFS('Key Numbers'!$C$2:$C$71,'Key Numbers'!$A$2:$A$71,"&lt;="&amp;ABS($I1088),'Key Numbers'!$A$2:$A$71,"&gt;="&amp;ABS($H1088)),
IF(J1088="F0.5",0.5*SUMIFS('Key Numbers'!$C$2:$C$71,'Key Numbers'!$A$2:$A$71,"&lt;="&amp;ABS($I1088),'Key Numbers'!$A$2:$A$71,"&gt;="&amp;ABS($H1088)),
IF(J1088="F-0.5",0.5*-1*SUMIFS('Key Numbers'!$C$2:$C$71,'Key Numbers'!$A$2:$A$71,"&gt;="&amp;ABS($I1088),'Key Numbers'!$A$2:$A$71,"&lt;="&amp;ABS($H1088)),
IF(AND(LEFT(J1088,1)="F",K1088&lt;0),-1*SUMIFS('Key Numbers'!$C$2:$C$71,'Key Numbers'!$A$2:$A$71,"&gt;="&amp;ABS($I1088),'Key Numbers'!$A$2:$A$71,"&lt;="&amp;ABS($H1088)),
IF(AND(LEFT(J1088,1)="F",K1088&gt;0),SUMIFS('Key Numbers'!$C$2:$C$71,'Key Numbers'!$A$2:$A$71,"&lt;="&amp;ABS($I1088),'Key Numbers'!$A$2:$A$71,"&gt;="&amp;ABS($H1088)),
IF(AND(LEFT(J1088,1)="D",K1088&lt;0),-1*SUMIFS('Key Numbers'!$C$2:$C$71,'Key Numbers'!$A$2:$A$71,"&lt;="&amp;ABS($I1088),'Key Numbers'!$A$2:$A$71,"&gt;="&amp;ABS($H1088)),
SUMIFS('Key Numbers'!$C$2:$C$71,'Key Numbers'!$A$2:$A$71,"&gt;="&amp;ABS($I1088),'Key Numbers'!$A$2:$A$71,"&lt;="&amp;ABS($H1088))))))))))</f>
        <v>-7.247706422018349E-2</v>
      </c>
      <c r="M1088" s="6" cm="1">
        <f t="array" ref="M1088">IFERROR(INDEX(DVOA!$E$2:$E$20095,MATCH($F1088&amp;$A1088-1&amp;$B1088,DVOA!$C$2:$C$20095&amp;DVOA!$A$2:$A20345&amp;DVOA!$B$2:$B$20095,0)),0)</f>
        <v>-0.02</v>
      </c>
      <c r="N1088" s="6" cm="1">
        <f t="array" ref="N1088">IFERROR(INDEX(WDVOA!$W$2:$W$1616,MATCH($F1088&amp;$A1088-1&amp;$B1088,WDVOA!$U$2:$U$19616&amp;WDVOA!$V$2:$V$19616&amp;WDVOA!$B$2:$B$19616,0)),0)</f>
        <v>0</v>
      </c>
      <c r="O1088" s="6" cm="1">
        <f t="array" ref="O1088">IFERROR(INDEX(DVOA!$AC$2:$AC$20095,MATCH($F1088&amp;$A1088-1&amp;$B1088,DVOA!$C$2:$C$20095&amp;DVOA!$A$2:$A$20095&amp;DVOA!$B$2:$B$20095,0)
),0)</f>
        <v>0.06</v>
      </c>
      <c r="P1088" s="6" cm="1">
        <f t="array" ref="P1088">IFERROR(INDEX(DVOA!$E$2:$E$20095,MATCH($G1088&amp;$A1088-1&amp;$B1088,DVOA!$C$2:$C$20095&amp;DVOA!$A$2:$A20345&amp;DVOA!$B$2:$B$20095,0)),0)</f>
        <v>0.09</v>
      </c>
      <c r="Q1088" s="6" cm="1">
        <f t="array" ref="Q1088">IFERROR(INDEX(WDVOA!$W$2:$W$1616,MATCH($G1088&amp;$A1088-1&amp;$B1088,WDVOA!$U$2:$U$19616&amp;WDVOA!$V$2:$V$19616&amp;WDVOA!$B$2:$B$19616,0)),0)</f>
        <v>0</v>
      </c>
      <c r="R1088" s="6" cm="1">
        <f t="array" ref="R1088">IFERROR(INDEX(DVOA!$AC$2:$AC$20095,MATCH($G1088&amp;$A1088-1&amp;$B1088,DVOA!$C$2:$C$20095&amp;DVOA!$A$2:$A$20095&amp;DVOA!$B$2:$B$20095,0)
),0)</f>
        <v>0.02</v>
      </c>
      <c r="S1088" s="6">
        <f t="shared" si="226"/>
        <v>0.04</v>
      </c>
      <c r="T1088" s="104">
        <f t="shared" si="214"/>
        <v>-0.11</v>
      </c>
      <c r="U1088" s="104" t="str">
        <f t="shared" si="215"/>
        <v/>
      </c>
      <c r="V1088" s="26" cm="1">
        <f t="array" ref="V1088">IFERROR(IF(E1088="H",INDEX('DVOA Pred'!$G$2:$G$1000,MATCH($F1088&amp;$B1088&amp;$A1088,'DVOA Pred'!$C$2:$C$1000&amp;'DVOA Pred'!$A$2:$A$1000&amp;'DVOA Pred'!$B$2:$B$1000,0)),
INDEX('DVOA Pred'!$H$2:$H$1000,MATCH($F1088&amp;$B1088&amp;$A1088,'DVOA Pred'!$D$2:$D$1000&amp;'DVOA Pred'!$A$2:$A$1000&amp;'DVOA Pred'!$B$2:$B$1000,0))),"")</f>
        <v>-5.6999999999999993</v>
      </c>
      <c r="W1088" s="26">
        <f t="shared" si="216"/>
        <v>2.1999999999999993</v>
      </c>
      <c r="X1088" s="26">
        <f t="shared" si="217"/>
        <v>2.6999999999999993</v>
      </c>
      <c r="Y1088" s="6">
        <f>IFERROR((PERCENTRANK($L$2:$L$20355,L1088)*Multiples!$B$3)+((PERCENTRANK($W$2:$W$20355,W1088)*(1-Multiples!$B$3))),"")</f>
        <v>0.39040000000000002</v>
      </c>
      <c r="Z1088" s="64"/>
      <c r="AA1088" s="64"/>
      <c r="AB1088" s="24" t="str">
        <f t="shared" si="218"/>
        <v/>
      </c>
      <c r="AC1088" s="24" t="str">
        <f t="shared" si="219"/>
        <v/>
      </c>
      <c r="AD1088" s="24" t="str">
        <f t="shared" si="220"/>
        <v/>
      </c>
      <c r="AE1088" s="99" t="str">
        <f t="shared" si="221"/>
        <v/>
      </c>
      <c r="AF1088" s="99" t="str">
        <f t="shared" si="222"/>
        <v/>
      </c>
      <c r="AG1088" s="64"/>
      <c r="AH1088" s="105"/>
      <c r="AI1088" s="105"/>
      <c r="AJ1088" s="66"/>
    </row>
    <row r="1089" spans="1:36" x14ac:dyDescent="0.25">
      <c r="A1089" s="160">
        <v>7</v>
      </c>
      <c r="B1089" s="161">
        <v>2024</v>
      </c>
      <c r="C1089" s="161" t="str">
        <f t="shared" si="211"/>
        <v>2024 W7</v>
      </c>
      <c r="D1089" s="161">
        <v>558</v>
      </c>
      <c r="E1089" s="161" t="s">
        <v>651</v>
      </c>
      <c r="F1089" s="161" t="s">
        <v>27</v>
      </c>
      <c r="G1089" s="161" t="s">
        <v>39</v>
      </c>
      <c r="H1089" s="161">
        <v>2.5</v>
      </c>
      <c r="I1089" s="162">
        <v>2.5</v>
      </c>
      <c r="J1089" s="233" t="str">
        <f t="shared" si="212"/>
        <v>D0</v>
      </c>
      <c r="K1089" s="162">
        <f t="shared" si="213"/>
        <v>0</v>
      </c>
      <c r="L1089" s="227">
        <f>IF(K1089=0,0,
IF(J1089="D0.5",0.5*SUMIFS('Key Numbers'!$C$2:$C$71,'Key Numbers'!$A$2:$A$71,"&gt;="&amp;ABS($I1089),'Key Numbers'!$A$2:$A$71,"&lt;="&amp;ABS($H1089)),
IF(J1089="D-0.5",0.5*-1*SUMIFS('Key Numbers'!$C$2:$C$71,'Key Numbers'!$A$2:$A$71,"&lt;="&amp;ABS($I1089),'Key Numbers'!$A$2:$A$71,"&gt;="&amp;ABS($H1089)),
IF(J1089="F0.5",0.5*SUMIFS('Key Numbers'!$C$2:$C$71,'Key Numbers'!$A$2:$A$71,"&lt;="&amp;ABS($I1089),'Key Numbers'!$A$2:$A$71,"&gt;="&amp;ABS($H1089)),
IF(J1089="F-0.5",0.5*-1*SUMIFS('Key Numbers'!$C$2:$C$71,'Key Numbers'!$A$2:$A$71,"&gt;="&amp;ABS($I1089),'Key Numbers'!$A$2:$A$71,"&lt;="&amp;ABS($H1089)),
IF(AND(LEFT(J1089,1)="F",K1089&lt;0),-1*SUMIFS('Key Numbers'!$C$2:$C$71,'Key Numbers'!$A$2:$A$71,"&gt;="&amp;ABS($I1089),'Key Numbers'!$A$2:$A$71,"&lt;="&amp;ABS($H1089)),
IF(AND(LEFT(J1089,1)="F",K1089&gt;0),SUMIFS('Key Numbers'!$C$2:$C$71,'Key Numbers'!$A$2:$A$71,"&lt;="&amp;ABS($I1089),'Key Numbers'!$A$2:$A$71,"&gt;="&amp;ABS($H1089)),
IF(AND(LEFT(J1089,1)="D",K1089&lt;0),-1*SUMIFS('Key Numbers'!$C$2:$C$71,'Key Numbers'!$A$2:$A$71,"&lt;="&amp;ABS($I1089),'Key Numbers'!$A$2:$A$71,"&gt;="&amp;ABS($H1089)),
SUMIFS('Key Numbers'!$C$2:$C$71,'Key Numbers'!$A$2:$A$71,"&gt;="&amp;ABS($I1089),'Key Numbers'!$A$2:$A$71,"&lt;="&amp;ABS($H1089))))))))))</f>
        <v>0</v>
      </c>
      <c r="M1089" s="163" cm="1">
        <f t="array" ref="M1089">IFERROR(INDEX(DVOA!$E$2:$E$20095,MATCH($F1089&amp;$A1089-1&amp;$B1089,DVOA!$C$2:$C$20095&amp;DVOA!$A$2:$A20438&amp;DVOA!$B$2:$B$20095,0)),0)</f>
        <v>0.111</v>
      </c>
      <c r="N1089" s="163" cm="1">
        <f t="array" ref="N1089">IFERROR(INDEX(WDVOA!$W$2:$W$1616,MATCH($F1089&amp;$A1089-1&amp;$B1089,WDVOA!$U$2:$U$19616&amp;WDVOA!$V$2:$V$19616&amp;WDVOA!$B$2:$B$19616,0)),0)</f>
        <v>0</v>
      </c>
      <c r="O1089" s="163" cm="1">
        <f t="array" ref="O1089">IFERROR(INDEX(DVOA!$AC$2:$AC$20095,MATCH($F1089&amp;$A1089-1&amp;$B1089,DVOA!$C$2:$C$20095&amp;DVOA!$A$2:$A$20095&amp;DVOA!$B$2:$B$20095,0)
),0)</f>
        <v>0.27500000000000002</v>
      </c>
      <c r="P1089" s="163" cm="1">
        <f t="array" ref="P1089">IFERROR(INDEX(DVOA!$E$2:$E$20095,MATCH($G1089&amp;$A1089-1&amp;$B1089,DVOA!$C$2:$C$20095&amp;DVOA!$A$2:$A20438&amp;DVOA!$B$2:$B$20095,0)),0)</f>
        <v>1.9E-2</v>
      </c>
      <c r="Q1089" s="163" cm="1">
        <f t="array" ref="Q1089">IFERROR(INDEX(WDVOA!$W$2:$W$1616,MATCH($G1089&amp;$A1089-1&amp;$B1089,WDVOA!$U$2:$U$19616&amp;WDVOA!$V$2:$V$19616&amp;WDVOA!$B$2:$B$19616,0)),0)</f>
        <v>0</v>
      </c>
      <c r="R1089" s="163" cm="1">
        <f t="array" ref="R1089">IFERROR(INDEX(DVOA!$AC$2:$AC$20095,MATCH($G1089&amp;$A1089-1&amp;$B1089,DVOA!$C$2:$C$20095&amp;DVOA!$A$2:$A$20095&amp;DVOA!$B$2:$B$20095,0)
),0)</f>
        <v>0.18100000000000002</v>
      </c>
      <c r="S1089" s="163">
        <f t="shared" si="226"/>
        <v>0.22800000000000004</v>
      </c>
      <c r="T1089" s="229">
        <f t="shared" si="214"/>
        <v>9.1999999999999998E-2</v>
      </c>
      <c r="U1089" s="229" t="str">
        <f t="shared" si="215"/>
        <v/>
      </c>
      <c r="V1089" s="164" cm="1">
        <f t="array" ref="V1089">IFERROR(IF(E1089="H",INDEX('DVOA Pred'!$G$2:$G$1000,MATCH($F1089&amp;$B1089&amp;$A1089,'DVOA Pred'!$C$2:$C$1000&amp;'DVOA Pred'!$A$2:$A$1000&amp;'DVOA Pred'!$B$2:$B$1000,0)),
INDEX('DVOA Pred'!$H$2:$H$1000,MATCH($F1089&amp;$B1089&amp;$A1089,'DVOA Pred'!$D$2:$D$1000&amp;'DVOA Pred'!$A$2:$A$1000&amp;'DVOA Pred'!$B$2:$B$1000,0))),"")</f>
        <v>2.6999999999999993</v>
      </c>
      <c r="W1089" s="164">
        <f t="shared" si="216"/>
        <v>-0.19999999999999929</v>
      </c>
      <c r="X1089" s="164">
        <f t="shared" si="217"/>
        <v>-0.19999999999999929</v>
      </c>
      <c r="Y1089" s="163">
        <f>IFERROR((PERCENTRANK($L$2:$L$20355,L1089)*Multiples!$B$3)+((PERCENTRANK($W$2:$W$20355,W1089)*(1-Multiples!$B$3))),"")</f>
        <v>0.38819999999999999</v>
      </c>
      <c r="Z1089" s="165">
        <v>10</v>
      </c>
      <c r="AA1089" s="165">
        <v>33</v>
      </c>
      <c r="AB1089" s="166">
        <f t="shared" si="218"/>
        <v>-23</v>
      </c>
      <c r="AC1089" s="166">
        <f t="shared" si="219"/>
        <v>-20.5</v>
      </c>
      <c r="AD1089" s="166">
        <f t="shared" si="220"/>
        <v>-20.5</v>
      </c>
      <c r="AE1089" s="167" t="str">
        <f t="shared" si="221"/>
        <v>No</v>
      </c>
      <c r="AF1089" s="167" t="str">
        <f t="shared" si="222"/>
        <v>No</v>
      </c>
      <c r="AG1089" s="165"/>
      <c r="AH1089" s="155"/>
      <c r="AI1089" s="236"/>
      <c r="AJ1089" s="181"/>
    </row>
    <row r="1090" spans="1:36" x14ac:dyDescent="0.25">
      <c r="A1090" s="160">
        <v>7</v>
      </c>
      <c r="B1090" s="161">
        <v>2024</v>
      </c>
      <c r="C1090" s="161" t="str">
        <f t="shared" ref="C1090:C1153" si="227">B1090&amp;" "&amp;"W"&amp;A1090</f>
        <v>2024 W7</v>
      </c>
      <c r="D1090" s="161">
        <v>563</v>
      </c>
      <c r="E1090" s="161" t="s">
        <v>649</v>
      </c>
      <c r="F1090" s="161" t="s">
        <v>24</v>
      </c>
      <c r="G1090" s="161" t="s">
        <v>10</v>
      </c>
      <c r="H1090" s="161">
        <v>-6.5</v>
      </c>
      <c r="I1090" s="162">
        <v>-5.5</v>
      </c>
      <c r="J1090" s="233" t="str">
        <f t="shared" ref="J1090:J1153" si="228">IF(I1090&gt;0,"D","F")&amp;K1090</f>
        <v>F-1</v>
      </c>
      <c r="K1090" s="162">
        <f t="shared" ref="K1090:K1153" si="229">H1090-I1090</f>
        <v>-1</v>
      </c>
      <c r="L1090" s="227">
        <f>IF(K1090=0,0,
IF(J1090="D0.5",0.5*SUMIFS('Key Numbers'!$C$2:$C$71,'Key Numbers'!$A$2:$A$71,"&gt;="&amp;ABS($I1090),'Key Numbers'!$A$2:$A$71,"&lt;="&amp;ABS($H1090)),
IF(J1090="D-0.5",0.5*-1*SUMIFS('Key Numbers'!$C$2:$C$71,'Key Numbers'!$A$2:$A$71,"&lt;="&amp;ABS($I1090),'Key Numbers'!$A$2:$A$71,"&gt;="&amp;ABS($H1090)),
IF(J1090="F0.5",0.5*SUMIFS('Key Numbers'!$C$2:$C$71,'Key Numbers'!$A$2:$A$71,"&lt;="&amp;ABS($I1090),'Key Numbers'!$A$2:$A$71,"&gt;="&amp;ABS($H1090)),
IF(J1090="F-0.5",0.5*-1*SUMIFS('Key Numbers'!$C$2:$C$71,'Key Numbers'!$A$2:$A$71,"&gt;="&amp;ABS($I1090),'Key Numbers'!$A$2:$A$71,"&lt;="&amp;ABS($H1090)),
IF(AND(LEFT(J1090,1)="F",K1090&lt;0),-1*SUMIFS('Key Numbers'!$C$2:$C$71,'Key Numbers'!$A$2:$A$71,"&gt;="&amp;ABS($I1090),'Key Numbers'!$A$2:$A$71,"&lt;="&amp;ABS($H1090)),
IF(AND(LEFT(J1090,1)="F",K1090&gt;0),SUMIFS('Key Numbers'!$C$2:$C$71,'Key Numbers'!$A$2:$A$71,"&lt;="&amp;ABS($I1090),'Key Numbers'!$A$2:$A$71,"&gt;="&amp;ABS($H1090)),
IF(AND(LEFT(J1090,1)="D",K1090&lt;0),-1*SUMIFS('Key Numbers'!$C$2:$C$71,'Key Numbers'!$A$2:$A$71,"&lt;="&amp;ABS($I1090),'Key Numbers'!$A$2:$A$71,"&gt;="&amp;ABS($H1090)),
SUMIFS('Key Numbers'!$C$2:$C$71,'Key Numbers'!$A$2:$A$71,"&gt;="&amp;ABS($I1090),'Key Numbers'!$A$2:$A$71,"&lt;="&amp;ABS($H1090))))))))))</f>
        <v>-7.3394495412844041E-2</v>
      </c>
      <c r="M1090" s="163" cm="1">
        <f t="array" ref="M1090">IFERROR(INDEX(DVOA!$E$2:$E$20095,MATCH($F1090&amp;$A1090-1&amp;$B1090,DVOA!$C$2:$C$20095&amp;DVOA!$A$2:$A20437&amp;DVOA!$B$2:$B$20095,0)),0)</f>
        <v>0.09</v>
      </c>
      <c r="N1090" s="163" cm="1">
        <f t="array" ref="N1090">IFERROR(INDEX(WDVOA!$W$2:$W$1616,MATCH($F1090&amp;$A1090-1&amp;$B1090,WDVOA!$U$2:$U$19616&amp;WDVOA!$V$2:$V$19616&amp;WDVOA!$B$2:$B$19616,0)),0)</f>
        <v>0</v>
      </c>
      <c r="O1090" s="163" cm="1">
        <f t="array" ref="O1090">IFERROR(INDEX(DVOA!$AC$2:$AC$20095,MATCH($F1090&amp;$A1090-1&amp;$B1090,DVOA!$C$2:$C$20095&amp;DVOA!$A$2:$A$20095&amp;DVOA!$B$2:$B$20095,0)
),0)</f>
        <v>0.03</v>
      </c>
      <c r="P1090" s="163" cm="1">
        <f t="array" ref="P1090">IFERROR(INDEX(DVOA!$E$2:$E$20095,MATCH($G1090&amp;$A1090-1&amp;$B1090,DVOA!$C$2:$C$20095&amp;DVOA!$A$2:$A20437&amp;DVOA!$B$2:$B$20095,0)),0)</f>
        <v>-0.45399999999999996</v>
      </c>
      <c r="Q1090" s="163" cm="1">
        <f t="array" ref="Q1090">IFERROR(INDEX(WDVOA!$W$2:$W$1616,MATCH($G1090&amp;$A1090-1&amp;$B1090,WDVOA!$U$2:$U$19616&amp;WDVOA!$V$2:$V$19616&amp;WDVOA!$B$2:$B$19616,0)),0)</f>
        <v>0</v>
      </c>
      <c r="R1090" s="163" cm="1">
        <f t="array" ref="R1090">IFERROR(INDEX(DVOA!$AC$2:$AC$20095,MATCH($G1090&amp;$A1090-1&amp;$B1090,DVOA!$C$2:$C$20095&amp;DVOA!$A$2:$A$20095&amp;DVOA!$B$2:$B$20095,0)
),0)</f>
        <v>4.9000000000000002E-2</v>
      </c>
      <c r="S1090" s="163">
        <f t="shared" si="226"/>
        <v>3.95E-2</v>
      </c>
      <c r="T1090" s="229">
        <f t="shared" ref="T1090:T1153" si="230">IF(A1090=1,"",M1090-P1090)</f>
        <v>0.54399999999999993</v>
      </c>
      <c r="U1090" s="229" t="str">
        <f t="shared" ref="U1090:U1153" si="231">IF(N1090=0,"",N1090-Q1090)</f>
        <v/>
      </c>
      <c r="V1090" s="164" cm="1">
        <f t="array" ref="V1090">IFERROR(IF(E1090="H",INDEX('DVOA Pred'!$G$2:$G$1000,MATCH($F1090&amp;$B1090&amp;$A1090,'DVOA Pred'!$C$2:$C$1000&amp;'DVOA Pred'!$A$2:$A$1000&amp;'DVOA Pred'!$B$2:$B$1000,0)),
INDEX('DVOA Pred'!$H$2:$H$1000,MATCH($F1090&amp;$B1090&amp;$A1090,'DVOA Pred'!$D$2:$D$1000&amp;'DVOA Pred'!$A$2:$A$1000&amp;'DVOA Pred'!$B$2:$B$1000,0))),"")</f>
        <v>-8.7000000000000011</v>
      </c>
      <c r="W1090" s="164">
        <f t="shared" ref="W1090:W1153" si="232">IFERROR(H1090-V1090,"")</f>
        <v>2.2000000000000011</v>
      </c>
      <c r="X1090" s="164">
        <f t="shared" ref="X1090:X1153" si="233">IFERROR(I1090-V1090,"")</f>
        <v>3.2000000000000011</v>
      </c>
      <c r="Y1090" s="163">
        <f>IFERROR((PERCENTRANK($L$2:$L$20355,L1090)*Multiples!$B$3)+((PERCENTRANK($W$2:$W$20355,W1090)*(1-Multiples!$B$3))),"")</f>
        <v>0.38640000000000002</v>
      </c>
      <c r="Z1090" s="165">
        <v>21</v>
      </c>
      <c r="AA1090" s="165">
        <v>14</v>
      </c>
      <c r="AB1090" s="166">
        <f t="shared" ref="AB1090:AB1153" si="234">IF(Z1090&lt;&gt;"",Z1090-AA1090,"")</f>
        <v>7</v>
      </c>
      <c r="AC1090" s="166">
        <f t="shared" ref="AC1090:AC1153" si="235">IF(Z1090&lt;&gt;"",Z1090+H1090-AA1090,"")</f>
        <v>0.5</v>
      </c>
      <c r="AD1090" s="166">
        <f t="shared" ref="AD1090:AD1153" si="236">IF(Z1090&lt;&gt;"",Z1090+I1090-AA1090,"")</f>
        <v>1.5</v>
      </c>
      <c r="AE1090" s="167" t="str">
        <f t="shared" ref="AE1090:AE1153" si="237">IF(Z1090&lt;&gt;"",IF(AC1090&gt;0,"Yes","No"),"")</f>
        <v>Yes</v>
      </c>
      <c r="AF1090" s="167" t="str">
        <f t="shared" ref="AF1090:AF1153" si="238">IF(AA1090&lt;&gt;"",IF(AD1090&gt;0,"Yes","No"),"")</f>
        <v>Yes</v>
      </c>
      <c r="AG1090" s="165"/>
      <c r="AH1090" s="155"/>
      <c r="AI1090" s="236"/>
      <c r="AJ1090" s="181"/>
    </row>
    <row r="1091" spans="1:36" x14ac:dyDescent="0.25">
      <c r="A1091" s="7">
        <v>3</v>
      </c>
      <c r="B1091" s="5">
        <v>2024</v>
      </c>
      <c r="C1091" s="5" t="str">
        <f t="shared" si="227"/>
        <v>2024 W3</v>
      </c>
      <c r="D1091" s="5">
        <v>504</v>
      </c>
      <c r="E1091" s="5" t="s">
        <v>649</v>
      </c>
      <c r="F1091" s="5" t="s">
        <v>15</v>
      </c>
      <c r="G1091" s="5" t="s">
        <v>10</v>
      </c>
      <c r="H1091" s="5">
        <v>6.5</v>
      </c>
      <c r="I1091" s="61">
        <v>6.5</v>
      </c>
      <c r="J1091" s="62" t="str">
        <f t="shared" si="228"/>
        <v>D0</v>
      </c>
      <c r="K1091" s="61">
        <f t="shared" si="229"/>
        <v>0</v>
      </c>
      <c r="L1091" s="228">
        <f>IF(K1091=0,0,
IF(J1091="D0.5",0.5*SUMIFS('Key Numbers'!$C$2:$C$71,'Key Numbers'!$A$2:$A$71,"&gt;="&amp;ABS($I1091),'Key Numbers'!$A$2:$A$71,"&lt;="&amp;ABS($H1091)),
IF(J1091="D-0.5",0.5*-1*SUMIFS('Key Numbers'!$C$2:$C$71,'Key Numbers'!$A$2:$A$71,"&lt;="&amp;ABS($I1091),'Key Numbers'!$A$2:$A$71,"&gt;="&amp;ABS($H1091)),
IF(J1091="F0.5",0.5*SUMIFS('Key Numbers'!$C$2:$C$71,'Key Numbers'!$A$2:$A$71,"&lt;="&amp;ABS($I1091),'Key Numbers'!$A$2:$A$71,"&gt;="&amp;ABS($H1091)),
IF(J1091="F-0.5",0.5*-1*SUMIFS('Key Numbers'!$C$2:$C$71,'Key Numbers'!$A$2:$A$71,"&gt;="&amp;ABS($I1091),'Key Numbers'!$A$2:$A$71,"&lt;="&amp;ABS($H1091)),
IF(AND(LEFT(J1091,1)="F",K1091&lt;0),-1*SUMIFS('Key Numbers'!$C$2:$C$71,'Key Numbers'!$A$2:$A$71,"&gt;="&amp;ABS($I1091),'Key Numbers'!$A$2:$A$71,"&lt;="&amp;ABS($H1091)),
IF(AND(LEFT(J1091,1)="F",K1091&gt;0),SUMIFS('Key Numbers'!$C$2:$C$71,'Key Numbers'!$A$2:$A$71,"&lt;="&amp;ABS($I1091),'Key Numbers'!$A$2:$A$71,"&gt;="&amp;ABS($H1091)),
IF(AND(LEFT(J1091,1)="D",K1091&lt;0),-1*SUMIFS('Key Numbers'!$C$2:$C$71,'Key Numbers'!$A$2:$A$71,"&lt;="&amp;ABS($I1091),'Key Numbers'!$A$2:$A$71,"&gt;="&amp;ABS($H1091)),
SUMIFS('Key Numbers'!$C$2:$C$71,'Key Numbers'!$A$2:$A$71,"&gt;="&amp;ABS($I1091),'Key Numbers'!$A$2:$A$71,"&lt;="&amp;ABS($H1091))))))))))</f>
        <v>0</v>
      </c>
      <c r="M1091" s="6" cm="1">
        <f t="array" ref="M1091">IFERROR(INDEX(DVOA!$E$2:$E$20095,MATCH($F1091&amp;$A1091-1&amp;$B1091,DVOA!$C$2:$C$20095&amp;DVOA!$A$2:$A20331&amp;DVOA!$B$2:$B$20095,0)),0)</f>
        <v>-0.35</v>
      </c>
      <c r="N1091" s="6" cm="1">
        <f t="array" ref="N1091">IFERROR(INDEX(WDVOA!$W$2:$W$1616,MATCH($F1091&amp;$A1091-1&amp;$B1091,WDVOA!$U$2:$U$19616&amp;WDVOA!$V$2:$V$19616&amp;WDVOA!$B$2:$B$19616,0)),0)</f>
        <v>0</v>
      </c>
      <c r="O1091" s="6" cm="1">
        <f t="array" ref="O1091">IFERROR(INDEX(DVOA!$AC$2:$AC$20095,MATCH($F1091&amp;$A1091-1&amp;$B1091,DVOA!$C$2:$C$20095&amp;DVOA!$A$2:$A$20095&amp;DVOA!$B$2:$B$20095,0)
),0)</f>
        <v>0.24</v>
      </c>
      <c r="P1091" s="6" cm="1">
        <f t="array" ref="P1091">IFERROR(INDEX(DVOA!$E$2:$E$20095,MATCH($G1091&amp;$A1091-1&amp;$B1091,DVOA!$C$2:$C$20095&amp;DVOA!$A$2:$A20331&amp;DVOA!$B$2:$B$20095,0)),0)</f>
        <v>-0.33</v>
      </c>
      <c r="Q1091" s="6" cm="1">
        <f t="array" ref="Q1091">IFERROR(INDEX(WDVOA!$W$2:$W$1616,MATCH($G1091&amp;$A1091-1&amp;$B1091,WDVOA!$U$2:$U$19616&amp;WDVOA!$V$2:$V$19616&amp;WDVOA!$B$2:$B$19616,0)),0)</f>
        <v>0</v>
      </c>
      <c r="R1091" s="6" cm="1">
        <f t="array" ref="R1091">IFERROR(INDEX(DVOA!$AC$2:$AC$20095,MATCH($G1091&amp;$A1091-1&amp;$B1091,DVOA!$C$2:$C$20095&amp;DVOA!$A$2:$A$20095&amp;DVOA!$B$2:$B$20095,0)
),0)</f>
        <v>0.23</v>
      </c>
      <c r="S1091" s="6">
        <f t="shared" si="226"/>
        <v>0.23499999999999999</v>
      </c>
      <c r="T1091" s="104">
        <f t="shared" si="230"/>
        <v>-1.9999999999999962E-2</v>
      </c>
      <c r="U1091" s="104" t="str">
        <f t="shared" si="231"/>
        <v/>
      </c>
      <c r="V1091" s="26" cm="1">
        <f t="array" ref="V1091">IFERROR(IF(E1091="H",INDEX('DVOA Pred'!$G$2:$G$1000,MATCH($F1091&amp;$B1091&amp;$A1091,'DVOA Pred'!$C$2:$C$1000&amp;'DVOA Pred'!$A$2:$A$1000&amp;'DVOA Pred'!$B$2:$B$1000,0)),
INDEX('DVOA Pred'!$H$2:$H$1000,MATCH($F1091&amp;$B1091&amp;$A1091,'DVOA Pred'!$D$2:$D$1000&amp;'DVOA Pred'!$A$2:$A$1000&amp;'DVOA Pred'!$B$2:$B$1000,0))),"")</f>
        <v>6.7000000000000028</v>
      </c>
      <c r="W1091" s="26">
        <f t="shared" si="232"/>
        <v>-0.20000000000000284</v>
      </c>
      <c r="X1091" s="26">
        <f t="shared" si="233"/>
        <v>-0.20000000000000284</v>
      </c>
      <c r="Y1091" s="6">
        <f>IFERROR((PERCENTRANK($L$2:$L$20355,L1091)*Multiples!$B$3)+((PERCENTRANK($W$2:$W$20355,W1091)*(1-Multiples!$B$3))),"")</f>
        <v>0.38619999999999999</v>
      </c>
      <c r="Z1091" s="64"/>
      <c r="AA1091" s="64"/>
      <c r="AB1091" s="24" t="str">
        <f t="shared" si="234"/>
        <v/>
      </c>
      <c r="AC1091" s="24" t="str">
        <f t="shared" si="235"/>
        <v/>
      </c>
      <c r="AD1091" s="24" t="str">
        <f t="shared" si="236"/>
        <v/>
      </c>
      <c r="AE1091" s="99" t="str">
        <f t="shared" si="237"/>
        <v/>
      </c>
      <c r="AF1091" s="99" t="str">
        <f t="shared" si="238"/>
        <v/>
      </c>
      <c r="AG1091" s="64"/>
      <c r="AH1091" s="105"/>
      <c r="AI1091" s="105"/>
      <c r="AJ1091" s="66"/>
    </row>
    <row r="1092" spans="1:36" x14ac:dyDescent="0.25">
      <c r="A1092" s="7">
        <v>3</v>
      </c>
      <c r="B1092" s="5">
        <v>2024</v>
      </c>
      <c r="C1092" s="5" t="str">
        <f t="shared" si="227"/>
        <v>2024 W3</v>
      </c>
      <c r="D1092" s="5">
        <v>505</v>
      </c>
      <c r="E1092" s="5" t="s">
        <v>651</v>
      </c>
      <c r="F1092" s="5" t="s">
        <v>35</v>
      </c>
      <c r="G1092" s="5" t="s">
        <v>64</v>
      </c>
      <c r="H1092" s="5">
        <v>-1.5</v>
      </c>
      <c r="I1092" s="61">
        <v>-1.5</v>
      </c>
      <c r="J1092" s="62" t="str">
        <f t="shared" si="228"/>
        <v>F0</v>
      </c>
      <c r="K1092" s="61">
        <f t="shared" si="229"/>
        <v>0</v>
      </c>
      <c r="L1092" s="228">
        <f>IF(K1092=0,0,
IF(J1092="D0.5",0.5*SUMIFS('Key Numbers'!$C$2:$C$71,'Key Numbers'!$A$2:$A$71,"&gt;="&amp;ABS($I1092),'Key Numbers'!$A$2:$A$71,"&lt;="&amp;ABS($H1092)),
IF(J1092="D-0.5",0.5*-1*SUMIFS('Key Numbers'!$C$2:$C$71,'Key Numbers'!$A$2:$A$71,"&lt;="&amp;ABS($I1092),'Key Numbers'!$A$2:$A$71,"&gt;="&amp;ABS($H1092)),
IF(J1092="F0.5",0.5*SUMIFS('Key Numbers'!$C$2:$C$71,'Key Numbers'!$A$2:$A$71,"&lt;="&amp;ABS($I1092),'Key Numbers'!$A$2:$A$71,"&gt;="&amp;ABS($H1092)),
IF(J1092="F-0.5",0.5*-1*SUMIFS('Key Numbers'!$C$2:$C$71,'Key Numbers'!$A$2:$A$71,"&gt;="&amp;ABS($I1092),'Key Numbers'!$A$2:$A$71,"&lt;="&amp;ABS($H1092)),
IF(AND(LEFT(J1092,1)="F",K1092&lt;0),-1*SUMIFS('Key Numbers'!$C$2:$C$71,'Key Numbers'!$A$2:$A$71,"&gt;="&amp;ABS($I1092),'Key Numbers'!$A$2:$A$71,"&lt;="&amp;ABS($H1092)),
IF(AND(LEFT(J1092,1)="F",K1092&gt;0),SUMIFS('Key Numbers'!$C$2:$C$71,'Key Numbers'!$A$2:$A$71,"&lt;="&amp;ABS($I1092),'Key Numbers'!$A$2:$A$71,"&gt;="&amp;ABS($H1092)),
IF(AND(LEFT(J1092,1)="D",K1092&lt;0),-1*SUMIFS('Key Numbers'!$C$2:$C$71,'Key Numbers'!$A$2:$A$71,"&lt;="&amp;ABS($I1092),'Key Numbers'!$A$2:$A$71,"&gt;="&amp;ABS($H1092)),
SUMIFS('Key Numbers'!$C$2:$C$71,'Key Numbers'!$A$2:$A$71,"&gt;="&amp;ABS($I1092),'Key Numbers'!$A$2:$A$71,"&lt;="&amp;ABS($H1092))))))))))</f>
        <v>0</v>
      </c>
      <c r="M1092" s="6" cm="1">
        <f t="array" ref="M1092">IFERROR(INDEX(DVOA!$E$2:$E$20095,MATCH($F1092&amp;$A1092-1&amp;$B1092,DVOA!$C$2:$C$20095&amp;DVOA!$A$2:$A20332&amp;DVOA!$B$2:$B$20095,0)),0)</f>
        <v>-0.13</v>
      </c>
      <c r="N1092" s="6" cm="1">
        <f t="array" ref="N1092">IFERROR(INDEX(WDVOA!$W$2:$W$1616,MATCH($F1092&amp;$A1092-1&amp;$B1092,WDVOA!$U$2:$U$19616&amp;WDVOA!$V$2:$V$19616&amp;WDVOA!$B$2:$B$19616,0)),0)</f>
        <v>0</v>
      </c>
      <c r="O1092" s="6" cm="1">
        <f t="array" ref="O1092">IFERROR(INDEX(DVOA!$AC$2:$AC$20095,MATCH($F1092&amp;$A1092-1&amp;$B1092,DVOA!$C$2:$C$20095&amp;DVOA!$A$2:$A$20095&amp;DVOA!$B$2:$B$20095,0)
),0)</f>
        <v>0.04</v>
      </c>
      <c r="P1092" s="6" cm="1">
        <f t="array" ref="P1092">IFERROR(INDEX(DVOA!$E$2:$E$20095,MATCH($G1092&amp;$A1092-1&amp;$B1092,DVOA!$C$2:$C$20095&amp;DVOA!$A$2:$A20332&amp;DVOA!$B$2:$B$20095,0)),0)</f>
        <v>-0.23</v>
      </c>
      <c r="Q1092" s="6" cm="1">
        <f t="array" ref="Q1092">IFERROR(INDEX(WDVOA!$W$2:$W$1616,MATCH($G1092&amp;$A1092-1&amp;$B1092,WDVOA!$U$2:$U$19616&amp;WDVOA!$V$2:$V$19616&amp;WDVOA!$B$2:$B$19616,0)),0)</f>
        <v>0</v>
      </c>
      <c r="R1092" s="6" cm="1">
        <f t="array" ref="R1092">IFERROR(INDEX(DVOA!$AC$2:$AC$20095,MATCH($G1092&amp;$A1092-1&amp;$B1092,DVOA!$C$2:$C$20095&amp;DVOA!$A$2:$A$20095&amp;DVOA!$B$2:$B$20095,0)
),0)</f>
        <v>0.08</v>
      </c>
      <c r="S1092" s="6">
        <f t="shared" si="226"/>
        <v>0.06</v>
      </c>
      <c r="T1092" s="104">
        <f t="shared" si="230"/>
        <v>0.1</v>
      </c>
      <c r="U1092" s="104" t="str">
        <f t="shared" si="231"/>
        <v/>
      </c>
      <c r="V1092" s="26" cm="1">
        <f t="array" ref="V1092">IFERROR(IF(E1092="H",INDEX('DVOA Pred'!$G$2:$G$1000,MATCH($F1092&amp;$B1092&amp;$A1092,'DVOA Pred'!$C$2:$C$1000&amp;'DVOA Pred'!$A$2:$A$1000&amp;'DVOA Pred'!$B$2:$B$1000,0)),
INDEX('DVOA Pred'!$H$2:$H$1000,MATCH($F1092&amp;$B1092&amp;$A1092,'DVOA Pred'!$D$2:$D$1000&amp;'DVOA Pred'!$A$2:$A$1000&amp;'DVOA Pred'!$B$2:$B$1000,0))),"")</f>
        <v>-1.1999999999999993</v>
      </c>
      <c r="W1092" s="26">
        <f t="shared" si="232"/>
        <v>-0.30000000000000071</v>
      </c>
      <c r="X1092" s="26">
        <f t="shared" si="233"/>
        <v>-0.30000000000000071</v>
      </c>
      <c r="Y1092" s="6">
        <f>IFERROR((PERCENTRANK($L$2:$L$20355,L1092)*Multiples!$B$3)+((PERCENTRANK($W$2:$W$20355,W1092)*(1-Multiples!$B$3))),"")</f>
        <v>0.377</v>
      </c>
      <c r="Z1092" s="64"/>
      <c r="AA1092" s="64"/>
      <c r="AB1092" s="24" t="str">
        <f t="shared" si="234"/>
        <v/>
      </c>
      <c r="AC1092" s="24" t="str">
        <f t="shared" si="235"/>
        <v/>
      </c>
      <c r="AD1092" s="24" t="str">
        <f t="shared" si="236"/>
        <v/>
      </c>
      <c r="AE1092" s="99" t="str">
        <f t="shared" si="237"/>
        <v/>
      </c>
      <c r="AF1092" s="99" t="str">
        <f t="shared" si="238"/>
        <v/>
      </c>
      <c r="AG1092" s="64"/>
      <c r="AH1092" s="105"/>
      <c r="AI1092" s="105"/>
      <c r="AJ1092" s="66"/>
    </row>
    <row r="1093" spans="1:36" x14ac:dyDescent="0.25">
      <c r="A1093" s="160">
        <v>4</v>
      </c>
      <c r="B1093" s="161">
        <v>2024</v>
      </c>
      <c r="C1093" s="5" t="str">
        <f t="shared" si="227"/>
        <v>2024 W4</v>
      </c>
      <c r="D1093" s="161">
        <v>527</v>
      </c>
      <c r="E1093" s="161" t="s">
        <v>651</v>
      </c>
      <c r="F1093" s="161" t="s">
        <v>18</v>
      </c>
      <c r="G1093" s="161" t="s">
        <v>0</v>
      </c>
      <c r="H1093" s="161">
        <v>-2.5</v>
      </c>
      <c r="I1093" s="162">
        <v>-2.5</v>
      </c>
      <c r="J1093" s="233" t="str">
        <f t="shared" si="228"/>
        <v>F0</v>
      </c>
      <c r="K1093" s="162">
        <f t="shared" si="229"/>
        <v>0</v>
      </c>
      <c r="L1093" s="227">
        <f>IF(K1093=0,0,
IF(J1093="D0.5",0.5*SUMIFS('Key Numbers'!$C$2:$C$71,'Key Numbers'!$A$2:$A$71,"&gt;="&amp;ABS($I1093),'Key Numbers'!$A$2:$A$71,"&lt;="&amp;ABS($H1093)),
IF(J1093="D-0.5",0.5*-1*SUMIFS('Key Numbers'!$C$2:$C$71,'Key Numbers'!$A$2:$A$71,"&lt;="&amp;ABS($I1093),'Key Numbers'!$A$2:$A$71,"&gt;="&amp;ABS($H1093)),
IF(J1093="F0.5",0.5*SUMIFS('Key Numbers'!$C$2:$C$71,'Key Numbers'!$A$2:$A$71,"&lt;="&amp;ABS($I1093),'Key Numbers'!$A$2:$A$71,"&gt;="&amp;ABS($H1093)),
IF(J1093="F-0.5",0.5*-1*SUMIFS('Key Numbers'!$C$2:$C$71,'Key Numbers'!$A$2:$A$71,"&gt;="&amp;ABS($I1093),'Key Numbers'!$A$2:$A$71,"&lt;="&amp;ABS($H1093)),
IF(AND(LEFT(J1093,1)="F",K1093&lt;0),-1*SUMIFS('Key Numbers'!$C$2:$C$71,'Key Numbers'!$A$2:$A$71,"&gt;="&amp;ABS($I1093),'Key Numbers'!$A$2:$A$71,"&lt;="&amp;ABS($H1093)),
IF(AND(LEFT(J1093,1)="F",K1093&gt;0),SUMIFS('Key Numbers'!$C$2:$C$71,'Key Numbers'!$A$2:$A$71,"&lt;="&amp;ABS($I1093),'Key Numbers'!$A$2:$A$71,"&gt;="&amp;ABS($H1093)),
IF(AND(LEFT(J1093,1)="D",K1093&lt;0),-1*SUMIFS('Key Numbers'!$C$2:$C$71,'Key Numbers'!$A$2:$A$71,"&lt;="&amp;ABS($I1093),'Key Numbers'!$A$2:$A$71,"&gt;="&amp;ABS($H1093)),
SUMIFS('Key Numbers'!$C$2:$C$71,'Key Numbers'!$A$2:$A$71,"&gt;="&amp;ABS($I1093),'Key Numbers'!$A$2:$A$71,"&lt;="&amp;ABS($H1093))))))))))</f>
        <v>0</v>
      </c>
      <c r="M1093" s="163" cm="1">
        <f t="array" ref="M1093">IFERROR(INDEX(DVOA!$E$2:$E$20095,MATCH($F1093&amp;$A1093-1&amp;$B1093,DVOA!$C$2:$C$20095&amp;DVOA!$A$2:$A20391&amp;DVOA!$B$2:$B$20095,0)),0)</f>
        <v>0.32799999999999996</v>
      </c>
      <c r="N1093" s="163" cm="1">
        <f t="array" ref="N1093">IFERROR(INDEX(WDVOA!$W$2:$W$1616,MATCH($F1093&amp;$A1093-1&amp;$B1093,WDVOA!$U$2:$U$19616&amp;WDVOA!$V$2:$V$19616&amp;WDVOA!$B$2:$B$19616,0)),0)</f>
        <v>0</v>
      </c>
      <c r="O1093" s="163" cm="1">
        <f t="array" ref="O1093">IFERROR(INDEX(DVOA!$AC$2:$AC$20095,MATCH($F1093&amp;$A1093-1&amp;$B1093,DVOA!$C$2:$C$20095&amp;DVOA!$A$2:$A$20095&amp;DVOA!$B$2:$B$20095,0)
),0)</f>
        <v>6.0000000000000001E-3</v>
      </c>
      <c r="P1093" s="163" cm="1">
        <f t="array" ref="P1093">IFERROR(INDEX(DVOA!$E$2:$E$20095,MATCH($G1093&amp;$A1093-1&amp;$B1093,DVOA!$C$2:$C$20095&amp;DVOA!$A$2:$A20391&amp;DVOA!$B$2:$B$20095,0)),0)</f>
        <v>0.55700000000000005</v>
      </c>
      <c r="Q1093" s="163" cm="1">
        <f t="array" ref="Q1093">IFERROR(INDEX(WDVOA!$W$2:$W$1616,MATCH($G1093&amp;$A1093-1&amp;$B1093,WDVOA!$U$2:$U$19616&amp;WDVOA!$V$2:$V$19616&amp;WDVOA!$B$2:$B$19616,0)),0)</f>
        <v>0</v>
      </c>
      <c r="R1093" s="163" cm="1">
        <f t="array" ref="R1093">IFERROR(INDEX(DVOA!$AC$2:$AC$20095,MATCH($G1093&amp;$A1093-1&amp;$B1093,DVOA!$C$2:$C$20095&amp;DVOA!$A$2:$A$20095&amp;DVOA!$B$2:$B$20095,0)
),0)</f>
        <v>6.0000000000000001E-3</v>
      </c>
      <c r="S1093" s="163">
        <f t="shared" si="226"/>
        <v>6.0000000000000001E-3</v>
      </c>
      <c r="T1093" s="229">
        <f t="shared" si="230"/>
        <v>-0.22900000000000009</v>
      </c>
      <c r="U1093" s="229" t="str">
        <f t="shared" si="231"/>
        <v/>
      </c>
      <c r="V1093" s="164" cm="1">
        <f t="array" ref="V1093">IFERROR(IF(E1093="H",INDEX('DVOA Pred'!$G$2:$G$1000,MATCH($F1093&amp;$B1093&amp;$A1093,'DVOA Pred'!$C$2:$C$1000&amp;'DVOA Pred'!$A$2:$A$1000&amp;'DVOA Pred'!$B$2:$B$1000,0)),
INDEX('DVOA Pred'!$H$2:$H$1000,MATCH($F1093&amp;$B1093&amp;$A1093,'DVOA Pred'!$D$2:$D$1000&amp;'DVOA Pred'!$A$2:$A$1000&amp;'DVOA Pred'!$B$2:$B$1000,0))),"")</f>
        <v>-2.1999999999999993</v>
      </c>
      <c r="W1093" s="164">
        <f t="shared" si="232"/>
        <v>-0.30000000000000071</v>
      </c>
      <c r="X1093" s="164">
        <f t="shared" si="233"/>
        <v>-0.30000000000000071</v>
      </c>
      <c r="Y1093" s="163">
        <f>IFERROR((PERCENTRANK($L$2:$L$20355,L1093)*Multiples!$B$3)+((PERCENTRANK($W$2:$W$20355,W1093)*(1-Multiples!$B$3))),"")</f>
        <v>0.377</v>
      </c>
      <c r="Z1093" s="165">
        <v>35</v>
      </c>
      <c r="AA1093" s="165">
        <v>10</v>
      </c>
      <c r="AB1093" s="166">
        <f t="shared" si="234"/>
        <v>25</v>
      </c>
      <c r="AC1093" s="166">
        <f t="shared" si="235"/>
        <v>22.5</v>
      </c>
      <c r="AD1093" s="166">
        <f t="shared" si="236"/>
        <v>22.5</v>
      </c>
      <c r="AE1093" s="167" t="str">
        <f t="shared" si="237"/>
        <v>Yes</v>
      </c>
      <c r="AF1093" s="167" t="str">
        <f t="shared" si="238"/>
        <v>Yes</v>
      </c>
      <c r="AG1093" s="165"/>
      <c r="AH1093" s="155"/>
      <c r="AI1093" s="155"/>
      <c r="AJ1093" s="180"/>
    </row>
    <row r="1094" spans="1:36" x14ac:dyDescent="0.25">
      <c r="A1094" s="7">
        <v>3</v>
      </c>
      <c r="B1094" s="5">
        <v>2024</v>
      </c>
      <c r="C1094" s="5" t="str">
        <f t="shared" si="227"/>
        <v>2024 W3</v>
      </c>
      <c r="D1094" s="5">
        <v>508</v>
      </c>
      <c r="E1094" s="5" t="s">
        <v>649</v>
      </c>
      <c r="F1094" s="5" t="s">
        <v>18</v>
      </c>
      <c r="G1094" s="5" t="s">
        <v>3</v>
      </c>
      <c r="H1094" s="5">
        <v>-1.5</v>
      </c>
      <c r="I1094" s="61">
        <v>-1</v>
      </c>
      <c r="J1094" s="62" t="str">
        <f t="shared" si="228"/>
        <v>F-0.5</v>
      </c>
      <c r="K1094" s="61">
        <f t="shared" si="229"/>
        <v>-0.5</v>
      </c>
      <c r="L1094" s="228">
        <f>IF(K1094=0,0,
IF(J1094="D0.5",0.5*SUMIFS('Key Numbers'!$C$2:$C$71,'Key Numbers'!$A$2:$A$71,"&gt;="&amp;ABS($I1094),'Key Numbers'!$A$2:$A$71,"&lt;="&amp;ABS($H1094)),
IF(J1094="D-0.5",0.5*-1*SUMIFS('Key Numbers'!$C$2:$C$71,'Key Numbers'!$A$2:$A$71,"&lt;="&amp;ABS($I1094),'Key Numbers'!$A$2:$A$71,"&gt;="&amp;ABS($H1094)),
IF(J1094="F0.5",0.5*SUMIFS('Key Numbers'!$C$2:$C$71,'Key Numbers'!$A$2:$A$71,"&lt;="&amp;ABS($I1094),'Key Numbers'!$A$2:$A$71,"&gt;="&amp;ABS($H1094)),
IF(J1094="F-0.5",0.5*-1*SUMIFS('Key Numbers'!$C$2:$C$71,'Key Numbers'!$A$2:$A$71,"&gt;="&amp;ABS($I1094),'Key Numbers'!$A$2:$A$71,"&lt;="&amp;ABS($H1094)),
IF(AND(LEFT(J1094,1)="F",K1094&lt;0),-1*SUMIFS('Key Numbers'!$C$2:$C$71,'Key Numbers'!$A$2:$A$71,"&gt;="&amp;ABS($I1094),'Key Numbers'!$A$2:$A$71,"&lt;="&amp;ABS($H1094)),
IF(AND(LEFT(J1094,1)="F",K1094&gt;0),SUMIFS('Key Numbers'!$C$2:$C$71,'Key Numbers'!$A$2:$A$71,"&lt;="&amp;ABS($I1094),'Key Numbers'!$A$2:$A$71,"&gt;="&amp;ABS($H1094)),
IF(AND(LEFT(J1094,1)="D",K1094&lt;0),-1*SUMIFS('Key Numbers'!$C$2:$C$71,'Key Numbers'!$A$2:$A$71,"&lt;="&amp;ABS($I1094),'Key Numbers'!$A$2:$A$71,"&gt;="&amp;ABS($H1094)),
SUMIFS('Key Numbers'!$C$2:$C$71,'Key Numbers'!$A$2:$A$71,"&gt;="&amp;ABS($I1094),'Key Numbers'!$A$2:$A$71,"&lt;="&amp;ABS($H1094))))))))))</f>
        <v>-2.6605504587155965E-2</v>
      </c>
      <c r="M1094" s="6" cm="1">
        <f t="array" ref="M1094">IFERROR(INDEX(DVOA!$E$2:$E$20095,MATCH($F1094&amp;$A1094-1&amp;$B1094,DVOA!$C$2:$C$20095&amp;DVOA!$A$2:$A20339&amp;DVOA!$B$2:$B$20095,0)),0)</f>
        <v>0.14000000000000001</v>
      </c>
      <c r="N1094" s="6" cm="1">
        <f t="array" ref="N1094">IFERROR(INDEX(WDVOA!$W$2:$W$1616,MATCH($F1094&amp;$A1094-1&amp;$B1094,WDVOA!$U$2:$U$19616&amp;WDVOA!$V$2:$V$19616&amp;WDVOA!$B$2:$B$19616,0)),0)</f>
        <v>0</v>
      </c>
      <c r="O1094" s="6" cm="1">
        <f t="array" ref="O1094">IFERROR(INDEX(DVOA!$AC$2:$AC$20095,MATCH($F1094&amp;$A1094-1&amp;$B1094,DVOA!$C$2:$C$20095&amp;DVOA!$A$2:$A$20095&amp;DVOA!$B$2:$B$20095,0)
),0)</f>
        <v>0.1</v>
      </c>
      <c r="P1094" s="6" cm="1">
        <f t="array" ref="P1094">IFERROR(INDEX(DVOA!$E$2:$E$20095,MATCH($G1094&amp;$A1094-1&amp;$B1094,DVOA!$C$2:$C$20095&amp;DVOA!$A$2:$A20339&amp;DVOA!$B$2:$B$20095,0)),0)</f>
        <v>0.09</v>
      </c>
      <c r="Q1094" s="6" cm="1">
        <f t="array" ref="Q1094">IFERROR(INDEX(WDVOA!$W$2:$W$1616,MATCH($G1094&amp;$A1094-1&amp;$B1094,WDVOA!$U$2:$U$19616&amp;WDVOA!$V$2:$V$19616&amp;WDVOA!$B$2:$B$19616,0)),0)</f>
        <v>0</v>
      </c>
      <c r="R1094" s="6" cm="1">
        <f t="array" ref="R1094">IFERROR(INDEX(DVOA!$AC$2:$AC$20095,MATCH($G1094&amp;$A1094-1&amp;$B1094,DVOA!$C$2:$C$20095&amp;DVOA!$A$2:$A$20095&amp;DVOA!$B$2:$B$20095,0)
),0)</f>
        <v>0.87</v>
      </c>
      <c r="S1094" s="6">
        <f t="shared" si="226"/>
        <v>0.48499999999999999</v>
      </c>
      <c r="T1094" s="104">
        <f t="shared" si="230"/>
        <v>5.0000000000000017E-2</v>
      </c>
      <c r="U1094" s="104" t="str">
        <f t="shared" si="231"/>
        <v/>
      </c>
      <c r="V1094" s="26" cm="1">
        <f t="array" ref="V1094">IFERROR(IF(E1094="H",INDEX('DVOA Pred'!$G$2:$G$1000,MATCH($F1094&amp;$B1094&amp;$A1094,'DVOA Pred'!$C$2:$C$1000&amp;'DVOA Pred'!$A$2:$A$1000&amp;'DVOA Pred'!$B$2:$B$1000,0)),
INDEX('DVOA Pred'!$H$2:$H$1000,MATCH($F1094&amp;$B1094&amp;$A1094,'DVOA Pred'!$D$2:$D$1000&amp;'DVOA Pred'!$A$2:$A$1000&amp;'DVOA Pred'!$B$2:$B$1000,0))),"")</f>
        <v>-1.4000000000000021</v>
      </c>
      <c r="W1094" s="26">
        <f t="shared" si="232"/>
        <v>-9.9999999999997868E-2</v>
      </c>
      <c r="X1094" s="26">
        <f t="shared" si="233"/>
        <v>0.40000000000000213</v>
      </c>
      <c r="Y1094" s="6">
        <f>IFERROR((PERCENTRANK($L$2:$L$20355,L1094)*Multiples!$B$3)+((PERCENTRANK($W$2:$W$20355,W1094)*(1-Multiples!$B$3))),"")</f>
        <v>0.37519999999999998</v>
      </c>
      <c r="Z1094" s="64"/>
      <c r="AA1094" s="64"/>
      <c r="AB1094" s="24" t="str">
        <f t="shared" si="234"/>
        <v/>
      </c>
      <c r="AC1094" s="24" t="str">
        <f t="shared" si="235"/>
        <v/>
      </c>
      <c r="AD1094" s="24" t="str">
        <f t="shared" si="236"/>
        <v/>
      </c>
      <c r="AE1094" s="99" t="str">
        <f t="shared" si="237"/>
        <v/>
      </c>
      <c r="AF1094" s="99" t="str">
        <f t="shared" si="238"/>
        <v/>
      </c>
      <c r="AG1094" s="64"/>
      <c r="AH1094" s="105"/>
      <c r="AI1094" s="105"/>
      <c r="AJ1094" s="66"/>
    </row>
    <row r="1095" spans="1:36" x14ac:dyDescent="0.25">
      <c r="A1095" s="160">
        <v>4</v>
      </c>
      <c r="B1095" s="161">
        <v>2024</v>
      </c>
      <c r="C1095" s="5" t="str">
        <f t="shared" si="227"/>
        <v>2024 W4</v>
      </c>
      <c r="D1095" s="161">
        <v>517</v>
      </c>
      <c r="E1095" s="161" t="s">
        <v>651</v>
      </c>
      <c r="F1095" s="161" t="s">
        <v>49</v>
      </c>
      <c r="G1095" s="161" t="s">
        <v>12</v>
      </c>
      <c r="H1095" s="161">
        <v>-6.5</v>
      </c>
      <c r="I1095" s="162">
        <v>-5.5</v>
      </c>
      <c r="J1095" s="233" t="str">
        <f t="shared" si="228"/>
        <v>F-1</v>
      </c>
      <c r="K1095" s="162">
        <f t="shared" si="229"/>
        <v>-1</v>
      </c>
      <c r="L1095" s="227">
        <f>IF(K1095=0,0,
IF(J1095="D0.5",0.5*SUMIFS('Key Numbers'!$C$2:$C$71,'Key Numbers'!$A$2:$A$71,"&gt;="&amp;ABS($I1095),'Key Numbers'!$A$2:$A$71,"&lt;="&amp;ABS($H1095)),
IF(J1095="D-0.5",0.5*-1*SUMIFS('Key Numbers'!$C$2:$C$71,'Key Numbers'!$A$2:$A$71,"&lt;="&amp;ABS($I1095),'Key Numbers'!$A$2:$A$71,"&gt;="&amp;ABS($H1095)),
IF(J1095="F0.5",0.5*SUMIFS('Key Numbers'!$C$2:$C$71,'Key Numbers'!$A$2:$A$71,"&lt;="&amp;ABS($I1095),'Key Numbers'!$A$2:$A$71,"&gt;="&amp;ABS($H1095)),
IF(J1095="F-0.5",0.5*-1*SUMIFS('Key Numbers'!$C$2:$C$71,'Key Numbers'!$A$2:$A$71,"&gt;="&amp;ABS($I1095),'Key Numbers'!$A$2:$A$71,"&lt;="&amp;ABS($H1095)),
IF(AND(LEFT(J1095,1)="F",K1095&lt;0),-1*SUMIFS('Key Numbers'!$C$2:$C$71,'Key Numbers'!$A$2:$A$71,"&gt;="&amp;ABS($I1095),'Key Numbers'!$A$2:$A$71,"&lt;="&amp;ABS($H1095)),
IF(AND(LEFT(J1095,1)="F",K1095&gt;0),SUMIFS('Key Numbers'!$C$2:$C$71,'Key Numbers'!$A$2:$A$71,"&lt;="&amp;ABS($I1095),'Key Numbers'!$A$2:$A$71,"&gt;="&amp;ABS($H1095)),
IF(AND(LEFT(J1095,1)="D",K1095&lt;0),-1*SUMIFS('Key Numbers'!$C$2:$C$71,'Key Numbers'!$A$2:$A$71,"&lt;="&amp;ABS($I1095),'Key Numbers'!$A$2:$A$71,"&gt;="&amp;ABS($H1095)),
SUMIFS('Key Numbers'!$C$2:$C$71,'Key Numbers'!$A$2:$A$71,"&gt;="&amp;ABS($I1095),'Key Numbers'!$A$2:$A$71,"&lt;="&amp;ABS($H1095))))))))))</f>
        <v>-7.3394495412844041E-2</v>
      </c>
      <c r="M1095" s="163" cm="1">
        <f t="array" ref="M1095">IFERROR(INDEX(DVOA!$E$2:$E$20095,MATCH($F1095&amp;$A1095-1&amp;$B1095,DVOA!$C$2:$C$20095&amp;DVOA!$A$2:$A20395&amp;DVOA!$B$2:$B$20095,0)),0)</f>
        <v>5.7999999999999996E-2</v>
      </c>
      <c r="N1095" s="163" cm="1">
        <f t="array" ref="N1095">IFERROR(INDEX(WDVOA!$W$2:$W$1616,MATCH($F1095&amp;$A1095-1&amp;$B1095,WDVOA!$U$2:$U$19616&amp;WDVOA!$V$2:$V$19616&amp;WDVOA!$B$2:$B$19616,0)),0)</f>
        <v>0</v>
      </c>
      <c r="O1095" s="163" cm="1">
        <f t="array" ref="O1095">IFERROR(INDEX(DVOA!$AC$2:$AC$20095,MATCH($F1095&amp;$A1095-1&amp;$B1095,DVOA!$C$2:$C$20095&amp;DVOA!$A$2:$A$20095&amp;DVOA!$B$2:$B$20095,0)
),0)</f>
        <v>-3.7999999999999999E-2</v>
      </c>
      <c r="P1095" s="163" cm="1">
        <f t="array" ref="P1095">IFERROR(INDEX(DVOA!$E$2:$E$20095,MATCH($G1095&amp;$A1095-1&amp;$B1095,DVOA!$C$2:$C$20095&amp;DVOA!$A$2:$A20395&amp;DVOA!$B$2:$B$20095,0)),0)</f>
        <v>-0.34100000000000003</v>
      </c>
      <c r="Q1095" s="163" cm="1">
        <f t="array" ref="Q1095">IFERROR(INDEX(WDVOA!$W$2:$W$1616,MATCH($G1095&amp;$A1095-1&amp;$B1095,WDVOA!$U$2:$U$19616&amp;WDVOA!$V$2:$V$19616&amp;WDVOA!$B$2:$B$19616,0)),0)</f>
        <v>0</v>
      </c>
      <c r="R1095" s="163" cm="1">
        <f t="array" ref="R1095">IFERROR(INDEX(DVOA!$AC$2:$AC$20095,MATCH($G1095&amp;$A1095-1&amp;$B1095,DVOA!$C$2:$C$20095&amp;DVOA!$A$2:$A$20095&amp;DVOA!$B$2:$B$20095,0)
),0)</f>
        <v>-1.9E-2</v>
      </c>
      <c r="S1095" s="163">
        <f t="shared" si="226"/>
        <v>-2.8499999999999998E-2</v>
      </c>
      <c r="T1095" s="229">
        <f t="shared" si="230"/>
        <v>0.39900000000000002</v>
      </c>
      <c r="U1095" s="229" t="str">
        <f t="shared" si="231"/>
        <v/>
      </c>
      <c r="V1095" s="164" cm="1">
        <f t="array" ref="V1095">IFERROR(IF(E1095="H",INDEX('DVOA Pred'!$G$2:$G$1000,MATCH($F1095&amp;$B1095&amp;$A1095,'DVOA Pred'!$C$2:$C$1000&amp;'DVOA Pred'!$A$2:$A$1000&amp;'DVOA Pred'!$B$2:$B$1000,0)),
INDEX('DVOA Pred'!$H$2:$H$1000,MATCH($F1095&amp;$B1095&amp;$A1095,'DVOA Pred'!$D$2:$D$1000&amp;'DVOA Pred'!$A$2:$A$1000&amp;'DVOA Pred'!$B$2:$B$1000,0))),"")</f>
        <v>-8.5999999999999979</v>
      </c>
      <c r="W1095" s="164">
        <f t="shared" si="232"/>
        <v>2.0999999999999979</v>
      </c>
      <c r="X1095" s="164">
        <f t="shared" si="233"/>
        <v>3.0999999999999979</v>
      </c>
      <c r="Y1095" s="163">
        <f>IFERROR((PERCENTRANK($L$2:$L$20355,L1095)*Multiples!$B$3)+((PERCENTRANK($W$2:$W$20355,W1095)*(1-Multiples!$B$3))),"")</f>
        <v>0.37519999999999998</v>
      </c>
      <c r="Z1095" s="165">
        <v>24</v>
      </c>
      <c r="AA1095" s="165">
        <v>20</v>
      </c>
      <c r="AB1095" s="166">
        <f t="shared" si="234"/>
        <v>4</v>
      </c>
      <c r="AC1095" s="166">
        <f t="shared" si="235"/>
        <v>-2.5</v>
      </c>
      <c r="AD1095" s="166">
        <f t="shared" si="236"/>
        <v>-1.5</v>
      </c>
      <c r="AE1095" s="167" t="str">
        <f t="shared" si="237"/>
        <v>No</v>
      </c>
      <c r="AF1095" s="167" t="str">
        <f t="shared" si="238"/>
        <v>No</v>
      </c>
      <c r="AG1095" s="165"/>
      <c r="AH1095" s="155"/>
      <c r="AI1095" s="155"/>
      <c r="AJ1095" s="180"/>
    </row>
    <row r="1096" spans="1:36" x14ac:dyDescent="0.25">
      <c r="A1096" s="160">
        <v>7</v>
      </c>
      <c r="B1096" s="161">
        <v>2024</v>
      </c>
      <c r="C1096" s="161" t="str">
        <f t="shared" si="227"/>
        <v>2024 W7</v>
      </c>
      <c r="D1096" s="161">
        <v>562</v>
      </c>
      <c r="E1096" s="161" t="s">
        <v>649</v>
      </c>
      <c r="F1096" s="161" t="s">
        <v>49</v>
      </c>
      <c r="G1096" s="161" t="s">
        <v>20</v>
      </c>
      <c r="H1096" s="161">
        <v>2.5</v>
      </c>
      <c r="I1096" s="162">
        <v>3</v>
      </c>
      <c r="J1096" s="233" t="str">
        <f t="shared" si="228"/>
        <v>D-0.5</v>
      </c>
      <c r="K1096" s="162">
        <f t="shared" si="229"/>
        <v>-0.5</v>
      </c>
      <c r="L1096" s="227">
        <f>IF(K1096=0,0,
IF(J1096="D0.5",0.5*SUMIFS('Key Numbers'!$C$2:$C$71,'Key Numbers'!$A$2:$A$71,"&gt;="&amp;ABS($I1096),'Key Numbers'!$A$2:$A$71,"&lt;="&amp;ABS($H1096)),
IF(J1096="D-0.5",0.5*-1*SUMIFS('Key Numbers'!$C$2:$C$71,'Key Numbers'!$A$2:$A$71,"&lt;="&amp;ABS($I1096),'Key Numbers'!$A$2:$A$71,"&gt;="&amp;ABS($H1096)),
IF(J1096="F0.5",0.5*SUMIFS('Key Numbers'!$C$2:$C$71,'Key Numbers'!$A$2:$A$71,"&lt;="&amp;ABS($I1096),'Key Numbers'!$A$2:$A$71,"&gt;="&amp;ABS($H1096)),
IF(J1096="F-0.5",0.5*-1*SUMIFS('Key Numbers'!$C$2:$C$71,'Key Numbers'!$A$2:$A$71,"&gt;="&amp;ABS($I1096),'Key Numbers'!$A$2:$A$71,"&lt;="&amp;ABS($H1096)),
IF(AND(LEFT(J1096,1)="F",K1096&lt;0),-1*SUMIFS('Key Numbers'!$C$2:$C$71,'Key Numbers'!$A$2:$A$71,"&gt;="&amp;ABS($I1096),'Key Numbers'!$A$2:$A$71,"&lt;="&amp;ABS($H1096)),
IF(AND(LEFT(J1096,1)="F",K1096&gt;0),SUMIFS('Key Numbers'!$C$2:$C$71,'Key Numbers'!$A$2:$A$71,"&lt;="&amp;ABS($I1096),'Key Numbers'!$A$2:$A$71,"&gt;="&amp;ABS($H1096)),
IF(AND(LEFT(J1096,1)="D",K1096&lt;0),-1*SUMIFS('Key Numbers'!$C$2:$C$71,'Key Numbers'!$A$2:$A$71,"&lt;="&amp;ABS($I1096),'Key Numbers'!$A$2:$A$71,"&gt;="&amp;ABS($H1096)),
SUMIFS('Key Numbers'!$C$2:$C$71,'Key Numbers'!$A$2:$A$71,"&gt;="&amp;ABS($I1096),'Key Numbers'!$A$2:$A$71,"&lt;="&amp;ABS($H1096))))))))))</f>
        <v>-7.247706422018349E-2</v>
      </c>
      <c r="M1096" s="163" cm="1">
        <f t="array" ref="M1096">IFERROR(INDEX(DVOA!$E$2:$E$20095,MATCH($F1096&amp;$A1096-1&amp;$B1096,DVOA!$C$2:$C$20095&amp;DVOA!$A$2:$A20435&amp;DVOA!$B$2:$B$20095,0)),0)</f>
        <v>0.21100000000000002</v>
      </c>
      <c r="N1096" s="163" cm="1">
        <f t="array" ref="N1096">IFERROR(INDEX(WDVOA!$W$2:$W$1616,MATCH($F1096&amp;$A1096-1&amp;$B1096,WDVOA!$U$2:$U$19616&amp;WDVOA!$V$2:$V$19616&amp;WDVOA!$B$2:$B$19616,0)),0)</f>
        <v>0</v>
      </c>
      <c r="O1096" s="163" cm="1">
        <f t="array" ref="O1096">IFERROR(INDEX(DVOA!$AC$2:$AC$20095,MATCH($F1096&amp;$A1096-1&amp;$B1096,DVOA!$C$2:$C$20095&amp;DVOA!$A$2:$A$20095&amp;DVOA!$B$2:$B$20095,0)
),0)</f>
        <v>0.10199999999999999</v>
      </c>
      <c r="P1096" s="163" cm="1">
        <f t="array" ref="P1096">IFERROR(INDEX(DVOA!$E$2:$E$20095,MATCH($G1096&amp;$A1096-1&amp;$B1096,DVOA!$C$2:$C$20095&amp;DVOA!$A$2:$A20435&amp;DVOA!$B$2:$B$20095,0)),0)</f>
        <v>0.159</v>
      </c>
      <c r="Q1096" s="163" cm="1">
        <f t="array" ref="Q1096">IFERROR(INDEX(WDVOA!$W$2:$W$1616,MATCH($G1096&amp;$A1096-1&amp;$B1096,WDVOA!$U$2:$U$19616&amp;WDVOA!$V$2:$V$19616&amp;WDVOA!$B$2:$B$19616,0)),0)</f>
        <v>0</v>
      </c>
      <c r="R1096" s="163" cm="1">
        <f t="array" ref="R1096">IFERROR(INDEX(DVOA!$AC$2:$AC$20095,MATCH($G1096&amp;$A1096-1&amp;$B1096,DVOA!$C$2:$C$20095&amp;DVOA!$A$2:$A$20095&amp;DVOA!$B$2:$B$20095,0)
),0)</f>
        <v>3.3000000000000002E-2</v>
      </c>
      <c r="S1096" s="163">
        <f t="shared" si="226"/>
        <v>6.7500000000000004E-2</v>
      </c>
      <c r="T1096" s="229">
        <f t="shared" si="230"/>
        <v>5.2000000000000018E-2</v>
      </c>
      <c r="U1096" s="229" t="str">
        <f t="shared" si="231"/>
        <v/>
      </c>
      <c r="V1096" s="164" cm="1">
        <f t="array" ref="V1096">IFERROR(IF(E1096="H",INDEX('DVOA Pred'!$G$2:$G$1000,MATCH($F1096&amp;$B1096&amp;$A1096,'DVOA Pred'!$C$2:$C$1000&amp;'DVOA Pred'!$A$2:$A$1000&amp;'DVOA Pred'!$B$2:$B$1000,0)),
INDEX('DVOA Pred'!$H$2:$H$1000,MATCH($F1096&amp;$B1096&amp;$A1096,'DVOA Pred'!$D$2:$D$1000&amp;'DVOA Pred'!$A$2:$A$1000&amp;'DVOA Pred'!$B$2:$B$1000,0))),"")</f>
        <v>0.69999999999999929</v>
      </c>
      <c r="W1096" s="164">
        <f t="shared" si="232"/>
        <v>1.8000000000000007</v>
      </c>
      <c r="X1096" s="164">
        <f t="shared" si="233"/>
        <v>2.3000000000000007</v>
      </c>
      <c r="Y1096" s="163">
        <f>IFERROR((PERCENTRANK($L$2:$L$20355,L1096)*Multiples!$B$3)+((PERCENTRANK($W$2:$W$20355,W1096)*(1-Multiples!$B$3))),"")</f>
        <v>0.37360000000000004</v>
      </c>
      <c r="Z1096" s="165">
        <v>22</v>
      </c>
      <c r="AA1096" s="165">
        <v>24</v>
      </c>
      <c r="AB1096" s="166">
        <f t="shared" si="234"/>
        <v>-2</v>
      </c>
      <c r="AC1096" s="166">
        <f t="shared" si="235"/>
        <v>0.5</v>
      </c>
      <c r="AD1096" s="166">
        <f t="shared" si="236"/>
        <v>1</v>
      </c>
      <c r="AE1096" s="167" t="str">
        <f t="shared" si="237"/>
        <v>Yes</v>
      </c>
      <c r="AF1096" s="167" t="str">
        <f t="shared" si="238"/>
        <v>Yes</v>
      </c>
      <c r="AG1096" s="165"/>
      <c r="AH1096" s="155"/>
      <c r="AI1096" s="236"/>
      <c r="AJ1096" s="181" t="s">
        <v>686</v>
      </c>
    </row>
    <row r="1097" spans="1:36" x14ac:dyDescent="0.25">
      <c r="A1097" s="160">
        <v>7</v>
      </c>
      <c r="B1097" s="161">
        <v>2024</v>
      </c>
      <c r="C1097" s="161" t="str">
        <f t="shared" si="227"/>
        <v>2024 W7</v>
      </c>
      <c r="D1097" s="161">
        <v>569</v>
      </c>
      <c r="E1097" s="161" t="s">
        <v>649</v>
      </c>
      <c r="F1097" s="161" t="s">
        <v>5</v>
      </c>
      <c r="G1097" s="161" t="s">
        <v>1</v>
      </c>
      <c r="H1097" s="161">
        <v>1.5</v>
      </c>
      <c r="I1097" s="162">
        <v>2</v>
      </c>
      <c r="J1097" s="233" t="str">
        <f t="shared" si="228"/>
        <v>D-0.5</v>
      </c>
      <c r="K1097" s="162">
        <f t="shared" si="229"/>
        <v>-0.5</v>
      </c>
      <c r="L1097" s="227">
        <f>IF(K1097=0,0,
IF(J1097="D0.5",0.5*SUMIFS('Key Numbers'!$C$2:$C$71,'Key Numbers'!$A$2:$A$71,"&gt;="&amp;ABS($I1097),'Key Numbers'!$A$2:$A$71,"&lt;="&amp;ABS($H1097)),
IF(J1097="D-0.5",0.5*-1*SUMIFS('Key Numbers'!$C$2:$C$71,'Key Numbers'!$A$2:$A$71,"&lt;="&amp;ABS($I1097),'Key Numbers'!$A$2:$A$71,"&gt;="&amp;ABS($H1097)),
IF(J1097="F0.5",0.5*SUMIFS('Key Numbers'!$C$2:$C$71,'Key Numbers'!$A$2:$A$71,"&lt;="&amp;ABS($I1097),'Key Numbers'!$A$2:$A$71,"&gt;="&amp;ABS($H1097)),
IF(J1097="F-0.5",0.5*-1*SUMIFS('Key Numbers'!$C$2:$C$71,'Key Numbers'!$A$2:$A$71,"&gt;="&amp;ABS($I1097),'Key Numbers'!$A$2:$A$71,"&lt;="&amp;ABS($H1097)),
IF(AND(LEFT(J1097,1)="F",K1097&lt;0),-1*SUMIFS('Key Numbers'!$C$2:$C$71,'Key Numbers'!$A$2:$A$71,"&gt;="&amp;ABS($I1097),'Key Numbers'!$A$2:$A$71,"&lt;="&amp;ABS($H1097)),
IF(AND(LEFT(J1097,1)="F",K1097&gt;0),SUMIFS('Key Numbers'!$C$2:$C$71,'Key Numbers'!$A$2:$A$71,"&lt;="&amp;ABS($I1097),'Key Numbers'!$A$2:$A$71,"&gt;="&amp;ABS($H1097)),
IF(AND(LEFT(J1097,1)="D",K1097&lt;0),-1*SUMIFS('Key Numbers'!$C$2:$C$71,'Key Numbers'!$A$2:$A$71,"&lt;="&amp;ABS($I1097),'Key Numbers'!$A$2:$A$71,"&gt;="&amp;ABS($H1097)),
SUMIFS('Key Numbers'!$C$2:$C$71,'Key Numbers'!$A$2:$A$71,"&gt;="&amp;ABS($I1097),'Key Numbers'!$A$2:$A$71,"&lt;="&amp;ABS($H1097))))))))))</f>
        <v>-2.8440366972477066E-2</v>
      </c>
      <c r="M1097" s="163" cm="1">
        <f t="array" ref="M1097">IFERROR(INDEX(DVOA!$E$2:$E$20095,MATCH($F1097&amp;$A1097-1&amp;$B1097,DVOA!$C$2:$C$20095&amp;DVOA!$A$2:$A20449&amp;DVOA!$B$2:$B$20095,0)),0)</f>
        <v>0.23</v>
      </c>
      <c r="N1097" s="163" cm="1">
        <f t="array" ref="N1097">IFERROR(INDEX(WDVOA!$W$2:$W$1616,MATCH($F1097&amp;$A1097-1&amp;$B1097,WDVOA!$U$2:$U$19616&amp;WDVOA!$V$2:$V$19616&amp;WDVOA!$B$2:$B$19616,0)),0)</f>
        <v>0</v>
      </c>
      <c r="O1097" s="163" cm="1">
        <f t="array" ref="O1097">IFERROR(INDEX(DVOA!$AC$2:$AC$20095,MATCH($F1097&amp;$A1097-1&amp;$B1097,DVOA!$C$2:$C$20095&amp;DVOA!$A$2:$A$20095&amp;DVOA!$B$2:$B$20095,0)
),0)</f>
        <v>4.9000000000000002E-2</v>
      </c>
      <c r="P1097" s="163" cm="1">
        <f t="array" ref="P1097">IFERROR(INDEX(DVOA!$E$2:$E$20095,MATCH($G1097&amp;$A1097-1&amp;$B1097,DVOA!$C$2:$C$20095&amp;DVOA!$A$2:$A20449&amp;DVOA!$B$2:$B$20095,0)),0)</f>
        <v>0.21600000000000003</v>
      </c>
      <c r="Q1097" s="163" cm="1">
        <f t="array" ref="Q1097">IFERROR(INDEX(WDVOA!$W$2:$W$1616,MATCH($G1097&amp;$A1097-1&amp;$B1097,WDVOA!$U$2:$U$19616&amp;WDVOA!$V$2:$V$19616&amp;WDVOA!$B$2:$B$19616,0)),0)</f>
        <v>0</v>
      </c>
      <c r="R1097" s="163" cm="1">
        <f t="array" ref="R1097">IFERROR(INDEX(DVOA!$AC$2:$AC$20095,MATCH($G1097&amp;$A1097-1&amp;$B1097,DVOA!$C$2:$C$20095&amp;DVOA!$A$2:$A$20095&amp;DVOA!$B$2:$B$20095,0)
),0)</f>
        <v>0.10199999999999999</v>
      </c>
      <c r="S1097" s="163">
        <f t="shared" si="226"/>
        <v>7.5499999999999998E-2</v>
      </c>
      <c r="T1097" s="229">
        <f t="shared" si="230"/>
        <v>1.3999999999999985E-2</v>
      </c>
      <c r="U1097" s="229" t="str">
        <f t="shared" si="231"/>
        <v/>
      </c>
      <c r="V1097" s="164" cm="1">
        <f t="array" ref="V1097">IFERROR(IF(E1097="H",INDEX('DVOA Pred'!$G$2:$G$1000,MATCH($F1097&amp;$B1097&amp;$A1097,'DVOA Pred'!$C$2:$C$1000&amp;'DVOA Pred'!$A$2:$A$1000&amp;'DVOA Pred'!$B$2:$B$1000,0)),
INDEX('DVOA Pred'!$H$2:$H$1000,MATCH($F1097&amp;$B1097&amp;$A1097,'DVOA Pred'!$D$2:$D$1000&amp;'DVOA Pred'!$A$2:$A$1000&amp;'DVOA Pred'!$B$2:$B$1000,0))),"")</f>
        <v>1.3999999999999986</v>
      </c>
      <c r="W1097" s="164">
        <f t="shared" si="232"/>
        <v>0.10000000000000142</v>
      </c>
      <c r="X1097" s="164">
        <f t="shared" si="233"/>
        <v>0.60000000000000142</v>
      </c>
      <c r="Y1097" s="163">
        <f>IFERROR((PERCENTRANK($L$2:$L$20355,L1097)*Multiples!$B$3)+((PERCENTRANK($W$2:$W$20355,W1097)*(1-Multiples!$B$3))),"")</f>
        <v>0.37040000000000001</v>
      </c>
      <c r="Z1097" s="165">
        <v>28</v>
      </c>
      <c r="AA1097" s="165">
        <v>18</v>
      </c>
      <c r="AB1097" s="166">
        <f t="shared" si="234"/>
        <v>10</v>
      </c>
      <c r="AC1097" s="166">
        <f t="shared" si="235"/>
        <v>11.5</v>
      </c>
      <c r="AD1097" s="166">
        <f t="shared" si="236"/>
        <v>12</v>
      </c>
      <c r="AE1097" s="167" t="str">
        <f t="shared" si="237"/>
        <v>Yes</v>
      </c>
      <c r="AF1097" s="167" t="str">
        <f t="shared" si="238"/>
        <v>Yes</v>
      </c>
      <c r="AG1097" s="165"/>
      <c r="AH1097" s="155"/>
      <c r="AI1097" s="236"/>
      <c r="AJ1097" s="181"/>
    </row>
    <row r="1098" spans="1:36" x14ac:dyDescent="0.25">
      <c r="A1098" s="160">
        <v>4</v>
      </c>
      <c r="B1098" s="161">
        <v>2024</v>
      </c>
      <c r="C1098" s="5" t="str">
        <f t="shared" si="227"/>
        <v>2024 W4</v>
      </c>
      <c r="D1098" s="161">
        <v>528</v>
      </c>
      <c r="E1098" s="161" t="s">
        <v>649</v>
      </c>
      <c r="F1098" s="161" t="s">
        <v>45</v>
      </c>
      <c r="G1098" s="161" t="s">
        <v>4</v>
      </c>
      <c r="H1098" s="161">
        <v>-0.5</v>
      </c>
      <c r="I1098" s="162">
        <v>2.5</v>
      </c>
      <c r="J1098" s="233" t="str">
        <f t="shared" si="228"/>
        <v>D-3</v>
      </c>
      <c r="K1098" s="162">
        <f t="shared" si="229"/>
        <v>-3</v>
      </c>
      <c r="L1098" s="227">
        <f>IF(K1098=0,0,
IF(J1098="D0.5",0.5*SUMIFS('Key Numbers'!$C$2:$C$71,'Key Numbers'!$A$2:$A$71,"&gt;="&amp;ABS($I1098),'Key Numbers'!$A$2:$A$71,"&lt;="&amp;ABS($H1098)),
IF(J1098="D-0.5",0.5*-1*SUMIFS('Key Numbers'!$C$2:$C$71,'Key Numbers'!$A$2:$A$71,"&lt;="&amp;ABS($I1098),'Key Numbers'!$A$2:$A$71,"&gt;="&amp;ABS($H1098)),
IF(J1098="F0.5",0.5*SUMIFS('Key Numbers'!$C$2:$C$71,'Key Numbers'!$A$2:$A$71,"&lt;="&amp;ABS($I1098),'Key Numbers'!$A$2:$A$71,"&gt;="&amp;ABS($H1098)),
IF(J1098="F-0.5",0.5*-1*SUMIFS('Key Numbers'!$C$2:$C$71,'Key Numbers'!$A$2:$A$71,"&gt;="&amp;ABS($I1098),'Key Numbers'!$A$2:$A$71,"&lt;="&amp;ABS($H1098)),
IF(AND(LEFT(J1098,1)="F",K1098&lt;0),-1*SUMIFS('Key Numbers'!$C$2:$C$71,'Key Numbers'!$A$2:$A$71,"&gt;="&amp;ABS($I1098),'Key Numbers'!$A$2:$A$71,"&lt;="&amp;ABS($H1098)),
IF(AND(LEFT(J1098,1)="F",K1098&gt;0),SUMIFS('Key Numbers'!$C$2:$C$71,'Key Numbers'!$A$2:$A$71,"&lt;="&amp;ABS($I1098),'Key Numbers'!$A$2:$A$71,"&gt;="&amp;ABS($H1098)),
IF(AND(LEFT(J1098,1)="D",K1098&lt;0),-1*SUMIFS('Key Numbers'!$C$2:$C$71,'Key Numbers'!$A$2:$A$71,"&lt;="&amp;ABS($I1098),'Key Numbers'!$A$2:$A$71,"&gt;="&amp;ABS($H1098)),
SUMIFS('Key Numbers'!$C$2:$C$71,'Key Numbers'!$A$2:$A$71,"&gt;="&amp;ABS($I1098),'Key Numbers'!$A$2:$A$71,"&lt;="&amp;ABS($H1098))))))))))</f>
        <v>-0.11009174311926606</v>
      </c>
      <c r="M1098" s="163" cm="1">
        <f t="array" ref="M1098">IFERROR(INDEX(DVOA!$E$2:$E$20095,MATCH($F1098&amp;$A1098-1&amp;$B1098,DVOA!$C$2:$C$20095&amp;DVOA!$A$2:$A20405&amp;DVOA!$B$2:$B$20095,0)),0)</f>
        <v>-0.28300000000000003</v>
      </c>
      <c r="N1098" s="163" cm="1">
        <f t="array" ref="N1098">IFERROR(INDEX(WDVOA!$W$2:$W$1616,MATCH($F1098&amp;$A1098-1&amp;$B1098,WDVOA!$U$2:$U$19616&amp;WDVOA!$V$2:$V$19616&amp;WDVOA!$B$2:$B$19616,0)),0)</f>
        <v>0</v>
      </c>
      <c r="O1098" s="163" cm="1">
        <f t="array" ref="O1098">IFERROR(INDEX(DVOA!$AC$2:$AC$20095,MATCH($F1098&amp;$A1098-1&amp;$B1098,DVOA!$C$2:$C$20095&amp;DVOA!$A$2:$A$20095&amp;DVOA!$B$2:$B$20095,0)
),0)</f>
        <v>2E-3</v>
      </c>
      <c r="P1098" s="163" cm="1">
        <f t="array" ref="P1098">IFERROR(INDEX(DVOA!$E$2:$E$20095,MATCH($G1098&amp;$A1098-1&amp;$B1098,DVOA!$C$2:$C$20095&amp;DVOA!$A$2:$A20405&amp;DVOA!$B$2:$B$20095,0)),0)</f>
        <v>-0.43</v>
      </c>
      <c r="Q1098" s="163" cm="1">
        <f t="array" ref="Q1098">IFERROR(INDEX(WDVOA!$W$2:$W$1616,MATCH($G1098&amp;$A1098-1&amp;$B1098,WDVOA!$U$2:$U$19616&amp;WDVOA!$V$2:$V$19616&amp;WDVOA!$B$2:$B$19616,0)),0)</f>
        <v>0</v>
      </c>
      <c r="R1098" s="163" cm="1">
        <f t="array" ref="R1098">IFERROR(INDEX(DVOA!$AC$2:$AC$20095,MATCH($G1098&amp;$A1098-1&amp;$B1098,DVOA!$C$2:$C$20095&amp;DVOA!$A$2:$A$20095&amp;DVOA!$B$2:$B$20095,0)
),0)</f>
        <v>-3.1E-2</v>
      </c>
      <c r="S1098" s="163">
        <f t="shared" si="226"/>
        <v>-1.4499999999999999E-2</v>
      </c>
      <c r="T1098" s="229">
        <f t="shared" si="230"/>
        <v>0.14699999999999996</v>
      </c>
      <c r="U1098" s="229" t="str">
        <f t="shared" si="231"/>
        <v/>
      </c>
      <c r="V1098" s="164" cm="1">
        <f t="array" ref="V1098">IFERROR(IF(E1098="H",INDEX('DVOA Pred'!$G$2:$G$1000,MATCH($F1098&amp;$B1098&amp;$A1098,'DVOA Pred'!$C$2:$C$1000&amp;'DVOA Pred'!$A$2:$A$1000&amp;'DVOA Pred'!$B$2:$B$1000,0)),
INDEX('DVOA Pred'!$H$2:$H$1000,MATCH($F1098&amp;$B1098&amp;$A1098,'DVOA Pred'!$D$2:$D$1000&amp;'DVOA Pred'!$A$2:$A$1000&amp;'DVOA Pred'!$B$2:$B$1000,0))),"")</f>
        <v>-2.7999999999999972</v>
      </c>
      <c r="W1098" s="164">
        <f t="shared" si="232"/>
        <v>2.2999999999999972</v>
      </c>
      <c r="X1098" s="164">
        <f t="shared" si="233"/>
        <v>5.2999999999999972</v>
      </c>
      <c r="Y1098" s="163">
        <f>IFERROR((PERCENTRANK($L$2:$L$20355,L1098)*Multiples!$B$3)+((PERCENTRANK($W$2:$W$20355,W1098)*(1-Multiples!$B$3))),"")</f>
        <v>0.37020000000000003</v>
      </c>
      <c r="Z1098" s="165">
        <v>31</v>
      </c>
      <c r="AA1098" s="165">
        <v>12</v>
      </c>
      <c r="AB1098" s="166">
        <f t="shared" si="234"/>
        <v>19</v>
      </c>
      <c r="AC1098" s="166">
        <f t="shared" si="235"/>
        <v>18.5</v>
      </c>
      <c r="AD1098" s="166">
        <f t="shared" si="236"/>
        <v>21.5</v>
      </c>
      <c r="AE1098" s="167" t="str">
        <f t="shared" si="237"/>
        <v>Yes</v>
      </c>
      <c r="AF1098" s="167" t="str">
        <f t="shared" si="238"/>
        <v>Yes</v>
      </c>
      <c r="AG1098" s="165"/>
      <c r="AH1098" s="155"/>
      <c r="AI1098" s="155"/>
      <c r="AJ1098" s="180"/>
    </row>
    <row r="1099" spans="1:36" x14ac:dyDescent="0.25">
      <c r="A1099" s="7">
        <v>2</v>
      </c>
      <c r="B1099" s="5">
        <v>2024</v>
      </c>
      <c r="C1099" s="5" t="str">
        <f t="shared" si="227"/>
        <v>2024 W2</v>
      </c>
      <c r="D1099" s="5">
        <v>484</v>
      </c>
      <c r="E1099" s="5" t="s">
        <v>651</v>
      </c>
      <c r="F1099" s="5" t="s">
        <v>3</v>
      </c>
      <c r="G1099" s="5" t="s">
        <v>27</v>
      </c>
      <c r="H1099" s="5">
        <v>-6.5</v>
      </c>
      <c r="I1099" s="61">
        <v>-6.5</v>
      </c>
      <c r="J1099" s="62" t="str">
        <f t="shared" si="228"/>
        <v>F0</v>
      </c>
      <c r="K1099" s="61">
        <f t="shared" si="229"/>
        <v>0</v>
      </c>
      <c r="L1099" s="228">
        <f>IF(K1099=0,0,
IF(J1099="D0.5",0.5*SUMIFS('Key Numbers'!$C$2:$C$71,'Key Numbers'!$A$2:$A$71,"&gt;="&amp;ABS($I1099),'Key Numbers'!$A$2:$A$71,"&lt;="&amp;ABS($H1099)),
IF(J1099="D-0.5",0.5*-1*SUMIFS('Key Numbers'!$C$2:$C$71,'Key Numbers'!$A$2:$A$71,"&lt;="&amp;ABS($I1099),'Key Numbers'!$A$2:$A$71,"&gt;="&amp;ABS($H1099)),
IF(J1099="F0.5",0.5*SUMIFS('Key Numbers'!$C$2:$C$71,'Key Numbers'!$A$2:$A$71,"&lt;="&amp;ABS($I1099),'Key Numbers'!$A$2:$A$71,"&gt;="&amp;ABS($H1099)),
IF(J1099="F-0.5",0.5*-1*SUMIFS('Key Numbers'!$C$2:$C$71,'Key Numbers'!$A$2:$A$71,"&gt;="&amp;ABS($I1099),'Key Numbers'!$A$2:$A$71,"&lt;="&amp;ABS($H1099)),
IF(AND(LEFT(J1099,1)="F",K1099&lt;0),-1*SUMIFS('Key Numbers'!$C$2:$C$71,'Key Numbers'!$A$2:$A$71,"&gt;="&amp;ABS($I1099),'Key Numbers'!$A$2:$A$71,"&lt;="&amp;ABS($H1099)),
IF(AND(LEFT(J1099,1)="F",K1099&gt;0),SUMIFS('Key Numbers'!$C$2:$C$71,'Key Numbers'!$A$2:$A$71,"&lt;="&amp;ABS($I1099),'Key Numbers'!$A$2:$A$71,"&gt;="&amp;ABS($H1099)),
IF(AND(LEFT(J1099,1)="D",K1099&lt;0),-1*SUMIFS('Key Numbers'!$C$2:$C$71,'Key Numbers'!$A$2:$A$71,"&lt;="&amp;ABS($I1099),'Key Numbers'!$A$2:$A$71,"&gt;="&amp;ABS($H1099)),
SUMIFS('Key Numbers'!$C$2:$C$71,'Key Numbers'!$A$2:$A$71,"&gt;="&amp;ABS($I1099),'Key Numbers'!$A$2:$A$71,"&lt;="&amp;ABS($H1099))))))))))</f>
        <v>0</v>
      </c>
      <c r="M1099" s="6" cm="1">
        <f t="array" ref="M1099">IFERROR(INDEX(DVOA!$E$2:$E$20095,MATCH($F1099&amp;$A1099-1&amp;$B1099,DVOA!$C$2:$C$20095&amp;DVOA!$A$2:$A20371&amp;DVOA!$B$2:$B$20095,0)),0)</f>
        <v>0.72400000000000009</v>
      </c>
      <c r="N1099" s="6" cm="1">
        <f t="array" ref="N1099">IFERROR(INDEX(WDVOA!$W$2:$W$1616,MATCH($F1099&amp;$A1099-1&amp;$B1099,WDVOA!$U$2:$U$19616&amp;WDVOA!$V$2:$V$19616&amp;WDVOA!$B$2:$B$19616,0)),0)</f>
        <v>0</v>
      </c>
      <c r="O1099" s="6" cm="1">
        <f t="array" ref="O1099">IFERROR(INDEX(DVOA!$AC$2:$AC$20095,MATCH($F1099&amp;$A1099-1&amp;$B1099,DVOA!$C$2:$C$20095&amp;DVOA!$A$2:$A$20095&amp;DVOA!$B$2:$B$20095,0)
),0)</f>
        <v>0</v>
      </c>
      <c r="P1099" s="6" cm="1">
        <f t="array" ref="P1099">IFERROR(INDEX(DVOA!$E$2:$E$20095,MATCH($G1099&amp;$A1099-1&amp;$B1099,DVOA!$C$2:$C$20095&amp;DVOA!$A$2:$A20371&amp;DVOA!$B$2:$B$20095,0)),0)</f>
        <v>1.008</v>
      </c>
      <c r="Q1099" s="6" cm="1">
        <f t="array" ref="Q1099">IFERROR(INDEX(WDVOA!$W$2:$W$1616,MATCH($G1099&amp;$A1099-1&amp;$B1099,WDVOA!$U$2:$U$19616&amp;WDVOA!$V$2:$V$19616&amp;WDVOA!$B$2:$B$19616,0)),0)</f>
        <v>0</v>
      </c>
      <c r="R1099" s="6" cm="1">
        <f t="array" ref="R1099">IFERROR(INDEX(DVOA!$AC$2:$AC$20095,MATCH($G1099&amp;$A1099-1&amp;$B1099,DVOA!$C$2:$C$20095&amp;DVOA!$A$2:$A$20095&amp;DVOA!$B$2:$B$20095,0)
),0)</f>
        <v>0</v>
      </c>
      <c r="S1099" s="6" t="str">
        <f>IF(O1099=0,"",AVERAGE(O1099,R1099))</f>
        <v/>
      </c>
      <c r="T1099" s="104">
        <f t="shared" si="230"/>
        <v>-0.28399999999999992</v>
      </c>
      <c r="U1099" s="104" t="str">
        <f t="shared" si="231"/>
        <v/>
      </c>
      <c r="V1099" s="26" cm="1">
        <f t="array" ref="V1099">IFERROR(IF(E1099="H",INDEX('DVOA Pred'!$G$2:$G$1000,MATCH($F1099&amp;$B1099&amp;$A1099,'DVOA Pred'!$C$2:$C$1000&amp;'DVOA Pred'!$A$2:$A$1000&amp;'DVOA Pred'!$B$2:$B$1000,0)),
INDEX('DVOA Pred'!$H$2:$H$1000,MATCH($F1099&amp;$B1099&amp;$A1099,'DVOA Pred'!$D$2:$D$1000&amp;'DVOA Pred'!$A$2:$A$1000&amp;'DVOA Pred'!$B$2:$B$1000,0))),"")</f>
        <v>-6</v>
      </c>
      <c r="W1099" s="26">
        <f t="shared" si="232"/>
        <v>-0.5</v>
      </c>
      <c r="X1099" s="26">
        <f t="shared" si="233"/>
        <v>-0.5</v>
      </c>
      <c r="Y1099" s="6">
        <f>IFERROR((PERCENTRANK($L$2:$L$20355,L1099)*Multiples!$B$3)+((PERCENTRANK($W$2:$W$20355,W1099)*(1-Multiples!$B$3))),"")</f>
        <v>0.36580000000000001</v>
      </c>
      <c r="Z1099" s="64">
        <v>19</v>
      </c>
      <c r="AA1099" s="64">
        <v>44</v>
      </c>
      <c r="AB1099" s="24">
        <f t="shared" si="234"/>
        <v>-25</v>
      </c>
      <c r="AC1099" s="24">
        <f t="shared" si="235"/>
        <v>-31.5</v>
      </c>
      <c r="AD1099" s="24">
        <f t="shared" si="236"/>
        <v>-31.5</v>
      </c>
      <c r="AE1099" s="99" t="str">
        <f t="shared" si="237"/>
        <v>No</v>
      </c>
      <c r="AF1099" s="99" t="str">
        <f t="shared" si="238"/>
        <v>No</v>
      </c>
      <c r="AG1099" s="64"/>
      <c r="AH1099" s="105"/>
      <c r="AI1099" s="105"/>
      <c r="AJ1099" s="66"/>
    </row>
    <row r="1100" spans="1:36" x14ac:dyDescent="0.25">
      <c r="A1100" s="160">
        <v>5</v>
      </c>
      <c r="B1100" s="161">
        <v>2024</v>
      </c>
      <c r="C1100" s="5" t="str">
        <f t="shared" si="227"/>
        <v>2024 W5</v>
      </c>
      <c r="D1100" s="161">
        <v>533</v>
      </c>
      <c r="E1100" s="161" t="s">
        <v>649</v>
      </c>
      <c r="F1100" s="161" t="s">
        <v>35</v>
      </c>
      <c r="G1100" s="161" t="s">
        <v>12</v>
      </c>
      <c r="H1100" s="161">
        <v>2.5</v>
      </c>
      <c r="I1100" s="162">
        <v>3.5</v>
      </c>
      <c r="J1100" s="233" t="str">
        <f t="shared" si="228"/>
        <v>D-1</v>
      </c>
      <c r="K1100" s="162">
        <f t="shared" si="229"/>
        <v>-1</v>
      </c>
      <c r="L1100" s="227">
        <f>IF(K1100=0,0,
IF(J1100="D0.5",0.5*SUMIFS('Key Numbers'!$C$2:$C$71,'Key Numbers'!$A$2:$A$71,"&gt;="&amp;ABS($I1100),'Key Numbers'!$A$2:$A$71,"&lt;="&amp;ABS($H1100)),
IF(J1100="D-0.5",0.5*-1*SUMIFS('Key Numbers'!$C$2:$C$71,'Key Numbers'!$A$2:$A$71,"&lt;="&amp;ABS($I1100),'Key Numbers'!$A$2:$A$71,"&gt;="&amp;ABS($H1100)),
IF(J1100="F0.5",0.5*SUMIFS('Key Numbers'!$C$2:$C$71,'Key Numbers'!$A$2:$A$71,"&lt;="&amp;ABS($I1100),'Key Numbers'!$A$2:$A$71,"&gt;="&amp;ABS($H1100)),
IF(J1100="F-0.5",0.5*-1*SUMIFS('Key Numbers'!$C$2:$C$71,'Key Numbers'!$A$2:$A$71,"&gt;="&amp;ABS($I1100),'Key Numbers'!$A$2:$A$71,"&lt;="&amp;ABS($H1100)),
IF(AND(LEFT(J1100,1)="F",K1100&lt;0),-1*SUMIFS('Key Numbers'!$C$2:$C$71,'Key Numbers'!$A$2:$A$71,"&gt;="&amp;ABS($I1100),'Key Numbers'!$A$2:$A$71,"&lt;="&amp;ABS($H1100)),
IF(AND(LEFT(J1100,1)="F",K1100&gt;0),SUMIFS('Key Numbers'!$C$2:$C$71,'Key Numbers'!$A$2:$A$71,"&lt;="&amp;ABS($I1100),'Key Numbers'!$A$2:$A$71,"&gt;="&amp;ABS($H1100)),
IF(AND(LEFT(J1100,1)="D",K1100&lt;0),-1*SUMIFS('Key Numbers'!$C$2:$C$71,'Key Numbers'!$A$2:$A$71,"&lt;="&amp;ABS($I1100),'Key Numbers'!$A$2:$A$71,"&gt;="&amp;ABS($H1100)),
SUMIFS('Key Numbers'!$C$2:$C$71,'Key Numbers'!$A$2:$A$71,"&gt;="&amp;ABS($I1100),'Key Numbers'!$A$2:$A$71,"&lt;="&amp;ABS($H1100))))))))))</f>
        <v>-0.14495412844036698</v>
      </c>
      <c r="M1100" s="163" cm="1">
        <f t="array" ref="M1100">IFERROR(INDEX(DVOA!$E$2:$E$20095,MATCH($F1100&amp;$A1100-1&amp;$B1100,DVOA!$C$2:$C$20095&amp;DVOA!$A$2:$A20396&amp;DVOA!$B$2:$B$20095,0)),0)</f>
        <v>6.3E-2</v>
      </c>
      <c r="N1100" s="163" cm="1">
        <f t="array" ref="N1100">IFERROR(INDEX(WDVOA!$W$2:$W$1616,MATCH($F1100&amp;$A1100-1&amp;$B1100,WDVOA!$U$2:$U$19616&amp;WDVOA!$V$2:$V$19616&amp;WDVOA!$B$2:$B$19616,0)),0)</f>
        <v>0</v>
      </c>
      <c r="O1100" s="163" cm="1">
        <f t="array" ref="O1100">IFERROR(INDEX(DVOA!$AC$2:$AC$20095,MATCH($F1100&amp;$A1100-1&amp;$B1100,DVOA!$C$2:$C$20095&amp;DVOA!$A$2:$A$20095&amp;DVOA!$B$2:$B$20095,0)
),0)</f>
        <v>3.4000000000000002E-2</v>
      </c>
      <c r="P1100" s="163" cm="1">
        <f t="array" ref="P1100">IFERROR(INDEX(DVOA!$E$2:$E$20095,MATCH($G1100&amp;$A1100-1&amp;$B1100,DVOA!$C$2:$C$20095&amp;DVOA!$A$2:$A20396&amp;DVOA!$B$2:$B$20095,0)),0)</f>
        <v>-0.34100000000000003</v>
      </c>
      <c r="Q1100" s="163" cm="1">
        <f t="array" ref="Q1100">IFERROR(INDEX(WDVOA!$W$2:$W$1616,MATCH($G1100&amp;$A1100-1&amp;$B1100,WDVOA!$U$2:$U$19616&amp;WDVOA!$V$2:$V$19616&amp;WDVOA!$B$2:$B$19616,0)),0)</f>
        <v>0</v>
      </c>
      <c r="R1100" s="163" cm="1">
        <f t="array" ref="R1100">IFERROR(INDEX(DVOA!$AC$2:$AC$20095,MATCH($G1100&amp;$A1100-1&amp;$B1100,DVOA!$C$2:$C$20095&amp;DVOA!$A$2:$A$20095&amp;DVOA!$B$2:$B$20095,0)
),0)</f>
        <v>9.6000000000000002E-2</v>
      </c>
      <c r="S1100" s="163">
        <f>AVERAGE(O1100,R1100)</f>
        <v>6.5000000000000002E-2</v>
      </c>
      <c r="T1100" s="229">
        <f t="shared" si="230"/>
        <v>0.40400000000000003</v>
      </c>
      <c r="U1100" s="229" t="str">
        <f t="shared" si="231"/>
        <v/>
      </c>
      <c r="V1100" s="164" cm="1">
        <f t="array" ref="V1100">IFERROR(IF(E1100="H",INDEX('DVOA Pred'!$G$2:$G$1000,MATCH($F1100&amp;$B1100&amp;$A1100,'DVOA Pred'!$C$2:$C$1000&amp;'DVOA Pred'!$A$2:$A$1000&amp;'DVOA Pred'!$B$2:$B$1000,0)),
INDEX('DVOA Pred'!$H$2:$H$1000,MATCH($F1100&amp;$B1100&amp;$A1100,'DVOA Pred'!$D$2:$D$1000&amp;'DVOA Pred'!$A$2:$A$1000&amp;'DVOA Pred'!$B$2:$B$1000,0))),"")</f>
        <v>9.9999999999997868E-2</v>
      </c>
      <c r="W1100" s="164">
        <f t="shared" si="232"/>
        <v>2.4000000000000021</v>
      </c>
      <c r="X1100" s="164">
        <f t="shared" si="233"/>
        <v>3.4000000000000021</v>
      </c>
      <c r="Y1100" s="163">
        <f>IFERROR((PERCENTRANK($L$2:$L$20355,L1100)*Multiples!$B$3)+((PERCENTRANK($W$2:$W$20355,W1100)*(1-Multiples!$B$3))),"")</f>
        <v>0.3614</v>
      </c>
      <c r="Z1100" s="165">
        <v>34</v>
      </c>
      <c r="AA1100" s="165">
        <v>37</v>
      </c>
      <c r="AB1100" s="166">
        <f t="shared" si="234"/>
        <v>-3</v>
      </c>
      <c r="AC1100" s="166">
        <f t="shared" si="235"/>
        <v>-0.5</v>
      </c>
      <c r="AD1100" s="166">
        <f t="shared" si="236"/>
        <v>0.5</v>
      </c>
      <c r="AE1100" s="167" t="str">
        <f t="shared" si="237"/>
        <v>No</v>
      </c>
      <c r="AF1100" s="167" t="str">
        <f t="shared" si="238"/>
        <v>Yes</v>
      </c>
      <c r="AG1100" s="165"/>
      <c r="AH1100" s="155"/>
      <c r="AI1100" s="236"/>
      <c r="AJ1100" s="181"/>
    </row>
    <row r="1101" spans="1:36" x14ac:dyDescent="0.25">
      <c r="A1101" s="7">
        <v>3</v>
      </c>
      <c r="B1101" s="5">
        <v>2024</v>
      </c>
      <c r="C1101" s="5" t="str">
        <f t="shared" si="227"/>
        <v>2024 W3</v>
      </c>
      <c r="D1101" s="5">
        <v>500</v>
      </c>
      <c r="E1101" s="5" t="s">
        <v>649</v>
      </c>
      <c r="F1101" s="5" t="s">
        <v>49</v>
      </c>
      <c r="G1101" s="5" t="s">
        <v>46</v>
      </c>
      <c r="H1101" s="5">
        <v>-2.5</v>
      </c>
      <c r="I1101" s="61">
        <v>-1.5</v>
      </c>
      <c r="J1101" s="62" t="str">
        <f t="shared" si="228"/>
        <v>F-1</v>
      </c>
      <c r="K1101" s="61">
        <f t="shared" si="229"/>
        <v>-1</v>
      </c>
      <c r="L1101" s="228">
        <f>IF(K1101=0,0,
IF(J1101="D0.5",0.5*SUMIFS('Key Numbers'!$C$2:$C$71,'Key Numbers'!$A$2:$A$71,"&gt;="&amp;ABS($I1101),'Key Numbers'!$A$2:$A$71,"&lt;="&amp;ABS($H1101)),
IF(J1101="D-0.5",0.5*-1*SUMIFS('Key Numbers'!$C$2:$C$71,'Key Numbers'!$A$2:$A$71,"&lt;="&amp;ABS($I1101),'Key Numbers'!$A$2:$A$71,"&gt;="&amp;ABS($H1101)),
IF(J1101="F0.5",0.5*SUMIFS('Key Numbers'!$C$2:$C$71,'Key Numbers'!$A$2:$A$71,"&lt;="&amp;ABS($I1101),'Key Numbers'!$A$2:$A$71,"&gt;="&amp;ABS($H1101)),
IF(J1101="F-0.5",0.5*-1*SUMIFS('Key Numbers'!$C$2:$C$71,'Key Numbers'!$A$2:$A$71,"&gt;="&amp;ABS($I1101),'Key Numbers'!$A$2:$A$71,"&lt;="&amp;ABS($H1101)),
IF(AND(LEFT(J1101,1)="F",K1101&lt;0),-1*SUMIFS('Key Numbers'!$C$2:$C$71,'Key Numbers'!$A$2:$A$71,"&gt;="&amp;ABS($I1101),'Key Numbers'!$A$2:$A$71,"&lt;="&amp;ABS($H1101)),
IF(AND(LEFT(J1101,1)="F",K1101&gt;0),SUMIFS('Key Numbers'!$C$2:$C$71,'Key Numbers'!$A$2:$A$71,"&lt;="&amp;ABS($I1101),'Key Numbers'!$A$2:$A$71,"&gt;="&amp;ABS($H1101)),
IF(AND(LEFT(J1101,1)="D",K1101&lt;0),-1*SUMIFS('Key Numbers'!$C$2:$C$71,'Key Numbers'!$A$2:$A$71,"&lt;="&amp;ABS($I1101),'Key Numbers'!$A$2:$A$71,"&gt;="&amp;ABS($H1101)),
SUMIFS('Key Numbers'!$C$2:$C$71,'Key Numbers'!$A$2:$A$71,"&gt;="&amp;ABS($I1101),'Key Numbers'!$A$2:$A$71,"&lt;="&amp;ABS($H1101))))))))))</f>
        <v>-5.6880733944954132E-2</v>
      </c>
      <c r="M1101" s="6" cm="1">
        <f t="array" ref="M1101">IFERROR(INDEX(DVOA!$E$2:$E$20095,MATCH($F1101&amp;$A1101-1&amp;$B1101,DVOA!$C$2:$C$20095&amp;DVOA!$A$2:$A20323&amp;DVOA!$B$2:$B$20095,0)),0)</f>
        <v>0.42</v>
      </c>
      <c r="N1101" s="6" cm="1">
        <f t="array" ref="N1101">IFERROR(INDEX(WDVOA!$W$2:$W$1616,MATCH($F1101&amp;$A1101-1&amp;$B1101,WDVOA!$U$2:$U$19616&amp;WDVOA!$V$2:$V$19616&amp;WDVOA!$B$2:$B$19616,0)),0)</f>
        <v>0</v>
      </c>
      <c r="O1101" s="6" cm="1">
        <f t="array" ref="O1101">IFERROR(INDEX(DVOA!$AC$2:$AC$20095,MATCH($F1101&amp;$A1101-1&amp;$B1101,DVOA!$C$2:$C$20095&amp;DVOA!$A$2:$A$20095&amp;DVOA!$B$2:$B$20095,0)
),0)</f>
        <v>0.04</v>
      </c>
      <c r="P1101" s="6" cm="1">
        <f t="array" ref="P1101">IFERROR(INDEX(DVOA!$E$2:$E$20095,MATCH($G1101&amp;$A1101-1&amp;$B1101,DVOA!$C$2:$C$20095&amp;DVOA!$A$2:$A20323&amp;DVOA!$B$2:$B$20095,0)),0)</f>
        <v>0.46</v>
      </c>
      <c r="Q1101" s="6" cm="1">
        <f t="array" ref="Q1101">IFERROR(INDEX(WDVOA!$W$2:$W$1616,MATCH($G1101&amp;$A1101-1&amp;$B1101,WDVOA!$U$2:$U$19616&amp;WDVOA!$V$2:$V$19616&amp;WDVOA!$B$2:$B$19616,0)),0)</f>
        <v>0</v>
      </c>
      <c r="R1101" s="6" cm="1">
        <f t="array" ref="R1101">IFERROR(INDEX(DVOA!$AC$2:$AC$20095,MATCH($G1101&amp;$A1101-1&amp;$B1101,DVOA!$C$2:$C$20095&amp;DVOA!$A$2:$A$20095&amp;DVOA!$B$2:$B$20095,0)
),0)</f>
        <v>0.12</v>
      </c>
      <c r="S1101" s="6">
        <f>AVERAGE(O1101,R1101)</f>
        <v>0.08</v>
      </c>
      <c r="T1101" s="104">
        <f t="shared" si="230"/>
        <v>-4.0000000000000036E-2</v>
      </c>
      <c r="U1101" s="104" t="str">
        <f t="shared" si="231"/>
        <v/>
      </c>
      <c r="V1101" s="26" cm="1">
        <f t="array" ref="V1101">IFERROR(IF(E1101="H",INDEX('DVOA Pred'!$G$2:$G$1000,MATCH($F1101&amp;$B1101&amp;$A1101,'DVOA Pred'!$C$2:$C$1000&amp;'DVOA Pred'!$A$2:$A$1000&amp;'DVOA Pred'!$B$2:$B$1000,0)),
INDEX('DVOA Pred'!$H$2:$H$1000,MATCH($F1101&amp;$B1101&amp;$A1101,'DVOA Pred'!$D$2:$D$1000&amp;'DVOA Pred'!$A$2:$A$1000&amp;'DVOA Pred'!$B$2:$B$1000,0))),"")</f>
        <v>-3.3000000000000007</v>
      </c>
      <c r="W1101" s="26">
        <f t="shared" si="232"/>
        <v>0.80000000000000071</v>
      </c>
      <c r="X1101" s="26">
        <f t="shared" si="233"/>
        <v>1.8000000000000007</v>
      </c>
      <c r="Y1101" s="6">
        <f>IFERROR((PERCENTRANK($L$2:$L$20355,L1101)*Multiples!$B$3)+((PERCENTRANK($W$2:$W$20355,W1101)*(1-Multiples!$B$3))),"")</f>
        <v>0.36080000000000001</v>
      </c>
      <c r="Z1101" s="64"/>
      <c r="AA1101" s="64"/>
      <c r="AB1101" s="24" t="str">
        <f t="shared" si="234"/>
        <v/>
      </c>
      <c r="AC1101" s="24" t="str">
        <f t="shared" si="235"/>
        <v/>
      </c>
      <c r="AD1101" s="24" t="str">
        <f t="shared" si="236"/>
        <v/>
      </c>
      <c r="AE1101" s="99" t="str">
        <f t="shared" si="237"/>
        <v/>
      </c>
      <c r="AF1101" s="99" t="str">
        <f t="shared" si="238"/>
        <v/>
      </c>
      <c r="AG1101" s="64"/>
      <c r="AH1101" s="105"/>
      <c r="AI1101" s="105"/>
      <c r="AJ1101" s="66"/>
    </row>
    <row r="1102" spans="1:36" x14ac:dyDescent="0.25">
      <c r="A1102" s="7">
        <v>2</v>
      </c>
      <c r="B1102" s="5">
        <v>2024</v>
      </c>
      <c r="C1102" s="5" t="str">
        <f t="shared" si="227"/>
        <v>2024 W2</v>
      </c>
      <c r="D1102" s="5">
        <v>487</v>
      </c>
      <c r="E1102" s="5" t="s">
        <v>651</v>
      </c>
      <c r="F1102" s="5" t="s">
        <v>45</v>
      </c>
      <c r="G1102" s="5" t="s">
        <v>9</v>
      </c>
      <c r="H1102" s="5">
        <v>3.5</v>
      </c>
      <c r="I1102" s="61">
        <v>3.5</v>
      </c>
      <c r="J1102" s="62" t="str">
        <f t="shared" si="228"/>
        <v>D0</v>
      </c>
      <c r="K1102" s="61">
        <f t="shared" si="229"/>
        <v>0</v>
      </c>
      <c r="L1102" s="228">
        <f>IF(K1102=0,0,
IF(J1102="D0.5",0.5*SUMIFS('Key Numbers'!$C$2:$C$71,'Key Numbers'!$A$2:$A$71,"&gt;="&amp;ABS($I1102),'Key Numbers'!$A$2:$A$71,"&lt;="&amp;ABS($H1102)),
IF(J1102="D-0.5",0.5*-1*SUMIFS('Key Numbers'!$C$2:$C$71,'Key Numbers'!$A$2:$A$71,"&lt;="&amp;ABS($I1102),'Key Numbers'!$A$2:$A$71,"&gt;="&amp;ABS($H1102)),
IF(J1102="F0.5",0.5*SUMIFS('Key Numbers'!$C$2:$C$71,'Key Numbers'!$A$2:$A$71,"&lt;="&amp;ABS($I1102),'Key Numbers'!$A$2:$A$71,"&gt;="&amp;ABS($H1102)),
IF(J1102="F-0.5",0.5*-1*SUMIFS('Key Numbers'!$C$2:$C$71,'Key Numbers'!$A$2:$A$71,"&gt;="&amp;ABS($I1102),'Key Numbers'!$A$2:$A$71,"&lt;="&amp;ABS($H1102)),
IF(AND(LEFT(J1102,1)="F",K1102&lt;0),-1*SUMIFS('Key Numbers'!$C$2:$C$71,'Key Numbers'!$A$2:$A$71,"&gt;="&amp;ABS($I1102),'Key Numbers'!$A$2:$A$71,"&lt;="&amp;ABS($H1102)),
IF(AND(LEFT(J1102,1)="F",K1102&gt;0),SUMIFS('Key Numbers'!$C$2:$C$71,'Key Numbers'!$A$2:$A$71,"&lt;="&amp;ABS($I1102),'Key Numbers'!$A$2:$A$71,"&gt;="&amp;ABS($H1102)),
IF(AND(LEFT(J1102,1)="D",K1102&lt;0),-1*SUMIFS('Key Numbers'!$C$2:$C$71,'Key Numbers'!$A$2:$A$71,"&lt;="&amp;ABS($I1102),'Key Numbers'!$A$2:$A$71,"&gt;="&amp;ABS($H1102)),
SUMIFS('Key Numbers'!$C$2:$C$71,'Key Numbers'!$A$2:$A$71,"&gt;="&amp;ABS($I1102),'Key Numbers'!$A$2:$A$71,"&lt;="&amp;ABS($H1102))))))))))</f>
        <v>0</v>
      </c>
      <c r="M1102" s="6" cm="1">
        <f t="array" ref="M1102">IFERROR(INDEX(DVOA!$E$2:$E$20095,MATCH($F1102&amp;$A1102-1&amp;$B1102,DVOA!$C$2:$C$20095&amp;DVOA!$A$2:$A20353&amp;DVOA!$B$2:$B$20095,0)),0)</f>
        <v>-0.252</v>
      </c>
      <c r="N1102" s="6" cm="1">
        <f t="array" ref="N1102">IFERROR(INDEX(WDVOA!$W$2:$W$1616,MATCH($F1102&amp;$A1102-1&amp;$B1102,WDVOA!$U$2:$U$19616&amp;WDVOA!$V$2:$V$19616&amp;WDVOA!$B$2:$B$19616,0)),0)</f>
        <v>0</v>
      </c>
      <c r="O1102" s="6" cm="1">
        <f t="array" ref="O1102">IFERROR(INDEX(DVOA!$AC$2:$AC$20095,MATCH($F1102&amp;$A1102-1&amp;$B1102,DVOA!$C$2:$C$20095&amp;DVOA!$A$2:$A$20095&amp;DVOA!$B$2:$B$20095,0)
),0)</f>
        <v>0</v>
      </c>
      <c r="P1102" s="6" cm="1">
        <f t="array" ref="P1102">IFERROR(INDEX(DVOA!$E$2:$E$20095,MATCH($G1102&amp;$A1102-1&amp;$B1102,DVOA!$C$2:$C$20095&amp;DVOA!$A$2:$A20353&amp;DVOA!$B$2:$B$20095,0)),0)</f>
        <v>-0.315</v>
      </c>
      <c r="Q1102" s="6" cm="1">
        <f t="array" ref="Q1102">IFERROR(INDEX(WDVOA!$W$2:$W$1616,MATCH($G1102&amp;$A1102-1&amp;$B1102,WDVOA!$U$2:$U$19616&amp;WDVOA!$V$2:$V$19616&amp;WDVOA!$B$2:$B$19616,0)),0)</f>
        <v>0</v>
      </c>
      <c r="R1102" s="6" cm="1">
        <f t="array" ref="R1102">IFERROR(INDEX(DVOA!$AC$2:$AC$20095,MATCH($G1102&amp;$A1102-1&amp;$B1102,DVOA!$C$2:$C$20095&amp;DVOA!$A$2:$A$20095&amp;DVOA!$B$2:$B$20095,0)
),0)</f>
        <v>0</v>
      </c>
      <c r="S1102" s="6" t="str">
        <f>IF(O1102=0,"",AVERAGE(O1102,R1102))</f>
        <v/>
      </c>
      <c r="T1102" s="104">
        <f t="shared" si="230"/>
        <v>6.3E-2</v>
      </c>
      <c r="U1102" s="104" t="str">
        <f t="shared" si="231"/>
        <v/>
      </c>
      <c r="V1102" s="26" cm="1">
        <f t="array" ref="V1102">IFERROR(IF(E1102="H",INDEX('DVOA Pred'!$G$2:$G$1000,MATCH($F1102&amp;$B1102&amp;$A1102,'DVOA Pred'!$C$2:$C$1000&amp;'DVOA Pred'!$A$2:$A$1000&amp;'DVOA Pred'!$B$2:$B$1000,0)),
INDEX('DVOA Pred'!$H$2:$H$1000,MATCH($F1102&amp;$B1102&amp;$A1102,'DVOA Pred'!$D$2:$D$1000&amp;'DVOA Pred'!$A$2:$A$1000&amp;'DVOA Pred'!$B$2:$B$1000,0))),"")</f>
        <v>4.1000000000000014</v>
      </c>
      <c r="W1102" s="26">
        <f t="shared" si="232"/>
        <v>-0.60000000000000142</v>
      </c>
      <c r="X1102" s="26">
        <f t="shared" si="233"/>
        <v>-0.60000000000000142</v>
      </c>
      <c r="Y1102" s="6">
        <f>IFERROR((PERCENTRANK($L$2:$L$20355,L1102)*Multiples!$B$3)+((PERCENTRANK($W$2:$W$20355,W1102)*(1-Multiples!$B$3))),"")</f>
        <v>0.35660000000000003</v>
      </c>
      <c r="Z1102" s="64">
        <v>17</v>
      </c>
      <c r="AA1102" s="64">
        <v>24</v>
      </c>
      <c r="AB1102" s="24">
        <f t="shared" si="234"/>
        <v>-7</v>
      </c>
      <c r="AC1102" s="24">
        <f t="shared" si="235"/>
        <v>-3.5</v>
      </c>
      <c r="AD1102" s="24">
        <f t="shared" si="236"/>
        <v>-3.5</v>
      </c>
      <c r="AE1102" s="99" t="str">
        <f t="shared" si="237"/>
        <v>No</v>
      </c>
      <c r="AF1102" s="99" t="str">
        <f t="shared" si="238"/>
        <v>No</v>
      </c>
      <c r="AG1102" s="64"/>
      <c r="AH1102" s="105"/>
      <c r="AI1102" s="105"/>
      <c r="AJ1102" s="66"/>
    </row>
    <row r="1103" spans="1:36" x14ac:dyDescent="0.25">
      <c r="A1103" s="160">
        <v>7</v>
      </c>
      <c r="B1103" s="161">
        <v>2024</v>
      </c>
      <c r="C1103" s="161" t="str">
        <f t="shared" si="227"/>
        <v>2024 W7</v>
      </c>
      <c r="D1103" s="161">
        <v>571</v>
      </c>
      <c r="E1103" s="161" t="s">
        <v>651</v>
      </c>
      <c r="F1103" s="161" t="s">
        <v>38</v>
      </c>
      <c r="G1103" s="161" t="s">
        <v>18</v>
      </c>
      <c r="H1103" s="161">
        <v>3.5</v>
      </c>
      <c r="I1103" s="162">
        <v>3.5</v>
      </c>
      <c r="J1103" s="233" t="str">
        <f t="shared" si="228"/>
        <v>D0</v>
      </c>
      <c r="K1103" s="162">
        <f t="shared" si="229"/>
        <v>0</v>
      </c>
      <c r="L1103" s="227">
        <f>IF(K1103=0,0,
IF(J1103="D0.5",0.5*SUMIFS('Key Numbers'!$C$2:$C$71,'Key Numbers'!$A$2:$A$71,"&gt;="&amp;ABS($I1103),'Key Numbers'!$A$2:$A$71,"&lt;="&amp;ABS($H1103)),
IF(J1103="D-0.5",0.5*-1*SUMIFS('Key Numbers'!$C$2:$C$71,'Key Numbers'!$A$2:$A$71,"&lt;="&amp;ABS($I1103),'Key Numbers'!$A$2:$A$71,"&gt;="&amp;ABS($H1103)),
IF(J1103="F0.5",0.5*SUMIFS('Key Numbers'!$C$2:$C$71,'Key Numbers'!$A$2:$A$71,"&lt;="&amp;ABS($I1103),'Key Numbers'!$A$2:$A$71,"&gt;="&amp;ABS($H1103)),
IF(J1103="F-0.5",0.5*-1*SUMIFS('Key Numbers'!$C$2:$C$71,'Key Numbers'!$A$2:$A$71,"&gt;="&amp;ABS($I1103),'Key Numbers'!$A$2:$A$71,"&lt;="&amp;ABS($H1103)),
IF(AND(LEFT(J1103,1)="F",K1103&lt;0),-1*SUMIFS('Key Numbers'!$C$2:$C$71,'Key Numbers'!$A$2:$A$71,"&gt;="&amp;ABS($I1103),'Key Numbers'!$A$2:$A$71,"&lt;="&amp;ABS($H1103)),
IF(AND(LEFT(J1103,1)="F",K1103&gt;0),SUMIFS('Key Numbers'!$C$2:$C$71,'Key Numbers'!$A$2:$A$71,"&lt;="&amp;ABS($I1103),'Key Numbers'!$A$2:$A$71,"&gt;="&amp;ABS($H1103)),
IF(AND(LEFT(J1103,1)="D",K1103&lt;0),-1*SUMIFS('Key Numbers'!$C$2:$C$71,'Key Numbers'!$A$2:$A$71,"&lt;="&amp;ABS($I1103),'Key Numbers'!$A$2:$A$71,"&gt;="&amp;ABS($H1103)),
SUMIFS('Key Numbers'!$C$2:$C$71,'Key Numbers'!$A$2:$A$71,"&gt;="&amp;ABS($I1103),'Key Numbers'!$A$2:$A$71,"&lt;="&amp;ABS($H1103))))))))))</f>
        <v>0</v>
      </c>
      <c r="M1103" s="163" cm="1">
        <f t="array" ref="M1103">IFERROR(INDEX(DVOA!$E$2:$E$20095,MATCH($F1103&amp;$A1103-1&amp;$B1103,DVOA!$C$2:$C$20095&amp;DVOA!$A$2:$A20452&amp;DVOA!$B$2:$B$20095,0)),0)</f>
        <v>0.14800000000000002</v>
      </c>
      <c r="N1103" s="163" cm="1">
        <f t="array" ref="N1103">IFERROR(INDEX(WDVOA!$W$2:$W$1616,MATCH($F1103&amp;$A1103-1&amp;$B1103,WDVOA!$U$2:$U$19616&amp;WDVOA!$V$2:$V$19616&amp;WDVOA!$B$2:$B$19616,0)),0)</f>
        <v>0</v>
      </c>
      <c r="O1103" s="163" cm="1">
        <f t="array" ref="O1103">IFERROR(INDEX(DVOA!$AC$2:$AC$20095,MATCH($F1103&amp;$A1103-1&amp;$B1103,DVOA!$C$2:$C$20095&amp;DVOA!$A$2:$A$20095&amp;DVOA!$B$2:$B$20095,0)
),0)</f>
        <v>0.13400000000000001</v>
      </c>
      <c r="P1103" s="163" cm="1">
        <f t="array" ref="P1103">IFERROR(INDEX(DVOA!$E$2:$E$20095,MATCH($G1103&amp;$A1103-1&amp;$B1103,DVOA!$C$2:$C$20095&amp;DVOA!$A$2:$A20452&amp;DVOA!$B$2:$B$20095,0)),0)</f>
        <v>0.33200000000000002</v>
      </c>
      <c r="Q1103" s="163" cm="1">
        <f t="array" ref="Q1103">IFERROR(INDEX(WDVOA!$W$2:$W$1616,MATCH($G1103&amp;$A1103-1&amp;$B1103,WDVOA!$U$2:$U$19616&amp;WDVOA!$V$2:$V$19616&amp;WDVOA!$B$2:$B$19616,0)),0)</f>
        <v>0</v>
      </c>
      <c r="R1103" s="163" cm="1">
        <f t="array" ref="R1103">IFERROR(INDEX(DVOA!$AC$2:$AC$20095,MATCH($G1103&amp;$A1103-1&amp;$B1103,DVOA!$C$2:$C$20095&amp;DVOA!$A$2:$A$20095&amp;DVOA!$B$2:$B$20095,0)
),0)</f>
        <v>7.8E-2</v>
      </c>
      <c r="S1103" s="163">
        <f t="shared" ref="S1103:S1110" si="239">AVERAGE(O1103,R1103)</f>
        <v>0.10600000000000001</v>
      </c>
      <c r="T1103" s="229">
        <f t="shared" si="230"/>
        <v>-0.184</v>
      </c>
      <c r="U1103" s="229" t="str">
        <f t="shared" si="231"/>
        <v/>
      </c>
      <c r="V1103" s="164" cm="1">
        <f t="array" ref="V1103">IFERROR(IF(E1103="H",INDEX('DVOA Pred'!$G$2:$G$1000,MATCH($F1103&amp;$B1103&amp;$A1103,'DVOA Pred'!$C$2:$C$1000&amp;'DVOA Pred'!$A$2:$A$1000&amp;'DVOA Pred'!$B$2:$B$1000,0)),
INDEX('DVOA Pred'!$H$2:$H$1000,MATCH($F1103&amp;$B1103&amp;$A1103,'DVOA Pred'!$D$2:$D$1000&amp;'DVOA Pred'!$A$2:$A$1000&amp;'DVOA Pred'!$B$2:$B$1000,0))),"")</f>
        <v>4.1000000000000014</v>
      </c>
      <c r="W1103" s="164">
        <f t="shared" si="232"/>
        <v>-0.60000000000000142</v>
      </c>
      <c r="X1103" s="164">
        <f t="shared" si="233"/>
        <v>-0.60000000000000142</v>
      </c>
      <c r="Y1103" s="163">
        <f>IFERROR((PERCENTRANK($L$2:$L$20355,L1103)*Multiples!$B$3)+((PERCENTRANK($W$2:$W$20355,W1103)*(1-Multiples!$B$3))),"")</f>
        <v>0.35660000000000003</v>
      </c>
      <c r="Z1103" s="165">
        <v>31</v>
      </c>
      <c r="AA1103" s="165">
        <v>41</v>
      </c>
      <c r="AB1103" s="166">
        <f t="shared" si="234"/>
        <v>-10</v>
      </c>
      <c r="AC1103" s="166">
        <f t="shared" si="235"/>
        <v>-6.5</v>
      </c>
      <c r="AD1103" s="166">
        <f t="shared" si="236"/>
        <v>-6.5</v>
      </c>
      <c r="AE1103" s="167" t="str">
        <f t="shared" si="237"/>
        <v>No</v>
      </c>
      <c r="AF1103" s="167" t="str">
        <f t="shared" si="238"/>
        <v>No</v>
      </c>
      <c r="AG1103" s="165" t="s">
        <v>652</v>
      </c>
      <c r="AH1103" s="155"/>
      <c r="AI1103" s="236">
        <v>5</v>
      </c>
      <c r="AJ1103" s="181"/>
    </row>
    <row r="1104" spans="1:36" x14ac:dyDescent="0.25">
      <c r="A1104" s="160">
        <v>8</v>
      </c>
      <c r="B1104" s="161">
        <v>2024</v>
      </c>
      <c r="C1104" s="161" t="str">
        <f t="shared" si="227"/>
        <v>2024 W8</v>
      </c>
      <c r="D1104" s="161">
        <v>577</v>
      </c>
      <c r="E1104" s="161" t="s">
        <v>649</v>
      </c>
      <c r="F1104" s="161" t="s">
        <v>43</v>
      </c>
      <c r="G1104" s="161" t="s">
        <v>38</v>
      </c>
      <c r="H1104" s="161">
        <v>-2.5</v>
      </c>
      <c r="I1104" s="162">
        <v>-2.5</v>
      </c>
      <c r="J1104" s="233" t="str">
        <f t="shared" si="228"/>
        <v>F0</v>
      </c>
      <c r="K1104" s="162">
        <f t="shared" si="229"/>
        <v>0</v>
      </c>
      <c r="L1104" s="227">
        <f>IF(K1104=0,0,
IF(J1104="D0.5",0.5*SUMIFS('Key Numbers'!$C$2:$C$71,'Key Numbers'!$A$2:$A$71,"&gt;="&amp;ABS($I1104),'Key Numbers'!$A$2:$A$71,"&lt;="&amp;ABS($H1104)),
IF(J1104="D-0.5",0.5*-1*SUMIFS('Key Numbers'!$C$2:$C$71,'Key Numbers'!$A$2:$A$71,"&lt;="&amp;ABS($I1104),'Key Numbers'!$A$2:$A$71,"&gt;="&amp;ABS($H1104)),
IF(J1104="F0.5",0.5*SUMIFS('Key Numbers'!$C$2:$C$71,'Key Numbers'!$A$2:$A$71,"&lt;="&amp;ABS($I1104),'Key Numbers'!$A$2:$A$71,"&gt;="&amp;ABS($H1104)),
IF(J1104="F-0.5",0.5*-1*SUMIFS('Key Numbers'!$C$2:$C$71,'Key Numbers'!$A$2:$A$71,"&gt;="&amp;ABS($I1104),'Key Numbers'!$A$2:$A$71,"&lt;="&amp;ABS($H1104)),
IF(AND(LEFT(J1104,1)="F",K1104&lt;0),-1*SUMIFS('Key Numbers'!$C$2:$C$71,'Key Numbers'!$A$2:$A$71,"&gt;="&amp;ABS($I1104),'Key Numbers'!$A$2:$A$71,"&lt;="&amp;ABS($H1104)),
IF(AND(LEFT(J1104,1)="F",K1104&gt;0),SUMIFS('Key Numbers'!$C$2:$C$71,'Key Numbers'!$A$2:$A$71,"&lt;="&amp;ABS($I1104),'Key Numbers'!$A$2:$A$71,"&gt;="&amp;ABS($H1104)),
IF(AND(LEFT(J1104,1)="D",K1104&lt;0),-1*SUMIFS('Key Numbers'!$C$2:$C$71,'Key Numbers'!$A$2:$A$71,"&lt;="&amp;ABS($I1104),'Key Numbers'!$A$2:$A$71,"&gt;="&amp;ABS($H1104)),
SUMIFS('Key Numbers'!$C$2:$C$71,'Key Numbers'!$A$2:$A$71,"&gt;="&amp;ABS($I1104),'Key Numbers'!$A$2:$A$71,"&lt;="&amp;ABS($H1104))))))))))</f>
        <v>0</v>
      </c>
      <c r="M1104" s="163" cm="1">
        <f t="array" ref="M1104">IFERROR(INDEX(DVOA!$E$2:$E$20095,MATCH($F1104&amp;$A1104-1&amp;$B1104,DVOA!$C$2:$C$20095&amp;DVOA!$A$2:$A20465&amp;DVOA!$B$2:$B$20095,0)),0)</f>
        <v>3.5000000000000003E-2</v>
      </c>
      <c r="N1104" s="163" cm="1">
        <f t="array" ref="N1104">IFERROR(INDEX(WDVOA!$W$2:$W$1616,MATCH($F1104&amp;$A1104-1&amp;$B1104,WDVOA!$U$2:$U$19616&amp;WDVOA!$V$2:$V$19616&amp;WDVOA!$B$2:$B$19616,0)),0)</f>
        <v>8.1250000000000003E-2</v>
      </c>
      <c r="O1104" s="163" cm="1">
        <f t="array" ref="O1104">IFERROR(INDEX(DVOA!$AC$2:$AC$20095,MATCH($F1104&amp;$A1104-1&amp;$B1104,DVOA!$C$2:$C$20095&amp;DVOA!$A$2:$A$20095&amp;DVOA!$B$2:$B$20095,0)
),0)</f>
        <v>4.8000000000000001E-2</v>
      </c>
      <c r="P1104" s="163" cm="1">
        <f t="array" ref="P1104">IFERROR(INDEX(DVOA!$E$2:$E$20095,MATCH($G1104&amp;$A1104-1&amp;$B1104,DVOA!$C$2:$C$20095&amp;DVOA!$A$2:$A20465&amp;DVOA!$B$2:$B$20095,0)),0)</f>
        <v>9.9000000000000005E-2</v>
      </c>
      <c r="Q1104" s="163" cm="1">
        <f t="array" ref="Q1104">IFERROR(INDEX(WDVOA!$W$2:$W$1616,MATCH($G1104&amp;$A1104-1&amp;$B1104,WDVOA!$U$2:$U$19616&amp;WDVOA!$V$2:$V$19616&amp;WDVOA!$B$2:$B$19616,0)),0)</f>
        <v>0.11899999999999999</v>
      </c>
      <c r="R1104" s="163" cm="1">
        <f t="array" ref="R1104">IFERROR(INDEX(DVOA!$AC$2:$AC$20095,MATCH($G1104&amp;$A1104-1&amp;$B1104,DVOA!$C$2:$C$20095&amp;DVOA!$A$2:$A$20095&amp;DVOA!$B$2:$B$20095,0)
),0)</f>
        <v>0.14599999999999999</v>
      </c>
      <c r="S1104" s="163">
        <f t="shared" si="239"/>
        <v>9.7000000000000003E-2</v>
      </c>
      <c r="T1104" s="229">
        <f t="shared" si="230"/>
        <v>-6.4000000000000001E-2</v>
      </c>
      <c r="U1104" s="229">
        <f t="shared" si="231"/>
        <v>-3.7749999999999992E-2</v>
      </c>
      <c r="V1104" s="164" cm="1">
        <f t="array" ref="V1104">IFERROR(IF(E1104="H",INDEX('DVOA Pred'!$G$2:$G$1000,MATCH($F1104&amp;$B1104&amp;$A1104,'DVOA Pred'!$C$2:$C$1000&amp;'DVOA Pred'!$A$2:$A$1000&amp;'DVOA Pred'!$B$2:$B$1000,0)),
INDEX('DVOA Pred'!$H$2:$H$1000,MATCH($F1104&amp;$B1104&amp;$A1104,'DVOA Pred'!$D$2:$D$1000&amp;'DVOA Pred'!$A$2:$A$1000&amp;'DVOA Pred'!$B$2:$B$1000,0))),"")</f>
        <v>-1.8000000000000007</v>
      </c>
      <c r="W1104" s="164">
        <f t="shared" si="232"/>
        <v>-0.69999999999999929</v>
      </c>
      <c r="X1104" s="164">
        <f t="shared" si="233"/>
        <v>-0.69999999999999929</v>
      </c>
      <c r="Y1104" s="163">
        <f>IFERROR((PERCENTRANK($L$2:$L$20355,L1104)*Multiples!$B$3)+((PERCENTRANK($W$2:$W$20355,W1104)*(1-Multiples!$B$3))),"")</f>
        <v>0.35099999999999998</v>
      </c>
      <c r="Z1104" s="165"/>
      <c r="AA1104" s="165"/>
      <c r="AB1104" s="166" t="str">
        <f t="shared" si="234"/>
        <v/>
      </c>
      <c r="AC1104" s="166" t="str">
        <f t="shared" si="235"/>
        <v/>
      </c>
      <c r="AD1104" s="166" t="str">
        <f t="shared" si="236"/>
        <v/>
      </c>
      <c r="AE1104" s="167" t="str">
        <f t="shared" si="237"/>
        <v/>
      </c>
      <c r="AF1104" s="167" t="str">
        <f t="shared" si="238"/>
        <v/>
      </c>
      <c r="AG1104" s="165"/>
      <c r="AH1104" s="155"/>
      <c r="AI1104" s="236"/>
      <c r="AJ1104" s="181"/>
    </row>
    <row r="1105" spans="1:36" x14ac:dyDescent="0.25">
      <c r="A1105" s="7">
        <v>3</v>
      </c>
      <c r="B1105" s="5">
        <v>2024</v>
      </c>
      <c r="C1105" s="5" t="str">
        <f t="shared" si="227"/>
        <v>2024 W3</v>
      </c>
      <c r="D1105" s="5">
        <v>507</v>
      </c>
      <c r="E1105" s="5" t="s">
        <v>651</v>
      </c>
      <c r="F1105" s="5" t="s">
        <v>53</v>
      </c>
      <c r="G1105" s="5" t="s">
        <v>51</v>
      </c>
      <c r="H1105" s="5">
        <v>-5.5</v>
      </c>
      <c r="I1105" s="61">
        <v>-5.5</v>
      </c>
      <c r="J1105" s="62" t="str">
        <f t="shared" si="228"/>
        <v>F0</v>
      </c>
      <c r="K1105" s="61">
        <f t="shared" si="229"/>
        <v>0</v>
      </c>
      <c r="L1105" s="228">
        <f>IF(K1105=0,0,
IF(J1105="D0.5",0.5*SUMIFS('Key Numbers'!$C$2:$C$71,'Key Numbers'!$A$2:$A$71,"&gt;="&amp;ABS($I1105),'Key Numbers'!$A$2:$A$71,"&lt;="&amp;ABS($H1105)),
IF(J1105="D-0.5",0.5*-1*SUMIFS('Key Numbers'!$C$2:$C$71,'Key Numbers'!$A$2:$A$71,"&lt;="&amp;ABS($I1105),'Key Numbers'!$A$2:$A$71,"&gt;="&amp;ABS($H1105)),
IF(J1105="F0.5",0.5*SUMIFS('Key Numbers'!$C$2:$C$71,'Key Numbers'!$A$2:$A$71,"&lt;="&amp;ABS($I1105),'Key Numbers'!$A$2:$A$71,"&gt;="&amp;ABS($H1105)),
IF(J1105="F-0.5",0.5*-1*SUMIFS('Key Numbers'!$C$2:$C$71,'Key Numbers'!$A$2:$A$71,"&gt;="&amp;ABS($I1105),'Key Numbers'!$A$2:$A$71,"&lt;="&amp;ABS($H1105)),
IF(AND(LEFT(J1105,1)="F",K1105&lt;0),-1*SUMIFS('Key Numbers'!$C$2:$C$71,'Key Numbers'!$A$2:$A$71,"&gt;="&amp;ABS($I1105),'Key Numbers'!$A$2:$A$71,"&lt;="&amp;ABS($H1105)),
IF(AND(LEFT(J1105,1)="F",K1105&gt;0),SUMIFS('Key Numbers'!$C$2:$C$71,'Key Numbers'!$A$2:$A$71,"&lt;="&amp;ABS($I1105),'Key Numbers'!$A$2:$A$71,"&gt;="&amp;ABS($H1105)),
IF(AND(LEFT(J1105,1)="D",K1105&lt;0),-1*SUMIFS('Key Numbers'!$C$2:$C$71,'Key Numbers'!$A$2:$A$71,"&lt;="&amp;ABS($I1105),'Key Numbers'!$A$2:$A$71,"&gt;="&amp;ABS($H1105)),
SUMIFS('Key Numbers'!$C$2:$C$71,'Key Numbers'!$A$2:$A$71,"&gt;="&amp;ABS($I1105),'Key Numbers'!$A$2:$A$71,"&lt;="&amp;ABS($H1105))))))))))</f>
        <v>0</v>
      </c>
      <c r="M1105" s="6" cm="1">
        <f t="array" ref="M1105">IFERROR(INDEX(DVOA!$E$2:$E$20095,MATCH($F1105&amp;$A1105-1&amp;$B1105,DVOA!$C$2:$C$20095&amp;DVOA!$A$2:$A20336&amp;DVOA!$B$2:$B$20095,0)),0)</f>
        <v>-0.33</v>
      </c>
      <c r="N1105" s="6" cm="1">
        <f t="array" ref="N1105">IFERROR(INDEX(WDVOA!$W$2:$W$1616,MATCH($F1105&amp;$A1105-1&amp;$B1105,WDVOA!$U$2:$U$19616&amp;WDVOA!$V$2:$V$19616&amp;WDVOA!$B$2:$B$19616,0)),0)</f>
        <v>0</v>
      </c>
      <c r="O1105" s="6" cm="1">
        <f t="array" ref="O1105">IFERROR(INDEX(DVOA!$AC$2:$AC$20095,MATCH($F1105&amp;$A1105-1&amp;$B1105,DVOA!$C$2:$C$20095&amp;DVOA!$A$2:$A$20095&amp;DVOA!$B$2:$B$20095,0)
),0)</f>
        <v>0</v>
      </c>
      <c r="P1105" s="6" cm="1">
        <f t="array" ref="P1105">IFERROR(INDEX(DVOA!$E$2:$E$20095,MATCH($G1105&amp;$A1105-1&amp;$B1105,DVOA!$C$2:$C$20095&amp;DVOA!$A$2:$A20336&amp;DVOA!$B$2:$B$20095,0)),0)</f>
        <v>-0.81</v>
      </c>
      <c r="Q1105" s="6" cm="1">
        <f t="array" ref="Q1105">IFERROR(INDEX(WDVOA!$W$2:$W$1616,MATCH($G1105&amp;$A1105-1&amp;$B1105,WDVOA!$U$2:$U$19616&amp;WDVOA!$V$2:$V$19616&amp;WDVOA!$B$2:$B$19616,0)),0)</f>
        <v>0</v>
      </c>
      <c r="R1105" s="6" cm="1">
        <f t="array" ref="R1105">IFERROR(INDEX(DVOA!$AC$2:$AC$20095,MATCH($G1105&amp;$A1105-1&amp;$B1105,DVOA!$C$2:$C$20095&amp;DVOA!$A$2:$A$20095&amp;DVOA!$B$2:$B$20095,0)
),0)</f>
        <v>0.03</v>
      </c>
      <c r="S1105" s="6">
        <f t="shared" si="239"/>
        <v>1.4999999999999999E-2</v>
      </c>
      <c r="T1105" s="104">
        <f t="shared" si="230"/>
        <v>0.48000000000000004</v>
      </c>
      <c r="U1105" s="104" t="str">
        <f t="shared" si="231"/>
        <v/>
      </c>
      <c r="V1105" s="26" cm="1">
        <f t="array" ref="V1105">IFERROR(IF(E1105="H",INDEX('DVOA Pred'!$G$2:$G$1000,MATCH($F1105&amp;$B1105&amp;$A1105,'DVOA Pred'!$C$2:$C$1000&amp;'DVOA Pred'!$A$2:$A$1000&amp;'DVOA Pred'!$B$2:$B$1000,0)),
INDEX('DVOA Pred'!$H$2:$H$1000,MATCH($F1105&amp;$B1105&amp;$A1105,'DVOA Pred'!$D$2:$D$1000&amp;'DVOA Pred'!$A$2:$A$1000&amp;'DVOA Pred'!$B$2:$B$1000,0))),"")</f>
        <v>-4.7000000000000028</v>
      </c>
      <c r="W1105" s="26">
        <f t="shared" si="232"/>
        <v>-0.79999999999999716</v>
      </c>
      <c r="X1105" s="26">
        <f t="shared" si="233"/>
        <v>-0.79999999999999716</v>
      </c>
      <c r="Y1105" s="6">
        <f>IFERROR((PERCENTRANK($L$2:$L$20355,L1105)*Multiples!$B$3)+((PERCENTRANK($W$2:$W$20355,W1105)*(1-Multiples!$B$3))),"")</f>
        <v>0.34899999999999998</v>
      </c>
      <c r="Z1105" s="64"/>
      <c r="AA1105" s="64"/>
      <c r="AB1105" s="24" t="str">
        <f t="shared" si="234"/>
        <v/>
      </c>
      <c r="AC1105" s="24" t="str">
        <f t="shared" si="235"/>
        <v/>
      </c>
      <c r="AD1105" s="24" t="str">
        <f t="shared" si="236"/>
        <v/>
      </c>
      <c r="AE1105" s="99" t="str">
        <f t="shared" si="237"/>
        <v/>
      </c>
      <c r="AF1105" s="99" t="str">
        <f t="shared" si="238"/>
        <v/>
      </c>
      <c r="AG1105" s="64" t="s">
        <v>652</v>
      </c>
      <c r="AH1105" s="105"/>
      <c r="AI1105" s="105">
        <v>3</v>
      </c>
      <c r="AJ1105" s="66"/>
    </row>
    <row r="1106" spans="1:36" x14ac:dyDescent="0.25">
      <c r="A1106" s="160">
        <v>7</v>
      </c>
      <c r="B1106" s="161">
        <v>2024</v>
      </c>
      <c r="C1106" s="161" t="str">
        <f t="shared" si="227"/>
        <v>2024 W7</v>
      </c>
      <c r="D1106" s="161">
        <v>561</v>
      </c>
      <c r="E1106" s="161" t="s">
        <v>649</v>
      </c>
      <c r="F1106" s="161" t="s">
        <v>30</v>
      </c>
      <c r="G1106" s="161" t="s">
        <v>43</v>
      </c>
      <c r="H1106" s="161">
        <v>2.5</v>
      </c>
      <c r="I1106" s="162">
        <v>3</v>
      </c>
      <c r="J1106" s="233" t="str">
        <f t="shared" si="228"/>
        <v>D-0.5</v>
      </c>
      <c r="K1106" s="162">
        <f t="shared" si="229"/>
        <v>-0.5</v>
      </c>
      <c r="L1106" s="227">
        <f>IF(K1106=0,0,
IF(J1106="D0.5",0.5*SUMIFS('Key Numbers'!$C$2:$C$71,'Key Numbers'!$A$2:$A$71,"&gt;="&amp;ABS($I1106),'Key Numbers'!$A$2:$A$71,"&lt;="&amp;ABS($H1106)),
IF(J1106="D-0.5",0.5*-1*SUMIFS('Key Numbers'!$C$2:$C$71,'Key Numbers'!$A$2:$A$71,"&lt;="&amp;ABS($I1106),'Key Numbers'!$A$2:$A$71,"&gt;="&amp;ABS($H1106)),
IF(J1106="F0.5",0.5*SUMIFS('Key Numbers'!$C$2:$C$71,'Key Numbers'!$A$2:$A$71,"&lt;="&amp;ABS($I1106),'Key Numbers'!$A$2:$A$71,"&gt;="&amp;ABS($H1106)),
IF(J1106="F-0.5",0.5*-1*SUMIFS('Key Numbers'!$C$2:$C$71,'Key Numbers'!$A$2:$A$71,"&gt;="&amp;ABS($I1106),'Key Numbers'!$A$2:$A$71,"&lt;="&amp;ABS($H1106)),
IF(AND(LEFT(J1106,1)="F",K1106&lt;0),-1*SUMIFS('Key Numbers'!$C$2:$C$71,'Key Numbers'!$A$2:$A$71,"&gt;="&amp;ABS($I1106),'Key Numbers'!$A$2:$A$71,"&lt;="&amp;ABS($H1106)),
IF(AND(LEFT(J1106,1)="F",K1106&gt;0),SUMIFS('Key Numbers'!$C$2:$C$71,'Key Numbers'!$A$2:$A$71,"&lt;="&amp;ABS($I1106),'Key Numbers'!$A$2:$A$71,"&gt;="&amp;ABS($H1106)),
IF(AND(LEFT(J1106,1)="D",K1106&lt;0),-1*SUMIFS('Key Numbers'!$C$2:$C$71,'Key Numbers'!$A$2:$A$71,"&lt;="&amp;ABS($I1106),'Key Numbers'!$A$2:$A$71,"&gt;="&amp;ABS($H1106)),
SUMIFS('Key Numbers'!$C$2:$C$71,'Key Numbers'!$A$2:$A$71,"&gt;="&amp;ABS($I1106),'Key Numbers'!$A$2:$A$71,"&lt;="&amp;ABS($H1106))))))))))</f>
        <v>-7.247706422018349E-2</v>
      </c>
      <c r="M1106" s="163" cm="1">
        <f t="array" ref="M1106">IFERROR(INDEX(DVOA!$E$2:$E$20095,MATCH($F1106&amp;$A1106-1&amp;$B1106,DVOA!$C$2:$C$20095&amp;DVOA!$A$2:$A20433&amp;DVOA!$B$2:$B$20095,0)),0)</f>
        <v>8.900000000000001E-2</v>
      </c>
      <c r="N1106" s="163" cm="1">
        <f t="array" ref="N1106">IFERROR(INDEX(WDVOA!$W$2:$W$1616,MATCH($F1106&amp;$A1106-1&amp;$B1106,WDVOA!$U$2:$U$19616&amp;WDVOA!$V$2:$V$19616&amp;WDVOA!$B$2:$B$19616,0)),0)</f>
        <v>0</v>
      </c>
      <c r="O1106" s="163" cm="1">
        <f t="array" ref="O1106">IFERROR(INDEX(DVOA!$AC$2:$AC$20095,MATCH($F1106&amp;$A1106-1&amp;$B1106,DVOA!$C$2:$C$20095&amp;DVOA!$A$2:$A$20095&amp;DVOA!$B$2:$B$20095,0)
),0)</f>
        <v>0.14000000000000001</v>
      </c>
      <c r="P1106" s="163" cm="1">
        <f t="array" ref="P1106">IFERROR(INDEX(DVOA!$E$2:$E$20095,MATCH($G1106&amp;$A1106-1&amp;$B1106,DVOA!$C$2:$C$20095&amp;DVOA!$A$2:$A20433&amp;DVOA!$B$2:$B$20095,0)),0)</f>
        <v>0.13699999999999998</v>
      </c>
      <c r="Q1106" s="163" cm="1">
        <f t="array" ref="Q1106">IFERROR(INDEX(WDVOA!$W$2:$W$1616,MATCH($G1106&amp;$A1106-1&amp;$B1106,WDVOA!$U$2:$U$19616&amp;WDVOA!$V$2:$V$19616&amp;WDVOA!$B$2:$B$19616,0)),0)</f>
        <v>0</v>
      </c>
      <c r="R1106" s="163" cm="1">
        <f t="array" ref="R1106">IFERROR(INDEX(DVOA!$AC$2:$AC$20095,MATCH($G1106&amp;$A1106-1&amp;$B1106,DVOA!$C$2:$C$20095&amp;DVOA!$A$2:$A$20095&amp;DVOA!$B$2:$B$20095,0)
),0)</f>
        <v>2.1000000000000001E-2</v>
      </c>
      <c r="S1106" s="163">
        <f t="shared" si="239"/>
        <v>8.0500000000000002E-2</v>
      </c>
      <c r="T1106" s="229">
        <f t="shared" si="230"/>
        <v>-4.7999999999999973E-2</v>
      </c>
      <c r="U1106" s="229" t="str">
        <f t="shared" si="231"/>
        <v/>
      </c>
      <c r="V1106" s="164" cm="1">
        <f t="array" ref="V1106">IFERROR(IF(E1106="H",INDEX('DVOA Pred'!$G$2:$G$1000,MATCH($F1106&amp;$B1106&amp;$A1106,'DVOA Pred'!$C$2:$C$1000&amp;'DVOA Pred'!$A$2:$A$1000&amp;'DVOA Pred'!$B$2:$B$1000,0)),
INDEX('DVOA Pred'!$H$2:$H$1000,MATCH($F1106&amp;$B1106&amp;$A1106,'DVOA Pred'!$D$2:$D$1000&amp;'DVOA Pred'!$A$2:$A$1000&amp;'DVOA Pred'!$B$2:$B$1000,0))),"")</f>
        <v>1.3000000000000007</v>
      </c>
      <c r="W1106" s="164">
        <f t="shared" si="232"/>
        <v>1.1999999999999993</v>
      </c>
      <c r="X1106" s="164">
        <f t="shared" si="233"/>
        <v>1.6999999999999993</v>
      </c>
      <c r="Y1106" s="163">
        <f>IFERROR((PERCENTRANK($L$2:$L$20355,L1106)*Multiples!$B$3)+((PERCENTRANK($W$2:$W$20355,W1106)*(1-Multiples!$B$3))),"")</f>
        <v>0.34360000000000002</v>
      </c>
      <c r="Z1106" s="165">
        <v>34</v>
      </c>
      <c r="AA1106" s="165">
        <v>14</v>
      </c>
      <c r="AB1106" s="166">
        <f t="shared" si="234"/>
        <v>20</v>
      </c>
      <c r="AC1106" s="166">
        <f t="shared" si="235"/>
        <v>22.5</v>
      </c>
      <c r="AD1106" s="166">
        <f t="shared" si="236"/>
        <v>23</v>
      </c>
      <c r="AE1106" s="167" t="str">
        <f t="shared" si="237"/>
        <v>Yes</v>
      </c>
      <c r="AF1106" s="167" t="str">
        <f t="shared" si="238"/>
        <v>Yes</v>
      </c>
      <c r="AG1106" s="165"/>
      <c r="AH1106" s="155"/>
      <c r="AI1106" s="236"/>
      <c r="AJ1106" s="181"/>
    </row>
    <row r="1107" spans="1:36" x14ac:dyDescent="0.25">
      <c r="A1107" s="160">
        <v>4</v>
      </c>
      <c r="B1107" s="161">
        <v>2024</v>
      </c>
      <c r="C1107" s="5" t="str">
        <f t="shared" si="227"/>
        <v>2024 W4</v>
      </c>
      <c r="D1107" s="161">
        <v>522</v>
      </c>
      <c r="E1107" s="161" t="s">
        <v>649</v>
      </c>
      <c r="F1107" s="161" t="s">
        <v>39</v>
      </c>
      <c r="G1107" s="161" t="s">
        <v>9</v>
      </c>
      <c r="H1107" s="161">
        <v>7.5</v>
      </c>
      <c r="I1107" s="162">
        <v>8</v>
      </c>
      <c r="J1107" s="233" t="str">
        <f t="shared" si="228"/>
        <v>D-0.5</v>
      </c>
      <c r="K1107" s="162">
        <f t="shared" si="229"/>
        <v>-0.5</v>
      </c>
      <c r="L1107" s="227">
        <f>IF(K1107=0,0,
IF(J1107="D0.5",0.5*SUMIFS('Key Numbers'!$C$2:$C$71,'Key Numbers'!$A$2:$A$71,"&gt;="&amp;ABS($I1107),'Key Numbers'!$A$2:$A$71,"&lt;="&amp;ABS($H1107)),
IF(J1107="D-0.5",0.5*-1*SUMIFS('Key Numbers'!$C$2:$C$71,'Key Numbers'!$A$2:$A$71,"&lt;="&amp;ABS($I1107),'Key Numbers'!$A$2:$A$71,"&gt;="&amp;ABS($H1107)),
IF(J1107="F0.5",0.5*SUMIFS('Key Numbers'!$C$2:$C$71,'Key Numbers'!$A$2:$A$71,"&lt;="&amp;ABS($I1107),'Key Numbers'!$A$2:$A$71,"&gt;="&amp;ABS($H1107)),
IF(J1107="F-0.5",0.5*-1*SUMIFS('Key Numbers'!$C$2:$C$71,'Key Numbers'!$A$2:$A$71,"&gt;="&amp;ABS($I1107),'Key Numbers'!$A$2:$A$71,"&lt;="&amp;ABS($H1107)),
IF(AND(LEFT(J1107,1)="F",K1107&lt;0),-1*SUMIFS('Key Numbers'!$C$2:$C$71,'Key Numbers'!$A$2:$A$71,"&gt;="&amp;ABS($I1107),'Key Numbers'!$A$2:$A$71,"&lt;="&amp;ABS($H1107)),
IF(AND(LEFT(J1107,1)="F",K1107&gt;0),SUMIFS('Key Numbers'!$C$2:$C$71,'Key Numbers'!$A$2:$A$71,"&lt;="&amp;ABS($I1107),'Key Numbers'!$A$2:$A$71,"&gt;="&amp;ABS($H1107)),
IF(AND(LEFT(J1107,1)="D",K1107&lt;0),-1*SUMIFS('Key Numbers'!$C$2:$C$71,'Key Numbers'!$A$2:$A$71,"&lt;="&amp;ABS($I1107),'Key Numbers'!$A$2:$A$71,"&gt;="&amp;ABS($H1107)),
SUMIFS('Key Numbers'!$C$2:$C$71,'Key Numbers'!$A$2:$A$71,"&gt;="&amp;ABS($I1107),'Key Numbers'!$A$2:$A$71,"&lt;="&amp;ABS($H1107))))))))))</f>
        <v>-1.9266055045871561E-2</v>
      </c>
      <c r="M1107" s="163" cm="1">
        <f t="array" ref="M1107">IFERROR(INDEX(DVOA!$E$2:$E$20095,MATCH($F1107&amp;$A1107-1&amp;$B1107,DVOA!$C$2:$C$20095&amp;DVOA!$A$2:$A20407&amp;DVOA!$B$2:$B$20095,0)),0)</f>
        <v>-9.6000000000000002E-2</v>
      </c>
      <c r="N1107" s="163" cm="1">
        <f t="array" ref="N1107">IFERROR(INDEX(WDVOA!$W$2:$W$1616,MATCH($F1107&amp;$A1107-1&amp;$B1107,WDVOA!$U$2:$U$19616&amp;WDVOA!$V$2:$V$19616&amp;WDVOA!$B$2:$B$19616,0)),0)</f>
        <v>0</v>
      </c>
      <c r="O1107" s="163" cm="1">
        <f t="array" ref="O1107">IFERROR(INDEX(DVOA!$AC$2:$AC$20095,MATCH($F1107&amp;$A1107-1&amp;$B1107,DVOA!$C$2:$C$20095&amp;DVOA!$A$2:$A$20095&amp;DVOA!$B$2:$B$20095,0)
),0)</f>
        <v>6.0000000000000001E-3</v>
      </c>
      <c r="P1107" s="163" cm="1">
        <f t="array" ref="P1107">IFERROR(INDEX(DVOA!$E$2:$E$20095,MATCH($G1107&amp;$A1107-1&amp;$B1107,DVOA!$C$2:$C$20095&amp;DVOA!$A$2:$A20407&amp;DVOA!$B$2:$B$20095,0)),0)</f>
        <v>9.3000000000000013E-2</v>
      </c>
      <c r="Q1107" s="163" cm="1">
        <f t="array" ref="Q1107">IFERROR(INDEX(WDVOA!$W$2:$W$1616,MATCH($G1107&amp;$A1107-1&amp;$B1107,WDVOA!$U$2:$U$19616&amp;WDVOA!$V$2:$V$19616&amp;WDVOA!$B$2:$B$19616,0)),0)</f>
        <v>0</v>
      </c>
      <c r="R1107" s="163" cm="1">
        <f t="array" ref="R1107">IFERROR(INDEX(DVOA!$AC$2:$AC$20095,MATCH($G1107&amp;$A1107-1&amp;$B1107,DVOA!$C$2:$C$20095&amp;DVOA!$A$2:$A$20095&amp;DVOA!$B$2:$B$20095,0)
),0)</f>
        <v>5.4000000000000006E-2</v>
      </c>
      <c r="S1107" s="163">
        <f t="shared" si="239"/>
        <v>3.0000000000000002E-2</v>
      </c>
      <c r="T1107" s="229">
        <f t="shared" si="230"/>
        <v>-0.189</v>
      </c>
      <c r="U1107" s="229" t="str">
        <f t="shared" si="231"/>
        <v/>
      </c>
      <c r="V1107" s="164" cm="1">
        <f t="array" ref="V1107">IFERROR(IF(E1107="H",INDEX('DVOA Pred'!$G$2:$G$1000,MATCH($F1107&amp;$B1107&amp;$A1107,'DVOA Pred'!$C$2:$C$1000&amp;'DVOA Pred'!$A$2:$A$1000&amp;'DVOA Pred'!$B$2:$B$1000,0)),
INDEX('DVOA Pred'!$H$2:$H$1000,MATCH($F1107&amp;$B1107&amp;$A1107,'DVOA Pred'!$D$2:$D$1000&amp;'DVOA Pred'!$A$2:$A$1000&amp;'DVOA Pred'!$B$2:$B$1000,0))),"")</f>
        <v>8.1999999999999993</v>
      </c>
      <c r="W1107" s="164">
        <f t="shared" si="232"/>
        <v>-0.69999999999999929</v>
      </c>
      <c r="X1107" s="164">
        <f t="shared" si="233"/>
        <v>-0.19999999999999929</v>
      </c>
      <c r="Y1107" s="163">
        <f>IFERROR((PERCENTRANK($L$2:$L$20355,L1107)*Multiples!$B$3)+((PERCENTRANK($W$2:$W$20355,W1107)*(1-Multiples!$B$3))),"")</f>
        <v>0.33599999999999997</v>
      </c>
      <c r="Z1107" s="165">
        <v>10</v>
      </c>
      <c r="AA1107" s="165">
        <v>9</v>
      </c>
      <c r="AB1107" s="166">
        <f t="shared" si="234"/>
        <v>1</v>
      </c>
      <c r="AC1107" s="166">
        <f t="shared" si="235"/>
        <v>8.5</v>
      </c>
      <c r="AD1107" s="166">
        <f t="shared" si="236"/>
        <v>9</v>
      </c>
      <c r="AE1107" s="167" t="str">
        <f t="shared" si="237"/>
        <v>Yes</v>
      </c>
      <c r="AF1107" s="167" t="str">
        <f t="shared" si="238"/>
        <v>Yes</v>
      </c>
      <c r="AG1107" s="165"/>
      <c r="AH1107" s="155"/>
      <c r="AI1107" s="155"/>
      <c r="AJ1107" s="180"/>
    </row>
    <row r="1108" spans="1:36" x14ac:dyDescent="0.25">
      <c r="A1108" s="160">
        <v>5</v>
      </c>
      <c r="B1108" s="161">
        <v>2024</v>
      </c>
      <c r="C1108" s="5" t="str">
        <f t="shared" si="227"/>
        <v>2024 W5</v>
      </c>
      <c r="D1108" s="161">
        <v>535</v>
      </c>
      <c r="E1108" s="161" t="s">
        <v>651</v>
      </c>
      <c r="F1108" s="161" t="s">
        <v>24</v>
      </c>
      <c r="G1108" s="161" t="s">
        <v>18</v>
      </c>
      <c r="H1108" s="161">
        <v>2.5</v>
      </c>
      <c r="I1108" s="162">
        <v>2.5</v>
      </c>
      <c r="J1108" s="233" t="str">
        <f t="shared" si="228"/>
        <v>D0</v>
      </c>
      <c r="K1108" s="162">
        <f t="shared" si="229"/>
        <v>0</v>
      </c>
      <c r="L1108" s="227">
        <f>IF(K1108=0,0,
IF(J1108="D0.5",0.5*SUMIFS('Key Numbers'!$C$2:$C$71,'Key Numbers'!$A$2:$A$71,"&gt;="&amp;ABS($I1108),'Key Numbers'!$A$2:$A$71,"&lt;="&amp;ABS($H1108)),
IF(J1108="D-0.5",0.5*-1*SUMIFS('Key Numbers'!$C$2:$C$71,'Key Numbers'!$A$2:$A$71,"&lt;="&amp;ABS($I1108),'Key Numbers'!$A$2:$A$71,"&gt;="&amp;ABS($H1108)),
IF(J1108="F0.5",0.5*SUMIFS('Key Numbers'!$C$2:$C$71,'Key Numbers'!$A$2:$A$71,"&lt;="&amp;ABS($I1108),'Key Numbers'!$A$2:$A$71,"&gt;="&amp;ABS($H1108)),
IF(J1108="F-0.5",0.5*-1*SUMIFS('Key Numbers'!$C$2:$C$71,'Key Numbers'!$A$2:$A$71,"&gt;="&amp;ABS($I1108),'Key Numbers'!$A$2:$A$71,"&lt;="&amp;ABS($H1108)),
IF(AND(LEFT(J1108,1)="F",K1108&lt;0),-1*SUMIFS('Key Numbers'!$C$2:$C$71,'Key Numbers'!$A$2:$A$71,"&gt;="&amp;ABS($I1108),'Key Numbers'!$A$2:$A$71,"&lt;="&amp;ABS($H1108)),
IF(AND(LEFT(J1108,1)="F",K1108&gt;0),SUMIFS('Key Numbers'!$C$2:$C$71,'Key Numbers'!$A$2:$A$71,"&lt;="&amp;ABS($I1108),'Key Numbers'!$A$2:$A$71,"&gt;="&amp;ABS($H1108)),
IF(AND(LEFT(J1108,1)="D",K1108&lt;0),-1*SUMIFS('Key Numbers'!$C$2:$C$71,'Key Numbers'!$A$2:$A$71,"&lt;="&amp;ABS($I1108),'Key Numbers'!$A$2:$A$71,"&gt;="&amp;ABS($H1108)),
SUMIFS('Key Numbers'!$C$2:$C$71,'Key Numbers'!$A$2:$A$71,"&gt;="&amp;ABS($I1108),'Key Numbers'!$A$2:$A$71,"&lt;="&amp;ABS($H1108))))))))))</f>
        <v>0</v>
      </c>
      <c r="M1108" s="163" cm="1">
        <f t="array" ref="M1108">IFERROR(INDEX(DVOA!$E$2:$E$20095,MATCH($F1108&amp;$A1108-1&amp;$B1108,DVOA!$C$2:$C$20095&amp;DVOA!$A$2:$A20399&amp;DVOA!$B$2:$B$20095,0)),0)</f>
        <v>7.400000000000001E-2</v>
      </c>
      <c r="N1108" s="163" cm="1">
        <f t="array" ref="N1108">IFERROR(INDEX(WDVOA!$W$2:$W$1616,MATCH($F1108&amp;$A1108-1&amp;$B1108,WDVOA!$U$2:$U$19616&amp;WDVOA!$V$2:$V$19616&amp;WDVOA!$B$2:$B$19616,0)),0)</f>
        <v>0</v>
      </c>
      <c r="O1108" s="163" cm="1">
        <f t="array" ref="O1108">IFERROR(INDEX(DVOA!$AC$2:$AC$20095,MATCH($F1108&amp;$A1108-1&amp;$B1108,DVOA!$C$2:$C$20095&amp;DVOA!$A$2:$A$20095&amp;DVOA!$B$2:$B$20095,0)
),0)</f>
        <v>3.4000000000000002E-2</v>
      </c>
      <c r="P1108" s="163" cm="1">
        <f t="array" ref="P1108">IFERROR(INDEX(DVOA!$E$2:$E$20095,MATCH($G1108&amp;$A1108-1&amp;$B1108,DVOA!$C$2:$C$20095&amp;DVOA!$A$2:$A20399&amp;DVOA!$B$2:$B$20095,0)),0)</f>
        <v>0.38299999999999995</v>
      </c>
      <c r="Q1108" s="163" cm="1">
        <f t="array" ref="Q1108">IFERROR(INDEX(WDVOA!$W$2:$W$1616,MATCH($G1108&amp;$A1108-1&amp;$B1108,WDVOA!$U$2:$U$19616&amp;WDVOA!$V$2:$V$19616&amp;WDVOA!$B$2:$B$19616,0)),0)</f>
        <v>0</v>
      </c>
      <c r="R1108" s="163" cm="1">
        <f t="array" ref="R1108">IFERROR(INDEX(DVOA!$AC$2:$AC$20095,MATCH($G1108&amp;$A1108-1&amp;$B1108,DVOA!$C$2:$C$20095&amp;DVOA!$A$2:$A$20095&amp;DVOA!$B$2:$B$20095,0)
),0)</f>
        <v>0.14399999999999999</v>
      </c>
      <c r="S1108" s="163">
        <f t="shared" si="239"/>
        <v>8.8999999999999996E-2</v>
      </c>
      <c r="T1108" s="229">
        <f t="shared" si="230"/>
        <v>-0.30899999999999994</v>
      </c>
      <c r="U1108" s="229" t="str">
        <f t="shared" si="231"/>
        <v/>
      </c>
      <c r="V1108" s="164" cm="1">
        <f t="array" ref="V1108">IFERROR(IF(E1108="H",INDEX('DVOA Pred'!$G$2:$G$1000,MATCH($F1108&amp;$B1108&amp;$A1108,'DVOA Pred'!$C$2:$C$1000&amp;'DVOA Pred'!$A$2:$A$1000&amp;'DVOA Pred'!$B$2:$B$1000,0)),
INDEX('DVOA Pred'!$H$2:$H$1000,MATCH($F1108&amp;$B1108&amp;$A1108,'DVOA Pred'!$D$2:$D$1000&amp;'DVOA Pred'!$A$2:$A$1000&amp;'DVOA Pred'!$B$2:$B$1000,0))),"")</f>
        <v>3.3999999999999986</v>
      </c>
      <c r="W1108" s="164">
        <f t="shared" si="232"/>
        <v>-0.89999999999999858</v>
      </c>
      <c r="X1108" s="164">
        <f t="shared" si="233"/>
        <v>-0.89999999999999858</v>
      </c>
      <c r="Y1108" s="163">
        <f>IFERROR((PERCENTRANK($L$2:$L$20355,L1108)*Multiples!$B$3)+((PERCENTRANK($W$2:$W$20355,W1108)*(1-Multiples!$B$3))),"")</f>
        <v>0.33579999999999999</v>
      </c>
      <c r="Z1108" s="165">
        <v>38</v>
      </c>
      <c r="AA1108" s="165">
        <v>41</v>
      </c>
      <c r="AB1108" s="166">
        <f t="shared" si="234"/>
        <v>-3</v>
      </c>
      <c r="AC1108" s="166">
        <f t="shared" si="235"/>
        <v>-0.5</v>
      </c>
      <c r="AD1108" s="166">
        <f t="shared" si="236"/>
        <v>-0.5</v>
      </c>
      <c r="AE1108" s="167" t="str">
        <f t="shared" si="237"/>
        <v>No</v>
      </c>
      <c r="AF1108" s="167" t="str">
        <f t="shared" si="238"/>
        <v>No</v>
      </c>
      <c r="AG1108" s="165"/>
      <c r="AH1108" s="155"/>
      <c r="AI1108" s="236"/>
      <c r="AJ1108" s="181"/>
    </row>
    <row r="1109" spans="1:36" x14ac:dyDescent="0.25">
      <c r="A1109" s="160">
        <v>6</v>
      </c>
      <c r="B1109" s="161">
        <v>2024</v>
      </c>
      <c r="C1109" s="5" t="str">
        <f t="shared" si="227"/>
        <v>2024 W6</v>
      </c>
      <c r="D1109" s="161">
        <v>544</v>
      </c>
      <c r="E1109" s="161" t="s">
        <v>649</v>
      </c>
      <c r="F1109" s="161" t="s">
        <v>1</v>
      </c>
      <c r="G1109" s="161" t="s">
        <v>30</v>
      </c>
      <c r="H1109" s="161">
        <v>-3.5</v>
      </c>
      <c r="I1109" s="162">
        <v>-3.5</v>
      </c>
      <c r="J1109" s="233" t="str">
        <f t="shared" si="228"/>
        <v>F0</v>
      </c>
      <c r="K1109" s="162">
        <f t="shared" si="229"/>
        <v>0</v>
      </c>
      <c r="L1109" s="227">
        <f>IF(K1109=0,0,
IF(J1109="D0.5",0.5*SUMIFS('Key Numbers'!$C$2:$C$71,'Key Numbers'!$A$2:$A$71,"&gt;="&amp;ABS($I1109),'Key Numbers'!$A$2:$A$71,"&lt;="&amp;ABS($H1109)),
IF(J1109="D-0.5",0.5*-1*SUMIFS('Key Numbers'!$C$2:$C$71,'Key Numbers'!$A$2:$A$71,"&lt;="&amp;ABS($I1109),'Key Numbers'!$A$2:$A$71,"&gt;="&amp;ABS($H1109)),
IF(J1109="F0.5",0.5*SUMIFS('Key Numbers'!$C$2:$C$71,'Key Numbers'!$A$2:$A$71,"&lt;="&amp;ABS($I1109),'Key Numbers'!$A$2:$A$71,"&gt;="&amp;ABS($H1109)),
IF(J1109="F-0.5",0.5*-1*SUMIFS('Key Numbers'!$C$2:$C$71,'Key Numbers'!$A$2:$A$71,"&gt;="&amp;ABS($I1109),'Key Numbers'!$A$2:$A$71,"&lt;="&amp;ABS($H1109)),
IF(AND(LEFT(J1109,1)="F",K1109&lt;0),-1*SUMIFS('Key Numbers'!$C$2:$C$71,'Key Numbers'!$A$2:$A$71,"&gt;="&amp;ABS($I1109),'Key Numbers'!$A$2:$A$71,"&lt;="&amp;ABS($H1109)),
IF(AND(LEFT(J1109,1)="F",K1109&gt;0),SUMIFS('Key Numbers'!$C$2:$C$71,'Key Numbers'!$A$2:$A$71,"&lt;="&amp;ABS($I1109),'Key Numbers'!$A$2:$A$71,"&gt;="&amp;ABS($H1109)),
IF(AND(LEFT(J1109,1)="D",K1109&lt;0),-1*SUMIFS('Key Numbers'!$C$2:$C$71,'Key Numbers'!$A$2:$A$71,"&lt;="&amp;ABS($I1109),'Key Numbers'!$A$2:$A$71,"&gt;="&amp;ABS($H1109)),
SUMIFS('Key Numbers'!$C$2:$C$71,'Key Numbers'!$A$2:$A$71,"&gt;="&amp;ABS($I1109),'Key Numbers'!$A$2:$A$71,"&lt;="&amp;ABS($H1109))))))))))</f>
        <v>0</v>
      </c>
      <c r="M1109" s="163" cm="1">
        <f t="array" ref="M1109">IFERROR(INDEX(DVOA!$E$2:$E$20095,MATCH($F1109&amp;$A1109-1&amp;$B1109,DVOA!$C$2:$C$20095&amp;DVOA!$A$2:$A20425&amp;DVOA!$B$2:$B$20095,0)),0)</f>
        <v>0.14300000000000002</v>
      </c>
      <c r="N1109" s="163" cm="1">
        <f t="array" ref="N1109">IFERROR(INDEX(WDVOA!$W$2:$W$1616,MATCH($F1109&amp;$A1109-1&amp;$B1109,WDVOA!$U$2:$U$19616&amp;WDVOA!$V$2:$V$19616&amp;WDVOA!$B$2:$B$19616,0)),0)</f>
        <v>0</v>
      </c>
      <c r="O1109" s="163" cm="1">
        <f t="array" ref="O1109">IFERROR(INDEX(DVOA!$AC$2:$AC$20095,MATCH($F1109&amp;$A1109-1&amp;$B1109,DVOA!$C$2:$C$20095&amp;DVOA!$A$2:$A$20095&amp;DVOA!$B$2:$B$20095,0)
),0)</f>
        <v>0.09</v>
      </c>
      <c r="P1109" s="163" cm="1">
        <f t="array" ref="P1109">IFERROR(INDEX(DVOA!$E$2:$E$20095,MATCH($G1109&amp;$A1109-1&amp;$B1109,DVOA!$C$2:$C$20095&amp;DVOA!$A$2:$A20425&amp;DVOA!$B$2:$B$20095,0)),0)</f>
        <v>0.155</v>
      </c>
      <c r="Q1109" s="163" cm="1">
        <f t="array" ref="Q1109">IFERROR(INDEX(WDVOA!$W$2:$W$1616,MATCH($G1109&amp;$A1109-1&amp;$B1109,WDVOA!$U$2:$U$19616&amp;WDVOA!$V$2:$V$19616&amp;WDVOA!$B$2:$B$19616,0)),0)</f>
        <v>0</v>
      </c>
      <c r="R1109" s="163" cm="1">
        <f t="array" ref="R1109">IFERROR(INDEX(DVOA!$AC$2:$AC$20095,MATCH($G1109&amp;$A1109-1&amp;$B1109,DVOA!$C$2:$C$20095&amp;DVOA!$A$2:$A$20095&amp;DVOA!$B$2:$B$20095,0)
),0)</f>
        <v>0.17699999999999999</v>
      </c>
      <c r="S1109" s="163">
        <f t="shared" si="239"/>
        <v>0.13350000000000001</v>
      </c>
      <c r="T1109" s="229">
        <f t="shared" si="230"/>
        <v>-1.1999999999999983E-2</v>
      </c>
      <c r="U1109" s="229" t="str">
        <f t="shared" si="231"/>
        <v/>
      </c>
      <c r="V1109" s="164" cm="1">
        <f t="array" ref="V1109">IFERROR(IF(E1109="H",INDEX('DVOA Pred'!$G$2:$G$1000,MATCH($F1109&amp;$B1109&amp;$A1109,'DVOA Pred'!$C$2:$C$1000&amp;'DVOA Pred'!$A$2:$A$1000&amp;'DVOA Pred'!$B$2:$B$1000,0)),
INDEX('DVOA Pred'!$H$2:$H$1000,MATCH($F1109&amp;$B1109&amp;$A1109,'DVOA Pred'!$D$2:$D$1000&amp;'DVOA Pred'!$A$2:$A$1000&amp;'DVOA Pred'!$B$2:$B$1000,0))),"")</f>
        <v>-2.6000000000000014</v>
      </c>
      <c r="W1109" s="164">
        <f t="shared" si="232"/>
        <v>-0.89999999999999858</v>
      </c>
      <c r="X1109" s="164">
        <f t="shared" si="233"/>
        <v>-0.89999999999999858</v>
      </c>
      <c r="Y1109" s="163">
        <f>IFERROR((PERCENTRANK($L$2:$L$20355,L1109)*Multiples!$B$3)+((PERCENTRANK($W$2:$W$20355,W1109)*(1-Multiples!$B$3))),"")</f>
        <v>0.33579999999999999</v>
      </c>
      <c r="Z1109" s="165">
        <v>36</v>
      </c>
      <c r="AA1109" s="165">
        <v>24</v>
      </c>
      <c r="AB1109" s="166">
        <f t="shared" si="234"/>
        <v>12</v>
      </c>
      <c r="AC1109" s="166">
        <f t="shared" si="235"/>
        <v>8.5</v>
      </c>
      <c r="AD1109" s="166">
        <f t="shared" si="236"/>
        <v>8.5</v>
      </c>
      <c r="AE1109" s="167" t="str">
        <f t="shared" si="237"/>
        <v>Yes</v>
      </c>
      <c r="AF1109" s="167" t="str">
        <f t="shared" si="238"/>
        <v>Yes</v>
      </c>
      <c r="AG1109" s="165"/>
      <c r="AH1109" s="155"/>
      <c r="AI1109" s="236"/>
      <c r="AJ1109" s="181"/>
    </row>
    <row r="1110" spans="1:36" x14ac:dyDescent="0.25">
      <c r="A1110" s="160">
        <v>4</v>
      </c>
      <c r="B1110" s="161">
        <v>2024</v>
      </c>
      <c r="C1110" s="5" t="str">
        <f t="shared" si="227"/>
        <v>2024 W4</v>
      </c>
      <c r="D1110" s="161">
        <v>523</v>
      </c>
      <c r="E1110" s="161" t="s">
        <v>649</v>
      </c>
      <c r="F1110" s="161" t="s">
        <v>26</v>
      </c>
      <c r="G1110" s="161" t="s">
        <v>23</v>
      </c>
      <c r="H1110" s="161">
        <v>3.5</v>
      </c>
      <c r="I1110" s="162">
        <v>3.5</v>
      </c>
      <c r="J1110" s="233" t="str">
        <f t="shared" si="228"/>
        <v>D0</v>
      </c>
      <c r="K1110" s="162">
        <f t="shared" si="229"/>
        <v>0</v>
      </c>
      <c r="L1110" s="227">
        <f>IF(K1110=0,0,
IF(J1110="D0.5",0.5*SUMIFS('Key Numbers'!$C$2:$C$71,'Key Numbers'!$A$2:$A$71,"&gt;="&amp;ABS($I1110),'Key Numbers'!$A$2:$A$71,"&lt;="&amp;ABS($H1110)),
IF(J1110="D-0.5",0.5*-1*SUMIFS('Key Numbers'!$C$2:$C$71,'Key Numbers'!$A$2:$A$71,"&lt;="&amp;ABS($I1110),'Key Numbers'!$A$2:$A$71,"&gt;="&amp;ABS($H1110)),
IF(J1110="F0.5",0.5*SUMIFS('Key Numbers'!$C$2:$C$71,'Key Numbers'!$A$2:$A$71,"&lt;="&amp;ABS($I1110),'Key Numbers'!$A$2:$A$71,"&gt;="&amp;ABS($H1110)),
IF(J1110="F-0.5",0.5*-1*SUMIFS('Key Numbers'!$C$2:$C$71,'Key Numbers'!$A$2:$A$71,"&gt;="&amp;ABS($I1110),'Key Numbers'!$A$2:$A$71,"&lt;="&amp;ABS($H1110)),
IF(AND(LEFT(J1110,1)="F",K1110&lt;0),-1*SUMIFS('Key Numbers'!$C$2:$C$71,'Key Numbers'!$A$2:$A$71,"&gt;="&amp;ABS($I1110),'Key Numbers'!$A$2:$A$71,"&lt;="&amp;ABS($H1110)),
IF(AND(LEFT(J1110,1)="F",K1110&gt;0),SUMIFS('Key Numbers'!$C$2:$C$71,'Key Numbers'!$A$2:$A$71,"&lt;="&amp;ABS($I1110),'Key Numbers'!$A$2:$A$71,"&gt;="&amp;ABS($H1110)),
IF(AND(LEFT(J1110,1)="D",K1110&lt;0),-1*SUMIFS('Key Numbers'!$C$2:$C$71,'Key Numbers'!$A$2:$A$71,"&lt;="&amp;ABS($I1110),'Key Numbers'!$A$2:$A$71,"&gt;="&amp;ABS($H1110)),
SUMIFS('Key Numbers'!$C$2:$C$71,'Key Numbers'!$A$2:$A$71,"&gt;="&amp;ABS($I1110),'Key Numbers'!$A$2:$A$71,"&lt;="&amp;ABS($H1110))))))))))</f>
        <v>0</v>
      </c>
      <c r="M1110" s="163" cm="1">
        <f t="array" ref="M1110">IFERROR(INDEX(DVOA!$E$2:$E$20095,MATCH($F1110&amp;$A1110-1&amp;$B1110,DVOA!$C$2:$C$20095&amp;DVOA!$A$2:$A20389&amp;DVOA!$B$2:$B$20095,0)),0)</f>
        <v>-0.26899999999999996</v>
      </c>
      <c r="N1110" s="163" cm="1">
        <f t="array" ref="N1110">IFERROR(INDEX(WDVOA!$W$2:$W$1616,MATCH($F1110&amp;$A1110-1&amp;$B1110,WDVOA!$U$2:$U$19616&amp;WDVOA!$V$2:$V$19616&amp;WDVOA!$B$2:$B$19616,0)),0)</f>
        <v>0</v>
      </c>
      <c r="O1110" s="163" cm="1">
        <f t="array" ref="O1110">IFERROR(INDEX(DVOA!$AC$2:$AC$20095,MATCH($F1110&amp;$A1110-1&amp;$B1110,DVOA!$C$2:$C$20095&amp;DVOA!$A$2:$A$20095&amp;DVOA!$B$2:$B$20095,0)
),0)</f>
        <v>-4.0999999999999995E-2</v>
      </c>
      <c r="P1110" s="163" cm="1">
        <f t="array" ref="P1110">IFERROR(INDEX(DVOA!$E$2:$E$20095,MATCH($G1110&amp;$A1110-1&amp;$B1110,DVOA!$C$2:$C$20095&amp;DVOA!$A$2:$A20389&amp;DVOA!$B$2:$B$20095,0)),0)</f>
        <v>8.4000000000000005E-2</v>
      </c>
      <c r="Q1110" s="163" cm="1">
        <f t="array" ref="Q1110">IFERROR(INDEX(WDVOA!$W$2:$W$1616,MATCH($G1110&amp;$A1110-1&amp;$B1110,WDVOA!$U$2:$U$19616&amp;WDVOA!$V$2:$V$19616&amp;WDVOA!$B$2:$B$19616,0)),0)</f>
        <v>0</v>
      </c>
      <c r="R1110" s="163" cm="1">
        <f t="array" ref="R1110">IFERROR(INDEX(DVOA!$AC$2:$AC$20095,MATCH($G1110&amp;$A1110-1&amp;$B1110,DVOA!$C$2:$C$20095&amp;DVOA!$A$2:$A$20095&amp;DVOA!$B$2:$B$20095,0)
),0)</f>
        <v>2.8999999999999998E-2</v>
      </c>
      <c r="S1110" s="163">
        <f t="shared" si="239"/>
        <v>-5.9999999999999984E-3</v>
      </c>
      <c r="T1110" s="229">
        <f t="shared" si="230"/>
        <v>-0.35299999999999998</v>
      </c>
      <c r="U1110" s="229" t="str">
        <f t="shared" si="231"/>
        <v/>
      </c>
      <c r="V1110" s="164" cm="1">
        <f t="array" ref="V1110">IFERROR(IF(E1110="H",INDEX('DVOA Pred'!$G$2:$G$1000,MATCH($F1110&amp;$B1110&amp;$A1110,'DVOA Pred'!$C$2:$C$1000&amp;'DVOA Pred'!$A$2:$A$1000&amp;'DVOA Pred'!$B$2:$B$1000,0)),
INDEX('DVOA Pred'!$H$2:$H$1000,MATCH($F1110&amp;$B1110&amp;$A1110,'DVOA Pred'!$D$2:$D$1000&amp;'DVOA Pred'!$A$2:$A$1000&amp;'DVOA Pred'!$B$2:$B$1000,0))),"")</f>
        <v>4.4000000000000021</v>
      </c>
      <c r="W1110" s="164">
        <f t="shared" si="232"/>
        <v>-0.90000000000000213</v>
      </c>
      <c r="X1110" s="164">
        <f t="shared" si="233"/>
        <v>-0.90000000000000213</v>
      </c>
      <c r="Y1110" s="163">
        <f>IFERROR((PERCENTRANK($L$2:$L$20355,L1110)*Multiples!$B$3)+((PERCENTRANK($W$2:$W$20355,W1110)*(1-Multiples!$B$3))),"")</f>
        <v>0.3322</v>
      </c>
      <c r="Z1110" s="165">
        <v>14</v>
      </c>
      <c r="AA1110" s="165">
        <v>42</v>
      </c>
      <c r="AB1110" s="166">
        <f t="shared" si="234"/>
        <v>-28</v>
      </c>
      <c r="AC1110" s="166">
        <f t="shared" si="235"/>
        <v>-24.5</v>
      </c>
      <c r="AD1110" s="166">
        <f t="shared" si="236"/>
        <v>-24.5</v>
      </c>
      <c r="AE1110" s="167" t="str">
        <f t="shared" si="237"/>
        <v>No</v>
      </c>
      <c r="AF1110" s="167" t="str">
        <f t="shared" si="238"/>
        <v>No</v>
      </c>
      <c r="AG1110" s="165"/>
      <c r="AH1110" s="155"/>
      <c r="AI1110" s="238"/>
      <c r="AJ1110" s="180"/>
    </row>
    <row r="1111" spans="1:36" x14ac:dyDescent="0.25">
      <c r="A1111" s="7">
        <v>2</v>
      </c>
      <c r="B1111" s="5">
        <v>2024</v>
      </c>
      <c r="C1111" s="5" t="str">
        <f t="shared" si="227"/>
        <v>2024 W2</v>
      </c>
      <c r="D1111" s="5">
        <v>488</v>
      </c>
      <c r="E1111" s="5" t="s">
        <v>649</v>
      </c>
      <c r="F1111" s="5" t="s">
        <v>30</v>
      </c>
      <c r="G1111" s="5" t="s">
        <v>17</v>
      </c>
      <c r="H1111" s="5">
        <v>-3.5</v>
      </c>
      <c r="I1111" s="61">
        <v>-3</v>
      </c>
      <c r="J1111" s="62" t="str">
        <f t="shared" si="228"/>
        <v>F-0.5</v>
      </c>
      <c r="K1111" s="61">
        <f t="shared" si="229"/>
        <v>-0.5</v>
      </c>
      <c r="L1111" s="228">
        <f>IF(K1111=0,0,
IF(J1111="D0.5",0.5*SUMIFS('Key Numbers'!$C$2:$C$71,'Key Numbers'!$A$2:$A$71,"&gt;="&amp;ABS($I1111),'Key Numbers'!$A$2:$A$71,"&lt;="&amp;ABS($H1111)),
IF(J1111="D-0.5",0.5*-1*SUMIFS('Key Numbers'!$C$2:$C$71,'Key Numbers'!$A$2:$A$71,"&lt;="&amp;ABS($I1111),'Key Numbers'!$A$2:$A$71,"&gt;="&amp;ABS($H1111)),
IF(J1111="F0.5",0.5*SUMIFS('Key Numbers'!$C$2:$C$71,'Key Numbers'!$A$2:$A$71,"&lt;="&amp;ABS($I1111),'Key Numbers'!$A$2:$A$71,"&gt;="&amp;ABS($H1111)),
IF(J1111="F-0.5",0.5*-1*SUMIFS('Key Numbers'!$C$2:$C$71,'Key Numbers'!$A$2:$A$71,"&gt;="&amp;ABS($I1111),'Key Numbers'!$A$2:$A$71,"&lt;="&amp;ABS($H1111)),
IF(AND(LEFT(J1111,1)="F",K1111&lt;0),-1*SUMIFS('Key Numbers'!$C$2:$C$71,'Key Numbers'!$A$2:$A$71,"&gt;="&amp;ABS($I1111),'Key Numbers'!$A$2:$A$71,"&lt;="&amp;ABS($H1111)),
IF(AND(LEFT(J1111,1)="F",K1111&gt;0),SUMIFS('Key Numbers'!$C$2:$C$71,'Key Numbers'!$A$2:$A$71,"&lt;="&amp;ABS($I1111),'Key Numbers'!$A$2:$A$71,"&gt;="&amp;ABS($H1111)),
IF(AND(LEFT(J1111,1)="D",K1111&lt;0),-1*SUMIFS('Key Numbers'!$C$2:$C$71,'Key Numbers'!$A$2:$A$71,"&lt;="&amp;ABS($I1111),'Key Numbers'!$A$2:$A$71,"&gt;="&amp;ABS($H1111)),
SUMIFS('Key Numbers'!$C$2:$C$71,'Key Numbers'!$A$2:$A$71,"&gt;="&amp;ABS($I1111),'Key Numbers'!$A$2:$A$71,"&lt;="&amp;ABS($H1111))))))))))</f>
        <v>-7.247706422018349E-2</v>
      </c>
      <c r="M1111" s="6" cm="1">
        <f t="array" ref="M1111">IFERROR(INDEX(DVOA!$E$2:$E$20095,MATCH($F1111&amp;$A1111-1&amp;$B1111,DVOA!$C$2:$C$20095&amp;DVOA!$A$2:$A20364&amp;DVOA!$B$2:$B$20095,0)),0)</f>
        <v>0.71299999999999997</v>
      </c>
      <c r="N1111" s="6" cm="1">
        <f t="array" ref="N1111">IFERROR(INDEX(WDVOA!$W$2:$W$1616,MATCH($F1111&amp;$A1111-1&amp;$B1111,WDVOA!$U$2:$U$19616&amp;WDVOA!$V$2:$V$19616&amp;WDVOA!$B$2:$B$19616,0)),0)</f>
        <v>0</v>
      </c>
      <c r="O1111" s="6" cm="1">
        <f t="array" ref="O1111">IFERROR(INDEX(DVOA!$AC$2:$AC$20095,MATCH($F1111&amp;$A1111-1&amp;$B1111,DVOA!$C$2:$C$20095&amp;DVOA!$A$2:$A$20095&amp;DVOA!$B$2:$B$20095,0)
),0)</f>
        <v>0</v>
      </c>
      <c r="P1111" s="6" cm="1">
        <f t="array" ref="P1111">IFERROR(INDEX(DVOA!$E$2:$E$20095,MATCH($G1111&amp;$A1111-1&amp;$B1111,DVOA!$C$2:$C$20095&amp;DVOA!$A$2:$A20364&amp;DVOA!$B$2:$B$20095,0)),0)</f>
        <v>0.24</v>
      </c>
      <c r="Q1111" s="6" cm="1">
        <f t="array" ref="Q1111">IFERROR(INDEX(WDVOA!$W$2:$W$1616,MATCH($G1111&amp;$A1111-1&amp;$B1111,WDVOA!$U$2:$U$19616&amp;WDVOA!$V$2:$V$19616&amp;WDVOA!$B$2:$B$19616,0)),0)</f>
        <v>0</v>
      </c>
      <c r="R1111" s="6" cm="1">
        <f t="array" ref="R1111">IFERROR(INDEX(DVOA!$AC$2:$AC$20095,MATCH($G1111&amp;$A1111-1&amp;$B1111,DVOA!$C$2:$C$20095&amp;DVOA!$A$2:$A$20095&amp;DVOA!$B$2:$B$20095,0)
),0)</f>
        <v>0</v>
      </c>
      <c r="S1111" s="6" t="str">
        <f>IF(O1111=0,"",AVERAGE(O1111,R1111))</f>
        <v/>
      </c>
      <c r="T1111" s="104">
        <f t="shared" si="230"/>
        <v>0.47299999999999998</v>
      </c>
      <c r="U1111" s="104" t="str">
        <f t="shared" si="231"/>
        <v/>
      </c>
      <c r="V1111" s="26" cm="1">
        <f t="array" ref="V1111">IFERROR(IF(E1111="H",INDEX('DVOA Pred'!$G$2:$G$1000,MATCH($F1111&amp;$B1111&amp;$A1111,'DVOA Pred'!$C$2:$C$1000&amp;'DVOA Pred'!$A$2:$A$1000&amp;'DVOA Pred'!$B$2:$B$1000,0)),
INDEX('DVOA Pred'!$H$2:$H$1000,MATCH($F1111&amp;$B1111&amp;$A1111,'DVOA Pred'!$D$2:$D$1000&amp;'DVOA Pred'!$A$2:$A$1000&amp;'DVOA Pred'!$B$2:$B$1000,0))),"")</f>
        <v>-4.5</v>
      </c>
      <c r="W1111" s="26">
        <f t="shared" si="232"/>
        <v>1</v>
      </c>
      <c r="X1111" s="26">
        <f t="shared" si="233"/>
        <v>1.5</v>
      </c>
      <c r="Y1111" s="6">
        <f>IFERROR((PERCENTRANK($L$2:$L$20355,L1111)*Multiples!$B$3)+((PERCENTRANK($W$2:$W$20355,W1111)*(1-Multiples!$B$3))),"")</f>
        <v>0.33039999999999997</v>
      </c>
      <c r="Z1111" s="64">
        <v>23</v>
      </c>
      <c r="AA1111" s="64">
        <v>20</v>
      </c>
      <c r="AB1111" s="24">
        <f t="shared" si="234"/>
        <v>3</v>
      </c>
      <c r="AC1111" s="24">
        <f t="shared" si="235"/>
        <v>-0.5</v>
      </c>
      <c r="AD1111" s="24">
        <f t="shared" si="236"/>
        <v>0</v>
      </c>
      <c r="AE1111" s="99" t="str">
        <f t="shared" si="237"/>
        <v>No</v>
      </c>
      <c r="AF1111" s="99" t="str">
        <f t="shared" si="238"/>
        <v>No</v>
      </c>
      <c r="AG1111" s="64"/>
      <c r="AH1111" s="105"/>
      <c r="AI1111" s="105"/>
      <c r="AJ1111" s="66"/>
    </row>
    <row r="1112" spans="1:36" x14ac:dyDescent="0.25">
      <c r="A1112" s="7">
        <v>2</v>
      </c>
      <c r="B1112" s="5">
        <v>2024</v>
      </c>
      <c r="C1112" s="5" t="str">
        <f t="shared" si="227"/>
        <v>2024 W2</v>
      </c>
      <c r="D1112" s="5">
        <v>485</v>
      </c>
      <c r="E1112" s="5" t="s">
        <v>651</v>
      </c>
      <c r="F1112" s="5" t="s">
        <v>18</v>
      </c>
      <c r="G1112" s="5" t="s">
        <v>53</v>
      </c>
      <c r="H1112" s="5">
        <v>-9.5</v>
      </c>
      <c r="I1112" s="61">
        <v>-8.5</v>
      </c>
      <c r="J1112" s="62" t="str">
        <f t="shared" si="228"/>
        <v>F-1</v>
      </c>
      <c r="K1112" s="61">
        <f t="shared" si="229"/>
        <v>-1</v>
      </c>
      <c r="L1112" s="228">
        <f>IF(K1112=0,0,
IF(J1112="D0.5",0.5*SUMIFS('Key Numbers'!$C$2:$C$71,'Key Numbers'!$A$2:$A$71,"&gt;="&amp;ABS($I1112),'Key Numbers'!$A$2:$A$71,"&lt;="&amp;ABS($H1112)),
IF(J1112="D-0.5",0.5*-1*SUMIFS('Key Numbers'!$C$2:$C$71,'Key Numbers'!$A$2:$A$71,"&lt;="&amp;ABS($I1112),'Key Numbers'!$A$2:$A$71,"&gt;="&amp;ABS($H1112)),
IF(J1112="F0.5",0.5*SUMIFS('Key Numbers'!$C$2:$C$71,'Key Numbers'!$A$2:$A$71,"&lt;="&amp;ABS($I1112),'Key Numbers'!$A$2:$A$71,"&gt;="&amp;ABS($H1112)),
IF(J1112="F-0.5",0.5*-1*SUMIFS('Key Numbers'!$C$2:$C$71,'Key Numbers'!$A$2:$A$71,"&gt;="&amp;ABS($I1112),'Key Numbers'!$A$2:$A$71,"&lt;="&amp;ABS($H1112)),
IF(AND(LEFT(J1112,1)="F",K1112&lt;0),-1*SUMIFS('Key Numbers'!$C$2:$C$71,'Key Numbers'!$A$2:$A$71,"&gt;="&amp;ABS($I1112),'Key Numbers'!$A$2:$A$71,"&lt;="&amp;ABS($H1112)),
IF(AND(LEFT(J1112,1)="F",K1112&gt;0),SUMIFS('Key Numbers'!$C$2:$C$71,'Key Numbers'!$A$2:$A$71,"&lt;="&amp;ABS($I1112),'Key Numbers'!$A$2:$A$71,"&gt;="&amp;ABS($H1112)),
IF(AND(LEFT(J1112,1)="D",K1112&lt;0),-1*SUMIFS('Key Numbers'!$C$2:$C$71,'Key Numbers'!$A$2:$A$71,"&lt;="&amp;ABS($I1112),'Key Numbers'!$A$2:$A$71,"&gt;="&amp;ABS($H1112)),
SUMIFS('Key Numbers'!$C$2:$C$71,'Key Numbers'!$A$2:$A$71,"&gt;="&amp;ABS($I1112),'Key Numbers'!$A$2:$A$71,"&lt;="&amp;ABS($H1112))))))))))</f>
        <v>-1.6513761467889909E-2</v>
      </c>
      <c r="M1112" s="6" cm="1">
        <f t="array" ref="M1112">IFERROR(INDEX(DVOA!$E$2:$E$20095,MATCH($F1112&amp;$A1112-1&amp;$B1112,DVOA!$C$2:$C$20095&amp;DVOA!$A$2:$A20378&amp;DVOA!$B$2:$B$20095,0)),0)</f>
        <v>-0.113</v>
      </c>
      <c r="N1112" s="6" cm="1">
        <f t="array" ref="N1112">IFERROR(INDEX(WDVOA!$W$2:$W$1616,MATCH($F1112&amp;$A1112-1&amp;$B1112,WDVOA!$U$2:$U$19616&amp;WDVOA!$V$2:$V$19616&amp;WDVOA!$B$2:$B$19616,0)),0)</f>
        <v>0</v>
      </c>
      <c r="O1112" s="6" cm="1">
        <f t="array" ref="O1112">IFERROR(INDEX(DVOA!$AC$2:$AC$20095,MATCH($F1112&amp;$A1112-1&amp;$B1112,DVOA!$C$2:$C$20095&amp;DVOA!$A$2:$A$20095&amp;DVOA!$B$2:$B$20095,0)
),0)</f>
        <v>0</v>
      </c>
      <c r="P1112" s="6" cm="1">
        <f t="array" ref="P1112">IFERROR(INDEX(DVOA!$E$2:$E$20095,MATCH($G1112&amp;$A1112-1&amp;$B1112,DVOA!$C$2:$C$20095&amp;DVOA!$A$2:$A20378&amp;DVOA!$B$2:$B$20095,0)),0)</f>
        <v>-0.33600000000000002</v>
      </c>
      <c r="Q1112" s="6" cm="1">
        <f t="array" ref="Q1112">IFERROR(INDEX(WDVOA!$W$2:$W$1616,MATCH($G1112&amp;$A1112-1&amp;$B1112,WDVOA!$U$2:$U$19616&amp;WDVOA!$V$2:$V$19616&amp;WDVOA!$B$2:$B$19616,0)),0)</f>
        <v>0</v>
      </c>
      <c r="R1112" s="6" cm="1">
        <f t="array" ref="R1112">IFERROR(INDEX(DVOA!$AC$2:$AC$20095,MATCH($G1112&amp;$A1112-1&amp;$B1112,DVOA!$C$2:$C$20095&amp;DVOA!$A$2:$A$20095&amp;DVOA!$B$2:$B$20095,0)
),0)</f>
        <v>0</v>
      </c>
      <c r="S1112" s="6" t="str">
        <f>IF(O1112=0,"",AVERAGE(O1112,R1112))</f>
        <v/>
      </c>
      <c r="T1112" s="104">
        <f t="shared" si="230"/>
        <v>0.22300000000000003</v>
      </c>
      <c r="U1112" s="104" t="str">
        <f t="shared" si="231"/>
        <v/>
      </c>
      <c r="V1112" s="26" cm="1">
        <f t="array" ref="V1112">IFERROR(IF(E1112="H",INDEX('DVOA Pred'!$G$2:$G$1000,MATCH($F1112&amp;$B1112&amp;$A1112,'DVOA Pred'!$C$2:$C$1000&amp;'DVOA Pred'!$A$2:$A$1000&amp;'DVOA Pred'!$B$2:$B$1000,0)),
INDEX('DVOA Pred'!$H$2:$H$1000,MATCH($F1112&amp;$B1112&amp;$A1112,'DVOA Pred'!$D$2:$D$1000&amp;'DVOA Pred'!$A$2:$A$1000&amp;'DVOA Pred'!$B$2:$B$1000,0))),"")</f>
        <v>-8.6999999999999993</v>
      </c>
      <c r="W1112" s="26">
        <f t="shared" si="232"/>
        <v>-0.80000000000000071</v>
      </c>
      <c r="X1112" s="26">
        <f t="shared" si="233"/>
        <v>0.19999999999999929</v>
      </c>
      <c r="Y1112" s="6">
        <f>IFERROR((PERCENTRANK($L$2:$L$20355,L1112)*Multiples!$B$3)+((PERCENTRANK($W$2:$W$20355,W1112)*(1-Multiples!$B$3))),"")</f>
        <v>0.32999999999999996</v>
      </c>
      <c r="Z1112" s="64">
        <v>23</v>
      </c>
      <c r="AA1112" s="64">
        <v>26</v>
      </c>
      <c r="AB1112" s="24">
        <f t="shared" si="234"/>
        <v>-3</v>
      </c>
      <c r="AC1112" s="24">
        <f t="shared" si="235"/>
        <v>-12.5</v>
      </c>
      <c r="AD1112" s="24">
        <f t="shared" si="236"/>
        <v>-11.5</v>
      </c>
      <c r="AE1112" s="99" t="str">
        <f t="shared" si="237"/>
        <v>No</v>
      </c>
      <c r="AF1112" s="99" t="str">
        <f t="shared" si="238"/>
        <v>No</v>
      </c>
      <c r="AG1112" s="64"/>
      <c r="AH1112" s="105"/>
      <c r="AI1112" s="105"/>
      <c r="AJ1112" s="66"/>
    </row>
    <row r="1113" spans="1:36" x14ac:dyDescent="0.25">
      <c r="A1113" s="160">
        <v>7</v>
      </c>
      <c r="B1113" s="161">
        <v>2024</v>
      </c>
      <c r="C1113" s="161" t="str">
        <f t="shared" si="227"/>
        <v>2024 W7</v>
      </c>
      <c r="D1113" s="161">
        <v>559</v>
      </c>
      <c r="E1113" s="161" t="s">
        <v>649</v>
      </c>
      <c r="F1113" s="161" t="s">
        <v>17</v>
      </c>
      <c r="G1113" s="161" t="s">
        <v>12</v>
      </c>
      <c r="H1113" s="161">
        <v>5.5</v>
      </c>
      <c r="I1113" s="162">
        <v>6.5</v>
      </c>
      <c r="J1113" s="233" t="str">
        <f t="shared" si="228"/>
        <v>D-1</v>
      </c>
      <c r="K1113" s="162">
        <f t="shared" si="229"/>
        <v>-1</v>
      </c>
      <c r="L1113" s="227">
        <f>IF(K1113=0,0,
IF(J1113="D0.5",0.5*SUMIFS('Key Numbers'!$C$2:$C$71,'Key Numbers'!$A$2:$A$71,"&gt;="&amp;ABS($I1113),'Key Numbers'!$A$2:$A$71,"&lt;="&amp;ABS($H1113)),
IF(J1113="D-0.5",0.5*-1*SUMIFS('Key Numbers'!$C$2:$C$71,'Key Numbers'!$A$2:$A$71,"&lt;="&amp;ABS($I1113),'Key Numbers'!$A$2:$A$71,"&gt;="&amp;ABS($H1113)),
IF(J1113="F0.5",0.5*SUMIFS('Key Numbers'!$C$2:$C$71,'Key Numbers'!$A$2:$A$71,"&lt;="&amp;ABS($I1113),'Key Numbers'!$A$2:$A$71,"&gt;="&amp;ABS($H1113)),
IF(J1113="F-0.5",0.5*-1*SUMIFS('Key Numbers'!$C$2:$C$71,'Key Numbers'!$A$2:$A$71,"&gt;="&amp;ABS($I1113),'Key Numbers'!$A$2:$A$71,"&lt;="&amp;ABS($H1113)),
IF(AND(LEFT(J1113,1)="F",K1113&lt;0),-1*SUMIFS('Key Numbers'!$C$2:$C$71,'Key Numbers'!$A$2:$A$71,"&gt;="&amp;ABS($I1113),'Key Numbers'!$A$2:$A$71,"&lt;="&amp;ABS($H1113)),
IF(AND(LEFT(J1113,1)="F",K1113&gt;0),SUMIFS('Key Numbers'!$C$2:$C$71,'Key Numbers'!$A$2:$A$71,"&lt;="&amp;ABS($I1113),'Key Numbers'!$A$2:$A$71,"&gt;="&amp;ABS($H1113)),
IF(AND(LEFT(J1113,1)="D",K1113&lt;0),-1*SUMIFS('Key Numbers'!$C$2:$C$71,'Key Numbers'!$A$2:$A$71,"&lt;="&amp;ABS($I1113),'Key Numbers'!$A$2:$A$71,"&gt;="&amp;ABS($H1113)),
SUMIFS('Key Numbers'!$C$2:$C$71,'Key Numbers'!$A$2:$A$71,"&gt;="&amp;ABS($I1113),'Key Numbers'!$A$2:$A$71,"&lt;="&amp;ABS($H1113))))))))))</f>
        <v>-7.3394495412844041E-2</v>
      </c>
      <c r="M1113" s="163" cm="1">
        <f t="array" ref="M1113">IFERROR(INDEX(DVOA!$E$2:$E$20095,MATCH($F1113&amp;$A1113-1&amp;$B1113,DVOA!$C$2:$C$20095&amp;DVOA!$A$2:$A20429&amp;DVOA!$B$2:$B$20095,0)),0)</f>
        <v>-0.33799999999999997</v>
      </c>
      <c r="N1113" s="163" cm="1">
        <f t="array" ref="N1113">IFERROR(INDEX(WDVOA!$W$2:$W$1616,MATCH($F1113&amp;$A1113-1&amp;$B1113,WDVOA!$U$2:$U$19616&amp;WDVOA!$V$2:$V$19616&amp;WDVOA!$B$2:$B$19616,0)),0)</f>
        <v>0</v>
      </c>
      <c r="O1113" s="163" cm="1">
        <f t="array" ref="O1113">IFERROR(INDEX(DVOA!$AC$2:$AC$20095,MATCH($F1113&amp;$A1113-1&amp;$B1113,DVOA!$C$2:$C$20095&amp;DVOA!$A$2:$A$20095&amp;DVOA!$B$2:$B$20095,0)
),0)</f>
        <v>0.11</v>
      </c>
      <c r="P1113" s="163" cm="1">
        <f t="array" ref="P1113">IFERROR(INDEX(DVOA!$E$2:$E$20095,MATCH($G1113&amp;$A1113-1&amp;$B1113,DVOA!$C$2:$C$20095&amp;DVOA!$A$2:$A20429&amp;DVOA!$B$2:$B$20095,0)),0)</f>
        <v>-0.27399999999999997</v>
      </c>
      <c r="Q1113" s="163" cm="1">
        <f t="array" ref="Q1113">IFERROR(INDEX(WDVOA!$W$2:$W$1616,MATCH($G1113&amp;$A1113-1&amp;$B1113,WDVOA!$U$2:$U$19616&amp;WDVOA!$V$2:$V$19616&amp;WDVOA!$B$2:$B$19616,0)),0)</f>
        <v>0</v>
      </c>
      <c r="R1113" s="163" cm="1">
        <f t="array" ref="R1113">IFERROR(INDEX(DVOA!$AC$2:$AC$20095,MATCH($G1113&amp;$A1113-1&amp;$B1113,DVOA!$C$2:$C$20095&amp;DVOA!$A$2:$A$20095&amp;DVOA!$B$2:$B$20095,0)
),0)</f>
        <v>0.14400000000000002</v>
      </c>
      <c r="S1113" s="163">
        <f>AVERAGE(O1113,R1113)</f>
        <v>0.127</v>
      </c>
      <c r="T1113" s="229">
        <f t="shared" si="230"/>
        <v>-6.4000000000000001E-2</v>
      </c>
      <c r="U1113" s="229" t="str">
        <f t="shared" si="231"/>
        <v/>
      </c>
      <c r="V1113" s="164" cm="1">
        <f t="array" ref="V1113">IFERROR(IF(E1113="H",INDEX('DVOA Pred'!$G$2:$G$1000,MATCH($F1113&amp;$B1113&amp;$A1113,'DVOA Pred'!$C$2:$C$1000&amp;'DVOA Pred'!$A$2:$A$1000&amp;'DVOA Pred'!$B$2:$B$1000,0)),
INDEX('DVOA Pred'!$H$2:$H$1000,MATCH($F1113&amp;$B1113&amp;$A1113,'DVOA Pred'!$D$2:$D$1000&amp;'DVOA Pred'!$A$2:$A$1000&amp;'DVOA Pred'!$B$2:$B$1000,0))),"")</f>
        <v>4.4000000000000021</v>
      </c>
      <c r="W1113" s="164">
        <f t="shared" si="232"/>
        <v>1.0999999999999979</v>
      </c>
      <c r="X1113" s="164">
        <f t="shared" si="233"/>
        <v>2.0999999999999979</v>
      </c>
      <c r="Y1113" s="163">
        <f>IFERROR((PERCENTRANK($L$2:$L$20355,L1113)*Multiples!$B$3)+((PERCENTRANK($W$2:$W$20355,W1113)*(1-Multiples!$B$3))),"")</f>
        <v>0.32639999999999997</v>
      </c>
      <c r="Z1113" s="165">
        <v>16</v>
      </c>
      <c r="AA1113" s="165">
        <v>32</v>
      </c>
      <c r="AB1113" s="166">
        <f t="shared" si="234"/>
        <v>-16</v>
      </c>
      <c r="AC1113" s="166">
        <f t="shared" si="235"/>
        <v>-10.5</v>
      </c>
      <c r="AD1113" s="166">
        <f t="shared" si="236"/>
        <v>-9.5</v>
      </c>
      <c r="AE1113" s="167" t="str">
        <f t="shared" si="237"/>
        <v>No</v>
      </c>
      <c r="AF1113" s="167" t="str">
        <f t="shared" si="238"/>
        <v>No</v>
      </c>
      <c r="AG1113" s="165"/>
      <c r="AH1113" s="155"/>
      <c r="AI1113" s="236"/>
      <c r="AJ1113" s="181"/>
    </row>
    <row r="1114" spans="1:36" x14ac:dyDescent="0.25">
      <c r="A1114" s="160">
        <v>7</v>
      </c>
      <c r="B1114" s="161">
        <v>2024</v>
      </c>
      <c r="C1114" s="161" t="str">
        <f t="shared" si="227"/>
        <v>2024 W7</v>
      </c>
      <c r="D1114" s="161">
        <v>560</v>
      </c>
      <c r="E1114" s="161" t="s">
        <v>649</v>
      </c>
      <c r="F1114" s="161" t="s">
        <v>7</v>
      </c>
      <c r="G1114" s="161" t="s">
        <v>15</v>
      </c>
      <c r="H1114" s="161">
        <v>-3.5</v>
      </c>
      <c r="I1114" s="162">
        <v>-3</v>
      </c>
      <c r="J1114" s="233" t="str">
        <f t="shared" si="228"/>
        <v>F-0.5</v>
      </c>
      <c r="K1114" s="162">
        <f t="shared" si="229"/>
        <v>-0.5</v>
      </c>
      <c r="L1114" s="227">
        <f>IF(K1114=0,0,
IF(J1114="D0.5",0.5*SUMIFS('Key Numbers'!$C$2:$C$71,'Key Numbers'!$A$2:$A$71,"&gt;="&amp;ABS($I1114),'Key Numbers'!$A$2:$A$71,"&lt;="&amp;ABS($H1114)),
IF(J1114="D-0.5",0.5*-1*SUMIFS('Key Numbers'!$C$2:$C$71,'Key Numbers'!$A$2:$A$71,"&lt;="&amp;ABS($I1114),'Key Numbers'!$A$2:$A$71,"&gt;="&amp;ABS($H1114)),
IF(J1114="F0.5",0.5*SUMIFS('Key Numbers'!$C$2:$C$71,'Key Numbers'!$A$2:$A$71,"&lt;="&amp;ABS($I1114),'Key Numbers'!$A$2:$A$71,"&gt;="&amp;ABS($H1114)),
IF(J1114="F-0.5",0.5*-1*SUMIFS('Key Numbers'!$C$2:$C$71,'Key Numbers'!$A$2:$A$71,"&gt;="&amp;ABS($I1114),'Key Numbers'!$A$2:$A$71,"&lt;="&amp;ABS($H1114)),
IF(AND(LEFT(J1114,1)="F",K1114&lt;0),-1*SUMIFS('Key Numbers'!$C$2:$C$71,'Key Numbers'!$A$2:$A$71,"&gt;="&amp;ABS($I1114),'Key Numbers'!$A$2:$A$71,"&lt;="&amp;ABS($H1114)),
IF(AND(LEFT(J1114,1)="F",K1114&gt;0),SUMIFS('Key Numbers'!$C$2:$C$71,'Key Numbers'!$A$2:$A$71,"&lt;="&amp;ABS($I1114),'Key Numbers'!$A$2:$A$71,"&gt;="&amp;ABS($H1114)),
IF(AND(LEFT(J1114,1)="D",K1114&lt;0),-1*SUMIFS('Key Numbers'!$C$2:$C$71,'Key Numbers'!$A$2:$A$71,"&lt;="&amp;ABS($I1114),'Key Numbers'!$A$2:$A$71,"&gt;="&amp;ABS($H1114)),
SUMIFS('Key Numbers'!$C$2:$C$71,'Key Numbers'!$A$2:$A$71,"&gt;="&amp;ABS($I1114),'Key Numbers'!$A$2:$A$71,"&lt;="&amp;ABS($H1114))))))))))</f>
        <v>-7.247706422018349E-2</v>
      </c>
      <c r="M1114" s="163" cm="1">
        <f t="array" ref="M1114">IFERROR(INDEX(DVOA!$E$2:$E$20095,MATCH($F1114&amp;$A1114-1&amp;$B1114,DVOA!$C$2:$C$20095&amp;DVOA!$A$2:$A20431&amp;DVOA!$B$2:$B$20095,0)),0)</f>
        <v>-6.9000000000000006E-2</v>
      </c>
      <c r="N1114" s="163" cm="1">
        <f t="array" ref="N1114">IFERROR(INDEX(WDVOA!$W$2:$W$1616,MATCH($F1114&amp;$A1114-1&amp;$B1114,WDVOA!$U$2:$U$19616&amp;WDVOA!$V$2:$V$19616&amp;WDVOA!$B$2:$B$19616,0)),0)</f>
        <v>0</v>
      </c>
      <c r="O1114" s="163" cm="1">
        <f t="array" ref="O1114">IFERROR(INDEX(DVOA!$AC$2:$AC$20095,MATCH($F1114&amp;$A1114-1&amp;$B1114,DVOA!$C$2:$C$20095&amp;DVOA!$A$2:$A$20095&amp;DVOA!$B$2:$B$20095,0)
),0)</f>
        <v>3.9E-2</v>
      </c>
      <c r="P1114" s="163" cm="1">
        <f t="array" ref="P1114">IFERROR(INDEX(DVOA!$E$2:$E$20095,MATCH($G1114&amp;$A1114-1&amp;$B1114,DVOA!$C$2:$C$20095&amp;DVOA!$A$2:$A20431&amp;DVOA!$B$2:$B$20095,0)),0)</f>
        <v>-0.1</v>
      </c>
      <c r="Q1114" s="163" cm="1">
        <f t="array" ref="Q1114">IFERROR(INDEX(WDVOA!$W$2:$W$1616,MATCH($G1114&amp;$A1114-1&amp;$B1114,WDVOA!$U$2:$U$19616&amp;WDVOA!$V$2:$V$19616&amp;WDVOA!$B$2:$B$19616,0)),0)</f>
        <v>0</v>
      </c>
      <c r="R1114" s="163" cm="1">
        <f t="array" ref="R1114">IFERROR(INDEX(DVOA!$AC$2:$AC$20095,MATCH($G1114&amp;$A1114-1&amp;$B1114,DVOA!$C$2:$C$20095&amp;DVOA!$A$2:$A$20095&amp;DVOA!$B$2:$B$20095,0)
),0)</f>
        <v>8.6999999999999994E-2</v>
      </c>
      <c r="S1114" s="163">
        <f>AVERAGE(O1114,R1114)</f>
        <v>6.3E-2</v>
      </c>
      <c r="T1114" s="229">
        <f t="shared" si="230"/>
        <v>3.1E-2</v>
      </c>
      <c r="U1114" s="229" t="str">
        <f t="shared" si="231"/>
        <v/>
      </c>
      <c r="V1114" s="164" cm="1">
        <f t="array" ref="V1114">IFERROR(IF(E1114="H",INDEX('DVOA Pred'!$G$2:$G$1000,MATCH($F1114&amp;$B1114&amp;$A1114,'DVOA Pred'!$C$2:$C$1000&amp;'DVOA Pred'!$A$2:$A$1000&amp;'DVOA Pred'!$B$2:$B$1000,0)),
INDEX('DVOA Pred'!$H$2:$H$1000,MATCH($F1114&amp;$B1114&amp;$A1114,'DVOA Pred'!$D$2:$D$1000&amp;'DVOA Pred'!$A$2:$A$1000&amp;'DVOA Pred'!$B$2:$B$1000,0))),"")</f>
        <v>-4.4000000000000021</v>
      </c>
      <c r="W1114" s="164">
        <f t="shared" si="232"/>
        <v>0.90000000000000213</v>
      </c>
      <c r="X1114" s="164">
        <f t="shared" si="233"/>
        <v>1.4000000000000021</v>
      </c>
      <c r="Y1114" s="163">
        <f>IFERROR((PERCENTRANK($L$2:$L$20355,L1114)*Multiples!$B$3)+((PERCENTRANK($W$2:$W$20355,W1114)*(1-Multiples!$B$3))),"")</f>
        <v>0.32480000000000003</v>
      </c>
      <c r="Z1114" s="165">
        <v>28</v>
      </c>
      <c r="AA1114" s="165">
        <v>3</v>
      </c>
      <c r="AB1114" s="166">
        <f t="shared" si="234"/>
        <v>25</v>
      </c>
      <c r="AC1114" s="166">
        <f t="shared" si="235"/>
        <v>21.5</v>
      </c>
      <c r="AD1114" s="166">
        <f t="shared" si="236"/>
        <v>22</v>
      </c>
      <c r="AE1114" s="167" t="str">
        <f t="shared" si="237"/>
        <v>Yes</v>
      </c>
      <c r="AF1114" s="167" t="str">
        <f t="shared" si="238"/>
        <v>Yes</v>
      </c>
      <c r="AG1114" s="165"/>
      <c r="AH1114" s="155"/>
      <c r="AI1114" s="236"/>
      <c r="AJ1114" s="181"/>
    </row>
    <row r="1115" spans="1:36" ht="14.25" customHeight="1" x14ac:dyDescent="0.25">
      <c r="A1115" s="7">
        <v>2</v>
      </c>
      <c r="B1115" s="5">
        <v>2024</v>
      </c>
      <c r="C1115" s="5" t="str">
        <f t="shared" si="227"/>
        <v>2024 W2</v>
      </c>
      <c r="D1115" s="5">
        <v>492</v>
      </c>
      <c r="E1115" s="5" t="s">
        <v>649</v>
      </c>
      <c r="F1115" s="5" t="s">
        <v>15</v>
      </c>
      <c r="G1115" s="5" t="s">
        <v>26</v>
      </c>
      <c r="H1115" s="5">
        <v>1.5</v>
      </c>
      <c r="I1115" s="61">
        <v>1.5</v>
      </c>
      <c r="J1115" s="62" t="str">
        <f t="shared" si="228"/>
        <v>D0</v>
      </c>
      <c r="K1115" s="61">
        <f t="shared" si="229"/>
        <v>0</v>
      </c>
      <c r="L1115" s="228">
        <f>IF(K1115=0,0,
IF(J1115="D0.5",0.5*SUMIFS('Key Numbers'!$C$2:$C$71,'Key Numbers'!$A$2:$A$71,"&gt;="&amp;ABS($I1115),'Key Numbers'!$A$2:$A$71,"&lt;="&amp;ABS($H1115)),
IF(J1115="D-0.5",0.5*-1*SUMIFS('Key Numbers'!$C$2:$C$71,'Key Numbers'!$A$2:$A$71,"&lt;="&amp;ABS($I1115),'Key Numbers'!$A$2:$A$71,"&gt;="&amp;ABS($H1115)),
IF(J1115="F0.5",0.5*SUMIFS('Key Numbers'!$C$2:$C$71,'Key Numbers'!$A$2:$A$71,"&lt;="&amp;ABS($I1115),'Key Numbers'!$A$2:$A$71,"&gt;="&amp;ABS($H1115)),
IF(J1115="F-0.5",0.5*-1*SUMIFS('Key Numbers'!$C$2:$C$71,'Key Numbers'!$A$2:$A$71,"&gt;="&amp;ABS($I1115),'Key Numbers'!$A$2:$A$71,"&lt;="&amp;ABS($H1115)),
IF(AND(LEFT(J1115,1)="F",K1115&lt;0),-1*SUMIFS('Key Numbers'!$C$2:$C$71,'Key Numbers'!$A$2:$A$71,"&gt;="&amp;ABS($I1115),'Key Numbers'!$A$2:$A$71,"&lt;="&amp;ABS($H1115)),
IF(AND(LEFT(J1115,1)="F",K1115&gt;0),SUMIFS('Key Numbers'!$C$2:$C$71,'Key Numbers'!$A$2:$A$71,"&lt;="&amp;ABS($I1115),'Key Numbers'!$A$2:$A$71,"&gt;="&amp;ABS($H1115)),
IF(AND(LEFT(J1115,1)="D",K1115&lt;0),-1*SUMIFS('Key Numbers'!$C$2:$C$71,'Key Numbers'!$A$2:$A$71,"&lt;="&amp;ABS($I1115),'Key Numbers'!$A$2:$A$71,"&gt;="&amp;ABS($H1115)),
SUMIFS('Key Numbers'!$C$2:$C$71,'Key Numbers'!$A$2:$A$71,"&gt;="&amp;ABS($I1115),'Key Numbers'!$A$2:$A$71,"&lt;="&amp;ABS($H1115))))))))))</f>
        <v>0</v>
      </c>
      <c r="M1115" s="6" cm="1">
        <f t="array" ref="M1115">IFERROR(INDEX(DVOA!$E$2:$E$20095,MATCH($F1115&amp;$A1115-1&amp;$B1115,DVOA!$C$2:$C$20095&amp;DVOA!$A$2:$A20370&amp;DVOA!$B$2:$B$20095,0)),0)</f>
        <v>-0.64800000000000002</v>
      </c>
      <c r="N1115" s="6" cm="1">
        <f t="array" ref="N1115">IFERROR(INDEX(WDVOA!$W$2:$W$1616,MATCH($F1115&amp;$A1115-1&amp;$B1115,WDVOA!$U$2:$U$19616&amp;WDVOA!$V$2:$V$19616&amp;WDVOA!$B$2:$B$19616,0)),0)</f>
        <v>0</v>
      </c>
      <c r="O1115" s="6" cm="1">
        <f t="array" ref="O1115">IFERROR(INDEX(DVOA!$AC$2:$AC$20095,MATCH($F1115&amp;$A1115-1&amp;$B1115,DVOA!$C$2:$C$20095&amp;DVOA!$A$2:$A$20095&amp;DVOA!$B$2:$B$20095,0)
),0)</f>
        <v>0</v>
      </c>
      <c r="P1115" s="6" cm="1">
        <f t="array" ref="P1115">IFERROR(INDEX(DVOA!$E$2:$E$20095,MATCH($G1115&amp;$A1115-1&amp;$B1115,DVOA!$C$2:$C$20095&amp;DVOA!$A$2:$A20370&amp;DVOA!$B$2:$B$20095,0)),0)</f>
        <v>-0.59699999999999998</v>
      </c>
      <c r="Q1115" s="6" cm="1">
        <f t="array" ref="Q1115">IFERROR(INDEX(WDVOA!$W$2:$W$1616,MATCH($G1115&amp;$A1115-1&amp;$B1115,WDVOA!$U$2:$U$19616&amp;WDVOA!$V$2:$V$19616&amp;WDVOA!$B$2:$B$19616,0)),0)</f>
        <v>0</v>
      </c>
      <c r="R1115" s="6" cm="1">
        <f t="array" ref="R1115">IFERROR(INDEX(DVOA!$AC$2:$AC$20095,MATCH($G1115&amp;$A1115-1&amp;$B1115,DVOA!$C$2:$C$20095&amp;DVOA!$A$2:$A$20095&amp;DVOA!$B$2:$B$20095,0)
),0)</f>
        <v>0</v>
      </c>
      <c r="S1115" s="6" t="str">
        <f>IF(O1115=0,"",AVERAGE(O1115,R1115))</f>
        <v/>
      </c>
      <c r="T1115" s="104">
        <f t="shared" si="230"/>
        <v>-5.1000000000000045E-2</v>
      </c>
      <c r="U1115" s="104" t="str">
        <f t="shared" si="231"/>
        <v/>
      </c>
      <c r="V1115" s="26" cm="1">
        <f t="array" ref="V1115">IFERROR(IF(E1115="H",INDEX('DVOA Pred'!$G$2:$G$1000,MATCH($F1115&amp;$B1115&amp;$A1115,'DVOA Pred'!$C$2:$C$1000&amp;'DVOA Pred'!$A$2:$A$1000&amp;'DVOA Pred'!$B$2:$B$1000,0)),
INDEX('DVOA Pred'!$H$2:$H$1000,MATCH($F1115&amp;$B1115&amp;$A1115,'DVOA Pred'!$D$2:$D$1000&amp;'DVOA Pred'!$A$2:$A$1000&amp;'DVOA Pred'!$B$2:$B$1000,0))),"")</f>
        <v>2.5</v>
      </c>
      <c r="W1115" s="26">
        <f t="shared" si="232"/>
        <v>-1</v>
      </c>
      <c r="X1115" s="26">
        <f t="shared" si="233"/>
        <v>-1</v>
      </c>
      <c r="Y1115" s="6">
        <f>IFERROR((PERCENTRANK($L$2:$L$20355,L1115)*Multiples!$B$3)+((PERCENTRANK($W$2:$W$20355,W1115)*(1-Multiples!$B$3))),"")</f>
        <v>0.3246</v>
      </c>
      <c r="Z1115" s="64">
        <v>18</v>
      </c>
      <c r="AA1115" s="64">
        <v>21</v>
      </c>
      <c r="AB1115" s="24">
        <f t="shared" si="234"/>
        <v>-3</v>
      </c>
      <c r="AC1115" s="24">
        <f t="shared" si="235"/>
        <v>-1.5</v>
      </c>
      <c r="AD1115" s="24">
        <f t="shared" si="236"/>
        <v>-1.5</v>
      </c>
      <c r="AE1115" s="99" t="str">
        <f t="shared" si="237"/>
        <v>No</v>
      </c>
      <c r="AF1115" s="99" t="str">
        <f t="shared" si="238"/>
        <v>No</v>
      </c>
      <c r="AG1115" s="64"/>
      <c r="AH1115" s="105"/>
      <c r="AI1115" s="105"/>
      <c r="AJ1115" s="66"/>
    </row>
    <row r="1116" spans="1:36" x14ac:dyDescent="0.25">
      <c r="A1116" s="160">
        <v>4</v>
      </c>
      <c r="B1116" s="161">
        <v>2024</v>
      </c>
      <c r="C1116" s="5" t="str">
        <f t="shared" si="227"/>
        <v>2024 W4</v>
      </c>
      <c r="D1116" s="161">
        <v>516</v>
      </c>
      <c r="E1116" s="161" t="s">
        <v>649</v>
      </c>
      <c r="F1116" s="161" t="s">
        <v>46</v>
      </c>
      <c r="G1116" s="161" t="s">
        <v>20</v>
      </c>
      <c r="H1116" s="161">
        <v>2.5</v>
      </c>
      <c r="I1116" s="162">
        <v>2.5</v>
      </c>
      <c r="J1116" s="233" t="str">
        <f t="shared" si="228"/>
        <v>D0</v>
      </c>
      <c r="K1116" s="162">
        <f t="shared" si="229"/>
        <v>0</v>
      </c>
      <c r="L1116" s="227">
        <f>IF(K1116=0,0,
IF(J1116="D0.5",0.5*SUMIFS('Key Numbers'!$C$2:$C$71,'Key Numbers'!$A$2:$A$71,"&gt;="&amp;ABS($I1116),'Key Numbers'!$A$2:$A$71,"&lt;="&amp;ABS($H1116)),
IF(J1116="D-0.5",0.5*-1*SUMIFS('Key Numbers'!$C$2:$C$71,'Key Numbers'!$A$2:$A$71,"&lt;="&amp;ABS($I1116),'Key Numbers'!$A$2:$A$71,"&gt;="&amp;ABS($H1116)),
IF(J1116="F0.5",0.5*SUMIFS('Key Numbers'!$C$2:$C$71,'Key Numbers'!$A$2:$A$71,"&lt;="&amp;ABS($I1116),'Key Numbers'!$A$2:$A$71,"&gt;="&amp;ABS($H1116)),
IF(J1116="F-0.5",0.5*-1*SUMIFS('Key Numbers'!$C$2:$C$71,'Key Numbers'!$A$2:$A$71,"&gt;="&amp;ABS($I1116),'Key Numbers'!$A$2:$A$71,"&lt;="&amp;ABS($H1116)),
IF(AND(LEFT(J1116,1)="F",K1116&lt;0),-1*SUMIFS('Key Numbers'!$C$2:$C$71,'Key Numbers'!$A$2:$A$71,"&gt;="&amp;ABS($I1116),'Key Numbers'!$A$2:$A$71,"&lt;="&amp;ABS($H1116)),
IF(AND(LEFT(J1116,1)="F",K1116&gt;0),SUMIFS('Key Numbers'!$C$2:$C$71,'Key Numbers'!$A$2:$A$71,"&lt;="&amp;ABS($I1116),'Key Numbers'!$A$2:$A$71,"&gt;="&amp;ABS($H1116)),
IF(AND(LEFT(J1116,1)="D",K1116&lt;0),-1*SUMIFS('Key Numbers'!$C$2:$C$71,'Key Numbers'!$A$2:$A$71,"&lt;="&amp;ABS($I1116),'Key Numbers'!$A$2:$A$71,"&gt;="&amp;ABS($H1116)),
SUMIFS('Key Numbers'!$C$2:$C$71,'Key Numbers'!$A$2:$A$71,"&gt;="&amp;ABS($I1116),'Key Numbers'!$A$2:$A$71,"&lt;="&amp;ABS($H1116))))))))))</f>
        <v>0</v>
      </c>
      <c r="M1116" s="163" cm="1">
        <f t="array" ref="M1116">IFERROR(INDEX(DVOA!$E$2:$E$20095,MATCH($F1116&amp;$A1116-1&amp;$B1116,DVOA!$C$2:$C$20095&amp;DVOA!$A$2:$A20402&amp;DVOA!$B$2:$B$20095,0)),0)</f>
        <v>0.436</v>
      </c>
      <c r="N1116" s="163" cm="1">
        <f t="array" ref="N1116">IFERROR(INDEX(WDVOA!$W$2:$W$1616,MATCH($F1116&amp;$A1116-1&amp;$B1116,WDVOA!$U$2:$U$19616&amp;WDVOA!$V$2:$V$19616&amp;WDVOA!$B$2:$B$19616,0)),0)</f>
        <v>0</v>
      </c>
      <c r="O1116" s="163" cm="1">
        <f t="array" ref="O1116">IFERROR(INDEX(DVOA!$AC$2:$AC$20095,MATCH($F1116&amp;$A1116-1&amp;$B1116,DVOA!$C$2:$C$20095&amp;DVOA!$A$2:$A$20095&amp;DVOA!$B$2:$B$20095,0)
),0)</f>
        <v>1.9E-2</v>
      </c>
      <c r="P1116" s="163" cm="1">
        <f t="array" ref="P1116">IFERROR(INDEX(DVOA!$E$2:$E$20095,MATCH($G1116&amp;$A1116-1&amp;$B1116,DVOA!$C$2:$C$20095&amp;DVOA!$A$2:$A20402&amp;DVOA!$B$2:$B$20095,0)),0)</f>
        <v>0.23800000000000002</v>
      </c>
      <c r="Q1116" s="163" cm="1">
        <f t="array" ref="Q1116">IFERROR(INDEX(WDVOA!$W$2:$W$1616,MATCH($G1116&amp;$A1116-1&amp;$B1116,WDVOA!$U$2:$U$19616&amp;WDVOA!$V$2:$V$19616&amp;WDVOA!$B$2:$B$19616,0)),0)</f>
        <v>0</v>
      </c>
      <c r="R1116" s="163" cm="1">
        <f t="array" ref="R1116">IFERROR(INDEX(DVOA!$AC$2:$AC$20095,MATCH($G1116&amp;$A1116-1&amp;$B1116,DVOA!$C$2:$C$20095&amp;DVOA!$A$2:$A$20095&amp;DVOA!$B$2:$B$20095,0)
),0)</f>
        <v>7.4999999999999997E-2</v>
      </c>
      <c r="S1116" s="163">
        <f t="shared" ref="S1116:S1126" si="240">AVERAGE(O1116,R1116)</f>
        <v>4.7E-2</v>
      </c>
      <c r="T1116" s="229">
        <f t="shared" si="230"/>
        <v>0.19799999999999998</v>
      </c>
      <c r="U1116" s="229" t="str">
        <f t="shared" si="231"/>
        <v/>
      </c>
      <c r="V1116" s="164" cm="1">
        <f t="array" ref="V1116">IFERROR(IF(E1116="H",INDEX('DVOA Pred'!$G$2:$G$1000,MATCH($F1116&amp;$B1116&amp;$A1116,'DVOA Pred'!$C$2:$C$1000&amp;'DVOA Pred'!$A$2:$A$1000&amp;'DVOA Pred'!$B$2:$B$1000,0)),
INDEX('DVOA Pred'!$H$2:$H$1000,MATCH($F1116&amp;$B1116&amp;$A1116,'DVOA Pred'!$D$2:$D$1000&amp;'DVOA Pred'!$A$2:$A$1000&amp;'DVOA Pred'!$B$2:$B$1000,0))),"")</f>
        <v>3.5</v>
      </c>
      <c r="W1116" s="164">
        <f t="shared" si="232"/>
        <v>-1</v>
      </c>
      <c r="X1116" s="164">
        <f t="shared" si="233"/>
        <v>-1</v>
      </c>
      <c r="Y1116" s="163">
        <f>IFERROR((PERCENTRANK($L$2:$L$20355,L1116)*Multiples!$B$3)+((PERCENTRANK($W$2:$W$20355,W1116)*(1-Multiples!$B$3))),"")</f>
        <v>0.3246</v>
      </c>
      <c r="Z1116" s="165">
        <v>31</v>
      </c>
      <c r="AA1116" s="165">
        <v>29</v>
      </c>
      <c r="AB1116" s="166">
        <f t="shared" si="234"/>
        <v>2</v>
      </c>
      <c r="AC1116" s="166">
        <f t="shared" si="235"/>
        <v>4.5</v>
      </c>
      <c r="AD1116" s="166">
        <f t="shared" si="236"/>
        <v>4.5</v>
      </c>
      <c r="AE1116" s="167" t="str">
        <f t="shared" si="237"/>
        <v>Yes</v>
      </c>
      <c r="AF1116" s="167" t="str">
        <f t="shared" si="238"/>
        <v>Yes</v>
      </c>
      <c r="AG1116" s="165" t="s">
        <v>652</v>
      </c>
      <c r="AH1116" s="155"/>
      <c r="AI1116" s="155"/>
      <c r="AJ1116" s="180"/>
    </row>
    <row r="1117" spans="1:36" x14ac:dyDescent="0.25">
      <c r="A1117" s="160">
        <v>6</v>
      </c>
      <c r="B1117" s="161">
        <v>2024</v>
      </c>
      <c r="C1117" s="5" t="str">
        <f t="shared" si="227"/>
        <v>2024 W6</v>
      </c>
      <c r="D1117" s="161">
        <v>548</v>
      </c>
      <c r="E1117" s="161" t="s">
        <v>649</v>
      </c>
      <c r="F1117" s="161" t="s">
        <v>35</v>
      </c>
      <c r="G1117" s="161" t="s">
        <v>45</v>
      </c>
      <c r="H1117" s="161">
        <v>-0.5</v>
      </c>
      <c r="I1117" s="162">
        <v>2.5</v>
      </c>
      <c r="J1117" s="233" t="str">
        <f t="shared" si="228"/>
        <v>D-3</v>
      </c>
      <c r="K1117" s="162">
        <f t="shared" si="229"/>
        <v>-3</v>
      </c>
      <c r="L1117" s="227">
        <f>IF(K1117=0,0,
IF(J1117="D0.5",0.5*SUMIFS('Key Numbers'!$C$2:$C$71,'Key Numbers'!$A$2:$A$71,"&gt;="&amp;ABS($I1117),'Key Numbers'!$A$2:$A$71,"&lt;="&amp;ABS($H1117)),
IF(J1117="D-0.5",0.5*-1*SUMIFS('Key Numbers'!$C$2:$C$71,'Key Numbers'!$A$2:$A$71,"&lt;="&amp;ABS($I1117),'Key Numbers'!$A$2:$A$71,"&gt;="&amp;ABS($H1117)),
IF(J1117="F0.5",0.5*SUMIFS('Key Numbers'!$C$2:$C$71,'Key Numbers'!$A$2:$A$71,"&lt;="&amp;ABS($I1117),'Key Numbers'!$A$2:$A$71,"&gt;="&amp;ABS($H1117)),
IF(J1117="F-0.5",0.5*-1*SUMIFS('Key Numbers'!$C$2:$C$71,'Key Numbers'!$A$2:$A$71,"&gt;="&amp;ABS($I1117),'Key Numbers'!$A$2:$A$71,"&lt;="&amp;ABS($H1117)),
IF(AND(LEFT(J1117,1)="F",K1117&lt;0),-1*SUMIFS('Key Numbers'!$C$2:$C$71,'Key Numbers'!$A$2:$A$71,"&gt;="&amp;ABS($I1117),'Key Numbers'!$A$2:$A$71,"&lt;="&amp;ABS($H1117)),
IF(AND(LEFT(J1117,1)="F",K1117&gt;0),SUMIFS('Key Numbers'!$C$2:$C$71,'Key Numbers'!$A$2:$A$71,"&lt;="&amp;ABS($I1117),'Key Numbers'!$A$2:$A$71,"&gt;="&amp;ABS($H1117)),
IF(AND(LEFT(J1117,1)="D",K1117&lt;0),-1*SUMIFS('Key Numbers'!$C$2:$C$71,'Key Numbers'!$A$2:$A$71,"&lt;="&amp;ABS($I1117),'Key Numbers'!$A$2:$A$71,"&gt;="&amp;ABS($H1117)),
SUMIFS('Key Numbers'!$C$2:$C$71,'Key Numbers'!$A$2:$A$71,"&gt;="&amp;ABS($I1117),'Key Numbers'!$A$2:$A$71,"&lt;="&amp;ABS($H1117))))))))))</f>
        <v>-0.11009174311926606</v>
      </c>
      <c r="M1117" s="163" cm="1">
        <f t="array" ref="M1117">IFERROR(INDEX(DVOA!$E$2:$E$20095,MATCH($F1117&amp;$A1117-1&amp;$B1117,DVOA!$C$2:$C$20095&amp;DVOA!$A$2:$A20423&amp;DVOA!$B$2:$B$20095,0)),0)</f>
        <v>-9.0000000000000011E-3</v>
      </c>
      <c r="N1117" s="163" cm="1">
        <f t="array" ref="N1117">IFERROR(INDEX(WDVOA!$W$2:$W$1616,MATCH($F1117&amp;$A1117-1&amp;$B1117,WDVOA!$U$2:$U$19616&amp;WDVOA!$V$2:$V$19616&amp;WDVOA!$B$2:$B$19616,0)),0)</f>
        <v>0</v>
      </c>
      <c r="O1117" s="163" cm="1">
        <f t="array" ref="O1117">IFERROR(INDEX(DVOA!$AC$2:$AC$20095,MATCH($F1117&amp;$A1117-1&amp;$B1117,DVOA!$C$2:$C$20095&amp;DVOA!$A$2:$A$20095&amp;DVOA!$B$2:$B$20095,0)
),0)</f>
        <v>5.7999999999999996E-2</v>
      </c>
      <c r="P1117" s="163" cm="1">
        <f t="array" ref="P1117">IFERROR(INDEX(DVOA!$E$2:$E$20095,MATCH($G1117&amp;$A1117-1&amp;$B1117,DVOA!$C$2:$C$20095&amp;DVOA!$A$2:$A20423&amp;DVOA!$B$2:$B$20095,0)),0)</f>
        <v>-0.18600000000000003</v>
      </c>
      <c r="Q1117" s="163" cm="1">
        <f t="array" ref="Q1117">IFERROR(INDEX(WDVOA!$W$2:$W$1616,MATCH($G1117&amp;$A1117-1&amp;$B1117,WDVOA!$U$2:$U$19616&amp;WDVOA!$V$2:$V$19616&amp;WDVOA!$B$2:$B$19616,0)),0)</f>
        <v>0</v>
      </c>
      <c r="R1117" s="163" cm="1">
        <f t="array" ref="R1117">IFERROR(INDEX(DVOA!$AC$2:$AC$20095,MATCH($G1117&amp;$A1117-1&amp;$B1117,DVOA!$C$2:$C$20095&amp;DVOA!$A$2:$A$20095&amp;DVOA!$B$2:$B$20095,0)
),0)</f>
        <v>4.2999999999999997E-2</v>
      </c>
      <c r="S1117" s="163">
        <f t="shared" si="240"/>
        <v>5.0499999999999996E-2</v>
      </c>
      <c r="T1117" s="229">
        <f t="shared" si="230"/>
        <v>0.17700000000000002</v>
      </c>
      <c r="U1117" s="229" t="str">
        <f t="shared" si="231"/>
        <v/>
      </c>
      <c r="V1117" s="164" cm="1">
        <f t="array" ref="V1117">IFERROR(IF(E1117="H",INDEX('DVOA Pred'!$G$2:$G$1000,MATCH($F1117&amp;$B1117&amp;$A1117,'DVOA Pred'!$C$2:$C$1000&amp;'DVOA Pred'!$A$2:$A$1000&amp;'DVOA Pred'!$B$2:$B$1000,0)),
INDEX('DVOA Pred'!$H$2:$H$1000,MATCH($F1117&amp;$B1117&amp;$A1117,'DVOA Pred'!$D$2:$D$1000&amp;'DVOA Pred'!$A$2:$A$1000&amp;'DVOA Pred'!$B$2:$B$1000,0))),"")</f>
        <v>-1.8000000000000007</v>
      </c>
      <c r="W1117" s="164">
        <f t="shared" si="232"/>
        <v>1.3000000000000007</v>
      </c>
      <c r="X1117" s="164">
        <f t="shared" si="233"/>
        <v>4.3000000000000007</v>
      </c>
      <c r="Y1117" s="163">
        <f>IFERROR((PERCENTRANK($L$2:$L$20355,L1117)*Multiples!$B$3)+((PERCENTRANK($W$2:$W$20355,W1117)*(1-Multiples!$B$3))),"")</f>
        <v>0.32340000000000002</v>
      </c>
      <c r="Z1117" s="165">
        <v>20</v>
      </c>
      <c r="AA1117" s="165">
        <v>17</v>
      </c>
      <c r="AB1117" s="166">
        <f t="shared" si="234"/>
        <v>3</v>
      </c>
      <c r="AC1117" s="166">
        <f t="shared" si="235"/>
        <v>2.5</v>
      </c>
      <c r="AD1117" s="166">
        <f t="shared" si="236"/>
        <v>5.5</v>
      </c>
      <c r="AE1117" s="167" t="str">
        <f t="shared" si="237"/>
        <v>Yes</v>
      </c>
      <c r="AF1117" s="167" t="str">
        <f t="shared" si="238"/>
        <v>Yes</v>
      </c>
      <c r="AG1117" s="165"/>
      <c r="AH1117" s="155"/>
      <c r="AI1117" s="236"/>
      <c r="AJ1117" s="181"/>
    </row>
    <row r="1118" spans="1:36" x14ac:dyDescent="0.25">
      <c r="A1118" s="7">
        <v>3</v>
      </c>
      <c r="B1118" s="5">
        <v>2024</v>
      </c>
      <c r="C1118" s="5" t="str">
        <f t="shared" si="227"/>
        <v>2024 W3</v>
      </c>
      <c r="D1118" s="5">
        <v>512</v>
      </c>
      <c r="E1118" s="5" t="s">
        <v>649</v>
      </c>
      <c r="F1118" s="5" t="s">
        <v>12</v>
      </c>
      <c r="G1118" s="5" t="s">
        <v>0</v>
      </c>
      <c r="H1118" s="5">
        <v>5.5</v>
      </c>
      <c r="I1118" s="61">
        <v>5.5</v>
      </c>
      <c r="J1118" s="62" t="str">
        <f t="shared" si="228"/>
        <v>D0</v>
      </c>
      <c r="K1118" s="61">
        <f t="shared" si="229"/>
        <v>0</v>
      </c>
      <c r="L1118" s="228">
        <f>IF(K1118=0,0,
IF(J1118="D0.5",0.5*SUMIFS('Key Numbers'!$C$2:$C$71,'Key Numbers'!$A$2:$A$71,"&gt;="&amp;ABS($I1118),'Key Numbers'!$A$2:$A$71,"&lt;="&amp;ABS($H1118)),
IF(J1118="D-0.5",0.5*-1*SUMIFS('Key Numbers'!$C$2:$C$71,'Key Numbers'!$A$2:$A$71,"&lt;="&amp;ABS($I1118),'Key Numbers'!$A$2:$A$71,"&gt;="&amp;ABS($H1118)),
IF(J1118="F0.5",0.5*SUMIFS('Key Numbers'!$C$2:$C$71,'Key Numbers'!$A$2:$A$71,"&lt;="&amp;ABS($I1118),'Key Numbers'!$A$2:$A$71,"&gt;="&amp;ABS($H1118)),
IF(J1118="F-0.5",0.5*-1*SUMIFS('Key Numbers'!$C$2:$C$71,'Key Numbers'!$A$2:$A$71,"&gt;="&amp;ABS($I1118),'Key Numbers'!$A$2:$A$71,"&lt;="&amp;ABS($H1118)),
IF(AND(LEFT(J1118,1)="F",K1118&lt;0),-1*SUMIFS('Key Numbers'!$C$2:$C$71,'Key Numbers'!$A$2:$A$71,"&gt;="&amp;ABS($I1118),'Key Numbers'!$A$2:$A$71,"&lt;="&amp;ABS($H1118)),
IF(AND(LEFT(J1118,1)="F",K1118&gt;0),SUMIFS('Key Numbers'!$C$2:$C$71,'Key Numbers'!$A$2:$A$71,"&lt;="&amp;ABS($I1118),'Key Numbers'!$A$2:$A$71,"&gt;="&amp;ABS($H1118)),
IF(AND(LEFT(J1118,1)="D",K1118&lt;0),-1*SUMIFS('Key Numbers'!$C$2:$C$71,'Key Numbers'!$A$2:$A$71,"&lt;="&amp;ABS($I1118),'Key Numbers'!$A$2:$A$71,"&gt;="&amp;ABS($H1118)),
SUMIFS('Key Numbers'!$C$2:$C$71,'Key Numbers'!$A$2:$A$71,"&gt;="&amp;ABS($I1118),'Key Numbers'!$A$2:$A$71,"&lt;="&amp;ABS($H1118))))))))))</f>
        <v>0</v>
      </c>
      <c r="M1118" s="6" cm="1">
        <f t="array" ref="M1118">IFERROR(INDEX(DVOA!$E$2:$E$20095,MATCH($F1118&amp;$A1118-1&amp;$B1118,DVOA!$C$2:$C$20095&amp;DVOA!$A$2:$A20347&amp;DVOA!$B$2:$B$20095,0)),0)</f>
        <v>-0.02</v>
      </c>
      <c r="N1118" s="6" cm="1">
        <f t="array" ref="N1118">IFERROR(INDEX(WDVOA!$W$2:$W$1616,MATCH($F1118&amp;$A1118-1&amp;$B1118,WDVOA!$U$2:$U$19616&amp;WDVOA!$V$2:$V$19616&amp;WDVOA!$B$2:$B$19616,0)),0)</f>
        <v>0</v>
      </c>
      <c r="O1118" s="6" cm="1">
        <f t="array" ref="O1118">IFERROR(INDEX(DVOA!$AC$2:$AC$20095,MATCH($F1118&amp;$A1118-1&amp;$B1118,DVOA!$C$2:$C$20095&amp;DVOA!$A$2:$A$20095&amp;DVOA!$B$2:$B$20095,0)
),0)</f>
        <v>0.01</v>
      </c>
      <c r="P1118" s="6" cm="1">
        <f t="array" ref="P1118">IFERROR(INDEX(DVOA!$E$2:$E$20095,MATCH($G1118&amp;$A1118-1&amp;$B1118,DVOA!$C$2:$C$20095&amp;DVOA!$A$2:$A20347&amp;DVOA!$B$2:$B$20095,0)),0)</f>
        <v>0.32</v>
      </c>
      <c r="Q1118" s="6" cm="1">
        <f t="array" ref="Q1118">IFERROR(INDEX(WDVOA!$W$2:$W$1616,MATCH($G1118&amp;$A1118-1&amp;$B1118,WDVOA!$U$2:$U$19616&amp;WDVOA!$V$2:$V$19616&amp;WDVOA!$B$2:$B$19616,0)),0)</f>
        <v>0</v>
      </c>
      <c r="R1118" s="6" cm="1">
        <f t="array" ref="R1118">IFERROR(INDEX(DVOA!$AC$2:$AC$20095,MATCH($G1118&amp;$A1118-1&amp;$B1118,DVOA!$C$2:$C$20095&amp;DVOA!$A$2:$A$20095&amp;DVOA!$B$2:$B$20095,0)
),0)</f>
        <v>0.03</v>
      </c>
      <c r="S1118" s="6">
        <f t="shared" si="240"/>
        <v>0.02</v>
      </c>
      <c r="T1118" s="104">
        <f t="shared" si="230"/>
        <v>-0.34</v>
      </c>
      <c r="U1118" s="104" t="str">
        <f t="shared" si="231"/>
        <v/>
      </c>
      <c r="V1118" s="26" cm="1">
        <f t="array" ref="V1118">IFERROR(IF(E1118="H",INDEX('DVOA Pred'!$G$2:$G$1000,MATCH($F1118&amp;$B1118&amp;$A1118,'DVOA Pred'!$C$2:$C$1000&amp;'DVOA Pred'!$A$2:$A$1000&amp;'DVOA Pred'!$B$2:$B$1000,0)),
INDEX('DVOA Pred'!$H$2:$H$1000,MATCH($F1118&amp;$B1118&amp;$A1118,'DVOA Pred'!$D$2:$D$1000&amp;'DVOA Pred'!$A$2:$A$1000&amp;'DVOA Pred'!$B$2:$B$1000,0))),"")</f>
        <v>6.6999999999999993</v>
      </c>
      <c r="W1118" s="26">
        <f t="shared" si="232"/>
        <v>-1.1999999999999993</v>
      </c>
      <c r="X1118" s="26">
        <f t="shared" si="233"/>
        <v>-1.1999999999999993</v>
      </c>
      <c r="Y1118" s="6">
        <f>IFERROR((PERCENTRANK($L$2:$L$20355,L1118)*Multiples!$B$3)+((PERCENTRANK($W$2:$W$20355,W1118)*(1-Multiples!$B$3))),"")</f>
        <v>0.31340000000000001</v>
      </c>
      <c r="Z1118" s="64"/>
      <c r="AA1118" s="64"/>
      <c r="AB1118" s="24" t="str">
        <f t="shared" si="234"/>
        <v/>
      </c>
      <c r="AC1118" s="24" t="str">
        <f t="shared" si="235"/>
        <v/>
      </c>
      <c r="AD1118" s="24" t="str">
        <f t="shared" si="236"/>
        <v/>
      </c>
      <c r="AE1118" s="99" t="str">
        <f t="shared" si="237"/>
        <v/>
      </c>
      <c r="AF1118" s="99" t="str">
        <f t="shared" si="238"/>
        <v/>
      </c>
      <c r="AG1118" s="64"/>
      <c r="AH1118" s="105"/>
      <c r="AI1118" s="105"/>
      <c r="AJ1118" s="66"/>
    </row>
    <row r="1119" spans="1:36" x14ac:dyDescent="0.25">
      <c r="A1119" s="160">
        <v>4</v>
      </c>
      <c r="B1119" s="161">
        <v>2024</v>
      </c>
      <c r="C1119" s="5" t="str">
        <f t="shared" si="227"/>
        <v>2024 W4</v>
      </c>
      <c r="D1119" s="161">
        <v>529</v>
      </c>
      <c r="E1119" s="161" t="s">
        <v>651</v>
      </c>
      <c r="F1119" s="161" t="s">
        <v>21</v>
      </c>
      <c r="G1119" s="161" t="s">
        <v>30</v>
      </c>
      <c r="H1119" s="161">
        <v>-3.5</v>
      </c>
      <c r="I1119" s="162">
        <v>-3.5</v>
      </c>
      <c r="J1119" s="233" t="str">
        <f t="shared" si="228"/>
        <v>F0</v>
      </c>
      <c r="K1119" s="162">
        <f t="shared" si="229"/>
        <v>0</v>
      </c>
      <c r="L1119" s="227">
        <f>IF(K1119=0,0,
IF(J1119="D0.5",0.5*SUMIFS('Key Numbers'!$C$2:$C$71,'Key Numbers'!$A$2:$A$71,"&gt;="&amp;ABS($I1119),'Key Numbers'!$A$2:$A$71,"&lt;="&amp;ABS($H1119)),
IF(J1119="D-0.5",0.5*-1*SUMIFS('Key Numbers'!$C$2:$C$71,'Key Numbers'!$A$2:$A$71,"&lt;="&amp;ABS($I1119),'Key Numbers'!$A$2:$A$71,"&gt;="&amp;ABS($H1119)),
IF(J1119="F0.5",0.5*SUMIFS('Key Numbers'!$C$2:$C$71,'Key Numbers'!$A$2:$A$71,"&lt;="&amp;ABS($I1119),'Key Numbers'!$A$2:$A$71,"&gt;="&amp;ABS($H1119)),
IF(J1119="F-0.5",0.5*-1*SUMIFS('Key Numbers'!$C$2:$C$71,'Key Numbers'!$A$2:$A$71,"&gt;="&amp;ABS($I1119),'Key Numbers'!$A$2:$A$71,"&lt;="&amp;ABS($H1119)),
IF(AND(LEFT(J1119,1)="F",K1119&lt;0),-1*SUMIFS('Key Numbers'!$C$2:$C$71,'Key Numbers'!$A$2:$A$71,"&gt;="&amp;ABS($I1119),'Key Numbers'!$A$2:$A$71,"&lt;="&amp;ABS($H1119)),
IF(AND(LEFT(J1119,1)="F",K1119&gt;0),SUMIFS('Key Numbers'!$C$2:$C$71,'Key Numbers'!$A$2:$A$71,"&lt;="&amp;ABS($I1119),'Key Numbers'!$A$2:$A$71,"&gt;="&amp;ABS($H1119)),
IF(AND(LEFT(J1119,1)="D",K1119&lt;0),-1*SUMIFS('Key Numbers'!$C$2:$C$71,'Key Numbers'!$A$2:$A$71,"&lt;="&amp;ABS($I1119),'Key Numbers'!$A$2:$A$71,"&gt;="&amp;ABS($H1119)),
SUMIFS('Key Numbers'!$C$2:$C$71,'Key Numbers'!$A$2:$A$71,"&gt;="&amp;ABS($I1119),'Key Numbers'!$A$2:$A$71,"&lt;="&amp;ABS($H1119))))))))))</f>
        <v>0</v>
      </c>
      <c r="M1119" s="163" cm="1">
        <f t="array" ref="M1119">IFERROR(INDEX(DVOA!$E$2:$E$20095,MATCH($F1119&amp;$A1119-1&amp;$B1119,DVOA!$C$2:$C$20095&amp;DVOA!$A$2:$A20387&amp;DVOA!$B$2:$B$20095,0)),0)</f>
        <v>0.188</v>
      </c>
      <c r="N1119" s="163" cm="1">
        <f t="array" ref="N1119">IFERROR(INDEX(WDVOA!$W$2:$W$1616,MATCH($F1119&amp;$A1119-1&amp;$B1119,WDVOA!$U$2:$U$19616&amp;WDVOA!$V$2:$V$19616&amp;WDVOA!$B$2:$B$19616,0)),0)</f>
        <v>0</v>
      </c>
      <c r="O1119" s="163" cm="1">
        <f t="array" ref="O1119">IFERROR(INDEX(DVOA!$AC$2:$AC$20095,MATCH($F1119&amp;$A1119-1&amp;$B1119,DVOA!$C$2:$C$20095&amp;DVOA!$A$2:$A$20095&amp;DVOA!$B$2:$B$20095,0)
),0)</f>
        <v>9.6999999999999989E-2</v>
      </c>
      <c r="P1119" s="163" cm="1">
        <f t="array" ref="P1119">IFERROR(INDEX(DVOA!$E$2:$E$20095,MATCH($G1119&amp;$A1119-1&amp;$B1119,DVOA!$C$2:$C$20095&amp;DVOA!$A$2:$A20387&amp;DVOA!$B$2:$B$20095,0)),0)</f>
        <v>0.52</v>
      </c>
      <c r="Q1119" s="163" cm="1">
        <f t="array" ref="Q1119">IFERROR(INDEX(WDVOA!$W$2:$W$1616,MATCH($G1119&amp;$A1119-1&amp;$B1119,WDVOA!$U$2:$U$19616&amp;WDVOA!$V$2:$V$19616&amp;WDVOA!$B$2:$B$19616,0)),0)</f>
        <v>0</v>
      </c>
      <c r="R1119" s="163" cm="1">
        <f t="array" ref="R1119">IFERROR(INDEX(DVOA!$AC$2:$AC$20095,MATCH($G1119&amp;$A1119-1&amp;$B1119,DVOA!$C$2:$C$20095&amp;DVOA!$A$2:$A$20095&amp;DVOA!$B$2:$B$20095,0)
),0)</f>
        <v>6.6000000000000003E-2</v>
      </c>
      <c r="S1119" s="163">
        <f t="shared" si="240"/>
        <v>8.1499999999999989E-2</v>
      </c>
      <c r="T1119" s="229">
        <f t="shared" si="230"/>
        <v>-0.33200000000000002</v>
      </c>
      <c r="U1119" s="229" t="str">
        <f t="shared" si="231"/>
        <v/>
      </c>
      <c r="V1119" s="164" cm="1">
        <f t="array" ref="V1119">IFERROR(IF(E1119="H",INDEX('DVOA Pred'!$G$2:$G$1000,MATCH($F1119&amp;$B1119&amp;$A1119,'DVOA Pred'!$C$2:$C$1000&amp;'DVOA Pred'!$A$2:$A$1000&amp;'DVOA Pred'!$B$2:$B$1000,0)),
INDEX('DVOA Pred'!$H$2:$H$1000,MATCH($F1119&amp;$B1119&amp;$A1119,'DVOA Pred'!$D$2:$D$1000&amp;'DVOA Pred'!$A$2:$A$1000&amp;'DVOA Pred'!$B$2:$B$1000,0))),"")</f>
        <v>-2.2999999999999972</v>
      </c>
      <c r="W1119" s="164">
        <f t="shared" si="232"/>
        <v>-1.2000000000000028</v>
      </c>
      <c r="X1119" s="164">
        <f t="shared" si="233"/>
        <v>-1.2000000000000028</v>
      </c>
      <c r="Y1119" s="163">
        <f>IFERROR((PERCENTRANK($L$2:$L$20355,L1119)*Multiples!$B$3)+((PERCENTRANK($W$2:$W$20355,W1119)*(1-Multiples!$B$3))),"")</f>
        <v>0.30980000000000002</v>
      </c>
      <c r="Z1119" s="165">
        <v>42</v>
      </c>
      <c r="AA1119" s="165">
        <v>29</v>
      </c>
      <c r="AB1119" s="166">
        <f t="shared" si="234"/>
        <v>13</v>
      </c>
      <c r="AC1119" s="166">
        <f t="shared" si="235"/>
        <v>9.5</v>
      </c>
      <c r="AD1119" s="166">
        <f t="shared" si="236"/>
        <v>9.5</v>
      </c>
      <c r="AE1119" s="167" t="str">
        <f t="shared" si="237"/>
        <v>Yes</v>
      </c>
      <c r="AF1119" s="167" t="str">
        <f t="shared" si="238"/>
        <v>Yes</v>
      </c>
      <c r="AG1119" s="165"/>
      <c r="AH1119" s="155"/>
      <c r="AI1119" s="238"/>
      <c r="AJ1119" s="181"/>
    </row>
    <row r="1120" spans="1:36" x14ac:dyDescent="0.25">
      <c r="A1120" s="160">
        <v>5</v>
      </c>
      <c r="B1120" s="161">
        <v>2024</v>
      </c>
      <c r="C1120" s="5" t="str">
        <f t="shared" si="227"/>
        <v>2024 W5</v>
      </c>
      <c r="D1120" s="161">
        <v>542</v>
      </c>
      <c r="E1120" s="161" t="s">
        <v>651</v>
      </c>
      <c r="F1120" s="161" t="s">
        <v>5</v>
      </c>
      <c r="G1120" s="161" t="s">
        <v>27</v>
      </c>
      <c r="H1120" s="161">
        <v>-5.5</v>
      </c>
      <c r="I1120" s="162">
        <v>-5.5</v>
      </c>
      <c r="J1120" s="233" t="str">
        <f t="shared" si="228"/>
        <v>F0</v>
      </c>
      <c r="K1120" s="162">
        <f t="shared" si="229"/>
        <v>0</v>
      </c>
      <c r="L1120" s="227">
        <f>IF(K1120=0,0,
IF(J1120="D0.5",0.5*SUMIFS('Key Numbers'!$C$2:$C$71,'Key Numbers'!$A$2:$A$71,"&gt;="&amp;ABS($I1120),'Key Numbers'!$A$2:$A$71,"&lt;="&amp;ABS($H1120)),
IF(J1120="D-0.5",0.5*-1*SUMIFS('Key Numbers'!$C$2:$C$71,'Key Numbers'!$A$2:$A$71,"&lt;="&amp;ABS($I1120),'Key Numbers'!$A$2:$A$71,"&gt;="&amp;ABS($H1120)),
IF(J1120="F0.5",0.5*SUMIFS('Key Numbers'!$C$2:$C$71,'Key Numbers'!$A$2:$A$71,"&lt;="&amp;ABS($I1120),'Key Numbers'!$A$2:$A$71,"&gt;="&amp;ABS($H1120)),
IF(J1120="F-0.5",0.5*-1*SUMIFS('Key Numbers'!$C$2:$C$71,'Key Numbers'!$A$2:$A$71,"&gt;="&amp;ABS($I1120),'Key Numbers'!$A$2:$A$71,"&lt;="&amp;ABS($H1120)),
IF(AND(LEFT(J1120,1)="F",K1120&lt;0),-1*SUMIFS('Key Numbers'!$C$2:$C$71,'Key Numbers'!$A$2:$A$71,"&gt;="&amp;ABS($I1120),'Key Numbers'!$A$2:$A$71,"&lt;="&amp;ABS($H1120)),
IF(AND(LEFT(J1120,1)="F",K1120&gt;0),SUMIFS('Key Numbers'!$C$2:$C$71,'Key Numbers'!$A$2:$A$71,"&lt;="&amp;ABS($I1120),'Key Numbers'!$A$2:$A$71,"&gt;="&amp;ABS($H1120)),
IF(AND(LEFT(J1120,1)="D",K1120&lt;0),-1*SUMIFS('Key Numbers'!$C$2:$C$71,'Key Numbers'!$A$2:$A$71,"&lt;="&amp;ABS($I1120),'Key Numbers'!$A$2:$A$71,"&gt;="&amp;ABS($H1120)),
SUMIFS('Key Numbers'!$C$2:$C$71,'Key Numbers'!$A$2:$A$71,"&gt;="&amp;ABS($I1120),'Key Numbers'!$A$2:$A$71,"&lt;="&amp;ABS($H1120))))))))))</f>
        <v>0</v>
      </c>
      <c r="M1120" s="163" cm="1">
        <f t="array" ref="M1120">IFERROR(INDEX(DVOA!$E$2:$E$20095,MATCH($F1120&amp;$A1120-1&amp;$B1120,DVOA!$C$2:$C$20095&amp;DVOA!$A$2:$A20413&amp;DVOA!$B$2:$B$20095,0)),0)</f>
        <v>0.13100000000000001</v>
      </c>
      <c r="N1120" s="163" cm="1">
        <f t="array" ref="N1120">IFERROR(INDEX(WDVOA!$W$2:$W$1616,MATCH($F1120&amp;$A1120-1&amp;$B1120,WDVOA!$U$2:$U$19616&amp;WDVOA!$V$2:$V$19616&amp;WDVOA!$B$2:$B$19616,0)),0)</f>
        <v>0</v>
      </c>
      <c r="O1120" s="163" cm="1">
        <f t="array" ref="O1120">IFERROR(INDEX(DVOA!$AC$2:$AC$20095,MATCH($F1120&amp;$A1120-1&amp;$B1120,DVOA!$C$2:$C$20095&amp;DVOA!$A$2:$A$20095&amp;DVOA!$B$2:$B$20095,0)
),0)</f>
        <v>4.2999999999999997E-2</v>
      </c>
      <c r="P1120" s="163" cm="1">
        <f t="array" ref="P1120">IFERROR(INDEX(DVOA!$E$2:$E$20095,MATCH($G1120&amp;$A1120-1&amp;$B1120,DVOA!$C$2:$C$20095&amp;DVOA!$A$2:$A20413&amp;DVOA!$B$2:$B$20095,0)),0)</f>
        <v>0.374</v>
      </c>
      <c r="Q1120" s="163" cm="1">
        <f t="array" ref="Q1120">IFERROR(INDEX(WDVOA!$W$2:$W$1616,MATCH($G1120&amp;$A1120-1&amp;$B1120,WDVOA!$U$2:$U$19616&amp;WDVOA!$V$2:$V$19616&amp;WDVOA!$B$2:$B$19616,0)),0)</f>
        <v>0</v>
      </c>
      <c r="R1120" s="163" cm="1">
        <f t="array" ref="R1120">IFERROR(INDEX(DVOA!$AC$2:$AC$20095,MATCH($G1120&amp;$A1120-1&amp;$B1120,DVOA!$C$2:$C$20095&amp;DVOA!$A$2:$A$20095&amp;DVOA!$B$2:$B$20095,0)
),0)</f>
        <v>0.35199999999999998</v>
      </c>
      <c r="S1120" s="163">
        <f t="shared" si="240"/>
        <v>0.19749999999999998</v>
      </c>
      <c r="T1120" s="229">
        <f t="shared" si="230"/>
        <v>-0.24299999999999999</v>
      </c>
      <c r="U1120" s="229" t="str">
        <f t="shared" si="231"/>
        <v/>
      </c>
      <c r="V1120" s="164" cm="1">
        <f t="array" ref="V1120">IFERROR(IF(E1120="H",INDEX('DVOA Pred'!$G$2:$G$1000,MATCH($F1120&amp;$B1120&amp;$A1120,'DVOA Pred'!$C$2:$C$1000&amp;'DVOA Pred'!$A$2:$A$1000&amp;'DVOA Pred'!$B$2:$B$1000,0)),
INDEX('DVOA Pred'!$H$2:$H$1000,MATCH($F1120&amp;$B1120&amp;$A1120,'DVOA Pred'!$D$2:$D$1000&amp;'DVOA Pred'!$A$2:$A$1000&amp;'DVOA Pred'!$B$2:$B$1000,0))),"")</f>
        <v>-4.2000000000000028</v>
      </c>
      <c r="W1120" s="164">
        <f t="shared" si="232"/>
        <v>-1.2999999999999972</v>
      </c>
      <c r="X1120" s="164">
        <f t="shared" si="233"/>
        <v>-1.2999999999999972</v>
      </c>
      <c r="Y1120" s="163">
        <f>IFERROR((PERCENTRANK($L$2:$L$20355,L1120)*Multiples!$B$3)+((PERCENTRANK($W$2:$W$20355,W1120)*(1-Multiples!$B$3))),"")</f>
        <v>0.30780000000000002</v>
      </c>
      <c r="Z1120" s="165">
        <v>26</v>
      </c>
      <c r="AA1120" s="165">
        <v>13</v>
      </c>
      <c r="AB1120" s="166">
        <f t="shared" si="234"/>
        <v>13</v>
      </c>
      <c r="AC1120" s="166">
        <f t="shared" si="235"/>
        <v>7.5</v>
      </c>
      <c r="AD1120" s="166">
        <f t="shared" si="236"/>
        <v>7.5</v>
      </c>
      <c r="AE1120" s="167" t="str">
        <f t="shared" si="237"/>
        <v>Yes</v>
      </c>
      <c r="AF1120" s="167" t="str">
        <f t="shared" si="238"/>
        <v>Yes</v>
      </c>
      <c r="AG1120" s="165"/>
      <c r="AH1120" s="155"/>
      <c r="AI1120" s="236"/>
      <c r="AJ1120" s="181"/>
    </row>
    <row r="1121" spans="1:36" x14ac:dyDescent="0.25">
      <c r="A1121" s="160">
        <v>5</v>
      </c>
      <c r="B1121" s="161">
        <v>2024</v>
      </c>
      <c r="C1121" s="5" t="str">
        <f t="shared" si="227"/>
        <v>2024 W5</v>
      </c>
      <c r="D1121" s="161">
        <v>534</v>
      </c>
      <c r="E1121" s="161" t="s">
        <v>649</v>
      </c>
      <c r="F1121" s="161" t="s">
        <v>0</v>
      </c>
      <c r="G1121" s="161" t="s">
        <v>49</v>
      </c>
      <c r="H1121" s="161">
        <v>-0.5</v>
      </c>
      <c r="I1121" s="162">
        <v>1</v>
      </c>
      <c r="J1121" s="233" t="str">
        <f t="shared" si="228"/>
        <v>D-1.5</v>
      </c>
      <c r="K1121" s="162">
        <f t="shared" si="229"/>
        <v>-1.5</v>
      </c>
      <c r="L1121" s="227">
        <f>IF(K1121=0,0,
IF(J1121="D0.5",0.5*SUMIFS('Key Numbers'!$C$2:$C$71,'Key Numbers'!$A$2:$A$71,"&gt;="&amp;ABS($I1121),'Key Numbers'!$A$2:$A$71,"&lt;="&amp;ABS($H1121)),
IF(J1121="D-0.5",0.5*-1*SUMIFS('Key Numbers'!$C$2:$C$71,'Key Numbers'!$A$2:$A$71,"&lt;="&amp;ABS($I1121),'Key Numbers'!$A$2:$A$71,"&gt;="&amp;ABS($H1121)),
IF(J1121="F0.5",0.5*SUMIFS('Key Numbers'!$C$2:$C$71,'Key Numbers'!$A$2:$A$71,"&lt;="&amp;ABS($I1121),'Key Numbers'!$A$2:$A$71,"&gt;="&amp;ABS($H1121)),
IF(J1121="F-0.5",0.5*-1*SUMIFS('Key Numbers'!$C$2:$C$71,'Key Numbers'!$A$2:$A$71,"&gt;="&amp;ABS($I1121),'Key Numbers'!$A$2:$A$71,"&lt;="&amp;ABS($H1121)),
IF(AND(LEFT(J1121,1)="F",K1121&lt;0),-1*SUMIFS('Key Numbers'!$C$2:$C$71,'Key Numbers'!$A$2:$A$71,"&gt;="&amp;ABS($I1121),'Key Numbers'!$A$2:$A$71,"&lt;="&amp;ABS($H1121)),
IF(AND(LEFT(J1121,1)="F",K1121&gt;0),SUMIFS('Key Numbers'!$C$2:$C$71,'Key Numbers'!$A$2:$A$71,"&lt;="&amp;ABS($I1121),'Key Numbers'!$A$2:$A$71,"&gt;="&amp;ABS($H1121)),
IF(AND(LEFT(J1121,1)="D",K1121&lt;0),-1*SUMIFS('Key Numbers'!$C$2:$C$71,'Key Numbers'!$A$2:$A$71,"&lt;="&amp;ABS($I1121),'Key Numbers'!$A$2:$A$71,"&gt;="&amp;ABS($H1121)),
SUMIFS('Key Numbers'!$C$2:$C$71,'Key Numbers'!$A$2:$A$71,"&gt;="&amp;ABS($I1121),'Key Numbers'!$A$2:$A$71,"&lt;="&amp;ABS($H1121))))))))))</f>
        <v>-5.321100917431193E-2</v>
      </c>
      <c r="M1121" s="163" cm="1">
        <f t="array" ref="M1121">IFERROR(INDEX(DVOA!$E$2:$E$20095,MATCH($F1121&amp;$A1121-1&amp;$B1121,DVOA!$C$2:$C$20095&amp;DVOA!$A$2:$A20398&amp;DVOA!$B$2:$B$20095,0)),0)</f>
        <v>0.20800000000000002</v>
      </c>
      <c r="N1121" s="163" cm="1">
        <f t="array" ref="N1121">IFERROR(INDEX(WDVOA!$W$2:$W$1616,MATCH($F1121&amp;$A1121-1&amp;$B1121,WDVOA!$U$2:$U$19616&amp;WDVOA!$V$2:$V$19616&amp;WDVOA!$B$2:$B$19616,0)),0)</f>
        <v>0</v>
      </c>
      <c r="O1121" s="163" cm="1">
        <f t="array" ref="O1121">IFERROR(INDEX(DVOA!$AC$2:$AC$20095,MATCH($F1121&amp;$A1121-1&amp;$B1121,DVOA!$C$2:$C$20095&amp;DVOA!$A$2:$A$20095&amp;DVOA!$B$2:$B$20095,0)
),0)</f>
        <v>0.32400000000000001</v>
      </c>
      <c r="P1121" s="163" cm="1">
        <f t="array" ref="P1121">IFERROR(INDEX(DVOA!$E$2:$E$20095,MATCH($G1121&amp;$A1121-1&amp;$B1121,DVOA!$C$2:$C$20095&amp;DVOA!$A$2:$A20398&amp;DVOA!$B$2:$B$20095,0)),0)</f>
        <v>0.11199999999999999</v>
      </c>
      <c r="Q1121" s="163" cm="1">
        <f t="array" ref="Q1121">IFERROR(INDEX(WDVOA!$W$2:$W$1616,MATCH($G1121&amp;$A1121-1&amp;$B1121,WDVOA!$U$2:$U$19616&amp;WDVOA!$V$2:$V$19616&amp;WDVOA!$B$2:$B$19616,0)),0)</f>
        <v>0</v>
      </c>
      <c r="R1121" s="163" cm="1">
        <f t="array" ref="R1121">IFERROR(INDEX(DVOA!$AC$2:$AC$20095,MATCH($G1121&amp;$A1121-1&amp;$B1121,DVOA!$C$2:$C$20095&amp;DVOA!$A$2:$A$20095&amp;DVOA!$B$2:$B$20095,0)
),0)</f>
        <v>0.152</v>
      </c>
      <c r="S1121" s="163">
        <f t="shared" si="240"/>
        <v>0.23799999999999999</v>
      </c>
      <c r="T1121" s="229">
        <f t="shared" si="230"/>
        <v>9.600000000000003E-2</v>
      </c>
      <c r="U1121" s="229" t="str">
        <f t="shared" si="231"/>
        <v/>
      </c>
      <c r="V1121" s="164" cm="1">
        <f t="array" ref="V1121">IFERROR(IF(E1121="H",INDEX('DVOA Pred'!$G$2:$G$1000,MATCH($F1121&amp;$B1121&amp;$A1121,'DVOA Pred'!$C$2:$C$1000&amp;'DVOA Pred'!$A$2:$A$1000&amp;'DVOA Pred'!$B$2:$B$1000,0)),
INDEX('DVOA Pred'!$H$2:$H$1000,MATCH($F1121&amp;$B1121&amp;$A1121,'DVOA Pred'!$D$2:$D$1000&amp;'DVOA Pred'!$A$2:$A$1000&amp;'DVOA Pred'!$B$2:$B$1000,0))),"")</f>
        <v>-0.30000000000000071</v>
      </c>
      <c r="W1121" s="164">
        <f t="shared" si="232"/>
        <v>-0.19999999999999929</v>
      </c>
      <c r="X1121" s="164">
        <f t="shared" si="233"/>
        <v>1.3000000000000007</v>
      </c>
      <c r="Y1121" s="163">
        <f>IFERROR((PERCENTRANK($L$2:$L$20355,L1121)*Multiples!$B$3)+((PERCENTRANK($W$2:$W$20355,W1121)*(1-Multiples!$B$3))),"")</f>
        <v>0.30720000000000003</v>
      </c>
      <c r="Z1121" s="165">
        <v>20</v>
      </c>
      <c r="AA1121" s="165">
        <v>23</v>
      </c>
      <c r="AB1121" s="166">
        <f t="shared" si="234"/>
        <v>-3</v>
      </c>
      <c r="AC1121" s="166">
        <f t="shared" si="235"/>
        <v>-3.5</v>
      </c>
      <c r="AD1121" s="166">
        <f t="shared" si="236"/>
        <v>-2</v>
      </c>
      <c r="AE1121" s="167" t="str">
        <f t="shared" si="237"/>
        <v>No</v>
      </c>
      <c r="AF1121" s="167" t="str">
        <f t="shared" si="238"/>
        <v>No</v>
      </c>
      <c r="AG1121" s="165"/>
      <c r="AH1121" s="155"/>
      <c r="AI1121" s="236"/>
      <c r="AJ1121" s="181"/>
    </row>
    <row r="1122" spans="1:36" x14ac:dyDescent="0.25">
      <c r="A1122" s="160">
        <v>8</v>
      </c>
      <c r="B1122" s="161">
        <v>2024</v>
      </c>
      <c r="C1122" s="161" t="str">
        <f t="shared" si="227"/>
        <v>2024 W8</v>
      </c>
      <c r="D1122" s="161">
        <v>575</v>
      </c>
      <c r="E1122" s="161" t="s">
        <v>649</v>
      </c>
      <c r="F1122" s="161" t="s">
        <v>23</v>
      </c>
      <c r="G1122" s="161" t="s">
        <v>4</v>
      </c>
      <c r="H1122" s="161">
        <v>3.5</v>
      </c>
      <c r="I1122" s="162">
        <v>4.5</v>
      </c>
      <c r="J1122" s="233" t="str">
        <f t="shared" si="228"/>
        <v>D-1</v>
      </c>
      <c r="K1122" s="162">
        <f t="shared" si="229"/>
        <v>-1</v>
      </c>
      <c r="L1122" s="227">
        <f>IF(K1122=0,0,
IF(J1122="D0.5",0.5*SUMIFS('Key Numbers'!$C$2:$C$71,'Key Numbers'!$A$2:$A$71,"&gt;="&amp;ABS($I1122),'Key Numbers'!$A$2:$A$71,"&lt;="&amp;ABS($H1122)),
IF(J1122="D-0.5",0.5*-1*SUMIFS('Key Numbers'!$C$2:$C$71,'Key Numbers'!$A$2:$A$71,"&lt;="&amp;ABS($I1122),'Key Numbers'!$A$2:$A$71,"&gt;="&amp;ABS($H1122)),
IF(J1122="F0.5",0.5*SUMIFS('Key Numbers'!$C$2:$C$71,'Key Numbers'!$A$2:$A$71,"&lt;="&amp;ABS($I1122),'Key Numbers'!$A$2:$A$71,"&gt;="&amp;ABS($H1122)),
IF(J1122="F-0.5",0.5*-1*SUMIFS('Key Numbers'!$C$2:$C$71,'Key Numbers'!$A$2:$A$71,"&gt;="&amp;ABS($I1122),'Key Numbers'!$A$2:$A$71,"&lt;="&amp;ABS($H1122)),
IF(AND(LEFT(J1122,1)="F",K1122&lt;0),-1*SUMIFS('Key Numbers'!$C$2:$C$71,'Key Numbers'!$A$2:$A$71,"&gt;="&amp;ABS($I1122),'Key Numbers'!$A$2:$A$71,"&lt;="&amp;ABS($H1122)),
IF(AND(LEFT(J1122,1)="F",K1122&gt;0),SUMIFS('Key Numbers'!$C$2:$C$71,'Key Numbers'!$A$2:$A$71,"&lt;="&amp;ABS($I1122),'Key Numbers'!$A$2:$A$71,"&gt;="&amp;ABS($H1122)),
IF(AND(LEFT(J1122,1)="D",K1122&lt;0),-1*SUMIFS('Key Numbers'!$C$2:$C$71,'Key Numbers'!$A$2:$A$71,"&lt;="&amp;ABS($I1122),'Key Numbers'!$A$2:$A$71,"&gt;="&amp;ABS($H1122)),
SUMIFS('Key Numbers'!$C$2:$C$71,'Key Numbers'!$A$2:$A$71,"&gt;="&amp;ABS($I1122),'Key Numbers'!$A$2:$A$71,"&lt;="&amp;ABS($H1122))))))))))</f>
        <v>-5.8715596330275233E-2</v>
      </c>
      <c r="M1122" s="163" cm="1">
        <f t="array" ref="M1122">IFERROR(INDEX(DVOA!$E$2:$E$20095,MATCH($F1122&amp;$A1122-1&amp;$B1122,DVOA!$C$2:$C$20095&amp;DVOA!$A$2:$A20461&amp;DVOA!$B$2:$B$20095,0)),0)</f>
        <v>-2.2000000000000002E-2</v>
      </c>
      <c r="N1122" s="163" cm="1">
        <f t="array" ref="N1122">IFERROR(INDEX(WDVOA!$W$2:$W$1616,MATCH($F1122&amp;$A1122-1&amp;$B1122,WDVOA!$U$2:$U$19616&amp;WDVOA!$V$2:$V$19616&amp;WDVOA!$B$2:$B$19616,0)),0)</f>
        <v>-0.27374999999999999</v>
      </c>
      <c r="O1122" s="163" cm="1">
        <f t="array" ref="O1122">IFERROR(INDEX(DVOA!$AC$2:$AC$20095,MATCH($F1122&amp;$A1122-1&amp;$B1122,DVOA!$C$2:$C$20095&amp;DVOA!$A$2:$A$20095&amp;DVOA!$B$2:$B$20095,0)
),0)</f>
        <v>0.19600000000000001</v>
      </c>
      <c r="P1122" s="163" cm="1">
        <f t="array" ref="P1122">IFERROR(INDEX(DVOA!$E$2:$E$20095,MATCH($G1122&amp;$A1122-1&amp;$B1122,DVOA!$C$2:$C$20095&amp;DVOA!$A$2:$A20461&amp;DVOA!$B$2:$B$20095,0)),0)</f>
        <v>-0.34899999999999998</v>
      </c>
      <c r="Q1122" s="163" cm="1">
        <f t="array" ref="Q1122">IFERROR(INDEX(WDVOA!$W$2:$W$1616,MATCH($G1122&amp;$A1122-1&amp;$B1122,WDVOA!$U$2:$U$19616&amp;WDVOA!$V$2:$V$19616&amp;WDVOA!$B$2:$B$19616,0)),0)</f>
        <v>-0.51966666666666672</v>
      </c>
      <c r="R1122" s="163" cm="1">
        <f t="array" ref="R1122">IFERROR(INDEX(DVOA!$AC$2:$AC$20095,MATCH($G1122&amp;$A1122-1&amp;$B1122,DVOA!$C$2:$C$20095&amp;DVOA!$A$2:$A$20095&amp;DVOA!$B$2:$B$20095,0)
),0)</f>
        <v>4.7E-2</v>
      </c>
      <c r="S1122" s="163">
        <f t="shared" si="240"/>
        <v>0.1215</v>
      </c>
      <c r="T1122" s="229">
        <f t="shared" si="230"/>
        <v>0.32699999999999996</v>
      </c>
      <c r="U1122" s="229">
        <f t="shared" si="231"/>
        <v>0.24591666666666673</v>
      </c>
      <c r="V1122" s="164" cm="1">
        <f t="array" ref="V1122">IFERROR(IF(E1122="H",INDEX('DVOA Pred'!$G$2:$G$1000,MATCH($F1122&amp;$B1122&amp;$A1122,'DVOA Pred'!$C$2:$C$1000&amp;'DVOA Pred'!$A$2:$A$1000&amp;'DVOA Pred'!$B$2:$B$1000,0)),
INDEX('DVOA Pred'!$H$2:$H$1000,MATCH($F1122&amp;$B1122&amp;$A1122,'DVOA Pred'!$D$2:$D$1000&amp;'DVOA Pred'!$A$2:$A$1000&amp;'DVOA Pred'!$B$2:$B$1000,0))),"")</f>
        <v>3.3000000000000007</v>
      </c>
      <c r="W1122" s="164">
        <f t="shared" si="232"/>
        <v>0.19999999999999929</v>
      </c>
      <c r="X1122" s="164">
        <f t="shared" si="233"/>
        <v>1.1999999999999993</v>
      </c>
      <c r="Y1122" s="163">
        <f>IFERROR((PERCENTRANK($L$2:$L$20355,L1122)*Multiples!$B$3)+((PERCENTRANK($W$2:$W$20355,W1122)*(1-Multiples!$B$3))),"")</f>
        <v>0.30600000000000005</v>
      </c>
      <c r="Z1122" s="165"/>
      <c r="AA1122" s="165"/>
      <c r="AB1122" s="166" t="str">
        <f t="shared" si="234"/>
        <v/>
      </c>
      <c r="AC1122" s="166" t="str">
        <f t="shared" si="235"/>
        <v/>
      </c>
      <c r="AD1122" s="166" t="str">
        <f t="shared" si="236"/>
        <v/>
      </c>
      <c r="AE1122" s="167" t="str">
        <f t="shared" si="237"/>
        <v/>
      </c>
      <c r="AF1122" s="167" t="str">
        <f t="shared" si="238"/>
        <v/>
      </c>
      <c r="AG1122" s="165" t="s">
        <v>660</v>
      </c>
      <c r="AH1122" s="155"/>
      <c r="AI1122" s="236"/>
      <c r="AJ1122" s="181" t="s">
        <v>874</v>
      </c>
    </row>
    <row r="1123" spans="1:36" ht="14.25" customHeight="1" x14ac:dyDescent="0.25">
      <c r="A1123" s="7">
        <v>3</v>
      </c>
      <c r="B1123" s="5">
        <v>2024</v>
      </c>
      <c r="C1123" s="5" t="str">
        <f t="shared" si="227"/>
        <v>2024 W3</v>
      </c>
      <c r="D1123" s="5">
        <v>499</v>
      </c>
      <c r="E1123" s="5" t="s">
        <v>649</v>
      </c>
      <c r="F1123" s="5" t="s">
        <v>39</v>
      </c>
      <c r="G1123" s="5" t="s">
        <v>38</v>
      </c>
      <c r="H1123" s="5">
        <v>6.5</v>
      </c>
      <c r="I1123" s="61">
        <v>6.5</v>
      </c>
      <c r="J1123" s="62" t="str">
        <f t="shared" si="228"/>
        <v>D0</v>
      </c>
      <c r="K1123" s="61">
        <f t="shared" si="229"/>
        <v>0</v>
      </c>
      <c r="L1123" s="228">
        <f>IF(K1123=0,0,
IF(J1123="D0.5",0.5*SUMIFS('Key Numbers'!$C$2:$C$71,'Key Numbers'!$A$2:$A$71,"&gt;="&amp;ABS($I1123),'Key Numbers'!$A$2:$A$71,"&lt;="&amp;ABS($H1123)),
IF(J1123="D-0.5",0.5*-1*SUMIFS('Key Numbers'!$C$2:$C$71,'Key Numbers'!$A$2:$A$71,"&lt;="&amp;ABS($I1123),'Key Numbers'!$A$2:$A$71,"&gt;="&amp;ABS($H1123)),
IF(J1123="F0.5",0.5*SUMIFS('Key Numbers'!$C$2:$C$71,'Key Numbers'!$A$2:$A$71,"&lt;="&amp;ABS($I1123),'Key Numbers'!$A$2:$A$71,"&gt;="&amp;ABS($H1123)),
IF(J1123="F-0.5",0.5*-1*SUMIFS('Key Numbers'!$C$2:$C$71,'Key Numbers'!$A$2:$A$71,"&gt;="&amp;ABS($I1123),'Key Numbers'!$A$2:$A$71,"&lt;="&amp;ABS($H1123)),
IF(AND(LEFT(J1123,1)="F",K1123&lt;0),-1*SUMIFS('Key Numbers'!$C$2:$C$71,'Key Numbers'!$A$2:$A$71,"&gt;="&amp;ABS($I1123),'Key Numbers'!$A$2:$A$71,"&lt;="&amp;ABS($H1123)),
IF(AND(LEFT(J1123,1)="F",K1123&gt;0),SUMIFS('Key Numbers'!$C$2:$C$71,'Key Numbers'!$A$2:$A$71,"&lt;="&amp;ABS($I1123),'Key Numbers'!$A$2:$A$71,"&gt;="&amp;ABS($H1123)),
IF(AND(LEFT(J1123,1)="D",K1123&lt;0),-1*SUMIFS('Key Numbers'!$C$2:$C$71,'Key Numbers'!$A$2:$A$71,"&lt;="&amp;ABS($I1123),'Key Numbers'!$A$2:$A$71,"&gt;="&amp;ABS($H1123)),
SUMIFS('Key Numbers'!$C$2:$C$71,'Key Numbers'!$A$2:$A$71,"&gt;="&amp;ABS($I1123),'Key Numbers'!$A$2:$A$71,"&lt;="&amp;ABS($H1123))))))))))</f>
        <v>0</v>
      </c>
      <c r="M1123" s="6" cm="1">
        <f t="array" ref="M1123">IFERROR(INDEX(DVOA!$E$2:$E$20095,MATCH($F1123&amp;$A1123-1&amp;$B1123,DVOA!$C$2:$C$20095&amp;DVOA!$A$2:$A20321&amp;DVOA!$B$2:$B$20095,0)),0)</f>
        <v>-0.43</v>
      </c>
      <c r="N1123" s="6" cm="1">
        <f t="array" ref="N1123">IFERROR(INDEX(WDVOA!$W$2:$W$1616,MATCH($F1123&amp;$A1123-1&amp;$B1123,WDVOA!$U$2:$U$19616&amp;WDVOA!$V$2:$V$19616&amp;WDVOA!$B$2:$B$19616,0)),0)</f>
        <v>0</v>
      </c>
      <c r="O1123" s="6" cm="1">
        <f t="array" ref="O1123">IFERROR(INDEX(DVOA!$AC$2:$AC$20095,MATCH($F1123&amp;$A1123-1&amp;$B1123,DVOA!$C$2:$C$20095&amp;DVOA!$A$2:$A$20095&amp;DVOA!$B$2:$B$20095,0)
),0)</f>
        <v>0.04</v>
      </c>
      <c r="P1123" s="6" cm="1">
        <f t="array" ref="P1123">IFERROR(INDEX(DVOA!$E$2:$E$20095,MATCH($G1123&amp;$A1123-1&amp;$B1123,DVOA!$C$2:$C$20095&amp;DVOA!$A$2:$A20321&amp;DVOA!$B$2:$B$20095,0)),0)</f>
        <v>0.11</v>
      </c>
      <c r="Q1123" s="6" cm="1">
        <f t="array" ref="Q1123">IFERROR(INDEX(WDVOA!$W$2:$W$1616,MATCH($G1123&amp;$A1123-1&amp;$B1123,WDVOA!$U$2:$U$19616&amp;WDVOA!$V$2:$V$19616&amp;WDVOA!$B$2:$B$19616,0)),0)</f>
        <v>0</v>
      </c>
      <c r="R1123" s="6" cm="1">
        <f t="array" ref="R1123">IFERROR(INDEX(DVOA!$AC$2:$AC$20095,MATCH($G1123&amp;$A1123-1&amp;$B1123,DVOA!$C$2:$C$20095&amp;DVOA!$A$2:$A$20095&amp;DVOA!$B$2:$B$20095,0)
),0)</f>
        <v>0.13</v>
      </c>
      <c r="S1123" s="6">
        <f t="shared" si="240"/>
        <v>8.5000000000000006E-2</v>
      </c>
      <c r="T1123" s="104">
        <f t="shared" si="230"/>
        <v>-0.54</v>
      </c>
      <c r="U1123" s="104" t="str">
        <f t="shared" si="231"/>
        <v/>
      </c>
      <c r="V1123" s="26" cm="1">
        <f t="array" ref="V1123">IFERROR(IF(E1123="H",INDEX('DVOA Pred'!$G$2:$G$1000,MATCH($F1123&amp;$B1123&amp;$A1123,'DVOA Pred'!$C$2:$C$1000&amp;'DVOA Pred'!$A$2:$A$1000&amp;'DVOA Pred'!$B$2:$B$1000,0)),
INDEX('DVOA Pred'!$H$2:$H$1000,MATCH($F1123&amp;$B1123&amp;$A1123,'DVOA Pred'!$D$2:$D$1000&amp;'DVOA Pred'!$A$2:$A$1000&amp;'DVOA Pred'!$B$2:$B$1000,0))),"")</f>
        <v>7.8000000000000007</v>
      </c>
      <c r="W1123" s="26">
        <f t="shared" si="232"/>
        <v>-1.3000000000000007</v>
      </c>
      <c r="X1123" s="26">
        <f t="shared" si="233"/>
        <v>-1.3000000000000007</v>
      </c>
      <c r="Y1123" s="6">
        <f>IFERROR((PERCENTRANK($L$2:$L$20355,L1123)*Multiples!$B$3)+((PERCENTRANK($W$2:$W$20355,W1123)*(1-Multiples!$B$3))),"")</f>
        <v>0.30420000000000003</v>
      </c>
      <c r="Z1123" s="64"/>
      <c r="AA1123" s="64"/>
      <c r="AB1123" s="24" t="str">
        <f t="shared" si="234"/>
        <v/>
      </c>
      <c r="AC1123" s="24" t="str">
        <f t="shared" si="235"/>
        <v/>
      </c>
      <c r="AD1123" s="24" t="str">
        <f t="shared" si="236"/>
        <v/>
      </c>
      <c r="AE1123" s="99" t="str">
        <f t="shared" si="237"/>
        <v/>
      </c>
      <c r="AF1123" s="99" t="str">
        <f t="shared" si="238"/>
        <v/>
      </c>
      <c r="AG1123" s="64"/>
      <c r="AH1123" s="105"/>
      <c r="AI1123" s="105"/>
      <c r="AJ1123" s="66"/>
    </row>
    <row r="1124" spans="1:36" ht="13.5" customHeight="1" x14ac:dyDescent="0.25">
      <c r="A1124" s="160">
        <v>7</v>
      </c>
      <c r="B1124" s="161">
        <v>2024</v>
      </c>
      <c r="C1124" s="161" t="str">
        <f t="shared" si="227"/>
        <v>2024 W7</v>
      </c>
      <c r="D1124" s="161">
        <v>572</v>
      </c>
      <c r="E1124" s="161" t="s">
        <v>649</v>
      </c>
      <c r="F1124" s="161" t="s">
        <v>28</v>
      </c>
      <c r="G1124" s="161" t="s">
        <v>23</v>
      </c>
      <c r="H1124" s="161">
        <v>-2.5</v>
      </c>
      <c r="I1124" s="162">
        <v>-1.5</v>
      </c>
      <c r="J1124" s="233" t="str">
        <f t="shared" si="228"/>
        <v>F-1</v>
      </c>
      <c r="K1124" s="162">
        <f t="shared" si="229"/>
        <v>-1</v>
      </c>
      <c r="L1124" s="227">
        <f>IF(K1124=0,0,
IF(J1124="D0.5",0.5*SUMIFS('Key Numbers'!$C$2:$C$71,'Key Numbers'!$A$2:$A$71,"&gt;="&amp;ABS($I1124),'Key Numbers'!$A$2:$A$71,"&lt;="&amp;ABS($H1124)),
IF(J1124="D-0.5",0.5*-1*SUMIFS('Key Numbers'!$C$2:$C$71,'Key Numbers'!$A$2:$A$71,"&lt;="&amp;ABS($I1124),'Key Numbers'!$A$2:$A$71,"&gt;="&amp;ABS($H1124)),
IF(J1124="F0.5",0.5*SUMIFS('Key Numbers'!$C$2:$C$71,'Key Numbers'!$A$2:$A$71,"&lt;="&amp;ABS($I1124),'Key Numbers'!$A$2:$A$71,"&gt;="&amp;ABS($H1124)),
IF(J1124="F-0.5",0.5*-1*SUMIFS('Key Numbers'!$C$2:$C$71,'Key Numbers'!$A$2:$A$71,"&gt;="&amp;ABS($I1124),'Key Numbers'!$A$2:$A$71,"&lt;="&amp;ABS($H1124)),
IF(AND(LEFT(J1124,1)="F",K1124&lt;0),-1*SUMIFS('Key Numbers'!$C$2:$C$71,'Key Numbers'!$A$2:$A$71,"&gt;="&amp;ABS($I1124),'Key Numbers'!$A$2:$A$71,"&lt;="&amp;ABS($H1124)),
IF(AND(LEFT(J1124,1)="F",K1124&gt;0),SUMIFS('Key Numbers'!$C$2:$C$71,'Key Numbers'!$A$2:$A$71,"&lt;="&amp;ABS($I1124),'Key Numbers'!$A$2:$A$71,"&gt;="&amp;ABS($H1124)),
IF(AND(LEFT(J1124,1)="D",K1124&lt;0),-1*SUMIFS('Key Numbers'!$C$2:$C$71,'Key Numbers'!$A$2:$A$71,"&lt;="&amp;ABS($I1124),'Key Numbers'!$A$2:$A$71,"&gt;="&amp;ABS($H1124)),
SUMIFS('Key Numbers'!$C$2:$C$71,'Key Numbers'!$A$2:$A$71,"&gt;="&amp;ABS($I1124),'Key Numbers'!$A$2:$A$71,"&lt;="&amp;ABS($H1124))))))))))</f>
        <v>-5.6880733944954132E-2</v>
      </c>
      <c r="M1124" s="163" cm="1">
        <f t="array" ref="M1124">IFERROR(INDEX(DVOA!$E$2:$E$20095,MATCH($F1124&amp;$A1124-1&amp;$B1124,DVOA!$C$2:$C$20095&amp;DVOA!$A$2:$A20455&amp;DVOA!$B$2:$B$20095,0)),0)</f>
        <v>6.4000000000000001E-2</v>
      </c>
      <c r="N1124" s="163" cm="1">
        <f t="array" ref="N1124">IFERROR(INDEX(WDVOA!$W$2:$W$1616,MATCH($F1124&amp;$A1124-1&amp;$B1124,WDVOA!$U$2:$U$19616&amp;WDVOA!$V$2:$V$19616&amp;WDVOA!$B$2:$B$19616,0)),0)</f>
        <v>0</v>
      </c>
      <c r="O1124" s="163" cm="1">
        <f t="array" ref="O1124">IFERROR(INDEX(DVOA!$AC$2:$AC$20095,MATCH($F1124&amp;$A1124-1&amp;$B1124,DVOA!$C$2:$C$20095&amp;DVOA!$A$2:$A$20095&amp;DVOA!$B$2:$B$20095,0)
),0)</f>
        <v>0.106</v>
      </c>
      <c r="P1124" s="163" cm="1">
        <f t="array" ref="P1124">IFERROR(INDEX(DVOA!$E$2:$E$20095,MATCH($G1124&amp;$A1124-1&amp;$B1124,DVOA!$C$2:$C$20095&amp;DVOA!$A$2:$A20455&amp;DVOA!$B$2:$B$20095,0)),0)</f>
        <v>-7.9000000000000001E-2</v>
      </c>
      <c r="Q1124" s="163" cm="1">
        <f t="array" ref="Q1124">IFERROR(INDEX(WDVOA!$W$2:$W$1616,MATCH($G1124&amp;$A1124-1&amp;$B1124,WDVOA!$U$2:$U$19616&amp;WDVOA!$V$2:$V$19616&amp;WDVOA!$B$2:$B$19616,0)),0)</f>
        <v>0</v>
      </c>
      <c r="R1124" s="163" cm="1">
        <f t="array" ref="R1124">IFERROR(INDEX(DVOA!$AC$2:$AC$20095,MATCH($G1124&amp;$A1124-1&amp;$B1124,DVOA!$C$2:$C$20095&amp;DVOA!$A$2:$A$20095&amp;DVOA!$B$2:$B$20095,0)
),0)</f>
        <v>0.24199999999999999</v>
      </c>
      <c r="S1124" s="163">
        <f t="shared" si="240"/>
        <v>0.17399999999999999</v>
      </c>
      <c r="T1124" s="229">
        <f t="shared" si="230"/>
        <v>0.14300000000000002</v>
      </c>
      <c r="U1124" s="229" t="str">
        <f t="shared" si="231"/>
        <v/>
      </c>
      <c r="V1124" s="164" cm="1">
        <f t="array" ref="V1124">IFERROR(IF(E1124="H",INDEX('DVOA Pred'!$G$2:$G$1000,MATCH($F1124&amp;$B1124&amp;$A1124,'DVOA Pred'!$C$2:$C$1000&amp;'DVOA Pred'!$A$2:$A$1000&amp;'DVOA Pred'!$B$2:$B$1000,0)),
INDEX('DVOA Pred'!$H$2:$H$1000,MATCH($F1124&amp;$B1124&amp;$A1124,'DVOA Pred'!$D$2:$D$1000&amp;'DVOA Pred'!$A$2:$A$1000&amp;'DVOA Pred'!$B$2:$B$1000,0))),"")</f>
        <v>-2.3999999999999986</v>
      </c>
      <c r="W1124" s="164">
        <f t="shared" si="232"/>
        <v>-0.10000000000000142</v>
      </c>
      <c r="X1124" s="164">
        <f t="shared" si="233"/>
        <v>0.89999999999999858</v>
      </c>
      <c r="Y1124" s="163">
        <f>IFERROR((PERCENTRANK($L$2:$L$20355,L1124)*Multiples!$B$3)+((PERCENTRANK($W$2:$W$20355,W1124)*(1-Multiples!$B$3))),"")</f>
        <v>0.29559999999999997</v>
      </c>
      <c r="Z1124" s="165">
        <v>15</v>
      </c>
      <c r="AA1124" s="165">
        <v>17</v>
      </c>
      <c r="AB1124" s="166">
        <f t="shared" si="234"/>
        <v>-2</v>
      </c>
      <c r="AC1124" s="166">
        <f t="shared" si="235"/>
        <v>-4.5</v>
      </c>
      <c r="AD1124" s="166">
        <f t="shared" si="236"/>
        <v>-3.5</v>
      </c>
      <c r="AE1124" s="167" t="str">
        <f t="shared" si="237"/>
        <v>No</v>
      </c>
      <c r="AF1124" s="167" t="str">
        <f t="shared" si="238"/>
        <v>No</v>
      </c>
      <c r="AG1124" s="165"/>
      <c r="AH1124" s="155"/>
      <c r="AI1124" s="236"/>
      <c r="AJ1124" s="181"/>
    </row>
    <row r="1125" spans="1:36" x14ac:dyDescent="0.25">
      <c r="A1125" s="160">
        <v>8</v>
      </c>
      <c r="B1125" s="161">
        <v>2024</v>
      </c>
      <c r="C1125" s="161" t="str">
        <f t="shared" si="227"/>
        <v>2024 W8</v>
      </c>
      <c r="D1125" s="161">
        <v>578</v>
      </c>
      <c r="E1125" s="161" t="s">
        <v>649</v>
      </c>
      <c r="F1125" s="161" t="s">
        <v>45</v>
      </c>
      <c r="G1125" s="161" t="s">
        <v>21</v>
      </c>
      <c r="H1125" s="161">
        <v>10.5</v>
      </c>
      <c r="I1125" s="162">
        <v>11.5</v>
      </c>
      <c r="J1125" s="233" t="str">
        <f t="shared" si="228"/>
        <v>D-1</v>
      </c>
      <c r="K1125" s="162">
        <f t="shared" si="229"/>
        <v>-1</v>
      </c>
      <c r="L1125" s="227">
        <f>IF(K1125=0,0,
IF(J1125="D0.5",0.5*SUMIFS('Key Numbers'!$C$2:$C$71,'Key Numbers'!$A$2:$A$71,"&gt;="&amp;ABS($I1125),'Key Numbers'!$A$2:$A$71,"&lt;="&amp;ABS($H1125)),
IF(J1125="D-0.5",0.5*-1*SUMIFS('Key Numbers'!$C$2:$C$71,'Key Numbers'!$A$2:$A$71,"&lt;="&amp;ABS($I1125),'Key Numbers'!$A$2:$A$71,"&gt;="&amp;ABS($H1125)),
IF(J1125="F0.5",0.5*SUMIFS('Key Numbers'!$C$2:$C$71,'Key Numbers'!$A$2:$A$71,"&lt;="&amp;ABS($I1125),'Key Numbers'!$A$2:$A$71,"&gt;="&amp;ABS($H1125)),
IF(J1125="F-0.5",0.5*-1*SUMIFS('Key Numbers'!$C$2:$C$71,'Key Numbers'!$A$2:$A$71,"&gt;="&amp;ABS($I1125),'Key Numbers'!$A$2:$A$71,"&lt;="&amp;ABS($H1125)),
IF(AND(LEFT(J1125,1)="F",K1125&lt;0),-1*SUMIFS('Key Numbers'!$C$2:$C$71,'Key Numbers'!$A$2:$A$71,"&gt;="&amp;ABS($I1125),'Key Numbers'!$A$2:$A$71,"&lt;="&amp;ABS($H1125)),
IF(AND(LEFT(J1125,1)="F",K1125&gt;0),SUMIFS('Key Numbers'!$C$2:$C$71,'Key Numbers'!$A$2:$A$71,"&lt;="&amp;ABS($I1125),'Key Numbers'!$A$2:$A$71,"&gt;="&amp;ABS($H1125)),
IF(AND(LEFT(J1125,1)="D",K1125&lt;0),-1*SUMIFS('Key Numbers'!$C$2:$C$71,'Key Numbers'!$A$2:$A$71,"&lt;="&amp;ABS($I1125),'Key Numbers'!$A$2:$A$71,"&gt;="&amp;ABS($H1125)),
SUMIFS('Key Numbers'!$C$2:$C$71,'Key Numbers'!$A$2:$A$71,"&gt;="&amp;ABS($I1125),'Key Numbers'!$A$2:$A$71,"&lt;="&amp;ABS($H1125))))))))))</f>
        <v>-1.2844036697247707E-2</v>
      </c>
      <c r="M1125" s="163" cm="1">
        <f t="array" ref="M1125">IFERROR(INDEX(DVOA!$E$2:$E$20095,MATCH($F1125&amp;$A1125-1&amp;$B1125,DVOA!$C$2:$C$20095&amp;DVOA!$A$2:$A20467&amp;DVOA!$B$2:$B$20095,0)),0)</f>
        <v>-0.23</v>
      </c>
      <c r="N1125" s="163" cm="1">
        <f t="array" ref="N1125">IFERROR(INDEX(WDVOA!$W$2:$W$1616,MATCH($F1125&amp;$A1125-1&amp;$B1125,WDVOA!$U$2:$U$19616&amp;WDVOA!$V$2:$V$19616&amp;WDVOA!$B$2:$B$19616,0)),0)</f>
        <v>-0.13933333333333334</v>
      </c>
      <c r="O1125" s="163" cm="1">
        <f t="array" ref="O1125">IFERROR(INDEX(DVOA!$AC$2:$AC$20095,MATCH($F1125&amp;$A1125-1&amp;$B1125,DVOA!$C$2:$C$20095&amp;DVOA!$A$2:$A$20095&amp;DVOA!$B$2:$B$20095,0)
),0)</f>
        <v>3.5000000000000003E-2</v>
      </c>
      <c r="P1125" s="163" cm="1">
        <f t="array" ref="P1125">IFERROR(INDEX(DVOA!$E$2:$E$20095,MATCH($G1125&amp;$A1125-1&amp;$B1125,DVOA!$C$2:$C$20095&amp;DVOA!$A$2:$A20467&amp;DVOA!$B$2:$B$20095,0)),0)</f>
        <v>0.35899999999999999</v>
      </c>
      <c r="Q1125" s="163" cm="1">
        <f t="array" ref="Q1125">IFERROR(INDEX(WDVOA!$W$2:$W$1616,MATCH($G1125&amp;$A1125-1&amp;$B1125,WDVOA!$U$2:$U$19616&amp;WDVOA!$V$2:$V$19616&amp;WDVOA!$B$2:$B$19616,0)),0)</f>
        <v>0.59833333333333327</v>
      </c>
      <c r="R1125" s="163" cm="1">
        <f t="array" ref="R1125">IFERROR(INDEX(DVOA!$AC$2:$AC$20095,MATCH($G1125&amp;$A1125-1&amp;$B1125,DVOA!$C$2:$C$20095&amp;DVOA!$A$2:$A$20095&amp;DVOA!$B$2:$B$20095,0)
),0)</f>
        <v>0.08</v>
      </c>
      <c r="S1125" s="163">
        <f t="shared" si="240"/>
        <v>5.7500000000000002E-2</v>
      </c>
      <c r="T1125" s="229">
        <f t="shared" si="230"/>
        <v>-0.58899999999999997</v>
      </c>
      <c r="U1125" s="229">
        <f t="shared" si="231"/>
        <v>-0.73766666666666658</v>
      </c>
      <c r="V1125" s="164" cm="1">
        <f t="array" ref="V1125">IFERROR(IF(E1125="H",INDEX('DVOA Pred'!$G$2:$G$1000,MATCH($F1125&amp;$B1125&amp;$A1125,'DVOA Pred'!$C$2:$C$1000&amp;'DVOA Pred'!$A$2:$A$1000&amp;'DVOA Pred'!$B$2:$B$1000,0)),
INDEX('DVOA Pred'!$H$2:$H$1000,MATCH($F1125&amp;$B1125&amp;$A1125,'DVOA Pred'!$D$2:$D$1000&amp;'DVOA Pred'!$A$2:$A$1000&amp;'DVOA Pred'!$B$2:$B$1000,0))),"")</f>
        <v>11.900000000000002</v>
      </c>
      <c r="W1125" s="164">
        <f t="shared" si="232"/>
        <v>-1.4000000000000021</v>
      </c>
      <c r="X1125" s="164">
        <f t="shared" si="233"/>
        <v>-0.40000000000000213</v>
      </c>
      <c r="Y1125" s="163">
        <f>IFERROR((PERCENTRANK($L$2:$L$20355,L1125)*Multiples!$B$3)+((PERCENTRANK($W$2:$W$20355,W1125)*(1-Multiples!$B$3))),"")</f>
        <v>0.29380000000000001</v>
      </c>
      <c r="Z1125" s="165"/>
      <c r="AA1125" s="165"/>
      <c r="AB1125" s="166" t="str">
        <f t="shared" si="234"/>
        <v/>
      </c>
      <c r="AC1125" s="166" t="str">
        <f t="shared" si="235"/>
        <v/>
      </c>
      <c r="AD1125" s="166" t="str">
        <f t="shared" si="236"/>
        <v/>
      </c>
      <c r="AE1125" s="167" t="str">
        <f t="shared" si="237"/>
        <v/>
      </c>
      <c r="AF1125" s="167" t="str">
        <f t="shared" si="238"/>
        <v/>
      </c>
      <c r="AG1125" s="165"/>
      <c r="AH1125" s="155"/>
      <c r="AI1125" s="236"/>
      <c r="AJ1125" s="181"/>
    </row>
    <row r="1126" spans="1:36" x14ac:dyDescent="0.25">
      <c r="A1126" s="160">
        <v>4</v>
      </c>
      <c r="B1126" s="161">
        <v>2024</v>
      </c>
      <c r="C1126" s="5" t="str">
        <f t="shared" si="227"/>
        <v>2024 W4</v>
      </c>
      <c r="D1126" s="161">
        <v>514</v>
      </c>
      <c r="E1126" s="161" t="s">
        <v>651</v>
      </c>
      <c r="F1126" s="161" t="s">
        <v>15</v>
      </c>
      <c r="G1126" s="161" t="s">
        <v>3</v>
      </c>
      <c r="H1126" s="161">
        <v>5.5</v>
      </c>
      <c r="I1126" s="162">
        <v>5.5</v>
      </c>
      <c r="J1126" s="233" t="str">
        <f t="shared" si="228"/>
        <v>D0</v>
      </c>
      <c r="K1126" s="162">
        <f t="shared" si="229"/>
        <v>0</v>
      </c>
      <c r="L1126" s="227">
        <f>IF(K1126=0,0,
IF(J1126="D0.5",0.5*SUMIFS('Key Numbers'!$C$2:$C$71,'Key Numbers'!$A$2:$A$71,"&gt;="&amp;ABS($I1126),'Key Numbers'!$A$2:$A$71,"&lt;="&amp;ABS($H1126)),
IF(J1126="D-0.5",0.5*-1*SUMIFS('Key Numbers'!$C$2:$C$71,'Key Numbers'!$A$2:$A$71,"&lt;="&amp;ABS($I1126),'Key Numbers'!$A$2:$A$71,"&gt;="&amp;ABS($H1126)),
IF(J1126="F0.5",0.5*SUMIFS('Key Numbers'!$C$2:$C$71,'Key Numbers'!$A$2:$A$71,"&lt;="&amp;ABS($I1126),'Key Numbers'!$A$2:$A$71,"&gt;="&amp;ABS($H1126)),
IF(J1126="F-0.5",0.5*-1*SUMIFS('Key Numbers'!$C$2:$C$71,'Key Numbers'!$A$2:$A$71,"&gt;="&amp;ABS($I1126),'Key Numbers'!$A$2:$A$71,"&lt;="&amp;ABS($H1126)),
IF(AND(LEFT(J1126,1)="F",K1126&lt;0),-1*SUMIFS('Key Numbers'!$C$2:$C$71,'Key Numbers'!$A$2:$A$71,"&gt;="&amp;ABS($I1126),'Key Numbers'!$A$2:$A$71,"&lt;="&amp;ABS($H1126)),
IF(AND(LEFT(J1126,1)="F",K1126&gt;0),SUMIFS('Key Numbers'!$C$2:$C$71,'Key Numbers'!$A$2:$A$71,"&lt;="&amp;ABS($I1126),'Key Numbers'!$A$2:$A$71,"&gt;="&amp;ABS($H1126)),
IF(AND(LEFT(J1126,1)="D",K1126&lt;0),-1*SUMIFS('Key Numbers'!$C$2:$C$71,'Key Numbers'!$A$2:$A$71,"&lt;="&amp;ABS($I1126),'Key Numbers'!$A$2:$A$71,"&gt;="&amp;ABS($H1126)),
SUMIFS('Key Numbers'!$C$2:$C$71,'Key Numbers'!$A$2:$A$71,"&gt;="&amp;ABS($I1126),'Key Numbers'!$A$2:$A$71,"&lt;="&amp;ABS($H1126))))))))))</f>
        <v>0</v>
      </c>
      <c r="M1126" s="163" cm="1">
        <f t="array" ref="M1126">IFERROR(INDEX(DVOA!$E$2:$E$20095,MATCH($F1126&amp;$A1126-1&amp;$B1126,DVOA!$C$2:$C$20095&amp;DVOA!$A$2:$A20404&amp;DVOA!$B$2:$B$20095,0)),0)</f>
        <v>-0.152</v>
      </c>
      <c r="N1126" s="163" cm="1">
        <f t="array" ref="N1126">IFERROR(INDEX(WDVOA!$W$2:$W$1616,MATCH($F1126&amp;$A1126-1&amp;$B1126,WDVOA!$U$2:$U$19616&amp;WDVOA!$V$2:$V$19616&amp;WDVOA!$B$2:$B$19616,0)),0)</f>
        <v>0</v>
      </c>
      <c r="O1126" s="163" cm="1">
        <f t="array" ref="O1126">IFERROR(INDEX(DVOA!$AC$2:$AC$20095,MATCH($F1126&amp;$A1126-1&amp;$B1126,DVOA!$C$2:$C$20095&amp;DVOA!$A$2:$A$20095&amp;DVOA!$B$2:$B$20095,0)
),0)</f>
        <v>4.2999999999999997E-2</v>
      </c>
      <c r="P1126" s="163" cm="1">
        <f t="array" ref="P1126">IFERROR(INDEX(DVOA!$E$2:$E$20095,MATCH($G1126&amp;$A1126-1&amp;$B1126,DVOA!$C$2:$C$20095&amp;DVOA!$A$2:$A20404&amp;DVOA!$B$2:$B$20095,0)),0)</f>
        <v>-0.155</v>
      </c>
      <c r="Q1126" s="163" cm="1">
        <f t="array" ref="Q1126">IFERROR(INDEX(WDVOA!$W$2:$W$1616,MATCH($G1126&amp;$A1126-1&amp;$B1126,WDVOA!$U$2:$U$19616&amp;WDVOA!$V$2:$V$19616&amp;WDVOA!$B$2:$B$19616,0)),0)</f>
        <v>0</v>
      </c>
      <c r="R1126" s="163" cm="1">
        <f t="array" ref="R1126">IFERROR(INDEX(DVOA!$AC$2:$AC$20095,MATCH($G1126&amp;$A1126-1&amp;$B1126,DVOA!$C$2:$C$20095&amp;DVOA!$A$2:$A$20095&amp;DVOA!$B$2:$B$20095,0)
),0)</f>
        <v>-5.5E-2</v>
      </c>
      <c r="S1126" s="163">
        <f t="shared" si="240"/>
        <v>-6.0000000000000019E-3</v>
      </c>
      <c r="T1126" s="229">
        <f t="shared" si="230"/>
        <v>3.0000000000000027E-3</v>
      </c>
      <c r="U1126" s="229" t="str">
        <f t="shared" si="231"/>
        <v/>
      </c>
      <c r="V1126" s="164" cm="1">
        <f t="array" ref="V1126">IFERROR(IF(E1126="H",INDEX('DVOA Pred'!$G$2:$G$1000,MATCH($F1126&amp;$B1126&amp;$A1126,'DVOA Pred'!$C$2:$C$1000&amp;'DVOA Pred'!$A$2:$A$1000&amp;'DVOA Pred'!$B$2:$B$1000,0)),
INDEX('DVOA Pred'!$H$2:$H$1000,MATCH($F1126&amp;$B1126&amp;$A1126,'DVOA Pred'!$D$2:$D$1000&amp;'DVOA Pred'!$A$2:$A$1000&amp;'DVOA Pred'!$B$2:$B$1000,0))),"")</f>
        <v>7.0999999999999979</v>
      </c>
      <c r="W1126" s="164">
        <f t="shared" si="232"/>
        <v>-1.5999999999999979</v>
      </c>
      <c r="X1126" s="164">
        <f t="shared" si="233"/>
        <v>-1.5999999999999979</v>
      </c>
      <c r="Y1126" s="163">
        <f>IFERROR((PERCENTRANK($L$2:$L$20355,L1126)*Multiples!$B$3)+((PERCENTRANK($W$2:$W$20355,W1126)*(1-Multiples!$B$3))),"")</f>
        <v>0.29100000000000004</v>
      </c>
      <c r="Z1126" s="165">
        <v>15</v>
      </c>
      <c r="AA1126" s="165">
        <v>20</v>
      </c>
      <c r="AB1126" s="166">
        <f t="shared" si="234"/>
        <v>-5</v>
      </c>
      <c r="AC1126" s="166">
        <f t="shared" si="235"/>
        <v>0.5</v>
      </c>
      <c r="AD1126" s="166">
        <f t="shared" si="236"/>
        <v>0.5</v>
      </c>
      <c r="AE1126" s="167" t="str">
        <f t="shared" si="237"/>
        <v>Yes</v>
      </c>
      <c r="AF1126" s="167" t="str">
        <f t="shared" si="238"/>
        <v>Yes</v>
      </c>
      <c r="AG1126" s="165"/>
      <c r="AH1126" s="155"/>
      <c r="AI1126" s="155"/>
      <c r="AJ1126" s="180"/>
    </row>
    <row r="1127" spans="1:36" x14ac:dyDescent="0.25">
      <c r="A1127" s="7">
        <v>2</v>
      </c>
      <c r="B1127" s="5">
        <v>2024</v>
      </c>
      <c r="C1127" s="5" t="str">
        <f t="shared" si="227"/>
        <v>2024 W2</v>
      </c>
      <c r="D1127" s="5">
        <v>482</v>
      </c>
      <c r="E1127" s="5" t="s">
        <v>649</v>
      </c>
      <c r="F1127" s="5" t="s">
        <v>0</v>
      </c>
      <c r="G1127" s="5" t="s">
        <v>4</v>
      </c>
      <c r="H1127" s="5">
        <v>2.5</v>
      </c>
      <c r="I1127" s="61">
        <v>2.5</v>
      </c>
      <c r="J1127" s="62" t="str">
        <f t="shared" si="228"/>
        <v>D0</v>
      </c>
      <c r="K1127" s="61">
        <f t="shared" si="229"/>
        <v>0</v>
      </c>
      <c r="L1127" s="228">
        <f>IF(K1127=0,0,
IF(J1127="D0.5",0.5*SUMIFS('Key Numbers'!$C$2:$C$71,'Key Numbers'!$A$2:$A$71,"&gt;="&amp;ABS($I1127),'Key Numbers'!$A$2:$A$71,"&lt;="&amp;ABS($H1127)),
IF(J1127="D-0.5",0.5*-1*SUMIFS('Key Numbers'!$C$2:$C$71,'Key Numbers'!$A$2:$A$71,"&lt;="&amp;ABS($I1127),'Key Numbers'!$A$2:$A$71,"&gt;="&amp;ABS($H1127)),
IF(J1127="F0.5",0.5*SUMIFS('Key Numbers'!$C$2:$C$71,'Key Numbers'!$A$2:$A$71,"&lt;="&amp;ABS($I1127),'Key Numbers'!$A$2:$A$71,"&gt;="&amp;ABS($H1127)),
IF(J1127="F-0.5",0.5*-1*SUMIFS('Key Numbers'!$C$2:$C$71,'Key Numbers'!$A$2:$A$71,"&gt;="&amp;ABS($I1127),'Key Numbers'!$A$2:$A$71,"&lt;="&amp;ABS($H1127)),
IF(AND(LEFT(J1127,1)="F",K1127&lt;0),-1*SUMIFS('Key Numbers'!$C$2:$C$71,'Key Numbers'!$A$2:$A$71,"&gt;="&amp;ABS($I1127),'Key Numbers'!$A$2:$A$71,"&lt;="&amp;ABS($H1127)),
IF(AND(LEFT(J1127,1)="F",K1127&gt;0),SUMIFS('Key Numbers'!$C$2:$C$71,'Key Numbers'!$A$2:$A$71,"&lt;="&amp;ABS($I1127),'Key Numbers'!$A$2:$A$71,"&gt;="&amp;ABS($H1127)),
IF(AND(LEFT(J1127,1)="D",K1127&lt;0),-1*SUMIFS('Key Numbers'!$C$2:$C$71,'Key Numbers'!$A$2:$A$71,"&lt;="&amp;ABS($I1127),'Key Numbers'!$A$2:$A$71,"&gt;="&amp;ABS($H1127)),
SUMIFS('Key Numbers'!$C$2:$C$71,'Key Numbers'!$A$2:$A$71,"&gt;="&amp;ABS($I1127),'Key Numbers'!$A$2:$A$71,"&lt;="&amp;ABS($H1127))))))))))</f>
        <v>0</v>
      </c>
      <c r="M1127" s="6" cm="1">
        <f t="array" ref="M1127">IFERROR(INDEX(DVOA!$E$2:$E$20095,MATCH($F1127&amp;$A1127-1&amp;$B1127,DVOA!$C$2:$C$20095&amp;DVOA!$A$2:$A20355&amp;DVOA!$B$2:$B$20095,0)),0)</f>
        <v>0.193</v>
      </c>
      <c r="N1127" s="6" cm="1">
        <f t="array" ref="N1127">IFERROR(INDEX(WDVOA!$W$2:$W$1616,MATCH($F1127&amp;$A1127-1&amp;$B1127,WDVOA!$U$2:$U$19616&amp;WDVOA!$V$2:$V$19616&amp;WDVOA!$B$2:$B$19616,0)),0)</f>
        <v>0</v>
      </c>
      <c r="O1127" s="6" cm="1">
        <f t="array" ref="O1127">IFERROR(INDEX(DVOA!$AC$2:$AC$20095,MATCH($F1127&amp;$A1127-1&amp;$B1127,DVOA!$C$2:$C$20095&amp;DVOA!$A$2:$A$20095&amp;DVOA!$B$2:$B$20095,0)
),0)</f>
        <v>0</v>
      </c>
      <c r="P1127" s="6" cm="1">
        <f t="array" ref="P1127">IFERROR(INDEX(DVOA!$E$2:$E$20095,MATCH($G1127&amp;$A1127-1&amp;$B1127,DVOA!$C$2:$C$20095&amp;DVOA!$A$2:$A20355&amp;DVOA!$B$2:$B$20095,0)),0)</f>
        <v>-2E-3</v>
      </c>
      <c r="Q1127" s="6" cm="1">
        <f t="array" ref="Q1127">IFERROR(INDEX(WDVOA!$W$2:$W$1616,MATCH($G1127&amp;$A1127-1&amp;$B1127,WDVOA!$U$2:$U$19616&amp;WDVOA!$V$2:$V$19616&amp;WDVOA!$B$2:$B$19616,0)),0)</f>
        <v>0</v>
      </c>
      <c r="R1127" s="6" cm="1">
        <f t="array" ref="R1127">IFERROR(INDEX(DVOA!$AC$2:$AC$20095,MATCH($G1127&amp;$A1127-1&amp;$B1127,DVOA!$C$2:$C$20095&amp;DVOA!$A$2:$A$20095&amp;DVOA!$B$2:$B$20095,0)
),0)</f>
        <v>0</v>
      </c>
      <c r="S1127" s="6" t="str">
        <f>IF(O1127=0,"",AVERAGE(O1127,R1127))</f>
        <v/>
      </c>
      <c r="T1127" s="104">
        <f t="shared" si="230"/>
        <v>0.19500000000000001</v>
      </c>
      <c r="U1127" s="104" t="str">
        <f t="shared" si="231"/>
        <v/>
      </c>
      <c r="V1127" s="26" cm="1">
        <f t="array" ref="V1127">IFERROR(IF(E1127="H",INDEX('DVOA Pred'!$G$2:$G$1000,MATCH($F1127&amp;$B1127&amp;$A1127,'DVOA Pred'!$C$2:$C$1000&amp;'DVOA Pred'!$A$2:$A$1000&amp;'DVOA Pred'!$B$2:$B$1000,0)),
INDEX('DVOA Pred'!$H$2:$H$1000,MATCH($F1127&amp;$B1127&amp;$A1127,'DVOA Pred'!$D$2:$D$1000&amp;'DVOA Pred'!$A$2:$A$1000&amp;'DVOA Pred'!$B$2:$B$1000,0))),"")</f>
        <v>4.1000000000000014</v>
      </c>
      <c r="W1127" s="26">
        <f t="shared" si="232"/>
        <v>-1.6000000000000014</v>
      </c>
      <c r="X1127" s="26">
        <f t="shared" si="233"/>
        <v>-1.6000000000000014</v>
      </c>
      <c r="Y1127" s="6">
        <f>IFERROR((PERCENTRANK($L$2:$L$20355,L1127)*Multiples!$B$3)+((PERCENTRANK($W$2:$W$20355,W1127)*(1-Multiples!$B$3))),"")</f>
        <v>0.28900000000000003</v>
      </c>
      <c r="Z1127" s="64">
        <v>31</v>
      </c>
      <c r="AA1127" s="64">
        <v>10</v>
      </c>
      <c r="AB1127" s="24">
        <f t="shared" si="234"/>
        <v>21</v>
      </c>
      <c r="AC1127" s="24">
        <f t="shared" si="235"/>
        <v>23.5</v>
      </c>
      <c r="AD1127" s="24">
        <f t="shared" si="236"/>
        <v>23.5</v>
      </c>
      <c r="AE1127" s="99" t="str">
        <f t="shared" si="237"/>
        <v>Yes</v>
      </c>
      <c r="AF1127" s="99" t="str">
        <f t="shared" si="238"/>
        <v>Yes</v>
      </c>
      <c r="AG1127" s="64"/>
      <c r="AH1127" s="105"/>
      <c r="AI1127" s="105"/>
      <c r="AJ1127" s="66"/>
    </row>
    <row r="1128" spans="1:36" x14ac:dyDescent="0.25">
      <c r="A1128" s="160">
        <v>8</v>
      </c>
      <c r="B1128" s="161">
        <v>2024</v>
      </c>
      <c r="C1128" s="161" t="str">
        <f t="shared" si="227"/>
        <v>2024 W8</v>
      </c>
      <c r="D1128" s="161">
        <v>587</v>
      </c>
      <c r="E1128" s="161" t="s">
        <v>649</v>
      </c>
      <c r="F1128" s="161" t="s">
        <v>3</v>
      </c>
      <c r="G1128" s="161" t="s">
        <v>1</v>
      </c>
      <c r="H1128" s="161">
        <v>4.5</v>
      </c>
      <c r="I1128" s="162">
        <v>4.5</v>
      </c>
      <c r="J1128" s="233" t="str">
        <f t="shared" si="228"/>
        <v>D0</v>
      </c>
      <c r="K1128" s="162">
        <f t="shared" si="229"/>
        <v>0</v>
      </c>
      <c r="L1128" s="227">
        <f>IF(K1128=0,0,
IF(J1128="D0.5",0.5*SUMIFS('Key Numbers'!$C$2:$C$71,'Key Numbers'!$A$2:$A$71,"&gt;="&amp;ABS($I1128),'Key Numbers'!$A$2:$A$71,"&lt;="&amp;ABS($H1128)),
IF(J1128="D-0.5",0.5*-1*SUMIFS('Key Numbers'!$C$2:$C$71,'Key Numbers'!$A$2:$A$71,"&lt;="&amp;ABS($I1128),'Key Numbers'!$A$2:$A$71,"&gt;="&amp;ABS($H1128)),
IF(J1128="F0.5",0.5*SUMIFS('Key Numbers'!$C$2:$C$71,'Key Numbers'!$A$2:$A$71,"&lt;="&amp;ABS($I1128),'Key Numbers'!$A$2:$A$71,"&gt;="&amp;ABS($H1128)),
IF(J1128="F-0.5",0.5*-1*SUMIFS('Key Numbers'!$C$2:$C$71,'Key Numbers'!$A$2:$A$71,"&gt;="&amp;ABS($I1128),'Key Numbers'!$A$2:$A$71,"&lt;="&amp;ABS($H1128)),
IF(AND(LEFT(J1128,1)="F",K1128&lt;0),-1*SUMIFS('Key Numbers'!$C$2:$C$71,'Key Numbers'!$A$2:$A$71,"&gt;="&amp;ABS($I1128),'Key Numbers'!$A$2:$A$71,"&lt;="&amp;ABS($H1128)),
IF(AND(LEFT(J1128,1)="F",K1128&gt;0),SUMIFS('Key Numbers'!$C$2:$C$71,'Key Numbers'!$A$2:$A$71,"&lt;="&amp;ABS($I1128),'Key Numbers'!$A$2:$A$71,"&gt;="&amp;ABS($H1128)),
IF(AND(LEFT(J1128,1)="D",K1128&lt;0),-1*SUMIFS('Key Numbers'!$C$2:$C$71,'Key Numbers'!$A$2:$A$71,"&lt;="&amp;ABS($I1128),'Key Numbers'!$A$2:$A$71,"&gt;="&amp;ABS($H1128)),
SUMIFS('Key Numbers'!$C$2:$C$71,'Key Numbers'!$A$2:$A$71,"&gt;="&amp;ABS($I1128),'Key Numbers'!$A$2:$A$71,"&lt;="&amp;ABS($H1128))))))))))</f>
        <v>0</v>
      </c>
      <c r="M1128" s="163" cm="1">
        <f t="array" ref="M1128">IFERROR(INDEX(DVOA!$E$2:$E$20095,MATCH($F1128&amp;$A1128-1&amp;$B1128,DVOA!$C$2:$C$20095&amp;DVOA!$A$2:$A20485&amp;DVOA!$B$2:$B$20095,0)),0)</f>
        <v>-0.12</v>
      </c>
      <c r="N1128" s="163" cm="1">
        <f t="array" ref="N1128">IFERROR(INDEX(WDVOA!$W$2:$W$1616,MATCH($F1128&amp;$A1128-1&amp;$B1128,WDVOA!$U$2:$U$19616&amp;WDVOA!$V$2:$V$19616&amp;WDVOA!$B$2:$B$19616,0)),0)</f>
        <v>-0.12625</v>
      </c>
      <c r="O1128" s="163" cm="1">
        <f t="array" ref="O1128">IFERROR(INDEX(DVOA!$AC$2:$AC$20095,MATCH($F1128&amp;$A1128-1&amp;$B1128,DVOA!$C$2:$C$20095&amp;DVOA!$A$2:$A$20095&amp;DVOA!$B$2:$B$20095,0)
),0)</f>
        <v>0.25</v>
      </c>
      <c r="P1128" s="163" cm="1">
        <f t="array" ref="P1128">IFERROR(INDEX(DVOA!$E$2:$E$20095,MATCH($G1128&amp;$A1128-1&amp;$B1128,DVOA!$C$2:$C$20095&amp;DVOA!$A$2:$A20485&amp;DVOA!$B$2:$B$20095,0)),0)</f>
        <v>0.15</v>
      </c>
      <c r="Q1128" s="163" cm="1">
        <f t="array" ref="Q1128">IFERROR(INDEX(WDVOA!$W$2:$W$1616,MATCH($G1128&amp;$A1128-1&amp;$B1128,WDVOA!$U$2:$U$19616&amp;WDVOA!$V$2:$V$19616&amp;WDVOA!$B$2:$B$19616,0)),0)</f>
        <v>0.26974999999999999</v>
      </c>
      <c r="R1128" s="163" cm="1">
        <f t="array" ref="R1128">IFERROR(INDEX(DVOA!$AC$2:$AC$20095,MATCH($G1128&amp;$A1128-1&amp;$B1128,DVOA!$C$2:$C$20095&amp;DVOA!$A$2:$A$20095&amp;DVOA!$B$2:$B$20095,0)
),0)</f>
        <v>0.106</v>
      </c>
      <c r="S1128" s="163">
        <f>AVERAGE(O1128,R1128)</f>
        <v>0.17799999999999999</v>
      </c>
      <c r="T1128" s="229">
        <f t="shared" si="230"/>
        <v>-0.27</v>
      </c>
      <c r="U1128" s="229">
        <f t="shared" si="231"/>
        <v>-0.39600000000000002</v>
      </c>
      <c r="V1128" s="164" cm="1">
        <f t="array" ref="V1128">IFERROR(IF(E1128="H",INDEX('DVOA Pred'!$G$2:$G$1000,MATCH($F1128&amp;$B1128&amp;$A1128,'DVOA Pred'!$C$2:$C$1000&amp;'DVOA Pred'!$A$2:$A$1000&amp;'DVOA Pred'!$B$2:$B$1000,0)),
INDEX('DVOA Pred'!$H$2:$H$1000,MATCH($F1128&amp;$B1128&amp;$A1128,'DVOA Pred'!$D$2:$D$1000&amp;'DVOA Pred'!$A$2:$A$1000&amp;'DVOA Pred'!$B$2:$B$1000,0))),"")</f>
        <v>6.1999999999999993</v>
      </c>
      <c r="W1128" s="164">
        <f t="shared" si="232"/>
        <v>-1.6999999999999993</v>
      </c>
      <c r="X1128" s="164">
        <f t="shared" si="233"/>
        <v>-1.6999999999999993</v>
      </c>
      <c r="Y1128" s="163">
        <f>IFERROR((PERCENTRANK($L$2:$L$20355,L1128)*Multiples!$B$3)+((PERCENTRANK($W$2:$W$20355,W1128)*(1-Multiples!$B$3))),"")</f>
        <v>0.28739999999999999</v>
      </c>
      <c r="Z1128" s="165"/>
      <c r="AA1128" s="165"/>
      <c r="AB1128" s="166" t="str">
        <f t="shared" si="234"/>
        <v/>
      </c>
      <c r="AC1128" s="166" t="str">
        <f t="shared" si="235"/>
        <v/>
      </c>
      <c r="AD1128" s="166" t="str">
        <f t="shared" si="236"/>
        <v/>
      </c>
      <c r="AE1128" s="167" t="str">
        <f t="shared" si="237"/>
        <v/>
      </c>
      <c r="AF1128" s="167" t="str">
        <f t="shared" si="238"/>
        <v/>
      </c>
      <c r="AG1128" s="165"/>
      <c r="AH1128" s="155"/>
      <c r="AI1128" s="236"/>
      <c r="AJ1128" s="181"/>
    </row>
    <row r="1129" spans="1:36" x14ac:dyDescent="0.25">
      <c r="A1129" s="7">
        <v>3</v>
      </c>
      <c r="B1129" s="5">
        <v>2024</v>
      </c>
      <c r="C1129" s="5" t="str">
        <f t="shared" si="227"/>
        <v>2024 W3</v>
      </c>
      <c r="D1129" s="5">
        <v>501</v>
      </c>
      <c r="E1129" s="5" t="s">
        <v>649</v>
      </c>
      <c r="F1129" s="5" t="s">
        <v>28</v>
      </c>
      <c r="G1129" s="5" t="s">
        <v>32</v>
      </c>
      <c r="H1129" s="5">
        <v>1.5</v>
      </c>
      <c r="I1129" s="61">
        <v>2.5</v>
      </c>
      <c r="J1129" s="62" t="str">
        <f t="shared" si="228"/>
        <v>D-1</v>
      </c>
      <c r="K1129" s="61">
        <f t="shared" si="229"/>
        <v>-1</v>
      </c>
      <c r="L1129" s="228">
        <f>IF(K1129=0,0,
IF(J1129="D0.5",0.5*SUMIFS('Key Numbers'!$C$2:$C$71,'Key Numbers'!$A$2:$A$71,"&gt;="&amp;ABS($I1129),'Key Numbers'!$A$2:$A$71,"&lt;="&amp;ABS($H1129)),
IF(J1129="D-0.5",0.5*-1*SUMIFS('Key Numbers'!$C$2:$C$71,'Key Numbers'!$A$2:$A$71,"&lt;="&amp;ABS($I1129),'Key Numbers'!$A$2:$A$71,"&gt;="&amp;ABS($H1129)),
IF(J1129="F0.5",0.5*SUMIFS('Key Numbers'!$C$2:$C$71,'Key Numbers'!$A$2:$A$71,"&lt;="&amp;ABS($I1129),'Key Numbers'!$A$2:$A$71,"&gt;="&amp;ABS($H1129)),
IF(J1129="F-0.5",0.5*-1*SUMIFS('Key Numbers'!$C$2:$C$71,'Key Numbers'!$A$2:$A$71,"&gt;="&amp;ABS($I1129),'Key Numbers'!$A$2:$A$71,"&lt;="&amp;ABS($H1129)),
IF(AND(LEFT(J1129,1)="F",K1129&lt;0),-1*SUMIFS('Key Numbers'!$C$2:$C$71,'Key Numbers'!$A$2:$A$71,"&gt;="&amp;ABS($I1129),'Key Numbers'!$A$2:$A$71,"&lt;="&amp;ABS($H1129)),
IF(AND(LEFT(J1129,1)="F",K1129&gt;0),SUMIFS('Key Numbers'!$C$2:$C$71,'Key Numbers'!$A$2:$A$71,"&lt;="&amp;ABS($I1129),'Key Numbers'!$A$2:$A$71,"&gt;="&amp;ABS($H1129)),
IF(AND(LEFT(J1129,1)="D",K1129&lt;0),-1*SUMIFS('Key Numbers'!$C$2:$C$71,'Key Numbers'!$A$2:$A$71,"&lt;="&amp;ABS($I1129),'Key Numbers'!$A$2:$A$71,"&gt;="&amp;ABS($H1129)),
SUMIFS('Key Numbers'!$C$2:$C$71,'Key Numbers'!$A$2:$A$71,"&gt;="&amp;ABS($I1129),'Key Numbers'!$A$2:$A$71,"&lt;="&amp;ABS($H1129))))))))))</f>
        <v>-5.6880733944954132E-2</v>
      </c>
      <c r="M1129" s="6" cm="1">
        <f t="array" ref="M1129">IFERROR(INDEX(DVOA!$E$2:$E$20095,MATCH($F1129&amp;$A1129-1&amp;$B1129,DVOA!$C$2:$C$20095&amp;DVOA!$A$2:$A20325&amp;DVOA!$B$2:$B$20095,0)),0)</f>
        <v>0.47</v>
      </c>
      <c r="N1129" s="6" cm="1">
        <f t="array" ref="N1129">IFERROR(INDEX(WDVOA!$W$2:$W$1616,MATCH($F1129&amp;$A1129-1&amp;$B1129,WDVOA!$U$2:$U$19616&amp;WDVOA!$V$2:$V$19616&amp;WDVOA!$B$2:$B$19616,0)),0)</f>
        <v>0</v>
      </c>
      <c r="O1129" s="6" cm="1">
        <f t="array" ref="O1129">IFERROR(INDEX(DVOA!$AC$2:$AC$20095,MATCH($F1129&amp;$A1129-1&amp;$B1129,DVOA!$C$2:$C$20095&amp;DVOA!$A$2:$A$20095&amp;DVOA!$B$2:$B$20095,0)
),0)</f>
        <v>0.08</v>
      </c>
      <c r="P1129" s="6" cm="1">
        <f t="array" ref="P1129">IFERROR(INDEX(DVOA!$E$2:$E$20095,MATCH($G1129&amp;$A1129-1&amp;$B1129,DVOA!$C$2:$C$20095&amp;DVOA!$A$2:$A20325&amp;DVOA!$B$2:$B$20095,0)),0)</f>
        <v>0.18</v>
      </c>
      <c r="Q1129" s="6" cm="1">
        <f t="array" ref="Q1129">IFERROR(INDEX(WDVOA!$W$2:$W$1616,MATCH($G1129&amp;$A1129-1&amp;$B1129,WDVOA!$U$2:$U$19616&amp;WDVOA!$V$2:$V$19616&amp;WDVOA!$B$2:$B$19616,0)),0)</f>
        <v>0</v>
      </c>
      <c r="R1129" s="6" cm="1">
        <f t="array" ref="R1129">IFERROR(INDEX(DVOA!$AC$2:$AC$20095,MATCH($G1129&amp;$A1129-1&amp;$B1129,DVOA!$C$2:$C$20095&amp;DVOA!$A$2:$A$20095&amp;DVOA!$B$2:$B$20095,0)
),0)</f>
        <v>0.08</v>
      </c>
      <c r="S1129" s="6">
        <f>AVERAGE(O1129,R1129)</f>
        <v>0.08</v>
      </c>
      <c r="T1129" s="104">
        <f t="shared" si="230"/>
        <v>0.28999999999999998</v>
      </c>
      <c r="U1129" s="104" t="str">
        <f t="shared" si="231"/>
        <v/>
      </c>
      <c r="V1129" s="26" cm="1">
        <f t="array" ref="V1129">IFERROR(IF(E1129="H",INDEX('DVOA Pred'!$G$2:$G$1000,MATCH($F1129&amp;$B1129&amp;$A1129,'DVOA Pred'!$C$2:$C$1000&amp;'DVOA Pred'!$A$2:$A$1000&amp;'DVOA Pred'!$B$2:$B$1000,0)),
INDEX('DVOA Pred'!$H$2:$H$1000,MATCH($F1129&amp;$B1129&amp;$A1129,'DVOA Pred'!$D$2:$D$1000&amp;'DVOA Pred'!$A$2:$A$1000&amp;'DVOA Pred'!$B$2:$B$1000,0))),"")</f>
        <v>1.7999999999999972</v>
      </c>
      <c r="W1129" s="26">
        <f t="shared" si="232"/>
        <v>-0.29999999999999716</v>
      </c>
      <c r="X1129" s="26">
        <f t="shared" si="233"/>
        <v>0.70000000000000284</v>
      </c>
      <c r="Y1129" s="6">
        <f>IFERROR((PERCENTRANK($L$2:$L$20355,L1129)*Multiples!$B$3)+((PERCENTRANK($W$2:$W$20355,W1129)*(1-Multiples!$B$3))),"")</f>
        <v>0.28439999999999999</v>
      </c>
      <c r="Z1129" s="64"/>
      <c r="AA1129" s="64"/>
      <c r="AB1129" s="24" t="str">
        <f t="shared" si="234"/>
        <v/>
      </c>
      <c r="AC1129" s="24" t="str">
        <f t="shared" si="235"/>
        <v/>
      </c>
      <c r="AD1129" s="24" t="str">
        <f t="shared" si="236"/>
        <v/>
      </c>
      <c r="AE1129" s="99" t="str">
        <f t="shared" si="237"/>
        <v/>
      </c>
      <c r="AF1129" s="99" t="str">
        <f t="shared" si="238"/>
        <v/>
      </c>
      <c r="AG1129" s="64"/>
      <c r="AH1129" s="105"/>
      <c r="AI1129" s="105"/>
      <c r="AJ1129" s="66"/>
    </row>
    <row r="1130" spans="1:36" x14ac:dyDescent="0.25">
      <c r="A1130" s="7">
        <v>2</v>
      </c>
      <c r="B1130" s="5">
        <v>2024</v>
      </c>
      <c r="C1130" s="5" t="str">
        <f t="shared" si="227"/>
        <v>2024 W2</v>
      </c>
      <c r="D1130" s="5">
        <v>495</v>
      </c>
      <c r="E1130" s="5" t="s">
        <v>649</v>
      </c>
      <c r="F1130" s="5" t="s">
        <v>32</v>
      </c>
      <c r="G1130" s="5" t="s">
        <v>39</v>
      </c>
      <c r="H1130" s="5">
        <v>-2.5</v>
      </c>
      <c r="I1130" s="61">
        <v>-2.5</v>
      </c>
      <c r="J1130" s="62" t="str">
        <f t="shared" si="228"/>
        <v>F0</v>
      </c>
      <c r="K1130" s="61">
        <f t="shared" si="229"/>
        <v>0</v>
      </c>
      <c r="L1130" s="228">
        <f>IF(K1130=0,0,
IF(J1130="D0.5",0.5*SUMIFS('Key Numbers'!$C$2:$C$71,'Key Numbers'!$A$2:$A$71,"&gt;="&amp;ABS($I1130),'Key Numbers'!$A$2:$A$71,"&lt;="&amp;ABS($H1130)),
IF(J1130="D-0.5",0.5*-1*SUMIFS('Key Numbers'!$C$2:$C$71,'Key Numbers'!$A$2:$A$71,"&lt;="&amp;ABS($I1130),'Key Numbers'!$A$2:$A$71,"&gt;="&amp;ABS($H1130)),
IF(J1130="F0.5",0.5*SUMIFS('Key Numbers'!$C$2:$C$71,'Key Numbers'!$A$2:$A$71,"&lt;="&amp;ABS($I1130),'Key Numbers'!$A$2:$A$71,"&gt;="&amp;ABS($H1130)),
IF(J1130="F-0.5",0.5*-1*SUMIFS('Key Numbers'!$C$2:$C$71,'Key Numbers'!$A$2:$A$71,"&gt;="&amp;ABS($I1130),'Key Numbers'!$A$2:$A$71,"&lt;="&amp;ABS($H1130)),
IF(AND(LEFT(J1130,1)="F",K1130&lt;0),-1*SUMIFS('Key Numbers'!$C$2:$C$71,'Key Numbers'!$A$2:$A$71,"&gt;="&amp;ABS($I1130),'Key Numbers'!$A$2:$A$71,"&lt;="&amp;ABS($H1130)),
IF(AND(LEFT(J1130,1)="F",K1130&gt;0),SUMIFS('Key Numbers'!$C$2:$C$71,'Key Numbers'!$A$2:$A$71,"&lt;="&amp;ABS($I1130),'Key Numbers'!$A$2:$A$71,"&gt;="&amp;ABS($H1130)),
IF(AND(LEFT(J1130,1)="D",K1130&lt;0),-1*SUMIFS('Key Numbers'!$C$2:$C$71,'Key Numbers'!$A$2:$A$71,"&lt;="&amp;ABS($I1130),'Key Numbers'!$A$2:$A$71,"&gt;="&amp;ABS($H1130)),
SUMIFS('Key Numbers'!$C$2:$C$71,'Key Numbers'!$A$2:$A$71,"&gt;="&amp;ABS($I1130),'Key Numbers'!$A$2:$A$71,"&lt;="&amp;ABS($H1130))))))))))</f>
        <v>0</v>
      </c>
      <c r="M1130" s="6" cm="1">
        <f t="array" ref="M1130">IFERROR(INDEX(DVOA!$E$2:$E$20095,MATCH($F1130&amp;$A1130-1&amp;$B1130,DVOA!$C$2:$C$20095&amp;DVOA!$A$2:$A20354&amp;DVOA!$B$2:$B$20095,0)),0)</f>
        <v>3.1E-2</v>
      </c>
      <c r="N1130" s="6" cm="1">
        <f t="array" ref="N1130">IFERROR(INDEX(WDVOA!$W$2:$W$1616,MATCH($F1130&amp;$A1130-1&amp;$B1130,WDVOA!$U$2:$U$19616&amp;WDVOA!$V$2:$V$19616&amp;WDVOA!$B$2:$B$19616,0)),0)</f>
        <v>0</v>
      </c>
      <c r="O1130" s="6" cm="1">
        <f t="array" ref="O1130">IFERROR(INDEX(DVOA!$AC$2:$AC$20095,MATCH($F1130&amp;$A1130-1&amp;$B1130,DVOA!$C$2:$C$20095&amp;DVOA!$A$2:$A$20095&amp;DVOA!$B$2:$B$20095,0)
),0)</f>
        <v>0</v>
      </c>
      <c r="P1130" s="6" cm="1">
        <f t="array" ref="P1130">IFERROR(INDEX(DVOA!$E$2:$E$20095,MATCH($G1130&amp;$A1130-1&amp;$B1130,DVOA!$C$2:$C$20095&amp;DVOA!$A$2:$A20354&amp;DVOA!$B$2:$B$20095,0)),0)</f>
        <v>-0.56899999999999995</v>
      </c>
      <c r="Q1130" s="6" cm="1">
        <f t="array" ref="Q1130">IFERROR(INDEX(WDVOA!$W$2:$W$1616,MATCH($G1130&amp;$A1130-1&amp;$B1130,WDVOA!$U$2:$U$19616&amp;WDVOA!$V$2:$V$19616&amp;WDVOA!$B$2:$B$19616,0)),0)</f>
        <v>0</v>
      </c>
      <c r="R1130" s="6" cm="1">
        <f t="array" ref="R1130">IFERROR(INDEX(DVOA!$AC$2:$AC$20095,MATCH($G1130&amp;$A1130-1&amp;$B1130,DVOA!$C$2:$C$20095&amp;DVOA!$A$2:$A$20095&amp;DVOA!$B$2:$B$20095,0)
),0)</f>
        <v>0</v>
      </c>
      <c r="S1130" s="6" t="str">
        <f>IF(O1130=0,"",AVERAGE(O1130,R1130))</f>
        <v/>
      </c>
      <c r="T1130" s="104">
        <f t="shared" si="230"/>
        <v>0.6</v>
      </c>
      <c r="U1130" s="104" t="str">
        <f t="shared" si="231"/>
        <v/>
      </c>
      <c r="V1130" s="26" cm="1">
        <f t="array" ref="V1130">IFERROR(IF(E1130="H",INDEX('DVOA Pred'!$G$2:$G$1000,MATCH($F1130&amp;$B1130&amp;$A1130,'DVOA Pred'!$C$2:$C$1000&amp;'DVOA Pred'!$A$2:$A$1000&amp;'DVOA Pred'!$B$2:$B$1000,0)),
INDEX('DVOA Pred'!$H$2:$H$1000,MATCH($F1130&amp;$B1130&amp;$A1130,'DVOA Pred'!$D$2:$D$1000&amp;'DVOA Pred'!$A$2:$A$1000&amp;'DVOA Pred'!$B$2:$B$1000,0))),"")</f>
        <v>-0.60000000000000142</v>
      </c>
      <c r="W1130" s="26">
        <f t="shared" si="232"/>
        <v>-1.8999999999999986</v>
      </c>
      <c r="X1130" s="26">
        <f t="shared" si="233"/>
        <v>-1.8999999999999986</v>
      </c>
      <c r="Y1130" s="6">
        <f>IFERROR((PERCENTRANK($L$2:$L$20355,L1130)*Multiples!$B$3)+((PERCENTRANK($W$2:$W$20355,W1130)*(1-Multiples!$B$3))),"")</f>
        <v>0.28179999999999999</v>
      </c>
      <c r="Z1130" s="64">
        <v>13</v>
      </c>
      <c r="AA1130" s="64">
        <v>6</v>
      </c>
      <c r="AB1130" s="24">
        <f t="shared" si="234"/>
        <v>7</v>
      </c>
      <c r="AC1130" s="24">
        <f t="shared" si="235"/>
        <v>4.5</v>
      </c>
      <c r="AD1130" s="24">
        <f t="shared" si="236"/>
        <v>4.5</v>
      </c>
      <c r="AE1130" s="99" t="str">
        <f t="shared" si="237"/>
        <v>Yes</v>
      </c>
      <c r="AF1130" s="99" t="str">
        <f t="shared" si="238"/>
        <v>Yes</v>
      </c>
      <c r="AG1130" s="64"/>
      <c r="AH1130" s="105"/>
      <c r="AI1130" s="105" t="s">
        <v>662</v>
      </c>
      <c r="AJ1130" s="66"/>
    </row>
    <row r="1131" spans="1:36" x14ac:dyDescent="0.25">
      <c r="A1131" s="7">
        <v>3</v>
      </c>
      <c r="B1131" s="5">
        <v>2024</v>
      </c>
      <c r="C1131" s="5" t="str">
        <f t="shared" si="227"/>
        <v>2024 W3</v>
      </c>
      <c r="D1131" s="5">
        <v>509</v>
      </c>
      <c r="E1131" s="5" t="s">
        <v>649</v>
      </c>
      <c r="F1131" s="5" t="s">
        <v>1</v>
      </c>
      <c r="G1131" s="5" t="s">
        <v>42</v>
      </c>
      <c r="H1131" s="5">
        <v>-7.5</v>
      </c>
      <c r="I1131" s="61">
        <v>-6.5</v>
      </c>
      <c r="J1131" s="62" t="str">
        <f t="shared" si="228"/>
        <v>F-1</v>
      </c>
      <c r="K1131" s="61">
        <f t="shared" si="229"/>
        <v>-1</v>
      </c>
      <c r="L1131" s="228">
        <f>IF(K1131=0,0,
IF(J1131="D0.5",0.5*SUMIFS('Key Numbers'!$C$2:$C$71,'Key Numbers'!$A$2:$A$71,"&gt;="&amp;ABS($I1131),'Key Numbers'!$A$2:$A$71,"&lt;="&amp;ABS($H1131)),
IF(J1131="D-0.5",0.5*-1*SUMIFS('Key Numbers'!$C$2:$C$71,'Key Numbers'!$A$2:$A$71,"&lt;="&amp;ABS($I1131),'Key Numbers'!$A$2:$A$71,"&gt;="&amp;ABS($H1131)),
IF(J1131="F0.5",0.5*SUMIFS('Key Numbers'!$C$2:$C$71,'Key Numbers'!$A$2:$A$71,"&lt;="&amp;ABS($I1131),'Key Numbers'!$A$2:$A$71,"&gt;="&amp;ABS($H1131)),
IF(J1131="F-0.5",0.5*-1*SUMIFS('Key Numbers'!$C$2:$C$71,'Key Numbers'!$A$2:$A$71,"&gt;="&amp;ABS($I1131),'Key Numbers'!$A$2:$A$71,"&lt;="&amp;ABS($H1131)),
IF(AND(LEFT(J1131,1)="F",K1131&lt;0),-1*SUMIFS('Key Numbers'!$C$2:$C$71,'Key Numbers'!$A$2:$A$71,"&gt;="&amp;ABS($I1131),'Key Numbers'!$A$2:$A$71,"&lt;="&amp;ABS($H1131)),
IF(AND(LEFT(J1131,1)="F",K1131&gt;0),SUMIFS('Key Numbers'!$C$2:$C$71,'Key Numbers'!$A$2:$A$71,"&lt;="&amp;ABS($I1131),'Key Numbers'!$A$2:$A$71,"&gt;="&amp;ABS($H1131)),
IF(AND(LEFT(J1131,1)="D",K1131&lt;0),-1*SUMIFS('Key Numbers'!$C$2:$C$71,'Key Numbers'!$A$2:$A$71,"&lt;="&amp;ABS($I1131),'Key Numbers'!$A$2:$A$71,"&gt;="&amp;ABS($H1131)),
SUMIFS('Key Numbers'!$C$2:$C$71,'Key Numbers'!$A$2:$A$71,"&gt;="&amp;ABS($I1131),'Key Numbers'!$A$2:$A$71,"&lt;="&amp;ABS($H1131))))))))))</f>
        <v>-8.2568807339449546E-2</v>
      </c>
      <c r="M1131" s="6" cm="1">
        <f t="array" ref="M1131">IFERROR(INDEX(DVOA!$E$2:$E$20095,MATCH($F1131&amp;$A1131-1&amp;$B1131,DVOA!$C$2:$C$20095&amp;DVOA!$A$2:$A20341&amp;DVOA!$B$2:$B$20095,0)),0)</f>
        <v>7.0000000000000007E-2</v>
      </c>
      <c r="N1131" s="6" cm="1">
        <f t="array" ref="N1131">IFERROR(INDEX(WDVOA!$W$2:$W$1616,MATCH($F1131&amp;$A1131-1&amp;$B1131,WDVOA!$U$2:$U$19616&amp;WDVOA!$V$2:$V$19616&amp;WDVOA!$B$2:$B$19616,0)),0)</f>
        <v>0</v>
      </c>
      <c r="O1131" s="6" cm="1">
        <f t="array" ref="O1131">IFERROR(INDEX(DVOA!$AC$2:$AC$20095,MATCH($F1131&amp;$A1131-1&amp;$B1131,DVOA!$C$2:$C$20095&amp;DVOA!$A$2:$A$20095&amp;DVOA!$B$2:$B$20095,0)
),0)</f>
        <v>0.31</v>
      </c>
      <c r="P1131" s="6" cm="1">
        <f t="array" ref="P1131">IFERROR(INDEX(DVOA!$E$2:$E$20095,MATCH($G1131&amp;$A1131-1&amp;$B1131,DVOA!$C$2:$C$20095&amp;DVOA!$A$2:$A20341&amp;DVOA!$B$2:$B$20095,0)),0)</f>
        <v>-0.34</v>
      </c>
      <c r="Q1131" s="6" cm="1">
        <f t="array" ref="Q1131">IFERROR(INDEX(WDVOA!$W$2:$W$1616,MATCH($G1131&amp;$A1131-1&amp;$B1131,WDVOA!$U$2:$U$19616&amp;WDVOA!$V$2:$V$19616&amp;WDVOA!$B$2:$B$19616,0)),0)</f>
        <v>0</v>
      </c>
      <c r="R1131" s="6" cm="1">
        <f t="array" ref="R1131">IFERROR(INDEX(DVOA!$AC$2:$AC$20095,MATCH($G1131&amp;$A1131-1&amp;$B1131,DVOA!$C$2:$C$20095&amp;DVOA!$A$2:$A$20095&amp;DVOA!$B$2:$B$20095,0)
),0)</f>
        <v>0.13</v>
      </c>
      <c r="S1131" s="6">
        <f t="shared" ref="S1131:S1151" si="241">AVERAGE(O1131,R1131)</f>
        <v>0.22</v>
      </c>
      <c r="T1131" s="104">
        <f t="shared" si="230"/>
        <v>0.41000000000000003</v>
      </c>
      <c r="U1131" s="104" t="str">
        <f t="shared" si="231"/>
        <v/>
      </c>
      <c r="V1131" s="26" cm="1">
        <f t="array" ref="V1131">IFERROR(IF(E1131="H",INDEX('DVOA Pred'!$G$2:$G$1000,MATCH($F1131&amp;$B1131&amp;$A1131,'DVOA Pred'!$C$2:$C$1000&amp;'DVOA Pred'!$A$2:$A$1000&amp;'DVOA Pred'!$B$2:$B$1000,0)),
INDEX('DVOA Pred'!$H$2:$H$1000,MATCH($F1131&amp;$B1131&amp;$A1131,'DVOA Pred'!$D$2:$D$1000&amp;'DVOA Pred'!$A$2:$A$1000&amp;'DVOA Pred'!$B$2:$B$1000,0))),"")</f>
        <v>-8.1000000000000014</v>
      </c>
      <c r="W1131" s="26">
        <f t="shared" si="232"/>
        <v>0.60000000000000142</v>
      </c>
      <c r="X1131" s="26">
        <f t="shared" si="233"/>
        <v>1.6000000000000014</v>
      </c>
      <c r="Y1131" s="6">
        <f>IFERROR((PERCENTRANK($L$2:$L$20355,L1131)*Multiples!$B$3)+((PERCENTRANK($W$2:$W$20355,W1131)*(1-Multiples!$B$3))),"")</f>
        <v>0.28120000000000001</v>
      </c>
      <c r="Z1131" s="64"/>
      <c r="AA1131" s="64"/>
      <c r="AB1131" s="24" t="str">
        <f t="shared" si="234"/>
        <v/>
      </c>
      <c r="AC1131" s="24" t="str">
        <f t="shared" si="235"/>
        <v/>
      </c>
      <c r="AD1131" s="24" t="str">
        <f t="shared" si="236"/>
        <v/>
      </c>
      <c r="AE1131" s="99" t="str">
        <f t="shared" si="237"/>
        <v/>
      </c>
      <c r="AF1131" s="99" t="str">
        <f t="shared" si="238"/>
        <v/>
      </c>
      <c r="AG1131" s="64"/>
      <c r="AH1131" s="105"/>
      <c r="AI1131" s="105"/>
      <c r="AJ1131" s="66"/>
    </row>
    <row r="1132" spans="1:36" x14ac:dyDescent="0.25">
      <c r="A1132" s="160">
        <v>6</v>
      </c>
      <c r="B1132" s="161">
        <v>2024</v>
      </c>
      <c r="C1132" s="5" t="str">
        <f t="shared" si="227"/>
        <v>2024 W6</v>
      </c>
      <c r="D1132" s="161">
        <v>545</v>
      </c>
      <c r="E1132" s="161" t="s">
        <v>651</v>
      </c>
      <c r="F1132" s="161" t="s">
        <v>64</v>
      </c>
      <c r="G1132" s="161" t="s">
        <v>12</v>
      </c>
      <c r="H1132" s="161">
        <v>-2.5</v>
      </c>
      <c r="I1132" s="162">
        <v>1.5</v>
      </c>
      <c r="J1132" s="233" t="str">
        <f t="shared" si="228"/>
        <v>D-4</v>
      </c>
      <c r="K1132" s="162">
        <f t="shared" si="229"/>
        <v>-4</v>
      </c>
      <c r="L1132" s="227">
        <f>IF(K1132=0,0,
IF(J1132="D0.5",0.5*SUMIFS('Key Numbers'!$C$2:$C$71,'Key Numbers'!$A$2:$A$71,"&gt;="&amp;ABS($I1132),'Key Numbers'!$A$2:$A$71,"&lt;="&amp;ABS($H1132)),
IF(J1132="D-0.5",0.5*-1*SUMIFS('Key Numbers'!$C$2:$C$71,'Key Numbers'!$A$2:$A$71,"&lt;="&amp;ABS($I1132),'Key Numbers'!$A$2:$A$71,"&gt;="&amp;ABS($H1132)),
IF(J1132="F0.5",0.5*SUMIFS('Key Numbers'!$C$2:$C$71,'Key Numbers'!$A$2:$A$71,"&lt;="&amp;ABS($I1132),'Key Numbers'!$A$2:$A$71,"&gt;="&amp;ABS($H1132)),
IF(J1132="F-0.5",0.5*-1*SUMIFS('Key Numbers'!$C$2:$C$71,'Key Numbers'!$A$2:$A$71,"&gt;="&amp;ABS($I1132),'Key Numbers'!$A$2:$A$71,"&lt;="&amp;ABS($H1132)),
IF(AND(LEFT(J1132,1)="F",K1132&lt;0),-1*SUMIFS('Key Numbers'!$C$2:$C$71,'Key Numbers'!$A$2:$A$71,"&gt;="&amp;ABS($I1132),'Key Numbers'!$A$2:$A$71,"&lt;="&amp;ABS($H1132)),
IF(AND(LEFT(J1132,1)="F",K1132&gt;0),SUMIFS('Key Numbers'!$C$2:$C$71,'Key Numbers'!$A$2:$A$71,"&lt;="&amp;ABS($I1132),'Key Numbers'!$A$2:$A$71,"&gt;="&amp;ABS($H1132)),
IF(AND(LEFT(J1132,1)="D",K1132&lt;0),-1*SUMIFS('Key Numbers'!$C$2:$C$71,'Key Numbers'!$A$2:$A$71,"&lt;="&amp;ABS($I1132),'Key Numbers'!$A$2:$A$71,"&gt;="&amp;ABS($H1132)),
SUMIFS('Key Numbers'!$C$2:$C$71,'Key Numbers'!$A$2:$A$71,"&gt;="&amp;ABS($I1132),'Key Numbers'!$A$2:$A$71,"&lt;="&amp;ABS($H1132))))))))))</f>
        <v>0</v>
      </c>
      <c r="M1132" s="163" cm="1">
        <f t="array" ref="M1132">IFERROR(INDEX(DVOA!$E$2:$E$20095,MATCH($F1132&amp;$A1132-1&amp;$B1132,DVOA!$C$2:$C$20095&amp;DVOA!$A$2:$A20422&amp;DVOA!$B$2:$B$20095,0)),0)</f>
        <v>-3.9E-2</v>
      </c>
      <c r="N1132" s="163" cm="1">
        <f t="array" ref="N1132">IFERROR(INDEX(WDVOA!$W$2:$W$1616,MATCH($F1132&amp;$A1132-1&amp;$B1132,WDVOA!$U$2:$U$19616&amp;WDVOA!$V$2:$V$19616&amp;WDVOA!$B$2:$B$19616,0)),0)</f>
        <v>0</v>
      </c>
      <c r="O1132" s="163" cm="1">
        <f t="array" ref="O1132">IFERROR(INDEX(DVOA!$AC$2:$AC$20095,MATCH($F1132&amp;$A1132-1&amp;$B1132,DVOA!$C$2:$C$20095&amp;DVOA!$A$2:$A$20095&amp;DVOA!$B$2:$B$20095,0)
),0)</f>
        <v>0.10400000000000001</v>
      </c>
      <c r="P1132" s="163" cm="1">
        <f t="array" ref="P1132">IFERROR(INDEX(DVOA!$E$2:$E$20095,MATCH($G1132&amp;$A1132-1&amp;$B1132,DVOA!$C$2:$C$20095&amp;DVOA!$A$2:$A20422&amp;DVOA!$B$2:$B$20095,0)),0)</f>
        <v>-0.21299999999999999</v>
      </c>
      <c r="Q1132" s="163" cm="1">
        <f t="array" ref="Q1132">IFERROR(INDEX(WDVOA!$W$2:$W$1616,MATCH($G1132&amp;$A1132-1&amp;$B1132,WDVOA!$U$2:$U$19616&amp;WDVOA!$V$2:$V$19616&amp;WDVOA!$B$2:$B$19616,0)),0)</f>
        <v>0</v>
      </c>
      <c r="R1132" s="163" cm="1">
        <f t="array" ref="R1132">IFERROR(INDEX(DVOA!$AC$2:$AC$20095,MATCH($G1132&amp;$A1132-1&amp;$B1132,DVOA!$C$2:$C$20095&amp;DVOA!$A$2:$A$20095&amp;DVOA!$B$2:$B$20095,0)
),0)</f>
        <v>0.155</v>
      </c>
      <c r="S1132" s="163">
        <f t="shared" si="241"/>
        <v>0.1295</v>
      </c>
      <c r="T1132" s="229">
        <f t="shared" si="230"/>
        <v>0.17399999999999999</v>
      </c>
      <c r="U1132" s="229" t="str">
        <f t="shared" si="231"/>
        <v/>
      </c>
      <c r="V1132" s="164" cm="1">
        <f t="array" ref="V1132">IFERROR(IF(E1132="H",INDEX('DVOA Pred'!$G$2:$G$1000,MATCH($F1132&amp;$B1132&amp;$A1132,'DVOA Pred'!$C$2:$C$1000&amp;'DVOA Pred'!$A$2:$A$1000&amp;'DVOA Pred'!$B$2:$B$1000,0)),
INDEX('DVOA Pred'!$H$2:$H$1000,MATCH($F1132&amp;$B1132&amp;$A1132,'DVOA Pred'!$D$2:$D$1000&amp;'DVOA Pred'!$A$2:$A$1000&amp;'DVOA Pred'!$B$2:$B$1000,0))),"")</f>
        <v>-0.40000000000000213</v>
      </c>
      <c r="W1132" s="164">
        <f t="shared" si="232"/>
        <v>-2.0999999999999979</v>
      </c>
      <c r="X1132" s="164">
        <f t="shared" si="233"/>
        <v>1.9000000000000021</v>
      </c>
      <c r="Y1132" s="163">
        <f>IFERROR((PERCENTRANK($L$2:$L$20355,L1132)*Multiples!$B$3)+((PERCENTRANK($W$2:$W$20355,W1132)*(1-Multiples!$B$3))),"")</f>
        <v>0.27060000000000001</v>
      </c>
      <c r="Z1132" s="165">
        <v>35</v>
      </c>
      <c r="AA1132" s="165">
        <v>16</v>
      </c>
      <c r="AB1132" s="166">
        <f t="shared" si="234"/>
        <v>19</v>
      </c>
      <c r="AC1132" s="166">
        <f t="shared" si="235"/>
        <v>16.5</v>
      </c>
      <c r="AD1132" s="166">
        <f t="shared" si="236"/>
        <v>20.5</v>
      </c>
      <c r="AE1132" s="167" t="str">
        <f t="shared" si="237"/>
        <v>Yes</v>
      </c>
      <c r="AF1132" s="167" t="str">
        <f t="shared" si="238"/>
        <v>Yes</v>
      </c>
      <c r="AG1132" s="165"/>
      <c r="AH1132" s="155"/>
      <c r="AI1132" s="236"/>
      <c r="AJ1132" s="182" t="s">
        <v>679</v>
      </c>
    </row>
    <row r="1133" spans="1:36" x14ac:dyDescent="0.25">
      <c r="A1133" s="160">
        <v>7</v>
      </c>
      <c r="B1133" s="161">
        <v>2024</v>
      </c>
      <c r="C1133" s="161" t="str">
        <f t="shared" si="227"/>
        <v>2024 W7</v>
      </c>
      <c r="D1133" s="161">
        <v>567</v>
      </c>
      <c r="E1133" s="161" t="s">
        <v>649</v>
      </c>
      <c r="F1133" s="161" t="s">
        <v>53</v>
      </c>
      <c r="G1133" s="161" t="s">
        <v>42</v>
      </c>
      <c r="H1133" s="161">
        <v>6.5</v>
      </c>
      <c r="I1133" s="162">
        <v>7.5</v>
      </c>
      <c r="J1133" s="233" t="str">
        <f t="shared" si="228"/>
        <v>D-1</v>
      </c>
      <c r="K1133" s="162">
        <f t="shared" si="229"/>
        <v>-1</v>
      </c>
      <c r="L1133" s="227">
        <f>IF(K1133=0,0,
IF(J1133="D0.5",0.5*SUMIFS('Key Numbers'!$C$2:$C$71,'Key Numbers'!$A$2:$A$71,"&gt;="&amp;ABS($I1133),'Key Numbers'!$A$2:$A$71,"&lt;="&amp;ABS($H1133)),
IF(J1133="D-0.5",0.5*-1*SUMIFS('Key Numbers'!$C$2:$C$71,'Key Numbers'!$A$2:$A$71,"&lt;="&amp;ABS($I1133),'Key Numbers'!$A$2:$A$71,"&gt;="&amp;ABS($H1133)),
IF(J1133="F0.5",0.5*SUMIFS('Key Numbers'!$C$2:$C$71,'Key Numbers'!$A$2:$A$71,"&lt;="&amp;ABS($I1133),'Key Numbers'!$A$2:$A$71,"&gt;="&amp;ABS($H1133)),
IF(J1133="F-0.5",0.5*-1*SUMIFS('Key Numbers'!$C$2:$C$71,'Key Numbers'!$A$2:$A$71,"&gt;="&amp;ABS($I1133),'Key Numbers'!$A$2:$A$71,"&lt;="&amp;ABS($H1133)),
IF(AND(LEFT(J1133,1)="F",K1133&lt;0),-1*SUMIFS('Key Numbers'!$C$2:$C$71,'Key Numbers'!$A$2:$A$71,"&gt;="&amp;ABS($I1133),'Key Numbers'!$A$2:$A$71,"&lt;="&amp;ABS($H1133)),
IF(AND(LEFT(J1133,1)="F",K1133&gt;0),SUMIFS('Key Numbers'!$C$2:$C$71,'Key Numbers'!$A$2:$A$71,"&lt;="&amp;ABS($I1133),'Key Numbers'!$A$2:$A$71,"&gt;="&amp;ABS($H1133)),
IF(AND(LEFT(J1133,1)="D",K1133&lt;0),-1*SUMIFS('Key Numbers'!$C$2:$C$71,'Key Numbers'!$A$2:$A$71,"&lt;="&amp;ABS($I1133),'Key Numbers'!$A$2:$A$71,"&gt;="&amp;ABS($H1133)),
SUMIFS('Key Numbers'!$C$2:$C$71,'Key Numbers'!$A$2:$A$71,"&gt;="&amp;ABS($I1133),'Key Numbers'!$A$2:$A$71,"&lt;="&amp;ABS($H1133))))))))))</f>
        <v>-8.2568807339449546E-2</v>
      </c>
      <c r="M1133" s="163" cm="1">
        <f t="array" ref="M1133">IFERROR(INDEX(DVOA!$E$2:$E$20095,MATCH($F1133&amp;$A1133-1&amp;$B1133,DVOA!$C$2:$C$20095&amp;DVOA!$A$2:$A20445&amp;DVOA!$B$2:$B$20095,0)),0)</f>
        <v>-0.318</v>
      </c>
      <c r="N1133" s="163" cm="1">
        <f t="array" ref="N1133">IFERROR(INDEX(WDVOA!$W$2:$W$1616,MATCH($F1133&amp;$A1133-1&amp;$B1133,WDVOA!$U$2:$U$19616&amp;WDVOA!$V$2:$V$19616&amp;WDVOA!$B$2:$B$19616,0)),0)</f>
        <v>0</v>
      </c>
      <c r="O1133" s="163" cm="1">
        <f t="array" ref="O1133">IFERROR(INDEX(DVOA!$AC$2:$AC$20095,MATCH($F1133&amp;$A1133-1&amp;$B1133,DVOA!$C$2:$C$20095&amp;DVOA!$A$2:$A$20095&amp;DVOA!$B$2:$B$20095,0)
),0)</f>
        <v>5.7999999999999996E-2</v>
      </c>
      <c r="P1133" s="163" cm="1">
        <f t="array" ref="P1133">IFERROR(INDEX(DVOA!$E$2:$E$20095,MATCH($G1133&amp;$A1133-1&amp;$B1133,DVOA!$C$2:$C$20095&amp;DVOA!$A$2:$A20445&amp;DVOA!$B$2:$B$20095,0)),0)</f>
        <v>-0.13100000000000001</v>
      </c>
      <c r="Q1133" s="163" cm="1">
        <f t="array" ref="Q1133">IFERROR(INDEX(WDVOA!$W$2:$W$1616,MATCH($G1133&amp;$A1133-1&amp;$B1133,WDVOA!$U$2:$U$19616&amp;WDVOA!$V$2:$V$19616&amp;WDVOA!$B$2:$B$19616,0)),0)</f>
        <v>0</v>
      </c>
      <c r="R1133" s="163" cm="1">
        <f t="array" ref="R1133">IFERROR(INDEX(DVOA!$AC$2:$AC$20095,MATCH($G1133&amp;$A1133-1&amp;$B1133,DVOA!$C$2:$C$20095&amp;DVOA!$A$2:$A$20095&amp;DVOA!$B$2:$B$20095,0)
),0)</f>
        <v>0.11599999999999999</v>
      </c>
      <c r="S1133" s="163">
        <f t="shared" si="241"/>
        <v>8.6999999999999994E-2</v>
      </c>
      <c r="T1133" s="229">
        <f t="shared" si="230"/>
        <v>-0.187</v>
      </c>
      <c r="U1133" s="229" t="str">
        <f t="shared" si="231"/>
        <v/>
      </c>
      <c r="V1133" s="164" cm="1">
        <f t="array" ref="V1133">IFERROR(IF(E1133="H",INDEX('DVOA Pred'!$G$2:$G$1000,MATCH($F1133&amp;$B1133&amp;$A1133,'DVOA Pred'!$C$2:$C$1000&amp;'DVOA Pred'!$A$2:$A$1000&amp;'DVOA Pred'!$B$2:$B$1000,0)),
INDEX('DVOA Pred'!$H$2:$H$1000,MATCH($F1133&amp;$B1133&amp;$A1133,'DVOA Pred'!$D$2:$D$1000&amp;'DVOA Pred'!$A$2:$A$1000&amp;'DVOA Pred'!$B$2:$B$1000,0))),"")</f>
        <v>6.1000000000000014</v>
      </c>
      <c r="W1133" s="164">
        <f t="shared" si="232"/>
        <v>0.39999999999999858</v>
      </c>
      <c r="X1133" s="164">
        <f t="shared" si="233"/>
        <v>1.3999999999999986</v>
      </c>
      <c r="Y1133" s="163">
        <f>IFERROR((PERCENTRANK($L$2:$L$20355,L1133)*Multiples!$B$3)+((PERCENTRANK($W$2:$W$20355,W1133)*(1-Multiples!$B$3))),"")</f>
        <v>0.26800000000000002</v>
      </c>
      <c r="Z1133" s="165">
        <v>15</v>
      </c>
      <c r="AA1133" s="165">
        <v>20</v>
      </c>
      <c r="AB1133" s="166">
        <f t="shared" si="234"/>
        <v>-5</v>
      </c>
      <c r="AC1133" s="166">
        <f t="shared" si="235"/>
        <v>1.5</v>
      </c>
      <c r="AD1133" s="166">
        <f t="shared" si="236"/>
        <v>2.5</v>
      </c>
      <c r="AE1133" s="167" t="str">
        <f t="shared" si="237"/>
        <v>Yes</v>
      </c>
      <c r="AF1133" s="167" t="str">
        <f t="shared" si="238"/>
        <v>Yes</v>
      </c>
      <c r="AG1133" s="165"/>
      <c r="AH1133" s="155"/>
      <c r="AI1133" s="236"/>
      <c r="AJ1133" s="181" t="s">
        <v>689</v>
      </c>
    </row>
    <row r="1134" spans="1:36" x14ac:dyDescent="0.25">
      <c r="A1134" s="7">
        <v>3</v>
      </c>
      <c r="B1134" s="5">
        <v>2024</v>
      </c>
      <c r="C1134" s="5" t="str">
        <f t="shared" si="227"/>
        <v>2024 W3</v>
      </c>
      <c r="D1134" s="5">
        <v>513</v>
      </c>
      <c r="E1134" s="5" t="s">
        <v>649</v>
      </c>
      <c r="F1134" s="5" t="s">
        <v>26</v>
      </c>
      <c r="G1134" s="5" t="s">
        <v>24</v>
      </c>
      <c r="H1134" s="5">
        <v>7.5</v>
      </c>
      <c r="I1134" s="61">
        <v>7.5</v>
      </c>
      <c r="J1134" s="62" t="str">
        <f t="shared" si="228"/>
        <v>D0</v>
      </c>
      <c r="K1134" s="61">
        <f t="shared" si="229"/>
        <v>0</v>
      </c>
      <c r="L1134" s="228">
        <f>IF(K1134=0,0,
IF(J1134="D0.5",0.5*SUMIFS('Key Numbers'!$C$2:$C$71,'Key Numbers'!$A$2:$A$71,"&gt;="&amp;ABS($I1134),'Key Numbers'!$A$2:$A$71,"&lt;="&amp;ABS($H1134)),
IF(J1134="D-0.5",0.5*-1*SUMIFS('Key Numbers'!$C$2:$C$71,'Key Numbers'!$A$2:$A$71,"&lt;="&amp;ABS($I1134),'Key Numbers'!$A$2:$A$71,"&gt;="&amp;ABS($H1134)),
IF(J1134="F0.5",0.5*SUMIFS('Key Numbers'!$C$2:$C$71,'Key Numbers'!$A$2:$A$71,"&lt;="&amp;ABS($I1134),'Key Numbers'!$A$2:$A$71,"&gt;="&amp;ABS($H1134)),
IF(J1134="F-0.5",0.5*-1*SUMIFS('Key Numbers'!$C$2:$C$71,'Key Numbers'!$A$2:$A$71,"&gt;="&amp;ABS($I1134),'Key Numbers'!$A$2:$A$71,"&lt;="&amp;ABS($H1134)),
IF(AND(LEFT(J1134,1)="F",K1134&lt;0),-1*SUMIFS('Key Numbers'!$C$2:$C$71,'Key Numbers'!$A$2:$A$71,"&gt;="&amp;ABS($I1134),'Key Numbers'!$A$2:$A$71,"&lt;="&amp;ABS($H1134)),
IF(AND(LEFT(J1134,1)="F",K1134&gt;0),SUMIFS('Key Numbers'!$C$2:$C$71,'Key Numbers'!$A$2:$A$71,"&lt;="&amp;ABS($I1134),'Key Numbers'!$A$2:$A$71,"&gt;="&amp;ABS($H1134)),
IF(AND(LEFT(J1134,1)="D",K1134&lt;0),-1*SUMIFS('Key Numbers'!$C$2:$C$71,'Key Numbers'!$A$2:$A$71,"&lt;="&amp;ABS($I1134),'Key Numbers'!$A$2:$A$71,"&gt;="&amp;ABS($H1134)),
SUMIFS('Key Numbers'!$C$2:$C$71,'Key Numbers'!$A$2:$A$71,"&gt;="&amp;ABS($I1134),'Key Numbers'!$A$2:$A$71,"&lt;="&amp;ABS($H1134))))))))))</f>
        <v>0</v>
      </c>
      <c r="M1134" s="6" cm="1">
        <f t="array" ref="M1134">IFERROR(INDEX(DVOA!$E$2:$E$20095,MATCH($F1134&amp;$A1134-1&amp;$B1134,DVOA!$C$2:$C$20095&amp;DVOA!$A$2:$A20349&amp;DVOA!$B$2:$B$20095,0)),0)</f>
        <v>-0.42</v>
      </c>
      <c r="N1134" s="6" cm="1">
        <f t="array" ref="N1134">IFERROR(INDEX(WDVOA!$W$2:$W$1616,MATCH($F1134&amp;$A1134-1&amp;$B1134,WDVOA!$U$2:$U$19616&amp;WDVOA!$V$2:$V$19616&amp;WDVOA!$B$2:$B$19616,0)),0)</f>
        <v>0</v>
      </c>
      <c r="O1134" s="6" cm="1">
        <f t="array" ref="O1134">IFERROR(INDEX(DVOA!$AC$2:$AC$20095,MATCH($F1134&amp;$A1134-1&amp;$B1134,DVOA!$C$2:$C$20095&amp;DVOA!$A$2:$A$20095&amp;DVOA!$B$2:$B$20095,0)
),0)</f>
        <v>0.06</v>
      </c>
      <c r="P1134" s="6" cm="1">
        <f t="array" ref="P1134">IFERROR(INDEX(DVOA!$E$2:$E$20095,MATCH($G1134&amp;$A1134-1&amp;$B1134,DVOA!$C$2:$C$20095&amp;DVOA!$A$2:$A20349&amp;DVOA!$B$2:$B$20095,0)),0)</f>
        <v>0.02</v>
      </c>
      <c r="Q1134" s="6" cm="1">
        <f t="array" ref="Q1134">IFERROR(INDEX(WDVOA!$W$2:$W$1616,MATCH($G1134&amp;$A1134-1&amp;$B1134,WDVOA!$U$2:$U$19616&amp;WDVOA!$V$2:$V$19616&amp;WDVOA!$B$2:$B$19616,0)),0)</f>
        <v>0</v>
      </c>
      <c r="R1134" s="6" cm="1">
        <f t="array" ref="R1134">IFERROR(INDEX(DVOA!$AC$2:$AC$20095,MATCH($G1134&amp;$A1134-1&amp;$B1134,DVOA!$C$2:$C$20095&amp;DVOA!$A$2:$A$20095&amp;DVOA!$B$2:$B$20095,0)
),0)</f>
        <v>0.01</v>
      </c>
      <c r="S1134" s="6">
        <f t="shared" si="241"/>
        <v>3.4999999999999996E-2</v>
      </c>
      <c r="T1134" s="104">
        <f t="shared" si="230"/>
        <v>-0.44</v>
      </c>
      <c r="U1134" s="104" t="str">
        <f t="shared" si="231"/>
        <v/>
      </c>
      <c r="V1134" s="26" cm="1">
        <f t="array" ref="V1134">IFERROR(IF(E1134="H",INDEX('DVOA Pred'!$G$2:$G$1000,MATCH($F1134&amp;$B1134&amp;$A1134,'DVOA Pred'!$C$2:$C$1000&amp;'DVOA Pred'!$A$2:$A$1000&amp;'DVOA Pred'!$B$2:$B$1000,0)),
INDEX('DVOA Pred'!$H$2:$H$1000,MATCH($F1134&amp;$B1134&amp;$A1134,'DVOA Pred'!$D$2:$D$1000&amp;'DVOA Pred'!$A$2:$A$1000&amp;'DVOA Pred'!$B$2:$B$1000,0))),"")</f>
        <v>9.6999999999999993</v>
      </c>
      <c r="W1134" s="26">
        <f t="shared" si="232"/>
        <v>-2.1999999999999993</v>
      </c>
      <c r="X1134" s="26">
        <f t="shared" si="233"/>
        <v>-2.1999999999999993</v>
      </c>
      <c r="Y1134" s="6">
        <f>IFERROR((PERCENTRANK($L$2:$L$20355,L1134)*Multiples!$B$3)+((PERCENTRANK($W$2:$W$20355,W1134)*(1-Multiples!$B$3))),"")</f>
        <v>0.26500000000000001</v>
      </c>
      <c r="Z1134" s="64"/>
      <c r="AA1134" s="64"/>
      <c r="AB1134" s="24" t="str">
        <f t="shared" si="234"/>
        <v/>
      </c>
      <c r="AC1134" s="24" t="str">
        <f t="shared" si="235"/>
        <v/>
      </c>
      <c r="AD1134" s="24" t="str">
        <f t="shared" si="236"/>
        <v/>
      </c>
      <c r="AE1134" s="99" t="str">
        <f t="shared" si="237"/>
        <v/>
      </c>
      <c r="AF1134" s="99" t="str">
        <f t="shared" si="238"/>
        <v/>
      </c>
      <c r="AG1134" s="64"/>
      <c r="AH1134" s="105"/>
      <c r="AI1134" s="105"/>
      <c r="AJ1134" s="66"/>
    </row>
    <row r="1135" spans="1:36" x14ac:dyDescent="0.25">
      <c r="A1135" s="160">
        <v>8</v>
      </c>
      <c r="B1135" s="161">
        <v>2024</v>
      </c>
      <c r="C1135" s="161" t="str">
        <f t="shared" si="227"/>
        <v>2024 W8</v>
      </c>
      <c r="D1135" s="161">
        <v>582</v>
      </c>
      <c r="E1135" s="161" t="s">
        <v>649</v>
      </c>
      <c r="F1135" s="161" t="s">
        <v>7</v>
      </c>
      <c r="G1135" s="161" t="s">
        <v>24</v>
      </c>
      <c r="H1135" s="161">
        <v>2.5</v>
      </c>
      <c r="I1135" s="162">
        <v>2.5</v>
      </c>
      <c r="J1135" s="233" t="str">
        <f t="shared" si="228"/>
        <v>D0</v>
      </c>
      <c r="K1135" s="162">
        <f t="shared" si="229"/>
        <v>0</v>
      </c>
      <c r="L1135" s="227">
        <f>IF(K1135=0,0,
IF(J1135="D0.5",0.5*SUMIFS('Key Numbers'!$C$2:$C$71,'Key Numbers'!$A$2:$A$71,"&gt;="&amp;ABS($I1135),'Key Numbers'!$A$2:$A$71,"&lt;="&amp;ABS($H1135)),
IF(J1135="D-0.5",0.5*-1*SUMIFS('Key Numbers'!$C$2:$C$71,'Key Numbers'!$A$2:$A$71,"&lt;="&amp;ABS($I1135),'Key Numbers'!$A$2:$A$71,"&gt;="&amp;ABS($H1135)),
IF(J1135="F0.5",0.5*SUMIFS('Key Numbers'!$C$2:$C$71,'Key Numbers'!$A$2:$A$71,"&lt;="&amp;ABS($I1135),'Key Numbers'!$A$2:$A$71,"&gt;="&amp;ABS($H1135)),
IF(J1135="F-0.5",0.5*-1*SUMIFS('Key Numbers'!$C$2:$C$71,'Key Numbers'!$A$2:$A$71,"&gt;="&amp;ABS($I1135),'Key Numbers'!$A$2:$A$71,"&lt;="&amp;ABS($H1135)),
IF(AND(LEFT(J1135,1)="F",K1135&lt;0),-1*SUMIFS('Key Numbers'!$C$2:$C$71,'Key Numbers'!$A$2:$A$71,"&gt;="&amp;ABS($I1135),'Key Numbers'!$A$2:$A$71,"&lt;="&amp;ABS($H1135)),
IF(AND(LEFT(J1135,1)="F",K1135&gt;0),SUMIFS('Key Numbers'!$C$2:$C$71,'Key Numbers'!$A$2:$A$71,"&lt;="&amp;ABS($I1135),'Key Numbers'!$A$2:$A$71,"&gt;="&amp;ABS($H1135)),
IF(AND(LEFT(J1135,1)="D",K1135&lt;0),-1*SUMIFS('Key Numbers'!$C$2:$C$71,'Key Numbers'!$A$2:$A$71,"&lt;="&amp;ABS($I1135),'Key Numbers'!$A$2:$A$71,"&gt;="&amp;ABS($H1135)),
SUMIFS('Key Numbers'!$C$2:$C$71,'Key Numbers'!$A$2:$A$71,"&gt;="&amp;ABS($I1135),'Key Numbers'!$A$2:$A$71,"&lt;="&amp;ABS($H1135))))))))))</f>
        <v>0</v>
      </c>
      <c r="M1135" s="163" cm="1">
        <f t="array" ref="M1135">IFERROR(INDEX(DVOA!$E$2:$E$20095,MATCH($F1135&amp;$A1135-1&amp;$B1135,DVOA!$C$2:$C$20095&amp;DVOA!$A$2:$A20475&amp;DVOA!$B$2:$B$20095,0)),0)</f>
        <v>0.01</v>
      </c>
      <c r="N1135" s="163" cm="1">
        <f t="array" ref="N1135">IFERROR(INDEX(WDVOA!$W$2:$W$1616,MATCH($F1135&amp;$A1135-1&amp;$B1135,WDVOA!$U$2:$U$19616&amp;WDVOA!$V$2:$V$19616&amp;WDVOA!$B$2:$B$19616,0)),0)</f>
        <v>-0.12366666666666666</v>
      </c>
      <c r="O1135" s="163" cm="1">
        <f t="array" ref="O1135">IFERROR(INDEX(DVOA!$AC$2:$AC$20095,MATCH($F1135&amp;$A1135-1&amp;$B1135,DVOA!$C$2:$C$20095&amp;DVOA!$A$2:$A$20095&amp;DVOA!$B$2:$B$20095,0)
),0)</f>
        <v>9.7000000000000003E-2</v>
      </c>
      <c r="P1135" s="163" cm="1">
        <f t="array" ref="P1135">IFERROR(INDEX(DVOA!$E$2:$E$20095,MATCH($G1135&amp;$A1135-1&amp;$B1135,DVOA!$C$2:$C$20095&amp;DVOA!$A$2:$A20475&amp;DVOA!$B$2:$B$20095,0)),0)</f>
        <v>0.10400000000000001</v>
      </c>
      <c r="Q1135" s="163" cm="1">
        <f t="array" ref="Q1135">IFERROR(INDEX(WDVOA!$W$2:$W$1616,MATCH($G1135&amp;$A1135-1&amp;$B1135,WDVOA!$U$2:$U$19616&amp;WDVOA!$V$2:$V$19616&amp;WDVOA!$B$2:$B$19616,0)),0)</f>
        <v>0.12075</v>
      </c>
      <c r="R1135" s="163" cm="1">
        <f t="array" ref="R1135">IFERROR(INDEX(DVOA!$AC$2:$AC$20095,MATCH($G1135&amp;$A1135-1&amp;$B1135,DVOA!$C$2:$C$20095&amp;DVOA!$A$2:$A$20095&amp;DVOA!$B$2:$B$20095,0)
),0)</f>
        <v>4.5999999999999999E-2</v>
      </c>
      <c r="S1135" s="163">
        <f t="shared" si="241"/>
        <v>7.1500000000000008E-2</v>
      </c>
      <c r="T1135" s="229">
        <f t="shared" si="230"/>
        <v>-9.4000000000000014E-2</v>
      </c>
      <c r="U1135" s="229">
        <f t="shared" si="231"/>
        <v>-0.24441666666666667</v>
      </c>
      <c r="V1135" s="164" cm="1">
        <f t="array" ref="V1135">IFERROR(IF(E1135="H",INDEX('DVOA Pred'!$G$2:$G$1000,MATCH($F1135&amp;$B1135&amp;$A1135,'DVOA Pred'!$C$2:$C$1000&amp;'DVOA Pred'!$A$2:$A$1000&amp;'DVOA Pred'!$B$2:$B$1000,0)),
INDEX('DVOA Pred'!$H$2:$H$1000,MATCH($F1135&amp;$B1135&amp;$A1135,'DVOA Pred'!$D$2:$D$1000&amp;'DVOA Pred'!$A$2:$A$1000&amp;'DVOA Pred'!$B$2:$B$1000,0))),"")</f>
        <v>4.6999999999999993</v>
      </c>
      <c r="W1135" s="164">
        <f t="shared" si="232"/>
        <v>-2.1999999999999993</v>
      </c>
      <c r="X1135" s="164">
        <f t="shared" si="233"/>
        <v>-2.1999999999999993</v>
      </c>
      <c r="Y1135" s="163">
        <f>IFERROR((PERCENTRANK($L$2:$L$20355,L1135)*Multiples!$B$3)+((PERCENTRANK($W$2:$W$20355,W1135)*(1-Multiples!$B$3))),"")</f>
        <v>0.26500000000000001</v>
      </c>
      <c r="Z1135" s="165"/>
      <c r="AA1135" s="165"/>
      <c r="AB1135" s="166" t="str">
        <f t="shared" si="234"/>
        <v/>
      </c>
      <c r="AC1135" s="166" t="str">
        <f t="shared" si="235"/>
        <v/>
      </c>
      <c r="AD1135" s="166" t="str">
        <f t="shared" si="236"/>
        <v/>
      </c>
      <c r="AE1135" s="167" t="str">
        <f t="shared" si="237"/>
        <v/>
      </c>
      <c r="AF1135" s="167" t="str">
        <f t="shared" si="238"/>
        <v/>
      </c>
      <c r="AG1135" s="165"/>
      <c r="AH1135" s="155"/>
      <c r="AI1135" s="236"/>
      <c r="AJ1135" s="181"/>
    </row>
    <row r="1136" spans="1:36" x14ac:dyDescent="0.25">
      <c r="A1136" s="160">
        <v>7</v>
      </c>
      <c r="B1136" s="161">
        <v>2024</v>
      </c>
      <c r="C1136" s="161" t="str">
        <f t="shared" si="227"/>
        <v>2024 W7</v>
      </c>
      <c r="D1136" s="161">
        <v>566</v>
      </c>
      <c r="E1136" s="161" t="s">
        <v>649</v>
      </c>
      <c r="F1136" s="161" t="s">
        <v>45</v>
      </c>
      <c r="G1136" s="161" t="s">
        <v>0</v>
      </c>
      <c r="H1136" s="161">
        <v>8.5</v>
      </c>
      <c r="I1136" s="162">
        <v>9.5</v>
      </c>
      <c r="J1136" s="233" t="str">
        <f t="shared" si="228"/>
        <v>D-1</v>
      </c>
      <c r="K1136" s="162">
        <f t="shared" si="229"/>
        <v>-1</v>
      </c>
      <c r="L1136" s="227">
        <f>IF(K1136=0,0,
IF(J1136="D0.5",0.5*SUMIFS('Key Numbers'!$C$2:$C$71,'Key Numbers'!$A$2:$A$71,"&gt;="&amp;ABS($I1136),'Key Numbers'!$A$2:$A$71,"&lt;="&amp;ABS($H1136)),
IF(J1136="D-0.5",0.5*-1*SUMIFS('Key Numbers'!$C$2:$C$71,'Key Numbers'!$A$2:$A$71,"&lt;="&amp;ABS($I1136),'Key Numbers'!$A$2:$A$71,"&gt;="&amp;ABS($H1136)),
IF(J1136="F0.5",0.5*SUMIFS('Key Numbers'!$C$2:$C$71,'Key Numbers'!$A$2:$A$71,"&lt;="&amp;ABS($I1136),'Key Numbers'!$A$2:$A$71,"&gt;="&amp;ABS($H1136)),
IF(J1136="F-0.5",0.5*-1*SUMIFS('Key Numbers'!$C$2:$C$71,'Key Numbers'!$A$2:$A$71,"&gt;="&amp;ABS($I1136),'Key Numbers'!$A$2:$A$71,"&lt;="&amp;ABS($H1136)),
IF(AND(LEFT(J1136,1)="F",K1136&lt;0),-1*SUMIFS('Key Numbers'!$C$2:$C$71,'Key Numbers'!$A$2:$A$71,"&gt;="&amp;ABS($I1136),'Key Numbers'!$A$2:$A$71,"&lt;="&amp;ABS($H1136)),
IF(AND(LEFT(J1136,1)="F",K1136&gt;0),SUMIFS('Key Numbers'!$C$2:$C$71,'Key Numbers'!$A$2:$A$71,"&lt;="&amp;ABS($I1136),'Key Numbers'!$A$2:$A$71,"&gt;="&amp;ABS($H1136)),
IF(AND(LEFT(J1136,1)="D",K1136&lt;0),-1*SUMIFS('Key Numbers'!$C$2:$C$71,'Key Numbers'!$A$2:$A$71,"&lt;="&amp;ABS($I1136),'Key Numbers'!$A$2:$A$71,"&gt;="&amp;ABS($H1136)),
SUMIFS('Key Numbers'!$C$2:$C$71,'Key Numbers'!$A$2:$A$71,"&gt;="&amp;ABS($I1136),'Key Numbers'!$A$2:$A$71,"&lt;="&amp;ABS($H1136))))))))))</f>
        <v>-1.6513761467889909E-2</v>
      </c>
      <c r="M1136" s="163" cm="1">
        <f t="array" ref="M1136">IFERROR(INDEX(DVOA!$E$2:$E$20095,MATCH($F1136&amp;$A1136-1&amp;$B1136,DVOA!$C$2:$C$20095&amp;DVOA!$A$2:$A20443&amp;DVOA!$B$2:$B$20095,0)),0)</f>
        <v>-0.17600000000000002</v>
      </c>
      <c r="N1136" s="163" cm="1">
        <f t="array" ref="N1136">IFERROR(INDEX(WDVOA!$W$2:$W$1616,MATCH($F1136&amp;$A1136-1&amp;$B1136,WDVOA!$U$2:$U$19616&amp;WDVOA!$V$2:$V$19616&amp;WDVOA!$B$2:$B$19616,0)),0)</f>
        <v>0</v>
      </c>
      <c r="O1136" s="163" cm="1">
        <f t="array" ref="O1136">IFERROR(INDEX(DVOA!$AC$2:$AC$20095,MATCH($F1136&amp;$A1136-1&amp;$B1136,DVOA!$C$2:$C$20095&amp;DVOA!$A$2:$A$20095&amp;DVOA!$B$2:$B$20095,0)
),0)</f>
        <v>2.6000000000000002E-2</v>
      </c>
      <c r="P1136" s="163" cm="1">
        <f t="array" ref="P1136">IFERROR(INDEX(DVOA!$E$2:$E$20095,MATCH($G1136&amp;$A1136-1&amp;$B1136,DVOA!$C$2:$C$20095&amp;DVOA!$A$2:$A20443&amp;DVOA!$B$2:$B$20095,0)),0)</f>
        <v>0.18100000000000002</v>
      </c>
      <c r="Q1136" s="163" cm="1">
        <f t="array" ref="Q1136">IFERROR(INDEX(WDVOA!$W$2:$W$1616,MATCH($G1136&amp;$A1136-1&amp;$B1136,WDVOA!$U$2:$U$19616&amp;WDVOA!$V$2:$V$19616&amp;WDVOA!$B$2:$B$19616,0)),0)</f>
        <v>0</v>
      </c>
      <c r="R1136" s="163" cm="1">
        <f t="array" ref="R1136">IFERROR(INDEX(DVOA!$AC$2:$AC$20095,MATCH($G1136&amp;$A1136-1&amp;$B1136,DVOA!$C$2:$C$20095&amp;DVOA!$A$2:$A$20095&amp;DVOA!$B$2:$B$20095,0)
),0)</f>
        <v>0.17100000000000001</v>
      </c>
      <c r="S1136" s="163">
        <f t="shared" si="241"/>
        <v>9.8500000000000004E-2</v>
      </c>
      <c r="T1136" s="229">
        <f t="shared" si="230"/>
        <v>-0.35700000000000004</v>
      </c>
      <c r="U1136" s="229" t="str">
        <f t="shared" si="231"/>
        <v/>
      </c>
      <c r="V1136" s="164" cm="1">
        <f t="array" ref="V1136">IFERROR(IF(E1136="H",INDEX('DVOA Pred'!$G$2:$G$1000,MATCH($F1136&amp;$B1136&amp;$A1136,'DVOA Pred'!$C$2:$C$1000&amp;'DVOA Pred'!$A$2:$A$1000&amp;'DVOA Pred'!$B$2:$B$1000,0)),
INDEX('DVOA Pred'!$H$2:$H$1000,MATCH($F1136&amp;$B1136&amp;$A1136,'DVOA Pred'!$D$2:$D$1000&amp;'DVOA Pred'!$A$2:$A$1000&amp;'DVOA Pred'!$B$2:$B$1000,0))),"")</f>
        <v>10.500000000000002</v>
      </c>
      <c r="W1136" s="164">
        <f t="shared" si="232"/>
        <v>-2.0000000000000018</v>
      </c>
      <c r="X1136" s="164">
        <f t="shared" si="233"/>
        <v>-1.0000000000000018</v>
      </c>
      <c r="Y1136" s="163">
        <f>IFERROR((PERCENTRANK($L$2:$L$20355,L1136)*Multiples!$B$3)+((PERCENTRANK($W$2:$W$20355,W1136)*(1-Multiples!$B$3))),"")</f>
        <v>0.26480000000000004</v>
      </c>
      <c r="Z1136" s="165">
        <v>10</v>
      </c>
      <c r="AA1136" s="165">
        <v>34</v>
      </c>
      <c r="AB1136" s="166">
        <f t="shared" si="234"/>
        <v>-24</v>
      </c>
      <c r="AC1136" s="166">
        <f t="shared" si="235"/>
        <v>-15.5</v>
      </c>
      <c r="AD1136" s="166">
        <f t="shared" si="236"/>
        <v>-14.5</v>
      </c>
      <c r="AE1136" s="167" t="str">
        <f t="shared" si="237"/>
        <v>No</v>
      </c>
      <c r="AF1136" s="167" t="str">
        <f t="shared" si="238"/>
        <v>No</v>
      </c>
      <c r="AG1136" s="165"/>
      <c r="AH1136" s="155"/>
      <c r="AI1136" s="236"/>
      <c r="AJ1136" s="181" t="s">
        <v>688</v>
      </c>
    </row>
    <row r="1137" spans="1:36" x14ac:dyDescent="0.25">
      <c r="A1137" s="160">
        <v>8</v>
      </c>
      <c r="B1137" s="161">
        <v>2024</v>
      </c>
      <c r="C1137" s="161" t="str">
        <f t="shared" si="227"/>
        <v>2024 W8</v>
      </c>
      <c r="D1137" s="161">
        <v>576</v>
      </c>
      <c r="E1137" s="161" t="s">
        <v>651</v>
      </c>
      <c r="F1137" s="161" t="s">
        <v>17</v>
      </c>
      <c r="G1137" s="161" t="s">
        <v>9</v>
      </c>
      <c r="H1137" s="161">
        <v>6.5</v>
      </c>
      <c r="I1137" s="162">
        <v>7</v>
      </c>
      <c r="J1137" s="233" t="str">
        <f t="shared" si="228"/>
        <v>D-0.5</v>
      </c>
      <c r="K1137" s="162">
        <f t="shared" si="229"/>
        <v>-0.5</v>
      </c>
      <c r="L1137" s="227">
        <f>IF(K1137=0,0,
IF(J1137="D0.5",0.5*SUMIFS('Key Numbers'!$C$2:$C$71,'Key Numbers'!$A$2:$A$71,"&gt;="&amp;ABS($I1137),'Key Numbers'!$A$2:$A$71,"&lt;="&amp;ABS($H1137)),
IF(J1137="D-0.5",0.5*-1*SUMIFS('Key Numbers'!$C$2:$C$71,'Key Numbers'!$A$2:$A$71,"&lt;="&amp;ABS($I1137),'Key Numbers'!$A$2:$A$71,"&gt;="&amp;ABS($H1137)),
IF(J1137="F0.5",0.5*SUMIFS('Key Numbers'!$C$2:$C$71,'Key Numbers'!$A$2:$A$71,"&lt;="&amp;ABS($I1137),'Key Numbers'!$A$2:$A$71,"&gt;="&amp;ABS($H1137)),
IF(J1137="F-0.5",0.5*-1*SUMIFS('Key Numbers'!$C$2:$C$71,'Key Numbers'!$A$2:$A$71,"&gt;="&amp;ABS($I1137),'Key Numbers'!$A$2:$A$71,"&lt;="&amp;ABS($H1137)),
IF(AND(LEFT(J1137,1)="F",K1137&lt;0),-1*SUMIFS('Key Numbers'!$C$2:$C$71,'Key Numbers'!$A$2:$A$71,"&gt;="&amp;ABS($I1137),'Key Numbers'!$A$2:$A$71,"&lt;="&amp;ABS($H1137)),
IF(AND(LEFT(J1137,1)="F",K1137&gt;0),SUMIFS('Key Numbers'!$C$2:$C$71,'Key Numbers'!$A$2:$A$71,"&lt;="&amp;ABS($I1137),'Key Numbers'!$A$2:$A$71,"&gt;="&amp;ABS($H1137)),
IF(AND(LEFT(J1137,1)="D",K1137&lt;0),-1*SUMIFS('Key Numbers'!$C$2:$C$71,'Key Numbers'!$A$2:$A$71,"&lt;="&amp;ABS($I1137),'Key Numbers'!$A$2:$A$71,"&gt;="&amp;ABS($H1137)),
SUMIFS('Key Numbers'!$C$2:$C$71,'Key Numbers'!$A$2:$A$71,"&gt;="&amp;ABS($I1137),'Key Numbers'!$A$2:$A$71,"&lt;="&amp;ABS($H1137))))))))))</f>
        <v>-4.1284403669724773E-2</v>
      </c>
      <c r="M1137" s="163" cm="1">
        <f t="array" ref="M1137">IFERROR(INDEX(DVOA!$E$2:$E$20095,MATCH($F1137&amp;$A1137-1&amp;$B1137,DVOA!$C$2:$C$20095&amp;DVOA!$A$2:$A20462&amp;DVOA!$B$2:$B$20095,0)),0)</f>
        <v>-0.40799999999999997</v>
      </c>
      <c r="N1137" s="163" cm="1">
        <f t="array" ref="N1137">IFERROR(INDEX(WDVOA!$W$2:$W$1616,MATCH($F1137&amp;$A1137-1&amp;$B1137,WDVOA!$U$2:$U$19616&amp;WDVOA!$V$2:$V$19616&amp;WDVOA!$B$2:$B$19616,0)),0)</f>
        <v>-0.49975000000000003</v>
      </c>
      <c r="O1137" s="163" cm="1">
        <f t="array" ref="O1137">IFERROR(INDEX(DVOA!$AC$2:$AC$20095,MATCH($F1137&amp;$A1137-1&amp;$B1137,DVOA!$C$2:$C$20095&amp;DVOA!$A$2:$A$20095&amp;DVOA!$B$2:$B$20095,0)
),0)</f>
        <v>0.13900000000000001</v>
      </c>
      <c r="P1137" s="163" cm="1">
        <f t="array" ref="P1137">IFERROR(INDEX(DVOA!$E$2:$E$20095,MATCH($G1137&amp;$A1137-1&amp;$B1137,DVOA!$C$2:$C$20095&amp;DVOA!$A$2:$A20462&amp;DVOA!$B$2:$B$20095,0)),0)</f>
        <v>-0.15</v>
      </c>
      <c r="Q1137" s="163" cm="1">
        <f t="array" ref="Q1137">IFERROR(INDEX(WDVOA!$W$2:$W$1616,MATCH($G1137&amp;$A1137-1&amp;$B1137,WDVOA!$U$2:$U$19616&amp;WDVOA!$V$2:$V$19616&amp;WDVOA!$B$2:$B$19616,0)),0)</f>
        <v>1.0499999999999995E-2</v>
      </c>
      <c r="R1137" s="163" cm="1">
        <f t="array" ref="R1137">IFERROR(INDEX(DVOA!$AC$2:$AC$20095,MATCH($G1137&amp;$A1137-1&amp;$B1137,DVOA!$C$2:$C$20095&amp;DVOA!$A$2:$A$20095&amp;DVOA!$B$2:$B$20095,0)
),0)</f>
        <v>8.2000000000000003E-2</v>
      </c>
      <c r="S1137" s="163">
        <f t="shared" si="241"/>
        <v>0.11050000000000001</v>
      </c>
      <c r="T1137" s="229">
        <f t="shared" si="230"/>
        <v>-0.25800000000000001</v>
      </c>
      <c r="U1137" s="229">
        <f t="shared" si="231"/>
        <v>-0.51024999999999998</v>
      </c>
      <c r="V1137" s="164" cm="1">
        <f t="array" ref="V1137">IFERROR(IF(E1137="H",INDEX('DVOA Pred'!$G$2:$G$1000,MATCH($F1137&amp;$B1137&amp;$A1137,'DVOA Pred'!$C$2:$C$1000&amp;'DVOA Pred'!$A$2:$A$1000&amp;'DVOA Pred'!$B$2:$B$1000,0)),
INDEX('DVOA Pred'!$H$2:$H$1000,MATCH($F1137&amp;$B1137&amp;$A1137,'DVOA Pred'!$D$2:$D$1000&amp;'DVOA Pred'!$A$2:$A$1000&amp;'DVOA Pred'!$B$2:$B$1000,0))),"")</f>
        <v>7.4999999999999982</v>
      </c>
      <c r="W1137" s="164">
        <f t="shared" si="232"/>
        <v>-0.99999999999999822</v>
      </c>
      <c r="X1137" s="164">
        <f t="shared" si="233"/>
        <v>-0.49999999999999822</v>
      </c>
      <c r="Y1137" s="163">
        <f>IFERROR((PERCENTRANK($L$2:$L$20355,L1137)*Multiples!$B$3)+((PERCENTRANK($W$2:$W$20355,W1137)*(1-Multiples!$B$3))),"")</f>
        <v>0.26419999999999999</v>
      </c>
      <c r="Z1137" s="165"/>
      <c r="AA1137" s="165"/>
      <c r="AB1137" s="166" t="str">
        <f t="shared" si="234"/>
        <v/>
      </c>
      <c r="AC1137" s="166" t="str">
        <f t="shared" si="235"/>
        <v/>
      </c>
      <c r="AD1137" s="166" t="str">
        <f t="shared" si="236"/>
        <v/>
      </c>
      <c r="AE1137" s="167" t="str">
        <f t="shared" si="237"/>
        <v/>
      </c>
      <c r="AF1137" s="167" t="str">
        <f t="shared" si="238"/>
        <v/>
      </c>
      <c r="AG1137" s="165"/>
      <c r="AH1137" s="155"/>
      <c r="AI1137" s="236"/>
      <c r="AJ1137" s="181"/>
    </row>
    <row r="1138" spans="1:36" x14ac:dyDescent="0.25">
      <c r="A1138" s="160">
        <v>7</v>
      </c>
      <c r="B1138" s="161">
        <v>2024</v>
      </c>
      <c r="C1138" s="161" t="str">
        <f t="shared" si="227"/>
        <v>2024 W7</v>
      </c>
      <c r="D1138" s="161">
        <v>565</v>
      </c>
      <c r="E1138" s="161" t="s">
        <v>651</v>
      </c>
      <c r="F1138" s="161" t="s">
        <v>35</v>
      </c>
      <c r="G1138" s="161" t="s">
        <v>4</v>
      </c>
      <c r="H1138" s="161">
        <v>-3.5</v>
      </c>
      <c r="I1138" s="162">
        <v>-3</v>
      </c>
      <c r="J1138" s="233" t="str">
        <f t="shared" si="228"/>
        <v>F-0.5</v>
      </c>
      <c r="K1138" s="162">
        <f t="shared" si="229"/>
        <v>-0.5</v>
      </c>
      <c r="L1138" s="227">
        <f>IF(K1138=0,0,
IF(J1138="D0.5",0.5*SUMIFS('Key Numbers'!$C$2:$C$71,'Key Numbers'!$A$2:$A$71,"&gt;="&amp;ABS($I1138),'Key Numbers'!$A$2:$A$71,"&lt;="&amp;ABS($H1138)),
IF(J1138="D-0.5",0.5*-1*SUMIFS('Key Numbers'!$C$2:$C$71,'Key Numbers'!$A$2:$A$71,"&lt;="&amp;ABS($I1138),'Key Numbers'!$A$2:$A$71,"&gt;="&amp;ABS($H1138)),
IF(J1138="F0.5",0.5*SUMIFS('Key Numbers'!$C$2:$C$71,'Key Numbers'!$A$2:$A$71,"&lt;="&amp;ABS($I1138),'Key Numbers'!$A$2:$A$71,"&gt;="&amp;ABS($H1138)),
IF(J1138="F-0.5",0.5*-1*SUMIFS('Key Numbers'!$C$2:$C$71,'Key Numbers'!$A$2:$A$71,"&gt;="&amp;ABS($I1138),'Key Numbers'!$A$2:$A$71,"&lt;="&amp;ABS($H1138)),
IF(AND(LEFT(J1138,1)="F",K1138&lt;0),-1*SUMIFS('Key Numbers'!$C$2:$C$71,'Key Numbers'!$A$2:$A$71,"&gt;="&amp;ABS($I1138),'Key Numbers'!$A$2:$A$71,"&lt;="&amp;ABS($H1138)),
IF(AND(LEFT(J1138,1)="F",K1138&gt;0),SUMIFS('Key Numbers'!$C$2:$C$71,'Key Numbers'!$A$2:$A$71,"&lt;="&amp;ABS($I1138),'Key Numbers'!$A$2:$A$71,"&gt;="&amp;ABS($H1138)),
IF(AND(LEFT(J1138,1)="D",K1138&lt;0),-1*SUMIFS('Key Numbers'!$C$2:$C$71,'Key Numbers'!$A$2:$A$71,"&lt;="&amp;ABS($I1138),'Key Numbers'!$A$2:$A$71,"&gt;="&amp;ABS($H1138)),
SUMIFS('Key Numbers'!$C$2:$C$71,'Key Numbers'!$A$2:$A$71,"&gt;="&amp;ABS($I1138),'Key Numbers'!$A$2:$A$71,"&lt;="&amp;ABS($H1138))))))))))</f>
        <v>-7.247706422018349E-2</v>
      </c>
      <c r="M1138" s="163" cm="1">
        <f t="array" ref="M1138">IFERROR(INDEX(DVOA!$E$2:$E$20095,MATCH($F1138&amp;$A1138-1&amp;$B1138,DVOA!$C$2:$C$20095&amp;DVOA!$A$2:$A20440&amp;DVOA!$B$2:$B$20095,0)),0)</f>
        <v>1.3999999999999999E-2</v>
      </c>
      <c r="N1138" s="163" cm="1">
        <f t="array" ref="N1138">IFERROR(INDEX(WDVOA!$W$2:$W$1616,MATCH($F1138&amp;$A1138-1&amp;$B1138,WDVOA!$U$2:$U$19616&amp;WDVOA!$V$2:$V$19616&amp;WDVOA!$B$2:$B$19616,0)),0)</f>
        <v>0</v>
      </c>
      <c r="O1138" s="163" cm="1">
        <f t="array" ref="O1138">IFERROR(INDEX(DVOA!$AC$2:$AC$20095,MATCH($F1138&amp;$A1138-1&amp;$B1138,DVOA!$C$2:$C$20095&amp;DVOA!$A$2:$A$20095&amp;DVOA!$B$2:$B$20095,0)
),0)</f>
        <v>6.0999999999999999E-2</v>
      </c>
      <c r="P1138" s="163" cm="1">
        <f t="array" ref="P1138">IFERROR(INDEX(DVOA!$E$2:$E$20095,MATCH($G1138&amp;$A1138-1&amp;$B1138,DVOA!$C$2:$C$20095&amp;DVOA!$A$2:$A20440&amp;DVOA!$B$2:$B$20095,0)),0)</f>
        <v>-0.40799999999999997</v>
      </c>
      <c r="Q1138" s="163" cm="1">
        <f t="array" ref="Q1138">IFERROR(INDEX(WDVOA!$W$2:$W$1616,MATCH($G1138&amp;$A1138-1&amp;$B1138,WDVOA!$U$2:$U$19616&amp;WDVOA!$V$2:$V$19616&amp;WDVOA!$B$2:$B$19616,0)),0)</f>
        <v>0</v>
      </c>
      <c r="R1138" s="163" cm="1">
        <f t="array" ref="R1138">IFERROR(INDEX(DVOA!$AC$2:$AC$20095,MATCH($G1138&amp;$A1138-1&amp;$B1138,DVOA!$C$2:$C$20095&amp;DVOA!$A$2:$A$20095&amp;DVOA!$B$2:$B$20095,0)
),0)</f>
        <v>2.8999999999999998E-2</v>
      </c>
      <c r="S1138" s="163">
        <f t="shared" si="241"/>
        <v>4.4999999999999998E-2</v>
      </c>
      <c r="T1138" s="229">
        <f t="shared" si="230"/>
        <v>0.42199999999999999</v>
      </c>
      <c r="U1138" s="229" t="str">
        <f t="shared" si="231"/>
        <v/>
      </c>
      <c r="V1138" s="164" cm="1">
        <f t="array" ref="V1138">IFERROR(IF(E1138="H",INDEX('DVOA Pred'!$G$2:$G$1000,MATCH($F1138&amp;$B1138&amp;$A1138,'DVOA Pred'!$C$2:$C$1000&amp;'DVOA Pred'!$A$2:$A$1000&amp;'DVOA Pred'!$B$2:$B$1000,0)),
INDEX('DVOA Pred'!$H$2:$H$1000,MATCH($F1138&amp;$B1138&amp;$A1138,'DVOA Pred'!$D$2:$D$1000&amp;'DVOA Pred'!$A$2:$A$1000&amp;'DVOA Pred'!$B$2:$B$1000,0))),"")</f>
        <v>-3.6000000000000014</v>
      </c>
      <c r="W1138" s="164">
        <f t="shared" si="232"/>
        <v>0.10000000000000142</v>
      </c>
      <c r="X1138" s="164">
        <f t="shared" si="233"/>
        <v>0.60000000000000142</v>
      </c>
      <c r="Y1138" s="163">
        <f>IFERROR((PERCENTRANK($L$2:$L$20355,L1138)*Multiples!$B$3)+((PERCENTRANK($W$2:$W$20355,W1138)*(1-Multiples!$B$3))),"")</f>
        <v>0.2576</v>
      </c>
      <c r="Z1138" s="165">
        <v>16</v>
      </c>
      <c r="AA1138" s="165">
        <v>10</v>
      </c>
      <c r="AB1138" s="166">
        <f t="shared" si="234"/>
        <v>6</v>
      </c>
      <c r="AC1138" s="166">
        <f t="shared" si="235"/>
        <v>2.5</v>
      </c>
      <c r="AD1138" s="166">
        <f t="shared" si="236"/>
        <v>3</v>
      </c>
      <c r="AE1138" s="167" t="str">
        <f t="shared" si="237"/>
        <v>Yes</v>
      </c>
      <c r="AF1138" s="167" t="str">
        <f t="shared" si="238"/>
        <v>Yes</v>
      </c>
      <c r="AG1138" s="165"/>
      <c r="AH1138" s="155"/>
      <c r="AI1138" s="236"/>
      <c r="AJ1138" s="181"/>
    </row>
    <row r="1139" spans="1:36" x14ac:dyDescent="0.25">
      <c r="A1139" s="160">
        <v>5</v>
      </c>
      <c r="B1139" s="161">
        <v>2024</v>
      </c>
      <c r="C1139" s="5" t="str">
        <f t="shared" si="227"/>
        <v>2024 W5</v>
      </c>
      <c r="D1139" s="161">
        <v>543</v>
      </c>
      <c r="E1139" s="161" t="s">
        <v>651</v>
      </c>
      <c r="F1139" s="161" t="s">
        <v>43</v>
      </c>
      <c r="G1139" s="161" t="s">
        <v>38</v>
      </c>
      <c r="H1139" s="161">
        <v>-1.5</v>
      </c>
      <c r="I1139" s="162">
        <v>-1.5</v>
      </c>
      <c r="J1139" s="233" t="str">
        <f t="shared" si="228"/>
        <v>F0</v>
      </c>
      <c r="K1139" s="162">
        <f t="shared" si="229"/>
        <v>0</v>
      </c>
      <c r="L1139" s="227">
        <f>IF(K1139=0,0,
IF(J1139="D0.5",0.5*SUMIFS('Key Numbers'!$C$2:$C$71,'Key Numbers'!$A$2:$A$71,"&gt;="&amp;ABS($I1139),'Key Numbers'!$A$2:$A$71,"&lt;="&amp;ABS($H1139)),
IF(J1139="D-0.5",0.5*-1*SUMIFS('Key Numbers'!$C$2:$C$71,'Key Numbers'!$A$2:$A$71,"&lt;="&amp;ABS($I1139),'Key Numbers'!$A$2:$A$71,"&gt;="&amp;ABS($H1139)),
IF(J1139="F0.5",0.5*SUMIFS('Key Numbers'!$C$2:$C$71,'Key Numbers'!$A$2:$A$71,"&lt;="&amp;ABS($I1139),'Key Numbers'!$A$2:$A$71,"&gt;="&amp;ABS($H1139)),
IF(J1139="F-0.5",0.5*-1*SUMIFS('Key Numbers'!$C$2:$C$71,'Key Numbers'!$A$2:$A$71,"&gt;="&amp;ABS($I1139),'Key Numbers'!$A$2:$A$71,"&lt;="&amp;ABS($H1139)),
IF(AND(LEFT(J1139,1)="F",K1139&lt;0),-1*SUMIFS('Key Numbers'!$C$2:$C$71,'Key Numbers'!$A$2:$A$71,"&gt;="&amp;ABS($I1139),'Key Numbers'!$A$2:$A$71,"&lt;="&amp;ABS($H1139)),
IF(AND(LEFT(J1139,1)="F",K1139&gt;0),SUMIFS('Key Numbers'!$C$2:$C$71,'Key Numbers'!$A$2:$A$71,"&lt;="&amp;ABS($I1139),'Key Numbers'!$A$2:$A$71,"&gt;="&amp;ABS($H1139)),
IF(AND(LEFT(J1139,1)="D",K1139&lt;0),-1*SUMIFS('Key Numbers'!$C$2:$C$71,'Key Numbers'!$A$2:$A$71,"&lt;="&amp;ABS($I1139),'Key Numbers'!$A$2:$A$71,"&gt;="&amp;ABS($H1139)),
SUMIFS('Key Numbers'!$C$2:$C$71,'Key Numbers'!$A$2:$A$71,"&gt;="&amp;ABS($I1139),'Key Numbers'!$A$2:$A$71,"&lt;="&amp;ABS($H1139))))))))))</f>
        <v>0</v>
      </c>
      <c r="M1139" s="163" cm="1">
        <f t="array" ref="M1139">IFERROR(INDEX(DVOA!$E$2:$E$20095,MATCH($F1139&amp;$A1139-1&amp;$B1139,DVOA!$C$2:$C$20095&amp;DVOA!$A$2:$A20415&amp;DVOA!$B$2:$B$20095,0)),0)</f>
        <v>0.04</v>
      </c>
      <c r="N1139" s="163" cm="1">
        <f t="array" ref="N1139">IFERROR(INDEX(WDVOA!$W$2:$W$1616,MATCH($F1139&amp;$A1139-1&amp;$B1139,WDVOA!$U$2:$U$19616&amp;WDVOA!$V$2:$V$19616&amp;WDVOA!$B$2:$B$19616,0)),0)</f>
        <v>0</v>
      </c>
      <c r="O1139" s="163" cm="1">
        <f t="array" ref="O1139">IFERROR(INDEX(DVOA!$AC$2:$AC$20095,MATCH($F1139&amp;$A1139-1&amp;$B1139,DVOA!$C$2:$C$20095&amp;DVOA!$A$2:$A$20095&amp;DVOA!$B$2:$B$20095,0)
),0)</f>
        <v>1.7999999999999999E-2</v>
      </c>
      <c r="P1139" s="163" cm="1">
        <f t="array" ref="P1139">IFERROR(INDEX(DVOA!$E$2:$E$20095,MATCH($G1139&amp;$A1139-1&amp;$B1139,DVOA!$C$2:$C$20095&amp;DVOA!$A$2:$A20415&amp;DVOA!$B$2:$B$20095,0)),0)</f>
        <v>0.06</v>
      </c>
      <c r="Q1139" s="163" cm="1">
        <f t="array" ref="Q1139">IFERROR(INDEX(WDVOA!$W$2:$W$1616,MATCH($G1139&amp;$A1139-1&amp;$B1139,WDVOA!$U$2:$U$19616&amp;WDVOA!$V$2:$V$19616&amp;WDVOA!$B$2:$B$19616,0)),0)</f>
        <v>0</v>
      </c>
      <c r="R1139" s="163" cm="1">
        <f t="array" ref="R1139">IFERROR(INDEX(DVOA!$AC$2:$AC$20095,MATCH($G1139&amp;$A1139-1&amp;$B1139,DVOA!$C$2:$C$20095&amp;DVOA!$A$2:$A$20095&amp;DVOA!$B$2:$B$20095,0)
),0)</f>
        <v>0.17699999999999999</v>
      </c>
      <c r="S1139" s="163">
        <f t="shared" si="241"/>
        <v>9.7499999999999989E-2</v>
      </c>
      <c r="T1139" s="229">
        <f t="shared" si="230"/>
        <v>-1.9999999999999997E-2</v>
      </c>
      <c r="U1139" s="229" t="str">
        <f t="shared" si="231"/>
        <v/>
      </c>
      <c r="V1139" s="164" cm="1">
        <f t="array" ref="V1139">IFERROR(IF(E1139="H",INDEX('DVOA Pred'!$G$2:$G$1000,MATCH($F1139&amp;$B1139&amp;$A1139,'DVOA Pred'!$C$2:$C$1000&amp;'DVOA Pred'!$A$2:$A$1000&amp;'DVOA Pred'!$B$2:$B$1000,0)),
INDEX('DVOA Pred'!$H$2:$H$1000,MATCH($F1139&amp;$B1139&amp;$A1139,'DVOA Pred'!$D$2:$D$1000&amp;'DVOA Pred'!$A$2:$A$1000&amp;'DVOA Pred'!$B$2:$B$1000,0))),"")</f>
        <v>0.90000000000000213</v>
      </c>
      <c r="W1139" s="164">
        <f t="shared" si="232"/>
        <v>-2.4000000000000021</v>
      </c>
      <c r="X1139" s="164">
        <f t="shared" si="233"/>
        <v>-2.4000000000000021</v>
      </c>
      <c r="Y1139" s="163">
        <f>IFERROR((PERCENTRANK($L$2:$L$20355,L1139)*Multiples!$B$3)+((PERCENTRANK($W$2:$W$20355,W1139)*(1-Multiples!$B$3))),"")</f>
        <v>0.24979999999999999</v>
      </c>
      <c r="Z1139" s="165">
        <v>36</v>
      </c>
      <c r="AA1139" s="165">
        <v>30</v>
      </c>
      <c r="AB1139" s="166">
        <f t="shared" si="234"/>
        <v>6</v>
      </c>
      <c r="AC1139" s="166">
        <f t="shared" si="235"/>
        <v>4.5</v>
      </c>
      <c r="AD1139" s="166">
        <f t="shared" si="236"/>
        <v>4.5</v>
      </c>
      <c r="AE1139" s="167" t="str">
        <f t="shared" si="237"/>
        <v>Yes</v>
      </c>
      <c r="AF1139" s="167" t="str">
        <f t="shared" si="238"/>
        <v>Yes</v>
      </c>
      <c r="AG1139" s="165"/>
      <c r="AH1139" s="155"/>
      <c r="AI1139" s="236"/>
      <c r="AJ1139" s="181"/>
    </row>
    <row r="1140" spans="1:36" x14ac:dyDescent="0.25">
      <c r="A1140" s="160">
        <v>6</v>
      </c>
      <c r="B1140" s="161">
        <v>2024</v>
      </c>
      <c r="C1140" s="5" t="str">
        <f t="shared" si="227"/>
        <v>2024 W6</v>
      </c>
      <c r="D1140" s="161">
        <v>551</v>
      </c>
      <c r="E1140" s="161" t="s">
        <v>649</v>
      </c>
      <c r="F1140" s="161" t="s">
        <v>26</v>
      </c>
      <c r="G1140" s="161" t="s">
        <v>18</v>
      </c>
      <c r="H1140" s="161">
        <v>6.5</v>
      </c>
      <c r="I1140" s="162">
        <v>6.5</v>
      </c>
      <c r="J1140" s="233" t="str">
        <f t="shared" si="228"/>
        <v>D0</v>
      </c>
      <c r="K1140" s="162">
        <f t="shared" si="229"/>
        <v>0</v>
      </c>
      <c r="L1140" s="227">
        <f>IF(K1140=0,0,
IF(J1140="D0.5",0.5*SUMIFS('Key Numbers'!$C$2:$C$71,'Key Numbers'!$A$2:$A$71,"&gt;="&amp;ABS($I1140),'Key Numbers'!$A$2:$A$71,"&lt;="&amp;ABS($H1140)),
IF(J1140="D-0.5",0.5*-1*SUMIFS('Key Numbers'!$C$2:$C$71,'Key Numbers'!$A$2:$A$71,"&lt;="&amp;ABS($I1140),'Key Numbers'!$A$2:$A$71,"&gt;="&amp;ABS($H1140)),
IF(J1140="F0.5",0.5*SUMIFS('Key Numbers'!$C$2:$C$71,'Key Numbers'!$A$2:$A$71,"&lt;="&amp;ABS($I1140),'Key Numbers'!$A$2:$A$71,"&gt;="&amp;ABS($H1140)),
IF(J1140="F-0.5",0.5*-1*SUMIFS('Key Numbers'!$C$2:$C$71,'Key Numbers'!$A$2:$A$71,"&gt;="&amp;ABS($I1140),'Key Numbers'!$A$2:$A$71,"&lt;="&amp;ABS($H1140)),
IF(AND(LEFT(J1140,1)="F",K1140&lt;0),-1*SUMIFS('Key Numbers'!$C$2:$C$71,'Key Numbers'!$A$2:$A$71,"&gt;="&amp;ABS($I1140),'Key Numbers'!$A$2:$A$71,"&lt;="&amp;ABS($H1140)),
IF(AND(LEFT(J1140,1)="F",K1140&gt;0),SUMIFS('Key Numbers'!$C$2:$C$71,'Key Numbers'!$A$2:$A$71,"&lt;="&amp;ABS($I1140),'Key Numbers'!$A$2:$A$71,"&gt;="&amp;ABS($H1140)),
IF(AND(LEFT(J1140,1)="D",K1140&lt;0),-1*SUMIFS('Key Numbers'!$C$2:$C$71,'Key Numbers'!$A$2:$A$71,"&lt;="&amp;ABS($I1140),'Key Numbers'!$A$2:$A$71,"&gt;="&amp;ABS($H1140)),
SUMIFS('Key Numbers'!$C$2:$C$71,'Key Numbers'!$A$2:$A$71,"&gt;="&amp;ABS($I1140),'Key Numbers'!$A$2:$A$71,"&lt;="&amp;ABS($H1140))))))))))</f>
        <v>0</v>
      </c>
      <c r="M1140" s="163" cm="1">
        <f t="array" ref="M1140">IFERROR(INDEX(DVOA!$E$2:$E$20095,MATCH($F1140&amp;$A1140-1&amp;$B1140,DVOA!$C$2:$C$20095&amp;DVOA!$A$2:$A20430&amp;DVOA!$B$2:$B$20095,0)),0)</f>
        <v>0.121</v>
      </c>
      <c r="N1140" s="163" cm="1">
        <f t="array" ref="N1140">IFERROR(INDEX(WDVOA!$W$2:$W$1616,MATCH($F1140&amp;$A1140-1&amp;$B1140,WDVOA!$U$2:$U$19616&amp;WDVOA!$V$2:$V$19616&amp;WDVOA!$B$2:$B$19616,0)),0)</f>
        <v>0</v>
      </c>
      <c r="O1140" s="163" cm="1">
        <f t="array" ref="O1140">IFERROR(INDEX(DVOA!$AC$2:$AC$20095,MATCH($F1140&amp;$A1140-1&amp;$B1140,DVOA!$C$2:$C$20095&amp;DVOA!$A$2:$A$20095&amp;DVOA!$B$2:$B$20095,0)
),0)</f>
        <v>0.316</v>
      </c>
      <c r="P1140" s="163" cm="1">
        <f t="array" ref="P1140">IFERROR(INDEX(DVOA!$E$2:$E$20095,MATCH($G1140&amp;$A1140-1&amp;$B1140,DVOA!$C$2:$C$20095&amp;DVOA!$A$2:$A20430&amp;DVOA!$B$2:$B$20095,0)),0)</f>
        <v>0.34299999999999997</v>
      </c>
      <c r="Q1140" s="163" cm="1">
        <f t="array" ref="Q1140">IFERROR(INDEX(WDVOA!$W$2:$W$1616,MATCH($G1140&amp;$A1140-1&amp;$B1140,WDVOA!$U$2:$U$19616&amp;WDVOA!$V$2:$V$19616&amp;WDVOA!$B$2:$B$19616,0)),0)</f>
        <v>0</v>
      </c>
      <c r="R1140" s="163" cm="1">
        <f t="array" ref="R1140">IFERROR(INDEX(DVOA!$AC$2:$AC$20095,MATCH($G1140&amp;$A1140-1&amp;$B1140,DVOA!$C$2:$C$20095&amp;DVOA!$A$2:$A$20095&amp;DVOA!$B$2:$B$20095,0)
),0)</f>
        <v>0.107</v>
      </c>
      <c r="S1140" s="163">
        <f t="shared" si="241"/>
        <v>0.21149999999999999</v>
      </c>
      <c r="T1140" s="229">
        <f t="shared" si="230"/>
        <v>-0.22199999999999998</v>
      </c>
      <c r="U1140" s="229" t="str">
        <f t="shared" si="231"/>
        <v/>
      </c>
      <c r="V1140" s="164" cm="1">
        <f t="array" ref="V1140">IFERROR(IF(E1140="H",INDEX('DVOA Pred'!$G$2:$G$1000,MATCH($F1140&amp;$B1140&amp;$A1140,'DVOA Pred'!$C$2:$C$1000&amp;'DVOA Pred'!$A$2:$A$1000&amp;'DVOA Pred'!$B$2:$B$1000,0)),
INDEX('DVOA Pred'!$H$2:$H$1000,MATCH($F1140&amp;$B1140&amp;$A1140,'DVOA Pred'!$D$2:$D$1000&amp;'DVOA Pred'!$A$2:$A$1000&amp;'DVOA Pred'!$B$2:$B$1000,0))),"")</f>
        <v>8.9000000000000021</v>
      </c>
      <c r="W1140" s="164">
        <f t="shared" si="232"/>
        <v>-2.4000000000000021</v>
      </c>
      <c r="X1140" s="164">
        <f t="shared" si="233"/>
        <v>-2.4000000000000021</v>
      </c>
      <c r="Y1140" s="163">
        <f>IFERROR((PERCENTRANK($L$2:$L$20355,L1140)*Multiples!$B$3)+((PERCENTRANK($W$2:$W$20355,W1140)*(1-Multiples!$B$3))),"")</f>
        <v>0.24979999999999999</v>
      </c>
      <c r="Z1140" s="165">
        <v>23</v>
      </c>
      <c r="AA1140" s="165">
        <v>30</v>
      </c>
      <c r="AB1140" s="166">
        <f t="shared" si="234"/>
        <v>-7</v>
      </c>
      <c r="AC1140" s="166">
        <f t="shared" si="235"/>
        <v>-0.5</v>
      </c>
      <c r="AD1140" s="166">
        <f t="shared" si="236"/>
        <v>-0.5</v>
      </c>
      <c r="AE1140" s="167" t="str">
        <f t="shared" si="237"/>
        <v>No</v>
      </c>
      <c r="AF1140" s="167" t="str">
        <f t="shared" si="238"/>
        <v>No</v>
      </c>
      <c r="AG1140" s="165"/>
      <c r="AH1140" s="155"/>
      <c r="AI1140" s="236">
        <v>7</v>
      </c>
      <c r="AJ1140" s="181"/>
    </row>
    <row r="1141" spans="1:36" x14ac:dyDescent="0.25">
      <c r="A1141" s="160">
        <v>4</v>
      </c>
      <c r="B1141" s="161">
        <v>2024</v>
      </c>
      <c r="C1141" s="5" t="str">
        <f t="shared" si="227"/>
        <v>2024 W4</v>
      </c>
      <c r="D1141" s="161">
        <v>524</v>
      </c>
      <c r="E1141" s="161" t="s">
        <v>649</v>
      </c>
      <c r="F1141" s="161" t="s">
        <v>17</v>
      </c>
      <c r="G1141" s="161" t="s">
        <v>1</v>
      </c>
      <c r="H1141" s="161">
        <v>9.5</v>
      </c>
      <c r="I1141" s="162">
        <v>10.5</v>
      </c>
      <c r="J1141" s="233" t="str">
        <f t="shared" si="228"/>
        <v>D-1</v>
      </c>
      <c r="K1141" s="162">
        <f t="shared" si="229"/>
        <v>-1</v>
      </c>
      <c r="L1141" s="227">
        <f>IF(K1141=0,0,
IF(J1141="D0.5",0.5*SUMIFS('Key Numbers'!$C$2:$C$71,'Key Numbers'!$A$2:$A$71,"&gt;="&amp;ABS($I1141),'Key Numbers'!$A$2:$A$71,"&lt;="&amp;ABS($H1141)),
IF(J1141="D-0.5",0.5*-1*SUMIFS('Key Numbers'!$C$2:$C$71,'Key Numbers'!$A$2:$A$71,"&lt;="&amp;ABS($I1141),'Key Numbers'!$A$2:$A$71,"&gt;="&amp;ABS($H1141)),
IF(J1141="F0.5",0.5*SUMIFS('Key Numbers'!$C$2:$C$71,'Key Numbers'!$A$2:$A$71,"&lt;="&amp;ABS($I1141),'Key Numbers'!$A$2:$A$71,"&gt;="&amp;ABS($H1141)),
IF(J1141="F-0.5",0.5*-1*SUMIFS('Key Numbers'!$C$2:$C$71,'Key Numbers'!$A$2:$A$71,"&gt;="&amp;ABS($I1141),'Key Numbers'!$A$2:$A$71,"&lt;="&amp;ABS($H1141)),
IF(AND(LEFT(J1141,1)="F",K1141&lt;0),-1*SUMIFS('Key Numbers'!$C$2:$C$71,'Key Numbers'!$A$2:$A$71,"&gt;="&amp;ABS($I1141),'Key Numbers'!$A$2:$A$71,"&lt;="&amp;ABS($H1141)),
IF(AND(LEFT(J1141,1)="F",K1141&gt;0),SUMIFS('Key Numbers'!$C$2:$C$71,'Key Numbers'!$A$2:$A$71,"&lt;="&amp;ABS($I1141),'Key Numbers'!$A$2:$A$71,"&gt;="&amp;ABS($H1141)),
IF(AND(LEFT(J1141,1)="D",K1141&lt;0),-1*SUMIFS('Key Numbers'!$C$2:$C$71,'Key Numbers'!$A$2:$A$71,"&lt;="&amp;ABS($I1141),'Key Numbers'!$A$2:$A$71,"&gt;="&amp;ABS($H1141)),
SUMIFS('Key Numbers'!$C$2:$C$71,'Key Numbers'!$A$2:$A$71,"&gt;="&amp;ABS($I1141),'Key Numbers'!$A$2:$A$71,"&lt;="&amp;ABS($H1141))))))))))</f>
        <v>-4.9541284403669728E-2</v>
      </c>
      <c r="M1141" s="163" cm="1">
        <f t="array" ref="M1141">IFERROR(INDEX(DVOA!$E$2:$E$20095,MATCH($F1141&amp;$A1141-1&amp;$B1141,DVOA!$C$2:$C$20095&amp;DVOA!$A$2:$A20410&amp;DVOA!$B$2:$B$20095,0)),0)</f>
        <v>-0.19899999999999998</v>
      </c>
      <c r="N1141" s="163" cm="1">
        <f t="array" ref="N1141">IFERROR(INDEX(WDVOA!$W$2:$W$1616,MATCH($F1141&amp;$A1141-1&amp;$B1141,WDVOA!$U$2:$U$19616&amp;WDVOA!$V$2:$V$19616&amp;WDVOA!$B$2:$B$19616,0)),0)</f>
        <v>0</v>
      </c>
      <c r="O1141" s="163" cm="1">
        <f t="array" ref="O1141">IFERROR(INDEX(DVOA!$AC$2:$AC$20095,MATCH($F1141&amp;$A1141-1&amp;$B1141,DVOA!$C$2:$C$20095&amp;DVOA!$A$2:$A$20095&amp;DVOA!$B$2:$B$20095,0)
),0)</f>
        <v>-2.3E-2</v>
      </c>
      <c r="P1141" s="163" cm="1">
        <f t="array" ref="P1141">IFERROR(INDEX(DVOA!$E$2:$E$20095,MATCH($G1141&amp;$A1141-1&amp;$B1141,DVOA!$C$2:$C$20095&amp;DVOA!$A$2:$A20410&amp;DVOA!$B$2:$B$20095,0)),0)</f>
        <v>5.5999999999999994E-2</v>
      </c>
      <c r="Q1141" s="163" cm="1">
        <f t="array" ref="Q1141">IFERROR(INDEX(WDVOA!$W$2:$W$1616,MATCH($G1141&amp;$A1141-1&amp;$B1141,WDVOA!$U$2:$U$19616&amp;WDVOA!$V$2:$V$19616&amp;WDVOA!$B$2:$B$19616,0)),0)</f>
        <v>0</v>
      </c>
      <c r="R1141" s="163" cm="1">
        <f t="array" ref="R1141">IFERROR(INDEX(DVOA!$AC$2:$AC$20095,MATCH($G1141&amp;$A1141-1&amp;$B1141,DVOA!$C$2:$C$20095&amp;DVOA!$A$2:$A$20095&amp;DVOA!$B$2:$B$20095,0)
),0)</f>
        <v>6.5000000000000002E-2</v>
      </c>
      <c r="S1141" s="163">
        <f t="shared" si="241"/>
        <v>2.1000000000000001E-2</v>
      </c>
      <c r="T1141" s="229">
        <f t="shared" si="230"/>
        <v>-0.255</v>
      </c>
      <c r="U1141" s="229" t="str">
        <f t="shared" si="231"/>
        <v/>
      </c>
      <c r="V1141" s="164" cm="1">
        <f t="array" ref="V1141">IFERROR(IF(E1141="H",INDEX('DVOA Pred'!$G$2:$G$1000,MATCH($F1141&amp;$B1141&amp;$A1141,'DVOA Pred'!$C$2:$C$1000&amp;'DVOA Pred'!$A$2:$A$1000&amp;'DVOA Pred'!$B$2:$B$1000,0)),
INDEX('DVOA Pred'!$H$2:$H$1000,MATCH($F1141&amp;$B1141&amp;$A1141,'DVOA Pred'!$D$2:$D$1000&amp;'DVOA Pred'!$A$2:$A$1000&amp;'DVOA Pred'!$B$2:$B$1000,0))),"")</f>
        <v>10.600000000000001</v>
      </c>
      <c r="W1141" s="164">
        <f t="shared" si="232"/>
        <v>-1.1000000000000014</v>
      </c>
      <c r="X1141" s="164">
        <f t="shared" si="233"/>
        <v>-0.10000000000000142</v>
      </c>
      <c r="Y1141" s="163">
        <f>IFERROR((PERCENTRANK($L$2:$L$20355,L1141)*Multiples!$B$3)+((PERCENTRANK($W$2:$W$20355,W1141)*(1-Multiples!$B$3))),"")</f>
        <v>0.24419999999999997</v>
      </c>
      <c r="Z1141" s="165">
        <v>13</v>
      </c>
      <c r="AA1141" s="165">
        <v>30</v>
      </c>
      <c r="AB1141" s="166">
        <f t="shared" si="234"/>
        <v>-17</v>
      </c>
      <c r="AC1141" s="166">
        <f t="shared" si="235"/>
        <v>-7.5</v>
      </c>
      <c r="AD1141" s="166">
        <f t="shared" si="236"/>
        <v>-6.5</v>
      </c>
      <c r="AE1141" s="167" t="str">
        <f t="shared" si="237"/>
        <v>No</v>
      </c>
      <c r="AF1141" s="167" t="str">
        <f t="shared" si="238"/>
        <v>No</v>
      </c>
      <c r="AG1141" s="165"/>
      <c r="AH1141" s="155"/>
      <c r="AI1141" s="155"/>
      <c r="AJ1141" s="180"/>
    </row>
    <row r="1142" spans="1:36" x14ac:dyDescent="0.25">
      <c r="A1142" s="160">
        <v>5</v>
      </c>
      <c r="B1142" s="161">
        <v>2024</v>
      </c>
      <c r="C1142" s="5" t="str">
        <f t="shared" si="227"/>
        <v>2024 W5</v>
      </c>
      <c r="D1142" s="161">
        <v>531</v>
      </c>
      <c r="E1142" s="161" t="s">
        <v>649</v>
      </c>
      <c r="F1142" s="161" t="s">
        <v>9</v>
      </c>
      <c r="G1142" s="161" t="s">
        <v>46</v>
      </c>
      <c r="H1142" s="161">
        <v>2.5</v>
      </c>
      <c r="I1142" s="162">
        <v>2.5</v>
      </c>
      <c r="J1142" s="233" t="str">
        <f t="shared" si="228"/>
        <v>D0</v>
      </c>
      <c r="K1142" s="162">
        <f t="shared" si="229"/>
        <v>0</v>
      </c>
      <c r="L1142" s="227">
        <f>IF(K1142=0,0,
IF(J1142="D0.5",0.5*SUMIFS('Key Numbers'!$C$2:$C$71,'Key Numbers'!$A$2:$A$71,"&gt;="&amp;ABS($I1142),'Key Numbers'!$A$2:$A$71,"&lt;="&amp;ABS($H1142)),
IF(J1142="D-0.5",0.5*-1*SUMIFS('Key Numbers'!$C$2:$C$71,'Key Numbers'!$A$2:$A$71,"&lt;="&amp;ABS($I1142),'Key Numbers'!$A$2:$A$71,"&gt;="&amp;ABS($H1142)),
IF(J1142="F0.5",0.5*SUMIFS('Key Numbers'!$C$2:$C$71,'Key Numbers'!$A$2:$A$71,"&lt;="&amp;ABS($I1142),'Key Numbers'!$A$2:$A$71,"&gt;="&amp;ABS($H1142)),
IF(J1142="F-0.5",0.5*-1*SUMIFS('Key Numbers'!$C$2:$C$71,'Key Numbers'!$A$2:$A$71,"&gt;="&amp;ABS($I1142),'Key Numbers'!$A$2:$A$71,"&lt;="&amp;ABS($H1142)),
IF(AND(LEFT(J1142,1)="F",K1142&lt;0),-1*SUMIFS('Key Numbers'!$C$2:$C$71,'Key Numbers'!$A$2:$A$71,"&gt;="&amp;ABS($I1142),'Key Numbers'!$A$2:$A$71,"&lt;="&amp;ABS($H1142)),
IF(AND(LEFT(J1142,1)="F",K1142&gt;0),SUMIFS('Key Numbers'!$C$2:$C$71,'Key Numbers'!$A$2:$A$71,"&lt;="&amp;ABS($I1142),'Key Numbers'!$A$2:$A$71,"&gt;="&amp;ABS($H1142)),
IF(AND(LEFT(J1142,1)="D",K1142&lt;0),-1*SUMIFS('Key Numbers'!$C$2:$C$71,'Key Numbers'!$A$2:$A$71,"&lt;="&amp;ABS($I1142),'Key Numbers'!$A$2:$A$71,"&gt;="&amp;ABS($H1142)),
SUMIFS('Key Numbers'!$C$2:$C$71,'Key Numbers'!$A$2:$A$71,"&gt;="&amp;ABS($I1142),'Key Numbers'!$A$2:$A$71,"&lt;="&amp;ABS($H1142))))))))))</f>
        <v>0</v>
      </c>
      <c r="M1142" s="163" cm="1">
        <f t="array" ref="M1142">IFERROR(INDEX(DVOA!$E$2:$E$20095,MATCH($F1142&amp;$A1142-1&amp;$B1142,DVOA!$C$2:$C$20095&amp;DVOA!$A$2:$A20392&amp;DVOA!$B$2:$B$20095,0)),0)</f>
        <v>-0.06</v>
      </c>
      <c r="N1142" s="163" cm="1">
        <f t="array" ref="N1142">IFERROR(INDEX(WDVOA!$W$2:$W$1616,MATCH($F1142&amp;$A1142-1&amp;$B1142,WDVOA!$U$2:$U$19616&amp;WDVOA!$V$2:$V$19616&amp;WDVOA!$B$2:$B$19616,0)),0)</f>
        <v>0</v>
      </c>
      <c r="O1142" s="163" cm="1">
        <f t="array" ref="O1142">IFERROR(INDEX(DVOA!$AC$2:$AC$20095,MATCH($F1142&amp;$A1142-1&amp;$B1142,DVOA!$C$2:$C$20095&amp;DVOA!$A$2:$A$20095&amp;DVOA!$B$2:$B$20095,0)
),0)</f>
        <v>0.14799999999999999</v>
      </c>
      <c r="P1142" s="163" cm="1">
        <f t="array" ref="P1142">IFERROR(INDEX(DVOA!$E$2:$E$20095,MATCH($G1142&amp;$A1142-1&amp;$B1142,DVOA!$C$2:$C$20095&amp;DVOA!$A$2:$A20392&amp;DVOA!$B$2:$B$20095,0)),0)</f>
        <v>0.41499999999999998</v>
      </c>
      <c r="Q1142" s="163" cm="1">
        <f t="array" ref="Q1142">IFERROR(INDEX(WDVOA!$W$2:$W$1616,MATCH($G1142&amp;$A1142-1&amp;$B1142,WDVOA!$U$2:$U$19616&amp;WDVOA!$V$2:$V$19616&amp;WDVOA!$B$2:$B$19616,0)),0)</f>
        <v>0</v>
      </c>
      <c r="R1142" s="163" cm="1">
        <f t="array" ref="R1142">IFERROR(INDEX(DVOA!$AC$2:$AC$20095,MATCH($G1142&amp;$A1142-1&amp;$B1142,DVOA!$C$2:$C$20095&amp;DVOA!$A$2:$A$20095&amp;DVOA!$B$2:$B$20095,0)
),0)</f>
        <v>4.7E-2</v>
      </c>
      <c r="S1142" s="163">
        <f t="shared" si="241"/>
        <v>9.7500000000000003E-2</v>
      </c>
      <c r="T1142" s="229">
        <f t="shared" si="230"/>
        <v>-0.47499999999999998</v>
      </c>
      <c r="U1142" s="229" t="str">
        <f t="shared" si="231"/>
        <v/>
      </c>
      <c r="V1142" s="164" cm="1">
        <f t="array" ref="V1142">IFERROR(IF(E1142="H",INDEX('DVOA Pred'!$G$2:$G$1000,MATCH($F1142&amp;$B1142&amp;$A1142,'DVOA Pred'!$C$2:$C$1000&amp;'DVOA Pred'!$A$2:$A$1000&amp;'DVOA Pred'!$B$2:$B$1000,0)),
INDEX('DVOA Pred'!$H$2:$H$1000,MATCH($F1142&amp;$B1142&amp;$A1142,'DVOA Pred'!$D$2:$D$1000&amp;'DVOA Pred'!$A$2:$A$1000&amp;'DVOA Pred'!$B$2:$B$1000,0))),"")</f>
        <v>5</v>
      </c>
      <c r="W1142" s="164">
        <f t="shared" si="232"/>
        <v>-2.5</v>
      </c>
      <c r="X1142" s="164">
        <f t="shared" si="233"/>
        <v>-2.5</v>
      </c>
      <c r="Y1142" s="163">
        <f>IFERROR((PERCENTRANK($L$2:$L$20355,L1142)*Multiples!$B$3)+((PERCENTRANK($W$2:$W$20355,W1142)*(1-Multiples!$B$3))),"")</f>
        <v>0.24260000000000001</v>
      </c>
      <c r="Z1142" s="165">
        <v>17</v>
      </c>
      <c r="AA1142" s="165">
        <v>23</v>
      </c>
      <c r="AB1142" s="166">
        <f t="shared" si="234"/>
        <v>-6</v>
      </c>
      <c r="AC1142" s="166">
        <f t="shared" si="235"/>
        <v>-3.5</v>
      </c>
      <c r="AD1142" s="166">
        <f t="shared" si="236"/>
        <v>-3.5</v>
      </c>
      <c r="AE1142" s="167" t="str">
        <f t="shared" si="237"/>
        <v>No</v>
      </c>
      <c r="AF1142" s="167" t="str">
        <f t="shared" si="238"/>
        <v>No</v>
      </c>
      <c r="AG1142" s="165"/>
      <c r="AH1142" s="155"/>
      <c r="AI1142" s="236"/>
      <c r="AJ1142" s="181"/>
    </row>
    <row r="1143" spans="1:36" x14ac:dyDescent="0.25">
      <c r="A1143" s="160">
        <v>5</v>
      </c>
      <c r="B1143" s="161">
        <v>2024</v>
      </c>
      <c r="C1143" s="5" t="str">
        <f t="shared" si="227"/>
        <v>2024 W5</v>
      </c>
      <c r="D1143" s="161">
        <v>531</v>
      </c>
      <c r="E1143" s="161" t="s">
        <v>653</v>
      </c>
      <c r="F1143" s="161" t="s">
        <v>9</v>
      </c>
      <c r="G1143" s="161" t="s">
        <v>46</v>
      </c>
      <c r="H1143" s="161">
        <v>2.5</v>
      </c>
      <c r="I1143" s="162">
        <v>2.5</v>
      </c>
      <c r="J1143" s="233" t="str">
        <f t="shared" si="228"/>
        <v>D0</v>
      </c>
      <c r="K1143" s="162">
        <f t="shared" si="229"/>
        <v>0</v>
      </c>
      <c r="L1143" s="227">
        <f>IF(K1143=0,0,
IF(J1143="D0.5",0.5*SUMIFS('Key Numbers'!$C$2:$C$71,'Key Numbers'!$A$2:$A$71,"&gt;="&amp;ABS($I1143),'Key Numbers'!$A$2:$A$71,"&lt;="&amp;ABS($H1143)),
IF(J1143="D-0.5",0.5*-1*SUMIFS('Key Numbers'!$C$2:$C$71,'Key Numbers'!$A$2:$A$71,"&lt;="&amp;ABS($I1143),'Key Numbers'!$A$2:$A$71,"&gt;="&amp;ABS($H1143)),
IF(J1143="F0.5",0.5*SUMIFS('Key Numbers'!$C$2:$C$71,'Key Numbers'!$A$2:$A$71,"&lt;="&amp;ABS($I1143),'Key Numbers'!$A$2:$A$71,"&gt;="&amp;ABS($H1143)),
IF(J1143="F-0.5",0.5*-1*SUMIFS('Key Numbers'!$C$2:$C$71,'Key Numbers'!$A$2:$A$71,"&gt;="&amp;ABS($I1143),'Key Numbers'!$A$2:$A$71,"&lt;="&amp;ABS($H1143)),
IF(AND(LEFT(J1143,1)="F",K1143&lt;0),-1*SUMIFS('Key Numbers'!$C$2:$C$71,'Key Numbers'!$A$2:$A$71,"&gt;="&amp;ABS($I1143),'Key Numbers'!$A$2:$A$71,"&lt;="&amp;ABS($H1143)),
IF(AND(LEFT(J1143,1)="F",K1143&gt;0),SUMIFS('Key Numbers'!$C$2:$C$71,'Key Numbers'!$A$2:$A$71,"&lt;="&amp;ABS($I1143),'Key Numbers'!$A$2:$A$71,"&gt;="&amp;ABS($H1143)),
IF(AND(LEFT(J1143,1)="D",K1143&lt;0),-1*SUMIFS('Key Numbers'!$C$2:$C$71,'Key Numbers'!$A$2:$A$71,"&lt;="&amp;ABS($I1143),'Key Numbers'!$A$2:$A$71,"&gt;="&amp;ABS($H1143)),
SUMIFS('Key Numbers'!$C$2:$C$71,'Key Numbers'!$A$2:$A$71,"&gt;="&amp;ABS($I1143),'Key Numbers'!$A$2:$A$71,"&lt;="&amp;ABS($H1143))))))))))</f>
        <v>0</v>
      </c>
      <c r="M1143" s="163" cm="1">
        <f t="array" ref="M1143">IFERROR(INDEX(DVOA!$E$2:$E$20095,MATCH($F1143&amp;$A1143-1&amp;$B1143,DVOA!$C$2:$C$20095&amp;DVOA!$A$2:$A20392&amp;DVOA!$B$2:$B$20095,0)),0)</f>
        <v>-0.06</v>
      </c>
      <c r="N1143" s="163" cm="1">
        <f t="array" ref="N1143">IFERROR(INDEX(WDVOA!$W$2:$W$1616,MATCH($F1143&amp;$A1143-1&amp;$B1143,WDVOA!$U$2:$U$19616&amp;WDVOA!$V$2:$V$19616&amp;WDVOA!$B$2:$B$19616,0)),0)</f>
        <v>0</v>
      </c>
      <c r="O1143" s="163" cm="1">
        <f t="array" ref="O1143">IFERROR(INDEX(DVOA!$AC$2:$AC$20095,MATCH($F1143&amp;$A1143-1&amp;$B1143,DVOA!$C$2:$C$20095&amp;DVOA!$A$2:$A$20095&amp;DVOA!$B$2:$B$20095,0)
),0)</f>
        <v>0.14799999999999999</v>
      </c>
      <c r="P1143" s="163" cm="1">
        <f t="array" ref="P1143">IFERROR(INDEX(DVOA!$E$2:$E$20095,MATCH($G1143&amp;$A1143-1&amp;$B1143,DVOA!$C$2:$C$20095&amp;DVOA!$A$2:$A20392&amp;DVOA!$B$2:$B$20095,0)),0)</f>
        <v>0.41499999999999998</v>
      </c>
      <c r="Q1143" s="163" cm="1">
        <f t="array" ref="Q1143">IFERROR(INDEX(WDVOA!$W$2:$W$1616,MATCH($G1143&amp;$A1143-1&amp;$B1143,WDVOA!$U$2:$U$19616&amp;WDVOA!$V$2:$V$19616&amp;WDVOA!$B$2:$B$19616,0)),0)</f>
        <v>0</v>
      </c>
      <c r="R1143" s="163" cm="1">
        <f t="array" ref="R1143">IFERROR(INDEX(DVOA!$AC$2:$AC$20095,MATCH($G1143&amp;$A1143-1&amp;$B1143,DVOA!$C$2:$C$20095&amp;DVOA!$A$2:$A$20095&amp;DVOA!$B$2:$B$20095,0)
),0)</f>
        <v>4.7E-2</v>
      </c>
      <c r="S1143" s="163">
        <f t="shared" si="241"/>
        <v>9.7500000000000003E-2</v>
      </c>
      <c r="T1143" s="229">
        <f t="shared" si="230"/>
        <v>-0.47499999999999998</v>
      </c>
      <c r="U1143" s="229" t="str">
        <f t="shared" si="231"/>
        <v/>
      </c>
      <c r="V1143" s="164" cm="1">
        <f t="array" ref="V1143">IFERROR(IF(E1143="H",INDEX('DVOA Pred'!$G$2:$G$1000,MATCH($F1143&amp;$B1143&amp;$A1143,'DVOA Pred'!$C$2:$C$1000&amp;'DVOA Pred'!$A$2:$A$1000&amp;'DVOA Pred'!$B$2:$B$1000,0)),
INDEX('DVOA Pred'!$H$2:$H$1000,MATCH($F1143&amp;$B1143&amp;$A1143,'DVOA Pred'!$D$2:$D$1000&amp;'DVOA Pred'!$A$2:$A$1000&amp;'DVOA Pred'!$B$2:$B$1000,0))),"")</f>
        <v>5</v>
      </c>
      <c r="W1143" s="164">
        <f t="shared" si="232"/>
        <v>-2.5</v>
      </c>
      <c r="X1143" s="164">
        <f t="shared" si="233"/>
        <v>-2.5</v>
      </c>
      <c r="Y1143" s="163">
        <f>IFERROR((PERCENTRANK($L$2:$L$20355,L1143)*Multiples!$B$3)+((PERCENTRANK($W$2:$W$20355,W1143)*(1-Multiples!$B$3))),"")</f>
        <v>0.24260000000000001</v>
      </c>
      <c r="Z1143" s="165">
        <v>17</v>
      </c>
      <c r="AA1143" s="165">
        <v>23</v>
      </c>
      <c r="AB1143" s="166">
        <f t="shared" si="234"/>
        <v>-6</v>
      </c>
      <c r="AC1143" s="166">
        <f t="shared" si="235"/>
        <v>-3.5</v>
      </c>
      <c r="AD1143" s="166">
        <f t="shared" si="236"/>
        <v>-3.5</v>
      </c>
      <c r="AE1143" s="167" t="str">
        <f t="shared" si="237"/>
        <v>No</v>
      </c>
      <c r="AF1143" s="167" t="str">
        <f t="shared" si="238"/>
        <v>No</v>
      </c>
      <c r="AG1143" s="165"/>
      <c r="AH1143" s="155"/>
      <c r="AI1143" s="236"/>
      <c r="AJ1143" s="181"/>
    </row>
    <row r="1144" spans="1:36" x14ac:dyDescent="0.25">
      <c r="A1144" s="160">
        <v>8</v>
      </c>
      <c r="B1144" s="161">
        <v>2024</v>
      </c>
      <c r="C1144" s="161" t="str">
        <f t="shared" si="227"/>
        <v>2024 W8</v>
      </c>
      <c r="D1144" s="161">
        <v>586</v>
      </c>
      <c r="E1144" s="161" t="s">
        <v>651</v>
      </c>
      <c r="F1144" s="161" t="s">
        <v>53</v>
      </c>
      <c r="G1144" s="161" t="s">
        <v>5</v>
      </c>
      <c r="H1144" s="161">
        <v>9.5</v>
      </c>
      <c r="I1144" s="162">
        <v>9.5</v>
      </c>
      <c r="J1144" s="233" t="str">
        <f t="shared" si="228"/>
        <v>D0</v>
      </c>
      <c r="K1144" s="162">
        <f t="shared" si="229"/>
        <v>0</v>
      </c>
      <c r="L1144" s="227">
        <f>IF(K1144=0,0,
IF(J1144="D0.5",0.5*SUMIFS('Key Numbers'!$C$2:$C$71,'Key Numbers'!$A$2:$A$71,"&gt;="&amp;ABS($I1144),'Key Numbers'!$A$2:$A$71,"&lt;="&amp;ABS($H1144)),
IF(J1144="D-0.5",0.5*-1*SUMIFS('Key Numbers'!$C$2:$C$71,'Key Numbers'!$A$2:$A$71,"&lt;="&amp;ABS($I1144),'Key Numbers'!$A$2:$A$71,"&gt;="&amp;ABS($H1144)),
IF(J1144="F0.5",0.5*SUMIFS('Key Numbers'!$C$2:$C$71,'Key Numbers'!$A$2:$A$71,"&lt;="&amp;ABS($I1144),'Key Numbers'!$A$2:$A$71,"&gt;="&amp;ABS($H1144)),
IF(J1144="F-0.5",0.5*-1*SUMIFS('Key Numbers'!$C$2:$C$71,'Key Numbers'!$A$2:$A$71,"&gt;="&amp;ABS($I1144),'Key Numbers'!$A$2:$A$71,"&lt;="&amp;ABS($H1144)),
IF(AND(LEFT(J1144,1)="F",K1144&lt;0),-1*SUMIFS('Key Numbers'!$C$2:$C$71,'Key Numbers'!$A$2:$A$71,"&gt;="&amp;ABS($I1144),'Key Numbers'!$A$2:$A$71,"&lt;="&amp;ABS($H1144)),
IF(AND(LEFT(J1144,1)="F",K1144&gt;0),SUMIFS('Key Numbers'!$C$2:$C$71,'Key Numbers'!$A$2:$A$71,"&lt;="&amp;ABS($I1144),'Key Numbers'!$A$2:$A$71,"&gt;="&amp;ABS($H1144)),
IF(AND(LEFT(J1144,1)="D",K1144&lt;0),-1*SUMIFS('Key Numbers'!$C$2:$C$71,'Key Numbers'!$A$2:$A$71,"&lt;="&amp;ABS($I1144),'Key Numbers'!$A$2:$A$71,"&gt;="&amp;ABS($H1144)),
SUMIFS('Key Numbers'!$C$2:$C$71,'Key Numbers'!$A$2:$A$71,"&gt;="&amp;ABS($I1144),'Key Numbers'!$A$2:$A$71,"&lt;="&amp;ABS($H1144))))))))))</f>
        <v>0</v>
      </c>
      <c r="M1144" s="163" cm="1">
        <f t="array" ref="M1144">IFERROR(INDEX(DVOA!$E$2:$E$20095,MATCH($F1144&amp;$A1144-1&amp;$B1144,DVOA!$C$2:$C$20095&amp;DVOA!$A$2:$A20482&amp;DVOA!$B$2:$B$20095,0)),0)</f>
        <v>-0.33200000000000002</v>
      </c>
      <c r="N1144" s="163" cm="1">
        <f t="array" ref="N1144">IFERROR(INDEX(WDVOA!$W$2:$W$1616,MATCH($F1144&amp;$A1144-1&amp;$B1144,WDVOA!$U$2:$U$19616&amp;WDVOA!$V$2:$V$19616&amp;WDVOA!$B$2:$B$19616,0)),0)</f>
        <v>-0.29449999999999998</v>
      </c>
      <c r="O1144" s="163" cm="1">
        <f t="array" ref="O1144">IFERROR(INDEX(DVOA!$AC$2:$AC$20095,MATCH($F1144&amp;$A1144-1&amp;$B1144,DVOA!$C$2:$C$20095&amp;DVOA!$A$2:$A$20095&amp;DVOA!$B$2:$B$20095,0)
),0)</f>
        <v>6.3E-2</v>
      </c>
      <c r="P1144" s="163" cm="1">
        <f t="array" ref="P1144">IFERROR(INDEX(DVOA!$E$2:$E$20095,MATCH($G1144&amp;$A1144-1&amp;$B1144,DVOA!$C$2:$C$20095&amp;DVOA!$A$2:$A20482&amp;DVOA!$B$2:$B$20095,0)),0)</f>
        <v>0.29399999999999998</v>
      </c>
      <c r="Q1144" s="163" cm="1">
        <f t="array" ref="Q1144">IFERROR(INDEX(WDVOA!$W$2:$W$1616,MATCH($G1144&amp;$A1144-1&amp;$B1144,WDVOA!$U$2:$U$19616&amp;WDVOA!$V$2:$V$19616&amp;WDVOA!$B$2:$B$19616,0)),0)</f>
        <v>0.31900000000000001</v>
      </c>
      <c r="R1144" s="163" cm="1">
        <f t="array" ref="R1144">IFERROR(INDEX(DVOA!$AC$2:$AC$20095,MATCH($G1144&amp;$A1144-1&amp;$B1144,DVOA!$C$2:$C$20095&amp;DVOA!$A$2:$A$20095&amp;DVOA!$B$2:$B$20095,0)
),0)</f>
        <v>6.3E-2</v>
      </c>
      <c r="S1144" s="163">
        <f t="shared" si="241"/>
        <v>6.3E-2</v>
      </c>
      <c r="T1144" s="229">
        <f t="shared" si="230"/>
        <v>-0.626</v>
      </c>
      <c r="U1144" s="229">
        <f t="shared" si="231"/>
        <v>-0.61349999999999993</v>
      </c>
      <c r="V1144" s="164" cm="1">
        <f t="array" ref="V1144">IFERROR(IF(E1144="H",INDEX('DVOA Pred'!$G$2:$G$1000,MATCH($F1144&amp;$B1144&amp;$A1144,'DVOA Pred'!$C$2:$C$1000&amp;'DVOA Pred'!$A$2:$A$1000&amp;'DVOA Pred'!$B$2:$B$1000,0)),
INDEX('DVOA Pred'!$H$2:$H$1000,MATCH($F1144&amp;$B1144&amp;$A1144,'DVOA Pred'!$D$2:$D$1000&amp;'DVOA Pred'!$A$2:$A$1000&amp;'DVOA Pred'!$B$2:$B$1000,0))),"")</f>
        <v>12</v>
      </c>
      <c r="W1144" s="164">
        <f t="shared" si="232"/>
        <v>-2.5</v>
      </c>
      <c r="X1144" s="164">
        <f t="shared" si="233"/>
        <v>-2.5</v>
      </c>
      <c r="Y1144" s="163">
        <f>IFERROR((PERCENTRANK($L$2:$L$20355,L1144)*Multiples!$B$3)+((PERCENTRANK($W$2:$W$20355,W1144)*(1-Multiples!$B$3))),"")</f>
        <v>0.24260000000000001</v>
      </c>
      <c r="Z1144" s="165"/>
      <c r="AA1144" s="165"/>
      <c r="AB1144" s="166" t="str">
        <f t="shared" si="234"/>
        <v/>
      </c>
      <c r="AC1144" s="166" t="str">
        <f t="shared" si="235"/>
        <v/>
      </c>
      <c r="AD1144" s="166" t="str">
        <f t="shared" si="236"/>
        <v/>
      </c>
      <c r="AE1144" s="167" t="str">
        <f t="shared" si="237"/>
        <v/>
      </c>
      <c r="AF1144" s="167" t="str">
        <f t="shared" si="238"/>
        <v/>
      </c>
      <c r="AG1144" s="165"/>
      <c r="AH1144" s="155"/>
      <c r="AI1144" s="236"/>
      <c r="AJ1144" s="181"/>
    </row>
    <row r="1145" spans="1:36" x14ac:dyDescent="0.25">
      <c r="A1145" s="160">
        <v>6</v>
      </c>
      <c r="B1145" s="161">
        <v>2024</v>
      </c>
      <c r="C1145" s="5" t="str">
        <f t="shared" si="227"/>
        <v>2024 W6</v>
      </c>
      <c r="D1145" s="161">
        <v>554</v>
      </c>
      <c r="E1145" s="161" t="s">
        <v>651</v>
      </c>
      <c r="F1145" s="161" t="s">
        <v>51</v>
      </c>
      <c r="G1145" s="161" t="s">
        <v>43</v>
      </c>
      <c r="H1145" s="161">
        <v>5.5</v>
      </c>
      <c r="I1145" s="162">
        <v>6</v>
      </c>
      <c r="J1145" s="233" t="str">
        <f t="shared" si="228"/>
        <v>D-0.5</v>
      </c>
      <c r="K1145" s="162">
        <f t="shared" si="229"/>
        <v>-0.5</v>
      </c>
      <c r="L1145" s="227">
        <f>IF(K1145=0,0,
IF(J1145="D0.5",0.5*SUMIFS('Key Numbers'!$C$2:$C$71,'Key Numbers'!$A$2:$A$71,"&gt;="&amp;ABS($I1145),'Key Numbers'!$A$2:$A$71,"&lt;="&amp;ABS($H1145)),
IF(J1145="D-0.5",0.5*-1*SUMIFS('Key Numbers'!$C$2:$C$71,'Key Numbers'!$A$2:$A$71,"&lt;="&amp;ABS($I1145),'Key Numbers'!$A$2:$A$71,"&gt;="&amp;ABS($H1145)),
IF(J1145="F0.5",0.5*SUMIFS('Key Numbers'!$C$2:$C$71,'Key Numbers'!$A$2:$A$71,"&lt;="&amp;ABS($I1145),'Key Numbers'!$A$2:$A$71,"&gt;="&amp;ABS($H1145)),
IF(J1145="F-0.5",0.5*-1*SUMIFS('Key Numbers'!$C$2:$C$71,'Key Numbers'!$A$2:$A$71,"&gt;="&amp;ABS($I1145),'Key Numbers'!$A$2:$A$71,"&lt;="&amp;ABS($H1145)),
IF(AND(LEFT(J1145,1)="F",K1145&lt;0),-1*SUMIFS('Key Numbers'!$C$2:$C$71,'Key Numbers'!$A$2:$A$71,"&gt;="&amp;ABS($I1145),'Key Numbers'!$A$2:$A$71,"&lt;="&amp;ABS($H1145)),
IF(AND(LEFT(J1145,1)="F",K1145&gt;0),SUMIFS('Key Numbers'!$C$2:$C$71,'Key Numbers'!$A$2:$A$71,"&lt;="&amp;ABS($I1145),'Key Numbers'!$A$2:$A$71,"&gt;="&amp;ABS($H1145)),
IF(AND(LEFT(J1145,1)="D",K1145&lt;0),-1*SUMIFS('Key Numbers'!$C$2:$C$71,'Key Numbers'!$A$2:$A$71,"&lt;="&amp;ABS($I1145),'Key Numbers'!$A$2:$A$71,"&gt;="&amp;ABS($H1145)),
SUMIFS('Key Numbers'!$C$2:$C$71,'Key Numbers'!$A$2:$A$71,"&gt;="&amp;ABS($I1145),'Key Numbers'!$A$2:$A$71,"&lt;="&amp;ABS($H1145))))))))))</f>
        <v>-3.669724770642202E-2</v>
      </c>
      <c r="M1145" s="163" cm="1">
        <f t="array" ref="M1145">IFERROR(INDEX(DVOA!$E$2:$E$20095,MATCH($F1145&amp;$A1145-1&amp;$B1145,DVOA!$C$2:$C$20095&amp;DVOA!$A$2:$A20443&amp;DVOA!$B$2:$B$20095,0)),0)</f>
        <v>-0.34700000000000003</v>
      </c>
      <c r="N1145" s="163" cm="1">
        <f t="array" ref="N1145">IFERROR(INDEX(WDVOA!$W$2:$W$1616,MATCH($F1145&amp;$A1145-1&amp;$B1145,WDVOA!$U$2:$U$19616&amp;WDVOA!$V$2:$V$19616&amp;WDVOA!$B$2:$B$19616,0)),0)</f>
        <v>0</v>
      </c>
      <c r="O1145" s="163" cm="1">
        <f t="array" ref="O1145">IFERROR(INDEX(DVOA!$AC$2:$AC$20095,MATCH($F1145&amp;$A1145-1&amp;$B1145,DVOA!$C$2:$C$20095&amp;DVOA!$A$2:$A$20095&amp;DVOA!$B$2:$B$20095,0)
),0)</f>
        <v>0.23499999999999999</v>
      </c>
      <c r="P1145" s="163" cm="1">
        <f t="array" ref="P1145">IFERROR(INDEX(DVOA!$E$2:$E$20095,MATCH($G1145&amp;$A1145-1&amp;$B1145,DVOA!$C$2:$C$20095&amp;DVOA!$A$2:$A20443&amp;DVOA!$B$2:$B$20095,0)),0)</f>
        <v>7.8E-2</v>
      </c>
      <c r="Q1145" s="163" cm="1">
        <f t="array" ref="Q1145">IFERROR(INDEX(WDVOA!$W$2:$W$1616,MATCH($G1145&amp;$A1145-1&amp;$B1145,WDVOA!$U$2:$U$19616&amp;WDVOA!$V$2:$V$19616&amp;WDVOA!$B$2:$B$19616,0)),0)</f>
        <v>0</v>
      </c>
      <c r="R1145" s="163" cm="1">
        <f t="array" ref="R1145">IFERROR(INDEX(DVOA!$AC$2:$AC$20095,MATCH($G1145&amp;$A1145-1&amp;$B1145,DVOA!$C$2:$C$20095&amp;DVOA!$A$2:$A$20095&amp;DVOA!$B$2:$B$20095,0)
),0)</f>
        <v>9.0000000000000011E-3</v>
      </c>
      <c r="S1145" s="163">
        <f t="shared" si="241"/>
        <v>0.122</v>
      </c>
      <c r="T1145" s="229">
        <f t="shared" si="230"/>
        <v>-0.42500000000000004</v>
      </c>
      <c r="U1145" s="229" t="str">
        <f t="shared" si="231"/>
        <v/>
      </c>
      <c r="V1145" s="164" cm="1">
        <f t="array" ref="V1145">IFERROR(IF(E1145="H",INDEX('DVOA Pred'!$G$2:$G$1000,MATCH($F1145&amp;$B1145&amp;$A1145,'DVOA Pred'!$C$2:$C$1000&amp;'DVOA Pred'!$A$2:$A$1000&amp;'DVOA Pred'!$B$2:$B$1000,0)),
INDEX('DVOA Pred'!$H$2:$H$1000,MATCH($F1145&amp;$B1145&amp;$A1145,'DVOA Pred'!$D$2:$D$1000&amp;'DVOA Pred'!$A$2:$A$1000&amp;'DVOA Pred'!$B$2:$B$1000,0))),"")</f>
        <v>7</v>
      </c>
      <c r="W1145" s="164">
        <f t="shared" si="232"/>
        <v>-1.5</v>
      </c>
      <c r="X1145" s="164">
        <f t="shared" si="233"/>
        <v>-1</v>
      </c>
      <c r="Y1145" s="163">
        <f>IFERROR((PERCENTRANK($L$2:$L$20355,L1145)*Multiples!$B$3)+((PERCENTRANK($W$2:$W$20355,W1145)*(1-Multiples!$B$3))),"")</f>
        <v>0.2412</v>
      </c>
      <c r="Z1145" s="165">
        <v>20</v>
      </c>
      <c r="AA1145" s="165">
        <v>38</v>
      </c>
      <c r="AB1145" s="166">
        <f t="shared" si="234"/>
        <v>-18</v>
      </c>
      <c r="AC1145" s="166">
        <f t="shared" si="235"/>
        <v>-12.5</v>
      </c>
      <c r="AD1145" s="166">
        <f t="shared" si="236"/>
        <v>-12</v>
      </c>
      <c r="AE1145" s="167" t="str">
        <f t="shared" si="237"/>
        <v>No</v>
      </c>
      <c r="AF1145" s="167" t="str">
        <f t="shared" si="238"/>
        <v>No</v>
      </c>
      <c r="AG1145" s="165"/>
      <c r="AH1145" s="155"/>
      <c r="AI1145" s="236"/>
      <c r="AJ1145" s="181"/>
    </row>
    <row r="1146" spans="1:36" x14ac:dyDescent="0.25">
      <c r="A1146" s="160">
        <v>7</v>
      </c>
      <c r="B1146" s="161">
        <v>2024</v>
      </c>
      <c r="C1146" s="161" t="str">
        <f t="shared" si="227"/>
        <v>2024 W7</v>
      </c>
      <c r="D1146" s="161">
        <v>564</v>
      </c>
      <c r="E1146" s="161" t="s">
        <v>651</v>
      </c>
      <c r="F1146" s="161" t="s">
        <v>46</v>
      </c>
      <c r="G1146" s="161" t="s">
        <v>21</v>
      </c>
      <c r="H1146" s="161">
        <v>-2.5</v>
      </c>
      <c r="I1146" s="162">
        <v>-1.5</v>
      </c>
      <c r="J1146" s="233" t="str">
        <f t="shared" si="228"/>
        <v>F-1</v>
      </c>
      <c r="K1146" s="162">
        <f t="shared" si="229"/>
        <v>-1</v>
      </c>
      <c r="L1146" s="227">
        <f>IF(K1146=0,0,
IF(J1146="D0.5",0.5*SUMIFS('Key Numbers'!$C$2:$C$71,'Key Numbers'!$A$2:$A$71,"&gt;="&amp;ABS($I1146),'Key Numbers'!$A$2:$A$71,"&lt;="&amp;ABS($H1146)),
IF(J1146="D-0.5",0.5*-1*SUMIFS('Key Numbers'!$C$2:$C$71,'Key Numbers'!$A$2:$A$71,"&lt;="&amp;ABS($I1146),'Key Numbers'!$A$2:$A$71,"&gt;="&amp;ABS($H1146)),
IF(J1146="F0.5",0.5*SUMIFS('Key Numbers'!$C$2:$C$71,'Key Numbers'!$A$2:$A$71,"&lt;="&amp;ABS($I1146),'Key Numbers'!$A$2:$A$71,"&gt;="&amp;ABS($H1146)),
IF(J1146="F-0.5",0.5*-1*SUMIFS('Key Numbers'!$C$2:$C$71,'Key Numbers'!$A$2:$A$71,"&gt;="&amp;ABS($I1146),'Key Numbers'!$A$2:$A$71,"&lt;="&amp;ABS($H1146)),
IF(AND(LEFT(J1146,1)="F",K1146&lt;0),-1*SUMIFS('Key Numbers'!$C$2:$C$71,'Key Numbers'!$A$2:$A$71,"&gt;="&amp;ABS($I1146),'Key Numbers'!$A$2:$A$71,"&lt;="&amp;ABS($H1146)),
IF(AND(LEFT(J1146,1)="F",K1146&gt;0),SUMIFS('Key Numbers'!$C$2:$C$71,'Key Numbers'!$A$2:$A$71,"&lt;="&amp;ABS($I1146),'Key Numbers'!$A$2:$A$71,"&gt;="&amp;ABS($H1146)),
IF(AND(LEFT(J1146,1)="D",K1146&lt;0),-1*SUMIFS('Key Numbers'!$C$2:$C$71,'Key Numbers'!$A$2:$A$71,"&lt;="&amp;ABS($I1146),'Key Numbers'!$A$2:$A$71,"&gt;="&amp;ABS($H1146)),
SUMIFS('Key Numbers'!$C$2:$C$71,'Key Numbers'!$A$2:$A$71,"&gt;="&amp;ABS($I1146),'Key Numbers'!$A$2:$A$71,"&lt;="&amp;ABS($H1146))))))))))</f>
        <v>-5.6880733944954132E-2</v>
      </c>
      <c r="M1146" s="163" cm="1">
        <f t="array" ref="M1146">IFERROR(INDEX(DVOA!$E$2:$E$20095,MATCH($F1146&amp;$A1146-1&amp;$B1146,DVOA!$C$2:$C$20095&amp;DVOA!$A$2:$A20438&amp;DVOA!$B$2:$B$20095,0)),0)</f>
        <v>0.41</v>
      </c>
      <c r="N1146" s="163" cm="1">
        <f t="array" ref="N1146">IFERROR(INDEX(WDVOA!$W$2:$W$1616,MATCH($F1146&amp;$A1146-1&amp;$B1146,WDVOA!$U$2:$U$19616&amp;WDVOA!$V$2:$V$19616&amp;WDVOA!$B$2:$B$19616,0)),0)</f>
        <v>0</v>
      </c>
      <c r="O1146" s="163" cm="1">
        <f t="array" ref="O1146">IFERROR(INDEX(DVOA!$AC$2:$AC$20095,MATCH($F1146&amp;$A1146-1&amp;$B1146,DVOA!$C$2:$C$20095&amp;DVOA!$A$2:$A$20095&amp;DVOA!$B$2:$B$20095,0)
),0)</f>
        <v>4.8000000000000001E-2</v>
      </c>
      <c r="P1146" s="163" cm="1">
        <f t="array" ref="P1146">IFERROR(INDEX(DVOA!$E$2:$E$20095,MATCH($G1146&amp;$A1146-1&amp;$B1146,DVOA!$C$2:$C$20095&amp;DVOA!$A$2:$A20438&amp;DVOA!$B$2:$B$20095,0)),0)</f>
        <v>0.34200000000000003</v>
      </c>
      <c r="Q1146" s="163" cm="1">
        <f t="array" ref="Q1146">IFERROR(INDEX(WDVOA!$W$2:$W$1616,MATCH($G1146&amp;$A1146-1&amp;$B1146,WDVOA!$U$2:$U$19616&amp;WDVOA!$V$2:$V$19616&amp;WDVOA!$B$2:$B$19616,0)),0)</f>
        <v>0</v>
      </c>
      <c r="R1146" s="163" cm="1">
        <f t="array" ref="R1146">IFERROR(INDEX(DVOA!$AC$2:$AC$20095,MATCH($G1146&amp;$A1146-1&amp;$B1146,DVOA!$C$2:$C$20095&amp;DVOA!$A$2:$A$20095&amp;DVOA!$B$2:$B$20095,0)
),0)</f>
        <v>0.10800000000000001</v>
      </c>
      <c r="S1146" s="163">
        <f t="shared" si="241"/>
        <v>7.8000000000000014E-2</v>
      </c>
      <c r="T1146" s="229">
        <f t="shared" si="230"/>
        <v>6.7999999999999949E-2</v>
      </c>
      <c r="U1146" s="229" t="str">
        <f t="shared" si="231"/>
        <v/>
      </c>
      <c r="V1146" s="164" cm="1">
        <f t="array" ref="V1146">IFERROR(IF(E1146="H",INDEX('DVOA Pred'!$G$2:$G$1000,MATCH($F1146&amp;$B1146&amp;$A1146,'DVOA Pred'!$C$2:$C$1000&amp;'DVOA Pred'!$A$2:$A$1000&amp;'DVOA Pred'!$B$2:$B$1000,0)),
INDEX('DVOA Pred'!$H$2:$H$1000,MATCH($F1146&amp;$B1146&amp;$A1146,'DVOA Pred'!$D$2:$D$1000&amp;'DVOA Pred'!$A$2:$A$1000&amp;'DVOA Pred'!$B$2:$B$1000,0))),"")</f>
        <v>-1.6999999999999993</v>
      </c>
      <c r="W1146" s="164">
        <f t="shared" si="232"/>
        <v>-0.80000000000000071</v>
      </c>
      <c r="X1146" s="164">
        <f t="shared" si="233"/>
        <v>0.19999999999999929</v>
      </c>
      <c r="Y1146" s="163">
        <f>IFERROR((PERCENTRANK($L$2:$L$20355,L1146)*Multiples!$B$3)+((PERCENTRANK($W$2:$W$20355,W1146)*(1-Multiples!$B$3))),"")</f>
        <v>0.24119999999999997</v>
      </c>
      <c r="Z1146" s="165">
        <v>29</v>
      </c>
      <c r="AA1146" s="165">
        <v>31</v>
      </c>
      <c r="AB1146" s="166">
        <f t="shared" si="234"/>
        <v>-2</v>
      </c>
      <c r="AC1146" s="166">
        <f t="shared" si="235"/>
        <v>-4.5</v>
      </c>
      <c r="AD1146" s="166">
        <f t="shared" si="236"/>
        <v>-3.5</v>
      </c>
      <c r="AE1146" s="167" t="str">
        <f t="shared" si="237"/>
        <v>No</v>
      </c>
      <c r="AF1146" s="167" t="str">
        <f t="shared" si="238"/>
        <v>No</v>
      </c>
      <c r="AG1146" s="165" t="s">
        <v>652</v>
      </c>
      <c r="AH1146" s="155"/>
      <c r="AI1146" s="236"/>
      <c r="AJ1146" s="181"/>
    </row>
    <row r="1147" spans="1:36" x14ac:dyDescent="0.25">
      <c r="A1147" s="160">
        <v>5</v>
      </c>
      <c r="B1147" s="161">
        <v>2024</v>
      </c>
      <c r="C1147" s="5" t="str">
        <f t="shared" si="227"/>
        <v>2024 W5</v>
      </c>
      <c r="D1147" s="161">
        <v>538</v>
      </c>
      <c r="E1147" s="161" t="s">
        <v>649</v>
      </c>
      <c r="F1147" s="161" t="s">
        <v>23</v>
      </c>
      <c r="G1147" s="161" t="s">
        <v>1</v>
      </c>
      <c r="H1147" s="161">
        <v>7.5</v>
      </c>
      <c r="I1147" s="162">
        <v>7.5</v>
      </c>
      <c r="J1147" s="233" t="str">
        <f t="shared" si="228"/>
        <v>D0</v>
      </c>
      <c r="K1147" s="162">
        <f t="shared" si="229"/>
        <v>0</v>
      </c>
      <c r="L1147" s="227">
        <f>IF(K1147=0,0,
IF(J1147="D0.5",0.5*SUMIFS('Key Numbers'!$C$2:$C$71,'Key Numbers'!$A$2:$A$71,"&gt;="&amp;ABS($I1147),'Key Numbers'!$A$2:$A$71,"&lt;="&amp;ABS($H1147)),
IF(J1147="D-0.5",0.5*-1*SUMIFS('Key Numbers'!$C$2:$C$71,'Key Numbers'!$A$2:$A$71,"&lt;="&amp;ABS($I1147),'Key Numbers'!$A$2:$A$71,"&gt;="&amp;ABS($H1147)),
IF(J1147="F0.5",0.5*SUMIFS('Key Numbers'!$C$2:$C$71,'Key Numbers'!$A$2:$A$71,"&lt;="&amp;ABS($I1147),'Key Numbers'!$A$2:$A$71,"&gt;="&amp;ABS($H1147)),
IF(J1147="F-0.5",0.5*-1*SUMIFS('Key Numbers'!$C$2:$C$71,'Key Numbers'!$A$2:$A$71,"&gt;="&amp;ABS($I1147),'Key Numbers'!$A$2:$A$71,"&lt;="&amp;ABS($H1147)),
IF(AND(LEFT(J1147,1)="F",K1147&lt;0),-1*SUMIFS('Key Numbers'!$C$2:$C$71,'Key Numbers'!$A$2:$A$71,"&gt;="&amp;ABS($I1147),'Key Numbers'!$A$2:$A$71,"&lt;="&amp;ABS($H1147)),
IF(AND(LEFT(J1147,1)="F",K1147&gt;0),SUMIFS('Key Numbers'!$C$2:$C$71,'Key Numbers'!$A$2:$A$71,"&lt;="&amp;ABS($I1147),'Key Numbers'!$A$2:$A$71,"&gt;="&amp;ABS($H1147)),
IF(AND(LEFT(J1147,1)="D",K1147&lt;0),-1*SUMIFS('Key Numbers'!$C$2:$C$71,'Key Numbers'!$A$2:$A$71,"&lt;="&amp;ABS($I1147),'Key Numbers'!$A$2:$A$71,"&gt;="&amp;ABS($H1147)),
SUMIFS('Key Numbers'!$C$2:$C$71,'Key Numbers'!$A$2:$A$71,"&gt;="&amp;ABS($I1147),'Key Numbers'!$A$2:$A$71,"&lt;="&amp;ABS($H1147))))))))))</f>
        <v>0</v>
      </c>
      <c r="M1147" s="163" cm="1">
        <f t="array" ref="M1147">IFERROR(INDEX(DVOA!$E$2:$E$20095,MATCH($F1147&amp;$A1147-1&amp;$B1147,DVOA!$C$2:$C$20095&amp;DVOA!$A$2:$A20406&amp;DVOA!$B$2:$B$20095,0)),0)</f>
        <v>-0.114</v>
      </c>
      <c r="N1147" s="163" cm="1">
        <f t="array" ref="N1147">IFERROR(INDEX(WDVOA!$W$2:$W$1616,MATCH($F1147&amp;$A1147-1&amp;$B1147,WDVOA!$U$2:$U$19616&amp;WDVOA!$V$2:$V$19616&amp;WDVOA!$B$2:$B$19616,0)),0)</f>
        <v>0</v>
      </c>
      <c r="O1147" s="163" cm="1">
        <f t="array" ref="O1147">IFERROR(INDEX(DVOA!$AC$2:$AC$20095,MATCH($F1147&amp;$A1147-1&amp;$B1147,DVOA!$C$2:$C$20095&amp;DVOA!$A$2:$A$20095&amp;DVOA!$B$2:$B$20095,0)
),0)</f>
        <v>0.35199999999999998</v>
      </c>
      <c r="P1147" s="163" cm="1">
        <f t="array" ref="P1147">IFERROR(INDEX(DVOA!$E$2:$E$20095,MATCH($G1147&amp;$A1147-1&amp;$B1147,DVOA!$C$2:$C$20095&amp;DVOA!$A$2:$A20406&amp;DVOA!$B$2:$B$20095,0)),0)</f>
        <v>0.19399999999999998</v>
      </c>
      <c r="Q1147" s="163" cm="1">
        <f t="array" ref="Q1147">IFERROR(INDEX(WDVOA!$W$2:$W$1616,MATCH($G1147&amp;$A1147-1&amp;$B1147,WDVOA!$U$2:$U$19616&amp;WDVOA!$V$2:$V$19616&amp;WDVOA!$B$2:$B$19616,0)),0)</f>
        <v>0</v>
      </c>
      <c r="R1147" s="163" cm="1">
        <f t="array" ref="R1147">IFERROR(INDEX(DVOA!$AC$2:$AC$20095,MATCH($G1147&amp;$A1147-1&amp;$B1147,DVOA!$C$2:$C$20095&amp;DVOA!$A$2:$A$20095&amp;DVOA!$B$2:$B$20095,0)
),0)</f>
        <v>0.11700000000000001</v>
      </c>
      <c r="S1147" s="163">
        <f t="shared" si="241"/>
        <v>0.23449999999999999</v>
      </c>
      <c r="T1147" s="229">
        <f t="shared" si="230"/>
        <v>-0.308</v>
      </c>
      <c r="U1147" s="229" t="str">
        <f t="shared" si="231"/>
        <v/>
      </c>
      <c r="V1147" s="164" cm="1">
        <f t="array" ref="V1147">IFERROR(IF(E1147="H",INDEX('DVOA Pred'!$G$2:$G$1000,MATCH($F1147&amp;$B1147&amp;$A1147,'DVOA Pred'!$C$2:$C$1000&amp;'DVOA Pred'!$A$2:$A$1000&amp;'DVOA Pred'!$B$2:$B$1000,0)),
INDEX('DVOA Pred'!$H$2:$H$1000,MATCH($F1147&amp;$B1147&amp;$A1147,'DVOA Pred'!$D$2:$D$1000&amp;'DVOA Pred'!$A$2:$A$1000&amp;'DVOA Pred'!$B$2:$B$1000,0))),"")</f>
        <v>10.100000000000001</v>
      </c>
      <c r="W1147" s="164">
        <f t="shared" si="232"/>
        <v>-2.6000000000000014</v>
      </c>
      <c r="X1147" s="164">
        <f t="shared" si="233"/>
        <v>-2.6000000000000014</v>
      </c>
      <c r="Y1147" s="163">
        <f>IFERROR((PERCENTRANK($L$2:$L$20355,L1147)*Multiples!$B$3)+((PERCENTRANK($W$2:$W$20355,W1147)*(1-Multiples!$B$3))),"")</f>
        <v>0.23860000000000001</v>
      </c>
      <c r="Z1147" s="165">
        <v>24</v>
      </c>
      <c r="AA1147" s="165">
        <v>23</v>
      </c>
      <c r="AB1147" s="166">
        <f t="shared" si="234"/>
        <v>1</v>
      </c>
      <c r="AC1147" s="166">
        <f t="shared" si="235"/>
        <v>8.5</v>
      </c>
      <c r="AD1147" s="166">
        <f t="shared" si="236"/>
        <v>8.5</v>
      </c>
      <c r="AE1147" s="167" t="str">
        <f t="shared" si="237"/>
        <v>Yes</v>
      </c>
      <c r="AF1147" s="167" t="str">
        <f t="shared" si="238"/>
        <v>Yes</v>
      </c>
      <c r="AG1147" s="165"/>
      <c r="AH1147" s="155"/>
      <c r="AI1147" s="236"/>
      <c r="AJ1147" s="181"/>
    </row>
    <row r="1148" spans="1:36" x14ac:dyDescent="0.25">
      <c r="A1148" s="160">
        <v>6</v>
      </c>
      <c r="B1148" s="161">
        <v>2024</v>
      </c>
      <c r="C1148" s="5" t="str">
        <f t="shared" si="227"/>
        <v>2024 W6</v>
      </c>
      <c r="D1148" s="161">
        <v>550</v>
      </c>
      <c r="E1148" s="161" t="s">
        <v>651</v>
      </c>
      <c r="F1148" s="161" t="s">
        <v>17</v>
      </c>
      <c r="G1148" s="161" t="s">
        <v>49</v>
      </c>
      <c r="H1148" s="161">
        <v>6.5</v>
      </c>
      <c r="I1148" s="162">
        <v>6.5</v>
      </c>
      <c r="J1148" s="233" t="str">
        <f t="shared" si="228"/>
        <v>D0</v>
      </c>
      <c r="K1148" s="162">
        <f t="shared" si="229"/>
        <v>0</v>
      </c>
      <c r="L1148" s="227">
        <f>IF(K1148=0,0,
IF(J1148="D0.5",0.5*SUMIFS('Key Numbers'!$C$2:$C$71,'Key Numbers'!$A$2:$A$71,"&gt;="&amp;ABS($I1148),'Key Numbers'!$A$2:$A$71,"&lt;="&amp;ABS($H1148)),
IF(J1148="D-0.5",0.5*-1*SUMIFS('Key Numbers'!$C$2:$C$71,'Key Numbers'!$A$2:$A$71,"&lt;="&amp;ABS($I1148),'Key Numbers'!$A$2:$A$71,"&gt;="&amp;ABS($H1148)),
IF(J1148="F0.5",0.5*SUMIFS('Key Numbers'!$C$2:$C$71,'Key Numbers'!$A$2:$A$71,"&lt;="&amp;ABS($I1148),'Key Numbers'!$A$2:$A$71,"&gt;="&amp;ABS($H1148)),
IF(J1148="F-0.5",0.5*-1*SUMIFS('Key Numbers'!$C$2:$C$71,'Key Numbers'!$A$2:$A$71,"&gt;="&amp;ABS($I1148),'Key Numbers'!$A$2:$A$71,"&lt;="&amp;ABS($H1148)),
IF(AND(LEFT(J1148,1)="F",K1148&lt;0),-1*SUMIFS('Key Numbers'!$C$2:$C$71,'Key Numbers'!$A$2:$A$71,"&gt;="&amp;ABS($I1148),'Key Numbers'!$A$2:$A$71,"&lt;="&amp;ABS($H1148)),
IF(AND(LEFT(J1148,1)="F",K1148&gt;0),SUMIFS('Key Numbers'!$C$2:$C$71,'Key Numbers'!$A$2:$A$71,"&lt;="&amp;ABS($I1148),'Key Numbers'!$A$2:$A$71,"&gt;="&amp;ABS($H1148)),
IF(AND(LEFT(J1148,1)="D",K1148&lt;0),-1*SUMIFS('Key Numbers'!$C$2:$C$71,'Key Numbers'!$A$2:$A$71,"&lt;="&amp;ABS($I1148),'Key Numbers'!$A$2:$A$71,"&gt;="&amp;ABS($H1148)),
SUMIFS('Key Numbers'!$C$2:$C$71,'Key Numbers'!$A$2:$A$71,"&gt;="&amp;ABS($I1148),'Key Numbers'!$A$2:$A$71,"&lt;="&amp;ABS($H1148))))))))))</f>
        <v>0</v>
      </c>
      <c r="M1148" s="163" cm="1">
        <f t="array" ref="M1148">IFERROR(INDEX(DVOA!$E$2:$E$20095,MATCH($F1148&amp;$A1148-1&amp;$B1148,DVOA!$C$2:$C$20095&amp;DVOA!$A$2:$A20424&amp;DVOA!$B$2:$B$20095,0)),0)</f>
        <v>-0.26500000000000001</v>
      </c>
      <c r="N1148" s="163" cm="1">
        <f t="array" ref="N1148">IFERROR(INDEX(WDVOA!$W$2:$W$1616,MATCH($F1148&amp;$A1148-1&amp;$B1148,WDVOA!$U$2:$U$19616&amp;WDVOA!$V$2:$V$19616&amp;WDVOA!$B$2:$B$19616,0)),0)</f>
        <v>0</v>
      </c>
      <c r="O1148" s="163" cm="1">
        <f t="array" ref="O1148">IFERROR(INDEX(DVOA!$AC$2:$AC$20095,MATCH($F1148&amp;$A1148-1&amp;$B1148,DVOA!$C$2:$C$20095&amp;DVOA!$A$2:$A$20095&amp;DVOA!$B$2:$B$20095,0)
),0)</f>
        <v>0.11800000000000001</v>
      </c>
      <c r="P1148" s="163" cm="1">
        <f t="array" ref="P1148">IFERROR(INDEX(DVOA!$E$2:$E$20095,MATCH($G1148&amp;$A1148-1&amp;$B1148,DVOA!$C$2:$C$20095&amp;DVOA!$A$2:$A20424&amp;DVOA!$B$2:$B$20095,0)),0)</f>
        <v>0.16</v>
      </c>
      <c r="Q1148" s="163" cm="1">
        <f t="array" ref="Q1148">IFERROR(INDEX(WDVOA!$W$2:$W$1616,MATCH($G1148&amp;$A1148-1&amp;$B1148,WDVOA!$U$2:$U$19616&amp;WDVOA!$V$2:$V$19616&amp;WDVOA!$B$2:$B$19616,0)),0)</f>
        <v>0</v>
      </c>
      <c r="R1148" s="163" cm="1">
        <f t="array" ref="R1148">IFERROR(INDEX(DVOA!$AC$2:$AC$20095,MATCH($G1148&amp;$A1148-1&amp;$B1148,DVOA!$C$2:$C$20095&amp;DVOA!$A$2:$A$20095&amp;DVOA!$B$2:$B$20095,0)
),0)</f>
        <v>0.12</v>
      </c>
      <c r="S1148" s="163">
        <f t="shared" si="241"/>
        <v>0.11899999999999999</v>
      </c>
      <c r="T1148" s="229">
        <f t="shared" si="230"/>
        <v>-0.42500000000000004</v>
      </c>
      <c r="U1148" s="229" t="str">
        <f t="shared" si="231"/>
        <v/>
      </c>
      <c r="V1148" s="164" cm="1">
        <f t="array" ref="V1148">IFERROR(IF(E1148="H",INDEX('DVOA Pred'!$G$2:$G$1000,MATCH($F1148&amp;$B1148&amp;$A1148,'DVOA Pred'!$C$2:$C$1000&amp;'DVOA Pred'!$A$2:$A$1000&amp;'DVOA Pred'!$B$2:$B$1000,0)),
INDEX('DVOA Pred'!$H$2:$H$1000,MATCH($F1148&amp;$B1148&amp;$A1148,'DVOA Pred'!$D$2:$D$1000&amp;'DVOA Pred'!$A$2:$A$1000&amp;'DVOA Pred'!$B$2:$B$1000,0))),"")</f>
        <v>9.1999999999999993</v>
      </c>
      <c r="W1148" s="164">
        <f t="shared" si="232"/>
        <v>-2.6999999999999993</v>
      </c>
      <c r="X1148" s="164">
        <f t="shared" si="233"/>
        <v>-2.6999999999999993</v>
      </c>
      <c r="Y1148" s="163">
        <f>IFERROR((PERCENTRANK($L$2:$L$20355,L1148)*Multiples!$B$3)+((PERCENTRANK($W$2:$W$20355,W1148)*(1-Multiples!$B$3))),"")</f>
        <v>0.23139999999999999</v>
      </c>
      <c r="Z1148" s="165">
        <v>21</v>
      </c>
      <c r="AA1148" s="165">
        <v>41</v>
      </c>
      <c r="AB1148" s="166">
        <f t="shared" si="234"/>
        <v>-20</v>
      </c>
      <c r="AC1148" s="166">
        <f t="shared" si="235"/>
        <v>-13.5</v>
      </c>
      <c r="AD1148" s="166">
        <f t="shared" si="236"/>
        <v>-13.5</v>
      </c>
      <c r="AE1148" s="167" t="str">
        <f t="shared" si="237"/>
        <v>No</v>
      </c>
      <c r="AF1148" s="167" t="str">
        <f t="shared" si="238"/>
        <v>No</v>
      </c>
      <c r="AG1148" s="165"/>
      <c r="AH1148" s="155"/>
      <c r="AI1148" s="236"/>
      <c r="AJ1148" s="181"/>
    </row>
    <row r="1149" spans="1:36" x14ac:dyDescent="0.25">
      <c r="A1149" s="7">
        <v>3</v>
      </c>
      <c r="B1149" s="5">
        <v>2024</v>
      </c>
      <c r="C1149" s="5" t="str">
        <f t="shared" si="227"/>
        <v>2024 W3</v>
      </c>
      <c r="D1149" s="5">
        <v>503</v>
      </c>
      <c r="E1149" s="5" t="s">
        <v>649</v>
      </c>
      <c r="F1149" s="5" t="s">
        <v>20</v>
      </c>
      <c r="G1149" s="5" t="s">
        <v>45</v>
      </c>
      <c r="H1149" s="5">
        <v>2.5</v>
      </c>
      <c r="I1149" s="61">
        <v>3</v>
      </c>
      <c r="J1149" s="62" t="str">
        <f t="shared" si="228"/>
        <v>D-0.5</v>
      </c>
      <c r="K1149" s="61">
        <f t="shared" si="229"/>
        <v>-0.5</v>
      </c>
      <c r="L1149" s="228">
        <f>IF(K1149=0,0,
IF(J1149="D0.5",0.5*SUMIFS('Key Numbers'!$C$2:$C$71,'Key Numbers'!$A$2:$A$71,"&gt;="&amp;ABS($I1149),'Key Numbers'!$A$2:$A$71,"&lt;="&amp;ABS($H1149)),
IF(J1149="D-0.5",0.5*-1*SUMIFS('Key Numbers'!$C$2:$C$71,'Key Numbers'!$A$2:$A$71,"&lt;="&amp;ABS($I1149),'Key Numbers'!$A$2:$A$71,"&gt;="&amp;ABS($H1149)),
IF(J1149="F0.5",0.5*SUMIFS('Key Numbers'!$C$2:$C$71,'Key Numbers'!$A$2:$A$71,"&lt;="&amp;ABS($I1149),'Key Numbers'!$A$2:$A$71,"&gt;="&amp;ABS($H1149)),
IF(J1149="F-0.5",0.5*-1*SUMIFS('Key Numbers'!$C$2:$C$71,'Key Numbers'!$A$2:$A$71,"&gt;="&amp;ABS($I1149),'Key Numbers'!$A$2:$A$71,"&lt;="&amp;ABS($H1149)),
IF(AND(LEFT(J1149,1)="F",K1149&lt;0),-1*SUMIFS('Key Numbers'!$C$2:$C$71,'Key Numbers'!$A$2:$A$71,"&gt;="&amp;ABS($I1149),'Key Numbers'!$A$2:$A$71,"&lt;="&amp;ABS($H1149)),
IF(AND(LEFT(J1149,1)="F",K1149&gt;0),SUMIFS('Key Numbers'!$C$2:$C$71,'Key Numbers'!$A$2:$A$71,"&lt;="&amp;ABS($I1149),'Key Numbers'!$A$2:$A$71,"&gt;="&amp;ABS($H1149)),
IF(AND(LEFT(J1149,1)="D",K1149&lt;0),-1*SUMIFS('Key Numbers'!$C$2:$C$71,'Key Numbers'!$A$2:$A$71,"&lt;="&amp;ABS($I1149),'Key Numbers'!$A$2:$A$71,"&gt;="&amp;ABS($H1149)),
SUMIFS('Key Numbers'!$C$2:$C$71,'Key Numbers'!$A$2:$A$71,"&gt;="&amp;ABS($I1149),'Key Numbers'!$A$2:$A$71,"&lt;="&amp;ABS($H1149))))))))))</f>
        <v>-7.247706422018349E-2</v>
      </c>
      <c r="M1149" s="6" cm="1">
        <f t="array" ref="M1149">IFERROR(INDEX(DVOA!$E$2:$E$20095,MATCH($F1149&amp;$A1149-1&amp;$B1149,DVOA!$C$2:$C$20095&amp;DVOA!$A$2:$A20329&amp;DVOA!$B$2:$B$20095,0)),0)</f>
        <v>0.13</v>
      </c>
      <c r="N1149" s="6" cm="1">
        <f t="array" ref="N1149">IFERROR(INDEX(WDVOA!$W$2:$W$1616,MATCH($F1149&amp;$A1149-1&amp;$B1149,WDVOA!$U$2:$U$19616&amp;WDVOA!$V$2:$V$19616&amp;WDVOA!$B$2:$B$19616,0)),0)</f>
        <v>0</v>
      </c>
      <c r="O1149" s="6" cm="1">
        <f t="array" ref="O1149">IFERROR(INDEX(DVOA!$AC$2:$AC$20095,MATCH($F1149&amp;$A1149-1&amp;$B1149,DVOA!$C$2:$C$20095&amp;DVOA!$A$2:$A$20095&amp;DVOA!$B$2:$B$20095,0)
),0)</f>
        <v>0.05</v>
      </c>
      <c r="P1149" s="6" cm="1">
        <f t="array" ref="P1149">IFERROR(INDEX(DVOA!$E$2:$E$20095,MATCH($G1149&amp;$A1149-1&amp;$B1149,DVOA!$C$2:$C$20095&amp;DVOA!$A$2:$A20329&amp;DVOA!$B$2:$B$20095,0)),0)</f>
        <v>-0.21</v>
      </c>
      <c r="Q1149" s="6" cm="1">
        <f t="array" ref="Q1149">IFERROR(INDEX(WDVOA!$W$2:$W$1616,MATCH($G1149&amp;$A1149-1&amp;$B1149,WDVOA!$U$2:$U$19616&amp;WDVOA!$V$2:$V$19616&amp;WDVOA!$B$2:$B$19616,0)),0)</f>
        <v>0</v>
      </c>
      <c r="R1149" s="6" cm="1">
        <f t="array" ref="R1149">IFERROR(INDEX(DVOA!$AC$2:$AC$20095,MATCH($G1149&amp;$A1149-1&amp;$B1149,DVOA!$C$2:$C$20095&amp;DVOA!$A$2:$A$20095&amp;DVOA!$B$2:$B$20095,0)
),0)</f>
        <v>0.01</v>
      </c>
      <c r="S1149" s="6">
        <f t="shared" si="241"/>
        <v>3.0000000000000002E-2</v>
      </c>
      <c r="T1149" s="104">
        <f t="shared" si="230"/>
        <v>0.33999999999999997</v>
      </c>
      <c r="U1149" s="104" t="str">
        <f t="shared" si="231"/>
        <v/>
      </c>
      <c r="V1149" s="26" cm="1">
        <f t="array" ref="V1149">IFERROR(IF(E1149="H",INDEX('DVOA Pred'!$G$2:$G$1000,MATCH($F1149&amp;$B1149&amp;$A1149,'DVOA Pred'!$C$2:$C$1000&amp;'DVOA Pred'!$A$2:$A$1000&amp;'DVOA Pred'!$B$2:$B$1000,0)),
INDEX('DVOA Pred'!$H$2:$H$1000,MATCH($F1149&amp;$B1149&amp;$A1149,'DVOA Pred'!$D$2:$D$1000&amp;'DVOA Pred'!$A$2:$A$1000&amp;'DVOA Pred'!$B$2:$B$1000,0))),"")</f>
        <v>2.8000000000000007</v>
      </c>
      <c r="W1149" s="26">
        <f t="shared" si="232"/>
        <v>-0.30000000000000071</v>
      </c>
      <c r="X1149" s="26">
        <f t="shared" si="233"/>
        <v>0.19999999999999929</v>
      </c>
      <c r="Y1149" s="6">
        <f>IFERROR((PERCENTRANK($L$2:$L$20355,L1149)*Multiples!$B$3)+((PERCENTRANK($W$2:$W$20355,W1149)*(1-Multiples!$B$3))),"")</f>
        <v>0.2276</v>
      </c>
      <c r="Z1149" s="64"/>
      <c r="AA1149" s="64"/>
      <c r="AB1149" s="24" t="str">
        <f t="shared" si="234"/>
        <v/>
      </c>
      <c r="AC1149" s="24" t="str">
        <f t="shared" si="235"/>
        <v/>
      </c>
      <c r="AD1149" s="24" t="str">
        <f t="shared" si="236"/>
        <v/>
      </c>
      <c r="AE1149" s="99" t="str">
        <f t="shared" si="237"/>
        <v/>
      </c>
      <c r="AF1149" s="99" t="str">
        <f t="shared" si="238"/>
        <v/>
      </c>
      <c r="AG1149" s="64"/>
      <c r="AH1149" s="105"/>
      <c r="AI1149" s="105"/>
      <c r="AJ1149" s="66"/>
    </row>
    <row r="1150" spans="1:36" x14ac:dyDescent="0.25">
      <c r="A1150" s="160">
        <v>8</v>
      </c>
      <c r="B1150" s="161">
        <v>2024</v>
      </c>
      <c r="C1150" s="161" t="str">
        <f t="shared" si="227"/>
        <v>2024 W8</v>
      </c>
      <c r="D1150" s="161">
        <v>583</v>
      </c>
      <c r="E1150" s="161" t="s">
        <v>649</v>
      </c>
      <c r="F1150" s="161" t="s">
        <v>0</v>
      </c>
      <c r="G1150" s="161" t="s">
        <v>30</v>
      </c>
      <c r="H1150" s="161">
        <v>-3.5</v>
      </c>
      <c r="I1150" s="162">
        <v>-3</v>
      </c>
      <c r="J1150" s="233" t="str">
        <f t="shared" si="228"/>
        <v>F-0.5</v>
      </c>
      <c r="K1150" s="162">
        <f t="shared" si="229"/>
        <v>-0.5</v>
      </c>
      <c r="L1150" s="227">
        <f>IF(K1150=0,0,
IF(J1150="D0.5",0.5*SUMIFS('Key Numbers'!$C$2:$C$71,'Key Numbers'!$A$2:$A$71,"&gt;="&amp;ABS($I1150),'Key Numbers'!$A$2:$A$71,"&lt;="&amp;ABS($H1150)),
IF(J1150="D-0.5",0.5*-1*SUMIFS('Key Numbers'!$C$2:$C$71,'Key Numbers'!$A$2:$A$71,"&lt;="&amp;ABS($I1150),'Key Numbers'!$A$2:$A$71,"&gt;="&amp;ABS($H1150)),
IF(J1150="F0.5",0.5*SUMIFS('Key Numbers'!$C$2:$C$71,'Key Numbers'!$A$2:$A$71,"&lt;="&amp;ABS($I1150),'Key Numbers'!$A$2:$A$71,"&gt;="&amp;ABS($H1150)),
IF(J1150="F-0.5",0.5*-1*SUMIFS('Key Numbers'!$C$2:$C$71,'Key Numbers'!$A$2:$A$71,"&gt;="&amp;ABS($I1150),'Key Numbers'!$A$2:$A$71,"&lt;="&amp;ABS($H1150)),
IF(AND(LEFT(J1150,1)="F",K1150&lt;0),-1*SUMIFS('Key Numbers'!$C$2:$C$71,'Key Numbers'!$A$2:$A$71,"&gt;="&amp;ABS($I1150),'Key Numbers'!$A$2:$A$71,"&lt;="&amp;ABS($H1150)),
IF(AND(LEFT(J1150,1)="F",K1150&gt;0),SUMIFS('Key Numbers'!$C$2:$C$71,'Key Numbers'!$A$2:$A$71,"&lt;="&amp;ABS($I1150),'Key Numbers'!$A$2:$A$71,"&gt;="&amp;ABS($H1150)),
IF(AND(LEFT(J1150,1)="D",K1150&lt;0),-1*SUMIFS('Key Numbers'!$C$2:$C$71,'Key Numbers'!$A$2:$A$71,"&lt;="&amp;ABS($I1150),'Key Numbers'!$A$2:$A$71,"&gt;="&amp;ABS($H1150)),
SUMIFS('Key Numbers'!$C$2:$C$71,'Key Numbers'!$A$2:$A$71,"&gt;="&amp;ABS($I1150),'Key Numbers'!$A$2:$A$71,"&lt;="&amp;ABS($H1150))))))))))</f>
        <v>-7.247706422018349E-2</v>
      </c>
      <c r="M1150" s="163" cm="1">
        <f t="array" ref="M1150">IFERROR(INDEX(DVOA!$E$2:$E$20095,MATCH($F1150&amp;$A1150-1&amp;$B1150,DVOA!$C$2:$C$20095&amp;DVOA!$A$2:$A20477&amp;DVOA!$B$2:$B$20095,0)),0)</f>
        <v>0.23399999999999999</v>
      </c>
      <c r="N1150" s="163" cm="1">
        <f t="array" ref="N1150">IFERROR(INDEX(WDVOA!$W$2:$W$1616,MATCH($F1150&amp;$A1150-1&amp;$B1150,WDVOA!$U$2:$U$19616&amp;WDVOA!$V$2:$V$19616&amp;WDVOA!$B$2:$B$19616,0)),0)</f>
        <v>0.16025</v>
      </c>
      <c r="O1150" s="163" cm="1">
        <f t="array" ref="O1150">IFERROR(INDEX(DVOA!$AC$2:$AC$20095,MATCH($F1150&amp;$A1150-1&amp;$B1150,DVOA!$C$2:$C$20095&amp;DVOA!$A$2:$A$20095&amp;DVOA!$B$2:$B$20095,0)
),0)</f>
        <v>0.14699999999999999</v>
      </c>
      <c r="P1150" s="163" cm="1">
        <f t="array" ref="P1150">IFERROR(INDEX(DVOA!$E$2:$E$20095,MATCH($G1150&amp;$A1150-1&amp;$B1150,DVOA!$C$2:$C$20095&amp;DVOA!$A$2:$A20477&amp;DVOA!$B$2:$B$20095,0)),0)</f>
        <v>0.13400000000000001</v>
      </c>
      <c r="Q1150" s="163" cm="1">
        <f t="array" ref="Q1150">IFERROR(INDEX(WDVOA!$W$2:$W$1616,MATCH($G1150&amp;$A1150-1&amp;$B1150,WDVOA!$U$2:$U$19616&amp;WDVOA!$V$2:$V$19616&amp;WDVOA!$B$2:$B$19616,0)),0)</f>
        <v>-3.800000000000002E-2</v>
      </c>
      <c r="R1150" s="163" cm="1">
        <f t="array" ref="R1150">IFERROR(INDEX(DVOA!$AC$2:$AC$20095,MATCH($G1150&amp;$A1150-1&amp;$B1150,DVOA!$C$2:$C$20095&amp;DVOA!$A$2:$A$20095&amp;DVOA!$B$2:$B$20095,0)
),0)</f>
        <v>0.14299999999999999</v>
      </c>
      <c r="S1150" s="163">
        <f t="shared" si="241"/>
        <v>0.14499999999999999</v>
      </c>
      <c r="T1150" s="229">
        <f t="shared" si="230"/>
        <v>9.9999999999999978E-2</v>
      </c>
      <c r="U1150" s="229">
        <f t="shared" si="231"/>
        <v>0.19825000000000004</v>
      </c>
      <c r="V1150" s="164" cm="1">
        <f t="array" ref="V1150">IFERROR(IF(E1150="H",INDEX('DVOA Pred'!$G$2:$G$1000,MATCH($F1150&amp;$B1150&amp;$A1150,'DVOA Pred'!$C$2:$C$1000&amp;'DVOA Pred'!$A$2:$A$1000&amp;'DVOA Pred'!$B$2:$B$1000,0)),
INDEX('DVOA Pred'!$H$2:$H$1000,MATCH($F1150&amp;$B1150&amp;$A1150,'DVOA Pred'!$D$2:$D$1000&amp;'DVOA Pred'!$A$2:$A$1000&amp;'DVOA Pred'!$B$2:$B$1000,0))),"")</f>
        <v>-3.1000000000000014</v>
      </c>
      <c r="W1150" s="164">
        <f t="shared" si="232"/>
        <v>-0.39999999999999858</v>
      </c>
      <c r="X1150" s="164">
        <f t="shared" si="233"/>
        <v>0.10000000000000142</v>
      </c>
      <c r="Y1150" s="163">
        <f>IFERROR((PERCENTRANK($L$2:$L$20355,L1150)*Multiples!$B$3)+((PERCENTRANK($W$2:$W$20355,W1150)*(1-Multiples!$B$3))),"")</f>
        <v>0.224</v>
      </c>
      <c r="Z1150" s="165"/>
      <c r="AA1150" s="165"/>
      <c r="AB1150" s="166" t="str">
        <f t="shared" si="234"/>
        <v/>
      </c>
      <c r="AC1150" s="166" t="str">
        <f t="shared" si="235"/>
        <v/>
      </c>
      <c r="AD1150" s="166" t="str">
        <f t="shared" si="236"/>
        <v/>
      </c>
      <c r="AE1150" s="167" t="str">
        <f t="shared" si="237"/>
        <v/>
      </c>
      <c r="AF1150" s="167" t="str">
        <f t="shared" si="238"/>
        <v/>
      </c>
      <c r="AG1150" s="165"/>
      <c r="AH1150" s="155"/>
      <c r="AI1150" s="236"/>
      <c r="AJ1150" s="181"/>
    </row>
    <row r="1151" spans="1:36" x14ac:dyDescent="0.25">
      <c r="A1151" s="160">
        <v>4</v>
      </c>
      <c r="B1151" s="161">
        <v>2024</v>
      </c>
      <c r="C1151" s="5" t="str">
        <f t="shared" si="227"/>
        <v>2024 W4</v>
      </c>
      <c r="D1151" s="161">
        <v>521</v>
      </c>
      <c r="E1151" s="161" t="s">
        <v>651</v>
      </c>
      <c r="F1151" s="161" t="s">
        <v>51</v>
      </c>
      <c r="G1151" s="161" t="s">
        <v>24</v>
      </c>
      <c r="H1151" s="161">
        <v>4.5</v>
      </c>
      <c r="I1151" s="162">
        <v>4.5</v>
      </c>
      <c r="J1151" s="233" t="str">
        <f t="shared" si="228"/>
        <v>D0</v>
      </c>
      <c r="K1151" s="162">
        <f t="shared" si="229"/>
        <v>0</v>
      </c>
      <c r="L1151" s="227">
        <f>IF(K1151=0,0,
IF(J1151="D0.5",0.5*SUMIFS('Key Numbers'!$C$2:$C$71,'Key Numbers'!$A$2:$A$71,"&gt;="&amp;ABS($I1151),'Key Numbers'!$A$2:$A$71,"&lt;="&amp;ABS($H1151)),
IF(J1151="D-0.5",0.5*-1*SUMIFS('Key Numbers'!$C$2:$C$71,'Key Numbers'!$A$2:$A$71,"&lt;="&amp;ABS($I1151),'Key Numbers'!$A$2:$A$71,"&gt;="&amp;ABS($H1151)),
IF(J1151="F0.5",0.5*SUMIFS('Key Numbers'!$C$2:$C$71,'Key Numbers'!$A$2:$A$71,"&lt;="&amp;ABS($I1151),'Key Numbers'!$A$2:$A$71,"&gt;="&amp;ABS($H1151)),
IF(J1151="F-0.5",0.5*-1*SUMIFS('Key Numbers'!$C$2:$C$71,'Key Numbers'!$A$2:$A$71,"&gt;="&amp;ABS($I1151),'Key Numbers'!$A$2:$A$71,"&lt;="&amp;ABS($H1151)),
IF(AND(LEFT(J1151,1)="F",K1151&lt;0),-1*SUMIFS('Key Numbers'!$C$2:$C$71,'Key Numbers'!$A$2:$A$71,"&gt;="&amp;ABS($I1151),'Key Numbers'!$A$2:$A$71,"&lt;="&amp;ABS($H1151)),
IF(AND(LEFT(J1151,1)="F",K1151&gt;0),SUMIFS('Key Numbers'!$C$2:$C$71,'Key Numbers'!$A$2:$A$71,"&lt;="&amp;ABS($I1151),'Key Numbers'!$A$2:$A$71,"&gt;="&amp;ABS($H1151)),
IF(AND(LEFT(J1151,1)="D",K1151&lt;0),-1*SUMIFS('Key Numbers'!$C$2:$C$71,'Key Numbers'!$A$2:$A$71,"&lt;="&amp;ABS($I1151),'Key Numbers'!$A$2:$A$71,"&gt;="&amp;ABS($H1151)),
SUMIFS('Key Numbers'!$C$2:$C$71,'Key Numbers'!$A$2:$A$71,"&gt;="&amp;ABS($I1151),'Key Numbers'!$A$2:$A$71,"&lt;="&amp;ABS($H1151))))))))))</f>
        <v>0</v>
      </c>
      <c r="M1151" s="163" cm="1">
        <f t="array" ref="M1151">IFERROR(INDEX(DVOA!$E$2:$E$20095,MATCH($F1151&amp;$A1151-1&amp;$B1151,DVOA!$C$2:$C$20095&amp;DVOA!$A$2:$A20385&amp;DVOA!$B$2:$B$20095,0)),0)</f>
        <v>-0.34200000000000003</v>
      </c>
      <c r="N1151" s="163" cm="1">
        <f t="array" ref="N1151">IFERROR(INDEX(WDVOA!$W$2:$W$1616,MATCH($F1151&amp;$A1151-1&amp;$B1151,WDVOA!$U$2:$U$19616&amp;WDVOA!$V$2:$V$19616&amp;WDVOA!$B$2:$B$19616,0)),0)</f>
        <v>0</v>
      </c>
      <c r="O1151" s="163" cm="1">
        <f t="array" ref="O1151">IFERROR(INDEX(DVOA!$AC$2:$AC$20095,MATCH($F1151&amp;$A1151-1&amp;$B1151,DVOA!$C$2:$C$20095&amp;DVOA!$A$2:$A$20095&amp;DVOA!$B$2:$B$20095,0)
),0)</f>
        <v>-3.1E-2</v>
      </c>
      <c r="P1151" s="163" cm="1">
        <f t="array" ref="P1151">IFERROR(INDEX(DVOA!$E$2:$E$20095,MATCH($G1151&amp;$A1151-1&amp;$B1151,DVOA!$C$2:$C$20095&amp;DVOA!$A$2:$A20385&amp;DVOA!$B$2:$B$20095,0)),0)</f>
        <v>8.199999999999999E-2</v>
      </c>
      <c r="Q1151" s="163" cm="1">
        <f t="array" ref="Q1151">IFERROR(INDEX(WDVOA!$W$2:$W$1616,MATCH($G1151&amp;$A1151-1&amp;$B1151,WDVOA!$U$2:$U$19616&amp;WDVOA!$V$2:$V$19616&amp;WDVOA!$B$2:$B$19616,0)),0)</f>
        <v>0</v>
      </c>
      <c r="R1151" s="163" cm="1">
        <f t="array" ref="R1151">IFERROR(INDEX(DVOA!$AC$2:$AC$20095,MATCH($G1151&amp;$A1151-1&amp;$B1151,DVOA!$C$2:$C$20095&amp;DVOA!$A$2:$A$20095&amp;DVOA!$B$2:$B$20095,0)
),0)</f>
        <v>-5.7999999999999996E-2</v>
      </c>
      <c r="S1151" s="163">
        <f t="shared" si="241"/>
        <v>-4.4499999999999998E-2</v>
      </c>
      <c r="T1151" s="229">
        <f t="shared" si="230"/>
        <v>-0.42400000000000004</v>
      </c>
      <c r="U1151" s="229" t="str">
        <f t="shared" si="231"/>
        <v/>
      </c>
      <c r="V1151" s="164" cm="1">
        <f t="array" ref="V1151">IFERROR(IF(E1151="H",INDEX('DVOA Pred'!$G$2:$G$1000,MATCH($F1151&amp;$B1151&amp;$A1151,'DVOA Pred'!$C$2:$C$1000&amp;'DVOA Pred'!$A$2:$A$1000&amp;'DVOA Pred'!$B$2:$B$1000,0)),
INDEX('DVOA Pred'!$H$2:$H$1000,MATCH($F1151&amp;$B1151&amp;$A1151,'DVOA Pred'!$D$2:$D$1000&amp;'DVOA Pred'!$A$2:$A$1000&amp;'DVOA Pred'!$B$2:$B$1000,0))),"")</f>
        <v>7.7000000000000028</v>
      </c>
      <c r="W1151" s="164">
        <f t="shared" si="232"/>
        <v>-3.2000000000000028</v>
      </c>
      <c r="X1151" s="164">
        <f t="shared" si="233"/>
        <v>-3.2000000000000028</v>
      </c>
      <c r="Y1151" s="163">
        <f>IFERROR((PERCENTRANK($L$2:$L$20355,L1151)*Multiples!$B$3)+((PERCENTRANK($W$2:$W$20355,W1151)*(1-Multiples!$B$3))),"")</f>
        <v>0.2238</v>
      </c>
      <c r="Z1151" s="165">
        <v>24</v>
      </c>
      <c r="AA1151" s="165">
        <v>34</v>
      </c>
      <c r="AB1151" s="166">
        <f t="shared" si="234"/>
        <v>-10</v>
      </c>
      <c r="AC1151" s="166">
        <f t="shared" si="235"/>
        <v>-5.5</v>
      </c>
      <c r="AD1151" s="166">
        <f t="shared" si="236"/>
        <v>-5.5</v>
      </c>
      <c r="AE1151" s="167" t="str">
        <f t="shared" si="237"/>
        <v>No</v>
      </c>
      <c r="AF1151" s="167" t="str">
        <f t="shared" si="238"/>
        <v>No</v>
      </c>
      <c r="AG1151" s="165"/>
      <c r="AH1151" s="155"/>
      <c r="AI1151" s="155"/>
      <c r="AJ1151" s="180" t="s">
        <v>670</v>
      </c>
    </row>
    <row r="1152" spans="1:36" x14ac:dyDescent="0.25">
      <c r="A1152" s="7">
        <v>2</v>
      </c>
      <c r="B1152" s="5">
        <v>2024</v>
      </c>
      <c r="C1152" s="5" t="str">
        <f t="shared" si="227"/>
        <v>2024 W2</v>
      </c>
      <c r="D1152" s="5">
        <v>493</v>
      </c>
      <c r="E1152" s="5" t="s">
        <v>651</v>
      </c>
      <c r="F1152" s="5" t="s">
        <v>23</v>
      </c>
      <c r="G1152" s="5" t="s">
        <v>42</v>
      </c>
      <c r="H1152" s="5">
        <v>-1.5</v>
      </c>
      <c r="I1152" s="61">
        <v>1</v>
      </c>
      <c r="J1152" s="62" t="str">
        <f t="shared" si="228"/>
        <v>D-2.5</v>
      </c>
      <c r="K1152" s="61">
        <f t="shared" si="229"/>
        <v>-2.5</v>
      </c>
      <c r="L1152" s="228">
        <f>IF(K1152=0,0,
IF(J1152="D0.5",0.5*SUMIFS('Key Numbers'!$C$2:$C$71,'Key Numbers'!$A$2:$A$71,"&gt;="&amp;ABS($I1152),'Key Numbers'!$A$2:$A$71,"&lt;="&amp;ABS($H1152)),
IF(J1152="D-0.5",0.5*-1*SUMIFS('Key Numbers'!$C$2:$C$71,'Key Numbers'!$A$2:$A$71,"&lt;="&amp;ABS($I1152),'Key Numbers'!$A$2:$A$71,"&gt;="&amp;ABS($H1152)),
IF(J1152="F0.5",0.5*SUMIFS('Key Numbers'!$C$2:$C$71,'Key Numbers'!$A$2:$A$71,"&lt;="&amp;ABS($I1152),'Key Numbers'!$A$2:$A$71,"&gt;="&amp;ABS($H1152)),
IF(J1152="F-0.5",0.5*-1*SUMIFS('Key Numbers'!$C$2:$C$71,'Key Numbers'!$A$2:$A$71,"&gt;="&amp;ABS($I1152),'Key Numbers'!$A$2:$A$71,"&lt;="&amp;ABS($H1152)),
IF(AND(LEFT(J1152,1)="F",K1152&lt;0),-1*SUMIFS('Key Numbers'!$C$2:$C$71,'Key Numbers'!$A$2:$A$71,"&gt;="&amp;ABS($I1152),'Key Numbers'!$A$2:$A$71,"&lt;="&amp;ABS($H1152)),
IF(AND(LEFT(J1152,1)="F",K1152&gt;0),SUMIFS('Key Numbers'!$C$2:$C$71,'Key Numbers'!$A$2:$A$71,"&lt;="&amp;ABS($I1152),'Key Numbers'!$A$2:$A$71,"&gt;="&amp;ABS($H1152)),
IF(AND(LEFT(J1152,1)="D",K1152&lt;0),-1*SUMIFS('Key Numbers'!$C$2:$C$71,'Key Numbers'!$A$2:$A$71,"&lt;="&amp;ABS($I1152),'Key Numbers'!$A$2:$A$71,"&gt;="&amp;ABS($H1152)),
SUMIFS('Key Numbers'!$C$2:$C$71,'Key Numbers'!$A$2:$A$71,"&gt;="&amp;ABS($I1152),'Key Numbers'!$A$2:$A$71,"&lt;="&amp;ABS($H1152))))))))))</f>
        <v>0</v>
      </c>
      <c r="M1152" s="6" cm="1">
        <f t="array" ref="M1152">IFERROR(INDEX(DVOA!$E$2:$E$20095,MATCH($F1152&amp;$A1152-1&amp;$B1152,DVOA!$C$2:$C$20095&amp;DVOA!$A$2:$A20377&amp;DVOA!$B$2:$B$20095,0)),0)</f>
        <v>-0.36099999999999999</v>
      </c>
      <c r="N1152" s="6" cm="1">
        <f t="array" ref="N1152">IFERROR(INDEX(WDVOA!$W$2:$W$1616,MATCH($F1152&amp;$A1152-1&amp;$B1152,WDVOA!$U$2:$U$19616&amp;WDVOA!$V$2:$V$19616&amp;WDVOA!$B$2:$B$19616,0)),0)</f>
        <v>0</v>
      </c>
      <c r="O1152" s="6" cm="1">
        <f t="array" ref="O1152">IFERROR(INDEX(DVOA!$AC$2:$AC$20095,MATCH($F1152&amp;$A1152-1&amp;$B1152,DVOA!$C$2:$C$20095&amp;DVOA!$A$2:$A$20095&amp;DVOA!$B$2:$B$20095,0)
),0)</f>
        <v>0</v>
      </c>
      <c r="P1152" s="6" cm="1">
        <f t="array" ref="P1152">IFERROR(INDEX(DVOA!$E$2:$E$20095,MATCH($G1152&amp;$A1152-1&amp;$B1152,DVOA!$C$2:$C$20095&amp;DVOA!$A$2:$A20377&amp;DVOA!$B$2:$B$20095,0)),0)</f>
        <v>-0.11699999999999999</v>
      </c>
      <c r="Q1152" s="6" cm="1">
        <f t="array" ref="Q1152">IFERROR(INDEX(WDVOA!$W$2:$W$1616,MATCH($G1152&amp;$A1152-1&amp;$B1152,WDVOA!$U$2:$U$19616&amp;WDVOA!$V$2:$V$19616&amp;WDVOA!$B$2:$B$19616,0)),0)</f>
        <v>0</v>
      </c>
      <c r="R1152" s="6" cm="1">
        <f t="array" ref="R1152">IFERROR(INDEX(DVOA!$AC$2:$AC$20095,MATCH($G1152&amp;$A1152-1&amp;$B1152,DVOA!$C$2:$C$20095&amp;DVOA!$A$2:$A$20095&amp;DVOA!$B$2:$B$20095,0)
),0)</f>
        <v>0</v>
      </c>
      <c r="S1152" s="6" t="str">
        <f>IF(O1152=0,"",AVERAGE(O1152,R1152))</f>
        <v/>
      </c>
      <c r="T1152" s="104">
        <f t="shared" si="230"/>
        <v>-0.24399999999999999</v>
      </c>
      <c r="U1152" s="104" t="str">
        <f t="shared" si="231"/>
        <v/>
      </c>
      <c r="V1152" s="26" cm="1">
        <f t="array" ref="V1152">IFERROR(IF(E1152="H",INDEX('DVOA Pred'!$G$2:$G$1000,MATCH($F1152&amp;$B1152&amp;$A1152,'DVOA Pred'!$C$2:$C$1000&amp;'DVOA Pred'!$A$2:$A$1000&amp;'DVOA Pred'!$B$2:$B$1000,0)),
INDEX('DVOA Pred'!$H$2:$H$1000,MATCH($F1152&amp;$B1152&amp;$A1152,'DVOA Pred'!$D$2:$D$1000&amp;'DVOA Pred'!$A$2:$A$1000&amp;'DVOA Pred'!$B$2:$B$1000,0))),"")</f>
        <v>1.7999999999999972</v>
      </c>
      <c r="W1152" s="26">
        <f t="shared" si="232"/>
        <v>-3.2999999999999972</v>
      </c>
      <c r="X1152" s="26">
        <f t="shared" si="233"/>
        <v>-0.79999999999999716</v>
      </c>
      <c r="Y1152" s="6">
        <f>IFERROR((PERCENTRANK($L$2:$L$20355,L1152)*Multiples!$B$3)+((PERCENTRANK($W$2:$W$20355,W1152)*(1-Multiples!$B$3))),"")</f>
        <v>0.2218</v>
      </c>
      <c r="Z1152" s="64">
        <v>41</v>
      </c>
      <c r="AA1152" s="64">
        <v>10</v>
      </c>
      <c r="AB1152" s="24">
        <f t="shared" si="234"/>
        <v>31</v>
      </c>
      <c r="AC1152" s="24">
        <f t="shared" si="235"/>
        <v>29.5</v>
      </c>
      <c r="AD1152" s="24">
        <f t="shared" si="236"/>
        <v>32</v>
      </c>
      <c r="AE1152" s="99" t="str">
        <f t="shared" si="237"/>
        <v>Yes</v>
      </c>
      <c r="AF1152" s="99" t="str">
        <f t="shared" si="238"/>
        <v>Yes</v>
      </c>
      <c r="AG1152" s="64"/>
      <c r="AH1152" s="105"/>
      <c r="AI1152" s="105" t="s">
        <v>663</v>
      </c>
      <c r="AJ1152" s="66"/>
    </row>
    <row r="1153" spans="1:36" x14ac:dyDescent="0.25">
      <c r="A1153" s="160">
        <v>6</v>
      </c>
      <c r="B1153" s="161">
        <v>2024</v>
      </c>
      <c r="C1153" s="5" t="str">
        <f t="shared" si="227"/>
        <v>2024 W6</v>
      </c>
      <c r="D1153" s="161">
        <v>556</v>
      </c>
      <c r="E1153" s="161" t="s">
        <v>651</v>
      </c>
      <c r="F1153" s="161" t="s">
        <v>15</v>
      </c>
      <c r="G1153" s="161" t="s">
        <v>24</v>
      </c>
      <c r="H1153" s="161">
        <v>3.5</v>
      </c>
      <c r="I1153" s="162">
        <v>3.5</v>
      </c>
      <c r="J1153" s="233" t="str">
        <f t="shared" si="228"/>
        <v>D0</v>
      </c>
      <c r="K1153" s="162">
        <f t="shared" si="229"/>
        <v>0</v>
      </c>
      <c r="L1153" s="227">
        <f>IF(K1153=0,0,
IF(J1153="D0.5",0.5*SUMIFS('Key Numbers'!$C$2:$C$71,'Key Numbers'!$A$2:$A$71,"&gt;="&amp;ABS($I1153),'Key Numbers'!$A$2:$A$71,"&lt;="&amp;ABS($H1153)),
IF(J1153="D-0.5",0.5*-1*SUMIFS('Key Numbers'!$C$2:$C$71,'Key Numbers'!$A$2:$A$71,"&lt;="&amp;ABS($I1153),'Key Numbers'!$A$2:$A$71,"&gt;="&amp;ABS($H1153)),
IF(J1153="F0.5",0.5*SUMIFS('Key Numbers'!$C$2:$C$71,'Key Numbers'!$A$2:$A$71,"&lt;="&amp;ABS($I1153),'Key Numbers'!$A$2:$A$71,"&gt;="&amp;ABS($H1153)),
IF(J1153="F-0.5",0.5*-1*SUMIFS('Key Numbers'!$C$2:$C$71,'Key Numbers'!$A$2:$A$71,"&gt;="&amp;ABS($I1153),'Key Numbers'!$A$2:$A$71,"&lt;="&amp;ABS($H1153)),
IF(AND(LEFT(J1153,1)="F",K1153&lt;0),-1*SUMIFS('Key Numbers'!$C$2:$C$71,'Key Numbers'!$A$2:$A$71,"&gt;="&amp;ABS($I1153),'Key Numbers'!$A$2:$A$71,"&lt;="&amp;ABS($H1153)),
IF(AND(LEFT(J1153,1)="F",K1153&gt;0),SUMIFS('Key Numbers'!$C$2:$C$71,'Key Numbers'!$A$2:$A$71,"&lt;="&amp;ABS($I1153),'Key Numbers'!$A$2:$A$71,"&gt;="&amp;ABS($H1153)),
IF(AND(LEFT(J1153,1)="D",K1153&lt;0),-1*SUMIFS('Key Numbers'!$C$2:$C$71,'Key Numbers'!$A$2:$A$71,"&lt;="&amp;ABS($I1153),'Key Numbers'!$A$2:$A$71,"&gt;="&amp;ABS($H1153)),
SUMIFS('Key Numbers'!$C$2:$C$71,'Key Numbers'!$A$2:$A$71,"&gt;="&amp;ABS($I1153),'Key Numbers'!$A$2:$A$71,"&lt;="&amp;ABS($H1153))))))))))</f>
        <v>0</v>
      </c>
      <c r="M1153" s="163" cm="1">
        <f t="array" ref="M1153">IFERROR(INDEX(DVOA!$E$2:$E$20095,MATCH($F1153&amp;$A1153-1&amp;$B1153,DVOA!$C$2:$C$20095&amp;DVOA!$A$2:$A20420&amp;DVOA!$B$2:$B$20095,0)),0)</f>
        <v>-7.4999999999999997E-2</v>
      </c>
      <c r="N1153" s="163" cm="1">
        <f t="array" ref="N1153">IFERROR(INDEX(WDVOA!$W$2:$W$1616,MATCH($F1153&amp;$A1153-1&amp;$B1153,WDVOA!$U$2:$U$19616&amp;WDVOA!$V$2:$V$19616&amp;WDVOA!$B$2:$B$19616,0)),0)</f>
        <v>0</v>
      </c>
      <c r="O1153" s="163" cm="1">
        <f t="array" ref="O1153">IFERROR(INDEX(DVOA!$AC$2:$AC$20095,MATCH($F1153&amp;$A1153-1&amp;$B1153,DVOA!$C$2:$C$20095&amp;DVOA!$A$2:$A$20095&amp;DVOA!$B$2:$B$20095,0)
),0)</f>
        <v>0.11599999999999999</v>
      </c>
      <c r="P1153" s="163" cm="1">
        <f t="array" ref="P1153">IFERROR(INDEX(DVOA!$E$2:$E$20095,MATCH($G1153&amp;$A1153-1&amp;$B1153,DVOA!$C$2:$C$20095&amp;DVOA!$A$2:$A20420&amp;DVOA!$B$2:$B$20095,0)),0)</f>
        <v>8.8000000000000009E-2</v>
      </c>
      <c r="Q1153" s="163" cm="1">
        <f t="array" ref="Q1153">IFERROR(INDEX(WDVOA!$W$2:$W$1616,MATCH($G1153&amp;$A1153-1&amp;$B1153,WDVOA!$U$2:$U$19616&amp;WDVOA!$V$2:$V$19616&amp;WDVOA!$B$2:$B$19616,0)),0)</f>
        <v>0</v>
      </c>
      <c r="R1153" s="163" cm="1">
        <f t="array" ref="R1153">IFERROR(INDEX(DVOA!$AC$2:$AC$20095,MATCH($G1153&amp;$A1153-1&amp;$B1153,DVOA!$C$2:$C$20095&amp;DVOA!$A$2:$A$20095&amp;DVOA!$B$2:$B$20095,0)
),0)</f>
        <v>2.7999999999999997E-2</v>
      </c>
      <c r="S1153" s="163">
        <f t="shared" ref="S1153:S1159" si="242">AVERAGE(O1153,R1153)</f>
        <v>7.1999999999999995E-2</v>
      </c>
      <c r="T1153" s="229">
        <f t="shared" si="230"/>
        <v>-0.16300000000000001</v>
      </c>
      <c r="U1153" s="229" t="str">
        <f t="shared" si="231"/>
        <v/>
      </c>
      <c r="V1153" s="164" cm="1">
        <f t="array" ref="V1153">IFERROR(IF(E1153="H",INDEX('DVOA Pred'!$G$2:$G$1000,MATCH($F1153&amp;$B1153&amp;$A1153,'DVOA Pred'!$C$2:$C$1000&amp;'DVOA Pred'!$A$2:$A$1000&amp;'DVOA Pred'!$B$2:$B$1000,0)),
INDEX('DVOA Pred'!$H$2:$H$1000,MATCH($F1153&amp;$B1153&amp;$A1153,'DVOA Pred'!$D$2:$D$1000&amp;'DVOA Pred'!$A$2:$A$1000&amp;'DVOA Pred'!$B$2:$B$1000,0))),"")</f>
        <v>6.8000000000000007</v>
      </c>
      <c r="W1153" s="164">
        <f t="shared" si="232"/>
        <v>-3.3000000000000007</v>
      </c>
      <c r="X1153" s="164">
        <f t="shared" si="233"/>
        <v>-3.3000000000000007</v>
      </c>
      <c r="Y1153" s="163">
        <f>IFERROR((PERCENTRANK($L$2:$L$20355,L1153)*Multiples!$B$3)+((PERCENTRANK($W$2:$W$20355,W1153)*(1-Multiples!$B$3))),"")</f>
        <v>0.21820000000000001</v>
      </c>
      <c r="Z1153" s="165">
        <v>7</v>
      </c>
      <c r="AA1153" s="165">
        <v>17</v>
      </c>
      <c r="AB1153" s="166">
        <f t="shared" si="234"/>
        <v>-10</v>
      </c>
      <c r="AC1153" s="166">
        <f t="shared" si="235"/>
        <v>-6.5</v>
      </c>
      <c r="AD1153" s="166">
        <f t="shared" si="236"/>
        <v>-6.5</v>
      </c>
      <c r="AE1153" s="167" t="str">
        <f t="shared" si="237"/>
        <v>No</v>
      </c>
      <c r="AF1153" s="167" t="str">
        <f t="shared" si="238"/>
        <v>No</v>
      </c>
      <c r="AG1153" s="165"/>
      <c r="AH1153" s="155"/>
      <c r="AI1153" s="236"/>
      <c r="AJ1153" s="181" t="s">
        <v>683</v>
      </c>
    </row>
    <row r="1154" spans="1:36" x14ac:dyDescent="0.25">
      <c r="A1154" s="160">
        <v>5</v>
      </c>
      <c r="B1154" s="161">
        <v>2024</v>
      </c>
      <c r="C1154" s="5" t="str">
        <f t="shared" ref="C1154:C1217" si="243">B1154&amp;" "&amp;"W"&amp;A1154</f>
        <v>2024 W5</v>
      </c>
      <c r="D1154" s="161">
        <v>536</v>
      </c>
      <c r="E1154" s="161" t="s">
        <v>651</v>
      </c>
      <c r="F1154" s="161" t="s">
        <v>26</v>
      </c>
      <c r="G1154" s="161" t="s">
        <v>10</v>
      </c>
      <c r="H1154" s="161">
        <v>-3.5</v>
      </c>
      <c r="I1154" s="162">
        <v>-3</v>
      </c>
      <c r="J1154" s="233" t="str">
        <f t="shared" ref="J1154:J1217" si="244">IF(I1154&gt;0,"D","F")&amp;K1154</f>
        <v>F-0.5</v>
      </c>
      <c r="K1154" s="162">
        <f t="shared" ref="K1154:K1176" si="245">H1154-I1154</f>
        <v>-0.5</v>
      </c>
      <c r="L1154" s="227">
        <f>IF(K1154=0,0,
IF(J1154="D0.5",0.5*SUMIFS('Key Numbers'!$C$2:$C$71,'Key Numbers'!$A$2:$A$71,"&gt;="&amp;ABS($I1154),'Key Numbers'!$A$2:$A$71,"&lt;="&amp;ABS($H1154)),
IF(J1154="D-0.5",0.5*-1*SUMIFS('Key Numbers'!$C$2:$C$71,'Key Numbers'!$A$2:$A$71,"&lt;="&amp;ABS($I1154),'Key Numbers'!$A$2:$A$71,"&gt;="&amp;ABS($H1154)),
IF(J1154="F0.5",0.5*SUMIFS('Key Numbers'!$C$2:$C$71,'Key Numbers'!$A$2:$A$71,"&lt;="&amp;ABS($I1154),'Key Numbers'!$A$2:$A$71,"&gt;="&amp;ABS($H1154)),
IF(J1154="F-0.5",0.5*-1*SUMIFS('Key Numbers'!$C$2:$C$71,'Key Numbers'!$A$2:$A$71,"&gt;="&amp;ABS($I1154),'Key Numbers'!$A$2:$A$71,"&lt;="&amp;ABS($H1154)),
IF(AND(LEFT(J1154,1)="F",K1154&lt;0),-1*SUMIFS('Key Numbers'!$C$2:$C$71,'Key Numbers'!$A$2:$A$71,"&gt;="&amp;ABS($I1154),'Key Numbers'!$A$2:$A$71,"&lt;="&amp;ABS($H1154)),
IF(AND(LEFT(J1154,1)="F",K1154&gt;0),SUMIFS('Key Numbers'!$C$2:$C$71,'Key Numbers'!$A$2:$A$71,"&lt;="&amp;ABS($I1154),'Key Numbers'!$A$2:$A$71,"&gt;="&amp;ABS($H1154)),
IF(AND(LEFT(J1154,1)="D",K1154&lt;0),-1*SUMIFS('Key Numbers'!$C$2:$C$71,'Key Numbers'!$A$2:$A$71,"&lt;="&amp;ABS($I1154),'Key Numbers'!$A$2:$A$71,"&gt;="&amp;ABS($H1154)),
SUMIFS('Key Numbers'!$C$2:$C$71,'Key Numbers'!$A$2:$A$71,"&gt;="&amp;ABS($I1154),'Key Numbers'!$A$2:$A$71,"&lt;="&amp;ABS($H1154))))))))))</f>
        <v>-7.247706422018349E-2</v>
      </c>
      <c r="M1154" s="163" cm="1">
        <f t="array" ref="M1154">IFERROR(INDEX(DVOA!$E$2:$E$20095,MATCH($F1154&amp;$A1154-1&amp;$B1154,DVOA!$C$2:$C$20095&amp;DVOA!$A$2:$A20401&amp;DVOA!$B$2:$B$20095,0)),0)</f>
        <v>2.6000000000000002E-2</v>
      </c>
      <c r="N1154" s="163" cm="1">
        <f t="array" ref="N1154">IFERROR(INDEX(WDVOA!$W$2:$W$1616,MATCH($F1154&amp;$A1154-1&amp;$B1154,WDVOA!$U$2:$U$19616&amp;WDVOA!$V$2:$V$19616&amp;WDVOA!$B$2:$B$19616,0)),0)</f>
        <v>0</v>
      </c>
      <c r="O1154" s="163" cm="1">
        <f t="array" ref="O1154">IFERROR(INDEX(DVOA!$AC$2:$AC$20095,MATCH($F1154&amp;$A1154-1&amp;$B1154,DVOA!$C$2:$C$20095&amp;DVOA!$A$2:$A$20095&amp;DVOA!$B$2:$B$20095,0)
),0)</f>
        <v>0.36599999999999999</v>
      </c>
      <c r="P1154" s="163" cm="1">
        <f t="array" ref="P1154">IFERROR(INDEX(DVOA!$E$2:$E$20095,MATCH($G1154&amp;$A1154-1&amp;$B1154,DVOA!$C$2:$C$20095&amp;DVOA!$A$2:$A20401&amp;DVOA!$B$2:$B$20095,0)),0)</f>
        <v>-0.39600000000000002</v>
      </c>
      <c r="Q1154" s="163" cm="1">
        <f t="array" ref="Q1154">IFERROR(INDEX(WDVOA!$W$2:$W$1616,MATCH($G1154&amp;$A1154-1&amp;$B1154,WDVOA!$U$2:$U$19616&amp;WDVOA!$V$2:$V$19616&amp;WDVOA!$B$2:$B$19616,0)),0)</f>
        <v>0</v>
      </c>
      <c r="R1154" s="163" cm="1">
        <f t="array" ref="R1154">IFERROR(INDEX(DVOA!$AC$2:$AC$20095,MATCH($G1154&amp;$A1154-1&amp;$B1154,DVOA!$C$2:$C$20095&amp;DVOA!$A$2:$A$20095&amp;DVOA!$B$2:$B$20095,0)
),0)</f>
        <v>6.3E-2</v>
      </c>
      <c r="S1154" s="163">
        <f t="shared" si="242"/>
        <v>0.2145</v>
      </c>
      <c r="T1154" s="229">
        <f t="shared" ref="T1154:T1176" si="246">IF(A1154=1,"",M1154-P1154)</f>
        <v>0.42200000000000004</v>
      </c>
      <c r="U1154" s="229" t="str">
        <f t="shared" ref="U1154:U1176" si="247">IF(N1154=0,"",N1154-Q1154)</f>
        <v/>
      </c>
      <c r="V1154" s="164" cm="1">
        <f t="array" ref="V1154">IFERROR(IF(E1154="H",INDEX('DVOA Pred'!$G$2:$G$1000,MATCH($F1154&amp;$B1154&amp;$A1154,'DVOA Pred'!$C$2:$C$1000&amp;'DVOA Pred'!$A$2:$A$1000&amp;'DVOA Pred'!$B$2:$B$1000,0)),
INDEX('DVOA Pred'!$H$2:$H$1000,MATCH($F1154&amp;$B1154&amp;$A1154,'DVOA Pred'!$D$2:$D$1000&amp;'DVOA Pred'!$A$2:$A$1000&amp;'DVOA Pred'!$B$2:$B$1000,0))),"")</f>
        <v>-3</v>
      </c>
      <c r="W1154" s="164">
        <f t="shared" ref="W1154:W1217" si="248">IFERROR(H1154-V1154,"")</f>
        <v>-0.5</v>
      </c>
      <c r="X1154" s="164">
        <f t="shared" ref="X1154:X1176" si="249">IFERROR(I1154-V1154,"")</f>
        <v>0</v>
      </c>
      <c r="Y1154" s="163">
        <f>IFERROR((PERCENTRANK($L$2:$L$20355,L1154)*Multiples!$B$3)+((PERCENTRANK($W$2:$W$20355,W1154)*(1-Multiples!$B$3))),"")</f>
        <v>0.21640000000000001</v>
      </c>
      <c r="Z1154" s="165">
        <v>34</v>
      </c>
      <c r="AA1154" s="165">
        <v>13</v>
      </c>
      <c r="AB1154" s="166">
        <f t="shared" ref="AB1154:AB1217" si="250">IF(Z1154&lt;&gt;"",Z1154-AA1154,"")</f>
        <v>21</v>
      </c>
      <c r="AC1154" s="166">
        <f t="shared" ref="AC1154:AC1176" si="251">IF(Z1154&lt;&gt;"",Z1154+H1154-AA1154,"")</f>
        <v>17.5</v>
      </c>
      <c r="AD1154" s="166">
        <f t="shared" ref="AD1154:AD1176" si="252">IF(Z1154&lt;&gt;"",Z1154+I1154-AA1154,"")</f>
        <v>18</v>
      </c>
      <c r="AE1154" s="167" t="str">
        <f t="shared" ref="AE1154:AE1176" si="253">IF(Z1154&lt;&gt;"",IF(AC1154&gt;0,"Yes","No"),"")</f>
        <v>Yes</v>
      </c>
      <c r="AF1154" s="167" t="str">
        <f t="shared" ref="AF1154:AF1176" si="254">IF(AA1154&lt;&gt;"",IF(AD1154&gt;0,"Yes","No"),"")</f>
        <v>Yes</v>
      </c>
      <c r="AG1154" s="165"/>
      <c r="AH1154" s="155"/>
      <c r="AI1154" s="236"/>
      <c r="AJ1154" s="181"/>
    </row>
    <row r="1155" spans="1:36" x14ac:dyDescent="0.25">
      <c r="A1155" s="160">
        <v>7</v>
      </c>
      <c r="B1155" s="161">
        <v>2024</v>
      </c>
      <c r="C1155" s="161" t="str">
        <f t="shared" si="243"/>
        <v>2024 W7</v>
      </c>
      <c r="D1155" s="161">
        <v>568</v>
      </c>
      <c r="E1155" s="161" t="s">
        <v>649</v>
      </c>
      <c r="F1155" s="161" t="s">
        <v>51</v>
      </c>
      <c r="G1155" s="161" t="s">
        <v>26</v>
      </c>
      <c r="H1155" s="161">
        <v>7.5</v>
      </c>
      <c r="I1155" s="162">
        <v>9.5</v>
      </c>
      <c r="J1155" s="233" t="str">
        <f t="shared" si="244"/>
        <v>D-2</v>
      </c>
      <c r="K1155" s="162">
        <f t="shared" si="245"/>
        <v>-2</v>
      </c>
      <c r="L1155" s="227">
        <f>IF(K1155=0,0,
IF(J1155="D0.5",0.5*SUMIFS('Key Numbers'!$C$2:$C$71,'Key Numbers'!$A$2:$A$71,"&gt;="&amp;ABS($I1155),'Key Numbers'!$A$2:$A$71,"&lt;="&amp;ABS($H1155)),
IF(J1155="D-0.5",0.5*-1*SUMIFS('Key Numbers'!$C$2:$C$71,'Key Numbers'!$A$2:$A$71,"&lt;="&amp;ABS($I1155),'Key Numbers'!$A$2:$A$71,"&gt;="&amp;ABS($H1155)),
IF(J1155="F0.5",0.5*SUMIFS('Key Numbers'!$C$2:$C$71,'Key Numbers'!$A$2:$A$71,"&lt;="&amp;ABS($I1155),'Key Numbers'!$A$2:$A$71,"&gt;="&amp;ABS($H1155)),
IF(J1155="F-0.5",0.5*-1*SUMIFS('Key Numbers'!$C$2:$C$71,'Key Numbers'!$A$2:$A$71,"&gt;="&amp;ABS($I1155),'Key Numbers'!$A$2:$A$71,"&lt;="&amp;ABS($H1155)),
IF(AND(LEFT(J1155,1)="F",K1155&lt;0),-1*SUMIFS('Key Numbers'!$C$2:$C$71,'Key Numbers'!$A$2:$A$71,"&gt;="&amp;ABS($I1155),'Key Numbers'!$A$2:$A$71,"&lt;="&amp;ABS($H1155)),
IF(AND(LEFT(J1155,1)="F",K1155&gt;0),SUMIFS('Key Numbers'!$C$2:$C$71,'Key Numbers'!$A$2:$A$71,"&lt;="&amp;ABS($I1155),'Key Numbers'!$A$2:$A$71,"&gt;="&amp;ABS($H1155)),
IF(AND(LEFT(J1155,1)="D",K1155&lt;0),-1*SUMIFS('Key Numbers'!$C$2:$C$71,'Key Numbers'!$A$2:$A$71,"&lt;="&amp;ABS($I1155),'Key Numbers'!$A$2:$A$71,"&gt;="&amp;ABS($H1155)),
SUMIFS('Key Numbers'!$C$2:$C$71,'Key Numbers'!$A$2:$A$71,"&gt;="&amp;ABS($I1155),'Key Numbers'!$A$2:$A$71,"&lt;="&amp;ABS($H1155))))))))))</f>
        <v>-5.5045871559633031E-2</v>
      </c>
      <c r="M1155" s="163" cm="1">
        <f t="array" ref="M1155">IFERROR(INDEX(DVOA!$E$2:$E$20095,MATCH($F1155&amp;$A1155-1&amp;$B1155,DVOA!$C$2:$C$20095&amp;DVOA!$A$2:$A20447&amp;DVOA!$B$2:$B$20095,0)),0)</f>
        <v>-0.38700000000000001</v>
      </c>
      <c r="N1155" s="163" cm="1">
        <f t="array" ref="N1155">IFERROR(INDEX(WDVOA!$W$2:$W$1616,MATCH($F1155&amp;$A1155-1&amp;$B1155,WDVOA!$U$2:$U$19616&amp;WDVOA!$V$2:$V$19616&amp;WDVOA!$B$2:$B$19616,0)),0)</f>
        <v>0</v>
      </c>
      <c r="O1155" s="163" cm="1">
        <f t="array" ref="O1155">IFERROR(INDEX(DVOA!$AC$2:$AC$20095,MATCH($F1155&amp;$A1155-1&amp;$B1155,DVOA!$C$2:$C$20095&amp;DVOA!$A$2:$A$20095&amp;DVOA!$B$2:$B$20095,0)
),0)</f>
        <v>0.188</v>
      </c>
      <c r="P1155" s="163" cm="1">
        <f t="array" ref="P1155">IFERROR(INDEX(DVOA!$E$2:$E$20095,MATCH($G1155&amp;$A1155-1&amp;$B1155,DVOA!$C$2:$C$20095&amp;DVOA!$A$2:$A20447&amp;DVOA!$B$2:$B$20095,0)),0)</f>
        <v>0.10099999999999999</v>
      </c>
      <c r="Q1155" s="163" cm="1">
        <f t="array" ref="Q1155">IFERROR(INDEX(WDVOA!$W$2:$W$1616,MATCH($G1155&amp;$A1155-1&amp;$B1155,WDVOA!$U$2:$U$19616&amp;WDVOA!$V$2:$V$19616&amp;WDVOA!$B$2:$B$19616,0)),0)</f>
        <v>0</v>
      </c>
      <c r="R1155" s="163" cm="1">
        <f t="array" ref="R1155">IFERROR(INDEX(DVOA!$AC$2:$AC$20095,MATCH($G1155&amp;$A1155-1&amp;$B1155,DVOA!$C$2:$C$20095&amp;DVOA!$A$2:$A$20095&amp;DVOA!$B$2:$B$20095,0)
),0)</f>
        <v>0.222</v>
      </c>
      <c r="S1155" s="163">
        <f t="shared" si="242"/>
        <v>0.20500000000000002</v>
      </c>
      <c r="T1155" s="229">
        <f t="shared" si="246"/>
        <v>-0.48799999999999999</v>
      </c>
      <c r="U1155" s="229" t="str">
        <f t="shared" si="247"/>
        <v/>
      </c>
      <c r="V1155" s="164" cm="1">
        <f t="array" ref="V1155">IFERROR(IF(E1155="H",INDEX('DVOA Pred'!$G$2:$G$1000,MATCH($F1155&amp;$B1155&amp;$A1155,'DVOA Pred'!$C$2:$C$1000&amp;'DVOA Pred'!$A$2:$A$1000&amp;'DVOA Pred'!$B$2:$B$1000,0)),
INDEX('DVOA Pred'!$H$2:$H$1000,MATCH($F1155&amp;$B1155&amp;$A1155,'DVOA Pred'!$D$2:$D$1000&amp;'DVOA Pred'!$A$2:$A$1000&amp;'DVOA Pred'!$B$2:$B$1000,0))),"")</f>
        <v>8.9000000000000021</v>
      </c>
      <c r="W1155" s="164">
        <f t="shared" si="248"/>
        <v>-1.4000000000000021</v>
      </c>
      <c r="X1155" s="164">
        <f t="shared" si="249"/>
        <v>0.59999999999999787</v>
      </c>
      <c r="Y1155" s="163">
        <f>IFERROR((PERCENTRANK($L$2:$L$20355,L1155)*Multiples!$B$3)+((PERCENTRANK($W$2:$W$20355,W1155)*(1-Multiples!$B$3))),"")</f>
        <v>0.2152</v>
      </c>
      <c r="Z1155" s="165">
        <v>7</v>
      </c>
      <c r="AA1155" s="165">
        <v>40</v>
      </c>
      <c r="AB1155" s="166">
        <f t="shared" si="250"/>
        <v>-33</v>
      </c>
      <c r="AC1155" s="166">
        <f t="shared" si="251"/>
        <v>-25.5</v>
      </c>
      <c r="AD1155" s="166">
        <f t="shared" si="252"/>
        <v>-23.5</v>
      </c>
      <c r="AE1155" s="167" t="str">
        <f t="shared" si="253"/>
        <v>No</v>
      </c>
      <c r="AF1155" s="167" t="str">
        <f t="shared" si="254"/>
        <v>No</v>
      </c>
      <c r="AG1155" s="165"/>
      <c r="AH1155" s="155"/>
      <c r="AI1155" s="236"/>
      <c r="AJ1155" s="181"/>
    </row>
    <row r="1156" spans="1:36" x14ac:dyDescent="0.25">
      <c r="A1156" s="160">
        <v>5</v>
      </c>
      <c r="B1156" s="161">
        <v>2024</v>
      </c>
      <c r="C1156" s="5" t="str">
        <f t="shared" si="243"/>
        <v>2024 W5</v>
      </c>
      <c r="D1156" s="161">
        <v>541</v>
      </c>
      <c r="E1156" s="161" t="s">
        <v>651</v>
      </c>
      <c r="F1156" s="161" t="s">
        <v>32</v>
      </c>
      <c r="G1156" s="161" t="s">
        <v>3</v>
      </c>
      <c r="H1156" s="161">
        <v>-2.5</v>
      </c>
      <c r="I1156" s="162">
        <v>-2.5</v>
      </c>
      <c r="J1156" s="233" t="str">
        <f t="shared" si="244"/>
        <v>F0</v>
      </c>
      <c r="K1156" s="162">
        <f t="shared" si="245"/>
        <v>0</v>
      </c>
      <c r="L1156" s="227">
        <f>IF(K1156=0,0,
IF(J1156="D0.5",0.5*SUMIFS('Key Numbers'!$C$2:$C$71,'Key Numbers'!$A$2:$A$71,"&gt;="&amp;ABS($I1156),'Key Numbers'!$A$2:$A$71,"&lt;="&amp;ABS($H1156)),
IF(J1156="D-0.5",0.5*-1*SUMIFS('Key Numbers'!$C$2:$C$71,'Key Numbers'!$A$2:$A$71,"&lt;="&amp;ABS($I1156),'Key Numbers'!$A$2:$A$71,"&gt;="&amp;ABS($H1156)),
IF(J1156="F0.5",0.5*SUMIFS('Key Numbers'!$C$2:$C$71,'Key Numbers'!$A$2:$A$71,"&lt;="&amp;ABS($I1156),'Key Numbers'!$A$2:$A$71,"&gt;="&amp;ABS($H1156)),
IF(J1156="F-0.5",0.5*-1*SUMIFS('Key Numbers'!$C$2:$C$71,'Key Numbers'!$A$2:$A$71,"&gt;="&amp;ABS($I1156),'Key Numbers'!$A$2:$A$71,"&lt;="&amp;ABS($H1156)),
IF(AND(LEFT(J1156,1)="F",K1156&lt;0),-1*SUMIFS('Key Numbers'!$C$2:$C$71,'Key Numbers'!$A$2:$A$71,"&gt;="&amp;ABS($I1156),'Key Numbers'!$A$2:$A$71,"&lt;="&amp;ABS($H1156)),
IF(AND(LEFT(J1156,1)="F",K1156&gt;0),SUMIFS('Key Numbers'!$C$2:$C$71,'Key Numbers'!$A$2:$A$71,"&lt;="&amp;ABS($I1156),'Key Numbers'!$A$2:$A$71,"&gt;="&amp;ABS($H1156)),
IF(AND(LEFT(J1156,1)="D",K1156&lt;0),-1*SUMIFS('Key Numbers'!$C$2:$C$71,'Key Numbers'!$A$2:$A$71,"&lt;="&amp;ABS($I1156),'Key Numbers'!$A$2:$A$71,"&gt;="&amp;ABS($H1156)),
SUMIFS('Key Numbers'!$C$2:$C$71,'Key Numbers'!$A$2:$A$71,"&gt;="&amp;ABS($I1156),'Key Numbers'!$A$2:$A$71,"&lt;="&amp;ABS($H1156))))))))))</f>
        <v>0</v>
      </c>
      <c r="M1156" s="163" cm="1">
        <f t="array" ref="M1156">IFERROR(INDEX(DVOA!$E$2:$E$20095,MATCH($F1156&amp;$A1156-1&amp;$B1156,DVOA!$C$2:$C$20095&amp;DVOA!$A$2:$A20411&amp;DVOA!$B$2:$B$20095,0)),0)</f>
        <v>0.153</v>
      </c>
      <c r="N1156" s="163" cm="1">
        <f t="array" ref="N1156">IFERROR(INDEX(WDVOA!$W$2:$W$1616,MATCH($F1156&amp;$A1156-1&amp;$B1156,WDVOA!$U$2:$U$19616&amp;WDVOA!$V$2:$V$19616&amp;WDVOA!$B$2:$B$19616,0)),0)</f>
        <v>0</v>
      </c>
      <c r="O1156" s="163" cm="1">
        <f t="array" ref="O1156">IFERROR(INDEX(DVOA!$AC$2:$AC$20095,MATCH($F1156&amp;$A1156-1&amp;$B1156,DVOA!$C$2:$C$20095&amp;DVOA!$A$2:$A$20095&amp;DVOA!$B$2:$B$20095,0)
),0)</f>
        <v>7.0000000000000007E-2</v>
      </c>
      <c r="P1156" s="163" cm="1">
        <f t="array" ref="P1156">IFERROR(INDEX(DVOA!$E$2:$E$20095,MATCH($G1156&amp;$A1156-1&amp;$B1156,DVOA!$C$2:$C$20095&amp;DVOA!$A$2:$A20411&amp;DVOA!$B$2:$B$20095,0)),0)</f>
        <v>5.0000000000000001E-3</v>
      </c>
      <c r="Q1156" s="163" cm="1">
        <f t="array" ref="Q1156">IFERROR(INDEX(WDVOA!$W$2:$W$1616,MATCH($G1156&amp;$A1156-1&amp;$B1156,WDVOA!$U$2:$U$19616&amp;WDVOA!$V$2:$V$19616&amp;WDVOA!$B$2:$B$19616,0)),0)</f>
        <v>0</v>
      </c>
      <c r="R1156" s="163" cm="1">
        <f t="array" ref="R1156">IFERROR(INDEX(DVOA!$AC$2:$AC$20095,MATCH($G1156&amp;$A1156-1&amp;$B1156,DVOA!$C$2:$C$20095&amp;DVOA!$A$2:$A$20095&amp;DVOA!$B$2:$B$20095,0)
),0)</f>
        <v>0.33200000000000002</v>
      </c>
      <c r="S1156" s="163">
        <f t="shared" si="242"/>
        <v>0.20100000000000001</v>
      </c>
      <c r="T1156" s="229">
        <f t="shared" si="246"/>
        <v>0.14799999999999999</v>
      </c>
      <c r="U1156" s="229" t="str">
        <f t="shared" si="247"/>
        <v/>
      </c>
      <c r="V1156" s="164" cm="1">
        <f t="array" ref="V1156">IFERROR(IF(E1156="H",INDEX('DVOA Pred'!$G$2:$G$1000,MATCH($F1156&amp;$B1156&amp;$A1156,'DVOA Pred'!$C$2:$C$1000&amp;'DVOA Pred'!$A$2:$A$1000&amp;'DVOA Pred'!$B$2:$B$1000,0)),
INDEX('DVOA Pred'!$H$2:$H$1000,MATCH($F1156&amp;$B1156&amp;$A1156,'DVOA Pred'!$D$2:$D$1000&amp;'DVOA Pred'!$A$2:$A$1000&amp;'DVOA Pred'!$B$2:$B$1000,0))),"")</f>
        <v>1.3000000000000007</v>
      </c>
      <c r="W1156" s="164">
        <f t="shared" si="248"/>
        <v>-3.8000000000000007</v>
      </c>
      <c r="X1156" s="164">
        <f t="shared" si="249"/>
        <v>-3.8000000000000007</v>
      </c>
      <c r="Y1156" s="163">
        <f>IFERROR((PERCENTRANK($L$2:$L$20355,L1156)*Multiples!$B$3)+((PERCENTRANK($W$2:$W$20355,W1156)*(1-Multiples!$B$3))),"")</f>
        <v>0.21260000000000001</v>
      </c>
      <c r="Z1156" s="165">
        <v>17</v>
      </c>
      <c r="AA1156" s="165">
        <v>20</v>
      </c>
      <c r="AB1156" s="166">
        <f t="shared" si="250"/>
        <v>-3</v>
      </c>
      <c r="AC1156" s="166">
        <f t="shared" si="251"/>
        <v>-5.5</v>
      </c>
      <c r="AD1156" s="166">
        <f t="shared" si="252"/>
        <v>-5.5</v>
      </c>
      <c r="AE1156" s="167" t="str">
        <f t="shared" si="253"/>
        <v>No</v>
      </c>
      <c r="AF1156" s="167" t="str">
        <f t="shared" si="254"/>
        <v>No</v>
      </c>
      <c r="AG1156" s="165" t="s">
        <v>652</v>
      </c>
      <c r="AH1156" s="155"/>
      <c r="AI1156" s="236"/>
      <c r="AJ1156" s="181"/>
    </row>
    <row r="1157" spans="1:36" x14ac:dyDescent="0.25">
      <c r="A1157" s="160">
        <v>8</v>
      </c>
      <c r="B1157" s="161">
        <v>2024</v>
      </c>
      <c r="C1157" s="161" t="str">
        <f t="shared" si="243"/>
        <v>2024 W8</v>
      </c>
      <c r="D1157" s="161">
        <v>584</v>
      </c>
      <c r="E1157" s="161" t="s">
        <v>651</v>
      </c>
      <c r="F1157" s="161" t="s">
        <v>28</v>
      </c>
      <c r="G1157" s="161" t="s">
        <v>27</v>
      </c>
      <c r="H1157" s="161">
        <v>-7.5</v>
      </c>
      <c r="I1157" s="162">
        <v>-7</v>
      </c>
      <c r="J1157" s="233" t="str">
        <f t="shared" si="244"/>
        <v>F-0.5</v>
      </c>
      <c r="K1157" s="162">
        <f t="shared" si="245"/>
        <v>-0.5</v>
      </c>
      <c r="L1157" s="227">
        <f>IF(K1157=0,0,
IF(J1157="D0.5",0.5*SUMIFS('Key Numbers'!$C$2:$C$71,'Key Numbers'!$A$2:$A$71,"&gt;="&amp;ABS($I1157),'Key Numbers'!$A$2:$A$71,"&lt;="&amp;ABS($H1157)),
IF(J1157="D-0.5",0.5*-1*SUMIFS('Key Numbers'!$C$2:$C$71,'Key Numbers'!$A$2:$A$71,"&lt;="&amp;ABS($I1157),'Key Numbers'!$A$2:$A$71,"&gt;="&amp;ABS($H1157)),
IF(J1157="F0.5",0.5*SUMIFS('Key Numbers'!$C$2:$C$71,'Key Numbers'!$A$2:$A$71,"&lt;="&amp;ABS($I1157),'Key Numbers'!$A$2:$A$71,"&gt;="&amp;ABS($H1157)),
IF(J1157="F-0.5",0.5*-1*SUMIFS('Key Numbers'!$C$2:$C$71,'Key Numbers'!$A$2:$A$71,"&gt;="&amp;ABS($I1157),'Key Numbers'!$A$2:$A$71,"&lt;="&amp;ABS($H1157)),
IF(AND(LEFT(J1157,1)="F",K1157&lt;0),-1*SUMIFS('Key Numbers'!$C$2:$C$71,'Key Numbers'!$A$2:$A$71,"&gt;="&amp;ABS($I1157),'Key Numbers'!$A$2:$A$71,"&lt;="&amp;ABS($H1157)),
IF(AND(LEFT(J1157,1)="F",K1157&gt;0),SUMIFS('Key Numbers'!$C$2:$C$71,'Key Numbers'!$A$2:$A$71,"&lt;="&amp;ABS($I1157),'Key Numbers'!$A$2:$A$71,"&gt;="&amp;ABS($H1157)),
IF(AND(LEFT(J1157,1)="D",K1157&lt;0),-1*SUMIFS('Key Numbers'!$C$2:$C$71,'Key Numbers'!$A$2:$A$71,"&lt;="&amp;ABS($I1157),'Key Numbers'!$A$2:$A$71,"&gt;="&amp;ABS($H1157)),
SUMIFS('Key Numbers'!$C$2:$C$71,'Key Numbers'!$A$2:$A$71,"&gt;="&amp;ABS($I1157),'Key Numbers'!$A$2:$A$71,"&lt;="&amp;ABS($H1157))))))))))</f>
        <v>-4.1284403669724773E-2</v>
      </c>
      <c r="M1157" s="163" cm="1">
        <f t="array" ref="M1157">IFERROR(INDEX(DVOA!$E$2:$E$20095,MATCH($F1157&amp;$A1157-1&amp;$B1157,DVOA!$C$2:$C$20095&amp;DVOA!$A$2:$A20478&amp;DVOA!$B$2:$B$20095,0)),0)</f>
        <v>5.7000000000000002E-2</v>
      </c>
      <c r="N1157" s="163" cm="1">
        <f t="array" ref="N1157">IFERROR(INDEX(WDVOA!$W$2:$W$1616,MATCH($F1157&amp;$A1157-1&amp;$B1157,WDVOA!$U$2:$U$19616&amp;WDVOA!$V$2:$V$19616&amp;WDVOA!$B$2:$B$19616,0)),0)</f>
        <v>-0.10966666666666665</v>
      </c>
      <c r="O1157" s="163" cm="1">
        <f t="array" ref="O1157">IFERROR(INDEX(DVOA!$AC$2:$AC$20095,MATCH($F1157&amp;$A1157-1&amp;$B1157,DVOA!$C$2:$C$20095&amp;DVOA!$A$2:$A$20095&amp;DVOA!$B$2:$B$20095,0)
),0)</f>
        <v>6.8000000000000005E-2</v>
      </c>
      <c r="P1157" s="163" cm="1">
        <f t="array" ref="P1157">IFERROR(INDEX(DVOA!$E$2:$E$20095,MATCH($G1157&amp;$A1157-1&amp;$B1157,DVOA!$C$2:$C$20095&amp;DVOA!$A$2:$A20478&amp;DVOA!$B$2:$B$20095,0)),0)</f>
        <v>-0.04</v>
      </c>
      <c r="Q1157" s="163" cm="1">
        <f t="array" ref="Q1157">IFERROR(INDEX(WDVOA!$W$2:$W$1616,MATCH($G1157&amp;$A1157-1&amp;$B1157,WDVOA!$U$2:$U$19616&amp;WDVOA!$V$2:$V$19616&amp;WDVOA!$B$2:$B$19616,0)),0)</f>
        <v>-0.19974999999999998</v>
      </c>
      <c r="R1157" s="163" cm="1">
        <f t="array" ref="R1157">IFERROR(INDEX(DVOA!$AC$2:$AC$20095,MATCH($G1157&amp;$A1157-1&amp;$B1157,DVOA!$C$2:$C$20095&amp;DVOA!$A$2:$A$20095&amp;DVOA!$B$2:$B$20095,0)
),0)</f>
        <v>0.31900000000000001</v>
      </c>
      <c r="S1157" s="163">
        <f t="shared" si="242"/>
        <v>0.19350000000000001</v>
      </c>
      <c r="T1157" s="229">
        <f t="shared" si="246"/>
        <v>9.7000000000000003E-2</v>
      </c>
      <c r="U1157" s="229">
        <f t="shared" si="247"/>
        <v>9.0083333333333335E-2</v>
      </c>
      <c r="V1157" s="164" cm="1">
        <f t="array" ref="V1157">IFERROR(IF(E1157="H",INDEX('DVOA Pred'!$G$2:$G$1000,MATCH($F1157&amp;$B1157&amp;$A1157,'DVOA Pred'!$C$2:$C$1000&amp;'DVOA Pred'!$A$2:$A$1000&amp;'DVOA Pred'!$B$2:$B$1000,0)),
INDEX('DVOA Pred'!$H$2:$H$1000,MATCH($F1157&amp;$B1157&amp;$A1157,'DVOA Pred'!$D$2:$D$1000&amp;'DVOA Pred'!$A$2:$A$1000&amp;'DVOA Pred'!$B$2:$B$1000,0))),"")</f>
        <v>-5.5</v>
      </c>
      <c r="W1157" s="164">
        <f t="shared" si="248"/>
        <v>-2</v>
      </c>
      <c r="X1157" s="164">
        <f t="shared" si="249"/>
        <v>-1.5</v>
      </c>
      <c r="Y1157" s="163">
        <f>IFERROR((PERCENTRANK($L$2:$L$20355,L1157)*Multiples!$B$3)+((PERCENTRANK($W$2:$W$20355,W1157)*(1-Multiples!$B$3))),"")</f>
        <v>0.21179999999999999</v>
      </c>
      <c r="Z1157" s="165"/>
      <c r="AA1157" s="165"/>
      <c r="AB1157" s="166" t="str">
        <f t="shared" si="250"/>
        <v/>
      </c>
      <c r="AC1157" s="166" t="str">
        <f t="shared" si="251"/>
        <v/>
      </c>
      <c r="AD1157" s="166" t="str">
        <f t="shared" si="252"/>
        <v/>
      </c>
      <c r="AE1157" s="167" t="str">
        <f t="shared" si="253"/>
        <v/>
      </c>
      <c r="AF1157" s="167" t="str">
        <f t="shared" si="254"/>
        <v/>
      </c>
      <c r="AG1157" s="165"/>
      <c r="AH1157" s="155"/>
      <c r="AI1157" s="236"/>
      <c r="AJ1157" s="181"/>
    </row>
    <row r="1158" spans="1:36" x14ac:dyDescent="0.25">
      <c r="A1158" s="160">
        <v>7</v>
      </c>
      <c r="B1158" s="161">
        <v>2024</v>
      </c>
      <c r="C1158" s="161" t="str">
        <f t="shared" si="243"/>
        <v>2024 W7</v>
      </c>
      <c r="D1158" s="161">
        <v>570</v>
      </c>
      <c r="E1158" s="161" t="s">
        <v>651</v>
      </c>
      <c r="F1158" s="161" t="s">
        <v>32</v>
      </c>
      <c r="G1158" s="161" t="s">
        <v>9</v>
      </c>
      <c r="H1158" s="161">
        <v>1.5</v>
      </c>
      <c r="I1158" s="162">
        <v>2.5</v>
      </c>
      <c r="J1158" s="233" t="str">
        <f t="shared" si="244"/>
        <v>D-1</v>
      </c>
      <c r="K1158" s="162">
        <f t="shared" si="245"/>
        <v>-1</v>
      </c>
      <c r="L1158" s="227">
        <f>IF(K1158=0,0,
IF(J1158="D0.5",0.5*SUMIFS('Key Numbers'!$C$2:$C$71,'Key Numbers'!$A$2:$A$71,"&gt;="&amp;ABS($I1158),'Key Numbers'!$A$2:$A$71,"&lt;="&amp;ABS($H1158)),
IF(J1158="D-0.5",0.5*-1*SUMIFS('Key Numbers'!$C$2:$C$71,'Key Numbers'!$A$2:$A$71,"&lt;="&amp;ABS($I1158),'Key Numbers'!$A$2:$A$71,"&gt;="&amp;ABS($H1158)),
IF(J1158="F0.5",0.5*SUMIFS('Key Numbers'!$C$2:$C$71,'Key Numbers'!$A$2:$A$71,"&lt;="&amp;ABS($I1158),'Key Numbers'!$A$2:$A$71,"&gt;="&amp;ABS($H1158)),
IF(J1158="F-0.5",0.5*-1*SUMIFS('Key Numbers'!$C$2:$C$71,'Key Numbers'!$A$2:$A$71,"&gt;="&amp;ABS($I1158),'Key Numbers'!$A$2:$A$71,"&lt;="&amp;ABS($H1158)),
IF(AND(LEFT(J1158,1)="F",K1158&lt;0),-1*SUMIFS('Key Numbers'!$C$2:$C$71,'Key Numbers'!$A$2:$A$71,"&gt;="&amp;ABS($I1158),'Key Numbers'!$A$2:$A$71,"&lt;="&amp;ABS($H1158)),
IF(AND(LEFT(J1158,1)="F",K1158&gt;0),SUMIFS('Key Numbers'!$C$2:$C$71,'Key Numbers'!$A$2:$A$71,"&lt;="&amp;ABS($I1158),'Key Numbers'!$A$2:$A$71,"&gt;="&amp;ABS($H1158)),
IF(AND(LEFT(J1158,1)="D",K1158&lt;0),-1*SUMIFS('Key Numbers'!$C$2:$C$71,'Key Numbers'!$A$2:$A$71,"&lt;="&amp;ABS($I1158),'Key Numbers'!$A$2:$A$71,"&gt;="&amp;ABS($H1158)),
SUMIFS('Key Numbers'!$C$2:$C$71,'Key Numbers'!$A$2:$A$71,"&gt;="&amp;ABS($I1158),'Key Numbers'!$A$2:$A$71,"&lt;="&amp;ABS($H1158))))))))))</f>
        <v>-5.6880733944954132E-2</v>
      </c>
      <c r="M1158" s="163" cm="1">
        <f t="array" ref="M1158">IFERROR(INDEX(DVOA!$E$2:$E$20095,MATCH($F1158&amp;$A1158-1&amp;$B1158,DVOA!$C$2:$C$20095&amp;DVOA!$A$2:$A20450&amp;DVOA!$B$2:$B$20095,0)),0)</f>
        <v>3.7999999999999999E-2</v>
      </c>
      <c r="N1158" s="163" cm="1">
        <f t="array" ref="N1158">IFERROR(INDEX(WDVOA!$W$2:$W$1616,MATCH($F1158&amp;$A1158-1&amp;$B1158,WDVOA!$U$2:$U$19616&amp;WDVOA!$V$2:$V$19616&amp;WDVOA!$B$2:$B$19616,0)),0)</f>
        <v>0</v>
      </c>
      <c r="O1158" s="163" cm="1">
        <f t="array" ref="O1158">IFERROR(INDEX(DVOA!$AC$2:$AC$20095,MATCH($F1158&amp;$A1158-1&amp;$B1158,DVOA!$C$2:$C$20095&amp;DVOA!$A$2:$A$20095&amp;DVOA!$B$2:$B$20095,0)
),0)</f>
        <v>8.199999999999999E-2</v>
      </c>
      <c r="P1158" s="163" cm="1">
        <f t="array" ref="P1158">IFERROR(INDEX(DVOA!$E$2:$E$20095,MATCH($G1158&amp;$A1158-1&amp;$B1158,DVOA!$C$2:$C$20095&amp;DVOA!$A$2:$A20450&amp;DVOA!$B$2:$B$20095,0)),0)</f>
        <v>-7.8E-2</v>
      </c>
      <c r="Q1158" s="163" cm="1">
        <f t="array" ref="Q1158">IFERROR(INDEX(WDVOA!$W$2:$W$1616,MATCH($G1158&amp;$A1158-1&amp;$B1158,WDVOA!$U$2:$U$19616&amp;WDVOA!$V$2:$V$19616&amp;WDVOA!$B$2:$B$19616,0)),0)</f>
        <v>0</v>
      </c>
      <c r="R1158" s="163" cm="1">
        <f t="array" ref="R1158">IFERROR(INDEX(DVOA!$AC$2:$AC$20095,MATCH($G1158&amp;$A1158-1&amp;$B1158,DVOA!$C$2:$C$20095&amp;DVOA!$A$2:$A$20095&amp;DVOA!$B$2:$B$20095,0)
),0)</f>
        <v>7.4999999999999997E-2</v>
      </c>
      <c r="S1158" s="163">
        <f t="shared" si="242"/>
        <v>7.8499999999999986E-2</v>
      </c>
      <c r="T1158" s="229">
        <f t="shared" si="246"/>
        <v>0.11599999999999999</v>
      </c>
      <c r="U1158" s="229" t="str">
        <f t="shared" si="247"/>
        <v/>
      </c>
      <c r="V1158" s="164" cm="1">
        <f t="array" ref="V1158">IFERROR(IF(E1158="H",INDEX('DVOA Pred'!$G$2:$G$1000,MATCH($F1158&amp;$B1158&amp;$A1158,'DVOA Pred'!$C$2:$C$1000&amp;'DVOA Pred'!$A$2:$A$1000&amp;'DVOA Pred'!$B$2:$B$1000,0)),
INDEX('DVOA Pred'!$H$2:$H$1000,MATCH($F1158&amp;$B1158&amp;$A1158,'DVOA Pred'!$D$2:$D$1000&amp;'DVOA Pred'!$A$2:$A$1000&amp;'DVOA Pred'!$B$2:$B$1000,0))),"")</f>
        <v>2.7000000000000028</v>
      </c>
      <c r="W1158" s="164">
        <f t="shared" si="248"/>
        <v>-1.2000000000000028</v>
      </c>
      <c r="X1158" s="164">
        <f t="shared" si="249"/>
        <v>-0.20000000000000284</v>
      </c>
      <c r="Y1158" s="163">
        <f>IFERROR((PERCENTRANK($L$2:$L$20355,L1158)*Multiples!$B$3)+((PERCENTRANK($W$2:$W$20355,W1158)*(1-Multiples!$B$3))),"")</f>
        <v>0.20960000000000001</v>
      </c>
      <c r="Z1158" s="165">
        <v>37</v>
      </c>
      <c r="AA1158" s="165">
        <v>15</v>
      </c>
      <c r="AB1158" s="166">
        <f t="shared" si="250"/>
        <v>22</v>
      </c>
      <c r="AC1158" s="166">
        <f t="shared" si="251"/>
        <v>23.5</v>
      </c>
      <c r="AD1158" s="166">
        <f t="shared" si="252"/>
        <v>24.5</v>
      </c>
      <c r="AE1158" s="167" t="str">
        <f t="shared" si="253"/>
        <v>Yes</v>
      </c>
      <c r="AF1158" s="167" t="str">
        <f t="shared" si="254"/>
        <v>Yes</v>
      </c>
      <c r="AG1158" s="165"/>
      <c r="AH1158" s="155"/>
      <c r="AI1158" s="236">
        <v>4</v>
      </c>
      <c r="AJ1158" s="181"/>
    </row>
    <row r="1159" spans="1:36" x14ac:dyDescent="0.25">
      <c r="A1159" s="7">
        <v>3</v>
      </c>
      <c r="B1159" s="5">
        <v>2024</v>
      </c>
      <c r="C1159" s="5" t="str">
        <f t="shared" si="243"/>
        <v>2024 W3</v>
      </c>
      <c r="D1159" s="5">
        <v>502</v>
      </c>
      <c r="E1159" s="5" t="s">
        <v>649</v>
      </c>
      <c r="F1159" s="5" t="s">
        <v>7</v>
      </c>
      <c r="G1159" s="5" t="s">
        <v>27</v>
      </c>
      <c r="H1159" s="5">
        <v>2.5</v>
      </c>
      <c r="I1159" s="61">
        <v>2.5</v>
      </c>
      <c r="J1159" s="62" t="str">
        <f t="shared" si="244"/>
        <v>D0</v>
      </c>
      <c r="K1159" s="61">
        <f t="shared" si="245"/>
        <v>0</v>
      </c>
      <c r="L1159" s="228">
        <f>IF(K1159=0,0,
IF(J1159="D0.5",0.5*SUMIFS('Key Numbers'!$C$2:$C$71,'Key Numbers'!$A$2:$A$71,"&gt;="&amp;ABS($I1159),'Key Numbers'!$A$2:$A$71,"&lt;="&amp;ABS($H1159)),
IF(J1159="D-0.5",0.5*-1*SUMIFS('Key Numbers'!$C$2:$C$71,'Key Numbers'!$A$2:$A$71,"&lt;="&amp;ABS($I1159),'Key Numbers'!$A$2:$A$71,"&gt;="&amp;ABS($H1159)),
IF(J1159="F0.5",0.5*SUMIFS('Key Numbers'!$C$2:$C$71,'Key Numbers'!$A$2:$A$71,"&lt;="&amp;ABS($I1159),'Key Numbers'!$A$2:$A$71,"&gt;="&amp;ABS($H1159)),
IF(J1159="F-0.5",0.5*-1*SUMIFS('Key Numbers'!$C$2:$C$71,'Key Numbers'!$A$2:$A$71,"&gt;="&amp;ABS($I1159),'Key Numbers'!$A$2:$A$71,"&lt;="&amp;ABS($H1159)),
IF(AND(LEFT(J1159,1)="F",K1159&lt;0),-1*SUMIFS('Key Numbers'!$C$2:$C$71,'Key Numbers'!$A$2:$A$71,"&gt;="&amp;ABS($I1159),'Key Numbers'!$A$2:$A$71,"&lt;="&amp;ABS($H1159)),
IF(AND(LEFT(J1159,1)="F",K1159&gt;0),SUMIFS('Key Numbers'!$C$2:$C$71,'Key Numbers'!$A$2:$A$71,"&lt;="&amp;ABS($I1159),'Key Numbers'!$A$2:$A$71,"&gt;="&amp;ABS($H1159)),
IF(AND(LEFT(J1159,1)="D",K1159&lt;0),-1*SUMIFS('Key Numbers'!$C$2:$C$71,'Key Numbers'!$A$2:$A$71,"&lt;="&amp;ABS($I1159),'Key Numbers'!$A$2:$A$71,"&gt;="&amp;ABS($H1159)),
SUMIFS('Key Numbers'!$C$2:$C$71,'Key Numbers'!$A$2:$A$71,"&gt;="&amp;ABS($I1159),'Key Numbers'!$A$2:$A$71,"&lt;="&amp;ABS($H1159))))))))))</f>
        <v>0</v>
      </c>
      <c r="M1159" s="6" cm="1">
        <f t="array" ref="M1159">IFERROR(INDEX(DVOA!$E$2:$E$20095,MATCH($F1159&amp;$A1159-1&amp;$B1159,DVOA!$C$2:$C$20095&amp;DVOA!$A$2:$A20327&amp;DVOA!$B$2:$B$20095,0)),0)</f>
        <v>-0.11</v>
      </c>
      <c r="N1159" s="6" cm="1">
        <f t="array" ref="N1159">IFERROR(INDEX(WDVOA!$W$2:$W$1616,MATCH($F1159&amp;$A1159-1&amp;$B1159,WDVOA!$U$2:$U$19616&amp;WDVOA!$V$2:$V$19616&amp;WDVOA!$B$2:$B$19616,0)),0)</f>
        <v>0</v>
      </c>
      <c r="O1159" s="6" cm="1">
        <f t="array" ref="O1159">IFERROR(INDEX(DVOA!$AC$2:$AC$20095,MATCH($F1159&amp;$A1159-1&amp;$B1159,DVOA!$C$2:$C$20095&amp;DVOA!$A$2:$A$20095&amp;DVOA!$B$2:$B$20095,0)
),0)</f>
        <v>0</v>
      </c>
      <c r="P1159" s="6" cm="1">
        <f t="array" ref="P1159">IFERROR(INDEX(DVOA!$E$2:$E$20095,MATCH($G1159&amp;$A1159-1&amp;$B1159,DVOA!$C$2:$C$20095&amp;DVOA!$A$2:$A20327&amp;DVOA!$B$2:$B$20095,0)),0)</f>
        <v>0.91</v>
      </c>
      <c r="Q1159" s="6" cm="1">
        <f t="array" ref="Q1159">IFERROR(INDEX(WDVOA!$W$2:$W$1616,MATCH($G1159&amp;$A1159-1&amp;$B1159,WDVOA!$U$2:$U$19616&amp;WDVOA!$V$2:$V$19616&amp;WDVOA!$B$2:$B$19616,0)),0)</f>
        <v>0</v>
      </c>
      <c r="R1159" s="6" cm="1">
        <f t="array" ref="R1159">IFERROR(INDEX(DVOA!$AC$2:$AC$20095,MATCH($G1159&amp;$A1159-1&amp;$B1159,DVOA!$C$2:$C$20095&amp;DVOA!$A$2:$A$20095&amp;DVOA!$B$2:$B$20095,0)
),0)</f>
        <v>0.01</v>
      </c>
      <c r="S1159" s="6">
        <f t="shared" si="242"/>
        <v>5.0000000000000001E-3</v>
      </c>
      <c r="T1159" s="104">
        <f t="shared" si="246"/>
        <v>-1.02</v>
      </c>
      <c r="U1159" s="104" t="str">
        <f t="shared" si="247"/>
        <v/>
      </c>
      <c r="V1159" s="26" cm="1">
        <f t="array" ref="V1159">IFERROR(IF(E1159="H",INDEX('DVOA Pred'!$G$2:$G$1000,MATCH($F1159&amp;$B1159&amp;$A1159,'DVOA Pred'!$C$2:$C$1000&amp;'DVOA Pred'!$A$2:$A$1000&amp;'DVOA Pred'!$B$2:$B$1000,0)),
INDEX('DVOA Pred'!$H$2:$H$1000,MATCH($F1159&amp;$B1159&amp;$A1159,'DVOA Pred'!$D$2:$D$1000&amp;'DVOA Pred'!$A$2:$A$1000&amp;'DVOA Pred'!$B$2:$B$1000,0))),"")</f>
        <v>7.1999999999999993</v>
      </c>
      <c r="W1159" s="26">
        <f t="shared" si="248"/>
        <v>-4.6999999999999993</v>
      </c>
      <c r="X1159" s="26">
        <f t="shared" si="249"/>
        <v>-4.6999999999999993</v>
      </c>
      <c r="Y1159" s="6">
        <f>IFERROR((PERCENTRANK($L$2:$L$20355,L1159)*Multiples!$B$3)+((PERCENTRANK($W$2:$W$20355,W1159)*(1-Multiples!$B$3))),"")</f>
        <v>0.20699999999999999</v>
      </c>
      <c r="Z1159" s="64"/>
      <c r="AA1159" s="64"/>
      <c r="AB1159" s="24" t="str">
        <f t="shared" si="250"/>
        <v/>
      </c>
      <c r="AC1159" s="24" t="str">
        <f t="shared" si="251"/>
        <v/>
      </c>
      <c r="AD1159" s="24" t="str">
        <f t="shared" si="252"/>
        <v/>
      </c>
      <c r="AE1159" s="99" t="str">
        <f t="shared" si="253"/>
        <v/>
      </c>
      <c r="AF1159" s="99" t="str">
        <f t="shared" si="254"/>
        <v/>
      </c>
      <c r="AG1159" s="64"/>
      <c r="AH1159" s="105"/>
      <c r="AI1159" s="105"/>
      <c r="AJ1159" s="66"/>
    </row>
    <row r="1160" spans="1:36" x14ac:dyDescent="0.25">
      <c r="A1160" s="7">
        <v>2</v>
      </c>
      <c r="B1160" s="5">
        <v>2024</v>
      </c>
      <c r="C1160" s="5" t="str">
        <f t="shared" si="243"/>
        <v>2024 W2</v>
      </c>
      <c r="D1160" s="5">
        <v>494</v>
      </c>
      <c r="E1160" s="5" t="s">
        <v>649</v>
      </c>
      <c r="F1160" s="5" t="s">
        <v>24</v>
      </c>
      <c r="G1160" s="5" t="s">
        <v>5</v>
      </c>
      <c r="H1160" s="5">
        <v>5.5</v>
      </c>
      <c r="I1160" s="61">
        <v>6.5</v>
      </c>
      <c r="J1160" s="62" t="str">
        <f t="shared" si="244"/>
        <v>D-1</v>
      </c>
      <c r="K1160" s="61">
        <f t="shared" si="245"/>
        <v>-1</v>
      </c>
      <c r="L1160" s="228">
        <f>IF(K1160=0,0,
IF(J1160="D0.5",0.5*SUMIFS('Key Numbers'!$C$2:$C$71,'Key Numbers'!$A$2:$A$71,"&gt;="&amp;ABS($I1160),'Key Numbers'!$A$2:$A$71,"&lt;="&amp;ABS($H1160)),
IF(J1160="D-0.5",0.5*-1*SUMIFS('Key Numbers'!$C$2:$C$71,'Key Numbers'!$A$2:$A$71,"&lt;="&amp;ABS($I1160),'Key Numbers'!$A$2:$A$71,"&gt;="&amp;ABS($H1160)),
IF(J1160="F0.5",0.5*SUMIFS('Key Numbers'!$C$2:$C$71,'Key Numbers'!$A$2:$A$71,"&lt;="&amp;ABS($I1160),'Key Numbers'!$A$2:$A$71,"&gt;="&amp;ABS($H1160)),
IF(J1160="F-0.5",0.5*-1*SUMIFS('Key Numbers'!$C$2:$C$71,'Key Numbers'!$A$2:$A$71,"&gt;="&amp;ABS($I1160),'Key Numbers'!$A$2:$A$71,"&lt;="&amp;ABS($H1160)),
IF(AND(LEFT(J1160,1)="F",K1160&lt;0),-1*SUMIFS('Key Numbers'!$C$2:$C$71,'Key Numbers'!$A$2:$A$71,"&gt;="&amp;ABS($I1160),'Key Numbers'!$A$2:$A$71,"&lt;="&amp;ABS($H1160)),
IF(AND(LEFT(J1160,1)="F",K1160&gt;0),SUMIFS('Key Numbers'!$C$2:$C$71,'Key Numbers'!$A$2:$A$71,"&lt;="&amp;ABS($I1160),'Key Numbers'!$A$2:$A$71,"&gt;="&amp;ABS($H1160)),
IF(AND(LEFT(J1160,1)="D",K1160&lt;0),-1*SUMIFS('Key Numbers'!$C$2:$C$71,'Key Numbers'!$A$2:$A$71,"&lt;="&amp;ABS($I1160),'Key Numbers'!$A$2:$A$71,"&gt;="&amp;ABS($H1160)),
SUMIFS('Key Numbers'!$C$2:$C$71,'Key Numbers'!$A$2:$A$71,"&gt;="&amp;ABS($I1160),'Key Numbers'!$A$2:$A$71,"&lt;="&amp;ABS($H1160))))))))))</f>
        <v>-7.3394495412844041E-2</v>
      </c>
      <c r="M1160" s="6" cm="1">
        <f t="array" ref="M1160">IFERROR(INDEX(DVOA!$E$2:$E$20095,MATCH($F1160&amp;$A1160-1&amp;$B1160,DVOA!$C$2:$C$20095&amp;DVOA!$A$2:$A20369&amp;DVOA!$B$2:$B$20095,0)),0)</f>
        <v>-7.5999999999999998E-2</v>
      </c>
      <c r="N1160" s="6" cm="1">
        <f t="array" ref="N1160">IFERROR(INDEX(WDVOA!$W$2:$W$1616,MATCH($F1160&amp;$A1160-1&amp;$B1160,WDVOA!$U$2:$U$19616&amp;WDVOA!$V$2:$V$19616&amp;WDVOA!$B$2:$B$19616,0)),0)</f>
        <v>0</v>
      </c>
      <c r="O1160" s="6" cm="1">
        <f t="array" ref="O1160">IFERROR(INDEX(DVOA!$AC$2:$AC$20095,MATCH($F1160&amp;$A1160-1&amp;$B1160,DVOA!$C$2:$C$20095&amp;DVOA!$A$2:$A$20095&amp;DVOA!$B$2:$B$20095,0)
),0)</f>
        <v>0</v>
      </c>
      <c r="P1160" s="6" cm="1">
        <f t="array" ref="P1160">IFERROR(INDEX(DVOA!$E$2:$E$20095,MATCH($G1160&amp;$A1160-1&amp;$B1160,DVOA!$C$2:$C$20095&amp;DVOA!$A$2:$A20369&amp;DVOA!$B$2:$B$20095,0)),0)</f>
        <v>0.185</v>
      </c>
      <c r="Q1160" s="6" cm="1">
        <f t="array" ref="Q1160">IFERROR(INDEX(WDVOA!$W$2:$W$1616,MATCH($G1160&amp;$A1160-1&amp;$B1160,WDVOA!$U$2:$U$19616&amp;WDVOA!$V$2:$V$19616&amp;WDVOA!$B$2:$B$19616,0)),0)</f>
        <v>0</v>
      </c>
      <c r="R1160" s="6" cm="1">
        <f t="array" ref="R1160">IFERROR(INDEX(DVOA!$AC$2:$AC$20095,MATCH($G1160&amp;$A1160-1&amp;$B1160,DVOA!$C$2:$C$20095&amp;DVOA!$A$2:$A$20095&amp;DVOA!$B$2:$B$20095,0)
),0)</f>
        <v>0</v>
      </c>
      <c r="S1160" s="6" t="str">
        <f>IF(O1160=0,"",AVERAGE(O1160,R1160))</f>
        <v/>
      </c>
      <c r="T1160" s="104">
        <f t="shared" si="246"/>
        <v>-0.26100000000000001</v>
      </c>
      <c r="U1160" s="104" t="str">
        <f t="shared" si="247"/>
        <v/>
      </c>
      <c r="V1160" s="26" cm="1">
        <f t="array" ref="V1160">IFERROR(IF(E1160="H",INDEX('DVOA Pred'!$G$2:$G$1000,MATCH($F1160&amp;$B1160&amp;$A1160,'DVOA Pred'!$C$2:$C$1000&amp;'DVOA Pred'!$A$2:$A$1000&amp;'DVOA Pred'!$B$2:$B$1000,0)),
INDEX('DVOA Pred'!$H$2:$H$1000,MATCH($F1160&amp;$B1160&amp;$A1160,'DVOA Pred'!$D$2:$D$1000&amp;'DVOA Pred'!$A$2:$A$1000&amp;'DVOA Pred'!$B$2:$B$1000,0))),"")</f>
        <v>6</v>
      </c>
      <c r="W1160" s="26">
        <f t="shared" si="248"/>
        <v>-0.5</v>
      </c>
      <c r="X1160" s="26">
        <f t="shared" si="249"/>
        <v>0.5</v>
      </c>
      <c r="Y1160" s="6">
        <f>IFERROR((PERCENTRANK($L$2:$L$20355,L1160)*Multiples!$B$3)+((PERCENTRANK($W$2:$W$20355,W1160)*(1-Multiples!$B$3))),"")</f>
        <v>0.20680000000000001</v>
      </c>
      <c r="Z1160" s="64">
        <v>25</v>
      </c>
      <c r="AA1160" s="64">
        <v>26</v>
      </c>
      <c r="AB1160" s="24">
        <f t="shared" si="250"/>
        <v>-1</v>
      </c>
      <c r="AC1160" s="24">
        <f t="shared" si="251"/>
        <v>4.5</v>
      </c>
      <c r="AD1160" s="24">
        <f t="shared" si="252"/>
        <v>5.5</v>
      </c>
      <c r="AE1160" s="99" t="str">
        <f t="shared" si="253"/>
        <v>Yes</v>
      </c>
      <c r="AF1160" s="99" t="str">
        <f t="shared" si="254"/>
        <v>Yes</v>
      </c>
      <c r="AG1160" s="64"/>
      <c r="AH1160" s="105"/>
      <c r="AI1160" s="105"/>
      <c r="AJ1160" s="66"/>
    </row>
    <row r="1161" spans="1:36" x14ac:dyDescent="0.25">
      <c r="A1161" s="160">
        <v>6</v>
      </c>
      <c r="B1161" s="161">
        <v>2024</v>
      </c>
      <c r="C1161" s="5" t="str">
        <f t="shared" si="243"/>
        <v>2024 W6</v>
      </c>
      <c r="D1161" s="161">
        <v>546</v>
      </c>
      <c r="E1161" s="161" t="s">
        <v>649</v>
      </c>
      <c r="F1161" s="161" t="s">
        <v>38</v>
      </c>
      <c r="G1161" s="161" t="s">
        <v>27</v>
      </c>
      <c r="H1161" s="161">
        <v>-3.5</v>
      </c>
      <c r="I1161" s="162">
        <v>-3.5</v>
      </c>
      <c r="J1161" s="233" t="str">
        <f t="shared" si="244"/>
        <v>F0</v>
      </c>
      <c r="K1161" s="162">
        <f t="shared" si="245"/>
        <v>0</v>
      </c>
      <c r="L1161" s="227">
        <f>IF(K1161=0,0,
IF(J1161="D0.5",0.5*SUMIFS('Key Numbers'!$C$2:$C$71,'Key Numbers'!$A$2:$A$71,"&gt;="&amp;ABS($I1161),'Key Numbers'!$A$2:$A$71,"&lt;="&amp;ABS($H1161)),
IF(J1161="D-0.5",0.5*-1*SUMIFS('Key Numbers'!$C$2:$C$71,'Key Numbers'!$A$2:$A$71,"&lt;="&amp;ABS($I1161),'Key Numbers'!$A$2:$A$71,"&gt;="&amp;ABS($H1161)),
IF(J1161="F0.5",0.5*SUMIFS('Key Numbers'!$C$2:$C$71,'Key Numbers'!$A$2:$A$71,"&lt;="&amp;ABS($I1161),'Key Numbers'!$A$2:$A$71,"&gt;="&amp;ABS($H1161)),
IF(J1161="F-0.5",0.5*-1*SUMIFS('Key Numbers'!$C$2:$C$71,'Key Numbers'!$A$2:$A$71,"&gt;="&amp;ABS($I1161),'Key Numbers'!$A$2:$A$71,"&lt;="&amp;ABS($H1161)),
IF(AND(LEFT(J1161,1)="F",K1161&lt;0),-1*SUMIFS('Key Numbers'!$C$2:$C$71,'Key Numbers'!$A$2:$A$71,"&gt;="&amp;ABS($I1161),'Key Numbers'!$A$2:$A$71,"&lt;="&amp;ABS($H1161)),
IF(AND(LEFT(J1161,1)="F",K1161&gt;0),SUMIFS('Key Numbers'!$C$2:$C$71,'Key Numbers'!$A$2:$A$71,"&lt;="&amp;ABS($I1161),'Key Numbers'!$A$2:$A$71,"&gt;="&amp;ABS($H1161)),
IF(AND(LEFT(J1161,1)="D",K1161&lt;0),-1*SUMIFS('Key Numbers'!$C$2:$C$71,'Key Numbers'!$A$2:$A$71,"&lt;="&amp;ABS($I1161),'Key Numbers'!$A$2:$A$71,"&gt;="&amp;ABS($H1161)),
SUMIFS('Key Numbers'!$C$2:$C$71,'Key Numbers'!$A$2:$A$71,"&gt;="&amp;ABS($I1161),'Key Numbers'!$A$2:$A$71,"&lt;="&amp;ABS($H1161))))))))))</f>
        <v>0</v>
      </c>
      <c r="M1161" s="163" cm="1">
        <f t="array" ref="M1161">IFERROR(INDEX(DVOA!$E$2:$E$20095,MATCH($F1161&amp;$A1161-1&amp;$B1161,DVOA!$C$2:$C$20095&amp;DVOA!$A$2:$A20442&amp;DVOA!$B$2:$B$20095,0)),0)</f>
        <v>5.0999999999999997E-2</v>
      </c>
      <c r="N1161" s="163" cm="1">
        <f t="array" ref="N1161">IFERROR(INDEX(WDVOA!$W$2:$W$1616,MATCH($F1161&amp;$A1161-1&amp;$B1161,WDVOA!$U$2:$U$19616&amp;WDVOA!$V$2:$V$19616&amp;WDVOA!$B$2:$B$19616,0)),0)</f>
        <v>0</v>
      </c>
      <c r="O1161" s="163" cm="1">
        <f t="array" ref="O1161">IFERROR(INDEX(DVOA!$AC$2:$AC$20095,MATCH($F1161&amp;$A1161-1&amp;$B1161,DVOA!$C$2:$C$20095&amp;DVOA!$A$2:$A$20095&amp;DVOA!$B$2:$B$20095,0)
),0)</f>
        <v>0.13600000000000001</v>
      </c>
      <c r="P1161" s="163" cm="1">
        <f t="array" ref="P1161">IFERROR(INDEX(DVOA!$E$2:$E$20095,MATCH($G1161&amp;$A1161-1&amp;$B1161,DVOA!$C$2:$C$20095&amp;DVOA!$A$2:$A20442&amp;DVOA!$B$2:$B$20095,0)),0)</f>
        <v>0.223</v>
      </c>
      <c r="Q1161" s="163" cm="1">
        <f t="array" ref="Q1161">IFERROR(INDEX(WDVOA!$W$2:$W$1616,MATCH($G1161&amp;$A1161-1&amp;$B1161,WDVOA!$U$2:$U$19616&amp;WDVOA!$V$2:$V$19616&amp;WDVOA!$B$2:$B$19616,0)),0)</f>
        <v>0</v>
      </c>
      <c r="R1161" s="163" cm="1">
        <f t="array" ref="R1161">IFERROR(INDEX(DVOA!$AC$2:$AC$20095,MATCH($G1161&amp;$A1161-1&amp;$B1161,DVOA!$C$2:$C$20095&amp;DVOA!$A$2:$A$20095&amp;DVOA!$B$2:$B$20095,0)
),0)</f>
        <v>0.32500000000000001</v>
      </c>
      <c r="S1161" s="163">
        <f>AVERAGE(O1161,R1161)</f>
        <v>0.23050000000000001</v>
      </c>
      <c r="T1161" s="229">
        <f t="shared" si="246"/>
        <v>-0.17200000000000001</v>
      </c>
      <c r="U1161" s="229" t="str">
        <f t="shared" si="247"/>
        <v/>
      </c>
      <c r="V1161" s="164" cm="1">
        <f t="array" ref="V1161">IFERROR(IF(E1161="H",INDEX('DVOA Pred'!$G$2:$G$1000,MATCH($F1161&amp;$B1161&amp;$A1161,'DVOA Pred'!$C$2:$C$1000&amp;'DVOA Pred'!$A$2:$A$1000&amp;'DVOA Pred'!$B$2:$B$1000,0)),
INDEX('DVOA Pred'!$H$2:$H$1000,MATCH($F1161&amp;$B1161&amp;$A1161,'DVOA Pred'!$D$2:$D$1000&amp;'DVOA Pred'!$A$2:$A$1000&amp;'DVOA Pred'!$B$2:$B$1000,0))),"")</f>
        <v>2</v>
      </c>
      <c r="W1161" s="164">
        <f t="shared" si="248"/>
        <v>-5.5</v>
      </c>
      <c r="X1161" s="164">
        <f t="shared" si="249"/>
        <v>-5.5</v>
      </c>
      <c r="Y1161" s="163">
        <f>IFERROR((PERCENTRANK($L$2:$L$20355,L1161)*Multiples!$B$3)+((PERCENTRANK($W$2:$W$20355,W1161)*(1-Multiples!$B$3))),"")</f>
        <v>0.2034</v>
      </c>
      <c r="Z1161" s="165">
        <v>51</v>
      </c>
      <c r="AA1161" s="165">
        <v>27</v>
      </c>
      <c r="AB1161" s="166">
        <f t="shared" si="250"/>
        <v>24</v>
      </c>
      <c r="AC1161" s="166">
        <f t="shared" si="251"/>
        <v>20.5</v>
      </c>
      <c r="AD1161" s="166">
        <f t="shared" si="252"/>
        <v>20.5</v>
      </c>
      <c r="AE1161" s="167" t="str">
        <f t="shared" si="253"/>
        <v>Yes</v>
      </c>
      <c r="AF1161" s="167" t="str">
        <f t="shared" si="254"/>
        <v>Yes</v>
      </c>
      <c r="AG1161" s="165" t="s">
        <v>652</v>
      </c>
      <c r="AH1161" s="155"/>
      <c r="AI1161" s="236">
        <v>3</v>
      </c>
      <c r="AJ1161" s="181" t="s">
        <v>681</v>
      </c>
    </row>
    <row r="1162" spans="1:36" x14ac:dyDescent="0.25">
      <c r="A1162" s="7">
        <v>2</v>
      </c>
      <c r="B1162" s="5">
        <v>2024</v>
      </c>
      <c r="C1162" s="5" t="str">
        <f t="shared" si="243"/>
        <v>2024 W2</v>
      </c>
      <c r="D1162" s="5">
        <v>486</v>
      </c>
      <c r="E1162" s="5" t="s">
        <v>649</v>
      </c>
      <c r="F1162" s="5" t="s">
        <v>38</v>
      </c>
      <c r="G1162" s="5" t="s">
        <v>21</v>
      </c>
      <c r="H1162" s="5">
        <v>6.5</v>
      </c>
      <c r="I1162" s="61">
        <v>7.5</v>
      </c>
      <c r="J1162" s="62" t="str">
        <f t="shared" si="244"/>
        <v>D-1</v>
      </c>
      <c r="K1162" s="61">
        <f t="shared" si="245"/>
        <v>-1</v>
      </c>
      <c r="L1162" s="228">
        <f>IF(K1162=0,0,
IF(J1162="D0.5",0.5*SUMIFS('Key Numbers'!$C$2:$C$71,'Key Numbers'!$A$2:$A$71,"&gt;="&amp;ABS($I1162),'Key Numbers'!$A$2:$A$71,"&lt;="&amp;ABS($H1162)),
IF(J1162="D-0.5",0.5*-1*SUMIFS('Key Numbers'!$C$2:$C$71,'Key Numbers'!$A$2:$A$71,"&lt;="&amp;ABS($I1162),'Key Numbers'!$A$2:$A$71,"&gt;="&amp;ABS($H1162)),
IF(J1162="F0.5",0.5*SUMIFS('Key Numbers'!$C$2:$C$71,'Key Numbers'!$A$2:$A$71,"&lt;="&amp;ABS($I1162),'Key Numbers'!$A$2:$A$71,"&gt;="&amp;ABS($H1162)),
IF(J1162="F-0.5",0.5*-1*SUMIFS('Key Numbers'!$C$2:$C$71,'Key Numbers'!$A$2:$A$71,"&gt;="&amp;ABS($I1162),'Key Numbers'!$A$2:$A$71,"&lt;="&amp;ABS($H1162)),
IF(AND(LEFT(J1162,1)="F",K1162&lt;0),-1*SUMIFS('Key Numbers'!$C$2:$C$71,'Key Numbers'!$A$2:$A$71,"&gt;="&amp;ABS($I1162),'Key Numbers'!$A$2:$A$71,"&lt;="&amp;ABS($H1162)),
IF(AND(LEFT(J1162,1)="F",K1162&gt;0),SUMIFS('Key Numbers'!$C$2:$C$71,'Key Numbers'!$A$2:$A$71,"&lt;="&amp;ABS($I1162),'Key Numbers'!$A$2:$A$71,"&gt;="&amp;ABS($H1162)),
IF(AND(LEFT(J1162,1)="D",K1162&lt;0),-1*SUMIFS('Key Numbers'!$C$2:$C$71,'Key Numbers'!$A$2:$A$71,"&lt;="&amp;ABS($I1162),'Key Numbers'!$A$2:$A$71,"&gt;="&amp;ABS($H1162)),
SUMIFS('Key Numbers'!$C$2:$C$71,'Key Numbers'!$A$2:$A$71,"&gt;="&amp;ABS($I1162),'Key Numbers'!$A$2:$A$71,"&lt;="&amp;ABS($H1162))))))))))</f>
        <v>-8.2568807339449546E-2</v>
      </c>
      <c r="M1162" s="6" cm="1">
        <f t="array" ref="M1162">IFERROR(INDEX(DVOA!$E$2:$E$20095,MATCH($F1162&amp;$A1162-1&amp;$B1162,DVOA!$C$2:$C$20095&amp;DVOA!$A$2:$A20360&amp;DVOA!$B$2:$B$20095,0)),0)</f>
        <v>0.33799999999999997</v>
      </c>
      <c r="N1162" s="6" cm="1">
        <f t="array" ref="N1162">IFERROR(INDEX(WDVOA!$W$2:$W$1616,MATCH($F1162&amp;$A1162-1&amp;$B1162,WDVOA!$U$2:$U$19616&amp;WDVOA!$V$2:$V$19616&amp;WDVOA!$B$2:$B$19616,0)),0)</f>
        <v>0</v>
      </c>
      <c r="O1162" s="6" cm="1">
        <f t="array" ref="O1162">IFERROR(INDEX(DVOA!$AC$2:$AC$20095,MATCH($F1162&amp;$A1162-1&amp;$B1162,DVOA!$C$2:$C$20095&amp;DVOA!$A$2:$A$20095&amp;DVOA!$B$2:$B$20095,0)
),0)</f>
        <v>0</v>
      </c>
      <c r="P1162" s="6" cm="1">
        <f t="array" ref="P1162">IFERROR(INDEX(DVOA!$E$2:$E$20095,MATCH($G1162&amp;$A1162-1&amp;$B1162,DVOA!$C$2:$C$20095&amp;DVOA!$A$2:$A20360&amp;DVOA!$B$2:$B$20095,0)),0)</f>
        <v>0.10800000000000001</v>
      </c>
      <c r="Q1162" s="6" cm="1">
        <f t="array" ref="Q1162">IFERROR(INDEX(WDVOA!$W$2:$W$1616,MATCH($G1162&amp;$A1162-1&amp;$B1162,WDVOA!$U$2:$U$19616&amp;WDVOA!$V$2:$V$19616&amp;WDVOA!$B$2:$B$19616,0)),0)</f>
        <v>0</v>
      </c>
      <c r="R1162" s="6" cm="1">
        <f t="array" ref="R1162">IFERROR(INDEX(DVOA!$AC$2:$AC$20095,MATCH($G1162&amp;$A1162-1&amp;$B1162,DVOA!$C$2:$C$20095&amp;DVOA!$A$2:$A$20095&amp;DVOA!$B$2:$B$20095,0)
),0)</f>
        <v>0</v>
      </c>
      <c r="S1162" s="6" t="str">
        <f>IF(O1162=0,"",AVERAGE(O1162,R1162))</f>
        <v/>
      </c>
      <c r="T1162" s="104">
        <f t="shared" si="246"/>
        <v>0.22999999999999995</v>
      </c>
      <c r="U1162" s="104" t="str">
        <f t="shared" si="247"/>
        <v/>
      </c>
      <c r="V1162" s="26" cm="1">
        <f t="array" ref="V1162">IFERROR(IF(E1162="H",INDEX('DVOA Pred'!$G$2:$G$1000,MATCH($F1162&amp;$B1162&amp;$A1162,'DVOA Pred'!$C$2:$C$1000&amp;'DVOA Pred'!$A$2:$A$1000&amp;'DVOA Pred'!$B$2:$B$1000,0)),
INDEX('DVOA Pred'!$H$2:$H$1000,MATCH($F1162&amp;$B1162&amp;$A1162,'DVOA Pred'!$D$2:$D$1000&amp;'DVOA Pred'!$A$2:$A$1000&amp;'DVOA Pred'!$B$2:$B$1000,0))),"")</f>
        <v>7</v>
      </c>
      <c r="W1162" s="26">
        <f t="shared" si="248"/>
        <v>-0.5</v>
      </c>
      <c r="X1162" s="26">
        <f t="shared" si="249"/>
        <v>0.5</v>
      </c>
      <c r="Y1162" s="6">
        <f>IFERROR((PERCENTRANK($L$2:$L$20355,L1162)*Multiples!$B$3)+((PERCENTRANK($W$2:$W$20355,W1162)*(1-Multiples!$B$3))),"")</f>
        <v>0.20080000000000001</v>
      </c>
      <c r="Z1162" s="64">
        <v>20</v>
      </c>
      <c r="AA1162" s="64">
        <v>16</v>
      </c>
      <c r="AB1162" s="24">
        <f t="shared" si="250"/>
        <v>4</v>
      </c>
      <c r="AC1162" s="24">
        <f t="shared" si="251"/>
        <v>10.5</v>
      </c>
      <c r="AD1162" s="24">
        <f t="shared" si="252"/>
        <v>11.5</v>
      </c>
      <c r="AE1162" s="99" t="str">
        <f t="shared" si="253"/>
        <v>Yes</v>
      </c>
      <c r="AF1162" s="99" t="str">
        <f t="shared" si="254"/>
        <v>Yes</v>
      </c>
      <c r="AG1162" s="64"/>
      <c r="AH1162" s="105"/>
      <c r="AI1162" s="105"/>
      <c r="AJ1162" s="66"/>
    </row>
    <row r="1163" spans="1:36" x14ac:dyDescent="0.25">
      <c r="A1163" s="160">
        <v>4</v>
      </c>
      <c r="B1163" s="161">
        <v>2024</v>
      </c>
      <c r="C1163" s="5" t="str">
        <f t="shared" si="243"/>
        <v>2024 W4</v>
      </c>
      <c r="D1163" s="161">
        <v>520</v>
      </c>
      <c r="E1163" s="161" t="s">
        <v>649</v>
      </c>
      <c r="F1163" s="161" t="s">
        <v>7</v>
      </c>
      <c r="G1163" s="161" t="s">
        <v>38</v>
      </c>
      <c r="H1163" s="161">
        <v>-2.5</v>
      </c>
      <c r="I1163" s="162">
        <v>-1</v>
      </c>
      <c r="J1163" s="233" t="str">
        <f t="shared" si="244"/>
        <v>F-1.5</v>
      </c>
      <c r="K1163" s="162">
        <f t="shared" si="245"/>
        <v>-1.5</v>
      </c>
      <c r="L1163" s="227">
        <f>IF(K1163=0,0,
IF(J1163="D0.5",0.5*SUMIFS('Key Numbers'!$C$2:$C$71,'Key Numbers'!$A$2:$A$71,"&gt;="&amp;ABS($I1163),'Key Numbers'!$A$2:$A$71,"&lt;="&amp;ABS($H1163)),
IF(J1163="D-0.5",0.5*-1*SUMIFS('Key Numbers'!$C$2:$C$71,'Key Numbers'!$A$2:$A$71,"&lt;="&amp;ABS($I1163),'Key Numbers'!$A$2:$A$71,"&gt;="&amp;ABS($H1163)),
IF(J1163="F0.5",0.5*SUMIFS('Key Numbers'!$C$2:$C$71,'Key Numbers'!$A$2:$A$71,"&lt;="&amp;ABS($I1163),'Key Numbers'!$A$2:$A$71,"&gt;="&amp;ABS($H1163)),
IF(J1163="F-0.5",0.5*-1*SUMIFS('Key Numbers'!$C$2:$C$71,'Key Numbers'!$A$2:$A$71,"&gt;="&amp;ABS($I1163),'Key Numbers'!$A$2:$A$71,"&lt;="&amp;ABS($H1163)),
IF(AND(LEFT(J1163,1)="F",K1163&lt;0),-1*SUMIFS('Key Numbers'!$C$2:$C$71,'Key Numbers'!$A$2:$A$71,"&gt;="&amp;ABS($I1163),'Key Numbers'!$A$2:$A$71,"&lt;="&amp;ABS($H1163)),
IF(AND(LEFT(J1163,1)="F",K1163&gt;0),SUMIFS('Key Numbers'!$C$2:$C$71,'Key Numbers'!$A$2:$A$71,"&lt;="&amp;ABS($I1163),'Key Numbers'!$A$2:$A$71,"&gt;="&amp;ABS($H1163)),
IF(AND(LEFT(J1163,1)="D",K1163&lt;0),-1*SUMIFS('Key Numbers'!$C$2:$C$71,'Key Numbers'!$A$2:$A$71,"&lt;="&amp;ABS($I1163),'Key Numbers'!$A$2:$A$71,"&gt;="&amp;ABS($H1163)),
SUMIFS('Key Numbers'!$C$2:$C$71,'Key Numbers'!$A$2:$A$71,"&gt;="&amp;ABS($I1163),'Key Numbers'!$A$2:$A$71,"&lt;="&amp;ABS($H1163))))))))))</f>
        <v>-0.11009174311926606</v>
      </c>
      <c r="M1163" s="163" cm="1">
        <f t="array" ref="M1163">IFERROR(INDEX(DVOA!$E$2:$E$20095,MATCH($F1163&amp;$A1163-1&amp;$B1163,DVOA!$C$2:$C$20095&amp;DVOA!$A$2:$A20396&amp;DVOA!$B$2:$B$20095,0)),0)</f>
        <v>-4.0999999999999995E-2</v>
      </c>
      <c r="N1163" s="163" cm="1">
        <f t="array" ref="N1163">IFERROR(INDEX(WDVOA!$W$2:$W$1616,MATCH($F1163&amp;$A1163-1&amp;$B1163,WDVOA!$U$2:$U$19616&amp;WDVOA!$V$2:$V$19616&amp;WDVOA!$B$2:$B$19616,0)),0)</f>
        <v>0</v>
      </c>
      <c r="O1163" s="163" cm="1">
        <f t="array" ref="O1163">IFERROR(INDEX(DVOA!$AC$2:$AC$20095,MATCH($F1163&amp;$A1163-1&amp;$B1163,DVOA!$C$2:$C$20095&amp;DVOA!$A$2:$A$20095&amp;DVOA!$B$2:$B$20095,0)
),0)</f>
        <v>-0.13400000000000001</v>
      </c>
      <c r="P1163" s="163" cm="1">
        <f t="array" ref="P1163">IFERROR(INDEX(DVOA!$E$2:$E$20095,MATCH($G1163&amp;$A1163-1&amp;$B1163,DVOA!$C$2:$C$20095&amp;DVOA!$A$2:$A20396&amp;DVOA!$B$2:$B$20095,0)),0)</f>
        <v>-0.109</v>
      </c>
      <c r="Q1163" s="163" cm="1">
        <f t="array" ref="Q1163">IFERROR(INDEX(WDVOA!$W$2:$W$1616,MATCH($G1163&amp;$A1163-1&amp;$B1163,WDVOA!$U$2:$U$19616&amp;WDVOA!$V$2:$V$19616&amp;WDVOA!$B$2:$B$19616,0)),0)</f>
        <v>0</v>
      </c>
      <c r="R1163" s="163" cm="1">
        <f t="array" ref="R1163">IFERROR(INDEX(DVOA!$AC$2:$AC$20095,MATCH($G1163&amp;$A1163-1&amp;$B1163,DVOA!$C$2:$C$20095&amp;DVOA!$A$2:$A$20095&amp;DVOA!$B$2:$B$20095,0)
),0)</f>
        <v>1.7000000000000001E-2</v>
      </c>
      <c r="S1163" s="163">
        <f>AVERAGE(O1163,R1163)</f>
        <v>-5.8500000000000003E-2</v>
      </c>
      <c r="T1163" s="229">
        <f t="shared" si="246"/>
        <v>6.8000000000000005E-2</v>
      </c>
      <c r="U1163" s="229" t="str">
        <f t="shared" si="247"/>
        <v/>
      </c>
      <c r="V1163" s="164" cm="1">
        <f t="array" ref="V1163">IFERROR(IF(E1163="H",INDEX('DVOA Pred'!$G$2:$G$1000,MATCH($F1163&amp;$B1163&amp;$A1163,'DVOA Pred'!$C$2:$C$1000&amp;'DVOA Pred'!$A$2:$A$1000&amp;'DVOA Pred'!$B$2:$B$1000,0)),
INDEX('DVOA Pred'!$H$2:$H$1000,MATCH($F1163&amp;$B1163&amp;$A1163,'DVOA Pred'!$D$2:$D$1000&amp;'DVOA Pred'!$A$2:$A$1000&amp;'DVOA Pred'!$B$2:$B$1000,0))),"")</f>
        <v>-2.1999999999999993</v>
      </c>
      <c r="W1163" s="164">
        <f t="shared" si="248"/>
        <v>-0.30000000000000071</v>
      </c>
      <c r="X1163" s="164">
        <f t="shared" si="249"/>
        <v>1.1999999999999993</v>
      </c>
      <c r="Y1163" s="163">
        <f>IFERROR((PERCENTRANK($L$2:$L$20355,L1163)*Multiples!$B$3)+((PERCENTRANK($W$2:$W$20355,W1163)*(1-Multiples!$B$3))),"")</f>
        <v>0.19820000000000002</v>
      </c>
      <c r="Z1163" s="165">
        <v>16</v>
      </c>
      <c r="AA1163" s="165">
        <v>33</v>
      </c>
      <c r="AB1163" s="166">
        <f t="shared" si="250"/>
        <v>-17</v>
      </c>
      <c r="AC1163" s="166">
        <f t="shared" si="251"/>
        <v>-19.5</v>
      </c>
      <c r="AD1163" s="166">
        <f t="shared" si="252"/>
        <v>-18</v>
      </c>
      <c r="AE1163" s="167" t="str">
        <f t="shared" si="253"/>
        <v>No</v>
      </c>
      <c r="AF1163" s="167" t="str">
        <f t="shared" si="254"/>
        <v>No</v>
      </c>
      <c r="AG1163" s="165"/>
      <c r="AH1163" s="155"/>
      <c r="AI1163" s="155"/>
      <c r="AJ1163" s="180" t="s">
        <v>669</v>
      </c>
    </row>
    <row r="1164" spans="1:36" x14ac:dyDescent="0.25">
      <c r="A1164" s="7">
        <v>2</v>
      </c>
      <c r="B1164" s="5">
        <v>2024</v>
      </c>
      <c r="C1164" s="5" t="str">
        <f t="shared" si="243"/>
        <v>2024 W2</v>
      </c>
      <c r="D1164" s="5">
        <v>497</v>
      </c>
      <c r="E1164" s="5" t="s">
        <v>651</v>
      </c>
      <c r="F1164" s="5" t="s">
        <v>7</v>
      </c>
      <c r="G1164" s="5" t="s">
        <v>43</v>
      </c>
      <c r="H1164" s="5">
        <v>-6.5</v>
      </c>
      <c r="I1164" s="61">
        <v>-5.5</v>
      </c>
      <c r="J1164" s="62" t="str">
        <f t="shared" si="244"/>
        <v>F-1</v>
      </c>
      <c r="K1164" s="61">
        <f t="shared" si="245"/>
        <v>-1</v>
      </c>
      <c r="L1164" s="228">
        <f>IF(K1164=0,0,
IF(J1164="D0.5",0.5*SUMIFS('Key Numbers'!$C$2:$C$71,'Key Numbers'!$A$2:$A$71,"&gt;="&amp;ABS($I1164),'Key Numbers'!$A$2:$A$71,"&lt;="&amp;ABS($H1164)),
IF(J1164="D-0.5",0.5*-1*SUMIFS('Key Numbers'!$C$2:$C$71,'Key Numbers'!$A$2:$A$71,"&lt;="&amp;ABS($I1164),'Key Numbers'!$A$2:$A$71,"&gt;="&amp;ABS($H1164)),
IF(J1164="F0.5",0.5*SUMIFS('Key Numbers'!$C$2:$C$71,'Key Numbers'!$A$2:$A$71,"&lt;="&amp;ABS($I1164),'Key Numbers'!$A$2:$A$71,"&gt;="&amp;ABS($H1164)),
IF(J1164="F-0.5",0.5*-1*SUMIFS('Key Numbers'!$C$2:$C$71,'Key Numbers'!$A$2:$A$71,"&gt;="&amp;ABS($I1164),'Key Numbers'!$A$2:$A$71,"&lt;="&amp;ABS($H1164)),
IF(AND(LEFT(J1164,1)="F",K1164&lt;0),-1*SUMIFS('Key Numbers'!$C$2:$C$71,'Key Numbers'!$A$2:$A$71,"&gt;="&amp;ABS($I1164),'Key Numbers'!$A$2:$A$71,"&lt;="&amp;ABS($H1164)),
IF(AND(LEFT(J1164,1)="F",K1164&gt;0),SUMIFS('Key Numbers'!$C$2:$C$71,'Key Numbers'!$A$2:$A$71,"&lt;="&amp;ABS($I1164),'Key Numbers'!$A$2:$A$71,"&gt;="&amp;ABS($H1164)),
IF(AND(LEFT(J1164,1)="D",K1164&lt;0),-1*SUMIFS('Key Numbers'!$C$2:$C$71,'Key Numbers'!$A$2:$A$71,"&lt;="&amp;ABS($I1164),'Key Numbers'!$A$2:$A$71,"&gt;="&amp;ABS($H1164)),
SUMIFS('Key Numbers'!$C$2:$C$71,'Key Numbers'!$A$2:$A$71,"&gt;="&amp;ABS($I1164),'Key Numbers'!$A$2:$A$71,"&lt;="&amp;ABS($H1164))))))))))</f>
        <v>-7.3394495412844041E-2</v>
      </c>
      <c r="M1164" s="6" cm="1">
        <f t="array" ref="M1164">IFERROR(INDEX(DVOA!$E$2:$E$20095,MATCH($F1164&amp;$A1164-1&amp;$B1164,DVOA!$C$2:$C$20095&amp;DVOA!$A$2:$A20375&amp;DVOA!$B$2:$B$20095,0)),0)</f>
        <v>-9.3000000000000013E-2</v>
      </c>
      <c r="N1164" s="6" cm="1">
        <f t="array" ref="N1164">IFERROR(INDEX(WDVOA!$W$2:$W$1616,MATCH($F1164&amp;$A1164-1&amp;$B1164,WDVOA!$U$2:$U$19616&amp;WDVOA!$V$2:$V$19616&amp;WDVOA!$B$2:$B$19616,0)),0)</f>
        <v>0</v>
      </c>
      <c r="O1164" s="6" cm="1">
        <f t="array" ref="O1164">IFERROR(INDEX(DVOA!$AC$2:$AC$20095,MATCH($F1164&amp;$A1164-1&amp;$B1164,DVOA!$C$2:$C$20095&amp;DVOA!$A$2:$A$20095&amp;DVOA!$B$2:$B$20095,0)
),0)</f>
        <v>0</v>
      </c>
      <c r="P1164" s="6" cm="1">
        <f t="array" ref="P1164">IFERROR(INDEX(DVOA!$E$2:$E$20095,MATCH($G1164&amp;$A1164-1&amp;$B1164,DVOA!$C$2:$C$20095&amp;DVOA!$A$2:$A20375&amp;DVOA!$B$2:$B$20095,0)),0)</f>
        <v>-3.2000000000000001E-2</v>
      </c>
      <c r="Q1164" s="6" cm="1">
        <f t="array" ref="Q1164">IFERROR(INDEX(WDVOA!$W$2:$W$1616,MATCH($G1164&amp;$A1164-1&amp;$B1164,WDVOA!$U$2:$U$19616&amp;WDVOA!$V$2:$V$19616&amp;WDVOA!$B$2:$B$19616,0)),0)</f>
        <v>0</v>
      </c>
      <c r="R1164" s="6" cm="1">
        <f t="array" ref="R1164">IFERROR(INDEX(DVOA!$AC$2:$AC$20095,MATCH($G1164&amp;$A1164-1&amp;$B1164,DVOA!$C$2:$C$20095&amp;DVOA!$A$2:$A$20095&amp;DVOA!$B$2:$B$20095,0)
),0)</f>
        <v>0</v>
      </c>
      <c r="S1164" s="6" t="str">
        <f>IF(O1164=0,"",AVERAGE(O1164,R1164))</f>
        <v/>
      </c>
      <c r="T1164" s="104">
        <f t="shared" si="246"/>
        <v>-6.1000000000000013E-2</v>
      </c>
      <c r="U1164" s="104" t="str">
        <f t="shared" si="247"/>
        <v/>
      </c>
      <c r="V1164" s="26" cm="1">
        <f t="array" ref="V1164">IFERROR(IF(E1164="H",INDEX('DVOA Pred'!$G$2:$G$1000,MATCH($F1164&amp;$B1164&amp;$A1164,'DVOA Pred'!$C$2:$C$1000&amp;'DVOA Pred'!$A$2:$A$1000&amp;'DVOA Pred'!$B$2:$B$1000,0)),
INDEX('DVOA Pred'!$H$2:$H$1000,MATCH($F1164&amp;$B1164&amp;$A1164,'DVOA Pred'!$D$2:$D$1000&amp;'DVOA Pred'!$A$2:$A$1000&amp;'DVOA Pred'!$B$2:$B$1000,0))),"")</f>
        <v>-5.8999999999999986</v>
      </c>
      <c r="W1164" s="26">
        <f t="shared" si="248"/>
        <v>-0.60000000000000142</v>
      </c>
      <c r="X1164" s="26">
        <f t="shared" si="249"/>
        <v>0.39999999999999858</v>
      </c>
      <c r="Y1164" s="6">
        <f>IFERROR((PERCENTRANK($L$2:$L$20355,L1164)*Multiples!$B$3)+((PERCENTRANK($W$2:$W$20355,W1164)*(1-Multiples!$B$3))),"")</f>
        <v>0.1976</v>
      </c>
      <c r="Z1164" s="64">
        <v>21</v>
      </c>
      <c r="AA1164" s="64">
        <v>22</v>
      </c>
      <c r="AB1164" s="24">
        <f t="shared" si="250"/>
        <v>-1</v>
      </c>
      <c r="AC1164" s="24">
        <f t="shared" si="251"/>
        <v>-7.5</v>
      </c>
      <c r="AD1164" s="24">
        <f t="shared" si="252"/>
        <v>-6.5</v>
      </c>
      <c r="AE1164" s="99" t="str">
        <f t="shared" si="253"/>
        <v>No</v>
      </c>
      <c r="AF1164" s="99" t="str">
        <f t="shared" si="254"/>
        <v>No</v>
      </c>
      <c r="AG1164" s="64"/>
      <c r="AH1164" s="105"/>
      <c r="AI1164" s="105"/>
      <c r="AJ1164" s="66"/>
    </row>
    <row r="1165" spans="1:36" x14ac:dyDescent="0.25">
      <c r="A1165" s="7">
        <v>2</v>
      </c>
      <c r="B1165" s="5">
        <v>2024</v>
      </c>
      <c r="C1165" s="5" t="str">
        <f t="shared" si="243"/>
        <v>2024 W2</v>
      </c>
      <c r="D1165" s="5">
        <v>491</v>
      </c>
      <c r="E1165" s="5" t="s">
        <v>649</v>
      </c>
      <c r="F1165" s="5" t="s">
        <v>35</v>
      </c>
      <c r="G1165" s="5" t="s">
        <v>20</v>
      </c>
      <c r="H1165" s="5">
        <v>-3.5</v>
      </c>
      <c r="I1165" s="61">
        <v>-2.5</v>
      </c>
      <c r="J1165" s="62" t="str">
        <f t="shared" si="244"/>
        <v>F-1</v>
      </c>
      <c r="K1165" s="61">
        <f t="shared" si="245"/>
        <v>-1</v>
      </c>
      <c r="L1165" s="228">
        <f>IF(K1165=0,0,
IF(J1165="D0.5",0.5*SUMIFS('Key Numbers'!$C$2:$C$71,'Key Numbers'!$A$2:$A$71,"&gt;="&amp;ABS($I1165),'Key Numbers'!$A$2:$A$71,"&lt;="&amp;ABS($H1165)),
IF(J1165="D-0.5",0.5*-1*SUMIFS('Key Numbers'!$C$2:$C$71,'Key Numbers'!$A$2:$A$71,"&lt;="&amp;ABS($I1165),'Key Numbers'!$A$2:$A$71,"&gt;="&amp;ABS($H1165)),
IF(J1165="F0.5",0.5*SUMIFS('Key Numbers'!$C$2:$C$71,'Key Numbers'!$A$2:$A$71,"&lt;="&amp;ABS($I1165),'Key Numbers'!$A$2:$A$71,"&gt;="&amp;ABS($H1165)),
IF(J1165="F-0.5",0.5*-1*SUMIFS('Key Numbers'!$C$2:$C$71,'Key Numbers'!$A$2:$A$71,"&gt;="&amp;ABS($I1165),'Key Numbers'!$A$2:$A$71,"&lt;="&amp;ABS($H1165)),
IF(AND(LEFT(J1165,1)="F",K1165&lt;0),-1*SUMIFS('Key Numbers'!$C$2:$C$71,'Key Numbers'!$A$2:$A$71,"&gt;="&amp;ABS($I1165),'Key Numbers'!$A$2:$A$71,"&lt;="&amp;ABS($H1165)),
IF(AND(LEFT(J1165,1)="F",K1165&gt;0),SUMIFS('Key Numbers'!$C$2:$C$71,'Key Numbers'!$A$2:$A$71,"&lt;="&amp;ABS($I1165),'Key Numbers'!$A$2:$A$71,"&gt;="&amp;ABS($H1165)),
IF(AND(LEFT(J1165,1)="D",K1165&lt;0),-1*SUMIFS('Key Numbers'!$C$2:$C$71,'Key Numbers'!$A$2:$A$71,"&lt;="&amp;ABS($I1165),'Key Numbers'!$A$2:$A$71,"&gt;="&amp;ABS($H1165)),
SUMIFS('Key Numbers'!$C$2:$C$71,'Key Numbers'!$A$2:$A$71,"&gt;="&amp;ABS($I1165),'Key Numbers'!$A$2:$A$71,"&lt;="&amp;ABS($H1165))))))))))</f>
        <v>-0.14495412844036698</v>
      </c>
      <c r="M1165" s="6" cm="1">
        <f t="array" ref="M1165">IFERROR(INDEX(DVOA!$E$2:$E$20095,MATCH($F1165&amp;$A1165-1&amp;$B1165,DVOA!$C$2:$C$20095&amp;DVOA!$A$2:$A20376&amp;DVOA!$B$2:$B$20095,0)),0)</f>
        <v>9.0000000000000011E-3</v>
      </c>
      <c r="N1165" s="6" cm="1">
        <f t="array" ref="N1165">IFERROR(INDEX(WDVOA!$W$2:$W$1616,MATCH($F1165&amp;$A1165-1&amp;$B1165,WDVOA!$U$2:$U$19616&amp;WDVOA!$V$2:$V$19616&amp;WDVOA!$B$2:$B$19616,0)),0)</f>
        <v>0</v>
      </c>
      <c r="O1165" s="6" cm="1">
        <f t="array" ref="O1165">IFERROR(INDEX(DVOA!$AC$2:$AC$20095,MATCH($F1165&amp;$A1165-1&amp;$B1165,DVOA!$C$2:$C$20095&amp;DVOA!$A$2:$A$20095&amp;DVOA!$B$2:$B$20095,0)
),0)</f>
        <v>0</v>
      </c>
      <c r="P1165" s="6" cm="1">
        <f t="array" ref="P1165">IFERROR(INDEX(DVOA!$E$2:$E$20095,MATCH($G1165&amp;$A1165-1&amp;$B1165,DVOA!$C$2:$C$20095&amp;DVOA!$A$2:$A20376&amp;DVOA!$B$2:$B$20095,0)),0)</f>
        <v>-0.01</v>
      </c>
      <c r="Q1165" s="6" cm="1">
        <f t="array" ref="Q1165">IFERROR(INDEX(WDVOA!$W$2:$W$1616,MATCH($G1165&amp;$A1165-1&amp;$B1165,WDVOA!$U$2:$U$19616&amp;WDVOA!$V$2:$V$19616&amp;WDVOA!$B$2:$B$19616,0)),0)</f>
        <v>0</v>
      </c>
      <c r="R1165" s="6" cm="1">
        <f t="array" ref="R1165">IFERROR(INDEX(DVOA!$AC$2:$AC$20095,MATCH($G1165&amp;$A1165-1&amp;$B1165,DVOA!$C$2:$C$20095&amp;DVOA!$A$2:$A$20095&amp;DVOA!$B$2:$B$20095,0)
),0)</f>
        <v>0</v>
      </c>
      <c r="S1165" s="6" t="str">
        <f>IF(O1165=0,"",AVERAGE(O1165,R1165))</f>
        <v/>
      </c>
      <c r="T1165" s="104">
        <f t="shared" si="246"/>
        <v>1.9000000000000003E-2</v>
      </c>
      <c r="U1165" s="104" t="str">
        <f t="shared" si="247"/>
        <v/>
      </c>
      <c r="V1165" s="26" cm="1">
        <f t="array" ref="V1165">IFERROR(IF(E1165="H",INDEX('DVOA Pred'!$G$2:$G$1000,MATCH($F1165&amp;$B1165&amp;$A1165,'DVOA Pred'!$C$2:$C$1000&amp;'DVOA Pred'!$A$2:$A$1000&amp;'DVOA Pred'!$B$2:$B$1000,0)),
INDEX('DVOA Pred'!$H$2:$H$1000,MATCH($F1165&amp;$B1165&amp;$A1165,'DVOA Pred'!$D$2:$D$1000&amp;'DVOA Pred'!$A$2:$A$1000&amp;'DVOA Pred'!$B$2:$B$1000,0))),"")</f>
        <v>-3.3000000000000007</v>
      </c>
      <c r="W1165" s="26">
        <f t="shared" si="248"/>
        <v>-0.19999999999999929</v>
      </c>
      <c r="X1165" s="26">
        <f t="shared" si="249"/>
        <v>0.80000000000000071</v>
      </c>
      <c r="Y1165" s="6">
        <f>IFERROR((PERCENTRANK($L$2:$L$20355,L1165)*Multiples!$B$3)+((PERCENTRANK($W$2:$W$20355,W1165)*(1-Multiples!$B$3))),"")</f>
        <v>0.19500000000000001</v>
      </c>
      <c r="Z1165" s="64">
        <v>10</v>
      </c>
      <c r="AA1165" s="64">
        <v>16</v>
      </c>
      <c r="AB1165" s="24">
        <f t="shared" si="250"/>
        <v>-6</v>
      </c>
      <c r="AC1165" s="24">
        <f t="shared" si="251"/>
        <v>-9.5</v>
      </c>
      <c r="AD1165" s="24">
        <f t="shared" si="252"/>
        <v>-8.5</v>
      </c>
      <c r="AE1165" s="99" t="str">
        <f t="shared" si="253"/>
        <v>No</v>
      </c>
      <c r="AF1165" s="99" t="str">
        <f t="shared" si="254"/>
        <v>No</v>
      </c>
      <c r="AG1165" s="64"/>
      <c r="AH1165" s="105"/>
      <c r="AI1165" s="105"/>
      <c r="AJ1165" s="66"/>
    </row>
    <row r="1166" spans="1:36" x14ac:dyDescent="0.25">
      <c r="A1166" s="7">
        <v>2</v>
      </c>
      <c r="B1166" s="5">
        <v>2024</v>
      </c>
      <c r="C1166" s="5" t="str">
        <f t="shared" si="243"/>
        <v>2024 W2</v>
      </c>
      <c r="D1166" s="5">
        <v>489</v>
      </c>
      <c r="E1166" s="5" t="s">
        <v>651</v>
      </c>
      <c r="F1166" s="5" t="s">
        <v>12</v>
      </c>
      <c r="G1166" s="5" t="s">
        <v>10</v>
      </c>
      <c r="H1166" s="5">
        <v>-3.5</v>
      </c>
      <c r="I1166" s="61">
        <v>-3</v>
      </c>
      <c r="J1166" s="62" t="str">
        <f t="shared" si="244"/>
        <v>F-0.5</v>
      </c>
      <c r="K1166" s="61">
        <f t="shared" si="245"/>
        <v>-0.5</v>
      </c>
      <c r="L1166" s="228">
        <f>IF(K1166=0,0,
IF(J1166="D0.5",0.5*SUMIFS('Key Numbers'!$C$2:$C$71,'Key Numbers'!$A$2:$A$71,"&gt;="&amp;ABS($I1166),'Key Numbers'!$A$2:$A$71,"&lt;="&amp;ABS($H1166)),
IF(J1166="D-0.5",0.5*-1*SUMIFS('Key Numbers'!$C$2:$C$71,'Key Numbers'!$A$2:$A$71,"&lt;="&amp;ABS($I1166),'Key Numbers'!$A$2:$A$71,"&gt;="&amp;ABS($H1166)),
IF(J1166="F0.5",0.5*SUMIFS('Key Numbers'!$C$2:$C$71,'Key Numbers'!$A$2:$A$71,"&lt;="&amp;ABS($I1166),'Key Numbers'!$A$2:$A$71,"&gt;="&amp;ABS($H1166)),
IF(J1166="F-0.5",0.5*-1*SUMIFS('Key Numbers'!$C$2:$C$71,'Key Numbers'!$A$2:$A$71,"&gt;="&amp;ABS($I1166),'Key Numbers'!$A$2:$A$71,"&lt;="&amp;ABS($H1166)),
IF(AND(LEFT(J1166,1)="F",K1166&lt;0),-1*SUMIFS('Key Numbers'!$C$2:$C$71,'Key Numbers'!$A$2:$A$71,"&gt;="&amp;ABS($I1166),'Key Numbers'!$A$2:$A$71,"&lt;="&amp;ABS($H1166)),
IF(AND(LEFT(J1166,1)="F",K1166&gt;0),SUMIFS('Key Numbers'!$C$2:$C$71,'Key Numbers'!$A$2:$A$71,"&lt;="&amp;ABS($I1166),'Key Numbers'!$A$2:$A$71,"&gt;="&amp;ABS($H1166)),
IF(AND(LEFT(J1166,1)="D",K1166&lt;0),-1*SUMIFS('Key Numbers'!$C$2:$C$71,'Key Numbers'!$A$2:$A$71,"&lt;="&amp;ABS($I1166),'Key Numbers'!$A$2:$A$71,"&gt;="&amp;ABS($H1166)),
SUMIFS('Key Numbers'!$C$2:$C$71,'Key Numbers'!$A$2:$A$71,"&gt;="&amp;ABS($I1166),'Key Numbers'!$A$2:$A$71,"&lt;="&amp;ABS($H1166))))))))))</f>
        <v>-7.247706422018349E-2</v>
      </c>
      <c r="M1166" s="6" cm="1">
        <f t="array" ref="M1166">IFERROR(INDEX(DVOA!$E$2:$E$20095,MATCH($F1166&amp;$A1166-1&amp;$B1166,DVOA!$C$2:$C$20095&amp;DVOA!$A$2:$A20359&amp;DVOA!$B$2:$B$20095,0)),0)</f>
        <v>1.3999999999999999E-2</v>
      </c>
      <c r="N1166" s="6" cm="1">
        <f t="array" ref="N1166">IFERROR(INDEX(WDVOA!$W$2:$W$1616,MATCH($F1166&amp;$A1166-1&amp;$B1166,WDVOA!$U$2:$U$19616&amp;WDVOA!$V$2:$V$19616&amp;WDVOA!$B$2:$B$19616,0)),0)</f>
        <v>0</v>
      </c>
      <c r="O1166" s="6" cm="1">
        <f t="array" ref="O1166">IFERROR(INDEX(DVOA!$AC$2:$AC$20095,MATCH($F1166&amp;$A1166-1&amp;$B1166,DVOA!$C$2:$C$20095&amp;DVOA!$A$2:$A$20095&amp;DVOA!$B$2:$B$20095,0)
),0)</f>
        <v>0</v>
      </c>
      <c r="P1166" s="6" cm="1">
        <f t="array" ref="P1166">IFERROR(INDEX(DVOA!$E$2:$E$20095,MATCH($G1166&amp;$A1166-1&amp;$B1166,DVOA!$C$2:$C$20095&amp;DVOA!$A$2:$A20359&amp;DVOA!$B$2:$B$20095,0)),0)</f>
        <v>-0.67099999999999993</v>
      </c>
      <c r="Q1166" s="6" cm="1">
        <f t="array" ref="Q1166">IFERROR(INDEX(WDVOA!$W$2:$W$1616,MATCH($G1166&amp;$A1166-1&amp;$B1166,WDVOA!$U$2:$U$19616&amp;WDVOA!$V$2:$V$19616&amp;WDVOA!$B$2:$B$19616,0)),0)</f>
        <v>0</v>
      </c>
      <c r="R1166" s="6" cm="1">
        <f t="array" ref="R1166">IFERROR(INDEX(DVOA!$AC$2:$AC$20095,MATCH($G1166&amp;$A1166-1&amp;$B1166,DVOA!$C$2:$C$20095&amp;DVOA!$A$2:$A$20095&amp;DVOA!$B$2:$B$20095,0)
),0)</f>
        <v>0</v>
      </c>
      <c r="S1166" s="6" t="str">
        <f>IF(O1166=0,"",AVERAGE(O1166,R1166))</f>
        <v/>
      </c>
      <c r="T1166" s="104">
        <f t="shared" si="246"/>
        <v>0.68499999999999994</v>
      </c>
      <c r="U1166" s="104" t="str">
        <f t="shared" si="247"/>
        <v/>
      </c>
      <c r="V1166" s="26" cm="1">
        <f t="array" ref="V1166">IFERROR(IF(E1166="H",INDEX('DVOA Pred'!$G$2:$G$1000,MATCH($F1166&amp;$B1166&amp;$A1166,'DVOA Pred'!$C$2:$C$1000&amp;'DVOA Pred'!$A$2:$A$1000&amp;'DVOA Pred'!$B$2:$B$1000,0)),
INDEX('DVOA Pred'!$H$2:$H$1000,MATCH($F1166&amp;$B1166&amp;$A1166,'DVOA Pred'!$D$2:$D$1000&amp;'DVOA Pred'!$A$2:$A$1000&amp;'DVOA Pred'!$B$2:$B$1000,0))),"")</f>
        <v>-2.6999999999999993</v>
      </c>
      <c r="W1166" s="26">
        <f t="shared" si="248"/>
        <v>-0.80000000000000071</v>
      </c>
      <c r="X1166" s="26">
        <f t="shared" si="249"/>
        <v>-0.30000000000000071</v>
      </c>
      <c r="Y1166" s="6">
        <f>IFERROR((PERCENTRANK($L$2:$L$20355,L1166)*Multiples!$B$3)+((PERCENTRANK($W$2:$W$20355,W1166)*(1-Multiples!$B$3))),"")</f>
        <v>0.19199999999999998</v>
      </c>
      <c r="Z1166" s="64">
        <v>13</v>
      </c>
      <c r="AA1166" s="64">
        <v>18</v>
      </c>
      <c r="AB1166" s="24">
        <f t="shared" si="250"/>
        <v>-5</v>
      </c>
      <c r="AC1166" s="24">
        <f t="shared" si="251"/>
        <v>-8.5</v>
      </c>
      <c r="AD1166" s="24">
        <f t="shared" si="252"/>
        <v>-8</v>
      </c>
      <c r="AE1166" s="99" t="str">
        <f t="shared" si="253"/>
        <v>No</v>
      </c>
      <c r="AF1166" s="99" t="str">
        <f t="shared" si="254"/>
        <v>No</v>
      </c>
      <c r="AG1166" s="64"/>
      <c r="AH1166" s="105"/>
      <c r="AI1166" s="105" t="s">
        <v>656</v>
      </c>
      <c r="AJ1166" s="66"/>
    </row>
    <row r="1167" spans="1:36" x14ac:dyDescent="0.25">
      <c r="A1167" s="160">
        <v>4</v>
      </c>
      <c r="B1167" s="161">
        <v>2024</v>
      </c>
      <c r="C1167" s="5" t="str">
        <f t="shared" si="243"/>
        <v>2024 W4</v>
      </c>
      <c r="D1167" s="161">
        <v>515</v>
      </c>
      <c r="E1167" s="161" t="s">
        <v>651</v>
      </c>
      <c r="F1167" s="161" t="s">
        <v>35</v>
      </c>
      <c r="G1167" s="161" t="s">
        <v>32</v>
      </c>
      <c r="H1167" s="161">
        <v>1.5</v>
      </c>
      <c r="I1167" s="162">
        <v>2.5</v>
      </c>
      <c r="J1167" s="233" t="str">
        <f t="shared" si="244"/>
        <v>D-1</v>
      </c>
      <c r="K1167" s="162">
        <f t="shared" si="245"/>
        <v>-1</v>
      </c>
      <c r="L1167" s="227">
        <f>IF(K1167=0,0,
IF(J1167="D0.5",0.5*SUMIFS('Key Numbers'!$C$2:$C$71,'Key Numbers'!$A$2:$A$71,"&gt;="&amp;ABS($I1167),'Key Numbers'!$A$2:$A$71,"&lt;="&amp;ABS($H1167)),
IF(J1167="D-0.5",0.5*-1*SUMIFS('Key Numbers'!$C$2:$C$71,'Key Numbers'!$A$2:$A$71,"&lt;="&amp;ABS($I1167),'Key Numbers'!$A$2:$A$71,"&gt;="&amp;ABS($H1167)),
IF(J1167="F0.5",0.5*SUMIFS('Key Numbers'!$C$2:$C$71,'Key Numbers'!$A$2:$A$71,"&lt;="&amp;ABS($I1167),'Key Numbers'!$A$2:$A$71,"&gt;="&amp;ABS($H1167)),
IF(J1167="F-0.5",0.5*-1*SUMIFS('Key Numbers'!$C$2:$C$71,'Key Numbers'!$A$2:$A$71,"&gt;="&amp;ABS($I1167),'Key Numbers'!$A$2:$A$71,"&lt;="&amp;ABS($H1167)),
IF(AND(LEFT(J1167,1)="F",K1167&lt;0),-1*SUMIFS('Key Numbers'!$C$2:$C$71,'Key Numbers'!$A$2:$A$71,"&gt;="&amp;ABS($I1167),'Key Numbers'!$A$2:$A$71,"&lt;="&amp;ABS($H1167)),
IF(AND(LEFT(J1167,1)="F",K1167&gt;0),SUMIFS('Key Numbers'!$C$2:$C$71,'Key Numbers'!$A$2:$A$71,"&lt;="&amp;ABS($I1167),'Key Numbers'!$A$2:$A$71,"&gt;="&amp;ABS($H1167)),
IF(AND(LEFT(J1167,1)="D",K1167&lt;0),-1*SUMIFS('Key Numbers'!$C$2:$C$71,'Key Numbers'!$A$2:$A$71,"&lt;="&amp;ABS($I1167),'Key Numbers'!$A$2:$A$71,"&gt;="&amp;ABS($H1167)),
SUMIFS('Key Numbers'!$C$2:$C$71,'Key Numbers'!$A$2:$A$71,"&gt;="&amp;ABS($I1167),'Key Numbers'!$A$2:$A$71,"&lt;="&amp;ABS($H1167))))))))))</f>
        <v>-5.6880733944954132E-2</v>
      </c>
      <c r="M1167" s="163" cm="1">
        <f t="array" ref="M1167">IFERROR(INDEX(DVOA!$E$2:$E$20095,MATCH($F1167&amp;$A1167-1&amp;$B1167,DVOA!$C$2:$C$20095&amp;DVOA!$A$2:$A20408&amp;DVOA!$B$2:$B$20095,0)),0)</f>
        <v>2.8999999999999998E-2</v>
      </c>
      <c r="N1167" s="163" cm="1">
        <f t="array" ref="N1167">IFERROR(INDEX(WDVOA!$W$2:$W$1616,MATCH($F1167&amp;$A1167-1&amp;$B1167,WDVOA!$U$2:$U$19616&amp;WDVOA!$V$2:$V$19616&amp;WDVOA!$B$2:$B$19616,0)),0)</f>
        <v>0</v>
      </c>
      <c r="O1167" s="163" cm="1">
        <f t="array" ref="O1167">IFERROR(INDEX(DVOA!$AC$2:$AC$20095,MATCH($F1167&amp;$A1167-1&amp;$B1167,DVOA!$C$2:$C$20095&amp;DVOA!$A$2:$A$20095&amp;DVOA!$B$2:$B$20095,0)
),0)</f>
        <v>-3.9E-2</v>
      </c>
      <c r="P1167" s="163" cm="1">
        <f t="array" ref="P1167">IFERROR(INDEX(DVOA!$E$2:$E$20095,MATCH($G1167&amp;$A1167-1&amp;$B1167,DVOA!$C$2:$C$20095&amp;DVOA!$A$2:$A20408&amp;DVOA!$B$2:$B$20095,0)),0)</f>
        <v>0.24600000000000002</v>
      </c>
      <c r="Q1167" s="163" cm="1">
        <f t="array" ref="Q1167">IFERROR(INDEX(WDVOA!$W$2:$W$1616,MATCH($G1167&amp;$A1167-1&amp;$B1167,WDVOA!$U$2:$U$19616&amp;WDVOA!$V$2:$V$19616&amp;WDVOA!$B$2:$B$19616,0)),0)</f>
        <v>0</v>
      </c>
      <c r="R1167" s="163" cm="1">
        <f t="array" ref="R1167">IFERROR(INDEX(DVOA!$AC$2:$AC$20095,MATCH($G1167&amp;$A1167-1&amp;$B1167,DVOA!$C$2:$C$20095&amp;DVOA!$A$2:$A$20095&amp;DVOA!$B$2:$B$20095,0)
),0)</f>
        <v>-4.8000000000000001E-2</v>
      </c>
      <c r="S1167" s="163">
        <f t="shared" ref="S1167:S1175" si="255">AVERAGE(O1167,R1167)</f>
        <v>-4.3499999999999997E-2</v>
      </c>
      <c r="T1167" s="229">
        <f t="shared" si="246"/>
        <v>-0.21700000000000003</v>
      </c>
      <c r="U1167" s="229" t="str">
        <f t="shared" si="247"/>
        <v/>
      </c>
      <c r="V1167" s="164" cm="1">
        <f t="array" ref="V1167">IFERROR(IF(E1167="H",INDEX('DVOA Pred'!$G$2:$G$1000,MATCH($F1167&amp;$B1167&amp;$A1167,'DVOA Pred'!$C$2:$C$1000&amp;'DVOA Pred'!$A$2:$A$1000&amp;'DVOA Pred'!$B$2:$B$1000,0)),
INDEX('DVOA Pred'!$H$2:$H$1000,MATCH($F1167&amp;$B1167&amp;$A1167,'DVOA Pred'!$D$2:$D$1000&amp;'DVOA Pred'!$A$2:$A$1000&amp;'DVOA Pred'!$B$2:$B$1000,0))),"")</f>
        <v>3.3999999999999986</v>
      </c>
      <c r="W1167" s="164">
        <f t="shared" si="248"/>
        <v>-1.8999999999999986</v>
      </c>
      <c r="X1167" s="164">
        <f t="shared" si="249"/>
        <v>-0.89999999999999858</v>
      </c>
      <c r="Y1167" s="163">
        <f>IFERROR((PERCENTRANK($L$2:$L$20355,L1167)*Multiples!$B$3)+((PERCENTRANK($W$2:$W$20355,W1167)*(1-Multiples!$B$3))),"")</f>
        <v>0.18159999999999998</v>
      </c>
      <c r="Z1167" s="165">
        <v>27</v>
      </c>
      <c r="AA1167" s="165">
        <v>24</v>
      </c>
      <c r="AB1167" s="166">
        <f t="shared" si="250"/>
        <v>3</v>
      </c>
      <c r="AC1167" s="166">
        <f t="shared" si="251"/>
        <v>4.5</v>
      </c>
      <c r="AD1167" s="166">
        <f t="shared" si="252"/>
        <v>5.5</v>
      </c>
      <c r="AE1167" s="167" t="str">
        <f t="shared" si="253"/>
        <v>Yes</v>
      </c>
      <c r="AF1167" s="167" t="str">
        <f t="shared" si="254"/>
        <v>Yes</v>
      </c>
      <c r="AG1167" s="165"/>
      <c r="AH1167" s="155"/>
      <c r="AI1167" s="155"/>
      <c r="AJ1167" s="180"/>
    </row>
    <row r="1168" spans="1:36" x14ac:dyDescent="0.25">
      <c r="A1168" s="160">
        <v>5</v>
      </c>
      <c r="B1168" s="161">
        <v>2024</v>
      </c>
      <c r="C1168" s="5" t="str">
        <f t="shared" si="243"/>
        <v>2024 W5</v>
      </c>
      <c r="D1168" s="161">
        <v>537</v>
      </c>
      <c r="E1168" s="161" t="s">
        <v>649</v>
      </c>
      <c r="F1168" s="161" t="s">
        <v>53</v>
      </c>
      <c r="G1168" s="161" t="s">
        <v>39</v>
      </c>
      <c r="H1168" s="161">
        <v>2.5</v>
      </c>
      <c r="I1168" s="162">
        <v>3</v>
      </c>
      <c r="J1168" s="233" t="str">
        <f t="shared" si="244"/>
        <v>D-0.5</v>
      </c>
      <c r="K1168" s="162">
        <f t="shared" si="245"/>
        <v>-0.5</v>
      </c>
      <c r="L1168" s="227">
        <f>IF(K1168=0,0,
IF(J1168="D0.5",0.5*SUMIFS('Key Numbers'!$C$2:$C$71,'Key Numbers'!$A$2:$A$71,"&gt;="&amp;ABS($I1168),'Key Numbers'!$A$2:$A$71,"&lt;="&amp;ABS($H1168)),
IF(J1168="D-0.5",0.5*-1*SUMIFS('Key Numbers'!$C$2:$C$71,'Key Numbers'!$A$2:$A$71,"&lt;="&amp;ABS($I1168),'Key Numbers'!$A$2:$A$71,"&gt;="&amp;ABS($H1168)),
IF(J1168="F0.5",0.5*SUMIFS('Key Numbers'!$C$2:$C$71,'Key Numbers'!$A$2:$A$71,"&lt;="&amp;ABS($I1168),'Key Numbers'!$A$2:$A$71,"&gt;="&amp;ABS($H1168)),
IF(J1168="F-0.5",0.5*-1*SUMIFS('Key Numbers'!$C$2:$C$71,'Key Numbers'!$A$2:$A$71,"&gt;="&amp;ABS($I1168),'Key Numbers'!$A$2:$A$71,"&lt;="&amp;ABS($H1168)),
IF(AND(LEFT(J1168,1)="F",K1168&lt;0),-1*SUMIFS('Key Numbers'!$C$2:$C$71,'Key Numbers'!$A$2:$A$71,"&gt;="&amp;ABS($I1168),'Key Numbers'!$A$2:$A$71,"&lt;="&amp;ABS($H1168)),
IF(AND(LEFT(J1168,1)="F",K1168&gt;0),SUMIFS('Key Numbers'!$C$2:$C$71,'Key Numbers'!$A$2:$A$71,"&lt;="&amp;ABS($I1168),'Key Numbers'!$A$2:$A$71,"&gt;="&amp;ABS($H1168)),
IF(AND(LEFT(J1168,1)="D",K1168&lt;0),-1*SUMIFS('Key Numbers'!$C$2:$C$71,'Key Numbers'!$A$2:$A$71,"&lt;="&amp;ABS($I1168),'Key Numbers'!$A$2:$A$71,"&gt;="&amp;ABS($H1168)),
SUMIFS('Key Numbers'!$C$2:$C$71,'Key Numbers'!$A$2:$A$71,"&gt;="&amp;ABS($I1168),'Key Numbers'!$A$2:$A$71,"&lt;="&amp;ABS($H1168))))))))))</f>
        <v>-7.247706422018349E-2</v>
      </c>
      <c r="M1168" s="163" cm="1">
        <f t="array" ref="M1168">IFERROR(INDEX(DVOA!$E$2:$E$20095,MATCH($F1168&amp;$A1168-1&amp;$B1168,DVOA!$C$2:$C$20095&amp;DVOA!$A$2:$A20404&amp;DVOA!$B$2:$B$20095,0)),0)</f>
        <v>-0.22800000000000001</v>
      </c>
      <c r="N1168" s="163" cm="1">
        <f t="array" ref="N1168">IFERROR(INDEX(WDVOA!$W$2:$W$1616,MATCH($F1168&amp;$A1168-1&amp;$B1168,WDVOA!$U$2:$U$19616&amp;WDVOA!$V$2:$V$19616&amp;WDVOA!$B$2:$B$19616,0)),0)</f>
        <v>0</v>
      </c>
      <c r="O1168" s="163" cm="1">
        <f t="array" ref="O1168">IFERROR(INDEX(DVOA!$AC$2:$AC$20095,MATCH($F1168&amp;$A1168-1&amp;$B1168,DVOA!$C$2:$C$20095&amp;DVOA!$A$2:$A$20095&amp;DVOA!$B$2:$B$20095,0)
),0)</f>
        <v>6.7000000000000004E-2</v>
      </c>
      <c r="P1168" s="163" cm="1">
        <f t="array" ref="P1168">IFERROR(INDEX(DVOA!$E$2:$E$20095,MATCH($G1168&amp;$A1168-1&amp;$B1168,DVOA!$C$2:$C$20095&amp;DVOA!$A$2:$A20404&amp;DVOA!$B$2:$B$20095,0)),0)</f>
        <v>5.0000000000000001E-3</v>
      </c>
      <c r="Q1168" s="163" cm="1">
        <f t="array" ref="Q1168">IFERROR(INDEX(WDVOA!$W$2:$W$1616,MATCH($G1168&amp;$A1168-1&amp;$B1168,WDVOA!$U$2:$U$19616&amp;WDVOA!$V$2:$V$19616&amp;WDVOA!$B$2:$B$19616,0)),0)</f>
        <v>0</v>
      </c>
      <c r="R1168" s="163" cm="1">
        <f t="array" ref="R1168">IFERROR(INDEX(DVOA!$AC$2:$AC$20095,MATCH($G1168&amp;$A1168-1&amp;$B1168,DVOA!$C$2:$C$20095&amp;DVOA!$A$2:$A$20095&amp;DVOA!$B$2:$B$20095,0)
),0)</f>
        <v>0.20300000000000001</v>
      </c>
      <c r="S1168" s="163">
        <f t="shared" si="255"/>
        <v>0.13500000000000001</v>
      </c>
      <c r="T1168" s="229">
        <f t="shared" si="246"/>
        <v>-0.23300000000000001</v>
      </c>
      <c r="U1168" s="229" t="str">
        <f t="shared" si="247"/>
        <v/>
      </c>
      <c r="V1168" s="164" cm="1">
        <f t="array" ref="V1168">IFERROR(IF(E1168="H",INDEX('DVOA Pred'!$G$2:$G$1000,MATCH($F1168&amp;$B1168&amp;$A1168,'DVOA Pred'!$C$2:$C$1000&amp;'DVOA Pred'!$A$2:$A$1000&amp;'DVOA Pred'!$B$2:$B$1000,0)),
INDEX('DVOA Pred'!$H$2:$H$1000,MATCH($F1168&amp;$B1168&amp;$A1168,'DVOA Pred'!$D$2:$D$1000&amp;'DVOA Pred'!$A$2:$A$1000&amp;'DVOA Pred'!$B$2:$B$1000,0))),"")</f>
        <v>3.6000000000000014</v>
      </c>
      <c r="W1168" s="164">
        <f t="shared" si="248"/>
        <v>-1.1000000000000014</v>
      </c>
      <c r="X1168" s="164">
        <f t="shared" si="249"/>
        <v>-0.60000000000000142</v>
      </c>
      <c r="Y1168" s="163">
        <f>IFERROR((PERCENTRANK($L$2:$L$20355,L1168)*Multiples!$B$3)+((PERCENTRANK($W$2:$W$20355,W1168)*(1-Multiples!$B$3))),"")</f>
        <v>0.16799999999999998</v>
      </c>
      <c r="Z1168" s="165">
        <v>18</v>
      </c>
      <c r="AA1168" s="165">
        <v>34</v>
      </c>
      <c r="AB1168" s="166">
        <f t="shared" si="250"/>
        <v>-16</v>
      </c>
      <c r="AC1168" s="166">
        <f t="shared" si="251"/>
        <v>-13.5</v>
      </c>
      <c r="AD1168" s="166">
        <f t="shared" si="252"/>
        <v>-13</v>
      </c>
      <c r="AE1168" s="167" t="str">
        <f t="shared" si="253"/>
        <v>No</v>
      </c>
      <c r="AF1168" s="167" t="str">
        <f t="shared" si="254"/>
        <v>No</v>
      </c>
      <c r="AG1168" s="165"/>
      <c r="AH1168" s="155"/>
      <c r="AI1168" s="236"/>
      <c r="AJ1168" s="181"/>
    </row>
    <row r="1169" spans="1:36" x14ac:dyDescent="0.25">
      <c r="A1169" s="160">
        <v>6</v>
      </c>
      <c r="B1169" s="161">
        <v>2024</v>
      </c>
      <c r="C1169" s="5" t="str">
        <f t="shared" si="243"/>
        <v>2024 W6</v>
      </c>
      <c r="D1169" s="161">
        <v>555</v>
      </c>
      <c r="E1169" s="161" t="s">
        <v>649</v>
      </c>
      <c r="F1169" s="161" t="s">
        <v>21</v>
      </c>
      <c r="G1169" s="161" t="s">
        <v>3</v>
      </c>
      <c r="H1169" s="161">
        <v>-3.5</v>
      </c>
      <c r="I1169" s="162">
        <v>-3</v>
      </c>
      <c r="J1169" s="233" t="str">
        <f t="shared" si="244"/>
        <v>F-0.5</v>
      </c>
      <c r="K1169" s="162">
        <f t="shared" si="245"/>
        <v>-0.5</v>
      </c>
      <c r="L1169" s="227">
        <f>IF(K1169=0,0,
IF(J1169="D0.5",0.5*SUMIFS('Key Numbers'!$C$2:$C$71,'Key Numbers'!$A$2:$A$71,"&gt;="&amp;ABS($I1169),'Key Numbers'!$A$2:$A$71,"&lt;="&amp;ABS($H1169)),
IF(J1169="D-0.5",0.5*-1*SUMIFS('Key Numbers'!$C$2:$C$71,'Key Numbers'!$A$2:$A$71,"&lt;="&amp;ABS($I1169),'Key Numbers'!$A$2:$A$71,"&gt;="&amp;ABS($H1169)),
IF(J1169="F0.5",0.5*SUMIFS('Key Numbers'!$C$2:$C$71,'Key Numbers'!$A$2:$A$71,"&lt;="&amp;ABS($I1169),'Key Numbers'!$A$2:$A$71,"&gt;="&amp;ABS($H1169)),
IF(J1169="F-0.5",0.5*-1*SUMIFS('Key Numbers'!$C$2:$C$71,'Key Numbers'!$A$2:$A$71,"&gt;="&amp;ABS($I1169),'Key Numbers'!$A$2:$A$71,"&lt;="&amp;ABS($H1169)),
IF(AND(LEFT(J1169,1)="F",K1169&lt;0),-1*SUMIFS('Key Numbers'!$C$2:$C$71,'Key Numbers'!$A$2:$A$71,"&gt;="&amp;ABS($I1169),'Key Numbers'!$A$2:$A$71,"&lt;="&amp;ABS($H1169)),
IF(AND(LEFT(J1169,1)="F",K1169&gt;0),SUMIFS('Key Numbers'!$C$2:$C$71,'Key Numbers'!$A$2:$A$71,"&lt;="&amp;ABS($I1169),'Key Numbers'!$A$2:$A$71,"&gt;="&amp;ABS($H1169)),
IF(AND(LEFT(J1169,1)="D",K1169&lt;0),-1*SUMIFS('Key Numbers'!$C$2:$C$71,'Key Numbers'!$A$2:$A$71,"&lt;="&amp;ABS($I1169),'Key Numbers'!$A$2:$A$71,"&gt;="&amp;ABS($H1169)),
SUMIFS('Key Numbers'!$C$2:$C$71,'Key Numbers'!$A$2:$A$71,"&gt;="&amp;ABS($I1169),'Key Numbers'!$A$2:$A$71,"&lt;="&amp;ABS($H1169))))))))))</f>
        <v>-7.247706422018349E-2</v>
      </c>
      <c r="M1169" s="163" cm="1">
        <f t="array" ref="M1169">IFERROR(INDEX(DVOA!$E$2:$E$20095,MATCH($F1169&amp;$A1169-1&amp;$B1169,DVOA!$C$2:$C$20095&amp;DVOA!$A$2:$A20433&amp;DVOA!$B$2:$B$20095,0)),0)</f>
        <v>0.20499999999999999</v>
      </c>
      <c r="N1169" s="163" cm="1">
        <f t="array" ref="N1169">IFERROR(INDEX(WDVOA!$W$2:$W$1616,MATCH($F1169&amp;$A1169-1&amp;$B1169,WDVOA!$U$2:$U$19616&amp;WDVOA!$V$2:$V$19616&amp;WDVOA!$B$2:$B$19616,0)),0)</f>
        <v>0</v>
      </c>
      <c r="O1169" s="163" cm="1">
        <f t="array" ref="O1169">IFERROR(INDEX(DVOA!$AC$2:$AC$20095,MATCH($F1169&amp;$A1169-1&amp;$B1169,DVOA!$C$2:$C$20095&amp;DVOA!$A$2:$A$20095&amp;DVOA!$B$2:$B$20095,0)
),0)</f>
        <v>7.2000000000000008E-2</v>
      </c>
      <c r="P1169" s="163" cm="1">
        <f t="array" ref="P1169">IFERROR(INDEX(DVOA!$E$2:$E$20095,MATCH($G1169&amp;$A1169-1&amp;$B1169,DVOA!$C$2:$C$20095&amp;DVOA!$A$2:$A20433&amp;DVOA!$B$2:$B$20095,0)),0)</f>
        <v>3.0000000000000001E-3</v>
      </c>
      <c r="Q1169" s="163" cm="1">
        <f t="array" ref="Q1169">IFERROR(INDEX(WDVOA!$W$2:$W$1616,MATCH($G1169&amp;$A1169-1&amp;$B1169,WDVOA!$U$2:$U$19616&amp;WDVOA!$V$2:$V$19616&amp;WDVOA!$B$2:$B$19616,0)),0)</f>
        <v>0</v>
      </c>
      <c r="R1169" s="163" cm="1">
        <f t="array" ref="R1169">IFERROR(INDEX(DVOA!$AC$2:$AC$20095,MATCH($G1169&amp;$A1169-1&amp;$B1169,DVOA!$C$2:$C$20095&amp;DVOA!$A$2:$A$20095&amp;DVOA!$B$2:$B$20095,0)
),0)</f>
        <v>0.26300000000000001</v>
      </c>
      <c r="S1169" s="163">
        <f t="shared" si="255"/>
        <v>0.16750000000000001</v>
      </c>
      <c r="T1169" s="229">
        <f t="shared" si="246"/>
        <v>0.20199999999999999</v>
      </c>
      <c r="U1169" s="229" t="str">
        <f t="shared" si="247"/>
        <v/>
      </c>
      <c r="V1169" s="164" cm="1">
        <f t="array" ref="V1169">IFERROR(IF(E1169="H",INDEX('DVOA Pred'!$G$2:$G$1000,MATCH($F1169&amp;$B1169&amp;$A1169,'DVOA Pred'!$C$2:$C$1000&amp;'DVOA Pred'!$A$2:$A$1000&amp;'DVOA Pred'!$B$2:$B$1000,0)),
INDEX('DVOA Pred'!$H$2:$H$1000,MATCH($F1169&amp;$B1169&amp;$A1169,'DVOA Pred'!$D$2:$D$1000&amp;'DVOA Pred'!$A$2:$A$1000&amp;'DVOA Pred'!$B$2:$B$1000,0))),"")</f>
        <v>-2.3999999999999986</v>
      </c>
      <c r="W1169" s="164">
        <f t="shared" si="248"/>
        <v>-1.1000000000000014</v>
      </c>
      <c r="X1169" s="164">
        <f t="shared" si="249"/>
        <v>-0.60000000000000142</v>
      </c>
      <c r="Y1169" s="163">
        <f>IFERROR((PERCENTRANK($L$2:$L$20355,L1169)*Multiples!$B$3)+((PERCENTRANK($W$2:$W$20355,W1169)*(1-Multiples!$B$3))),"")</f>
        <v>0.16799999999999998</v>
      </c>
      <c r="Z1169" s="165">
        <v>47</v>
      </c>
      <c r="AA1169" s="165">
        <v>9</v>
      </c>
      <c r="AB1169" s="166">
        <f t="shared" si="250"/>
        <v>38</v>
      </c>
      <c r="AC1169" s="166">
        <f t="shared" si="251"/>
        <v>34.5</v>
      </c>
      <c r="AD1169" s="166">
        <f t="shared" si="252"/>
        <v>35</v>
      </c>
      <c r="AE1169" s="167" t="str">
        <f t="shared" si="253"/>
        <v>Yes</v>
      </c>
      <c r="AF1169" s="167" t="str">
        <f t="shared" si="254"/>
        <v>Yes</v>
      </c>
      <c r="AG1169" s="165" t="s">
        <v>652</v>
      </c>
      <c r="AH1169" s="155"/>
      <c r="AI1169" s="236">
        <v>2</v>
      </c>
      <c r="AJ1169" s="181"/>
    </row>
    <row r="1170" spans="1:36" x14ac:dyDescent="0.25">
      <c r="A1170" s="160">
        <v>5</v>
      </c>
      <c r="B1170" s="161">
        <v>2024</v>
      </c>
      <c r="C1170" s="5" t="str">
        <f t="shared" si="243"/>
        <v>2024 W5</v>
      </c>
      <c r="D1170" s="161">
        <v>539</v>
      </c>
      <c r="E1170" s="161" t="s">
        <v>649</v>
      </c>
      <c r="F1170" s="161" t="s">
        <v>15</v>
      </c>
      <c r="G1170" s="161" t="s">
        <v>30</v>
      </c>
      <c r="H1170" s="161">
        <v>6.5</v>
      </c>
      <c r="I1170" s="162">
        <v>7</v>
      </c>
      <c r="J1170" s="233" t="str">
        <f t="shared" si="244"/>
        <v>D-0.5</v>
      </c>
      <c r="K1170" s="162">
        <f t="shared" si="245"/>
        <v>-0.5</v>
      </c>
      <c r="L1170" s="227">
        <f>IF(K1170=0,0,
IF(J1170="D0.5",0.5*SUMIFS('Key Numbers'!$C$2:$C$71,'Key Numbers'!$A$2:$A$71,"&gt;="&amp;ABS($I1170),'Key Numbers'!$A$2:$A$71,"&lt;="&amp;ABS($H1170)),
IF(J1170="D-0.5",0.5*-1*SUMIFS('Key Numbers'!$C$2:$C$71,'Key Numbers'!$A$2:$A$71,"&lt;="&amp;ABS($I1170),'Key Numbers'!$A$2:$A$71,"&gt;="&amp;ABS($H1170)),
IF(J1170="F0.5",0.5*SUMIFS('Key Numbers'!$C$2:$C$71,'Key Numbers'!$A$2:$A$71,"&lt;="&amp;ABS($I1170),'Key Numbers'!$A$2:$A$71,"&gt;="&amp;ABS($H1170)),
IF(J1170="F-0.5",0.5*-1*SUMIFS('Key Numbers'!$C$2:$C$71,'Key Numbers'!$A$2:$A$71,"&gt;="&amp;ABS($I1170),'Key Numbers'!$A$2:$A$71,"&lt;="&amp;ABS($H1170)),
IF(AND(LEFT(J1170,1)="F",K1170&lt;0),-1*SUMIFS('Key Numbers'!$C$2:$C$71,'Key Numbers'!$A$2:$A$71,"&gt;="&amp;ABS($I1170),'Key Numbers'!$A$2:$A$71,"&lt;="&amp;ABS($H1170)),
IF(AND(LEFT(J1170,1)="F",K1170&gt;0),SUMIFS('Key Numbers'!$C$2:$C$71,'Key Numbers'!$A$2:$A$71,"&lt;="&amp;ABS($I1170),'Key Numbers'!$A$2:$A$71,"&gt;="&amp;ABS($H1170)),
IF(AND(LEFT(J1170,1)="D",K1170&lt;0),-1*SUMIFS('Key Numbers'!$C$2:$C$71,'Key Numbers'!$A$2:$A$71,"&lt;="&amp;ABS($I1170),'Key Numbers'!$A$2:$A$71,"&gt;="&amp;ABS($H1170)),
SUMIFS('Key Numbers'!$C$2:$C$71,'Key Numbers'!$A$2:$A$71,"&gt;="&amp;ABS($I1170),'Key Numbers'!$A$2:$A$71,"&lt;="&amp;ABS($H1170))))))))))</f>
        <v>-4.1284403669724773E-2</v>
      </c>
      <c r="M1170" s="163" cm="1">
        <f t="array" ref="M1170">IFERROR(INDEX(DVOA!$E$2:$E$20095,MATCH($F1170&amp;$A1170-1&amp;$B1170,DVOA!$C$2:$C$20095&amp;DVOA!$A$2:$A20408&amp;DVOA!$B$2:$B$20095,0)),0)</f>
        <v>-0.20100000000000001</v>
      </c>
      <c r="N1170" s="163" cm="1">
        <f t="array" ref="N1170">IFERROR(INDEX(WDVOA!$W$2:$W$1616,MATCH($F1170&amp;$A1170-1&amp;$B1170,WDVOA!$U$2:$U$19616&amp;WDVOA!$V$2:$V$19616&amp;WDVOA!$B$2:$B$19616,0)),0)</f>
        <v>0</v>
      </c>
      <c r="O1170" s="163" cm="1">
        <f t="array" ref="O1170">IFERROR(INDEX(DVOA!$AC$2:$AC$20095,MATCH($F1170&amp;$A1170-1&amp;$B1170,DVOA!$C$2:$C$20095&amp;DVOA!$A$2:$A$20095&amp;DVOA!$B$2:$B$20095,0)
),0)</f>
        <v>8.4000000000000005E-2</v>
      </c>
      <c r="P1170" s="163" cm="1">
        <f t="array" ref="P1170">IFERROR(INDEX(DVOA!$E$2:$E$20095,MATCH($G1170&amp;$A1170-1&amp;$B1170,DVOA!$C$2:$C$20095&amp;DVOA!$A$2:$A20408&amp;DVOA!$B$2:$B$20095,0)),0)</f>
        <v>0.252</v>
      </c>
      <c r="Q1170" s="163" cm="1">
        <f t="array" ref="Q1170">IFERROR(INDEX(WDVOA!$W$2:$W$1616,MATCH($G1170&amp;$A1170-1&amp;$B1170,WDVOA!$U$2:$U$19616&amp;WDVOA!$V$2:$V$19616&amp;WDVOA!$B$2:$B$19616,0)),0)</f>
        <v>0</v>
      </c>
      <c r="R1170" s="163" cm="1">
        <f t="array" ref="R1170">IFERROR(INDEX(DVOA!$AC$2:$AC$20095,MATCH($G1170&amp;$A1170-1&amp;$B1170,DVOA!$C$2:$C$20095&amp;DVOA!$A$2:$A$20095&amp;DVOA!$B$2:$B$20095,0)
),0)</f>
        <v>0.193</v>
      </c>
      <c r="S1170" s="163">
        <f t="shared" si="255"/>
        <v>0.13850000000000001</v>
      </c>
      <c r="T1170" s="229">
        <f t="shared" si="246"/>
        <v>-0.45300000000000001</v>
      </c>
      <c r="U1170" s="229" t="str">
        <f t="shared" si="247"/>
        <v/>
      </c>
      <c r="V1170" s="164" cm="1">
        <f t="array" ref="V1170">IFERROR(IF(E1170="H",INDEX('DVOA Pred'!$G$2:$G$1000,MATCH($F1170&amp;$B1170&amp;$A1170,'DVOA Pred'!$C$2:$C$1000&amp;'DVOA Pred'!$A$2:$A$1000&amp;'DVOA Pred'!$B$2:$B$1000,0)),
INDEX('DVOA Pred'!$H$2:$H$1000,MATCH($F1170&amp;$B1170&amp;$A1170,'DVOA Pred'!$D$2:$D$1000&amp;'DVOA Pred'!$A$2:$A$1000&amp;'DVOA Pred'!$B$2:$B$1000,0))),"")</f>
        <v>9.1999999999999993</v>
      </c>
      <c r="W1170" s="164">
        <f t="shared" si="248"/>
        <v>-2.6999999999999993</v>
      </c>
      <c r="X1170" s="164">
        <f t="shared" si="249"/>
        <v>-2.1999999999999993</v>
      </c>
      <c r="Y1170" s="163">
        <f>IFERROR((PERCENTRANK($L$2:$L$20355,L1170)*Multiples!$B$3)+((PERCENTRANK($W$2:$W$20355,W1170)*(1-Multiples!$B$3))),"")</f>
        <v>0.16539999999999999</v>
      </c>
      <c r="Z1170" s="165">
        <v>29</v>
      </c>
      <c r="AA1170" s="165">
        <v>20</v>
      </c>
      <c r="AB1170" s="166">
        <f t="shared" si="250"/>
        <v>9</v>
      </c>
      <c r="AC1170" s="166">
        <f t="shared" si="251"/>
        <v>15.5</v>
      </c>
      <c r="AD1170" s="166">
        <f t="shared" si="252"/>
        <v>16</v>
      </c>
      <c r="AE1170" s="167" t="str">
        <f t="shared" si="253"/>
        <v>Yes</v>
      </c>
      <c r="AF1170" s="167" t="str">
        <f t="shared" si="254"/>
        <v>Yes</v>
      </c>
      <c r="AG1170" s="165"/>
      <c r="AH1170" s="155"/>
      <c r="AI1170" s="236"/>
      <c r="AJ1170" s="181"/>
    </row>
    <row r="1171" spans="1:36" x14ac:dyDescent="0.25">
      <c r="A1171" s="160">
        <v>8</v>
      </c>
      <c r="B1171" s="161">
        <v>2024</v>
      </c>
      <c r="C1171" s="161" t="str">
        <f t="shared" si="243"/>
        <v>2024 W8</v>
      </c>
      <c r="D1171" s="161">
        <v>585</v>
      </c>
      <c r="E1171" s="161" t="s">
        <v>649</v>
      </c>
      <c r="F1171" s="161" t="s">
        <v>51</v>
      </c>
      <c r="G1171" s="161" t="s">
        <v>39</v>
      </c>
      <c r="H1171" s="161">
        <v>8.5</v>
      </c>
      <c r="I1171" s="162">
        <v>11</v>
      </c>
      <c r="J1171" s="233" t="str">
        <f t="shared" si="244"/>
        <v>D-2.5</v>
      </c>
      <c r="K1171" s="162">
        <f t="shared" si="245"/>
        <v>-2.5</v>
      </c>
      <c r="L1171" s="227">
        <f>IF(K1171=0,0,
IF(J1171="D0.5",0.5*SUMIFS('Key Numbers'!$C$2:$C$71,'Key Numbers'!$A$2:$A$71,"&gt;="&amp;ABS($I1171),'Key Numbers'!$A$2:$A$71,"&lt;="&amp;ABS($H1171)),
IF(J1171="D-0.5",0.5*-1*SUMIFS('Key Numbers'!$C$2:$C$71,'Key Numbers'!$A$2:$A$71,"&lt;="&amp;ABS($I1171),'Key Numbers'!$A$2:$A$71,"&gt;="&amp;ABS($H1171)),
IF(J1171="F0.5",0.5*SUMIFS('Key Numbers'!$C$2:$C$71,'Key Numbers'!$A$2:$A$71,"&lt;="&amp;ABS($I1171),'Key Numbers'!$A$2:$A$71,"&gt;="&amp;ABS($H1171)),
IF(J1171="F-0.5",0.5*-1*SUMIFS('Key Numbers'!$C$2:$C$71,'Key Numbers'!$A$2:$A$71,"&gt;="&amp;ABS($I1171),'Key Numbers'!$A$2:$A$71,"&lt;="&amp;ABS($H1171)),
IF(AND(LEFT(J1171,1)="F",K1171&lt;0),-1*SUMIFS('Key Numbers'!$C$2:$C$71,'Key Numbers'!$A$2:$A$71,"&gt;="&amp;ABS($I1171),'Key Numbers'!$A$2:$A$71,"&lt;="&amp;ABS($H1171)),
IF(AND(LEFT(J1171,1)="F",K1171&gt;0),SUMIFS('Key Numbers'!$C$2:$C$71,'Key Numbers'!$A$2:$A$71,"&lt;="&amp;ABS($I1171),'Key Numbers'!$A$2:$A$71,"&gt;="&amp;ABS($H1171)),
IF(AND(LEFT(J1171,1)="D",K1171&lt;0),-1*SUMIFS('Key Numbers'!$C$2:$C$71,'Key Numbers'!$A$2:$A$71,"&lt;="&amp;ABS($I1171),'Key Numbers'!$A$2:$A$71,"&gt;="&amp;ABS($H1171)),
SUMIFS('Key Numbers'!$C$2:$C$71,'Key Numbers'!$A$2:$A$71,"&gt;="&amp;ABS($I1171),'Key Numbers'!$A$2:$A$71,"&lt;="&amp;ABS($H1171))))))))))</f>
        <v>-7.8899082568807344E-2</v>
      </c>
      <c r="M1171" s="163" cm="1">
        <f t="array" ref="M1171">IFERROR(INDEX(DVOA!$E$2:$E$20095,MATCH($F1171&amp;$A1171-1&amp;$B1171,DVOA!$C$2:$C$20095&amp;DVOA!$A$2:$A20481&amp;DVOA!$B$2:$B$20095,0)),0)</f>
        <v>-0.47700000000000004</v>
      </c>
      <c r="N1171" s="163" cm="1">
        <f t="array" ref="N1171">IFERROR(INDEX(WDVOA!$W$2:$W$1616,MATCH($F1171&amp;$A1171-1&amp;$B1171,WDVOA!$U$2:$U$19616&amp;WDVOA!$V$2:$V$19616&amp;WDVOA!$B$2:$B$19616,0)),0)</f>
        <v>-0.19475000000000001</v>
      </c>
      <c r="O1171" s="163" cm="1">
        <f t="array" ref="O1171">IFERROR(INDEX(DVOA!$AC$2:$AC$20095,MATCH($F1171&amp;$A1171-1&amp;$B1171,DVOA!$C$2:$C$20095&amp;DVOA!$A$2:$A$20095&amp;DVOA!$B$2:$B$20095,0)
),0)</f>
        <v>0.19500000000000001</v>
      </c>
      <c r="P1171" s="163" cm="1">
        <f t="array" ref="P1171">IFERROR(INDEX(DVOA!$E$2:$E$20095,MATCH($G1171&amp;$A1171-1&amp;$B1171,DVOA!$C$2:$C$20095&amp;DVOA!$A$2:$A20481&amp;DVOA!$B$2:$B$20095,0)),0)</f>
        <v>0.14400000000000002</v>
      </c>
      <c r="Q1171" s="163" cm="1">
        <f t="array" ref="Q1171">IFERROR(INDEX(WDVOA!$W$2:$W$1616,MATCH($G1171&amp;$A1171-1&amp;$B1171,WDVOA!$U$2:$U$19616&amp;WDVOA!$V$2:$V$19616&amp;WDVOA!$B$2:$B$19616,0)),0)</f>
        <v>0.18450000000000003</v>
      </c>
      <c r="R1171" s="163" cm="1">
        <f t="array" ref="R1171">IFERROR(INDEX(DVOA!$AC$2:$AC$20095,MATCH($G1171&amp;$A1171-1&amp;$B1171,DVOA!$C$2:$C$20095&amp;DVOA!$A$2:$A$20095&amp;DVOA!$B$2:$B$20095,0)
),0)</f>
        <v>0.24</v>
      </c>
      <c r="S1171" s="163">
        <f t="shared" si="255"/>
        <v>0.2175</v>
      </c>
      <c r="T1171" s="229">
        <f t="shared" si="246"/>
        <v>-0.621</v>
      </c>
      <c r="U1171" s="229">
        <f t="shared" si="247"/>
        <v>-0.37925000000000003</v>
      </c>
      <c r="V1171" s="164" cm="1">
        <f t="array" ref="V1171">IFERROR(IF(E1171="H",INDEX('DVOA Pred'!$G$2:$G$1000,MATCH($F1171&amp;$B1171&amp;$A1171,'DVOA Pred'!$C$2:$C$1000&amp;'DVOA Pred'!$A$2:$A$1000&amp;'DVOA Pred'!$B$2:$B$1000,0)),
INDEX('DVOA Pred'!$H$2:$H$1000,MATCH($F1171&amp;$B1171&amp;$A1171,'DVOA Pred'!$D$2:$D$1000&amp;'DVOA Pred'!$A$2:$A$1000&amp;'DVOA Pred'!$B$2:$B$1000,0))),"")</f>
        <v>10.000000000000002</v>
      </c>
      <c r="W1171" s="164">
        <f t="shared" si="248"/>
        <v>-1.5000000000000018</v>
      </c>
      <c r="X1171" s="164">
        <f t="shared" si="249"/>
        <v>0.99999999999999822</v>
      </c>
      <c r="Y1171" s="163">
        <f>IFERROR((PERCENTRANK($L$2:$L$20355,L1171)*Multiples!$B$3)+((PERCENTRANK($W$2:$W$20355,W1171)*(1-Multiples!$B$3))),"")</f>
        <v>0.13340000000000002</v>
      </c>
      <c r="Z1171" s="165"/>
      <c r="AA1171" s="165"/>
      <c r="AB1171" s="166" t="str">
        <f t="shared" si="250"/>
        <v/>
      </c>
      <c r="AC1171" s="166" t="str">
        <f t="shared" si="251"/>
        <v/>
      </c>
      <c r="AD1171" s="166" t="str">
        <f t="shared" si="252"/>
        <v/>
      </c>
      <c r="AE1171" s="167" t="str">
        <f t="shared" si="253"/>
        <v/>
      </c>
      <c r="AF1171" s="167" t="str">
        <f t="shared" si="254"/>
        <v/>
      </c>
      <c r="AG1171" s="165"/>
      <c r="AH1171" s="155"/>
      <c r="AI1171" s="236"/>
      <c r="AJ1171" s="181"/>
    </row>
    <row r="1172" spans="1:36" x14ac:dyDescent="0.25">
      <c r="A1172" s="160">
        <v>6</v>
      </c>
      <c r="B1172" s="161">
        <v>2024</v>
      </c>
      <c r="C1172" s="5" t="str">
        <f t="shared" si="243"/>
        <v>2024 W6</v>
      </c>
      <c r="D1172" s="161">
        <v>553</v>
      </c>
      <c r="E1172" s="161" t="s">
        <v>651</v>
      </c>
      <c r="F1172" s="161" t="s">
        <v>53</v>
      </c>
      <c r="G1172" s="161" t="s">
        <v>32</v>
      </c>
      <c r="H1172" s="161">
        <v>2.5</v>
      </c>
      <c r="I1172" s="162">
        <v>3</v>
      </c>
      <c r="J1172" s="233" t="str">
        <f t="shared" si="244"/>
        <v>D-0.5</v>
      </c>
      <c r="K1172" s="162">
        <f t="shared" si="245"/>
        <v>-0.5</v>
      </c>
      <c r="L1172" s="227">
        <f>IF(K1172=0,0,
IF(J1172="D0.5",0.5*SUMIFS('Key Numbers'!$C$2:$C$71,'Key Numbers'!$A$2:$A$71,"&gt;="&amp;ABS($I1172),'Key Numbers'!$A$2:$A$71,"&lt;="&amp;ABS($H1172)),
IF(J1172="D-0.5",0.5*-1*SUMIFS('Key Numbers'!$C$2:$C$71,'Key Numbers'!$A$2:$A$71,"&lt;="&amp;ABS($I1172),'Key Numbers'!$A$2:$A$71,"&gt;="&amp;ABS($H1172)),
IF(J1172="F0.5",0.5*SUMIFS('Key Numbers'!$C$2:$C$71,'Key Numbers'!$A$2:$A$71,"&lt;="&amp;ABS($I1172),'Key Numbers'!$A$2:$A$71,"&gt;="&amp;ABS($H1172)),
IF(J1172="F-0.5",0.5*-1*SUMIFS('Key Numbers'!$C$2:$C$71,'Key Numbers'!$A$2:$A$71,"&gt;="&amp;ABS($I1172),'Key Numbers'!$A$2:$A$71,"&lt;="&amp;ABS($H1172)),
IF(AND(LEFT(J1172,1)="F",K1172&lt;0),-1*SUMIFS('Key Numbers'!$C$2:$C$71,'Key Numbers'!$A$2:$A$71,"&gt;="&amp;ABS($I1172),'Key Numbers'!$A$2:$A$71,"&lt;="&amp;ABS($H1172)),
IF(AND(LEFT(J1172,1)="F",K1172&gt;0),SUMIFS('Key Numbers'!$C$2:$C$71,'Key Numbers'!$A$2:$A$71,"&lt;="&amp;ABS($I1172),'Key Numbers'!$A$2:$A$71,"&gt;="&amp;ABS($H1172)),
IF(AND(LEFT(J1172,1)="D",K1172&lt;0),-1*SUMIFS('Key Numbers'!$C$2:$C$71,'Key Numbers'!$A$2:$A$71,"&lt;="&amp;ABS($I1172),'Key Numbers'!$A$2:$A$71,"&gt;="&amp;ABS($H1172)),
SUMIFS('Key Numbers'!$C$2:$C$71,'Key Numbers'!$A$2:$A$71,"&gt;="&amp;ABS($I1172),'Key Numbers'!$A$2:$A$71,"&lt;="&amp;ABS($H1172))))))))))</f>
        <v>-7.247706422018349E-2</v>
      </c>
      <c r="M1172" s="163" cm="1">
        <f t="array" ref="M1172">IFERROR(INDEX(DVOA!$E$2:$E$20095,MATCH($F1172&amp;$A1172-1&amp;$B1172,DVOA!$C$2:$C$20095&amp;DVOA!$A$2:$A20427&amp;DVOA!$B$2:$B$20095,0)),0)</f>
        <v>-0.30599999999999999</v>
      </c>
      <c r="N1172" s="163" cm="1">
        <f t="array" ref="N1172">IFERROR(INDEX(WDVOA!$W$2:$W$1616,MATCH($F1172&amp;$A1172-1&amp;$B1172,WDVOA!$U$2:$U$19616&amp;WDVOA!$V$2:$V$19616&amp;WDVOA!$B$2:$B$19616,0)),0)</f>
        <v>0</v>
      </c>
      <c r="O1172" s="163" cm="1">
        <f t="array" ref="O1172">IFERROR(INDEX(DVOA!$AC$2:$AC$20095,MATCH($F1172&amp;$A1172-1&amp;$B1172,DVOA!$C$2:$C$20095&amp;DVOA!$A$2:$A$20095&amp;DVOA!$B$2:$B$20095,0)
),0)</f>
        <v>7.2000000000000008E-2</v>
      </c>
      <c r="P1172" s="163" cm="1">
        <f t="array" ref="P1172">IFERROR(INDEX(DVOA!$E$2:$E$20095,MATCH($G1172&amp;$A1172-1&amp;$B1172,DVOA!$C$2:$C$20095&amp;DVOA!$A$2:$A20427&amp;DVOA!$B$2:$B$20095,0)),0)</f>
        <v>5.9000000000000004E-2</v>
      </c>
      <c r="Q1172" s="163" cm="1">
        <f t="array" ref="Q1172">IFERROR(INDEX(WDVOA!$W$2:$W$1616,MATCH($G1172&amp;$A1172-1&amp;$B1172,WDVOA!$U$2:$U$19616&amp;WDVOA!$V$2:$V$19616&amp;WDVOA!$B$2:$B$19616,0)),0)</f>
        <v>0</v>
      </c>
      <c r="R1172" s="163" cm="1">
        <f t="array" ref="R1172">IFERROR(INDEX(DVOA!$AC$2:$AC$20095,MATCH($G1172&amp;$A1172-1&amp;$B1172,DVOA!$C$2:$C$20095&amp;DVOA!$A$2:$A$20095&amp;DVOA!$B$2:$B$20095,0)
),0)</f>
        <v>8.900000000000001E-2</v>
      </c>
      <c r="S1172" s="163">
        <f t="shared" si="255"/>
        <v>8.0500000000000016E-2</v>
      </c>
      <c r="T1172" s="229">
        <f t="shared" si="246"/>
        <v>-0.36499999999999999</v>
      </c>
      <c r="U1172" s="229" t="str">
        <f t="shared" si="247"/>
        <v/>
      </c>
      <c r="V1172" s="164" cm="1">
        <f t="array" ref="V1172">IFERROR(IF(E1172="H",INDEX('DVOA Pred'!$G$2:$G$1000,MATCH($F1172&amp;$B1172&amp;$A1172,'DVOA Pred'!$C$2:$C$1000&amp;'DVOA Pred'!$A$2:$A$1000&amp;'DVOA Pred'!$B$2:$B$1000,0)),
INDEX('DVOA Pred'!$H$2:$H$1000,MATCH($F1172&amp;$B1172&amp;$A1172,'DVOA Pred'!$D$2:$D$1000&amp;'DVOA Pred'!$A$2:$A$1000&amp;'DVOA Pred'!$B$2:$B$1000,0))),"")</f>
        <v>4.5999999999999979</v>
      </c>
      <c r="W1172" s="164">
        <f t="shared" si="248"/>
        <v>-2.0999999999999979</v>
      </c>
      <c r="X1172" s="164">
        <f t="shared" si="249"/>
        <v>-1.5999999999999979</v>
      </c>
      <c r="Y1172" s="163">
        <f>IFERROR((PERCENTRANK($L$2:$L$20355,L1172)*Multiples!$B$3)+((PERCENTRANK($W$2:$W$20355,W1172)*(1-Multiples!$B$3))),"")</f>
        <v>0.1212</v>
      </c>
      <c r="Z1172" s="165">
        <v>13</v>
      </c>
      <c r="AA1172" s="165">
        <v>32</v>
      </c>
      <c r="AB1172" s="166">
        <f t="shared" si="250"/>
        <v>-19</v>
      </c>
      <c r="AC1172" s="166">
        <f t="shared" si="251"/>
        <v>-16.5</v>
      </c>
      <c r="AD1172" s="166">
        <f t="shared" si="252"/>
        <v>-16</v>
      </c>
      <c r="AE1172" s="167" t="str">
        <f t="shared" si="253"/>
        <v>No</v>
      </c>
      <c r="AF1172" s="167" t="str">
        <f t="shared" si="254"/>
        <v>No</v>
      </c>
      <c r="AG1172" s="165"/>
      <c r="AH1172" s="155"/>
      <c r="AI1172" s="236"/>
      <c r="AJ1172" s="181"/>
    </row>
    <row r="1173" spans="1:36" x14ac:dyDescent="0.25">
      <c r="A1173" s="7">
        <v>3</v>
      </c>
      <c r="B1173" s="5">
        <v>2024</v>
      </c>
      <c r="C1173" s="5" t="str">
        <f t="shared" si="243"/>
        <v>2024 W3</v>
      </c>
      <c r="D1173" s="5">
        <v>510</v>
      </c>
      <c r="E1173" s="5" t="s">
        <v>651</v>
      </c>
      <c r="F1173" s="5" t="s">
        <v>23</v>
      </c>
      <c r="G1173" s="5" t="s">
        <v>21</v>
      </c>
      <c r="H1173" s="5">
        <v>2.5</v>
      </c>
      <c r="I1173" s="61">
        <v>3</v>
      </c>
      <c r="J1173" s="62" t="str">
        <f t="shared" si="244"/>
        <v>D-0.5</v>
      </c>
      <c r="K1173" s="61">
        <f t="shared" si="245"/>
        <v>-0.5</v>
      </c>
      <c r="L1173" s="228">
        <f>IF(K1173=0,0,
IF(J1173="D0.5",0.5*SUMIFS('Key Numbers'!$C$2:$C$71,'Key Numbers'!$A$2:$A$71,"&gt;="&amp;ABS($I1173),'Key Numbers'!$A$2:$A$71,"&lt;="&amp;ABS($H1173)),
IF(J1173="D-0.5",0.5*-1*SUMIFS('Key Numbers'!$C$2:$C$71,'Key Numbers'!$A$2:$A$71,"&lt;="&amp;ABS($I1173),'Key Numbers'!$A$2:$A$71,"&gt;="&amp;ABS($H1173)),
IF(J1173="F0.5",0.5*SUMIFS('Key Numbers'!$C$2:$C$71,'Key Numbers'!$A$2:$A$71,"&lt;="&amp;ABS($I1173),'Key Numbers'!$A$2:$A$71,"&gt;="&amp;ABS($H1173)),
IF(J1173="F-0.5",0.5*-1*SUMIFS('Key Numbers'!$C$2:$C$71,'Key Numbers'!$A$2:$A$71,"&gt;="&amp;ABS($I1173),'Key Numbers'!$A$2:$A$71,"&lt;="&amp;ABS($H1173)),
IF(AND(LEFT(J1173,1)="F",K1173&lt;0),-1*SUMIFS('Key Numbers'!$C$2:$C$71,'Key Numbers'!$A$2:$A$71,"&gt;="&amp;ABS($I1173),'Key Numbers'!$A$2:$A$71,"&lt;="&amp;ABS($H1173)),
IF(AND(LEFT(J1173,1)="F",K1173&gt;0),SUMIFS('Key Numbers'!$C$2:$C$71,'Key Numbers'!$A$2:$A$71,"&lt;="&amp;ABS($I1173),'Key Numbers'!$A$2:$A$71,"&gt;="&amp;ABS($H1173)),
IF(AND(LEFT(J1173,1)="D",K1173&lt;0),-1*SUMIFS('Key Numbers'!$C$2:$C$71,'Key Numbers'!$A$2:$A$71,"&lt;="&amp;ABS($I1173),'Key Numbers'!$A$2:$A$71,"&gt;="&amp;ABS($H1173)),
SUMIFS('Key Numbers'!$C$2:$C$71,'Key Numbers'!$A$2:$A$71,"&gt;="&amp;ABS($I1173),'Key Numbers'!$A$2:$A$71,"&lt;="&amp;ABS($H1173))))))))))</f>
        <v>-7.247706422018349E-2</v>
      </c>
      <c r="M1173" s="6" cm="1">
        <f t="array" ref="M1173">IFERROR(INDEX(DVOA!$E$2:$E$20095,MATCH($F1173&amp;$A1173-1&amp;$B1173,DVOA!$C$2:$C$20095&amp;DVOA!$A$2:$A20342&amp;DVOA!$B$2:$B$20095,0)),0)</f>
        <v>0.26</v>
      </c>
      <c r="N1173" s="6" cm="1">
        <f t="array" ref="N1173">IFERROR(INDEX(WDVOA!$W$2:$W$1616,MATCH($F1173&amp;$A1173-1&amp;$B1173,WDVOA!$U$2:$U$19616&amp;WDVOA!$V$2:$V$19616&amp;WDVOA!$B$2:$B$19616,0)),0)</f>
        <v>0</v>
      </c>
      <c r="O1173" s="6" cm="1">
        <f t="array" ref="O1173">IFERROR(INDEX(DVOA!$AC$2:$AC$20095,MATCH($F1173&amp;$A1173-1&amp;$B1173,DVOA!$C$2:$C$20095&amp;DVOA!$A$2:$A$20095&amp;DVOA!$B$2:$B$20095,0)
),0)</f>
        <v>0.7</v>
      </c>
      <c r="P1173" s="6" cm="1">
        <f t="array" ref="P1173">IFERROR(INDEX(DVOA!$E$2:$E$20095,MATCH($G1173&amp;$A1173-1&amp;$B1173,DVOA!$C$2:$C$20095&amp;DVOA!$A$2:$A20342&amp;DVOA!$B$2:$B$20095,0)),0)</f>
        <v>0.14000000000000001</v>
      </c>
      <c r="Q1173" s="6" cm="1">
        <f t="array" ref="Q1173">IFERROR(INDEX(WDVOA!$W$2:$W$1616,MATCH($G1173&amp;$A1173-1&amp;$B1173,WDVOA!$U$2:$U$19616&amp;WDVOA!$V$2:$V$19616&amp;WDVOA!$B$2:$B$19616,0)),0)</f>
        <v>0</v>
      </c>
      <c r="R1173" s="6" cm="1">
        <f t="array" ref="R1173">IFERROR(INDEX(DVOA!$AC$2:$AC$20095,MATCH($G1173&amp;$A1173-1&amp;$B1173,DVOA!$C$2:$C$20095&amp;DVOA!$A$2:$A$20095&amp;DVOA!$B$2:$B$20095,0)
),0)</f>
        <v>0.01</v>
      </c>
      <c r="S1173" s="6">
        <f t="shared" si="255"/>
        <v>0.35499999999999998</v>
      </c>
      <c r="T1173" s="104">
        <f t="shared" si="246"/>
        <v>0.12</v>
      </c>
      <c r="U1173" s="104" t="str">
        <f t="shared" si="247"/>
        <v/>
      </c>
      <c r="V1173" s="26" cm="1">
        <f t="array" ref="V1173">IFERROR(IF(E1173="H",INDEX('DVOA Pred'!$G$2:$G$1000,MATCH($F1173&amp;$B1173&amp;$A1173,'DVOA Pred'!$C$2:$C$1000&amp;'DVOA Pred'!$A$2:$A$1000&amp;'DVOA Pred'!$B$2:$B$1000,0)),
INDEX('DVOA Pred'!$H$2:$H$1000,MATCH($F1173&amp;$B1173&amp;$A1173,'DVOA Pred'!$D$2:$D$1000&amp;'DVOA Pred'!$A$2:$A$1000&amp;'DVOA Pred'!$B$2:$B$1000,0))),"")</f>
        <v>5.6999999999999993</v>
      </c>
      <c r="W1173" s="26">
        <f t="shared" si="248"/>
        <v>-3.1999999999999993</v>
      </c>
      <c r="X1173" s="26">
        <f t="shared" si="249"/>
        <v>-2.6999999999999993</v>
      </c>
      <c r="Y1173" s="6">
        <f>IFERROR((PERCENTRANK($L$2:$L$20355,L1173)*Multiples!$B$3)+((PERCENTRANK($W$2:$W$20355,W1173)*(1-Multiples!$B$3))),"")</f>
        <v>7.6399999999999996E-2</v>
      </c>
      <c r="Z1173" s="64"/>
      <c r="AA1173" s="64"/>
      <c r="AB1173" s="24" t="str">
        <f t="shared" si="250"/>
        <v/>
      </c>
      <c r="AC1173" s="24" t="str">
        <f t="shared" si="251"/>
        <v/>
      </c>
      <c r="AD1173" s="24" t="str">
        <f t="shared" si="252"/>
        <v/>
      </c>
      <c r="AE1173" s="99" t="str">
        <f t="shared" si="253"/>
        <v/>
      </c>
      <c r="AF1173" s="99" t="str">
        <f t="shared" si="254"/>
        <v/>
      </c>
      <c r="AG1173" s="64"/>
      <c r="AH1173" s="105"/>
      <c r="AI1173" s="105"/>
      <c r="AJ1173" s="66"/>
    </row>
    <row r="1174" spans="1:36" x14ac:dyDescent="0.25">
      <c r="A1174" s="160">
        <v>8</v>
      </c>
      <c r="B1174" s="161">
        <v>2024</v>
      </c>
      <c r="C1174" s="161" t="str">
        <f t="shared" si="243"/>
        <v>2024 W8</v>
      </c>
      <c r="D1174" s="161">
        <v>573</v>
      </c>
      <c r="E1174" s="161" t="s">
        <v>651</v>
      </c>
      <c r="F1174" s="161" t="s">
        <v>42</v>
      </c>
      <c r="G1174" s="161" t="s">
        <v>46</v>
      </c>
      <c r="H1174" s="161">
        <v>2.5</v>
      </c>
      <c r="I1174" s="162">
        <v>3</v>
      </c>
      <c r="J1174" s="233" t="str">
        <f t="shared" si="244"/>
        <v>D-0.5</v>
      </c>
      <c r="K1174" s="162">
        <f t="shared" si="245"/>
        <v>-0.5</v>
      </c>
      <c r="L1174" s="227">
        <f>IF(K1174=0,0,
IF(J1174="D0.5",0.5*SUMIFS('Key Numbers'!$C$2:$C$71,'Key Numbers'!$A$2:$A$71,"&gt;="&amp;ABS($I1174),'Key Numbers'!$A$2:$A$71,"&lt;="&amp;ABS($H1174)),
IF(J1174="D-0.5",0.5*-1*SUMIFS('Key Numbers'!$C$2:$C$71,'Key Numbers'!$A$2:$A$71,"&lt;="&amp;ABS($I1174),'Key Numbers'!$A$2:$A$71,"&gt;="&amp;ABS($H1174)),
IF(J1174="F0.5",0.5*SUMIFS('Key Numbers'!$C$2:$C$71,'Key Numbers'!$A$2:$A$71,"&lt;="&amp;ABS($I1174),'Key Numbers'!$A$2:$A$71,"&gt;="&amp;ABS($H1174)),
IF(J1174="F-0.5",0.5*-1*SUMIFS('Key Numbers'!$C$2:$C$71,'Key Numbers'!$A$2:$A$71,"&gt;="&amp;ABS($I1174),'Key Numbers'!$A$2:$A$71,"&lt;="&amp;ABS($H1174)),
IF(AND(LEFT(J1174,1)="F",K1174&lt;0),-1*SUMIFS('Key Numbers'!$C$2:$C$71,'Key Numbers'!$A$2:$A$71,"&gt;="&amp;ABS($I1174),'Key Numbers'!$A$2:$A$71,"&lt;="&amp;ABS($H1174)),
IF(AND(LEFT(J1174,1)="F",K1174&gt;0),SUMIFS('Key Numbers'!$C$2:$C$71,'Key Numbers'!$A$2:$A$71,"&lt;="&amp;ABS($I1174),'Key Numbers'!$A$2:$A$71,"&gt;="&amp;ABS($H1174)),
IF(AND(LEFT(J1174,1)="D",K1174&lt;0),-1*SUMIFS('Key Numbers'!$C$2:$C$71,'Key Numbers'!$A$2:$A$71,"&lt;="&amp;ABS($I1174),'Key Numbers'!$A$2:$A$71,"&gt;="&amp;ABS($H1174)),
SUMIFS('Key Numbers'!$C$2:$C$71,'Key Numbers'!$A$2:$A$71,"&gt;="&amp;ABS($I1174),'Key Numbers'!$A$2:$A$71,"&lt;="&amp;ABS($H1174))))))))))</f>
        <v>-7.247706422018349E-2</v>
      </c>
      <c r="M1174" s="163" cm="1">
        <f t="array" ref="M1174">IFERROR(INDEX(DVOA!$E$2:$E$20095,MATCH($F1174&amp;$A1174-1&amp;$B1174,DVOA!$C$2:$C$20095&amp;DVOA!$A$2:$A20456&amp;DVOA!$B$2:$B$20095,0)),0)</f>
        <v>-9.6000000000000002E-2</v>
      </c>
      <c r="N1174" s="163" cm="1">
        <f t="array" ref="N1174">IFERROR(INDEX(WDVOA!$W$2:$W$1616,MATCH($F1174&amp;$A1174-1&amp;$B1174,WDVOA!$U$2:$U$19616&amp;WDVOA!$V$2:$V$19616&amp;WDVOA!$B$2:$B$19616,0)),0)</f>
        <v>-7.0999999999999994E-2</v>
      </c>
      <c r="O1174" s="163" cm="1">
        <f t="array" ref="O1174">IFERROR(INDEX(DVOA!$AC$2:$AC$20095,MATCH($F1174&amp;$A1174-1&amp;$B1174,DVOA!$C$2:$C$20095&amp;DVOA!$A$2:$A$20095&amp;DVOA!$B$2:$B$20095,0)
),0)</f>
        <v>8.6999999999999994E-2</v>
      </c>
      <c r="P1174" s="163" cm="1">
        <f t="array" ref="P1174">IFERROR(INDEX(DVOA!$E$2:$E$20095,MATCH($G1174&amp;$A1174-1&amp;$B1174,DVOA!$C$2:$C$20095&amp;DVOA!$A$2:$A20456&amp;DVOA!$B$2:$B$20095,0)),0)</f>
        <v>0.34499999999999997</v>
      </c>
      <c r="Q1174" s="163" cm="1">
        <f t="array" ref="Q1174">IFERROR(INDEX(WDVOA!$W$2:$W$1616,MATCH($G1174&amp;$A1174-1&amp;$B1174,WDVOA!$U$2:$U$19616&amp;WDVOA!$V$2:$V$19616&amp;WDVOA!$B$2:$B$19616,0)),0)</f>
        <v>0.28233333333333333</v>
      </c>
      <c r="R1174" s="163" cm="1">
        <f t="array" ref="R1174">IFERROR(INDEX(DVOA!$AC$2:$AC$20095,MATCH($G1174&amp;$A1174-1&amp;$B1174,DVOA!$C$2:$C$20095&amp;DVOA!$A$2:$A$20095&amp;DVOA!$B$2:$B$20095,0)
),0)</f>
        <v>5.6000000000000001E-2</v>
      </c>
      <c r="S1174" s="163">
        <f t="shared" si="255"/>
        <v>7.1499999999999994E-2</v>
      </c>
      <c r="T1174" s="229">
        <f t="shared" si="246"/>
        <v>-0.44099999999999995</v>
      </c>
      <c r="U1174" s="229">
        <f t="shared" si="247"/>
        <v>-0.35333333333333333</v>
      </c>
      <c r="V1174" s="164" cm="1">
        <f t="array" ref="V1174">IFERROR(IF(E1174="H",INDEX('DVOA Pred'!$G$2:$G$1000,MATCH($F1174&amp;$B1174&amp;$A1174,'DVOA Pred'!$C$2:$C$1000&amp;'DVOA Pred'!$A$2:$A$1000&amp;'DVOA Pred'!$B$2:$B$1000,0)),
INDEX('DVOA Pred'!$H$2:$H$1000,MATCH($F1174&amp;$B1174&amp;$A1174,'DVOA Pred'!$D$2:$D$1000&amp;'DVOA Pred'!$A$2:$A$1000&amp;'DVOA Pred'!$B$2:$B$1000,0))),"")</f>
        <v>6</v>
      </c>
      <c r="W1174" s="164">
        <f t="shared" si="248"/>
        <v>-3.5</v>
      </c>
      <c r="X1174" s="164">
        <f t="shared" si="249"/>
        <v>-3</v>
      </c>
      <c r="Y1174" s="163">
        <f>IFERROR((PERCENTRANK($L$2:$L$20355,L1174)*Multiples!$B$3)+((PERCENTRANK($W$2:$W$20355,W1174)*(1-Multiples!$B$3))),"")</f>
        <v>6.6799999999999998E-2</v>
      </c>
      <c r="Z1174" s="165">
        <v>30</v>
      </c>
      <c r="AA1174" s="165">
        <v>20</v>
      </c>
      <c r="AB1174" s="166">
        <f t="shared" si="250"/>
        <v>10</v>
      </c>
      <c r="AC1174" s="166">
        <f t="shared" si="251"/>
        <v>12.5</v>
      </c>
      <c r="AD1174" s="166">
        <f t="shared" si="252"/>
        <v>13</v>
      </c>
      <c r="AE1174" s="167" t="str">
        <f t="shared" si="253"/>
        <v>Yes</v>
      </c>
      <c r="AF1174" s="167" t="str">
        <f t="shared" si="254"/>
        <v>Yes</v>
      </c>
      <c r="AG1174" s="165"/>
      <c r="AH1174" s="155"/>
      <c r="AI1174" s="236"/>
      <c r="AJ1174" s="181"/>
    </row>
    <row r="1175" spans="1:36" x14ac:dyDescent="0.25">
      <c r="A1175" s="160">
        <v>4</v>
      </c>
      <c r="B1175" s="161">
        <v>2024</v>
      </c>
      <c r="C1175" s="5" t="str">
        <f t="shared" si="243"/>
        <v>2024 W4</v>
      </c>
      <c r="D1175" s="161">
        <v>525</v>
      </c>
      <c r="E1175" s="161" t="s">
        <v>651</v>
      </c>
      <c r="F1175" s="161" t="s">
        <v>53</v>
      </c>
      <c r="G1175" s="161" t="s">
        <v>10</v>
      </c>
      <c r="H1175" s="161">
        <v>-0.5</v>
      </c>
      <c r="I1175" s="162">
        <v>2.5</v>
      </c>
      <c r="J1175" s="233" t="str">
        <f t="shared" si="244"/>
        <v>D-3</v>
      </c>
      <c r="K1175" s="162">
        <f t="shared" si="245"/>
        <v>-3</v>
      </c>
      <c r="L1175" s="227">
        <f>IF(K1175=0,0,
IF(J1175="D0.5",0.5*SUMIFS('Key Numbers'!$C$2:$C$71,'Key Numbers'!$A$2:$A$71,"&gt;="&amp;ABS($I1175),'Key Numbers'!$A$2:$A$71,"&lt;="&amp;ABS($H1175)),
IF(J1175="D-0.5",0.5*-1*SUMIFS('Key Numbers'!$C$2:$C$71,'Key Numbers'!$A$2:$A$71,"&lt;="&amp;ABS($I1175),'Key Numbers'!$A$2:$A$71,"&gt;="&amp;ABS($H1175)),
IF(J1175="F0.5",0.5*SUMIFS('Key Numbers'!$C$2:$C$71,'Key Numbers'!$A$2:$A$71,"&lt;="&amp;ABS($I1175),'Key Numbers'!$A$2:$A$71,"&gt;="&amp;ABS($H1175)),
IF(J1175="F-0.5",0.5*-1*SUMIFS('Key Numbers'!$C$2:$C$71,'Key Numbers'!$A$2:$A$71,"&gt;="&amp;ABS($I1175),'Key Numbers'!$A$2:$A$71,"&lt;="&amp;ABS($H1175)),
IF(AND(LEFT(J1175,1)="F",K1175&lt;0),-1*SUMIFS('Key Numbers'!$C$2:$C$71,'Key Numbers'!$A$2:$A$71,"&gt;="&amp;ABS($I1175),'Key Numbers'!$A$2:$A$71,"&lt;="&amp;ABS($H1175)),
IF(AND(LEFT(J1175,1)="F",K1175&gt;0),SUMIFS('Key Numbers'!$C$2:$C$71,'Key Numbers'!$A$2:$A$71,"&lt;="&amp;ABS($I1175),'Key Numbers'!$A$2:$A$71,"&gt;="&amp;ABS($H1175)),
IF(AND(LEFT(J1175,1)="D",K1175&lt;0),-1*SUMIFS('Key Numbers'!$C$2:$C$71,'Key Numbers'!$A$2:$A$71,"&lt;="&amp;ABS($I1175),'Key Numbers'!$A$2:$A$71,"&gt;="&amp;ABS($H1175)),
SUMIFS('Key Numbers'!$C$2:$C$71,'Key Numbers'!$A$2:$A$71,"&gt;="&amp;ABS($I1175),'Key Numbers'!$A$2:$A$71,"&lt;="&amp;ABS($H1175))))))))))</f>
        <v>-0.11009174311926606</v>
      </c>
      <c r="M1175" s="163" cm="1">
        <f t="array" ref="M1175">IFERROR(INDEX(DVOA!$E$2:$E$20095,MATCH($F1175&amp;$A1175-1&amp;$B1175,DVOA!$C$2:$C$20095&amp;DVOA!$A$2:$A20394&amp;DVOA!$B$2:$B$20095,0)),0)</f>
        <v>-0.37</v>
      </c>
      <c r="N1175" s="163" cm="1">
        <f t="array" ref="N1175">IFERROR(INDEX(WDVOA!$W$2:$W$1616,MATCH($F1175&amp;$A1175-1&amp;$B1175,WDVOA!$U$2:$U$19616&amp;WDVOA!$V$2:$V$19616&amp;WDVOA!$B$2:$B$19616,0)),0)</f>
        <v>0</v>
      </c>
      <c r="O1175" s="163" cm="1">
        <f t="array" ref="O1175">IFERROR(INDEX(DVOA!$AC$2:$AC$20095,MATCH($F1175&amp;$A1175-1&amp;$B1175,DVOA!$C$2:$C$20095&amp;DVOA!$A$2:$A$20095&amp;DVOA!$B$2:$B$20095,0)
),0)</f>
        <v>-3.7000000000000005E-2</v>
      </c>
      <c r="P1175" s="163" cm="1">
        <f t="array" ref="P1175">IFERROR(INDEX(DVOA!$E$2:$E$20095,MATCH($G1175&amp;$A1175-1&amp;$B1175,DVOA!$C$2:$C$20095&amp;DVOA!$A$2:$A20394&amp;DVOA!$B$2:$B$20095,0)),0)</f>
        <v>-0.35</v>
      </c>
      <c r="Q1175" s="163" cm="1">
        <f t="array" ref="Q1175">IFERROR(INDEX(WDVOA!$W$2:$W$1616,MATCH($G1175&amp;$A1175-1&amp;$B1175,WDVOA!$U$2:$U$19616&amp;WDVOA!$V$2:$V$19616&amp;WDVOA!$B$2:$B$19616,0)),0)</f>
        <v>0</v>
      </c>
      <c r="R1175" s="163" cm="1">
        <f t="array" ref="R1175">IFERROR(INDEX(DVOA!$AC$2:$AC$20095,MATCH($G1175&amp;$A1175-1&amp;$B1175,DVOA!$C$2:$C$20095&amp;DVOA!$A$2:$A$20095&amp;DVOA!$B$2:$B$20095,0)
),0)</f>
        <v>6.3E-2</v>
      </c>
      <c r="S1175" s="163">
        <f t="shared" si="255"/>
        <v>1.2999999999999998E-2</v>
      </c>
      <c r="T1175" s="229">
        <f t="shared" si="246"/>
        <v>-2.0000000000000018E-2</v>
      </c>
      <c r="U1175" s="229" t="str">
        <f t="shared" si="247"/>
        <v/>
      </c>
      <c r="V1175" s="164" cm="1">
        <f t="array" ref="V1175">IFERROR(IF(E1175="H",INDEX('DVOA Pred'!$G$2:$G$1000,MATCH($F1175&amp;$B1175&amp;$A1175,'DVOA Pred'!$C$2:$C$1000&amp;'DVOA Pred'!$A$2:$A$1000&amp;'DVOA Pred'!$B$2:$B$1000,0)),
INDEX('DVOA Pred'!$H$2:$H$1000,MATCH($F1175&amp;$B1175&amp;$A1175,'DVOA Pred'!$D$2:$D$1000&amp;'DVOA Pred'!$A$2:$A$1000&amp;'DVOA Pred'!$B$2:$B$1000,0))),"")</f>
        <v>2.0999999999999979</v>
      </c>
      <c r="W1175" s="164">
        <f t="shared" si="248"/>
        <v>-2.5999999999999979</v>
      </c>
      <c r="X1175" s="164">
        <f t="shared" si="249"/>
        <v>0.40000000000000213</v>
      </c>
      <c r="Y1175" s="163">
        <f>IFERROR((PERCENTRANK($L$2:$L$20355,L1175)*Multiples!$B$3)+((PERCENTRANK($W$2:$W$20355,W1175)*(1-Multiples!$B$3))),"")</f>
        <v>6.1800000000000008E-2</v>
      </c>
      <c r="Z1175" s="165">
        <v>20</v>
      </c>
      <c r="AA1175" s="165">
        <v>16</v>
      </c>
      <c r="AB1175" s="166">
        <f t="shared" si="250"/>
        <v>4</v>
      </c>
      <c r="AC1175" s="166">
        <f t="shared" si="251"/>
        <v>3.5</v>
      </c>
      <c r="AD1175" s="166">
        <f t="shared" si="252"/>
        <v>6.5</v>
      </c>
      <c r="AE1175" s="167" t="str">
        <f t="shared" si="253"/>
        <v>Yes</v>
      </c>
      <c r="AF1175" s="167" t="str">
        <f t="shared" si="254"/>
        <v>Yes</v>
      </c>
      <c r="AG1175" s="165"/>
      <c r="AH1175" s="155"/>
      <c r="AI1175" s="155"/>
      <c r="AJ1175" s="180" t="s">
        <v>673</v>
      </c>
    </row>
    <row r="1176" spans="1:36" ht="15.75" thickBot="1" x14ac:dyDescent="0.3">
      <c r="A1176" s="8">
        <v>2</v>
      </c>
      <c r="B1176" s="9">
        <v>2024</v>
      </c>
      <c r="C1176" s="9" t="str">
        <f t="shared" si="243"/>
        <v>2024 W2</v>
      </c>
      <c r="D1176" s="9">
        <v>483</v>
      </c>
      <c r="E1176" s="9" t="s">
        <v>649</v>
      </c>
      <c r="F1176" s="9" t="s">
        <v>28</v>
      </c>
      <c r="G1176" s="9" t="s">
        <v>51</v>
      </c>
      <c r="H1176" s="9">
        <v>-6.5</v>
      </c>
      <c r="I1176" s="67">
        <v>-4.5</v>
      </c>
      <c r="J1176" s="68" t="str">
        <f t="shared" si="244"/>
        <v>F-2</v>
      </c>
      <c r="K1176" s="67">
        <f t="shared" si="245"/>
        <v>-2</v>
      </c>
      <c r="L1176" s="234">
        <f>IF(K1176=0,0,
IF(J1176="D0.5",0.5*SUMIFS('Key Numbers'!$C$2:$C$71,'Key Numbers'!$A$2:$A$71,"&gt;="&amp;ABS($I1176),'Key Numbers'!$A$2:$A$71,"&lt;="&amp;ABS($H1176)),
IF(J1176="D-0.5",0.5*-1*SUMIFS('Key Numbers'!$C$2:$C$71,'Key Numbers'!$A$2:$A$71,"&lt;="&amp;ABS($I1176),'Key Numbers'!$A$2:$A$71,"&gt;="&amp;ABS($H1176)),
IF(J1176="F0.5",0.5*SUMIFS('Key Numbers'!$C$2:$C$71,'Key Numbers'!$A$2:$A$71,"&lt;="&amp;ABS($I1176),'Key Numbers'!$A$2:$A$71,"&gt;="&amp;ABS($H1176)),
IF(J1176="F-0.5",0.5*-1*SUMIFS('Key Numbers'!$C$2:$C$71,'Key Numbers'!$A$2:$A$71,"&gt;="&amp;ABS($I1176),'Key Numbers'!$A$2:$A$71,"&lt;="&amp;ABS($H1176)),
IF(AND(LEFT(J1176,1)="F",K1176&lt;0),-1*SUMIFS('Key Numbers'!$C$2:$C$71,'Key Numbers'!$A$2:$A$71,"&gt;="&amp;ABS($I1176),'Key Numbers'!$A$2:$A$71,"&lt;="&amp;ABS($H1176)),
IF(AND(LEFT(J1176,1)="F",K1176&gt;0),SUMIFS('Key Numbers'!$C$2:$C$71,'Key Numbers'!$A$2:$A$71,"&lt;="&amp;ABS($I1176),'Key Numbers'!$A$2:$A$71,"&gt;="&amp;ABS($H1176)),
IF(AND(LEFT(J1176,1)="D",K1176&lt;0),-1*SUMIFS('Key Numbers'!$C$2:$C$71,'Key Numbers'!$A$2:$A$71,"&lt;="&amp;ABS($I1176),'Key Numbers'!$A$2:$A$71,"&gt;="&amp;ABS($H1176)),
SUMIFS('Key Numbers'!$C$2:$C$71,'Key Numbers'!$A$2:$A$71,"&gt;="&amp;ABS($I1176),'Key Numbers'!$A$2:$A$71,"&lt;="&amp;ABS($H1176))))))))))</f>
        <v>-0.12293577981651377</v>
      </c>
      <c r="M1176" s="106" cm="1">
        <f t="array" ref="M1176">IFERROR(INDEX(DVOA!$E$2:$E$20095,MATCH($F1176&amp;$A1176-1&amp;$B1176,DVOA!$C$2:$C$20095&amp;DVOA!$A$2:$A20361&amp;DVOA!$B$2:$B$20095,0)),0)</f>
        <v>0.28399999999999997</v>
      </c>
      <c r="N1176" s="106" cm="1">
        <f t="array" ref="N1176">IFERROR(INDEX(WDVOA!$W$2:$W$1616,MATCH($F1176&amp;$A1176-1&amp;$B1176,WDVOA!$U$2:$U$19616&amp;WDVOA!$V$2:$V$19616&amp;WDVOA!$B$2:$B$19616,0)),0)</f>
        <v>0</v>
      </c>
      <c r="O1176" s="106" cm="1">
        <f t="array" ref="O1176">IFERROR(INDEX(DVOA!$AC$2:$AC$20095,MATCH($F1176&amp;$A1176-1&amp;$B1176,DVOA!$C$2:$C$20095&amp;DVOA!$A$2:$A$20095&amp;DVOA!$B$2:$B$20095,0)
),0)</f>
        <v>0</v>
      </c>
      <c r="P1176" s="106" cm="1">
        <f t="array" ref="P1176">IFERROR(INDEX(DVOA!$E$2:$E$20095,MATCH($G1176&amp;$A1176-1&amp;$B1176,DVOA!$C$2:$C$20095&amp;DVOA!$A$2:$A20361&amp;DVOA!$B$2:$B$20095,0)),0)</f>
        <v>-0.93200000000000005</v>
      </c>
      <c r="Q1176" s="106" cm="1">
        <f t="array" ref="Q1176">IFERROR(INDEX(WDVOA!$W$2:$W$1616,MATCH($G1176&amp;$A1176-1&amp;$B1176,WDVOA!$U$2:$U$19616&amp;WDVOA!$V$2:$V$19616&amp;WDVOA!$B$2:$B$19616,0)),0)</f>
        <v>0</v>
      </c>
      <c r="R1176" s="106" cm="1">
        <f t="array" ref="R1176">IFERROR(INDEX(DVOA!$AC$2:$AC$20095,MATCH($G1176&amp;$A1176-1&amp;$B1176,DVOA!$C$2:$C$20095&amp;DVOA!$A$2:$A$20095&amp;DVOA!$B$2:$B$20095,0)
),0)</f>
        <v>0</v>
      </c>
      <c r="S1176" s="106" t="str">
        <f>IF(O1176=0,"",AVERAGE(O1176,R1176))</f>
        <v/>
      </c>
      <c r="T1176" s="235">
        <f t="shared" si="246"/>
        <v>1.216</v>
      </c>
      <c r="U1176" s="235" t="str">
        <f t="shared" si="247"/>
        <v/>
      </c>
      <c r="V1176" s="107" cm="1">
        <f t="array" ref="V1176">IFERROR(IF(E1176="H",INDEX('DVOA Pred'!$G$2:$G$1000,MATCH($F1176&amp;$B1176&amp;$A1176,'DVOA Pred'!$C$2:$C$1000&amp;'DVOA Pred'!$A$2:$A$1000&amp;'DVOA Pred'!$B$2:$B$1000,0)),
INDEX('DVOA Pred'!$H$2:$H$1000,MATCH($F1176&amp;$B1176&amp;$A1176,'DVOA Pred'!$D$2:$D$1000&amp;'DVOA Pred'!$A$2:$A$1000&amp;'DVOA Pred'!$B$2:$B$1000,0))),"")</f>
        <v>-1.8000000000000007</v>
      </c>
      <c r="W1176" s="107">
        <f t="shared" si="248"/>
        <v>-4.6999999999999993</v>
      </c>
      <c r="X1176" s="107">
        <f t="shared" si="249"/>
        <v>-2.6999999999999993</v>
      </c>
      <c r="Y1176" s="106">
        <f>IFERROR((PERCENTRANK($L$2:$L$20355,L1176)*Multiples!$B$3)+((PERCENTRANK($W$2:$W$20355,W1176)*(1-Multiples!$B$3))),"")</f>
        <v>2.4E-2</v>
      </c>
      <c r="Z1176" s="70">
        <v>26</v>
      </c>
      <c r="AA1176" s="70">
        <v>3</v>
      </c>
      <c r="AB1176" s="25">
        <f t="shared" si="250"/>
        <v>23</v>
      </c>
      <c r="AC1176" s="25">
        <f t="shared" si="251"/>
        <v>16.5</v>
      </c>
      <c r="AD1176" s="25">
        <f t="shared" si="252"/>
        <v>18.5</v>
      </c>
      <c r="AE1176" s="142" t="str">
        <f t="shared" si="253"/>
        <v>Yes</v>
      </c>
      <c r="AF1176" s="142" t="str">
        <f t="shared" si="254"/>
        <v>Yes</v>
      </c>
      <c r="AG1176" s="70"/>
      <c r="AH1176" s="126"/>
      <c r="AI1176" s="126" t="s">
        <v>656</v>
      </c>
      <c r="AJ1176" s="71"/>
    </row>
  </sheetData>
  <autoFilter ref="A1:AJ1" xr:uid="{C6FC2D30-B985-4CA7-9C0C-6E3474088F98}"/>
  <conditionalFormatting sqref="K2:K11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:L1176"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max"/>
        <color rgb="FFFCFCFF"/>
        <color rgb="FF63BE7B"/>
      </colorScale>
    </cfRule>
  </conditionalFormatting>
  <conditionalFormatting sqref="W2:W779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2:W1176"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80:W1176"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:Y1176"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:AF1048576">
    <cfRule type="cellIs" dxfId="5" priority="99" operator="equal">
      <formula>"No"</formula>
    </cfRule>
  </conditionalFormatting>
  <conditionalFormatting sqref="AE2:AF995 AE996:AE997 AE998:AF1144">
    <cfRule type="containsText" dxfId="4" priority="122" operator="containsText" text="Yes">
      <formula>NOT(ISERROR(SEARCH("Yes",AE2)))</formula>
    </cfRule>
  </conditionalFormatting>
  <conditionalFormatting sqref="AE1145:AF1176">
    <cfRule type="containsText" dxfId="3" priority="2" operator="containsText" text="Yes">
      <formula>NOT(ISERROR(SEARCH("Yes",AE1145)))</formula>
    </cfRule>
  </conditionalFormatting>
  <conditionalFormatting sqref="AF996:AF997">
    <cfRule type="containsText" dxfId="2" priority="23" operator="containsText" text="Yes">
      <formula>NOT(ISERROR(SEARCH("Yes",AF996)))</formula>
    </cfRule>
  </conditionalFormatting>
  <conditionalFormatting sqref="AJ992:AJ1023 AJ959:AJ990 AJ926:AJ957 AJ893:AJ924 AJ860:AJ891 AJ827:AJ858 AJ794:AJ825 AJ761:AJ792 AJ728:AJ759 AJ695:AJ726 AJ662:AJ693 AJ629:AJ660 AJ596:AJ627 AJ563:AJ594 AJ530:AJ561 AJ497:AJ528 AJ464:AJ495 AJ431:AJ462 AJ398:AJ429 AJ365:AJ396 AJ332:AJ363 AJ299:AJ330 AJ266:AJ297 AJ233:AJ264 AJ200:AJ231 AJ167:AJ198 AJ134:AJ165 AJ101:AJ132 AJ68:AJ99 AJ35:AJ66 AJ2:AJ33 AJ1054:AJ1056 AJ1025:AJ1052">
    <cfRule type="colorScale" priority="13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F56F-16CB-490E-934D-3583B43E0A6D}">
  <dimension ref="A1:E7"/>
  <sheetViews>
    <sheetView workbookViewId="0">
      <selection sqref="A1:E7"/>
    </sheetView>
  </sheetViews>
  <sheetFormatPr defaultRowHeight="15" x14ac:dyDescent="0.25"/>
  <cols>
    <col min="1" max="1" width="10.140625" bestFit="1" customWidth="1"/>
    <col min="2" max="2" width="16.5703125" bestFit="1" customWidth="1"/>
    <col min="3" max="3" width="16.28515625" bestFit="1" customWidth="1"/>
    <col min="4" max="4" width="9.7109375" bestFit="1" customWidth="1"/>
    <col min="5" max="5" width="9.42578125" bestFit="1" customWidth="1"/>
  </cols>
  <sheetData>
    <row r="1" spans="1:5" ht="15.75" thickBot="1" x14ac:dyDescent="0.3">
      <c r="A1" s="11" t="s">
        <v>693</v>
      </c>
      <c r="B1" s="11" t="s">
        <v>694</v>
      </c>
      <c r="C1" s="11" t="s">
        <v>695</v>
      </c>
      <c r="D1" s="11" t="s">
        <v>696</v>
      </c>
      <c r="E1" s="11" t="s">
        <v>697</v>
      </c>
    </row>
    <row r="2" spans="1:5" ht="15.75" thickBot="1" x14ac:dyDescent="0.3">
      <c r="A2" s="12">
        <v>1</v>
      </c>
      <c r="B2" s="12" t="s">
        <v>18</v>
      </c>
      <c r="C2" s="12" t="s">
        <v>49</v>
      </c>
      <c r="D2" s="12" t="s">
        <v>698</v>
      </c>
      <c r="E2" s="13" t="s">
        <v>699</v>
      </c>
    </row>
    <row r="3" spans="1:5" ht="15.75" thickBot="1" x14ac:dyDescent="0.3">
      <c r="A3" s="12">
        <v>2</v>
      </c>
      <c r="B3" s="12" t="s">
        <v>27</v>
      </c>
      <c r="C3" s="12" t="s">
        <v>45</v>
      </c>
      <c r="D3" s="12" t="s">
        <v>700</v>
      </c>
      <c r="E3" s="13" t="s">
        <v>701</v>
      </c>
    </row>
    <row r="4" spans="1:5" ht="15.75" thickBot="1" x14ac:dyDescent="0.3">
      <c r="A4" s="12">
        <v>3</v>
      </c>
      <c r="B4" s="12" t="s">
        <v>26</v>
      </c>
      <c r="C4" s="12" t="s">
        <v>23</v>
      </c>
      <c r="D4" s="12" t="s">
        <v>702</v>
      </c>
      <c r="E4" s="13" t="s">
        <v>703</v>
      </c>
    </row>
    <row r="5" spans="1:5" ht="15.75" thickBot="1" x14ac:dyDescent="0.3">
      <c r="A5" s="12">
        <v>4</v>
      </c>
      <c r="B5" s="12" t="s">
        <v>15</v>
      </c>
      <c r="C5" s="12" t="s">
        <v>3</v>
      </c>
      <c r="D5" s="12" t="s">
        <v>704</v>
      </c>
      <c r="E5" s="13" t="s">
        <v>705</v>
      </c>
    </row>
    <row r="6" spans="1:5" ht="15.75" thickBot="1" x14ac:dyDescent="0.3">
      <c r="A6" s="12">
        <v>5</v>
      </c>
      <c r="B6" s="12" t="s">
        <v>46</v>
      </c>
      <c r="C6" s="12" t="s">
        <v>38</v>
      </c>
      <c r="D6" s="12" t="s">
        <v>706</v>
      </c>
      <c r="E6" s="13" t="s">
        <v>707</v>
      </c>
    </row>
    <row r="7" spans="1:5" ht="15.75" thickBot="1" x14ac:dyDescent="0.3">
      <c r="A7" s="12">
        <v>6</v>
      </c>
      <c r="B7" s="12" t="s">
        <v>35</v>
      </c>
      <c r="C7" s="12" t="s">
        <v>12</v>
      </c>
      <c r="D7" s="12" t="s">
        <v>708</v>
      </c>
      <c r="E7" s="15" t="s">
        <v>708</v>
      </c>
    </row>
  </sheetData>
  <autoFilter ref="A1:E7" xr:uid="{EAB5F56F-16CB-490E-934D-3583B43E0A6D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140D-45D8-4BE9-A8A8-5662B74BC3B1}">
  <dimension ref="A1:G7"/>
  <sheetViews>
    <sheetView workbookViewId="0">
      <selection sqref="A1:E7"/>
    </sheetView>
  </sheetViews>
  <sheetFormatPr defaultRowHeight="15" x14ac:dyDescent="0.25"/>
  <cols>
    <col min="1" max="1" width="10.140625" bestFit="1" customWidth="1"/>
    <col min="2" max="2" width="16.5703125" bestFit="1" customWidth="1"/>
    <col min="3" max="3" width="16.28515625" bestFit="1" customWidth="1"/>
    <col min="4" max="4" width="9.5703125" bestFit="1" customWidth="1"/>
    <col min="5" max="5" width="16.85546875" bestFit="1" customWidth="1"/>
    <col min="6" max="6" width="9.42578125" bestFit="1" customWidth="1"/>
    <col min="7" max="7" width="135.7109375" bestFit="1" customWidth="1"/>
  </cols>
  <sheetData>
    <row r="1" spans="1:7" ht="15.75" thickBot="1" x14ac:dyDescent="0.3">
      <c r="A1" s="11" t="s">
        <v>693</v>
      </c>
      <c r="B1" s="11" t="s">
        <v>694</v>
      </c>
      <c r="C1" s="11" t="s">
        <v>695</v>
      </c>
      <c r="D1" s="11" t="s">
        <v>696</v>
      </c>
      <c r="E1" s="11" t="s">
        <v>709</v>
      </c>
      <c r="F1" s="11" t="s">
        <v>697</v>
      </c>
      <c r="G1" s="11" t="s">
        <v>710</v>
      </c>
    </row>
    <row r="2" spans="1:7" ht="15.75" thickBot="1" x14ac:dyDescent="0.3">
      <c r="A2" s="12">
        <v>1</v>
      </c>
      <c r="B2" s="12" t="s">
        <v>51</v>
      </c>
      <c r="C2" s="12" t="s">
        <v>27</v>
      </c>
      <c r="D2" s="12" t="s">
        <v>711</v>
      </c>
      <c r="E2" s="12" t="s">
        <v>712</v>
      </c>
      <c r="F2" s="13" t="s">
        <v>711</v>
      </c>
      <c r="G2" s="12" t="s">
        <v>713</v>
      </c>
    </row>
    <row r="3" spans="1:7" ht="15.75" thickBot="1" x14ac:dyDescent="0.3">
      <c r="A3" s="12">
        <v>2</v>
      </c>
      <c r="B3" s="12" t="s">
        <v>0</v>
      </c>
      <c r="C3" s="12" t="s">
        <v>53</v>
      </c>
      <c r="D3" s="12" t="s">
        <v>714</v>
      </c>
      <c r="E3" s="12" t="s">
        <v>715</v>
      </c>
      <c r="F3" s="13" t="s">
        <v>716</v>
      </c>
      <c r="G3" s="12" t="s">
        <v>717</v>
      </c>
    </row>
    <row r="4" spans="1:7" ht="15.75" thickBot="1" x14ac:dyDescent="0.3">
      <c r="A4" s="12">
        <v>3</v>
      </c>
      <c r="B4" s="12" t="s">
        <v>21</v>
      </c>
      <c r="C4" s="12" t="s">
        <v>30</v>
      </c>
      <c r="D4" s="12" t="s">
        <v>718</v>
      </c>
      <c r="E4" s="12" t="s">
        <v>719</v>
      </c>
      <c r="F4" s="13" t="s">
        <v>718</v>
      </c>
      <c r="G4" s="12" t="s">
        <v>720</v>
      </c>
    </row>
    <row r="5" spans="1:7" ht="15.75" thickBot="1" x14ac:dyDescent="0.3">
      <c r="A5" s="12">
        <v>4</v>
      </c>
      <c r="B5" s="12" t="s">
        <v>17</v>
      </c>
      <c r="C5" s="12" t="s">
        <v>4</v>
      </c>
      <c r="D5" s="12" t="s">
        <v>721</v>
      </c>
      <c r="E5" s="12" t="s">
        <v>722</v>
      </c>
      <c r="F5" s="12" t="s">
        <v>721</v>
      </c>
      <c r="G5" s="12" t="s">
        <v>723</v>
      </c>
    </row>
    <row r="6" spans="1:7" ht="15.75" thickBot="1" x14ac:dyDescent="0.3">
      <c r="A6" s="12">
        <v>5</v>
      </c>
      <c r="B6" s="12" t="s">
        <v>24</v>
      </c>
      <c r="C6" s="12" t="s">
        <v>18</v>
      </c>
      <c r="D6" s="12" t="s">
        <v>724</v>
      </c>
      <c r="E6" s="12" t="s">
        <v>725</v>
      </c>
      <c r="F6" s="12" t="s">
        <v>726</v>
      </c>
      <c r="G6" s="12" t="s">
        <v>727</v>
      </c>
    </row>
    <row r="7" spans="1:7" ht="15.75" thickBot="1" x14ac:dyDescent="0.3">
      <c r="A7" s="12">
        <v>6</v>
      </c>
      <c r="B7" s="12" t="s">
        <v>38</v>
      </c>
      <c r="C7" s="12" t="s">
        <v>64</v>
      </c>
      <c r="D7" s="12" t="s">
        <v>728</v>
      </c>
      <c r="E7" s="12" t="s">
        <v>729</v>
      </c>
      <c r="F7" s="13" t="s">
        <v>729</v>
      </c>
      <c r="G7" s="12"/>
    </row>
  </sheetData>
  <autoFilter ref="A1:G7" xr:uid="{2CD1140D-45D8-4BE9-A8A8-5662B74BC3B1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F8C0-81DC-409A-9713-206968FCED76}">
  <dimension ref="A1:G9"/>
  <sheetViews>
    <sheetView workbookViewId="0">
      <selection sqref="A1:E7"/>
    </sheetView>
  </sheetViews>
  <sheetFormatPr defaultRowHeight="15" x14ac:dyDescent="0.25"/>
  <cols>
    <col min="1" max="1" width="9.85546875" bestFit="1" customWidth="1"/>
    <col min="2" max="2" width="15.5703125" bestFit="1" customWidth="1"/>
    <col min="3" max="3" width="15.28515625" bestFit="1" customWidth="1"/>
    <col min="4" max="4" width="9.85546875" bestFit="1" customWidth="1"/>
    <col min="5" max="5" width="15.5703125" bestFit="1" customWidth="1"/>
    <col min="6" max="6" width="9.28515625" bestFit="1" customWidth="1"/>
    <col min="7" max="7" width="10.28515625" bestFit="1" customWidth="1"/>
  </cols>
  <sheetData>
    <row r="1" spans="1:7" ht="15.75" thickBot="1" x14ac:dyDescent="0.3">
      <c r="A1" s="12" t="s">
        <v>693</v>
      </c>
      <c r="B1" s="12" t="s">
        <v>694</v>
      </c>
      <c r="C1" s="12" t="s">
        <v>695</v>
      </c>
      <c r="D1" s="12" t="s">
        <v>696</v>
      </c>
      <c r="E1" s="12" t="s">
        <v>709</v>
      </c>
      <c r="F1" s="12" t="s">
        <v>697</v>
      </c>
      <c r="G1" s="12" t="s">
        <v>710</v>
      </c>
    </row>
    <row r="2" spans="1:7" ht="15.75" thickBot="1" x14ac:dyDescent="0.3">
      <c r="A2" s="12">
        <v>1</v>
      </c>
      <c r="B2" s="12" t="s">
        <v>23</v>
      </c>
      <c r="C2" s="12" t="s">
        <v>3</v>
      </c>
      <c r="D2" s="12" t="s">
        <v>730</v>
      </c>
      <c r="E2" s="12" t="s">
        <v>731</v>
      </c>
      <c r="F2" s="13" t="s">
        <v>3</v>
      </c>
      <c r="G2" s="12"/>
    </row>
    <row r="3" spans="1:7" ht="15.75" thickBot="1" x14ac:dyDescent="0.3">
      <c r="A3" s="12">
        <v>6</v>
      </c>
      <c r="B3" s="12" t="s">
        <v>10</v>
      </c>
      <c r="C3" s="12" t="s">
        <v>45</v>
      </c>
      <c r="D3" s="12" t="s">
        <v>732</v>
      </c>
      <c r="E3" s="12" t="s">
        <v>732</v>
      </c>
      <c r="F3" s="12"/>
      <c r="G3" s="12"/>
    </row>
    <row r="4" spans="1:7" ht="15.75" thickBot="1" x14ac:dyDescent="0.3">
      <c r="A4" s="12"/>
      <c r="B4" s="12" t="s">
        <v>53</v>
      </c>
      <c r="C4" s="12" t="s">
        <v>32</v>
      </c>
      <c r="D4" s="12" t="s">
        <v>733</v>
      </c>
      <c r="E4" s="12" t="s">
        <v>734</v>
      </c>
      <c r="F4" s="12" t="s">
        <v>32</v>
      </c>
      <c r="G4" s="12"/>
    </row>
    <row r="5" spans="1:7" ht="15.75" thickBot="1" x14ac:dyDescent="0.3">
      <c r="A5" s="12">
        <v>2</v>
      </c>
      <c r="B5" s="12" t="s">
        <v>26</v>
      </c>
      <c r="C5" s="12" t="s">
        <v>0</v>
      </c>
      <c r="D5" s="12" t="s">
        <v>735</v>
      </c>
      <c r="E5" s="12" t="s">
        <v>736</v>
      </c>
      <c r="F5" s="13" t="s">
        <v>26</v>
      </c>
      <c r="G5" s="12"/>
    </row>
    <row r="6" spans="1:7" ht="15.75" thickBot="1" x14ac:dyDescent="0.3">
      <c r="A6" s="12">
        <v>3</v>
      </c>
      <c r="B6" s="12" t="s">
        <v>12</v>
      </c>
      <c r="C6" s="12" t="s">
        <v>49</v>
      </c>
      <c r="D6" s="12" t="s">
        <v>737</v>
      </c>
      <c r="E6" s="12" t="s">
        <v>738</v>
      </c>
      <c r="F6" s="13" t="s">
        <v>49</v>
      </c>
      <c r="G6" s="12"/>
    </row>
    <row r="7" spans="1:7" ht="15.75" thickBot="1" x14ac:dyDescent="0.3">
      <c r="A7" s="12">
        <v>5</v>
      </c>
      <c r="B7" s="12" t="s">
        <v>21</v>
      </c>
      <c r="C7" s="12" t="s">
        <v>43</v>
      </c>
      <c r="D7" s="12" t="s">
        <v>739</v>
      </c>
      <c r="E7" s="12" t="s">
        <v>739</v>
      </c>
      <c r="F7" s="13" t="s">
        <v>43</v>
      </c>
      <c r="G7" s="12"/>
    </row>
    <row r="8" spans="1:7" ht="15.75" thickBot="1" x14ac:dyDescent="0.3">
      <c r="A8" s="12"/>
      <c r="B8" s="12" t="s">
        <v>20</v>
      </c>
      <c r="C8" s="12" t="s">
        <v>27</v>
      </c>
      <c r="D8" s="12" t="s">
        <v>740</v>
      </c>
      <c r="E8" s="12" t="s">
        <v>741</v>
      </c>
      <c r="F8" s="12" t="s">
        <v>27</v>
      </c>
      <c r="G8" s="12"/>
    </row>
    <row r="9" spans="1:7" ht="15.75" thickBot="1" x14ac:dyDescent="0.3">
      <c r="A9" s="12">
        <v>4</v>
      </c>
      <c r="B9" s="12" t="s">
        <v>28</v>
      </c>
      <c r="C9" s="12" t="s">
        <v>46</v>
      </c>
      <c r="D9" s="12" t="s">
        <v>742</v>
      </c>
      <c r="E9" s="12" t="s">
        <v>742</v>
      </c>
      <c r="F9" s="13" t="s">
        <v>46</v>
      </c>
      <c r="G9" s="12"/>
    </row>
  </sheetData>
  <autoFilter ref="A1:G9" xr:uid="{7BB0F8C0-81DC-409A-9713-206968FCED76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8D5B-0B20-4297-92F0-6F4D197350E4}">
  <dimension ref="A1:R16"/>
  <sheetViews>
    <sheetView zoomScale="80" zoomScaleNormal="80" workbookViewId="0">
      <pane xSplit="3" ySplit="1" topLeftCell="L6" activePane="bottomRight" state="frozen"/>
      <selection pane="topRight" sqref="A1:E7"/>
      <selection pane="bottomLeft" sqref="A1:E7"/>
      <selection pane="bottomRight" sqref="A1:E7"/>
    </sheetView>
  </sheetViews>
  <sheetFormatPr defaultRowHeight="15" x14ac:dyDescent="0.25"/>
  <cols>
    <col min="1" max="1" width="11.7109375" bestFit="1" customWidth="1"/>
    <col min="2" max="2" width="18.7109375" bestFit="1" customWidth="1"/>
    <col min="3" max="3" width="18.42578125" bestFit="1" customWidth="1"/>
    <col min="4" max="4" width="24.42578125" bestFit="1" customWidth="1"/>
    <col min="5" max="5" width="23.85546875" bestFit="1" customWidth="1"/>
    <col min="6" max="6" width="29.140625" bestFit="1" customWidth="1"/>
    <col min="7" max="7" width="28.5703125" bestFit="1" customWidth="1"/>
    <col min="8" max="8" width="22" bestFit="1" customWidth="1"/>
    <col min="9" max="9" width="21.5703125" bestFit="1" customWidth="1"/>
    <col min="10" max="10" width="27.42578125" bestFit="1" customWidth="1"/>
    <col min="11" max="11" width="27.140625" bestFit="1" customWidth="1"/>
    <col min="12" max="12" width="39.42578125" bestFit="1" customWidth="1"/>
    <col min="13" max="13" width="29.5703125" bestFit="1" customWidth="1"/>
    <col min="14" max="14" width="11.28515625" bestFit="1" customWidth="1"/>
    <col min="15" max="15" width="24.140625" bestFit="1" customWidth="1"/>
    <col min="16" max="16" width="27.85546875" bestFit="1" customWidth="1"/>
    <col min="17" max="17" width="11" bestFit="1" customWidth="1"/>
    <col min="18" max="18" width="12" bestFit="1" customWidth="1"/>
  </cols>
  <sheetData>
    <row r="1" spans="1:18" ht="15.75" thickBot="1" x14ac:dyDescent="0.3">
      <c r="A1" s="11" t="s">
        <v>693</v>
      </c>
      <c r="B1" s="11" t="s">
        <v>694</v>
      </c>
      <c r="C1" s="11" t="s">
        <v>695</v>
      </c>
      <c r="D1" s="11" t="s">
        <v>743</v>
      </c>
      <c r="E1" s="11" t="s">
        <v>744</v>
      </c>
      <c r="F1" s="11" t="s">
        <v>745</v>
      </c>
      <c r="G1" s="11" t="s">
        <v>746</v>
      </c>
      <c r="H1" s="11" t="s">
        <v>747</v>
      </c>
      <c r="I1" s="11" t="s">
        <v>748</v>
      </c>
      <c r="J1" s="11" t="s">
        <v>749</v>
      </c>
      <c r="K1" s="11" t="s">
        <v>750</v>
      </c>
      <c r="L1" s="11" t="s">
        <v>751</v>
      </c>
      <c r="M1" s="11" t="s">
        <v>752</v>
      </c>
      <c r="N1" s="11" t="s">
        <v>696</v>
      </c>
      <c r="O1" s="11" t="s">
        <v>753</v>
      </c>
      <c r="P1" s="11" t="s">
        <v>754</v>
      </c>
      <c r="Q1" s="11" t="s">
        <v>697</v>
      </c>
      <c r="R1" s="12" t="s">
        <v>710</v>
      </c>
    </row>
    <row r="2" spans="1:18" ht="15.75" thickBot="1" x14ac:dyDescent="0.3">
      <c r="A2" s="22">
        <v>1</v>
      </c>
      <c r="B2" s="12" t="s">
        <v>15</v>
      </c>
      <c r="C2" s="12" t="s">
        <v>30</v>
      </c>
      <c r="D2" s="12">
        <v>31</v>
      </c>
      <c r="E2" s="12">
        <v>13</v>
      </c>
      <c r="F2" s="16">
        <v>-0.50136999999999998</v>
      </c>
      <c r="G2" s="16">
        <v>8.3500000000000005E-2</v>
      </c>
      <c r="H2" s="16">
        <v>0.19011</v>
      </c>
      <c r="I2" s="16">
        <v>8.9950000000000002E-2</v>
      </c>
      <c r="J2" s="16">
        <v>0.31875999999999999</v>
      </c>
      <c r="K2" s="16">
        <v>-4.3470000000000002E-2</v>
      </c>
      <c r="L2" s="16">
        <v>-0.58487</v>
      </c>
      <c r="M2" s="17">
        <v>1</v>
      </c>
      <c r="N2" s="12" t="s">
        <v>755</v>
      </c>
      <c r="O2" s="12" t="s">
        <v>756</v>
      </c>
      <c r="P2" s="22" t="s">
        <v>756</v>
      </c>
      <c r="Q2" s="23" t="s">
        <v>755</v>
      </c>
      <c r="R2" s="14"/>
    </row>
    <row r="3" spans="1:18" ht="15.75" thickBot="1" x14ac:dyDescent="0.3">
      <c r="A3" s="22">
        <v>2</v>
      </c>
      <c r="B3" s="12" t="s">
        <v>51</v>
      </c>
      <c r="C3" s="12" t="s">
        <v>46</v>
      </c>
      <c r="D3" s="12">
        <v>26</v>
      </c>
      <c r="E3" s="12">
        <v>20</v>
      </c>
      <c r="F3" s="16">
        <v>-0.25863000000000003</v>
      </c>
      <c r="G3" s="16">
        <v>-9.9709999999999993E-2</v>
      </c>
      <c r="H3" s="16">
        <v>3.4970000000000001E-2</v>
      </c>
      <c r="I3" s="16">
        <v>8.0820000000000003E-2</v>
      </c>
      <c r="J3" s="16">
        <v>2.81E-3</v>
      </c>
      <c r="K3" s="16">
        <v>7.6880000000000004E-2</v>
      </c>
      <c r="L3" s="16">
        <v>-0.15892000000000001</v>
      </c>
      <c r="M3" s="17">
        <v>7</v>
      </c>
      <c r="N3" s="12" t="s">
        <v>757</v>
      </c>
      <c r="O3" s="12" t="s">
        <v>758</v>
      </c>
      <c r="P3" s="22" t="s">
        <v>759</v>
      </c>
      <c r="Q3" s="23" t="s">
        <v>757</v>
      </c>
      <c r="R3" s="14"/>
    </row>
    <row r="4" spans="1:18" ht="15.75" thickBot="1" x14ac:dyDescent="0.3">
      <c r="A4" s="22">
        <v>3</v>
      </c>
      <c r="B4" s="12" t="s">
        <v>10</v>
      </c>
      <c r="C4" s="12" t="s">
        <v>18</v>
      </c>
      <c r="D4" s="12">
        <v>4</v>
      </c>
      <c r="E4" s="12">
        <v>8</v>
      </c>
      <c r="F4" s="16">
        <v>0.44412000000000001</v>
      </c>
      <c r="G4" s="16">
        <v>0.21745999999999999</v>
      </c>
      <c r="H4" s="16">
        <v>6.0440000000000001E-2</v>
      </c>
      <c r="I4" s="16">
        <v>0.42499999999999999</v>
      </c>
      <c r="J4" s="16">
        <v>-0.17579</v>
      </c>
      <c r="K4" s="16">
        <v>-9.8979999999999999E-2</v>
      </c>
      <c r="L4" s="16">
        <v>0.22666</v>
      </c>
      <c r="M4" s="17">
        <v>13</v>
      </c>
      <c r="N4" s="12" t="s">
        <v>760</v>
      </c>
      <c r="O4" s="12" t="s">
        <v>760</v>
      </c>
      <c r="P4" s="22" t="s">
        <v>761</v>
      </c>
      <c r="Q4" s="23" t="s">
        <v>762</v>
      </c>
      <c r="R4" s="14" t="s">
        <v>763</v>
      </c>
    </row>
    <row r="5" spans="1:18" ht="15.75" thickBot="1" x14ac:dyDescent="0.3">
      <c r="A5" s="22">
        <v>4</v>
      </c>
      <c r="B5" s="12" t="s">
        <v>53</v>
      </c>
      <c r="C5" s="12" t="s">
        <v>28</v>
      </c>
      <c r="D5" s="12">
        <v>30</v>
      </c>
      <c r="E5" s="12">
        <v>16</v>
      </c>
      <c r="F5" s="16">
        <v>-0.37092999999999998</v>
      </c>
      <c r="G5" s="16">
        <v>-2.5999999999999998E-4</v>
      </c>
      <c r="H5" s="16">
        <v>7.6160000000000005E-2</v>
      </c>
      <c r="I5" s="16">
        <v>8.3059999999999995E-2</v>
      </c>
      <c r="J5" s="16">
        <v>6.0220000000000003E-2</v>
      </c>
      <c r="K5" s="16">
        <v>4.1169999999999998E-2</v>
      </c>
      <c r="L5" s="16">
        <v>-0.37067</v>
      </c>
      <c r="M5" s="17">
        <v>4</v>
      </c>
      <c r="N5" s="12" t="s">
        <v>764</v>
      </c>
      <c r="O5" s="12" t="s">
        <v>765</v>
      </c>
      <c r="P5" s="22" t="s">
        <v>766</v>
      </c>
      <c r="Q5" s="23" t="s">
        <v>764</v>
      </c>
      <c r="R5" s="14" t="s">
        <v>767</v>
      </c>
    </row>
    <row r="6" spans="1:18" ht="15.75" thickBot="1" x14ac:dyDescent="0.3">
      <c r="A6" s="22">
        <v>5</v>
      </c>
      <c r="B6" s="12" t="s">
        <v>3</v>
      </c>
      <c r="C6" s="12" t="s">
        <v>17</v>
      </c>
      <c r="D6" s="12">
        <v>7</v>
      </c>
      <c r="E6" s="12">
        <v>14</v>
      </c>
      <c r="F6" s="16">
        <v>0.29942000000000002</v>
      </c>
      <c r="G6" s="16">
        <v>3.5340000000000003E-2</v>
      </c>
      <c r="H6" s="16">
        <v>0.38041999999999998</v>
      </c>
      <c r="I6" s="16">
        <v>0.19441</v>
      </c>
      <c r="J6" s="16">
        <v>-0.20979</v>
      </c>
      <c r="K6" s="16">
        <v>0.17807999999999999</v>
      </c>
      <c r="L6" s="16">
        <v>0.26407999999999998</v>
      </c>
      <c r="M6" s="17">
        <v>6</v>
      </c>
      <c r="N6" s="12" t="s">
        <v>768</v>
      </c>
      <c r="O6" s="12" t="s">
        <v>769</v>
      </c>
      <c r="P6" s="22" t="s">
        <v>769</v>
      </c>
      <c r="Q6" s="23" t="s">
        <v>770</v>
      </c>
      <c r="R6" s="14"/>
    </row>
    <row r="7" spans="1:18" ht="15.75" thickBot="1" x14ac:dyDescent="0.3">
      <c r="A7" s="22">
        <v>6</v>
      </c>
      <c r="B7" s="12" t="s">
        <v>0</v>
      </c>
      <c r="C7" s="12" t="s">
        <v>4</v>
      </c>
      <c r="D7" s="12">
        <v>1</v>
      </c>
      <c r="E7" s="12">
        <v>2</v>
      </c>
      <c r="F7" s="16">
        <v>0.58245000000000002</v>
      </c>
      <c r="G7" s="16">
        <v>0.47585</v>
      </c>
      <c r="H7" s="16">
        <v>0.22126999999999999</v>
      </c>
      <c r="I7" s="16">
        <v>7.9930000000000001E-2</v>
      </c>
      <c r="J7" s="16">
        <v>-0.27484999999999998</v>
      </c>
      <c r="K7" s="16">
        <v>-9.1179999999999997E-2</v>
      </c>
      <c r="L7" s="16">
        <v>0.1066</v>
      </c>
      <c r="M7" s="17">
        <v>12</v>
      </c>
      <c r="N7" s="12" t="s">
        <v>771</v>
      </c>
      <c r="O7" s="12" t="s">
        <v>772</v>
      </c>
      <c r="P7" s="12" t="s">
        <v>773</v>
      </c>
      <c r="Q7" s="11" t="s">
        <v>774</v>
      </c>
      <c r="R7" s="14"/>
    </row>
    <row r="8" spans="1:18" ht="15.75" thickBot="1" x14ac:dyDescent="0.3">
      <c r="A8" s="12">
        <v>7</v>
      </c>
      <c r="B8" s="12" t="s">
        <v>9</v>
      </c>
      <c r="C8" s="12" t="s">
        <v>5</v>
      </c>
      <c r="D8" s="12">
        <v>28</v>
      </c>
      <c r="E8" s="12">
        <v>6</v>
      </c>
      <c r="F8" s="16">
        <v>-0.27115</v>
      </c>
      <c r="G8" s="16">
        <v>0.28882999999999998</v>
      </c>
      <c r="H8" s="16">
        <v>5.6550000000000003E-2</v>
      </c>
      <c r="I8" s="16">
        <v>0.17549999999999999</v>
      </c>
      <c r="J8" s="16">
        <v>0.29236000000000001</v>
      </c>
      <c r="K8" s="16">
        <v>-0.187</v>
      </c>
      <c r="L8" s="16">
        <v>-0.55998000000000003</v>
      </c>
      <c r="M8" s="17">
        <v>2</v>
      </c>
      <c r="N8" s="12" t="s">
        <v>775</v>
      </c>
      <c r="O8" s="12" t="s">
        <v>776</v>
      </c>
      <c r="P8" s="12" t="s">
        <v>777</v>
      </c>
      <c r="Q8" s="11" t="s">
        <v>775</v>
      </c>
      <c r="R8" s="14"/>
    </row>
    <row r="9" spans="1:18" ht="15.75" thickBot="1" x14ac:dyDescent="0.3">
      <c r="A9" s="12">
        <v>8</v>
      </c>
      <c r="B9" s="12" t="s">
        <v>1</v>
      </c>
      <c r="C9" s="12" t="s">
        <v>23</v>
      </c>
      <c r="D9" s="12">
        <v>3</v>
      </c>
      <c r="E9" s="12">
        <v>10</v>
      </c>
      <c r="F9" s="16">
        <v>0.51168999999999998</v>
      </c>
      <c r="G9" s="16">
        <v>0.17462</v>
      </c>
      <c r="H9" s="12">
        <v>0.253</v>
      </c>
      <c r="I9" s="16">
        <v>0.17408999999999999</v>
      </c>
      <c r="J9" s="16">
        <v>-0.22054000000000001</v>
      </c>
      <c r="K9" s="16">
        <v>-0.13042000000000001</v>
      </c>
      <c r="L9" s="16">
        <v>0.33706999999999998</v>
      </c>
      <c r="M9" s="17">
        <v>5</v>
      </c>
      <c r="N9" s="12" t="s">
        <v>778</v>
      </c>
      <c r="O9" s="12" t="s">
        <v>779</v>
      </c>
      <c r="P9" s="12" t="s">
        <v>780</v>
      </c>
      <c r="Q9" s="11" t="s">
        <v>778</v>
      </c>
      <c r="R9" s="14"/>
    </row>
    <row r="10" spans="1:18" ht="15.75" thickBot="1" x14ac:dyDescent="0.3">
      <c r="A10" s="12">
        <v>9</v>
      </c>
      <c r="B10" s="12" t="s">
        <v>7</v>
      </c>
      <c r="C10" s="12" t="s">
        <v>26</v>
      </c>
      <c r="D10" s="12">
        <v>5</v>
      </c>
      <c r="E10" s="12">
        <v>22</v>
      </c>
      <c r="F10" s="16">
        <v>0.33468999999999999</v>
      </c>
      <c r="G10" s="16">
        <v>-0.15611</v>
      </c>
      <c r="H10" s="16">
        <v>0.13316</v>
      </c>
      <c r="I10" s="16">
        <v>0.30414000000000002</v>
      </c>
      <c r="J10" s="16">
        <v>-4.854E-2</v>
      </c>
      <c r="K10" s="16">
        <v>0.14266999999999999</v>
      </c>
      <c r="L10" s="16">
        <v>0.49080000000000001</v>
      </c>
      <c r="M10" s="17">
        <v>3</v>
      </c>
      <c r="N10" s="12" t="s">
        <v>781</v>
      </c>
      <c r="O10" s="12" t="s">
        <v>782</v>
      </c>
      <c r="P10" s="12" t="s">
        <v>783</v>
      </c>
      <c r="Q10" s="11" t="s">
        <v>781</v>
      </c>
      <c r="R10" s="14"/>
    </row>
    <row r="11" spans="1:18" ht="15.75" thickBot="1" x14ac:dyDescent="0.3">
      <c r="A11" s="12">
        <v>10</v>
      </c>
      <c r="B11" s="12" t="s">
        <v>32</v>
      </c>
      <c r="C11" s="12" t="s">
        <v>49</v>
      </c>
      <c r="D11" s="12">
        <v>17</v>
      </c>
      <c r="E11" s="12">
        <v>21</v>
      </c>
      <c r="F11" s="16">
        <v>-6.037E-2</v>
      </c>
      <c r="G11" s="16">
        <v>-0.12218999999999999</v>
      </c>
      <c r="H11" s="16">
        <v>0.25498999999999999</v>
      </c>
      <c r="I11" s="16">
        <v>0.27993000000000001</v>
      </c>
      <c r="J11" s="16">
        <v>0.17327999999999999</v>
      </c>
      <c r="K11" s="16">
        <v>1.5520000000000001E-2</v>
      </c>
      <c r="L11" s="16">
        <v>6.182E-2</v>
      </c>
      <c r="M11" s="17">
        <v>9</v>
      </c>
      <c r="N11" s="12" t="s">
        <v>784</v>
      </c>
      <c r="O11" s="12" t="s">
        <v>785</v>
      </c>
      <c r="P11" s="12" t="s">
        <v>786</v>
      </c>
      <c r="Q11" s="11" t="s">
        <v>787</v>
      </c>
      <c r="R11" s="14"/>
    </row>
    <row r="12" spans="1:18" ht="15.75" thickBot="1" x14ac:dyDescent="0.3">
      <c r="A12" s="22">
        <v>11</v>
      </c>
      <c r="B12" s="12" t="s">
        <v>35</v>
      </c>
      <c r="C12" s="12" t="s">
        <v>41</v>
      </c>
      <c r="D12" s="12">
        <v>15</v>
      </c>
      <c r="E12" s="12">
        <v>18</v>
      </c>
      <c r="F12" s="16">
        <v>8.4999999999999995E-4</v>
      </c>
      <c r="G12" s="16">
        <v>-7.3849999999999999E-2</v>
      </c>
      <c r="H12" s="16">
        <v>0.22203000000000001</v>
      </c>
      <c r="I12" s="16">
        <v>3.0759999999999999E-2</v>
      </c>
      <c r="J12" s="16">
        <v>-2.3539999999999998E-2</v>
      </c>
      <c r="K12" s="16">
        <v>0.13127</v>
      </c>
      <c r="L12" s="16">
        <v>7.4700000000000003E-2</v>
      </c>
      <c r="M12" s="17">
        <v>11</v>
      </c>
      <c r="N12" s="12" t="s">
        <v>788</v>
      </c>
      <c r="O12" s="12" t="s">
        <v>789</v>
      </c>
      <c r="P12" s="22" t="s">
        <v>790</v>
      </c>
      <c r="Q12" s="23" t="s">
        <v>791</v>
      </c>
      <c r="R12" s="14"/>
    </row>
    <row r="13" spans="1:18" ht="15.75" thickBot="1" x14ac:dyDescent="0.3">
      <c r="A13" s="12">
        <v>12</v>
      </c>
      <c r="B13" s="12" t="s">
        <v>45</v>
      </c>
      <c r="C13" s="12" t="s">
        <v>24</v>
      </c>
      <c r="D13" s="12">
        <v>27</v>
      </c>
      <c r="E13" s="12">
        <v>23</v>
      </c>
      <c r="F13" s="16">
        <v>-0.26829999999999998</v>
      </c>
      <c r="G13" s="16">
        <v>-0.19047</v>
      </c>
      <c r="H13" s="16">
        <v>5.5460000000000002E-2</v>
      </c>
      <c r="I13" s="16">
        <v>0.18914</v>
      </c>
      <c r="J13" s="16">
        <v>0.19145000000000001</v>
      </c>
      <c r="K13" s="16">
        <v>0.19384999999999999</v>
      </c>
      <c r="L13" s="16">
        <v>-7.7829999999999996E-2</v>
      </c>
      <c r="M13" s="17">
        <v>8</v>
      </c>
      <c r="N13" s="12" t="s">
        <v>792</v>
      </c>
      <c r="O13" s="12" t="s">
        <v>792</v>
      </c>
      <c r="P13" s="12" t="s">
        <v>793</v>
      </c>
      <c r="Q13" s="11" t="s">
        <v>792</v>
      </c>
      <c r="R13" s="14"/>
    </row>
    <row r="14" spans="1:18" ht="15.75" thickBot="1" x14ac:dyDescent="0.3">
      <c r="A14" s="12">
        <v>13</v>
      </c>
      <c r="B14" s="12" t="s">
        <v>27</v>
      </c>
      <c r="C14" s="12" t="s">
        <v>38</v>
      </c>
      <c r="D14" s="12">
        <v>11</v>
      </c>
      <c r="E14" s="12">
        <v>19</v>
      </c>
      <c r="F14" s="16">
        <v>0.15923000000000001</v>
      </c>
      <c r="G14" s="16">
        <v>-9.2249999999999999E-2</v>
      </c>
      <c r="H14" s="16">
        <v>1.141E-2</v>
      </c>
      <c r="I14" s="16">
        <v>0.35488999999999998</v>
      </c>
      <c r="J14" s="16">
        <v>-0.13475000000000001</v>
      </c>
      <c r="K14" s="16">
        <v>-0.12207999999999999</v>
      </c>
      <c r="L14" s="16">
        <v>0.25147999999999998</v>
      </c>
      <c r="M14" s="17">
        <v>15</v>
      </c>
      <c r="N14" s="12" t="s">
        <v>700</v>
      </c>
      <c r="O14" s="12" t="s">
        <v>700</v>
      </c>
      <c r="P14" s="12" t="s">
        <v>794</v>
      </c>
      <c r="Q14" s="11" t="s">
        <v>795</v>
      </c>
      <c r="R14" s="14"/>
    </row>
    <row r="15" spans="1:18" ht="15.75" thickBot="1" x14ac:dyDescent="0.3">
      <c r="A15" s="12">
        <v>14</v>
      </c>
      <c r="B15" s="12" t="s">
        <v>64</v>
      </c>
      <c r="C15" s="12" t="s">
        <v>39</v>
      </c>
      <c r="D15" s="12">
        <v>32</v>
      </c>
      <c r="E15" s="12">
        <v>29</v>
      </c>
      <c r="F15" s="16">
        <v>-0.56052000000000002</v>
      </c>
      <c r="G15" s="16">
        <v>-0.32602999999999999</v>
      </c>
      <c r="H15" s="16">
        <v>3.1759999999999997E-2</v>
      </c>
      <c r="I15" s="16">
        <v>0.11849999999999999</v>
      </c>
      <c r="J15" s="16">
        <v>0.1222</v>
      </c>
      <c r="K15" s="16">
        <v>-1.274E-2</v>
      </c>
      <c r="L15" s="16">
        <v>-0.23449</v>
      </c>
      <c r="M15" s="17">
        <v>14</v>
      </c>
      <c r="N15" s="12" t="s">
        <v>796</v>
      </c>
      <c r="O15" s="12" t="s">
        <v>797</v>
      </c>
      <c r="P15" s="12" t="s">
        <v>797</v>
      </c>
      <c r="Q15" s="11" t="s">
        <v>798</v>
      </c>
      <c r="R15" s="14"/>
    </row>
    <row r="16" spans="1:18" ht="15.75" thickBot="1" x14ac:dyDescent="0.3">
      <c r="A16" s="15">
        <v>15</v>
      </c>
      <c r="B16" s="15" t="s">
        <v>56</v>
      </c>
      <c r="C16" s="15" t="s">
        <v>43</v>
      </c>
      <c r="D16" s="15">
        <v>24</v>
      </c>
      <c r="E16" s="15">
        <v>25</v>
      </c>
      <c r="F16" s="19">
        <v>-0.17399000000000001</v>
      </c>
      <c r="G16" s="19">
        <v>-0.24268000000000001</v>
      </c>
      <c r="H16" s="19">
        <v>0.45007000000000003</v>
      </c>
      <c r="I16" s="19">
        <v>0.27976000000000001</v>
      </c>
      <c r="J16" s="19">
        <v>6.2829999999999997E-2</v>
      </c>
      <c r="K16" s="19">
        <v>3.0120000000000001E-2</v>
      </c>
      <c r="L16" s="19">
        <v>6.8690000000000001E-2</v>
      </c>
      <c r="M16" s="15">
        <v>10</v>
      </c>
      <c r="N16" s="15" t="s">
        <v>799</v>
      </c>
      <c r="O16" s="15" t="s">
        <v>800</v>
      </c>
      <c r="P16" s="15"/>
      <c r="Q16" s="20" t="s">
        <v>801</v>
      </c>
      <c r="R16" s="21"/>
    </row>
  </sheetData>
  <autoFilter ref="A1:R16" xr:uid="{BCE58D5B-0B20-4297-92F0-6F4D197350E4}">
    <sortState xmlns:xlrd2="http://schemas.microsoft.com/office/spreadsheetml/2017/richdata2" ref="A2:R16">
      <sortCondition ref="A1:A16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6700-5F3E-4E13-A950-756BCF0BC6CB}">
  <dimension ref="A1:AA1048576"/>
  <sheetViews>
    <sheetView workbookViewId="0">
      <pane xSplit="3" ySplit="1" topLeftCell="U2" activePane="bottomRight" state="frozen"/>
      <selection pane="topRight" sqref="A1:E7"/>
      <selection pane="bottomLeft" sqref="A1:E7"/>
      <selection pane="bottomRight" sqref="A1:E7"/>
    </sheetView>
  </sheetViews>
  <sheetFormatPr defaultRowHeight="15" x14ac:dyDescent="0.25"/>
  <cols>
    <col min="1" max="1" width="5.7109375" bestFit="1" customWidth="1"/>
    <col min="2" max="2" width="11.7109375" bestFit="1" customWidth="1"/>
    <col min="3" max="3" width="11.42578125" bestFit="1" customWidth="1"/>
    <col min="4" max="4" width="17.5703125" bestFit="1" customWidth="1"/>
    <col min="5" max="5" width="17.140625" bestFit="1" customWidth="1"/>
    <col min="6" max="7" width="17.140625" customWidth="1"/>
    <col min="8" max="8" width="21.28515625" bestFit="1" customWidth="1"/>
    <col min="9" max="9" width="21" bestFit="1" customWidth="1"/>
    <col min="10" max="10" width="14.7109375" bestFit="1" customWidth="1"/>
    <col min="11" max="11" width="14.42578125" bestFit="1" customWidth="1"/>
    <col min="12" max="12" width="19.85546875" bestFit="1" customWidth="1"/>
    <col min="13" max="13" width="19.42578125" bestFit="1" customWidth="1"/>
    <col min="14" max="14" width="42.28515625" bestFit="1" customWidth="1"/>
    <col min="15" max="15" width="42.28515625" customWidth="1"/>
    <col min="16" max="16" width="22.140625" bestFit="1" customWidth="1"/>
    <col min="17" max="18" width="22.140625" customWidth="1"/>
    <col min="19" max="19" width="16.85546875" customWidth="1"/>
    <col min="20" max="20" width="32.28515625" bestFit="1" customWidth="1"/>
    <col min="21" max="21" width="32.28515625" customWidth="1"/>
    <col min="22" max="22" width="21.140625" customWidth="1"/>
    <col min="23" max="23" width="20.28515625" bestFit="1" customWidth="1"/>
    <col min="24" max="24" width="24.42578125" bestFit="1" customWidth="1"/>
    <col min="25" max="25" width="15" customWidth="1"/>
    <col min="26" max="26" width="19.7109375" customWidth="1"/>
    <col min="27" max="27" width="37.5703125" bestFit="1" customWidth="1"/>
  </cols>
  <sheetData>
    <row r="1" spans="1:27" x14ac:dyDescent="0.25">
      <c r="A1" s="11" t="s">
        <v>693</v>
      </c>
      <c r="B1" s="11" t="s">
        <v>694</v>
      </c>
      <c r="C1" s="11" t="s">
        <v>695</v>
      </c>
      <c r="D1" s="11" t="s">
        <v>743</v>
      </c>
      <c r="E1" s="11" t="s">
        <v>744</v>
      </c>
      <c r="F1" s="11" t="s">
        <v>802</v>
      </c>
      <c r="G1" s="11" t="s">
        <v>803</v>
      </c>
      <c r="H1" s="11" t="s">
        <v>745</v>
      </c>
      <c r="I1" s="11" t="s">
        <v>746</v>
      </c>
      <c r="J1" s="11" t="s">
        <v>747</v>
      </c>
      <c r="K1" s="11" t="s">
        <v>748</v>
      </c>
      <c r="L1" s="11" t="s">
        <v>749</v>
      </c>
      <c r="M1" s="11" t="s">
        <v>750</v>
      </c>
      <c r="N1" s="11" t="s">
        <v>804</v>
      </c>
      <c r="O1" s="11" t="s">
        <v>805</v>
      </c>
      <c r="P1" s="11" t="s">
        <v>752</v>
      </c>
      <c r="Q1" s="11" t="s">
        <v>806</v>
      </c>
      <c r="R1" s="11" t="s">
        <v>807</v>
      </c>
      <c r="S1" s="11" t="s">
        <v>696</v>
      </c>
      <c r="T1" s="11" t="s">
        <v>808</v>
      </c>
      <c r="U1" s="11" t="s">
        <v>809</v>
      </c>
      <c r="V1" s="11" t="s">
        <v>753</v>
      </c>
      <c r="W1" s="11" t="s">
        <v>754</v>
      </c>
      <c r="X1" s="11" t="s">
        <v>752</v>
      </c>
      <c r="Y1" s="11" t="s">
        <v>810</v>
      </c>
      <c r="Z1" s="11" t="s">
        <v>811</v>
      </c>
      <c r="AA1" s="11" t="s">
        <v>710</v>
      </c>
    </row>
    <row r="2" spans="1:27" x14ac:dyDescent="0.25">
      <c r="A2">
        <f t="shared" ref="A2:A15" si="0">Z2</f>
        <v>0</v>
      </c>
      <c r="B2" t="s">
        <v>23</v>
      </c>
      <c r="C2" t="s">
        <v>24</v>
      </c>
      <c r="D2">
        <f>VLOOKUP($B2,DVOA!$F$7234:$AD$7265,2,FALSE)</f>
        <v>16</v>
      </c>
      <c r="E2">
        <f>VLOOKUP($C2,DVOA!$F$7234:$AD$7265,2,FALSE)</f>
        <v>26</v>
      </c>
      <c r="F2" s="27">
        <f>VLOOKUP($B2,DVOA!$F$7234:$AD$7265,3,FALSE)</f>
        <v>-4.1292286120381801E-3</v>
      </c>
      <c r="G2" s="27">
        <f>VLOOKUP($C2,DVOA!$F$7234:$AD$7265,3,FALSE)</f>
        <v>-0.22618152796249699</v>
      </c>
      <c r="H2" s="27">
        <f t="shared" ref="H2:H15" si="1">F2+(-F2*0.05)</f>
        <v>-3.9227671814362711E-3</v>
      </c>
      <c r="I2" s="27">
        <f>G2-(-G2*0.05)</f>
        <v>-0.23749060436062183</v>
      </c>
      <c r="J2" s="27">
        <f>VLOOKUP($B2,DVOA!$F$7234:$AD$7265,24,FALSE)</f>
        <v>0.26619905451197901</v>
      </c>
      <c r="K2" s="27">
        <f>VLOOKUP($C2,DVOA!$F$7234:$AD$7265,24,FALSE)</f>
        <v>0.17976981564203501</v>
      </c>
      <c r="L2" s="27">
        <f>VLOOKUP($B2,DVOA!$F$7234:$AD$7265,20,FALSE)</f>
        <v>4.0351288537158497E-2</v>
      </c>
      <c r="M2" s="27">
        <f>VLOOKUP($C2,DVOA!$F$7234:$AD$7265,20,FALSE)</f>
        <v>8.3779975082315994E-2</v>
      </c>
      <c r="N2" s="27">
        <f t="shared" ref="N2:N15" si="2">H2-I2</f>
        <v>0.23356783717918556</v>
      </c>
      <c r="O2" s="39">
        <f t="shared" ref="O2:O15" si="3">N2*0.13984*100</f>
        <v>3.2662126351137308</v>
      </c>
      <c r="P2">
        <v>5</v>
      </c>
      <c r="Q2" t="s">
        <v>24</v>
      </c>
      <c r="R2" t="s">
        <v>23</v>
      </c>
      <c r="S2" s="1">
        <v>-2.5</v>
      </c>
      <c r="T2" s="38">
        <f>O2-V2</f>
        <v>6.2662126351137308</v>
      </c>
      <c r="U2" s="38">
        <f t="shared" ref="U2:U15" si="4">ABS(T2)</f>
        <v>6.2662126351137308</v>
      </c>
      <c r="V2" s="1">
        <v>-3</v>
      </c>
      <c r="X2" s="40">
        <v>1</v>
      </c>
      <c r="Y2" s="30" t="str">
        <f t="shared" ref="Y2:Y15" si="5">IF(T2&gt;0,B2,C2)</f>
        <v>ARI</v>
      </c>
      <c r="AA2" t="s">
        <v>812</v>
      </c>
    </row>
    <row r="3" spans="1:27" x14ac:dyDescent="0.25">
      <c r="A3">
        <f t="shared" si="0"/>
        <v>0</v>
      </c>
      <c r="B3" t="s">
        <v>53</v>
      </c>
      <c r="C3" t="s">
        <v>20</v>
      </c>
      <c r="D3">
        <f>VLOOKUP($B3,DVOA!$F$7234:$AD$7265,2,FALSE)</f>
        <v>30</v>
      </c>
      <c r="E3">
        <f>VLOOKUP($C3,DVOA!$F$7234:$AD$7265,2,FALSE)</f>
        <v>21</v>
      </c>
      <c r="F3" s="27">
        <f>VLOOKUP($B3,DVOA!$F$7234:$AD$7265,3,FALSE)</f>
        <v>-0.342294958366683</v>
      </c>
      <c r="G3" s="27">
        <f>VLOOKUP($C3,DVOA!$F$7234:$AD$7265,3,FALSE)</f>
        <v>-7.4696337037091304E-2</v>
      </c>
      <c r="H3" s="27">
        <f t="shared" si="1"/>
        <v>-0.32518021044834883</v>
      </c>
      <c r="I3" s="27">
        <f>G3-(-G3*0.05)</f>
        <v>-7.8431153888945865E-2</v>
      </c>
      <c r="J3" s="27">
        <f>VLOOKUP($B3,DVOA!$F$7234:$AD$7265,24,FALSE)</f>
        <v>2.5565241310823199E-2</v>
      </c>
      <c r="K3" s="27">
        <f>VLOOKUP($C3,DVOA!$F$7234:$AD$7265,24,FALSE)</f>
        <v>0.114064652554716</v>
      </c>
      <c r="L3" s="27">
        <f>VLOOKUP($B3,DVOA!$F$7234:$AD$7265,20,FALSE)</f>
        <v>2.9571453954178799E-2</v>
      </c>
      <c r="M3" s="27">
        <f>VLOOKUP($C3,DVOA!$F$7234:$AD$7265,20,FALSE)</f>
        <v>-9.0553381170064701E-2</v>
      </c>
      <c r="N3" s="27">
        <f t="shared" si="2"/>
        <v>-0.24674905655940296</v>
      </c>
      <c r="O3" s="39">
        <f t="shared" si="3"/>
        <v>-3.4505388069266911</v>
      </c>
      <c r="P3">
        <v>11</v>
      </c>
      <c r="Q3" t="s">
        <v>20</v>
      </c>
      <c r="R3" t="s">
        <v>53</v>
      </c>
      <c r="S3" s="1">
        <v>-1.5</v>
      </c>
      <c r="T3" s="38">
        <f>O3-V3</f>
        <v>-5.4505388069266907</v>
      </c>
      <c r="U3" s="38">
        <f t="shared" si="4"/>
        <v>5.4505388069266907</v>
      </c>
      <c r="V3" s="1">
        <v>2</v>
      </c>
      <c r="X3" s="40">
        <v>8</v>
      </c>
      <c r="Y3" s="30" t="str">
        <f t="shared" si="5"/>
        <v>GB</v>
      </c>
      <c r="AA3" t="s">
        <v>813</v>
      </c>
    </row>
    <row r="4" spans="1:27" x14ac:dyDescent="0.25">
      <c r="A4">
        <f t="shared" si="0"/>
        <v>0</v>
      </c>
      <c r="B4" t="s">
        <v>39</v>
      </c>
      <c r="C4" t="s">
        <v>9</v>
      </c>
      <c r="D4">
        <f>VLOOKUP($B4,DVOA!$F$7234:$AD$7265,2,FALSE)</f>
        <v>29</v>
      </c>
      <c r="E4">
        <f>VLOOKUP($C4,DVOA!$F$7234:$AD$7265,2,FALSE)</f>
        <v>23</v>
      </c>
      <c r="F4" s="27">
        <f>VLOOKUP($B4,DVOA!$F$7234:$AD$7265,3,FALSE)</f>
        <v>-0.33862732250894201</v>
      </c>
      <c r="G4" s="27">
        <f>VLOOKUP($C4,DVOA!$F$7234:$AD$7265,3,FALSE)</f>
        <v>-0.11081736987475201</v>
      </c>
      <c r="H4" s="27">
        <f t="shared" si="1"/>
        <v>-0.32169595638349491</v>
      </c>
      <c r="I4" s="27">
        <f>G4-(-G4*0.05)</f>
        <v>-0.1163582383684896</v>
      </c>
      <c r="J4" s="27">
        <f>VLOOKUP($B4,DVOA!$F$7234:$AD$7265,24,FALSE)</f>
        <v>5.0804229514717102E-2</v>
      </c>
      <c r="K4" s="27">
        <f>VLOOKUP($C4,DVOA!$F$7234:$AD$7265,24,FALSE)</f>
        <v>0.102158151144481</v>
      </c>
      <c r="L4" s="27">
        <f>VLOOKUP($B4,DVOA!$F$7234:$AD$7265,20,FALSE)</f>
        <v>-0.16632210236733899</v>
      </c>
      <c r="M4" s="27">
        <f>VLOOKUP($C4,DVOA!$F$7234:$AD$7265,20,FALSE)</f>
        <v>0.26052042375429402</v>
      </c>
      <c r="N4" s="27">
        <f t="shared" si="2"/>
        <v>-0.2053377180150053</v>
      </c>
      <c r="O4" s="39">
        <f t="shared" si="3"/>
        <v>-2.8714426487218341</v>
      </c>
      <c r="P4">
        <v>10</v>
      </c>
      <c r="Q4" t="s">
        <v>39</v>
      </c>
      <c r="R4" t="s">
        <v>9</v>
      </c>
      <c r="S4" s="1">
        <v>-1.5</v>
      </c>
      <c r="T4" s="37">
        <f>O4+V4</f>
        <v>-5.3714426487218336</v>
      </c>
      <c r="U4" s="37">
        <f t="shared" si="4"/>
        <v>5.3714426487218336</v>
      </c>
      <c r="V4" s="4">
        <v>-2.5</v>
      </c>
      <c r="X4" s="41">
        <v>2</v>
      </c>
      <c r="Y4" s="30" t="str">
        <f t="shared" si="5"/>
        <v>NYJ</v>
      </c>
      <c r="AA4" t="s">
        <v>814</v>
      </c>
    </row>
    <row r="5" spans="1:27" x14ac:dyDescent="0.25">
      <c r="A5">
        <f t="shared" si="0"/>
        <v>0</v>
      </c>
      <c r="B5" t="s">
        <v>35</v>
      </c>
      <c r="C5" t="s">
        <v>45</v>
      </c>
      <c r="D5">
        <f>VLOOKUP($B5,DVOA!$F$7234:$AD$7265,2,FALSE)</f>
        <v>19</v>
      </c>
      <c r="E5">
        <f>VLOOKUP($C5,DVOA!$F$7234:$AD$7265,2,FALSE)</f>
        <v>22</v>
      </c>
      <c r="F5" s="27">
        <f>VLOOKUP($B5,DVOA!$F$7234:$AD$7265,3,FALSE)</f>
        <v>-2.7951781328742601E-2</v>
      </c>
      <c r="G5" s="27">
        <f>VLOOKUP($C5,DVOA!$F$7234:$AD$7265,3,FALSE)</f>
        <v>-9.9944974034855194E-2</v>
      </c>
      <c r="H5" s="27">
        <f t="shared" si="1"/>
        <v>-2.655419226230547E-2</v>
      </c>
      <c r="I5" s="27">
        <f>G5-(-G5*0.05)</f>
        <v>-0.10494222273659795</v>
      </c>
      <c r="J5" s="27">
        <f>VLOOKUP($B5,DVOA!$F$7234:$AD$7265,24,FALSE)</f>
        <v>0.19425774780896601</v>
      </c>
      <c r="K5" s="27">
        <f>VLOOKUP($C5,DVOA!$F$7234:$AD$7265,24,FALSE)</f>
        <v>0.178934554550682</v>
      </c>
      <c r="L5" s="27">
        <f>VLOOKUP($B5,DVOA!$F$7234:$AD$7265,20,FALSE)</f>
        <v>0.102817817931116</v>
      </c>
      <c r="M5" s="27">
        <f>VLOOKUP($C5,DVOA!$F$7234:$AD$7265,20,FALSE)</f>
        <v>-1.41801675710289E-2</v>
      </c>
      <c r="N5" s="27">
        <f t="shared" si="2"/>
        <v>7.8388030474292478E-2</v>
      </c>
      <c r="O5" s="39">
        <f t="shared" si="3"/>
        <v>1.0961782181525059</v>
      </c>
      <c r="P5">
        <v>7</v>
      </c>
      <c r="Q5" t="s">
        <v>35</v>
      </c>
      <c r="R5" t="s">
        <v>45</v>
      </c>
      <c r="S5" s="1">
        <v>-0.5</v>
      </c>
      <c r="T5" s="37">
        <f>O5+V5</f>
        <v>3.5961782181525059</v>
      </c>
      <c r="U5" s="37">
        <f t="shared" si="4"/>
        <v>3.5961782181525059</v>
      </c>
      <c r="V5" s="42" t="s">
        <v>815</v>
      </c>
      <c r="X5" s="41">
        <v>11</v>
      </c>
      <c r="Y5" s="30" t="str">
        <f t="shared" si="5"/>
        <v>IND</v>
      </c>
    </row>
    <row r="6" spans="1:27" x14ac:dyDescent="0.25">
      <c r="A6">
        <f t="shared" si="0"/>
        <v>0</v>
      </c>
      <c r="B6" t="s">
        <v>43</v>
      </c>
      <c r="C6" t="s">
        <v>49</v>
      </c>
      <c r="D6">
        <f>VLOOKUP($B6,DVOA!$F$7234:$AD$7265,2,FALSE)</f>
        <v>27</v>
      </c>
      <c r="E6">
        <f>VLOOKUP($C6,DVOA!$F$7234:$AD$7265,2,FALSE)</f>
        <v>11</v>
      </c>
      <c r="F6" s="27">
        <f>VLOOKUP($B6,DVOA!$F$7234:$AD$7265,3,FALSE)</f>
        <v>-0.252853390707589</v>
      </c>
      <c r="G6" s="27">
        <f>VLOOKUP($C6,DVOA!$F$7234:$AD$7265,3,FALSE)</f>
        <v>8.0607289533931897E-2</v>
      </c>
      <c r="H6" s="27">
        <f t="shared" si="1"/>
        <v>-0.24021072117220954</v>
      </c>
      <c r="I6" s="27">
        <f>G6-(G6*0.05)</f>
        <v>7.6576925057235304E-2</v>
      </c>
      <c r="J6" s="27">
        <f>VLOOKUP($B6,DVOA!$F$7234:$AD$7265,24,FALSE)</f>
        <v>8.8947704742948705E-2</v>
      </c>
      <c r="K6" s="27">
        <f>VLOOKUP($C6,DVOA!$F$7234:$AD$7265,24,FALSE)</f>
        <v>0.262257403339476</v>
      </c>
      <c r="L6" s="27">
        <f>VLOOKUP($B6,DVOA!$F$7234:$AD$7265,20,FALSE)</f>
        <v>-9.3617514114356006E-3</v>
      </c>
      <c r="M6" s="27">
        <f>VLOOKUP($C6,DVOA!$F$7234:$AD$7265,20,FALSE)</f>
        <v>2.6222377176250599E-2</v>
      </c>
      <c r="N6" s="27">
        <f t="shared" si="2"/>
        <v>-0.31678764622944483</v>
      </c>
      <c r="O6" s="39">
        <f t="shared" si="3"/>
        <v>-4.4299584448725557</v>
      </c>
      <c r="P6">
        <v>13</v>
      </c>
      <c r="Q6" t="s">
        <v>43</v>
      </c>
      <c r="R6" t="s">
        <v>49</v>
      </c>
      <c r="S6" s="1">
        <v>-1.5</v>
      </c>
      <c r="T6" s="37">
        <f>O6-V6</f>
        <v>-2.9299584448725557</v>
      </c>
      <c r="U6" s="37">
        <f t="shared" si="4"/>
        <v>2.9299584448725557</v>
      </c>
      <c r="V6" s="1">
        <v>-1.5</v>
      </c>
      <c r="X6" s="41">
        <v>5</v>
      </c>
      <c r="Y6" s="30" t="str">
        <f t="shared" si="5"/>
        <v>HOU</v>
      </c>
    </row>
    <row r="7" spans="1:27" x14ac:dyDescent="0.25">
      <c r="A7">
        <f t="shared" si="0"/>
        <v>0</v>
      </c>
      <c r="B7" t="s">
        <v>32</v>
      </c>
      <c r="C7" t="s">
        <v>18</v>
      </c>
      <c r="D7">
        <f>VLOOKUP($B7,DVOA!$F$7234:$AD$7265,2,FALSE)</f>
        <v>25</v>
      </c>
      <c r="E7">
        <f>VLOOKUP($C7,DVOA!$F$7234:$AD$7265,2,FALSE)</f>
        <v>4</v>
      </c>
      <c r="F7" s="27">
        <f>VLOOKUP($B7,DVOA!$F$7234:$AD$7265,3,FALSE)</f>
        <v>-0.204888470954672</v>
      </c>
      <c r="G7" s="27">
        <f>VLOOKUP($C7,DVOA!$F$7234:$AD$7265,3,FALSE)</f>
        <v>0.32414563170257099</v>
      </c>
      <c r="H7" s="27">
        <f t="shared" si="1"/>
        <v>-0.19464404740693839</v>
      </c>
      <c r="I7" s="27">
        <f>G7-(G7*0.05)</f>
        <v>0.30793835011744242</v>
      </c>
      <c r="J7" s="27">
        <f>VLOOKUP($B7,DVOA!$F$7234:$AD$7265,24,FALSE)</f>
        <v>0.16042386171402701</v>
      </c>
      <c r="K7" s="27">
        <f>VLOOKUP($C7,DVOA!$F$7234:$AD$7265,24,FALSE)</f>
        <v>8.3461758360336105E-2</v>
      </c>
      <c r="L7" s="27">
        <f>VLOOKUP($B7,DVOA!$F$7234:$AD$7265,20,FALSE)</f>
        <v>8.3267101038981994E-2</v>
      </c>
      <c r="M7" s="27">
        <f>VLOOKUP($C7,DVOA!$F$7234:$AD$7265,20,FALSE)</f>
        <v>-1.38852495744689E-2</v>
      </c>
      <c r="N7" s="27">
        <f t="shared" si="2"/>
        <v>-0.50258239752438083</v>
      </c>
      <c r="O7" s="39">
        <f t="shared" si="3"/>
        <v>-7.0281122469809416</v>
      </c>
      <c r="P7">
        <v>14</v>
      </c>
      <c r="Q7" t="s">
        <v>18</v>
      </c>
      <c r="R7" t="s">
        <v>32</v>
      </c>
      <c r="S7" s="1">
        <v>-3.5</v>
      </c>
      <c r="T7" s="38">
        <f>O7-V7</f>
        <v>-2.5281122469809416</v>
      </c>
      <c r="U7" s="38">
        <f t="shared" si="4"/>
        <v>2.5281122469809416</v>
      </c>
      <c r="V7" s="4">
        <v>-4.5</v>
      </c>
      <c r="X7" s="40">
        <v>3</v>
      </c>
      <c r="Y7" s="30" t="str">
        <f t="shared" si="5"/>
        <v>BAL</v>
      </c>
    </row>
    <row r="8" spans="1:27" x14ac:dyDescent="0.25">
      <c r="A8">
        <f t="shared" si="0"/>
        <v>0</v>
      </c>
      <c r="B8" t="s">
        <v>4</v>
      </c>
      <c r="C8" t="s">
        <v>15</v>
      </c>
      <c r="D8">
        <f>VLOOKUP($B8,DVOA!$F$7234:$AD$7265,2,FALSE)</f>
        <v>7</v>
      </c>
      <c r="E8">
        <f>VLOOKUP($C8,DVOA!$F$7234:$AD$7265,2,FALSE)</f>
        <v>32</v>
      </c>
      <c r="F8" s="27">
        <f>VLOOKUP($B8,DVOA!$F$7234:$AD$7265,3,FALSE)</f>
        <v>0.25165134229199299</v>
      </c>
      <c r="G8" s="27">
        <f>VLOOKUP($C8,DVOA!$F$7234:$AD$7265,3,FALSE)</f>
        <v>-0.47282840783458002</v>
      </c>
      <c r="H8" s="27">
        <f t="shared" si="1"/>
        <v>0.23906877517739333</v>
      </c>
      <c r="I8" s="27">
        <f>G8-(-G8*0.05)</f>
        <v>-0.49646982822630903</v>
      </c>
      <c r="J8" s="27">
        <f>VLOOKUP($B8,DVOA!$F$7234:$AD$7265,24,FALSE)</f>
        <v>0.32608262126395499</v>
      </c>
      <c r="K8" s="27">
        <f>VLOOKUP($C8,DVOA!$F$7234:$AD$7265,24,FALSE)</f>
        <v>9.9010834378355297E-2</v>
      </c>
      <c r="L8" s="27">
        <f>VLOOKUP($B8,DVOA!$F$7234:$AD$7265,20,FALSE)</f>
        <v>6.3581690698476898E-2</v>
      </c>
      <c r="M8" s="27">
        <f>VLOOKUP($C8,DVOA!$F$7234:$AD$7265,20,FALSE)</f>
        <v>0.24085633181375801</v>
      </c>
      <c r="N8" s="27">
        <f t="shared" si="2"/>
        <v>0.73553860340370236</v>
      </c>
      <c r="O8" s="39">
        <f t="shared" si="3"/>
        <v>10.285771829997373</v>
      </c>
      <c r="P8">
        <v>1</v>
      </c>
      <c r="Q8" t="s">
        <v>4</v>
      </c>
      <c r="R8" t="s">
        <v>15</v>
      </c>
      <c r="S8" s="1">
        <v>-10.5</v>
      </c>
      <c r="T8" s="37">
        <f>O8+V8</f>
        <v>-2.2142281700026274</v>
      </c>
      <c r="U8" s="37">
        <f t="shared" si="4"/>
        <v>2.2142281700026274</v>
      </c>
      <c r="V8" s="4">
        <v>-12.5</v>
      </c>
      <c r="X8" s="41">
        <v>14</v>
      </c>
      <c r="Y8" s="30" t="str">
        <f t="shared" si="5"/>
        <v>NYG</v>
      </c>
      <c r="AA8" t="s">
        <v>816</v>
      </c>
    </row>
    <row r="9" spans="1:27" x14ac:dyDescent="0.25">
      <c r="A9">
        <f t="shared" si="0"/>
        <v>0</v>
      </c>
      <c r="B9" t="s">
        <v>0</v>
      </c>
      <c r="C9" t="s">
        <v>56</v>
      </c>
      <c r="D9">
        <f>VLOOKUP($B9,DVOA!$F$7234:$AD$7265,2,FALSE)</f>
        <v>1</v>
      </c>
      <c r="E9">
        <f>VLOOKUP($C9,DVOA!$F$7234:$AD$7265,2,FALSE)</f>
        <v>15</v>
      </c>
      <c r="F9" s="27">
        <f>VLOOKUP($B9,DVOA!$F$7234:$AD$7265,3,FALSE)</f>
        <v>0.59069119755236599</v>
      </c>
      <c r="G9" s="27">
        <f>VLOOKUP($C9,DVOA!$F$7234:$AD$7265,3,FALSE)</f>
        <v>1.35841292858448E-2</v>
      </c>
      <c r="H9" s="27">
        <f t="shared" si="1"/>
        <v>0.56115663767474766</v>
      </c>
      <c r="I9" s="27">
        <f>G9-(G9*0.05)</f>
        <v>1.290492282155256E-2</v>
      </c>
      <c r="J9" s="27">
        <f>VLOOKUP($B9,DVOA!$F$7234:$AD$7265,24,FALSE)</f>
        <v>0.24295200824299401</v>
      </c>
      <c r="K9" s="27">
        <f>VLOOKUP($C9,DVOA!$F$7234:$AD$7265,24,FALSE)</f>
        <v>0.40051915009025801</v>
      </c>
      <c r="L9" s="27">
        <f>VLOOKUP($B9,DVOA!$F$7234:$AD$7265,20,FALSE)</f>
        <v>-8.3491185544251501E-2</v>
      </c>
      <c r="M9" s="27">
        <f>VLOOKUP($C9,DVOA!$F$7234:$AD$7265,20,FALSE)</f>
        <v>7.5184680645890697E-3</v>
      </c>
      <c r="N9" s="27">
        <f t="shared" si="2"/>
        <v>0.54825171485319513</v>
      </c>
      <c r="O9" s="39">
        <f t="shared" si="3"/>
        <v>7.6667519805070805</v>
      </c>
      <c r="P9">
        <v>3</v>
      </c>
      <c r="Q9" t="s">
        <v>0</v>
      </c>
      <c r="R9" t="s">
        <v>56</v>
      </c>
      <c r="S9" s="1">
        <v>-5.5</v>
      </c>
      <c r="T9" s="37">
        <f>O9+V9</f>
        <v>2.1667519805070805</v>
      </c>
      <c r="U9" s="37">
        <f t="shared" si="4"/>
        <v>2.1667519805070805</v>
      </c>
      <c r="V9" s="1">
        <v>-5.5</v>
      </c>
      <c r="X9" s="41">
        <v>4</v>
      </c>
      <c r="Y9" s="30" t="str">
        <f t="shared" si="5"/>
        <v>BUF</v>
      </c>
    </row>
    <row r="10" spans="1:27" x14ac:dyDescent="0.25">
      <c r="A10">
        <f t="shared" si="0"/>
        <v>0</v>
      </c>
      <c r="B10" t="s">
        <v>17</v>
      </c>
      <c r="C10" t="s">
        <v>27</v>
      </c>
      <c r="D10">
        <f>VLOOKUP($B10,DVOA!$F$7234:$AD$7265,2,FALSE)</f>
        <v>20</v>
      </c>
      <c r="E10">
        <f>VLOOKUP($C10,DVOA!$F$7234:$AD$7265,2,FALSE)</f>
        <v>18</v>
      </c>
      <c r="F10" s="27">
        <f>VLOOKUP($B10,DVOA!$F$7234:$AD$7265,3,FALSE)</f>
        <v>-6.8847523977479494E-2</v>
      </c>
      <c r="G10" s="27">
        <f>VLOOKUP($C10,DVOA!$F$7234:$AD$7265,3,FALSE)</f>
        <v>-1.9634575509013898E-2</v>
      </c>
      <c r="H10" s="27">
        <f t="shared" si="1"/>
        <v>-6.5405147778605524E-2</v>
      </c>
      <c r="I10" s="27">
        <f>G10-(-G10*0.05)</f>
        <v>-2.0616304284464593E-2</v>
      </c>
      <c r="J10" s="27">
        <f>VLOOKUP($B10,DVOA!$F$7234:$AD$7265,24,FALSE)</f>
        <v>0.17997256434685599</v>
      </c>
      <c r="K10" s="27">
        <f>VLOOKUP($C10,DVOA!$F$7234:$AD$7265,24,FALSE)</f>
        <v>6.92571063498304E-2</v>
      </c>
      <c r="L10" s="27">
        <f>VLOOKUP($B10,DVOA!$F$7234:$AD$7265,20,FALSE)</f>
        <v>0.176622381117334</v>
      </c>
      <c r="M10" s="27">
        <f>VLOOKUP($C10,DVOA!$F$7234:$AD$7265,20,FALSE)</f>
        <v>-0.121135150502919</v>
      </c>
      <c r="N10" s="27">
        <f t="shared" si="2"/>
        <v>-4.4788843494140931E-2</v>
      </c>
      <c r="O10" s="39">
        <f t="shared" si="3"/>
        <v>-0.62632718742206672</v>
      </c>
      <c r="P10">
        <v>8</v>
      </c>
      <c r="Q10" t="s">
        <v>17</v>
      </c>
      <c r="R10" t="s">
        <v>27</v>
      </c>
      <c r="S10" s="1">
        <v>-1.5</v>
      </c>
      <c r="T10" s="37">
        <f>O10+V10</f>
        <v>-1.6263271874220666</v>
      </c>
      <c r="U10" s="37">
        <f t="shared" si="4"/>
        <v>1.6263271874220666</v>
      </c>
      <c r="V10" s="1">
        <v>-1</v>
      </c>
      <c r="X10" s="41">
        <v>7</v>
      </c>
      <c r="Y10" s="30" t="str">
        <f t="shared" si="5"/>
        <v>NO</v>
      </c>
    </row>
    <row r="11" spans="1:27" x14ac:dyDescent="0.25">
      <c r="A11">
        <f t="shared" si="0"/>
        <v>0</v>
      </c>
      <c r="B11" t="s">
        <v>1</v>
      </c>
      <c r="C11" t="s">
        <v>3</v>
      </c>
      <c r="D11">
        <f>VLOOKUP($B11,DVOA!$F$7234:$AD$7265,2,FALSE)</f>
        <v>2</v>
      </c>
      <c r="E11">
        <f>VLOOKUP($C11,DVOA!$F$7234:$AD$7265,2,FALSE)</f>
        <v>5</v>
      </c>
      <c r="F11" s="27">
        <f>VLOOKUP($B11,DVOA!$F$7234:$AD$7265,3,FALSE)</f>
        <v>0.47677105152924598</v>
      </c>
      <c r="G11" s="27">
        <f>VLOOKUP($C11,DVOA!$F$7234:$AD$7265,3,FALSE)</f>
        <v>0.28996626668153203</v>
      </c>
      <c r="H11" s="27">
        <f t="shared" si="1"/>
        <v>0.4529324989527837</v>
      </c>
      <c r="I11" s="27">
        <f>G11-(G11*0.05)</f>
        <v>0.27546795334745544</v>
      </c>
      <c r="J11" s="27">
        <f>VLOOKUP($B11,DVOA!$F$7234:$AD$7265,24,FALSE)</f>
        <v>2.7567405614608499E-2</v>
      </c>
      <c r="K11" s="27">
        <f>VLOOKUP($C11,DVOA!$F$7234:$AD$7265,24,FALSE)</f>
        <v>0.22984718334856299</v>
      </c>
      <c r="L11" s="27">
        <f>VLOOKUP($B11,DVOA!$F$7234:$AD$7265,20,FALSE)</f>
        <v>-0.172227971549794</v>
      </c>
      <c r="M11" s="27">
        <f>VLOOKUP($C11,DVOA!$F$7234:$AD$7265,20,FALSE)</f>
        <v>-0.164155632574712</v>
      </c>
      <c r="N11" s="27">
        <f t="shared" si="2"/>
        <v>0.17746454560532826</v>
      </c>
      <c r="O11" s="39">
        <f t="shared" si="3"/>
        <v>2.4816642057449103</v>
      </c>
      <c r="P11">
        <v>6</v>
      </c>
      <c r="Q11" t="s">
        <v>1</v>
      </c>
      <c r="R11" t="s">
        <v>3</v>
      </c>
      <c r="S11" s="1">
        <v>-3.5</v>
      </c>
      <c r="T11" s="37">
        <f>O11+V11</f>
        <v>-1.0183357942550897</v>
      </c>
      <c r="U11" s="37">
        <f t="shared" si="4"/>
        <v>1.0183357942550897</v>
      </c>
      <c r="V11" s="1">
        <v>-3.5</v>
      </c>
      <c r="X11" s="41">
        <v>13</v>
      </c>
      <c r="Y11" s="30" t="str">
        <f t="shared" si="5"/>
        <v>DAL</v>
      </c>
      <c r="AA11" t="s">
        <v>817</v>
      </c>
    </row>
    <row r="12" spans="1:27" x14ac:dyDescent="0.25">
      <c r="A12">
        <f t="shared" si="0"/>
        <v>0</v>
      </c>
      <c r="B12" t="s">
        <v>26</v>
      </c>
      <c r="C12" t="s">
        <v>64</v>
      </c>
      <c r="D12">
        <f>VLOOKUP($B12,DVOA!$F$7234:$AD$7265,2,FALSE)</f>
        <v>24</v>
      </c>
      <c r="E12">
        <f>VLOOKUP($C12,DVOA!$F$7234:$AD$7265,2,FALSE)</f>
        <v>31</v>
      </c>
      <c r="F12" s="27">
        <f>VLOOKUP($B12,DVOA!$F$7234:$AD$7265,3,FALSE)</f>
        <v>-0.13250375622756499</v>
      </c>
      <c r="G12" s="27">
        <f>VLOOKUP($C12,DVOA!$F$7234:$AD$7265,3,FALSE)</f>
        <v>-0.44214103716710201</v>
      </c>
      <c r="H12" s="27">
        <f t="shared" si="1"/>
        <v>-0.12587856841618675</v>
      </c>
      <c r="I12" s="27">
        <f>G12-(-G12*0.05)</f>
        <v>-0.46424808902545711</v>
      </c>
      <c r="J12" s="27">
        <f>VLOOKUP($B12,DVOA!$F$7234:$AD$7265,24,FALSE)</f>
        <v>0.108418733948171</v>
      </c>
      <c r="K12" s="27">
        <f>VLOOKUP($C12,DVOA!$F$7234:$AD$7265,24,FALSE)</f>
        <v>5.2881004543138002E-2</v>
      </c>
      <c r="L12" s="27">
        <f>VLOOKUP($B12,DVOA!$F$7234:$AD$7265,20,FALSE)</f>
        <v>0.130905982950487</v>
      </c>
      <c r="M12" s="27">
        <f>VLOOKUP($C12,DVOA!$F$7234:$AD$7265,20,FALSE)</f>
        <v>-4.1050229781766E-2</v>
      </c>
      <c r="N12" s="27">
        <f t="shared" si="2"/>
        <v>0.33836952060927039</v>
      </c>
      <c r="O12" s="39">
        <f t="shared" si="3"/>
        <v>4.7317593762000367</v>
      </c>
      <c r="P12">
        <v>4</v>
      </c>
      <c r="Q12" t="s">
        <v>26</v>
      </c>
      <c r="R12" t="s">
        <v>64</v>
      </c>
      <c r="S12" s="1">
        <v>-5.5</v>
      </c>
      <c r="T12" s="37">
        <f>O12+V12</f>
        <v>-0.76824062379996327</v>
      </c>
      <c r="U12" s="37">
        <f t="shared" si="4"/>
        <v>0.76824062379996327</v>
      </c>
      <c r="V12" s="1">
        <v>-5.5</v>
      </c>
      <c r="X12" s="41">
        <v>9</v>
      </c>
      <c r="Y12" s="30" t="str">
        <f t="shared" si="5"/>
        <v>CHI</v>
      </c>
    </row>
    <row r="13" spans="1:27" x14ac:dyDescent="0.25">
      <c r="A13">
        <f t="shared" si="0"/>
        <v>0</v>
      </c>
      <c r="B13" t="s">
        <v>41</v>
      </c>
      <c r="C13" t="s">
        <v>7</v>
      </c>
      <c r="D13">
        <f>VLOOKUP($B13,DVOA!$F$7234:$AD$7265,2,FALSE)</f>
        <v>17</v>
      </c>
      <c r="E13">
        <f>VLOOKUP($C13,DVOA!$F$7234:$AD$7265,2,FALSE)</f>
        <v>6</v>
      </c>
      <c r="F13" s="27">
        <f>VLOOKUP($B13,DVOA!$F$7234:$AD$7265,3,FALSE)</f>
        <v>-7.0657787978846897E-3</v>
      </c>
      <c r="G13" s="27">
        <f>VLOOKUP($C13,DVOA!$F$7234:$AD$7265,3,FALSE)</f>
        <v>0.27568928537056298</v>
      </c>
      <c r="H13" s="27">
        <f t="shared" si="1"/>
        <v>-6.712489857990455E-3</v>
      </c>
      <c r="I13" s="27">
        <f>G13-(G13*0.05)</f>
        <v>0.26190482110203483</v>
      </c>
      <c r="J13" s="27">
        <f>VLOOKUP($B13,DVOA!$F$7234:$AD$7265,24,FALSE)</f>
        <v>4.9466254975912699E-2</v>
      </c>
      <c r="K13" s="27">
        <f>VLOOKUP($C13,DVOA!$F$7234:$AD$7265,24,FALSE)</f>
        <v>0.10923267163094399</v>
      </c>
      <c r="L13" s="27">
        <f>VLOOKUP($B13,DVOA!$F$7234:$AD$7265,20,FALSE)</f>
        <v>0.10586374497357499</v>
      </c>
      <c r="M13" s="27">
        <f>VLOOKUP($C13,DVOA!$F$7234:$AD$7265,20,FALSE)</f>
        <v>-4.1621768510997498E-2</v>
      </c>
      <c r="N13" s="27">
        <f t="shared" si="2"/>
        <v>-0.26861731096002528</v>
      </c>
      <c r="O13" s="39">
        <f t="shared" si="3"/>
        <v>-3.7563444764649936</v>
      </c>
      <c r="P13">
        <v>12</v>
      </c>
      <c r="Q13" t="s">
        <v>7</v>
      </c>
      <c r="R13" t="s">
        <v>41</v>
      </c>
      <c r="S13" s="1">
        <v>-4.5</v>
      </c>
      <c r="T13" s="38">
        <f>O13-V13</f>
        <v>0.74365552353500641</v>
      </c>
      <c r="U13" s="38">
        <f t="shared" si="4"/>
        <v>0.74365552353500641</v>
      </c>
      <c r="V13" s="1">
        <v>-4.5</v>
      </c>
      <c r="X13" s="40">
        <v>10</v>
      </c>
      <c r="Y13" s="30" t="str">
        <f t="shared" si="5"/>
        <v>LA</v>
      </c>
      <c r="AA13" t="s">
        <v>818</v>
      </c>
    </row>
    <row r="14" spans="1:27" x14ac:dyDescent="0.25">
      <c r="A14">
        <f t="shared" si="0"/>
        <v>0</v>
      </c>
      <c r="B14" t="s">
        <v>46</v>
      </c>
      <c r="C14" t="s">
        <v>5</v>
      </c>
      <c r="D14">
        <f>VLOOKUP($B14,DVOA!$F$7234:$AD$7265,2,FALSE)</f>
        <v>14</v>
      </c>
      <c r="E14">
        <f>VLOOKUP($C14,DVOA!$F$7234:$AD$7265,2,FALSE)</f>
        <v>8</v>
      </c>
      <c r="F14" s="27">
        <f>VLOOKUP($B14,DVOA!$F$7234:$AD$7265,3,FALSE)</f>
        <v>1.6013220502842099E-2</v>
      </c>
      <c r="G14" s="27">
        <f>VLOOKUP($C14,DVOA!$F$7234:$AD$7265,3,FALSE)</f>
        <v>0.23027175476075601</v>
      </c>
      <c r="H14" s="27">
        <f t="shared" si="1"/>
        <v>1.5212559477699995E-2</v>
      </c>
      <c r="I14" s="27">
        <f>G14-(G14*0.05)</f>
        <v>0.21875816702271822</v>
      </c>
      <c r="J14" s="27">
        <f>VLOOKUP($B14,DVOA!$F$7234:$AD$7265,24,FALSE)</f>
        <v>6.7119033167324801E-2</v>
      </c>
      <c r="K14" s="27">
        <f>VLOOKUP($C14,DVOA!$F$7234:$AD$7265,24,FALSE)</f>
        <v>7.9735178157279193E-2</v>
      </c>
      <c r="L14" s="27">
        <f>VLOOKUP($B14,DVOA!$F$7234:$AD$7265,20,FALSE)</f>
        <v>9.2251015396991008E-3</v>
      </c>
      <c r="M14" s="27">
        <f>VLOOKUP($C14,DVOA!$F$7234:$AD$7265,20,FALSE)</f>
        <v>-4.6739699763140498E-2</v>
      </c>
      <c r="N14" s="27">
        <f t="shared" si="2"/>
        <v>-0.20354560754501821</v>
      </c>
      <c r="O14" s="39">
        <f t="shared" si="3"/>
        <v>-2.8463817759095345</v>
      </c>
      <c r="P14">
        <v>9</v>
      </c>
      <c r="Q14" t="s">
        <v>5</v>
      </c>
      <c r="R14" t="s">
        <v>46</v>
      </c>
      <c r="S14" s="1">
        <v>-5.5</v>
      </c>
      <c r="T14" s="38">
        <f>O14-V14</f>
        <v>0.65361822409046555</v>
      </c>
      <c r="U14" s="38">
        <f t="shared" si="4"/>
        <v>0.65361822409046555</v>
      </c>
      <c r="V14" s="4">
        <v>-3.5</v>
      </c>
      <c r="X14" s="40">
        <v>6</v>
      </c>
      <c r="Y14" s="30" t="str">
        <f t="shared" si="5"/>
        <v>MIN</v>
      </c>
    </row>
    <row r="15" spans="1:27" x14ac:dyDescent="0.25">
      <c r="A15">
        <f t="shared" si="0"/>
        <v>0</v>
      </c>
      <c r="B15" t="s">
        <v>21</v>
      </c>
      <c r="C15" t="s">
        <v>51</v>
      </c>
      <c r="D15">
        <f>VLOOKUP($B15,DVOA!$F$7234:$AD$7265,2,FALSE)</f>
        <v>3</v>
      </c>
      <c r="E15">
        <f>VLOOKUP($C15,DVOA!$F$7234:$AD$7265,2,FALSE)</f>
        <v>28</v>
      </c>
      <c r="F15" s="27">
        <f>VLOOKUP($B15,DVOA!$F$7234:$AD$7265,3,FALSE)</f>
        <v>0.35241547870344597</v>
      </c>
      <c r="G15" s="27">
        <f>VLOOKUP($C15,DVOA!$F$7234:$AD$7265,3,FALSE)</f>
        <v>-0.32875027659794298</v>
      </c>
      <c r="H15" s="27">
        <f t="shared" si="1"/>
        <v>0.33479470476827367</v>
      </c>
      <c r="I15" s="27">
        <f>G15-(-G15*0.05)</f>
        <v>-0.34518779042784015</v>
      </c>
      <c r="J15" s="27">
        <f>VLOOKUP($B15,DVOA!$F$7234:$AD$7265,24,FALSE)</f>
        <v>0.143398733874361</v>
      </c>
      <c r="K15" s="27">
        <f>VLOOKUP($C15,DVOA!$F$7234:$AD$7265,24,FALSE)</f>
        <v>2.3546779056692599E-2</v>
      </c>
      <c r="L15" s="27">
        <f>VLOOKUP($B15,DVOA!$F$7234:$AD$7265,20,FALSE)</f>
        <v>2.58848161680919E-2</v>
      </c>
      <c r="M15" s="27">
        <f>VLOOKUP($C15,DVOA!$F$7234:$AD$7265,20,FALSE)</f>
        <v>-1.39143770143674E-2</v>
      </c>
      <c r="N15" s="27">
        <f t="shared" si="2"/>
        <v>0.67998249519611376</v>
      </c>
      <c r="O15" s="39">
        <f t="shared" si="3"/>
        <v>9.5088752128224545</v>
      </c>
      <c r="P15">
        <v>2</v>
      </c>
      <c r="Q15" t="s">
        <v>21</v>
      </c>
      <c r="R15" t="s">
        <v>51</v>
      </c>
      <c r="S15" s="1">
        <v>-9.5</v>
      </c>
      <c r="T15" s="37">
        <f>O15+V15</f>
        <v>8.8752128224545146E-3</v>
      </c>
      <c r="U15" s="37">
        <f t="shared" si="4"/>
        <v>8.8752128224545146E-3</v>
      </c>
      <c r="V15" s="1">
        <v>-9.5</v>
      </c>
      <c r="X15" s="41">
        <v>12</v>
      </c>
      <c r="Y15" s="30" t="str">
        <f t="shared" si="5"/>
        <v>DET</v>
      </c>
      <c r="AA15" t="s">
        <v>819</v>
      </c>
    </row>
    <row r="17" spans="24:24" x14ac:dyDescent="0.25">
      <c r="X17" s="28" t="s">
        <v>820</v>
      </c>
    </row>
    <row r="18" spans="24:24" x14ac:dyDescent="0.25">
      <c r="X18" s="29" t="s">
        <v>821</v>
      </c>
    </row>
    <row r="1048576" spans="25:25" x14ac:dyDescent="0.25">
      <c r="Y1048576" s="30"/>
    </row>
  </sheetData>
  <autoFilter ref="A1:Z1" xr:uid="{DCBC6700-5F3E-4E13-A950-756BCF0BC6CB}">
    <sortState xmlns:xlrd2="http://schemas.microsoft.com/office/spreadsheetml/2017/richdata2" ref="A2:Z15">
      <sortCondition descending="1" ref="U1"/>
    </sortState>
  </autoFilter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2D3C-CF00-4D76-8344-E9EC66151148}">
  <dimension ref="A1:T18"/>
  <sheetViews>
    <sheetView workbookViewId="0">
      <pane xSplit="5" ySplit="1" topLeftCell="J2" activePane="bottomRight" state="frozen"/>
      <selection pane="topRight" sqref="A1:E7"/>
      <selection pane="bottomLeft" sqref="A1:E7"/>
      <selection pane="bottomRight" sqref="A1:E7"/>
    </sheetView>
  </sheetViews>
  <sheetFormatPr defaultRowHeight="15" x14ac:dyDescent="0.25"/>
  <cols>
    <col min="1" max="1" width="5.7109375" bestFit="1" customWidth="1"/>
    <col min="2" max="2" width="11.7109375" bestFit="1" customWidth="1"/>
    <col min="3" max="3" width="11.42578125" bestFit="1" customWidth="1"/>
    <col min="4" max="5" width="11.42578125" customWidth="1"/>
    <col min="6" max="7" width="17.140625" customWidth="1"/>
    <col min="8" max="8" width="21.28515625" bestFit="1" customWidth="1"/>
    <col min="9" max="9" width="17" bestFit="1" customWidth="1"/>
    <col min="10" max="10" width="16.7109375" bestFit="1" customWidth="1"/>
    <col min="11" max="11" width="22.140625" bestFit="1" customWidth="1"/>
    <col min="12" max="12" width="21.7109375" bestFit="1" customWidth="1"/>
    <col min="13" max="13" width="42.28515625" customWidth="1"/>
    <col min="14" max="14" width="24.85546875" customWidth="1"/>
    <col min="15" max="15" width="32.28515625" bestFit="1" customWidth="1"/>
    <col min="16" max="16" width="21.140625" hidden="1" customWidth="1"/>
    <col min="17" max="17" width="20.28515625" hidden="1" customWidth="1"/>
    <col min="18" max="18" width="24.42578125" hidden="1" customWidth="1"/>
    <col min="19" max="19" width="19.7109375" customWidth="1"/>
    <col min="20" max="20" width="37.5703125" bestFit="1" customWidth="1"/>
  </cols>
  <sheetData>
    <row r="1" spans="1:20" x14ac:dyDescent="0.25">
      <c r="A1" s="11" t="s">
        <v>693</v>
      </c>
      <c r="B1" s="11" t="s">
        <v>362</v>
      </c>
      <c r="C1" s="11" t="s">
        <v>822</v>
      </c>
      <c r="D1" s="11" t="s">
        <v>696</v>
      </c>
      <c r="E1" s="11" t="s">
        <v>823</v>
      </c>
      <c r="F1" s="11" t="s">
        <v>824</v>
      </c>
      <c r="G1" s="11" t="s">
        <v>825</v>
      </c>
      <c r="H1" s="11" t="s">
        <v>826</v>
      </c>
      <c r="I1" s="11" t="s">
        <v>827</v>
      </c>
      <c r="J1" s="11" t="s">
        <v>828</v>
      </c>
      <c r="K1" s="11" t="s">
        <v>829</v>
      </c>
      <c r="L1" s="11" t="s">
        <v>830</v>
      </c>
      <c r="M1" s="11" t="s">
        <v>831</v>
      </c>
      <c r="N1" s="11" t="s">
        <v>638</v>
      </c>
      <c r="O1" s="11" t="s">
        <v>808</v>
      </c>
      <c r="P1" s="11" t="s">
        <v>753</v>
      </c>
      <c r="Q1" s="11" t="s">
        <v>754</v>
      </c>
      <c r="R1" s="11" t="s">
        <v>752</v>
      </c>
      <c r="S1" s="11" t="s">
        <v>811</v>
      </c>
      <c r="T1" s="11" t="s">
        <v>710</v>
      </c>
    </row>
    <row r="2" spans="1:20" x14ac:dyDescent="0.25">
      <c r="A2">
        <f t="shared" ref="A2:A15" si="0">S2</f>
        <v>4</v>
      </c>
      <c r="B2" s="59" t="s">
        <v>18</v>
      </c>
      <c r="C2" t="str">
        <f>VLOOKUP($B2,Tracker!$F$638:$Y$781,2,FALSE)</f>
        <v>ARI</v>
      </c>
      <c r="D2" s="1">
        <f>VLOOKUP($B2,Tracker!$F$638:$Y$781,3,FALSE)</f>
        <v>-8.5</v>
      </c>
      <c r="E2" s="1">
        <f>VLOOKUP($B2,Tracker!$F$638:$Y$781,4,FALSE)</f>
        <v>-9.5</v>
      </c>
      <c r="F2" s="27">
        <f>VLOOKUP($B2,Tracker!$F$638:$Y$781,6,FALSE)</f>
        <v>1</v>
      </c>
      <c r="G2" s="49">
        <f>VLOOKUP($B2,Tracker!$F$638:$Y$781,8,FALSE)</f>
        <v>0.40140774816703401</v>
      </c>
      <c r="H2" s="27">
        <f>VLOOKUP($B2,Tracker!$F$638:$Y$781,11,FALSE)</f>
        <v>-0.21777579061055699</v>
      </c>
      <c r="I2" s="27">
        <f>VLOOKUP($B2,Tracker!$F$638:$Y$781,7,FALSE)</f>
        <v>1.6513761467889909E-2</v>
      </c>
      <c r="J2" s="27">
        <f>VLOOKUP($B2,Tracker!$F$638:$Y$781,9,FALSE)</f>
        <v>0</v>
      </c>
      <c r="K2" s="27"/>
      <c r="L2" s="27"/>
      <c r="M2" s="39">
        <f>VLOOKUP($B2,Tracker!$F$638:$Y$781,13,FALSE)</f>
        <v>0.18064930067425</v>
      </c>
      <c r="N2" s="46" t="e">
        <f>VLOOKUP($B2,Tracker!$F$638:$Y$781,33,FALSE)</f>
        <v>#REF!</v>
      </c>
      <c r="O2" s="51">
        <f>M2+P2</f>
        <v>-9.3193506993257493</v>
      </c>
      <c r="P2" s="1">
        <f t="shared" ref="P2:P15" si="1">E2</f>
        <v>-9.5</v>
      </c>
      <c r="R2" s="41"/>
      <c r="S2">
        <v>4</v>
      </c>
    </row>
    <row r="3" spans="1:20" x14ac:dyDescent="0.25">
      <c r="A3">
        <f t="shared" si="0"/>
        <v>2</v>
      </c>
      <c r="B3" s="59" t="s">
        <v>0</v>
      </c>
      <c r="C3" t="str">
        <f>VLOOKUP($B3,Tracker!$F$638:$Y$781,2,FALSE)</f>
        <v>CIN</v>
      </c>
      <c r="D3" s="1">
        <f>VLOOKUP($B3,Tracker!$F$638:$Y$781,3,FALSE)</f>
        <v>2.5</v>
      </c>
      <c r="E3" s="1">
        <f>VLOOKUP($B3,Tracker!$F$638:$Y$781,4,FALSE)</f>
        <v>2.5</v>
      </c>
      <c r="F3" s="27">
        <f>VLOOKUP($B3,Tracker!$F$638:$Y$781,6,FALSE)</f>
        <v>0</v>
      </c>
      <c r="G3" s="49">
        <f>VLOOKUP($B3,Tracker!$F$638:$Y$781,8,FALSE)</f>
        <v>0.28955232821287002</v>
      </c>
      <c r="H3" s="27">
        <f>VLOOKUP($B3,Tracker!$F$638:$Y$781,11,FALSE)</f>
        <v>2.2660587512582198E-2</v>
      </c>
      <c r="I3" s="27">
        <f>VLOOKUP($B3,Tracker!$F$638:$Y$781,7,FALSE)</f>
        <v>0</v>
      </c>
      <c r="J3" s="27">
        <f>VLOOKUP($B3,Tracker!$F$638:$Y$781,9,FALSE)</f>
        <v>0</v>
      </c>
      <c r="K3" s="27"/>
      <c r="L3" s="27"/>
      <c r="M3" s="39">
        <f>VLOOKUP($B3,Tracker!$F$638:$Y$781,13,FALSE)</f>
        <v>0.20728329113074101</v>
      </c>
      <c r="N3" s="46" t="e">
        <f>VLOOKUP($B3,Tracker!$F$638:$Y$781,33,FALSE)</f>
        <v>#REF!</v>
      </c>
      <c r="O3" s="50">
        <f>M3-P3</f>
        <v>-2.2927167088692588</v>
      </c>
      <c r="P3" s="1">
        <f t="shared" si="1"/>
        <v>2.5</v>
      </c>
      <c r="R3" s="40"/>
      <c r="S3">
        <v>2</v>
      </c>
    </row>
    <row r="4" spans="1:20" x14ac:dyDescent="0.25">
      <c r="A4">
        <f t="shared" si="0"/>
        <v>7</v>
      </c>
      <c r="B4" s="59" t="s">
        <v>4</v>
      </c>
      <c r="C4" t="str">
        <f>VLOOKUP($B4,Tracker!$F$638:$Y$781,2,FALSE)</f>
        <v>NE</v>
      </c>
      <c r="D4" s="1">
        <f>VLOOKUP($B4,Tracker!$F$638:$Y$781,3,FALSE)</f>
        <v>-9.5</v>
      </c>
      <c r="E4" s="1">
        <f>VLOOKUP($B4,Tracker!$F$638:$Y$781,4,FALSE)</f>
        <v>-8.5</v>
      </c>
      <c r="F4" s="27">
        <f>VLOOKUP($B4,Tracker!$F$638:$Y$781,6,FALSE)</f>
        <v>-1</v>
      </c>
      <c r="G4" s="49">
        <f>VLOOKUP($B4,Tracker!$F$638:$Y$781,8,FALSE)</f>
        <v>0.23304069842452199</v>
      </c>
      <c r="H4" s="27">
        <f>VLOOKUP($B4,Tracker!$F$638:$Y$781,11,FALSE)</f>
        <v>-0.12079215323791399</v>
      </c>
      <c r="I4" s="27">
        <f>VLOOKUP($B4,Tracker!$F$638:$Y$781,7,FALSE)</f>
        <v>-1.6513761467889909E-2</v>
      </c>
      <c r="J4" s="27">
        <f>VLOOKUP($B4,Tracker!$F$638:$Y$781,9,FALSE)</f>
        <v>0</v>
      </c>
      <c r="K4" s="27"/>
      <c r="L4" s="27"/>
      <c r="M4" s="39">
        <f>VLOOKUP($B4,Tracker!$F$638:$Y$781,13,FALSE)</f>
        <v>0.29843330864835999</v>
      </c>
      <c r="N4" s="46" t="e">
        <f>VLOOKUP($B4,Tracker!$F$638:$Y$781,33,FALSE)</f>
        <v>#REF!</v>
      </c>
      <c r="O4" s="50">
        <f>M4-P4</f>
        <v>8.7984333086483595</v>
      </c>
      <c r="P4" s="1">
        <f t="shared" si="1"/>
        <v>-8.5</v>
      </c>
      <c r="R4" s="40"/>
      <c r="S4">
        <v>7</v>
      </c>
    </row>
    <row r="5" spans="1:20" x14ac:dyDescent="0.25">
      <c r="A5">
        <f t="shared" si="0"/>
        <v>1</v>
      </c>
      <c r="B5" s="59" t="s">
        <v>1</v>
      </c>
      <c r="C5" t="str">
        <f>VLOOKUP($B5,Tracker!$F$638:$Y$781,2,FALSE)</f>
        <v>CIN</v>
      </c>
      <c r="D5" s="1">
        <f>VLOOKUP($B5,Tracker!$F$638:$Y$781,3,FALSE)</f>
        <v>-5.5</v>
      </c>
      <c r="E5" s="1">
        <f>VLOOKUP($B5,Tracker!$F$638:$Y$781,4,FALSE)</f>
        <v>-4.5</v>
      </c>
      <c r="F5" s="27">
        <f>VLOOKUP($B5,Tracker!$F$638:$Y$781,6,FALSE)</f>
        <v>-1</v>
      </c>
      <c r="G5" s="49">
        <f>VLOOKUP($B5,Tracker!$F$638:$Y$781,8,FALSE)</f>
        <v>0.35947895129299401</v>
      </c>
      <c r="H5" s="27">
        <f>VLOOKUP($B5,Tracker!$F$638:$Y$781,11,FALSE)</f>
        <v>-8.8248899570346401E-2</v>
      </c>
      <c r="I5" s="27">
        <f>VLOOKUP($B5,Tracker!$F$638:$Y$781,7,FALSE)</f>
        <v>-4.9541284403669728E-2</v>
      </c>
      <c r="J5" s="27">
        <f>VLOOKUP($B5,Tracker!$F$638:$Y$781,9,FALSE)</f>
        <v>0</v>
      </c>
      <c r="K5" s="27"/>
      <c r="L5" s="27"/>
      <c r="M5" s="39">
        <f>VLOOKUP($B5,Tracker!$F$638:$Y$781,13,FALSE)</f>
        <v>0.175169739700929</v>
      </c>
      <c r="N5" s="46" t="e">
        <f>VLOOKUP($B5,Tracker!$F$638:$Y$781,33,FALSE)</f>
        <v>#REF!</v>
      </c>
      <c r="O5" s="50">
        <f>M5-P5</f>
        <v>4.6751697397009293</v>
      </c>
      <c r="P5" s="1">
        <f t="shared" si="1"/>
        <v>-4.5</v>
      </c>
      <c r="R5" s="40"/>
      <c r="S5">
        <v>1</v>
      </c>
    </row>
    <row r="6" spans="1:20" x14ac:dyDescent="0.25">
      <c r="A6">
        <f t="shared" si="0"/>
        <v>6</v>
      </c>
      <c r="B6" t="s">
        <v>26</v>
      </c>
      <c r="C6" t="str">
        <f>VLOOKUP($B6,Tracker!$F$638:$Y$781,2,FALSE)</f>
        <v>NE</v>
      </c>
      <c r="D6" s="1">
        <f>VLOOKUP($B6,Tracker!$F$638:$Y$781,3,FALSE)</f>
        <v>3.5</v>
      </c>
      <c r="E6" s="1">
        <f>VLOOKUP($B6,Tracker!$F$638:$Y$781,4,FALSE)</f>
        <v>2.5</v>
      </c>
      <c r="F6" s="27">
        <f>VLOOKUP($B6,Tracker!$F$638:$Y$781,6,FALSE)</f>
        <v>1</v>
      </c>
      <c r="G6" s="49">
        <f>VLOOKUP($B6,Tracker!$F$638:$Y$781,8,FALSE)</f>
        <v>-0.16882590025401201</v>
      </c>
      <c r="H6" s="27">
        <f>VLOOKUP($B6,Tracker!$F$638:$Y$781,11,FALSE)</f>
        <v>-0.10611157639308599</v>
      </c>
      <c r="I6" s="27">
        <f>VLOOKUP($B6,Tracker!$F$638:$Y$781,7,FALSE)</f>
        <v>0.14495412844036698</v>
      </c>
      <c r="J6" s="27">
        <f>VLOOKUP($B6,Tracker!$F$638:$Y$781,9,FALSE)</f>
        <v>0</v>
      </c>
      <c r="K6" s="27"/>
      <c r="L6" s="27"/>
      <c r="M6" s="39">
        <f>VLOOKUP($B6,Tracker!$F$638:$Y$781,13,FALSE)</f>
        <v>0.24376904097819099</v>
      </c>
      <c r="N6" s="46" t="e">
        <f>VLOOKUP($B6,Tracker!$F$638:$Y$781,33,FALSE)</f>
        <v>#REF!</v>
      </c>
      <c r="O6" s="51">
        <f>M6+P6</f>
        <v>2.743769040978191</v>
      </c>
      <c r="P6" s="1">
        <f t="shared" si="1"/>
        <v>2.5</v>
      </c>
      <c r="R6" s="41"/>
      <c r="S6">
        <v>6</v>
      </c>
    </row>
    <row r="7" spans="1:20" x14ac:dyDescent="0.25">
      <c r="A7">
        <f t="shared" si="0"/>
        <v>0</v>
      </c>
      <c r="B7" t="s">
        <v>30</v>
      </c>
      <c r="C7" t="str">
        <f>VLOOKUP($B7,Tracker!$F$638:$Y$781,2,FALSE)</f>
        <v>CLE</v>
      </c>
      <c r="D7" s="1">
        <f>VLOOKUP($B7,Tracker!$F$638:$Y$781,3,FALSE)</f>
        <v>-2.5</v>
      </c>
      <c r="E7" s="1">
        <f>VLOOKUP($B7,Tracker!$F$638:$Y$781,4,FALSE)</f>
        <v>-4</v>
      </c>
      <c r="F7" s="27">
        <f>VLOOKUP($B7,Tracker!$F$638:$Y$781,6,FALSE)</f>
        <v>1.5</v>
      </c>
      <c r="G7" s="49">
        <f>VLOOKUP($B7,Tracker!$F$638:$Y$781,8,FALSE)</f>
        <v>0.112305376368392</v>
      </c>
      <c r="H7" s="27">
        <f>VLOOKUP($B7,Tracker!$F$638:$Y$781,11,FALSE)</f>
        <v>8.9498168843122103E-2</v>
      </c>
      <c r="I7" s="27">
        <f>VLOOKUP($B7,Tracker!$F$638:$Y$781,7,FALSE)</f>
        <v>0.20366972477064221</v>
      </c>
      <c r="J7" s="27">
        <f>VLOOKUP($B7,Tracker!$F$638:$Y$781,9,FALSE)</f>
        <v>0</v>
      </c>
      <c r="K7" s="27"/>
      <c r="L7" s="27"/>
      <c r="M7" s="39">
        <f>VLOOKUP($B7,Tracker!$F$638:$Y$781,13,FALSE)</f>
        <v>0.159837398027392</v>
      </c>
      <c r="N7" s="46" t="e">
        <f>VLOOKUP($B7,Tracker!$F$638:$Y$781,33,FALSE)</f>
        <v>#REF!</v>
      </c>
      <c r="O7" s="51">
        <f>M7+P7</f>
        <v>-3.8401626019726081</v>
      </c>
      <c r="P7" s="1">
        <f t="shared" si="1"/>
        <v>-4</v>
      </c>
      <c r="R7" s="41"/>
    </row>
    <row r="8" spans="1:20" x14ac:dyDescent="0.25">
      <c r="A8">
        <f t="shared" si="0"/>
        <v>8</v>
      </c>
      <c r="B8" t="s">
        <v>23</v>
      </c>
      <c r="C8" t="str">
        <f>VLOOKUP($B8,Tracker!$F$638:$Y$781,2,FALSE)</f>
        <v>BAL</v>
      </c>
      <c r="D8" s="1">
        <f>VLOOKUP($B8,Tracker!$F$638:$Y$781,3,FALSE)</f>
        <v>8.5</v>
      </c>
      <c r="E8" s="1">
        <f>VLOOKUP($B8,Tracker!$F$638:$Y$781,4,FALSE)</f>
        <v>9.5</v>
      </c>
      <c r="F8" s="27">
        <f>VLOOKUP($B8,Tracker!$F$638:$Y$781,6,FALSE)</f>
        <v>-1</v>
      </c>
      <c r="G8" s="49">
        <f>VLOOKUP($B8,Tracker!$F$638:$Y$781,8,FALSE)</f>
        <v>-0.21777579061055699</v>
      </c>
      <c r="H8" s="27">
        <f>VLOOKUP($B8,Tracker!$F$638:$Y$781,11,FALSE)</f>
        <v>0.40140774816703401</v>
      </c>
      <c r="I8" s="27">
        <f>VLOOKUP($B8,Tracker!$F$638:$Y$781,7,FALSE)</f>
        <v>-1.6513761467889909E-2</v>
      </c>
      <c r="J8" s="27">
        <f>VLOOKUP($B8,Tracker!$F$638:$Y$781,9,FALSE)</f>
        <v>0</v>
      </c>
      <c r="K8" s="27"/>
      <c r="L8" s="27"/>
      <c r="M8" s="39">
        <f>VLOOKUP($B8,Tracker!$F$638:$Y$781,13,FALSE)</f>
        <v>0.21206168975530201</v>
      </c>
      <c r="N8" s="46" t="e">
        <f>VLOOKUP($B8,Tracker!$F$638:$Y$781,33,FALSE)</f>
        <v>#REF!</v>
      </c>
      <c r="O8" s="51">
        <f>M8-P8</f>
        <v>-9.287938310244698</v>
      </c>
      <c r="P8" s="1">
        <f t="shared" si="1"/>
        <v>9.5</v>
      </c>
      <c r="R8" s="41"/>
      <c r="S8">
        <v>8</v>
      </c>
    </row>
    <row r="9" spans="1:20" x14ac:dyDescent="0.25">
      <c r="A9">
        <f t="shared" si="0"/>
        <v>0</v>
      </c>
      <c r="B9" t="s">
        <v>49</v>
      </c>
      <c r="C9" t="str">
        <f>VLOOKUP($B9,Tracker!$F$638:$Y$781,2,FALSE)</f>
        <v>CAR</v>
      </c>
      <c r="D9" s="1">
        <f>VLOOKUP($B9,Tracker!$F$638:$Y$781,3,FALSE)</f>
        <v>-2.5</v>
      </c>
      <c r="E9" s="1">
        <f>VLOOKUP($B9,Tracker!$F$638:$Y$781,4,FALSE)</f>
        <v>-3.5</v>
      </c>
      <c r="F9" s="27">
        <f>VLOOKUP($B9,Tracker!$F$638:$Y$781,6,FALSE)</f>
        <v>1</v>
      </c>
      <c r="G9" s="49">
        <f>VLOOKUP($B9,Tracker!$F$638:$Y$781,8,FALSE)</f>
        <v>3.2532557995078801E-2</v>
      </c>
      <c r="H9" s="27">
        <f>VLOOKUP($B9,Tracker!$F$638:$Y$781,11,FALSE)</f>
        <v>-0.36669590520661099</v>
      </c>
      <c r="I9" s="27">
        <f>VLOOKUP($B9,Tracker!$F$638:$Y$781,7,FALSE)</f>
        <v>0.14495412844036698</v>
      </c>
      <c r="J9" s="27">
        <f>VLOOKUP($B9,Tracker!$F$638:$Y$781,9,FALSE)</f>
        <v>0</v>
      </c>
      <c r="K9" s="27"/>
      <c r="L9" s="27"/>
      <c r="M9" s="39">
        <f>VLOOKUP($B9,Tracker!$F$638:$Y$781,13,FALSE)</f>
        <v>2.18986963919614E-2</v>
      </c>
      <c r="N9" s="46" t="e">
        <f>VLOOKUP($B9,Tracker!$F$638:$Y$781,33,FALSE)</f>
        <v>#REF!</v>
      </c>
      <c r="O9" s="51">
        <f>M9+P9</f>
        <v>-3.4781013036080388</v>
      </c>
      <c r="P9" s="1">
        <f t="shared" si="1"/>
        <v>-3.5</v>
      </c>
      <c r="R9" s="41"/>
    </row>
    <row r="10" spans="1:20" x14ac:dyDescent="0.25">
      <c r="A10">
        <f t="shared" si="0"/>
        <v>3</v>
      </c>
      <c r="B10" t="s">
        <v>21</v>
      </c>
      <c r="C10" t="str">
        <f>VLOOKUP($B10,Tracker!$F$638:$Y$781,2,FALSE)</f>
        <v>LV</v>
      </c>
      <c r="D10" s="1">
        <f>VLOOKUP($B10,Tracker!$F$638:$Y$781,3,FALSE)</f>
        <v>-8.5</v>
      </c>
      <c r="E10" s="1">
        <f>VLOOKUP($B10,Tracker!$F$638:$Y$781,4,FALSE)</f>
        <v>-8</v>
      </c>
      <c r="F10" s="27">
        <f>VLOOKUP($B10,Tracker!$F$638:$Y$781,6,FALSE)</f>
        <v>-0.5</v>
      </c>
      <c r="G10" s="49">
        <f>VLOOKUP($B10,Tracker!$F$638:$Y$781,8,FALSE)</f>
        <v>0.24057390800921499</v>
      </c>
      <c r="H10" s="27">
        <f>VLOOKUP($B10,Tracker!$F$638:$Y$781,11,FALSE)</f>
        <v>-0.27998264411042201</v>
      </c>
      <c r="I10" s="27">
        <f>VLOOKUP($B10,Tracker!$F$638:$Y$781,7,FALSE)</f>
        <v>-1.9266055045871561E-2</v>
      </c>
      <c r="J10" s="27">
        <f>VLOOKUP($B10,Tracker!$F$638:$Y$781,9,FALSE)</f>
        <v>0</v>
      </c>
      <c r="K10" s="27"/>
      <c r="L10" s="27"/>
      <c r="M10" s="39">
        <f>VLOOKUP($B10,Tracker!$F$638:$Y$781,13,FALSE)</f>
        <v>6.8869598230949902E-2</v>
      </c>
      <c r="N10" s="46" t="e">
        <f>VLOOKUP($B10,Tracker!$F$638:$Y$781,33,FALSE)</f>
        <v>#REF!</v>
      </c>
      <c r="O10" s="51">
        <f>M10+P10</f>
        <v>-7.9311304017690505</v>
      </c>
      <c r="P10" s="1">
        <f t="shared" si="1"/>
        <v>-8</v>
      </c>
      <c r="R10" s="41"/>
      <c r="S10">
        <v>3</v>
      </c>
    </row>
    <row r="11" spans="1:20" x14ac:dyDescent="0.25">
      <c r="A11">
        <f t="shared" si="0"/>
        <v>5</v>
      </c>
      <c r="B11" s="60" t="s">
        <v>12</v>
      </c>
      <c r="C11" t="str">
        <f>VLOOKUP($B11,Tracker!$F$638:$Y$781,2,FALSE)</f>
        <v>SF</v>
      </c>
      <c r="D11" s="1">
        <f>VLOOKUP($B11,Tracker!$F$638:$Y$781,3,FALSE)</f>
        <v>2.5</v>
      </c>
      <c r="E11" s="1">
        <f>VLOOKUP($B11,Tracker!$F$638:$Y$781,4,FALSE)</f>
        <v>3.5</v>
      </c>
      <c r="F11" s="27">
        <f>VLOOKUP($B11,Tracker!$F$638:$Y$781,6,FALSE)</f>
        <v>-1</v>
      </c>
      <c r="G11" s="49">
        <f>VLOOKUP($B11,Tracker!$F$638:$Y$781,8,FALSE)</f>
        <v>0.207386894099713</v>
      </c>
      <c r="H11" s="27">
        <f>VLOOKUP($B11,Tracker!$F$638:$Y$781,11,FALSE)</f>
        <v>0.27907786015109198</v>
      </c>
      <c r="I11" s="27">
        <f>VLOOKUP($B11,Tracker!$F$638:$Y$781,7,FALSE)</f>
        <v>-0.14495412844036698</v>
      </c>
      <c r="J11" s="27">
        <f>VLOOKUP($B11,Tracker!$F$638:$Y$781,9,FALSE)</f>
        <v>0</v>
      </c>
      <c r="K11" s="27"/>
      <c r="L11" s="27"/>
      <c r="M11" s="39">
        <f>VLOOKUP($B11,Tracker!$F$638:$Y$781,13,FALSE)</f>
        <v>0.11226160029471299</v>
      </c>
      <c r="N11" s="46" t="e">
        <f>VLOOKUP($B11,Tracker!$F$638:$Y$781,33,FALSE)</f>
        <v>#REF!</v>
      </c>
      <c r="O11" s="51">
        <f>M11+P11</f>
        <v>3.6122616002947128</v>
      </c>
      <c r="P11" s="1">
        <f t="shared" si="1"/>
        <v>3.5</v>
      </c>
      <c r="R11" s="41"/>
      <c r="S11">
        <v>5</v>
      </c>
    </row>
    <row r="12" spans="1:20" x14ac:dyDescent="0.25">
      <c r="A12">
        <f t="shared" si="0"/>
        <v>0</v>
      </c>
      <c r="B12" t="s">
        <v>35</v>
      </c>
      <c r="C12" t="str">
        <f>VLOOKUP($B12,Tracker!$F$638:$Y$781,2,FALSE)</f>
        <v>CAR</v>
      </c>
      <c r="D12" s="1">
        <f>VLOOKUP($B12,Tracker!$F$638:$Y$781,3,FALSE)</f>
        <v>-2.5</v>
      </c>
      <c r="E12" s="1">
        <f>VLOOKUP($B12,Tracker!$F$638:$Y$781,4,FALSE)</f>
        <v>-2.5</v>
      </c>
      <c r="F12" s="27">
        <f>VLOOKUP($B12,Tracker!$F$638:$Y$781,6,FALSE)</f>
        <v>0</v>
      </c>
      <c r="G12" s="49">
        <f>VLOOKUP($B12,Tracker!$F$638:$Y$781,8,FALSE)</f>
        <v>-7.7993217446962904E-3</v>
      </c>
      <c r="H12" s="27">
        <f>VLOOKUP($B12,Tracker!$F$638:$Y$781,11,FALSE)</f>
        <v>-0.32443027342471198</v>
      </c>
      <c r="I12" s="27">
        <f>VLOOKUP($B12,Tracker!$F$638:$Y$781,7,FALSE)</f>
        <v>0</v>
      </c>
      <c r="J12" s="27">
        <f>VLOOKUP($B12,Tracker!$F$638:$Y$781,9,FALSE)</f>
        <v>0</v>
      </c>
      <c r="K12" s="27"/>
      <c r="L12" s="27"/>
      <c r="M12" s="39">
        <f>VLOOKUP($B12,Tracker!$F$638:$Y$781,13,FALSE)</f>
        <v>2.68585266035197E-2</v>
      </c>
      <c r="N12" s="46" t="e">
        <f>VLOOKUP($B12,Tracker!$F$638:$Y$781,33,FALSE)</f>
        <v>#REF!</v>
      </c>
      <c r="O12" s="51">
        <f>M12+P12</f>
        <v>-2.4731414733964803</v>
      </c>
      <c r="P12" s="1">
        <f t="shared" si="1"/>
        <v>-2.5</v>
      </c>
      <c r="R12" s="41"/>
    </row>
    <row r="13" spans="1:20" x14ac:dyDescent="0.25">
      <c r="A13">
        <f t="shared" si="0"/>
        <v>0</v>
      </c>
      <c r="B13" t="s">
        <v>17</v>
      </c>
      <c r="C13" t="str">
        <f>VLOOKUP($B13,Tracker!$F$638:$Y$781,2,FALSE)</f>
        <v>MIA</v>
      </c>
      <c r="D13" s="1">
        <f>VLOOKUP($B13,Tracker!$F$638:$Y$781,3,FALSE)</f>
        <v>9.5</v>
      </c>
      <c r="E13" s="1">
        <f>VLOOKUP($B13,Tracker!$F$638:$Y$781,4,FALSE)</f>
        <v>8.5</v>
      </c>
      <c r="F13" s="27">
        <f>VLOOKUP($B13,Tracker!$F$638:$Y$781,6,FALSE)</f>
        <v>1</v>
      </c>
      <c r="G13" s="49">
        <f>VLOOKUP($B13,Tracker!$F$638:$Y$781,8,FALSE)</f>
        <v>-0.12079215323791399</v>
      </c>
      <c r="H13" s="27">
        <f>VLOOKUP($B13,Tracker!$F$638:$Y$781,11,FALSE)</f>
        <v>0.23304069842452199</v>
      </c>
      <c r="I13" s="27">
        <f>VLOOKUP($B13,Tracker!$F$638:$Y$781,7,FALSE)</f>
        <v>1.6513761467889909E-2</v>
      </c>
      <c r="J13" s="27">
        <f>VLOOKUP($B13,Tracker!$F$638:$Y$781,9,FALSE)</f>
        <v>0</v>
      </c>
      <c r="K13" s="27"/>
      <c r="L13" s="27"/>
      <c r="M13" s="39">
        <f>VLOOKUP($B13,Tracker!$F$638:$Y$781,13,FALSE)</f>
        <v>0.22758807629929401</v>
      </c>
      <c r="N13" s="46" t="e">
        <f>VLOOKUP($B13,Tracker!$F$638:$Y$781,33,FALSE)</f>
        <v>#REF!</v>
      </c>
      <c r="O13" s="50">
        <f>M13-P13</f>
        <v>-8.2724119237007052</v>
      </c>
      <c r="P13" s="1">
        <f t="shared" si="1"/>
        <v>8.5</v>
      </c>
      <c r="R13" s="40"/>
    </row>
    <row r="14" spans="1:20" x14ac:dyDescent="0.25">
      <c r="A14">
        <f t="shared" si="0"/>
        <v>0</v>
      </c>
      <c r="B14" s="59" t="s">
        <v>64</v>
      </c>
      <c r="C14" t="str">
        <f>VLOOKUP($B14,Tracker!$F$638:$Y$781,2,FALSE)</f>
        <v>LAC</v>
      </c>
      <c r="D14" s="1">
        <f>VLOOKUP($B14,Tracker!$F$638:$Y$781,3,FALSE)</f>
        <v>8.5</v>
      </c>
      <c r="E14" s="1">
        <f>VLOOKUP($B14,Tracker!$F$638:$Y$781,4,FALSE)</f>
        <v>9.5</v>
      </c>
      <c r="F14" s="27">
        <f>VLOOKUP($B14,Tracker!$F$638:$Y$781,6,FALSE)</f>
        <v>-1</v>
      </c>
      <c r="G14" s="49">
        <f>VLOOKUP($B14,Tracker!$F$638:$Y$781,8,FALSE)</f>
        <v>-0.21008962027028499</v>
      </c>
      <c r="H14" s="27">
        <f>VLOOKUP($B14,Tracker!$F$638:$Y$781,11,FALSE)</f>
        <v>-2.3774707787229399E-2</v>
      </c>
      <c r="I14" s="27">
        <f>VLOOKUP($B14,Tracker!$F$638:$Y$781,7,FALSE)</f>
        <v>-1.6513761467889909E-2</v>
      </c>
      <c r="J14" s="27">
        <f>VLOOKUP($B14,Tracker!$F$638:$Y$781,9,FALSE)</f>
        <v>0</v>
      </c>
      <c r="K14" s="27"/>
      <c r="L14" s="27"/>
      <c r="M14" s="39">
        <f>VLOOKUP($B14,Tracker!$F$638:$Y$781,13,FALSE)</f>
        <v>3.2903886332945199E-2</v>
      </c>
      <c r="N14" s="46" t="e">
        <f>VLOOKUP($B14,Tracker!$F$638:$Y$781,33,FALSE)</f>
        <v>#REF!</v>
      </c>
      <c r="O14" s="50">
        <f>M14-P14</f>
        <v>-9.4670961136670542</v>
      </c>
      <c r="P14" s="1">
        <f t="shared" si="1"/>
        <v>9.5</v>
      </c>
      <c r="R14" s="40"/>
    </row>
    <row r="15" spans="1:20" x14ac:dyDescent="0.25">
      <c r="A15">
        <f t="shared" si="0"/>
        <v>0</v>
      </c>
      <c r="B15" t="s">
        <v>24</v>
      </c>
      <c r="C15" t="str">
        <f>VLOOKUP($B15,Tracker!$F$638:$Y$781,2,FALSE)</f>
        <v>SF</v>
      </c>
      <c r="D15" s="1">
        <f>VLOOKUP($B15,Tracker!$F$638:$Y$781,3,FALSE)</f>
        <v>5.5</v>
      </c>
      <c r="E15" s="1">
        <f>VLOOKUP($B15,Tracker!$F$638:$Y$781,4,FALSE)</f>
        <v>4.5</v>
      </c>
      <c r="F15" s="27">
        <f>VLOOKUP($B15,Tracker!$F$638:$Y$781,6,FALSE)</f>
        <v>1</v>
      </c>
      <c r="G15" s="49">
        <f>VLOOKUP($B15,Tracker!$F$638:$Y$781,8,FALSE)</f>
        <v>-8.8248899570346401E-2</v>
      </c>
      <c r="H15" s="27">
        <f>VLOOKUP($B15,Tracker!$F$638:$Y$781,11,FALSE)</f>
        <v>0.35947895129299401</v>
      </c>
      <c r="I15" s="27">
        <f>VLOOKUP($B15,Tracker!$F$638:$Y$781,7,FALSE)</f>
        <v>4.9541284403669728E-2</v>
      </c>
      <c r="J15" s="27">
        <f>VLOOKUP($B15,Tracker!$F$638:$Y$781,9,FALSE)</f>
        <v>0</v>
      </c>
      <c r="K15" s="27"/>
      <c r="L15" s="27"/>
      <c r="M15" s="39">
        <f>VLOOKUP($B15,Tracker!$F$638:$Y$781,13,FALSE)</f>
        <v>0.118691147352103</v>
      </c>
      <c r="N15" s="46" t="e">
        <f>VLOOKUP($B15,Tracker!$F$638:$Y$781,33,FALSE)</f>
        <v>#REF!</v>
      </c>
      <c r="O15" s="51">
        <f>M15+P15</f>
        <v>4.6186911473521031</v>
      </c>
      <c r="P15" s="1">
        <f t="shared" si="1"/>
        <v>4.5</v>
      </c>
      <c r="R15" s="41"/>
    </row>
    <row r="16" spans="1:20" x14ac:dyDescent="0.25">
      <c r="B16" t="s">
        <v>28</v>
      </c>
      <c r="C16" t="str">
        <f>VLOOKUP($B16,Tracker!$F$638:$Y$781,2,FALSE)</f>
        <v>CHI</v>
      </c>
      <c r="D16" s="1">
        <f>VLOOKUP($B16,Tracker!$F$638:$Y$781,3,FALSE)</f>
        <v>-8.5</v>
      </c>
      <c r="E16" s="1">
        <f>VLOOKUP($B16,Tracker!$F$638:$Y$781,4,FALSE)</f>
        <v>-9.5</v>
      </c>
      <c r="F16" s="27">
        <f>VLOOKUP($B16,Tracker!$F$638:$Y$781,6,FALSE)</f>
        <v>1</v>
      </c>
      <c r="G16" s="49">
        <f>VLOOKUP($B16,Tracker!$F$638:$Y$781,8,FALSE)</f>
        <v>-2.3774707787229399E-2</v>
      </c>
      <c r="H16" s="27">
        <f>VLOOKUP($B16,Tracker!$F$638:$Y$781,11,FALSE)</f>
        <v>-0.21008962027028499</v>
      </c>
      <c r="I16" s="27">
        <f>VLOOKUP($B16,Tracker!$F$638:$Y$781,7,FALSE)</f>
        <v>1.6513761467889909E-2</v>
      </c>
      <c r="J16" s="27">
        <f>VLOOKUP($B16,Tracker!$F$638:$Y$781,9,FALSE)</f>
        <v>0</v>
      </c>
      <c r="K16" s="27"/>
      <c r="L16" s="27"/>
      <c r="M16" s="39">
        <f>VLOOKUP($B16,Tracker!$F$638:$Y$781,13,FALSE)</f>
        <v>0.12479021998802201</v>
      </c>
      <c r="N16" s="46" t="e">
        <f>VLOOKUP($B16,Tracker!$F$638:$Y$781,33,FALSE)</f>
        <v>#REF!</v>
      </c>
      <c r="O16" s="51">
        <f>M16+P16</f>
        <v>0.12479021998802201</v>
      </c>
    </row>
    <row r="17" spans="18:18" x14ac:dyDescent="0.25">
      <c r="R17" s="28" t="s">
        <v>820</v>
      </c>
    </row>
    <row r="18" spans="18:18" x14ac:dyDescent="0.25">
      <c r="R18" s="29" t="s">
        <v>821</v>
      </c>
    </row>
  </sheetData>
  <autoFilter ref="A1:S1" xr:uid="{DCBC6700-5F3E-4E13-A950-756BCF0BC6CB}">
    <sortState xmlns:xlrd2="http://schemas.microsoft.com/office/spreadsheetml/2017/richdata2" ref="A2:S15">
      <sortCondition descending="1" ref="N1"/>
    </sortState>
  </autoFilter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CA54-21C1-4D4D-94BE-449664A281E5}">
  <dimension ref="A1:U26"/>
  <sheetViews>
    <sheetView zoomScale="80" zoomScaleNormal="80" workbookViewId="0">
      <selection activeCell="C48" sqref="C48"/>
    </sheetView>
  </sheetViews>
  <sheetFormatPr defaultRowHeight="15" x14ac:dyDescent="0.25"/>
  <cols>
    <col min="1" max="1" width="11.42578125" bestFit="1" customWidth="1"/>
    <col min="2" max="2" width="12.7109375" bestFit="1" customWidth="1"/>
    <col min="3" max="3" width="11.28515625" bestFit="1" customWidth="1"/>
    <col min="4" max="5" width="12.28515625" bestFit="1" customWidth="1"/>
    <col min="6" max="6" width="14.5703125" bestFit="1" customWidth="1"/>
    <col min="7" max="7" width="18.85546875" bestFit="1" customWidth="1"/>
    <col min="8" max="8" width="12.42578125" bestFit="1" customWidth="1"/>
    <col min="9" max="9" width="13.140625" bestFit="1" customWidth="1"/>
    <col min="10" max="10" width="11.28515625" bestFit="1" customWidth="1"/>
    <col min="11" max="11" width="15" bestFit="1" customWidth="1"/>
    <col min="12" max="12" width="12.85546875" bestFit="1" customWidth="1"/>
    <col min="13" max="13" width="12.42578125" bestFit="1" customWidth="1"/>
    <col min="14" max="14" width="12.7109375" bestFit="1" customWidth="1"/>
    <col min="15" max="15" width="16.7109375" bestFit="1" customWidth="1"/>
  </cols>
  <sheetData>
    <row r="1" spans="1:21" ht="15.75" thickBot="1" x14ac:dyDescent="0.3">
      <c r="A1" s="72" t="s">
        <v>621</v>
      </c>
      <c r="B1" s="73" t="s">
        <v>362</v>
      </c>
      <c r="C1" s="73" t="s">
        <v>624</v>
      </c>
      <c r="D1" s="73" t="s">
        <v>625</v>
      </c>
      <c r="E1" s="73" t="s">
        <v>626</v>
      </c>
      <c r="F1" s="74" t="s">
        <v>627</v>
      </c>
      <c r="G1" s="74" t="s">
        <v>636</v>
      </c>
      <c r="H1" s="74" t="s">
        <v>638</v>
      </c>
      <c r="I1" s="73" t="s">
        <v>639</v>
      </c>
      <c r="J1" s="73" t="s">
        <v>624</v>
      </c>
      <c r="K1" s="73" t="s">
        <v>640</v>
      </c>
      <c r="L1" s="73" t="s">
        <v>641</v>
      </c>
      <c r="M1" s="73" t="s">
        <v>642</v>
      </c>
      <c r="N1" s="73" t="s">
        <v>643</v>
      </c>
      <c r="O1" s="75" t="s">
        <v>646</v>
      </c>
      <c r="P1" s="245" t="s">
        <v>861</v>
      </c>
      <c r="Q1" s="246"/>
      <c r="R1" s="247"/>
    </row>
    <row r="2" spans="1:21" x14ac:dyDescent="0.25">
      <c r="A2" s="85" t="s">
        <v>862</v>
      </c>
      <c r="B2" s="86" t="s">
        <v>49</v>
      </c>
      <c r="C2" s="86" t="s">
        <v>12</v>
      </c>
      <c r="D2" s="87">
        <v>9.5</v>
      </c>
      <c r="E2" s="88">
        <v>7.5</v>
      </c>
      <c r="F2" s="89">
        <v>2</v>
      </c>
      <c r="G2" s="89">
        <v>2.9743724794168358</v>
      </c>
      <c r="H2" s="90">
        <v>0.88050000000000006</v>
      </c>
      <c r="I2" s="91">
        <v>37</v>
      </c>
      <c r="J2" s="91">
        <v>17</v>
      </c>
      <c r="K2" s="92">
        <v>20</v>
      </c>
      <c r="L2" s="92">
        <v>29.5</v>
      </c>
      <c r="M2" s="92">
        <v>27.5</v>
      </c>
      <c r="N2" s="92" t="s">
        <v>652</v>
      </c>
      <c r="O2" s="65" t="s">
        <v>652</v>
      </c>
      <c r="P2" s="239" t="str">
        <f>COUNTIFS(N2:N6,"Yes")&amp;"-"&amp;5-COUNTIFS(N2:N6,"Yes")</f>
        <v>2-3</v>
      </c>
      <c r="Q2" s="240"/>
      <c r="R2" s="241"/>
      <c r="T2" s="248" t="s">
        <v>863</v>
      </c>
      <c r="U2" s="249"/>
    </row>
    <row r="3" spans="1:21" x14ac:dyDescent="0.25">
      <c r="A3" s="7" t="s">
        <v>862</v>
      </c>
      <c r="B3" s="5" t="s">
        <v>27</v>
      </c>
      <c r="C3" s="5" t="s">
        <v>20</v>
      </c>
      <c r="D3" s="47">
        <v>1.5</v>
      </c>
      <c r="E3" s="61">
        <v>-1.5</v>
      </c>
      <c r="F3" s="62">
        <v>3</v>
      </c>
      <c r="G3" s="62">
        <v>2.3847694494794647</v>
      </c>
      <c r="H3" s="63">
        <v>0.87149999999999994</v>
      </c>
      <c r="I3" s="64">
        <v>17</v>
      </c>
      <c r="J3" s="64">
        <v>18</v>
      </c>
      <c r="K3" s="24">
        <v>-1</v>
      </c>
      <c r="L3" s="24">
        <v>0.5</v>
      </c>
      <c r="M3" s="24">
        <v>-2.5</v>
      </c>
      <c r="N3" s="24" t="s">
        <v>652</v>
      </c>
      <c r="O3" s="66" t="s">
        <v>652</v>
      </c>
      <c r="P3" s="239"/>
      <c r="Q3" s="240"/>
      <c r="R3" s="241"/>
      <c r="T3" s="94" t="s">
        <v>864</v>
      </c>
      <c r="U3" s="95">
        <f>COUNTIFS($N$2:$N$26,"Yes")</f>
        <v>14</v>
      </c>
    </row>
    <row r="4" spans="1:21" ht="15.75" thickBot="1" x14ac:dyDescent="0.3">
      <c r="A4" s="7" t="s">
        <v>862</v>
      </c>
      <c r="B4" s="5" t="s">
        <v>51</v>
      </c>
      <c r="C4" s="5" t="s">
        <v>30</v>
      </c>
      <c r="D4" s="47">
        <v>5.5</v>
      </c>
      <c r="E4" s="61">
        <v>4.5</v>
      </c>
      <c r="F4" s="62">
        <v>1</v>
      </c>
      <c r="G4" s="62">
        <v>5.2034866427523241</v>
      </c>
      <c r="H4" s="63">
        <v>0.86099999999999999</v>
      </c>
      <c r="I4" s="64">
        <v>27</v>
      </c>
      <c r="J4" s="64">
        <v>37</v>
      </c>
      <c r="K4" s="24">
        <v>-10</v>
      </c>
      <c r="L4" s="24">
        <v>-4.5</v>
      </c>
      <c r="M4" s="24">
        <v>-5.5</v>
      </c>
      <c r="N4" s="24" t="s">
        <v>650</v>
      </c>
      <c r="O4" s="66" t="s">
        <v>652</v>
      </c>
      <c r="P4" s="239"/>
      <c r="Q4" s="240"/>
      <c r="R4" s="241"/>
      <c r="T4" s="96" t="s">
        <v>865</v>
      </c>
      <c r="U4" s="97">
        <f>COUNTIFS(N3:N27,"No")</f>
        <v>11</v>
      </c>
    </row>
    <row r="5" spans="1:21" x14ac:dyDescent="0.25">
      <c r="A5" s="7" t="s">
        <v>862</v>
      </c>
      <c r="B5" s="5" t="s">
        <v>46</v>
      </c>
      <c r="C5" s="5" t="s">
        <v>28</v>
      </c>
      <c r="D5" s="47">
        <v>-0.5</v>
      </c>
      <c r="E5" s="61">
        <v>-1</v>
      </c>
      <c r="F5" s="62">
        <v>0.5</v>
      </c>
      <c r="G5" s="62">
        <v>3.4179579027131641</v>
      </c>
      <c r="H5" s="63">
        <v>0.753</v>
      </c>
      <c r="I5" s="64">
        <v>24</v>
      </c>
      <c r="J5" s="64">
        <v>28</v>
      </c>
      <c r="K5" s="24">
        <v>-4</v>
      </c>
      <c r="L5" s="24">
        <v>-4.5</v>
      </c>
      <c r="M5" s="24">
        <v>-5</v>
      </c>
      <c r="N5" s="24" t="s">
        <v>650</v>
      </c>
      <c r="O5" s="66" t="s">
        <v>652</v>
      </c>
      <c r="P5" s="239"/>
      <c r="Q5" s="240"/>
      <c r="R5" s="241"/>
    </row>
    <row r="6" spans="1:21" ht="15.75" thickBot="1" x14ac:dyDescent="0.3">
      <c r="A6" s="8" t="s">
        <v>862</v>
      </c>
      <c r="B6" s="9" t="s">
        <v>53</v>
      </c>
      <c r="C6" s="9" t="s">
        <v>32</v>
      </c>
      <c r="D6" s="48">
        <v>-2.5</v>
      </c>
      <c r="E6" s="67">
        <v>-3</v>
      </c>
      <c r="F6" s="68">
        <v>0.5</v>
      </c>
      <c r="G6" s="68">
        <v>1.3922161352692317</v>
      </c>
      <c r="H6" s="69">
        <v>0.6745000000000001</v>
      </c>
      <c r="I6" s="70">
        <v>18</v>
      </c>
      <c r="J6" s="70">
        <v>23</v>
      </c>
      <c r="K6" s="25">
        <v>-5</v>
      </c>
      <c r="L6" s="25">
        <v>-7.5</v>
      </c>
      <c r="M6" s="25">
        <v>-8</v>
      </c>
      <c r="N6" s="25" t="s">
        <v>650</v>
      </c>
      <c r="O6" s="71" t="s">
        <v>652</v>
      </c>
      <c r="P6" s="239"/>
      <c r="Q6" s="240"/>
      <c r="R6" s="241"/>
    </row>
    <row r="7" spans="1:21" ht="15" customHeight="1" x14ac:dyDescent="0.25">
      <c r="A7" s="85" t="s">
        <v>866</v>
      </c>
      <c r="B7" s="86" t="s">
        <v>30</v>
      </c>
      <c r="C7" s="86" t="s">
        <v>15</v>
      </c>
      <c r="D7" s="87">
        <v>1.5</v>
      </c>
      <c r="E7" s="88">
        <v>-1.5</v>
      </c>
      <c r="F7" s="89">
        <v>3</v>
      </c>
      <c r="G7" s="89">
        <v>9.2572767059651753</v>
      </c>
      <c r="H7" s="90">
        <v>0.98649999999999993</v>
      </c>
      <c r="I7" s="91">
        <v>24</v>
      </c>
      <c r="J7" s="91">
        <v>3</v>
      </c>
      <c r="K7" s="92">
        <v>21</v>
      </c>
      <c r="L7" s="92">
        <v>22.5</v>
      </c>
      <c r="M7" s="93">
        <v>19.5</v>
      </c>
      <c r="N7" s="92" t="s">
        <v>652</v>
      </c>
      <c r="O7" s="65" t="s">
        <v>652</v>
      </c>
      <c r="P7" s="239" t="str">
        <f>COUNTIFS(N7:N11,"Yes")&amp;"-"&amp;5-COUNTIFS(N7:N11,"Yes")</f>
        <v>4-1</v>
      </c>
      <c r="Q7" s="240"/>
      <c r="R7" s="241"/>
    </row>
    <row r="8" spans="1:21" ht="15" customHeight="1" x14ac:dyDescent="0.25">
      <c r="A8" s="7" t="s">
        <v>866</v>
      </c>
      <c r="B8" s="5" t="s">
        <v>28</v>
      </c>
      <c r="C8" s="5" t="s">
        <v>53</v>
      </c>
      <c r="D8" s="47">
        <v>-5.5</v>
      </c>
      <c r="E8" s="61">
        <v>-6.5</v>
      </c>
      <c r="F8" s="62">
        <v>1</v>
      </c>
      <c r="G8" s="62">
        <v>3.6333960869742334</v>
      </c>
      <c r="H8" s="63">
        <v>0.82499999999999996</v>
      </c>
      <c r="I8" s="64">
        <v>24</v>
      </c>
      <c r="J8" s="64">
        <v>17</v>
      </c>
      <c r="K8" s="24">
        <v>7</v>
      </c>
      <c r="L8" s="24">
        <v>1.5</v>
      </c>
      <c r="M8" s="24">
        <v>0.5</v>
      </c>
      <c r="N8" s="24" t="s">
        <v>652</v>
      </c>
      <c r="O8" s="66" t="s">
        <v>652</v>
      </c>
      <c r="P8" s="239"/>
      <c r="Q8" s="240"/>
      <c r="R8" s="241"/>
    </row>
    <row r="9" spans="1:21" ht="15" customHeight="1" x14ac:dyDescent="0.25">
      <c r="A9" s="7" t="s">
        <v>866</v>
      </c>
      <c r="B9" s="5" t="s">
        <v>27</v>
      </c>
      <c r="C9" s="5" t="s">
        <v>38</v>
      </c>
      <c r="D9" s="47">
        <v>-3.5</v>
      </c>
      <c r="E9" s="61">
        <v>-4.5</v>
      </c>
      <c r="F9" s="62">
        <v>1</v>
      </c>
      <c r="G9" s="62">
        <v>2.1042756912535836</v>
      </c>
      <c r="H9" s="63">
        <v>0.77049999999999996</v>
      </c>
      <c r="I9" s="64">
        <v>9</v>
      </c>
      <c r="J9" s="64">
        <v>24</v>
      </c>
      <c r="K9" s="24">
        <v>-15</v>
      </c>
      <c r="L9" s="24">
        <v>-18.5</v>
      </c>
      <c r="M9" s="24">
        <v>-19.5</v>
      </c>
      <c r="N9" s="24" t="s">
        <v>650</v>
      </c>
      <c r="O9" s="66" t="s">
        <v>652</v>
      </c>
      <c r="P9" s="239"/>
      <c r="Q9" s="240"/>
      <c r="R9" s="241"/>
    </row>
    <row r="10" spans="1:21" ht="15" customHeight="1" x14ac:dyDescent="0.25">
      <c r="A10" s="7" t="s">
        <v>866</v>
      </c>
      <c r="B10" s="5" t="s">
        <v>9</v>
      </c>
      <c r="C10" s="5" t="s">
        <v>5</v>
      </c>
      <c r="D10" s="47">
        <v>9.5</v>
      </c>
      <c r="E10" s="61">
        <v>8.5</v>
      </c>
      <c r="F10" s="62">
        <v>1</v>
      </c>
      <c r="G10" s="62">
        <v>2.0728507520478132</v>
      </c>
      <c r="H10" s="63">
        <v>0.76800000000000002</v>
      </c>
      <c r="I10" s="64">
        <v>20</v>
      </c>
      <c r="J10" s="64">
        <v>23</v>
      </c>
      <c r="K10" s="24">
        <v>-3</v>
      </c>
      <c r="L10" s="24">
        <v>6.5</v>
      </c>
      <c r="M10" s="24">
        <v>5.5</v>
      </c>
      <c r="N10" s="24" t="s">
        <v>652</v>
      </c>
      <c r="O10" s="66" t="s">
        <v>652</v>
      </c>
      <c r="P10" s="239"/>
      <c r="Q10" s="240"/>
      <c r="R10" s="241"/>
    </row>
    <row r="11" spans="1:21" ht="15.75" customHeight="1" thickBot="1" x14ac:dyDescent="0.3">
      <c r="A11" s="8" t="s">
        <v>866</v>
      </c>
      <c r="B11" s="9" t="s">
        <v>49</v>
      </c>
      <c r="C11" s="9" t="s">
        <v>32</v>
      </c>
      <c r="D11" s="48">
        <v>3.5</v>
      </c>
      <c r="E11" s="67">
        <v>3</v>
      </c>
      <c r="F11" s="68">
        <v>0.5</v>
      </c>
      <c r="G11" s="68">
        <v>3.5206190906598089</v>
      </c>
      <c r="H11" s="69">
        <v>0.755</v>
      </c>
      <c r="I11" s="70">
        <v>30</v>
      </c>
      <c r="J11" s="70">
        <v>6</v>
      </c>
      <c r="K11" s="25">
        <v>24</v>
      </c>
      <c r="L11" s="25">
        <v>27.5</v>
      </c>
      <c r="M11" s="25">
        <v>27</v>
      </c>
      <c r="N11" s="25" t="s">
        <v>652</v>
      </c>
      <c r="O11" s="71" t="s">
        <v>652</v>
      </c>
      <c r="P11" s="239"/>
      <c r="Q11" s="240"/>
      <c r="R11" s="241"/>
    </row>
    <row r="12" spans="1:21" ht="15" customHeight="1" x14ac:dyDescent="0.25">
      <c r="A12" s="85" t="s">
        <v>867</v>
      </c>
      <c r="B12" s="86" t="s">
        <v>4</v>
      </c>
      <c r="C12" s="86" t="s">
        <v>15</v>
      </c>
      <c r="D12" s="87">
        <v>-10.5</v>
      </c>
      <c r="E12" s="88">
        <v>-12.5</v>
      </c>
      <c r="F12" s="89">
        <v>2</v>
      </c>
      <c r="G12" s="89">
        <v>6.4528261529618121</v>
      </c>
      <c r="H12" s="90">
        <v>0.95399999999999996</v>
      </c>
      <c r="I12" s="91">
        <v>31</v>
      </c>
      <c r="J12" s="91">
        <v>16</v>
      </c>
      <c r="K12" s="92">
        <v>15</v>
      </c>
      <c r="L12" s="92">
        <v>4.5</v>
      </c>
      <c r="M12" s="92">
        <v>2.5</v>
      </c>
      <c r="N12" s="92" t="s">
        <v>652</v>
      </c>
      <c r="O12" s="65" t="s">
        <v>652</v>
      </c>
      <c r="P12" s="239" t="str">
        <f>COUNTIFS(N12:N16,"Yes")&amp;"-"&amp;5-COUNTIFS(N12:N16,"Yes")</f>
        <v>2-3</v>
      </c>
      <c r="Q12" s="240"/>
      <c r="R12" s="241"/>
    </row>
    <row r="13" spans="1:21" ht="15" customHeight="1" x14ac:dyDescent="0.25">
      <c r="A13" s="7" t="s">
        <v>867</v>
      </c>
      <c r="B13" s="5" t="s">
        <v>46</v>
      </c>
      <c r="C13" s="5" t="s">
        <v>5</v>
      </c>
      <c r="D13" s="47">
        <v>5.5</v>
      </c>
      <c r="E13" s="61">
        <v>3.5</v>
      </c>
      <c r="F13" s="62">
        <v>2</v>
      </c>
      <c r="G13" s="62">
        <v>2.9732852497809796</v>
      </c>
      <c r="H13" s="63">
        <v>0.88</v>
      </c>
      <c r="I13" s="64">
        <v>20</v>
      </c>
      <c r="J13" s="64">
        <v>27</v>
      </c>
      <c r="K13" s="24">
        <v>-7</v>
      </c>
      <c r="L13" s="24">
        <v>-1.5</v>
      </c>
      <c r="M13" s="24">
        <v>-3.5</v>
      </c>
      <c r="N13" s="24" t="s">
        <v>650</v>
      </c>
      <c r="O13" s="66" t="s">
        <v>652</v>
      </c>
      <c r="P13" s="239"/>
      <c r="Q13" s="240"/>
      <c r="R13" s="241"/>
    </row>
    <row r="14" spans="1:21" ht="15" customHeight="1" x14ac:dyDescent="0.25">
      <c r="A14" s="7" t="s">
        <v>867</v>
      </c>
      <c r="B14" s="5" t="s">
        <v>18</v>
      </c>
      <c r="C14" s="5" t="s">
        <v>32</v>
      </c>
      <c r="D14" s="47">
        <v>-3.5</v>
      </c>
      <c r="E14" s="61">
        <v>-4.5</v>
      </c>
      <c r="F14" s="62">
        <v>1</v>
      </c>
      <c r="G14" s="62">
        <v>3.1658296934812613</v>
      </c>
      <c r="H14" s="63">
        <v>0.80900000000000005</v>
      </c>
      <c r="I14" s="64">
        <v>10</v>
      </c>
      <c r="J14" s="64">
        <v>17</v>
      </c>
      <c r="K14" s="24">
        <v>-7</v>
      </c>
      <c r="L14" s="24">
        <v>-10.5</v>
      </c>
      <c r="M14" s="24">
        <v>-11.5</v>
      </c>
      <c r="N14" s="24" t="s">
        <v>650</v>
      </c>
      <c r="O14" s="66" t="s">
        <v>652</v>
      </c>
      <c r="P14" s="239"/>
      <c r="Q14" s="240"/>
      <c r="R14" s="241"/>
    </row>
    <row r="15" spans="1:21" ht="15" customHeight="1" x14ac:dyDescent="0.25">
      <c r="A15" s="7" t="s">
        <v>867</v>
      </c>
      <c r="B15" s="5" t="s">
        <v>26</v>
      </c>
      <c r="C15" s="5" t="s">
        <v>64</v>
      </c>
      <c r="D15" s="47">
        <v>-5.5</v>
      </c>
      <c r="E15" s="61">
        <v>-6</v>
      </c>
      <c r="F15" s="62">
        <v>0.5</v>
      </c>
      <c r="G15" s="62">
        <v>3.1765529412428677</v>
      </c>
      <c r="H15" s="63">
        <v>0.74350000000000005</v>
      </c>
      <c r="I15" s="64">
        <v>20</v>
      </c>
      <c r="J15" s="64">
        <v>40</v>
      </c>
      <c r="K15" s="24">
        <v>-20</v>
      </c>
      <c r="L15" s="24">
        <v>-25.5</v>
      </c>
      <c r="M15" s="24">
        <v>-26</v>
      </c>
      <c r="N15" s="24" t="s">
        <v>650</v>
      </c>
      <c r="O15" s="66" t="s">
        <v>652</v>
      </c>
      <c r="P15" s="239"/>
      <c r="Q15" s="240"/>
      <c r="R15" s="241"/>
    </row>
    <row r="16" spans="1:21" ht="15.75" customHeight="1" thickBot="1" x14ac:dyDescent="0.3">
      <c r="A16" s="8" t="s">
        <v>867</v>
      </c>
      <c r="B16" s="9" t="s">
        <v>27</v>
      </c>
      <c r="C16" s="9" t="s">
        <v>17</v>
      </c>
      <c r="D16" s="48">
        <v>1.5</v>
      </c>
      <c r="E16" s="67">
        <v>1</v>
      </c>
      <c r="F16" s="68">
        <v>0.5</v>
      </c>
      <c r="G16" s="68">
        <v>1.9080297352053164</v>
      </c>
      <c r="H16" s="69">
        <v>0.69650000000000001</v>
      </c>
      <c r="I16" s="70">
        <v>34</v>
      </c>
      <c r="J16" s="70">
        <v>0</v>
      </c>
      <c r="K16" s="25">
        <v>34</v>
      </c>
      <c r="L16" s="25">
        <v>35.5</v>
      </c>
      <c r="M16" s="25">
        <v>35</v>
      </c>
      <c r="N16" s="25" t="s">
        <v>652</v>
      </c>
      <c r="O16" s="71" t="s">
        <v>652</v>
      </c>
      <c r="P16" s="239"/>
      <c r="Q16" s="240"/>
      <c r="R16" s="241"/>
    </row>
    <row r="17" spans="1:18" ht="15" customHeight="1" x14ac:dyDescent="0.25">
      <c r="A17" s="85" t="s">
        <v>868</v>
      </c>
      <c r="B17" s="86" t="s">
        <v>18</v>
      </c>
      <c r="C17" s="86" t="s">
        <v>45</v>
      </c>
      <c r="D17" s="87">
        <v>-3.5</v>
      </c>
      <c r="E17" s="88">
        <v>-5.5</v>
      </c>
      <c r="F17" s="89">
        <v>2</v>
      </c>
      <c r="G17" s="89">
        <v>2.6366626323461793</v>
      </c>
      <c r="H17" s="90">
        <v>0.86899999999999999</v>
      </c>
      <c r="I17" s="91">
        <v>24</v>
      </c>
      <c r="J17" s="91">
        <v>16</v>
      </c>
      <c r="K17" s="92">
        <v>8</v>
      </c>
      <c r="L17" s="92">
        <v>4.5</v>
      </c>
      <c r="M17" s="92">
        <v>2.5</v>
      </c>
      <c r="N17" s="92" t="s">
        <v>652</v>
      </c>
      <c r="O17" s="65" t="s">
        <v>652</v>
      </c>
      <c r="P17" s="239" t="str">
        <f>COUNTIFS(N17:N21,"Yes")&amp;"-"&amp;5-COUNTIFS(N17:N21,"Yes")</f>
        <v>2-3</v>
      </c>
      <c r="Q17" s="240"/>
      <c r="R17" s="241"/>
    </row>
    <row r="18" spans="1:18" ht="15" customHeight="1" x14ac:dyDescent="0.25">
      <c r="A18" s="7" t="s">
        <v>868</v>
      </c>
      <c r="B18" s="5" t="s">
        <v>0</v>
      </c>
      <c r="C18" s="5" t="s">
        <v>15</v>
      </c>
      <c r="D18" s="47">
        <v>-14.5</v>
      </c>
      <c r="E18" s="61">
        <v>-15</v>
      </c>
      <c r="F18" s="62">
        <v>0.5</v>
      </c>
      <c r="G18" s="62">
        <v>8.984981239567194</v>
      </c>
      <c r="H18" s="63">
        <v>0.82800000000000007</v>
      </c>
      <c r="I18" s="64">
        <v>14</v>
      </c>
      <c r="J18" s="64">
        <v>9</v>
      </c>
      <c r="K18" s="24">
        <v>5</v>
      </c>
      <c r="L18" s="24">
        <v>-9.5</v>
      </c>
      <c r="M18" s="24">
        <v>-10</v>
      </c>
      <c r="N18" s="24" t="s">
        <v>650</v>
      </c>
      <c r="O18" s="66" t="s">
        <v>652</v>
      </c>
      <c r="P18" s="239"/>
      <c r="Q18" s="240"/>
      <c r="R18" s="241"/>
    </row>
    <row r="19" spans="1:18" ht="15" customHeight="1" x14ac:dyDescent="0.25">
      <c r="A19" s="7" t="s">
        <v>868</v>
      </c>
      <c r="B19" s="5" t="s">
        <v>35</v>
      </c>
      <c r="C19" s="5" t="s">
        <v>12</v>
      </c>
      <c r="D19" s="47">
        <v>4.5</v>
      </c>
      <c r="E19" s="61">
        <v>3.5</v>
      </c>
      <c r="F19" s="62">
        <v>1</v>
      </c>
      <c r="G19" s="62">
        <v>2.7854591555864046</v>
      </c>
      <c r="H19" s="63">
        <v>0.79400000000000004</v>
      </c>
      <c r="I19" s="64">
        <v>20</v>
      </c>
      <c r="J19" s="64">
        <v>37</v>
      </c>
      <c r="K19" s="24">
        <v>-17</v>
      </c>
      <c r="L19" s="24">
        <v>-12.5</v>
      </c>
      <c r="M19" s="24">
        <v>-13.5</v>
      </c>
      <c r="N19" s="24" t="s">
        <v>650</v>
      </c>
      <c r="O19" s="66" t="s">
        <v>652</v>
      </c>
      <c r="P19" s="239"/>
      <c r="Q19" s="240"/>
      <c r="R19" s="241"/>
    </row>
    <row r="20" spans="1:18" ht="15" customHeight="1" x14ac:dyDescent="0.25">
      <c r="A20" s="7" t="s">
        <v>868</v>
      </c>
      <c r="B20" s="5" t="s">
        <v>4</v>
      </c>
      <c r="C20" s="5" t="s">
        <v>51</v>
      </c>
      <c r="D20" s="47">
        <v>-13.5</v>
      </c>
      <c r="E20" s="61">
        <v>-14.5</v>
      </c>
      <c r="F20" s="62">
        <v>1</v>
      </c>
      <c r="G20" s="62">
        <v>1.5036865229298311</v>
      </c>
      <c r="H20" s="63">
        <v>0.74750000000000005</v>
      </c>
      <c r="I20" s="64">
        <v>42</v>
      </c>
      <c r="J20" s="64">
        <v>21</v>
      </c>
      <c r="K20" s="24">
        <v>21</v>
      </c>
      <c r="L20" s="24">
        <v>7.5</v>
      </c>
      <c r="M20" s="24">
        <v>6.5</v>
      </c>
      <c r="N20" s="24" t="s">
        <v>652</v>
      </c>
      <c r="O20" s="66" t="s">
        <v>652</v>
      </c>
      <c r="P20" s="239"/>
      <c r="Q20" s="240"/>
      <c r="R20" s="241"/>
    </row>
    <row r="21" spans="1:18" ht="15.75" customHeight="1" thickBot="1" x14ac:dyDescent="0.3">
      <c r="A21" s="8" t="s">
        <v>868</v>
      </c>
      <c r="B21" s="9" t="s">
        <v>17</v>
      </c>
      <c r="C21" s="9" t="s">
        <v>53</v>
      </c>
      <c r="D21" s="48">
        <v>3.5</v>
      </c>
      <c r="E21" s="67">
        <v>3</v>
      </c>
      <c r="F21" s="68">
        <v>0.5</v>
      </c>
      <c r="G21" s="68">
        <v>2.7057938356482185</v>
      </c>
      <c r="H21" s="69">
        <v>0.72550000000000003</v>
      </c>
      <c r="I21" s="70">
        <v>17</v>
      </c>
      <c r="J21" s="70">
        <v>21</v>
      </c>
      <c r="K21" s="25">
        <v>-4</v>
      </c>
      <c r="L21" s="25">
        <v>-0.5</v>
      </c>
      <c r="M21" s="25">
        <v>-1</v>
      </c>
      <c r="N21" s="25" t="s">
        <v>650</v>
      </c>
      <c r="O21" s="71" t="s">
        <v>652</v>
      </c>
      <c r="P21" s="239"/>
      <c r="Q21" s="240"/>
      <c r="R21" s="241"/>
    </row>
    <row r="22" spans="1:18" ht="15" customHeight="1" x14ac:dyDescent="0.25">
      <c r="A22" s="76" t="s">
        <v>869</v>
      </c>
      <c r="B22" s="77" t="s">
        <v>64</v>
      </c>
      <c r="C22" s="77" t="s">
        <v>53</v>
      </c>
      <c r="D22" s="78">
        <v>3.5</v>
      </c>
      <c r="E22" s="79">
        <v>2.5</v>
      </c>
      <c r="F22" s="80">
        <v>1</v>
      </c>
      <c r="G22" s="80">
        <v>5.3983973320834142</v>
      </c>
      <c r="H22" s="81">
        <v>0.86450000000000005</v>
      </c>
      <c r="I22" s="82">
        <v>30</v>
      </c>
      <c r="J22" s="82">
        <v>12</v>
      </c>
      <c r="K22" s="83">
        <v>18</v>
      </c>
      <c r="L22" s="83">
        <v>21.5</v>
      </c>
      <c r="M22" s="83">
        <v>20.5</v>
      </c>
      <c r="N22" s="83" t="s">
        <v>652</v>
      </c>
      <c r="O22" s="84" t="s">
        <v>652</v>
      </c>
      <c r="P22" s="239" t="str">
        <f>COUNTIFS(N22:N26,"Yes")&amp;"-"&amp;5-COUNTIFS(N22:N26,"Yes")</f>
        <v>4-1</v>
      </c>
      <c r="Q22" s="240"/>
      <c r="R22" s="241"/>
    </row>
    <row r="23" spans="1:18" ht="15" customHeight="1" x14ac:dyDescent="0.25">
      <c r="A23" s="7" t="s">
        <v>869</v>
      </c>
      <c r="B23" s="5" t="s">
        <v>26</v>
      </c>
      <c r="C23" s="5" t="s">
        <v>15</v>
      </c>
      <c r="D23" s="47">
        <v>-1.5</v>
      </c>
      <c r="E23" s="61">
        <v>-3</v>
      </c>
      <c r="F23" s="62">
        <v>1.5</v>
      </c>
      <c r="G23" s="62">
        <v>0.71280421617450695</v>
      </c>
      <c r="H23" s="63">
        <v>0.76800000000000002</v>
      </c>
      <c r="I23" s="64">
        <v>7</v>
      </c>
      <c r="J23" s="64">
        <v>14</v>
      </c>
      <c r="K23" s="24">
        <v>-7</v>
      </c>
      <c r="L23" s="24">
        <v>-8.5</v>
      </c>
      <c r="M23" s="24">
        <v>-10</v>
      </c>
      <c r="N23" s="24" t="s">
        <v>650</v>
      </c>
      <c r="O23" s="66" t="s">
        <v>652</v>
      </c>
      <c r="P23" s="239"/>
      <c r="Q23" s="240"/>
      <c r="R23" s="241"/>
    </row>
    <row r="24" spans="1:18" ht="15" customHeight="1" x14ac:dyDescent="0.25">
      <c r="A24" s="7" t="s">
        <v>869</v>
      </c>
      <c r="B24" s="5" t="s">
        <v>17</v>
      </c>
      <c r="C24" s="5" t="s">
        <v>0</v>
      </c>
      <c r="D24" s="47">
        <v>8.5</v>
      </c>
      <c r="E24" s="61">
        <v>7.5</v>
      </c>
      <c r="F24" s="62">
        <v>1</v>
      </c>
      <c r="G24" s="62">
        <v>0.88493786341499359</v>
      </c>
      <c r="H24" s="63">
        <v>0.71650000000000003</v>
      </c>
      <c r="I24" s="64">
        <v>29</v>
      </c>
      <c r="J24" s="64">
        <v>25</v>
      </c>
      <c r="K24" s="24">
        <v>4</v>
      </c>
      <c r="L24" s="24">
        <v>12.5</v>
      </c>
      <c r="M24" s="24">
        <v>11.5</v>
      </c>
      <c r="N24" s="24" t="s">
        <v>652</v>
      </c>
      <c r="O24" s="66" t="s">
        <v>652</v>
      </c>
      <c r="P24" s="239"/>
      <c r="Q24" s="240"/>
      <c r="R24" s="241"/>
    </row>
    <row r="25" spans="1:18" ht="15" customHeight="1" x14ac:dyDescent="0.25">
      <c r="A25" s="7" t="s">
        <v>869</v>
      </c>
      <c r="B25" s="5" t="s">
        <v>7</v>
      </c>
      <c r="C25" s="5" t="s">
        <v>4</v>
      </c>
      <c r="D25" s="47">
        <v>-1.5</v>
      </c>
      <c r="E25" s="61">
        <v>-3</v>
      </c>
      <c r="F25" s="62">
        <v>1.5</v>
      </c>
      <c r="G25" s="62">
        <v>-0.88019210398906633</v>
      </c>
      <c r="H25" s="63">
        <v>0.64800000000000002</v>
      </c>
      <c r="I25" s="64">
        <v>31</v>
      </c>
      <c r="J25" s="64">
        <v>17</v>
      </c>
      <c r="K25" s="24">
        <v>14</v>
      </c>
      <c r="L25" s="24">
        <v>12.5</v>
      </c>
      <c r="M25" s="24">
        <v>11</v>
      </c>
      <c r="N25" s="24" t="s">
        <v>652</v>
      </c>
      <c r="O25" s="66" t="s">
        <v>652</v>
      </c>
      <c r="P25" s="239"/>
      <c r="Q25" s="240"/>
      <c r="R25" s="241"/>
    </row>
    <row r="26" spans="1:18" ht="15.75" customHeight="1" thickBot="1" x14ac:dyDescent="0.3">
      <c r="A26" s="8" t="s">
        <v>869</v>
      </c>
      <c r="B26" s="9" t="s">
        <v>30</v>
      </c>
      <c r="C26" s="9" t="s">
        <v>23</v>
      </c>
      <c r="D26" s="48">
        <v>-7.5</v>
      </c>
      <c r="E26" s="67">
        <v>-8.5</v>
      </c>
      <c r="F26" s="68">
        <v>1</v>
      </c>
      <c r="G26" s="68">
        <v>-0.45035192220238418</v>
      </c>
      <c r="H26" s="69">
        <v>0.61199999999999999</v>
      </c>
      <c r="I26" s="70">
        <v>20</v>
      </c>
      <c r="J26" s="70">
        <v>10</v>
      </c>
      <c r="K26" s="25">
        <v>10</v>
      </c>
      <c r="L26" s="25">
        <v>2.5</v>
      </c>
      <c r="M26" s="25">
        <v>1.5</v>
      </c>
      <c r="N26" s="25" t="s">
        <v>652</v>
      </c>
      <c r="O26" s="71" t="s">
        <v>652</v>
      </c>
      <c r="P26" s="242"/>
      <c r="Q26" s="243"/>
      <c r="R26" s="244"/>
    </row>
  </sheetData>
  <autoFilter ref="A1:O1" xr:uid="{76FACA54-21C1-4D4D-94BE-449664A281E5}">
    <sortState xmlns:xlrd2="http://schemas.microsoft.com/office/spreadsheetml/2017/richdata2" ref="A2:O31">
      <sortCondition ref="A1"/>
    </sortState>
  </autoFilter>
  <mergeCells count="7">
    <mergeCell ref="P22:R26"/>
    <mergeCell ref="P1:R1"/>
    <mergeCell ref="T2:U2"/>
    <mergeCell ref="P2:R6"/>
    <mergeCell ref="P7:R11"/>
    <mergeCell ref="P12:R16"/>
    <mergeCell ref="P17:R21"/>
  </mergeCells>
  <conditionalFormatting sqref="N1:N26">
    <cfRule type="cellIs" dxfId="1" priority="1" operator="equal">
      <formula>"No"</formula>
    </cfRule>
  </conditionalFormatting>
  <conditionalFormatting sqref="N2:N26">
    <cfRule type="containsText" dxfId="0" priority="2" operator="containsText" text="Yes">
      <formula>NOT(ISERROR(SEARCH("Yes",N2)))</formula>
    </cfRule>
  </conditionalFormatting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DED8-38CB-4AB3-8CC0-9BE1DA57C372}">
  <dimension ref="A1:S881"/>
  <sheetViews>
    <sheetView workbookViewId="0">
      <selection activeCell="H25" sqref="H25"/>
    </sheetView>
  </sheetViews>
  <sheetFormatPr defaultRowHeight="15" x14ac:dyDescent="0.25"/>
  <cols>
    <col min="1" max="1" width="11.140625" bestFit="1" customWidth="1"/>
    <col min="2" max="2" width="11.140625" customWidth="1"/>
    <col min="3" max="3" width="10" bestFit="1" customWidth="1"/>
    <col min="4" max="4" width="9.85546875" bestFit="1" customWidth="1"/>
    <col min="5" max="5" width="8.42578125" bestFit="1" customWidth="1"/>
    <col min="8" max="8" width="20" customWidth="1"/>
    <col min="9" max="9" width="11.5703125" customWidth="1"/>
    <col min="10" max="10" width="21" customWidth="1"/>
    <col min="12" max="12" width="14.140625" customWidth="1"/>
    <col min="13" max="13" width="14.7109375" customWidth="1"/>
    <col min="15" max="15" width="13.5703125" customWidth="1"/>
  </cols>
  <sheetData>
    <row r="1" spans="1:13" x14ac:dyDescent="0.25">
      <c r="A1" s="31" t="s">
        <v>881</v>
      </c>
      <c r="B1" s="31" t="s">
        <v>623</v>
      </c>
      <c r="C1" s="31" t="s">
        <v>884</v>
      </c>
      <c r="D1" s="31" t="s">
        <v>885</v>
      </c>
      <c r="E1" s="31" t="s">
        <v>640</v>
      </c>
      <c r="F1" s="31" t="s">
        <v>623</v>
      </c>
      <c r="G1" s="1"/>
    </row>
    <row r="2" spans="1:13" x14ac:dyDescent="0.25">
      <c r="A2" s="151">
        <v>0.24172269138855751</v>
      </c>
      <c r="B2" s="31">
        <f>IF(F2="H",1,0)</f>
        <v>1</v>
      </c>
      <c r="C2" s="151">
        <v>0.33904461148192672</v>
      </c>
      <c r="D2" s="32">
        <f>C2*100</f>
        <v>33.904461148192674</v>
      </c>
      <c r="E2" s="31">
        <v>3</v>
      </c>
      <c r="F2" s="31" t="s">
        <v>651</v>
      </c>
      <c r="G2" s="1"/>
      <c r="H2" t="s">
        <v>833</v>
      </c>
      <c r="I2" s="33">
        <f>I7</f>
        <v>0.33509031704009434</v>
      </c>
    </row>
    <row r="3" spans="1:13" x14ac:dyDescent="0.25">
      <c r="A3" s="151">
        <v>-0.24172269138855751</v>
      </c>
      <c r="B3" s="31">
        <f t="shared" ref="B3:B66" si="0">IF(F3="H",1,0)</f>
        <v>0</v>
      </c>
      <c r="C3" s="151">
        <v>-0.33904461148192672</v>
      </c>
      <c r="D3" s="32">
        <f t="shared" ref="D3:D66" si="1">C3*100</f>
        <v>-33.904461148192674</v>
      </c>
      <c r="E3" s="31">
        <v>-3</v>
      </c>
      <c r="F3" s="31" t="s">
        <v>649</v>
      </c>
      <c r="G3" s="1"/>
    </row>
    <row r="4" spans="1:13" x14ac:dyDescent="0.25">
      <c r="A4" s="151">
        <v>0.85786315640005228</v>
      </c>
      <c r="B4" s="31">
        <f t="shared" si="0"/>
        <v>1</v>
      </c>
      <c r="C4" s="151">
        <v>0.94364947204005745</v>
      </c>
      <c r="D4" s="32">
        <f t="shared" si="1"/>
        <v>94.364947204005745</v>
      </c>
      <c r="E4" s="31">
        <v>-1</v>
      </c>
      <c r="F4" s="31" t="s">
        <v>651</v>
      </c>
      <c r="G4" s="1"/>
      <c r="H4" t="s">
        <v>834</v>
      </c>
    </row>
    <row r="5" spans="1:13" ht="15.75" thickBot="1" x14ac:dyDescent="0.3">
      <c r="A5" s="151">
        <v>-0.85786315640005228</v>
      </c>
      <c r="B5" s="31">
        <f t="shared" si="0"/>
        <v>0</v>
      </c>
      <c r="C5" s="151">
        <v>-0.94364947204005745</v>
      </c>
      <c r="D5" s="32">
        <f t="shared" si="1"/>
        <v>-94.364947204005745</v>
      </c>
      <c r="E5" s="31">
        <v>1</v>
      </c>
      <c r="F5" s="31" t="s">
        <v>649</v>
      </c>
      <c r="G5" s="1"/>
    </row>
    <row r="6" spans="1:13" x14ac:dyDescent="0.25">
      <c r="A6" s="151">
        <v>-0.1352343840450963</v>
      </c>
      <c r="B6" s="31">
        <f t="shared" si="0"/>
        <v>1</v>
      </c>
      <c r="C6" s="151">
        <v>-0.12163979940866121</v>
      </c>
      <c r="D6" s="32">
        <f t="shared" si="1"/>
        <v>-12.16397994086612</v>
      </c>
      <c r="E6" s="31">
        <v>9</v>
      </c>
      <c r="F6" s="31" t="s">
        <v>651</v>
      </c>
      <c r="G6" s="183"/>
      <c r="H6" s="34" t="s">
        <v>835</v>
      </c>
      <c r="I6" s="34"/>
    </row>
    <row r="7" spans="1:13" x14ac:dyDescent="0.25">
      <c r="A7" s="151">
        <v>0.1352343840450963</v>
      </c>
      <c r="B7" s="31">
        <f t="shared" si="0"/>
        <v>0</v>
      </c>
      <c r="C7" s="151">
        <v>0.12163979940866121</v>
      </c>
      <c r="D7" s="32">
        <f t="shared" si="1"/>
        <v>12.16397994086612</v>
      </c>
      <c r="E7" s="31">
        <v>-9</v>
      </c>
      <c r="F7" s="31" t="s">
        <v>649</v>
      </c>
      <c r="G7" s="1"/>
      <c r="H7" t="s">
        <v>836</v>
      </c>
      <c r="I7">
        <v>0.33509031704009434</v>
      </c>
    </row>
    <row r="8" spans="1:13" x14ac:dyDescent="0.25">
      <c r="A8" s="151">
        <v>-0.6702332772298697</v>
      </c>
      <c r="B8" s="31">
        <f t="shared" si="0"/>
        <v>1</v>
      </c>
      <c r="C8" s="151">
        <v>-0.60320994950688267</v>
      </c>
      <c r="D8" s="32">
        <f t="shared" si="1"/>
        <v>-60.320994950688267</v>
      </c>
      <c r="E8" s="31">
        <v>-10</v>
      </c>
      <c r="F8" s="31" t="s">
        <v>651</v>
      </c>
      <c r="G8" s="1"/>
      <c r="H8" t="s">
        <v>837</v>
      </c>
      <c r="I8">
        <v>0.11228552057403093</v>
      </c>
    </row>
    <row r="9" spans="1:13" x14ac:dyDescent="0.25">
      <c r="A9" s="151">
        <v>0.6702332772298697</v>
      </c>
      <c r="B9" s="31">
        <f t="shared" si="0"/>
        <v>0</v>
      </c>
      <c r="C9" s="151">
        <v>0.60320994950688267</v>
      </c>
      <c r="D9" s="32">
        <f t="shared" si="1"/>
        <v>60.320994950688267</v>
      </c>
      <c r="E9" s="31">
        <v>10</v>
      </c>
      <c r="F9" s="31" t="s">
        <v>649</v>
      </c>
      <c r="G9" s="1"/>
      <c r="H9" t="s">
        <v>838</v>
      </c>
      <c r="I9">
        <v>0.1112744562466665</v>
      </c>
    </row>
    <row r="10" spans="1:13" x14ac:dyDescent="0.25">
      <c r="A10" s="151">
        <v>-0.11321753957362654</v>
      </c>
      <c r="B10" s="31">
        <f t="shared" si="0"/>
        <v>0</v>
      </c>
      <c r="C10" s="151">
        <v>-0.16379476897379194</v>
      </c>
      <c r="D10" s="32">
        <f t="shared" si="1"/>
        <v>-16.379476897379195</v>
      </c>
      <c r="E10" s="31">
        <v>-3</v>
      </c>
      <c r="F10" s="31" t="s">
        <v>649</v>
      </c>
      <c r="G10" s="1"/>
      <c r="H10" t="s">
        <v>839</v>
      </c>
      <c r="I10">
        <v>12.758412411298025</v>
      </c>
    </row>
    <row r="11" spans="1:13" ht="15.75" thickBot="1" x14ac:dyDescent="0.3">
      <c r="A11" s="151">
        <v>0.11321753957362654</v>
      </c>
      <c r="B11" s="31">
        <f t="shared" si="0"/>
        <v>1</v>
      </c>
      <c r="C11" s="151">
        <v>0.16379476897379194</v>
      </c>
      <c r="D11" s="32">
        <f t="shared" si="1"/>
        <v>16.379476897379195</v>
      </c>
      <c r="E11" s="31">
        <v>3</v>
      </c>
      <c r="F11" s="31" t="s">
        <v>651</v>
      </c>
      <c r="G11" s="1"/>
      <c r="H11" s="35" t="s">
        <v>840</v>
      </c>
      <c r="I11" s="35">
        <v>880</v>
      </c>
    </row>
    <row r="12" spans="1:13" x14ac:dyDescent="0.25">
      <c r="A12" s="151">
        <v>-0.17157529652068138</v>
      </c>
      <c r="B12" s="31">
        <f t="shared" si="0"/>
        <v>0</v>
      </c>
      <c r="C12" s="151">
        <v>-0.18873282617274956</v>
      </c>
      <c r="D12" s="32">
        <f t="shared" si="1"/>
        <v>-18.873282617274956</v>
      </c>
      <c r="E12" s="31">
        <v>3</v>
      </c>
      <c r="F12" s="31" t="s">
        <v>649</v>
      </c>
      <c r="G12" s="1"/>
    </row>
    <row r="13" spans="1:13" ht="15.75" thickBot="1" x14ac:dyDescent="0.3">
      <c r="A13" s="151">
        <v>0.17157529652068138</v>
      </c>
      <c r="B13" s="31">
        <f t="shared" si="0"/>
        <v>1</v>
      </c>
      <c r="C13" s="151">
        <v>0.18873282617274956</v>
      </c>
      <c r="D13" s="32">
        <f t="shared" si="1"/>
        <v>18.873282617274956</v>
      </c>
      <c r="E13" s="31">
        <v>-3</v>
      </c>
      <c r="F13" s="31" t="s">
        <v>651</v>
      </c>
      <c r="G13" s="1"/>
      <c r="H13" t="s">
        <v>841</v>
      </c>
    </row>
    <row r="14" spans="1:13" x14ac:dyDescent="0.25">
      <c r="A14" s="151">
        <v>-0.16003874069308011</v>
      </c>
      <c r="B14" s="31">
        <f t="shared" si="0"/>
        <v>0</v>
      </c>
      <c r="C14" s="151">
        <v>-0.18135150809037281</v>
      </c>
      <c r="D14" s="32">
        <f t="shared" si="1"/>
        <v>-18.135150809037281</v>
      </c>
      <c r="E14" s="31">
        <v>-24</v>
      </c>
      <c r="F14" s="31" t="s">
        <v>649</v>
      </c>
      <c r="G14" s="183"/>
      <c r="H14" s="10"/>
      <c r="I14" s="10" t="s">
        <v>842</v>
      </c>
      <c r="J14" s="10" t="s">
        <v>843</v>
      </c>
      <c r="K14" s="10" t="s">
        <v>844</v>
      </c>
      <c r="L14" s="10" t="s">
        <v>845</v>
      </c>
      <c r="M14" s="10" t="s">
        <v>846</v>
      </c>
    </row>
    <row r="15" spans="1:13" x14ac:dyDescent="0.25">
      <c r="A15" s="151">
        <v>0.16003874069308011</v>
      </c>
      <c r="B15" s="31">
        <f t="shared" si="0"/>
        <v>1</v>
      </c>
      <c r="C15" s="151">
        <v>0.18135150809037281</v>
      </c>
      <c r="D15" s="32">
        <f t="shared" si="1"/>
        <v>18.135150809037281</v>
      </c>
      <c r="E15" s="31">
        <v>24</v>
      </c>
      <c r="F15" s="31" t="s">
        <v>651</v>
      </c>
      <c r="G15" s="1"/>
      <c r="H15" t="s">
        <v>847</v>
      </c>
      <c r="I15">
        <v>1</v>
      </c>
      <c r="J15">
        <v>18077.494661288918</v>
      </c>
      <c r="K15">
        <v>18077.494661288918</v>
      </c>
      <c r="L15">
        <v>111.05675231043789</v>
      </c>
      <c r="M15">
        <v>1.5598027013243301E-24</v>
      </c>
    </row>
    <row r="16" spans="1:13" x14ac:dyDescent="0.25">
      <c r="A16" s="151">
        <v>0.23848340229277254</v>
      </c>
      <c r="B16" s="31">
        <f t="shared" si="0"/>
        <v>1</v>
      </c>
      <c r="C16" s="151">
        <v>0.31188439833467002</v>
      </c>
      <c r="D16" s="32">
        <f t="shared" si="1"/>
        <v>31.188439833467001</v>
      </c>
      <c r="E16" s="31">
        <v>-4</v>
      </c>
      <c r="F16" s="31" t="s">
        <v>651</v>
      </c>
      <c r="G16" s="1"/>
      <c r="H16" t="s">
        <v>848</v>
      </c>
      <c r="I16">
        <v>878</v>
      </c>
      <c r="J16">
        <v>142918.28261143834</v>
      </c>
      <c r="K16">
        <v>162.77708725676348</v>
      </c>
    </row>
    <row r="17" spans="1:19" ht="15.75" thickBot="1" x14ac:dyDescent="0.3">
      <c r="A17" s="151">
        <v>-0.23848340229277254</v>
      </c>
      <c r="B17" s="31">
        <f t="shared" si="0"/>
        <v>0</v>
      </c>
      <c r="C17" s="151">
        <v>-0.31188439833467002</v>
      </c>
      <c r="D17" s="32">
        <f t="shared" si="1"/>
        <v>-31.188439833467001</v>
      </c>
      <c r="E17" s="31">
        <v>4</v>
      </c>
      <c r="F17" s="31" t="s">
        <v>649</v>
      </c>
      <c r="G17" s="1"/>
      <c r="H17" s="35" t="s">
        <v>849</v>
      </c>
      <c r="I17" s="35">
        <v>879</v>
      </c>
      <c r="J17" s="35">
        <v>160995.77727272725</v>
      </c>
      <c r="K17" s="35"/>
      <c r="L17" s="35"/>
      <c r="M17" s="35"/>
    </row>
    <row r="18" spans="1:19" ht="15.75" thickBot="1" x14ac:dyDescent="0.3">
      <c r="A18" s="151">
        <v>1.0575485566163461</v>
      </c>
      <c r="B18" s="31">
        <f t="shared" si="0"/>
        <v>0</v>
      </c>
      <c r="C18" s="151">
        <v>0.95179370095471139</v>
      </c>
      <c r="D18" s="32">
        <f t="shared" si="1"/>
        <v>95.179370095471143</v>
      </c>
      <c r="E18" s="31">
        <v>-4</v>
      </c>
      <c r="F18" s="31" t="s">
        <v>649</v>
      </c>
      <c r="G18" s="1"/>
    </row>
    <row r="19" spans="1:19" x14ac:dyDescent="0.25">
      <c r="A19" s="151">
        <v>-1.0575485566163461</v>
      </c>
      <c r="B19" s="31">
        <f t="shared" si="0"/>
        <v>1</v>
      </c>
      <c r="C19" s="151">
        <v>-0.95179370095471139</v>
      </c>
      <c r="D19" s="32">
        <f t="shared" si="1"/>
        <v>-95.179370095471143</v>
      </c>
      <c r="E19" s="31">
        <v>4</v>
      </c>
      <c r="F19" s="31" t="s">
        <v>651</v>
      </c>
      <c r="G19" s="183"/>
      <c r="H19" s="10"/>
      <c r="I19" s="10" t="s">
        <v>850</v>
      </c>
      <c r="J19" s="10" t="s">
        <v>839</v>
      </c>
      <c r="K19" s="10" t="s">
        <v>851</v>
      </c>
      <c r="L19" s="10" t="s">
        <v>852</v>
      </c>
      <c r="M19" s="10" t="s">
        <v>853</v>
      </c>
      <c r="N19" s="10" t="s">
        <v>854</v>
      </c>
      <c r="O19" s="10" t="s">
        <v>855</v>
      </c>
      <c r="P19" s="10" t="s">
        <v>856</v>
      </c>
      <c r="Q19" s="169"/>
    </row>
    <row r="20" spans="1:19" x14ac:dyDescent="0.25">
      <c r="A20" s="151">
        <v>-6.3918883982005723E-2</v>
      </c>
      <c r="B20" s="31">
        <f t="shared" si="0"/>
        <v>0</v>
      </c>
      <c r="C20" s="151">
        <v>-7.0686566252151722E-2</v>
      </c>
      <c r="D20" s="32">
        <f t="shared" si="1"/>
        <v>-7.0686566252151719</v>
      </c>
      <c r="E20" s="31">
        <v>-20</v>
      </c>
      <c r="F20" s="31" t="s">
        <v>649</v>
      </c>
      <c r="G20" s="1"/>
      <c r="H20" t="s">
        <v>857</v>
      </c>
      <c r="I20">
        <v>8.1100580297971181E-2</v>
      </c>
      <c r="J20">
        <v>0.43008608825415995</v>
      </c>
      <c r="K20">
        <v>0.18856824834111977</v>
      </c>
      <c r="L20">
        <v>0.850474796095262</v>
      </c>
      <c r="M20">
        <v>-0.76301629035159735</v>
      </c>
      <c r="N20">
        <v>0.92521745094753971</v>
      </c>
      <c r="O20">
        <v>-0.76301629035159735</v>
      </c>
      <c r="P20">
        <v>0.92521745094753971</v>
      </c>
    </row>
    <row r="21" spans="1:19" ht="15.75" thickBot="1" x14ac:dyDescent="0.3">
      <c r="A21" s="151">
        <v>6.3918883982005723E-2</v>
      </c>
      <c r="B21" s="31">
        <f t="shared" si="0"/>
        <v>1</v>
      </c>
      <c r="C21" s="151">
        <v>7.0686566252151722E-2</v>
      </c>
      <c r="D21" s="32">
        <f t="shared" si="1"/>
        <v>7.0686566252151719</v>
      </c>
      <c r="E21" s="31">
        <v>20</v>
      </c>
      <c r="F21" s="31" t="s">
        <v>651</v>
      </c>
      <c r="G21" s="1"/>
      <c r="H21" s="35" t="s">
        <v>858</v>
      </c>
      <c r="I21" s="35">
        <v>0.15736464359950397</v>
      </c>
      <c r="J21" s="35">
        <v>1.4932574081197447E-2</v>
      </c>
      <c r="K21" s="35">
        <v>10.538346754137439</v>
      </c>
      <c r="L21" s="158">
        <v>1.5598027013234569E-24</v>
      </c>
      <c r="M21" s="35">
        <v>0.12805693510018976</v>
      </c>
      <c r="N21" s="35">
        <v>0.18667235209881819</v>
      </c>
      <c r="O21" s="35">
        <v>0.12805693510018976</v>
      </c>
      <c r="P21" s="35">
        <v>0.18667235209881819</v>
      </c>
      <c r="R21" s="49"/>
    </row>
    <row r="22" spans="1:19" x14ac:dyDescent="0.25">
      <c r="A22" s="151">
        <v>0.51971207976280098</v>
      </c>
      <c r="B22" s="31">
        <f t="shared" si="0"/>
        <v>0</v>
      </c>
      <c r="C22" s="151">
        <v>0.43888115950680884</v>
      </c>
      <c r="D22" s="32">
        <f t="shared" si="1"/>
        <v>43.888115950680884</v>
      </c>
      <c r="E22" s="31">
        <v>-2</v>
      </c>
      <c r="F22" s="31" t="s">
        <v>649</v>
      </c>
      <c r="G22" s="1"/>
    </row>
    <row r="23" spans="1:19" x14ac:dyDescent="0.25">
      <c r="A23" s="151">
        <v>-0.51971207976280098</v>
      </c>
      <c r="B23" s="31">
        <f t="shared" si="0"/>
        <v>1</v>
      </c>
      <c r="C23" s="151">
        <v>-0.43888115950680884</v>
      </c>
      <c r="D23" s="32">
        <f t="shared" si="1"/>
        <v>-43.888115950680884</v>
      </c>
      <c r="E23" s="31">
        <v>2</v>
      </c>
      <c r="F23" s="31" t="s">
        <v>651</v>
      </c>
      <c r="G23" s="1"/>
      <c r="H23" t="s">
        <v>859</v>
      </c>
    </row>
    <row r="24" spans="1:19" x14ac:dyDescent="0.25">
      <c r="A24" s="151">
        <v>-0.136301008432376</v>
      </c>
      <c r="B24" s="31">
        <f t="shared" si="0"/>
        <v>1</v>
      </c>
      <c r="C24" s="151">
        <v>-0.12267090758913839</v>
      </c>
      <c r="D24" s="32">
        <f t="shared" si="1"/>
        <v>-12.267090758913838</v>
      </c>
      <c r="E24" s="31">
        <v>7</v>
      </c>
      <c r="F24" s="31" t="s">
        <v>651</v>
      </c>
      <c r="G24" s="1"/>
      <c r="H24" t="s">
        <v>877</v>
      </c>
    </row>
    <row r="25" spans="1:19" x14ac:dyDescent="0.25">
      <c r="A25" s="151">
        <v>0.136301008432376</v>
      </c>
      <c r="B25" s="31">
        <f t="shared" si="0"/>
        <v>0</v>
      </c>
      <c r="C25" s="151">
        <v>0.12267090758913839</v>
      </c>
      <c r="D25" s="32">
        <f t="shared" si="1"/>
        <v>12.267090758913838</v>
      </c>
      <c r="E25" s="31">
        <v>-7</v>
      </c>
      <c r="F25" s="31" t="s">
        <v>649</v>
      </c>
      <c r="G25" s="1"/>
      <c r="H25" s="159">
        <f>$I$21</f>
        <v>0.15736464359950397</v>
      </c>
      <c r="I25" t="s">
        <v>878</v>
      </c>
    </row>
    <row r="26" spans="1:19" ht="15.75" thickBot="1" x14ac:dyDescent="0.3">
      <c r="A26" s="151">
        <v>-0.30471559175711566</v>
      </c>
      <c r="B26" s="31">
        <f t="shared" si="0"/>
        <v>0</v>
      </c>
      <c r="C26" s="151">
        <v>-0.39561462656673835</v>
      </c>
      <c r="D26" s="32">
        <f t="shared" si="1"/>
        <v>-39.561462656673832</v>
      </c>
      <c r="E26" s="31">
        <v>6</v>
      </c>
      <c r="F26" s="31" t="s">
        <v>649</v>
      </c>
      <c r="G26" s="1"/>
      <c r="L26" s="1"/>
      <c r="M26" s="1"/>
      <c r="N26" s="1"/>
      <c r="O26" s="250" t="s">
        <v>881</v>
      </c>
      <c r="P26" s="250"/>
      <c r="Q26" s="250"/>
      <c r="R26" s="172"/>
    </row>
    <row r="27" spans="1:19" ht="15.75" thickBot="1" x14ac:dyDescent="0.3">
      <c r="A27" s="151">
        <v>0.30471559175711566</v>
      </c>
      <c r="B27" s="31">
        <f t="shared" si="0"/>
        <v>1</v>
      </c>
      <c r="C27" s="151">
        <v>0.39561462656673835</v>
      </c>
      <c r="D27" s="32">
        <f t="shared" si="1"/>
        <v>39.561462656673832</v>
      </c>
      <c r="E27" s="31">
        <v>-6</v>
      </c>
      <c r="F27" s="31" t="s">
        <v>651</v>
      </c>
      <c r="G27" s="207"/>
      <c r="H27" s="208" t="s">
        <v>860</v>
      </c>
      <c r="I27" s="209">
        <f>H25</f>
        <v>0.15736464359950397</v>
      </c>
      <c r="J27" s="210" t="s">
        <v>696</v>
      </c>
      <c r="L27" s="184" t="s">
        <v>879</v>
      </c>
      <c r="M27" s="1"/>
      <c r="N27" s="218">
        <v>0.09</v>
      </c>
      <c r="O27" s="188" t="s">
        <v>884</v>
      </c>
      <c r="P27" s="185" t="s">
        <v>882</v>
      </c>
      <c r="Q27" s="187" t="s">
        <v>883</v>
      </c>
      <c r="R27" s="157" t="s">
        <v>886</v>
      </c>
    </row>
    <row r="28" spans="1:19" x14ac:dyDescent="0.25">
      <c r="A28" s="151">
        <v>0.27438508679982759</v>
      </c>
      <c r="B28" s="31">
        <f t="shared" si="0"/>
        <v>0</v>
      </c>
      <c r="C28" s="151">
        <v>0.23587310877847642</v>
      </c>
      <c r="D28" s="32">
        <f t="shared" si="1"/>
        <v>23.587310877847642</v>
      </c>
      <c r="E28" s="31">
        <v>-17</v>
      </c>
      <c r="F28" s="31" t="s">
        <v>649</v>
      </c>
      <c r="G28" s="1"/>
      <c r="H28" s="94" t="s">
        <v>832</v>
      </c>
      <c r="I28" s="36">
        <v>0.5</v>
      </c>
      <c r="J28" s="211">
        <f t="shared" ref="J28:J43" si="2">((I28*100)*$I$27)*-1</f>
        <v>-7.8682321799751982</v>
      </c>
      <c r="L28" s="156" t="s">
        <v>880</v>
      </c>
      <c r="M28" s="189">
        <f t="shared" ref="M28:M75" si="3">M29+0.01</f>
        <v>0.50000000000000022</v>
      </c>
      <c r="N28" s="204">
        <f t="shared" ref="N28:N76" si="4">M28+$N$27</f>
        <v>0.59000000000000019</v>
      </c>
      <c r="O28" s="190">
        <f t="shared" ref="O28:O76" si="5">AVERAGEIFS($E$2:$E$881,$C$2:$C$881,"&gt;"&amp;$M28,$C$2:$C$881,"&lt;"&amp;N28)</f>
        <v>10</v>
      </c>
      <c r="P28" s="191">
        <f t="shared" ref="P28:P76" si="6">AVERAGEIFS($E$2:$E$881,$F$2:$F$881,"H",$A$2:$A$881,"&gt;"&amp;$M28,$A$2:$A$881,"&lt;"&amp;N28)</f>
        <v>16.399999999999999</v>
      </c>
      <c r="Q28" s="192">
        <f>AVERAGEIFS($E$2:$E$881,$F$2:$F$881,"A",$A$2:$A$881,"&gt;"&amp;$M28,$A$2:$A$881,"&lt;"&amp;N28)</f>
        <v>5.4</v>
      </c>
      <c r="R28" s="193">
        <f>P28-Q28</f>
        <v>10.999999999999998</v>
      </c>
      <c r="S28" s="172"/>
    </row>
    <row r="29" spans="1:19" x14ac:dyDescent="0.25">
      <c r="A29" s="151">
        <v>-0.27438508679982759</v>
      </c>
      <c r="B29" s="31">
        <f t="shared" si="0"/>
        <v>1</v>
      </c>
      <c r="C29" s="151">
        <v>-0.23587310877847642</v>
      </c>
      <c r="D29" s="32">
        <f t="shared" si="1"/>
        <v>-23.587310877847642</v>
      </c>
      <c r="E29" s="31">
        <v>17</v>
      </c>
      <c r="F29" s="31" t="s">
        <v>651</v>
      </c>
      <c r="G29" s="1"/>
      <c r="H29" s="94" t="s">
        <v>832</v>
      </c>
      <c r="I29" s="36">
        <v>0.4</v>
      </c>
      <c r="J29" s="211">
        <f t="shared" si="2"/>
        <v>-6.2945857439801589</v>
      </c>
      <c r="L29" s="94" t="s">
        <v>880</v>
      </c>
      <c r="M29" s="194">
        <f t="shared" si="3"/>
        <v>0.49000000000000027</v>
      </c>
      <c r="N29" s="205">
        <f t="shared" si="4"/>
        <v>0.58000000000000029</v>
      </c>
      <c r="O29" s="195">
        <f t="shared" si="5"/>
        <v>7.833333333333333</v>
      </c>
      <c r="P29" s="196">
        <f t="shared" si="6"/>
        <v>16.857142857142858</v>
      </c>
      <c r="Q29" s="197">
        <f t="shared" ref="Q29:Q77" si="7">AVERAGEIFS($E$2:$E$881,$F$2:$F$881,"A",$A$2:$A$881,"&gt;"&amp;$M29,$A$2:$A$881,"&lt;"&amp;N29)</f>
        <v>5.4</v>
      </c>
      <c r="R29" s="198">
        <f t="shared" ref="R29:R37" si="8">P29-Q29</f>
        <v>11.457142857142857</v>
      </c>
      <c r="S29" s="172"/>
    </row>
    <row r="30" spans="1:19" x14ac:dyDescent="0.25">
      <c r="A30" s="151">
        <v>0.86164182996615912</v>
      </c>
      <c r="B30" s="31">
        <f t="shared" si="0"/>
        <v>1</v>
      </c>
      <c r="C30" s="151">
        <v>0.94780601296277522</v>
      </c>
      <c r="D30" s="32">
        <f t="shared" si="1"/>
        <v>94.780601296277524</v>
      </c>
      <c r="E30" s="31">
        <v>34</v>
      </c>
      <c r="F30" s="31" t="s">
        <v>651</v>
      </c>
      <c r="G30" s="1"/>
      <c r="H30" s="94" t="s">
        <v>832</v>
      </c>
      <c r="I30" s="36">
        <v>0.3</v>
      </c>
      <c r="J30" s="211">
        <f t="shared" si="2"/>
        <v>-4.7209393079851196</v>
      </c>
      <c r="L30" s="94" t="s">
        <v>880</v>
      </c>
      <c r="M30" s="194">
        <f t="shared" si="3"/>
        <v>0.48000000000000026</v>
      </c>
      <c r="N30" s="205">
        <f t="shared" si="4"/>
        <v>0.57000000000000028</v>
      </c>
      <c r="O30" s="195">
        <f t="shared" si="5"/>
        <v>6.9523809523809526</v>
      </c>
      <c r="P30" s="196">
        <f t="shared" si="6"/>
        <v>18.875</v>
      </c>
      <c r="Q30" s="197">
        <f t="shared" si="7"/>
        <v>1.5</v>
      </c>
      <c r="R30" s="198">
        <f t="shared" si="8"/>
        <v>17.375</v>
      </c>
      <c r="S30" s="172"/>
    </row>
    <row r="31" spans="1:19" x14ac:dyDescent="0.25">
      <c r="A31" s="151">
        <v>-0.86164182996615912</v>
      </c>
      <c r="B31" s="31">
        <f t="shared" si="0"/>
        <v>0</v>
      </c>
      <c r="C31" s="151">
        <v>-0.94780601296277522</v>
      </c>
      <c r="D31" s="32">
        <f t="shared" si="1"/>
        <v>-94.780601296277524</v>
      </c>
      <c r="E31" s="31">
        <v>-34</v>
      </c>
      <c r="F31" s="31" t="s">
        <v>649</v>
      </c>
      <c r="G31" s="1"/>
      <c r="H31" s="94" t="s">
        <v>832</v>
      </c>
      <c r="I31" s="36">
        <v>0.2</v>
      </c>
      <c r="J31" s="211">
        <f t="shared" si="2"/>
        <v>-3.1472928719900795</v>
      </c>
      <c r="L31" s="94" t="s">
        <v>880</v>
      </c>
      <c r="M31" s="194">
        <f t="shared" si="3"/>
        <v>0.47000000000000025</v>
      </c>
      <c r="N31" s="205">
        <f t="shared" si="4"/>
        <v>0.56000000000000028</v>
      </c>
      <c r="O31" s="195">
        <f t="shared" si="5"/>
        <v>5.6190476190476186</v>
      </c>
      <c r="P31" s="196">
        <f t="shared" si="6"/>
        <v>18.25</v>
      </c>
      <c r="Q31" s="197">
        <f t="shared" si="7"/>
        <v>1.7142857142857142</v>
      </c>
      <c r="R31" s="198">
        <f t="shared" si="8"/>
        <v>16.535714285714285</v>
      </c>
      <c r="S31" s="172"/>
    </row>
    <row r="32" spans="1:19" x14ac:dyDescent="0.25">
      <c r="A32" s="151">
        <v>0.23820879664010922</v>
      </c>
      <c r="B32" s="31">
        <f t="shared" si="0"/>
        <v>0</v>
      </c>
      <c r="C32" s="151">
        <v>0.17830762646900869</v>
      </c>
      <c r="D32" s="32">
        <f t="shared" si="1"/>
        <v>17.830762646900869</v>
      </c>
      <c r="E32" s="31">
        <v>-17</v>
      </c>
      <c r="F32" s="31" t="s">
        <v>649</v>
      </c>
      <c r="G32" s="1"/>
      <c r="H32" s="94" t="s">
        <v>832</v>
      </c>
      <c r="I32" s="36">
        <v>0.1</v>
      </c>
      <c r="J32" s="211">
        <f t="shared" si="2"/>
        <v>-1.5736464359950397</v>
      </c>
      <c r="L32" s="94" t="s">
        <v>880</v>
      </c>
      <c r="M32" s="194">
        <f t="shared" si="3"/>
        <v>0.46000000000000024</v>
      </c>
      <c r="N32" s="205">
        <f t="shared" si="4"/>
        <v>0.55000000000000027</v>
      </c>
      <c r="O32" s="195">
        <f t="shared" si="5"/>
        <v>7.8695652173913047</v>
      </c>
      <c r="P32" s="196">
        <f t="shared" si="6"/>
        <v>18.25</v>
      </c>
      <c r="Q32" s="197">
        <f t="shared" si="7"/>
        <v>3.25</v>
      </c>
      <c r="R32" s="198">
        <f t="shared" si="8"/>
        <v>15</v>
      </c>
      <c r="S32" s="172"/>
    </row>
    <row r="33" spans="1:19" x14ac:dyDescent="0.25">
      <c r="A33" s="151">
        <v>-0.23820879664010922</v>
      </c>
      <c r="B33" s="31">
        <f t="shared" si="0"/>
        <v>1</v>
      </c>
      <c r="C33" s="151">
        <v>-0.17830762646900869</v>
      </c>
      <c r="D33" s="32">
        <f t="shared" si="1"/>
        <v>-17.830762646900869</v>
      </c>
      <c r="E33" s="31">
        <v>17</v>
      </c>
      <c r="F33" s="31" t="s">
        <v>651</v>
      </c>
      <c r="G33" s="1"/>
      <c r="H33" s="94" t="s">
        <v>832</v>
      </c>
      <c r="I33" s="36">
        <v>0</v>
      </c>
      <c r="J33" s="211">
        <f t="shared" si="2"/>
        <v>0</v>
      </c>
      <c r="L33" s="94" t="s">
        <v>880</v>
      </c>
      <c r="M33" s="194">
        <f t="shared" si="3"/>
        <v>0.45000000000000023</v>
      </c>
      <c r="N33" s="205">
        <f t="shared" si="4"/>
        <v>0.54000000000000026</v>
      </c>
      <c r="O33" s="195">
        <f t="shared" si="5"/>
        <v>7.5217391304347823</v>
      </c>
      <c r="P33" s="196">
        <f t="shared" si="6"/>
        <v>12.818181818181818</v>
      </c>
      <c r="Q33" s="197">
        <f t="shared" si="7"/>
        <v>-1.1666666666666667</v>
      </c>
      <c r="R33" s="198">
        <f t="shared" si="8"/>
        <v>13.984848484848484</v>
      </c>
      <c r="S33" s="172"/>
    </row>
    <row r="34" spans="1:19" x14ac:dyDescent="0.25">
      <c r="A34" s="151">
        <v>0.38082574628411658</v>
      </c>
      <c r="B34" s="31">
        <f t="shared" si="0"/>
        <v>1</v>
      </c>
      <c r="C34" s="151">
        <v>0.41890832091252828</v>
      </c>
      <c r="D34" s="32">
        <f t="shared" si="1"/>
        <v>41.890832091252825</v>
      </c>
      <c r="E34" s="31">
        <v>12</v>
      </c>
      <c r="F34" s="31" t="s">
        <v>651</v>
      </c>
      <c r="G34" s="1"/>
      <c r="H34" s="94" t="s">
        <v>832</v>
      </c>
      <c r="I34" s="36">
        <v>-0.1</v>
      </c>
      <c r="J34" s="211">
        <f t="shared" si="2"/>
        <v>1.5736464359950397</v>
      </c>
      <c r="L34" s="94" t="s">
        <v>880</v>
      </c>
      <c r="M34" s="194">
        <f t="shared" si="3"/>
        <v>0.44000000000000022</v>
      </c>
      <c r="N34" s="205">
        <f t="shared" si="4"/>
        <v>0.53000000000000025</v>
      </c>
      <c r="O34" s="195">
        <f t="shared" si="5"/>
        <v>7.8695652173913047</v>
      </c>
      <c r="P34" s="196">
        <f t="shared" si="6"/>
        <v>9.384615384615385</v>
      </c>
      <c r="Q34" s="197">
        <f t="shared" si="7"/>
        <v>-3.5</v>
      </c>
      <c r="R34" s="198">
        <f t="shared" si="8"/>
        <v>12.884615384615385</v>
      </c>
      <c r="S34" s="172"/>
    </row>
    <row r="35" spans="1:19" x14ac:dyDescent="0.25">
      <c r="A35" s="151">
        <v>-0.38082574628411658</v>
      </c>
      <c r="B35" s="31">
        <f t="shared" si="0"/>
        <v>0</v>
      </c>
      <c r="C35" s="151">
        <v>-0.41890832091252828</v>
      </c>
      <c r="D35" s="32">
        <f t="shared" si="1"/>
        <v>-41.890832091252825</v>
      </c>
      <c r="E35" s="31">
        <v>-12</v>
      </c>
      <c r="F35" s="31" t="s">
        <v>649</v>
      </c>
      <c r="G35" s="1"/>
      <c r="H35" s="94" t="s">
        <v>832</v>
      </c>
      <c r="I35" s="36">
        <v>-0.2</v>
      </c>
      <c r="J35" s="211">
        <f t="shared" si="2"/>
        <v>3.1472928719900795</v>
      </c>
      <c r="L35" s="94" t="s">
        <v>880</v>
      </c>
      <c r="M35" s="194">
        <f t="shared" si="3"/>
        <v>0.43000000000000022</v>
      </c>
      <c r="N35" s="205">
        <f t="shared" si="4"/>
        <v>0.52000000000000024</v>
      </c>
      <c r="O35" s="195">
        <f t="shared" si="5"/>
        <v>5.8620689655172411</v>
      </c>
      <c r="P35" s="196">
        <f t="shared" si="6"/>
        <v>9.8571428571428577</v>
      </c>
      <c r="Q35" s="197">
        <f t="shared" si="7"/>
        <v>2</v>
      </c>
      <c r="R35" s="198">
        <f t="shared" si="8"/>
        <v>7.8571428571428577</v>
      </c>
      <c r="S35" s="172"/>
    </row>
    <row r="36" spans="1:19" x14ac:dyDescent="0.25">
      <c r="A36" s="151">
        <v>-0.16454529996228065</v>
      </c>
      <c r="B36" s="31">
        <f t="shared" si="0"/>
        <v>1</v>
      </c>
      <c r="C36" s="151">
        <v>-0.11652167609549757</v>
      </c>
      <c r="D36" s="32">
        <f t="shared" si="1"/>
        <v>-11.652167609549757</v>
      </c>
      <c r="E36" s="31">
        <v>3</v>
      </c>
      <c r="F36" s="31" t="s">
        <v>651</v>
      </c>
      <c r="G36" s="1"/>
      <c r="H36" s="94" t="s">
        <v>832</v>
      </c>
      <c r="I36" s="36">
        <v>-0.3</v>
      </c>
      <c r="J36" s="211">
        <f t="shared" si="2"/>
        <v>4.7209393079851196</v>
      </c>
      <c r="L36" s="94" t="s">
        <v>880</v>
      </c>
      <c r="M36" s="194">
        <f t="shared" si="3"/>
        <v>0.42000000000000021</v>
      </c>
      <c r="N36" s="205">
        <f t="shared" si="4"/>
        <v>0.51000000000000023</v>
      </c>
      <c r="O36" s="195">
        <f t="shared" si="5"/>
        <v>6.3793103448275863</v>
      </c>
      <c r="P36" s="196">
        <f t="shared" si="6"/>
        <v>8.9375</v>
      </c>
      <c r="Q36" s="197">
        <f t="shared" si="7"/>
        <v>5.0769230769230766</v>
      </c>
      <c r="R36" s="198">
        <f t="shared" si="8"/>
        <v>3.8605769230769234</v>
      </c>
      <c r="S36" s="172"/>
    </row>
    <row r="37" spans="1:19" x14ac:dyDescent="0.25">
      <c r="A37" s="151">
        <v>0.16454529996228065</v>
      </c>
      <c r="B37" s="31">
        <f t="shared" si="0"/>
        <v>0</v>
      </c>
      <c r="C37" s="151">
        <v>0.11652167609549757</v>
      </c>
      <c r="D37" s="32">
        <f t="shared" si="1"/>
        <v>11.652167609549757</v>
      </c>
      <c r="E37" s="31">
        <v>-3</v>
      </c>
      <c r="F37" s="31" t="s">
        <v>649</v>
      </c>
      <c r="G37" s="1"/>
      <c r="H37" s="94" t="s">
        <v>832</v>
      </c>
      <c r="I37" s="36">
        <v>-0.4</v>
      </c>
      <c r="J37" s="211">
        <f t="shared" si="2"/>
        <v>6.2945857439801589</v>
      </c>
      <c r="L37" s="94" t="s">
        <v>880</v>
      </c>
      <c r="M37" s="194">
        <f t="shared" si="3"/>
        <v>0.4100000000000002</v>
      </c>
      <c r="N37" s="205">
        <f t="shared" si="4"/>
        <v>0.50000000000000022</v>
      </c>
      <c r="O37" s="195">
        <f t="shared" si="5"/>
        <v>8</v>
      </c>
      <c r="P37" s="196">
        <f t="shared" si="6"/>
        <v>8.8333333333333339</v>
      </c>
      <c r="Q37" s="197">
        <f t="shared" si="7"/>
        <v>4.7333333333333334</v>
      </c>
      <c r="R37" s="198">
        <f t="shared" si="8"/>
        <v>4.1000000000000005</v>
      </c>
    </row>
    <row r="38" spans="1:19" x14ac:dyDescent="0.25">
      <c r="A38" s="151">
        <v>0.33993553470112148</v>
      </c>
      <c r="B38" s="31">
        <f t="shared" si="0"/>
        <v>0</v>
      </c>
      <c r="C38" s="151">
        <v>0.29184465614028404</v>
      </c>
      <c r="D38" s="32">
        <f t="shared" si="1"/>
        <v>29.184465614028404</v>
      </c>
      <c r="E38" s="31">
        <v>-2</v>
      </c>
      <c r="F38" s="31" t="s">
        <v>649</v>
      </c>
      <c r="G38" s="1"/>
      <c r="H38" s="94" t="s">
        <v>832</v>
      </c>
      <c r="I38" s="36">
        <v>-0.5</v>
      </c>
      <c r="J38" s="211">
        <f t="shared" si="2"/>
        <v>7.8682321799751982</v>
      </c>
      <c r="L38" s="94" t="s">
        <v>880</v>
      </c>
      <c r="M38" s="194">
        <f t="shared" si="3"/>
        <v>0.40000000000000019</v>
      </c>
      <c r="N38" s="205">
        <f t="shared" si="4"/>
        <v>0.49000000000000021</v>
      </c>
      <c r="O38" s="195">
        <f t="shared" si="5"/>
        <v>7.5714285714285712</v>
      </c>
      <c r="P38" s="196">
        <f t="shared" si="6"/>
        <v>9.4210526315789469</v>
      </c>
      <c r="Q38" s="197">
        <f t="shared" si="7"/>
        <v>6</v>
      </c>
      <c r="R38" s="198">
        <f>P38-Q38</f>
        <v>3.4210526315789469</v>
      </c>
    </row>
    <row r="39" spans="1:19" x14ac:dyDescent="0.25">
      <c r="A39" s="151">
        <v>-0.33993553470112148</v>
      </c>
      <c r="B39" s="31">
        <f t="shared" si="0"/>
        <v>1</v>
      </c>
      <c r="C39" s="151">
        <v>-0.29184465614028404</v>
      </c>
      <c r="D39" s="32">
        <f t="shared" si="1"/>
        <v>-29.184465614028404</v>
      </c>
      <c r="E39" s="31">
        <v>2</v>
      </c>
      <c r="F39" s="31" t="s">
        <v>651</v>
      </c>
      <c r="G39" s="1"/>
      <c r="H39" s="94" t="s">
        <v>832</v>
      </c>
      <c r="I39" s="36">
        <v>-0.6</v>
      </c>
      <c r="J39" s="211">
        <f t="shared" si="2"/>
        <v>9.4418786159702393</v>
      </c>
      <c r="L39" s="94" t="s">
        <v>880</v>
      </c>
      <c r="M39" s="194">
        <f t="shared" si="3"/>
        <v>0.39000000000000018</v>
      </c>
      <c r="N39" s="205">
        <f t="shared" si="4"/>
        <v>0.4800000000000002</v>
      </c>
      <c r="O39" s="195">
        <f t="shared" si="5"/>
        <v>8.064516129032258</v>
      </c>
      <c r="P39" s="196">
        <f t="shared" si="6"/>
        <v>7.0454545454545459</v>
      </c>
      <c r="Q39" s="197">
        <f t="shared" si="7"/>
        <v>7.1428571428571432</v>
      </c>
      <c r="R39" s="198">
        <f t="shared" ref="R39:R47" si="9">P39-Q39</f>
        <v>-9.740259740259738E-2</v>
      </c>
    </row>
    <row r="40" spans="1:19" x14ac:dyDescent="0.25">
      <c r="A40" s="151">
        <v>-0.85715445201259055</v>
      </c>
      <c r="B40" s="31">
        <f t="shared" si="0"/>
        <v>1</v>
      </c>
      <c r="C40" s="151">
        <v>-0.77143900681133148</v>
      </c>
      <c r="D40" s="32">
        <f t="shared" si="1"/>
        <v>-77.143900681133147</v>
      </c>
      <c r="E40" s="31">
        <v>3</v>
      </c>
      <c r="F40" s="31" t="s">
        <v>651</v>
      </c>
      <c r="G40" s="1"/>
      <c r="H40" s="94" t="s">
        <v>832</v>
      </c>
      <c r="I40" s="36">
        <v>-0.7</v>
      </c>
      <c r="J40" s="211">
        <f t="shared" si="2"/>
        <v>11.015525051965279</v>
      </c>
      <c r="L40" s="94" t="s">
        <v>880</v>
      </c>
      <c r="M40" s="194">
        <f t="shared" si="3"/>
        <v>0.38000000000000017</v>
      </c>
      <c r="N40" s="205">
        <f t="shared" si="4"/>
        <v>0.4700000000000002</v>
      </c>
      <c r="O40" s="195">
        <f t="shared" si="5"/>
        <v>8.1951219512195124</v>
      </c>
      <c r="P40" s="196">
        <f t="shared" si="6"/>
        <v>7.9130434782608692</v>
      </c>
      <c r="Q40" s="197">
        <f t="shared" si="7"/>
        <v>7.1428571428571432</v>
      </c>
      <c r="R40" s="198">
        <f t="shared" si="9"/>
        <v>0.77018633540372594</v>
      </c>
    </row>
    <row r="41" spans="1:19" x14ac:dyDescent="0.25">
      <c r="A41" s="151">
        <v>0.85715445201259055</v>
      </c>
      <c r="B41" s="31">
        <f t="shared" si="0"/>
        <v>0</v>
      </c>
      <c r="C41" s="151">
        <v>0.77143900681133148</v>
      </c>
      <c r="D41" s="32">
        <f t="shared" si="1"/>
        <v>77.143900681133147</v>
      </c>
      <c r="E41" s="31">
        <v>-3</v>
      </c>
      <c r="F41" s="31" t="s">
        <v>649</v>
      </c>
      <c r="G41" s="1"/>
      <c r="H41" s="94" t="s">
        <v>832</v>
      </c>
      <c r="I41" s="36">
        <v>-0.8</v>
      </c>
      <c r="J41" s="211">
        <f t="shared" si="2"/>
        <v>12.589171487960318</v>
      </c>
      <c r="L41" s="94" t="s">
        <v>880</v>
      </c>
      <c r="M41" s="194">
        <f t="shared" si="3"/>
        <v>0.37000000000000016</v>
      </c>
      <c r="N41" s="205">
        <f t="shared" si="4"/>
        <v>0.46000000000000019</v>
      </c>
      <c r="O41" s="195">
        <f t="shared" si="5"/>
        <v>7.25</v>
      </c>
      <c r="P41" s="196">
        <f t="shared" si="6"/>
        <v>8.6666666666666661</v>
      </c>
      <c r="Q41" s="197">
        <f t="shared" si="7"/>
        <v>7.0952380952380949</v>
      </c>
      <c r="R41" s="198">
        <f t="shared" si="9"/>
        <v>1.5714285714285712</v>
      </c>
    </row>
    <row r="42" spans="1:19" x14ac:dyDescent="0.25">
      <c r="A42" s="151">
        <v>0.75083928216608076</v>
      </c>
      <c r="B42" s="31">
        <f t="shared" si="0"/>
        <v>0</v>
      </c>
      <c r="C42" s="151">
        <v>0.66242046836724622</v>
      </c>
      <c r="D42" s="32">
        <f t="shared" si="1"/>
        <v>66.242046836724626</v>
      </c>
      <c r="E42" s="31">
        <v>-2</v>
      </c>
      <c r="F42" s="31" t="s">
        <v>649</v>
      </c>
      <c r="G42" s="1"/>
      <c r="H42" s="94" t="s">
        <v>832</v>
      </c>
      <c r="I42" s="36">
        <v>-0.9</v>
      </c>
      <c r="J42" s="211">
        <f t="shared" si="2"/>
        <v>14.162817923955357</v>
      </c>
      <c r="L42" s="94" t="s">
        <v>880</v>
      </c>
      <c r="M42" s="194">
        <f t="shared" si="3"/>
        <v>0.36000000000000015</v>
      </c>
      <c r="N42" s="205">
        <f t="shared" si="4"/>
        <v>0.45000000000000018</v>
      </c>
      <c r="O42" s="195">
        <f t="shared" si="5"/>
        <v>6.1590909090909092</v>
      </c>
      <c r="P42" s="196">
        <f t="shared" si="6"/>
        <v>9.3636363636363633</v>
      </c>
      <c r="Q42" s="197">
        <f t="shared" si="7"/>
        <v>7.3478260869565215</v>
      </c>
      <c r="R42" s="198">
        <f t="shared" si="9"/>
        <v>2.0158102766798418</v>
      </c>
    </row>
    <row r="43" spans="1:19" ht="15.75" thickBot="1" x14ac:dyDescent="0.3">
      <c r="A43" s="151">
        <v>-0.75083928216608076</v>
      </c>
      <c r="B43" s="31">
        <f t="shared" si="0"/>
        <v>1</v>
      </c>
      <c r="C43" s="151">
        <v>-0.66242046836724622</v>
      </c>
      <c r="D43" s="32">
        <f t="shared" si="1"/>
        <v>-66.242046836724626</v>
      </c>
      <c r="E43" s="31">
        <v>2</v>
      </c>
      <c r="F43" s="31" t="s">
        <v>651</v>
      </c>
      <c r="G43" s="1"/>
      <c r="H43" s="96" t="s">
        <v>832</v>
      </c>
      <c r="I43" s="212">
        <v>-1</v>
      </c>
      <c r="J43" s="213">
        <f t="shared" si="2"/>
        <v>15.736464359950396</v>
      </c>
      <c r="L43" s="94" t="s">
        <v>880</v>
      </c>
      <c r="M43" s="194">
        <f t="shared" si="3"/>
        <v>0.35000000000000014</v>
      </c>
      <c r="N43" s="205">
        <f t="shared" si="4"/>
        <v>0.44000000000000017</v>
      </c>
      <c r="O43" s="195">
        <f t="shared" si="5"/>
        <v>5.625</v>
      </c>
      <c r="P43" s="196">
        <f t="shared" si="6"/>
        <v>11.44</v>
      </c>
      <c r="Q43" s="197">
        <f t="shared" si="7"/>
        <v>8.6521739130434785</v>
      </c>
      <c r="R43" s="198">
        <f t="shared" si="9"/>
        <v>2.787826086956521</v>
      </c>
    </row>
    <row r="44" spans="1:19" x14ac:dyDescent="0.25">
      <c r="A44" s="151">
        <v>0.3240836853679917</v>
      </c>
      <c r="B44" s="31">
        <f t="shared" si="0"/>
        <v>0</v>
      </c>
      <c r="C44" s="151">
        <v>0.27659804220862455</v>
      </c>
      <c r="D44" s="32">
        <f t="shared" si="1"/>
        <v>27.659804220862455</v>
      </c>
      <c r="E44" s="31">
        <v>11</v>
      </c>
      <c r="F44" s="31" t="s">
        <v>649</v>
      </c>
      <c r="G44" s="1"/>
      <c r="L44" s="94" t="s">
        <v>880</v>
      </c>
      <c r="M44" s="194">
        <f t="shared" si="3"/>
        <v>0.34000000000000014</v>
      </c>
      <c r="N44" s="205">
        <f t="shared" si="4"/>
        <v>0.43000000000000016</v>
      </c>
      <c r="O44" s="195">
        <f t="shared" si="5"/>
        <v>6.8125</v>
      </c>
      <c r="P44" s="196">
        <f t="shared" si="6"/>
        <v>10.884615384615385</v>
      </c>
      <c r="Q44" s="197">
        <f t="shared" si="7"/>
        <v>7.0909090909090908</v>
      </c>
      <c r="R44" s="198">
        <f t="shared" si="9"/>
        <v>3.7937062937062942</v>
      </c>
    </row>
    <row r="45" spans="1:19" x14ac:dyDescent="0.25">
      <c r="A45" s="151">
        <v>-0.3240836853679917</v>
      </c>
      <c r="B45" s="31">
        <f t="shared" si="0"/>
        <v>1</v>
      </c>
      <c r="C45" s="151">
        <v>-0.27659804220862455</v>
      </c>
      <c r="D45" s="32">
        <f t="shared" si="1"/>
        <v>-27.659804220862455</v>
      </c>
      <c r="E45" s="31">
        <v>-11</v>
      </c>
      <c r="F45" s="31" t="s">
        <v>651</v>
      </c>
      <c r="G45" s="1"/>
      <c r="L45" s="94" t="s">
        <v>880</v>
      </c>
      <c r="M45" s="194">
        <f t="shared" si="3"/>
        <v>0.33000000000000013</v>
      </c>
      <c r="N45" s="205">
        <f t="shared" si="4"/>
        <v>0.42000000000000015</v>
      </c>
      <c r="O45" s="195">
        <f t="shared" si="5"/>
        <v>6.5740740740740744</v>
      </c>
      <c r="P45" s="196">
        <f t="shared" si="6"/>
        <v>9.5416666666666661</v>
      </c>
      <c r="Q45" s="197">
        <f t="shared" si="7"/>
        <v>4.5217391304347823</v>
      </c>
      <c r="R45" s="198">
        <f t="shared" si="9"/>
        <v>5.0199275362318838</v>
      </c>
    </row>
    <row r="46" spans="1:19" x14ac:dyDescent="0.25">
      <c r="A46" s="151">
        <v>5.3760259504376129E-2</v>
      </c>
      <c r="B46" s="31">
        <f t="shared" si="0"/>
        <v>0</v>
      </c>
      <c r="C46" s="151">
        <v>-1.1733239899616166E-2</v>
      </c>
      <c r="D46" s="32">
        <f t="shared" si="1"/>
        <v>-1.1733239899616166</v>
      </c>
      <c r="E46" s="31">
        <v>15</v>
      </c>
      <c r="F46" s="31" t="s">
        <v>649</v>
      </c>
      <c r="G46" s="1"/>
      <c r="L46" s="94" t="s">
        <v>880</v>
      </c>
      <c r="M46" s="194">
        <f t="shared" si="3"/>
        <v>0.32000000000000012</v>
      </c>
      <c r="N46" s="205">
        <f t="shared" si="4"/>
        <v>0.41000000000000014</v>
      </c>
      <c r="O46" s="195">
        <f t="shared" si="5"/>
        <v>5.9272727272727277</v>
      </c>
      <c r="P46" s="196">
        <f t="shared" si="6"/>
        <v>8.375</v>
      </c>
      <c r="Q46" s="197">
        <f t="shared" si="7"/>
        <v>4.7692307692307692</v>
      </c>
      <c r="R46" s="198">
        <f t="shared" si="9"/>
        <v>3.6057692307692308</v>
      </c>
    </row>
    <row r="47" spans="1:19" x14ac:dyDescent="0.25">
      <c r="A47" s="151">
        <v>-5.3760259504376129E-2</v>
      </c>
      <c r="B47" s="31">
        <f t="shared" si="0"/>
        <v>1</v>
      </c>
      <c r="C47" s="151">
        <v>1.1733239899616166E-2</v>
      </c>
      <c r="D47" s="32">
        <f t="shared" si="1"/>
        <v>1.1733239899616166</v>
      </c>
      <c r="E47" s="31">
        <v>-15</v>
      </c>
      <c r="F47" s="31" t="s">
        <v>651</v>
      </c>
      <c r="G47" s="1"/>
      <c r="L47" s="94" t="s">
        <v>880</v>
      </c>
      <c r="M47" s="194">
        <f t="shared" si="3"/>
        <v>0.31000000000000011</v>
      </c>
      <c r="N47" s="205">
        <f t="shared" si="4"/>
        <v>0.40000000000000013</v>
      </c>
      <c r="O47" s="195">
        <f t="shared" si="5"/>
        <v>6.6101694915254239</v>
      </c>
      <c r="P47" s="196">
        <f t="shared" si="6"/>
        <v>5.625</v>
      </c>
      <c r="Q47" s="197">
        <f t="shared" si="7"/>
        <v>4.68</v>
      </c>
      <c r="R47" s="198">
        <f t="shared" si="9"/>
        <v>0.94500000000000028</v>
      </c>
    </row>
    <row r="48" spans="1:19" x14ac:dyDescent="0.25">
      <c r="A48" s="151">
        <v>0.68020810511079954</v>
      </c>
      <c r="B48" s="31">
        <f t="shared" si="0"/>
        <v>0</v>
      </c>
      <c r="C48" s="151">
        <v>0.61218729459971943</v>
      </c>
      <c r="D48" s="32">
        <f t="shared" si="1"/>
        <v>61.218729459971946</v>
      </c>
      <c r="E48" s="31">
        <v>16</v>
      </c>
      <c r="F48" s="31" t="s">
        <v>649</v>
      </c>
      <c r="G48" s="1"/>
      <c r="L48" s="94" t="s">
        <v>880</v>
      </c>
      <c r="M48" s="194">
        <f t="shared" si="3"/>
        <v>0.3000000000000001</v>
      </c>
      <c r="N48" s="205">
        <f t="shared" si="4"/>
        <v>0.39000000000000012</v>
      </c>
      <c r="O48" s="195">
        <f t="shared" si="5"/>
        <v>6.35</v>
      </c>
      <c r="P48" s="196">
        <f t="shared" si="6"/>
        <v>7.12</v>
      </c>
      <c r="Q48" s="197">
        <f t="shared" si="7"/>
        <v>4.3636363636363633</v>
      </c>
      <c r="R48" s="198">
        <f>P48-Q48</f>
        <v>2.7563636363636368</v>
      </c>
    </row>
    <row r="49" spans="1:18" x14ac:dyDescent="0.25">
      <c r="A49" s="151">
        <v>-0.68020810511079954</v>
      </c>
      <c r="B49" s="31">
        <f t="shared" si="0"/>
        <v>1</v>
      </c>
      <c r="C49" s="151">
        <v>-0.61218729459971943</v>
      </c>
      <c r="D49" s="32">
        <f t="shared" si="1"/>
        <v>-61.218729459971946</v>
      </c>
      <c r="E49" s="31">
        <v>-16</v>
      </c>
      <c r="F49" s="31" t="s">
        <v>651</v>
      </c>
      <c r="G49" s="1"/>
      <c r="L49" s="94" t="s">
        <v>880</v>
      </c>
      <c r="M49" s="194">
        <f t="shared" si="3"/>
        <v>0.29000000000000009</v>
      </c>
      <c r="N49" s="205">
        <f t="shared" si="4"/>
        <v>0.38000000000000012</v>
      </c>
      <c r="O49" s="195">
        <f t="shared" si="5"/>
        <v>5.2545454545454549</v>
      </c>
      <c r="P49" s="196">
        <f t="shared" si="6"/>
        <v>5.2592592592592595</v>
      </c>
      <c r="Q49" s="197">
        <f t="shared" si="7"/>
        <v>5.8518518518518521</v>
      </c>
      <c r="R49" s="198">
        <f t="shared" ref="R49:R57" si="10">P49-Q49</f>
        <v>-0.59259259259259256</v>
      </c>
    </row>
    <row r="50" spans="1:18" x14ac:dyDescent="0.25">
      <c r="A50" s="151">
        <v>0.17731059417749642</v>
      </c>
      <c r="B50" s="31">
        <f t="shared" si="0"/>
        <v>1</v>
      </c>
      <c r="C50" s="151">
        <v>0.21672207246221636</v>
      </c>
      <c r="D50" s="32">
        <f t="shared" si="1"/>
        <v>21.672207246221635</v>
      </c>
      <c r="E50" s="31">
        <v>8</v>
      </c>
      <c r="F50" s="31" t="s">
        <v>651</v>
      </c>
      <c r="G50" s="1"/>
      <c r="L50" s="94" t="s">
        <v>880</v>
      </c>
      <c r="M50" s="194">
        <f t="shared" si="3"/>
        <v>0.28000000000000008</v>
      </c>
      <c r="N50" s="205">
        <f t="shared" si="4"/>
        <v>0.37000000000000011</v>
      </c>
      <c r="O50" s="195">
        <f t="shared" si="5"/>
        <v>5.7833333333333332</v>
      </c>
      <c r="P50" s="196">
        <f t="shared" si="6"/>
        <v>6.774193548387097</v>
      </c>
      <c r="Q50" s="197">
        <f t="shared" si="7"/>
        <v>4.84375</v>
      </c>
      <c r="R50" s="198">
        <f t="shared" si="10"/>
        <v>1.930443548387097</v>
      </c>
    </row>
    <row r="51" spans="1:18" x14ac:dyDescent="0.25">
      <c r="A51" s="151">
        <v>-0.17731059417749642</v>
      </c>
      <c r="B51" s="31">
        <f t="shared" si="0"/>
        <v>0</v>
      </c>
      <c r="C51" s="151">
        <v>-0.21672207246221636</v>
      </c>
      <c r="D51" s="32">
        <f t="shared" si="1"/>
        <v>-21.672207246221635</v>
      </c>
      <c r="E51" s="31">
        <v>-8</v>
      </c>
      <c r="F51" s="31" t="s">
        <v>649</v>
      </c>
      <c r="G51" s="1"/>
      <c r="L51" s="94" t="s">
        <v>880</v>
      </c>
      <c r="M51" s="194">
        <f t="shared" si="3"/>
        <v>0.27000000000000007</v>
      </c>
      <c r="N51" s="205">
        <f t="shared" si="4"/>
        <v>0.3600000000000001</v>
      </c>
      <c r="O51" s="195">
        <f t="shared" si="5"/>
        <v>7.1206896551724137</v>
      </c>
      <c r="P51" s="196">
        <f t="shared" si="6"/>
        <v>6.882352941176471</v>
      </c>
      <c r="Q51" s="197">
        <f t="shared" si="7"/>
        <v>4.1875</v>
      </c>
      <c r="R51" s="198">
        <f t="shared" si="10"/>
        <v>2.694852941176471</v>
      </c>
    </row>
    <row r="52" spans="1:18" x14ac:dyDescent="0.25">
      <c r="A52" s="151">
        <v>-1.4232433462601835E-2</v>
      </c>
      <c r="B52" s="31">
        <f t="shared" si="0"/>
        <v>1</v>
      </c>
      <c r="C52" s="151">
        <v>6.0308024636916202E-2</v>
      </c>
      <c r="D52" s="32">
        <f t="shared" si="1"/>
        <v>6.0308024636916198</v>
      </c>
      <c r="E52" s="31">
        <v>-8</v>
      </c>
      <c r="F52" s="31" t="s">
        <v>651</v>
      </c>
      <c r="G52" s="1"/>
      <c r="L52" s="94" t="s">
        <v>880</v>
      </c>
      <c r="M52" s="194">
        <f t="shared" si="3"/>
        <v>0.26000000000000006</v>
      </c>
      <c r="N52" s="205">
        <f t="shared" si="4"/>
        <v>0.35000000000000009</v>
      </c>
      <c r="O52" s="195">
        <f t="shared" si="5"/>
        <v>7.2698412698412698</v>
      </c>
      <c r="P52" s="196">
        <f t="shared" si="6"/>
        <v>5.129032258064516</v>
      </c>
      <c r="Q52" s="197">
        <f t="shared" si="7"/>
        <v>3.9333333333333331</v>
      </c>
      <c r="R52" s="198">
        <f t="shared" si="10"/>
        <v>1.1956989247311829</v>
      </c>
    </row>
    <row r="53" spans="1:18" x14ac:dyDescent="0.25">
      <c r="A53" s="151">
        <v>1.4232433462601835E-2</v>
      </c>
      <c r="B53" s="31">
        <f t="shared" si="0"/>
        <v>0</v>
      </c>
      <c r="C53" s="151">
        <v>-6.0308024636916202E-2</v>
      </c>
      <c r="D53" s="32">
        <f t="shared" si="1"/>
        <v>-6.0308024636916198</v>
      </c>
      <c r="E53" s="31">
        <v>8</v>
      </c>
      <c r="F53" s="31" t="s">
        <v>649</v>
      </c>
      <c r="G53" s="1"/>
      <c r="L53" s="94" t="s">
        <v>880</v>
      </c>
      <c r="M53" s="194">
        <f t="shared" si="3"/>
        <v>0.25000000000000006</v>
      </c>
      <c r="N53" s="205">
        <f t="shared" si="4"/>
        <v>0.34000000000000008</v>
      </c>
      <c r="O53" s="195">
        <f t="shared" si="5"/>
        <v>6.9692307692307693</v>
      </c>
      <c r="P53" s="196">
        <f t="shared" si="6"/>
        <v>6.4571428571428573</v>
      </c>
      <c r="Q53" s="197">
        <f t="shared" si="7"/>
        <v>3.3</v>
      </c>
      <c r="R53" s="198">
        <f t="shared" si="10"/>
        <v>3.1571428571428575</v>
      </c>
    </row>
    <row r="54" spans="1:18" x14ac:dyDescent="0.25">
      <c r="A54" s="151">
        <v>0.17130149207826881</v>
      </c>
      <c r="B54" s="31">
        <f t="shared" si="0"/>
        <v>0</v>
      </c>
      <c r="C54" s="151">
        <v>0.14087455685311923</v>
      </c>
      <c r="D54" s="32">
        <f t="shared" si="1"/>
        <v>14.087455685311923</v>
      </c>
      <c r="E54" s="31">
        <v>4</v>
      </c>
      <c r="F54" s="31" t="s">
        <v>649</v>
      </c>
      <c r="G54" s="1"/>
      <c r="L54" s="94" t="s">
        <v>880</v>
      </c>
      <c r="M54" s="194">
        <f t="shared" si="3"/>
        <v>0.24000000000000007</v>
      </c>
      <c r="N54" s="205">
        <f t="shared" si="4"/>
        <v>0.33000000000000007</v>
      </c>
      <c r="O54" s="195">
        <f t="shared" si="5"/>
        <v>7.1111111111111107</v>
      </c>
      <c r="P54" s="196">
        <f t="shared" si="6"/>
        <v>7.0263157894736841</v>
      </c>
      <c r="Q54" s="197">
        <f t="shared" si="7"/>
        <v>2.6875</v>
      </c>
      <c r="R54" s="198">
        <f t="shared" si="10"/>
        <v>4.3388157894736841</v>
      </c>
    </row>
    <row r="55" spans="1:18" x14ac:dyDescent="0.25">
      <c r="A55" s="151">
        <v>-0.17130149207826881</v>
      </c>
      <c r="B55" s="31">
        <f t="shared" si="0"/>
        <v>1</v>
      </c>
      <c r="C55" s="151">
        <v>-0.14087455685311923</v>
      </c>
      <c r="D55" s="32">
        <f t="shared" si="1"/>
        <v>-14.087455685311923</v>
      </c>
      <c r="E55" s="31">
        <v>-4</v>
      </c>
      <c r="F55" s="31" t="s">
        <v>651</v>
      </c>
      <c r="G55" s="1"/>
      <c r="L55" s="94" t="s">
        <v>880</v>
      </c>
      <c r="M55" s="194">
        <f t="shared" si="3"/>
        <v>0.23000000000000007</v>
      </c>
      <c r="N55" s="205">
        <f t="shared" si="4"/>
        <v>0.32000000000000006</v>
      </c>
      <c r="O55" s="195">
        <f t="shared" si="5"/>
        <v>6.7424242424242422</v>
      </c>
      <c r="P55" s="196">
        <f t="shared" si="6"/>
        <v>7.615384615384615</v>
      </c>
      <c r="Q55" s="197">
        <f t="shared" si="7"/>
        <v>0.8125</v>
      </c>
      <c r="R55" s="198">
        <f t="shared" si="10"/>
        <v>6.802884615384615</v>
      </c>
    </row>
    <row r="56" spans="1:18" x14ac:dyDescent="0.25">
      <c r="A56" s="151">
        <v>0.42310592967630678</v>
      </c>
      <c r="B56" s="31">
        <f t="shared" si="0"/>
        <v>0</v>
      </c>
      <c r="C56" s="151">
        <v>0.38079533670867605</v>
      </c>
      <c r="D56" s="32">
        <f t="shared" si="1"/>
        <v>38.079533670867605</v>
      </c>
      <c r="E56" s="31">
        <v>-4</v>
      </c>
      <c r="F56" s="31" t="s">
        <v>649</v>
      </c>
      <c r="G56" s="1"/>
      <c r="L56" s="94" t="s">
        <v>880</v>
      </c>
      <c r="M56" s="194">
        <f t="shared" si="3"/>
        <v>0.22000000000000006</v>
      </c>
      <c r="N56" s="205">
        <f t="shared" si="4"/>
        <v>0.31000000000000005</v>
      </c>
      <c r="O56" s="195">
        <f t="shared" si="5"/>
        <v>6.1764705882352944</v>
      </c>
      <c r="P56" s="196">
        <f t="shared" si="6"/>
        <v>8.5500000000000007</v>
      </c>
      <c r="Q56" s="197">
        <f t="shared" si="7"/>
        <v>-0.68421052631578949</v>
      </c>
      <c r="R56" s="198">
        <f t="shared" si="10"/>
        <v>9.2342105263157901</v>
      </c>
    </row>
    <row r="57" spans="1:18" x14ac:dyDescent="0.25">
      <c r="A57" s="151">
        <v>-0.42310592967630678</v>
      </c>
      <c r="B57" s="31">
        <f t="shared" si="0"/>
        <v>1</v>
      </c>
      <c r="C57" s="151">
        <v>-0.38079533670867605</v>
      </c>
      <c r="D57" s="32">
        <f t="shared" si="1"/>
        <v>-38.079533670867605</v>
      </c>
      <c r="E57" s="31">
        <v>4</v>
      </c>
      <c r="F57" s="31" t="s">
        <v>651</v>
      </c>
      <c r="G57" s="1"/>
      <c r="L57" s="94" t="s">
        <v>880</v>
      </c>
      <c r="M57" s="194">
        <f t="shared" si="3"/>
        <v>0.21000000000000005</v>
      </c>
      <c r="N57" s="205">
        <f t="shared" si="4"/>
        <v>0.30000000000000004</v>
      </c>
      <c r="O57" s="195">
        <f t="shared" si="5"/>
        <v>5.450704225352113</v>
      </c>
      <c r="P57" s="196">
        <f t="shared" si="6"/>
        <v>8.2702702702702702</v>
      </c>
      <c r="Q57" s="197">
        <f t="shared" si="7"/>
        <v>-0.45</v>
      </c>
      <c r="R57" s="198">
        <f t="shared" si="10"/>
        <v>8.7202702702702695</v>
      </c>
    </row>
    <row r="58" spans="1:18" x14ac:dyDescent="0.25">
      <c r="A58" s="151">
        <v>0.19079424231310088</v>
      </c>
      <c r="B58" s="31">
        <f t="shared" si="0"/>
        <v>0</v>
      </c>
      <c r="C58" s="151">
        <v>0.13107460114516822</v>
      </c>
      <c r="D58" s="32">
        <f t="shared" si="1"/>
        <v>13.107460114516822</v>
      </c>
      <c r="E58" s="31">
        <v>28</v>
      </c>
      <c r="F58" s="31" t="s">
        <v>649</v>
      </c>
      <c r="G58" s="1"/>
      <c r="L58" s="94" t="s">
        <v>880</v>
      </c>
      <c r="M58" s="194">
        <f t="shared" si="3"/>
        <v>0.20000000000000004</v>
      </c>
      <c r="N58" s="205">
        <f t="shared" si="4"/>
        <v>0.29000000000000004</v>
      </c>
      <c r="O58" s="195">
        <f t="shared" si="5"/>
        <v>5.5135135135135132</v>
      </c>
      <c r="P58" s="196">
        <f t="shared" si="6"/>
        <v>8.6750000000000007</v>
      </c>
      <c r="Q58" s="197">
        <f t="shared" si="7"/>
        <v>-0.76315789473684215</v>
      </c>
      <c r="R58" s="198">
        <f>P58-Q58</f>
        <v>9.4381578947368432</v>
      </c>
    </row>
    <row r="59" spans="1:18" x14ac:dyDescent="0.25">
      <c r="A59" s="151">
        <v>-0.19079424231310088</v>
      </c>
      <c r="B59" s="31">
        <f t="shared" si="0"/>
        <v>1</v>
      </c>
      <c r="C59" s="151">
        <v>-0.13107460114516822</v>
      </c>
      <c r="D59" s="32">
        <f t="shared" si="1"/>
        <v>-13.107460114516822</v>
      </c>
      <c r="E59" s="31">
        <v>-28</v>
      </c>
      <c r="F59" s="31" t="s">
        <v>651</v>
      </c>
      <c r="G59" s="1"/>
      <c r="L59" s="94" t="s">
        <v>880</v>
      </c>
      <c r="M59" s="194">
        <f t="shared" si="3"/>
        <v>0.19000000000000003</v>
      </c>
      <c r="N59" s="205">
        <f t="shared" si="4"/>
        <v>0.28000000000000003</v>
      </c>
      <c r="O59" s="195">
        <f t="shared" si="5"/>
        <v>3.7105263157894739</v>
      </c>
      <c r="P59" s="196">
        <f t="shared" si="6"/>
        <v>6.8684210526315788</v>
      </c>
      <c r="Q59" s="197">
        <f t="shared" si="7"/>
        <v>-1.0540540540540539</v>
      </c>
      <c r="R59" s="198">
        <f t="shared" ref="R59:R67" si="11">P59-Q59</f>
        <v>7.9224751066856332</v>
      </c>
    </row>
    <row r="60" spans="1:18" x14ac:dyDescent="0.25">
      <c r="A60" s="151">
        <v>-0.20449857215337197</v>
      </c>
      <c r="B60" s="31">
        <f t="shared" si="0"/>
        <v>0</v>
      </c>
      <c r="C60" s="151">
        <v>-0.24163894633006133</v>
      </c>
      <c r="D60" s="32">
        <f t="shared" si="1"/>
        <v>-24.163894633006134</v>
      </c>
      <c r="E60" s="31">
        <v>2</v>
      </c>
      <c r="F60" s="31" t="s">
        <v>649</v>
      </c>
      <c r="G60" s="1"/>
      <c r="L60" s="94" t="s">
        <v>880</v>
      </c>
      <c r="M60" s="194">
        <f t="shared" si="3"/>
        <v>0.18000000000000002</v>
      </c>
      <c r="N60" s="205">
        <f t="shared" si="4"/>
        <v>0.27</v>
      </c>
      <c r="O60" s="195">
        <f t="shared" si="5"/>
        <v>3.8977272727272729</v>
      </c>
      <c r="P60" s="196">
        <f t="shared" si="6"/>
        <v>8</v>
      </c>
      <c r="Q60" s="197">
        <f t="shared" si="7"/>
        <v>-0.39473684210526316</v>
      </c>
      <c r="R60" s="198">
        <f t="shared" si="11"/>
        <v>8.3947368421052637</v>
      </c>
    </row>
    <row r="61" spans="1:18" x14ac:dyDescent="0.25">
      <c r="A61" s="151">
        <v>0.20449857215337197</v>
      </c>
      <c r="B61" s="31">
        <f t="shared" si="0"/>
        <v>1</v>
      </c>
      <c r="C61" s="151">
        <v>0.24163894633006133</v>
      </c>
      <c r="D61" s="32">
        <f t="shared" si="1"/>
        <v>24.163894633006134</v>
      </c>
      <c r="E61" s="31">
        <v>-2</v>
      </c>
      <c r="F61" s="31" t="s">
        <v>651</v>
      </c>
      <c r="G61" s="1"/>
      <c r="L61" s="94" t="s">
        <v>880</v>
      </c>
      <c r="M61" s="194">
        <f t="shared" si="3"/>
        <v>0.17</v>
      </c>
      <c r="N61" s="205">
        <f t="shared" si="4"/>
        <v>0.26</v>
      </c>
      <c r="O61" s="195">
        <f t="shared" si="5"/>
        <v>3.2988505747126435</v>
      </c>
      <c r="P61" s="196">
        <f t="shared" si="6"/>
        <v>7.3469387755102042</v>
      </c>
      <c r="Q61" s="197">
        <f t="shared" si="7"/>
        <v>-0.34782608695652173</v>
      </c>
      <c r="R61" s="198">
        <f t="shared" si="11"/>
        <v>7.6947648624667258</v>
      </c>
    </row>
    <row r="62" spans="1:18" x14ac:dyDescent="0.25">
      <c r="A62" s="151">
        <v>-5.5808949170313538E-2</v>
      </c>
      <c r="B62" s="31">
        <f t="shared" si="0"/>
        <v>1</v>
      </c>
      <c r="C62" s="151">
        <v>-2.0568267023453796E-2</v>
      </c>
      <c r="D62" s="32">
        <f t="shared" si="1"/>
        <v>-2.0568267023453797</v>
      </c>
      <c r="E62" s="31">
        <v>1</v>
      </c>
      <c r="F62" s="31" t="s">
        <v>651</v>
      </c>
      <c r="G62" s="1"/>
      <c r="L62" s="94" t="s">
        <v>880</v>
      </c>
      <c r="M62" s="194">
        <f t="shared" si="3"/>
        <v>0.16</v>
      </c>
      <c r="N62" s="205">
        <f t="shared" si="4"/>
        <v>0.25</v>
      </c>
      <c r="O62" s="195">
        <f t="shared" si="5"/>
        <v>3.0555555555555554</v>
      </c>
      <c r="P62" s="196">
        <f t="shared" si="6"/>
        <v>7.125</v>
      </c>
      <c r="Q62" s="197">
        <f t="shared" si="7"/>
        <v>0.39583333333333331</v>
      </c>
      <c r="R62" s="198">
        <f t="shared" si="11"/>
        <v>6.729166666666667</v>
      </c>
    </row>
    <row r="63" spans="1:18" x14ac:dyDescent="0.25">
      <c r="A63" s="151">
        <v>5.5808949170313538E-2</v>
      </c>
      <c r="B63" s="31">
        <f t="shared" si="0"/>
        <v>0</v>
      </c>
      <c r="C63" s="151">
        <v>2.0568267023453796E-2</v>
      </c>
      <c r="D63" s="32">
        <f t="shared" si="1"/>
        <v>2.0568267023453797</v>
      </c>
      <c r="E63" s="31">
        <v>-1</v>
      </c>
      <c r="F63" s="31" t="s">
        <v>649</v>
      </c>
      <c r="G63" s="1"/>
      <c r="L63" s="94" t="s">
        <v>880</v>
      </c>
      <c r="M63" s="194">
        <f t="shared" si="3"/>
        <v>0.15</v>
      </c>
      <c r="N63" s="205">
        <f t="shared" si="4"/>
        <v>0.24</v>
      </c>
      <c r="O63" s="195">
        <f t="shared" si="5"/>
        <v>2.2765957446808511</v>
      </c>
      <c r="P63" s="196">
        <f t="shared" si="6"/>
        <v>6.74</v>
      </c>
      <c r="Q63" s="197">
        <f t="shared" si="7"/>
        <v>0.24444444444444444</v>
      </c>
      <c r="R63" s="198">
        <f t="shared" si="11"/>
        <v>6.4955555555555557</v>
      </c>
    </row>
    <row r="64" spans="1:18" x14ac:dyDescent="0.25">
      <c r="A64" s="151">
        <v>5.5970867503489188E-2</v>
      </c>
      <c r="B64" s="31">
        <f t="shared" si="0"/>
        <v>0</v>
      </c>
      <c r="C64" s="151">
        <v>3.6316917556565423E-2</v>
      </c>
      <c r="D64" s="32">
        <f t="shared" si="1"/>
        <v>3.6316917556565422</v>
      </c>
      <c r="E64" s="31">
        <v>7</v>
      </c>
      <c r="F64" s="31" t="s">
        <v>649</v>
      </c>
      <c r="G64" s="1"/>
      <c r="L64" s="94" t="s">
        <v>880</v>
      </c>
      <c r="M64" s="194">
        <f t="shared" si="3"/>
        <v>0.13999999999999999</v>
      </c>
      <c r="N64" s="205">
        <f t="shared" si="4"/>
        <v>0.22999999999999998</v>
      </c>
      <c r="O64" s="195">
        <f t="shared" si="5"/>
        <v>2.2857142857142856</v>
      </c>
      <c r="P64" s="196">
        <f t="shared" si="6"/>
        <v>6.9591836734693882</v>
      </c>
      <c r="Q64" s="197">
        <f t="shared" si="7"/>
        <v>1.2340425531914894</v>
      </c>
      <c r="R64" s="198">
        <f t="shared" si="11"/>
        <v>5.7251411202778986</v>
      </c>
    </row>
    <row r="65" spans="1:19" x14ac:dyDescent="0.25">
      <c r="A65" s="151">
        <v>-5.5970867503489188E-2</v>
      </c>
      <c r="B65" s="31">
        <f t="shared" si="0"/>
        <v>1</v>
      </c>
      <c r="C65" s="151">
        <v>-3.6316917556565423E-2</v>
      </c>
      <c r="D65" s="32">
        <f t="shared" si="1"/>
        <v>-3.6316917556565422</v>
      </c>
      <c r="E65" s="31">
        <v>-7</v>
      </c>
      <c r="F65" s="31" t="s">
        <v>651</v>
      </c>
      <c r="G65" s="1"/>
      <c r="L65" s="94" t="s">
        <v>880</v>
      </c>
      <c r="M65" s="194">
        <f t="shared" si="3"/>
        <v>0.12999999999999998</v>
      </c>
      <c r="N65" s="205">
        <f t="shared" si="4"/>
        <v>0.21999999999999997</v>
      </c>
      <c r="O65" s="195">
        <f t="shared" si="5"/>
        <v>2.6857142857142855</v>
      </c>
      <c r="P65" s="196">
        <f t="shared" si="6"/>
        <v>6.0217391304347823</v>
      </c>
      <c r="Q65" s="197">
        <f t="shared" si="7"/>
        <v>0.61224489795918369</v>
      </c>
      <c r="R65" s="198">
        <f t="shared" si="11"/>
        <v>5.4094942324755984</v>
      </c>
    </row>
    <row r="66" spans="1:19" x14ac:dyDescent="0.25">
      <c r="A66" s="151">
        <v>-0.15499625904107506</v>
      </c>
      <c r="B66" s="31">
        <f t="shared" si="0"/>
        <v>1</v>
      </c>
      <c r="C66" s="151">
        <v>-0.13949663313696753</v>
      </c>
      <c r="D66" s="32">
        <f t="shared" si="1"/>
        <v>-13.949663313696753</v>
      </c>
      <c r="E66" s="31">
        <v>12</v>
      </c>
      <c r="F66" s="31" t="s">
        <v>651</v>
      </c>
      <c r="G66" s="1"/>
      <c r="L66" s="94" t="s">
        <v>880</v>
      </c>
      <c r="M66" s="194">
        <f t="shared" si="3"/>
        <v>0.11999999999999998</v>
      </c>
      <c r="N66" s="205">
        <f t="shared" si="4"/>
        <v>0.20999999999999996</v>
      </c>
      <c r="O66" s="195">
        <f t="shared" si="5"/>
        <v>2.6090909090909089</v>
      </c>
      <c r="P66" s="196">
        <f t="shared" si="6"/>
        <v>6.34</v>
      </c>
      <c r="Q66" s="197">
        <f t="shared" si="7"/>
        <v>1.2692307692307692</v>
      </c>
      <c r="R66" s="198">
        <f t="shared" si="11"/>
        <v>5.0707692307692307</v>
      </c>
    </row>
    <row r="67" spans="1:19" x14ac:dyDescent="0.25">
      <c r="A67" s="151">
        <v>0.15499625904107506</v>
      </c>
      <c r="B67" s="31">
        <f t="shared" ref="B67:B130" si="12">IF(F67="H",1,0)</f>
        <v>0</v>
      </c>
      <c r="C67" s="151">
        <v>0.13949663313696753</v>
      </c>
      <c r="D67" s="32">
        <f t="shared" ref="D67:D130" si="13">C67*100</f>
        <v>13.949663313696753</v>
      </c>
      <c r="E67" s="31">
        <v>-12</v>
      </c>
      <c r="F67" s="31" t="s">
        <v>649</v>
      </c>
      <c r="G67" s="1"/>
      <c r="L67" s="94" t="s">
        <v>880</v>
      </c>
      <c r="M67" s="194">
        <f t="shared" si="3"/>
        <v>0.10999999999999999</v>
      </c>
      <c r="N67" s="205">
        <f t="shared" si="4"/>
        <v>0.19999999999999998</v>
      </c>
      <c r="O67" s="195">
        <f t="shared" si="5"/>
        <v>2.4722222222222223</v>
      </c>
      <c r="P67" s="196">
        <f t="shared" si="6"/>
        <v>6.34</v>
      </c>
      <c r="Q67" s="197">
        <f t="shared" si="7"/>
        <v>7.8431372549019607E-2</v>
      </c>
      <c r="R67" s="198">
        <f t="shared" si="11"/>
        <v>6.2615686274509805</v>
      </c>
    </row>
    <row r="68" spans="1:19" x14ac:dyDescent="0.25">
      <c r="A68" s="151">
        <v>0.17436516226741916</v>
      </c>
      <c r="B68" s="31">
        <f t="shared" si="12"/>
        <v>0</v>
      </c>
      <c r="C68" s="151">
        <v>0.14084206001235411</v>
      </c>
      <c r="D68" s="32">
        <f t="shared" si="13"/>
        <v>14.084206001235412</v>
      </c>
      <c r="E68" s="31">
        <v>3</v>
      </c>
      <c r="F68" s="31" t="s">
        <v>649</v>
      </c>
      <c r="G68" s="1"/>
      <c r="L68" s="94" t="s">
        <v>880</v>
      </c>
      <c r="M68" s="194">
        <f t="shared" si="3"/>
        <v>9.9999999999999992E-2</v>
      </c>
      <c r="N68" s="205">
        <f t="shared" si="4"/>
        <v>0.19</v>
      </c>
      <c r="O68" s="195">
        <f t="shared" si="5"/>
        <v>3.4392523364485981</v>
      </c>
      <c r="P68" s="196">
        <f t="shared" si="6"/>
        <v>6.5686274509803919</v>
      </c>
      <c r="Q68" s="197">
        <f t="shared" si="7"/>
        <v>-0.59615384615384615</v>
      </c>
      <c r="R68" s="198">
        <f>P68-Q68</f>
        <v>7.1647812971342377</v>
      </c>
    </row>
    <row r="69" spans="1:19" x14ac:dyDescent="0.25">
      <c r="A69" s="151">
        <v>-0.17436516226741916</v>
      </c>
      <c r="B69" s="31">
        <f t="shared" si="12"/>
        <v>1</v>
      </c>
      <c r="C69" s="151">
        <v>-0.14084206001235411</v>
      </c>
      <c r="D69" s="32">
        <f t="shared" si="13"/>
        <v>-14.084206001235412</v>
      </c>
      <c r="E69" s="31">
        <v>-3</v>
      </c>
      <c r="F69" s="31" t="s">
        <v>651</v>
      </c>
      <c r="G69" s="1"/>
      <c r="L69" s="94" t="s">
        <v>880</v>
      </c>
      <c r="M69" s="194">
        <f t="shared" si="3"/>
        <v>0.09</v>
      </c>
      <c r="N69" s="205">
        <f t="shared" si="4"/>
        <v>0.18</v>
      </c>
      <c r="O69" s="195">
        <f t="shared" si="5"/>
        <v>2.2291666666666665</v>
      </c>
      <c r="P69" s="196">
        <f t="shared" si="6"/>
        <v>4.7021276595744679</v>
      </c>
      <c r="Q69" s="197">
        <f t="shared" si="7"/>
        <v>-2.0892857142857144</v>
      </c>
      <c r="R69" s="198">
        <f t="shared" ref="R69:R77" si="14">P69-Q69</f>
        <v>6.7914133738601823</v>
      </c>
    </row>
    <row r="70" spans="1:19" x14ac:dyDescent="0.25">
      <c r="A70" s="151">
        <v>-0.15343108490685026</v>
      </c>
      <c r="B70" s="31">
        <f t="shared" si="12"/>
        <v>0</v>
      </c>
      <c r="C70" s="151">
        <v>-0.24127939090064043</v>
      </c>
      <c r="D70" s="32">
        <f t="shared" si="13"/>
        <v>-24.127939090064043</v>
      </c>
      <c r="E70" s="31">
        <v>-8</v>
      </c>
      <c r="F70" s="31" t="s">
        <v>649</v>
      </c>
      <c r="G70" s="1"/>
      <c r="L70" s="94" t="s">
        <v>880</v>
      </c>
      <c r="M70" s="194">
        <f t="shared" si="3"/>
        <v>0.08</v>
      </c>
      <c r="N70" s="205">
        <f t="shared" si="4"/>
        <v>0.16999999999999998</v>
      </c>
      <c r="O70" s="195">
        <f t="shared" si="5"/>
        <v>1.2424242424242424</v>
      </c>
      <c r="P70" s="196">
        <f t="shared" si="6"/>
        <v>5.333333333333333</v>
      </c>
      <c r="Q70" s="197">
        <f t="shared" si="7"/>
        <v>-2.4615384615384617</v>
      </c>
      <c r="R70" s="198">
        <f t="shared" si="14"/>
        <v>7.7948717948717947</v>
      </c>
    </row>
    <row r="71" spans="1:19" x14ac:dyDescent="0.25">
      <c r="A71" s="151">
        <v>0.15343108490685026</v>
      </c>
      <c r="B71" s="31">
        <f t="shared" si="12"/>
        <v>1</v>
      </c>
      <c r="C71" s="151">
        <v>0.24127939090064043</v>
      </c>
      <c r="D71" s="32">
        <f t="shared" si="13"/>
        <v>24.127939090064043</v>
      </c>
      <c r="E71" s="31">
        <v>8</v>
      </c>
      <c r="F71" s="31" t="s">
        <v>651</v>
      </c>
      <c r="G71" s="1"/>
      <c r="L71" s="94" t="s">
        <v>880</v>
      </c>
      <c r="M71" s="194">
        <f t="shared" si="3"/>
        <v>7.0000000000000007E-2</v>
      </c>
      <c r="N71" s="205">
        <f t="shared" si="4"/>
        <v>0.16</v>
      </c>
      <c r="O71" s="195">
        <f t="shared" si="5"/>
        <v>0.68686868686868685</v>
      </c>
      <c r="P71" s="196">
        <f t="shared" si="6"/>
        <v>4.8</v>
      </c>
      <c r="Q71" s="197">
        <f t="shared" si="7"/>
        <v>-2.0769230769230771</v>
      </c>
      <c r="R71" s="198">
        <f t="shared" si="14"/>
        <v>6.8769230769230774</v>
      </c>
    </row>
    <row r="72" spans="1:19" x14ac:dyDescent="0.25">
      <c r="A72" s="151">
        <v>-0.22370057632516255</v>
      </c>
      <c r="B72" s="31">
        <f t="shared" si="12"/>
        <v>1</v>
      </c>
      <c r="C72" s="151">
        <v>-0.20133051869264626</v>
      </c>
      <c r="D72" s="32">
        <f t="shared" si="13"/>
        <v>-20.133051869264627</v>
      </c>
      <c r="E72" s="31">
        <v>3</v>
      </c>
      <c r="F72" s="31" t="s">
        <v>651</v>
      </c>
      <c r="G72" s="1"/>
      <c r="L72" s="94" t="s">
        <v>880</v>
      </c>
      <c r="M72" s="194">
        <f t="shared" si="3"/>
        <v>6.0000000000000005E-2</v>
      </c>
      <c r="N72" s="205">
        <f t="shared" si="4"/>
        <v>0.15</v>
      </c>
      <c r="O72" s="195">
        <f t="shared" si="5"/>
        <v>0.81</v>
      </c>
      <c r="P72" s="196">
        <f t="shared" si="6"/>
        <v>4.4523809523809526</v>
      </c>
      <c r="Q72" s="197">
        <f t="shared" si="7"/>
        <v>-2.3018867924528301</v>
      </c>
      <c r="R72" s="198">
        <f t="shared" si="14"/>
        <v>6.7542677448337827</v>
      </c>
    </row>
    <row r="73" spans="1:19" x14ac:dyDescent="0.25">
      <c r="A73" s="151">
        <v>0.22370057632516255</v>
      </c>
      <c r="B73" s="31">
        <f t="shared" si="12"/>
        <v>0</v>
      </c>
      <c r="C73" s="151">
        <v>0.20133051869264626</v>
      </c>
      <c r="D73" s="32">
        <f t="shared" si="13"/>
        <v>20.133051869264627</v>
      </c>
      <c r="E73" s="31">
        <v>-3</v>
      </c>
      <c r="F73" s="31" t="s">
        <v>649</v>
      </c>
      <c r="G73" s="1"/>
      <c r="L73" s="94" t="s">
        <v>880</v>
      </c>
      <c r="M73" s="194">
        <f t="shared" si="3"/>
        <v>0.05</v>
      </c>
      <c r="N73" s="205">
        <f t="shared" si="4"/>
        <v>0.14000000000000001</v>
      </c>
      <c r="O73" s="195">
        <f t="shared" si="5"/>
        <v>0.35576923076923078</v>
      </c>
      <c r="P73" s="196">
        <f t="shared" si="6"/>
        <v>4.2826086956521738</v>
      </c>
      <c r="Q73" s="197">
        <f t="shared" si="7"/>
        <v>-2.1153846153846154</v>
      </c>
      <c r="R73" s="198">
        <f t="shared" si="14"/>
        <v>6.3979933110367888</v>
      </c>
    </row>
    <row r="74" spans="1:19" x14ac:dyDescent="0.25">
      <c r="A74" s="151">
        <v>0.51655152898336665</v>
      </c>
      <c r="B74" s="31">
        <f t="shared" si="12"/>
        <v>1</v>
      </c>
      <c r="C74" s="151">
        <v>0.56820668188170331</v>
      </c>
      <c r="D74" s="32">
        <f t="shared" si="13"/>
        <v>56.82066818817033</v>
      </c>
      <c r="E74" s="31">
        <v>15</v>
      </c>
      <c r="F74" s="31" t="s">
        <v>651</v>
      </c>
      <c r="G74" s="1"/>
      <c r="L74" s="94" t="s">
        <v>880</v>
      </c>
      <c r="M74" s="194">
        <f t="shared" si="3"/>
        <v>0.04</v>
      </c>
      <c r="N74" s="205">
        <f t="shared" si="4"/>
        <v>0.13</v>
      </c>
      <c r="O74" s="195">
        <f t="shared" si="5"/>
        <v>-0.50980392156862742</v>
      </c>
      <c r="P74" s="196">
        <f t="shared" si="6"/>
        <v>3.58</v>
      </c>
      <c r="Q74" s="197">
        <f t="shared" si="7"/>
        <v>-0.88235294117647056</v>
      </c>
      <c r="R74" s="198">
        <f t="shared" si="14"/>
        <v>4.4623529411764711</v>
      </c>
    </row>
    <row r="75" spans="1:19" x14ac:dyDescent="0.25">
      <c r="A75" s="151">
        <v>-0.51655152898336665</v>
      </c>
      <c r="B75" s="31">
        <f t="shared" si="12"/>
        <v>0</v>
      </c>
      <c r="C75" s="151">
        <v>-0.56820668188170331</v>
      </c>
      <c r="D75" s="32">
        <f t="shared" si="13"/>
        <v>-56.82066818817033</v>
      </c>
      <c r="E75" s="31">
        <v>-15</v>
      </c>
      <c r="F75" s="31" t="s">
        <v>649</v>
      </c>
      <c r="G75" s="1"/>
      <c r="L75" s="94" t="s">
        <v>880</v>
      </c>
      <c r="M75" s="194">
        <f t="shared" si="3"/>
        <v>0.03</v>
      </c>
      <c r="N75" s="205">
        <f t="shared" si="4"/>
        <v>0.12</v>
      </c>
      <c r="O75" s="195">
        <f t="shared" si="5"/>
        <v>-1.0198019801980198</v>
      </c>
      <c r="P75" s="196">
        <f t="shared" si="6"/>
        <v>2.46</v>
      </c>
      <c r="Q75" s="197">
        <f t="shared" si="7"/>
        <v>-1.8269230769230769</v>
      </c>
      <c r="R75" s="198">
        <f t="shared" si="14"/>
        <v>4.2869230769230766</v>
      </c>
    </row>
    <row r="76" spans="1:19" x14ac:dyDescent="0.25">
      <c r="A76" s="151">
        <v>0.25565892390224898</v>
      </c>
      <c r="B76" s="31">
        <f t="shared" si="12"/>
        <v>1</v>
      </c>
      <c r="C76" s="151">
        <v>0.28122481629247392</v>
      </c>
      <c r="D76" s="32">
        <f t="shared" si="13"/>
        <v>28.122481629247392</v>
      </c>
      <c r="E76" s="31">
        <v>-3</v>
      </c>
      <c r="F76" s="31" t="s">
        <v>651</v>
      </c>
      <c r="G76" s="1"/>
      <c r="L76" s="94" t="s">
        <v>880</v>
      </c>
      <c r="M76" s="194">
        <f>M77+0.01</f>
        <v>0.02</v>
      </c>
      <c r="N76" s="205">
        <f t="shared" si="4"/>
        <v>0.11</v>
      </c>
      <c r="O76" s="195">
        <f t="shared" si="5"/>
        <v>-0.72</v>
      </c>
      <c r="P76" s="196">
        <f t="shared" si="6"/>
        <v>0.98039215686274506</v>
      </c>
      <c r="Q76" s="197">
        <f t="shared" si="7"/>
        <v>-2.2745098039215685</v>
      </c>
      <c r="R76" s="198">
        <f t="shared" si="14"/>
        <v>3.2549019607843137</v>
      </c>
    </row>
    <row r="77" spans="1:19" ht="15.75" thickBot="1" x14ac:dyDescent="0.3">
      <c r="A77" s="151">
        <v>-0.25565892390224898</v>
      </c>
      <c r="B77" s="31">
        <f t="shared" si="12"/>
        <v>0</v>
      </c>
      <c r="C77" s="151">
        <v>-0.28122481629247392</v>
      </c>
      <c r="D77" s="32">
        <f t="shared" si="13"/>
        <v>-28.122481629247392</v>
      </c>
      <c r="E77" s="31">
        <v>3</v>
      </c>
      <c r="F77" s="31" t="s">
        <v>649</v>
      </c>
      <c r="G77" s="1"/>
      <c r="L77" s="96" t="s">
        <v>880</v>
      </c>
      <c r="M77" s="199">
        <v>0.01</v>
      </c>
      <c r="N77" s="206">
        <f>M77+$N$27</f>
        <v>9.9999999999999992E-2</v>
      </c>
      <c r="O77" s="200">
        <f>AVERAGEIFS($E$2:$E$881,$C$2:$C$881,"&gt;"&amp;$M77,$C$2:$C$881,"&lt;"&amp;N77)</f>
        <v>-1.4368932038834952</v>
      </c>
      <c r="P77" s="201">
        <f>AVERAGEIFS($E$2:$E$881,$F$2:$F$881,"H",$A$2:$A$881,"&gt;"&amp;$M77,$A$2:$A$881,"&lt;"&amp;N77)</f>
        <v>3.9215686274509803E-2</v>
      </c>
      <c r="Q77" s="202">
        <f t="shared" si="7"/>
        <v>-1.4444444444444444</v>
      </c>
      <c r="R77" s="203">
        <f t="shared" si="14"/>
        <v>1.4836601307189543</v>
      </c>
      <c r="S77" s="172"/>
    </row>
    <row r="78" spans="1:19" x14ac:dyDescent="0.25">
      <c r="A78" s="151">
        <v>-0.13369327219708854</v>
      </c>
      <c r="B78" s="31">
        <f t="shared" si="12"/>
        <v>1</v>
      </c>
      <c r="C78" s="151">
        <v>-8.8378972456601146E-2</v>
      </c>
      <c r="D78" s="32">
        <f t="shared" si="13"/>
        <v>-8.8378972456601144</v>
      </c>
      <c r="E78" s="31">
        <v>3</v>
      </c>
      <c r="F78" s="31" t="s">
        <v>651</v>
      </c>
      <c r="G78" s="1"/>
      <c r="L78" s="1"/>
      <c r="M78" s="194"/>
      <c r="N78" s="214"/>
      <c r="O78" s="215"/>
      <c r="P78" s="216"/>
      <c r="Q78" s="216"/>
      <c r="R78" s="217"/>
    </row>
    <row r="79" spans="1:19" x14ac:dyDescent="0.25">
      <c r="A79" s="151">
        <v>0.13369327219708854</v>
      </c>
      <c r="B79" s="31">
        <f t="shared" si="12"/>
        <v>0</v>
      </c>
      <c r="C79" s="151">
        <v>8.8378972456601146E-2</v>
      </c>
      <c r="D79" s="32">
        <f t="shared" si="13"/>
        <v>8.8378972456601144</v>
      </c>
      <c r="E79" s="31">
        <v>-3</v>
      </c>
      <c r="F79" s="31" t="s">
        <v>649</v>
      </c>
      <c r="G79" s="1"/>
      <c r="L79" s="1"/>
      <c r="M79" s="194"/>
      <c r="N79" s="214"/>
      <c r="O79" s="215"/>
      <c r="P79" s="216"/>
      <c r="Q79" s="216"/>
      <c r="R79" s="217"/>
    </row>
    <row r="80" spans="1:19" x14ac:dyDescent="0.25">
      <c r="A80" s="151">
        <v>0.1134931629941382</v>
      </c>
      <c r="B80" s="31">
        <f t="shared" si="12"/>
        <v>0</v>
      </c>
      <c r="C80" s="151">
        <v>7.227820505130092E-2</v>
      </c>
      <c r="D80" s="32">
        <f t="shared" si="13"/>
        <v>7.2278205051300919</v>
      </c>
      <c r="E80" s="31">
        <v>-8</v>
      </c>
      <c r="F80" s="31" t="s">
        <v>649</v>
      </c>
      <c r="G80" s="1"/>
      <c r="L80" s="1"/>
      <c r="M80" s="194"/>
      <c r="N80" s="214"/>
      <c r="O80" s="215"/>
      <c r="P80" s="216"/>
      <c r="Q80" s="216"/>
      <c r="R80" s="217"/>
    </row>
    <row r="81" spans="1:18" x14ac:dyDescent="0.25">
      <c r="A81" s="151">
        <v>-0.1134931629941382</v>
      </c>
      <c r="B81" s="31">
        <f t="shared" si="12"/>
        <v>1</v>
      </c>
      <c r="C81" s="151">
        <v>-7.227820505130092E-2</v>
      </c>
      <c r="D81" s="32">
        <f t="shared" si="13"/>
        <v>-7.2278205051300919</v>
      </c>
      <c r="E81" s="31">
        <v>8</v>
      </c>
      <c r="F81" s="31" t="s">
        <v>651</v>
      </c>
      <c r="G81" s="1"/>
      <c r="L81" s="1"/>
      <c r="M81" s="194"/>
      <c r="N81" s="214"/>
      <c r="O81" s="215"/>
      <c r="P81" s="216"/>
      <c r="Q81" s="216"/>
      <c r="R81" s="217"/>
    </row>
    <row r="82" spans="1:18" x14ac:dyDescent="0.25">
      <c r="A82" s="151">
        <v>-0.270362589119924</v>
      </c>
      <c r="B82" s="31">
        <f t="shared" si="12"/>
        <v>0</v>
      </c>
      <c r="C82" s="151">
        <v>-0.31125358470672976</v>
      </c>
      <c r="D82" s="32">
        <f t="shared" si="13"/>
        <v>-31.125358470672975</v>
      </c>
      <c r="E82" s="31">
        <v>4</v>
      </c>
      <c r="F82" s="31" t="s">
        <v>649</v>
      </c>
      <c r="G82" s="1"/>
      <c r="L82" s="1"/>
      <c r="M82" s="194"/>
      <c r="N82" s="214"/>
      <c r="O82" s="215"/>
      <c r="P82" s="216"/>
      <c r="Q82" s="216"/>
      <c r="R82" s="217"/>
    </row>
    <row r="83" spans="1:18" x14ac:dyDescent="0.25">
      <c r="A83" s="151">
        <v>0.270362589119924</v>
      </c>
      <c r="B83" s="31">
        <f t="shared" si="12"/>
        <v>1</v>
      </c>
      <c r="C83" s="151">
        <v>0.31125358470672976</v>
      </c>
      <c r="D83" s="32">
        <f t="shared" si="13"/>
        <v>31.125358470672975</v>
      </c>
      <c r="E83" s="31">
        <v>-4</v>
      </c>
      <c r="F83" s="31" t="s">
        <v>651</v>
      </c>
      <c r="G83" s="1"/>
      <c r="L83" s="1"/>
      <c r="M83" s="194"/>
      <c r="N83" s="214"/>
      <c r="O83" s="215"/>
      <c r="P83" s="216"/>
      <c r="Q83" s="216"/>
      <c r="R83" s="217"/>
    </row>
    <row r="84" spans="1:18" x14ac:dyDescent="0.25">
      <c r="A84" s="151">
        <v>-0.12311136785791155</v>
      </c>
      <c r="B84" s="31">
        <f t="shared" si="12"/>
        <v>1</v>
      </c>
      <c r="C84" s="151">
        <v>-2.8735526066286932E-2</v>
      </c>
      <c r="D84" s="32">
        <f t="shared" si="13"/>
        <v>-2.8735526066286932</v>
      </c>
      <c r="E84" s="31">
        <v>-3</v>
      </c>
      <c r="F84" s="31" t="s">
        <v>651</v>
      </c>
      <c r="G84" s="1"/>
      <c r="L84" s="1"/>
      <c r="M84" s="194"/>
      <c r="N84" s="214"/>
      <c r="O84" s="215"/>
      <c r="P84" s="216"/>
      <c r="Q84" s="216"/>
      <c r="R84" s="217"/>
    </row>
    <row r="85" spans="1:18" x14ac:dyDescent="0.25">
      <c r="A85" s="151">
        <v>0.12311136785791155</v>
      </c>
      <c r="B85" s="31">
        <f t="shared" si="12"/>
        <v>0</v>
      </c>
      <c r="C85" s="151">
        <v>2.8735526066286932E-2</v>
      </c>
      <c r="D85" s="32">
        <f t="shared" si="13"/>
        <v>2.8735526066286932</v>
      </c>
      <c r="E85" s="31">
        <v>3</v>
      </c>
      <c r="F85" s="31" t="s">
        <v>649</v>
      </c>
      <c r="G85" s="1"/>
      <c r="L85" s="1"/>
      <c r="M85" s="194"/>
      <c r="N85" s="214"/>
      <c r="O85" s="215"/>
      <c r="P85" s="216"/>
      <c r="Q85" s="216"/>
      <c r="R85" s="217"/>
    </row>
    <row r="86" spans="1:18" x14ac:dyDescent="0.25">
      <c r="A86" s="151">
        <v>-0.18135887675961937</v>
      </c>
      <c r="B86" s="31">
        <f t="shared" si="12"/>
        <v>1</v>
      </c>
      <c r="C86" s="151">
        <v>-0.1632229890836574</v>
      </c>
      <c r="D86" s="32">
        <f t="shared" si="13"/>
        <v>-16.322298908365738</v>
      </c>
      <c r="E86" s="31">
        <v>-10</v>
      </c>
      <c r="F86" s="31" t="s">
        <v>651</v>
      </c>
      <c r="G86" s="1"/>
      <c r="L86" s="1"/>
      <c r="M86" s="194"/>
      <c r="N86" s="214"/>
      <c r="O86" s="215"/>
      <c r="P86" s="216"/>
      <c r="Q86" s="216"/>
      <c r="R86" s="217"/>
    </row>
    <row r="87" spans="1:18" x14ac:dyDescent="0.25">
      <c r="A87" s="151">
        <v>0.18135887675961937</v>
      </c>
      <c r="B87" s="31">
        <f t="shared" si="12"/>
        <v>0</v>
      </c>
      <c r="C87" s="151">
        <v>0.1632229890836574</v>
      </c>
      <c r="D87" s="32">
        <f t="shared" si="13"/>
        <v>16.322298908365738</v>
      </c>
      <c r="E87" s="31">
        <v>10</v>
      </c>
      <c r="F87" s="31" t="s">
        <v>649</v>
      </c>
      <c r="G87" s="1"/>
      <c r="L87" s="1"/>
      <c r="M87" s="194"/>
      <c r="N87" s="214"/>
      <c r="O87" s="215"/>
      <c r="P87" s="216"/>
      <c r="Q87" s="216"/>
      <c r="R87" s="217"/>
    </row>
    <row r="88" spans="1:18" x14ac:dyDescent="0.25">
      <c r="A88" s="151">
        <v>-0.32324153270652678</v>
      </c>
      <c r="B88" s="31">
        <f t="shared" si="12"/>
        <v>0</v>
      </c>
      <c r="C88" s="151">
        <v>-0.36980647833262831</v>
      </c>
      <c r="D88" s="32">
        <f t="shared" si="13"/>
        <v>-36.980647833262829</v>
      </c>
      <c r="E88" s="31">
        <v>10</v>
      </c>
      <c r="F88" s="31" t="s">
        <v>649</v>
      </c>
      <c r="G88" s="1"/>
      <c r="L88" s="1"/>
      <c r="M88" s="194"/>
      <c r="N88" s="214"/>
      <c r="O88" s="215"/>
      <c r="P88" s="216"/>
      <c r="Q88" s="216"/>
      <c r="R88" s="217"/>
    </row>
    <row r="89" spans="1:18" x14ac:dyDescent="0.25">
      <c r="A89" s="151">
        <v>0.32324153270652678</v>
      </c>
      <c r="B89" s="31">
        <f t="shared" si="12"/>
        <v>1</v>
      </c>
      <c r="C89" s="151">
        <v>0.36980647833262831</v>
      </c>
      <c r="D89" s="32">
        <f t="shared" si="13"/>
        <v>36.980647833262829</v>
      </c>
      <c r="E89" s="31">
        <v>-10</v>
      </c>
      <c r="F89" s="31" t="s">
        <v>651</v>
      </c>
      <c r="G89" s="1"/>
      <c r="L89" s="1"/>
      <c r="M89" s="194"/>
      <c r="N89" s="214"/>
      <c r="O89" s="215"/>
      <c r="P89" s="216"/>
      <c r="Q89" s="216"/>
      <c r="R89" s="217"/>
    </row>
    <row r="90" spans="1:18" x14ac:dyDescent="0.25">
      <c r="A90" s="151">
        <v>0.12301979880191913</v>
      </c>
      <c r="B90" s="31">
        <f t="shared" si="12"/>
        <v>1</v>
      </c>
      <c r="C90" s="151">
        <v>0.13532177868211104</v>
      </c>
      <c r="D90" s="32">
        <f t="shared" si="13"/>
        <v>13.532177868211104</v>
      </c>
      <c r="E90" s="31">
        <v>3</v>
      </c>
      <c r="F90" s="31" t="s">
        <v>651</v>
      </c>
      <c r="G90" s="1"/>
      <c r="L90" s="1"/>
      <c r="M90" s="194"/>
      <c r="N90" s="214"/>
      <c r="O90" s="215"/>
      <c r="P90" s="216"/>
      <c r="Q90" s="216"/>
      <c r="R90" s="217"/>
    </row>
    <row r="91" spans="1:18" x14ac:dyDescent="0.25">
      <c r="A91" s="151">
        <v>-0.12301979880191913</v>
      </c>
      <c r="B91" s="31">
        <f t="shared" si="12"/>
        <v>0</v>
      </c>
      <c r="C91" s="151">
        <v>-0.13532177868211104</v>
      </c>
      <c r="D91" s="32">
        <f t="shared" si="13"/>
        <v>-13.532177868211104</v>
      </c>
      <c r="E91" s="31">
        <v>-3</v>
      </c>
      <c r="F91" s="31" t="s">
        <v>649</v>
      </c>
      <c r="G91" s="1"/>
      <c r="L91" s="1"/>
      <c r="M91" s="194"/>
      <c r="N91" s="214"/>
      <c r="O91" s="215"/>
      <c r="P91" s="216"/>
      <c r="Q91" s="216"/>
      <c r="R91" s="217"/>
    </row>
    <row r="92" spans="1:18" x14ac:dyDescent="0.25">
      <c r="A92" s="151">
        <v>0.1810655564087556</v>
      </c>
      <c r="B92" s="31">
        <f t="shared" si="12"/>
        <v>0</v>
      </c>
      <c r="C92" s="151">
        <v>0.16295900076788003</v>
      </c>
      <c r="D92" s="32">
        <f t="shared" si="13"/>
        <v>16.295900076788001</v>
      </c>
      <c r="E92" s="31">
        <v>-9</v>
      </c>
      <c r="F92" s="31" t="s">
        <v>649</v>
      </c>
      <c r="G92" s="1"/>
      <c r="L92" s="1"/>
      <c r="M92" s="194"/>
      <c r="N92" s="214"/>
      <c r="O92" s="215"/>
      <c r="P92" s="216"/>
      <c r="Q92" s="216"/>
      <c r="R92" s="217"/>
    </row>
    <row r="93" spans="1:18" x14ac:dyDescent="0.25">
      <c r="A93" s="151">
        <v>-0.1810655564087556</v>
      </c>
      <c r="B93" s="31">
        <f t="shared" si="12"/>
        <v>1</v>
      </c>
      <c r="C93" s="151">
        <v>-0.16295900076788003</v>
      </c>
      <c r="D93" s="32">
        <f t="shared" si="13"/>
        <v>-16.295900076788001</v>
      </c>
      <c r="E93" s="31">
        <v>9</v>
      </c>
      <c r="F93" s="31" t="s">
        <v>651</v>
      </c>
      <c r="G93" s="1"/>
      <c r="L93" s="1"/>
      <c r="M93" s="194"/>
      <c r="N93" s="214"/>
      <c r="O93" s="215"/>
      <c r="P93" s="216"/>
      <c r="Q93" s="216"/>
      <c r="R93" s="217"/>
    </row>
    <row r="94" spans="1:18" x14ac:dyDescent="0.25">
      <c r="A94" s="151">
        <v>4.259331357718027E-2</v>
      </c>
      <c r="B94" s="31">
        <f t="shared" si="12"/>
        <v>0</v>
      </c>
      <c r="C94" s="151">
        <v>6.2702270763811963E-4</v>
      </c>
      <c r="D94" s="32">
        <f t="shared" si="13"/>
        <v>6.2702270763811963E-2</v>
      </c>
      <c r="E94" s="31">
        <v>10</v>
      </c>
      <c r="F94" s="31" t="s">
        <v>649</v>
      </c>
      <c r="G94" s="1"/>
      <c r="L94" s="1"/>
      <c r="M94" s="194"/>
      <c r="N94" s="214"/>
      <c r="O94" s="215"/>
      <c r="P94" s="216"/>
      <c r="Q94" s="216"/>
      <c r="R94" s="217"/>
    </row>
    <row r="95" spans="1:18" x14ac:dyDescent="0.25">
      <c r="A95" s="151">
        <v>-4.259331357718027E-2</v>
      </c>
      <c r="B95" s="31">
        <f t="shared" si="12"/>
        <v>1</v>
      </c>
      <c r="C95" s="151">
        <v>-6.2702270763811963E-4</v>
      </c>
      <c r="D95" s="32">
        <f t="shared" si="13"/>
        <v>-6.2702270763811963E-2</v>
      </c>
      <c r="E95" s="31">
        <v>-10</v>
      </c>
      <c r="F95" s="31" t="s">
        <v>651</v>
      </c>
      <c r="G95" s="1"/>
      <c r="L95" s="1"/>
      <c r="M95" s="194"/>
      <c r="N95" s="214"/>
      <c r="O95" s="215"/>
      <c r="P95" s="216"/>
      <c r="Q95" s="216"/>
      <c r="R95" s="217"/>
    </row>
    <row r="96" spans="1:18" x14ac:dyDescent="0.25">
      <c r="A96" s="151">
        <v>-0.27530185225912934</v>
      </c>
      <c r="B96" s="31">
        <f t="shared" si="12"/>
        <v>0</v>
      </c>
      <c r="C96" s="151">
        <v>-0.30283203748504228</v>
      </c>
      <c r="D96" s="32">
        <f t="shared" si="13"/>
        <v>-30.283203748504228</v>
      </c>
      <c r="E96" s="31">
        <v>-15</v>
      </c>
      <c r="F96" s="31" t="s">
        <v>649</v>
      </c>
      <c r="G96" s="1"/>
      <c r="L96" s="1"/>
      <c r="M96" s="194"/>
      <c r="N96" s="214"/>
      <c r="O96" s="215"/>
      <c r="P96" s="216"/>
      <c r="Q96" s="216"/>
      <c r="R96" s="217"/>
    </row>
    <row r="97" spans="1:18" x14ac:dyDescent="0.25">
      <c r="A97" s="151">
        <v>0.27530185225912934</v>
      </c>
      <c r="B97" s="31">
        <f t="shared" si="12"/>
        <v>1</v>
      </c>
      <c r="C97" s="151">
        <v>0.30283203748504228</v>
      </c>
      <c r="D97" s="32">
        <f t="shared" si="13"/>
        <v>30.283203748504228</v>
      </c>
      <c r="E97" s="31">
        <v>15</v>
      </c>
      <c r="F97" s="31" t="s">
        <v>651</v>
      </c>
      <c r="G97" s="1"/>
      <c r="L97" s="1"/>
      <c r="M97" s="194"/>
      <c r="N97" s="214"/>
      <c r="O97" s="215"/>
      <c r="P97" s="216"/>
      <c r="Q97" s="216"/>
      <c r="R97" s="217"/>
    </row>
    <row r="98" spans="1:18" x14ac:dyDescent="0.25">
      <c r="A98" s="151">
        <v>0.29824353367419698</v>
      </c>
      <c r="B98" s="31">
        <f t="shared" si="12"/>
        <v>1</v>
      </c>
      <c r="C98" s="151">
        <v>0.33476199581119659</v>
      </c>
      <c r="D98" s="32">
        <f t="shared" si="13"/>
        <v>33.476199581119658</v>
      </c>
      <c r="E98" s="31">
        <v>-3</v>
      </c>
      <c r="F98" s="31" t="s">
        <v>651</v>
      </c>
      <c r="G98" s="1"/>
      <c r="L98" s="1"/>
      <c r="M98" s="194"/>
      <c r="N98" s="214"/>
      <c r="O98" s="215"/>
      <c r="P98" s="216"/>
      <c r="Q98" s="216"/>
      <c r="R98" s="217"/>
    </row>
    <row r="99" spans="1:18" x14ac:dyDescent="0.25">
      <c r="A99" s="151">
        <v>-0.29824353367419698</v>
      </c>
      <c r="B99" s="31">
        <f t="shared" si="12"/>
        <v>0</v>
      </c>
      <c r="C99" s="151">
        <v>-0.33476199581119659</v>
      </c>
      <c r="D99" s="32">
        <f t="shared" si="13"/>
        <v>-33.476199581119658</v>
      </c>
      <c r="E99" s="31">
        <v>3</v>
      </c>
      <c r="F99" s="31" t="s">
        <v>649</v>
      </c>
      <c r="G99" s="1"/>
      <c r="L99" s="1"/>
      <c r="M99" s="194"/>
      <c r="N99" s="214"/>
      <c r="O99" s="215"/>
      <c r="P99" s="216"/>
      <c r="Q99" s="216"/>
      <c r="R99" s="217"/>
    </row>
    <row r="100" spans="1:18" x14ac:dyDescent="0.25">
      <c r="A100" s="151">
        <v>-0.12875026006911611</v>
      </c>
      <c r="B100" s="31">
        <f t="shared" si="12"/>
        <v>0</v>
      </c>
      <c r="C100" s="151">
        <v>-0.15433408729736783</v>
      </c>
      <c r="D100" s="32">
        <f t="shared" si="13"/>
        <v>-15.433408729736783</v>
      </c>
      <c r="E100" s="31">
        <v>-7</v>
      </c>
      <c r="F100" s="31" t="s">
        <v>649</v>
      </c>
      <c r="G100" s="1"/>
      <c r="L100" s="1"/>
      <c r="M100" s="194"/>
      <c r="N100" s="214"/>
      <c r="O100" s="215"/>
      <c r="P100" s="216"/>
      <c r="Q100" s="216"/>
      <c r="R100" s="217"/>
    </row>
    <row r="101" spans="1:18" x14ac:dyDescent="0.25">
      <c r="A101" s="151">
        <v>0.12875026006911611</v>
      </c>
      <c r="B101" s="31">
        <f t="shared" si="12"/>
        <v>1</v>
      </c>
      <c r="C101" s="151">
        <v>0.15433408729736783</v>
      </c>
      <c r="D101" s="32">
        <f t="shared" si="13"/>
        <v>15.433408729736783</v>
      </c>
      <c r="E101" s="31">
        <v>7</v>
      </c>
      <c r="F101" s="31" t="s">
        <v>651</v>
      </c>
      <c r="G101" s="1"/>
      <c r="L101" s="1"/>
      <c r="M101" s="194"/>
      <c r="N101" s="214"/>
      <c r="O101" s="215"/>
      <c r="P101" s="216"/>
      <c r="Q101" s="216"/>
      <c r="R101" s="217"/>
    </row>
    <row r="102" spans="1:18" x14ac:dyDescent="0.25">
      <c r="A102" s="151">
        <v>-0.36103188125186514</v>
      </c>
      <c r="B102" s="31">
        <f t="shared" si="12"/>
        <v>0</v>
      </c>
      <c r="C102" s="151">
        <v>-0.39713506937705167</v>
      </c>
      <c r="D102" s="32">
        <f t="shared" si="13"/>
        <v>-39.713506937705169</v>
      </c>
      <c r="E102" s="31">
        <v>7</v>
      </c>
      <c r="F102" s="31" t="s">
        <v>649</v>
      </c>
      <c r="G102" s="1"/>
      <c r="L102" s="1"/>
      <c r="M102" s="194"/>
      <c r="N102" s="214"/>
      <c r="O102" s="215"/>
      <c r="P102" s="216"/>
      <c r="Q102" s="216"/>
      <c r="R102" s="217"/>
    </row>
    <row r="103" spans="1:18" x14ac:dyDescent="0.25">
      <c r="A103" s="151">
        <v>0.36103188125186514</v>
      </c>
      <c r="B103" s="31">
        <f t="shared" si="12"/>
        <v>1</v>
      </c>
      <c r="C103" s="151">
        <v>0.39713506937705167</v>
      </c>
      <c r="D103" s="32">
        <f t="shared" si="13"/>
        <v>39.713506937705169</v>
      </c>
      <c r="E103" s="31">
        <v>-7</v>
      </c>
      <c r="F103" s="31" t="s">
        <v>651</v>
      </c>
      <c r="G103" s="1"/>
      <c r="L103" s="1"/>
      <c r="M103" s="194"/>
      <c r="N103" s="214"/>
      <c r="O103" s="215"/>
      <c r="P103" s="216"/>
      <c r="Q103" s="216"/>
      <c r="R103" s="217"/>
    </row>
    <row r="104" spans="1:18" x14ac:dyDescent="0.25">
      <c r="A104" s="151">
        <v>0.17809736402912613</v>
      </c>
      <c r="B104" s="31">
        <f t="shared" si="12"/>
        <v>1</v>
      </c>
      <c r="C104" s="151">
        <v>0.19590710043203877</v>
      </c>
      <c r="D104" s="32">
        <f t="shared" si="13"/>
        <v>19.590710043203877</v>
      </c>
      <c r="E104" s="31">
        <v>-5</v>
      </c>
      <c r="F104" s="31" t="s">
        <v>651</v>
      </c>
      <c r="G104" s="1"/>
      <c r="L104" s="1"/>
      <c r="M104" s="194"/>
      <c r="N104" s="214"/>
      <c r="O104" s="215"/>
      <c r="P104" s="216"/>
      <c r="Q104" s="216"/>
      <c r="R104" s="217"/>
    </row>
    <row r="105" spans="1:18" x14ac:dyDescent="0.25">
      <c r="A105" s="151">
        <v>-0.17809736402912613</v>
      </c>
      <c r="B105" s="31">
        <f t="shared" si="12"/>
        <v>0</v>
      </c>
      <c r="C105" s="151">
        <v>-0.19590710043203877</v>
      </c>
      <c r="D105" s="32">
        <f t="shared" si="13"/>
        <v>-19.590710043203877</v>
      </c>
      <c r="E105" s="31">
        <v>5</v>
      </c>
      <c r="F105" s="31" t="s">
        <v>649</v>
      </c>
      <c r="G105" s="1"/>
      <c r="L105" s="1"/>
      <c r="M105" s="194"/>
      <c r="N105" s="214"/>
      <c r="O105" s="215"/>
      <c r="P105" s="216"/>
      <c r="Q105" s="216"/>
      <c r="R105" s="217"/>
    </row>
    <row r="106" spans="1:18" x14ac:dyDescent="0.25">
      <c r="A106" s="151">
        <v>0.51605837413603783</v>
      </c>
      <c r="B106" s="31">
        <f t="shared" si="12"/>
        <v>1</v>
      </c>
      <c r="C106" s="151">
        <v>0.56766421154964164</v>
      </c>
      <c r="D106" s="32">
        <f t="shared" si="13"/>
        <v>56.766421154964164</v>
      </c>
      <c r="E106" s="31">
        <v>35</v>
      </c>
      <c r="F106" s="31" t="s">
        <v>651</v>
      </c>
      <c r="G106" s="1"/>
      <c r="L106" s="1"/>
      <c r="M106" s="194"/>
      <c r="N106" s="214"/>
      <c r="O106" s="215"/>
      <c r="P106" s="216"/>
      <c r="Q106" s="216"/>
      <c r="R106" s="217"/>
    </row>
    <row r="107" spans="1:18" x14ac:dyDescent="0.25">
      <c r="A107" s="151">
        <v>-0.51605837413603783</v>
      </c>
      <c r="B107" s="31">
        <f t="shared" si="12"/>
        <v>0</v>
      </c>
      <c r="C107" s="151">
        <v>-0.56766421154964164</v>
      </c>
      <c r="D107" s="32">
        <f t="shared" si="13"/>
        <v>-56.766421154964164</v>
      </c>
      <c r="E107" s="31">
        <v>-35</v>
      </c>
      <c r="F107" s="31" t="s">
        <v>649</v>
      </c>
      <c r="G107" s="1"/>
      <c r="L107" s="1"/>
      <c r="M107" s="194"/>
      <c r="N107" s="214"/>
      <c r="O107" s="215"/>
      <c r="P107" s="216"/>
      <c r="Q107" s="216"/>
      <c r="R107" s="217"/>
    </row>
    <row r="108" spans="1:18" x14ac:dyDescent="0.25">
      <c r="A108" s="151">
        <v>-3.0567447313822993E-2</v>
      </c>
      <c r="B108" s="31">
        <f t="shared" si="12"/>
        <v>1</v>
      </c>
      <c r="C108" s="151">
        <v>-1.0200859413621324E-2</v>
      </c>
      <c r="D108" s="32">
        <f t="shared" si="13"/>
        <v>-1.0200859413621324</v>
      </c>
      <c r="E108" s="31">
        <v>-2</v>
      </c>
      <c r="F108" s="31" t="s">
        <v>651</v>
      </c>
      <c r="G108" s="1"/>
      <c r="L108" s="1"/>
      <c r="M108" s="194"/>
      <c r="N108" s="214"/>
      <c r="O108" s="215"/>
      <c r="P108" s="216"/>
      <c r="Q108" s="216"/>
      <c r="R108" s="217"/>
    </row>
    <row r="109" spans="1:18" x14ac:dyDescent="0.25">
      <c r="A109" s="151">
        <v>3.0567447313822993E-2</v>
      </c>
      <c r="B109" s="31">
        <f t="shared" si="12"/>
        <v>0</v>
      </c>
      <c r="C109" s="151">
        <v>1.0200859413621324E-2</v>
      </c>
      <c r="D109" s="32">
        <f t="shared" si="13"/>
        <v>1.0200859413621324</v>
      </c>
      <c r="E109" s="31">
        <v>2</v>
      </c>
      <c r="F109" s="31" t="s">
        <v>649</v>
      </c>
      <c r="G109" s="1"/>
      <c r="L109" s="1"/>
      <c r="M109" s="194"/>
      <c r="N109" s="214"/>
      <c r="O109" s="215"/>
      <c r="P109" s="216"/>
      <c r="Q109" s="216"/>
      <c r="R109" s="217"/>
    </row>
    <row r="110" spans="1:18" x14ac:dyDescent="0.25">
      <c r="A110" s="151">
        <v>6.9082211726759823E-2</v>
      </c>
      <c r="B110" s="31">
        <f t="shared" si="12"/>
        <v>0</v>
      </c>
      <c r="C110" s="151">
        <v>6.0612664448373141E-2</v>
      </c>
      <c r="D110" s="32">
        <f t="shared" si="13"/>
        <v>6.0612664448373144</v>
      </c>
      <c r="E110" s="31">
        <v>-29</v>
      </c>
      <c r="F110" s="31" t="s">
        <v>649</v>
      </c>
      <c r="G110" s="1"/>
      <c r="L110" s="1"/>
      <c r="M110" s="194"/>
      <c r="N110" s="214"/>
      <c r="O110" s="215"/>
      <c r="P110" s="216"/>
      <c r="Q110" s="216"/>
      <c r="R110" s="217"/>
    </row>
    <row r="111" spans="1:18" x14ac:dyDescent="0.25">
      <c r="A111" s="151">
        <v>-6.9082211726759823E-2</v>
      </c>
      <c r="B111" s="31">
        <f t="shared" si="12"/>
        <v>1</v>
      </c>
      <c r="C111" s="151">
        <v>-6.0612664448373141E-2</v>
      </c>
      <c r="D111" s="32">
        <f t="shared" si="13"/>
        <v>-6.0612664448373144</v>
      </c>
      <c r="E111" s="31">
        <v>29</v>
      </c>
      <c r="F111" s="31" t="s">
        <v>651</v>
      </c>
      <c r="G111" s="1"/>
      <c r="L111" s="1"/>
      <c r="M111" s="194"/>
      <c r="N111" s="214"/>
      <c r="O111" s="215"/>
      <c r="P111" s="216"/>
      <c r="Q111" s="216"/>
      <c r="R111" s="217"/>
    </row>
    <row r="112" spans="1:18" x14ac:dyDescent="0.25">
      <c r="A112" s="151">
        <v>-0.17847945811837568</v>
      </c>
      <c r="B112" s="31">
        <f t="shared" si="12"/>
        <v>1</v>
      </c>
      <c r="C112" s="151">
        <v>-0.1606315123065381</v>
      </c>
      <c r="D112" s="32">
        <f t="shared" si="13"/>
        <v>-16.063151230653812</v>
      </c>
      <c r="E112" s="31">
        <v>7</v>
      </c>
      <c r="F112" s="31" t="s">
        <v>651</v>
      </c>
      <c r="G112" s="1"/>
      <c r="L112" s="1"/>
      <c r="M112" s="194"/>
      <c r="N112" s="214"/>
      <c r="O112" s="215"/>
      <c r="P112" s="216"/>
      <c r="Q112" s="216"/>
      <c r="R112" s="217"/>
    </row>
    <row r="113" spans="1:18" x14ac:dyDescent="0.25">
      <c r="A113" s="151">
        <v>0.17847945811837568</v>
      </c>
      <c r="B113" s="31">
        <f t="shared" si="12"/>
        <v>0</v>
      </c>
      <c r="C113" s="151">
        <v>0.1606315123065381</v>
      </c>
      <c r="D113" s="32">
        <f t="shared" si="13"/>
        <v>16.063151230653812</v>
      </c>
      <c r="E113" s="31">
        <v>-7</v>
      </c>
      <c r="F113" s="31" t="s">
        <v>649</v>
      </c>
      <c r="G113" s="1"/>
      <c r="L113" s="1"/>
      <c r="M113" s="194"/>
      <c r="N113" s="214"/>
      <c r="O113" s="215"/>
      <c r="P113" s="216"/>
      <c r="Q113" s="216"/>
      <c r="R113" s="217"/>
    </row>
    <row r="114" spans="1:18" x14ac:dyDescent="0.25">
      <c r="A114" s="151">
        <v>0.23177381858526702</v>
      </c>
      <c r="B114" s="31">
        <f t="shared" si="12"/>
        <v>0</v>
      </c>
      <c r="C114" s="151">
        <v>0.20859643672674028</v>
      </c>
      <c r="D114" s="32">
        <f t="shared" si="13"/>
        <v>20.859643672674029</v>
      </c>
      <c r="E114" s="31">
        <v>-23</v>
      </c>
      <c r="F114" s="31" t="s">
        <v>649</v>
      </c>
      <c r="G114" s="1"/>
      <c r="L114" s="1"/>
      <c r="M114" s="194"/>
      <c r="N114" s="214"/>
      <c r="O114" s="215"/>
      <c r="P114" s="216"/>
      <c r="Q114" s="216"/>
      <c r="R114" s="217"/>
    </row>
    <row r="115" spans="1:18" x14ac:dyDescent="0.25">
      <c r="A115" s="151">
        <v>-0.23177381858526702</v>
      </c>
      <c r="B115" s="31">
        <f t="shared" si="12"/>
        <v>1</v>
      </c>
      <c r="C115" s="151">
        <v>-0.20859643672674028</v>
      </c>
      <c r="D115" s="32">
        <f t="shared" si="13"/>
        <v>-20.859643672674029</v>
      </c>
      <c r="E115" s="31">
        <v>23</v>
      </c>
      <c r="F115" s="31" t="s">
        <v>651</v>
      </c>
      <c r="G115" s="1"/>
      <c r="L115" s="1"/>
      <c r="M115" s="194"/>
      <c r="N115" s="214"/>
      <c r="O115" s="215"/>
      <c r="P115" s="216"/>
      <c r="Q115" s="216"/>
      <c r="R115" s="217"/>
    </row>
    <row r="116" spans="1:18" x14ac:dyDescent="0.25">
      <c r="A116" s="151">
        <v>-0.11114830370041137</v>
      </c>
      <c r="B116" s="31">
        <f t="shared" si="12"/>
        <v>0</v>
      </c>
      <c r="C116" s="151">
        <v>-0.1300302228653579</v>
      </c>
      <c r="D116" s="32">
        <f t="shared" si="13"/>
        <v>-13.00302228653579</v>
      </c>
      <c r="E116" s="31">
        <v>-6</v>
      </c>
      <c r="F116" s="31" t="s">
        <v>649</v>
      </c>
      <c r="G116" s="1"/>
      <c r="L116" s="1"/>
      <c r="M116" s="194"/>
      <c r="N116" s="214"/>
      <c r="O116" s="215"/>
      <c r="P116" s="216"/>
      <c r="Q116" s="216"/>
      <c r="R116" s="217"/>
    </row>
    <row r="117" spans="1:18" x14ac:dyDescent="0.25">
      <c r="A117" s="151">
        <v>0.11114830370041137</v>
      </c>
      <c r="B117" s="31">
        <f t="shared" si="12"/>
        <v>1</v>
      </c>
      <c r="C117" s="151">
        <v>0.1300302228653579</v>
      </c>
      <c r="D117" s="32">
        <f t="shared" si="13"/>
        <v>13.00302228653579</v>
      </c>
      <c r="E117" s="31">
        <v>6</v>
      </c>
      <c r="F117" s="31" t="s">
        <v>651</v>
      </c>
      <c r="G117" s="1"/>
      <c r="L117" s="1"/>
      <c r="M117" s="194"/>
      <c r="N117" s="214"/>
      <c r="O117" s="215"/>
      <c r="P117" s="216"/>
      <c r="Q117" s="216"/>
      <c r="R117" s="217"/>
    </row>
    <row r="118" spans="1:18" x14ac:dyDescent="0.25">
      <c r="A118" s="151">
        <v>0.24756985050849448</v>
      </c>
      <c r="B118" s="31">
        <f t="shared" si="12"/>
        <v>0</v>
      </c>
      <c r="C118" s="151">
        <v>0.21255521478181089</v>
      </c>
      <c r="D118" s="32">
        <f t="shared" si="13"/>
        <v>21.255521478181088</v>
      </c>
      <c r="E118" s="31">
        <v>4</v>
      </c>
      <c r="F118" s="31" t="s">
        <v>649</v>
      </c>
      <c r="G118" s="1"/>
      <c r="L118" s="1"/>
      <c r="M118" s="194"/>
      <c r="N118" s="214"/>
      <c r="O118" s="215"/>
      <c r="P118" s="216"/>
      <c r="Q118" s="216"/>
      <c r="R118" s="217"/>
    </row>
    <row r="119" spans="1:18" x14ac:dyDescent="0.25">
      <c r="A119" s="151">
        <v>-0.24756985050849448</v>
      </c>
      <c r="B119" s="31">
        <f t="shared" si="12"/>
        <v>1</v>
      </c>
      <c r="C119" s="151">
        <v>-0.21255521478181089</v>
      </c>
      <c r="D119" s="32">
        <f t="shared" si="13"/>
        <v>-21.255521478181088</v>
      </c>
      <c r="E119" s="31">
        <v>-4</v>
      </c>
      <c r="F119" s="31" t="s">
        <v>651</v>
      </c>
      <c r="G119" s="1"/>
      <c r="L119" s="1"/>
      <c r="M119" s="194"/>
      <c r="N119" s="214"/>
      <c r="O119" s="215"/>
      <c r="P119" s="216"/>
      <c r="Q119" s="216"/>
      <c r="R119" s="217"/>
    </row>
    <row r="120" spans="1:18" x14ac:dyDescent="0.25">
      <c r="A120" s="151">
        <v>-0.43824796371364927</v>
      </c>
      <c r="B120" s="31">
        <f t="shared" si="12"/>
        <v>1</v>
      </c>
      <c r="C120" s="151">
        <v>-0.39442316734228433</v>
      </c>
      <c r="D120" s="32">
        <f t="shared" si="13"/>
        <v>-39.442316734228434</v>
      </c>
      <c r="E120" s="31">
        <v>-22</v>
      </c>
      <c r="F120" s="31" t="s">
        <v>651</v>
      </c>
      <c r="G120" s="1"/>
      <c r="L120" s="1"/>
      <c r="M120" s="194"/>
      <c r="N120" s="214"/>
      <c r="O120" s="215"/>
      <c r="P120" s="216"/>
      <c r="Q120" s="216"/>
      <c r="R120" s="217"/>
    </row>
    <row r="121" spans="1:18" x14ac:dyDescent="0.25">
      <c r="A121" s="151">
        <v>0.43824796371364927</v>
      </c>
      <c r="B121" s="31">
        <f t="shared" si="12"/>
        <v>0</v>
      </c>
      <c r="C121" s="151">
        <v>0.39442316734228433</v>
      </c>
      <c r="D121" s="32">
        <f t="shared" si="13"/>
        <v>39.442316734228434</v>
      </c>
      <c r="E121" s="31">
        <v>22</v>
      </c>
      <c r="F121" s="31" t="s">
        <v>649</v>
      </c>
      <c r="G121" s="1"/>
      <c r="L121" s="1"/>
      <c r="M121" s="194"/>
      <c r="N121" s="214"/>
      <c r="O121" s="215"/>
      <c r="P121" s="216"/>
      <c r="Q121" s="216"/>
      <c r="R121" s="217"/>
    </row>
    <row r="122" spans="1:18" x14ac:dyDescent="0.25">
      <c r="A122" s="151">
        <v>0.33919471857792227</v>
      </c>
      <c r="B122" s="31">
        <f t="shared" si="12"/>
        <v>0</v>
      </c>
      <c r="C122" s="151">
        <v>0.30527524672013007</v>
      </c>
      <c r="D122" s="32">
        <f t="shared" si="13"/>
        <v>30.527524672013008</v>
      </c>
      <c r="E122" s="31">
        <v>12</v>
      </c>
      <c r="F122" s="31" t="s">
        <v>649</v>
      </c>
      <c r="G122" s="1"/>
      <c r="L122" s="1"/>
      <c r="M122" s="194"/>
      <c r="N122" s="214"/>
      <c r="O122" s="215"/>
      <c r="P122" s="216"/>
      <c r="Q122" s="216"/>
      <c r="R122" s="217"/>
    </row>
    <row r="123" spans="1:18" x14ac:dyDescent="0.25">
      <c r="A123" s="151">
        <v>-0.33919471857792227</v>
      </c>
      <c r="B123" s="31">
        <f t="shared" si="12"/>
        <v>1</v>
      </c>
      <c r="C123" s="151">
        <v>-0.30527524672013007</v>
      </c>
      <c r="D123" s="32">
        <f t="shared" si="13"/>
        <v>-30.527524672013008</v>
      </c>
      <c r="E123" s="31">
        <v>-12</v>
      </c>
      <c r="F123" s="31" t="s">
        <v>651</v>
      </c>
      <c r="G123" s="1"/>
      <c r="L123" s="1"/>
      <c r="M123" s="194"/>
      <c r="N123" s="214"/>
      <c r="O123" s="215"/>
      <c r="P123" s="216"/>
      <c r="Q123" s="216"/>
      <c r="R123" s="217"/>
    </row>
    <row r="124" spans="1:18" x14ac:dyDescent="0.25">
      <c r="A124" s="151">
        <v>-0.66691408832917942</v>
      </c>
      <c r="B124" s="31">
        <f t="shared" si="12"/>
        <v>1</v>
      </c>
      <c r="C124" s="151">
        <v>-0.6002226794962614</v>
      </c>
      <c r="D124" s="32">
        <f t="shared" si="13"/>
        <v>-60.022267949626141</v>
      </c>
      <c r="E124" s="31">
        <v>-3</v>
      </c>
      <c r="F124" s="31" t="s">
        <v>651</v>
      </c>
      <c r="G124" s="1"/>
      <c r="L124" s="1"/>
      <c r="M124" s="194"/>
      <c r="N124" s="214"/>
      <c r="O124" s="215"/>
      <c r="P124" s="216"/>
      <c r="Q124" s="216"/>
      <c r="R124" s="217"/>
    </row>
    <row r="125" spans="1:18" x14ac:dyDescent="0.25">
      <c r="A125" s="151">
        <v>0.66691408832917942</v>
      </c>
      <c r="B125" s="31">
        <f t="shared" si="12"/>
        <v>0</v>
      </c>
      <c r="C125" s="151">
        <v>0.6002226794962614</v>
      </c>
      <c r="D125" s="32">
        <f t="shared" si="13"/>
        <v>60.022267949626141</v>
      </c>
      <c r="E125" s="31">
        <v>3</v>
      </c>
      <c r="F125" s="31" t="s">
        <v>649</v>
      </c>
      <c r="G125" s="1"/>
      <c r="L125" s="1"/>
      <c r="M125" s="194"/>
      <c r="N125" s="214"/>
      <c r="O125" s="215"/>
      <c r="P125" s="216"/>
      <c r="Q125" s="216"/>
      <c r="R125" s="217"/>
    </row>
    <row r="126" spans="1:18" x14ac:dyDescent="0.25">
      <c r="A126" s="151">
        <v>0.31030633117540962</v>
      </c>
      <c r="B126" s="31">
        <f t="shared" si="12"/>
        <v>1</v>
      </c>
      <c r="C126" s="151">
        <v>0.34133696429295057</v>
      </c>
      <c r="D126" s="32">
        <f t="shared" si="13"/>
        <v>34.133696429295057</v>
      </c>
      <c r="E126" s="31">
        <v>2</v>
      </c>
      <c r="F126" s="31" t="s">
        <v>651</v>
      </c>
      <c r="G126" s="1"/>
      <c r="L126" s="1"/>
      <c r="M126" s="194"/>
      <c r="N126" s="214"/>
      <c r="O126" s="215"/>
      <c r="P126" s="216"/>
      <c r="Q126" s="216"/>
      <c r="R126" s="217"/>
    </row>
    <row r="127" spans="1:18" x14ac:dyDescent="0.25">
      <c r="A127" s="151">
        <v>-0.31030633117540962</v>
      </c>
      <c r="B127" s="31">
        <f t="shared" si="12"/>
        <v>0</v>
      </c>
      <c r="C127" s="151">
        <v>-0.34133696429295057</v>
      </c>
      <c r="D127" s="32">
        <f t="shared" si="13"/>
        <v>-34.133696429295057</v>
      </c>
      <c r="E127" s="31">
        <v>-2</v>
      </c>
      <c r="F127" s="31" t="s">
        <v>649</v>
      </c>
      <c r="G127" s="1"/>
      <c r="L127" s="1"/>
      <c r="M127" s="194"/>
      <c r="N127" s="214"/>
      <c r="O127" s="215"/>
      <c r="P127" s="216"/>
      <c r="Q127" s="216"/>
      <c r="R127" s="217"/>
    </row>
    <row r="128" spans="1:18" x14ac:dyDescent="0.25">
      <c r="A128" s="151">
        <v>0.26613086952079262</v>
      </c>
      <c r="B128" s="31">
        <f t="shared" si="12"/>
        <v>1</v>
      </c>
      <c r="C128" s="151">
        <v>0.29274395647287188</v>
      </c>
      <c r="D128" s="32">
        <f t="shared" si="13"/>
        <v>29.274395647287189</v>
      </c>
      <c r="E128" s="31">
        <v>1</v>
      </c>
      <c r="F128" s="31" t="s">
        <v>651</v>
      </c>
      <c r="G128" s="1"/>
    </row>
    <row r="129" spans="1:7" x14ac:dyDescent="0.25">
      <c r="A129" s="151">
        <v>-0.26613086952079262</v>
      </c>
      <c r="B129" s="31">
        <f t="shared" si="12"/>
        <v>0</v>
      </c>
      <c r="C129" s="151">
        <v>-0.29274395647287188</v>
      </c>
      <c r="D129" s="32">
        <f t="shared" si="13"/>
        <v>-29.274395647287189</v>
      </c>
      <c r="E129" s="31">
        <v>-1</v>
      </c>
      <c r="F129" s="31" t="s">
        <v>649</v>
      </c>
      <c r="G129" s="1"/>
    </row>
    <row r="130" spans="1:7" x14ac:dyDescent="0.25">
      <c r="A130" s="151">
        <v>6.4329770414424475E-2</v>
      </c>
      <c r="B130" s="31">
        <f t="shared" si="12"/>
        <v>1</v>
      </c>
      <c r="C130" s="151">
        <v>0.11014969865698673</v>
      </c>
      <c r="D130" s="32">
        <f t="shared" si="13"/>
        <v>11.014969865698673</v>
      </c>
      <c r="E130" s="31">
        <v>-5</v>
      </c>
      <c r="F130" s="31" t="s">
        <v>651</v>
      </c>
      <c r="G130" s="1"/>
    </row>
    <row r="131" spans="1:7" x14ac:dyDescent="0.25">
      <c r="A131" s="151">
        <v>-6.4329770414424475E-2</v>
      </c>
      <c r="B131" s="31">
        <f t="shared" ref="B131:B194" si="15">IF(F131="H",1,0)</f>
        <v>0</v>
      </c>
      <c r="C131" s="151">
        <v>-0.11014969865698673</v>
      </c>
      <c r="D131" s="32">
        <f t="shared" ref="D131:D194" si="16">C131*100</f>
        <v>-11.014969865698673</v>
      </c>
      <c r="E131" s="31">
        <v>5</v>
      </c>
      <c r="F131" s="31" t="s">
        <v>649</v>
      </c>
      <c r="G131" s="1"/>
    </row>
    <row r="132" spans="1:7" x14ac:dyDescent="0.25">
      <c r="A132" s="151">
        <v>-0.25315545393989597</v>
      </c>
      <c r="B132" s="31">
        <f t="shared" si="15"/>
        <v>1</v>
      </c>
      <c r="C132" s="151">
        <v>-0.22783990854590633</v>
      </c>
      <c r="D132" s="32">
        <f t="shared" si="16"/>
        <v>-22.783990854590634</v>
      </c>
      <c r="E132" s="31">
        <v>14</v>
      </c>
      <c r="F132" s="31" t="s">
        <v>651</v>
      </c>
      <c r="G132" s="1"/>
    </row>
    <row r="133" spans="1:7" x14ac:dyDescent="0.25">
      <c r="A133" s="151">
        <v>0.25315545393989597</v>
      </c>
      <c r="B133" s="31">
        <f t="shared" si="15"/>
        <v>0</v>
      </c>
      <c r="C133" s="151">
        <v>0.22783990854590633</v>
      </c>
      <c r="D133" s="32">
        <f t="shared" si="16"/>
        <v>22.783990854590634</v>
      </c>
      <c r="E133" s="31">
        <v>-14</v>
      </c>
      <c r="F133" s="31" t="s">
        <v>649</v>
      </c>
      <c r="G133" s="1"/>
    </row>
    <row r="134" spans="1:7" x14ac:dyDescent="0.25">
      <c r="A134" s="151">
        <v>1.2850927491072117E-2</v>
      </c>
      <c r="B134" s="31">
        <f t="shared" si="15"/>
        <v>1</v>
      </c>
      <c r="C134" s="151">
        <v>1.6326977620801091E-2</v>
      </c>
      <c r="D134" s="32">
        <f t="shared" si="16"/>
        <v>1.6326977620801091</v>
      </c>
      <c r="E134" s="31">
        <v>-23</v>
      </c>
      <c r="F134" s="31" t="s">
        <v>651</v>
      </c>
      <c r="G134" s="1"/>
    </row>
    <row r="135" spans="1:7" x14ac:dyDescent="0.25">
      <c r="A135" s="151">
        <v>-1.2850927491072117E-2</v>
      </c>
      <c r="B135" s="31">
        <f t="shared" si="15"/>
        <v>0</v>
      </c>
      <c r="C135" s="151">
        <v>-1.6326977620801091E-2</v>
      </c>
      <c r="D135" s="32">
        <f t="shared" si="16"/>
        <v>-1.6326977620801091</v>
      </c>
      <c r="E135" s="31">
        <v>23</v>
      </c>
      <c r="F135" s="31" t="s">
        <v>649</v>
      </c>
      <c r="G135" s="1"/>
    </row>
    <row r="136" spans="1:7" x14ac:dyDescent="0.25">
      <c r="A136" s="151">
        <v>0.13830634193229607</v>
      </c>
      <c r="B136" s="31">
        <f t="shared" si="15"/>
        <v>1</v>
      </c>
      <c r="C136" s="151">
        <v>0.15213697612552568</v>
      </c>
      <c r="D136" s="32">
        <f t="shared" si="16"/>
        <v>15.213697612552568</v>
      </c>
      <c r="E136" s="31">
        <v>-17</v>
      </c>
      <c r="F136" s="31" t="s">
        <v>651</v>
      </c>
      <c r="G136" s="1"/>
    </row>
    <row r="137" spans="1:7" x14ac:dyDescent="0.25">
      <c r="A137" s="151">
        <v>-0.13830634193229607</v>
      </c>
      <c r="B137" s="31">
        <f t="shared" si="15"/>
        <v>0</v>
      </c>
      <c r="C137" s="151">
        <v>-0.15213697612552568</v>
      </c>
      <c r="D137" s="32">
        <f t="shared" si="16"/>
        <v>-15.213697612552568</v>
      </c>
      <c r="E137" s="31">
        <v>17</v>
      </c>
      <c r="F137" s="31" t="s">
        <v>649</v>
      </c>
      <c r="G137" s="1"/>
    </row>
    <row r="138" spans="1:7" x14ac:dyDescent="0.25">
      <c r="A138" s="151">
        <v>-0.44769418790284587</v>
      </c>
      <c r="B138" s="31">
        <f t="shared" si="15"/>
        <v>1</v>
      </c>
      <c r="C138" s="151">
        <v>-0.40292476911256125</v>
      </c>
      <c r="D138" s="32">
        <f t="shared" si="16"/>
        <v>-40.292476911256124</v>
      </c>
      <c r="E138" s="31">
        <v>7</v>
      </c>
      <c r="F138" s="31" t="s">
        <v>651</v>
      </c>
      <c r="G138" s="1"/>
    </row>
    <row r="139" spans="1:7" x14ac:dyDescent="0.25">
      <c r="A139" s="151">
        <v>0.44769418790284587</v>
      </c>
      <c r="B139" s="31">
        <f t="shared" si="15"/>
        <v>0</v>
      </c>
      <c r="C139" s="151">
        <v>0.40292476911256125</v>
      </c>
      <c r="D139" s="32">
        <f t="shared" si="16"/>
        <v>40.292476911256124</v>
      </c>
      <c r="E139" s="31">
        <v>-7</v>
      </c>
      <c r="F139" s="31" t="s">
        <v>649</v>
      </c>
      <c r="G139" s="1"/>
    </row>
    <row r="140" spans="1:7" x14ac:dyDescent="0.25">
      <c r="A140" s="151">
        <v>6.9210364169665792E-2</v>
      </c>
      <c r="B140" s="31">
        <f t="shared" si="15"/>
        <v>1</v>
      </c>
      <c r="C140" s="151">
        <v>8.4382163169263918E-2</v>
      </c>
      <c r="D140" s="32">
        <f t="shared" si="16"/>
        <v>8.4382163169263915</v>
      </c>
      <c r="E140" s="31">
        <v>-8</v>
      </c>
      <c r="F140" s="31" t="s">
        <v>651</v>
      </c>
      <c r="G140" s="1"/>
    </row>
    <row r="141" spans="1:7" x14ac:dyDescent="0.25">
      <c r="A141" s="151">
        <v>-6.9210364169665792E-2</v>
      </c>
      <c r="B141" s="31">
        <f t="shared" si="15"/>
        <v>0</v>
      </c>
      <c r="C141" s="151">
        <v>-8.4382163169263918E-2</v>
      </c>
      <c r="D141" s="32">
        <f t="shared" si="16"/>
        <v>-8.4382163169263915</v>
      </c>
      <c r="E141" s="31">
        <v>8</v>
      </c>
      <c r="F141" s="31" t="s">
        <v>649</v>
      </c>
      <c r="G141" s="1"/>
    </row>
    <row r="142" spans="1:7" x14ac:dyDescent="0.25">
      <c r="A142" s="151">
        <v>9.5750474663950438E-2</v>
      </c>
      <c r="B142" s="31">
        <f t="shared" si="15"/>
        <v>0</v>
      </c>
      <c r="C142" s="151">
        <v>8.2386721792278295E-2</v>
      </c>
      <c r="D142" s="32">
        <f t="shared" si="16"/>
        <v>8.2386721792278301</v>
      </c>
      <c r="E142" s="31">
        <v>4</v>
      </c>
      <c r="F142" s="31" t="s">
        <v>649</v>
      </c>
      <c r="G142" s="1"/>
    </row>
    <row r="143" spans="1:7" x14ac:dyDescent="0.25">
      <c r="A143" s="151">
        <v>-9.5750474663950438E-2</v>
      </c>
      <c r="B143" s="31">
        <f t="shared" si="15"/>
        <v>1</v>
      </c>
      <c r="C143" s="151">
        <v>-8.2386721792278295E-2</v>
      </c>
      <c r="D143" s="32">
        <f t="shared" si="16"/>
        <v>-8.2386721792278301</v>
      </c>
      <c r="E143" s="31">
        <v>-4</v>
      </c>
      <c r="F143" s="31" t="s">
        <v>651</v>
      </c>
      <c r="G143" s="1"/>
    </row>
    <row r="144" spans="1:7" x14ac:dyDescent="0.25">
      <c r="A144" s="151">
        <v>0.32758132267365236</v>
      </c>
      <c r="B144" s="31">
        <f t="shared" si="15"/>
        <v>0</v>
      </c>
      <c r="C144" s="151">
        <v>0.29482319040628713</v>
      </c>
      <c r="D144" s="32">
        <f t="shared" si="16"/>
        <v>29.482319040628713</v>
      </c>
      <c r="E144" s="31">
        <v>-4</v>
      </c>
      <c r="F144" s="31" t="s">
        <v>649</v>
      </c>
      <c r="G144" s="1"/>
    </row>
    <row r="145" spans="1:7" x14ac:dyDescent="0.25">
      <c r="A145" s="151">
        <v>-0.32758132267365236</v>
      </c>
      <c r="B145" s="31">
        <f t="shared" si="15"/>
        <v>1</v>
      </c>
      <c r="C145" s="151">
        <v>-0.29482319040628713</v>
      </c>
      <c r="D145" s="32">
        <f t="shared" si="16"/>
        <v>-29.482319040628713</v>
      </c>
      <c r="E145" s="31">
        <v>4</v>
      </c>
      <c r="F145" s="31" t="s">
        <v>651</v>
      </c>
      <c r="G145" s="1"/>
    </row>
    <row r="146" spans="1:7" x14ac:dyDescent="0.25">
      <c r="A146" s="151">
        <v>-0.41776639541110228</v>
      </c>
      <c r="B146" s="31">
        <f t="shared" si="15"/>
        <v>1</v>
      </c>
      <c r="C146" s="151">
        <v>-0.37598975586999195</v>
      </c>
      <c r="D146" s="32">
        <f t="shared" si="16"/>
        <v>-37.598975586999195</v>
      </c>
      <c r="E146" s="31">
        <v>2</v>
      </c>
      <c r="F146" s="31" t="s">
        <v>651</v>
      </c>
      <c r="G146" s="1"/>
    </row>
    <row r="147" spans="1:7" x14ac:dyDescent="0.25">
      <c r="A147" s="151">
        <v>0.41776639541110228</v>
      </c>
      <c r="B147" s="31">
        <f t="shared" si="15"/>
        <v>0</v>
      </c>
      <c r="C147" s="151">
        <v>0.37598975586999195</v>
      </c>
      <c r="D147" s="32">
        <f t="shared" si="16"/>
        <v>37.598975586999195</v>
      </c>
      <c r="E147" s="31">
        <v>-2</v>
      </c>
      <c r="F147" s="31" t="s">
        <v>649</v>
      </c>
      <c r="G147" s="1"/>
    </row>
    <row r="148" spans="1:7" x14ac:dyDescent="0.25">
      <c r="A148" s="151">
        <v>-0.11509439226786214</v>
      </c>
      <c r="B148" s="31">
        <f t="shared" si="15"/>
        <v>0</v>
      </c>
      <c r="C148" s="151">
        <v>-0.1600265860315539</v>
      </c>
      <c r="D148" s="32">
        <f t="shared" si="16"/>
        <v>-16.002658603155389</v>
      </c>
      <c r="E148" s="31">
        <v>-14</v>
      </c>
      <c r="F148" s="31" t="s">
        <v>649</v>
      </c>
      <c r="G148" s="1"/>
    </row>
    <row r="149" spans="1:7" x14ac:dyDescent="0.25">
      <c r="A149" s="151">
        <v>0.11509439226786214</v>
      </c>
      <c r="B149" s="31">
        <f t="shared" si="15"/>
        <v>1</v>
      </c>
      <c r="C149" s="151">
        <v>0.1600265860315539</v>
      </c>
      <c r="D149" s="32">
        <f t="shared" si="16"/>
        <v>16.002658603155389</v>
      </c>
      <c r="E149" s="31">
        <v>14</v>
      </c>
      <c r="F149" s="31" t="s">
        <v>651</v>
      </c>
      <c r="G149" s="1"/>
    </row>
    <row r="150" spans="1:7" x14ac:dyDescent="0.25">
      <c r="A150" s="151">
        <v>-0.22103256261738718</v>
      </c>
      <c r="B150" s="31">
        <f t="shared" si="15"/>
        <v>0</v>
      </c>
      <c r="C150" s="151">
        <v>-0.24313581887912591</v>
      </c>
      <c r="D150" s="32">
        <f t="shared" si="16"/>
        <v>-24.313581887912591</v>
      </c>
      <c r="E150" s="31">
        <v>-10</v>
      </c>
      <c r="F150" s="31" t="s">
        <v>649</v>
      </c>
      <c r="G150" s="1"/>
    </row>
    <row r="151" spans="1:7" x14ac:dyDescent="0.25">
      <c r="A151" s="151">
        <v>0.22103256261738718</v>
      </c>
      <c r="B151" s="31">
        <f t="shared" si="15"/>
        <v>1</v>
      </c>
      <c r="C151" s="151">
        <v>0.24313581887912591</v>
      </c>
      <c r="D151" s="32">
        <f t="shared" si="16"/>
        <v>24.313581887912591</v>
      </c>
      <c r="E151" s="31">
        <v>10</v>
      </c>
      <c r="F151" s="31" t="s">
        <v>651</v>
      </c>
      <c r="G151" s="1"/>
    </row>
    <row r="152" spans="1:7" x14ac:dyDescent="0.25">
      <c r="A152" s="151">
        <v>0.2480804953544572</v>
      </c>
      <c r="B152" s="31">
        <f t="shared" si="15"/>
        <v>0</v>
      </c>
      <c r="C152" s="151">
        <v>0.18538039557265104</v>
      </c>
      <c r="D152" s="32">
        <f t="shared" si="16"/>
        <v>18.538039557265105</v>
      </c>
      <c r="E152" s="31">
        <v>4</v>
      </c>
      <c r="F152" s="31" t="s">
        <v>649</v>
      </c>
      <c r="G152" s="1"/>
    </row>
    <row r="153" spans="1:7" x14ac:dyDescent="0.25">
      <c r="A153" s="151">
        <v>-0.2480804953544572</v>
      </c>
      <c r="B153" s="31">
        <f t="shared" si="15"/>
        <v>1</v>
      </c>
      <c r="C153" s="151">
        <v>-0.18538039557265104</v>
      </c>
      <c r="D153" s="32">
        <f t="shared" si="16"/>
        <v>-18.538039557265105</v>
      </c>
      <c r="E153" s="31">
        <v>-4</v>
      </c>
      <c r="F153" s="31" t="s">
        <v>651</v>
      </c>
      <c r="G153" s="1"/>
    </row>
    <row r="154" spans="1:7" x14ac:dyDescent="0.25">
      <c r="A154" s="151">
        <v>-0.16970022129835927</v>
      </c>
      <c r="B154" s="31">
        <f t="shared" si="15"/>
        <v>0</v>
      </c>
      <c r="C154" s="151">
        <v>-0.22419799278679314</v>
      </c>
      <c r="D154" s="32">
        <f t="shared" si="16"/>
        <v>-22.419799278679314</v>
      </c>
      <c r="E154" s="31">
        <v>-9</v>
      </c>
      <c r="F154" s="31" t="s">
        <v>649</v>
      </c>
      <c r="G154" s="1"/>
    </row>
    <row r="155" spans="1:7" x14ac:dyDescent="0.25">
      <c r="A155" s="151">
        <v>0.16970022129835927</v>
      </c>
      <c r="B155" s="31">
        <f t="shared" si="15"/>
        <v>1</v>
      </c>
      <c r="C155" s="151">
        <v>0.22419799278679314</v>
      </c>
      <c r="D155" s="32">
        <f t="shared" si="16"/>
        <v>22.419799278679314</v>
      </c>
      <c r="E155" s="31">
        <v>9</v>
      </c>
      <c r="F155" s="31" t="s">
        <v>651</v>
      </c>
      <c r="G155" s="1"/>
    </row>
    <row r="156" spans="1:7" x14ac:dyDescent="0.25">
      <c r="A156" s="151">
        <v>-0.11532254174522086</v>
      </c>
      <c r="B156" s="31">
        <f t="shared" si="15"/>
        <v>0</v>
      </c>
      <c r="C156" s="151">
        <v>-0.12685479591974297</v>
      </c>
      <c r="D156" s="32">
        <f t="shared" si="16"/>
        <v>-12.685479591974296</v>
      </c>
      <c r="E156" s="31">
        <v>-3</v>
      </c>
      <c r="F156" s="31" t="s">
        <v>649</v>
      </c>
      <c r="G156" s="1"/>
    </row>
    <row r="157" spans="1:7" x14ac:dyDescent="0.25">
      <c r="A157" s="151">
        <v>0.11532254174522086</v>
      </c>
      <c r="B157" s="31">
        <f t="shared" si="15"/>
        <v>1</v>
      </c>
      <c r="C157" s="151">
        <v>0.12685479591974297</v>
      </c>
      <c r="D157" s="32">
        <f t="shared" si="16"/>
        <v>12.685479591974296</v>
      </c>
      <c r="E157" s="31">
        <v>3</v>
      </c>
      <c r="F157" s="31" t="s">
        <v>651</v>
      </c>
      <c r="G157" s="1"/>
    </row>
    <row r="158" spans="1:7" x14ac:dyDescent="0.25">
      <c r="A158" s="151">
        <v>-8.2448523459762973E-2</v>
      </c>
      <c r="B158" s="31">
        <f t="shared" si="15"/>
        <v>1</v>
      </c>
      <c r="C158" s="151">
        <v>-4.4327498357668027E-2</v>
      </c>
      <c r="D158" s="32">
        <f t="shared" si="16"/>
        <v>-4.4327498357668027</v>
      </c>
      <c r="E158" s="31">
        <v>8</v>
      </c>
      <c r="F158" s="31" t="s">
        <v>651</v>
      </c>
      <c r="G158" s="1"/>
    </row>
    <row r="159" spans="1:7" x14ac:dyDescent="0.25">
      <c r="A159" s="151">
        <v>8.2448523459762973E-2</v>
      </c>
      <c r="B159" s="31">
        <f t="shared" si="15"/>
        <v>0</v>
      </c>
      <c r="C159" s="151">
        <v>4.4327498357668027E-2</v>
      </c>
      <c r="D159" s="32">
        <f t="shared" si="16"/>
        <v>4.4327498357668027</v>
      </c>
      <c r="E159" s="31">
        <v>-8</v>
      </c>
      <c r="F159" s="31" t="s">
        <v>649</v>
      </c>
      <c r="G159" s="1"/>
    </row>
    <row r="160" spans="1:7" x14ac:dyDescent="0.25">
      <c r="A160" s="151">
        <v>0.25015391070069637</v>
      </c>
      <c r="B160" s="31">
        <f t="shared" si="15"/>
        <v>1</v>
      </c>
      <c r="C160" s="151">
        <v>0.27516930177076604</v>
      </c>
      <c r="D160" s="32">
        <f t="shared" si="16"/>
        <v>27.516930177076603</v>
      </c>
      <c r="E160" s="31">
        <v>18</v>
      </c>
      <c r="F160" s="31" t="s">
        <v>651</v>
      </c>
      <c r="G160" s="1"/>
    </row>
    <row r="161" spans="1:7" x14ac:dyDescent="0.25">
      <c r="A161" s="151">
        <v>-0.25015391070069637</v>
      </c>
      <c r="B161" s="31">
        <f t="shared" si="15"/>
        <v>0</v>
      </c>
      <c r="C161" s="151">
        <v>-0.27516930177076604</v>
      </c>
      <c r="D161" s="32">
        <f t="shared" si="16"/>
        <v>-27.516930177076603</v>
      </c>
      <c r="E161" s="31">
        <v>-18</v>
      </c>
      <c r="F161" s="31" t="s">
        <v>649</v>
      </c>
      <c r="G161" s="1"/>
    </row>
    <row r="162" spans="1:7" x14ac:dyDescent="0.25">
      <c r="A162" s="151">
        <v>-0.181915956451178</v>
      </c>
      <c r="B162" s="31">
        <f t="shared" si="15"/>
        <v>0</v>
      </c>
      <c r="C162" s="151">
        <v>-0.21595713392183108</v>
      </c>
      <c r="D162" s="32">
        <f t="shared" si="16"/>
        <v>-21.595713392183107</v>
      </c>
      <c r="E162" s="31">
        <v>-9</v>
      </c>
      <c r="F162" s="31" t="s">
        <v>649</v>
      </c>
      <c r="G162" s="1"/>
    </row>
    <row r="163" spans="1:7" x14ac:dyDescent="0.25">
      <c r="A163" s="151">
        <v>0.181915956451178</v>
      </c>
      <c r="B163" s="31">
        <f t="shared" si="15"/>
        <v>1</v>
      </c>
      <c r="C163" s="151">
        <v>0.21595713392183108</v>
      </c>
      <c r="D163" s="32">
        <f t="shared" si="16"/>
        <v>21.595713392183107</v>
      </c>
      <c r="E163" s="31">
        <v>9</v>
      </c>
      <c r="F163" s="31" t="s">
        <v>651</v>
      </c>
      <c r="G163" s="1"/>
    </row>
    <row r="164" spans="1:7" x14ac:dyDescent="0.25">
      <c r="A164" s="151">
        <v>0.1092588612253378</v>
      </c>
      <c r="B164" s="31">
        <f t="shared" si="15"/>
        <v>0</v>
      </c>
      <c r="C164" s="151">
        <v>7.7333874431377167E-2</v>
      </c>
      <c r="D164" s="32">
        <f t="shared" si="16"/>
        <v>7.7333874431377163</v>
      </c>
      <c r="E164" s="31">
        <v>-2</v>
      </c>
      <c r="F164" s="31" t="s">
        <v>649</v>
      </c>
      <c r="G164" s="1"/>
    </row>
    <row r="165" spans="1:7" x14ac:dyDescent="0.25">
      <c r="A165" s="151">
        <v>-0.1092588612253378</v>
      </c>
      <c r="B165" s="31">
        <f t="shared" si="15"/>
        <v>1</v>
      </c>
      <c r="C165" s="151">
        <v>-7.7333874431377167E-2</v>
      </c>
      <c r="D165" s="32">
        <f t="shared" si="16"/>
        <v>-7.7333874431377163</v>
      </c>
      <c r="E165" s="31">
        <v>2</v>
      </c>
      <c r="F165" s="31" t="s">
        <v>651</v>
      </c>
      <c r="G165" s="1"/>
    </row>
    <row r="166" spans="1:7" x14ac:dyDescent="0.25">
      <c r="A166" s="151">
        <v>-0.48357492589948914</v>
      </c>
      <c r="B166" s="31">
        <f t="shared" si="15"/>
        <v>1</v>
      </c>
      <c r="C166" s="151">
        <v>-0.43521743330954021</v>
      </c>
      <c r="D166" s="32">
        <f t="shared" si="16"/>
        <v>-43.521743330954024</v>
      </c>
      <c r="E166" s="31">
        <v>18</v>
      </c>
      <c r="F166" s="31" t="s">
        <v>651</v>
      </c>
      <c r="G166" s="1"/>
    </row>
    <row r="167" spans="1:7" x14ac:dyDescent="0.25">
      <c r="A167" s="151">
        <v>0.48357492589948914</v>
      </c>
      <c r="B167" s="31">
        <f t="shared" si="15"/>
        <v>0</v>
      </c>
      <c r="C167" s="151">
        <v>0.43521743330954021</v>
      </c>
      <c r="D167" s="32">
        <f t="shared" si="16"/>
        <v>43.521743330954024</v>
      </c>
      <c r="E167" s="31">
        <v>-18</v>
      </c>
      <c r="F167" s="31" t="s">
        <v>649</v>
      </c>
      <c r="G167" s="1"/>
    </row>
    <row r="168" spans="1:7" x14ac:dyDescent="0.25">
      <c r="A168" s="151">
        <v>0.1331200986426489</v>
      </c>
      <c r="B168" s="31">
        <f t="shared" si="15"/>
        <v>1</v>
      </c>
      <c r="C168" s="151">
        <v>0.14643210850691379</v>
      </c>
      <c r="D168" s="32">
        <f t="shared" si="16"/>
        <v>14.643210850691379</v>
      </c>
      <c r="E168" s="31">
        <v>-6</v>
      </c>
      <c r="F168" s="31" t="s">
        <v>651</v>
      </c>
      <c r="G168" s="1"/>
    </row>
    <row r="169" spans="1:7" x14ac:dyDescent="0.25">
      <c r="A169" s="151">
        <v>-0.1331200986426489</v>
      </c>
      <c r="B169" s="31">
        <f t="shared" si="15"/>
        <v>0</v>
      </c>
      <c r="C169" s="151">
        <v>-0.14643210850691379</v>
      </c>
      <c r="D169" s="32">
        <f t="shared" si="16"/>
        <v>-14.643210850691379</v>
      </c>
      <c r="E169" s="31">
        <v>6</v>
      </c>
      <c r="F169" s="31" t="s">
        <v>649</v>
      </c>
      <c r="G169" s="1"/>
    </row>
    <row r="170" spans="1:7" x14ac:dyDescent="0.25">
      <c r="A170" s="151">
        <v>0.27214098941289494</v>
      </c>
      <c r="B170" s="31">
        <f t="shared" si="15"/>
        <v>1</v>
      </c>
      <c r="C170" s="151">
        <v>0.29935508835418445</v>
      </c>
      <c r="D170" s="32">
        <f t="shared" si="16"/>
        <v>29.935508835418446</v>
      </c>
      <c r="E170" s="31">
        <v>3</v>
      </c>
      <c r="F170" s="31" t="s">
        <v>651</v>
      </c>
      <c r="G170" s="1"/>
    </row>
    <row r="171" spans="1:7" x14ac:dyDescent="0.25">
      <c r="A171" s="151">
        <v>-0.27214098941289494</v>
      </c>
      <c r="B171" s="31">
        <f t="shared" si="15"/>
        <v>0</v>
      </c>
      <c r="C171" s="151">
        <v>-0.29935508835418445</v>
      </c>
      <c r="D171" s="32">
        <f t="shared" si="16"/>
        <v>-29.935508835418446</v>
      </c>
      <c r="E171" s="31">
        <v>-3</v>
      </c>
      <c r="F171" s="31" t="s">
        <v>649</v>
      </c>
      <c r="G171" s="1"/>
    </row>
    <row r="172" spans="1:7" x14ac:dyDescent="0.25">
      <c r="A172" s="151">
        <v>2.6372242754968203E-2</v>
      </c>
      <c r="B172" s="31">
        <f t="shared" si="15"/>
        <v>1</v>
      </c>
      <c r="C172" s="151">
        <v>3.5489528293413924E-2</v>
      </c>
      <c r="D172" s="32">
        <f t="shared" si="16"/>
        <v>3.5489528293413923</v>
      </c>
      <c r="E172" s="31">
        <v>-7</v>
      </c>
      <c r="F172" s="31" t="s">
        <v>651</v>
      </c>
      <c r="G172" s="1"/>
    </row>
    <row r="173" spans="1:7" x14ac:dyDescent="0.25">
      <c r="A173" s="151">
        <v>-2.6372242754968203E-2</v>
      </c>
      <c r="B173" s="31">
        <f t="shared" si="15"/>
        <v>0</v>
      </c>
      <c r="C173" s="151">
        <v>-3.5489528293413924E-2</v>
      </c>
      <c r="D173" s="32">
        <f t="shared" si="16"/>
        <v>-3.5489528293413923</v>
      </c>
      <c r="E173" s="31">
        <v>7</v>
      </c>
      <c r="F173" s="31" t="s">
        <v>649</v>
      </c>
      <c r="G173" s="1"/>
    </row>
    <row r="174" spans="1:7" x14ac:dyDescent="0.25">
      <c r="A174" s="151">
        <v>-0.15104954660048836</v>
      </c>
      <c r="B174" s="31">
        <f t="shared" si="15"/>
        <v>0</v>
      </c>
      <c r="C174" s="151">
        <v>-0.17661400815293077</v>
      </c>
      <c r="D174" s="32">
        <f t="shared" si="16"/>
        <v>-17.661400815293078</v>
      </c>
      <c r="E174" s="31">
        <v>-18</v>
      </c>
      <c r="F174" s="31" t="s">
        <v>649</v>
      </c>
      <c r="G174" s="1"/>
    </row>
    <row r="175" spans="1:7" x14ac:dyDescent="0.25">
      <c r="A175" s="151">
        <v>0.15104954660048836</v>
      </c>
      <c r="B175" s="31">
        <f t="shared" si="15"/>
        <v>1</v>
      </c>
      <c r="C175" s="151">
        <v>0.17661400815293077</v>
      </c>
      <c r="D175" s="32">
        <f t="shared" si="16"/>
        <v>17.661400815293078</v>
      </c>
      <c r="E175" s="31">
        <v>18</v>
      </c>
      <c r="F175" s="31" t="s">
        <v>651</v>
      </c>
      <c r="G175" s="1"/>
    </row>
    <row r="176" spans="1:7" x14ac:dyDescent="0.25">
      <c r="A176" s="151">
        <v>2.8964131306868035E-2</v>
      </c>
      <c r="B176" s="31">
        <f t="shared" si="15"/>
        <v>1</v>
      </c>
      <c r="C176" s="151">
        <v>4.2766850523287131E-2</v>
      </c>
      <c r="D176" s="32">
        <f t="shared" si="16"/>
        <v>4.2766850523287134</v>
      </c>
      <c r="E176" s="31">
        <v>-14</v>
      </c>
      <c r="F176" s="31" t="s">
        <v>651</v>
      </c>
      <c r="G176" s="1"/>
    </row>
    <row r="177" spans="1:7" x14ac:dyDescent="0.25">
      <c r="A177" s="151">
        <v>-2.8964131306868035E-2</v>
      </c>
      <c r="B177" s="31">
        <f t="shared" si="15"/>
        <v>0</v>
      </c>
      <c r="C177" s="151">
        <v>-4.2766850523287131E-2</v>
      </c>
      <c r="D177" s="32">
        <f t="shared" si="16"/>
        <v>-4.2766850523287134</v>
      </c>
      <c r="E177" s="31">
        <v>14</v>
      </c>
      <c r="F177" s="31" t="s">
        <v>649</v>
      </c>
      <c r="G177" s="1"/>
    </row>
    <row r="178" spans="1:7" x14ac:dyDescent="0.25">
      <c r="A178" s="151">
        <v>-2.2437699850736709E-2</v>
      </c>
      <c r="B178" s="31">
        <f t="shared" si="15"/>
        <v>0</v>
      </c>
      <c r="C178" s="151">
        <v>-5.2209795340314821E-2</v>
      </c>
      <c r="D178" s="32">
        <f t="shared" si="16"/>
        <v>-5.220979534031482</v>
      </c>
      <c r="E178" s="31">
        <v>21</v>
      </c>
      <c r="F178" s="31" t="s">
        <v>649</v>
      </c>
      <c r="G178" s="1"/>
    </row>
    <row r="179" spans="1:7" x14ac:dyDescent="0.25">
      <c r="A179" s="151">
        <v>2.2437699850736709E-2</v>
      </c>
      <c r="B179" s="31">
        <f t="shared" si="15"/>
        <v>1</v>
      </c>
      <c r="C179" s="151">
        <v>5.2209795340314821E-2</v>
      </c>
      <c r="D179" s="32">
        <f t="shared" si="16"/>
        <v>5.220979534031482</v>
      </c>
      <c r="E179" s="31">
        <v>-21</v>
      </c>
      <c r="F179" s="31" t="s">
        <v>651</v>
      </c>
      <c r="G179" s="1"/>
    </row>
    <row r="180" spans="1:7" x14ac:dyDescent="0.25">
      <c r="A180" s="151">
        <v>7.3404344872863431E-2</v>
      </c>
      <c r="B180" s="31">
        <f t="shared" si="15"/>
        <v>1</v>
      </c>
      <c r="C180" s="151">
        <v>8.5928542669441416E-2</v>
      </c>
      <c r="D180" s="32">
        <f t="shared" si="16"/>
        <v>8.5928542669441423</v>
      </c>
      <c r="E180" s="31">
        <v>6</v>
      </c>
      <c r="F180" s="31" t="s">
        <v>651</v>
      </c>
      <c r="G180" s="1"/>
    </row>
    <row r="181" spans="1:7" x14ac:dyDescent="0.25">
      <c r="A181" s="151">
        <v>-7.3404344872863431E-2</v>
      </c>
      <c r="B181" s="31">
        <f t="shared" si="15"/>
        <v>0</v>
      </c>
      <c r="C181" s="151">
        <v>-8.5928542669441416E-2</v>
      </c>
      <c r="D181" s="32">
        <f t="shared" si="16"/>
        <v>-8.5928542669441423</v>
      </c>
      <c r="E181" s="31">
        <v>-6</v>
      </c>
      <c r="F181" s="31" t="s">
        <v>649</v>
      </c>
      <c r="G181" s="1"/>
    </row>
    <row r="182" spans="1:7" x14ac:dyDescent="0.25">
      <c r="A182" s="151">
        <v>-0.31559351215526915</v>
      </c>
      <c r="B182" s="31">
        <f t="shared" si="15"/>
        <v>0</v>
      </c>
      <c r="C182" s="151">
        <v>-0.34715286337079609</v>
      </c>
      <c r="D182" s="32">
        <f t="shared" si="16"/>
        <v>-34.715286337079611</v>
      </c>
      <c r="E182" s="31">
        <v>19</v>
      </c>
      <c r="F182" s="31" t="s">
        <v>649</v>
      </c>
      <c r="G182" s="1"/>
    </row>
    <row r="183" spans="1:7" x14ac:dyDescent="0.25">
      <c r="A183" s="151">
        <v>0.31559351215526915</v>
      </c>
      <c r="B183" s="31">
        <f t="shared" si="15"/>
        <v>1</v>
      </c>
      <c r="C183" s="151">
        <v>0.34715286337079609</v>
      </c>
      <c r="D183" s="32">
        <f t="shared" si="16"/>
        <v>34.715286337079611</v>
      </c>
      <c r="E183" s="31">
        <v>-19</v>
      </c>
      <c r="F183" s="31" t="s">
        <v>651</v>
      </c>
      <c r="G183" s="1"/>
    </row>
    <row r="184" spans="1:7" x14ac:dyDescent="0.25">
      <c r="A184" s="151">
        <v>0.1441060703097693</v>
      </c>
      <c r="B184" s="31">
        <f t="shared" si="15"/>
        <v>0</v>
      </c>
      <c r="C184" s="151">
        <v>0.1163930829045636</v>
      </c>
      <c r="D184" s="32">
        <f t="shared" si="16"/>
        <v>11.639308290456359</v>
      </c>
      <c r="E184" s="31">
        <v>5</v>
      </c>
      <c r="F184" s="31" t="s">
        <v>649</v>
      </c>
      <c r="G184" s="1"/>
    </row>
    <row r="185" spans="1:7" x14ac:dyDescent="0.25">
      <c r="A185" s="151">
        <v>-0.1441060703097693</v>
      </c>
      <c r="B185" s="31">
        <f t="shared" si="15"/>
        <v>1</v>
      </c>
      <c r="C185" s="151">
        <v>-0.1163930829045636</v>
      </c>
      <c r="D185" s="32">
        <f t="shared" si="16"/>
        <v>-11.639308290456359</v>
      </c>
      <c r="E185" s="31">
        <v>-5</v>
      </c>
      <c r="F185" s="31" t="s">
        <v>651</v>
      </c>
      <c r="G185" s="1"/>
    </row>
    <row r="186" spans="1:7" x14ac:dyDescent="0.25">
      <c r="A186" s="151">
        <v>-8.3184418624833778E-2</v>
      </c>
      <c r="B186" s="31">
        <f t="shared" si="15"/>
        <v>0</v>
      </c>
      <c r="C186" s="151">
        <v>-9.1502860487317164E-2</v>
      </c>
      <c r="D186" s="32">
        <f t="shared" si="16"/>
        <v>-9.1502860487317168</v>
      </c>
      <c r="E186" s="31">
        <v>4</v>
      </c>
      <c r="F186" s="31" t="s">
        <v>649</v>
      </c>
      <c r="G186" s="1"/>
    </row>
    <row r="187" spans="1:7" x14ac:dyDescent="0.25">
      <c r="A187" s="151">
        <v>8.3184418624833778E-2</v>
      </c>
      <c r="B187" s="31">
        <f t="shared" si="15"/>
        <v>1</v>
      </c>
      <c r="C187" s="151">
        <v>9.1502860487317164E-2</v>
      </c>
      <c r="D187" s="32">
        <f t="shared" si="16"/>
        <v>9.1502860487317168</v>
      </c>
      <c r="E187" s="31">
        <v>-4</v>
      </c>
      <c r="F187" s="31" t="s">
        <v>651</v>
      </c>
      <c r="G187" s="1"/>
    </row>
    <row r="188" spans="1:7" x14ac:dyDescent="0.25">
      <c r="A188" s="151">
        <v>-9.9005145600620473E-2</v>
      </c>
      <c r="B188" s="31">
        <f t="shared" si="15"/>
        <v>0</v>
      </c>
      <c r="C188" s="151">
        <v>-0.1214088133868966</v>
      </c>
      <c r="D188" s="32">
        <f t="shared" si="16"/>
        <v>-12.14088133868966</v>
      </c>
      <c r="E188" s="31">
        <v>-8</v>
      </c>
      <c r="F188" s="31" t="s">
        <v>649</v>
      </c>
      <c r="G188" s="1"/>
    </row>
    <row r="189" spans="1:7" x14ac:dyDescent="0.25">
      <c r="A189" s="151">
        <v>9.9005145600620473E-2</v>
      </c>
      <c r="B189" s="31">
        <f t="shared" si="15"/>
        <v>1</v>
      </c>
      <c r="C189" s="151">
        <v>0.1214088133868966</v>
      </c>
      <c r="D189" s="32">
        <f t="shared" si="16"/>
        <v>12.14088133868966</v>
      </c>
      <c r="E189" s="31">
        <v>8</v>
      </c>
      <c r="F189" s="31" t="s">
        <v>651</v>
      </c>
      <c r="G189" s="1"/>
    </row>
    <row r="190" spans="1:7" x14ac:dyDescent="0.25">
      <c r="A190" s="151">
        <v>0.19570260922860194</v>
      </c>
      <c r="B190" s="31">
        <f t="shared" si="15"/>
        <v>1</v>
      </c>
      <c r="C190" s="151">
        <v>0.22383537346990087</v>
      </c>
      <c r="D190" s="32">
        <f t="shared" si="16"/>
        <v>22.383537346990089</v>
      </c>
      <c r="E190" s="31">
        <v>3</v>
      </c>
      <c r="F190" s="31" t="s">
        <v>651</v>
      </c>
      <c r="G190" s="1"/>
    </row>
    <row r="191" spans="1:7" x14ac:dyDescent="0.25">
      <c r="A191" s="151">
        <v>-0.19570260922860194</v>
      </c>
      <c r="B191" s="31">
        <f t="shared" si="15"/>
        <v>0</v>
      </c>
      <c r="C191" s="151">
        <v>-0.22383537346990087</v>
      </c>
      <c r="D191" s="32">
        <f t="shared" si="16"/>
        <v>-22.383537346990089</v>
      </c>
      <c r="E191" s="31">
        <v>-3</v>
      </c>
      <c r="F191" s="31" t="s">
        <v>649</v>
      </c>
      <c r="G191" s="1"/>
    </row>
    <row r="192" spans="1:7" x14ac:dyDescent="0.25">
      <c r="A192" s="151">
        <v>-0.38997491829493169</v>
      </c>
      <c r="B192" s="31">
        <f t="shared" si="15"/>
        <v>0</v>
      </c>
      <c r="C192" s="151">
        <v>-0.42897241012442494</v>
      </c>
      <c r="D192" s="32">
        <f t="shared" si="16"/>
        <v>-42.897241012442493</v>
      </c>
      <c r="E192" s="31">
        <v>-20</v>
      </c>
      <c r="F192" s="31" t="s">
        <v>649</v>
      </c>
      <c r="G192" s="1"/>
    </row>
    <row r="193" spans="1:7" x14ac:dyDescent="0.25">
      <c r="A193" s="151">
        <v>0.38997491829493169</v>
      </c>
      <c r="B193" s="31">
        <f t="shared" si="15"/>
        <v>1</v>
      </c>
      <c r="C193" s="151">
        <v>0.42897241012442494</v>
      </c>
      <c r="D193" s="32">
        <f t="shared" si="16"/>
        <v>42.897241012442493</v>
      </c>
      <c r="E193" s="31">
        <v>20</v>
      </c>
      <c r="F193" s="31" t="s">
        <v>651</v>
      </c>
      <c r="G193" s="1"/>
    </row>
    <row r="194" spans="1:7" x14ac:dyDescent="0.25">
      <c r="A194" s="151">
        <v>-0.103408810947618</v>
      </c>
      <c r="B194" s="31">
        <f t="shared" si="15"/>
        <v>1</v>
      </c>
      <c r="C194" s="151">
        <v>-9.3067929852856182E-2</v>
      </c>
      <c r="D194" s="32">
        <f t="shared" si="16"/>
        <v>-9.3067929852856182</v>
      </c>
      <c r="E194" s="31">
        <v>-4</v>
      </c>
      <c r="F194" s="31" t="s">
        <v>651</v>
      </c>
      <c r="G194" s="1"/>
    </row>
    <row r="195" spans="1:7" x14ac:dyDescent="0.25">
      <c r="A195" s="151">
        <v>0.103408810947618</v>
      </c>
      <c r="B195" s="31">
        <f t="shared" ref="B195:B258" si="17">IF(F195="H",1,0)</f>
        <v>0</v>
      </c>
      <c r="C195" s="151">
        <v>9.3067929852856182E-2</v>
      </c>
      <c r="D195" s="32">
        <f t="shared" ref="D195:D258" si="18">C195*100</f>
        <v>9.3067929852856182</v>
      </c>
      <c r="E195" s="31">
        <v>4</v>
      </c>
      <c r="F195" s="31" t="s">
        <v>649</v>
      </c>
      <c r="G195" s="1"/>
    </row>
    <row r="196" spans="1:7" x14ac:dyDescent="0.25">
      <c r="A196" s="151">
        <v>0.17296195408752976</v>
      </c>
      <c r="B196" s="31">
        <f t="shared" si="17"/>
        <v>0</v>
      </c>
      <c r="C196" s="151">
        <v>0.1556657586787768</v>
      </c>
      <c r="D196" s="32">
        <f t="shared" si="18"/>
        <v>15.566575867877679</v>
      </c>
      <c r="E196" s="31">
        <v>-24</v>
      </c>
      <c r="F196" s="31" t="s">
        <v>649</v>
      </c>
      <c r="G196" s="1"/>
    </row>
    <row r="197" spans="1:7" x14ac:dyDescent="0.25">
      <c r="A197" s="151">
        <v>-0.17296195408752976</v>
      </c>
      <c r="B197" s="31">
        <f t="shared" si="17"/>
        <v>1</v>
      </c>
      <c r="C197" s="151">
        <v>-0.1556657586787768</v>
      </c>
      <c r="D197" s="32">
        <f t="shared" si="18"/>
        <v>-15.566575867877679</v>
      </c>
      <c r="E197" s="31">
        <v>24</v>
      </c>
      <c r="F197" s="31" t="s">
        <v>651</v>
      </c>
      <c r="G197" s="1"/>
    </row>
    <row r="198" spans="1:7" x14ac:dyDescent="0.25">
      <c r="A198" s="151">
        <v>1.1779758914659433E-2</v>
      </c>
      <c r="B198" s="31">
        <f t="shared" si="17"/>
        <v>0</v>
      </c>
      <c r="C198" s="151">
        <v>6.9174920809292502E-3</v>
      </c>
      <c r="D198" s="32">
        <f t="shared" si="18"/>
        <v>0.69174920809292506</v>
      </c>
      <c r="E198" s="31">
        <v>5</v>
      </c>
      <c r="F198" s="31" t="s">
        <v>649</v>
      </c>
      <c r="G198" s="1"/>
    </row>
    <row r="199" spans="1:7" x14ac:dyDescent="0.25">
      <c r="A199" s="151">
        <v>-1.1779758914659433E-2</v>
      </c>
      <c r="B199" s="31">
        <f t="shared" si="17"/>
        <v>1</v>
      </c>
      <c r="C199" s="151">
        <v>-6.9174920809292502E-3</v>
      </c>
      <c r="D199" s="32">
        <f t="shared" si="18"/>
        <v>-0.69174920809292506</v>
      </c>
      <c r="E199" s="31">
        <v>-5</v>
      </c>
      <c r="F199" s="31" t="s">
        <v>651</v>
      </c>
      <c r="G199" s="1"/>
    </row>
    <row r="200" spans="1:7" x14ac:dyDescent="0.25">
      <c r="A200" s="151">
        <v>0.42239553754007636</v>
      </c>
      <c r="B200" s="31">
        <f t="shared" si="17"/>
        <v>1</v>
      </c>
      <c r="C200" s="151">
        <v>0.46463509129408403</v>
      </c>
      <c r="D200" s="32">
        <f t="shared" si="18"/>
        <v>46.463509129408401</v>
      </c>
      <c r="E200" s="31">
        <v>22</v>
      </c>
      <c r="F200" s="31" t="s">
        <v>651</v>
      </c>
      <c r="G200" s="1"/>
    </row>
    <row r="201" spans="1:7" x14ac:dyDescent="0.25">
      <c r="A201" s="151">
        <v>-0.42239553754007636</v>
      </c>
      <c r="B201" s="31">
        <f t="shared" si="17"/>
        <v>0</v>
      </c>
      <c r="C201" s="151">
        <v>-0.46463509129408403</v>
      </c>
      <c r="D201" s="32">
        <f t="shared" si="18"/>
        <v>-46.463509129408401</v>
      </c>
      <c r="E201" s="31">
        <v>-22</v>
      </c>
      <c r="F201" s="31" t="s">
        <v>649</v>
      </c>
      <c r="G201" s="1"/>
    </row>
    <row r="202" spans="1:7" x14ac:dyDescent="0.25">
      <c r="A202" s="151">
        <v>-0.22127370729324788</v>
      </c>
      <c r="B202" s="31">
        <f t="shared" si="17"/>
        <v>1</v>
      </c>
      <c r="C202" s="151">
        <v>-0.19034994351600609</v>
      </c>
      <c r="D202" s="32">
        <f t="shared" si="18"/>
        <v>-19.034994351600609</v>
      </c>
      <c r="E202" s="31">
        <v>-7</v>
      </c>
      <c r="F202" s="31" t="s">
        <v>651</v>
      </c>
      <c r="G202" s="1"/>
    </row>
    <row r="203" spans="1:7" x14ac:dyDescent="0.25">
      <c r="A203" s="151">
        <v>0.22127370729324788</v>
      </c>
      <c r="B203" s="31">
        <f t="shared" si="17"/>
        <v>0</v>
      </c>
      <c r="C203" s="151">
        <v>0.19034994351600609</v>
      </c>
      <c r="D203" s="32">
        <f t="shared" si="18"/>
        <v>19.034994351600609</v>
      </c>
      <c r="E203" s="31">
        <v>7</v>
      </c>
      <c r="F203" s="31" t="s">
        <v>649</v>
      </c>
      <c r="G203" s="1"/>
    </row>
    <row r="204" spans="1:7" x14ac:dyDescent="0.25">
      <c r="A204" s="151">
        <v>-8.7133626697536631E-2</v>
      </c>
      <c r="B204" s="31">
        <f t="shared" si="17"/>
        <v>1</v>
      </c>
      <c r="C204" s="151">
        <v>-4.1844972198964603E-2</v>
      </c>
      <c r="D204" s="32">
        <f t="shared" si="18"/>
        <v>-4.1844972198964605</v>
      </c>
      <c r="E204" s="31">
        <v>-1</v>
      </c>
      <c r="F204" s="31" t="s">
        <v>651</v>
      </c>
      <c r="G204" s="1"/>
    </row>
    <row r="205" spans="1:7" x14ac:dyDescent="0.25">
      <c r="A205" s="151">
        <v>8.7133626697536631E-2</v>
      </c>
      <c r="B205" s="31">
        <f t="shared" si="17"/>
        <v>0</v>
      </c>
      <c r="C205" s="151">
        <v>4.1844972198964603E-2</v>
      </c>
      <c r="D205" s="32">
        <f t="shared" si="18"/>
        <v>4.1844972198964605</v>
      </c>
      <c r="E205" s="31">
        <v>1</v>
      </c>
      <c r="F205" s="31" t="s">
        <v>649</v>
      </c>
      <c r="G205" s="1"/>
    </row>
    <row r="206" spans="1:7" x14ac:dyDescent="0.25">
      <c r="A206" s="151">
        <v>-0.12069118225661013</v>
      </c>
      <c r="B206" s="31">
        <f t="shared" si="17"/>
        <v>1</v>
      </c>
      <c r="C206" s="151">
        <v>-0.10862206403094912</v>
      </c>
      <c r="D206" s="32">
        <f t="shared" si="18"/>
        <v>-10.862206403094913</v>
      </c>
      <c r="E206" s="31">
        <v>-17</v>
      </c>
      <c r="F206" s="31" t="s">
        <v>651</v>
      </c>
      <c r="G206" s="1"/>
    </row>
    <row r="207" spans="1:7" x14ac:dyDescent="0.25">
      <c r="A207" s="151">
        <v>0.12069118225661013</v>
      </c>
      <c r="B207" s="31">
        <f t="shared" si="17"/>
        <v>0</v>
      </c>
      <c r="C207" s="151">
        <v>0.10862206403094912</v>
      </c>
      <c r="D207" s="32">
        <f t="shared" si="18"/>
        <v>10.862206403094913</v>
      </c>
      <c r="E207" s="31">
        <v>17</v>
      </c>
      <c r="F207" s="31" t="s">
        <v>649</v>
      </c>
      <c r="G207" s="1"/>
    </row>
    <row r="208" spans="1:7" x14ac:dyDescent="0.25">
      <c r="A208" s="151">
        <v>-0.18504853826522941</v>
      </c>
      <c r="B208" s="31">
        <f t="shared" si="17"/>
        <v>0</v>
      </c>
      <c r="C208" s="151">
        <v>-0.20355339209175238</v>
      </c>
      <c r="D208" s="32">
        <f t="shared" si="18"/>
        <v>-20.355339209175238</v>
      </c>
      <c r="E208" s="31">
        <v>-14</v>
      </c>
      <c r="F208" s="31" t="s">
        <v>649</v>
      </c>
      <c r="G208" s="1"/>
    </row>
    <row r="209" spans="1:7" x14ac:dyDescent="0.25">
      <c r="A209" s="151">
        <v>0.18504853826522941</v>
      </c>
      <c r="B209" s="31">
        <f t="shared" si="17"/>
        <v>1</v>
      </c>
      <c r="C209" s="151">
        <v>0.20355339209175238</v>
      </c>
      <c r="D209" s="32">
        <f t="shared" si="18"/>
        <v>20.355339209175238</v>
      </c>
      <c r="E209" s="31">
        <v>14</v>
      </c>
      <c r="F209" s="31" t="s">
        <v>651</v>
      </c>
      <c r="G209" s="1"/>
    </row>
    <row r="210" spans="1:7" x14ac:dyDescent="0.25">
      <c r="A210" s="151">
        <v>0.56841786285338014</v>
      </c>
      <c r="B210" s="31">
        <f t="shared" si="17"/>
        <v>1</v>
      </c>
      <c r="C210" s="151">
        <v>0.62525964913871823</v>
      </c>
      <c r="D210" s="32">
        <f t="shared" si="18"/>
        <v>62.525964913871825</v>
      </c>
      <c r="E210" s="31">
        <v>10</v>
      </c>
      <c r="F210" s="31" t="s">
        <v>651</v>
      </c>
      <c r="G210" s="1"/>
    </row>
    <row r="211" spans="1:7" x14ac:dyDescent="0.25">
      <c r="A211" s="151">
        <v>-0.56841786285338014</v>
      </c>
      <c r="B211" s="31">
        <f t="shared" si="17"/>
        <v>0</v>
      </c>
      <c r="C211" s="151">
        <v>-0.62525964913871823</v>
      </c>
      <c r="D211" s="32">
        <f t="shared" si="18"/>
        <v>-62.525964913871825</v>
      </c>
      <c r="E211" s="31">
        <v>-10</v>
      </c>
      <c r="F211" s="31" t="s">
        <v>649</v>
      </c>
      <c r="G211" s="1"/>
    </row>
    <row r="212" spans="1:7" x14ac:dyDescent="0.25">
      <c r="A212" s="151">
        <v>9.99464435694363E-2</v>
      </c>
      <c r="B212" s="31">
        <f t="shared" si="17"/>
        <v>0</v>
      </c>
      <c r="C212" s="151">
        <v>8.9951799212492661E-2</v>
      </c>
      <c r="D212" s="32">
        <f t="shared" si="18"/>
        <v>8.9951799212492656</v>
      </c>
      <c r="E212" s="31">
        <v>-19</v>
      </c>
      <c r="F212" s="31" t="s">
        <v>649</v>
      </c>
      <c r="G212" s="1"/>
    </row>
    <row r="213" spans="1:7" x14ac:dyDescent="0.25">
      <c r="A213" s="151">
        <v>-9.99464435694363E-2</v>
      </c>
      <c r="B213" s="31">
        <f t="shared" si="17"/>
        <v>1</v>
      </c>
      <c r="C213" s="151">
        <v>-8.9951799212492661E-2</v>
      </c>
      <c r="D213" s="32">
        <f t="shared" si="18"/>
        <v>-8.9951799212492656</v>
      </c>
      <c r="E213" s="31">
        <v>19</v>
      </c>
      <c r="F213" s="31" t="s">
        <v>651</v>
      </c>
      <c r="G213" s="1"/>
    </row>
    <row r="214" spans="1:7" x14ac:dyDescent="0.25">
      <c r="A214" s="151">
        <v>-0.67193157338351139</v>
      </c>
      <c r="B214" s="31">
        <f t="shared" si="17"/>
        <v>1</v>
      </c>
      <c r="C214" s="151">
        <v>-0.6047384160451601</v>
      </c>
      <c r="D214" s="32">
        <f t="shared" si="18"/>
        <v>-60.473841604516011</v>
      </c>
      <c r="E214" s="31">
        <v>-12</v>
      </c>
      <c r="F214" s="31" t="s">
        <v>651</v>
      </c>
      <c r="G214" s="1"/>
    </row>
    <row r="215" spans="1:7" x14ac:dyDescent="0.25">
      <c r="A215" s="151">
        <v>0.67193157338351139</v>
      </c>
      <c r="B215" s="31">
        <f t="shared" si="17"/>
        <v>0</v>
      </c>
      <c r="C215" s="151">
        <v>0.6047384160451601</v>
      </c>
      <c r="D215" s="32">
        <f t="shared" si="18"/>
        <v>60.473841604516011</v>
      </c>
      <c r="E215" s="31">
        <v>12</v>
      </c>
      <c r="F215" s="31" t="s">
        <v>649</v>
      </c>
      <c r="G215" s="1"/>
    </row>
    <row r="216" spans="1:7" x14ac:dyDescent="0.25">
      <c r="A216" s="151">
        <v>0.11618070998245721</v>
      </c>
      <c r="B216" s="31">
        <f t="shared" si="17"/>
        <v>0</v>
      </c>
      <c r="C216" s="151">
        <v>9.4105544702086194E-2</v>
      </c>
      <c r="D216" s="32">
        <f t="shared" si="18"/>
        <v>9.4105544702086199</v>
      </c>
      <c r="E216" s="31">
        <v>3</v>
      </c>
      <c r="F216" s="31" t="s">
        <v>649</v>
      </c>
      <c r="G216" s="1"/>
    </row>
    <row r="217" spans="1:7" x14ac:dyDescent="0.25">
      <c r="A217" s="151">
        <v>-0.11618070998245721</v>
      </c>
      <c r="B217" s="31">
        <f t="shared" si="17"/>
        <v>1</v>
      </c>
      <c r="C217" s="151">
        <v>-9.4105544702086194E-2</v>
      </c>
      <c r="D217" s="32">
        <f t="shared" si="18"/>
        <v>-9.4105544702086199</v>
      </c>
      <c r="E217" s="31">
        <v>-3</v>
      </c>
      <c r="F217" s="31" t="s">
        <v>651</v>
      </c>
      <c r="G217" s="1"/>
    </row>
    <row r="218" spans="1:7" x14ac:dyDescent="0.25">
      <c r="A218" s="151">
        <v>3.1832147801260542E-2</v>
      </c>
      <c r="B218" s="31">
        <f t="shared" si="17"/>
        <v>1</v>
      </c>
      <c r="C218" s="151">
        <v>4.3589271812705326E-2</v>
      </c>
      <c r="D218" s="32">
        <f t="shared" si="18"/>
        <v>4.3589271812705324</v>
      </c>
      <c r="E218" s="31">
        <v>7</v>
      </c>
      <c r="F218" s="31" t="s">
        <v>651</v>
      </c>
      <c r="G218" s="1"/>
    </row>
    <row r="219" spans="1:7" x14ac:dyDescent="0.25">
      <c r="A219" s="151">
        <v>-3.1832147801260542E-2</v>
      </c>
      <c r="B219" s="31">
        <f t="shared" si="17"/>
        <v>0</v>
      </c>
      <c r="C219" s="151">
        <v>-4.3589271812705326E-2</v>
      </c>
      <c r="D219" s="32">
        <f t="shared" si="18"/>
        <v>-4.3589271812705324</v>
      </c>
      <c r="E219" s="31">
        <v>-7</v>
      </c>
      <c r="F219" s="31" t="s">
        <v>649</v>
      </c>
      <c r="G219" s="1"/>
    </row>
    <row r="220" spans="1:7" x14ac:dyDescent="0.25">
      <c r="A220" s="151">
        <v>-5.4620587995087129E-2</v>
      </c>
      <c r="B220" s="31">
        <f t="shared" si="17"/>
        <v>1</v>
      </c>
      <c r="C220" s="151">
        <v>-4.9158529195578407E-2</v>
      </c>
      <c r="D220" s="32">
        <f t="shared" si="18"/>
        <v>-4.9158529195578407</v>
      </c>
      <c r="E220" s="31">
        <v>-3</v>
      </c>
      <c r="F220" s="31" t="s">
        <v>651</v>
      </c>
      <c r="G220" s="1"/>
    </row>
    <row r="221" spans="1:7" x14ac:dyDescent="0.25">
      <c r="A221" s="151">
        <v>5.4620587995087129E-2</v>
      </c>
      <c r="B221" s="31">
        <f t="shared" si="17"/>
        <v>0</v>
      </c>
      <c r="C221" s="151">
        <v>4.9158529195578407E-2</v>
      </c>
      <c r="D221" s="32">
        <f t="shared" si="18"/>
        <v>4.9158529195578407</v>
      </c>
      <c r="E221" s="31">
        <v>3</v>
      </c>
      <c r="F221" s="31" t="s">
        <v>649</v>
      </c>
      <c r="G221" s="1"/>
    </row>
    <row r="222" spans="1:7" x14ac:dyDescent="0.25">
      <c r="A222" s="151">
        <v>-0.2303944465400391</v>
      </c>
      <c r="B222" s="31">
        <f t="shared" si="17"/>
        <v>1</v>
      </c>
      <c r="C222" s="151">
        <v>-0.20735500188603517</v>
      </c>
      <c r="D222" s="32">
        <f t="shared" si="18"/>
        <v>-20.735500188603517</v>
      </c>
      <c r="E222" s="31">
        <v>-3</v>
      </c>
      <c r="F222" s="31" t="s">
        <v>651</v>
      </c>
      <c r="G222" s="1"/>
    </row>
    <row r="223" spans="1:7" x14ac:dyDescent="0.25">
      <c r="A223" s="151">
        <v>0.2303944465400391</v>
      </c>
      <c r="B223" s="31">
        <f t="shared" si="17"/>
        <v>0</v>
      </c>
      <c r="C223" s="151">
        <v>0.20735500188603517</v>
      </c>
      <c r="D223" s="32">
        <f t="shared" si="18"/>
        <v>20.735500188603517</v>
      </c>
      <c r="E223" s="31">
        <v>3</v>
      </c>
      <c r="F223" s="31" t="s">
        <v>649</v>
      </c>
      <c r="G223" s="1"/>
    </row>
    <row r="224" spans="1:7" x14ac:dyDescent="0.25">
      <c r="A224" s="151">
        <v>-0.22357319008769461</v>
      </c>
      <c r="B224" s="31">
        <f t="shared" si="17"/>
        <v>0</v>
      </c>
      <c r="C224" s="151">
        <v>-0.24593050909646408</v>
      </c>
      <c r="D224" s="32">
        <f t="shared" si="18"/>
        <v>-24.593050909646408</v>
      </c>
      <c r="E224" s="31">
        <v>-21</v>
      </c>
      <c r="F224" s="31" t="s">
        <v>649</v>
      </c>
      <c r="G224" s="1"/>
    </row>
    <row r="225" spans="1:7" x14ac:dyDescent="0.25">
      <c r="A225" s="151">
        <v>0.22357319008769461</v>
      </c>
      <c r="B225" s="31">
        <f t="shared" si="17"/>
        <v>1</v>
      </c>
      <c r="C225" s="151">
        <v>0.24593050909646408</v>
      </c>
      <c r="D225" s="32">
        <f t="shared" si="18"/>
        <v>24.593050909646408</v>
      </c>
      <c r="E225" s="31">
        <v>21</v>
      </c>
      <c r="F225" s="31" t="s">
        <v>651</v>
      </c>
      <c r="G225" s="1"/>
    </row>
    <row r="226" spans="1:7" x14ac:dyDescent="0.25">
      <c r="A226" s="151">
        <v>-3.371229162380629E-2</v>
      </c>
      <c r="B226" s="31">
        <f t="shared" si="17"/>
        <v>1</v>
      </c>
      <c r="C226" s="151">
        <v>-1.6638573411980703E-2</v>
      </c>
      <c r="D226" s="32">
        <f t="shared" si="18"/>
        <v>-1.6638573411980704</v>
      </c>
      <c r="E226" s="31">
        <v>6</v>
      </c>
      <c r="F226" s="31" t="s">
        <v>651</v>
      </c>
      <c r="G226" s="1"/>
    </row>
    <row r="227" spans="1:7" x14ac:dyDescent="0.25">
      <c r="A227" s="151">
        <v>3.371229162380629E-2</v>
      </c>
      <c r="B227" s="31">
        <f t="shared" si="17"/>
        <v>0</v>
      </c>
      <c r="C227" s="151">
        <v>1.6638573411980703E-2</v>
      </c>
      <c r="D227" s="32">
        <f t="shared" si="18"/>
        <v>1.6638573411980704</v>
      </c>
      <c r="E227" s="31">
        <v>-6</v>
      </c>
      <c r="F227" s="31" t="s">
        <v>649</v>
      </c>
      <c r="G227" s="1"/>
    </row>
    <row r="228" spans="1:7" x14ac:dyDescent="0.25">
      <c r="A228" s="151">
        <v>-0.25918626894405783</v>
      </c>
      <c r="B228" s="31">
        <f t="shared" si="17"/>
        <v>0</v>
      </c>
      <c r="C228" s="151">
        <v>-0.2851048958384636</v>
      </c>
      <c r="D228" s="32">
        <f t="shared" si="18"/>
        <v>-28.510489583846361</v>
      </c>
      <c r="E228" s="31">
        <v>-23</v>
      </c>
      <c r="F228" s="31" t="s">
        <v>649</v>
      </c>
      <c r="G228" s="1"/>
    </row>
    <row r="229" spans="1:7" x14ac:dyDescent="0.25">
      <c r="A229" s="151">
        <v>0.25918626894405783</v>
      </c>
      <c r="B229" s="31">
        <f t="shared" si="17"/>
        <v>1</v>
      </c>
      <c r="C229" s="151">
        <v>0.2851048958384636</v>
      </c>
      <c r="D229" s="32">
        <f t="shared" si="18"/>
        <v>28.510489583846361</v>
      </c>
      <c r="E229" s="31">
        <v>23</v>
      </c>
      <c r="F229" s="31" t="s">
        <v>651</v>
      </c>
      <c r="G229" s="1"/>
    </row>
    <row r="230" spans="1:7" x14ac:dyDescent="0.25">
      <c r="A230" s="151">
        <v>0.44539787898868688</v>
      </c>
      <c r="B230" s="31">
        <f t="shared" si="17"/>
        <v>0</v>
      </c>
      <c r="C230" s="151">
        <v>0.40085809108981818</v>
      </c>
      <c r="D230" s="32">
        <f t="shared" si="18"/>
        <v>40.08580910898182</v>
      </c>
      <c r="E230" s="31">
        <v>-3</v>
      </c>
      <c r="F230" s="31" t="s">
        <v>649</v>
      </c>
      <c r="G230" s="1"/>
    </row>
    <row r="231" spans="1:7" x14ac:dyDescent="0.25">
      <c r="A231" s="151">
        <v>-0.44539787898868688</v>
      </c>
      <c r="B231" s="31">
        <f t="shared" si="17"/>
        <v>1</v>
      </c>
      <c r="C231" s="151">
        <v>-0.40085809108981818</v>
      </c>
      <c r="D231" s="32">
        <f t="shared" si="18"/>
        <v>-40.08580910898182</v>
      </c>
      <c r="E231" s="31">
        <v>3</v>
      </c>
      <c r="F231" s="31" t="s">
        <v>651</v>
      </c>
      <c r="G231" s="1"/>
    </row>
    <row r="232" spans="1:7" x14ac:dyDescent="0.25">
      <c r="A232" s="151">
        <v>-0.33848059057853697</v>
      </c>
      <c r="B232" s="31">
        <f t="shared" si="17"/>
        <v>1</v>
      </c>
      <c r="C232" s="151">
        <v>-0.30463253152068326</v>
      </c>
      <c r="D232" s="32">
        <f t="shared" si="18"/>
        <v>-30.463253152068326</v>
      </c>
      <c r="E232" s="31">
        <v>-10</v>
      </c>
      <c r="F232" s="31" t="s">
        <v>651</v>
      </c>
      <c r="G232" s="1"/>
    </row>
    <row r="233" spans="1:7" x14ac:dyDescent="0.25">
      <c r="A233" s="151">
        <v>0.33848059057853697</v>
      </c>
      <c r="B233" s="31">
        <f t="shared" si="17"/>
        <v>0</v>
      </c>
      <c r="C233" s="151">
        <v>0.30463253152068326</v>
      </c>
      <c r="D233" s="32">
        <f t="shared" si="18"/>
        <v>30.463253152068326</v>
      </c>
      <c r="E233" s="31">
        <v>10</v>
      </c>
      <c r="F233" s="31" t="s">
        <v>649</v>
      </c>
      <c r="G233" s="1"/>
    </row>
    <row r="234" spans="1:7" x14ac:dyDescent="0.25">
      <c r="A234" s="151">
        <v>-0.1847898325963957</v>
      </c>
      <c r="B234" s="31">
        <f t="shared" si="17"/>
        <v>0</v>
      </c>
      <c r="C234" s="151">
        <v>-0.20326881585603526</v>
      </c>
      <c r="D234" s="32">
        <f t="shared" si="18"/>
        <v>-20.326881585603527</v>
      </c>
      <c r="E234" s="31">
        <v>-3</v>
      </c>
      <c r="F234" s="31" t="s">
        <v>649</v>
      </c>
      <c r="G234" s="1"/>
    </row>
    <row r="235" spans="1:7" x14ac:dyDescent="0.25">
      <c r="A235" s="151">
        <v>0.1847898325963957</v>
      </c>
      <c r="B235" s="31">
        <f t="shared" si="17"/>
        <v>1</v>
      </c>
      <c r="C235" s="151">
        <v>0.20326881585603526</v>
      </c>
      <c r="D235" s="32">
        <f t="shared" si="18"/>
        <v>20.326881585603527</v>
      </c>
      <c r="E235" s="31">
        <v>3</v>
      </c>
      <c r="F235" s="31" t="s">
        <v>651</v>
      </c>
      <c r="G235" s="1"/>
    </row>
    <row r="236" spans="1:7" x14ac:dyDescent="0.25">
      <c r="A236" s="151">
        <v>0.28110052668347768</v>
      </c>
      <c r="B236" s="31">
        <f t="shared" si="17"/>
        <v>1</v>
      </c>
      <c r="C236" s="151">
        <v>0.3092105793518255</v>
      </c>
      <c r="D236" s="32">
        <f t="shared" si="18"/>
        <v>30.921057935182549</v>
      </c>
      <c r="E236" s="31">
        <v>3</v>
      </c>
      <c r="F236" s="31" t="s">
        <v>651</v>
      </c>
      <c r="G236" s="1"/>
    </row>
    <row r="237" spans="1:7" x14ac:dyDescent="0.25">
      <c r="A237" s="151">
        <v>-0.28110052668347768</v>
      </c>
      <c r="B237" s="31">
        <f t="shared" si="17"/>
        <v>0</v>
      </c>
      <c r="C237" s="151">
        <v>-0.3092105793518255</v>
      </c>
      <c r="D237" s="32">
        <f t="shared" si="18"/>
        <v>-30.921057935182549</v>
      </c>
      <c r="E237" s="31">
        <v>-3</v>
      </c>
      <c r="F237" s="31" t="s">
        <v>649</v>
      </c>
      <c r="G237" s="1"/>
    </row>
    <row r="238" spans="1:7" x14ac:dyDescent="0.25">
      <c r="A238" s="151">
        <v>0.32265181960581713</v>
      </c>
      <c r="B238" s="31">
        <f t="shared" si="17"/>
        <v>0</v>
      </c>
      <c r="C238" s="151">
        <v>0.29038663764523542</v>
      </c>
      <c r="D238" s="32">
        <f t="shared" si="18"/>
        <v>29.038663764523541</v>
      </c>
      <c r="E238" s="31">
        <v>14</v>
      </c>
      <c r="F238" s="31" t="s">
        <v>649</v>
      </c>
      <c r="G238" s="1"/>
    </row>
    <row r="239" spans="1:7" x14ac:dyDescent="0.25">
      <c r="A239" s="151">
        <v>-0.32265181960581713</v>
      </c>
      <c r="B239" s="31">
        <f t="shared" si="17"/>
        <v>1</v>
      </c>
      <c r="C239" s="151">
        <v>-0.29038663764523542</v>
      </c>
      <c r="D239" s="32">
        <f t="shared" si="18"/>
        <v>-29.038663764523541</v>
      </c>
      <c r="E239" s="31">
        <v>-14</v>
      </c>
      <c r="F239" s="31" t="s">
        <v>651</v>
      </c>
      <c r="G239" s="1"/>
    </row>
    <row r="240" spans="1:7" x14ac:dyDescent="0.25">
      <c r="A240" s="151">
        <v>0.24197178477716594</v>
      </c>
      <c r="B240" s="31">
        <f t="shared" si="17"/>
        <v>0</v>
      </c>
      <c r="C240" s="151">
        <v>0.21151298486583009</v>
      </c>
      <c r="D240" s="32">
        <f t="shared" si="18"/>
        <v>21.151298486583009</v>
      </c>
      <c r="E240" s="31">
        <v>-10</v>
      </c>
      <c r="F240" s="31" t="s">
        <v>649</v>
      </c>
      <c r="G240" s="1"/>
    </row>
    <row r="241" spans="1:7" x14ac:dyDescent="0.25">
      <c r="A241" s="151">
        <v>-0.24197178477716594</v>
      </c>
      <c r="B241" s="31">
        <f t="shared" si="17"/>
        <v>1</v>
      </c>
      <c r="C241" s="151">
        <v>-0.21151298486583009</v>
      </c>
      <c r="D241" s="32">
        <f t="shared" si="18"/>
        <v>-21.151298486583009</v>
      </c>
      <c r="E241" s="31">
        <v>10</v>
      </c>
      <c r="F241" s="31" t="s">
        <v>651</v>
      </c>
      <c r="G241" s="1"/>
    </row>
    <row r="242" spans="1:7" x14ac:dyDescent="0.25">
      <c r="A242" s="151">
        <v>0.10191703416022421</v>
      </c>
      <c r="B242" s="31">
        <f t="shared" si="17"/>
        <v>0</v>
      </c>
      <c r="C242" s="151">
        <v>7.744588133558597E-2</v>
      </c>
      <c r="D242" s="32">
        <f t="shared" si="18"/>
        <v>7.7445881335585973</v>
      </c>
      <c r="E242" s="31">
        <v>-5</v>
      </c>
      <c r="F242" s="31" t="s">
        <v>649</v>
      </c>
      <c r="G242" s="1"/>
    </row>
    <row r="243" spans="1:7" x14ac:dyDescent="0.25">
      <c r="A243" s="151">
        <v>-0.10191703416022421</v>
      </c>
      <c r="B243" s="31">
        <f t="shared" si="17"/>
        <v>1</v>
      </c>
      <c r="C243" s="151">
        <v>-7.744588133558597E-2</v>
      </c>
      <c r="D243" s="32">
        <f t="shared" si="18"/>
        <v>-7.7445881335585973</v>
      </c>
      <c r="E243" s="31">
        <v>5</v>
      </c>
      <c r="F243" s="31" t="s">
        <v>651</v>
      </c>
      <c r="G243" s="1"/>
    </row>
    <row r="244" spans="1:7" x14ac:dyDescent="0.25">
      <c r="A244" s="151">
        <v>0.44117380298565523</v>
      </c>
      <c r="B244" s="31">
        <f t="shared" si="17"/>
        <v>1</v>
      </c>
      <c r="C244" s="151">
        <v>0.48529118328422083</v>
      </c>
      <c r="D244" s="32">
        <f t="shared" si="18"/>
        <v>48.529118328422086</v>
      </c>
      <c r="E244" s="31">
        <v>-3</v>
      </c>
      <c r="F244" s="31" t="s">
        <v>651</v>
      </c>
      <c r="G244" s="1"/>
    </row>
    <row r="245" spans="1:7" x14ac:dyDescent="0.25">
      <c r="A245" s="151">
        <v>-0.44117380298565523</v>
      </c>
      <c r="B245" s="31">
        <f t="shared" si="17"/>
        <v>0</v>
      </c>
      <c r="C245" s="151">
        <v>-0.48529118328422083</v>
      </c>
      <c r="D245" s="32">
        <f t="shared" si="18"/>
        <v>-48.529118328422086</v>
      </c>
      <c r="E245" s="31">
        <v>3</v>
      </c>
      <c r="F245" s="31" t="s">
        <v>649</v>
      </c>
      <c r="G245" s="1"/>
    </row>
    <row r="246" spans="1:7" x14ac:dyDescent="0.25">
      <c r="A246" s="151">
        <v>-0.21713203046791621</v>
      </c>
      <c r="B246" s="31">
        <f t="shared" si="17"/>
        <v>0</v>
      </c>
      <c r="C246" s="151">
        <v>-0.23884523351470785</v>
      </c>
      <c r="D246" s="32">
        <f t="shared" si="18"/>
        <v>-23.884523351470786</v>
      </c>
      <c r="E246" s="31">
        <v>-10</v>
      </c>
      <c r="F246" s="31" t="s">
        <v>649</v>
      </c>
      <c r="G246" s="1"/>
    </row>
    <row r="247" spans="1:7" x14ac:dyDescent="0.25">
      <c r="A247" s="151">
        <v>0.21713203046791621</v>
      </c>
      <c r="B247" s="31">
        <f t="shared" si="17"/>
        <v>1</v>
      </c>
      <c r="C247" s="151">
        <v>0.23884523351470785</v>
      </c>
      <c r="D247" s="32">
        <f t="shared" si="18"/>
        <v>23.884523351470786</v>
      </c>
      <c r="E247" s="31">
        <v>10</v>
      </c>
      <c r="F247" s="31" t="s">
        <v>651</v>
      </c>
      <c r="G247" s="1"/>
    </row>
    <row r="248" spans="1:7" x14ac:dyDescent="0.25">
      <c r="A248" s="151">
        <v>-0.17576366429069737</v>
      </c>
      <c r="B248" s="31">
        <f t="shared" si="17"/>
        <v>1</v>
      </c>
      <c r="C248" s="151">
        <v>-0.14815650868652336</v>
      </c>
      <c r="D248" s="32">
        <f t="shared" si="18"/>
        <v>-14.815650868652336</v>
      </c>
      <c r="E248" s="31">
        <v>-1</v>
      </c>
      <c r="F248" s="31" t="s">
        <v>651</v>
      </c>
      <c r="G248" s="1"/>
    </row>
    <row r="249" spans="1:7" x14ac:dyDescent="0.25">
      <c r="A249" s="151">
        <v>0.17576366429069737</v>
      </c>
      <c r="B249" s="31">
        <f t="shared" si="17"/>
        <v>0</v>
      </c>
      <c r="C249" s="151">
        <v>0.14815650868652336</v>
      </c>
      <c r="D249" s="32">
        <f t="shared" si="18"/>
        <v>14.815650868652336</v>
      </c>
      <c r="E249" s="31">
        <v>1</v>
      </c>
      <c r="F249" s="31" t="s">
        <v>649</v>
      </c>
      <c r="G249" s="1"/>
    </row>
    <row r="250" spans="1:7" x14ac:dyDescent="0.25">
      <c r="A250" s="151">
        <v>-9.9995519104948416E-3</v>
      </c>
      <c r="B250" s="31">
        <f t="shared" si="17"/>
        <v>0</v>
      </c>
      <c r="C250" s="151">
        <v>-1.75724236748683E-2</v>
      </c>
      <c r="D250" s="32">
        <f t="shared" si="18"/>
        <v>-1.75724236748683</v>
      </c>
      <c r="E250" s="31">
        <v>-7</v>
      </c>
      <c r="F250" s="31" t="s">
        <v>649</v>
      </c>
      <c r="G250" s="1"/>
    </row>
    <row r="251" spans="1:7" x14ac:dyDescent="0.25">
      <c r="A251" s="151">
        <v>9.9995519104948416E-3</v>
      </c>
      <c r="B251" s="31">
        <f t="shared" si="17"/>
        <v>1</v>
      </c>
      <c r="C251" s="151">
        <v>1.75724236748683E-2</v>
      </c>
      <c r="D251" s="32">
        <f t="shared" si="18"/>
        <v>1.75724236748683</v>
      </c>
      <c r="E251" s="31">
        <v>7</v>
      </c>
      <c r="F251" s="31" t="s">
        <v>651</v>
      </c>
      <c r="G251" s="1"/>
    </row>
    <row r="252" spans="1:7" x14ac:dyDescent="0.25">
      <c r="A252" s="151">
        <v>2.49186023558432E-2</v>
      </c>
      <c r="B252" s="31">
        <f t="shared" si="17"/>
        <v>0</v>
      </c>
      <c r="C252" s="151">
        <v>1.1413726360575284E-2</v>
      </c>
      <c r="D252" s="32">
        <f t="shared" si="18"/>
        <v>1.1413726360575285</v>
      </c>
      <c r="E252" s="31">
        <v>-22</v>
      </c>
      <c r="F252" s="31" t="s">
        <v>649</v>
      </c>
      <c r="G252" s="1"/>
    </row>
    <row r="253" spans="1:7" x14ac:dyDescent="0.25">
      <c r="A253" s="151">
        <v>-2.49186023558432E-2</v>
      </c>
      <c r="B253" s="31">
        <f t="shared" si="17"/>
        <v>1</v>
      </c>
      <c r="C253" s="151">
        <v>-1.1413726360575284E-2</v>
      </c>
      <c r="D253" s="32">
        <f t="shared" si="18"/>
        <v>-1.1413726360575285</v>
      </c>
      <c r="E253" s="31">
        <v>22</v>
      </c>
      <c r="F253" s="31" t="s">
        <v>651</v>
      </c>
      <c r="G253" s="1"/>
    </row>
    <row r="254" spans="1:7" x14ac:dyDescent="0.25">
      <c r="A254" s="151">
        <v>-0.18506013692502168</v>
      </c>
      <c r="B254" s="31">
        <f t="shared" si="17"/>
        <v>0</v>
      </c>
      <c r="C254" s="151">
        <v>-0.2218243742274133</v>
      </c>
      <c r="D254" s="32">
        <f t="shared" si="18"/>
        <v>-22.18243742274133</v>
      </c>
      <c r="E254" s="31">
        <v>-8</v>
      </c>
      <c r="F254" s="31" t="s">
        <v>649</v>
      </c>
      <c r="G254" s="1"/>
    </row>
    <row r="255" spans="1:7" x14ac:dyDescent="0.25">
      <c r="A255" s="151">
        <v>0.18506013692502168</v>
      </c>
      <c r="B255" s="31">
        <f t="shared" si="17"/>
        <v>1</v>
      </c>
      <c r="C255" s="151">
        <v>0.2218243742274133</v>
      </c>
      <c r="D255" s="32">
        <f t="shared" si="18"/>
        <v>22.18243742274133</v>
      </c>
      <c r="E255" s="31">
        <v>8</v>
      </c>
      <c r="F255" s="31" t="s">
        <v>651</v>
      </c>
      <c r="G255" s="1"/>
    </row>
    <row r="256" spans="1:7" x14ac:dyDescent="0.25">
      <c r="A256" s="151">
        <v>-0.15475535159047221</v>
      </c>
      <c r="B256" s="31">
        <f t="shared" si="17"/>
        <v>0</v>
      </c>
      <c r="C256" s="151">
        <v>-0.19298977437696446</v>
      </c>
      <c r="D256" s="32">
        <f t="shared" si="18"/>
        <v>-19.298977437696447</v>
      </c>
      <c r="E256" s="31">
        <v>5</v>
      </c>
      <c r="F256" s="31" t="s">
        <v>649</v>
      </c>
      <c r="G256" s="1"/>
    </row>
    <row r="257" spans="1:7" x14ac:dyDescent="0.25">
      <c r="A257" s="151">
        <v>0.15475535159047221</v>
      </c>
      <c r="B257" s="31">
        <f t="shared" si="17"/>
        <v>1</v>
      </c>
      <c r="C257" s="151">
        <v>0.19298977437696446</v>
      </c>
      <c r="D257" s="32">
        <f t="shared" si="18"/>
        <v>19.298977437696447</v>
      </c>
      <c r="E257" s="31">
        <v>-5</v>
      </c>
      <c r="F257" s="31" t="s">
        <v>651</v>
      </c>
      <c r="G257" s="1"/>
    </row>
    <row r="258" spans="1:7" x14ac:dyDescent="0.25">
      <c r="A258" s="151">
        <v>0.36100151209758397</v>
      </c>
      <c r="B258" s="31">
        <f t="shared" si="17"/>
        <v>0</v>
      </c>
      <c r="C258" s="151">
        <v>0.32490136088782556</v>
      </c>
      <c r="D258" s="32">
        <f t="shared" si="18"/>
        <v>32.490136088782556</v>
      </c>
      <c r="E258" s="31">
        <v>-3</v>
      </c>
      <c r="F258" s="31" t="s">
        <v>649</v>
      </c>
      <c r="G258" s="1"/>
    </row>
    <row r="259" spans="1:7" x14ac:dyDescent="0.25">
      <c r="A259" s="151">
        <v>-0.36100151209758397</v>
      </c>
      <c r="B259" s="31">
        <f t="shared" ref="B259:B322" si="19">IF(F259="H",1,0)</f>
        <v>1</v>
      </c>
      <c r="C259" s="151">
        <v>-0.32490136088782556</v>
      </c>
      <c r="D259" s="32">
        <f t="shared" ref="D259:D322" si="20">C259*100</f>
        <v>-32.490136088782556</v>
      </c>
      <c r="E259" s="31">
        <v>3</v>
      </c>
      <c r="F259" s="31" t="s">
        <v>651</v>
      </c>
      <c r="G259" s="1"/>
    </row>
    <row r="260" spans="1:7" x14ac:dyDescent="0.25">
      <c r="A260" s="151">
        <v>-4.4901723614581085E-2</v>
      </c>
      <c r="B260" s="31">
        <f t="shared" si="19"/>
        <v>0</v>
      </c>
      <c r="C260" s="151">
        <v>-8.5030625259590209E-2</v>
      </c>
      <c r="D260" s="32">
        <f t="shared" si="20"/>
        <v>-8.5030625259590202</v>
      </c>
      <c r="E260" s="31">
        <v>10</v>
      </c>
      <c r="F260" s="31" t="s">
        <v>649</v>
      </c>
      <c r="G260" s="1"/>
    </row>
    <row r="261" spans="1:7" x14ac:dyDescent="0.25">
      <c r="A261" s="151">
        <v>4.4901723614581085E-2</v>
      </c>
      <c r="B261" s="31">
        <f t="shared" si="19"/>
        <v>1</v>
      </c>
      <c r="C261" s="151">
        <v>8.5030625259590209E-2</v>
      </c>
      <c r="D261" s="32">
        <f t="shared" si="20"/>
        <v>8.5030625259590202</v>
      </c>
      <c r="E261" s="31">
        <v>-10</v>
      </c>
      <c r="F261" s="31" t="s">
        <v>651</v>
      </c>
      <c r="G261" s="1"/>
    </row>
    <row r="262" spans="1:7" x14ac:dyDescent="0.25">
      <c r="A262" s="151">
        <v>-0.1224004309683793</v>
      </c>
      <c r="B262" s="31">
        <f t="shared" si="19"/>
        <v>0</v>
      </c>
      <c r="C262" s="151">
        <v>-0.13464047406521723</v>
      </c>
      <c r="D262" s="32">
        <f t="shared" si="20"/>
        <v>-13.464047406521724</v>
      </c>
      <c r="E262" s="31">
        <v>-6</v>
      </c>
      <c r="F262" s="31" t="s">
        <v>649</v>
      </c>
      <c r="G262" s="1"/>
    </row>
    <row r="263" spans="1:7" x14ac:dyDescent="0.25">
      <c r="A263" s="151">
        <v>0.1224004309683793</v>
      </c>
      <c r="B263" s="31">
        <f t="shared" si="19"/>
        <v>1</v>
      </c>
      <c r="C263" s="151">
        <v>0.13464047406521723</v>
      </c>
      <c r="D263" s="32">
        <f t="shared" si="20"/>
        <v>13.464047406521724</v>
      </c>
      <c r="E263" s="31">
        <v>6</v>
      </c>
      <c r="F263" s="31" t="s">
        <v>651</v>
      </c>
      <c r="G263" s="1"/>
    </row>
    <row r="264" spans="1:7" x14ac:dyDescent="0.25">
      <c r="A264" s="151">
        <v>0.45812682899493901</v>
      </c>
      <c r="B264" s="31">
        <f t="shared" si="19"/>
        <v>1</v>
      </c>
      <c r="C264" s="151">
        <v>0.50393951189443298</v>
      </c>
      <c r="D264" s="32">
        <f t="shared" si="20"/>
        <v>50.3939511894433</v>
      </c>
      <c r="E264" s="31">
        <v>-11</v>
      </c>
      <c r="F264" s="31" t="s">
        <v>651</v>
      </c>
      <c r="G264" s="1"/>
    </row>
    <row r="265" spans="1:7" x14ac:dyDescent="0.25">
      <c r="A265" s="151">
        <v>-0.45812682899493901</v>
      </c>
      <c r="B265" s="31">
        <f t="shared" si="19"/>
        <v>0</v>
      </c>
      <c r="C265" s="151">
        <v>-0.50393951189443298</v>
      </c>
      <c r="D265" s="32">
        <f t="shared" si="20"/>
        <v>-50.3939511894433</v>
      </c>
      <c r="E265" s="31">
        <v>11</v>
      </c>
      <c r="F265" s="31" t="s">
        <v>649</v>
      </c>
      <c r="G265" s="1"/>
    </row>
    <row r="266" spans="1:7" x14ac:dyDescent="0.25">
      <c r="A266" s="151">
        <v>-5.8414334896068579E-2</v>
      </c>
      <c r="B266" s="31">
        <f t="shared" si="19"/>
        <v>1</v>
      </c>
      <c r="C266" s="151">
        <v>-5.2572901406461717E-2</v>
      </c>
      <c r="D266" s="32">
        <f t="shared" si="20"/>
        <v>-5.2572901406461714</v>
      </c>
      <c r="E266" s="31">
        <v>-10</v>
      </c>
      <c r="F266" s="31" t="s">
        <v>651</v>
      </c>
      <c r="G266" s="1"/>
    </row>
    <row r="267" spans="1:7" x14ac:dyDescent="0.25">
      <c r="A267" s="151">
        <v>5.8414334896068579E-2</v>
      </c>
      <c r="B267" s="31">
        <f t="shared" si="19"/>
        <v>0</v>
      </c>
      <c r="C267" s="151">
        <v>5.2572901406461717E-2</v>
      </c>
      <c r="D267" s="32">
        <f t="shared" si="20"/>
        <v>5.2572901406461714</v>
      </c>
      <c r="E267" s="31">
        <v>10</v>
      </c>
      <c r="F267" s="31" t="s">
        <v>649</v>
      </c>
      <c r="G267" s="1"/>
    </row>
    <row r="268" spans="1:7" x14ac:dyDescent="0.25">
      <c r="A268" s="151">
        <v>0.11330787274637077</v>
      </c>
      <c r="B268" s="31">
        <f t="shared" si="19"/>
        <v>1</v>
      </c>
      <c r="C268" s="151">
        <v>0.13885709103768626</v>
      </c>
      <c r="D268" s="32">
        <f t="shared" si="20"/>
        <v>13.885709103768626</v>
      </c>
      <c r="E268" s="31">
        <v>3</v>
      </c>
      <c r="F268" s="31" t="s">
        <v>651</v>
      </c>
      <c r="G268" s="1"/>
    </row>
    <row r="269" spans="1:7" x14ac:dyDescent="0.25">
      <c r="A269" s="151">
        <v>-0.11330787274637077</v>
      </c>
      <c r="B269" s="31">
        <f t="shared" si="19"/>
        <v>0</v>
      </c>
      <c r="C269" s="151">
        <v>-0.13885709103768626</v>
      </c>
      <c r="D269" s="32">
        <f t="shared" si="20"/>
        <v>-13.885709103768626</v>
      </c>
      <c r="E269" s="31">
        <v>-3</v>
      </c>
      <c r="F269" s="31" t="s">
        <v>649</v>
      </c>
      <c r="G269" s="1"/>
    </row>
    <row r="270" spans="1:7" x14ac:dyDescent="0.25">
      <c r="A270" s="151">
        <v>0.41714011709907689</v>
      </c>
      <c r="B270" s="31">
        <f t="shared" si="19"/>
        <v>1</v>
      </c>
      <c r="C270" s="151">
        <v>0.45885412880898457</v>
      </c>
      <c r="D270" s="32">
        <f t="shared" si="20"/>
        <v>45.885412880898457</v>
      </c>
      <c r="E270" s="31">
        <v>8</v>
      </c>
      <c r="F270" s="31" t="s">
        <v>651</v>
      </c>
      <c r="G270" s="1"/>
    </row>
    <row r="271" spans="1:7" x14ac:dyDescent="0.25">
      <c r="A271" s="151">
        <v>-0.41714011709907689</v>
      </c>
      <c r="B271" s="31">
        <f t="shared" si="19"/>
        <v>0</v>
      </c>
      <c r="C271" s="151">
        <v>-0.45885412880898457</v>
      </c>
      <c r="D271" s="32">
        <f t="shared" si="20"/>
        <v>-45.885412880898457</v>
      </c>
      <c r="E271" s="31">
        <v>-8</v>
      </c>
      <c r="F271" s="31" t="s">
        <v>649</v>
      </c>
      <c r="G271" s="1"/>
    </row>
    <row r="272" spans="1:7" x14ac:dyDescent="0.25">
      <c r="A272" s="151">
        <v>-0.53637993797184402</v>
      </c>
      <c r="B272" s="31">
        <f t="shared" si="19"/>
        <v>1</v>
      </c>
      <c r="C272" s="151">
        <v>-0.48274194417465954</v>
      </c>
      <c r="D272" s="32">
        <f t="shared" si="20"/>
        <v>-48.274194417465957</v>
      </c>
      <c r="E272" s="31">
        <v>-1</v>
      </c>
      <c r="F272" s="31" t="s">
        <v>651</v>
      </c>
      <c r="G272" s="1"/>
    </row>
    <row r="273" spans="1:7" x14ac:dyDescent="0.25">
      <c r="A273" s="151">
        <v>0.53637993797184402</v>
      </c>
      <c r="B273" s="31">
        <f t="shared" si="19"/>
        <v>0</v>
      </c>
      <c r="C273" s="151">
        <v>0.48274194417465954</v>
      </c>
      <c r="D273" s="32">
        <f t="shared" si="20"/>
        <v>48.274194417465957</v>
      </c>
      <c r="E273" s="31">
        <v>1</v>
      </c>
      <c r="F273" s="31" t="s">
        <v>649</v>
      </c>
      <c r="G273" s="1"/>
    </row>
    <row r="274" spans="1:7" x14ac:dyDescent="0.25">
      <c r="A274" s="151">
        <v>-1.0268507953551026E-2</v>
      </c>
      <c r="B274" s="31">
        <f t="shared" si="19"/>
        <v>1</v>
      </c>
      <c r="C274" s="151">
        <v>9.3850310268962095E-4</v>
      </c>
      <c r="D274" s="32">
        <f t="shared" si="20"/>
        <v>9.3850310268962095E-2</v>
      </c>
      <c r="E274" s="31">
        <v>7</v>
      </c>
      <c r="F274" s="31" t="s">
        <v>651</v>
      </c>
      <c r="G274" s="1"/>
    </row>
    <row r="275" spans="1:7" x14ac:dyDescent="0.25">
      <c r="A275" s="151">
        <v>1.0268507953551026E-2</v>
      </c>
      <c r="B275" s="31">
        <f t="shared" si="19"/>
        <v>0</v>
      </c>
      <c r="C275" s="151">
        <v>-9.3850310268962095E-4</v>
      </c>
      <c r="D275" s="32">
        <f t="shared" si="20"/>
        <v>-9.3850310268962095E-2</v>
      </c>
      <c r="E275" s="31">
        <v>-7</v>
      </c>
      <c r="F275" s="31" t="s">
        <v>649</v>
      </c>
      <c r="G275" s="1"/>
    </row>
    <row r="276" spans="1:7" x14ac:dyDescent="0.25">
      <c r="A276" s="151">
        <v>-5.3209217983716611E-2</v>
      </c>
      <c r="B276" s="31">
        <f t="shared" si="19"/>
        <v>0</v>
      </c>
      <c r="C276" s="151">
        <v>-8.9351464454790502E-2</v>
      </c>
      <c r="D276" s="32">
        <f t="shared" si="20"/>
        <v>-8.9351464454790506</v>
      </c>
      <c r="E276" s="31">
        <v>-7</v>
      </c>
      <c r="F276" s="31" t="s">
        <v>649</v>
      </c>
      <c r="G276" s="1"/>
    </row>
    <row r="277" spans="1:7" x14ac:dyDescent="0.25">
      <c r="A277" s="151">
        <v>5.3209217983716611E-2</v>
      </c>
      <c r="B277" s="31">
        <f t="shared" si="19"/>
        <v>1</v>
      </c>
      <c r="C277" s="151">
        <v>8.9351464454790502E-2</v>
      </c>
      <c r="D277" s="32">
        <f t="shared" si="20"/>
        <v>8.9351464454790506</v>
      </c>
      <c r="E277" s="31">
        <v>7</v>
      </c>
      <c r="F277" s="31" t="s">
        <v>651</v>
      </c>
      <c r="G277" s="1"/>
    </row>
    <row r="278" spans="1:7" x14ac:dyDescent="0.25">
      <c r="A278" s="151">
        <v>3.9493670752406812E-2</v>
      </c>
      <c r="B278" s="31">
        <f t="shared" si="19"/>
        <v>0</v>
      </c>
      <c r="C278" s="151">
        <v>2.4105891840182581E-2</v>
      </c>
      <c r="D278" s="32">
        <f t="shared" si="20"/>
        <v>2.4105891840182583</v>
      </c>
      <c r="E278" s="31">
        <v>13</v>
      </c>
      <c r="F278" s="31" t="s">
        <v>649</v>
      </c>
      <c r="G278" s="1"/>
    </row>
    <row r="279" spans="1:7" x14ac:dyDescent="0.25">
      <c r="A279" s="151">
        <v>-3.9493670752406812E-2</v>
      </c>
      <c r="B279" s="31">
        <f t="shared" si="19"/>
        <v>1</v>
      </c>
      <c r="C279" s="151">
        <v>-2.4105891840182581E-2</v>
      </c>
      <c r="D279" s="32">
        <f t="shared" si="20"/>
        <v>-2.4105891840182583</v>
      </c>
      <c r="E279" s="31">
        <v>-13</v>
      </c>
      <c r="F279" s="31" t="s">
        <v>651</v>
      </c>
      <c r="G279" s="1"/>
    </row>
    <row r="280" spans="1:7" x14ac:dyDescent="0.25">
      <c r="A280" s="151">
        <v>0.53279573210603304</v>
      </c>
      <c r="B280" s="31">
        <f t="shared" si="19"/>
        <v>1</v>
      </c>
      <c r="C280" s="151">
        <v>0.58607530531663643</v>
      </c>
      <c r="D280" s="32">
        <f t="shared" si="20"/>
        <v>58.607530531663642</v>
      </c>
      <c r="E280" s="31">
        <v>10</v>
      </c>
      <c r="F280" s="31" t="s">
        <v>651</v>
      </c>
      <c r="G280" s="1"/>
    </row>
    <row r="281" spans="1:7" x14ac:dyDescent="0.25">
      <c r="A281" s="151">
        <v>-0.53279573210603304</v>
      </c>
      <c r="B281" s="31">
        <f t="shared" si="19"/>
        <v>0</v>
      </c>
      <c r="C281" s="151">
        <v>-0.58607530531663643</v>
      </c>
      <c r="D281" s="32">
        <f t="shared" si="20"/>
        <v>-58.607530531663642</v>
      </c>
      <c r="E281" s="31">
        <v>-10</v>
      </c>
      <c r="F281" s="31" t="s">
        <v>649</v>
      </c>
      <c r="G281" s="1"/>
    </row>
    <row r="282" spans="1:7" x14ac:dyDescent="0.25">
      <c r="A282" s="151">
        <v>-0.17199097120812507</v>
      </c>
      <c r="B282" s="31">
        <f t="shared" si="19"/>
        <v>1</v>
      </c>
      <c r="C282" s="151">
        <v>-0.13499799790197489</v>
      </c>
      <c r="D282" s="32">
        <f t="shared" si="20"/>
        <v>-13.499799790197489</v>
      </c>
      <c r="E282" s="31">
        <v>-13</v>
      </c>
      <c r="F282" s="31" t="s">
        <v>651</v>
      </c>
      <c r="G282" s="1"/>
    </row>
    <row r="283" spans="1:7" x14ac:dyDescent="0.25">
      <c r="A283" s="151">
        <v>0.17199097120812507</v>
      </c>
      <c r="B283" s="31">
        <f t="shared" si="19"/>
        <v>0</v>
      </c>
      <c r="C283" s="151">
        <v>0.13499799790197489</v>
      </c>
      <c r="D283" s="32">
        <f t="shared" si="20"/>
        <v>13.499799790197489</v>
      </c>
      <c r="E283" s="31">
        <v>13</v>
      </c>
      <c r="F283" s="31" t="s">
        <v>649</v>
      </c>
      <c r="G283" s="1"/>
    </row>
    <row r="284" spans="1:7" x14ac:dyDescent="0.25">
      <c r="A284" s="151">
        <v>9.7015964731792942E-3</v>
      </c>
      <c r="B284" s="31">
        <f t="shared" si="19"/>
        <v>1</v>
      </c>
      <c r="C284" s="151">
        <v>3.3621246939789018E-2</v>
      </c>
      <c r="D284" s="32">
        <f t="shared" si="20"/>
        <v>3.3621246939789016</v>
      </c>
      <c r="E284" s="31">
        <v>-6</v>
      </c>
      <c r="F284" s="31" t="s">
        <v>651</v>
      </c>
      <c r="G284" s="1"/>
    </row>
    <row r="285" spans="1:7" x14ac:dyDescent="0.25">
      <c r="A285" s="151">
        <v>-9.7015964731792942E-3</v>
      </c>
      <c r="B285" s="31">
        <f t="shared" si="19"/>
        <v>0</v>
      </c>
      <c r="C285" s="151">
        <v>-3.3621246939789018E-2</v>
      </c>
      <c r="D285" s="32">
        <f t="shared" si="20"/>
        <v>-3.3621246939789016</v>
      </c>
      <c r="E285" s="31">
        <v>6</v>
      </c>
      <c r="F285" s="31" t="s">
        <v>649</v>
      </c>
      <c r="G285" s="1"/>
    </row>
    <row r="286" spans="1:7" x14ac:dyDescent="0.25">
      <c r="A286" s="151">
        <v>0.29572055593414237</v>
      </c>
      <c r="B286" s="31">
        <f t="shared" si="19"/>
        <v>0</v>
      </c>
      <c r="C286" s="151">
        <v>0.26614850034072812</v>
      </c>
      <c r="D286" s="32">
        <f t="shared" si="20"/>
        <v>26.614850034072813</v>
      </c>
      <c r="E286" s="31">
        <v>37</v>
      </c>
      <c r="F286" s="31" t="s">
        <v>649</v>
      </c>
      <c r="G286" s="1"/>
    </row>
    <row r="287" spans="1:7" x14ac:dyDescent="0.25">
      <c r="A287" s="151">
        <v>-0.29572055593414237</v>
      </c>
      <c r="B287" s="31">
        <f t="shared" si="19"/>
        <v>1</v>
      </c>
      <c r="C287" s="151">
        <v>-0.26614850034072812</v>
      </c>
      <c r="D287" s="32">
        <f t="shared" si="20"/>
        <v>-26.614850034072813</v>
      </c>
      <c r="E287" s="31">
        <v>-37</v>
      </c>
      <c r="F287" s="31" t="s">
        <v>651</v>
      </c>
      <c r="G287" s="1"/>
    </row>
    <row r="288" spans="1:7" x14ac:dyDescent="0.25">
      <c r="A288" s="151">
        <v>0.18251113275381747</v>
      </c>
      <c r="B288" s="31">
        <f t="shared" si="19"/>
        <v>0</v>
      </c>
      <c r="C288" s="151">
        <v>0.16426001947843571</v>
      </c>
      <c r="D288" s="32">
        <f t="shared" si="20"/>
        <v>16.42600194784357</v>
      </c>
      <c r="E288" s="31">
        <v>7</v>
      </c>
      <c r="F288" s="31" t="s">
        <v>649</v>
      </c>
      <c r="G288" s="1"/>
    </row>
    <row r="289" spans="1:7" x14ac:dyDescent="0.25">
      <c r="A289" s="151">
        <v>-0.18251113275381747</v>
      </c>
      <c r="B289" s="31">
        <f t="shared" si="19"/>
        <v>1</v>
      </c>
      <c r="C289" s="151">
        <v>-0.16426001947843571</v>
      </c>
      <c r="D289" s="32">
        <f t="shared" si="20"/>
        <v>-16.42600194784357</v>
      </c>
      <c r="E289" s="31">
        <v>-7</v>
      </c>
      <c r="F289" s="31" t="s">
        <v>651</v>
      </c>
      <c r="G289" s="1"/>
    </row>
    <row r="290" spans="1:7" x14ac:dyDescent="0.25">
      <c r="A290" s="151">
        <v>0.35196495292077939</v>
      </c>
      <c r="B290" s="31">
        <f t="shared" si="19"/>
        <v>0</v>
      </c>
      <c r="C290" s="151">
        <v>0.31676845762870143</v>
      </c>
      <c r="D290" s="32">
        <f t="shared" si="20"/>
        <v>31.676845762870144</v>
      </c>
      <c r="E290" s="31">
        <v>3</v>
      </c>
      <c r="F290" s="31" t="s">
        <v>649</v>
      </c>
      <c r="G290" s="1"/>
    </row>
    <row r="291" spans="1:7" x14ac:dyDescent="0.25">
      <c r="A291" s="151">
        <v>-0.35196495292077939</v>
      </c>
      <c r="B291" s="31">
        <f t="shared" si="19"/>
        <v>1</v>
      </c>
      <c r="C291" s="151">
        <v>-0.31676845762870143</v>
      </c>
      <c r="D291" s="32">
        <f t="shared" si="20"/>
        <v>-31.676845762870144</v>
      </c>
      <c r="E291" s="31">
        <v>-3</v>
      </c>
      <c r="F291" s="31" t="s">
        <v>651</v>
      </c>
      <c r="G291" s="1"/>
    </row>
    <row r="292" spans="1:7" x14ac:dyDescent="0.25">
      <c r="A292" s="151">
        <v>-0.29513902091948607</v>
      </c>
      <c r="B292" s="31">
        <f t="shared" si="19"/>
        <v>1</v>
      </c>
      <c r="C292" s="151">
        <v>-0.26562511882753742</v>
      </c>
      <c r="D292" s="32">
        <f t="shared" si="20"/>
        <v>-26.562511882753743</v>
      </c>
      <c r="E292" s="31">
        <v>-28</v>
      </c>
      <c r="F292" s="31" t="s">
        <v>651</v>
      </c>
      <c r="G292" s="1"/>
    </row>
    <row r="293" spans="1:7" x14ac:dyDescent="0.25">
      <c r="A293" s="151">
        <v>0.29513902091948607</v>
      </c>
      <c r="B293" s="31">
        <f t="shared" si="19"/>
        <v>0</v>
      </c>
      <c r="C293" s="151">
        <v>0.26562511882753742</v>
      </c>
      <c r="D293" s="32">
        <f t="shared" si="20"/>
        <v>26.562511882753743</v>
      </c>
      <c r="E293" s="31">
        <v>28</v>
      </c>
      <c r="F293" s="31" t="s">
        <v>649</v>
      </c>
      <c r="G293" s="1"/>
    </row>
    <row r="294" spans="1:7" x14ac:dyDescent="0.25">
      <c r="A294" s="151">
        <v>0.38765105460145732</v>
      </c>
      <c r="B294" s="31">
        <f t="shared" si="19"/>
        <v>0</v>
      </c>
      <c r="C294" s="151">
        <v>0.34888594914131155</v>
      </c>
      <c r="D294" s="32">
        <f t="shared" si="20"/>
        <v>34.888594914131154</v>
      </c>
      <c r="E294" s="31">
        <v>3</v>
      </c>
      <c r="F294" s="31" t="s">
        <v>649</v>
      </c>
      <c r="G294" s="1"/>
    </row>
    <row r="295" spans="1:7" x14ac:dyDescent="0.25">
      <c r="A295" s="151">
        <v>-0.38765105460145732</v>
      </c>
      <c r="B295" s="31">
        <f t="shared" si="19"/>
        <v>1</v>
      </c>
      <c r="C295" s="151">
        <v>-0.34888594914131155</v>
      </c>
      <c r="D295" s="32">
        <f t="shared" si="20"/>
        <v>-34.888594914131154</v>
      </c>
      <c r="E295" s="31">
        <v>-3</v>
      </c>
      <c r="F295" s="31" t="s">
        <v>651</v>
      </c>
      <c r="G295" s="1"/>
    </row>
    <row r="296" spans="1:7" x14ac:dyDescent="0.25">
      <c r="A296" s="151">
        <v>0.41485486094205487</v>
      </c>
      <c r="B296" s="31">
        <f t="shared" si="19"/>
        <v>1</v>
      </c>
      <c r="C296" s="151">
        <v>0.45634034703626042</v>
      </c>
      <c r="D296" s="32">
        <f t="shared" si="20"/>
        <v>45.634034703626043</v>
      </c>
      <c r="E296" s="31">
        <v>8</v>
      </c>
      <c r="F296" s="31" t="s">
        <v>651</v>
      </c>
      <c r="G296" s="1"/>
    </row>
    <row r="297" spans="1:7" x14ac:dyDescent="0.25">
      <c r="A297" s="151">
        <v>-0.41485486094205487</v>
      </c>
      <c r="B297" s="31">
        <f t="shared" si="19"/>
        <v>0</v>
      </c>
      <c r="C297" s="151">
        <v>-0.45634034703626042</v>
      </c>
      <c r="D297" s="32">
        <f t="shared" si="20"/>
        <v>-45.634034703626043</v>
      </c>
      <c r="E297" s="31">
        <v>-8</v>
      </c>
      <c r="F297" s="31" t="s">
        <v>649</v>
      </c>
      <c r="G297" s="1"/>
    </row>
    <row r="298" spans="1:7" x14ac:dyDescent="0.25">
      <c r="A298" s="151">
        <v>-0.2222155712677048</v>
      </c>
      <c r="B298" s="31">
        <f t="shared" si="19"/>
        <v>1</v>
      </c>
      <c r="C298" s="151">
        <v>-0.19999401414093432</v>
      </c>
      <c r="D298" s="32">
        <f t="shared" si="20"/>
        <v>-19.99940141409343</v>
      </c>
      <c r="E298" s="31">
        <v>7</v>
      </c>
      <c r="F298" s="31" t="s">
        <v>651</v>
      </c>
      <c r="G298" s="1"/>
    </row>
    <row r="299" spans="1:7" x14ac:dyDescent="0.25">
      <c r="A299" s="151">
        <v>0.2222155712677048</v>
      </c>
      <c r="B299" s="31">
        <f t="shared" si="19"/>
        <v>0</v>
      </c>
      <c r="C299" s="151">
        <v>0.19999401414093432</v>
      </c>
      <c r="D299" s="32">
        <f t="shared" si="20"/>
        <v>19.99940141409343</v>
      </c>
      <c r="E299" s="31">
        <v>-7</v>
      </c>
      <c r="F299" s="31" t="s">
        <v>649</v>
      </c>
      <c r="G299" s="1"/>
    </row>
    <row r="300" spans="1:7" x14ac:dyDescent="0.25">
      <c r="A300" s="151">
        <v>-0.13894570765303108</v>
      </c>
      <c r="B300" s="31">
        <f t="shared" si="19"/>
        <v>1</v>
      </c>
      <c r="C300" s="151">
        <v>-0.12505113688772795</v>
      </c>
      <c r="D300" s="32">
        <f t="shared" si="20"/>
        <v>-12.505113688772795</v>
      </c>
      <c r="E300" s="31">
        <v>6</v>
      </c>
      <c r="F300" s="31" t="s">
        <v>651</v>
      </c>
      <c r="G300" s="1"/>
    </row>
    <row r="301" spans="1:7" x14ac:dyDescent="0.25">
      <c r="A301" s="151">
        <v>0.13894570765303108</v>
      </c>
      <c r="B301" s="31">
        <f t="shared" si="19"/>
        <v>0</v>
      </c>
      <c r="C301" s="151">
        <v>0.12505113688772795</v>
      </c>
      <c r="D301" s="32">
        <f t="shared" si="20"/>
        <v>12.505113688772795</v>
      </c>
      <c r="E301" s="31">
        <v>-6</v>
      </c>
      <c r="F301" s="31" t="s">
        <v>649</v>
      </c>
      <c r="G301" s="1"/>
    </row>
    <row r="302" spans="1:7" x14ac:dyDescent="0.25">
      <c r="A302" s="151">
        <v>4.8364510235546138E-2</v>
      </c>
      <c r="B302" s="31">
        <f t="shared" si="19"/>
        <v>0</v>
      </c>
      <c r="C302" s="151">
        <v>2.900954599628397E-2</v>
      </c>
      <c r="D302" s="32">
        <f t="shared" si="20"/>
        <v>2.9009545996283972</v>
      </c>
      <c r="E302" s="31">
        <v>4</v>
      </c>
      <c r="F302" s="31" t="s">
        <v>649</v>
      </c>
      <c r="G302" s="1"/>
    </row>
    <row r="303" spans="1:7" x14ac:dyDescent="0.25">
      <c r="A303" s="151">
        <v>-4.8364510235546138E-2</v>
      </c>
      <c r="B303" s="31">
        <f t="shared" si="19"/>
        <v>1</v>
      </c>
      <c r="C303" s="151">
        <v>-2.900954599628397E-2</v>
      </c>
      <c r="D303" s="32">
        <f t="shared" si="20"/>
        <v>-2.9009545996283972</v>
      </c>
      <c r="E303" s="31">
        <v>-4</v>
      </c>
      <c r="F303" s="31" t="s">
        <v>651</v>
      </c>
      <c r="G303" s="1"/>
    </row>
    <row r="304" spans="1:7" x14ac:dyDescent="0.25">
      <c r="A304" s="151">
        <v>-0.45453874902995228</v>
      </c>
      <c r="B304" s="31">
        <f t="shared" si="19"/>
        <v>0</v>
      </c>
      <c r="C304" s="151">
        <v>-0.49999262393294763</v>
      </c>
      <c r="D304" s="32">
        <f t="shared" si="20"/>
        <v>-49.999262393294764</v>
      </c>
      <c r="E304" s="31">
        <v>-15</v>
      </c>
      <c r="F304" s="31" t="s">
        <v>649</v>
      </c>
      <c r="G304" s="1"/>
    </row>
    <row r="305" spans="1:7" x14ac:dyDescent="0.25">
      <c r="A305" s="151">
        <v>0.45453874902995228</v>
      </c>
      <c r="B305" s="31">
        <f t="shared" si="19"/>
        <v>1</v>
      </c>
      <c r="C305" s="151">
        <v>0.49999262393294763</v>
      </c>
      <c r="D305" s="32">
        <f t="shared" si="20"/>
        <v>49.999262393294764</v>
      </c>
      <c r="E305" s="31">
        <v>15</v>
      </c>
      <c r="F305" s="31" t="s">
        <v>651</v>
      </c>
      <c r="G305" s="1"/>
    </row>
    <row r="306" spans="1:7" x14ac:dyDescent="0.25">
      <c r="A306" s="151">
        <v>-0.20972523777008789</v>
      </c>
      <c r="B306" s="31">
        <f t="shared" si="19"/>
        <v>0</v>
      </c>
      <c r="C306" s="151">
        <v>-0.23134347874776937</v>
      </c>
      <c r="D306" s="32">
        <f t="shared" si="20"/>
        <v>-23.134347874776935</v>
      </c>
      <c r="E306" s="31">
        <v>-21</v>
      </c>
      <c r="F306" s="31" t="s">
        <v>649</v>
      </c>
      <c r="G306" s="1"/>
    </row>
    <row r="307" spans="1:7" x14ac:dyDescent="0.25">
      <c r="A307" s="151">
        <v>0.20972523777008789</v>
      </c>
      <c r="B307" s="31">
        <f t="shared" si="19"/>
        <v>1</v>
      </c>
      <c r="C307" s="151">
        <v>0.23134347874776937</v>
      </c>
      <c r="D307" s="32">
        <f t="shared" si="20"/>
        <v>23.134347874776935</v>
      </c>
      <c r="E307" s="31">
        <v>21</v>
      </c>
      <c r="F307" s="31" t="s">
        <v>651</v>
      </c>
      <c r="G307" s="1"/>
    </row>
    <row r="308" spans="1:7" x14ac:dyDescent="0.25">
      <c r="A308" s="151">
        <v>1.9529259920680109E-2</v>
      </c>
      <c r="B308" s="31">
        <f t="shared" si="19"/>
        <v>0</v>
      </c>
      <c r="C308" s="151">
        <v>1.0012935064607813E-2</v>
      </c>
      <c r="D308" s="32">
        <f t="shared" si="20"/>
        <v>1.0012935064607813</v>
      </c>
      <c r="E308" s="31">
        <v>-6</v>
      </c>
      <c r="F308" s="31" t="s">
        <v>649</v>
      </c>
      <c r="G308" s="1"/>
    </row>
    <row r="309" spans="1:7" x14ac:dyDescent="0.25">
      <c r="A309" s="151">
        <v>-1.9529259920680109E-2</v>
      </c>
      <c r="B309" s="31">
        <f t="shared" si="19"/>
        <v>1</v>
      </c>
      <c r="C309" s="151">
        <v>-1.0012935064607813E-2</v>
      </c>
      <c r="D309" s="32">
        <f t="shared" si="20"/>
        <v>-1.0012935064607813</v>
      </c>
      <c r="E309" s="31">
        <v>6</v>
      </c>
      <c r="F309" s="31" t="s">
        <v>651</v>
      </c>
      <c r="G309" s="1"/>
    </row>
    <row r="310" spans="1:7" x14ac:dyDescent="0.25">
      <c r="A310" s="151">
        <v>-9.3821763460705393E-2</v>
      </c>
      <c r="B310" s="31">
        <f t="shared" si="19"/>
        <v>1</v>
      </c>
      <c r="C310" s="151">
        <v>-5.5140113395755253E-2</v>
      </c>
      <c r="D310" s="32">
        <f t="shared" si="20"/>
        <v>-5.514011339575525</v>
      </c>
      <c r="E310" s="31">
        <v>13</v>
      </c>
      <c r="F310" s="31" t="s">
        <v>651</v>
      </c>
      <c r="G310" s="1"/>
    </row>
    <row r="311" spans="1:7" x14ac:dyDescent="0.25">
      <c r="A311" s="151">
        <v>9.3821763460705393E-2</v>
      </c>
      <c r="B311" s="31">
        <f t="shared" si="19"/>
        <v>0</v>
      </c>
      <c r="C311" s="151">
        <v>5.5140113395755253E-2</v>
      </c>
      <c r="D311" s="32">
        <f t="shared" si="20"/>
        <v>5.514011339575525</v>
      </c>
      <c r="E311" s="31">
        <v>-13</v>
      </c>
      <c r="F311" s="31" t="s">
        <v>649</v>
      </c>
      <c r="G311" s="1"/>
    </row>
    <row r="312" spans="1:7" x14ac:dyDescent="0.25">
      <c r="A312" s="151">
        <v>0.36935722457485559</v>
      </c>
      <c r="B312" s="31">
        <f t="shared" si="19"/>
        <v>0</v>
      </c>
      <c r="C312" s="151">
        <v>0.33242150211736998</v>
      </c>
      <c r="D312" s="32">
        <f t="shared" si="20"/>
        <v>33.242150211736998</v>
      </c>
      <c r="E312" s="31">
        <v>-1</v>
      </c>
      <c r="F312" s="31" t="s">
        <v>649</v>
      </c>
      <c r="G312" s="1"/>
    </row>
    <row r="313" spans="1:7" x14ac:dyDescent="0.25">
      <c r="A313" s="151">
        <v>-0.36935722457485559</v>
      </c>
      <c r="B313" s="31">
        <f t="shared" si="19"/>
        <v>1</v>
      </c>
      <c r="C313" s="151">
        <v>-0.33242150211736998</v>
      </c>
      <c r="D313" s="32">
        <f t="shared" si="20"/>
        <v>-33.242150211736998</v>
      </c>
      <c r="E313" s="31">
        <v>1</v>
      </c>
      <c r="F313" s="31" t="s">
        <v>651</v>
      </c>
      <c r="G313" s="1"/>
    </row>
    <row r="314" spans="1:7" x14ac:dyDescent="0.25">
      <c r="A314" s="151">
        <v>-0.14008828124211015</v>
      </c>
      <c r="B314" s="31">
        <f t="shared" si="19"/>
        <v>1</v>
      </c>
      <c r="C314" s="151">
        <v>-0.10648148920676954</v>
      </c>
      <c r="D314" s="32">
        <f t="shared" si="20"/>
        <v>-10.648148920676954</v>
      </c>
      <c r="E314" s="31">
        <v>-1</v>
      </c>
      <c r="F314" s="31" t="s">
        <v>651</v>
      </c>
      <c r="G314" s="1"/>
    </row>
    <row r="315" spans="1:7" x14ac:dyDescent="0.25">
      <c r="A315" s="151">
        <v>0.14008828124211015</v>
      </c>
      <c r="B315" s="31">
        <f t="shared" si="19"/>
        <v>0</v>
      </c>
      <c r="C315" s="151">
        <v>0.10648148920676954</v>
      </c>
      <c r="D315" s="32">
        <f t="shared" si="20"/>
        <v>10.648148920676954</v>
      </c>
      <c r="E315" s="31">
        <v>1</v>
      </c>
      <c r="F315" s="31" t="s">
        <v>649</v>
      </c>
      <c r="G315" s="1"/>
    </row>
    <row r="316" spans="1:7" x14ac:dyDescent="0.25">
      <c r="A316" s="151">
        <v>-0.20028291681940774</v>
      </c>
      <c r="B316" s="31">
        <f t="shared" si="19"/>
        <v>0</v>
      </c>
      <c r="C316" s="151">
        <v>-0.22031120850134853</v>
      </c>
      <c r="D316" s="32">
        <f t="shared" si="20"/>
        <v>-22.031120850134851</v>
      </c>
      <c r="E316" s="31">
        <v>6</v>
      </c>
      <c r="F316" s="31" t="s">
        <v>649</v>
      </c>
      <c r="G316" s="1"/>
    </row>
    <row r="317" spans="1:7" x14ac:dyDescent="0.25">
      <c r="A317" s="151">
        <v>0.20028291681940774</v>
      </c>
      <c r="B317" s="31">
        <f t="shared" si="19"/>
        <v>1</v>
      </c>
      <c r="C317" s="151">
        <v>0.22031120850134853</v>
      </c>
      <c r="D317" s="32">
        <f t="shared" si="20"/>
        <v>22.031120850134851</v>
      </c>
      <c r="E317" s="31">
        <v>-6</v>
      </c>
      <c r="F317" s="31" t="s">
        <v>651</v>
      </c>
      <c r="G317" s="1"/>
    </row>
    <row r="318" spans="1:7" x14ac:dyDescent="0.25">
      <c r="A318" s="151">
        <v>0.43438145880590417</v>
      </c>
      <c r="B318" s="31">
        <f t="shared" si="19"/>
        <v>1</v>
      </c>
      <c r="C318" s="151">
        <v>0.47781960468649465</v>
      </c>
      <c r="D318" s="32">
        <f t="shared" si="20"/>
        <v>47.781960468649466</v>
      </c>
      <c r="E318" s="31">
        <v>16</v>
      </c>
      <c r="F318" s="31" t="s">
        <v>651</v>
      </c>
      <c r="G318" s="1"/>
    </row>
    <row r="319" spans="1:7" x14ac:dyDescent="0.25">
      <c r="A319" s="151">
        <v>-0.43438145880590417</v>
      </c>
      <c r="B319" s="31">
        <f t="shared" si="19"/>
        <v>0</v>
      </c>
      <c r="C319" s="151">
        <v>-0.47781960468649465</v>
      </c>
      <c r="D319" s="32">
        <f t="shared" si="20"/>
        <v>-47.781960468649466</v>
      </c>
      <c r="E319" s="31">
        <v>-16</v>
      </c>
      <c r="F319" s="31" t="s">
        <v>649</v>
      </c>
      <c r="G319" s="1"/>
    </row>
    <row r="320" spans="1:7" x14ac:dyDescent="0.25">
      <c r="A320" s="151">
        <v>-0.28146597496278725</v>
      </c>
      <c r="B320" s="31">
        <f t="shared" si="19"/>
        <v>0</v>
      </c>
      <c r="C320" s="151">
        <v>-0.30961257245906598</v>
      </c>
      <c r="D320" s="32">
        <f t="shared" si="20"/>
        <v>-30.961257245906598</v>
      </c>
      <c r="E320" s="31">
        <v>-13</v>
      </c>
      <c r="F320" s="31" t="s">
        <v>649</v>
      </c>
      <c r="G320" s="1"/>
    </row>
    <row r="321" spans="1:7" x14ac:dyDescent="0.25">
      <c r="A321" s="151">
        <v>0.28146597496278725</v>
      </c>
      <c r="B321" s="31">
        <f t="shared" si="19"/>
        <v>1</v>
      </c>
      <c r="C321" s="151">
        <v>0.30961257245906598</v>
      </c>
      <c r="D321" s="32">
        <f t="shared" si="20"/>
        <v>30.961257245906598</v>
      </c>
      <c r="E321" s="31">
        <v>13</v>
      </c>
      <c r="F321" s="31" t="s">
        <v>651</v>
      </c>
      <c r="G321" s="1"/>
    </row>
    <row r="322" spans="1:7" x14ac:dyDescent="0.25">
      <c r="A322" s="151">
        <v>-0.31936778179713188</v>
      </c>
      <c r="B322" s="31">
        <f t="shared" si="19"/>
        <v>0</v>
      </c>
      <c r="C322" s="151">
        <v>-0.35130455997684507</v>
      </c>
      <c r="D322" s="32">
        <f t="shared" si="20"/>
        <v>-35.130455997684507</v>
      </c>
      <c r="E322" s="31">
        <v>-7</v>
      </c>
      <c r="F322" s="31" t="s">
        <v>649</v>
      </c>
      <c r="G322" s="1"/>
    </row>
    <row r="323" spans="1:7" x14ac:dyDescent="0.25">
      <c r="A323" s="151">
        <v>0.31936778179713188</v>
      </c>
      <c r="B323" s="31">
        <f t="shared" ref="B323:B386" si="21">IF(F323="H",1,0)</f>
        <v>1</v>
      </c>
      <c r="C323" s="151">
        <v>0.35130455997684507</v>
      </c>
      <c r="D323" s="32">
        <f t="shared" ref="D323:D386" si="22">C323*100</f>
        <v>35.130455997684507</v>
      </c>
      <c r="E323" s="31">
        <v>7</v>
      </c>
      <c r="F323" s="31" t="s">
        <v>651</v>
      </c>
      <c r="G323" s="1"/>
    </row>
    <row r="324" spans="1:7" x14ac:dyDescent="0.25">
      <c r="A324" s="151">
        <v>-0.15072767956944916</v>
      </c>
      <c r="B324" s="31">
        <f t="shared" si="21"/>
        <v>1</v>
      </c>
      <c r="C324" s="151">
        <v>-0.12132404998086904</v>
      </c>
      <c r="D324" s="32">
        <f t="shared" si="22"/>
        <v>-12.132404998086905</v>
      </c>
      <c r="E324" s="31">
        <v>-7</v>
      </c>
      <c r="F324" s="31" t="s">
        <v>651</v>
      </c>
      <c r="G324" s="1"/>
    </row>
    <row r="325" spans="1:7" x14ac:dyDescent="0.25">
      <c r="A325" s="151">
        <v>0.15072767956944916</v>
      </c>
      <c r="B325" s="31">
        <f t="shared" si="21"/>
        <v>0</v>
      </c>
      <c r="C325" s="151">
        <v>0.12132404998086904</v>
      </c>
      <c r="D325" s="32">
        <f t="shared" si="22"/>
        <v>12.132404998086905</v>
      </c>
      <c r="E325" s="31">
        <v>7</v>
      </c>
      <c r="F325" s="31" t="s">
        <v>649</v>
      </c>
      <c r="G325" s="1"/>
    </row>
    <row r="326" spans="1:7" x14ac:dyDescent="0.25">
      <c r="A326" s="151">
        <v>0.27774502445560612</v>
      </c>
      <c r="B326" s="31">
        <f t="shared" si="21"/>
        <v>0</v>
      </c>
      <c r="C326" s="151">
        <v>0.23129057820612794</v>
      </c>
      <c r="D326" s="32">
        <f t="shared" si="22"/>
        <v>23.129057820612793</v>
      </c>
      <c r="E326" s="31">
        <v>14</v>
      </c>
      <c r="F326" s="31" t="s">
        <v>649</v>
      </c>
      <c r="G326" s="1"/>
    </row>
    <row r="327" spans="1:7" x14ac:dyDescent="0.25">
      <c r="A327" s="151">
        <v>-0.27774502445560612</v>
      </c>
      <c r="B327" s="31">
        <f t="shared" si="21"/>
        <v>1</v>
      </c>
      <c r="C327" s="151">
        <v>-0.23129057820612794</v>
      </c>
      <c r="D327" s="32">
        <f t="shared" si="22"/>
        <v>-23.129057820612793</v>
      </c>
      <c r="E327" s="31">
        <v>-14</v>
      </c>
      <c r="F327" s="31" t="s">
        <v>651</v>
      </c>
      <c r="G327" s="1"/>
    </row>
    <row r="328" spans="1:7" x14ac:dyDescent="0.25">
      <c r="A328" s="151">
        <v>6.1995056062435411E-2</v>
      </c>
      <c r="B328" s="31">
        <f t="shared" si="21"/>
        <v>1</v>
      </c>
      <c r="C328" s="151">
        <v>6.9662535802588105E-2</v>
      </c>
      <c r="D328" s="32">
        <f t="shared" si="22"/>
        <v>6.9662535802588108</v>
      </c>
      <c r="E328" s="31">
        <v>26</v>
      </c>
      <c r="F328" s="31" t="s">
        <v>651</v>
      </c>
      <c r="G328" s="1"/>
    </row>
    <row r="329" spans="1:7" x14ac:dyDescent="0.25">
      <c r="A329" s="151">
        <v>-6.1995056062435411E-2</v>
      </c>
      <c r="B329" s="31">
        <f t="shared" si="21"/>
        <v>0</v>
      </c>
      <c r="C329" s="151">
        <v>-6.9662535802588105E-2</v>
      </c>
      <c r="D329" s="32">
        <f t="shared" si="22"/>
        <v>-6.9662535802588108</v>
      </c>
      <c r="E329" s="31">
        <v>-26</v>
      </c>
      <c r="F329" s="31" t="s">
        <v>649</v>
      </c>
      <c r="G329" s="1"/>
    </row>
    <row r="330" spans="1:7" x14ac:dyDescent="0.25">
      <c r="A330" s="151">
        <v>-0.15848178826112469</v>
      </c>
      <c r="B330" s="31">
        <f t="shared" si="21"/>
        <v>1</v>
      </c>
      <c r="C330" s="151">
        <v>-0.14263360943501222</v>
      </c>
      <c r="D330" s="32">
        <f t="shared" si="22"/>
        <v>-14.263360943501221</v>
      </c>
      <c r="E330" s="31">
        <v>5</v>
      </c>
      <c r="F330" s="31" t="s">
        <v>651</v>
      </c>
      <c r="G330" s="1"/>
    </row>
    <row r="331" spans="1:7" x14ac:dyDescent="0.25">
      <c r="A331" s="151">
        <v>0.15848178826112469</v>
      </c>
      <c r="B331" s="31">
        <f t="shared" si="21"/>
        <v>0</v>
      </c>
      <c r="C331" s="151">
        <v>0.14263360943501222</v>
      </c>
      <c r="D331" s="32">
        <f t="shared" si="22"/>
        <v>14.263360943501221</v>
      </c>
      <c r="E331" s="31">
        <v>-5</v>
      </c>
      <c r="F331" s="31" t="s">
        <v>649</v>
      </c>
      <c r="G331" s="1"/>
    </row>
    <row r="332" spans="1:7" x14ac:dyDescent="0.25">
      <c r="A332" s="151">
        <v>-6.9600468543544458E-3</v>
      </c>
      <c r="B332" s="31">
        <f t="shared" si="21"/>
        <v>1</v>
      </c>
      <c r="C332" s="151">
        <v>2.498460084286877E-3</v>
      </c>
      <c r="D332" s="32">
        <f t="shared" si="22"/>
        <v>0.2498460084286877</v>
      </c>
      <c r="E332" s="31">
        <v>-3</v>
      </c>
      <c r="F332" s="31" t="s">
        <v>651</v>
      </c>
      <c r="G332" s="1"/>
    </row>
    <row r="333" spans="1:7" x14ac:dyDescent="0.25">
      <c r="A333" s="151">
        <v>6.9600468543544458E-3</v>
      </c>
      <c r="B333" s="31">
        <f t="shared" si="21"/>
        <v>0</v>
      </c>
      <c r="C333" s="151">
        <v>-2.498460084286877E-3</v>
      </c>
      <c r="D333" s="32">
        <f t="shared" si="22"/>
        <v>-0.2498460084286877</v>
      </c>
      <c r="E333" s="31">
        <v>3</v>
      </c>
      <c r="F333" s="31" t="s">
        <v>649</v>
      </c>
      <c r="G333" s="1"/>
    </row>
    <row r="334" spans="1:7" x14ac:dyDescent="0.25">
      <c r="A334" s="151">
        <v>-0.21190998019661159</v>
      </c>
      <c r="B334" s="31">
        <f t="shared" si="21"/>
        <v>1</v>
      </c>
      <c r="C334" s="151">
        <v>-0.1823644472810734</v>
      </c>
      <c r="D334" s="32">
        <f t="shared" si="22"/>
        <v>-18.23644472810734</v>
      </c>
      <c r="E334" s="31">
        <v>-9</v>
      </c>
      <c r="F334" s="31" t="s">
        <v>651</v>
      </c>
      <c r="G334" s="1"/>
    </row>
    <row r="335" spans="1:7" x14ac:dyDescent="0.25">
      <c r="A335" s="151">
        <v>0.21190998019661159</v>
      </c>
      <c r="B335" s="31">
        <f t="shared" si="21"/>
        <v>0</v>
      </c>
      <c r="C335" s="151">
        <v>0.1823644472810734</v>
      </c>
      <c r="D335" s="32">
        <f t="shared" si="22"/>
        <v>18.23644472810734</v>
      </c>
      <c r="E335" s="31">
        <v>9</v>
      </c>
      <c r="F335" s="31" t="s">
        <v>649</v>
      </c>
      <c r="G335" s="1"/>
    </row>
    <row r="336" spans="1:7" x14ac:dyDescent="0.25">
      <c r="A336" s="151">
        <v>-0.10168835597586562</v>
      </c>
      <c r="B336" s="31">
        <f t="shared" si="21"/>
        <v>1</v>
      </c>
      <c r="C336" s="151">
        <v>-8.250384410131395E-2</v>
      </c>
      <c r="D336" s="32">
        <f t="shared" si="22"/>
        <v>-8.2503844101313959</v>
      </c>
      <c r="E336" s="31">
        <v>0</v>
      </c>
      <c r="F336" s="31" t="s">
        <v>651</v>
      </c>
      <c r="G336" s="1"/>
    </row>
    <row r="337" spans="1:7" x14ac:dyDescent="0.25">
      <c r="A337" s="151">
        <v>0.10168835597586562</v>
      </c>
      <c r="B337" s="31">
        <f t="shared" si="21"/>
        <v>0</v>
      </c>
      <c r="C337" s="151">
        <v>8.250384410131395E-2</v>
      </c>
      <c r="D337" s="32">
        <f t="shared" si="22"/>
        <v>8.2503844101313959</v>
      </c>
      <c r="E337" s="31">
        <v>0</v>
      </c>
      <c r="F337" s="31" t="s">
        <v>649</v>
      </c>
      <c r="G337" s="1"/>
    </row>
    <row r="338" spans="1:7" x14ac:dyDescent="0.25">
      <c r="A338" s="151">
        <v>0.24556501630235111</v>
      </c>
      <c r="B338" s="31">
        <f t="shared" si="21"/>
        <v>1</v>
      </c>
      <c r="C338" s="151">
        <v>0.27678848633504155</v>
      </c>
      <c r="D338" s="32">
        <f t="shared" si="22"/>
        <v>27.678848633504156</v>
      </c>
      <c r="E338" s="31">
        <v>25</v>
      </c>
      <c r="F338" s="31" t="s">
        <v>651</v>
      </c>
      <c r="G338" s="1"/>
    </row>
    <row r="339" spans="1:7" x14ac:dyDescent="0.25">
      <c r="A339" s="151">
        <v>-0.24556501630235111</v>
      </c>
      <c r="B339" s="31">
        <f t="shared" si="21"/>
        <v>0</v>
      </c>
      <c r="C339" s="151">
        <v>-0.27678848633504155</v>
      </c>
      <c r="D339" s="32">
        <f t="shared" si="22"/>
        <v>-27.678848633504156</v>
      </c>
      <c r="E339" s="31">
        <v>-25</v>
      </c>
      <c r="F339" s="31" t="s">
        <v>649</v>
      </c>
      <c r="G339" s="1"/>
    </row>
    <row r="340" spans="1:7" x14ac:dyDescent="0.25">
      <c r="A340" s="151">
        <v>0.49061990337346029</v>
      </c>
      <c r="B340" s="31">
        <f t="shared" si="21"/>
        <v>1</v>
      </c>
      <c r="C340" s="151">
        <v>0.53968189371080633</v>
      </c>
      <c r="D340" s="32">
        <f t="shared" si="22"/>
        <v>53.968189371080634</v>
      </c>
      <c r="E340" s="31">
        <v>1</v>
      </c>
      <c r="F340" s="31" t="s">
        <v>651</v>
      </c>
      <c r="G340" s="1"/>
    </row>
    <row r="341" spans="1:7" x14ac:dyDescent="0.25">
      <c r="A341" s="151">
        <v>-0.49061990337346029</v>
      </c>
      <c r="B341" s="31">
        <f t="shared" si="21"/>
        <v>0</v>
      </c>
      <c r="C341" s="151">
        <v>-0.53968189371080633</v>
      </c>
      <c r="D341" s="32">
        <f t="shared" si="22"/>
        <v>-53.968189371080634</v>
      </c>
      <c r="E341" s="31">
        <v>-1</v>
      </c>
      <c r="F341" s="31" t="s">
        <v>649</v>
      </c>
      <c r="G341" s="1"/>
    </row>
    <row r="342" spans="1:7" x14ac:dyDescent="0.25">
      <c r="A342" s="151">
        <v>0.37744386351982601</v>
      </c>
      <c r="B342" s="31">
        <f t="shared" si="21"/>
        <v>0</v>
      </c>
      <c r="C342" s="151">
        <v>0.33969947716784338</v>
      </c>
      <c r="D342" s="32">
        <f t="shared" si="22"/>
        <v>33.96994771678434</v>
      </c>
      <c r="E342" s="31">
        <v>13</v>
      </c>
      <c r="F342" s="31" t="s">
        <v>649</v>
      </c>
      <c r="G342" s="1"/>
    </row>
    <row r="343" spans="1:7" x14ac:dyDescent="0.25">
      <c r="A343" s="151">
        <v>-0.37744386351982601</v>
      </c>
      <c r="B343" s="31">
        <f t="shared" si="21"/>
        <v>1</v>
      </c>
      <c r="C343" s="151">
        <v>-0.33969947716784338</v>
      </c>
      <c r="D343" s="32">
        <f t="shared" si="22"/>
        <v>-33.96994771678434</v>
      </c>
      <c r="E343" s="31">
        <v>-13</v>
      </c>
      <c r="F343" s="31" t="s">
        <v>651</v>
      </c>
      <c r="G343" s="1"/>
    </row>
    <row r="344" spans="1:7" x14ac:dyDescent="0.25">
      <c r="A344" s="151">
        <v>-0.28055067921133364</v>
      </c>
      <c r="B344" s="31">
        <f t="shared" si="21"/>
        <v>1</v>
      </c>
      <c r="C344" s="151">
        <v>-0.25249561129020026</v>
      </c>
      <c r="D344" s="32">
        <f t="shared" si="22"/>
        <v>-25.249561129020027</v>
      </c>
      <c r="E344" s="31">
        <v>-4</v>
      </c>
      <c r="F344" s="31" t="s">
        <v>651</v>
      </c>
      <c r="G344" s="1"/>
    </row>
    <row r="345" spans="1:7" x14ac:dyDescent="0.25">
      <c r="A345" s="151">
        <v>0.28055067921133364</v>
      </c>
      <c r="B345" s="31">
        <f t="shared" si="21"/>
        <v>0</v>
      </c>
      <c r="C345" s="151">
        <v>0.25249561129020026</v>
      </c>
      <c r="D345" s="32">
        <f t="shared" si="22"/>
        <v>25.249561129020027</v>
      </c>
      <c r="E345" s="31">
        <v>4</v>
      </c>
      <c r="F345" s="31" t="s">
        <v>649</v>
      </c>
      <c r="G345" s="1"/>
    </row>
    <row r="346" spans="1:7" x14ac:dyDescent="0.25">
      <c r="A346" s="151">
        <v>-1.3531557574651798E-2</v>
      </c>
      <c r="B346" s="31">
        <f t="shared" si="21"/>
        <v>0</v>
      </c>
      <c r="C346" s="151">
        <v>-4.4963064541478331E-2</v>
      </c>
      <c r="D346" s="32">
        <f t="shared" si="22"/>
        <v>-4.4963064541478328</v>
      </c>
      <c r="E346" s="31">
        <v>-16</v>
      </c>
      <c r="F346" s="31" t="s">
        <v>649</v>
      </c>
      <c r="G346" s="1"/>
    </row>
    <row r="347" spans="1:7" x14ac:dyDescent="0.25">
      <c r="A347" s="151">
        <v>1.3531557574651798E-2</v>
      </c>
      <c r="B347" s="31">
        <f t="shared" si="21"/>
        <v>1</v>
      </c>
      <c r="C347" s="151">
        <v>4.4963064541478331E-2</v>
      </c>
      <c r="D347" s="32">
        <f t="shared" si="22"/>
        <v>4.4963064541478328</v>
      </c>
      <c r="E347" s="31">
        <v>16</v>
      </c>
      <c r="F347" s="31" t="s">
        <v>651</v>
      </c>
      <c r="G347" s="1"/>
    </row>
    <row r="348" spans="1:7" x14ac:dyDescent="0.25">
      <c r="A348" s="151">
        <v>-9.3494076896390554E-2</v>
      </c>
      <c r="B348" s="31">
        <f t="shared" si="21"/>
        <v>1</v>
      </c>
      <c r="C348" s="151">
        <v>-5.1690332368480196E-2</v>
      </c>
      <c r="D348" s="32">
        <f t="shared" si="22"/>
        <v>-5.1690332368480192</v>
      </c>
      <c r="E348" s="31">
        <v>3</v>
      </c>
      <c r="F348" s="31" t="s">
        <v>651</v>
      </c>
      <c r="G348" s="1"/>
    </row>
    <row r="349" spans="1:7" x14ac:dyDescent="0.25">
      <c r="A349" s="151">
        <v>9.3494076896390554E-2</v>
      </c>
      <c r="B349" s="31">
        <f t="shared" si="21"/>
        <v>0</v>
      </c>
      <c r="C349" s="151">
        <v>5.1690332368480196E-2</v>
      </c>
      <c r="D349" s="32">
        <f t="shared" si="22"/>
        <v>5.1690332368480192</v>
      </c>
      <c r="E349" s="31">
        <v>-3</v>
      </c>
      <c r="F349" s="31" t="s">
        <v>649</v>
      </c>
      <c r="G349" s="1"/>
    </row>
    <row r="350" spans="1:7" x14ac:dyDescent="0.25">
      <c r="A350" s="151">
        <v>-3.1607264212636071E-2</v>
      </c>
      <c r="B350" s="31">
        <f t="shared" si="21"/>
        <v>0</v>
      </c>
      <c r="C350" s="151">
        <v>-5.0637918653113595E-2</v>
      </c>
      <c r="D350" s="32">
        <f t="shared" si="22"/>
        <v>-5.0637918653113596</v>
      </c>
      <c r="E350" s="31">
        <v>-7</v>
      </c>
      <c r="F350" s="31" t="s">
        <v>649</v>
      </c>
      <c r="G350" s="1"/>
    </row>
    <row r="351" spans="1:7" x14ac:dyDescent="0.25">
      <c r="A351" s="151">
        <v>3.1607264212636071E-2</v>
      </c>
      <c r="B351" s="31">
        <f t="shared" si="21"/>
        <v>1</v>
      </c>
      <c r="C351" s="151">
        <v>5.0637918653113595E-2</v>
      </c>
      <c r="D351" s="32">
        <f t="shared" si="22"/>
        <v>5.0637918653113596</v>
      </c>
      <c r="E351" s="31">
        <v>7</v>
      </c>
      <c r="F351" s="31" t="s">
        <v>651</v>
      </c>
      <c r="G351" s="1"/>
    </row>
    <row r="352" spans="1:7" x14ac:dyDescent="0.25">
      <c r="A352" s="151">
        <v>0.49267013777540619</v>
      </c>
      <c r="B352" s="31">
        <f t="shared" si="21"/>
        <v>1</v>
      </c>
      <c r="C352" s="151">
        <v>0.54193715155294675</v>
      </c>
      <c r="D352" s="32">
        <f t="shared" si="22"/>
        <v>54.193715155294676</v>
      </c>
      <c r="E352" s="31">
        <v>35</v>
      </c>
      <c r="F352" s="31" t="s">
        <v>651</v>
      </c>
      <c r="G352" s="1"/>
    </row>
    <row r="353" spans="1:7" x14ac:dyDescent="0.25">
      <c r="A353" s="151">
        <v>-0.49267013777540619</v>
      </c>
      <c r="B353" s="31">
        <f t="shared" si="21"/>
        <v>0</v>
      </c>
      <c r="C353" s="151">
        <v>-0.54193715155294675</v>
      </c>
      <c r="D353" s="32">
        <f t="shared" si="22"/>
        <v>-54.193715155294676</v>
      </c>
      <c r="E353" s="31">
        <v>-35</v>
      </c>
      <c r="F353" s="31" t="s">
        <v>649</v>
      </c>
      <c r="G353" s="1"/>
    </row>
    <row r="354" spans="1:7" x14ac:dyDescent="0.25">
      <c r="A354" s="151">
        <v>-0.24507571569728323</v>
      </c>
      <c r="B354" s="31">
        <f t="shared" si="21"/>
        <v>0</v>
      </c>
      <c r="C354" s="151">
        <v>-0.26958328726701158</v>
      </c>
      <c r="D354" s="32">
        <f t="shared" si="22"/>
        <v>-26.958328726701158</v>
      </c>
      <c r="E354" s="31">
        <v>-1</v>
      </c>
      <c r="F354" s="31" t="s">
        <v>649</v>
      </c>
      <c r="G354" s="1"/>
    </row>
    <row r="355" spans="1:7" x14ac:dyDescent="0.25">
      <c r="A355" s="151">
        <v>0.24507571569728323</v>
      </c>
      <c r="B355" s="31">
        <f t="shared" si="21"/>
        <v>1</v>
      </c>
      <c r="C355" s="151">
        <v>0.26958328726701158</v>
      </c>
      <c r="D355" s="32">
        <f t="shared" si="22"/>
        <v>26.958328726701158</v>
      </c>
      <c r="E355" s="31">
        <v>1</v>
      </c>
      <c r="F355" s="31" t="s">
        <v>651</v>
      </c>
      <c r="G355" s="1"/>
    </row>
    <row r="356" spans="1:7" x14ac:dyDescent="0.25">
      <c r="A356" s="151">
        <v>-0.12681686608600373</v>
      </c>
      <c r="B356" s="31">
        <f t="shared" si="21"/>
        <v>1</v>
      </c>
      <c r="C356" s="151">
        <v>-0.10216223881444951</v>
      </c>
      <c r="D356" s="32">
        <f t="shared" si="22"/>
        <v>-10.21622388144495</v>
      </c>
      <c r="E356" s="31">
        <v>1</v>
      </c>
      <c r="F356" s="31" t="s">
        <v>651</v>
      </c>
      <c r="G356" s="1"/>
    </row>
    <row r="357" spans="1:7" x14ac:dyDescent="0.25">
      <c r="A357" s="151">
        <v>0.12681686608600373</v>
      </c>
      <c r="B357" s="31">
        <f t="shared" si="21"/>
        <v>0</v>
      </c>
      <c r="C357" s="151">
        <v>0.10216223881444951</v>
      </c>
      <c r="D357" s="32">
        <f t="shared" si="22"/>
        <v>10.21622388144495</v>
      </c>
      <c r="E357" s="31">
        <v>-1</v>
      </c>
      <c r="F357" s="31" t="s">
        <v>649</v>
      </c>
      <c r="G357" s="1"/>
    </row>
    <row r="358" spans="1:7" x14ac:dyDescent="0.25">
      <c r="A358" s="151">
        <v>0.12586862866321546</v>
      </c>
      <c r="B358" s="31">
        <f t="shared" si="21"/>
        <v>1</v>
      </c>
      <c r="C358" s="151">
        <v>0.13845549152953704</v>
      </c>
      <c r="D358" s="32">
        <f t="shared" si="22"/>
        <v>13.845549152953703</v>
      </c>
      <c r="E358" s="31">
        <v>11</v>
      </c>
      <c r="F358" s="31" t="s">
        <v>651</v>
      </c>
      <c r="G358" s="1"/>
    </row>
    <row r="359" spans="1:7" x14ac:dyDescent="0.25">
      <c r="A359" s="151">
        <v>-0.12586862866321546</v>
      </c>
      <c r="B359" s="31">
        <f t="shared" si="21"/>
        <v>0</v>
      </c>
      <c r="C359" s="151">
        <v>-0.13845549152953704</v>
      </c>
      <c r="D359" s="32">
        <f t="shared" si="22"/>
        <v>-13.845549152953703</v>
      </c>
      <c r="E359" s="31">
        <v>-11</v>
      </c>
      <c r="F359" s="31" t="s">
        <v>649</v>
      </c>
      <c r="G359" s="1"/>
    </row>
    <row r="360" spans="1:7" x14ac:dyDescent="0.25">
      <c r="A360" s="151">
        <v>-0.11007560916369347</v>
      </c>
      <c r="B360" s="31">
        <f t="shared" si="21"/>
        <v>0</v>
      </c>
      <c r="C360" s="151">
        <v>-0.12408108686002539</v>
      </c>
      <c r="D360" s="32">
        <f t="shared" si="22"/>
        <v>-12.408108686002539</v>
      </c>
      <c r="E360" s="31">
        <v>14</v>
      </c>
      <c r="F360" s="31" t="s">
        <v>649</v>
      </c>
      <c r="G360" s="1"/>
    </row>
    <row r="361" spans="1:7" x14ac:dyDescent="0.25">
      <c r="A361" s="151">
        <v>0.11007560916369347</v>
      </c>
      <c r="B361" s="31">
        <f t="shared" si="21"/>
        <v>1</v>
      </c>
      <c r="C361" s="151">
        <v>0.12408108686002539</v>
      </c>
      <c r="D361" s="32">
        <f t="shared" si="22"/>
        <v>12.408108686002539</v>
      </c>
      <c r="E361" s="31">
        <v>-14</v>
      </c>
      <c r="F361" s="31" t="s">
        <v>651</v>
      </c>
      <c r="G361" s="1"/>
    </row>
    <row r="362" spans="1:7" x14ac:dyDescent="0.25">
      <c r="A362" s="151">
        <v>0.33412417417892604</v>
      </c>
      <c r="B362" s="31">
        <f t="shared" si="21"/>
        <v>1</v>
      </c>
      <c r="C362" s="151">
        <v>0.3761369320450928</v>
      </c>
      <c r="D362" s="32">
        <f t="shared" si="22"/>
        <v>37.613693204509282</v>
      </c>
      <c r="E362" s="31">
        <v>8</v>
      </c>
      <c r="F362" s="31" t="s">
        <v>651</v>
      </c>
      <c r="G362" s="1"/>
    </row>
    <row r="363" spans="1:7" x14ac:dyDescent="0.25">
      <c r="A363" s="151">
        <v>-0.33412417417892604</v>
      </c>
      <c r="B363" s="31">
        <f t="shared" si="21"/>
        <v>0</v>
      </c>
      <c r="C363" s="151">
        <v>-0.3761369320450928</v>
      </c>
      <c r="D363" s="32">
        <f t="shared" si="22"/>
        <v>-37.613693204509282</v>
      </c>
      <c r="E363" s="31">
        <v>-8</v>
      </c>
      <c r="F363" s="31" t="s">
        <v>649</v>
      </c>
      <c r="G363" s="1"/>
    </row>
    <row r="364" spans="1:7" x14ac:dyDescent="0.25">
      <c r="A364" s="151">
        <v>0.17028263070288596</v>
      </c>
      <c r="B364" s="31">
        <f t="shared" si="21"/>
        <v>1</v>
      </c>
      <c r="C364" s="151">
        <v>0.18928524056249776</v>
      </c>
      <c r="D364" s="32">
        <f t="shared" si="22"/>
        <v>18.928524056249778</v>
      </c>
      <c r="E364" s="31">
        <v>13</v>
      </c>
      <c r="F364" s="31" t="s">
        <v>651</v>
      </c>
      <c r="G364" s="1"/>
    </row>
    <row r="365" spans="1:7" x14ac:dyDescent="0.25">
      <c r="A365" s="151">
        <v>-0.17028263070288596</v>
      </c>
      <c r="B365" s="31">
        <f t="shared" si="21"/>
        <v>0</v>
      </c>
      <c r="C365" s="151">
        <v>-0.18928524056249776</v>
      </c>
      <c r="D365" s="32">
        <f t="shared" si="22"/>
        <v>-18.928524056249778</v>
      </c>
      <c r="E365" s="31">
        <v>-13</v>
      </c>
      <c r="F365" s="31" t="s">
        <v>649</v>
      </c>
      <c r="G365" s="1"/>
    </row>
    <row r="366" spans="1:7" x14ac:dyDescent="0.25">
      <c r="A366" s="151">
        <v>0.65740239317939331</v>
      </c>
      <c r="B366" s="31">
        <f t="shared" si="21"/>
        <v>1</v>
      </c>
      <c r="C366" s="151">
        <v>0.72314263249733268</v>
      </c>
      <c r="D366" s="32">
        <f t="shared" si="22"/>
        <v>72.314263249733273</v>
      </c>
      <c r="E366" s="31">
        <v>4</v>
      </c>
      <c r="F366" s="31" t="s">
        <v>651</v>
      </c>
      <c r="G366" s="1"/>
    </row>
    <row r="367" spans="1:7" x14ac:dyDescent="0.25">
      <c r="A367" s="151">
        <v>-0.65740239317939331</v>
      </c>
      <c r="B367" s="31">
        <f t="shared" si="21"/>
        <v>0</v>
      </c>
      <c r="C367" s="151">
        <v>-0.72314263249733268</v>
      </c>
      <c r="D367" s="32">
        <f t="shared" si="22"/>
        <v>-72.314263249733273</v>
      </c>
      <c r="E367" s="31">
        <v>-4</v>
      </c>
      <c r="F367" s="31" t="s">
        <v>649</v>
      </c>
      <c r="G367" s="1"/>
    </row>
    <row r="368" spans="1:7" x14ac:dyDescent="0.25">
      <c r="A368" s="151">
        <v>-0.43862599497956756</v>
      </c>
      <c r="B368" s="31">
        <f t="shared" si="21"/>
        <v>1</v>
      </c>
      <c r="C368" s="151">
        <v>-0.39476339548161077</v>
      </c>
      <c r="D368" s="32">
        <f t="shared" si="22"/>
        <v>-39.476339548161079</v>
      </c>
      <c r="E368" s="31">
        <v>-26</v>
      </c>
      <c r="F368" s="31" t="s">
        <v>651</v>
      </c>
      <c r="G368" s="1"/>
    </row>
    <row r="369" spans="1:7" x14ac:dyDescent="0.25">
      <c r="A369" s="151">
        <v>0.43862599497956756</v>
      </c>
      <c r="B369" s="31">
        <f t="shared" si="21"/>
        <v>0</v>
      </c>
      <c r="C369" s="151">
        <v>0.39476339548161077</v>
      </c>
      <c r="D369" s="32">
        <f t="shared" si="22"/>
        <v>39.476339548161079</v>
      </c>
      <c r="E369" s="31">
        <v>26</v>
      </c>
      <c r="F369" s="31" t="s">
        <v>649</v>
      </c>
      <c r="G369" s="1"/>
    </row>
    <row r="370" spans="1:7" x14ac:dyDescent="0.25">
      <c r="A370" s="151">
        <v>0.29758307466326528</v>
      </c>
      <c r="B370" s="31">
        <f t="shared" si="21"/>
        <v>0</v>
      </c>
      <c r="C370" s="151">
        <v>0.26782476719693871</v>
      </c>
      <c r="D370" s="32">
        <f t="shared" si="22"/>
        <v>26.782476719693872</v>
      </c>
      <c r="E370" s="31">
        <v>2</v>
      </c>
      <c r="F370" s="31" t="s">
        <v>649</v>
      </c>
      <c r="G370" s="1"/>
    </row>
    <row r="371" spans="1:7" x14ac:dyDescent="0.25">
      <c r="A371" s="151">
        <v>-0.29758307466326528</v>
      </c>
      <c r="B371" s="31">
        <f t="shared" si="21"/>
        <v>1</v>
      </c>
      <c r="C371" s="151">
        <v>-0.26782476719693871</v>
      </c>
      <c r="D371" s="32">
        <f t="shared" si="22"/>
        <v>-26.782476719693872</v>
      </c>
      <c r="E371" s="31">
        <v>-2</v>
      </c>
      <c r="F371" s="31" t="s">
        <v>651</v>
      </c>
      <c r="G371" s="1"/>
    </row>
    <row r="372" spans="1:7" x14ac:dyDescent="0.25">
      <c r="A372" s="151">
        <v>-0.35911738897065359</v>
      </c>
      <c r="B372" s="31">
        <f t="shared" si="21"/>
        <v>1</v>
      </c>
      <c r="C372" s="151">
        <v>-0.3232056500735882</v>
      </c>
      <c r="D372" s="32">
        <f t="shared" si="22"/>
        <v>-32.320565007358823</v>
      </c>
      <c r="E372" s="31">
        <v>-6</v>
      </c>
      <c r="F372" s="31" t="s">
        <v>651</v>
      </c>
      <c r="G372" s="1"/>
    </row>
    <row r="373" spans="1:7" x14ac:dyDescent="0.25">
      <c r="A373" s="151">
        <v>0.35911738897065359</v>
      </c>
      <c r="B373" s="31">
        <f t="shared" si="21"/>
        <v>0</v>
      </c>
      <c r="C373" s="151">
        <v>0.3232056500735882</v>
      </c>
      <c r="D373" s="32">
        <f t="shared" si="22"/>
        <v>32.320565007358823</v>
      </c>
      <c r="E373" s="31">
        <v>6</v>
      </c>
      <c r="F373" s="31" t="s">
        <v>649</v>
      </c>
      <c r="G373" s="1"/>
    </row>
    <row r="374" spans="1:7" x14ac:dyDescent="0.25">
      <c r="A374" s="151">
        <v>0.10629417881785892</v>
      </c>
      <c r="B374" s="31">
        <f t="shared" si="21"/>
        <v>1</v>
      </c>
      <c r="C374" s="151">
        <v>0.13374510208884288</v>
      </c>
      <c r="D374" s="32">
        <f t="shared" si="22"/>
        <v>13.374510208884288</v>
      </c>
      <c r="E374" s="31">
        <v>28</v>
      </c>
      <c r="F374" s="31" t="s">
        <v>651</v>
      </c>
      <c r="G374" s="1"/>
    </row>
    <row r="375" spans="1:7" x14ac:dyDescent="0.25">
      <c r="A375" s="151">
        <v>-0.10629417881785892</v>
      </c>
      <c r="B375" s="31">
        <f t="shared" si="21"/>
        <v>0</v>
      </c>
      <c r="C375" s="151">
        <v>-0.13374510208884288</v>
      </c>
      <c r="D375" s="32">
        <f t="shared" si="22"/>
        <v>-13.374510208884288</v>
      </c>
      <c r="E375" s="31">
        <v>-28</v>
      </c>
      <c r="F375" s="31" t="s">
        <v>649</v>
      </c>
      <c r="G375" s="1"/>
    </row>
    <row r="376" spans="1:7" x14ac:dyDescent="0.25">
      <c r="A376" s="151">
        <v>-0.26199411628161162</v>
      </c>
      <c r="B376" s="31">
        <f t="shared" si="21"/>
        <v>0</v>
      </c>
      <c r="C376" s="151">
        <v>-0.28819352790977282</v>
      </c>
      <c r="D376" s="32">
        <f t="shared" si="22"/>
        <v>-28.81935279097728</v>
      </c>
      <c r="E376" s="31">
        <v>6</v>
      </c>
      <c r="F376" s="31" t="s">
        <v>649</v>
      </c>
      <c r="G376" s="1"/>
    </row>
    <row r="377" spans="1:7" x14ac:dyDescent="0.25">
      <c r="A377" s="151">
        <v>0.26199411628161162</v>
      </c>
      <c r="B377" s="31">
        <f t="shared" si="21"/>
        <v>1</v>
      </c>
      <c r="C377" s="151">
        <v>0.28819352790977282</v>
      </c>
      <c r="D377" s="32">
        <f t="shared" si="22"/>
        <v>28.81935279097728</v>
      </c>
      <c r="E377" s="31">
        <v>-6</v>
      </c>
      <c r="F377" s="31" t="s">
        <v>651</v>
      </c>
      <c r="G377" s="1"/>
    </row>
    <row r="378" spans="1:7" x14ac:dyDescent="0.25">
      <c r="A378" s="151">
        <v>-0.28856286982884005</v>
      </c>
      <c r="B378" s="31">
        <f t="shared" si="21"/>
        <v>1</v>
      </c>
      <c r="C378" s="151">
        <v>-0.25970658284595605</v>
      </c>
      <c r="D378" s="32">
        <f t="shared" si="22"/>
        <v>-25.970658284595604</v>
      </c>
      <c r="E378" s="31">
        <v>6</v>
      </c>
      <c r="F378" s="31" t="s">
        <v>651</v>
      </c>
      <c r="G378" s="1"/>
    </row>
    <row r="379" spans="1:7" x14ac:dyDescent="0.25">
      <c r="A379" s="151">
        <v>0.28856286982884005</v>
      </c>
      <c r="B379" s="31">
        <f t="shared" si="21"/>
        <v>0</v>
      </c>
      <c r="C379" s="151">
        <v>0.25970658284595605</v>
      </c>
      <c r="D379" s="32">
        <f t="shared" si="22"/>
        <v>25.970658284595604</v>
      </c>
      <c r="E379" s="31">
        <v>-6</v>
      </c>
      <c r="F379" s="31" t="s">
        <v>649</v>
      </c>
      <c r="G379" s="1"/>
    </row>
    <row r="380" spans="1:7" x14ac:dyDescent="0.25">
      <c r="A380" s="151">
        <v>-0.2854260512229928</v>
      </c>
      <c r="B380" s="31">
        <f t="shared" si="21"/>
        <v>1</v>
      </c>
      <c r="C380" s="151">
        <v>-0.25688344610069347</v>
      </c>
      <c r="D380" s="32">
        <f t="shared" si="22"/>
        <v>-25.688344610069347</v>
      </c>
      <c r="E380" s="31">
        <v>-14</v>
      </c>
      <c r="F380" s="31" t="s">
        <v>651</v>
      </c>
      <c r="G380" s="1"/>
    </row>
    <row r="381" spans="1:7" x14ac:dyDescent="0.25">
      <c r="A381" s="151">
        <v>0.2854260512229928</v>
      </c>
      <c r="B381" s="31">
        <f t="shared" si="21"/>
        <v>0</v>
      </c>
      <c r="C381" s="151">
        <v>0.25688344610069347</v>
      </c>
      <c r="D381" s="32">
        <f t="shared" si="22"/>
        <v>25.688344610069347</v>
      </c>
      <c r="E381" s="31">
        <v>14</v>
      </c>
      <c r="F381" s="31" t="s">
        <v>649</v>
      </c>
      <c r="G381" s="1"/>
    </row>
    <row r="382" spans="1:7" x14ac:dyDescent="0.25">
      <c r="A382" s="151">
        <v>7.7455226410893807E-2</v>
      </c>
      <c r="B382" s="31">
        <f t="shared" si="21"/>
        <v>0</v>
      </c>
      <c r="C382" s="151">
        <v>5.6085354796215986E-2</v>
      </c>
      <c r="D382" s="32">
        <f t="shared" si="22"/>
        <v>5.6085354796215983</v>
      </c>
      <c r="E382" s="31">
        <v>7</v>
      </c>
      <c r="F382" s="31" t="s">
        <v>649</v>
      </c>
      <c r="G382" s="1"/>
    </row>
    <row r="383" spans="1:7" x14ac:dyDescent="0.25">
      <c r="A383" s="151">
        <v>-7.7455226410893807E-2</v>
      </c>
      <c r="B383" s="31">
        <f t="shared" si="21"/>
        <v>1</v>
      </c>
      <c r="C383" s="151">
        <v>-5.6085354796215986E-2</v>
      </c>
      <c r="D383" s="32">
        <f t="shared" si="22"/>
        <v>-5.6085354796215983</v>
      </c>
      <c r="E383" s="31">
        <v>-7</v>
      </c>
      <c r="F383" s="31" t="s">
        <v>651</v>
      </c>
      <c r="G383" s="1"/>
    </row>
    <row r="384" spans="1:7" x14ac:dyDescent="0.25">
      <c r="A384" s="151">
        <v>-0.13596682332104798</v>
      </c>
      <c r="B384" s="31">
        <f t="shared" si="21"/>
        <v>1</v>
      </c>
      <c r="C384" s="151">
        <v>-7.19657482309497E-2</v>
      </c>
      <c r="D384" s="32">
        <f t="shared" si="22"/>
        <v>-7.19657482309497</v>
      </c>
      <c r="E384" s="31">
        <v>32</v>
      </c>
      <c r="F384" s="31" t="s">
        <v>651</v>
      </c>
      <c r="G384" s="1"/>
    </row>
    <row r="385" spans="1:7" x14ac:dyDescent="0.25">
      <c r="A385" s="151">
        <v>0.13596682332104798</v>
      </c>
      <c r="B385" s="31">
        <f t="shared" si="21"/>
        <v>0</v>
      </c>
      <c r="C385" s="151">
        <v>7.19657482309497E-2</v>
      </c>
      <c r="D385" s="32">
        <f t="shared" si="22"/>
        <v>7.19657482309497</v>
      </c>
      <c r="E385" s="31">
        <v>-32</v>
      </c>
      <c r="F385" s="31" t="s">
        <v>649</v>
      </c>
      <c r="G385" s="1"/>
    </row>
    <row r="386" spans="1:7" x14ac:dyDescent="0.25">
      <c r="A386" s="151">
        <v>-0.19892913392887793</v>
      </c>
      <c r="B386" s="31">
        <f t="shared" si="21"/>
        <v>0</v>
      </c>
      <c r="C386" s="151">
        <v>-0.21910280682308453</v>
      </c>
      <c r="D386" s="32">
        <f t="shared" si="22"/>
        <v>-21.910280682308453</v>
      </c>
      <c r="E386" s="31">
        <v>3</v>
      </c>
      <c r="F386" s="31" t="s">
        <v>649</v>
      </c>
      <c r="G386" s="1"/>
    </row>
    <row r="387" spans="1:7" x14ac:dyDescent="0.25">
      <c r="A387" s="151">
        <v>0.19892913392887793</v>
      </c>
      <c r="B387" s="31">
        <f t="shared" ref="B387:B450" si="23">IF(F387="H",1,0)</f>
        <v>1</v>
      </c>
      <c r="C387" s="151">
        <v>0.21910280682308453</v>
      </c>
      <c r="D387" s="32">
        <f t="shared" ref="D387:D450" si="24">C387*100</f>
        <v>21.910280682308453</v>
      </c>
      <c r="E387" s="31">
        <v>-3</v>
      </c>
      <c r="F387" s="31" t="s">
        <v>651</v>
      </c>
      <c r="G387" s="1"/>
    </row>
    <row r="388" spans="1:7" x14ac:dyDescent="0.25">
      <c r="A388" s="151">
        <v>-0.298291270745354</v>
      </c>
      <c r="B388" s="31">
        <f t="shared" si="23"/>
        <v>1</v>
      </c>
      <c r="C388" s="151">
        <v>-0.23983870301865273</v>
      </c>
      <c r="D388" s="32">
        <f t="shared" si="24"/>
        <v>-23.983870301865274</v>
      </c>
      <c r="E388" s="31">
        <v>7</v>
      </c>
      <c r="F388" s="31" t="s">
        <v>651</v>
      </c>
      <c r="G388" s="1"/>
    </row>
    <row r="389" spans="1:7" x14ac:dyDescent="0.25">
      <c r="A389" s="151">
        <v>0.298291270745354</v>
      </c>
      <c r="B389" s="31">
        <f t="shared" si="23"/>
        <v>0</v>
      </c>
      <c r="C389" s="151">
        <v>0.23983870301865273</v>
      </c>
      <c r="D389" s="32">
        <f t="shared" si="24"/>
        <v>23.983870301865274</v>
      </c>
      <c r="E389" s="31">
        <v>-7</v>
      </c>
      <c r="F389" s="31" t="s">
        <v>649</v>
      </c>
      <c r="G389" s="1"/>
    </row>
    <row r="390" spans="1:7" x14ac:dyDescent="0.25">
      <c r="A390" s="151">
        <v>-4.137739740848298E-2</v>
      </c>
      <c r="B390" s="31">
        <f t="shared" si="23"/>
        <v>1</v>
      </c>
      <c r="C390" s="151">
        <v>7.5705745440375616E-3</v>
      </c>
      <c r="D390" s="32">
        <f t="shared" si="24"/>
        <v>0.75705745440375616</v>
      </c>
      <c r="E390" s="31">
        <v>18</v>
      </c>
      <c r="F390" s="31" t="s">
        <v>651</v>
      </c>
      <c r="G390" s="1"/>
    </row>
    <row r="391" spans="1:7" x14ac:dyDescent="0.25">
      <c r="A391" s="151">
        <v>4.137739740848298E-2</v>
      </c>
      <c r="B391" s="31">
        <f t="shared" si="23"/>
        <v>0</v>
      </c>
      <c r="C391" s="151">
        <v>-7.5705745440375616E-3</v>
      </c>
      <c r="D391" s="32">
        <f t="shared" si="24"/>
        <v>-0.75705745440375616</v>
      </c>
      <c r="E391" s="31">
        <v>-18</v>
      </c>
      <c r="F391" s="31" t="s">
        <v>649</v>
      </c>
      <c r="G391" s="1"/>
    </row>
    <row r="392" spans="1:7" x14ac:dyDescent="0.25">
      <c r="A392" s="151">
        <v>0.60437001084008002</v>
      </c>
      <c r="B392" s="31">
        <f t="shared" si="23"/>
        <v>0</v>
      </c>
      <c r="C392" s="151">
        <v>0.54393300975607195</v>
      </c>
      <c r="D392" s="32">
        <f t="shared" si="24"/>
        <v>54.393300975607197</v>
      </c>
      <c r="E392" s="31">
        <v>-4</v>
      </c>
      <c r="F392" s="31" t="s">
        <v>649</v>
      </c>
      <c r="G392" s="1"/>
    </row>
    <row r="393" spans="1:7" x14ac:dyDescent="0.25">
      <c r="A393" s="151">
        <v>-0.60437001084008002</v>
      </c>
      <c r="B393" s="31">
        <f t="shared" si="23"/>
        <v>1</v>
      </c>
      <c r="C393" s="151">
        <v>-0.54393300975607195</v>
      </c>
      <c r="D393" s="32">
        <f t="shared" si="24"/>
        <v>-54.393300975607197</v>
      </c>
      <c r="E393" s="31">
        <v>4</v>
      </c>
      <c r="F393" s="31" t="s">
        <v>651</v>
      </c>
      <c r="G393" s="1"/>
    </row>
    <row r="394" spans="1:7" x14ac:dyDescent="0.25">
      <c r="A394" s="151">
        <v>0.14871565401987841</v>
      </c>
      <c r="B394" s="31">
        <f t="shared" si="23"/>
        <v>0</v>
      </c>
      <c r="C394" s="151">
        <v>0.13384408861789054</v>
      </c>
      <c r="D394" s="32">
        <f t="shared" si="24"/>
        <v>13.384408861789055</v>
      </c>
      <c r="E394" s="31">
        <v>1</v>
      </c>
      <c r="F394" s="31" t="s">
        <v>649</v>
      </c>
      <c r="G394" s="1"/>
    </row>
    <row r="395" spans="1:7" x14ac:dyDescent="0.25">
      <c r="A395" s="151">
        <v>-0.14871565401987841</v>
      </c>
      <c r="B395" s="31">
        <f t="shared" si="23"/>
        <v>1</v>
      </c>
      <c r="C395" s="151">
        <v>-0.13384408861789054</v>
      </c>
      <c r="D395" s="32">
        <f t="shared" si="24"/>
        <v>-13.384408861789055</v>
      </c>
      <c r="E395" s="31">
        <v>-1</v>
      </c>
      <c r="F395" s="31" t="s">
        <v>651</v>
      </c>
      <c r="G395" s="1"/>
    </row>
    <row r="396" spans="1:7" x14ac:dyDescent="0.25">
      <c r="A396" s="151">
        <v>0.17566084876465538</v>
      </c>
      <c r="B396" s="31">
        <f t="shared" si="23"/>
        <v>1</v>
      </c>
      <c r="C396" s="151">
        <v>0.19322693364112092</v>
      </c>
      <c r="D396" s="32">
        <f t="shared" si="24"/>
        <v>19.322693364112091</v>
      </c>
      <c r="E396" s="31">
        <v>-7</v>
      </c>
      <c r="F396" s="31" t="s">
        <v>651</v>
      </c>
      <c r="G396" s="1"/>
    </row>
    <row r="397" spans="1:7" x14ac:dyDescent="0.25">
      <c r="A397" s="151">
        <v>-0.17566084876465538</v>
      </c>
      <c r="B397" s="31">
        <f t="shared" si="23"/>
        <v>0</v>
      </c>
      <c r="C397" s="151">
        <v>-0.19322693364112092</v>
      </c>
      <c r="D397" s="32">
        <f t="shared" si="24"/>
        <v>-19.322693364112091</v>
      </c>
      <c r="E397" s="31">
        <v>7</v>
      </c>
      <c r="F397" s="31" t="s">
        <v>649</v>
      </c>
      <c r="G397" s="1"/>
    </row>
    <row r="398" spans="1:7" x14ac:dyDescent="0.25">
      <c r="A398" s="151">
        <v>-0.30126701187169302</v>
      </c>
      <c r="B398" s="31">
        <f t="shared" si="23"/>
        <v>0</v>
      </c>
      <c r="C398" s="151">
        <v>-0.33139371305886234</v>
      </c>
      <c r="D398" s="32">
        <f t="shared" si="24"/>
        <v>-33.139371305886236</v>
      </c>
      <c r="E398" s="31">
        <v>-10</v>
      </c>
      <c r="F398" s="31" t="s">
        <v>649</v>
      </c>
      <c r="G398" s="1"/>
    </row>
    <row r="399" spans="1:7" x14ac:dyDescent="0.25">
      <c r="A399" s="151">
        <v>0.30126701187169302</v>
      </c>
      <c r="B399" s="31">
        <f t="shared" si="23"/>
        <v>1</v>
      </c>
      <c r="C399" s="151">
        <v>0.33139371305886234</v>
      </c>
      <c r="D399" s="32">
        <f t="shared" si="24"/>
        <v>33.139371305886236</v>
      </c>
      <c r="E399" s="31">
        <v>10</v>
      </c>
      <c r="F399" s="31" t="s">
        <v>651</v>
      </c>
      <c r="G399" s="1"/>
    </row>
    <row r="400" spans="1:7" x14ac:dyDescent="0.25">
      <c r="A400" s="151">
        <v>0.25084008392729956</v>
      </c>
      <c r="B400" s="31">
        <f t="shared" si="23"/>
        <v>1</v>
      </c>
      <c r="C400" s="151">
        <v>0.28146960282464223</v>
      </c>
      <c r="D400" s="32">
        <f t="shared" si="24"/>
        <v>28.146960282464224</v>
      </c>
      <c r="E400" s="31">
        <v>14</v>
      </c>
      <c r="F400" s="31" t="s">
        <v>651</v>
      </c>
      <c r="G400" s="1"/>
    </row>
    <row r="401" spans="1:7" x14ac:dyDescent="0.25">
      <c r="A401" s="151">
        <v>-0.25084008392729956</v>
      </c>
      <c r="B401" s="31">
        <f t="shared" si="23"/>
        <v>0</v>
      </c>
      <c r="C401" s="151">
        <v>-0.28146960282464223</v>
      </c>
      <c r="D401" s="32">
        <f t="shared" si="24"/>
        <v>-28.146960282464224</v>
      </c>
      <c r="E401" s="31">
        <v>-14</v>
      </c>
      <c r="F401" s="31" t="s">
        <v>649</v>
      </c>
      <c r="G401" s="1"/>
    </row>
    <row r="402" spans="1:7" x14ac:dyDescent="0.25">
      <c r="A402" s="151">
        <v>-0.22843675283906598</v>
      </c>
      <c r="B402" s="31">
        <f t="shared" si="23"/>
        <v>1</v>
      </c>
      <c r="C402" s="151">
        <v>-0.18841346452894953</v>
      </c>
      <c r="D402" s="32">
        <f t="shared" si="24"/>
        <v>-18.841346452894953</v>
      </c>
      <c r="E402" s="31">
        <v>2</v>
      </c>
      <c r="F402" s="31" t="s">
        <v>651</v>
      </c>
      <c r="G402" s="1"/>
    </row>
    <row r="403" spans="1:7" x14ac:dyDescent="0.25">
      <c r="A403" s="151">
        <v>0.22843675283906598</v>
      </c>
      <c r="B403" s="31">
        <f t="shared" si="23"/>
        <v>0</v>
      </c>
      <c r="C403" s="151">
        <v>0.18841346452894953</v>
      </c>
      <c r="D403" s="32">
        <f t="shared" si="24"/>
        <v>18.841346452894953</v>
      </c>
      <c r="E403" s="31">
        <v>-2</v>
      </c>
      <c r="F403" s="31" t="s">
        <v>649</v>
      </c>
      <c r="G403" s="1"/>
    </row>
    <row r="404" spans="1:7" x14ac:dyDescent="0.25">
      <c r="A404" s="151">
        <v>0.10353272027144797</v>
      </c>
      <c r="B404" s="31">
        <f t="shared" si="23"/>
        <v>0</v>
      </c>
      <c r="C404" s="151">
        <v>5.7543889514096114E-2</v>
      </c>
      <c r="D404" s="32">
        <f t="shared" si="24"/>
        <v>5.7543889514096112</v>
      </c>
      <c r="E404" s="31">
        <v>-14</v>
      </c>
      <c r="F404" s="31" t="s">
        <v>649</v>
      </c>
      <c r="G404" s="1"/>
    </row>
    <row r="405" spans="1:7" x14ac:dyDescent="0.25">
      <c r="A405" s="151">
        <v>-0.10353272027144797</v>
      </c>
      <c r="B405" s="31">
        <f t="shared" si="23"/>
        <v>1</v>
      </c>
      <c r="C405" s="151">
        <v>-5.7543889514096114E-2</v>
      </c>
      <c r="D405" s="32">
        <f t="shared" si="24"/>
        <v>-5.7543889514096112</v>
      </c>
      <c r="E405" s="31">
        <v>14</v>
      </c>
      <c r="F405" s="31" t="s">
        <v>651</v>
      </c>
      <c r="G405" s="1"/>
    </row>
    <row r="406" spans="1:7" x14ac:dyDescent="0.25">
      <c r="A406" s="151">
        <v>-0.45188490786598168</v>
      </c>
      <c r="B406" s="31">
        <f t="shared" si="23"/>
        <v>1</v>
      </c>
      <c r="C406" s="151">
        <v>-0.40669641707938348</v>
      </c>
      <c r="D406" s="32">
        <f t="shared" si="24"/>
        <v>-40.669641707938347</v>
      </c>
      <c r="E406" s="31">
        <v>5</v>
      </c>
      <c r="F406" s="31" t="s">
        <v>651</v>
      </c>
      <c r="G406" s="1"/>
    </row>
    <row r="407" spans="1:7" x14ac:dyDescent="0.25">
      <c r="A407" s="151">
        <v>0.45188490786598168</v>
      </c>
      <c r="B407" s="31">
        <f t="shared" si="23"/>
        <v>0</v>
      </c>
      <c r="C407" s="151">
        <v>0.40669641707938348</v>
      </c>
      <c r="D407" s="32">
        <f t="shared" si="24"/>
        <v>40.669641707938347</v>
      </c>
      <c r="E407" s="31">
        <v>-5</v>
      </c>
      <c r="F407" s="31" t="s">
        <v>649</v>
      </c>
      <c r="G407" s="1"/>
    </row>
    <row r="408" spans="1:7" x14ac:dyDescent="0.25">
      <c r="A408" s="151">
        <v>0.35926530119844391</v>
      </c>
      <c r="B408" s="31">
        <f t="shared" si="23"/>
        <v>1</v>
      </c>
      <c r="C408" s="151">
        <v>0.39519183131828833</v>
      </c>
      <c r="D408" s="32">
        <f t="shared" si="24"/>
        <v>39.519183131828832</v>
      </c>
      <c r="E408" s="31">
        <v>6</v>
      </c>
      <c r="F408" s="31" t="s">
        <v>651</v>
      </c>
      <c r="G408" s="1"/>
    </row>
    <row r="409" spans="1:7" x14ac:dyDescent="0.25">
      <c r="A409" s="151">
        <v>-0.35926530119844391</v>
      </c>
      <c r="B409" s="31">
        <f t="shared" si="23"/>
        <v>0</v>
      </c>
      <c r="C409" s="151">
        <v>-0.39519183131828833</v>
      </c>
      <c r="D409" s="32">
        <f t="shared" si="24"/>
        <v>-39.519183131828832</v>
      </c>
      <c r="E409" s="31">
        <v>-6</v>
      </c>
      <c r="F409" s="31" t="s">
        <v>649</v>
      </c>
      <c r="G409" s="1"/>
    </row>
    <row r="410" spans="1:7" x14ac:dyDescent="0.25">
      <c r="A410" s="151">
        <v>0.41039557915539199</v>
      </c>
      <c r="B410" s="31">
        <f t="shared" si="23"/>
        <v>0</v>
      </c>
      <c r="C410" s="151">
        <v>0.36935602123985278</v>
      </c>
      <c r="D410" s="32">
        <f t="shared" si="24"/>
        <v>36.935602123985277</v>
      </c>
      <c r="E410" s="31">
        <v>7</v>
      </c>
      <c r="F410" s="31" t="s">
        <v>649</v>
      </c>
      <c r="G410" s="1"/>
    </row>
    <row r="411" spans="1:7" x14ac:dyDescent="0.25">
      <c r="A411" s="151">
        <v>-0.41039557915539199</v>
      </c>
      <c r="B411" s="31">
        <f t="shared" si="23"/>
        <v>1</v>
      </c>
      <c r="C411" s="151">
        <v>-0.36935602123985278</v>
      </c>
      <c r="D411" s="32">
        <f t="shared" si="24"/>
        <v>-36.935602123985277</v>
      </c>
      <c r="E411" s="31">
        <v>-7</v>
      </c>
      <c r="F411" s="31" t="s">
        <v>651</v>
      </c>
      <c r="G411" s="1"/>
    </row>
    <row r="412" spans="1:7" x14ac:dyDescent="0.25">
      <c r="A412" s="151">
        <v>4.5431410387738992E-2</v>
      </c>
      <c r="B412" s="31">
        <f t="shared" si="23"/>
        <v>1</v>
      </c>
      <c r="C412" s="151">
        <v>5.3388880011027352E-2</v>
      </c>
      <c r="D412" s="32">
        <f t="shared" si="24"/>
        <v>5.3388880011027355</v>
      </c>
      <c r="E412" s="31">
        <v>-11</v>
      </c>
      <c r="F412" s="31" t="s">
        <v>651</v>
      </c>
      <c r="G412" s="1"/>
    </row>
    <row r="413" spans="1:7" x14ac:dyDescent="0.25">
      <c r="A413" s="151">
        <v>-4.5431410387738992E-2</v>
      </c>
      <c r="B413" s="31">
        <f t="shared" si="23"/>
        <v>0</v>
      </c>
      <c r="C413" s="151">
        <v>-5.3388880011027352E-2</v>
      </c>
      <c r="D413" s="32">
        <f t="shared" si="24"/>
        <v>-5.3388880011027355</v>
      </c>
      <c r="E413" s="31">
        <v>11</v>
      </c>
      <c r="F413" s="31" t="s">
        <v>649</v>
      </c>
      <c r="G413" s="1"/>
    </row>
    <row r="414" spans="1:7" x14ac:dyDescent="0.25">
      <c r="A414" s="151">
        <v>0.20924731999874899</v>
      </c>
      <c r="B414" s="31">
        <f t="shared" si="23"/>
        <v>0</v>
      </c>
      <c r="C414" s="151">
        <v>0.18832258799887408</v>
      </c>
      <c r="D414" s="32">
        <f t="shared" si="24"/>
        <v>18.832258799887409</v>
      </c>
      <c r="E414" s="31">
        <v>10</v>
      </c>
      <c r="F414" s="31" t="s">
        <v>649</v>
      </c>
      <c r="G414" s="1"/>
    </row>
    <row r="415" spans="1:7" x14ac:dyDescent="0.25">
      <c r="A415" s="151">
        <v>-0.20924731999874899</v>
      </c>
      <c r="B415" s="31">
        <f t="shared" si="23"/>
        <v>1</v>
      </c>
      <c r="C415" s="151">
        <v>-0.18832258799887408</v>
      </c>
      <c r="D415" s="32">
        <f t="shared" si="24"/>
        <v>-18.832258799887409</v>
      </c>
      <c r="E415" s="31">
        <v>-10</v>
      </c>
      <c r="F415" s="31" t="s">
        <v>651</v>
      </c>
      <c r="G415" s="1"/>
    </row>
    <row r="416" spans="1:7" x14ac:dyDescent="0.25">
      <c r="A416" s="151">
        <v>-0.30180897023468961</v>
      </c>
      <c r="B416" s="31">
        <f t="shared" si="23"/>
        <v>0</v>
      </c>
      <c r="C416" s="151">
        <v>-0.30180897023468961</v>
      </c>
      <c r="D416" s="32">
        <f t="shared" si="24"/>
        <v>-30.180897023468962</v>
      </c>
      <c r="E416" s="31">
        <v>-3</v>
      </c>
      <c r="F416" s="31" t="s">
        <v>653</v>
      </c>
      <c r="G416" s="1"/>
    </row>
    <row r="417" spans="1:7" x14ac:dyDescent="0.25">
      <c r="A417" s="151">
        <v>0.30180897023468961</v>
      </c>
      <c r="B417" s="31">
        <f t="shared" si="23"/>
        <v>0</v>
      </c>
      <c r="C417" s="151">
        <v>0.30180897023468961</v>
      </c>
      <c r="D417" s="32">
        <f t="shared" si="24"/>
        <v>30.180897023468962</v>
      </c>
      <c r="E417" s="31">
        <v>3</v>
      </c>
      <c r="F417" s="31" t="s">
        <v>653</v>
      </c>
      <c r="G417" s="1"/>
    </row>
    <row r="418" spans="1:7" x14ac:dyDescent="0.25">
      <c r="A418" s="151">
        <v>-0.39922846320168981</v>
      </c>
      <c r="B418" s="31">
        <f t="shared" si="23"/>
        <v>1</v>
      </c>
      <c r="C418" s="151">
        <v>-0.35930561688152074</v>
      </c>
      <c r="D418" s="32">
        <f t="shared" si="24"/>
        <v>-35.930561688152075</v>
      </c>
      <c r="E418" s="31">
        <v>2</v>
      </c>
      <c r="F418" s="31" t="s">
        <v>651</v>
      </c>
      <c r="G418" s="1"/>
    </row>
    <row r="419" spans="1:7" x14ac:dyDescent="0.25">
      <c r="A419" s="151">
        <v>0.39922846320168981</v>
      </c>
      <c r="B419" s="31">
        <f t="shared" si="23"/>
        <v>0</v>
      </c>
      <c r="C419" s="151">
        <v>0.35930561688152074</v>
      </c>
      <c r="D419" s="32">
        <f t="shared" si="24"/>
        <v>35.930561688152075</v>
      </c>
      <c r="E419" s="31">
        <v>-2</v>
      </c>
      <c r="F419" s="31" t="s">
        <v>649</v>
      </c>
      <c r="G419" s="1"/>
    </row>
    <row r="420" spans="1:7" x14ac:dyDescent="0.25">
      <c r="A420" s="151">
        <v>0.353832851662436</v>
      </c>
      <c r="B420" s="31">
        <f t="shared" si="23"/>
        <v>1</v>
      </c>
      <c r="C420" s="151">
        <v>0.38921613682867962</v>
      </c>
      <c r="D420" s="32">
        <f t="shared" si="24"/>
        <v>38.921613682867964</v>
      </c>
      <c r="E420" s="31">
        <v>14</v>
      </c>
      <c r="F420" s="31" t="s">
        <v>651</v>
      </c>
      <c r="G420" s="1"/>
    </row>
    <row r="421" spans="1:7" x14ac:dyDescent="0.25">
      <c r="A421" s="151">
        <v>-0.353832851662436</v>
      </c>
      <c r="B421" s="31">
        <f t="shared" si="23"/>
        <v>0</v>
      </c>
      <c r="C421" s="151">
        <v>-0.38921613682867962</v>
      </c>
      <c r="D421" s="32">
        <f t="shared" si="24"/>
        <v>-38.921613682867964</v>
      </c>
      <c r="E421" s="31">
        <v>-14</v>
      </c>
      <c r="F421" s="31" t="s">
        <v>649</v>
      </c>
      <c r="G421" s="1"/>
    </row>
    <row r="422" spans="1:7" x14ac:dyDescent="0.25">
      <c r="A422" s="151">
        <v>-6.2054994396700799E-2</v>
      </c>
      <c r="B422" s="31">
        <f t="shared" si="23"/>
        <v>0</v>
      </c>
      <c r="C422" s="151">
        <v>-8.6588602256260944E-2</v>
      </c>
      <c r="D422" s="32">
        <f t="shared" si="24"/>
        <v>-8.6588602256260945</v>
      </c>
      <c r="E422" s="31">
        <v>-5</v>
      </c>
      <c r="F422" s="31" t="s">
        <v>649</v>
      </c>
      <c r="G422" s="1"/>
    </row>
    <row r="423" spans="1:7" x14ac:dyDescent="0.25">
      <c r="A423" s="151">
        <v>6.2054994396700799E-2</v>
      </c>
      <c r="B423" s="31">
        <f t="shared" si="23"/>
        <v>1</v>
      </c>
      <c r="C423" s="151">
        <v>8.6588602256260944E-2</v>
      </c>
      <c r="D423" s="32">
        <f t="shared" si="24"/>
        <v>8.6588602256260945</v>
      </c>
      <c r="E423" s="31">
        <v>5</v>
      </c>
      <c r="F423" s="31" t="s">
        <v>651</v>
      </c>
      <c r="G423" s="1"/>
    </row>
    <row r="424" spans="1:7" x14ac:dyDescent="0.25">
      <c r="A424" s="151">
        <v>-0.16721709332698678</v>
      </c>
      <c r="B424" s="31">
        <f t="shared" si="23"/>
        <v>1</v>
      </c>
      <c r="C424" s="151">
        <v>-0.15049538399428808</v>
      </c>
      <c r="D424" s="32">
        <f t="shared" si="24"/>
        <v>-15.049538399428808</v>
      </c>
      <c r="E424" s="31">
        <v>-14</v>
      </c>
      <c r="F424" s="31" t="s">
        <v>651</v>
      </c>
      <c r="G424" s="1"/>
    </row>
    <row r="425" spans="1:7" x14ac:dyDescent="0.25">
      <c r="A425" s="151">
        <v>0.16721709332698678</v>
      </c>
      <c r="B425" s="31">
        <f t="shared" si="23"/>
        <v>0</v>
      </c>
      <c r="C425" s="151">
        <v>0.15049538399428808</v>
      </c>
      <c r="D425" s="32">
        <f t="shared" si="24"/>
        <v>15.049538399428808</v>
      </c>
      <c r="E425" s="31">
        <v>14</v>
      </c>
      <c r="F425" s="31" t="s">
        <v>649</v>
      </c>
      <c r="G425" s="1"/>
    </row>
    <row r="426" spans="1:7" x14ac:dyDescent="0.25">
      <c r="A426" s="151">
        <v>5.2538571230991295E-2</v>
      </c>
      <c r="B426" s="31">
        <f t="shared" si="23"/>
        <v>1</v>
      </c>
      <c r="C426" s="151">
        <v>6.6227306087285415E-2</v>
      </c>
      <c r="D426" s="32">
        <f t="shared" si="24"/>
        <v>6.6227306087285411</v>
      </c>
      <c r="E426" s="31">
        <v>23</v>
      </c>
      <c r="F426" s="31" t="s">
        <v>651</v>
      </c>
      <c r="G426" s="1"/>
    </row>
    <row r="427" spans="1:7" x14ac:dyDescent="0.25">
      <c r="A427" s="151">
        <v>-5.2538571230991295E-2</v>
      </c>
      <c r="B427" s="31">
        <f t="shared" si="23"/>
        <v>0</v>
      </c>
      <c r="C427" s="151">
        <v>-6.6227306087285415E-2</v>
      </c>
      <c r="D427" s="32">
        <f t="shared" si="24"/>
        <v>-6.6227306087285411</v>
      </c>
      <c r="E427" s="31">
        <v>-23</v>
      </c>
      <c r="F427" s="31" t="s">
        <v>649</v>
      </c>
      <c r="G427" s="1"/>
    </row>
    <row r="428" spans="1:7" x14ac:dyDescent="0.25">
      <c r="A428" s="151">
        <v>-2.2807207525269893E-2</v>
      </c>
      <c r="B428" s="31">
        <f t="shared" si="23"/>
        <v>0</v>
      </c>
      <c r="C428" s="151">
        <v>-4.2987562046421318E-2</v>
      </c>
      <c r="D428" s="32">
        <f t="shared" si="24"/>
        <v>-4.2987562046421317</v>
      </c>
      <c r="E428" s="31">
        <v>-4</v>
      </c>
      <c r="F428" s="31" t="s">
        <v>649</v>
      </c>
      <c r="G428" s="1"/>
    </row>
    <row r="429" spans="1:7" x14ac:dyDescent="0.25">
      <c r="A429" s="151">
        <v>2.2807207525269893E-2</v>
      </c>
      <c r="B429" s="31">
        <f t="shared" si="23"/>
        <v>1</v>
      </c>
      <c r="C429" s="151">
        <v>4.2987562046421318E-2</v>
      </c>
      <c r="D429" s="32">
        <f t="shared" si="24"/>
        <v>4.2987562046421317</v>
      </c>
      <c r="E429" s="31">
        <v>14</v>
      </c>
      <c r="F429" s="31" t="s">
        <v>651</v>
      </c>
      <c r="G429" s="1"/>
    </row>
    <row r="430" spans="1:7" x14ac:dyDescent="0.25">
      <c r="A430" s="151">
        <v>-0.62066121472659708</v>
      </c>
      <c r="B430" s="31">
        <f t="shared" si="23"/>
        <v>1</v>
      </c>
      <c r="C430" s="151">
        <v>-0.5585950932539373</v>
      </c>
      <c r="D430" s="32">
        <f t="shared" si="24"/>
        <v>-55.859509325393731</v>
      </c>
      <c r="E430" s="31">
        <v>15</v>
      </c>
      <c r="F430" s="31" t="s">
        <v>651</v>
      </c>
      <c r="G430" s="1"/>
    </row>
    <row r="431" spans="1:7" x14ac:dyDescent="0.25">
      <c r="A431" s="151">
        <v>0.62066121472659708</v>
      </c>
      <c r="B431" s="31">
        <f t="shared" si="23"/>
        <v>0</v>
      </c>
      <c r="C431" s="151">
        <v>0.5585950932539373</v>
      </c>
      <c r="D431" s="32">
        <f t="shared" si="24"/>
        <v>55.859509325393731</v>
      </c>
      <c r="E431" s="31">
        <v>-15</v>
      </c>
      <c r="F431" s="31" t="s">
        <v>649</v>
      </c>
      <c r="G431" s="1"/>
    </row>
    <row r="432" spans="1:7" x14ac:dyDescent="0.25">
      <c r="A432" s="151">
        <v>-0.44772785086334044</v>
      </c>
      <c r="B432" s="31">
        <f t="shared" si="23"/>
        <v>0</v>
      </c>
      <c r="C432" s="151">
        <v>-0.49250063594967447</v>
      </c>
      <c r="D432" s="32">
        <f t="shared" si="24"/>
        <v>-49.25006359496745</v>
      </c>
      <c r="E432" s="31">
        <v>14</v>
      </c>
      <c r="F432" s="31" t="s">
        <v>649</v>
      </c>
      <c r="G432" s="1"/>
    </row>
    <row r="433" spans="1:7" x14ac:dyDescent="0.25">
      <c r="A433" s="151">
        <v>0.44772785086334044</v>
      </c>
      <c r="B433" s="31">
        <f t="shared" si="23"/>
        <v>1</v>
      </c>
      <c r="C433" s="151">
        <v>0.49250063594967447</v>
      </c>
      <c r="D433" s="32">
        <f t="shared" si="24"/>
        <v>49.25006359496745</v>
      </c>
      <c r="E433" s="31">
        <v>-14</v>
      </c>
      <c r="F433" s="31" t="s">
        <v>651</v>
      </c>
      <c r="G433" s="1"/>
    </row>
    <row r="434" spans="1:7" x14ac:dyDescent="0.25">
      <c r="A434" s="151">
        <v>-0.61918353877759102</v>
      </c>
      <c r="B434" s="31">
        <f t="shared" si="23"/>
        <v>1</v>
      </c>
      <c r="C434" s="151">
        <v>-0.5572651848998319</v>
      </c>
      <c r="D434" s="32">
        <f t="shared" si="24"/>
        <v>-55.726518489983192</v>
      </c>
      <c r="E434" s="31">
        <v>-7</v>
      </c>
      <c r="F434" s="31" t="s">
        <v>651</v>
      </c>
      <c r="G434" s="1"/>
    </row>
    <row r="435" spans="1:7" x14ac:dyDescent="0.25">
      <c r="A435" s="151">
        <v>0.61918353877759102</v>
      </c>
      <c r="B435" s="31">
        <f t="shared" si="23"/>
        <v>0</v>
      </c>
      <c r="C435" s="151">
        <v>0.5572651848998319</v>
      </c>
      <c r="D435" s="32">
        <f t="shared" si="24"/>
        <v>55.726518489983192</v>
      </c>
      <c r="E435" s="31">
        <v>7</v>
      </c>
      <c r="F435" s="31" t="s">
        <v>649</v>
      </c>
      <c r="G435" s="1"/>
    </row>
    <row r="436" spans="1:7" x14ac:dyDescent="0.25">
      <c r="A436" s="151">
        <v>-0.18631491248305559</v>
      </c>
      <c r="B436" s="31">
        <f t="shared" si="23"/>
        <v>0</v>
      </c>
      <c r="C436" s="151">
        <v>-0.20970134528880705</v>
      </c>
      <c r="D436" s="32">
        <f t="shared" si="24"/>
        <v>-20.970134528880706</v>
      </c>
      <c r="E436" s="31">
        <v>-17</v>
      </c>
      <c r="F436" s="31" t="s">
        <v>649</v>
      </c>
      <c r="G436" s="1"/>
    </row>
    <row r="437" spans="1:7" x14ac:dyDescent="0.25">
      <c r="A437" s="151">
        <v>0.18631491248305559</v>
      </c>
      <c r="B437" s="31">
        <f t="shared" si="23"/>
        <v>1</v>
      </c>
      <c r="C437" s="151">
        <v>0.20970134528880705</v>
      </c>
      <c r="D437" s="32">
        <f t="shared" si="24"/>
        <v>20.970134528880706</v>
      </c>
      <c r="E437" s="31">
        <v>17</v>
      </c>
      <c r="F437" s="31" t="s">
        <v>651</v>
      </c>
      <c r="G437" s="1"/>
    </row>
    <row r="438" spans="1:7" x14ac:dyDescent="0.25">
      <c r="A438" s="151">
        <v>0.52055655211963703</v>
      </c>
      <c r="B438" s="31">
        <f t="shared" si="23"/>
        <v>1</v>
      </c>
      <c r="C438" s="151">
        <v>0.57261220733160079</v>
      </c>
      <c r="D438" s="32">
        <f t="shared" si="24"/>
        <v>57.26122073316008</v>
      </c>
      <c r="E438" s="31">
        <v>12</v>
      </c>
      <c r="F438" s="31" t="s">
        <v>651</v>
      </c>
      <c r="G438" s="1"/>
    </row>
    <row r="439" spans="1:7" x14ac:dyDescent="0.25">
      <c r="A439" s="151">
        <v>-0.52055655211963703</v>
      </c>
      <c r="B439" s="31">
        <f t="shared" si="23"/>
        <v>0</v>
      </c>
      <c r="C439" s="151">
        <v>-0.57261220733160079</v>
      </c>
      <c r="D439" s="32">
        <f t="shared" si="24"/>
        <v>-57.26122073316008</v>
      </c>
      <c r="E439" s="31">
        <v>-12</v>
      </c>
      <c r="F439" s="31" t="s">
        <v>649</v>
      </c>
      <c r="G439" s="1"/>
    </row>
    <row r="440" spans="1:7" x14ac:dyDescent="0.25">
      <c r="A440" s="151">
        <v>-1.05750677193071E-2</v>
      </c>
      <c r="B440" s="31">
        <f t="shared" si="23"/>
        <v>1</v>
      </c>
      <c r="C440" s="151">
        <v>-6.8156712300915853E-3</v>
      </c>
      <c r="D440" s="32">
        <f t="shared" si="24"/>
        <v>-0.68156712300915856</v>
      </c>
      <c r="E440" s="31">
        <v>4</v>
      </c>
      <c r="F440" s="31" t="s">
        <v>651</v>
      </c>
      <c r="G440" s="1"/>
    </row>
    <row r="441" spans="1:7" x14ac:dyDescent="0.25">
      <c r="A441" s="151">
        <v>1.05750677193071E-2</v>
      </c>
      <c r="B441" s="31">
        <f t="shared" si="23"/>
        <v>0</v>
      </c>
      <c r="C441" s="151">
        <v>6.8156712300915853E-3</v>
      </c>
      <c r="D441" s="32">
        <f t="shared" si="24"/>
        <v>0.68156712300915856</v>
      </c>
      <c r="E441" s="31">
        <v>-4</v>
      </c>
      <c r="F441" s="31" t="s">
        <v>649</v>
      </c>
      <c r="G441" s="1"/>
    </row>
    <row r="442" spans="1:7" x14ac:dyDescent="0.25">
      <c r="A442" s="151">
        <v>3.8830834816550031E-2</v>
      </c>
      <c r="B442" s="31">
        <f t="shared" si="23"/>
        <v>0</v>
      </c>
      <c r="C442" s="151">
        <v>3.8830834816550031E-2</v>
      </c>
      <c r="D442" s="32">
        <f t="shared" si="24"/>
        <v>3.8830834816550031</v>
      </c>
      <c r="E442" s="31">
        <v>7</v>
      </c>
      <c r="F442" s="31" t="s">
        <v>653</v>
      </c>
      <c r="G442" s="1"/>
    </row>
    <row r="443" spans="1:7" x14ac:dyDescent="0.25">
      <c r="A443" s="151">
        <v>-3.8830834816550031E-2</v>
      </c>
      <c r="B443" s="31">
        <f t="shared" si="23"/>
        <v>0</v>
      </c>
      <c r="C443" s="151">
        <v>-3.8830834816550031E-2</v>
      </c>
      <c r="D443" s="32">
        <f t="shared" si="24"/>
        <v>-3.8830834816550031</v>
      </c>
      <c r="E443" s="31">
        <v>-7</v>
      </c>
      <c r="F443" s="31" t="s">
        <v>653</v>
      </c>
      <c r="G443" s="1"/>
    </row>
    <row r="444" spans="1:7" x14ac:dyDescent="0.25">
      <c r="A444" s="151">
        <v>-0.20045652260720401</v>
      </c>
      <c r="B444" s="31">
        <f t="shared" si="23"/>
        <v>1</v>
      </c>
      <c r="C444" s="151">
        <v>-0.18041087034648359</v>
      </c>
      <c r="D444" s="32">
        <f t="shared" si="24"/>
        <v>-18.04108703464836</v>
      </c>
      <c r="E444" s="31">
        <v>-3</v>
      </c>
      <c r="F444" s="31" t="s">
        <v>651</v>
      </c>
      <c r="G444" s="1"/>
    </row>
    <row r="445" spans="1:7" x14ac:dyDescent="0.25">
      <c r="A445" s="151">
        <v>0.20045652260720401</v>
      </c>
      <c r="B445" s="31">
        <f t="shared" si="23"/>
        <v>0</v>
      </c>
      <c r="C445" s="151">
        <v>0.18041087034648359</v>
      </c>
      <c r="D445" s="32">
        <f t="shared" si="24"/>
        <v>18.04108703464836</v>
      </c>
      <c r="E445" s="31">
        <v>3</v>
      </c>
      <c r="F445" s="31" t="s">
        <v>649</v>
      </c>
      <c r="G445" s="1"/>
    </row>
    <row r="446" spans="1:7" x14ac:dyDescent="0.25">
      <c r="A446" s="151">
        <v>0.28726032683547797</v>
      </c>
      <c r="B446" s="31">
        <f t="shared" si="23"/>
        <v>1</v>
      </c>
      <c r="C446" s="151">
        <v>0.34079842115291181</v>
      </c>
      <c r="D446" s="32">
        <f t="shared" si="24"/>
        <v>34.079842115291179</v>
      </c>
      <c r="E446" s="31">
        <v>34</v>
      </c>
      <c r="F446" s="31" t="s">
        <v>651</v>
      </c>
      <c r="G446" s="1"/>
    </row>
    <row r="447" spans="1:7" x14ac:dyDescent="0.25">
      <c r="A447" s="151">
        <v>-0.28726032683547797</v>
      </c>
      <c r="B447" s="31">
        <f t="shared" si="23"/>
        <v>0</v>
      </c>
      <c r="C447" s="151">
        <v>-0.34079842115291181</v>
      </c>
      <c r="D447" s="32">
        <f t="shared" si="24"/>
        <v>-34.079842115291179</v>
      </c>
      <c r="E447" s="31">
        <v>-34</v>
      </c>
      <c r="F447" s="31" t="s">
        <v>649</v>
      </c>
      <c r="G447" s="1"/>
    </row>
    <row r="448" spans="1:7" x14ac:dyDescent="0.25">
      <c r="A448" s="151">
        <v>-0.29002023188463638</v>
      </c>
      <c r="B448" s="31">
        <f t="shared" si="23"/>
        <v>0</v>
      </c>
      <c r="C448" s="151">
        <v>-0.31902225507310006</v>
      </c>
      <c r="D448" s="32">
        <f t="shared" si="24"/>
        <v>-31.902225507310007</v>
      </c>
      <c r="E448" s="31">
        <v>-7</v>
      </c>
      <c r="F448" s="31" t="s">
        <v>649</v>
      </c>
      <c r="G448" s="1"/>
    </row>
    <row r="449" spans="1:7" x14ac:dyDescent="0.25">
      <c r="A449" s="151">
        <v>0.29002023188463638</v>
      </c>
      <c r="B449" s="31">
        <f t="shared" si="23"/>
        <v>1</v>
      </c>
      <c r="C449" s="151">
        <v>0.31902225507310006</v>
      </c>
      <c r="D449" s="32">
        <f t="shared" si="24"/>
        <v>31.902225507310007</v>
      </c>
      <c r="E449" s="31">
        <v>7</v>
      </c>
      <c r="F449" s="31" t="s">
        <v>651</v>
      </c>
      <c r="G449" s="1"/>
    </row>
    <row r="450" spans="1:7" x14ac:dyDescent="0.25">
      <c r="A450" s="151">
        <v>-0.30143627088678349</v>
      </c>
      <c r="B450" s="31">
        <f t="shared" si="23"/>
        <v>0</v>
      </c>
      <c r="C450" s="151">
        <v>-0.33157989797546189</v>
      </c>
      <c r="D450" s="32">
        <f t="shared" si="24"/>
        <v>-33.157989797546186</v>
      </c>
      <c r="E450" s="31">
        <v>-27</v>
      </c>
      <c r="F450" s="31" t="s">
        <v>649</v>
      </c>
      <c r="G450" s="1"/>
    </row>
    <row r="451" spans="1:7" x14ac:dyDescent="0.25">
      <c r="A451" s="151">
        <v>0.30143627088678349</v>
      </c>
      <c r="B451" s="31">
        <f t="shared" ref="B451:B514" si="25">IF(F451="H",1,0)</f>
        <v>1</v>
      </c>
      <c r="C451" s="151">
        <v>0.33157989797546189</v>
      </c>
      <c r="D451" s="32">
        <f t="shared" ref="D451:D514" si="26">C451*100</f>
        <v>33.157989797546186</v>
      </c>
      <c r="E451" s="31">
        <v>27</v>
      </c>
      <c r="F451" s="31" t="s">
        <v>651</v>
      </c>
      <c r="G451" s="1"/>
    </row>
    <row r="452" spans="1:7" x14ac:dyDescent="0.25">
      <c r="A452" s="151">
        <v>6.2714323860926013E-2</v>
      </c>
      <c r="B452" s="31">
        <f t="shared" si="25"/>
        <v>1</v>
      </c>
      <c r="C452" s="151">
        <v>9.0208071525635827E-2</v>
      </c>
      <c r="D452" s="32">
        <f t="shared" si="26"/>
        <v>9.0208071525635827</v>
      </c>
      <c r="E452" s="31">
        <v>-3</v>
      </c>
      <c r="F452" s="31" t="s">
        <v>651</v>
      </c>
      <c r="G452" s="1"/>
    </row>
    <row r="453" spans="1:7" x14ac:dyDescent="0.25">
      <c r="A453" s="151">
        <v>-6.2714323860926013E-2</v>
      </c>
      <c r="B453" s="31">
        <f t="shared" si="25"/>
        <v>0</v>
      </c>
      <c r="C453" s="151">
        <v>-9.0208071525635827E-2</v>
      </c>
      <c r="D453" s="32">
        <f t="shared" si="26"/>
        <v>-9.0208071525635827</v>
      </c>
      <c r="E453" s="31">
        <v>3</v>
      </c>
      <c r="F453" s="31" t="s">
        <v>649</v>
      </c>
      <c r="G453" s="1"/>
    </row>
    <row r="454" spans="1:7" x14ac:dyDescent="0.25">
      <c r="A454" s="151">
        <v>-0.1461216261029801</v>
      </c>
      <c r="B454" s="31">
        <f t="shared" si="25"/>
        <v>1</v>
      </c>
      <c r="C454" s="151">
        <v>-0.12100964109657869</v>
      </c>
      <c r="D454" s="32">
        <f t="shared" si="26"/>
        <v>-12.10096410965787</v>
      </c>
      <c r="E454" s="31">
        <v>17</v>
      </c>
      <c r="F454" s="31" t="s">
        <v>651</v>
      </c>
      <c r="G454" s="1"/>
    </row>
    <row r="455" spans="1:7" x14ac:dyDescent="0.25">
      <c r="A455" s="151">
        <v>0.1461216261029801</v>
      </c>
      <c r="B455" s="31">
        <f t="shared" si="25"/>
        <v>0</v>
      </c>
      <c r="C455" s="151">
        <v>0.12100964109657869</v>
      </c>
      <c r="D455" s="32">
        <f t="shared" si="26"/>
        <v>12.10096410965787</v>
      </c>
      <c r="E455" s="31">
        <v>-17</v>
      </c>
      <c r="F455" s="31" t="s">
        <v>649</v>
      </c>
      <c r="G455" s="1"/>
    </row>
    <row r="456" spans="1:7" x14ac:dyDescent="0.25">
      <c r="A456" s="151">
        <v>0.10299266353601121</v>
      </c>
      <c r="B456" s="31">
        <f t="shared" si="25"/>
        <v>1</v>
      </c>
      <c r="C456" s="151">
        <v>0.11329192988961234</v>
      </c>
      <c r="D456" s="32">
        <f t="shared" si="26"/>
        <v>11.329192988961234</v>
      </c>
      <c r="E456" s="31">
        <v>2</v>
      </c>
      <c r="F456" s="31" t="s">
        <v>651</v>
      </c>
      <c r="G456" s="1"/>
    </row>
    <row r="457" spans="1:7" x14ac:dyDescent="0.25">
      <c r="A457" s="151">
        <v>-0.10299266353601121</v>
      </c>
      <c r="B457" s="31">
        <f t="shared" si="25"/>
        <v>0</v>
      </c>
      <c r="C457" s="151">
        <v>-0.11329192988961234</v>
      </c>
      <c r="D457" s="32">
        <f t="shared" si="26"/>
        <v>-11.329192988961234</v>
      </c>
      <c r="E457" s="31">
        <v>-2</v>
      </c>
      <c r="F457" s="31" t="s">
        <v>649</v>
      </c>
      <c r="G457" s="1"/>
    </row>
    <row r="458" spans="1:7" x14ac:dyDescent="0.25">
      <c r="A458" s="151">
        <v>-0.3166309516800157</v>
      </c>
      <c r="B458" s="31">
        <f t="shared" si="25"/>
        <v>1</v>
      </c>
      <c r="C458" s="151">
        <v>-0.28340799216307483</v>
      </c>
      <c r="D458" s="32">
        <f t="shared" si="26"/>
        <v>-28.340799216307484</v>
      </c>
      <c r="E458" s="31">
        <v>-14</v>
      </c>
      <c r="F458" s="31" t="s">
        <v>651</v>
      </c>
      <c r="G458" s="1"/>
    </row>
    <row r="459" spans="1:7" x14ac:dyDescent="0.25">
      <c r="A459" s="151">
        <v>0.3166309516800157</v>
      </c>
      <c r="B459" s="31">
        <f t="shared" si="25"/>
        <v>0</v>
      </c>
      <c r="C459" s="151">
        <v>0.28340799216307483</v>
      </c>
      <c r="D459" s="32">
        <f t="shared" si="26"/>
        <v>28.340799216307484</v>
      </c>
      <c r="E459" s="31">
        <v>14</v>
      </c>
      <c r="F459" s="31" t="s">
        <v>649</v>
      </c>
      <c r="G459" s="1"/>
    </row>
    <row r="460" spans="1:7" x14ac:dyDescent="0.25">
      <c r="A460" s="151">
        <v>6.0699173522960059E-3</v>
      </c>
      <c r="B460" s="31">
        <f t="shared" si="25"/>
        <v>0</v>
      </c>
      <c r="C460" s="151">
        <v>-2.6354719526335446E-2</v>
      </c>
      <c r="D460" s="32">
        <f t="shared" si="26"/>
        <v>-2.6354719526335444</v>
      </c>
      <c r="E460" s="31">
        <v>-5</v>
      </c>
      <c r="F460" s="31" t="s">
        <v>649</v>
      </c>
      <c r="G460" s="1"/>
    </row>
    <row r="461" spans="1:7" x14ac:dyDescent="0.25">
      <c r="A461" s="151">
        <v>-6.0699173522960059E-3</v>
      </c>
      <c r="B461" s="31">
        <f t="shared" si="25"/>
        <v>1</v>
      </c>
      <c r="C461" s="151">
        <v>2.6354719526335446E-2</v>
      </c>
      <c r="D461" s="32">
        <f t="shared" si="26"/>
        <v>2.6354719526335444</v>
      </c>
      <c r="E461" s="31">
        <v>5</v>
      </c>
      <c r="F461" s="31" t="s">
        <v>651</v>
      </c>
      <c r="G461" s="1"/>
    </row>
    <row r="462" spans="1:7" x14ac:dyDescent="0.25">
      <c r="A462" s="151">
        <v>7.8353552675966998E-2</v>
      </c>
      <c r="B462" s="31">
        <f t="shared" si="25"/>
        <v>1</v>
      </c>
      <c r="C462" s="151">
        <v>0.14790248450843679</v>
      </c>
      <c r="D462" s="32">
        <f t="shared" si="26"/>
        <v>14.790248450843679</v>
      </c>
      <c r="E462" s="31">
        <v>24</v>
      </c>
      <c r="F462" s="31" t="s">
        <v>651</v>
      </c>
      <c r="G462" s="1"/>
    </row>
    <row r="463" spans="1:7" x14ac:dyDescent="0.25">
      <c r="A463" s="151">
        <v>-7.8353552675966998E-2</v>
      </c>
      <c r="B463" s="31">
        <f t="shared" si="25"/>
        <v>0</v>
      </c>
      <c r="C463" s="151">
        <v>-0.14790248450843679</v>
      </c>
      <c r="D463" s="32">
        <f t="shared" si="26"/>
        <v>-14.790248450843679</v>
      </c>
      <c r="E463" s="31">
        <v>-24</v>
      </c>
      <c r="F463" s="31" t="s">
        <v>649</v>
      </c>
      <c r="G463" s="1"/>
    </row>
    <row r="464" spans="1:7" x14ac:dyDescent="0.25">
      <c r="A464" s="151">
        <v>0.26689174070028782</v>
      </c>
      <c r="B464" s="31">
        <f t="shared" si="25"/>
        <v>0</v>
      </c>
      <c r="C464" s="151">
        <v>0.23567044912774257</v>
      </c>
      <c r="D464" s="32">
        <f t="shared" si="26"/>
        <v>23.567044912774257</v>
      </c>
      <c r="E464" s="31">
        <v>-6</v>
      </c>
      <c r="F464" s="31" t="s">
        <v>649</v>
      </c>
      <c r="G464" s="1"/>
    </row>
    <row r="465" spans="1:7" x14ac:dyDescent="0.25">
      <c r="A465" s="151">
        <v>-0.26689174070028782</v>
      </c>
      <c r="B465" s="31">
        <f t="shared" si="25"/>
        <v>1</v>
      </c>
      <c r="C465" s="151">
        <v>-0.23567044912774257</v>
      </c>
      <c r="D465" s="32">
        <f t="shared" si="26"/>
        <v>-23.567044912774257</v>
      </c>
      <c r="E465" s="31">
        <v>6</v>
      </c>
      <c r="F465" s="31" t="s">
        <v>651</v>
      </c>
      <c r="G465" s="1"/>
    </row>
    <row r="466" spans="1:7" x14ac:dyDescent="0.25">
      <c r="A466" s="151">
        <v>4.6278137201713004E-2</v>
      </c>
      <c r="B466" s="31">
        <f t="shared" si="25"/>
        <v>0</v>
      </c>
      <c r="C466" s="151">
        <v>4.1650323481541698E-2</v>
      </c>
      <c r="D466" s="32">
        <f t="shared" si="26"/>
        <v>4.1650323481541696</v>
      </c>
      <c r="E466" s="31">
        <v>21</v>
      </c>
      <c r="F466" s="31" t="s">
        <v>649</v>
      </c>
      <c r="G466" s="1"/>
    </row>
    <row r="467" spans="1:7" x14ac:dyDescent="0.25">
      <c r="A467" s="151">
        <v>-4.6278137201713004E-2</v>
      </c>
      <c r="B467" s="31">
        <f t="shared" si="25"/>
        <v>1</v>
      </c>
      <c r="C467" s="151">
        <v>-4.1650323481541698E-2</v>
      </c>
      <c r="D467" s="32">
        <f t="shared" si="26"/>
        <v>-4.1650323481541696</v>
      </c>
      <c r="E467" s="31">
        <v>-21</v>
      </c>
      <c r="F467" s="31" t="s">
        <v>651</v>
      </c>
      <c r="G467" s="1"/>
    </row>
    <row r="468" spans="1:7" x14ac:dyDescent="0.25">
      <c r="A468" s="151">
        <v>-9.5050184565767998E-2</v>
      </c>
      <c r="B468" s="31">
        <f t="shared" si="25"/>
        <v>0</v>
      </c>
      <c r="C468" s="151">
        <v>-0.15167987507877284</v>
      </c>
      <c r="D468" s="32">
        <f t="shared" si="26"/>
        <v>-15.167987507877283</v>
      </c>
      <c r="E468" s="31">
        <v>-3</v>
      </c>
      <c r="F468" s="31" t="s">
        <v>649</v>
      </c>
      <c r="G468" s="1"/>
    </row>
    <row r="469" spans="1:7" x14ac:dyDescent="0.25">
      <c r="A469" s="151">
        <v>9.5050184565767998E-2</v>
      </c>
      <c r="B469" s="31">
        <f t="shared" si="25"/>
        <v>1</v>
      </c>
      <c r="C469" s="151">
        <v>0.15167987507877284</v>
      </c>
      <c r="D469" s="32">
        <f t="shared" si="26"/>
        <v>15.167987507877283</v>
      </c>
      <c r="E469" s="31">
        <v>3</v>
      </c>
      <c r="F469" s="31" t="s">
        <v>651</v>
      </c>
      <c r="G469" s="1"/>
    </row>
    <row r="470" spans="1:7" x14ac:dyDescent="0.25">
      <c r="A470" s="151">
        <v>0.1518185400564728</v>
      </c>
      <c r="B470" s="31">
        <f t="shared" si="25"/>
        <v>0</v>
      </c>
      <c r="C470" s="151">
        <v>0.1518185400564728</v>
      </c>
      <c r="D470" s="32">
        <f t="shared" si="26"/>
        <v>15.181854005647279</v>
      </c>
      <c r="E470" s="31">
        <v>4</v>
      </c>
      <c r="F470" s="31" t="s">
        <v>653</v>
      </c>
      <c r="G470" s="1"/>
    </row>
    <row r="471" spans="1:7" x14ac:dyDescent="0.25">
      <c r="A471" s="151">
        <v>-0.1518185400564728</v>
      </c>
      <c r="B471" s="31">
        <f t="shared" si="25"/>
        <v>0</v>
      </c>
      <c r="C471" s="151">
        <v>-0.1518185400564728</v>
      </c>
      <c r="D471" s="32">
        <f t="shared" si="26"/>
        <v>-15.181854005647279</v>
      </c>
      <c r="E471" s="31">
        <v>-4</v>
      </c>
      <c r="F471" s="31" t="s">
        <v>653</v>
      </c>
      <c r="G471" s="1"/>
    </row>
    <row r="472" spans="1:7" x14ac:dyDescent="0.25">
      <c r="A472" s="151">
        <v>-0.1644677572088119</v>
      </c>
      <c r="B472" s="31">
        <f t="shared" si="25"/>
        <v>0</v>
      </c>
      <c r="C472" s="151">
        <v>-0.18091453292969312</v>
      </c>
      <c r="D472" s="32">
        <f t="shared" si="26"/>
        <v>-18.091453292969312</v>
      </c>
      <c r="E472" s="31">
        <v>-4</v>
      </c>
      <c r="F472" s="31" t="s">
        <v>649</v>
      </c>
      <c r="G472" s="1"/>
    </row>
    <row r="473" spans="1:7" x14ac:dyDescent="0.25">
      <c r="A473" s="151">
        <v>0.1644677572088119</v>
      </c>
      <c r="B473" s="31">
        <f t="shared" si="25"/>
        <v>1</v>
      </c>
      <c r="C473" s="151">
        <v>0.18091453292969312</v>
      </c>
      <c r="D473" s="32">
        <f t="shared" si="26"/>
        <v>18.091453292969312</v>
      </c>
      <c r="E473" s="31">
        <v>4</v>
      </c>
      <c r="F473" s="31" t="s">
        <v>651</v>
      </c>
      <c r="G473" s="1"/>
    </row>
    <row r="474" spans="1:7" x14ac:dyDescent="0.25">
      <c r="A474" s="151">
        <v>-4.1463977410234797E-2</v>
      </c>
      <c r="B474" s="31">
        <f t="shared" si="25"/>
        <v>1</v>
      </c>
      <c r="C474" s="151">
        <v>-3.4992122447105013E-2</v>
      </c>
      <c r="D474" s="32">
        <f t="shared" si="26"/>
        <v>-3.4992122447105012</v>
      </c>
      <c r="E474" s="31">
        <v>8</v>
      </c>
      <c r="F474" s="31" t="s">
        <v>651</v>
      </c>
      <c r="G474" s="1"/>
    </row>
    <row r="475" spans="1:7" x14ac:dyDescent="0.25">
      <c r="A475" s="151">
        <v>4.1463977410234797E-2</v>
      </c>
      <c r="B475" s="31">
        <f t="shared" si="25"/>
        <v>0</v>
      </c>
      <c r="C475" s="151">
        <v>3.4992122447105013E-2</v>
      </c>
      <c r="D475" s="32">
        <f t="shared" si="26"/>
        <v>3.4992122447105012</v>
      </c>
      <c r="E475" s="31">
        <v>-8</v>
      </c>
      <c r="F475" s="31" t="s">
        <v>649</v>
      </c>
      <c r="G475" s="1"/>
    </row>
    <row r="476" spans="1:7" x14ac:dyDescent="0.25">
      <c r="A476" s="151">
        <v>1.9445469243467198E-2</v>
      </c>
      <c r="B476" s="31">
        <f t="shared" si="25"/>
        <v>1</v>
      </c>
      <c r="C476" s="151">
        <v>3.4206050238095274E-2</v>
      </c>
      <c r="D476" s="32">
        <f t="shared" si="26"/>
        <v>3.4206050238095274</v>
      </c>
      <c r="E476" s="31">
        <v>-3</v>
      </c>
      <c r="F476" s="31" t="s">
        <v>651</v>
      </c>
      <c r="G476" s="1"/>
    </row>
    <row r="477" spans="1:7" x14ac:dyDescent="0.25">
      <c r="A477" s="151">
        <v>-1.9445469243467198E-2</v>
      </c>
      <c r="B477" s="31">
        <f t="shared" si="25"/>
        <v>0</v>
      </c>
      <c r="C477" s="151">
        <v>-3.4206050238095274E-2</v>
      </c>
      <c r="D477" s="32">
        <f t="shared" si="26"/>
        <v>-3.4206050238095274</v>
      </c>
      <c r="E477" s="31">
        <v>3</v>
      </c>
      <c r="F477" s="31" t="s">
        <v>649</v>
      </c>
      <c r="G477" s="1"/>
    </row>
    <row r="478" spans="1:7" x14ac:dyDescent="0.25">
      <c r="A478" s="151">
        <v>0.32349310330719799</v>
      </c>
      <c r="B478" s="31">
        <f t="shared" si="25"/>
        <v>1</v>
      </c>
      <c r="C478" s="151">
        <v>0.38916035235536967</v>
      </c>
      <c r="D478" s="32">
        <f t="shared" si="26"/>
        <v>38.916035235536967</v>
      </c>
      <c r="E478" s="31">
        <v>-2</v>
      </c>
      <c r="F478" s="31" t="s">
        <v>651</v>
      </c>
      <c r="G478" s="1"/>
    </row>
    <row r="479" spans="1:7" x14ac:dyDescent="0.25">
      <c r="A479" s="151">
        <v>-0.32349310330719799</v>
      </c>
      <c r="B479" s="31">
        <f t="shared" si="25"/>
        <v>0</v>
      </c>
      <c r="C479" s="151">
        <v>-0.38916035235536967</v>
      </c>
      <c r="D479" s="32">
        <f t="shared" si="26"/>
        <v>-38.916035235536967</v>
      </c>
      <c r="E479" s="31">
        <v>2</v>
      </c>
      <c r="F479" s="31" t="s">
        <v>649</v>
      </c>
      <c r="G479" s="1"/>
    </row>
    <row r="480" spans="1:7" x14ac:dyDescent="0.25">
      <c r="A480" s="151">
        <v>-8.7376372830072629E-2</v>
      </c>
      <c r="B480" s="31">
        <f t="shared" si="25"/>
        <v>1</v>
      </c>
      <c r="C480" s="151">
        <v>-7.6720211630323706E-2</v>
      </c>
      <c r="D480" s="32">
        <f t="shared" si="26"/>
        <v>-7.6720211630323707</v>
      </c>
      <c r="E480" s="31">
        <v>14</v>
      </c>
      <c r="F480" s="31" t="s">
        <v>651</v>
      </c>
      <c r="G480" s="1"/>
    </row>
    <row r="481" spans="1:7" x14ac:dyDescent="0.25">
      <c r="A481" s="151">
        <v>8.7376372830072629E-2</v>
      </c>
      <c r="B481" s="31">
        <f t="shared" si="25"/>
        <v>0</v>
      </c>
      <c r="C481" s="151">
        <v>7.6720211630323706E-2</v>
      </c>
      <c r="D481" s="32">
        <f t="shared" si="26"/>
        <v>7.6720211630323707</v>
      </c>
      <c r="E481" s="31">
        <v>-14</v>
      </c>
      <c r="F481" s="31" t="s">
        <v>649</v>
      </c>
      <c r="G481" s="1"/>
    </row>
    <row r="482" spans="1:7" x14ac:dyDescent="0.25">
      <c r="A482" s="151">
        <v>-7.1690966051378979E-2</v>
      </c>
      <c r="B482" s="31">
        <f t="shared" si="25"/>
        <v>1</v>
      </c>
      <c r="C482" s="151">
        <v>-2.3044490626298431E-2</v>
      </c>
      <c r="D482" s="32">
        <f t="shared" si="26"/>
        <v>-2.3044490626298431</v>
      </c>
      <c r="E482" s="31">
        <v>-31</v>
      </c>
      <c r="F482" s="31" t="s">
        <v>651</v>
      </c>
      <c r="G482" s="1"/>
    </row>
    <row r="483" spans="1:7" x14ac:dyDescent="0.25">
      <c r="A483" s="151">
        <v>7.1690966051378979E-2</v>
      </c>
      <c r="B483" s="31">
        <f t="shared" si="25"/>
        <v>0</v>
      </c>
      <c r="C483" s="151">
        <v>2.3044490626298431E-2</v>
      </c>
      <c r="D483" s="32">
        <f t="shared" si="26"/>
        <v>2.3044490626298431</v>
      </c>
      <c r="E483" s="31">
        <v>31</v>
      </c>
      <c r="F483" s="31" t="s">
        <v>649</v>
      </c>
      <c r="G483" s="1"/>
    </row>
    <row r="484" spans="1:7" x14ac:dyDescent="0.25">
      <c r="A484" s="151">
        <v>0.17522517275315458</v>
      </c>
      <c r="B484" s="31">
        <f t="shared" si="25"/>
        <v>0</v>
      </c>
      <c r="C484" s="151">
        <v>0.1427067652695978</v>
      </c>
      <c r="D484" s="32">
        <f t="shared" si="26"/>
        <v>14.270676526959781</v>
      </c>
      <c r="E484" s="31">
        <v>3</v>
      </c>
      <c r="F484" s="31" t="s">
        <v>649</v>
      </c>
      <c r="G484" s="1"/>
    </row>
    <row r="485" spans="1:7" x14ac:dyDescent="0.25">
      <c r="A485" s="151">
        <v>-0.17522517275315458</v>
      </c>
      <c r="B485" s="31">
        <f t="shared" si="25"/>
        <v>1</v>
      </c>
      <c r="C485" s="151">
        <v>-0.1427067652695978</v>
      </c>
      <c r="D485" s="32">
        <f t="shared" si="26"/>
        <v>-14.270676526959781</v>
      </c>
      <c r="E485" s="31">
        <v>-3</v>
      </c>
      <c r="F485" s="31" t="s">
        <v>651</v>
      </c>
      <c r="G485" s="1"/>
    </row>
    <row r="486" spans="1:7" x14ac:dyDescent="0.25">
      <c r="A486" s="151">
        <v>-0.13355068270246401</v>
      </c>
      <c r="B486" s="31">
        <f t="shared" si="25"/>
        <v>1</v>
      </c>
      <c r="C486" s="151">
        <v>-8.7297865012881393E-2</v>
      </c>
      <c r="D486" s="32">
        <f t="shared" si="26"/>
        <v>-8.7297865012881388</v>
      </c>
      <c r="E486" s="31">
        <v>2</v>
      </c>
      <c r="F486" s="31" t="s">
        <v>651</v>
      </c>
      <c r="G486" s="1"/>
    </row>
    <row r="487" spans="1:7" x14ac:dyDescent="0.25">
      <c r="A487" s="151">
        <v>0.13355068270246401</v>
      </c>
      <c r="B487" s="31">
        <f t="shared" si="25"/>
        <v>0</v>
      </c>
      <c r="C487" s="151">
        <v>8.7297865012881393E-2</v>
      </c>
      <c r="D487" s="32">
        <f t="shared" si="26"/>
        <v>8.7297865012881388</v>
      </c>
      <c r="E487" s="31">
        <v>-2</v>
      </c>
      <c r="F487" s="31" t="s">
        <v>649</v>
      </c>
      <c r="G487" s="1"/>
    </row>
    <row r="488" spans="1:7" x14ac:dyDescent="0.25">
      <c r="A488" s="151">
        <v>0.20389244762306072</v>
      </c>
      <c r="B488" s="31">
        <f t="shared" si="25"/>
        <v>1</v>
      </c>
      <c r="C488" s="151">
        <v>0.2242816923853668</v>
      </c>
      <c r="D488" s="32">
        <f t="shared" si="26"/>
        <v>22.428169238536679</v>
      </c>
      <c r="E488" s="31">
        <v>3</v>
      </c>
      <c r="F488" s="31" t="s">
        <v>651</v>
      </c>
      <c r="G488" s="1"/>
    </row>
    <row r="489" spans="1:7" x14ac:dyDescent="0.25">
      <c r="A489" s="151">
        <v>-0.20389244762306072</v>
      </c>
      <c r="B489" s="31">
        <f t="shared" si="25"/>
        <v>0</v>
      </c>
      <c r="C489" s="151">
        <v>-0.2242816923853668</v>
      </c>
      <c r="D489" s="32">
        <f t="shared" si="26"/>
        <v>-22.428169238536679</v>
      </c>
      <c r="E489" s="31">
        <v>-3</v>
      </c>
      <c r="F489" s="31" t="s">
        <v>649</v>
      </c>
      <c r="G489" s="1"/>
    </row>
    <row r="490" spans="1:7" x14ac:dyDescent="0.25">
      <c r="A490" s="151">
        <v>0.613391673717672</v>
      </c>
      <c r="B490" s="31">
        <f t="shared" si="25"/>
        <v>1</v>
      </c>
      <c r="C490" s="151">
        <v>0.67473084108943926</v>
      </c>
      <c r="D490" s="32">
        <f t="shared" si="26"/>
        <v>67.473084108943922</v>
      </c>
      <c r="E490" s="31">
        <v>32</v>
      </c>
      <c r="F490" s="31" t="s">
        <v>651</v>
      </c>
      <c r="G490" s="1"/>
    </row>
    <row r="491" spans="1:7" x14ac:dyDescent="0.25">
      <c r="A491" s="151">
        <v>-0.613391673717672</v>
      </c>
      <c r="B491" s="31">
        <f t="shared" si="25"/>
        <v>0</v>
      </c>
      <c r="C491" s="151">
        <v>-0.67473084108943926</v>
      </c>
      <c r="D491" s="32">
        <f t="shared" si="26"/>
        <v>-67.473084108943922</v>
      </c>
      <c r="E491" s="31">
        <v>32</v>
      </c>
      <c r="F491" s="31" t="s">
        <v>649</v>
      </c>
      <c r="G491" s="1"/>
    </row>
    <row r="492" spans="1:7" x14ac:dyDescent="0.25">
      <c r="A492" s="151">
        <v>0.40851799999999999</v>
      </c>
      <c r="B492" s="31">
        <f t="shared" si="25"/>
        <v>1</v>
      </c>
      <c r="C492" s="151">
        <v>0.45725979999999999</v>
      </c>
      <c r="D492" s="32">
        <f t="shared" si="26"/>
        <v>45.72598</v>
      </c>
      <c r="E492" s="31">
        <v>14</v>
      </c>
      <c r="F492" s="31" t="s">
        <v>651</v>
      </c>
      <c r="G492" s="1"/>
    </row>
    <row r="493" spans="1:7" x14ac:dyDescent="0.25">
      <c r="A493" s="151">
        <v>-0.40851799999999999</v>
      </c>
      <c r="B493" s="31">
        <f t="shared" si="25"/>
        <v>0</v>
      </c>
      <c r="C493" s="151">
        <v>-0.45725979999999999</v>
      </c>
      <c r="D493" s="32">
        <f t="shared" si="26"/>
        <v>-45.72598</v>
      </c>
      <c r="E493" s="31">
        <v>-14</v>
      </c>
      <c r="F493" s="31" t="s">
        <v>649</v>
      </c>
      <c r="G493" s="1"/>
    </row>
    <row r="494" spans="1:7" x14ac:dyDescent="0.25">
      <c r="A494" s="151">
        <v>0.39826500000000004</v>
      </c>
      <c r="B494" s="31">
        <f t="shared" si="25"/>
        <v>1</v>
      </c>
      <c r="C494" s="151">
        <v>0.43809150000000008</v>
      </c>
      <c r="D494" s="32">
        <f t="shared" si="26"/>
        <v>43.80915000000001</v>
      </c>
      <c r="E494" s="31">
        <v>13</v>
      </c>
      <c r="F494" s="31" t="s">
        <v>651</v>
      </c>
      <c r="G494" s="1"/>
    </row>
    <row r="495" spans="1:7" x14ac:dyDescent="0.25">
      <c r="A495" s="151">
        <v>-0.39826500000000004</v>
      </c>
      <c r="B495" s="31">
        <f t="shared" si="25"/>
        <v>0</v>
      </c>
      <c r="C495" s="151">
        <v>-0.43809150000000008</v>
      </c>
      <c r="D495" s="32">
        <f t="shared" si="26"/>
        <v>-43.80915000000001</v>
      </c>
      <c r="E495" s="31">
        <v>-13</v>
      </c>
      <c r="F495" s="31" t="s">
        <v>649</v>
      </c>
      <c r="G495" s="1"/>
    </row>
    <row r="496" spans="1:7" x14ac:dyDescent="0.25">
      <c r="A496" s="151">
        <v>0.17054400000000003</v>
      </c>
      <c r="B496" s="31">
        <f t="shared" si="25"/>
        <v>1</v>
      </c>
      <c r="C496" s="151">
        <v>0.2151396000000001</v>
      </c>
      <c r="D496" s="32">
        <f t="shared" si="26"/>
        <v>21.513960000000012</v>
      </c>
      <c r="E496" s="31">
        <v>-4</v>
      </c>
      <c r="F496" s="31" t="s">
        <v>651</v>
      </c>
      <c r="G496" s="1"/>
    </row>
    <row r="497" spans="1:7" x14ac:dyDescent="0.25">
      <c r="A497" s="151">
        <v>-0.17054400000000003</v>
      </c>
      <c r="B497" s="31">
        <f t="shared" si="25"/>
        <v>0</v>
      </c>
      <c r="C497" s="151">
        <v>-0.2151396000000001</v>
      </c>
      <c r="D497" s="32">
        <f t="shared" si="26"/>
        <v>-21.513960000000012</v>
      </c>
      <c r="E497" s="31">
        <v>4</v>
      </c>
      <c r="F497" s="31" t="s">
        <v>649</v>
      </c>
      <c r="G497" s="1"/>
    </row>
    <row r="498" spans="1:7" x14ac:dyDescent="0.25">
      <c r="A498" s="151">
        <v>-0.47026299999999999</v>
      </c>
      <c r="B498" s="31">
        <f t="shared" si="25"/>
        <v>0</v>
      </c>
      <c r="C498" s="151">
        <v>-0.51728930000000006</v>
      </c>
      <c r="D498" s="32">
        <f t="shared" si="26"/>
        <v>-51.728930000000005</v>
      </c>
      <c r="E498" s="31">
        <v>-5</v>
      </c>
      <c r="F498" s="31" t="s">
        <v>649</v>
      </c>
      <c r="G498" s="1"/>
    </row>
    <row r="499" spans="1:7" x14ac:dyDescent="0.25">
      <c r="A499" s="151">
        <v>0.47026299999999999</v>
      </c>
      <c r="B499" s="31">
        <f t="shared" si="25"/>
        <v>1</v>
      </c>
      <c r="C499" s="151">
        <v>0.51728930000000006</v>
      </c>
      <c r="D499" s="32">
        <f t="shared" si="26"/>
        <v>51.728930000000005</v>
      </c>
      <c r="E499" s="31">
        <v>5</v>
      </c>
      <c r="F499" s="31" t="s">
        <v>651</v>
      </c>
      <c r="G499" s="1"/>
    </row>
    <row r="500" spans="1:7" x14ac:dyDescent="0.25">
      <c r="A500" s="151">
        <v>-0.54915999999999998</v>
      </c>
      <c r="B500" s="31">
        <f t="shared" si="25"/>
        <v>1</v>
      </c>
      <c r="C500" s="151">
        <v>-0.49424399999999991</v>
      </c>
      <c r="D500" s="32">
        <f t="shared" si="26"/>
        <v>-49.424399999999991</v>
      </c>
      <c r="E500" s="31">
        <v>-23</v>
      </c>
      <c r="F500" s="31" t="s">
        <v>651</v>
      </c>
      <c r="G500" s="1"/>
    </row>
    <row r="501" spans="1:7" x14ac:dyDescent="0.25">
      <c r="A501" s="151">
        <v>0.54915999999999998</v>
      </c>
      <c r="B501" s="31">
        <f t="shared" si="25"/>
        <v>0</v>
      </c>
      <c r="C501" s="151">
        <v>0.49424399999999991</v>
      </c>
      <c r="D501" s="32">
        <f t="shared" si="26"/>
        <v>49.424399999999991</v>
      </c>
      <c r="E501" s="31">
        <v>23</v>
      </c>
      <c r="F501" s="31" t="s">
        <v>649</v>
      </c>
      <c r="G501" s="1"/>
    </row>
    <row r="502" spans="1:7" x14ac:dyDescent="0.25">
      <c r="A502" s="151">
        <v>0.10231900000000001</v>
      </c>
      <c r="B502" s="31">
        <f t="shared" si="25"/>
        <v>1</v>
      </c>
      <c r="C502" s="151">
        <v>0.13082690000000002</v>
      </c>
      <c r="D502" s="32">
        <f t="shared" si="26"/>
        <v>13.082690000000003</v>
      </c>
      <c r="E502" s="31">
        <v>3</v>
      </c>
      <c r="F502" s="31" t="s">
        <v>651</v>
      </c>
      <c r="G502" s="1"/>
    </row>
    <row r="503" spans="1:7" x14ac:dyDescent="0.25">
      <c r="A503" s="151">
        <v>-0.10231900000000001</v>
      </c>
      <c r="B503" s="31">
        <f t="shared" si="25"/>
        <v>0</v>
      </c>
      <c r="C503" s="151">
        <v>-0.13082690000000002</v>
      </c>
      <c r="D503" s="32">
        <f t="shared" si="26"/>
        <v>-13.082690000000003</v>
      </c>
      <c r="E503" s="31">
        <v>-3</v>
      </c>
      <c r="F503" s="31" t="s">
        <v>649</v>
      </c>
      <c r="G503" s="1"/>
    </row>
    <row r="504" spans="1:7" x14ac:dyDescent="0.25">
      <c r="A504" s="151">
        <v>-0.40126800000000001</v>
      </c>
      <c r="B504" s="31">
        <f t="shared" si="25"/>
        <v>0</v>
      </c>
      <c r="C504" s="151">
        <v>-0.44139480000000003</v>
      </c>
      <c r="D504" s="32">
        <f t="shared" si="26"/>
        <v>-44.139480000000006</v>
      </c>
      <c r="E504" s="31">
        <v>-7</v>
      </c>
      <c r="F504" s="31" t="s">
        <v>649</v>
      </c>
      <c r="G504" s="1"/>
    </row>
    <row r="505" spans="1:7" x14ac:dyDescent="0.25">
      <c r="A505" s="151">
        <v>0.40126800000000001</v>
      </c>
      <c r="B505" s="31">
        <f t="shared" si="25"/>
        <v>1</v>
      </c>
      <c r="C505" s="151">
        <v>0.44139480000000003</v>
      </c>
      <c r="D505" s="32">
        <f t="shared" si="26"/>
        <v>44.139480000000006</v>
      </c>
      <c r="E505" s="31">
        <v>7</v>
      </c>
      <c r="F505" s="31" t="s">
        <v>651</v>
      </c>
      <c r="G505" s="1"/>
    </row>
    <row r="506" spans="1:7" x14ac:dyDescent="0.25">
      <c r="A506" s="151">
        <v>0.28668899999999997</v>
      </c>
      <c r="B506" s="31">
        <f t="shared" si="25"/>
        <v>1</v>
      </c>
      <c r="C506" s="151">
        <v>0.31535790000000002</v>
      </c>
      <c r="D506" s="32">
        <f t="shared" si="26"/>
        <v>31.535790000000002</v>
      </c>
      <c r="E506" s="31">
        <v>26</v>
      </c>
      <c r="F506" s="31" t="s">
        <v>651</v>
      </c>
      <c r="G506" s="1"/>
    </row>
    <row r="507" spans="1:7" x14ac:dyDescent="0.25">
      <c r="A507" s="151">
        <v>-0.28668899999999997</v>
      </c>
      <c r="B507" s="31">
        <f t="shared" si="25"/>
        <v>0</v>
      </c>
      <c r="C507" s="151">
        <v>-0.31535790000000002</v>
      </c>
      <c r="D507" s="32">
        <f t="shared" si="26"/>
        <v>-31.535790000000002</v>
      </c>
      <c r="E507" s="31">
        <v>-26</v>
      </c>
      <c r="F507" s="31" t="s">
        <v>649</v>
      </c>
      <c r="G507" s="1"/>
    </row>
    <row r="508" spans="1:7" x14ac:dyDescent="0.25">
      <c r="A508" s="151">
        <v>0.203372</v>
      </c>
      <c r="B508" s="31">
        <f t="shared" si="25"/>
        <v>1</v>
      </c>
      <c r="C508" s="151">
        <v>0.22370920000000002</v>
      </c>
      <c r="D508" s="32">
        <f t="shared" si="26"/>
        <v>22.370920000000002</v>
      </c>
      <c r="E508" s="31">
        <v>20</v>
      </c>
      <c r="F508" s="31" t="s">
        <v>651</v>
      </c>
      <c r="G508" s="1"/>
    </row>
    <row r="509" spans="1:7" x14ac:dyDescent="0.25">
      <c r="A509" s="151">
        <v>-0.203372</v>
      </c>
      <c r="B509" s="31">
        <f t="shared" si="25"/>
        <v>0</v>
      </c>
      <c r="C509" s="151">
        <v>-8.5514000000000007E-2</v>
      </c>
      <c r="D509" s="32">
        <f t="shared" si="26"/>
        <v>-8.551400000000001</v>
      </c>
      <c r="E509" s="31">
        <v>-20</v>
      </c>
      <c r="F509" s="31" t="s">
        <v>649</v>
      </c>
      <c r="G509" s="1"/>
    </row>
    <row r="510" spans="1:7" x14ac:dyDescent="0.25">
      <c r="A510" s="151">
        <v>-0.35308099999999998</v>
      </c>
      <c r="B510" s="31">
        <f t="shared" si="25"/>
        <v>0</v>
      </c>
      <c r="C510" s="151">
        <v>-0.38838910000000004</v>
      </c>
      <c r="D510" s="32">
        <f t="shared" si="26"/>
        <v>-38.838910000000006</v>
      </c>
      <c r="E510" s="31">
        <v>-5</v>
      </c>
      <c r="F510" s="31" t="s">
        <v>649</v>
      </c>
      <c r="G510" s="1"/>
    </row>
    <row r="511" spans="1:7" x14ac:dyDescent="0.25">
      <c r="A511" s="151">
        <v>0.35308099999999998</v>
      </c>
      <c r="B511" s="31">
        <f t="shared" si="25"/>
        <v>1</v>
      </c>
      <c r="C511" s="151">
        <v>0.38838910000000004</v>
      </c>
      <c r="D511" s="32">
        <f t="shared" si="26"/>
        <v>38.838910000000006</v>
      </c>
      <c r="E511" s="31">
        <v>5</v>
      </c>
      <c r="F511" s="31" t="s">
        <v>651</v>
      </c>
      <c r="G511" s="1"/>
    </row>
    <row r="512" spans="1:7" x14ac:dyDescent="0.25">
      <c r="A512" s="151">
        <v>-0.17707300000000001</v>
      </c>
      <c r="B512" s="31">
        <f t="shared" si="25"/>
        <v>1</v>
      </c>
      <c r="C512" s="151">
        <v>-0.1593657</v>
      </c>
      <c r="D512" s="32">
        <f t="shared" si="26"/>
        <v>-15.93657</v>
      </c>
      <c r="E512" s="31">
        <v>3</v>
      </c>
      <c r="F512" s="31" t="s">
        <v>651</v>
      </c>
      <c r="G512" s="1"/>
    </row>
    <row r="513" spans="1:7" x14ac:dyDescent="0.25">
      <c r="A513" s="151">
        <v>0.17707300000000001</v>
      </c>
      <c r="B513" s="31">
        <f t="shared" si="25"/>
        <v>0</v>
      </c>
      <c r="C513" s="151">
        <v>0.1593657</v>
      </c>
      <c r="D513" s="32">
        <f t="shared" si="26"/>
        <v>15.93657</v>
      </c>
      <c r="E513" s="31">
        <v>-3</v>
      </c>
      <c r="F513" s="31" t="s">
        <v>649</v>
      </c>
      <c r="G513" s="1"/>
    </row>
    <row r="514" spans="1:7" x14ac:dyDescent="0.25">
      <c r="A514" s="151">
        <v>-0.23716000000000001</v>
      </c>
      <c r="B514" s="31">
        <f t="shared" si="25"/>
        <v>1</v>
      </c>
      <c r="C514" s="151">
        <v>-0.21344399999999999</v>
      </c>
      <c r="D514" s="32">
        <f t="shared" si="26"/>
        <v>-21.3444</v>
      </c>
      <c r="E514" s="31">
        <v>1</v>
      </c>
      <c r="F514" s="31" t="s">
        <v>651</v>
      </c>
      <c r="G514" s="1"/>
    </row>
    <row r="515" spans="1:7" x14ac:dyDescent="0.25">
      <c r="A515" s="151">
        <v>0.23716000000000001</v>
      </c>
      <c r="B515" s="31">
        <f t="shared" ref="B515:B578" si="27">IF(F515="H",1,0)</f>
        <v>0</v>
      </c>
      <c r="C515" s="151">
        <v>0.21344399999999999</v>
      </c>
      <c r="D515" s="32">
        <f t="shared" ref="D515:D578" si="28">C515*100</f>
        <v>21.3444</v>
      </c>
      <c r="E515" s="31">
        <v>-1</v>
      </c>
      <c r="F515" s="31" t="s">
        <v>649</v>
      </c>
      <c r="G515" s="1"/>
    </row>
    <row r="516" spans="1:7" x14ac:dyDescent="0.25">
      <c r="A516" s="151">
        <v>-0.137987</v>
      </c>
      <c r="B516" s="31">
        <f t="shared" si="27"/>
        <v>1</v>
      </c>
      <c r="C516" s="151">
        <v>-0.1241883</v>
      </c>
      <c r="D516" s="32">
        <f t="shared" si="28"/>
        <v>-12.41883</v>
      </c>
      <c r="E516" s="31">
        <v>1</v>
      </c>
      <c r="F516" s="31" t="s">
        <v>651</v>
      </c>
      <c r="G516" s="1"/>
    </row>
    <row r="517" spans="1:7" x14ac:dyDescent="0.25">
      <c r="A517" s="151">
        <v>0.137987</v>
      </c>
      <c r="B517" s="31">
        <f t="shared" si="27"/>
        <v>0</v>
      </c>
      <c r="C517" s="151">
        <v>0.1241883</v>
      </c>
      <c r="D517" s="32">
        <f t="shared" si="28"/>
        <v>12.41883</v>
      </c>
      <c r="E517" s="31">
        <v>-1</v>
      </c>
      <c r="F517" s="31" t="s">
        <v>649</v>
      </c>
      <c r="G517" s="1"/>
    </row>
    <row r="518" spans="1:7" x14ac:dyDescent="0.25">
      <c r="A518" s="151">
        <v>-0.29949999999999999</v>
      </c>
      <c r="B518" s="31">
        <f t="shared" si="27"/>
        <v>0</v>
      </c>
      <c r="C518" s="151">
        <v>-0.36418400000000006</v>
      </c>
      <c r="D518" s="32">
        <f t="shared" si="28"/>
        <v>-36.418400000000005</v>
      </c>
      <c r="E518" s="31">
        <v>12</v>
      </c>
      <c r="F518" s="31" t="s">
        <v>649</v>
      </c>
      <c r="G518" s="1"/>
    </row>
    <row r="519" spans="1:7" x14ac:dyDescent="0.25">
      <c r="A519" s="151">
        <v>0.29949999999999999</v>
      </c>
      <c r="B519" s="31">
        <f t="shared" si="27"/>
        <v>1</v>
      </c>
      <c r="C519" s="151">
        <v>0.36418400000000006</v>
      </c>
      <c r="D519" s="32">
        <f t="shared" si="28"/>
        <v>36.418400000000005</v>
      </c>
      <c r="E519" s="31">
        <v>-12</v>
      </c>
      <c r="F519" s="31" t="s">
        <v>651</v>
      </c>
      <c r="G519" s="1"/>
    </row>
    <row r="520" spans="1:7" x14ac:dyDescent="0.25">
      <c r="A520" s="151">
        <v>0.33413599999999999</v>
      </c>
      <c r="B520" s="31">
        <f t="shared" si="27"/>
        <v>1</v>
      </c>
      <c r="C520" s="151">
        <v>0.36754960000000003</v>
      </c>
      <c r="D520" s="32">
        <f t="shared" si="28"/>
        <v>36.754960000000004</v>
      </c>
      <c r="E520" s="31">
        <v>-7</v>
      </c>
      <c r="F520" s="31" t="s">
        <v>651</v>
      </c>
      <c r="G520" s="1"/>
    </row>
    <row r="521" spans="1:7" x14ac:dyDescent="0.25">
      <c r="A521" s="151">
        <v>-0.33413599999999999</v>
      </c>
      <c r="B521" s="31">
        <f t="shared" si="27"/>
        <v>0</v>
      </c>
      <c r="C521" s="151">
        <v>-0.36754960000000003</v>
      </c>
      <c r="D521" s="32">
        <f t="shared" si="28"/>
        <v>-36.754960000000004</v>
      </c>
      <c r="E521" s="31">
        <v>7</v>
      </c>
      <c r="F521" s="31" t="s">
        <v>649</v>
      </c>
      <c r="G521" s="1"/>
    </row>
    <row r="522" spans="1:7" x14ac:dyDescent="0.25">
      <c r="A522" s="151">
        <v>0.40060299999999999</v>
      </c>
      <c r="B522" s="31">
        <f t="shared" si="27"/>
        <v>1</v>
      </c>
      <c r="C522" s="151">
        <v>0.44066329999999998</v>
      </c>
      <c r="D522" s="32">
        <f t="shared" si="28"/>
        <v>44.066330000000001</v>
      </c>
      <c r="E522" s="31">
        <v>35</v>
      </c>
      <c r="F522" s="31" t="s">
        <v>651</v>
      </c>
      <c r="G522" s="1"/>
    </row>
    <row r="523" spans="1:7" x14ac:dyDescent="0.25">
      <c r="A523" s="151">
        <v>-0.40060299999999999</v>
      </c>
      <c r="B523" s="31">
        <f t="shared" si="27"/>
        <v>0</v>
      </c>
      <c r="C523" s="151">
        <v>-0.44066329999999998</v>
      </c>
      <c r="D523" s="32">
        <f t="shared" si="28"/>
        <v>-44.066330000000001</v>
      </c>
      <c r="E523" s="31">
        <v>-35</v>
      </c>
      <c r="F523" s="31" t="s">
        <v>649</v>
      </c>
      <c r="G523" s="1"/>
    </row>
    <row r="524" spans="1:7" x14ac:dyDescent="0.25">
      <c r="A524" s="151">
        <v>-0.39040900000000001</v>
      </c>
      <c r="B524" s="31">
        <f t="shared" si="27"/>
        <v>1</v>
      </c>
      <c r="C524" s="151">
        <v>-0.35097129999999999</v>
      </c>
      <c r="D524" s="32">
        <f t="shared" si="28"/>
        <v>-35.09713</v>
      </c>
      <c r="E524" s="31">
        <v>-18</v>
      </c>
      <c r="F524" s="31" t="s">
        <v>651</v>
      </c>
      <c r="G524" s="1"/>
    </row>
    <row r="525" spans="1:7" x14ac:dyDescent="0.25">
      <c r="A525" s="151">
        <v>0.39040900000000001</v>
      </c>
      <c r="B525" s="31">
        <f t="shared" si="27"/>
        <v>0</v>
      </c>
      <c r="C525" s="151">
        <v>0.35097129999999999</v>
      </c>
      <c r="D525" s="32">
        <f t="shared" si="28"/>
        <v>35.09713</v>
      </c>
      <c r="E525" s="31">
        <v>18</v>
      </c>
      <c r="F525" s="31" t="s">
        <v>649</v>
      </c>
      <c r="G525" s="1"/>
    </row>
    <row r="526" spans="1:7" x14ac:dyDescent="0.25">
      <c r="A526" s="151">
        <v>0.32728199999999996</v>
      </c>
      <c r="B526" s="31">
        <f t="shared" si="27"/>
        <v>0</v>
      </c>
      <c r="C526" s="151">
        <v>0.29455379999999998</v>
      </c>
      <c r="D526" s="32">
        <f t="shared" si="28"/>
        <v>29.455379999999998</v>
      </c>
      <c r="E526" s="31">
        <v>21</v>
      </c>
      <c r="F526" s="31" t="s">
        <v>649</v>
      </c>
      <c r="G526" s="1"/>
    </row>
    <row r="527" spans="1:7" x14ac:dyDescent="0.25">
      <c r="A527" s="151">
        <v>-0.32728199999999996</v>
      </c>
      <c r="B527" s="31">
        <f t="shared" si="27"/>
        <v>1</v>
      </c>
      <c r="C527" s="151">
        <v>-0.29455379999999998</v>
      </c>
      <c r="D527" s="32">
        <f t="shared" si="28"/>
        <v>-29.455379999999998</v>
      </c>
      <c r="E527" s="31">
        <v>-21</v>
      </c>
      <c r="F527" s="31" t="s">
        <v>651</v>
      </c>
      <c r="G527" s="1"/>
    </row>
    <row r="528" spans="1:7" x14ac:dyDescent="0.25">
      <c r="A528" s="151">
        <v>0.27651999999999999</v>
      </c>
      <c r="B528" s="31">
        <f t="shared" si="27"/>
        <v>0</v>
      </c>
      <c r="C528" s="151">
        <v>0.21988599999999997</v>
      </c>
      <c r="D528" s="32">
        <f t="shared" si="28"/>
        <v>21.988599999999998</v>
      </c>
      <c r="E528" s="31">
        <v>-3</v>
      </c>
      <c r="F528" s="31" t="s">
        <v>649</v>
      </c>
      <c r="G528" s="1"/>
    </row>
    <row r="529" spans="1:7" x14ac:dyDescent="0.25">
      <c r="A529" s="151">
        <v>-0.27651999999999999</v>
      </c>
      <c r="B529" s="31">
        <f t="shared" si="27"/>
        <v>1</v>
      </c>
      <c r="C529" s="151">
        <v>-0.21988599999999997</v>
      </c>
      <c r="D529" s="32">
        <f t="shared" si="28"/>
        <v>-21.988599999999998</v>
      </c>
      <c r="E529" s="31">
        <v>3</v>
      </c>
      <c r="F529" s="31" t="s">
        <v>651</v>
      </c>
      <c r="G529" s="1"/>
    </row>
    <row r="530" spans="1:7" x14ac:dyDescent="0.25">
      <c r="A530" s="151">
        <v>5.3089999999999998E-2</v>
      </c>
      <c r="B530" s="31">
        <f t="shared" si="27"/>
        <v>1</v>
      </c>
      <c r="C530" s="151">
        <v>5.8399000000000006E-2</v>
      </c>
      <c r="D530" s="32">
        <f t="shared" si="28"/>
        <v>5.839900000000001</v>
      </c>
      <c r="E530" s="31">
        <v>7</v>
      </c>
      <c r="F530" s="31" t="s">
        <v>651</v>
      </c>
      <c r="G530" s="1"/>
    </row>
    <row r="531" spans="1:7" x14ac:dyDescent="0.25">
      <c r="A531" s="151">
        <v>-5.3089999999999998E-2</v>
      </c>
      <c r="B531" s="31">
        <f t="shared" si="27"/>
        <v>0</v>
      </c>
      <c r="C531" s="151">
        <v>-5.8399000000000006E-2</v>
      </c>
      <c r="D531" s="32">
        <f t="shared" si="28"/>
        <v>-5.839900000000001</v>
      </c>
      <c r="E531" s="31">
        <v>-7</v>
      </c>
      <c r="F531" s="31" t="s">
        <v>649</v>
      </c>
      <c r="G531" s="1"/>
    </row>
    <row r="532" spans="1:7" x14ac:dyDescent="0.25">
      <c r="A532" s="151">
        <v>-0.19814999999999999</v>
      </c>
      <c r="B532" s="31">
        <f t="shared" si="27"/>
        <v>1</v>
      </c>
      <c r="C532" s="151">
        <v>-0.17669299999999996</v>
      </c>
      <c r="D532" s="32">
        <f t="shared" si="28"/>
        <v>-17.669299999999996</v>
      </c>
      <c r="E532" s="31">
        <v>9</v>
      </c>
      <c r="F532" s="31" t="s">
        <v>651</v>
      </c>
      <c r="G532" s="1"/>
    </row>
    <row r="533" spans="1:7" x14ac:dyDescent="0.25">
      <c r="A533" s="151">
        <v>0.19814999999999999</v>
      </c>
      <c r="B533" s="31">
        <f t="shared" si="27"/>
        <v>0</v>
      </c>
      <c r="C533" s="151">
        <v>0.17669299999999996</v>
      </c>
      <c r="D533" s="32">
        <f t="shared" si="28"/>
        <v>17.669299999999996</v>
      </c>
      <c r="E533" s="31">
        <v>-9</v>
      </c>
      <c r="F533" s="31" t="s">
        <v>649</v>
      </c>
      <c r="G533" s="1"/>
    </row>
    <row r="534" spans="1:7" x14ac:dyDescent="0.25">
      <c r="A534" s="151">
        <v>-0.24269000000000002</v>
      </c>
      <c r="B534" s="31">
        <f t="shared" si="27"/>
        <v>0</v>
      </c>
      <c r="C534" s="151">
        <v>-0.28812700000000002</v>
      </c>
      <c r="D534" s="32">
        <f t="shared" si="28"/>
        <v>-28.812700000000003</v>
      </c>
      <c r="E534" s="31">
        <v>-7</v>
      </c>
      <c r="F534" s="31" t="s">
        <v>649</v>
      </c>
      <c r="G534" s="1"/>
    </row>
    <row r="535" spans="1:7" x14ac:dyDescent="0.25">
      <c r="A535" s="151">
        <v>0.24269000000000002</v>
      </c>
      <c r="B535" s="31">
        <f t="shared" si="27"/>
        <v>1</v>
      </c>
      <c r="C535" s="151">
        <v>0.28812700000000002</v>
      </c>
      <c r="D535" s="32">
        <f t="shared" si="28"/>
        <v>28.812700000000003</v>
      </c>
      <c r="E535" s="31">
        <v>7</v>
      </c>
      <c r="F535" s="31" t="s">
        <v>651</v>
      </c>
      <c r="G535" s="1"/>
    </row>
    <row r="536" spans="1:7" x14ac:dyDescent="0.25">
      <c r="A536" s="151">
        <v>-8.3396999999999999E-2</v>
      </c>
      <c r="B536" s="31">
        <f t="shared" si="27"/>
        <v>1</v>
      </c>
      <c r="C536" s="151">
        <v>-7.1215299999999981E-2</v>
      </c>
      <c r="D536" s="32">
        <f t="shared" si="28"/>
        <v>-7.1215299999999981</v>
      </c>
      <c r="E536" s="31">
        <v>-6</v>
      </c>
      <c r="F536" s="31" t="s">
        <v>651</v>
      </c>
      <c r="G536" s="1"/>
    </row>
    <row r="537" spans="1:7" x14ac:dyDescent="0.25">
      <c r="A537" s="151">
        <v>8.3396999999999999E-2</v>
      </c>
      <c r="B537" s="31">
        <f t="shared" si="27"/>
        <v>0</v>
      </c>
      <c r="C537" s="151">
        <v>7.1215299999999981E-2</v>
      </c>
      <c r="D537" s="32">
        <f t="shared" si="28"/>
        <v>7.1215299999999981</v>
      </c>
      <c r="E537" s="31">
        <v>6</v>
      </c>
      <c r="F537" s="31" t="s">
        <v>649</v>
      </c>
      <c r="G537" s="1"/>
    </row>
    <row r="538" spans="1:7" x14ac:dyDescent="0.25">
      <c r="A538" s="151">
        <v>-7.9015000000000002E-2</v>
      </c>
      <c r="B538" s="31">
        <f t="shared" si="27"/>
        <v>1</v>
      </c>
      <c r="C538" s="151">
        <v>-5.6875699999999973E-2</v>
      </c>
      <c r="D538" s="32">
        <f t="shared" si="28"/>
        <v>-5.6875699999999973</v>
      </c>
      <c r="E538" s="31">
        <v>-3</v>
      </c>
      <c r="F538" s="31" t="s">
        <v>651</v>
      </c>
      <c r="G538" s="1"/>
    </row>
    <row r="539" spans="1:7" x14ac:dyDescent="0.25">
      <c r="A539" s="151">
        <v>7.9015000000000002E-2</v>
      </c>
      <c r="B539" s="31">
        <f t="shared" si="27"/>
        <v>0</v>
      </c>
      <c r="C539" s="151">
        <v>5.6875699999999973E-2</v>
      </c>
      <c r="D539" s="32">
        <f t="shared" si="28"/>
        <v>5.6875699999999973</v>
      </c>
      <c r="E539" s="31">
        <v>3</v>
      </c>
      <c r="F539" s="31" t="s">
        <v>649</v>
      </c>
      <c r="G539" s="1"/>
    </row>
    <row r="540" spans="1:7" x14ac:dyDescent="0.25">
      <c r="A540" s="151">
        <v>-0.13518999999999998</v>
      </c>
      <c r="B540" s="31">
        <f t="shared" si="27"/>
        <v>1</v>
      </c>
      <c r="C540" s="151">
        <v>-0.10306699999999998</v>
      </c>
      <c r="D540" s="32">
        <f t="shared" si="28"/>
        <v>-10.306699999999998</v>
      </c>
      <c r="E540" s="31">
        <v>-23</v>
      </c>
      <c r="F540" s="31" t="s">
        <v>651</v>
      </c>
      <c r="G540" s="1"/>
    </row>
    <row r="541" spans="1:7" x14ac:dyDescent="0.25">
      <c r="A541" s="151">
        <v>0.13518999999999998</v>
      </c>
      <c r="B541" s="31">
        <f t="shared" si="27"/>
        <v>0</v>
      </c>
      <c r="C541" s="151">
        <v>0.10306699999999998</v>
      </c>
      <c r="D541" s="32">
        <f t="shared" si="28"/>
        <v>10.306699999999998</v>
      </c>
      <c r="E541" s="31">
        <v>23</v>
      </c>
      <c r="F541" s="31" t="s">
        <v>649</v>
      </c>
      <c r="G541" s="1"/>
    </row>
    <row r="542" spans="1:7" x14ac:dyDescent="0.25">
      <c r="A542" s="151">
        <v>0.32372499999999998</v>
      </c>
      <c r="B542" s="31">
        <f t="shared" si="27"/>
        <v>0</v>
      </c>
      <c r="C542" s="151">
        <v>0.29135249999999996</v>
      </c>
      <c r="D542" s="32">
        <f t="shared" si="28"/>
        <v>29.135249999999996</v>
      </c>
      <c r="E542" s="31">
        <v>-17</v>
      </c>
      <c r="F542" s="31" t="s">
        <v>649</v>
      </c>
      <c r="G542" s="1"/>
    </row>
    <row r="543" spans="1:7" x14ac:dyDescent="0.25">
      <c r="A543" s="151">
        <v>-0.32372499999999998</v>
      </c>
      <c r="B543" s="31">
        <f t="shared" si="27"/>
        <v>1</v>
      </c>
      <c r="C543" s="151">
        <v>-0.29135249999999996</v>
      </c>
      <c r="D543" s="32">
        <f t="shared" si="28"/>
        <v>-29.135249999999996</v>
      </c>
      <c r="E543" s="31">
        <v>17</v>
      </c>
      <c r="F543" s="31" t="s">
        <v>651</v>
      </c>
      <c r="G543" s="1"/>
    </row>
    <row r="544" spans="1:7" x14ac:dyDescent="0.25">
      <c r="A544" s="151">
        <v>0.46532299999999999</v>
      </c>
      <c r="B544" s="31">
        <f t="shared" si="27"/>
        <v>0</v>
      </c>
      <c r="C544" s="151">
        <v>0.41879069999999996</v>
      </c>
      <c r="D544" s="32">
        <f t="shared" si="28"/>
        <v>41.879069999999999</v>
      </c>
      <c r="E544" s="31">
        <v>14</v>
      </c>
      <c r="F544" s="31" t="s">
        <v>649</v>
      </c>
      <c r="G544" s="1"/>
    </row>
    <row r="545" spans="1:7" x14ac:dyDescent="0.25">
      <c r="A545" s="151">
        <v>-0.46532299999999999</v>
      </c>
      <c r="B545" s="31">
        <f t="shared" si="27"/>
        <v>1</v>
      </c>
      <c r="C545" s="151">
        <v>-0.41879069999999996</v>
      </c>
      <c r="D545" s="32">
        <f t="shared" si="28"/>
        <v>-41.879069999999999</v>
      </c>
      <c r="E545" s="31">
        <v>-14</v>
      </c>
      <c r="F545" s="31" t="s">
        <v>651</v>
      </c>
      <c r="G545" s="1"/>
    </row>
    <row r="546" spans="1:7" x14ac:dyDescent="0.25">
      <c r="A546" s="151">
        <v>8.5078000000000015E-2</v>
      </c>
      <c r="B546" s="31">
        <f t="shared" si="27"/>
        <v>0</v>
      </c>
      <c r="C546" s="151">
        <v>4.7509200000000001E-2</v>
      </c>
      <c r="D546" s="32">
        <f t="shared" si="28"/>
        <v>4.7509199999999998</v>
      </c>
      <c r="E546" s="31">
        <v>-3</v>
      </c>
      <c r="F546" s="31" t="s">
        <v>649</v>
      </c>
      <c r="G546" s="1"/>
    </row>
    <row r="547" spans="1:7" x14ac:dyDescent="0.25">
      <c r="A547" s="151">
        <v>-8.5078000000000015E-2</v>
      </c>
      <c r="B547" s="31">
        <f t="shared" si="27"/>
        <v>1</v>
      </c>
      <c r="C547" s="151">
        <v>-4.7509200000000001E-2</v>
      </c>
      <c r="D547" s="32">
        <f t="shared" si="28"/>
        <v>-4.7509199999999998</v>
      </c>
      <c r="E547" s="31">
        <v>3</v>
      </c>
      <c r="F547" s="31" t="s">
        <v>651</v>
      </c>
      <c r="G547" s="1"/>
    </row>
    <row r="548" spans="1:7" x14ac:dyDescent="0.25">
      <c r="A548" s="151">
        <v>0.40012900000000001</v>
      </c>
      <c r="B548" s="31">
        <f t="shared" si="27"/>
        <v>0</v>
      </c>
      <c r="C548" s="151">
        <v>0.35387389999999996</v>
      </c>
      <c r="D548" s="32">
        <f t="shared" si="28"/>
        <v>35.387389999999996</v>
      </c>
      <c r="E548" s="31">
        <v>10</v>
      </c>
      <c r="F548" s="31" t="s">
        <v>649</v>
      </c>
      <c r="G548" s="1"/>
    </row>
    <row r="549" spans="1:7" x14ac:dyDescent="0.25">
      <c r="A549" s="151">
        <v>-0.40012900000000001</v>
      </c>
      <c r="B549" s="31">
        <f t="shared" si="27"/>
        <v>1</v>
      </c>
      <c r="C549" s="151">
        <v>-0.35387389999999996</v>
      </c>
      <c r="D549" s="32">
        <f t="shared" si="28"/>
        <v>-35.387389999999996</v>
      </c>
      <c r="E549" s="31">
        <v>-10</v>
      </c>
      <c r="F549" s="31" t="s">
        <v>651</v>
      </c>
      <c r="G549" s="1"/>
    </row>
    <row r="550" spans="1:7" x14ac:dyDescent="0.25">
      <c r="A550" s="151">
        <v>-0.20296599999999998</v>
      </c>
      <c r="B550" s="31">
        <f t="shared" si="27"/>
        <v>0</v>
      </c>
      <c r="C550" s="151">
        <v>-0.22326260000000001</v>
      </c>
      <c r="D550" s="32">
        <f t="shared" si="28"/>
        <v>-22.326260000000001</v>
      </c>
      <c r="E550" s="31">
        <v>2</v>
      </c>
      <c r="F550" s="31" t="s">
        <v>649</v>
      </c>
      <c r="G550" s="1"/>
    </row>
    <row r="551" spans="1:7" x14ac:dyDescent="0.25">
      <c r="A551" s="151">
        <v>0.20296599999999998</v>
      </c>
      <c r="B551" s="31">
        <f t="shared" si="27"/>
        <v>1</v>
      </c>
      <c r="C551" s="151">
        <v>0.22326260000000001</v>
      </c>
      <c r="D551" s="32">
        <f t="shared" si="28"/>
        <v>22.326260000000001</v>
      </c>
      <c r="E551" s="31">
        <v>-2</v>
      </c>
      <c r="F551" s="31" t="s">
        <v>651</v>
      </c>
      <c r="G551" s="1"/>
    </row>
    <row r="552" spans="1:7" x14ac:dyDescent="0.25">
      <c r="A552" s="151">
        <v>0.25180692299535501</v>
      </c>
      <c r="B552" s="31">
        <f t="shared" si="27"/>
        <v>1</v>
      </c>
      <c r="C552" s="151">
        <v>0.27698761529489052</v>
      </c>
      <c r="D552" s="32">
        <f t="shared" si="28"/>
        <v>27.698761529489051</v>
      </c>
      <c r="E552" s="31">
        <v>6</v>
      </c>
      <c r="F552" s="31" t="s">
        <v>651</v>
      </c>
      <c r="G552" s="1"/>
    </row>
    <row r="553" spans="1:7" x14ac:dyDescent="0.25">
      <c r="A553" s="151">
        <v>-0.25180692299535501</v>
      </c>
      <c r="B553" s="31">
        <f t="shared" si="27"/>
        <v>0</v>
      </c>
      <c r="C553" s="151">
        <v>-0.27698761529489052</v>
      </c>
      <c r="D553" s="32">
        <f t="shared" si="28"/>
        <v>-27.698761529489051</v>
      </c>
      <c r="E553" s="31">
        <v>-6</v>
      </c>
      <c r="F553" s="31" t="s">
        <v>649</v>
      </c>
      <c r="G553" s="1"/>
    </row>
    <row r="554" spans="1:7" x14ac:dyDescent="0.25">
      <c r="A554" s="151">
        <v>0.40352772421824801</v>
      </c>
      <c r="B554" s="31">
        <f t="shared" si="27"/>
        <v>0</v>
      </c>
      <c r="C554" s="151">
        <v>0.36317495179642317</v>
      </c>
      <c r="D554" s="32">
        <f t="shared" si="28"/>
        <v>36.317495179642314</v>
      </c>
      <c r="E554" s="31">
        <v>30</v>
      </c>
      <c r="F554" s="31" t="s">
        <v>649</v>
      </c>
      <c r="G554" s="1"/>
    </row>
    <row r="555" spans="1:7" x14ac:dyDescent="0.25">
      <c r="A555" s="151">
        <v>-0.40352772421824801</v>
      </c>
      <c r="B555" s="31">
        <f t="shared" si="27"/>
        <v>1</v>
      </c>
      <c r="C555" s="151">
        <v>-0.36317495179642317</v>
      </c>
      <c r="D555" s="32">
        <f t="shared" si="28"/>
        <v>-36.317495179642314</v>
      </c>
      <c r="E555" s="31">
        <v>-30</v>
      </c>
      <c r="F555" s="31" t="s">
        <v>651</v>
      </c>
      <c r="G555" s="1"/>
    </row>
    <row r="556" spans="1:7" x14ac:dyDescent="0.25">
      <c r="A556" s="151">
        <v>0.12940389255683571</v>
      </c>
      <c r="B556" s="31">
        <f t="shared" si="27"/>
        <v>0</v>
      </c>
      <c r="C556" s="151">
        <v>0.11646350330115211</v>
      </c>
      <c r="D556" s="32">
        <f t="shared" si="28"/>
        <v>11.646350330115212</v>
      </c>
      <c r="E556" s="31">
        <v>3</v>
      </c>
      <c r="F556" s="31" t="s">
        <v>649</v>
      </c>
      <c r="G556" s="1"/>
    </row>
    <row r="557" spans="1:7" x14ac:dyDescent="0.25">
      <c r="A557" s="151">
        <v>-0.12940389255683571</v>
      </c>
      <c r="B557" s="31">
        <f t="shared" si="27"/>
        <v>1</v>
      </c>
      <c r="C557" s="151">
        <v>-0.11646350330115211</v>
      </c>
      <c r="D557" s="32">
        <f t="shared" si="28"/>
        <v>-11.646350330115212</v>
      </c>
      <c r="E557" s="31">
        <v>-3</v>
      </c>
      <c r="F557" s="31" t="s">
        <v>651</v>
      </c>
      <c r="G557" s="1"/>
    </row>
    <row r="558" spans="1:7" x14ac:dyDescent="0.25">
      <c r="A558" s="151">
        <v>-0.27585440129315492</v>
      </c>
      <c r="B558" s="31">
        <f t="shared" si="27"/>
        <v>0</v>
      </c>
      <c r="C558" s="151">
        <v>-0.31996777883221328</v>
      </c>
      <c r="D558" s="32">
        <f t="shared" si="28"/>
        <v>-31.996777883221327</v>
      </c>
      <c r="E558" s="31">
        <v>-3</v>
      </c>
      <c r="F558" s="31" t="s">
        <v>649</v>
      </c>
      <c r="G558" s="1"/>
    </row>
    <row r="559" spans="1:7" x14ac:dyDescent="0.25">
      <c r="A559" s="151">
        <v>0.27585440129315492</v>
      </c>
      <c r="B559" s="31">
        <f t="shared" si="27"/>
        <v>1</v>
      </c>
      <c r="C559" s="151">
        <v>0.31996777883221328</v>
      </c>
      <c r="D559" s="32">
        <f t="shared" si="28"/>
        <v>31.996777883221327</v>
      </c>
      <c r="E559" s="31">
        <v>3</v>
      </c>
      <c r="F559" s="31" t="s">
        <v>651</v>
      </c>
      <c r="G559" s="1"/>
    </row>
    <row r="560" spans="1:7" x14ac:dyDescent="0.25">
      <c r="A560" s="151">
        <v>-0.39416064903988202</v>
      </c>
      <c r="B560" s="31">
        <f t="shared" si="27"/>
        <v>0</v>
      </c>
      <c r="C560" s="151">
        <v>-0.43357671394387021</v>
      </c>
      <c r="D560" s="32">
        <f t="shared" si="28"/>
        <v>-43.357671394387019</v>
      </c>
      <c r="E560" s="31">
        <v>14</v>
      </c>
      <c r="F560" s="31" t="s">
        <v>649</v>
      </c>
      <c r="G560" s="1"/>
    </row>
    <row r="561" spans="1:7" x14ac:dyDescent="0.25">
      <c r="A561" s="151">
        <v>0.39416064903988202</v>
      </c>
      <c r="B561" s="31">
        <f t="shared" si="27"/>
        <v>1</v>
      </c>
      <c r="C561" s="151">
        <v>0.43357671394387021</v>
      </c>
      <c r="D561" s="32">
        <f t="shared" si="28"/>
        <v>43.357671394387019</v>
      </c>
      <c r="E561" s="31">
        <v>-14</v>
      </c>
      <c r="F561" s="31" t="s">
        <v>651</v>
      </c>
      <c r="G561" s="1"/>
    </row>
    <row r="562" spans="1:7" x14ac:dyDescent="0.25">
      <c r="A562" s="151">
        <v>0.21489107284441331</v>
      </c>
      <c r="B562" s="31">
        <f t="shared" si="27"/>
        <v>0</v>
      </c>
      <c r="C562" s="151">
        <v>0.19340196555997197</v>
      </c>
      <c r="D562" s="32">
        <f t="shared" si="28"/>
        <v>19.340196555997196</v>
      </c>
      <c r="E562" s="31">
        <v>5</v>
      </c>
      <c r="F562" s="31" t="s">
        <v>649</v>
      </c>
      <c r="G562" s="1"/>
    </row>
    <row r="563" spans="1:7" x14ac:dyDescent="0.25">
      <c r="A563" s="151">
        <v>-0.21489107284441331</v>
      </c>
      <c r="B563" s="31">
        <f t="shared" si="27"/>
        <v>1</v>
      </c>
      <c r="C563" s="151">
        <v>-0.19340196555997197</v>
      </c>
      <c r="D563" s="32">
        <f t="shared" si="28"/>
        <v>-19.340196555997196</v>
      </c>
      <c r="E563" s="31">
        <v>-5</v>
      </c>
      <c r="F563" s="31" t="s">
        <v>651</v>
      </c>
      <c r="G563" s="1"/>
    </row>
    <row r="564" spans="1:7" x14ac:dyDescent="0.25">
      <c r="A564" s="151">
        <v>0.22527008650891339</v>
      </c>
      <c r="B564" s="31">
        <f t="shared" si="27"/>
        <v>0</v>
      </c>
      <c r="C564" s="151">
        <v>0.20274307785802204</v>
      </c>
      <c r="D564" s="32">
        <f t="shared" si="28"/>
        <v>20.274307785802204</v>
      </c>
      <c r="E564" s="31">
        <v>6</v>
      </c>
      <c r="F564" s="31" t="s">
        <v>649</v>
      </c>
      <c r="G564" s="1"/>
    </row>
    <row r="565" spans="1:7" x14ac:dyDescent="0.25">
      <c r="A565" s="151">
        <v>-0.22527008650891339</v>
      </c>
      <c r="B565" s="31">
        <f t="shared" si="27"/>
        <v>1</v>
      </c>
      <c r="C565" s="151">
        <v>-0.20274307785802204</v>
      </c>
      <c r="D565" s="32">
        <f t="shared" si="28"/>
        <v>-20.274307785802204</v>
      </c>
      <c r="E565" s="31">
        <v>-6</v>
      </c>
      <c r="F565" s="31" t="s">
        <v>651</v>
      </c>
      <c r="G565" s="1"/>
    </row>
    <row r="566" spans="1:7" x14ac:dyDescent="0.25">
      <c r="A566" s="151">
        <v>-0.15061326951732579</v>
      </c>
      <c r="B566" s="31">
        <f t="shared" si="27"/>
        <v>0</v>
      </c>
      <c r="C566" s="151">
        <v>-0.16567459646905841</v>
      </c>
      <c r="D566" s="32">
        <f t="shared" si="28"/>
        <v>-16.567459646905842</v>
      </c>
      <c r="E566" s="31">
        <v>-5</v>
      </c>
      <c r="F566" s="31" t="s">
        <v>649</v>
      </c>
      <c r="G566" s="1"/>
    </row>
    <row r="567" spans="1:7" x14ac:dyDescent="0.25">
      <c r="A567" s="151">
        <v>0.15061326951732579</v>
      </c>
      <c r="B567" s="31">
        <f t="shared" si="27"/>
        <v>1</v>
      </c>
      <c r="C567" s="151">
        <v>0.16567459646905841</v>
      </c>
      <c r="D567" s="32">
        <f t="shared" si="28"/>
        <v>16.567459646905842</v>
      </c>
      <c r="E567" s="31">
        <v>5</v>
      </c>
      <c r="F567" s="31" t="s">
        <v>651</v>
      </c>
      <c r="G567" s="1"/>
    </row>
    <row r="568" spans="1:7" x14ac:dyDescent="0.25">
      <c r="A568" s="151">
        <v>-0.24152282360525998</v>
      </c>
      <c r="B568" s="31">
        <f t="shared" si="27"/>
        <v>1</v>
      </c>
      <c r="C568" s="151">
        <v>-0.18617637659813033</v>
      </c>
      <c r="D568" s="32">
        <f t="shared" si="28"/>
        <v>-18.617637659813031</v>
      </c>
      <c r="E568" s="31">
        <v>-23</v>
      </c>
      <c r="F568" s="31" t="s">
        <v>651</v>
      </c>
      <c r="G568" s="1"/>
    </row>
    <row r="569" spans="1:7" x14ac:dyDescent="0.25">
      <c r="A569" s="151">
        <v>0.24152282360525998</v>
      </c>
      <c r="B569" s="31">
        <f t="shared" si="27"/>
        <v>0</v>
      </c>
      <c r="C569" s="151">
        <v>0.18617637659813033</v>
      </c>
      <c r="D569" s="32">
        <f t="shared" si="28"/>
        <v>18.617637659813031</v>
      </c>
      <c r="E569" s="31">
        <v>23</v>
      </c>
      <c r="F569" s="31" t="s">
        <v>649</v>
      </c>
      <c r="G569" s="1"/>
    </row>
    <row r="570" spans="1:7" x14ac:dyDescent="0.25">
      <c r="A570" s="151">
        <v>0.13902741800023288</v>
      </c>
      <c r="B570" s="31">
        <f t="shared" si="27"/>
        <v>0</v>
      </c>
      <c r="C570" s="151">
        <v>0.12512467620020959</v>
      </c>
      <c r="D570" s="32">
        <f t="shared" si="28"/>
        <v>12.512467620020958</v>
      </c>
      <c r="E570" s="31">
        <v>-17</v>
      </c>
      <c r="F570" s="31" t="s">
        <v>649</v>
      </c>
      <c r="G570" s="1"/>
    </row>
    <row r="571" spans="1:7" x14ac:dyDescent="0.25">
      <c r="A571" s="151">
        <v>-0.13902741800023288</v>
      </c>
      <c r="B571" s="31">
        <f t="shared" si="27"/>
        <v>1</v>
      </c>
      <c r="C571" s="151">
        <v>-0.12512467620020959</v>
      </c>
      <c r="D571" s="32">
        <f t="shared" si="28"/>
        <v>-12.512467620020958</v>
      </c>
      <c r="E571" s="31">
        <v>17</v>
      </c>
      <c r="F571" s="31" t="s">
        <v>651</v>
      </c>
      <c r="G571" s="1"/>
    </row>
    <row r="572" spans="1:7" x14ac:dyDescent="0.25">
      <c r="A572" s="151">
        <v>-0.43653399999999998</v>
      </c>
      <c r="B572" s="31">
        <f t="shared" si="27"/>
        <v>0</v>
      </c>
      <c r="C572" s="151">
        <v>-0.48018740000000004</v>
      </c>
      <c r="D572" s="32">
        <f t="shared" si="28"/>
        <v>-48.018740000000001</v>
      </c>
      <c r="E572" s="31">
        <v>-12</v>
      </c>
      <c r="F572" s="31" t="s">
        <v>649</v>
      </c>
      <c r="G572" s="1"/>
    </row>
    <row r="573" spans="1:7" x14ac:dyDescent="0.25">
      <c r="A573" s="151">
        <v>0.43653399999999998</v>
      </c>
      <c r="B573" s="31">
        <f t="shared" si="27"/>
        <v>1</v>
      </c>
      <c r="C573" s="151">
        <v>0.48018740000000004</v>
      </c>
      <c r="D573" s="32">
        <f t="shared" si="28"/>
        <v>48.018740000000001</v>
      </c>
      <c r="E573" s="31">
        <v>12</v>
      </c>
      <c r="F573" s="31" t="s">
        <v>651</v>
      </c>
      <c r="G573" s="1"/>
    </row>
    <row r="574" spans="1:7" x14ac:dyDescent="0.25">
      <c r="A574" s="151">
        <v>0.42625299999999999</v>
      </c>
      <c r="B574" s="31">
        <f t="shared" si="27"/>
        <v>1</v>
      </c>
      <c r="C574" s="151">
        <v>0.46887830000000003</v>
      </c>
      <c r="D574" s="32">
        <f t="shared" si="28"/>
        <v>46.887830000000001</v>
      </c>
      <c r="E574" s="31">
        <v>6</v>
      </c>
      <c r="F574" s="31" t="s">
        <v>651</v>
      </c>
      <c r="G574" s="1"/>
    </row>
    <row r="575" spans="1:7" x14ac:dyDescent="0.25">
      <c r="A575" s="151">
        <v>-0.42625299999999999</v>
      </c>
      <c r="B575" s="31">
        <f t="shared" si="27"/>
        <v>1</v>
      </c>
      <c r="C575" s="151">
        <v>-0.38362769999999996</v>
      </c>
      <c r="D575" s="32">
        <f t="shared" si="28"/>
        <v>-38.362769999999998</v>
      </c>
      <c r="E575" s="31">
        <v>-6</v>
      </c>
      <c r="F575" s="31" t="s">
        <v>651</v>
      </c>
      <c r="G575" s="1"/>
    </row>
    <row r="576" spans="1:7" x14ac:dyDescent="0.25">
      <c r="A576" s="151">
        <v>-4.2272999999999977E-2</v>
      </c>
      <c r="B576" s="31">
        <f t="shared" si="27"/>
        <v>0</v>
      </c>
      <c r="C576" s="151">
        <v>-8.5523100000000019E-2</v>
      </c>
      <c r="D576" s="32">
        <f t="shared" si="28"/>
        <v>-8.5523100000000021</v>
      </c>
      <c r="E576" s="31">
        <v>3</v>
      </c>
      <c r="F576" s="31" t="s">
        <v>649</v>
      </c>
      <c r="G576" s="1"/>
    </row>
    <row r="577" spans="1:7" x14ac:dyDescent="0.25">
      <c r="A577" s="151">
        <v>4.2272999999999977E-2</v>
      </c>
      <c r="B577" s="31">
        <f t="shared" si="27"/>
        <v>1</v>
      </c>
      <c r="C577" s="151">
        <v>8.5523100000000019E-2</v>
      </c>
      <c r="D577" s="32">
        <f t="shared" si="28"/>
        <v>8.5523100000000021</v>
      </c>
      <c r="E577" s="31">
        <v>-3</v>
      </c>
      <c r="F577" s="31" t="s">
        <v>651</v>
      </c>
      <c r="G577" s="1"/>
    </row>
    <row r="578" spans="1:7" x14ac:dyDescent="0.25">
      <c r="A578" s="151">
        <v>0.34980499999999998</v>
      </c>
      <c r="B578" s="31">
        <f t="shared" si="27"/>
        <v>1</v>
      </c>
      <c r="C578" s="151">
        <v>0.3847855</v>
      </c>
      <c r="D578" s="32">
        <f t="shared" si="28"/>
        <v>38.478549999999998</v>
      </c>
      <c r="E578" s="31">
        <v>-1</v>
      </c>
      <c r="F578" s="31" t="s">
        <v>651</v>
      </c>
      <c r="G578" s="1"/>
    </row>
    <row r="579" spans="1:7" x14ac:dyDescent="0.25">
      <c r="A579" s="151">
        <v>-0.34980499999999998</v>
      </c>
      <c r="B579" s="31">
        <f t="shared" ref="B579:B642" si="29">IF(F579="H",1,0)</f>
        <v>0</v>
      </c>
      <c r="C579" s="151">
        <v>-0.3847855</v>
      </c>
      <c r="D579" s="32">
        <f t="shared" ref="D579:D642" si="30">C579*100</f>
        <v>-38.478549999999998</v>
      </c>
      <c r="E579" s="31">
        <v>1</v>
      </c>
      <c r="F579" s="31" t="s">
        <v>649</v>
      </c>
      <c r="G579" s="1"/>
    </row>
    <row r="580" spans="1:7" x14ac:dyDescent="0.25">
      <c r="A580" s="151">
        <v>8.9465000000000003E-2</v>
      </c>
      <c r="B580" s="31">
        <f t="shared" si="29"/>
        <v>1</v>
      </c>
      <c r="C580" s="151">
        <v>0.12198290000000002</v>
      </c>
      <c r="D580" s="32">
        <f t="shared" si="30"/>
        <v>12.198290000000002</v>
      </c>
      <c r="E580" s="31">
        <v>20</v>
      </c>
      <c r="F580" s="31" t="s">
        <v>651</v>
      </c>
      <c r="G580" s="1"/>
    </row>
    <row r="581" spans="1:7" x14ac:dyDescent="0.25">
      <c r="A581" s="151">
        <v>-8.9465000000000003E-2</v>
      </c>
      <c r="B581" s="31">
        <f t="shared" si="29"/>
        <v>0</v>
      </c>
      <c r="C581" s="151">
        <v>-0.12198290000000002</v>
      </c>
      <c r="D581" s="32">
        <f t="shared" si="30"/>
        <v>-12.198290000000002</v>
      </c>
      <c r="E581" s="31">
        <v>-20</v>
      </c>
      <c r="F581" s="31" t="s">
        <v>649</v>
      </c>
      <c r="G581" s="1"/>
    </row>
    <row r="582" spans="1:7" x14ac:dyDescent="0.25">
      <c r="A582" s="151">
        <v>-0.33476300000000003</v>
      </c>
      <c r="B582" s="31">
        <f t="shared" si="29"/>
        <v>1</v>
      </c>
      <c r="C582" s="151">
        <v>-0.30128670000000002</v>
      </c>
      <c r="D582" s="32">
        <f t="shared" si="30"/>
        <v>-30.128670000000003</v>
      </c>
      <c r="E582" s="31">
        <v>15</v>
      </c>
      <c r="F582" s="31" t="s">
        <v>651</v>
      </c>
      <c r="G582" s="1"/>
    </row>
    <row r="583" spans="1:7" x14ac:dyDescent="0.25">
      <c r="A583" s="151">
        <v>0.33476300000000003</v>
      </c>
      <c r="B583" s="31">
        <f t="shared" si="29"/>
        <v>0</v>
      </c>
      <c r="C583" s="151">
        <v>0.30128670000000002</v>
      </c>
      <c r="D583" s="32">
        <f t="shared" si="30"/>
        <v>30.128670000000003</v>
      </c>
      <c r="E583" s="31">
        <v>-15</v>
      </c>
      <c r="F583" s="31" t="s">
        <v>649</v>
      </c>
      <c r="G583" s="1"/>
    </row>
    <row r="584" spans="1:7" x14ac:dyDescent="0.25">
      <c r="A584" s="151">
        <v>-5.3294000000000001E-2</v>
      </c>
      <c r="B584" s="31">
        <f t="shared" si="29"/>
        <v>1</v>
      </c>
      <c r="C584" s="151">
        <v>-3.5843799999999995E-2</v>
      </c>
      <c r="D584" s="32">
        <f t="shared" si="30"/>
        <v>-3.5843799999999995</v>
      </c>
      <c r="E584" s="31">
        <v>4</v>
      </c>
      <c r="F584" s="31" t="s">
        <v>651</v>
      </c>
      <c r="G584" s="1"/>
    </row>
    <row r="585" spans="1:7" x14ac:dyDescent="0.25">
      <c r="A585" s="151">
        <v>5.3294000000000001E-2</v>
      </c>
      <c r="B585" s="31">
        <f t="shared" si="29"/>
        <v>0</v>
      </c>
      <c r="C585" s="151">
        <v>3.5843799999999995E-2</v>
      </c>
      <c r="D585" s="32">
        <f t="shared" si="30"/>
        <v>3.5843799999999995</v>
      </c>
      <c r="E585" s="31">
        <v>-4</v>
      </c>
      <c r="F585" s="31" t="s">
        <v>649</v>
      </c>
      <c r="G585" s="1"/>
    </row>
    <row r="586" spans="1:7" x14ac:dyDescent="0.25">
      <c r="A586" s="151">
        <v>-0.28111700000000001</v>
      </c>
      <c r="B586" s="31">
        <f t="shared" si="29"/>
        <v>0</v>
      </c>
      <c r="C586" s="151">
        <v>-0.30922870000000002</v>
      </c>
      <c r="D586" s="32">
        <f t="shared" si="30"/>
        <v>-30.922870000000003</v>
      </c>
      <c r="E586" s="31">
        <v>3</v>
      </c>
      <c r="F586" s="31" t="s">
        <v>649</v>
      </c>
      <c r="G586" s="1"/>
    </row>
    <row r="587" spans="1:7" x14ac:dyDescent="0.25">
      <c r="A587" s="151">
        <v>0.28111700000000001</v>
      </c>
      <c r="B587" s="31">
        <f t="shared" si="29"/>
        <v>0</v>
      </c>
      <c r="C587" s="151">
        <v>0.25300529999999999</v>
      </c>
      <c r="D587" s="32">
        <f t="shared" si="30"/>
        <v>25.300529999999998</v>
      </c>
      <c r="E587" s="31">
        <v>-3</v>
      </c>
      <c r="F587" s="31" t="s">
        <v>649</v>
      </c>
      <c r="G587" s="1"/>
    </row>
    <row r="588" spans="1:7" x14ac:dyDescent="0.25">
      <c r="A588" s="151">
        <v>0.28050200000000003</v>
      </c>
      <c r="B588" s="31">
        <f t="shared" si="29"/>
        <v>0</v>
      </c>
      <c r="C588" s="151">
        <v>0.2524518</v>
      </c>
      <c r="D588" s="32">
        <f t="shared" si="30"/>
        <v>25.245180000000001</v>
      </c>
      <c r="E588" s="31">
        <v>-24</v>
      </c>
      <c r="F588" s="31" t="s">
        <v>649</v>
      </c>
      <c r="G588" s="1"/>
    </row>
    <row r="589" spans="1:7" x14ac:dyDescent="0.25">
      <c r="A589" s="151">
        <v>-0.28050200000000003</v>
      </c>
      <c r="B589" s="31">
        <f t="shared" si="29"/>
        <v>1</v>
      </c>
      <c r="C589" s="151">
        <v>-0.2524518</v>
      </c>
      <c r="D589" s="32">
        <f t="shared" si="30"/>
        <v>-25.245180000000001</v>
      </c>
      <c r="E589" s="31">
        <v>24</v>
      </c>
      <c r="F589" s="31" t="s">
        <v>651</v>
      </c>
      <c r="G589" s="1"/>
    </row>
    <row r="590" spans="1:7" x14ac:dyDescent="0.25">
      <c r="A590" s="151">
        <v>-0.15674099999999999</v>
      </c>
      <c r="B590" s="31">
        <f t="shared" si="29"/>
        <v>0</v>
      </c>
      <c r="C590" s="151">
        <v>-0.17241510000000002</v>
      </c>
      <c r="D590" s="32">
        <f t="shared" si="30"/>
        <v>-17.241510000000002</v>
      </c>
      <c r="E590" s="31">
        <v>17</v>
      </c>
      <c r="F590" s="31" t="s">
        <v>649</v>
      </c>
      <c r="G590" s="1"/>
    </row>
    <row r="591" spans="1:7" x14ac:dyDescent="0.25">
      <c r="A591" s="151">
        <v>0.15674099999999999</v>
      </c>
      <c r="B591" s="31">
        <f t="shared" si="29"/>
        <v>1</v>
      </c>
      <c r="C591" s="151">
        <v>0.17241510000000002</v>
      </c>
      <c r="D591" s="32">
        <f t="shared" si="30"/>
        <v>17.241510000000002</v>
      </c>
      <c r="E591" s="31">
        <v>-17</v>
      </c>
      <c r="F591" s="31" t="s">
        <v>651</v>
      </c>
      <c r="G591" s="1"/>
    </row>
    <row r="592" spans="1:7" x14ac:dyDescent="0.25">
      <c r="A592" s="151">
        <v>7.3599999999999985E-3</v>
      </c>
      <c r="B592" s="31">
        <f t="shared" si="29"/>
        <v>1</v>
      </c>
      <c r="C592" s="151">
        <v>1.0304600000000002E-2</v>
      </c>
      <c r="D592" s="32">
        <f t="shared" si="30"/>
        <v>1.0304600000000002</v>
      </c>
      <c r="E592" s="31">
        <v>20</v>
      </c>
      <c r="F592" s="31" t="s">
        <v>651</v>
      </c>
      <c r="G592" s="1"/>
    </row>
    <row r="593" spans="1:7" x14ac:dyDescent="0.25">
      <c r="A593" s="151">
        <v>-7.3599999999999985E-3</v>
      </c>
      <c r="B593" s="31">
        <f t="shared" si="29"/>
        <v>0</v>
      </c>
      <c r="C593" s="151">
        <v>-1.0304600000000002E-2</v>
      </c>
      <c r="D593" s="32">
        <f t="shared" si="30"/>
        <v>-1.0304600000000002</v>
      </c>
      <c r="E593" s="31">
        <v>-20</v>
      </c>
      <c r="F593" s="31" t="s">
        <v>649</v>
      </c>
      <c r="G593" s="1"/>
    </row>
    <row r="594" spans="1:7" x14ac:dyDescent="0.25">
      <c r="A594" s="151">
        <v>-0.20661200000000002</v>
      </c>
      <c r="B594" s="31">
        <f t="shared" si="29"/>
        <v>1</v>
      </c>
      <c r="C594" s="151">
        <v>-0.18595079999999997</v>
      </c>
      <c r="D594" s="32">
        <f t="shared" si="30"/>
        <v>-18.595079999999996</v>
      </c>
      <c r="E594" s="31">
        <v>-3</v>
      </c>
      <c r="F594" s="31" t="s">
        <v>651</v>
      </c>
      <c r="G594" s="1"/>
    </row>
    <row r="595" spans="1:7" x14ac:dyDescent="0.25">
      <c r="A595" s="151">
        <v>0.20661200000000002</v>
      </c>
      <c r="B595" s="31">
        <f t="shared" si="29"/>
        <v>0</v>
      </c>
      <c r="C595" s="151">
        <v>0.18595079999999997</v>
      </c>
      <c r="D595" s="32">
        <f t="shared" si="30"/>
        <v>18.595079999999996</v>
      </c>
      <c r="E595" s="31">
        <v>3</v>
      </c>
      <c r="F595" s="31" t="s">
        <v>649</v>
      </c>
      <c r="G595" s="1"/>
    </row>
    <row r="596" spans="1:7" x14ac:dyDescent="0.25">
      <c r="A596" s="151">
        <v>0.39239499999999999</v>
      </c>
      <c r="B596" s="31">
        <f t="shared" si="29"/>
        <v>0</v>
      </c>
      <c r="C596" s="151">
        <v>0.35315549999999996</v>
      </c>
      <c r="D596" s="32">
        <f t="shared" si="30"/>
        <v>35.315549999999995</v>
      </c>
      <c r="E596" s="31">
        <v>-2</v>
      </c>
      <c r="F596" s="31" t="s">
        <v>649</v>
      </c>
      <c r="G596" s="1"/>
    </row>
    <row r="597" spans="1:7" x14ac:dyDescent="0.25">
      <c r="A597" s="151">
        <v>-0.39239499999999999</v>
      </c>
      <c r="B597" s="31">
        <f t="shared" si="29"/>
        <v>1</v>
      </c>
      <c r="C597" s="151">
        <v>-0.35315549999999996</v>
      </c>
      <c r="D597" s="32">
        <f t="shared" si="30"/>
        <v>-35.315549999999995</v>
      </c>
      <c r="E597" s="31">
        <v>2</v>
      </c>
      <c r="F597" s="31" t="s">
        <v>651</v>
      </c>
      <c r="G597" s="1"/>
    </row>
    <row r="598" spans="1:7" x14ac:dyDescent="0.25">
      <c r="A598" s="151">
        <v>-0.30526000000000003</v>
      </c>
      <c r="B598" s="31">
        <f t="shared" si="29"/>
        <v>0</v>
      </c>
      <c r="C598" s="151">
        <v>-0.34419800000000006</v>
      </c>
      <c r="D598" s="32">
        <f t="shared" si="30"/>
        <v>-34.419800000000009</v>
      </c>
      <c r="E598" s="31">
        <v>-22</v>
      </c>
      <c r="F598" s="31" t="s">
        <v>649</v>
      </c>
      <c r="G598" s="1"/>
    </row>
    <row r="599" spans="1:7" x14ac:dyDescent="0.25">
      <c r="A599" s="151">
        <v>0.30526000000000003</v>
      </c>
      <c r="B599" s="31">
        <f t="shared" si="29"/>
        <v>1</v>
      </c>
      <c r="C599" s="151">
        <v>0.34419800000000006</v>
      </c>
      <c r="D599" s="32">
        <f t="shared" si="30"/>
        <v>34.419800000000009</v>
      </c>
      <c r="E599" s="31">
        <v>22</v>
      </c>
      <c r="F599" s="31" t="s">
        <v>651</v>
      </c>
      <c r="G599" s="1"/>
    </row>
    <row r="600" spans="1:7" x14ac:dyDescent="0.25">
      <c r="A600" s="151">
        <v>-9.2799999999999994E-2</v>
      </c>
      <c r="B600" s="31">
        <f t="shared" si="29"/>
        <v>1</v>
      </c>
      <c r="C600" s="151">
        <v>-7.1159999999999973E-2</v>
      </c>
      <c r="D600" s="32">
        <f t="shared" si="30"/>
        <v>-7.115999999999997</v>
      </c>
      <c r="E600" s="31">
        <v>-4</v>
      </c>
      <c r="F600" s="31" t="s">
        <v>651</v>
      </c>
      <c r="G600" s="1"/>
    </row>
    <row r="601" spans="1:7" x14ac:dyDescent="0.25">
      <c r="A601" s="151">
        <v>9.2799999999999994E-2</v>
      </c>
      <c r="B601" s="31">
        <f t="shared" si="29"/>
        <v>0</v>
      </c>
      <c r="C601" s="151">
        <v>7.1159999999999973E-2</v>
      </c>
      <c r="D601" s="32">
        <f t="shared" si="30"/>
        <v>7.115999999999997</v>
      </c>
      <c r="E601" s="31">
        <v>4</v>
      </c>
      <c r="F601" s="31" t="s">
        <v>649</v>
      </c>
      <c r="G601" s="1"/>
    </row>
    <row r="602" spans="1:7" x14ac:dyDescent="0.25">
      <c r="A602" s="151">
        <v>-0.68392077000000007</v>
      </c>
      <c r="B602" s="31">
        <f t="shared" si="29"/>
        <v>1</v>
      </c>
      <c r="C602" s="151">
        <v>-0.6155286929999999</v>
      </c>
      <c r="D602" s="32">
        <f t="shared" si="30"/>
        <v>-61.55286929999999</v>
      </c>
      <c r="E602" s="31">
        <v>-16</v>
      </c>
      <c r="F602" s="31" t="s">
        <v>651</v>
      </c>
      <c r="G602" s="1"/>
    </row>
    <row r="603" spans="1:7" x14ac:dyDescent="0.25">
      <c r="A603" s="151">
        <v>0.68392077000000007</v>
      </c>
      <c r="B603" s="31">
        <f t="shared" si="29"/>
        <v>0</v>
      </c>
      <c r="C603" s="151">
        <v>0.6155286929999999</v>
      </c>
      <c r="D603" s="32">
        <f t="shared" si="30"/>
        <v>61.55286929999999</v>
      </c>
      <c r="E603" s="31">
        <v>16</v>
      </c>
      <c r="F603" s="31" t="s">
        <v>649</v>
      </c>
      <c r="G603" s="1"/>
    </row>
    <row r="604" spans="1:7" x14ac:dyDescent="0.25">
      <c r="A604" s="151">
        <v>0.31477333800000001</v>
      </c>
      <c r="B604" s="31">
        <f t="shared" si="29"/>
        <v>0</v>
      </c>
      <c r="C604" s="151">
        <v>0.26642915539999995</v>
      </c>
      <c r="D604" s="32">
        <f t="shared" si="30"/>
        <v>26.642915539999994</v>
      </c>
      <c r="E604" s="31">
        <v>16</v>
      </c>
      <c r="F604" s="31" t="s">
        <v>649</v>
      </c>
      <c r="G604" s="1"/>
    </row>
    <row r="605" spans="1:7" x14ac:dyDescent="0.25">
      <c r="A605" s="151">
        <v>-0.31477333800000001</v>
      </c>
      <c r="B605" s="31">
        <f t="shared" si="29"/>
        <v>1</v>
      </c>
      <c r="C605" s="151">
        <v>-0.26642915539999995</v>
      </c>
      <c r="D605" s="32">
        <f t="shared" si="30"/>
        <v>-26.642915539999994</v>
      </c>
      <c r="E605" s="31">
        <v>-16</v>
      </c>
      <c r="F605" s="31" t="s">
        <v>651</v>
      </c>
      <c r="G605" s="1"/>
    </row>
    <row r="606" spans="1:7" x14ac:dyDescent="0.25">
      <c r="A606" s="151">
        <v>0.39903900800000003</v>
      </c>
      <c r="B606" s="31">
        <f t="shared" si="29"/>
        <v>0</v>
      </c>
      <c r="C606" s="151">
        <v>0.35913510719999997</v>
      </c>
      <c r="D606" s="32">
        <f t="shared" si="30"/>
        <v>35.913510719999998</v>
      </c>
      <c r="E606" s="31">
        <v>10</v>
      </c>
      <c r="F606" s="31" t="s">
        <v>649</v>
      </c>
      <c r="G606" s="1"/>
    </row>
    <row r="607" spans="1:7" x14ac:dyDescent="0.25">
      <c r="A607" s="151">
        <v>-0.39903900800000003</v>
      </c>
      <c r="B607" s="31">
        <f t="shared" si="29"/>
        <v>1</v>
      </c>
      <c r="C607" s="151">
        <v>-0.35913510719999997</v>
      </c>
      <c r="D607" s="32">
        <f t="shared" si="30"/>
        <v>-35.913510719999998</v>
      </c>
      <c r="E607" s="31">
        <v>-10</v>
      </c>
      <c r="F607" s="31" t="s">
        <v>651</v>
      </c>
      <c r="G607" s="1"/>
    </row>
    <row r="608" spans="1:7" x14ac:dyDescent="0.25">
      <c r="A608" s="151">
        <v>-3.9819681999999995E-2</v>
      </c>
      <c r="B608" s="31">
        <f t="shared" si="29"/>
        <v>1</v>
      </c>
      <c r="C608" s="151">
        <v>5.0720564000000523E-3</v>
      </c>
      <c r="D608" s="32">
        <f t="shared" si="30"/>
        <v>0.50720564000000523</v>
      </c>
      <c r="E608" s="31">
        <v>21</v>
      </c>
      <c r="F608" s="31" t="s">
        <v>651</v>
      </c>
      <c r="G608" s="1"/>
    </row>
    <row r="609" spans="1:7" x14ac:dyDescent="0.25">
      <c r="A609" s="151">
        <v>3.9819681999999995E-2</v>
      </c>
      <c r="B609" s="31">
        <f t="shared" si="29"/>
        <v>0</v>
      </c>
      <c r="C609" s="151">
        <v>-5.0720564000000523E-3</v>
      </c>
      <c r="D609" s="32">
        <f t="shared" si="30"/>
        <v>-0.50720564000000523</v>
      </c>
      <c r="E609" s="31">
        <v>-21</v>
      </c>
      <c r="F609" s="31" t="s">
        <v>649</v>
      </c>
      <c r="G609" s="1"/>
    </row>
    <row r="610" spans="1:7" x14ac:dyDescent="0.25">
      <c r="A610" s="151">
        <v>0.34716917199999997</v>
      </c>
      <c r="B610" s="31">
        <f t="shared" si="29"/>
        <v>1</v>
      </c>
      <c r="C610" s="151">
        <v>0.3818860892</v>
      </c>
      <c r="D610" s="32">
        <f t="shared" si="30"/>
        <v>38.18860892</v>
      </c>
      <c r="E610" s="31">
        <v>30</v>
      </c>
      <c r="F610" s="31" t="s">
        <v>651</v>
      </c>
      <c r="G610" s="1"/>
    </row>
    <row r="611" spans="1:7" x14ac:dyDescent="0.25">
      <c r="A611" s="151">
        <v>-0.34716917199999997</v>
      </c>
      <c r="B611" s="31">
        <f t="shared" si="29"/>
        <v>0</v>
      </c>
      <c r="C611" s="151">
        <v>-0.3818860892</v>
      </c>
      <c r="D611" s="32">
        <f t="shared" si="30"/>
        <v>-38.18860892</v>
      </c>
      <c r="E611" s="31">
        <v>-30</v>
      </c>
      <c r="F611" s="31" t="s">
        <v>649</v>
      </c>
      <c r="G611" s="1"/>
    </row>
    <row r="612" spans="1:7" x14ac:dyDescent="0.25">
      <c r="A612" s="151">
        <v>-0.14928022399999999</v>
      </c>
      <c r="B612" s="31">
        <f t="shared" si="29"/>
        <v>0</v>
      </c>
      <c r="C612" s="151">
        <v>-0.16420824640000001</v>
      </c>
      <c r="D612" s="32">
        <f t="shared" si="30"/>
        <v>-16.420824639999999</v>
      </c>
      <c r="E612" s="31">
        <v>-25</v>
      </c>
      <c r="F612" s="31" t="s">
        <v>649</v>
      </c>
      <c r="G612" s="1"/>
    </row>
    <row r="613" spans="1:7" x14ac:dyDescent="0.25">
      <c r="A613" s="151">
        <v>0.14928022399999999</v>
      </c>
      <c r="B613" s="31">
        <f t="shared" si="29"/>
        <v>1</v>
      </c>
      <c r="C613" s="151">
        <v>0.16420824640000001</v>
      </c>
      <c r="D613" s="32">
        <f t="shared" si="30"/>
        <v>16.420824639999999</v>
      </c>
      <c r="E613" s="31">
        <v>25</v>
      </c>
      <c r="F613" s="31" t="s">
        <v>651</v>
      </c>
      <c r="G613" s="1"/>
    </row>
    <row r="614" spans="1:7" x14ac:dyDescent="0.25">
      <c r="A614" s="151">
        <v>0.116934786</v>
      </c>
      <c r="B614" s="31">
        <f t="shared" si="29"/>
        <v>0</v>
      </c>
      <c r="C614" s="151">
        <v>0.10524130739999998</v>
      </c>
      <c r="D614" s="32">
        <f t="shared" si="30"/>
        <v>10.524130739999999</v>
      </c>
      <c r="E614" s="31">
        <v>-3</v>
      </c>
      <c r="F614" s="31" t="s">
        <v>649</v>
      </c>
      <c r="G614" s="1"/>
    </row>
    <row r="615" spans="1:7" x14ac:dyDescent="0.25">
      <c r="A615" s="151">
        <v>-0.116934786</v>
      </c>
      <c r="B615" s="31">
        <f t="shared" si="29"/>
        <v>1</v>
      </c>
      <c r="C615" s="151">
        <v>-0.10524130739999998</v>
      </c>
      <c r="D615" s="32">
        <f t="shared" si="30"/>
        <v>-10.524130739999999</v>
      </c>
      <c r="E615" s="31">
        <v>3</v>
      </c>
      <c r="F615" s="31" t="s">
        <v>651</v>
      </c>
      <c r="G615" s="1"/>
    </row>
    <row r="616" spans="1:7" x14ac:dyDescent="0.25">
      <c r="A616" s="151">
        <v>-0.206037796</v>
      </c>
      <c r="B616" s="31">
        <f t="shared" si="29"/>
        <v>0</v>
      </c>
      <c r="C616" s="151">
        <v>-0.22664157560000001</v>
      </c>
      <c r="D616" s="32">
        <f t="shared" si="30"/>
        <v>-22.66415756</v>
      </c>
      <c r="E616" s="31">
        <v>-3</v>
      </c>
      <c r="F616" s="31" t="s">
        <v>649</v>
      </c>
      <c r="G616" s="1"/>
    </row>
    <row r="617" spans="1:7" x14ac:dyDescent="0.25">
      <c r="A617" s="151">
        <v>0.206037796</v>
      </c>
      <c r="B617" s="31">
        <f t="shared" si="29"/>
        <v>1</v>
      </c>
      <c r="C617" s="151">
        <v>0.22664157560000001</v>
      </c>
      <c r="D617" s="32">
        <f t="shared" si="30"/>
        <v>22.66415756</v>
      </c>
      <c r="E617" s="31">
        <v>3</v>
      </c>
      <c r="F617" s="31" t="s">
        <v>651</v>
      </c>
      <c r="G617" s="1"/>
    </row>
    <row r="618" spans="1:7" x14ac:dyDescent="0.25">
      <c r="A618" s="151">
        <v>-9.8638356999999996E-2</v>
      </c>
      <c r="B618" s="31">
        <f t="shared" si="29"/>
        <v>1</v>
      </c>
      <c r="C618" s="151">
        <v>-8.8774521299999992E-2</v>
      </c>
      <c r="D618" s="32">
        <f t="shared" si="30"/>
        <v>-8.87745213</v>
      </c>
      <c r="E618" s="31">
        <v>17</v>
      </c>
      <c r="F618" s="31" t="s">
        <v>651</v>
      </c>
      <c r="G618" s="1"/>
    </row>
    <row r="619" spans="1:7" x14ac:dyDescent="0.25">
      <c r="A619" s="151">
        <v>9.8638356999999996E-2</v>
      </c>
      <c r="B619" s="31">
        <f t="shared" si="29"/>
        <v>0</v>
      </c>
      <c r="C619" s="151">
        <v>8.8774521299999992E-2</v>
      </c>
      <c r="D619" s="32">
        <f t="shared" si="30"/>
        <v>8.87745213</v>
      </c>
      <c r="E619" s="31">
        <v>-17</v>
      </c>
      <c r="F619" s="31" t="s">
        <v>649</v>
      </c>
      <c r="G619" s="1"/>
    </row>
    <row r="620" spans="1:7" x14ac:dyDescent="0.25">
      <c r="A620" s="151">
        <v>2.7233128999999998E-2</v>
      </c>
      <c r="B620" s="31">
        <f t="shared" si="29"/>
        <v>1</v>
      </c>
      <c r="C620" s="151">
        <v>3.0056282100000001E-2</v>
      </c>
      <c r="D620" s="32">
        <f t="shared" si="30"/>
        <v>3.0056282100000002</v>
      </c>
      <c r="E620" s="31">
        <v>3</v>
      </c>
      <c r="F620" s="31" t="s">
        <v>651</v>
      </c>
      <c r="G620" s="1"/>
    </row>
    <row r="621" spans="1:7" x14ac:dyDescent="0.25">
      <c r="A621" s="151">
        <v>-2.7233128999999998E-2</v>
      </c>
      <c r="B621" s="31">
        <f t="shared" si="29"/>
        <v>0</v>
      </c>
      <c r="C621" s="151">
        <v>-3.0056282100000001E-2</v>
      </c>
      <c r="D621" s="32">
        <f t="shared" si="30"/>
        <v>-3.0056282100000002</v>
      </c>
      <c r="E621" s="31">
        <v>-3</v>
      </c>
      <c r="F621" s="31" t="s">
        <v>649</v>
      </c>
      <c r="G621" s="1"/>
    </row>
    <row r="622" spans="1:7" x14ac:dyDescent="0.25">
      <c r="A622" s="151">
        <v>0.19181130000000002</v>
      </c>
      <c r="B622" s="31">
        <f t="shared" si="29"/>
        <v>0</v>
      </c>
      <c r="C622" s="151">
        <v>0.17263017</v>
      </c>
      <c r="D622" s="32">
        <f t="shared" si="30"/>
        <v>17.263017000000001</v>
      </c>
      <c r="E622" s="31">
        <v>-42</v>
      </c>
      <c r="F622" s="31" t="s">
        <v>649</v>
      </c>
      <c r="G622" s="1"/>
    </row>
    <row r="623" spans="1:7" x14ac:dyDescent="0.25">
      <c r="A623" s="151">
        <v>-0.19181130000000002</v>
      </c>
      <c r="B623" s="31">
        <f t="shared" si="29"/>
        <v>1</v>
      </c>
      <c r="C623" s="151">
        <v>-0.17263017</v>
      </c>
      <c r="D623" s="32">
        <f t="shared" si="30"/>
        <v>-17.263017000000001</v>
      </c>
      <c r="E623" s="31">
        <v>42</v>
      </c>
      <c r="F623" s="31" t="s">
        <v>651</v>
      </c>
      <c r="G623" s="1"/>
    </row>
    <row r="624" spans="1:7" x14ac:dyDescent="0.25">
      <c r="A624" s="151">
        <v>0.12202360399999999</v>
      </c>
      <c r="B624" s="31">
        <f t="shared" si="29"/>
        <v>0</v>
      </c>
      <c r="C624" s="151">
        <v>0.10982124359999999</v>
      </c>
      <c r="D624" s="32">
        <f t="shared" si="30"/>
        <v>10.982124359999998</v>
      </c>
      <c r="E624" s="31">
        <v>3</v>
      </c>
      <c r="F624" s="31" t="s">
        <v>649</v>
      </c>
      <c r="G624" s="1"/>
    </row>
    <row r="625" spans="1:7" x14ac:dyDescent="0.25">
      <c r="A625" s="151">
        <v>-0.12202360399999999</v>
      </c>
      <c r="B625" s="31">
        <f t="shared" si="29"/>
        <v>1</v>
      </c>
      <c r="C625" s="151">
        <v>-0.10982124359999999</v>
      </c>
      <c r="D625" s="32">
        <f t="shared" si="30"/>
        <v>-10.982124359999998</v>
      </c>
      <c r="E625" s="31">
        <v>-3</v>
      </c>
      <c r="F625" s="31" t="s">
        <v>651</v>
      </c>
      <c r="G625" s="1"/>
    </row>
    <row r="626" spans="1:7" x14ac:dyDescent="0.25">
      <c r="A626" s="151">
        <v>0.19257854599999999</v>
      </c>
      <c r="B626" s="31">
        <f t="shared" si="29"/>
        <v>1</v>
      </c>
      <c r="C626" s="151">
        <v>0.21667898520000001</v>
      </c>
      <c r="D626" s="32">
        <f t="shared" si="30"/>
        <v>21.667898520000001</v>
      </c>
      <c r="E626" s="31">
        <v>8</v>
      </c>
      <c r="F626" s="31" t="s">
        <v>651</v>
      </c>
      <c r="G626" s="1"/>
    </row>
    <row r="627" spans="1:7" x14ac:dyDescent="0.25">
      <c r="A627" s="151">
        <v>-0.19257854599999999</v>
      </c>
      <c r="B627" s="31">
        <f t="shared" si="29"/>
        <v>0</v>
      </c>
      <c r="C627" s="151">
        <v>-0.21667898520000001</v>
      </c>
      <c r="D627" s="32">
        <f t="shared" si="30"/>
        <v>-21.667898520000001</v>
      </c>
      <c r="E627" s="31">
        <v>-8</v>
      </c>
      <c r="F627" s="31" t="s">
        <v>649</v>
      </c>
      <c r="G627" s="1"/>
    </row>
    <row r="628" spans="1:7" x14ac:dyDescent="0.25">
      <c r="A628" s="151">
        <v>3.3009528000000003E-2</v>
      </c>
      <c r="B628" s="31">
        <f t="shared" si="29"/>
        <v>1</v>
      </c>
      <c r="C628" s="151">
        <v>4.3781742800000016E-2</v>
      </c>
      <c r="D628" s="32">
        <f t="shared" si="30"/>
        <v>4.3781742800000014</v>
      </c>
      <c r="E628" s="31">
        <v>-14</v>
      </c>
      <c r="F628" s="31" t="s">
        <v>651</v>
      </c>
      <c r="G628" s="1"/>
    </row>
    <row r="629" spans="1:7" x14ac:dyDescent="0.25">
      <c r="A629" s="151">
        <v>-3.3009528000000003E-2</v>
      </c>
      <c r="B629" s="31">
        <f t="shared" si="29"/>
        <v>0</v>
      </c>
      <c r="C629" s="151">
        <v>-4.3781742800000016E-2</v>
      </c>
      <c r="D629" s="32">
        <f t="shared" si="30"/>
        <v>-4.3781742800000014</v>
      </c>
      <c r="E629" s="31">
        <v>14</v>
      </c>
      <c r="F629" s="31" t="s">
        <v>649</v>
      </c>
      <c r="G629" s="1"/>
    </row>
    <row r="630" spans="1:7" x14ac:dyDescent="0.25">
      <c r="A630" s="151">
        <v>0.28130080299999999</v>
      </c>
      <c r="B630" s="31">
        <f t="shared" si="29"/>
        <v>1</v>
      </c>
      <c r="C630" s="151">
        <v>0.31853164230000003</v>
      </c>
      <c r="D630" s="32">
        <f t="shared" si="30"/>
        <v>31.853164230000004</v>
      </c>
      <c r="E630" s="31">
        <v>18</v>
      </c>
      <c r="F630" s="31" t="s">
        <v>651</v>
      </c>
      <c r="G630" s="1"/>
    </row>
    <row r="631" spans="1:7" x14ac:dyDescent="0.25">
      <c r="A631" s="151">
        <v>-0.28130080299999999</v>
      </c>
      <c r="B631" s="31">
        <f t="shared" si="29"/>
        <v>0</v>
      </c>
      <c r="C631" s="151">
        <v>-0.31853164230000003</v>
      </c>
      <c r="D631" s="32">
        <f t="shared" si="30"/>
        <v>-31.853164230000004</v>
      </c>
      <c r="E631" s="31">
        <v>-18</v>
      </c>
      <c r="F631" s="31" t="s">
        <v>649</v>
      </c>
      <c r="G631" s="1"/>
    </row>
    <row r="632" spans="1:7" x14ac:dyDescent="0.25">
      <c r="A632" s="151">
        <v>0.22120816099999999</v>
      </c>
      <c r="B632" s="31">
        <f t="shared" si="29"/>
        <v>0</v>
      </c>
      <c r="C632" s="151">
        <v>0.16745746309999995</v>
      </c>
      <c r="D632" s="32">
        <f t="shared" si="30"/>
        <v>16.745746309999994</v>
      </c>
      <c r="E632" s="31">
        <v>-2</v>
      </c>
      <c r="F632" s="31" t="s">
        <v>649</v>
      </c>
      <c r="G632" s="1"/>
    </row>
    <row r="633" spans="1:7" x14ac:dyDescent="0.25">
      <c r="A633" s="151">
        <v>-0.22120816099999999</v>
      </c>
      <c r="B633" s="31">
        <f t="shared" si="29"/>
        <v>1</v>
      </c>
      <c r="C633" s="151">
        <v>-0.16745746309999995</v>
      </c>
      <c r="D633" s="32">
        <f t="shared" si="30"/>
        <v>-16.745746309999994</v>
      </c>
      <c r="E633" s="31">
        <v>2</v>
      </c>
      <c r="F633" s="31" t="s">
        <v>651</v>
      </c>
      <c r="G633" s="1"/>
    </row>
    <row r="634" spans="1:7" x14ac:dyDescent="0.25">
      <c r="A634" s="151">
        <v>-7.9174081999999979E-2</v>
      </c>
      <c r="B634" s="31">
        <f t="shared" si="29"/>
        <v>0</v>
      </c>
      <c r="C634" s="151">
        <v>-0.16468932960000005</v>
      </c>
      <c r="D634" s="32">
        <f t="shared" si="30"/>
        <v>-16.468932960000004</v>
      </c>
      <c r="E634" s="31">
        <v>14</v>
      </c>
      <c r="F634" s="31" t="s">
        <v>649</v>
      </c>
      <c r="G634" s="1"/>
    </row>
    <row r="635" spans="1:7" x14ac:dyDescent="0.25">
      <c r="A635" s="151">
        <v>7.9174081999999979E-2</v>
      </c>
      <c r="B635" s="31">
        <f t="shared" si="29"/>
        <v>1</v>
      </c>
      <c r="C635" s="151">
        <v>0.16468932960000005</v>
      </c>
      <c r="D635" s="32">
        <f t="shared" si="30"/>
        <v>16.468932960000004</v>
      </c>
      <c r="E635" s="31">
        <v>-14</v>
      </c>
      <c r="F635" s="31" t="s">
        <v>651</v>
      </c>
      <c r="G635" s="1"/>
    </row>
    <row r="636" spans="1:7" x14ac:dyDescent="0.25">
      <c r="A636" s="151">
        <v>0.29839307400000004</v>
      </c>
      <c r="B636" s="31">
        <f t="shared" si="29"/>
        <v>0</v>
      </c>
      <c r="C636" s="151">
        <v>0.26855376659999997</v>
      </c>
      <c r="D636" s="32">
        <f t="shared" si="30"/>
        <v>26.855376659999997</v>
      </c>
      <c r="E636" s="31">
        <v>2</v>
      </c>
      <c r="F636" s="31" t="s">
        <v>649</v>
      </c>
      <c r="G636" s="1"/>
    </row>
    <row r="637" spans="1:7" x14ac:dyDescent="0.25">
      <c r="A637" s="151">
        <v>-0.29839307400000004</v>
      </c>
      <c r="B637" s="31">
        <f t="shared" si="29"/>
        <v>1</v>
      </c>
      <c r="C637" s="151">
        <v>-0.26855376659999997</v>
      </c>
      <c r="D637" s="32">
        <f t="shared" si="30"/>
        <v>-26.855376659999997</v>
      </c>
      <c r="E637" s="31">
        <v>-2</v>
      </c>
      <c r="F637" s="31" t="s">
        <v>651</v>
      </c>
      <c r="G637" s="1"/>
    </row>
    <row r="638" spans="1:7" x14ac:dyDescent="0.25">
      <c r="A638" s="151">
        <v>-5.4761791999999976E-2</v>
      </c>
      <c r="B638" s="31">
        <f t="shared" si="29"/>
        <v>0</v>
      </c>
      <c r="C638" s="151">
        <v>-9.803796720000002E-2</v>
      </c>
      <c r="D638" s="32">
        <f t="shared" si="30"/>
        <v>-9.8037967200000011</v>
      </c>
      <c r="E638" s="31">
        <v>-2</v>
      </c>
      <c r="F638" s="31" t="s">
        <v>649</v>
      </c>
      <c r="G638" s="1"/>
    </row>
    <row r="639" spans="1:7" x14ac:dyDescent="0.25">
      <c r="A639" s="151">
        <v>5.4761791999999976E-2</v>
      </c>
      <c r="B639" s="31">
        <f t="shared" si="29"/>
        <v>1</v>
      </c>
      <c r="C639" s="151">
        <v>9.803796720000002E-2</v>
      </c>
      <c r="D639" s="32">
        <f t="shared" si="30"/>
        <v>9.8037967200000011</v>
      </c>
      <c r="E639" s="31">
        <v>2</v>
      </c>
      <c r="F639" s="31" t="s">
        <v>651</v>
      </c>
      <c r="G639" s="1"/>
    </row>
    <row r="640" spans="1:7" x14ac:dyDescent="0.25">
      <c r="A640" s="151">
        <v>0.352369243</v>
      </c>
      <c r="B640" s="31">
        <f t="shared" si="29"/>
        <v>1</v>
      </c>
      <c r="C640" s="151">
        <v>0.38760616730000008</v>
      </c>
      <c r="D640" s="32">
        <f t="shared" si="30"/>
        <v>38.76061673000001</v>
      </c>
      <c r="E640" s="31">
        <v>-6</v>
      </c>
      <c r="F640" s="31" t="s">
        <v>651</v>
      </c>
      <c r="G640" s="1"/>
    </row>
    <row r="641" spans="1:7" x14ac:dyDescent="0.25">
      <c r="A641" s="151">
        <v>-0.352369243</v>
      </c>
      <c r="B641" s="31">
        <f t="shared" si="29"/>
        <v>0</v>
      </c>
      <c r="C641" s="151">
        <v>-0.38760616730000008</v>
      </c>
      <c r="D641" s="32">
        <f t="shared" si="30"/>
        <v>-38.76061673000001</v>
      </c>
      <c r="E641" s="31">
        <v>6</v>
      </c>
      <c r="F641" s="31" t="s">
        <v>649</v>
      </c>
      <c r="G641" s="1"/>
    </row>
    <row r="642" spans="1:7" x14ac:dyDescent="0.25">
      <c r="A642" s="151">
        <v>0.14458786100000001</v>
      </c>
      <c r="B642" s="31">
        <f t="shared" si="29"/>
        <v>0</v>
      </c>
      <c r="C642" s="151">
        <v>0.1301290749</v>
      </c>
      <c r="D642" s="32">
        <f t="shared" si="30"/>
        <v>13.01290749</v>
      </c>
      <c r="E642" s="31">
        <v>6</v>
      </c>
      <c r="F642" s="31" t="s">
        <v>649</v>
      </c>
      <c r="G642" s="1"/>
    </row>
    <row r="643" spans="1:7" x14ac:dyDescent="0.25">
      <c r="A643" s="151">
        <v>-0.14458786100000001</v>
      </c>
      <c r="B643" s="31">
        <f t="shared" ref="B643:B706" si="31">IF(F643="H",1,0)</f>
        <v>1</v>
      </c>
      <c r="C643" s="151">
        <v>-0.1301290749</v>
      </c>
      <c r="D643" s="32">
        <f t="shared" ref="D643:D706" si="32">C643*100</f>
        <v>-13.01290749</v>
      </c>
      <c r="E643" s="31">
        <v>-6</v>
      </c>
      <c r="F643" s="31" t="s">
        <v>651</v>
      </c>
      <c r="G643" s="1"/>
    </row>
    <row r="644" spans="1:7" x14ac:dyDescent="0.25">
      <c r="A644" s="151">
        <v>6.6955464000000006E-2</v>
      </c>
      <c r="B644" s="31">
        <f t="shared" si="31"/>
        <v>0</v>
      </c>
      <c r="C644" s="151">
        <v>5.4776855599999993E-2</v>
      </c>
      <c r="D644" s="32">
        <f t="shared" si="32"/>
        <v>5.4776855599999994</v>
      </c>
      <c r="E644" s="31">
        <v>14</v>
      </c>
      <c r="F644" s="31" t="s">
        <v>649</v>
      </c>
      <c r="G644" s="1"/>
    </row>
    <row r="645" spans="1:7" x14ac:dyDescent="0.25">
      <c r="A645" s="151">
        <v>-6.6955464000000006E-2</v>
      </c>
      <c r="B645" s="31">
        <f t="shared" si="31"/>
        <v>1</v>
      </c>
      <c r="C645" s="151">
        <v>-5.4776855599999993E-2</v>
      </c>
      <c r="D645" s="32">
        <f t="shared" si="32"/>
        <v>-5.4776855599999994</v>
      </c>
      <c r="E645" s="31">
        <v>-14</v>
      </c>
      <c r="F645" s="31" t="s">
        <v>651</v>
      </c>
      <c r="G645" s="1"/>
    </row>
    <row r="646" spans="1:7" x14ac:dyDescent="0.25">
      <c r="A646" s="151">
        <v>0.100379684</v>
      </c>
      <c r="B646" s="31">
        <f t="shared" si="31"/>
        <v>0</v>
      </c>
      <c r="C646" s="151">
        <v>9.0341715599999997E-2</v>
      </c>
      <c r="D646" s="32">
        <f t="shared" si="32"/>
        <v>9.034171559999999</v>
      </c>
      <c r="E646" s="31">
        <v>-18</v>
      </c>
      <c r="F646" s="31" t="s">
        <v>649</v>
      </c>
      <c r="G646" s="1"/>
    </row>
    <row r="647" spans="1:7" x14ac:dyDescent="0.25">
      <c r="A647" s="151">
        <v>-0.100379684</v>
      </c>
      <c r="B647" s="31">
        <f t="shared" si="31"/>
        <v>1</v>
      </c>
      <c r="C647" s="151">
        <v>-9.0341715599999997E-2</v>
      </c>
      <c r="D647" s="32">
        <f t="shared" si="32"/>
        <v>-9.034171559999999</v>
      </c>
      <c r="E647" s="31">
        <v>18</v>
      </c>
      <c r="F647" s="31" t="s">
        <v>651</v>
      </c>
      <c r="G647" s="1"/>
    </row>
    <row r="648" spans="1:7" x14ac:dyDescent="0.25">
      <c r="A648" s="151">
        <v>-0.44884853899999999</v>
      </c>
      <c r="B648" s="31">
        <f t="shared" si="31"/>
        <v>0</v>
      </c>
      <c r="C648" s="151">
        <v>-0.49373339289999996</v>
      </c>
      <c r="D648" s="32">
        <f t="shared" si="32"/>
        <v>-49.373339289999997</v>
      </c>
      <c r="E648" s="31">
        <v>-8</v>
      </c>
      <c r="F648" s="31" t="s">
        <v>649</v>
      </c>
      <c r="G648" s="1"/>
    </row>
    <row r="649" spans="1:7" x14ac:dyDescent="0.25">
      <c r="A649" s="151">
        <v>0.44884853899999999</v>
      </c>
      <c r="B649" s="31">
        <f t="shared" si="31"/>
        <v>1</v>
      </c>
      <c r="C649" s="151">
        <v>0.49373339289999996</v>
      </c>
      <c r="D649" s="32">
        <f t="shared" si="32"/>
        <v>49.373339289999997</v>
      </c>
      <c r="E649" s="31">
        <v>8</v>
      </c>
      <c r="F649" s="31" t="s">
        <v>651</v>
      </c>
      <c r="G649" s="1"/>
    </row>
    <row r="650" spans="1:7" x14ac:dyDescent="0.25">
      <c r="A650" s="151">
        <v>3.5316139999999996E-2</v>
      </c>
      <c r="B650" s="31">
        <f t="shared" si="31"/>
        <v>0</v>
      </c>
      <c r="C650" s="151">
        <v>3.0403376399999994E-2</v>
      </c>
      <c r="D650" s="32">
        <f t="shared" si="32"/>
        <v>3.0403376399999993</v>
      </c>
      <c r="E650" s="31">
        <v>-23</v>
      </c>
      <c r="F650" s="31" t="s">
        <v>649</v>
      </c>
      <c r="G650" s="1"/>
    </row>
    <row r="651" spans="1:7" x14ac:dyDescent="0.25">
      <c r="A651" s="151">
        <v>-3.5316139999999996E-2</v>
      </c>
      <c r="B651" s="31">
        <f t="shared" si="31"/>
        <v>1</v>
      </c>
      <c r="C651" s="151">
        <v>-3.0403376399999994E-2</v>
      </c>
      <c r="D651" s="32">
        <f t="shared" si="32"/>
        <v>-3.0403376399999993</v>
      </c>
      <c r="E651" s="31">
        <v>23</v>
      </c>
      <c r="F651" s="31" t="s">
        <v>651</v>
      </c>
      <c r="G651" s="1"/>
    </row>
    <row r="652" spans="1:7" x14ac:dyDescent="0.25">
      <c r="A652" s="151">
        <v>0.14044907300000001</v>
      </c>
      <c r="B652" s="31">
        <f t="shared" si="31"/>
        <v>0</v>
      </c>
      <c r="C652" s="151">
        <v>0.12640416570000002</v>
      </c>
      <c r="D652" s="32">
        <f t="shared" si="32"/>
        <v>12.640416570000001</v>
      </c>
      <c r="E652" s="31">
        <v>3</v>
      </c>
      <c r="F652" s="31" t="s">
        <v>649</v>
      </c>
      <c r="G652" s="1"/>
    </row>
    <row r="653" spans="1:7" x14ac:dyDescent="0.25">
      <c r="A653" s="151">
        <v>-0.14044907300000001</v>
      </c>
      <c r="B653" s="31">
        <f t="shared" si="31"/>
        <v>1</v>
      </c>
      <c r="C653" s="151">
        <v>-0.12640416570000002</v>
      </c>
      <c r="D653" s="32">
        <f t="shared" si="32"/>
        <v>-12.640416570000001</v>
      </c>
      <c r="E653" s="31">
        <v>-3</v>
      </c>
      <c r="F653" s="31" t="s">
        <v>651</v>
      </c>
      <c r="G653" s="1"/>
    </row>
    <row r="654" spans="1:7" x14ac:dyDescent="0.25">
      <c r="A654" s="151">
        <v>-1.6906222999999998E-2</v>
      </c>
      <c r="B654" s="31">
        <f t="shared" si="31"/>
        <v>1</v>
      </c>
      <c r="C654" s="151">
        <v>-1.4980818899999998E-2</v>
      </c>
      <c r="D654" s="32">
        <f t="shared" si="32"/>
        <v>-1.4980818899999999</v>
      </c>
      <c r="E654" s="31">
        <v>8</v>
      </c>
      <c r="F654" s="31" t="s">
        <v>651</v>
      </c>
      <c r="G654" s="1"/>
    </row>
    <row r="655" spans="1:7" x14ac:dyDescent="0.25">
      <c r="A655" s="151">
        <v>1.6906222999999998E-2</v>
      </c>
      <c r="B655" s="31">
        <f t="shared" si="31"/>
        <v>0</v>
      </c>
      <c r="C655" s="151">
        <v>1.4980818899999998E-2</v>
      </c>
      <c r="D655" s="32">
        <f t="shared" si="32"/>
        <v>1.4980818899999999</v>
      </c>
      <c r="E655" s="31">
        <v>-8</v>
      </c>
      <c r="F655" s="31" t="s">
        <v>649</v>
      </c>
      <c r="G655" s="1"/>
    </row>
    <row r="656" spans="1:7" x14ac:dyDescent="0.25">
      <c r="A656" s="151">
        <v>-0.15380574899999999</v>
      </c>
      <c r="B656" s="31">
        <f t="shared" si="31"/>
        <v>1</v>
      </c>
      <c r="C656" s="151">
        <v>-0.13657621409999998</v>
      </c>
      <c r="D656" s="32">
        <f t="shared" si="32"/>
        <v>-13.657621409999997</v>
      </c>
      <c r="E656" s="31">
        <v>19</v>
      </c>
      <c r="F656" s="31" t="s">
        <v>651</v>
      </c>
      <c r="G656" s="1"/>
    </row>
    <row r="657" spans="1:7" x14ac:dyDescent="0.25">
      <c r="A657" s="151">
        <v>0.15380574899999999</v>
      </c>
      <c r="B657" s="31">
        <f t="shared" si="31"/>
        <v>0</v>
      </c>
      <c r="C657" s="151">
        <v>0.13657621409999998</v>
      </c>
      <c r="D657" s="32">
        <f t="shared" si="32"/>
        <v>13.657621409999997</v>
      </c>
      <c r="E657" s="31">
        <v>-19</v>
      </c>
      <c r="F657" s="31" t="s">
        <v>649</v>
      </c>
      <c r="G657" s="1"/>
    </row>
    <row r="658" spans="1:7" x14ac:dyDescent="0.25">
      <c r="A658" s="151">
        <v>-0.29513929899999997</v>
      </c>
      <c r="B658" s="31">
        <f t="shared" si="31"/>
        <v>1</v>
      </c>
      <c r="C658" s="151">
        <v>-0.25435213169999993</v>
      </c>
      <c r="D658" s="32">
        <f t="shared" si="32"/>
        <v>-25.435213169999994</v>
      </c>
      <c r="E658" s="31">
        <v>-3</v>
      </c>
      <c r="F658" s="31" t="s">
        <v>651</v>
      </c>
      <c r="G658" s="1"/>
    </row>
    <row r="659" spans="1:7" x14ac:dyDescent="0.25">
      <c r="A659" s="151">
        <v>0.29513929899999997</v>
      </c>
      <c r="B659" s="31">
        <f t="shared" si="31"/>
        <v>0</v>
      </c>
      <c r="C659" s="151">
        <v>0.25435213169999993</v>
      </c>
      <c r="D659" s="32">
        <f t="shared" si="32"/>
        <v>25.435213169999994</v>
      </c>
      <c r="E659" s="31">
        <v>3</v>
      </c>
      <c r="F659" s="31" t="s">
        <v>649</v>
      </c>
      <c r="G659" s="1"/>
    </row>
    <row r="660" spans="1:7" x14ac:dyDescent="0.25">
      <c r="A660" s="151">
        <v>8.7741906999999994E-2</v>
      </c>
      <c r="B660" s="31">
        <f t="shared" si="31"/>
        <v>1</v>
      </c>
      <c r="C660" s="151">
        <v>0.11059928190000001</v>
      </c>
      <c r="D660" s="32">
        <f t="shared" si="32"/>
        <v>11.059928190000001</v>
      </c>
      <c r="E660" s="31">
        <v>-3</v>
      </c>
      <c r="F660" s="31" t="s">
        <v>651</v>
      </c>
      <c r="G660" s="1"/>
    </row>
    <row r="661" spans="1:7" x14ac:dyDescent="0.25">
      <c r="A661" s="151">
        <v>-8.7741906999999994E-2</v>
      </c>
      <c r="B661" s="31">
        <f t="shared" si="31"/>
        <v>0</v>
      </c>
      <c r="C661" s="151">
        <v>-0.11059928190000001</v>
      </c>
      <c r="D661" s="32">
        <f t="shared" si="32"/>
        <v>-11.059928190000001</v>
      </c>
      <c r="E661" s="31">
        <v>3</v>
      </c>
      <c r="F661" s="31" t="s">
        <v>649</v>
      </c>
      <c r="G661" s="1"/>
    </row>
    <row r="662" spans="1:7" x14ac:dyDescent="0.25">
      <c r="A662" s="151">
        <v>-0.15337971200000003</v>
      </c>
      <c r="B662" s="31">
        <f t="shared" si="31"/>
        <v>0</v>
      </c>
      <c r="C662" s="151">
        <v>-0.18903627040000007</v>
      </c>
      <c r="D662" s="32">
        <f t="shared" si="32"/>
        <v>-18.903627040000007</v>
      </c>
      <c r="E662" s="31">
        <v>-11</v>
      </c>
      <c r="F662" s="31" t="s">
        <v>649</v>
      </c>
      <c r="G662" s="1"/>
    </row>
    <row r="663" spans="1:7" x14ac:dyDescent="0.25">
      <c r="A663" s="151">
        <v>0.15337971200000003</v>
      </c>
      <c r="B663" s="31">
        <f t="shared" si="31"/>
        <v>1</v>
      </c>
      <c r="C663" s="151">
        <v>0.18903627040000007</v>
      </c>
      <c r="D663" s="32">
        <f t="shared" si="32"/>
        <v>18.903627040000007</v>
      </c>
      <c r="E663" s="31">
        <v>11</v>
      </c>
      <c r="F663" s="31" t="s">
        <v>651</v>
      </c>
      <c r="G663" s="1"/>
    </row>
    <row r="664" spans="1:7" x14ac:dyDescent="0.25">
      <c r="A664" s="151">
        <v>8.5216336000000004E-2</v>
      </c>
      <c r="B664" s="31">
        <f t="shared" si="31"/>
        <v>1</v>
      </c>
      <c r="C664" s="151">
        <v>0.12474082000000003</v>
      </c>
      <c r="D664" s="32">
        <f t="shared" si="32"/>
        <v>12.474082000000003</v>
      </c>
      <c r="E664" s="31">
        <v>2</v>
      </c>
      <c r="F664" s="31" t="s">
        <v>651</v>
      </c>
      <c r="G664" s="1"/>
    </row>
    <row r="665" spans="1:7" x14ac:dyDescent="0.25">
      <c r="A665" s="151">
        <v>-8.5216336000000004E-2</v>
      </c>
      <c r="B665" s="31">
        <f t="shared" si="31"/>
        <v>0</v>
      </c>
      <c r="C665" s="151">
        <v>-0.12474082000000003</v>
      </c>
      <c r="D665" s="32">
        <f t="shared" si="32"/>
        <v>-12.474082000000003</v>
      </c>
      <c r="E665" s="31">
        <v>-2</v>
      </c>
      <c r="F665" s="31" t="s">
        <v>649</v>
      </c>
      <c r="G665" s="1"/>
    </row>
    <row r="666" spans="1:7" x14ac:dyDescent="0.25">
      <c r="A666" s="151">
        <v>3.3619133999999995E-2</v>
      </c>
      <c r="B666" s="31">
        <f t="shared" si="31"/>
        <v>1</v>
      </c>
      <c r="C666" s="151">
        <v>6.6311346399999999E-2</v>
      </c>
      <c r="D666" s="32">
        <f t="shared" si="32"/>
        <v>6.63113464</v>
      </c>
      <c r="E666" s="31">
        <v>1</v>
      </c>
      <c r="F666" s="31" t="s">
        <v>651</v>
      </c>
      <c r="G666" s="1"/>
    </row>
    <row r="667" spans="1:7" x14ac:dyDescent="0.25">
      <c r="A667" s="151">
        <v>-3.3619133999999995E-2</v>
      </c>
      <c r="B667" s="31">
        <f t="shared" si="31"/>
        <v>0</v>
      </c>
      <c r="C667" s="151">
        <v>-6.6311346399999999E-2</v>
      </c>
      <c r="D667" s="32">
        <f t="shared" si="32"/>
        <v>-6.63113464</v>
      </c>
      <c r="E667" s="31">
        <v>-1</v>
      </c>
      <c r="F667" s="31" t="s">
        <v>649</v>
      </c>
      <c r="G667" s="1"/>
    </row>
    <row r="668" spans="1:7" x14ac:dyDescent="0.25">
      <c r="A668" s="151">
        <v>0.18719924600000001</v>
      </c>
      <c r="B668" s="31">
        <f t="shared" si="31"/>
        <v>1</v>
      </c>
      <c r="C668" s="151">
        <v>0.25560200520000009</v>
      </c>
      <c r="D668" s="32">
        <f t="shared" si="32"/>
        <v>25.560200520000009</v>
      </c>
      <c r="E668" s="31">
        <v>37</v>
      </c>
      <c r="F668" s="31" t="s">
        <v>651</v>
      </c>
      <c r="G668" s="1"/>
    </row>
    <row r="669" spans="1:7" x14ac:dyDescent="0.25">
      <c r="A669" s="151">
        <v>-0.18719924600000001</v>
      </c>
      <c r="B669" s="31">
        <f t="shared" si="31"/>
        <v>0</v>
      </c>
      <c r="C669" s="151">
        <v>-0.25560200520000009</v>
      </c>
      <c r="D669" s="32">
        <f t="shared" si="32"/>
        <v>-25.560200520000009</v>
      </c>
      <c r="E669" s="31">
        <v>-37</v>
      </c>
      <c r="F669" s="31" t="s">
        <v>649</v>
      </c>
      <c r="G669" s="1"/>
    </row>
    <row r="670" spans="1:7" x14ac:dyDescent="0.25">
      <c r="A670" s="151">
        <v>0.12929270000000001</v>
      </c>
      <c r="B670" s="31">
        <f t="shared" si="31"/>
        <v>1</v>
      </c>
      <c r="C670" s="151">
        <v>0.14222197000000003</v>
      </c>
      <c r="D670" s="32">
        <f t="shared" si="32"/>
        <v>14.222197000000003</v>
      </c>
      <c r="E670" s="31">
        <v>23</v>
      </c>
      <c r="F670" s="31" t="s">
        <v>651</v>
      </c>
      <c r="G670" s="1"/>
    </row>
    <row r="671" spans="1:7" x14ac:dyDescent="0.25">
      <c r="A671" s="151">
        <v>-0.12929270000000001</v>
      </c>
      <c r="B671" s="31">
        <f t="shared" si="31"/>
        <v>0</v>
      </c>
      <c r="C671" s="151">
        <v>-0.14222197000000003</v>
      </c>
      <c r="D671" s="32">
        <f t="shared" si="32"/>
        <v>-14.222197000000003</v>
      </c>
      <c r="E671" s="31">
        <v>-23</v>
      </c>
      <c r="F671" s="31" t="s">
        <v>649</v>
      </c>
      <c r="G671" s="1"/>
    </row>
    <row r="672" spans="1:7" x14ac:dyDescent="0.25">
      <c r="A672" s="151">
        <v>0.39557732199999995</v>
      </c>
      <c r="B672" s="31">
        <f t="shared" si="31"/>
        <v>1</v>
      </c>
      <c r="C672" s="151">
        <v>0.43513505420000004</v>
      </c>
      <c r="D672" s="32">
        <f t="shared" si="32"/>
        <v>43.513505420000001</v>
      </c>
      <c r="E672" s="31">
        <v>6</v>
      </c>
      <c r="F672" s="31" t="s">
        <v>651</v>
      </c>
      <c r="G672" s="1"/>
    </row>
    <row r="673" spans="1:7" x14ac:dyDescent="0.25">
      <c r="A673" s="151">
        <v>-0.39557732199999995</v>
      </c>
      <c r="B673" s="31">
        <f t="shared" si="31"/>
        <v>0</v>
      </c>
      <c r="C673" s="151">
        <v>-0.43513505420000004</v>
      </c>
      <c r="D673" s="32">
        <f t="shared" si="32"/>
        <v>-43.513505420000001</v>
      </c>
      <c r="E673" s="31">
        <v>-6</v>
      </c>
      <c r="F673" s="31" t="s">
        <v>649</v>
      </c>
      <c r="G673" s="1"/>
    </row>
    <row r="674" spans="1:7" x14ac:dyDescent="0.25">
      <c r="A674" s="151">
        <v>0.35643117399999996</v>
      </c>
      <c r="B674" s="31">
        <f t="shared" si="31"/>
        <v>0</v>
      </c>
      <c r="C674" s="151">
        <v>0.32045272479999992</v>
      </c>
      <c r="D674" s="32">
        <f t="shared" si="32"/>
        <v>32.045272479999994</v>
      </c>
      <c r="E674" s="31">
        <v>1</v>
      </c>
      <c r="F674" s="31" t="s">
        <v>649</v>
      </c>
      <c r="G674" s="1"/>
    </row>
    <row r="675" spans="1:7" x14ac:dyDescent="0.25">
      <c r="A675" s="151">
        <v>-0.35643117399999996</v>
      </c>
      <c r="B675" s="31">
        <f t="shared" si="31"/>
        <v>1</v>
      </c>
      <c r="C675" s="151">
        <v>-0.32045272479999992</v>
      </c>
      <c r="D675" s="32">
        <f t="shared" si="32"/>
        <v>-32.045272479999994</v>
      </c>
      <c r="E675" s="31">
        <v>-1</v>
      </c>
      <c r="F675" s="31" t="s">
        <v>651</v>
      </c>
      <c r="G675" s="1"/>
    </row>
    <row r="676" spans="1:7" x14ac:dyDescent="0.25">
      <c r="A676" s="151">
        <v>0.67625040699999994</v>
      </c>
      <c r="B676" s="31">
        <f t="shared" si="31"/>
        <v>0</v>
      </c>
      <c r="C676" s="151">
        <v>0.60862536629999986</v>
      </c>
      <c r="D676" s="32">
        <f t="shared" si="32"/>
        <v>60.862536629999987</v>
      </c>
      <c r="E676" s="31">
        <v>17</v>
      </c>
      <c r="F676" s="31" t="s">
        <v>649</v>
      </c>
      <c r="G676" s="1"/>
    </row>
    <row r="677" spans="1:7" x14ac:dyDescent="0.25">
      <c r="A677" s="151">
        <v>-0.67625040699999994</v>
      </c>
      <c r="B677" s="31">
        <f t="shared" si="31"/>
        <v>1</v>
      </c>
      <c r="C677" s="151">
        <v>-0.60862536629999986</v>
      </c>
      <c r="D677" s="32">
        <f t="shared" si="32"/>
        <v>-60.862536629999987</v>
      </c>
      <c r="E677" s="31">
        <v>-17</v>
      </c>
      <c r="F677" s="31" t="s">
        <v>651</v>
      </c>
      <c r="G677" s="1"/>
    </row>
    <row r="678" spans="1:7" x14ac:dyDescent="0.25">
      <c r="A678" s="151">
        <v>-0.34872569399999997</v>
      </c>
      <c r="B678" s="31">
        <f t="shared" si="31"/>
        <v>0</v>
      </c>
      <c r="C678" s="151">
        <v>-0.38359826340000003</v>
      </c>
      <c r="D678" s="32">
        <f t="shared" si="32"/>
        <v>-38.359826340000005</v>
      </c>
      <c r="E678" s="31">
        <v>4</v>
      </c>
      <c r="F678" s="31" t="s">
        <v>649</v>
      </c>
      <c r="G678" s="1"/>
    </row>
    <row r="679" spans="1:7" x14ac:dyDescent="0.25">
      <c r="A679" s="151">
        <v>0.34872569399999997</v>
      </c>
      <c r="B679" s="31">
        <f t="shared" si="31"/>
        <v>1</v>
      </c>
      <c r="C679" s="151">
        <v>0.38359826340000003</v>
      </c>
      <c r="D679" s="32">
        <f t="shared" si="32"/>
        <v>38.359826340000005</v>
      </c>
      <c r="E679" s="31">
        <v>-4</v>
      </c>
      <c r="F679" s="31" t="s">
        <v>651</v>
      </c>
      <c r="G679" s="1"/>
    </row>
    <row r="680" spans="1:7" x14ac:dyDescent="0.25">
      <c r="A680" s="151">
        <v>-5.1462126999999996E-2</v>
      </c>
      <c r="B680" s="31">
        <f t="shared" si="31"/>
        <v>0</v>
      </c>
      <c r="C680" s="151">
        <v>-5.6608339700000003E-2</v>
      </c>
      <c r="D680" s="32">
        <f t="shared" si="32"/>
        <v>-5.6608339700000005</v>
      </c>
      <c r="E680" s="31">
        <v>10</v>
      </c>
      <c r="F680" s="31" t="s">
        <v>649</v>
      </c>
      <c r="G680" s="1"/>
    </row>
    <row r="681" spans="1:7" x14ac:dyDescent="0.25">
      <c r="A681" s="151">
        <v>5.1462126999999996E-2</v>
      </c>
      <c r="B681" s="31">
        <f t="shared" si="31"/>
        <v>1</v>
      </c>
      <c r="C681" s="151">
        <v>5.6608339700000003E-2</v>
      </c>
      <c r="D681" s="32">
        <f t="shared" si="32"/>
        <v>5.6608339700000005</v>
      </c>
      <c r="E681" s="31">
        <v>-10</v>
      </c>
      <c r="F681" s="31" t="s">
        <v>651</v>
      </c>
      <c r="G681" s="1"/>
    </row>
    <row r="682" spans="1:7" x14ac:dyDescent="0.25">
      <c r="A682" s="151">
        <v>-0.37881657099999999</v>
      </c>
      <c r="B682" s="31">
        <f t="shared" si="31"/>
        <v>0</v>
      </c>
      <c r="C682" s="151">
        <v>-0.41669822810000001</v>
      </c>
      <c r="D682" s="32">
        <f t="shared" si="32"/>
        <v>-41.669822809999999</v>
      </c>
      <c r="E682" s="31">
        <v>-26</v>
      </c>
      <c r="F682" s="31" t="s">
        <v>649</v>
      </c>
      <c r="G682" s="1"/>
    </row>
    <row r="683" spans="1:7" x14ac:dyDescent="0.25">
      <c r="A683" s="151">
        <v>0.37881657099999999</v>
      </c>
      <c r="B683" s="31">
        <f t="shared" si="31"/>
        <v>1</v>
      </c>
      <c r="C683" s="151">
        <v>0.41669822810000001</v>
      </c>
      <c r="D683" s="32">
        <f t="shared" si="32"/>
        <v>41.669822809999999</v>
      </c>
      <c r="E683" s="31">
        <v>26</v>
      </c>
      <c r="F683" s="31" t="s">
        <v>651</v>
      </c>
      <c r="G683" s="1"/>
    </row>
    <row r="684" spans="1:7" x14ac:dyDescent="0.25">
      <c r="A684" s="151">
        <v>-4.5076953999999989E-2</v>
      </c>
      <c r="B684" s="31">
        <f t="shared" si="31"/>
        <v>0</v>
      </c>
      <c r="C684" s="151">
        <v>-6.6063757000000001E-2</v>
      </c>
      <c r="D684" s="32">
        <f t="shared" si="32"/>
        <v>-6.6063757000000001</v>
      </c>
      <c r="E684" s="31">
        <v>20</v>
      </c>
      <c r="F684" s="31" t="s">
        <v>649</v>
      </c>
      <c r="G684" s="1"/>
    </row>
    <row r="685" spans="1:7" x14ac:dyDescent="0.25">
      <c r="A685" s="151">
        <v>4.5076953999999989E-2</v>
      </c>
      <c r="B685" s="31">
        <f t="shared" si="31"/>
        <v>1</v>
      </c>
      <c r="C685" s="151">
        <v>6.6063757000000001E-2</v>
      </c>
      <c r="D685" s="32">
        <f t="shared" si="32"/>
        <v>6.6063757000000001</v>
      </c>
      <c r="E685" s="31">
        <v>-20</v>
      </c>
      <c r="F685" s="31" t="s">
        <v>651</v>
      </c>
      <c r="G685" s="1"/>
    </row>
    <row r="686" spans="1:7" x14ac:dyDescent="0.25">
      <c r="A686" s="151">
        <v>2.3122688999999995E-2</v>
      </c>
      <c r="B686" s="31">
        <f t="shared" si="31"/>
        <v>1</v>
      </c>
      <c r="C686" s="151">
        <v>3.5733389900000009E-2</v>
      </c>
      <c r="D686" s="32">
        <f t="shared" si="32"/>
        <v>3.5733389900000008</v>
      </c>
      <c r="E686" s="31">
        <v>3</v>
      </c>
      <c r="F686" s="31" t="s">
        <v>651</v>
      </c>
      <c r="G686" s="1"/>
    </row>
    <row r="687" spans="1:7" x14ac:dyDescent="0.25">
      <c r="A687" s="151">
        <v>-2.3122688999999995E-2</v>
      </c>
      <c r="B687" s="31">
        <f t="shared" si="31"/>
        <v>0</v>
      </c>
      <c r="C687" s="151">
        <v>-3.5733389900000009E-2</v>
      </c>
      <c r="D687" s="32">
        <f t="shared" si="32"/>
        <v>-3.5733389900000008</v>
      </c>
      <c r="E687" s="31">
        <v>-3</v>
      </c>
      <c r="F687" s="31" t="s">
        <v>649</v>
      </c>
      <c r="G687" s="1"/>
    </row>
    <row r="688" spans="1:7" x14ac:dyDescent="0.25">
      <c r="A688" s="151">
        <v>3.6579302999999994E-2</v>
      </c>
      <c r="B688" s="31">
        <f t="shared" si="31"/>
        <v>0</v>
      </c>
      <c r="C688" s="151">
        <v>3.2485747699999991E-2</v>
      </c>
      <c r="D688" s="32">
        <f t="shared" si="32"/>
        <v>3.2485747699999989</v>
      </c>
      <c r="E688" s="31">
        <v>7</v>
      </c>
      <c r="F688" s="31" t="s">
        <v>649</v>
      </c>
      <c r="G688" s="1"/>
    </row>
    <row r="689" spans="1:7" x14ac:dyDescent="0.25">
      <c r="A689" s="151">
        <v>-3.6579302999999994E-2</v>
      </c>
      <c r="B689" s="31">
        <f t="shared" si="31"/>
        <v>1</v>
      </c>
      <c r="C689" s="151">
        <v>-3.2485747699999991E-2</v>
      </c>
      <c r="D689" s="32">
        <f t="shared" si="32"/>
        <v>-3.2485747699999989</v>
      </c>
      <c r="E689" s="31">
        <v>-7</v>
      </c>
      <c r="F689" s="31" t="s">
        <v>651</v>
      </c>
      <c r="G689" s="1"/>
    </row>
    <row r="690" spans="1:7" x14ac:dyDescent="0.25">
      <c r="A690" s="151">
        <v>-4.6664022000000006E-2</v>
      </c>
      <c r="B690" s="31">
        <f t="shared" si="31"/>
        <v>1</v>
      </c>
      <c r="C690" s="151">
        <v>-3.2398686399999994E-2</v>
      </c>
      <c r="D690" s="32">
        <f t="shared" si="32"/>
        <v>-3.2398686399999996</v>
      </c>
      <c r="E690" s="31">
        <v>7</v>
      </c>
      <c r="F690" s="31" t="s">
        <v>651</v>
      </c>
      <c r="G690" s="1"/>
    </row>
    <row r="691" spans="1:7" x14ac:dyDescent="0.25">
      <c r="A691" s="151">
        <v>4.6664022000000006E-2</v>
      </c>
      <c r="B691" s="31">
        <f t="shared" si="31"/>
        <v>0</v>
      </c>
      <c r="C691" s="151">
        <v>3.2398686399999994E-2</v>
      </c>
      <c r="D691" s="32">
        <f t="shared" si="32"/>
        <v>3.2398686399999996</v>
      </c>
      <c r="E691" s="31">
        <v>-7</v>
      </c>
      <c r="F691" s="31" t="s">
        <v>649</v>
      </c>
      <c r="G691" s="1"/>
    </row>
    <row r="692" spans="1:7" x14ac:dyDescent="0.25">
      <c r="A692" s="151">
        <v>-0.18356389400000001</v>
      </c>
      <c r="B692" s="31">
        <f t="shared" si="31"/>
        <v>0</v>
      </c>
      <c r="C692" s="151">
        <v>-0.20381032000000004</v>
      </c>
      <c r="D692" s="32">
        <f t="shared" si="32"/>
        <v>-20.381032000000005</v>
      </c>
      <c r="E692" s="31">
        <v>-8</v>
      </c>
      <c r="F692" s="31" t="s">
        <v>649</v>
      </c>
      <c r="G692" s="1"/>
    </row>
    <row r="693" spans="1:7" x14ac:dyDescent="0.25">
      <c r="A693" s="151">
        <v>0.18356389400000001</v>
      </c>
      <c r="B693" s="31">
        <f t="shared" si="31"/>
        <v>1</v>
      </c>
      <c r="C693" s="151">
        <v>0.20381032000000004</v>
      </c>
      <c r="D693" s="32">
        <f t="shared" si="32"/>
        <v>20.381032000000005</v>
      </c>
      <c r="E693" s="31">
        <v>8</v>
      </c>
      <c r="F693" s="31" t="s">
        <v>651</v>
      </c>
      <c r="G693" s="1"/>
    </row>
    <row r="694" spans="1:7" x14ac:dyDescent="0.25">
      <c r="A694" s="151">
        <v>-4.9250623000000007E-2</v>
      </c>
      <c r="B694" s="31">
        <f t="shared" si="31"/>
        <v>0</v>
      </c>
      <c r="C694" s="151">
        <v>-5.6156440500000016E-2</v>
      </c>
      <c r="D694" s="32">
        <f t="shared" si="32"/>
        <v>-5.615644050000002</v>
      </c>
      <c r="E694" s="31">
        <v>-23</v>
      </c>
      <c r="F694" s="31" t="s">
        <v>649</v>
      </c>
      <c r="G694" s="1"/>
    </row>
    <row r="695" spans="1:7" x14ac:dyDescent="0.25">
      <c r="A695" s="151">
        <v>4.9250623000000007E-2</v>
      </c>
      <c r="B695" s="31">
        <f t="shared" si="31"/>
        <v>1</v>
      </c>
      <c r="C695" s="151">
        <v>5.6156440500000016E-2</v>
      </c>
      <c r="D695" s="32">
        <f t="shared" si="32"/>
        <v>5.615644050000002</v>
      </c>
      <c r="E695" s="31">
        <v>23</v>
      </c>
      <c r="F695" s="31" t="s">
        <v>651</v>
      </c>
      <c r="G695" s="1"/>
    </row>
    <row r="696" spans="1:7" x14ac:dyDescent="0.25">
      <c r="A696" s="151">
        <v>0.25153115000000004</v>
      </c>
      <c r="B696" s="31">
        <f t="shared" si="31"/>
        <v>1</v>
      </c>
      <c r="C696" s="151">
        <v>0.27668426500000004</v>
      </c>
      <c r="D696" s="32">
        <f t="shared" si="32"/>
        <v>27.668426500000002</v>
      </c>
      <c r="E696" s="31">
        <v>17</v>
      </c>
      <c r="F696" s="31" t="s">
        <v>651</v>
      </c>
      <c r="G696" s="1"/>
    </row>
    <row r="697" spans="1:7" x14ac:dyDescent="0.25">
      <c r="A697" s="151">
        <v>-0.25153115000000004</v>
      </c>
      <c r="B697" s="31">
        <f t="shared" si="31"/>
        <v>0</v>
      </c>
      <c r="C697" s="151">
        <v>-0.27668426500000004</v>
      </c>
      <c r="D697" s="32">
        <f t="shared" si="32"/>
        <v>-27.668426500000002</v>
      </c>
      <c r="E697" s="31">
        <v>-17</v>
      </c>
      <c r="F697" s="31" t="s">
        <v>649</v>
      </c>
      <c r="G697" s="1"/>
    </row>
    <row r="698" spans="1:7" x14ac:dyDescent="0.25">
      <c r="A698" s="151">
        <v>2.4999999999999994E-2</v>
      </c>
      <c r="B698" s="31">
        <f t="shared" si="31"/>
        <v>0</v>
      </c>
      <c r="C698" s="151">
        <v>-7.9000000000000459E-3</v>
      </c>
      <c r="D698" s="32">
        <f t="shared" si="32"/>
        <v>-0.79000000000000459</v>
      </c>
      <c r="E698" s="31">
        <v>-7</v>
      </c>
      <c r="F698" s="31" t="s">
        <v>649</v>
      </c>
      <c r="G698" s="1"/>
    </row>
    <row r="699" spans="1:7" x14ac:dyDescent="0.25">
      <c r="A699" s="151">
        <v>-2.4999999999999994E-2</v>
      </c>
      <c r="B699" s="31">
        <f t="shared" si="31"/>
        <v>1</v>
      </c>
      <c r="C699" s="151">
        <v>7.9000000000000459E-3</v>
      </c>
      <c r="D699" s="32">
        <f t="shared" si="32"/>
        <v>0.79000000000000459</v>
      </c>
      <c r="E699" s="31">
        <v>7</v>
      </c>
      <c r="F699" s="31" t="s">
        <v>651</v>
      </c>
      <c r="G699" s="1"/>
    </row>
    <row r="700" spans="1:7" x14ac:dyDescent="0.25">
      <c r="A700" s="151">
        <v>6.8000000000000005E-2</v>
      </c>
      <c r="B700" s="31">
        <f t="shared" si="31"/>
        <v>0</v>
      </c>
      <c r="C700" s="151">
        <v>6.8000000000000005E-2</v>
      </c>
      <c r="D700" s="32">
        <f t="shared" si="32"/>
        <v>6.8000000000000007</v>
      </c>
      <c r="E700" s="31">
        <v>-5</v>
      </c>
      <c r="F700" s="31" t="s">
        <v>653</v>
      </c>
      <c r="G700" s="1"/>
    </row>
    <row r="701" spans="1:7" x14ac:dyDescent="0.25">
      <c r="A701" s="151">
        <v>-6.8000000000000005E-2</v>
      </c>
      <c r="B701" s="31">
        <f t="shared" si="31"/>
        <v>0</v>
      </c>
      <c r="C701" s="151">
        <v>-6.8000000000000005E-2</v>
      </c>
      <c r="D701" s="32">
        <f t="shared" si="32"/>
        <v>-6.8000000000000007</v>
      </c>
      <c r="E701" s="31">
        <v>5</v>
      </c>
      <c r="F701" s="31" t="s">
        <v>653</v>
      </c>
      <c r="G701" s="1"/>
    </row>
    <row r="702" spans="1:7" x14ac:dyDescent="0.25">
      <c r="A702" s="151">
        <v>-0.22</v>
      </c>
      <c r="B702" s="31">
        <f t="shared" si="31"/>
        <v>0</v>
      </c>
      <c r="C702" s="151">
        <v>-0.24200000000000005</v>
      </c>
      <c r="D702" s="32">
        <f t="shared" si="32"/>
        <v>-24.200000000000006</v>
      </c>
      <c r="E702" s="31">
        <v>-6</v>
      </c>
      <c r="F702" s="31" t="s">
        <v>649</v>
      </c>
      <c r="G702" s="1"/>
    </row>
    <row r="703" spans="1:7" x14ac:dyDescent="0.25">
      <c r="A703" s="151">
        <v>0.22</v>
      </c>
      <c r="B703" s="31">
        <f t="shared" si="31"/>
        <v>1</v>
      </c>
      <c r="C703" s="151">
        <v>0.24200000000000005</v>
      </c>
      <c r="D703" s="32">
        <f t="shared" si="32"/>
        <v>24.200000000000006</v>
      </c>
      <c r="E703" s="31">
        <v>6</v>
      </c>
      <c r="F703" s="31" t="s">
        <v>651</v>
      </c>
      <c r="G703" s="1"/>
    </row>
    <row r="704" spans="1:7" x14ac:dyDescent="0.25">
      <c r="A704" s="151">
        <v>-0.16200000000000001</v>
      </c>
      <c r="B704" s="31">
        <f t="shared" si="31"/>
        <v>0</v>
      </c>
      <c r="C704" s="151">
        <v>-0.17820000000000003</v>
      </c>
      <c r="D704" s="32">
        <f t="shared" si="32"/>
        <v>-17.820000000000004</v>
      </c>
      <c r="E704" s="31">
        <v>-37</v>
      </c>
      <c r="F704" s="31" t="s">
        <v>649</v>
      </c>
      <c r="G704" s="1"/>
    </row>
    <row r="705" spans="1:7" x14ac:dyDescent="0.25">
      <c r="A705" s="151">
        <v>0.16200000000000001</v>
      </c>
      <c r="B705" s="31">
        <f t="shared" si="31"/>
        <v>1</v>
      </c>
      <c r="C705" s="151">
        <v>0.17820000000000003</v>
      </c>
      <c r="D705" s="32">
        <f t="shared" si="32"/>
        <v>17.820000000000004</v>
      </c>
      <c r="E705" s="31">
        <v>37</v>
      </c>
      <c r="F705" s="31" t="s">
        <v>651</v>
      </c>
      <c r="G705" s="1"/>
    </row>
    <row r="706" spans="1:7" x14ac:dyDescent="0.25">
      <c r="A706" s="151">
        <v>0.24099999999999999</v>
      </c>
      <c r="B706" s="31">
        <f t="shared" si="31"/>
        <v>0</v>
      </c>
      <c r="C706" s="151">
        <v>0.21689999999999998</v>
      </c>
      <c r="D706" s="32">
        <f t="shared" si="32"/>
        <v>21.689999999999998</v>
      </c>
      <c r="E706" s="31">
        <v>2</v>
      </c>
      <c r="F706" s="31" t="s">
        <v>649</v>
      </c>
      <c r="G706" s="1"/>
    </row>
    <row r="707" spans="1:7" x14ac:dyDescent="0.25">
      <c r="A707" s="151">
        <v>-0.24099999999999999</v>
      </c>
      <c r="B707" s="31">
        <f t="shared" ref="B707:B770" si="33">IF(F707="H",1,0)</f>
        <v>1</v>
      </c>
      <c r="C707" s="151">
        <v>-0.21689999999999998</v>
      </c>
      <c r="D707" s="32">
        <f t="shared" ref="D707:D770" si="34">C707*100</f>
        <v>-21.689999999999998</v>
      </c>
      <c r="E707" s="31">
        <v>-2</v>
      </c>
      <c r="F707" s="31" t="s">
        <v>651</v>
      </c>
      <c r="G707" s="1"/>
    </row>
    <row r="708" spans="1:7" x14ac:dyDescent="0.25">
      <c r="A708" s="151">
        <v>-9.2999999999999999E-2</v>
      </c>
      <c r="B708" s="31">
        <f t="shared" si="33"/>
        <v>0</v>
      </c>
      <c r="C708" s="151">
        <v>-0.10550000000000001</v>
      </c>
      <c r="D708" s="32">
        <f t="shared" si="34"/>
        <v>-10.55</v>
      </c>
      <c r="E708" s="31">
        <v>-3</v>
      </c>
      <c r="F708" s="31" t="s">
        <v>649</v>
      </c>
      <c r="G708" s="1"/>
    </row>
    <row r="709" spans="1:7" x14ac:dyDescent="0.25">
      <c r="A709" s="151">
        <v>9.2999999999999999E-2</v>
      </c>
      <c r="B709" s="31">
        <f t="shared" si="33"/>
        <v>1</v>
      </c>
      <c r="C709" s="151">
        <v>0.10550000000000001</v>
      </c>
      <c r="D709" s="32">
        <f t="shared" si="34"/>
        <v>10.55</v>
      </c>
      <c r="E709" s="31">
        <v>3</v>
      </c>
      <c r="F709" s="31" t="s">
        <v>651</v>
      </c>
      <c r="G709" s="1"/>
    </row>
    <row r="710" spans="1:7" x14ac:dyDescent="0.25">
      <c r="A710" s="151">
        <v>6.3000000000000014E-2</v>
      </c>
      <c r="B710" s="31">
        <f t="shared" si="33"/>
        <v>0</v>
      </c>
      <c r="C710" s="151">
        <v>4.2099999999999999E-2</v>
      </c>
      <c r="D710" s="32">
        <f t="shared" si="34"/>
        <v>4.21</v>
      </c>
      <c r="E710" s="31">
        <v>-12</v>
      </c>
      <c r="F710" s="31" t="s">
        <v>649</v>
      </c>
      <c r="G710" s="1"/>
    </row>
    <row r="711" spans="1:7" x14ac:dyDescent="0.25">
      <c r="A711" s="151">
        <v>-6.3000000000000014E-2</v>
      </c>
      <c r="B711" s="31">
        <f t="shared" si="33"/>
        <v>1</v>
      </c>
      <c r="C711" s="151">
        <v>-4.2099999999999999E-2</v>
      </c>
      <c r="D711" s="32">
        <f t="shared" si="34"/>
        <v>-4.21</v>
      </c>
      <c r="E711" s="31">
        <v>12</v>
      </c>
      <c r="F711" s="31" t="s">
        <v>651</v>
      </c>
      <c r="G711" s="1"/>
    </row>
    <row r="712" spans="1:7" x14ac:dyDescent="0.25">
      <c r="A712" s="151">
        <v>-0.16699999999999998</v>
      </c>
      <c r="B712" s="31">
        <f t="shared" si="33"/>
        <v>0</v>
      </c>
      <c r="C712" s="151">
        <v>-0.18370000000000003</v>
      </c>
      <c r="D712" s="32">
        <f t="shared" si="34"/>
        <v>-18.370000000000005</v>
      </c>
      <c r="E712" s="31">
        <v>6</v>
      </c>
      <c r="F712" s="31" t="s">
        <v>649</v>
      </c>
      <c r="G712" s="1"/>
    </row>
    <row r="713" spans="1:7" x14ac:dyDescent="0.25">
      <c r="A713" s="151">
        <v>0.16699999999999998</v>
      </c>
      <c r="B713" s="31">
        <f t="shared" si="33"/>
        <v>1</v>
      </c>
      <c r="C713" s="151">
        <v>0.18370000000000003</v>
      </c>
      <c r="D713" s="32">
        <f t="shared" si="34"/>
        <v>18.370000000000005</v>
      </c>
      <c r="E713" s="31">
        <v>-6</v>
      </c>
      <c r="F713" s="31" t="s">
        <v>651</v>
      </c>
      <c r="G713" s="1"/>
    </row>
    <row r="714" spans="1:7" x14ac:dyDescent="0.25">
      <c r="A714" s="151">
        <v>-0.125</v>
      </c>
      <c r="B714" s="31">
        <f t="shared" si="33"/>
        <v>1</v>
      </c>
      <c r="C714" s="151">
        <v>-0.10629999999999999</v>
      </c>
      <c r="D714" s="32">
        <f t="shared" si="34"/>
        <v>-10.629999999999999</v>
      </c>
      <c r="E714" s="31">
        <v>-22</v>
      </c>
      <c r="F714" s="31" t="s">
        <v>651</v>
      </c>
      <c r="G714" s="1"/>
    </row>
    <row r="715" spans="1:7" x14ac:dyDescent="0.25">
      <c r="A715" s="151">
        <v>0.125</v>
      </c>
      <c r="B715" s="31">
        <f t="shared" si="33"/>
        <v>0</v>
      </c>
      <c r="C715" s="151">
        <v>0.10629999999999999</v>
      </c>
      <c r="D715" s="32">
        <f t="shared" si="34"/>
        <v>10.629999999999999</v>
      </c>
      <c r="E715" s="31">
        <v>22</v>
      </c>
      <c r="F715" s="31" t="s">
        <v>649</v>
      </c>
      <c r="G715" s="1"/>
    </row>
    <row r="716" spans="1:7" x14ac:dyDescent="0.25">
      <c r="A716" s="151">
        <v>-0.17699999999999999</v>
      </c>
      <c r="B716" s="31">
        <f t="shared" si="33"/>
        <v>0</v>
      </c>
      <c r="C716" s="151">
        <v>-0.20050000000000001</v>
      </c>
      <c r="D716" s="32">
        <f t="shared" si="34"/>
        <v>-20.05</v>
      </c>
      <c r="E716" s="31">
        <v>-13</v>
      </c>
      <c r="F716" s="31" t="s">
        <v>649</v>
      </c>
      <c r="G716" s="1"/>
    </row>
    <row r="717" spans="1:7" x14ac:dyDescent="0.25">
      <c r="A717" s="151">
        <v>0.17699999999999999</v>
      </c>
      <c r="B717" s="31">
        <f t="shared" si="33"/>
        <v>1</v>
      </c>
      <c r="C717" s="151">
        <v>0.20050000000000001</v>
      </c>
      <c r="D717" s="32">
        <f t="shared" si="34"/>
        <v>20.05</v>
      </c>
      <c r="E717" s="31">
        <v>13</v>
      </c>
      <c r="F717" s="31" t="s">
        <v>651</v>
      </c>
      <c r="G717" s="1"/>
    </row>
    <row r="718" spans="1:7" x14ac:dyDescent="0.25">
      <c r="A718" s="151">
        <v>4.7000000000000007E-2</v>
      </c>
      <c r="B718" s="31">
        <f t="shared" si="33"/>
        <v>0</v>
      </c>
      <c r="C718" s="151">
        <v>3.1499999999999993E-2</v>
      </c>
      <c r="D718" s="32">
        <f t="shared" si="34"/>
        <v>3.1499999999999995</v>
      </c>
      <c r="E718" s="31">
        <v>16</v>
      </c>
      <c r="F718" s="31" t="s">
        <v>649</v>
      </c>
      <c r="G718" s="1"/>
    </row>
    <row r="719" spans="1:7" x14ac:dyDescent="0.25">
      <c r="A719" s="151">
        <v>-4.7000000000000007E-2</v>
      </c>
      <c r="B719" s="31">
        <f t="shared" si="33"/>
        <v>1</v>
      </c>
      <c r="C719" s="151">
        <v>-3.1499999999999993E-2</v>
      </c>
      <c r="D719" s="32">
        <f t="shared" si="34"/>
        <v>-3.1499999999999995</v>
      </c>
      <c r="E719" s="31">
        <v>-16</v>
      </c>
      <c r="F719" s="31" t="s">
        <v>651</v>
      </c>
      <c r="G719" s="1"/>
    </row>
    <row r="720" spans="1:7" x14ac:dyDescent="0.25">
      <c r="A720" s="151">
        <v>-2.3999999999999994E-2</v>
      </c>
      <c r="B720" s="31">
        <f t="shared" si="33"/>
        <v>0</v>
      </c>
      <c r="C720" s="151">
        <v>-3.6400000000000002E-2</v>
      </c>
      <c r="D720" s="32">
        <f t="shared" si="34"/>
        <v>-3.64</v>
      </c>
      <c r="E720" s="31">
        <v>8</v>
      </c>
      <c r="F720" s="31" t="s">
        <v>649</v>
      </c>
      <c r="G720" s="1"/>
    </row>
    <row r="721" spans="1:7" x14ac:dyDescent="0.25">
      <c r="A721" s="151">
        <v>2.3999999999999994E-2</v>
      </c>
      <c r="B721" s="31">
        <f t="shared" si="33"/>
        <v>1</v>
      </c>
      <c r="C721" s="151">
        <v>3.6400000000000002E-2</v>
      </c>
      <c r="D721" s="32">
        <f t="shared" si="34"/>
        <v>3.64</v>
      </c>
      <c r="E721" s="31">
        <v>-8</v>
      </c>
      <c r="F721" s="31" t="s">
        <v>651</v>
      </c>
      <c r="G721" s="1"/>
    </row>
    <row r="722" spans="1:7" x14ac:dyDescent="0.25">
      <c r="A722" s="151">
        <v>6.2E-2</v>
      </c>
      <c r="B722" s="31">
        <f t="shared" si="33"/>
        <v>1</v>
      </c>
      <c r="C722" s="151">
        <v>7.7200000000000019E-2</v>
      </c>
      <c r="D722" s="32">
        <f t="shared" si="34"/>
        <v>7.7200000000000015</v>
      </c>
      <c r="E722" s="31">
        <v>6</v>
      </c>
      <c r="F722" s="31" t="s">
        <v>651</v>
      </c>
      <c r="G722" s="1"/>
    </row>
    <row r="723" spans="1:7" x14ac:dyDescent="0.25">
      <c r="A723" s="151">
        <v>-6.2E-2</v>
      </c>
      <c r="B723" s="31">
        <f t="shared" si="33"/>
        <v>0</v>
      </c>
      <c r="C723" s="151">
        <v>-7.7200000000000019E-2</v>
      </c>
      <c r="D723" s="32">
        <f t="shared" si="34"/>
        <v>-7.7200000000000015</v>
      </c>
      <c r="E723" s="31">
        <v>-6</v>
      </c>
      <c r="F723" s="31" t="s">
        <v>649</v>
      </c>
      <c r="G723" s="1"/>
    </row>
    <row r="724" spans="1:7" x14ac:dyDescent="0.25">
      <c r="A724" s="151">
        <v>-0.16700000000000001</v>
      </c>
      <c r="B724" s="31">
        <f t="shared" si="33"/>
        <v>0</v>
      </c>
      <c r="C724" s="151">
        <v>-0.18370000000000003</v>
      </c>
      <c r="D724" s="32">
        <f t="shared" si="34"/>
        <v>-18.370000000000005</v>
      </c>
      <c r="E724" s="31">
        <v>-6</v>
      </c>
      <c r="F724" s="31" t="s">
        <v>649</v>
      </c>
      <c r="G724" s="1"/>
    </row>
    <row r="725" spans="1:7" x14ac:dyDescent="0.25">
      <c r="A725" s="151">
        <v>0.16700000000000001</v>
      </c>
      <c r="B725" s="31">
        <f t="shared" si="33"/>
        <v>1</v>
      </c>
      <c r="C725" s="151">
        <v>0.18370000000000003</v>
      </c>
      <c r="D725" s="32">
        <f t="shared" si="34"/>
        <v>18.370000000000005</v>
      </c>
      <c r="E725" s="31">
        <v>6</v>
      </c>
      <c r="F725" s="31" t="s">
        <v>651</v>
      </c>
      <c r="G725" s="1"/>
    </row>
    <row r="726" spans="1:7" x14ac:dyDescent="0.25">
      <c r="A726" s="151">
        <v>0.157</v>
      </c>
      <c r="B726" s="31">
        <f t="shared" si="33"/>
        <v>1</v>
      </c>
      <c r="C726" s="151">
        <v>0.17510000000000003</v>
      </c>
      <c r="D726" s="32">
        <f t="shared" si="34"/>
        <v>17.510000000000005</v>
      </c>
      <c r="E726" s="31">
        <v>17</v>
      </c>
      <c r="F726" s="31" t="s">
        <v>651</v>
      </c>
      <c r="G726" s="1"/>
    </row>
    <row r="727" spans="1:7" x14ac:dyDescent="0.25">
      <c r="A727" s="151">
        <v>-0.157</v>
      </c>
      <c r="B727" s="31">
        <f t="shared" si="33"/>
        <v>0</v>
      </c>
      <c r="C727" s="151">
        <v>-0.17510000000000003</v>
      </c>
      <c r="D727" s="32">
        <f t="shared" si="34"/>
        <v>-17.510000000000005</v>
      </c>
      <c r="E727" s="31">
        <v>-17</v>
      </c>
      <c r="F727" s="31" t="s">
        <v>649</v>
      </c>
      <c r="G727" s="1"/>
    </row>
    <row r="728" spans="1:7" x14ac:dyDescent="0.25">
      <c r="A728" s="151">
        <v>4.2999999999999997E-2</v>
      </c>
      <c r="B728" s="31">
        <f t="shared" si="33"/>
        <v>0</v>
      </c>
      <c r="C728" s="151">
        <v>2.6299999999999976E-2</v>
      </c>
      <c r="D728" s="32">
        <f t="shared" si="34"/>
        <v>2.6299999999999977</v>
      </c>
      <c r="E728" s="31">
        <v>-7</v>
      </c>
      <c r="F728" s="31" t="s">
        <v>649</v>
      </c>
      <c r="G728" s="1"/>
    </row>
    <row r="729" spans="1:7" x14ac:dyDescent="0.25">
      <c r="A729" s="151">
        <v>-4.2999999999999997E-2</v>
      </c>
      <c r="B729" s="31">
        <f t="shared" si="33"/>
        <v>1</v>
      </c>
      <c r="C729" s="151">
        <v>-2.6299999999999976E-2</v>
      </c>
      <c r="D729" s="32">
        <f t="shared" si="34"/>
        <v>-2.6299999999999977</v>
      </c>
      <c r="E729" s="31">
        <v>7</v>
      </c>
      <c r="F729" s="31" t="s">
        <v>651</v>
      </c>
      <c r="G729" s="1"/>
    </row>
    <row r="730" spans="1:7" x14ac:dyDescent="0.25">
      <c r="A730" s="151">
        <v>0.19500000000000001</v>
      </c>
      <c r="B730" s="31">
        <f t="shared" si="33"/>
        <v>0</v>
      </c>
      <c r="C730" s="151">
        <v>0.17549999999999999</v>
      </c>
      <c r="D730" s="32">
        <f t="shared" si="34"/>
        <v>17.549999999999997</v>
      </c>
      <c r="E730" s="31">
        <v>21</v>
      </c>
      <c r="F730" s="31" t="s">
        <v>649</v>
      </c>
      <c r="G730" s="1"/>
    </row>
    <row r="731" spans="1:7" x14ac:dyDescent="0.25">
      <c r="A731" s="151">
        <v>-0.19500000000000001</v>
      </c>
      <c r="B731" s="31">
        <f t="shared" si="33"/>
        <v>1</v>
      </c>
      <c r="C731" s="151">
        <v>-0.17549999999999999</v>
      </c>
      <c r="D731" s="32">
        <f t="shared" si="34"/>
        <v>-17.549999999999997</v>
      </c>
      <c r="E731" s="31">
        <v>-21</v>
      </c>
      <c r="F731" s="31" t="s">
        <v>651</v>
      </c>
      <c r="G731" s="1"/>
    </row>
    <row r="732" spans="1:7" x14ac:dyDescent="0.25">
      <c r="A732" s="151">
        <v>-1.216</v>
      </c>
      <c r="B732" s="31">
        <f t="shared" si="33"/>
        <v>1</v>
      </c>
      <c r="C732" s="151">
        <v>-1.0943999999999998</v>
      </c>
      <c r="D732" s="32">
        <f t="shared" si="34"/>
        <v>-109.43999999999998</v>
      </c>
      <c r="E732" s="31">
        <v>-23</v>
      </c>
      <c r="F732" s="31" t="s">
        <v>651</v>
      </c>
      <c r="G732" s="1"/>
    </row>
    <row r="733" spans="1:7" x14ac:dyDescent="0.25">
      <c r="A733" s="151">
        <v>1.216</v>
      </c>
      <c r="B733" s="31">
        <f t="shared" si="33"/>
        <v>0</v>
      </c>
      <c r="C733" s="151">
        <v>1.0943999999999998</v>
      </c>
      <c r="D733" s="32">
        <f t="shared" si="34"/>
        <v>109.43999999999998</v>
      </c>
      <c r="E733" s="31">
        <v>23</v>
      </c>
      <c r="F733" s="31" t="s">
        <v>649</v>
      </c>
      <c r="G733" s="1"/>
    </row>
    <row r="734" spans="1:7" x14ac:dyDescent="0.25">
      <c r="A734" s="151">
        <v>0.28399999999999992</v>
      </c>
      <c r="B734" s="31">
        <f t="shared" si="33"/>
        <v>0</v>
      </c>
      <c r="C734" s="151">
        <v>0.11079999999999979</v>
      </c>
      <c r="D734" s="32">
        <f t="shared" si="34"/>
        <v>11.079999999999979</v>
      </c>
      <c r="E734" s="31">
        <v>25</v>
      </c>
      <c r="F734" s="31" t="s">
        <v>649</v>
      </c>
      <c r="G734" s="1"/>
    </row>
    <row r="735" spans="1:7" x14ac:dyDescent="0.25">
      <c r="A735" s="151">
        <v>-0.28399999999999992</v>
      </c>
      <c r="B735" s="31">
        <f t="shared" si="33"/>
        <v>1</v>
      </c>
      <c r="C735" s="151">
        <v>-0.11079999999999979</v>
      </c>
      <c r="D735" s="32">
        <f t="shared" si="34"/>
        <v>-11.079999999999979</v>
      </c>
      <c r="E735" s="31">
        <v>-25</v>
      </c>
      <c r="F735" s="31" t="s">
        <v>651</v>
      </c>
      <c r="G735" s="1"/>
    </row>
    <row r="736" spans="1:7" x14ac:dyDescent="0.25">
      <c r="A736" s="151">
        <v>-0.22300000000000003</v>
      </c>
      <c r="B736" s="31">
        <f t="shared" si="33"/>
        <v>0</v>
      </c>
      <c r="C736" s="151">
        <v>-0.26790000000000003</v>
      </c>
      <c r="D736" s="32">
        <f t="shared" si="34"/>
        <v>-26.790000000000003</v>
      </c>
      <c r="E736" s="31">
        <v>3</v>
      </c>
      <c r="F736" s="31" t="s">
        <v>649</v>
      </c>
      <c r="G736" s="1"/>
    </row>
    <row r="737" spans="1:7" x14ac:dyDescent="0.25">
      <c r="A737" s="151">
        <v>0.22300000000000003</v>
      </c>
      <c r="B737" s="31">
        <f t="shared" si="33"/>
        <v>1</v>
      </c>
      <c r="C737" s="151">
        <v>0.26790000000000003</v>
      </c>
      <c r="D737" s="32">
        <f t="shared" si="34"/>
        <v>26.790000000000003</v>
      </c>
      <c r="E737" s="31">
        <v>-3</v>
      </c>
      <c r="F737" s="31" t="s">
        <v>651</v>
      </c>
      <c r="G737" s="1"/>
    </row>
    <row r="738" spans="1:7" x14ac:dyDescent="0.25">
      <c r="A738" s="151">
        <v>-0.22999999999999995</v>
      </c>
      <c r="B738" s="31">
        <f t="shared" si="33"/>
        <v>1</v>
      </c>
      <c r="C738" s="151">
        <v>-0.1853999999999999</v>
      </c>
      <c r="D738" s="32">
        <f t="shared" si="34"/>
        <v>-18.539999999999988</v>
      </c>
      <c r="E738" s="31">
        <v>-4</v>
      </c>
      <c r="F738" s="31" t="s">
        <v>651</v>
      </c>
      <c r="G738" s="1"/>
    </row>
    <row r="739" spans="1:7" x14ac:dyDescent="0.25">
      <c r="A739" s="151">
        <v>0.22999999999999995</v>
      </c>
      <c r="B739" s="31">
        <f t="shared" si="33"/>
        <v>0</v>
      </c>
      <c r="C739" s="151">
        <v>0.1853999999999999</v>
      </c>
      <c r="D739" s="32">
        <f t="shared" si="34"/>
        <v>18.539999999999988</v>
      </c>
      <c r="E739" s="31">
        <v>4</v>
      </c>
      <c r="F739" s="31" t="s">
        <v>649</v>
      </c>
      <c r="G739" s="1"/>
    </row>
    <row r="740" spans="1:7" x14ac:dyDescent="0.25">
      <c r="A740" s="151">
        <v>6.3E-2</v>
      </c>
      <c r="B740" s="31">
        <f t="shared" si="33"/>
        <v>1</v>
      </c>
      <c r="C740" s="151">
        <v>0.11970000000000006</v>
      </c>
      <c r="D740" s="32">
        <f t="shared" si="34"/>
        <v>11.970000000000006</v>
      </c>
      <c r="E740" s="31">
        <v>-7</v>
      </c>
      <c r="F740" s="31" t="s">
        <v>651</v>
      </c>
      <c r="G740" s="1"/>
    </row>
    <row r="741" spans="1:7" x14ac:dyDescent="0.25">
      <c r="A741" s="151">
        <v>-6.3E-2</v>
      </c>
      <c r="B741" s="31">
        <f t="shared" si="33"/>
        <v>0</v>
      </c>
      <c r="C741" s="151">
        <v>-0.11970000000000006</v>
      </c>
      <c r="D741" s="32">
        <f t="shared" si="34"/>
        <v>-11.970000000000006</v>
      </c>
      <c r="E741" s="31">
        <v>7</v>
      </c>
      <c r="F741" s="31" t="s">
        <v>649</v>
      </c>
      <c r="G741" s="1"/>
    </row>
    <row r="742" spans="1:7" x14ac:dyDescent="0.25">
      <c r="A742" s="151">
        <v>-0.47299999999999998</v>
      </c>
      <c r="B742" s="31">
        <f t="shared" si="33"/>
        <v>1</v>
      </c>
      <c r="C742" s="151">
        <v>-0.37769999999999992</v>
      </c>
      <c r="D742" s="32">
        <f t="shared" si="34"/>
        <v>-37.769999999999996</v>
      </c>
      <c r="E742" s="31">
        <v>-3</v>
      </c>
      <c r="F742" s="31" t="s">
        <v>651</v>
      </c>
      <c r="G742" s="1"/>
    </row>
    <row r="743" spans="1:7" x14ac:dyDescent="0.25">
      <c r="A743" s="151">
        <v>0.47299999999999998</v>
      </c>
      <c r="B743" s="31">
        <f t="shared" si="33"/>
        <v>0</v>
      </c>
      <c r="C743" s="151">
        <v>0.37769999999999992</v>
      </c>
      <c r="D743" s="32">
        <f t="shared" si="34"/>
        <v>37.769999999999996</v>
      </c>
      <c r="E743" s="31">
        <v>3</v>
      </c>
      <c r="F743" s="31" t="s">
        <v>649</v>
      </c>
      <c r="G743" s="1"/>
    </row>
    <row r="744" spans="1:7" x14ac:dyDescent="0.25">
      <c r="A744" s="151">
        <v>-0.68499999999999994</v>
      </c>
      <c r="B744" s="31">
        <f t="shared" si="33"/>
        <v>0</v>
      </c>
      <c r="C744" s="151">
        <v>-0.75349999999999995</v>
      </c>
      <c r="D744" s="32">
        <f t="shared" si="34"/>
        <v>-75.349999999999994</v>
      </c>
      <c r="E744" s="31">
        <v>5</v>
      </c>
      <c r="F744" s="31" t="s">
        <v>649</v>
      </c>
      <c r="G744" s="1"/>
    </row>
    <row r="745" spans="1:7" x14ac:dyDescent="0.25">
      <c r="A745" s="151">
        <v>0.68499999999999994</v>
      </c>
      <c r="B745" s="31">
        <f t="shared" si="33"/>
        <v>1</v>
      </c>
      <c r="C745" s="151">
        <v>0.75349999999999995</v>
      </c>
      <c r="D745" s="32">
        <f t="shared" si="34"/>
        <v>75.349999999999994</v>
      </c>
      <c r="E745" s="31">
        <v>-5</v>
      </c>
      <c r="F745" s="31" t="s">
        <v>651</v>
      </c>
      <c r="G745" s="1"/>
    </row>
    <row r="746" spans="1:7" x14ac:dyDescent="0.25">
      <c r="A746" s="151">
        <v>0.24699999999999994</v>
      </c>
      <c r="B746" s="31">
        <f t="shared" si="33"/>
        <v>1</v>
      </c>
      <c r="C746" s="151">
        <v>0.36790000000000006</v>
      </c>
      <c r="D746" s="32">
        <f t="shared" si="34"/>
        <v>36.790000000000006</v>
      </c>
      <c r="E746" s="31">
        <v>6</v>
      </c>
      <c r="F746" s="31" t="s">
        <v>651</v>
      </c>
      <c r="G746" s="1"/>
    </row>
    <row r="747" spans="1:7" x14ac:dyDescent="0.25">
      <c r="A747" s="151">
        <v>-0.24699999999999994</v>
      </c>
      <c r="B747" s="31">
        <f t="shared" si="33"/>
        <v>0</v>
      </c>
      <c r="C747" s="151">
        <v>-0.36790000000000006</v>
      </c>
      <c r="D747" s="32">
        <f t="shared" si="34"/>
        <v>-36.790000000000006</v>
      </c>
      <c r="E747" s="31">
        <v>-6</v>
      </c>
      <c r="F747" s="31" t="s">
        <v>649</v>
      </c>
      <c r="G747" s="1"/>
    </row>
    <row r="748" spans="1:7" x14ac:dyDescent="0.25">
      <c r="A748" s="151">
        <v>-1.9000000000000003E-2</v>
      </c>
      <c r="B748" s="31">
        <f t="shared" si="33"/>
        <v>1</v>
      </c>
      <c r="C748" s="151">
        <v>-1.7099999999999997E-2</v>
      </c>
      <c r="D748" s="32">
        <f t="shared" si="34"/>
        <v>-1.7099999999999997</v>
      </c>
      <c r="E748" s="31">
        <v>6</v>
      </c>
      <c r="F748" s="31" t="s">
        <v>651</v>
      </c>
      <c r="G748" s="1"/>
    </row>
    <row r="749" spans="1:7" x14ac:dyDescent="0.25">
      <c r="A749" s="151">
        <v>1.9000000000000003E-2</v>
      </c>
      <c r="B749" s="31">
        <f t="shared" si="33"/>
        <v>0</v>
      </c>
      <c r="C749" s="151">
        <v>1.7099999999999997E-2</v>
      </c>
      <c r="D749" s="32">
        <f t="shared" si="34"/>
        <v>1.7099999999999997</v>
      </c>
      <c r="E749" s="31">
        <v>-6</v>
      </c>
      <c r="F749" s="31" t="s">
        <v>649</v>
      </c>
      <c r="G749" s="1"/>
    </row>
    <row r="750" spans="1:7" x14ac:dyDescent="0.25">
      <c r="A750" s="151">
        <v>5.1000000000000045E-2</v>
      </c>
      <c r="B750" s="31">
        <f t="shared" si="33"/>
        <v>1</v>
      </c>
      <c r="C750" s="151">
        <v>0.17550000000000021</v>
      </c>
      <c r="D750" s="32">
        <f t="shared" si="34"/>
        <v>17.550000000000022</v>
      </c>
      <c r="E750" s="31">
        <v>3</v>
      </c>
      <c r="F750" s="31" t="s">
        <v>651</v>
      </c>
      <c r="G750" s="1"/>
    </row>
    <row r="751" spans="1:7" x14ac:dyDescent="0.25">
      <c r="A751" s="151">
        <v>-5.1000000000000045E-2</v>
      </c>
      <c r="B751" s="31">
        <f t="shared" si="33"/>
        <v>0</v>
      </c>
      <c r="C751" s="151">
        <v>-0.17550000000000021</v>
      </c>
      <c r="D751" s="32">
        <f t="shared" si="34"/>
        <v>-17.550000000000022</v>
      </c>
      <c r="E751" s="31">
        <v>-3</v>
      </c>
      <c r="F751" s="31" t="s">
        <v>649</v>
      </c>
      <c r="G751" s="1"/>
    </row>
    <row r="752" spans="1:7" x14ac:dyDescent="0.25">
      <c r="A752" s="151">
        <v>0.24399999999999999</v>
      </c>
      <c r="B752" s="31">
        <f t="shared" si="33"/>
        <v>0</v>
      </c>
      <c r="C752" s="151">
        <v>0.19619999999999996</v>
      </c>
      <c r="D752" s="32">
        <f t="shared" si="34"/>
        <v>19.619999999999997</v>
      </c>
      <c r="E752" s="31">
        <v>-31</v>
      </c>
      <c r="F752" s="31" t="s">
        <v>649</v>
      </c>
      <c r="G752" s="1"/>
    </row>
    <row r="753" spans="1:7" x14ac:dyDescent="0.25">
      <c r="A753" s="151">
        <v>-0.24399999999999999</v>
      </c>
      <c r="B753" s="31">
        <f t="shared" si="33"/>
        <v>1</v>
      </c>
      <c r="C753" s="151">
        <v>-0.19619999999999996</v>
      </c>
      <c r="D753" s="32">
        <f t="shared" si="34"/>
        <v>-19.619999999999997</v>
      </c>
      <c r="E753" s="31">
        <v>31</v>
      </c>
      <c r="F753" s="31" t="s">
        <v>651</v>
      </c>
      <c r="G753" s="1"/>
    </row>
    <row r="754" spans="1:7" x14ac:dyDescent="0.25">
      <c r="A754" s="151">
        <v>0.26100000000000001</v>
      </c>
      <c r="B754" s="31">
        <f t="shared" si="33"/>
        <v>1</v>
      </c>
      <c r="C754" s="151">
        <v>0.28710000000000002</v>
      </c>
      <c r="D754" s="32">
        <f t="shared" si="34"/>
        <v>28.71</v>
      </c>
      <c r="E754" s="31">
        <v>1</v>
      </c>
      <c r="F754" s="31" t="s">
        <v>651</v>
      </c>
      <c r="G754" s="1"/>
    </row>
    <row r="755" spans="1:7" x14ac:dyDescent="0.25">
      <c r="A755" s="151">
        <v>-0.26100000000000001</v>
      </c>
      <c r="B755" s="31">
        <f t="shared" si="33"/>
        <v>0</v>
      </c>
      <c r="C755" s="151">
        <v>-0.28710000000000002</v>
      </c>
      <c r="D755" s="32">
        <f t="shared" si="34"/>
        <v>-28.71</v>
      </c>
      <c r="E755" s="31">
        <v>-1</v>
      </c>
      <c r="F755" s="31" t="s">
        <v>649</v>
      </c>
      <c r="G755" s="1"/>
    </row>
    <row r="756" spans="1:7" x14ac:dyDescent="0.25">
      <c r="A756" s="151">
        <v>0.6</v>
      </c>
      <c r="B756" s="31">
        <f t="shared" si="33"/>
        <v>0</v>
      </c>
      <c r="C756" s="151">
        <v>0.53999999999999992</v>
      </c>
      <c r="D756" s="32">
        <f t="shared" si="34"/>
        <v>53.999999999999993</v>
      </c>
      <c r="E756" s="31">
        <v>7</v>
      </c>
      <c r="F756" s="31" t="s">
        <v>649</v>
      </c>
      <c r="G756" s="1"/>
    </row>
    <row r="757" spans="1:7" x14ac:dyDescent="0.25">
      <c r="A757" s="151">
        <v>-0.6</v>
      </c>
      <c r="B757" s="31">
        <f t="shared" si="33"/>
        <v>1</v>
      </c>
      <c r="C757" s="151">
        <v>-0.53999999999999992</v>
      </c>
      <c r="D757" s="32">
        <f t="shared" si="34"/>
        <v>-53.999999999999993</v>
      </c>
      <c r="E757" s="31">
        <v>-7</v>
      </c>
      <c r="F757" s="31" t="s">
        <v>651</v>
      </c>
      <c r="G757" s="1"/>
    </row>
    <row r="758" spans="1:7" x14ac:dyDescent="0.25">
      <c r="A758" s="151">
        <v>-0.23799999999999999</v>
      </c>
      <c r="B758" s="31">
        <f t="shared" si="33"/>
        <v>0</v>
      </c>
      <c r="C758" s="151">
        <v>-0.26180000000000003</v>
      </c>
      <c r="D758" s="32">
        <f t="shared" si="34"/>
        <v>-26.180000000000003</v>
      </c>
      <c r="E758" s="31">
        <v>-6</v>
      </c>
      <c r="F758" s="31" t="s">
        <v>649</v>
      </c>
      <c r="G758" s="1"/>
    </row>
    <row r="759" spans="1:7" x14ac:dyDescent="0.25">
      <c r="A759" s="151">
        <v>0.23799999999999999</v>
      </c>
      <c r="B759" s="31">
        <f t="shared" si="33"/>
        <v>1</v>
      </c>
      <c r="C759" s="151">
        <v>0.26180000000000003</v>
      </c>
      <c r="D759" s="32">
        <f t="shared" si="34"/>
        <v>26.180000000000003</v>
      </c>
      <c r="E759" s="31">
        <v>6</v>
      </c>
      <c r="F759" s="31" t="s">
        <v>651</v>
      </c>
      <c r="G759" s="1"/>
    </row>
    <row r="760" spans="1:7" x14ac:dyDescent="0.25">
      <c r="A760" s="151">
        <v>6.1000000000000013E-2</v>
      </c>
      <c r="B760" s="31">
        <f t="shared" si="33"/>
        <v>0</v>
      </c>
      <c r="C760" s="151">
        <v>4.8500000000000008E-2</v>
      </c>
      <c r="D760" s="32">
        <f t="shared" si="34"/>
        <v>4.8500000000000005</v>
      </c>
      <c r="E760" s="31">
        <v>1</v>
      </c>
      <c r="F760" s="31" t="s">
        <v>649</v>
      </c>
      <c r="G760" s="1"/>
    </row>
    <row r="761" spans="1:7" x14ac:dyDescent="0.25">
      <c r="A761" s="151">
        <v>-6.1000000000000013E-2</v>
      </c>
      <c r="B761" s="31">
        <f t="shared" si="33"/>
        <v>1</v>
      </c>
      <c r="C761" s="151">
        <v>-4.8500000000000008E-2</v>
      </c>
      <c r="D761" s="32">
        <f t="shared" si="34"/>
        <v>-4.8500000000000005</v>
      </c>
      <c r="E761" s="31">
        <v>-1</v>
      </c>
      <c r="F761" s="31" t="s">
        <v>651</v>
      </c>
      <c r="G761" s="1"/>
    </row>
    <row r="762" spans="1:7" x14ac:dyDescent="0.25">
      <c r="A762" s="151">
        <v>0.1</v>
      </c>
      <c r="B762" s="31">
        <f t="shared" si="33"/>
        <v>0</v>
      </c>
      <c r="C762" s="151">
        <v>0.09</v>
      </c>
      <c r="D762" s="32">
        <f t="shared" si="34"/>
        <v>9</v>
      </c>
      <c r="E762" s="31">
        <v>-21</v>
      </c>
      <c r="F762" s="31" t="s">
        <v>649</v>
      </c>
      <c r="G762" s="1"/>
    </row>
    <row r="763" spans="1:7" x14ac:dyDescent="0.25">
      <c r="A763" s="151">
        <v>-0.1</v>
      </c>
      <c r="B763" s="31">
        <f t="shared" si="33"/>
        <v>1</v>
      </c>
      <c r="C763" s="151">
        <v>-0.09</v>
      </c>
      <c r="D763" s="32">
        <f t="shared" si="34"/>
        <v>-9</v>
      </c>
      <c r="E763" s="31">
        <v>21</v>
      </c>
      <c r="F763" s="31" t="s">
        <v>651</v>
      </c>
      <c r="G763" s="1"/>
    </row>
    <row r="764" spans="1:7" x14ac:dyDescent="0.25">
      <c r="A764" s="151">
        <v>0.21700000000000003</v>
      </c>
      <c r="B764" s="31">
        <f t="shared" si="33"/>
        <v>0</v>
      </c>
      <c r="C764" s="151">
        <v>0.1895</v>
      </c>
      <c r="D764" s="32">
        <f t="shared" si="34"/>
        <v>18.95</v>
      </c>
      <c r="E764" s="31">
        <v>-3</v>
      </c>
      <c r="F764" s="31" t="s">
        <v>649</v>
      </c>
      <c r="G764" s="1"/>
    </row>
    <row r="765" spans="1:7" x14ac:dyDescent="0.25">
      <c r="A765" s="151">
        <v>-0.21700000000000003</v>
      </c>
      <c r="B765" s="31">
        <f t="shared" si="33"/>
        <v>1</v>
      </c>
      <c r="C765" s="151">
        <v>-0.1895</v>
      </c>
      <c r="D765" s="32">
        <f t="shared" si="34"/>
        <v>-18.95</v>
      </c>
      <c r="E765" s="31">
        <v>3</v>
      </c>
      <c r="F765" s="31" t="s">
        <v>651</v>
      </c>
      <c r="G765" s="1"/>
    </row>
    <row r="766" spans="1:7" x14ac:dyDescent="0.25">
      <c r="A766" s="151">
        <v>0.19799999999999998</v>
      </c>
      <c r="B766" s="31">
        <f t="shared" si="33"/>
        <v>0</v>
      </c>
      <c r="C766" s="151">
        <v>0.13059999999999994</v>
      </c>
      <c r="D766" s="32">
        <f t="shared" si="34"/>
        <v>13.059999999999993</v>
      </c>
      <c r="E766" s="31">
        <v>2</v>
      </c>
      <c r="F766" s="31" t="s">
        <v>649</v>
      </c>
      <c r="G766" s="1"/>
    </row>
    <row r="767" spans="1:7" x14ac:dyDescent="0.25">
      <c r="A767" s="151">
        <v>-0.19799999999999998</v>
      </c>
      <c r="B767" s="31">
        <f t="shared" si="33"/>
        <v>1</v>
      </c>
      <c r="C767" s="151">
        <v>-0.13059999999999994</v>
      </c>
      <c r="D767" s="32">
        <f t="shared" si="34"/>
        <v>-13.059999999999993</v>
      </c>
      <c r="E767" s="31">
        <v>-2</v>
      </c>
      <c r="F767" s="31" t="s">
        <v>651</v>
      </c>
      <c r="G767" s="1"/>
    </row>
    <row r="768" spans="1:7" x14ac:dyDescent="0.25">
      <c r="A768" s="151">
        <v>-0.39900000000000002</v>
      </c>
      <c r="B768" s="31">
        <f t="shared" si="33"/>
        <v>0</v>
      </c>
      <c r="C768" s="151">
        <v>-0.43890000000000007</v>
      </c>
      <c r="D768" s="32">
        <f t="shared" si="34"/>
        <v>-43.890000000000008</v>
      </c>
      <c r="E768" s="31">
        <v>-4</v>
      </c>
      <c r="F768" s="31" t="s">
        <v>649</v>
      </c>
      <c r="G768" s="1"/>
    </row>
    <row r="769" spans="1:7" x14ac:dyDescent="0.25">
      <c r="A769" s="151">
        <v>0.39900000000000002</v>
      </c>
      <c r="B769" s="31">
        <f t="shared" si="33"/>
        <v>1</v>
      </c>
      <c r="C769" s="151">
        <v>0.43890000000000007</v>
      </c>
      <c r="D769" s="32">
        <f t="shared" si="34"/>
        <v>43.890000000000008</v>
      </c>
      <c r="E769" s="31">
        <v>4</v>
      </c>
      <c r="F769" s="31" t="s">
        <v>651</v>
      </c>
      <c r="G769" s="1"/>
    </row>
    <row r="770" spans="1:7" x14ac:dyDescent="0.25">
      <c r="A770" s="151">
        <v>-0.54900000000000004</v>
      </c>
      <c r="B770" s="31">
        <f t="shared" si="33"/>
        <v>1</v>
      </c>
      <c r="C770" s="151">
        <v>-0.49409999999999998</v>
      </c>
      <c r="D770" s="32">
        <f t="shared" si="34"/>
        <v>-49.41</v>
      </c>
      <c r="E770" s="31">
        <v>2</v>
      </c>
      <c r="F770" s="31" t="s">
        <v>651</v>
      </c>
      <c r="G770" s="1"/>
    </row>
    <row r="771" spans="1:7" x14ac:dyDescent="0.25">
      <c r="A771" s="151">
        <v>0.54900000000000004</v>
      </c>
      <c r="B771" s="31">
        <f t="shared" ref="B771:B834" si="35">IF(F771="H",1,0)</f>
        <v>0</v>
      </c>
      <c r="C771" s="151">
        <v>0.49409999999999998</v>
      </c>
      <c r="D771" s="32">
        <f t="shared" ref="D771:D834" si="36">C771*100</f>
        <v>49.41</v>
      </c>
      <c r="E771" s="31">
        <v>-2</v>
      </c>
      <c r="F771" s="31" t="s">
        <v>649</v>
      </c>
      <c r="G771" s="1"/>
    </row>
    <row r="772" spans="1:7" x14ac:dyDescent="0.25">
      <c r="A772" s="151">
        <v>2.1000000000000019E-2</v>
      </c>
      <c r="B772" s="31">
        <f t="shared" si="35"/>
        <v>1</v>
      </c>
      <c r="C772" s="151">
        <v>6.6100000000000075E-2</v>
      </c>
      <c r="D772" s="32">
        <f t="shared" si="36"/>
        <v>6.6100000000000074</v>
      </c>
      <c r="E772" s="31">
        <v>-6</v>
      </c>
      <c r="F772" s="31" t="s">
        <v>651</v>
      </c>
      <c r="G772" s="1"/>
    </row>
    <row r="773" spans="1:7" x14ac:dyDescent="0.25">
      <c r="A773" s="151">
        <v>-2.1000000000000019E-2</v>
      </c>
      <c r="B773" s="31">
        <f t="shared" si="35"/>
        <v>0</v>
      </c>
      <c r="C773" s="151">
        <v>-6.6100000000000075E-2</v>
      </c>
      <c r="D773" s="32">
        <f t="shared" si="36"/>
        <v>-6.6100000000000074</v>
      </c>
      <c r="E773" s="31">
        <v>6</v>
      </c>
      <c r="F773" s="31" t="s">
        <v>649</v>
      </c>
      <c r="G773" s="1"/>
    </row>
    <row r="774" spans="1:7" x14ac:dyDescent="0.25">
      <c r="A774" s="151">
        <v>-6.8000000000000005E-2</v>
      </c>
      <c r="B774" s="31">
        <f t="shared" si="35"/>
        <v>1</v>
      </c>
      <c r="C774" s="151">
        <v>-5.2999999999999992E-2</v>
      </c>
      <c r="D774" s="32">
        <f t="shared" si="36"/>
        <v>-5.2999999999999989</v>
      </c>
      <c r="E774" s="31">
        <v>17</v>
      </c>
      <c r="F774" s="31" t="s">
        <v>651</v>
      </c>
      <c r="G774" s="1"/>
    </row>
    <row r="775" spans="1:7" x14ac:dyDescent="0.25">
      <c r="A775" s="151">
        <v>6.8000000000000005E-2</v>
      </c>
      <c r="B775" s="31">
        <f t="shared" si="35"/>
        <v>0</v>
      </c>
      <c r="C775" s="151">
        <v>5.2999999999999992E-2</v>
      </c>
      <c r="D775" s="32">
        <f t="shared" si="36"/>
        <v>5.2999999999999989</v>
      </c>
      <c r="E775" s="31">
        <v>-17</v>
      </c>
      <c r="F775" s="31" t="s">
        <v>649</v>
      </c>
      <c r="G775" s="1"/>
    </row>
    <row r="776" spans="1:7" x14ac:dyDescent="0.25">
      <c r="A776" s="151">
        <v>0.42400000000000004</v>
      </c>
      <c r="B776" s="31">
        <f t="shared" si="35"/>
        <v>0</v>
      </c>
      <c r="C776" s="151">
        <v>0.38159999999999999</v>
      </c>
      <c r="D776" s="32">
        <f t="shared" si="36"/>
        <v>38.159999999999997</v>
      </c>
      <c r="E776" s="31">
        <v>10</v>
      </c>
      <c r="F776" s="31" t="s">
        <v>649</v>
      </c>
      <c r="G776" s="1"/>
    </row>
    <row r="777" spans="1:7" x14ac:dyDescent="0.25">
      <c r="A777" s="151">
        <v>-0.42400000000000004</v>
      </c>
      <c r="B777" s="31">
        <f t="shared" si="35"/>
        <v>1</v>
      </c>
      <c r="C777" s="151">
        <v>-0.38159999999999999</v>
      </c>
      <c r="D777" s="32">
        <f t="shared" si="36"/>
        <v>-38.159999999999997</v>
      </c>
      <c r="E777" s="31">
        <v>-10</v>
      </c>
      <c r="F777" s="31" t="s">
        <v>651</v>
      </c>
      <c r="G777" s="1"/>
    </row>
    <row r="778" spans="1:7" x14ac:dyDescent="0.25">
      <c r="A778" s="151">
        <v>-0.189</v>
      </c>
      <c r="B778" s="31">
        <f t="shared" si="35"/>
        <v>0</v>
      </c>
      <c r="C778" s="151">
        <v>-0.20790000000000003</v>
      </c>
      <c r="D778" s="32">
        <f t="shared" si="36"/>
        <v>-20.790000000000003</v>
      </c>
      <c r="E778" s="31">
        <v>1</v>
      </c>
      <c r="F778" s="31" t="s">
        <v>649</v>
      </c>
      <c r="G778" s="1"/>
    </row>
    <row r="779" spans="1:7" x14ac:dyDescent="0.25">
      <c r="A779" s="151">
        <v>0.189</v>
      </c>
      <c r="B779" s="31">
        <f t="shared" si="35"/>
        <v>1</v>
      </c>
      <c r="C779" s="151">
        <v>0.20790000000000003</v>
      </c>
      <c r="D779" s="32">
        <f t="shared" si="36"/>
        <v>20.790000000000003</v>
      </c>
      <c r="E779" s="31">
        <v>-1</v>
      </c>
      <c r="F779" s="31" t="s">
        <v>651</v>
      </c>
      <c r="G779" s="1"/>
    </row>
    <row r="780" spans="1:7" x14ac:dyDescent="0.25">
      <c r="A780" s="151">
        <v>0.35299999999999998</v>
      </c>
      <c r="B780" s="31">
        <f t="shared" si="35"/>
        <v>1</v>
      </c>
      <c r="C780" s="151">
        <v>0.38829999999999998</v>
      </c>
      <c r="D780" s="32">
        <f t="shared" si="36"/>
        <v>38.83</v>
      </c>
      <c r="E780" s="31">
        <v>28</v>
      </c>
      <c r="F780" s="31" t="s">
        <v>651</v>
      </c>
      <c r="G780" s="1"/>
    </row>
    <row r="781" spans="1:7" x14ac:dyDescent="0.25">
      <c r="A781" s="151">
        <v>-0.35299999999999998</v>
      </c>
      <c r="B781" s="31">
        <f t="shared" si="35"/>
        <v>0</v>
      </c>
      <c r="C781" s="151">
        <v>-0.38829999999999998</v>
      </c>
      <c r="D781" s="32">
        <f t="shared" si="36"/>
        <v>-38.83</v>
      </c>
      <c r="E781" s="31">
        <v>-28</v>
      </c>
      <c r="F781" s="31" t="s">
        <v>649</v>
      </c>
      <c r="G781" s="1"/>
    </row>
    <row r="782" spans="1:7" x14ac:dyDescent="0.25">
      <c r="A782" s="151">
        <v>0.255</v>
      </c>
      <c r="B782" s="31">
        <f t="shared" si="35"/>
        <v>1</v>
      </c>
      <c r="C782" s="151">
        <v>0.28050000000000003</v>
      </c>
      <c r="D782" s="32">
        <f t="shared" si="36"/>
        <v>28.050000000000004</v>
      </c>
      <c r="E782" s="31">
        <v>17</v>
      </c>
      <c r="F782" s="31" t="s">
        <v>651</v>
      </c>
      <c r="G782" s="1"/>
    </row>
    <row r="783" spans="1:7" x14ac:dyDescent="0.25">
      <c r="A783" s="151">
        <v>-0.255</v>
      </c>
      <c r="B783" s="31">
        <f t="shared" si="35"/>
        <v>0</v>
      </c>
      <c r="C783" s="151">
        <v>-0.28050000000000003</v>
      </c>
      <c r="D783" s="32">
        <f t="shared" si="36"/>
        <v>-28.050000000000004</v>
      </c>
      <c r="E783" s="31">
        <v>-17</v>
      </c>
      <c r="F783" s="31" t="s">
        <v>649</v>
      </c>
      <c r="G783" s="1"/>
    </row>
    <row r="784" spans="1:7" x14ac:dyDescent="0.25">
      <c r="A784" s="151">
        <v>2.0000000000000018E-2</v>
      </c>
      <c r="B784" s="31">
        <f t="shared" si="35"/>
        <v>0</v>
      </c>
      <c r="C784" s="151">
        <v>-5.2000000000000046E-2</v>
      </c>
      <c r="D784" s="32">
        <f t="shared" si="36"/>
        <v>-5.2000000000000046</v>
      </c>
      <c r="E784" s="31">
        <v>-4</v>
      </c>
      <c r="F784" s="31" t="s">
        <v>649</v>
      </c>
      <c r="G784" s="1"/>
    </row>
    <row r="785" spans="1:7" x14ac:dyDescent="0.25">
      <c r="A785" s="151">
        <v>-2.0000000000000018E-2</v>
      </c>
      <c r="B785" s="31">
        <f t="shared" si="35"/>
        <v>1</v>
      </c>
      <c r="C785" s="151">
        <v>5.2000000000000046E-2</v>
      </c>
      <c r="D785" s="32">
        <f t="shared" si="36"/>
        <v>5.2000000000000046</v>
      </c>
      <c r="E785" s="31">
        <v>4</v>
      </c>
      <c r="F785" s="31" t="s">
        <v>651</v>
      </c>
      <c r="G785" s="1"/>
    </row>
    <row r="786" spans="1:7" x14ac:dyDescent="0.25">
      <c r="A786" s="151">
        <v>0.10599999999999998</v>
      </c>
      <c r="B786" s="31">
        <f t="shared" si="35"/>
        <v>1</v>
      </c>
      <c r="C786" s="151">
        <v>0.13020000000000001</v>
      </c>
      <c r="D786" s="32">
        <f t="shared" si="36"/>
        <v>13.020000000000001</v>
      </c>
      <c r="E786" s="31">
        <v>-7</v>
      </c>
      <c r="F786" s="31" t="s">
        <v>651</v>
      </c>
      <c r="G786" s="1"/>
    </row>
    <row r="787" spans="1:7" x14ac:dyDescent="0.25">
      <c r="A787" s="151">
        <v>-0.10599999999999998</v>
      </c>
      <c r="B787" s="31">
        <f t="shared" si="35"/>
        <v>0</v>
      </c>
      <c r="C787" s="151">
        <v>-0.13020000000000001</v>
      </c>
      <c r="D787" s="32">
        <f t="shared" si="36"/>
        <v>-13.020000000000001</v>
      </c>
      <c r="E787" s="31">
        <v>7</v>
      </c>
      <c r="F787" s="31" t="s">
        <v>649</v>
      </c>
      <c r="G787" s="1"/>
    </row>
    <row r="788" spans="1:7" x14ac:dyDescent="0.25">
      <c r="A788" s="151">
        <v>0.22900000000000009</v>
      </c>
      <c r="B788" s="31">
        <f t="shared" si="35"/>
        <v>0</v>
      </c>
      <c r="C788" s="151">
        <v>0.14049999999999996</v>
      </c>
      <c r="D788" s="32">
        <f t="shared" si="36"/>
        <v>14.049999999999995</v>
      </c>
      <c r="E788" s="31">
        <v>-25</v>
      </c>
      <c r="F788" s="31" t="s">
        <v>649</v>
      </c>
      <c r="G788" s="1"/>
    </row>
    <row r="789" spans="1:7" x14ac:dyDescent="0.25">
      <c r="A789" s="151">
        <v>-0.22900000000000009</v>
      </c>
      <c r="B789" s="31">
        <f t="shared" si="35"/>
        <v>1</v>
      </c>
      <c r="C789" s="151">
        <v>-0.14049999999999996</v>
      </c>
      <c r="D789" s="32">
        <f t="shared" si="36"/>
        <v>-14.049999999999995</v>
      </c>
      <c r="E789" s="31">
        <v>25</v>
      </c>
      <c r="F789" s="31" t="s">
        <v>651</v>
      </c>
      <c r="G789" s="1"/>
    </row>
    <row r="790" spans="1:7" x14ac:dyDescent="0.25">
      <c r="A790" s="151">
        <v>-0.14699999999999996</v>
      </c>
      <c r="B790" s="31">
        <f t="shared" si="35"/>
        <v>1</v>
      </c>
      <c r="C790" s="151">
        <v>-7.5699999999999878E-2</v>
      </c>
      <c r="D790" s="32">
        <f t="shared" si="36"/>
        <v>-7.5699999999999878</v>
      </c>
      <c r="E790" s="31">
        <v>-19</v>
      </c>
      <c r="F790" s="31" t="s">
        <v>651</v>
      </c>
      <c r="G790" s="1"/>
    </row>
    <row r="791" spans="1:7" x14ac:dyDescent="0.25">
      <c r="A791" s="151">
        <v>0.14699999999999996</v>
      </c>
      <c r="B791" s="31">
        <f t="shared" si="35"/>
        <v>0</v>
      </c>
      <c r="C791" s="151">
        <v>7.5699999999999878E-2</v>
      </c>
      <c r="D791" s="32">
        <f t="shared" si="36"/>
        <v>7.5699999999999878</v>
      </c>
      <c r="E791" s="31">
        <v>19</v>
      </c>
      <c r="F791" s="31" t="s">
        <v>649</v>
      </c>
      <c r="G791" s="1"/>
    </row>
    <row r="792" spans="1:7" x14ac:dyDescent="0.25">
      <c r="A792" s="151">
        <v>0.33200000000000002</v>
      </c>
      <c r="B792" s="31">
        <f t="shared" si="35"/>
        <v>0</v>
      </c>
      <c r="C792" s="151">
        <v>0.26119999999999999</v>
      </c>
      <c r="D792" s="32">
        <f t="shared" si="36"/>
        <v>26.119999999999997</v>
      </c>
      <c r="E792" s="31">
        <v>-13</v>
      </c>
      <c r="F792" s="31" t="s">
        <v>649</v>
      </c>
      <c r="G792" s="1"/>
    </row>
    <row r="793" spans="1:7" x14ac:dyDescent="0.25">
      <c r="A793" s="151">
        <v>-0.33200000000000002</v>
      </c>
      <c r="B793" s="31">
        <f t="shared" si="35"/>
        <v>1</v>
      </c>
      <c r="C793" s="151">
        <v>-0.26119999999999999</v>
      </c>
      <c r="D793" s="32">
        <f t="shared" si="36"/>
        <v>-26.119999999999997</v>
      </c>
      <c r="E793" s="31">
        <v>13</v>
      </c>
      <c r="F793" s="31" t="s">
        <v>651</v>
      </c>
      <c r="G793" s="1"/>
    </row>
    <row r="794" spans="1:7" x14ac:dyDescent="0.25">
      <c r="A794" s="151">
        <v>7.9999999999999988E-2</v>
      </c>
      <c r="B794" s="31">
        <f t="shared" si="35"/>
        <v>1</v>
      </c>
      <c r="C794" s="151">
        <v>0.12100000000000002</v>
      </c>
      <c r="D794" s="32">
        <f t="shared" si="36"/>
        <v>12.100000000000003</v>
      </c>
      <c r="E794" s="31">
        <v>26</v>
      </c>
      <c r="F794" s="31" t="s">
        <v>651</v>
      </c>
      <c r="G794" s="1"/>
    </row>
    <row r="795" spans="1:7" x14ac:dyDescent="0.25">
      <c r="A795" s="151">
        <v>-7.9999999999999988E-2</v>
      </c>
      <c r="B795" s="31">
        <f t="shared" si="35"/>
        <v>0</v>
      </c>
      <c r="C795" s="151">
        <v>-0.12100000000000002</v>
      </c>
      <c r="D795" s="32">
        <f t="shared" si="36"/>
        <v>-12.100000000000003</v>
      </c>
      <c r="E795" s="31">
        <v>-26</v>
      </c>
      <c r="F795" s="31" t="s">
        <v>649</v>
      </c>
      <c r="G795" s="1"/>
    </row>
    <row r="796" spans="1:7" x14ac:dyDescent="0.25">
      <c r="A796" s="151">
        <v>0.47499999999999998</v>
      </c>
      <c r="B796" s="31">
        <f t="shared" si="35"/>
        <v>0</v>
      </c>
      <c r="C796" s="151">
        <v>0.47499999999999998</v>
      </c>
      <c r="D796" s="32">
        <f t="shared" si="36"/>
        <v>47.5</v>
      </c>
      <c r="E796" s="31">
        <v>6</v>
      </c>
      <c r="F796" s="31" t="s">
        <v>653</v>
      </c>
      <c r="G796" s="1"/>
    </row>
    <row r="797" spans="1:7" x14ac:dyDescent="0.25">
      <c r="A797" s="151">
        <v>-0.47499999999999998</v>
      </c>
      <c r="B797" s="31">
        <f t="shared" si="35"/>
        <v>0</v>
      </c>
      <c r="C797" s="151">
        <v>-0.47499999999999998</v>
      </c>
      <c r="D797" s="32">
        <f t="shared" si="36"/>
        <v>-47.5</v>
      </c>
      <c r="E797" s="31">
        <v>-6</v>
      </c>
      <c r="F797" s="31" t="s">
        <v>653</v>
      </c>
      <c r="G797" s="1"/>
    </row>
    <row r="798" spans="1:7" x14ac:dyDescent="0.25">
      <c r="A798" s="151">
        <v>-9.5000000000000029E-2</v>
      </c>
      <c r="B798" s="31">
        <f t="shared" si="35"/>
        <v>0</v>
      </c>
      <c r="C798" s="151">
        <v>-0.15930000000000008</v>
      </c>
      <c r="D798" s="32">
        <f t="shared" si="36"/>
        <v>-15.930000000000009</v>
      </c>
      <c r="E798" s="31">
        <v>5</v>
      </c>
      <c r="F798" s="31" t="s">
        <v>649</v>
      </c>
      <c r="G798" s="1"/>
    </row>
    <row r="799" spans="1:7" x14ac:dyDescent="0.25">
      <c r="A799" s="151">
        <v>9.5000000000000029E-2</v>
      </c>
      <c r="B799" s="31">
        <f t="shared" si="35"/>
        <v>1</v>
      </c>
      <c r="C799" s="151">
        <v>0.15930000000000008</v>
      </c>
      <c r="D799" s="32">
        <f t="shared" si="36"/>
        <v>15.930000000000009</v>
      </c>
      <c r="E799" s="31">
        <v>-5</v>
      </c>
      <c r="F799" s="31" t="s">
        <v>651</v>
      </c>
      <c r="G799" s="1"/>
    </row>
    <row r="800" spans="1:7" x14ac:dyDescent="0.25">
      <c r="A800" s="151">
        <v>-0.40400000000000003</v>
      </c>
      <c r="B800" s="31">
        <f t="shared" si="35"/>
        <v>1</v>
      </c>
      <c r="C800" s="151">
        <v>-0.36359999999999998</v>
      </c>
      <c r="D800" s="32">
        <f t="shared" si="36"/>
        <v>-36.36</v>
      </c>
      <c r="E800" s="31">
        <v>3</v>
      </c>
      <c r="F800" s="31" t="s">
        <v>651</v>
      </c>
      <c r="G800" s="1"/>
    </row>
    <row r="801" spans="1:7" x14ac:dyDescent="0.25">
      <c r="A801" s="151">
        <v>0.40400000000000003</v>
      </c>
      <c r="B801" s="31">
        <f t="shared" si="35"/>
        <v>0</v>
      </c>
      <c r="C801" s="151">
        <v>0.36359999999999998</v>
      </c>
      <c r="D801" s="32">
        <f t="shared" si="36"/>
        <v>36.36</v>
      </c>
      <c r="E801" s="31">
        <v>-3</v>
      </c>
      <c r="F801" s="31" t="s">
        <v>649</v>
      </c>
      <c r="G801" s="1"/>
    </row>
    <row r="802" spans="1:7" x14ac:dyDescent="0.25">
      <c r="A802" s="151">
        <v>-9.600000000000003E-2</v>
      </c>
      <c r="B802" s="31">
        <f t="shared" si="35"/>
        <v>1</v>
      </c>
      <c r="C802" s="151">
        <v>-6.4000000000000001E-2</v>
      </c>
      <c r="D802" s="32">
        <f t="shared" si="36"/>
        <v>-6.4</v>
      </c>
      <c r="E802" s="31">
        <v>3</v>
      </c>
      <c r="F802" s="31" t="s">
        <v>651</v>
      </c>
      <c r="G802" s="1"/>
    </row>
    <row r="803" spans="1:7" x14ac:dyDescent="0.25">
      <c r="A803" s="151">
        <v>9.600000000000003E-2</v>
      </c>
      <c r="B803" s="31">
        <f t="shared" si="35"/>
        <v>0</v>
      </c>
      <c r="C803" s="151">
        <v>6.4000000000000001E-2</v>
      </c>
      <c r="D803" s="32">
        <f t="shared" si="36"/>
        <v>6.4</v>
      </c>
      <c r="E803" s="31">
        <v>-3</v>
      </c>
      <c r="F803" s="31" t="s">
        <v>649</v>
      </c>
      <c r="G803" s="1"/>
    </row>
    <row r="804" spans="1:7" x14ac:dyDescent="0.25">
      <c r="A804" s="151">
        <v>0.30899999999999994</v>
      </c>
      <c r="B804" s="31">
        <f t="shared" si="35"/>
        <v>0</v>
      </c>
      <c r="C804" s="151">
        <v>0.26329999999999987</v>
      </c>
      <c r="D804" s="32">
        <f t="shared" si="36"/>
        <v>26.329999999999988</v>
      </c>
      <c r="E804" s="31">
        <v>3</v>
      </c>
      <c r="F804" s="31" t="s">
        <v>649</v>
      </c>
      <c r="G804" s="1"/>
    </row>
    <row r="805" spans="1:7" x14ac:dyDescent="0.25">
      <c r="A805" s="151">
        <v>-0.30899999999999994</v>
      </c>
      <c r="B805" s="31">
        <f t="shared" si="35"/>
        <v>1</v>
      </c>
      <c r="C805" s="151">
        <v>-0.26329999999999987</v>
      </c>
      <c r="D805" s="32">
        <f t="shared" si="36"/>
        <v>-26.329999999999988</v>
      </c>
      <c r="E805" s="31">
        <v>-3</v>
      </c>
      <c r="F805" s="31" t="s">
        <v>651</v>
      </c>
      <c r="G805" s="1"/>
    </row>
    <row r="806" spans="1:7" x14ac:dyDescent="0.25">
      <c r="A806" s="151">
        <v>0.42200000000000004</v>
      </c>
      <c r="B806" s="31">
        <f t="shared" si="35"/>
        <v>1</v>
      </c>
      <c r="C806" s="151">
        <v>0.46420000000000006</v>
      </c>
      <c r="D806" s="32">
        <f t="shared" si="36"/>
        <v>46.420000000000009</v>
      </c>
      <c r="E806" s="31">
        <v>21</v>
      </c>
      <c r="F806" s="31" t="s">
        <v>651</v>
      </c>
      <c r="G806" s="1"/>
    </row>
    <row r="807" spans="1:7" x14ac:dyDescent="0.25">
      <c r="A807" s="151">
        <v>-0.42200000000000004</v>
      </c>
      <c r="B807" s="31">
        <f t="shared" si="35"/>
        <v>0</v>
      </c>
      <c r="C807" s="151">
        <v>-0.46420000000000006</v>
      </c>
      <c r="D807" s="32">
        <f t="shared" si="36"/>
        <v>-46.420000000000009</v>
      </c>
      <c r="E807" s="31">
        <v>-21</v>
      </c>
      <c r="F807" s="31" t="s">
        <v>649</v>
      </c>
      <c r="G807" s="1"/>
    </row>
    <row r="808" spans="1:7" x14ac:dyDescent="0.25">
      <c r="A808" s="151">
        <v>0.23300000000000001</v>
      </c>
      <c r="B808" s="31">
        <f t="shared" si="35"/>
        <v>1</v>
      </c>
      <c r="C808" s="151">
        <v>0.25630000000000003</v>
      </c>
      <c r="D808" s="32">
        <f t="shared" si="36"/>
        <v>25.630000000000003</v>
      </c>
      <c r="E808" s="31">
        <v>16</v>
      </c>
      <c r="F808" s="31" t="s">
        <v>651</v>
      </c>
      <c r="G808" s="1"/>
    </row>
    <row r="809" spans="1:7" x14ac:dyDescent="0.25">
      <c r="A809" s="151">
        <v>-0.23300000000000001</v>
      </c>
      <c r="B809" s="31">
        <f t="shared" si="35"/>
        <v>0</v>
      </c>
      <c r="C809" s="151">
        <v>-0.25630000000000003</v>
      </c>
      <c r="D809" s="32">
        <f t="shared" si="36"/>
        <v>-25.630000000000003</v>
      </c>
      <c r="E809" s="31">
        <v>-16</v>
      </c>
      <c r="F809" s="31" t="s">
        <v>649</v>
      </c>
      <c r="G809" s="1"/>
    </row>
    <row r="810" spans="1:7" x14ac:dyDescent="0.25">
      <c r="A810" s="151">
        <v>-0.308</v>
      </c>
      <c r="B810" s="31">
        <f t="shared" si="35"/>
        <v>0</v>
      </c>
      <c r="C810" s="151">
        <v>-0.33879999999999999</v>
      </c>
      <c r="D810" s="32">
        <f t="shared" si="36"/>
        <v>-33.879999999999995</v>
      </c>
      <c r="E810" s="31">
        <v>1</v>
      </c>
      <c r="F810" s="31" t="s">
        <v>649</v>
      </c>
      <c r="G810" s="1"/>
    </row>
    <row r="811" spans="1:7" x14ac:dyDescent="0.25">
      <c r="A811" s="151">
        <v>0.308</v>
      </c>
      <c r="B811" s="31">
        <f t="shared" si="35"/>
        <v>1</v>
      </c>
      <c r="C811" s="151">
        <v>0.33879999999999999</v>
      </c>
      <c r="D811" s="32">
        <f t="shared" si="36"/>
        <v>33.879999999999995</v>
      </c>
      <c r="E811" s="31">
        <v>-1</v>
      </c>
      <c r="F811" s="31" t="s">
        <v>651</v>
      </c>
      <c r="G811" s="1"/>
    </row>
    <row r="812" spans="1:7" x14ac:dyDescent="0.25">
      <c r="A812" s="151">
        <v>0.45300000000000001</v>
      </c>
      <c r="B812" s="31">
        <f t="shared" si="35"/>
        <v>1</v>
      </c>
      <c r="C812" s="151">
        <v>0.49830000000000002</v>
      </c>
      <c r="D812" s="32">
        <f t="shared" si="36"/>
        <v>49.830000000000005</v>
      </c>
      <c r="E812" s="31">
        <v>-9</v>
      </c>
      <c r="F812" s="31" t="s">
        <v>651</v>
      </c>
      <c r="G812" s="1"/>
    </row>
    <row r="813" spans="1:7" x14ac:dyDescent="0.25">
      <c r="A813" s="151">
        <v>-0.45300000000000001</v>
      </c>
      <c r="B813" s="31">
        <f t="shared" si="35"/>
        <v>0</v>
      </c>
      <c r="C813" s="151">
        <v>-0.49830000000000002</v>
      </c>
      <c r="D813" s="32">
        <f t="shared" si="36"/>
        <v>-49.830000000000005</v>
      </c>
      <c r="E813" s="31">
        <v>9</v>
      </c>
      <c r="F813" s="31" t="s">
        <v>649</v>
      </c>
      <c r="G813" s="1"/>
    </row>
    <row r="814" spans="1:7" x14ac:dyDescent="0.25">
      <c r="A814" s="151">
        <v>-0.34199999999999997</v>
      </c>
      <c r="B814" s="31">
        <f t="shared" si="35"/>
        <v>1</v>
      </c>
      <c r="C814" s="151">
        <v>-0.30779999999999996</v>
      </c>
      <c r="D814" s="32">
        <f t="shared" si="36"/>
        <v>-30.779999999999998</v>
      </c>
      <c r="E814" s="31">
        <v>-5</v>
      </c>
      <c r="F814" s="31" t="s">
        <v>651</v>
      </c>
      <c r="G814" s="1"/>
    </row>
    <row r="815" spans="1:7" x14ac:dyDescent="0.25">
      <c r="A815" s="151">
        <v>0.34199999999999997</v>
      </c>
      <c r="B815" s="31">
        <f t="shared" si="35"/>
        <v>0</v>
      </c>
      <c r="C815" s="151">
        <v>0.30779999999999996</v>
      </c>
      <c r="D815" s="32">
        <f t="shared" si="36"/>
        <v>30.779999999999998</v>
      </c>
      <c r="E815" s="31">
        <v>5</v>
      </c>
      <c r="F815" s="31" t="s">
        <v>649</v>
      </c>
      <c r="G815" s="1"/>
    </row>
    <row r="816" spans="1:7" x14ac:dyDescent="0.25">
      <c r="A816" s="151">
        <v>0.14799999999999999</v>
      </c>
      <c r="B816" s="31">
        <f t="shared" si="35"/>
        <v>1</v>
      </c>
      <c r="C816" s="151">
        <v>0.1638</v>
      </c>
      <c r="D816" s="32">
        <f t="shared" si="36"/>
        <v>16.38</v>
      </c>
      <c r="E816" s="31">
        <v>-3</v>
      </c>
      <c r="F816" s="31" t="s">
        <v>651</v>
      </c>
      <c r="G816" s="1"/>
    </row>
    <row r="817" spans="1:7" x14ac:dyDescent="0.25">
      <c r="A817" s="151">
        <v>-0.14799999999999999</v>
      </c>
      <c r="B817" s="31">
        <f t="shared" si="35"/>
        <v>0</v>
      </c>
      <c r="C817" s="151">
        <v>-0.1638</v>
      </c>
      <c r="D817" s="32">
        <f t="shared" si="36"/>
        <v>-16.38</v>
      </c>
      <c r="E817" s="31">
        <v>3</v>
      </c>
      <c r="F817" s="31" t="s">
        <v>649</v>
      </c>
      <c r="G817" s="1"/>
    </row>
    <row r="818" spans="1:7" x14ac:dyDescent="0.25">
      <c r="A818" s="151">
        <v>0.24299999999999999</v>
      </c>
      <c r="B818" s="31">
        <f t="shared" si="35"/>
        <v>0</v>
      </c>
      <c r="C818" s="151">
        <v>0.19249999999999995</v>
      </c>
      <c r="D818" s="32">
        <f t="shared" si="36"/>
        <v>19.249999999999996</v>
      </c>
      <c r="E818" s="31">
        <v>-13</v>
      </c>
      <c r="F818" s="31" t="s">
        <v>649</v>
      </c>
      <c r="G818" s="1"/>
    </row>
    <row r="819" spans="1:7" x14ac:dyDescent="0.25">
      <c r="A819" s="151">
        <v>-0.24299999999999999</v>
      </c>
      <c r="B819" s="31">
        <f t="shared" si="35"/>
        <v>1</v>
      </c>
      <c r="C819" s="151">
        <v>-0.19249999999999995</v>
      </c>
      <c r="D819" s="32">
        <f t="shared" si="36"/>
        <v>-19.249999999999996</v>
      </c>
      <c r="E819" s="31">
        <v>13</v>
      </c>
      <c r="F819" s="31" t="s">
        <v>651</v>
      </c>
      <c r="G819" s="1"/>
    </row>
    <row r="820" spans="1:7" x14ac:dyDescent="0.25">
      <c r="A820" s="151">
        <v>1.9999999999999997E-2</v>
      </c>
      <c r="B820" s="31">
        <f t="shared" si="35"/>
        <v>0</v>
      </c>
      <c r="C820" s="151">
        <v>9.9999999999999881E-3</v>
      </c>
      <c r="D820" s="32">
        <f t="shared" si="36"/>
        <v>0.99999999999999878</v>
      </c>
      <c r="E820" s="31">
        <v>-6</v>
      </c>
      <c r="F820" s="31" t="s">
        <v>649</v>
      </c>
      <c r="G820" s="1"/>
    </row>
    <row r="821" spans="1:7" x14ac:dyDescent="0.25">
      <c r="A821" s="151">
        <v>-1.9999999999999997E-2</v>
      </c>
      <c r="B821" s="31">
        <f t="shared" si="35"/>
        <v>1</v>
      </c>
      <c r="C821" s="151">
        <v>-9.9999999999999881E-3</v>
      </c>
      <c r="D821" s="32">
        <f t="shared" si="36"/>
        <v>-0.99999999999999878</v>
      </c>
      <c r="E821" s="31">
        <v>6</v>
      </c>
      <c r="F821" s="31" t="s">
        <v>651</v>
      </c>
      <c r="G821" s="1"/>
    </row>
    <row r="822" spans="1:7" x14ac:dyDescent="0.25">
      <c r="A822" s="151">
        <v>1.1999999999999983E-2</v>
      </c>
      <c r="B822" s="31">
        <f t="shared" si="35"/>
        <v>1</v>
      </c>
      <c r="C822" s="151">
        <v>4.1800000000000004E-2</v>
      </c>
      <c r="D822" s="32">
        <f t="shared" si="36"/>
        <v>4.1800000000000006</v>
      </c>
      <c r="E822" s="31">
        <v>-12</v>
      </c>
      <c r="F822" s="31" t="s">
        <v>651</v>
      </c>
      <c r="G822" s="1"/>
    </row>
    <row r="823" spans="1:7" x14ac:dyDescent="0.25">
      <c r="A823" s="151">
        <v>-1.1999999999999983E-2</v>
      </c>
      <c r="B823" s="31">
        <f t="shared" si="35"/>
        <v>0</v>
      </c>
      <c r="C823" s="151">
        <v>-4.1800000000000004E-2</v>
      </c>
      <c r="D823" s="32">
        <f t="shared" si="36"/>
        <v>-4.1800000000000006</v>
      </c>
      <c r="E823" s="31">
        <v>12</v>
      </c>
      <c r="F823" s="31" t="s">
        <v>649</v>
      </c>
      <c r="G823" s="1"/>
    </row>
    <row r="824" spans="1:7" x14ac:dyDescent="0.25">
      <c r="A824" s="151">
        <v>-0.17399999999999999</v>
      </c>
      <c r="B824" s="31">
        <f t="shared" si="35"/>
        <v>0</v>
      </c>
      <c r="C824" s="151">
        <v>-0.17399999999999999</v>
      </c>
      <c r="D824" s="32">
        <f t="shared" si="36"/>
        <v>-17.399999999999999</v>
      </c>
      <c r="E824" s="31">
        <v>-19</v>
      </c>
      <c r="F824" s="31" t="s">
        <v>653</v>
      </c>
      <c r="G824" s="1"/>
    </row>
    <row r="825" spans="1:7" x14ac:dyDescent="0.25">
      <c r="A825" s="151">
        <v>0.17399999999999999</v>
      </c>
      <c r="B825" s="31">
        <f t="shared" si="35"/>
        <v>0</v>
      </c>
      <c r="C825" s="151">
        <v>0.17399999999999999</v>
      </c>
      <c r="D825" s="32">
        <f t="shared" si="36"/>
        <v>17.399999999999999</v>
      </c>
      <c r="E825" s="31">
        <v>19</v>
      </c>
      <c r="F825" s="31" t="s">
        <v>653</v>
      </c>
      <c r="G825" s="1"/>
    </row>
    <row r="826" spans="1:7" x14ac:dyDescent="0.25">
      <c r="A826" s="151">
        <v>0.17200000000000001</v>
      </c>
      <c r="B826" s="31">
        <f t="shared" si="35"/>
        <v>1</v>
      </c>
      <c r="C826" s="151">
        <v>0.19940000000000002</v>
      </c>
      <c r="D826" s="32">
        <f t="shared" si="36"/>
        <v>19.940000000000001</v>
      </c>
      <c r="E826" s="31">
        <v>-24</v>
      </c>
      <c r="F826" s="31" t="s">
        <v>651</v>
      </c>
      <c r="G826" s="1"/>
    </row>
    <row r="827" spans="1:7" x14ac:dyDescent="0.25">
      <c r="A827" s="151">
        <v>-0.17200000000000001</v>
      </c>
      <c r="B827" s="31">
        <f t="shared" si="35"/>
        <v>0</v>
      </c>
      <c r="C827" s="151">
        <v>-0.19940000000000002</v>
      </c>
      <c r="D827" s="32">
        <f t="shared" si="36"/>
        <v>-19.940000000000001</v>
      </c>
      <c r="E827" s="31">
        <v>24</v>
      </c>
      <c r="F827" s="31" t="s">
        <v>649</v>
      </c>
      <c r="G827" s="1"/>
    </row>
    <row r="828" spans="1:7" x14ac:dyDescent="0.25">
      <c r="A828" s="151">
        <v>-0.17599999999999999</v>
      </c>
      <c r="B828" s="31">
        <f t="shared" si="35"/>
        <v>0</v>
      </c>
      <c r="C828" s="151">
        <v>-0.19359999999999999</v>
      </c>
      <c r="D828" s="32">
        <f t="shared" si="36"/>
        <v>-19.36</v>
      </c>
      <c r="E828" s="31">
        <v>-21</v>
      </c>
      <c r="F828" s="31" t="s">
        <v>649</v>
      </c>
      <c r="G828" s="1"/>
    </row>
    <row r="829" spans="1:7" x14ac:dyDescent="0.25">
      <c r="A829" s="151">
        <v>0.17599999999999999</v>
      </c>
      <c r="B829" s="31">
        <f t="shared" si="35"/>
        <v>1</v>
      </c>
      <c r="C829" s="151">
        <v>0.19359999999999999</v>
      </c>
      <c r="D829" s="32">
        <f t="shared" si="36"/>
        <v>19.36</v>
      </c>
      <c r="E829" s="31">
        <v>21</v>
      </c>
      <c r="F829" s="31" t="s">
        <v>651</v>
      </c>
      <c r="G829" s="1"/>
    </row>
    <row r="830" spans="1:7" x14ac:dyDescent="0.25">
      <c r="A830" s="151">
        <v>-0.17700000000000002</v>
      </c>
      <c r="B830" s="31">
        <f t="shared" si="35"/>
        <v>1</v>
      </c>
      <c r="C830" s="151">
        <v>-0.15750000000000003</v>
      </c>
      <c r="D830" s="32">
        <f t="shared" si="36"/>
        <v>-15.750000000000004</v>
      </c>
      <c r="E830" s="31">
        <v>-3</v>
      </c>
      <c r="F830" s="31" t="s">
        <v>651</v>
      </c>
      <c r="G830" s="1"/>
    </row>
    <row r="831" spans="1:7" x14ac:dyDescent="0.25">
      <c r="A831" s="151">
        <v>0.17700000000000002</v>
      </c>
      <c r="B831" s="31">
        <f t="shared" si="35"/>
        <v>0</v>
      </c>
      <c r="C831" s="151">
        <v>0.15750000000000003</v>
      </c>
      <c r="D831" s="32">
        <f t="shared" si="36"/>
        <v>15.750000000000004</v>
      </c>
      <c r="E831" s="31">
        <v>3</v>
      </c>
      <c r="F831" s="31" t="s">
        <v>649</v>
      </c>
      <c r="G831" s="1"/>
    </row>
    <row r="832" spans="1:7" x14ac:dyDescent="0.25">
      <c r="A832" s="151">
        <v>0.29499999999999993</v>
      </c>
      <c r="B832" s="31">
        <f t="shared" si="35"/>
        <v>1</v>
      </c>
      <c r="C832" s="151">
        <v>0.34510000000000002</v>
      </c>
      <c r="D832" s="32">
        <f t="shared" si="36"/>
        <v>34.510000000000005</v>
      </c>
      <c r="E832" s="31">
        <v>4</v>
      </c>
      <c r="F832" s="31" t="s">
        <v>651</v>
      </c>
      <c r="G832" s="1"/>
    </row>
    <row r="833" spans="1:7" x14ac:dyDescent="0.25">
      <c r="A833" s="151">
        <v>-0.29499999999999993</v>
      </c>
      <c r="B833" s="31">
        <f t="shared" si="35"/>
        <v>0</v>
      </c>
      <c r="C833" s="151">
        <v>-0.34510000000000002</v>
      </c>
      <c r="D833" s="32">
        <f t="shared" si="36"/>
        <v>-34.510000000000005</v>
      </c>
      <c r="E833" s="31">
        <v>-4</v>
      </c>
      <c r="F833" s="31" t="s">
        <v>649</v>
      </c>
      <c r="G833" s="1"/>
    </row>
    <row r="834" spans="1:7" x14ac:dyDescent="0.25">
      <c r="A834" s="151">
        <v>-0.42500000000000004</v>
      </c>
      <c r="B834" s="31">
        <f t="shared" si="35"/>
        <v>1</v>
      </c>
      <c r="C834" s="151">
        <v>-0.38249999999999995</v>
      </c>
      <c r="D834" s="32">
        <f t="shared" si="36"/>
        <v>-38.249999999999993</v>
      </c>
      <c r="E834" s="31">
        <v>-20</v>
      </c>
      <c r="F834" s="31" t="s">
        <v>651</v>
      </c>
      <c r="G834" s="1"/>
    </row>
    <row r="835" spans="1:7" x14ac:dyDescent="0.25">
      <c r="A835" s="151">
        <v>0.42500000000000004</v>
      </c>
      <c r="B835" s="31">
        <f t="shared" ref="B835:B881" si="37">IF(F835="H",1,0)</f>
        <v>0</v>
      </c>
      <c r="C835" s="151">
        <v>0.38249999999999995</v>
      </c>
      <c r="D835" s="32">
        <f t="shared" ref="D835:D881" si="38">C835*100</f>
        <v>38.249999999999993</v>
      </c>
      <c r="E835" s="31">
        <v>20</v>
      </c>
      <c r="F835" s="31" t="s">
        <v>649</v>
      </c>
      <c r="G835" s="1"/>
    </row>
    <row r="836" spans="1:7" x14ac:dyDescent="0.25">
      <c r="A836" s="151">
        <v>-0.22199999999999998</v>
      </c>
      <c r="B836" s="31">
        <f t="shared" si="37"/>
        <v>0</v>
      </c>
      <c r="C836" s="151">
        <v>-0.26840000000000003</v>
      </c>
      <c r="D836" s="32">
        <f t="shared" si="38"/>
        <v>-26.840000000000003</v>
      </c>
      <c r="E836" s="31">
        <v>-7</v>
      </c>
      <c r="F836" s="31" t="s">
        <v>649</v>
      </c>
      <c r="G836" s="1"/>
    </row>
    <row r="837" spans="1:7" x14ac:dyDescent="0.25">
      <c r="A837" s="151">
        <v>0.22199999999999998</v>
      </c>
      <c r="B837" s="31">
        <f t="shared" si="37"/>
        <v>1</v>
      </c>
      <c r="C837" s="151">
        <v>0.26840000000000003</v>
      </c>
      <c r="D837" s="32">
        <f t="shared" si="38"/>
        <v>26.840000000000003</v>
      </c>
      <c r="E837" s="31">
        <v>7</v>
      </c>
      <c r="F837" s="31" t="s">
        <v>651</v>
      </c>
      <c r="G837" s="1"/>
    </row>
    <row r="838" spans="1:7" x14ac:dyDescent="0.25">
      <c r="A838" s="151">
        <v>3.6999999999999998E-2</v>
      </c>
      <c r="B838" s="31">
        <f t="shared" si="37"/>
        <v>1</v>
      </c>
      <c r="C838" s="151">
        <v>4.1300000000000003E-2</v>
      </c>
      <c r="D838" s="32">
        <f t="shared" si="38"/>
        <v>4.1300000000000008</v>
      </c>
      <c r="E838" s="31">
        <v>-7</v>
      </c>
      <c r="F838" s="31" t="s">
        <v>651</v>
      </c>
      <c r="G838" s="1"/>
    </row>
    <row r="839" spans="1:7" x14ac:dyDescent="0.25">
      <c r="A839" s="151">
        <v>-3.6999999999999998E-2</v>
      </c>
      <c r="B839" s="31">
        <f t="shared" si="37"/>
        <v>0</v>
      </c>
      <c r="C839" s="151">
        <v>-4.1300000000000003E-2</v>
      </c>
      <c r="D839" s="32">
        <f t="shared" si="38"/>
        <v>-4.1300000000000008</v>
      </c>
      <c r="E839" s="31">
        <v>7</v>
      </c>
      <c r="F839" s="31" t="s">
        <v>649</v>
      </c>
      <c r="G839" s="1"/>
    </row>
    <row r="840" spans="1:7" x14ac:dyDescent="0.25">
      <c r="A840" s="151">
        <v>0.36499999999999999</v>
      </c>
      <c r="B840" s="31">
        <f t="shared" si="37"/>
        <v>0</v>
      </c>
      <c r="C840" s="151">
        <v>0.32849999999999996</v>
      </c>
      <c r="D840" s="32">
        <f t="shared" si="38"/>
        <v>32.849999999999994</v>
      </c>
      <c r="E840" s="31">
        <v>19</v>
      </c>
      <c r="F840" s="31" t="s">
        <v>649</v>
      </c>
      <c r="G840" s="1"/>
    </row>
    <row r="841" spans="1:7" x14ac:dyDescent="0.25">
      <c r="A841" s="151">
        <v>-0.36499999999999999</v>
      </c>
      <c r="B841" s="31">
        <f t="shared" si="37"/>
        <v>1</v>
      </c>
      <c r="C841" s="151">
        <v>-0.32849999999999996</v>
      </c>
      <c r="D841" s="32">
        <f t="shared" si="38"/>
        <v>-32.849999999999994</v>
      </c>
      <c r="E841" s="31">
        <v>-19</v>
      </c>
      <c r="F841" s="31" t="s">
        <v>651</v>
      </c>
      <c r="G841" s="1"/>
    </row>
    <row r="842" spans="1:7" x14ac:dyDescent="0.25">
      <c r="A842" s="151">
        <v>0.42500000000000004</v>
      </c>
      <c r="B842" s="31">
        <f t="shared" si="37"/>
        <v>0</v>
      </c>
      <c r="C842" s="151">
        <v>0.38250000000000001</v>
      </c>
      <c r="D842" s="32">
        <f t="shared" si="38"/>
        <v>38.25</v>
      </c>
      <c r="E842" s="31">
        <v>18</v>
      </c>
      <c r="F842" s="31" t="s">
        <v>649</v>
      </c>
      <c r="G842" s="1"/>
    </row>
    <row r="843" spans="1:7" x14ac:dyDescent="0.25">
      <c r="A843" s="151">
        <v>-0.42500000000000004</v>
      </c>
      <c r="B843" s="31">
        <f t="shared" si="37"/>
        <v>1</v>
      </c>
      <c r="C843" s="151">
        <v>-0.38250000000000001</v>
      </c>
      <c r="D843" s="32">
        <f t="shared" si="38"/>
        <v>-38.25</v>
      </c>
      <c r="E843" s="31">
        <v>-18</v>
      </c>
      <c r="F843" s="31" t="s">
        <v>651</v>
      </c>
      <c r="G843" s="1"/>
    </row>
    <row r="844" spans="1:7" x14ac:dyDescent="0.25">
      <c r="A844" s="151">
        <v>-0.20199999999999999</v>
      </c>
      <c r="B844" s="31">
        <f t="shared" si="37"/>
        <v>1</v>
      </c>
      <c r="C844" s="151">
        <v>-0.18119999999999997</v>
      </c>
      <c r="D844" s="32">
        <f t="shared" si="38"/>
        <v>-18.119999999999997</v>
      </c>
      <c r="E844" s="31">
        <v>-38</v>
      </c>
      <c r="F844" s="31" t="s">
        <v>651</v>
      </c>
      <c r="G844" s="1"/>
    </row>
    <row r="845" spans="1:7" x14ac:dyDescent="0.25">
      <c r="A845" s="151">
        <v>0.20199999999999999</v>
      </c>
      <c r="B845" s="31">
        <f t="shared" si="37"/>
        <v>0</v>
      </c>
      <c r="C845" s="151">
        <v>0.18119999999999997</v>
      </c>
      <c r="D845" s="32">
        <f t="shared" si="38"/>
        <v>18.119999999999997</v>
      </c>
      <c r="E845" s="31">
        <v>38</v>
      </c>
      <c r="F845" s="31" t="s">
        <v>649</v>
      </c>
      <c r="G845" s="1"/>
    </row>
    <row r="846" spans="1:7" x14ac:dyDescent="0.25">
      <c r="A846" s="151">
        <v>-0.16300000000000001</v>
      </c>
      <c r="B846" s="31">
        <f t="shared" si="37"/>
        <v>1</v>
      </c>
      <c r="C846" s="151">
        <v>-0.1467</v>
      </c>
      <c r="D846" s="32">
        <f t="shared" si="38"/>
        <v>-14.67</v>
      </c>
      <c r="E846" s="31">
        <v>-10</v>
      </c>
      <c r="F846" s="31" t="s">
        <v>651</v>
      </c>
      <c r="G846" s="1"/>
    </row>
    <row r="847" spans="1:7" x14ac:dyDescent="0.25">
      <c r="A847" s="151">
        <v>0.16300000000000001</v>
      </c>
      <c r="B847" s="31">
        <f t="shared" si="37"/>
        <v>0</v>
      </c>
      <c r="C847" s="151">
        <v>0.1467</v>
      </c>
      <c r="D847" s="32">
        <f t="shared" si="38"/>
        <v>14.67</v>
      </c>
      <c r="E847" s="31">
        <v>10</v>
      </c>
      <c r="F847" s="31" t="s">
        <v>649</v>
      </c>
      <c r="G847" s="1"/>
    </row>
    <row r="848" spans="1:7" x14ac:dyDescent="0.25">
      <c r="A848" s="151">
        <v>0.23400000000000001</v>
      </c>
      <c r="B848" s="31">
        <f t="shared" si="37"/>
        <v>0</v>
      </c>
      <c r="C848" s="151">
        <v>0.21060000000000001</v>
      </c>
      <c r="D848" s="32">
        <f t="shared" si="38"/>
        <v>21.060000000000002</v>
      </c>
      <c r="E848" s="31">
        <v>3</v>
      </c>
      <c r="F848" s="31" t="s">
        <v>649</v>
      </c>
      <c r="G848" s="1"/>
    </row>
    <row r="849" spans="1:7" x14ac:dyDescent="0.25">
      <c r="A849" s="151">
        <v>-0.23400000000000001</v>
      </c>
      <c r="B849" s="31">
        <f t="shared" si="37"/>
        <v>1</v>
      </c>
      <c r="C849" s="151">
        <v>-0.21060000000000001</v>
      </c>
      <c r="D849" s="32">
        <f t="shared" si="38"/>
        <v>-21.060000000000002</v>
      </c>
      <c r="E849" s="31">
        <v>-3</v>
      </c>
      <c r="F849" s="31" t="s">
        <v>651</v>
      </c>
      <c r="G849" s="1"/>
    </row>
    <row r="850" spans="1:7" x14ac:dyDescent="0.25">
      <c r="A850" s="151">
        <v>9.1999999999999998E-2</v>
      </c>
      <c r="B850" s="31">
        <f t="shared" si="37"/>
        <v>1</v>
      </c>
      <c r="C850" s="151">
        <v>0.10500000000000001</v>
      </c>
      <c r="D850" s="32">
        <f t="shared" si="38"/>
        <v>10.500000000000002</v>
      </c>
      <c r="E850" s="31">
        <v>-23</v>
      </c>
      <c r="F850" s="31" t="s">
        <v>651</v>
      </c>
      <c r="G850" s="1"/>
    </row>
    <row r="851" spans="1:7" x14ac:dyDescent="0.25">
      <c r="A851" s="151">
        <v>-9.1999999999999998E-2</v>
      </c>
      <c r="B851" s="31">
        <f t="shared" si="37"/>
        <v>0</v>
      </c>
      <c r="C851" s="151">
        <v>-0.10500000000000001</v>
      </c>
      <c r="D851" s="32">
        <f t="shared" si="38"/>
        <v>-10.500000000000002</v>
      </c>
      <c r="E851" s="31">
        <v>23</v>
      </c>
      <c r="F851" s="31" t="s">
        <v>649</v>
      </c>
      <c r="G851" s="1"/>
    </row>
    <row r="852" spans="1:7" x14ac:dyDescent="0.25">
      <c r="A852" s="151">
        <v>6.4000000000000001E-2</v>
      </c>
      <c r="B852" s="31">
        <f t="shared" si="37"/>
        <v>0</v>
      </c>
      <c r="C852" s="151">
        <v>6.4000000000000001E-2</v>
      </c>
      <c r="D852" s="32">
        <f t="shared" si="38"/>
        <v>6.4</v>
      </c>
      <c r="E852" s="31">
        <v>16</v>
      </c>
      <c r="F852" s="31" t="s">
        <v>653</v>
      </c>
      <c r="G852" s="1"/>
    </row>
    <row r="853" spans="1:7" x14ac:dyDescent="0.25">
      <c r="A853" s="151">
        <v>-6.4000000000000001E-2</v>
      </c>
      <c r="B853" s="31">
        <f t="shared" si="37"/>
        <v>0</v>
      </c>
      <c r="C853" s="151">
        <v>-6.4000000000000001E-2</v>
      </c>
      <c r="D853" s="32">
        <f t="shared" si="38"/>
        <v>-6.4</v>
      </c>
      <c r="E853" s="31">
        <v>-16</v>
      </c>
      <c r="F853" s="31" t="s">
        <v>653</v>
      </c>
      <c r="G853" s="1"/>
    </row>
    <row r="854" spans="1:7" x14ac:dyDescent="0.25">
      <c r="A854" s="151">
        <v>-3.1E-2</v>
      </c>
      <c r="B854" s="31">
        <f t="shared" si="37"/>
        <v>1</v>
      </c>
      <c r="C854" s="151">
        <v>-1.4099999999999988E-2</v>
      </c>
      <c r="D854" s="32">
        <f t="shared" si="38"/>
        <v>-1.4099999999999988</v>
      </c>
      <c r="E854" s="31">
        <v>-25</v>
      </c>
      <c r="F854" s="31" t="s">
        <v>651</v>
      </c>
      <c r="G854" s="1"/>
    </row>
    <row r="855" spans="1:7" x14ac:dyDescent="0.25">
      <c r="A855" s="151">
        <v>3.1E-2</v>
      </c>
      <c r="B855" s="31">
        <f t="shared" si="37"/>
        <v>0</v>
      </c>
      <c r="C855" s="151">
        <v>1.4099999999999988E-2</v>
      </c>
      <c r="D855" s="32">
        <f t="shared" si="38"/>
        <v>1.4099999999999988</v>
      </c>
      <c r="E855" s="31">
        <v>25</v>
      </c>
      <c r="F855" s="31" t="s">
        <v>649</v>
      </c>
      <c r="G855" s="1"/>
    </row>
    <row r="856" spans="1:7" x14ac:dyDescent="0.25">
      <c r="A856" s="151">
        <v>4.7999999999999973E-2</v>
      </c>
      <c r="B856" s="31">
        <f t="shared" si="37"/>
        <v>1</v>
      </c>
      <c r="C856" s="151">
        <v>7.0599999999999996E-2</v>
      </c>
      <c r="D856" s="32">
        <f t="shared" si="38"/>
        <v>7.06</v>
      </c>
      <c r="E856" s="31">
        <v>-20</v>
      </c>
      <c r="F856" s="31" t="s">
        <v>651</v>
      </c>
      <c r="G856" s="1"/>
    </row>
    <row r="857" spans="1:7" x14ac:dyDescent="0.25">
      <c r="A857" s="151">
        <v>-4.7999999999999973E-2</v>
      </c>
      <c r="B857" s="31">
        <f t="shared" si="37"/>
        <v>0</v>
      </c>
      <c r="C857" s="151">
        <v>-7.0599999999999996E-2</v>
      </c>
      <c r="D857" s="32">
        <f t="shared" si="38"/>
        <v>-7.06</v>
      </c>
      <c r="E857" s="31">
        <v>20</v>
      </c>
      <c r="F857" s="31" t="s">
        <v>649</v>
      </c>
      <c r="G857" s="1"/>
    </row>
    <row r="858" spans="1:7" x14ac:dyDescent="0.25">
      <c r="A858" s="151">
        <v>-5.2000000000000018E-2</v>
      </c>
      <c r="B858" s="31">
        <f t="shared" si="37"/>
        <v>1</v>
      </c>
      <c r="C858" s="151">
        <v>-1.4999999999999986E-2</v>
      </c>
      <c r="D858" s="32">
        <f t="shared" si="38"/>
        <v>-1.4999999999999987</v>
      </c>
      <c r="E858" s="31">
        <v>2</v>
      </c>
      <c r="F858" s="31" t="s">
        <v>651</v>
      </c>
      <c r="G858" s="1"/>
    </row>
    <row r="859" spans="1:7" x14ac:dyDescent="0.25">
      <c r="A859" s="151">
        <v>5.2000000000000018E-2</v>
      </c>
      <c r="B859" s="31">
        <f t="shared" si="37"/>
        <v>0</v>
      </c>
      <c r="C859" s="151">
        <v>1.4999999999999986E-2</v>
      </c>
      <c r="D859" s="32">
        <f t="shared" si="38"/>
        <v>1.4999999999999987</v>
      </c>
      <c r="E859" s="31">
        <v>-2</v>
      </c>
      <c r="F859" s="31" t="s">
        <v>649</v>
      </c>
      <c r="G859" s="1"/>
    </row>
    <row r="860" spans="1:7" x14ac:dyDescent="0.25">
      <c r="A860" s="151">
        <v>-0.54399999999999993</v>
      </c>
      <c r="B860" s="31">
        <f t="shared" si="37"/>
        <v>1</v>
      </c>
      <c r="C860" s="151">
        <v>-0.48959999999999992</v>
      </c>
      <c r="D860" s="32">
        <f t="shared" si="38"/>
        <v>-48.959999999999994</v>
      </c>
      <c r="E860" s="31">
        <v>-7</v>
      </c>
      <c r="F860" s="31" t="s">
        <v>651</v>
      </c>
      <c r="G860" s="1"/>
    </row>
    <row r="861" spans="1:7" x14ac:dyDescent="0.25">
      <c r="A861" s="151">
        <v>0.54399999999999993</v>
      </c>
      <c r="B861" s="31">
        <f t="shared" si="37"/>
        <v>0</v>
      </c>
      <c r="C861" s="151">
        <v>0.48959999999999992</v>
      </c>
      <c r="D861" s="32">
        <f t="shared" si="38"/>
        <v>48.959999999999994</v>
      </c>
      <c r="E861" s="31">
        <v>7</v>
      </c>
      <c r="F861" s="31" t="s">
        <v>649</v>
      </c>
      <c r="G861" s="1"/>
    </row>
    <row r="862" spans="1:7" x14ac:dyDescent="0.25">
      <c r="A862" s="151">
        <v>-6.7999999999999949E-2</v>
      </c>
      <c r="B862" s="31">
        <f t="shared" si="37"/>
        <v>0</v>
      </c>
      <c r="C862" s="151">
        <v>-0.14319999999999999</v>
      </c>
      <c r="D862" s="32">
        <f t="shared" si="38"/>
        <v>-14.32</v>
      </c>
      <c r="E862" s="31">
        <v>2</v>
      </c>
      <c r="F862" s="31" t="s">
        <v>649</v>
      </c>
      <c r="G862" s="1"/>
    </row>
    <row r="863" spans="1:7" x14ac:dyDescent="0.25">
      <c r="A863" s="151">
        <v>6.7999999999999949E-2</v>
      </c>
      <c r="B863" s="31">
        <f t="shared" si="37"/>
        <v>1</v>
      </c>
      <c r="C863" s="151">
        <v>0.14319999999999999</v>
      </c>
      <c r="D863" s="32">
        <f t="shared" si="38"/>
        <v>14.32</v>
      </c>
      <c r="E863" s="31">
        <v>-2</v>
      </c>
      <c r="F863" s="31" t="s">
        <v>651</v>
      </c>
      <c r="G863" s="1"/>
    </row>
    <row r="864" spans="1:7" x14ac:dyDescent="0.25">
      <c r="A864" s="151">
        <v>0.42199999999999999</v>
      </c>
      <c r="B864" s="31">
        <f t="shared" si="37"/>
        <v>1</v>
      </c>
      <c r="C864" s="151">
        <v>0.46420000000000006</v>
      </c>
      <c r="D864" s="32">
        <f t="shared" si="38"/>
        <v>46.420000000000009</v>
      </c>
      <c r="E864" s="31">
        <v>6</v>
      </c>
      <c r="F864" s="31" t="s">
        <v>651</v>
      </c>
      <c r="G864" s="1"/>
    </row>
    <row r="865" spans="1:7" x14ac:dyDescent="0.25">
      <c r="A865" s="151">
        <v>-0.42199999999999999</v>
      </c>
      <c r="B865" s="31">
        <f t="shared" si="37"/>
        <v>0</v>
      </c>
      <c r="C865" s="151">
        <v>-0.46420000000000006</v>
      </c>
      <c r="D865" s="32">
        <f t="shared" si="38"/>
        <v>-46.420000000000009</v>
      </c>
      <c r="E865" s="31">
        <v>-6</v>
      </c>
      <c r="F865" s="31" t="s">
        <v>649</v>
      </c>
      <c r="G865" s="1"/>
    </row>
    <row r="866" spans="1:7" x14ac:dyDescent="0.25">
      <c r="A866" s="151">
        <v>0.35700000000000004</v>
      </c>
      <c r="B866" s="31">
        <f t="shared" si="37"/>
        <v>1</v>
      </c>
      <c r="C866" s="151">
        <v>0.39270000000000005</v>
      </c>
      <c r="D866" s="32">
        <f t="shared" si="38"/>
        <v>39.270000000000003</v>
      </c>
      <c r="E866" s="31">
        <v>24</v>
      </c>
      <c r="F866" s="31" t="s">
        <v>651</v>
      </c>
      <c r="G866" s="1"/>
    </row>
    <row r="867" spans="1:7" x14ac:dyDescent="0.25">
      <c r="A867" s="151">
        <v>-0.35700000000000004</v>
      </c>
      <c r="B867" s="31">
        <f t="shared" si="37"/>
        <v>0</v>
      </c>
      <c r="C867" s="151">
        <v>-0.39270000000000005</v>
      </c>
      <c r="D867" s="32">
        <f t="shared" si="38"/>
        <v>-39.270000000000003</v>
      </c>
      <c r="E867" s="31">
        <v>-24</v>
      </c>
      <c r="F867" s="31" t="s">
        <v>649</v>
      </c>
      <c r="G867" s="1"/>
    </row>
    <row r="868" spans="1:7" x14ac:dyDescent="0.25">
      <c r="A868" s="151">
        <v>0.187</v>
      </c>
      <c r="B868" s="31">
        <f t="shared" si="37"/>
        <v>1</v>
      </c>
      <c r="C868" s="151">
        <v>0.23190000000000005</v>
      </c>
      <c r="D868" s="32">
        <f t="shared" si="38"/>
        <v>23.190000000000005</v>
      </c>
      <c r="E868" s="31">
        <v>5</v>
      </c>
      <c r="F868" s="31" t="s">
        <v>651</v>
      </c>
      <c r="G868" s="1"/>
    </row>
    <row r="869" spans="1:7" x14ac:dyDescent="0.25">
      <c r="A869" s="151">
        <v>-0.187</v>
      </c>
      <c r="B869" s="31">
        <f t="shared" si="37"/>
        <v>0</v>
      </c>
      <c r="C869" s="151">
        <v>-0.23190000000000005</v>
      </c>
      <c r="D869" s="32">
        <f t="shared" si="38"/>
        <v>-23.190000000000005</v>
      </c>
      <c r="E869" s="31">
        <v>-5</v>
      </c>
      <c r="F869" s="31" t="s">
        <v>649</v>
      </c>
      <c r="G869" s="1"/>
    </row>
    <row r="870" spans="1:7" x14ac:dyDescent="0.25">
      <c r="A870" s="151">
        <v>0.48799999999999999</v>
      </c>
      <c r="B870" s="31">
        <f t="shared" si="37"/>
        <v>1</v>
      </c>
      <c r="C870" s="151">
        <v>0.53680000000000005</v>
      </c>
      <c r="D870" s="32">
        <f t="shared" si="38"/>
        <v>53.680000000000007</v>
      </c>
      <c r="E870" s="31">
        <v>33</v>
      </c>
      <c r="F870" s="31" t="s">
        <v>651</v>
      </c>
      <c r="G870" s="1"/>
    </row>
    <row r="871" spans="1:7" x14ac:dyDescent="0.25">
      <c r="A871" s="151">
        <v>-0.48799999999999999</v>
      </c>
      <c r="B871" s="31">
        <f t="shared" si="37"/>
        <v>0</v>
      </c>
      <c r="C871" s="151">
        <v>-0.53680000000000005</v>
      </c>
      <c r="D871" s="32">
        <f t="shared" si="38"/>
        <v>-53.680000000000007</v>
      </c>
      <c r="E871" s="31">
        <v>-33</v>
      </c>
      <c r="F871" s="31" t="s">
        <v>649</v>
      </c>
      <c r="G871" s="1"/>
    </row>
    <row r="872" spans="1:7" x14ac:dyDescent="0.25">
      <c r="A872" s="151">
        <v>-1.3999999999999985E-2</v>
      </c>
      <c r="B872" s="31">
        <f t="shared" si="37"/>
        <v>1</v>
      </c>
      <c r="C872" s="151">
        <v>3.0600000000000044E-2</v>
      </c>
      <c r="D872" s="32">
        <f t="shared" si="38"/>
        <v>3.0600000000000045</v>
      </c>
      <c r="E872" s="31">
        <v>-10</v>
      </c>
      <c r="F872" s="31" t="s">
        <v>651</v>
      </c>
      <c r="G872" s="1"/>
    </row>
    <row r="873" spans="1:7" x14ac:dyDescent="0.25">
      <c r="A873" s="151">
        <v>1.3999999999999985E-2</v>
      </c>
      <c r="B873" s="31">
        <f t="shared" si="37"/>
        <v>0</v>
      </c>
      <c r="C873" s="151">
        <v>-3.0600000000000044E-2</v>
      </c>
      <c r="D873" s="32">
        <f t="shared" si="38"/>
        <v>-3.0600000000000045</v>
      </c>
      <c r="E873" s="31">
        <v>10</v>
      </c>
      <c r="F873" s="31" t="s">
        <v>649</v>
      </c>
      <c r="G873" s="1"/>
    </row>
    <row r="874" spans="1:7" x14ac:dyDescent="0.25">
      <c r="A874" s="151">
        <v>-0.11599999999999999</v>
      </c>
      <c r="B874" s="31">
        <f t="shared" si="37"/>
        <v>0</v>
      </c>
      <c r="C874" s="151">
        <v>-0.12759999999999999</v>
      </c>
      <c r="D874" s="32">
        <f t="shared" si="38"/>
        <v>-12.76</v>
      </c>
      <c r="E874" s="31">
        <v>-22</v>
      </c>
      <c r="F874" s="31" t="s">
        <v>649</v>
      </c>
      <c r="G874" s="1"/>
    </row>
    <row r="875" spans="1:7" x14ac:dyDescent="0.25">
      <c r="A875" s="151">
        <v>0.11599999999999999</v>
      </c>
      <c r="B875" s="31">
        <f t="shared" si="37"/>
        <v>1</v>
      </c>
      <c r="C875" s="151">
        <v>0.12759999999999999</v>
      </c>
      <c r="D875" s="32">
        <f t="shared" si="38"/>
        <v>12.76</v>
      </c>
      <c r="E875" s="31">
        <v>22</v>
      </c>
      <c r="F875" s="31" t="s">
        <v>651</v>
      </c>
      <c r="G875" s="1"/>
    </row>
    <row r="876" spans="1:7" x14ac:dyDescent="0.25">
      <c r="A876" s="151">
        <v>-0.184</v>
      </c>
      <c r="B876" s="31">
        <f t="shared" si="37"/>
        <v>1</v>
      </c>
      <c r="C876" s="151">
        <v>-0.13599999999999998</v>
      </c>
      <c r="D876" s="32">
        <f t="shared" si="38"/>
        <v>-13.599999999999998</v>
      </c>
      <c r="E876" s="31">
        <v>-10</v>
      </c>
      <c r="F876" s="31" t="s">
        <v>651</v>
      </c>
      <c r="G876" s="1"/>
    </row>
    <row r="877" spans="1:7" x14ac:dyDescent="0.25">
      <c r="A877" s="151">
        <v>0.184</v>
      </c>
      <c r="B877" s="31">
        <f t="shared" si="37"/>
        <v>0</v>
      </c>
      <c r="C877" s="151">
        <v>0.13599999999999998</v>
      </c>
      <c r="D877" s="32">
        <f t="shared" si="38"/>
        <v>13.599999999999998</v>
      </c>
      <c r="E877" s="31">
        <v>10</v>
      </c>
      <c r="F877" s="31" t="s">
        <v>649</v>
      </c>
      <c r="G877" s="1"/>
    </row>
    <row r="878" spans="1:7" x14ac:dyDescent="0.25">
      <c r="A878" s="151">
        <v>-0.14300000000000002</v>
      </c>
      <c r="B878" s="31">
        <f t="shared" si="37"/>
        <v>1</v>
      </c>
      <c r="C878" s="151">
        <v>-0.12869999999999998</v>
      </c>
      <c r="D878" s="32">
        <f t="shared" si="38"/>
        <v>-12.869999999999997</v>
      </c>
      <c r="E878" s="31">
        <v>2</v>
      </c>
      <c r="F878" s="31" t="s">
        <v>651</v>
      </c>
      <c r="G878" s="1"/>
    </row>
    <row r="879" spans="1:7" x14ac:dyDescent="0.25">
      <c r="A879" s="151">
        <v>0.14300000000000002</v>
      </c>
      <c r="B879" s="31">
        <f t="shared" si="37"/>
        <v>0</v>
      </c>
      <c r="C879" s="151">
        <v>0.12869999999999998</v>
      </c>
      <c r="D879" s="32">
        <f t="shared" si="38"/>
        <v>12.869999999999997</v>
      </c>
      <c r="E879" s="31">
        <v>-2</v>
      </c>
      <c r="F879" s="31" t="s">
        <v>649</v>
      </c>
      <c r="G879" s="1"/>
    </row>
    <row r="880" spans="1:7" x14ac:dyDescent="0.25">
      <c r="A880" s="151">
        <v>0.44099999999999995</v>
      </c>
      <c r="B880" s="31">
        <f t="shared" si="37"/>
        <v>0</v>
      </c>
      <c r="C880" s="151">
        <v>0.39689999999999992</v>
      </c>
      <c r="D880" s="32">
        <f t="shared" si="38"/>
        <v>39.689999999999991</v>
      </c>
      <c r="E880" s="31">
        <v>-10</v>
      </c>
      <c r="F880" s="31" t="s">
        <v>649</v>
      </c>
      <c r="G880" s="1"/>
    </row>
    <row r="881" spans="1:7" x14ac:dyDescent="0.25">
      <c r="A881" s="151">
        <v>-0.44099999999999995</v>
      </c>
      <c r="B881" s="31">
        <f t="shared" si="37"/>
        <v>1</v>
      </c>
      <c r="C881" s="151">
        <v>-0.39689999999999992</v>
      </c>
      <c r="D881" s="32">
        <f t="shared" si="38"/>
        <v>-39.689999999999991</v>
      </c>
      <c r="E881" s="31">
        <v>10</v>
      </c>
      <c r="F881" s="31" t="s">
        <v>651</v>
      </c>
      <c r="G881" s="1"/>
    </row>
  </sheetData>
  <mergeCells count="1">
    <mergeCell ref="O26:Q26"/>
  </mergeCells>
  <conditionalFormatting sqref="I28:I4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J4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L127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8:Q77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F3E5-8B5C-471D-A523-D40B693C8F97}">
  <dimension ref="A1:C71"/>
  <sheetViews>
    <sheetView zoomScaleNormal="100" workbookViewId="0">
      <selection activeCell="C21" sqref="C21"/>
    </sheetView>
  </sheetViews>
  <sheetFormatPr defaultRowHeight="15" x14ac:dyDescent="0.25"/>
  <cols>
    <col min="1" max="1" width="5.5703125" customWidth="1"/>
    <col min="2" max="2" width="10.7109375" bestFit="1" customWidth="1"/>
    <col min="3" max="3" width="12" bestFit="1" customWidth="1"/>
  </cols>
  <sheetData>
    <row r="1" spans="1:3" x14ac:dyDescent="0.25">
      <c r="A1" s="208" t="s">
        <v>888</v>
      </c>
      <c r="B1" s="219" t="s">
        <v>887</v>
      </c>
      <c r="C1" s="220" t="s">
        <v>889</v>
      </c>
    </row>
    <row r="2" spans="1:3" x14ac:dyDescent="0.25">
      <c r="A2" s="221">
        <v>1</v>
      </c>
      <c r="B2" s="31">
        <f>COUNTIFS(Tracker!$AB$2:$AB$10001,$A2)</f>
        <v>29</v>
      </c>
      <c r="C2" s="225">
        <f>B2/SUM($B$2:$B$36)</f>
        <v>5.321100917431193E-2</v>
      </c>
    </row>
    <row r="3" spans="1:3" x14ac:dyDescent="0.25">
      <c r="A3" s="221">
        <f>A2+1</f>
        <v>2</v>
      </c>
      <c r="B3" s="31">
        <f>COUNTIFS(Tracker!$AB$2:$AB$10001,$A3)</f>
        <v>31</v>
      </c>
      <c r="C3" s="225">
        <f t="shared" ref="C3:C66" si="0">B3/SUM($B$2:$B$36)</f>
        <v>5.6880733944954132E-2</v>
      </c>
    </row>
    <row r="4" spans="1:3" x14ac:dyDescent="0.25">
      <c r="A4" s="222">
        <f t="shared" ref="A4:A36" si="1">A3+1</f>
        <v>3</v>
      </c>
      <c r="B4" s="31">
        <f>COUNTIFS(Tracker!$AB$2:$AB$10001,$A4)</f>
        <v>79</v>
      </c>
      <c r="C4" s="225">
        <f t="shared" si="0"/>
        <v>0.14495412844036698</v>
      </c>
    </row>
    <row r="5" spans="1:3" x14ac:dyDescent="0.25">
      <c r="A5" s="221">
        <f t="shared" si="1"/>
        <v>4</v>
      </c>
      <c r="B5" s="31">
        <f>COUNTIFS(Tracker!$AB$2:$AB$10001,$A5)</f>
        <v>32</v>
      </c>
      <c r="C5" s="225">
        <f t="shared" si="0"/>
        <v>5.8715596330275233E-2</v>
      </c>
    </row>
    <row r="6" spans="1:3" x14ac:dyDescent="0.25">
      <c r="A6" s="221">
        <f t="shared" si="1"/>
        <v>5</v>
      </c>
      <c r="B6" s="31">
        <f>COUNTIFS(Tracker!$AB$2:$AB$10001,$A6)</f>
        <v>27</v>
      </c>
      <c r="C6" s="225">
        <f t="shared" si="0"/>
        <v>4.9541284403669728E-2</v>
      </c>
    </row>
    <row r="7" spans="1:3" x14ac:dyDescent="0.25">
      <c r="A7" s="222">
        <f t="shared" si="1"/>
        <v>6</v>
      </c>
      <c r="B7" s="31">
        <f>COUNTIFS(Tracker!$AB$2:$AB$10001,$A7)</f>
        <v>40</v>
      </c>
      <c r="C7" s="225">
        <f t="shared" si="0"/>
        <v>7.3394495412844041E-2</v>
      </c>
    </row>
    <row r="8" spans="1:3" x14ac:dyDescent="0.25">
      <c r="A8" s="222">
        <f t="shared" si="1"/>
        <v>7</v>
      </c>
      <c r="B8" s="31">
        <f>COUNTIFS(Tracker!$AB$2:$AB$10001,$A8)</f>
        <v>45</v>
      </c>
      <c r="C8" s="225">
        <f t="shared" si="0"/>
        <v>8.2568807339449546E-2</v>
      </c>
    </row>
    <row r="9" spans="1:3" x14ac:dyDescent="0.25">
      <c r="A9" s="221">
        <f t="shared" si="1"/>
        <v>8</v>
      </c>
      <c r="B9" s="31">
        <f>COUNTIFS(Tracker!$AB$2:$AB$10001,$A9)</f>
        <v>21</v>
      </c>
      <c r="C9" s="225">
        <f t="shared" si="0"/>
        <v>3.8532110091743121E-2</v>
      </c>
    </row>
    <row r="10" spans="1:3" x14ac:dyDescent="0.25">
      <c r="A10" s="221">
        <f t="shared" si="1"/>
        <v>9</v>
      </c>
      <c r="B10" s="31">
        <f>COUNTIFS(Tracker!$AB$2:$AB$10001,$A10)</f>
        <v>9</v>
      </c>
      <c r="C10" s="225">
        <f t="shared" si="0"/>
        <v>1.6513761467889909E-2</v>
      </c>
    </row>
    <row r="11" spans="1:3" x14ac:dyDescent="0.25">
      <c r="A11" s="222">
        <f t="shared" si="1"/>
        <v>10</v>
      </c>
      <c r="B11" s="31">
        <f>COUNTIFS(Tracker!$AB$2:$AB$10001,$A11)</f>
        <v>27</v>
      </c>
      <c r="C11" s="225">
        <f t="shared" si="0"/>
        <v>4.9541284403669728E-2</v>
      </c>
    </row>
    <row r="12" spans="1:3" x14ac:dyDescent="0.25">
      <c r="A12" s="221">
        <f t="shared" si="1"/>
        <v>11</v>
      </c>
      <c r="B12" s="31">
        <f>COUNTIFS(Tracker!$AB$2:$AB$10001,$A12)</f>
        <v>7</v>
      </c>
      <c r="C12" s="225">
        <f t="shared" si="0"/>
        <v>1.2844036697247707E-2</v>
      </c>
    </row>
    <row r="13" spans="1:3" x14ac:dyDescent="0.25">
      <c r="A13" s="221">
        <f t="shared" si="1"/>
        <v>12</v>
      </c>
      <c r="B13" s="31">
        <f>COUNTIFS(Tracker!$AB$2:$AB$10001,$A13)</f>
        <v>10</v>
      </c>
      <c r="C13" s="225">
        <f t="shared" si="0"/>
        <v>1.834862385321101E-2</v>
      </c>
    </row>
    <row r="14" spans="1:3" x14ac:dyDescent="0.25">
      <c r="A14" s="221">
        <f t="shared" si="1"/>
        <v>13</v>
      </c>
      <c r="B14" s="31">
        <f>COUNTIFS(Tracker!$AB$2:$AB$10001,$A14)</f>
        <v>11</v>
      </c>
      <c r="C14" s="225">
        <f t="shared" si="0"/>
        <v>2.0183486238532111E-2</v>
      </c>
    </row>
    <row r="15" spans="1:3" x14ac:dyDescent="0.25">
      <c r="A15" s="222">
        <f t="shared" si="1"/>
        <v>14</v>
      </c>
      <c r="B15" s="31">
        <f>COUNTIFS(Tracker!$AB$2:$AB$10001,$A15)</f>
        <v>28</v>
      </c>
      <c r="C15" s="225">
        <f t="shared" si="0"/>
        <v>5.1376146788990829E-2</v>
      </c>
    </row>
    <row r="16" spans="1:3" x14ac:dyDescent="0.25">
      <c r="A16" s="221">
        <f t="shared" si="1"/>
        <v>15</v>
      </c>
      <c r="B16" s="31">
        <f>COUNTIFS(Tracker!$AB$2:$AB$10001,$A16)</f>
        <v>9</v>
      </c>
      <c r="C16" s="225">
        <f t="shared" si="0"/>
        <v>1.6513761467889909E-2</v>
      </c>
    </row>
    <row r="17" spans="1:3" x14ac:dyDescent="0.25">
      <c r="A17" s="221">
        <f t="shared" si="1"/>
        <v>16</v>
      </c>
      <c r="B17" s="31">
        <f>COUNTIFS(Tracker!$AB$2:$AB$10001,$A17)</f>
        <v>12</v>
      </c>
      <c r="C17" s="225">
        <f t="shared" si="0"/>
        <v>2.2018348623853212E-2</v>
      </c>
    </row>
    <row r="18" spans="1:3" x14ac:dyDescent="0.25">
      <c r="A18" s="221">
        <f t="shared" si="1"/>
        <v>17</v>
      </c>
      <c r="B18" s="31">
        <f>COUNTIFS(Tracker!$AB$2:$AB$10001,$A18)</f>
        <v>18</v>
      </c>
      <c r="C18" s="225">
        <f t="shared" si="0"/>
        <v>3.3027522935779818E-2</v>
      </c>
    </row>
    <row r="19" spans="1:3" x14ac:dyDescent="0.25">
      <c r="A19" s="221">
        <f t="shared" si="1"/>
        <v>18</v>
      </c>
      <c r="B19" s="31">
        <f>COUNTIFS(Tracker!$AB$2:$AB$10001,$A19)</f>
        <v>12</v>
      </c>
      <c r="C19" s="225">
        <f t="shared" si="0"/>
        <v>2.2018348623853212E-2</v>
      </c>
    </row>
    <row r="20" spans="1:3" x14ac:dyDescent="0.25">
      <c r="A20" s="221">
        <f t="shared" si="1"/>
        <v>19</v>
      </c>
      <c r="B20" s="31">
        <f>COUNTIFS(Tracker!$AB$2:$AB$10001,$A20)</f>
        <v>7</v>
      </c>
      <c r="C20" s="225">
        <f t="shared" si="0"/>
        <v>1.2844036697247707E-2</v>
      </c>
    </row>
    <row r="21" spans="1:3" x14ac:dyDescent="0.25">
      <c r="A21" s="221">
        <f t="shared" si="1"/>
        <v>20</v>
      </c>
      <c r="B21" s="31">
        <f>COUNTIFS(Tracker!$AB$2:$AB$10001,$A21)</f>
        <v>11</v>
      </c>
      <c r="C21" s="225">
        <f t="shared" si="0"/>
        <v>2.0183486238532111E-2</v>
      </c>
    </row>
    <row r="22" spans="1:3" x14ac:dyDescent="0.25">
      <c r="A22" s="221">
        <f t="shared" si="1"/>
        <v>21</v>
      </c>
      <c r="B22" s="31">
        <f>COUNTIFS(Tracker!$AB$2:$AB$10001,$A22)</f>
        <v>14</v>
      </c>
      <c r="C22" s="225">
        <f t="shared" si="0"/>
        <v>2.5688073394495414E-2</v>
      </c>
    </row>
    <row r="23" spans="1:3" x14ac:dyDescent="0.25">
      <c r="A23" s="221">
        <f t="shared" si="1"/>
        <v>22</v>
      </c>
      <c r="B23" s="31">
        <f>COUNTIFS(Tracker!$AB$2:$AB$10001,$A23)</f>
        <v>6</v>
      </c>
      <c r="C23" s="225">
        <f t="shared" si="0"/>
        <v>1.1009174311926606E-2</v>
      </c>
    </row>
    <row r="24" spans="1:3" x14ac:dyDescent="0.25">
      <c r="A24" s="221">
        <f t="shared" si="1"/>
        <v>23</v>
      </c>
      <c r="B24" s="31">
        <f>COUNTIFS(Tracker!$AB$2:$AB$10001,$A24)</f>
        <v>14</v>
      </c>
      <c r="C24" s="225">
        <f t="shared" si="0"/>
        <v>2.5688073394495414E-2</v>
      </c>
    </row>
    <row r="25" spans="1:3" x14ac:dyDescent="0.25">
      <c r="A25" s="221">
        <f t="shared" si="1"/>
        <v>24</v>
      </c>
      <c r="B25" s="31">
        <f>COUNTIFS(Tracker!$AB$2:$AB$10001,$A25)</f>
        <v>9</v>
      </c>
      <c r="C25" s="225">
        <f t="shared" si="0"/>
        <v>1.6513761467889909E-2</v>
      </c>
    </row>
    <row r="26" spans="1:3" x14ac:dyDescent="0.25">
      <c r="A26" s="221">
        <f t="shared" si="1"/>
        <v>25</v>
      </c>
      <c r="B26" s="31">
        <f>COUNTIFS(Tracker!$AB$2:$AB$10001,$A26)</f>
        <v>6</v>
      </c>
      <c r="C26" s="225">
        <f t="shared" si="0"/>
        <v>1.1009174311926606E-2</v>
      </c>
    </row>
    <row r="27" spans="1:3" x14ac:dyDescent="0.25">
      <c r="A27" s="221">
        <f t="shared" si="1"/>
        <v>26</v>
      </c>
      <c r="B27" s="31">
        <f>COUNTIFS(Tracker!$AB$2:$AB$10001,$A27)</f>
        <v>5</v>
      </c>
      <c r="C27" s="225">
        <f t="shared" si="0"/>
        <v>9.1743119266055051E-3</v>
      </c>
    </row>
    <row r="28" spans="1:3" x14ac:dyDescent="0.25">
      <c r="A28" s="221">
        <f t="shared" si="1"/>
        <v>27</v>
      </c>
      <c r="B28" s="31">
        <f>COUNTIFS(Tracker!$AB$2:$AB$10001,$A28)</f>
        <v>1</v>
      </c>
      <c r="C28" s="225">
        <f t="shared" si="0"/>
        <v>1.834862385321101E-3</v>
      </c>
    </row>
    <row r="29" spans="1:3" x14ac:dyDescent="0.25">
      <c r="A29" s="221">
        <f t="shared" si="1"/>
        <v>28</v>
      </c>
      <c r="B29" s="31">
        <f>COUNTIFS(Tracker!$AB$2:$AB$10001,$A29)</f>
        <v>6</v>
      </c>
      <c r="C29" s="225">
        <f t="shared" si="0"/>
        <v>1.1009174311926606E-2</v>
      </c>
    </row>
    <row r="30" spans="1:3" x14ac:dyDescent="0.25">
      <c r="A30" s="221">
        <f t="shared" si="1"/>
        <v>29</v>
      </c>
      <c r="B30" s="31">
        <f>COUNTIFS(Tracker!$AB$2:$AB$10001,$A30)</f>
        <v>1</v>
      </c>
      <c r="C30" s="225">
        <f t="shared" si="0"/>
        <v>1.834862385321101E-3</v>
      </c>
    </row>
    <row r="31" spans="1:3" x14ac:dyDescent="0.25">
      <c r="A31" s="221">
        <f t="shared" si="1"/>
        <v>30</v>
      </c>
      <c r="B31" s="31">
        <f>COUNTIFS(Tracker!$AB$2:$AB$10001,$A31)</f>
        <v>2</v>
      </c>
      <c r="C31" s="225">
        <f t="shared" si="0"/>
        <v>3.669724770642202E-3</v>
      </c>
    </row>
    <row r="32" spans="1:3" x14ac:dyDescent="0.25">
      <c r="A32" s="221">
        <f t="shared" si="1"/>
        <v>31</v>
      </c>
      <c r="B32" s="31">
        <f>COUNTIFS(Tracker!$AB$2:$AB$10001,$A32)</f>
        <v>3</v>
      </c>
      <c r="C32" s="225">
        <f t="shared" si="0"/>
        <v>5.5045871559633031E-3</v>
      </c>
    </row>
    <row r="33" spans="1:3" x14ac:dyDescent="0.25">
      <c r="A33" s="221">
        <f t="shared" si="1"/>
        <v>32</v>
      </c>
      <c r="B33" s="31">
        <f>COUNTIFS(Tracker!$AB$2:$AB$10001,$A33)</f>
        <v>4</v>
      </c>
      <c r="C33" s="225">
        <f t="shared" si="0"/>
        <v>7.3394495412844041E-3</v>
      </c>
    </row>
    <row r="34" spans="1:3" x14ac:dyDescent="0.25">
      <c r="A34" s="221">
        <f t="shared" si="1"/>
        <v>33</v>
      </c>
      <c r="B34" s="31">
        <f>COUNTIFS(Tracker!$AB$2:$AB$10001,$A34)</f>
        <v>1</v>
      </c>
      <c r="C34" s="225">
        <f t="shared" si="0"/>
        <v>1.834862385321101E-3</v>
      </c>
    </row>
    <row r="35" spans="1:3" x14ac:dyDescent="0.25">
      <c r="A35" s="221">
        <f t="shared" si="1"/>
        <v>34</v>
      </c>
      <c r="B35" s="31">
        <f>COUNTIFS(Tracker!$AB$2:$AB$10001,$A35)</f>
        <v>4</v>
      </c>
      <c r="C35" s="225">
        <f t="shared" si="0"/>
        <v>7.3394495412844041E-3</v>
      </c>
    </row>
    <row r="36" spans="1:3" x14ac:dyDescent="0.25">
      <c r="A36" s="221">
        <f t="shared" si="1"/>
        <v>35</v>
      </c>
      <c r="B36" s="31">
        <f>COUNTIFS(Tracker!$AB$2:$AB$10001,$A36)</f>
        <v>4</v>
      </c>
      <c r="C36" s="225">
        <f t="shared" si="0"/>
        <v>7.3394495412844041E-3</v>
      </c>
    </row>
    <row r="37" spans="1:3" x14ac:dyDescent="0.25">
      <c r="A37" s="221">
        <f t="shared" ref="A37:A65" si="2">A36+1</f>
        <v>36</v>
      </c>
      <c r="B37" s="31">
        <f>COUNTIFS(Tracker!$AB$2:$AB$10001,$A37)</f>
        <v>0</v>
      </c>
      <c r="C37" s="225">
        <f t="shared" si="0"/>
        <v>0</v>
      </c>
    </row>
    <row r="38" spans="1:3" x14ac:dyDescent="0.25">
      <c r="A38" s="221">
        <f t="shared" si="2"/>
        <v>37</v>
      </c>
      <c r="B38" s="31">
        <f>COUNTIFS(Tracker!$AB$2:$AB$10001,$A38)</f>
        <v>3</v>
      </c>
      <c r="C38" s="225">
        <f t="shared" si="0"/>
        <v>5.5045871559633031E-3</v>
      </c>
    </row>
    <row r="39" spans="1:3" x14ac:dyDescent="0.25">
      <c r="A39" s="221">
        <f t="shared" si="2"/>
        <v>38</v>
      </c>
      <c r="B39" s="31">
        <f>COUNTIFS(Tracker!$AB$2:$AB$10001,$A39)</f>
        <v>1</v>
      </c>
      <c r="C39" s="225">
        <f t="shared" si="0"/>
        <v>1.834862385321101E-3</v>
      </c>
    </row>
    <row r="40" spans="1:3" x14ac:dyDescent="0.25">
      <c r="A40" s="221">
        <f t="shared" si="2"/>
        <v>39</v>
      </c>
      <c r="B40" s="31">
        <f>COUNTIFS(Tracker!$AB$2:$AB$10001,$A40)</f>
        <v>0</v>
      </c>
      <c r="C40" s="225">
        <f t="shared" si="0"/>
        <v>0</v>
      </c>
    </row>
    <row r="41" spans="1:3" x14ac:dyDescent="0.25">
      <c r="A41" s="221">
        <f t="shared" si="2"/>
        <v>40</v>
      </c>
      <c r="B41" s="31">
        <f>COUNTIFS(Tracker!$AB$2:$AB$10001,$A41)</f>
        <v>1</v>
      </c>
      <c r="C41" s="225">
        <f t="shared" si="0"/>
        <v>1.834862385321101E-3</v>
      </c>
    </row>
    <row r="42" spans="1:3" x14ac:dyDescent="0.25">
      <c r="A42" s="221">
        <f t="shared" si="2"/>
        <v>41</v>
      </c>
      <c r="B42" s="31">
        <f>COUNTIFS(Tracker!$AB$2:$AB$10001,$A42)</f>
        <v>0</v>
      </c>
      <c r="C42" s="225">
        <f t="shared" si="0"/>
        <v>0</v>
      </c>
    </row>
    <row r="43" spans="1:3" x14ac:dyDescent="0.25">
      <c r="A43" s="221">
        <f t="shared" si="2"/>
        <v>42</v>
      </c>
      <c r="B43" s="31">
        <f>COUNTIFS(Tracker!$AB$2:$AB$10001,$A43)</f>
        <v>1</v>
      </c>
      <c r="C43" s="225">
        <f t="shared" si="0"/>
        <v>1.834862385321101E-3</v>
      </c>
    </row>
    <row r="44" spans="1:3" x14ac:dyDescent="0.25">
      <c r="A44" s="221">
        <f t="shared" si="2"/>
        <v>43</v>
      </c>
      <c r="B44" s="31">
        <f>COUNTIFS(Tracker!$AB$2:$AB$10001,$A44)</f>
        <v>0</v>
      </c>
      <c r="C44" s="225">
        <f t="shared" si="0"/>
        <v>0</v>
      </c>
    </row>
    <row r="45" spans="1:3" x14ac:dyDescent="0.25">
      <c r="A45" s="221">
        <f t="shared" si="2"/>
        <v>44</v>
      </c>
      <c r="B45" s="31">
        <f>COUNTIFS(Tracker!$AB$2:$AB$10001,$A45)</f>
        <v>0</v>
      </c>
      <c r="C45" s="225">
        <f t="shared" si="0"/>
        <v>0</v>
      </c>
    </row>
    <row r="46" spans="1:3" x14ac:dyDescent="0.25">
      <c r="A46" s="221">
        <f t="shared" si="2"/>
        <v>45</v>
      </c>
      <c r="B46" s="31">
        <f>COUNTIFS(Tracker!$AB$2:$AB$10001,$A46)</f>
        <v>0</v>
      </c>
      <c r="C46" s="225">
        <f t="shared" si="0"/>
        <v>0</v>
      </c>
    </row>
    <row r="47" spans="1:3" x14ac:dyDescent="0.25">
      <c r="A47" s="221">
        <f t="shared" si="2"/>
        <v>46</v>
      </c>
      <c r="B47" s="31">
        <f>COUNTIFS(Tracker!$AB$2:$AB$10001,$A47)</f>
        <v>0</v>
      </c>
      <c r="C47" s="225">
        <f t="shared" si="0"/>
        <v>0</v>
      </c>
    </row>
    <row r="48" spans="1:3" x14ac:dyDescent="0.25">
      <c r="A48" s="221">
        <f t="shared" si="2"/>
        <v>47</v>
      </c>
      <c r="B48" s="31">
        <f>COUNTIFS(Tracker!$AB$2:$AB$10001,$A48)</f>
        <v>0</v>
      </c>
      <c r="C48" s="225">
        <f t="shared" si="0"/>
        <v>0</v>
      </c>
    </row>
    <row r="49" spans="1:3" x14ac:dyDescent="0.25">
      <c r="A49" s="221">
        <f t="shared" si="2"/>
        <v>48</v>
      </c>
      <c r="B49" s="31">
        <f>COUNTIFS(Tracker!$AB$2:$AB$10001,$A49)</f>
        <v>0</v>
      </c>
      <c r="C49" s="225">
        <f t="shared" si="0"/>
        <v>0</v>
      </c>
    </row>
    <row r="50" spans="1:3" x14ac:dyDescent="0.25">
      <c r="A50" s="221">
        <f t="shared" si="2"/>
        <v>49</v>
      </c>
      <c r="B50" s="31">
        <f>COUNTIFS(Tracker!$AB$2:$AB$10001,$A50)</f>
        <v>0</v>
      </c>
      <c r="C50" s="225">
        <f t="shared" si="0"/>
        <v>0</v>
      </c>
    </row>
    <row r="51" spans="1:3" x14ac:dyDescent="0.25">
      <c r="A51" s="221">
        <f t="shared" si="2"/>
        <v>50</v>
      </c>
      <c r="B51" s="31">
        <f>COUNTIFS(Tracker!$AB$2:$AB$10001,$A51)</f>
        <v>1</v>
      </c>
      <c r="C51" s="225">
        <f t="shared" si="0"/>
        <v>1.834862385321101E-3</v>
      </c>
    </row>
    <row r="52" spans="1:3" x14ac:dyDescent="0.25">
      <c r="A52" s="221">
        <f t="shared" si="2"/>
        <v>51</v>
      </c>
      <c r="B52" s="31">
        <f>COUNTIFS(Tracker!$AB$2:$AB$10001,$A52)</f>
        <v>0</v>
      </c>
      <c r="C52" s="225">
        <f t="shared" si="0"/>
        <v>0</v>
      </c>
    </row>
    <row r="53" spans="1:3" x14ac:dyDescent="0.25">
      <c r="A53" s="221">
        <f t="shared" si="2"/>
        <v>52</v>
      </c>
      <c r="B53" s="31">
        <f>COUNTIFS(Tracker!$AB$2:$AB$10001,$A53)</f>
        <v>0</v>
      </c>
      <c r="C53" s="225">
        <f t="shared" si="0"/>
        <v>0</v>
      </c>
    </row>
    <row r="54" spans="1:3" x14ac:dyDescent="0.25">
      <c r="A54" s="221">
        <f t="shared" si="2"/>
        <v>53</v>
      </c>
      <c r="B54" s="31">
        <f>COUNTIFS(Tracker!$AB$2:$AB$10001,$A54)</f>
        <v>0</v>
      </c>
      <c r="C54" s="225">
        <f t="shared" si="0"/>
        <v>0</v>
      </c>
    </row>
    <row r="55" spans="1:3" x14ac:dyDescent="0.25">
      <c r="A55" s="221">
        <f t="shared" si="2"/>
        <v>54</v>
      </c>
      <c r="B55" s="31">
        <f>COUNTIFS(Tracker!$AB$2:$AB$10001,$A55)</f>
        <v>0</v>
      </c>
      <c r="C55" s="225">
        <f t="shared" si="0"/>
        <v>0</v>
      </c>
    </row>
    <row r="56" spans="1:3" x14ac:dyDescent="0.25">
      <c r="A56" s="221">
        <f t="shared" si="2"/>
        <v>55</v>
      </c>
      <c r="B56" s="31">
        <f>COUNTIFS(Tracker!$AB$2:$AB$10001,$A56)</f>
        <v>0</v>
      </c>
      <c r="C56" s="225">
        <f t="shared" si="0"/>
        <v>0</v>
      </c>
    </row>
    <row r="57" spans="1:3" x14ac:dyDescent="0.25">
      <c r="A57" s="221">
        <f t="shared" si="2"/>
        <v>56</v>
      </c>
      <c r="B57" s="31">
        <f>COUNTIFS(Tracker!$AB$2:$AB$10001,$A57)</f>
        <v>0</v>
      </c>
      <c r="C57" s="225">
        <f t="shared" si="0"/>
        <v>0</v>
      </c>
    </row>
    <row r="58" spans="1:3" x14ac:dyDescent="0.25">
      <c r="A58" s="221">
        <f t="shared" si="2"/>
        <v>57</v>
      </c>
      <c r="B58" s="31">
        <f>COUNTIFS(Tracker!$AB$2:$AB$10001,$A58)</f>
        <v>0</v>
      </c>
      <c r="C58" s="225">
        <f t="shared" si="0"/>
        <v>0</v>
      </c>
    </row>
    <row r="59" spans="1:3" x14ac:dyDescent="0.25">
      <c r="A59" s="221">
        <f t="shared" si="2"/>
        <v>58</v>
      </c>
      <c r="B59" s="31">
        <f>COUNTIFS(Tracker!$AB$2:$AB$10001,$A59)</f>
        <v>0</v>
      </c>
      <c r="C59" s="225">
        <f t="shared" si="0"/>
        <v>0</v>
      </c>
    </row>
    <row r="60" spans="1:3" x14ac:dyDescent="0.25">
      <c r="A60" s="221">
        <f t="shared" si="2"/>
        <v>59</v>
      </c>
      <c r="B60" s="31">
        <f>COUNTIFS(Tracker!$AB$2:$AB$10001,$A60)</f>
        <v>0</v>
      </c>
      <c r="C60" s="225">
        <f t="shared" si="0"/>
        <v>0</v>
      </c>
    </row>
    <row r="61" spans="1:3" x14ac:dyDescent="0.25">
      <c r="A61" s="221">
        <f t="shared" si="2"/>
        <v>60</v>
      </c>
      <c r="B61" s="31">
        <f>COUNTIFS(Tracker!$AB$2:$AB$10001,$A61)</f>
        <v>0</v>
      </c>
      <c r="C61" s="225">
        <f t="shared" si="0"/>
        <v>0</v>
      </c>
    </row>
    <row r="62" spans="1:3" x14ac:dyDescent="0.25">
      <c r="A62" s="221">
        <f t="shared" si="2"/>
        <v>61</v>
      </c>
      <c r="B62" s="31">
        <f>COUNTIFS(Tracker!$AB$2:$AB$10001,$A62)</f>
        <v>0</v>
      </c>
      <c r="C62" s="225">
        <f t="shared" si="0"/>
        <v>0</v>
      </c>
    </row>
    <row r="63" spans="1:3" x14ac:dyDescent="0.25">
      <c r="A63" s="221">
        <f t="shared" si="2"/>
        <v>62</v>
      </c>
      <c r="B63" s="31">
        <f>COUNTIFS(Tracker!$AB$2:$AB$10001,$A63)</f>
        <v>0</v>
      </c>
      <c r="C63" s="225">
        <f t="shared" si="0"/>
        <v>0</v>
      </c>
    </row>
    <row r="64" spans="1:3" x14ac:dyDescent="0.25">
      <c r="A64" s="221">
        <f t="shared" si="2"/>
        <v>63</v>
      </c>
      <c r="B64" s="31">
        <f>COUNTIFS(Tracker!$AB$2:$AB$10001,$A64)</f>
        <v>0</v>
      </c>
      <c r="C64" s="225">
        <f t="shared" si="0"/>
        <v>0</v>
      </c>
    </row>
    <row r="65" spans="1:3" x14ac:dyDescent="0.25">
      <c r="A65" s="221">
        <f t="shared" si="2"/>
        <v>64</v>
      </c>
      <c r="B65" s="31">
        <f>COUNTIFS(Tracker!$AB$2:$AB$10001,$A65)</f>
        <v>0</v>
      </c>
      <c r="C65" s="225">
        <f t="shared" si="0"/>
        <v>0</v>
      </c>
    </row>
    <row r="66" spans="1:3" x14ac:dyDescent="0.25">
      <c r="A66" s="221">
        <f t="shared" ref="A66:A71" si="3">A65+1</f>
        <v>65</v>
      </c>
      <c r="B66" s="31">
        <f>COUNTIFS(Tracker!$AB$2:$AB$10001,$A66)</f>
        <v>0</v>
      </c>
      <c r="C66" s="225">
        <f t="shared" si="0"/>
        <v>0</v>
      </c>
    </row>
    <row r="67" spans="1:3" x14ac:dyDescent="0.25">
      <c r="A67" s="221">
        <f t="shared" si="3"/>
        <v>66</v>
      </c>
      <c r="B67" s="31">
        <f>COUNTIFS(Tracker!$AB$2:$AB$10001,$A67)</f>
        <v>0</v>
      </c>
      <c r="C67" s="225">
        <f t="shared" ref="C67:C71" si="4">B67/SUM($B$2:$B$36)</f>
        <v>0</v>
      </c>
    </row>
    <row r="68" spans="1:3" x14ac:dyDescent="0.25">
      <c r="A68" s="221">
        <f t="shared" si="3"/>
        <v>67</v>
      </c>
      <c r="B68" s="31">
        <f>COUNTIFS(Tracker!$AB$2:$AB$10001,$A68)</f>
        <v>0</v>
      </c>
      <c r="C68" s="225">
        <f t="shared" si="4"/>
        <v>0</v>
      </c>
    </row>
    <row r="69" spans="1:3" x14ac:dyDescent="0.25">
      <c r="A69" s="221">
        <f t="shared" si="3"/>
        <v>68</v>
      </c>
      <c r="B69" s="31">
        <f>COUNTIFS(Tracker!$AB$2:$AB$10001,$A69)</f>
        <v>0</v>
      </c>
      <c r="C69" s="225">
        <f t="shared" si="4"/>
        <v>0</v>
      </c>
    </row>
    <row r="70" spans="1:3" x14ac:dyDescent="0.25">
      <c r="A70" s="221">
        <f t="shared" si="3"/>
        <v>69</v>
      </c>
      <c r="B70" s="31">
        <f>COUNTIFS(Tracker!$AB$2:$AB$10001,$A70)</f>
        <v>0</v>
      </c>
      <c r="C70" s="225">
        <f t="shared" si="4"/>
        <v>0</v>
      </c>
    </row>
    <row r="71" spans="1:3" ht="15.75" thickBot="1" x14ac:dyDescent="0.3">
      <c r="A71" s="223">
        <f t="shared" si="3"/>
        <v>70</v>
      </c>
      <c r="B71" s="224">
        <f>COUNTIFS(Tracker!$AB$2:$AB$10001,$A71)</f>
        <v>0</v>
      </c>
      <c r="C71" s="226">
        <f t="shared" si="4"/>
        <v>0</v>
      </c>
    </row>
  </sheetData>
  <conditionalFormatting sqref="C2:C71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Index</vt:lpstr>
      <vt:lpstr>DVOA</vt:lpstr>
      <vt:lpstr>DVOA Pred</vt:lpstr>
      <vt:lpstr>WDVOA</vt:lpstr>
      <vt:lpstr>ALYO</vt:lpstr>
      <vt:lpstr>ALYD</vt:lpstr>
      <vt:lpstr>Tend</vt:lpstr>
      <vt:lpstr>PR</vt:lpstr>
      <vt:lpstr>NFL Elo</vt:lpstr>
      <vt:lpstr>Multiples</vt:lpstr>
      <vt:lpstr>Tracker</vt:lpstr>
      <vt:lpstr>Week 1</vt:lpstr>
      <vt:lpstr>Week 2</vt:lpstr>
      <vt:lpstr>Week 3</vt:lpstr>
      <vt:lpstr>Week 4</vt:lpstr>
      <vt:lpstr>Week 5</vt:lpstr>
      <vt:lpstr>Week 6</vt:lpstr>
      <vt:lpstr>Results</vt:lpstr>
      <vt:lpstr>Regression</vt:lpstr>
      <vt:lpstr>Key Numbers</vt:lpstr>
      <vt:lpstr>Tracker!Print_Area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Linkletter, Sean</dc:creator>
  <cp:keywords/>
  <dc:description/>
  <cp:lastModifiedBy>Sean Linkletter</cp:lastModifiedBy>
  <cp:revision/>
  <cp:lastPrinted>2024-10-27T07:43:04Z</cp:lastPrinted>
  <dcterms:created xsi:type="dcterms:W3CDTF">2023-10-01T04:11:36Z</dcterms:created>
  <dcterms:modified xsi:type="dcterms:W3CDTF">2026-09-09T04:44:19Z</dcterms:modified>
  <cp:category/>
  <cp:contentStatus/>
</cp:coreProperties>
</file>